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customProperty1.bin" ContentType="application/vnd.openxmlformats-officedocument.spreadsheetml.customProperty"/>
  <Override PartName="/xl/drawings/drawing2.xml" ContentType="application/vnd.openxmlformats-officedocument.drawing+xml"/>
  <Override PartName="/xl/tables/table2.xml" ContentType="application/vnd.openxmlformats-officedocument.spreadsheetml.table+xml"/>
  <Override PartName="/xl/slicers/slicer2.xml" ContentType="application/vnd.ms-excel.slicer+xml"/>
  <Override PartName="/xl/drawings/drawing3.xml" ContentType="application/vnd.openxmlformats-officedocument.drawing+xml"/>
  <Override PartName="/xl/tables/table3.xml" ContentType="application/vnd.openxmlformats-officedocument.spreadsheetml.table+xml"/>
  <Override PartName="/xl/slicers/slicer3.xml" ContentType="application/vnd.ms-excel.slicer+xml"/>
  <Override PartName="/xl/drawings/drawing4.xml" ContentType="application/vnd.openxmlformats-officedocument.drawing+xml"/>
  <Override PartName="/xl/tables/table4.xml" ContentType="application/vnd.openxmlformats-officedocument.spreadsheetml.table+xml"/>
  <Override PartName="/xl/slicers/slicer4.xml" ContentType="application/vnd.ms-excel.slicer+xml"/>
  <Override PartName="/xl/comments1.xml" ContentType="application/vnd.openxmlformats-officedocument.spreadsheetml.comments+xml"/>
  <Override PartName="/xl/drawings/drawing5.xml" ContentType="application/vnd.openxmlformats-officedocument.drawing+xml"/>
  <Override PartName="/xl/tables/table5.xml" ContentType="application/vnd.openxmlformats-officedocument.spreadsheetml.table+xml"/>
  <Override PartName="/xl/slicers/slicer5.xml" ContentType="application/vnd.ms-excel.slicer+xml"/>
  <Override PartName="/xl/drawings/drawing6.xml" ContentType="application/vnd.openxmlformats-officedocument.drawing+xml"/>
  <Override PartName="/xl/tables/table6.xml" ContentType="application/vnd.openxmlformats-officedocument.spreadsheetml.table+xml"/>
  <Override PartName="/xl/slicers/slicer6.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aluu4\Downloads\"/>
    </mc:Choice>
  </mc:AlternateContent>
  <xr:revisionPtr revIDLastSave="0" documentId="13_ncr:1_{8ED56679-EAD6-4F8E-ADB0-D5CF8769F33D}" xr6:coauthVersionLast="47" xr6:coauthVersionMax="47" xr10:uidLastSave="{00000000-0000-0000-0000-000000000000}"/>
  <bookViews>
    <workbookView xWindow="-120" yWindow="-120" windowWidth="38640" windowHeight="21240" tabRatio="599" activeTab="1" xr2:uid="{946E0ADB-A3A9-4D55-8812-6D6E0F72B8D0}"/>
  </bookViews>
  <sheets>
    <sheet name="Data Quality" sheetId="14" r:id="rId1"/>
    <sheet name="Status Review_ALL" sheetId="15" r:id="rId2"/>
    <sheet name="PV_Meta" sheetId="9" r:id="rId3"/>
    <sheet name="PV_Milestones" sheetId="11" r:id="rId4"/>
    <sheet name="PV_Risks" sheetId="13" r:id="rId5"/>
    <sheet name="PV_ActiveRisks" sheetId="42" r:id="rId6"/>
    <sheet name="PV_Issues" sheetId="12" r:id="rId7"/>
    <sheet name="PV Financials" sheetId="43" r:id="rId8"/>
  </sheets>
  <externalReferences>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s>
  <definedNames>
    <definedName name="____s2"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___HYS4" hidden="1">{"'Changes Log'!$A$1:$F$25"}</definedName>
    <definedName name="___KIM01" hidden="1">{"'Changes Log'!$A$1:$F$25"}</definedName>
    <definedName name="___MO1" hidden="1">{"'Changes Log'!$A$1:$F$25"}</definedName>
    <definedName name="___s2"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__1__123Graph_ACHART_1" hidden="1">[1]F!$B$5:$B$29</definedName>
    <definedName name="__1__123Graph_AChart_1B" hidden="1">'[2]Cash Component Inputs'!$Y$12:$AK$12</definedName>
    <definedName name="__10__123Graph_ACHART_4" hidden="1">[3]A!$B$60:$B$75</definedName>
    <definedName name="__10__123Graph_ACHART_6" hidden="1">'[4]Monthly Data'!$B$6:$B$23</definedName>
    <definedName name="__11__123Graph_ACHART_5" hidden="1">[3]A!$B$76:$B$92</definedName>
    <definedName name="__12__123Graph_ACHART_6" hidden="1">[3]A!$B$93:$B$113</definedName>
    <definedName name="__123Graph_A" hidden="1">[3]A!$B$159:$B$172</definedName>
    <definedName name="__123Graph_B" hidden="1">[3]A!$J$159:$J$172</definedName>
    <definedName name="__123Graph_C" hidden="1">[3]A!$C$159:$C$172</definedName>
    <definedName name="__123Graph_X" hidden="1">[5]PPR!#REF!</definedName>
    <definedName name="__13__123Graph_ACHART_7" hidden="1">[3]A!$B$114:$B$131</definedName>
    <definedName name="__13__123Graph_BChart_1B" hidden="1">'[6]Cash Component Inputs'!$Y$11:$AK$11</definedName>
    <definedName name="__14__123Graph_ACHART_8" hidden="1">[3]A!$B$132:$B$150</definedName>
    <definedName name="__14__123Graph_BCHART_2" hidden="1">[7]F!$J$5:$J$29</definedName>
    <definedName name="__15__123Graph_ACHART_9" hidden="1">[3]A!$B$151:$B$168</definedName>
    <definedName name="__16__123Graph_BCHART_1" hidden="1">[3]A!$J$27:$J$42</definedName>
    <definedName name="__17__123Graph_BCHART_10" hidden="1">[3]A!$J$168:$J$187</definedName>
    <definedName name="__18__123Graph_BCHART_11" hidden="1">[3]A!$J$188:$J$206</definedName>
    <definedName name="__18__123Graph_BCHART_6" hidden="1">'[4]Monthly Data'!$F$6:$F$23</definedName>
    <definedName name="__19__123Graph_BCHART_12" hidden="1">[3]A!$J$207:$J$226</definedName>
    <definedName name="__19__123Graph_BCHART_3" hidden="1">[1]F!$C$5:$C$29</definedName>
    <definedName name="__2__123Graph_ACHART_10" hidden="1">[3]A!$B$168:$B$187</definedName>
    <definedName name="__2__123Graph_ACHART_2" hidden="1">[1]F!$B$5:$B$29</definedName>
    <definedName name="__20__123Graph_BCHART_13" hidden="1">[3]A!$J$4:$J$113</definedName>
    <definedName name="__20__123Graph_BCHART_6" hidden="1">'[8]Monthly Data'!$F$6:$F$23</definedName>
    <definedName name="__21__123Graph_BCHART_15" hidden="1">[3]A!$J$4:$J$131</definedName>
    <definedName name="__21__123Graph_CChart_1B" hidden="1">'[6]Cash Component Inputs'!$Y$13:$AK$13</definedName>
    <definedName name="__22__123Graph_BCHART_17" hidden="1">[3]A!$J$4:$J$26</definedName>
    <definedName name="__22__123Graph_CCHART_2" hidden="1">[7]F!$H$5:$H$29</definedName>
    <definedName name="__23__123Graph_BCHART_2" hidden="1">[3]A!$J$5:$J$24</definedName>
    <definedName name="__23__123Graph_CChart_2B" hidden="1">'[6]Cash Component Inputs'!$C$44:$H$44</definedName>
    <definedName name="__24__123Graph_BCHART_3" hidden="1">[3]A!$J$46:$J$59</definedName>
    <definedName name="__24__123Graph_CCHART_6" hidden="1">'[4]Monthly Data'!$E$6:$E$23</definedName>
    <definedName name="__25__123Graph_BCHART_4" hidden="1">[3]A!$J$60:$J$75</definedName>
    <definedName name="__26__123Graph_BCHART_5" hidden="1">[3]A!$J$76:$J$92</definedName>
    <definedName name="__27__123Graph_BCHART_6" hidden="1">[3]A!$J$93:$J$113</definedName>
    <definedName name="__28__123Graph_BCHART_7" hidden="1">[3]A!$J$114:$J$131</definedName>
    <definedName name="__28__123Graph_DCHART_6" hidden="1">'[4]Monthly Data'!$D$6:$D$23</definedName>
    <definedName name="__29__123Graph_BCHART_8" hidden="1">[3]A!$J$132:$J$150</definedName>
    <definedName name="__3__123Graph_ACHART_11" hidden="1">[3]A!$B$188:$B$206</definedName>
    <definedName name="__3__123Graph_ACHART_3" hidden="1">[1]F!$L$5:$L$29</definedName>
    <definedName name="__30__123Graph_BCHART_7" hidden="1">'[8]Monthly Data'!#REF!</definedName>
    <definedName name="__30__123Graph_BCHART_9" hidden="1">[3]A!$J$151:$J$168</definedName>
    <definedName name="__31__123Graph_CCHART_1" hidden="1">[1]F!$F$5:$F$29</definedName>
    <definedName name="__31__123Graph_FCHART_1" hidden="1">[7]F!$L$5:$L$29</definedName>
    <definedName name="__32__123Graph_CCHART_10" hidden="1">[3]A!$C$168:$C$187</definedName>
    <definedName name="__32__123Graph_CCHART_2" hidden="1">[1]F!$H$5:$H$29</definedName>
    <definedName name="__32__123Graph_LBL_BCHART_1" hidden="1">[7]F!$D$5:$D$29</definedName>
    <definedName name="__33__123Graph_CCHART_11" hidden="1">[3]A!$C$188:$C$206</definedName>
    <definedName name="__33__123Graph_CCHART_6" hidden="1">'[8]Monthly Data'!$E$6:$E$23</definedName>
    <definedName name="__33__123Graph_LBL_BCHART_6" hidden="1">'[4]Monthly Data'!$C$6:$C$12</definedName>
    <definedName name="__34__123Graph_CCHART_12" hidden="1">[3]A!$C$207:$C$226</definedName>
    <definedName name="__35__123Graph_CCHART_13" hidden="1">[3]A!$C$4:$C$113</definedName>
    <definedName name="__36__123Graph_CCHART_15" hidden="1">[3]A!$C$4:$C$131</definedName>
    <definedName name="__37__123Graph_CCHART_17" hidden="1">[3]A!$C$4:$C$26</definedName>
    <definedName name="__37__123Graph_XChart_2B" hidden="1">'[6]Cash Component Inputs'!$C$35:$H$35</definedName>
    <definedName name="__38__123Graph_CCHART_2" hidden="1">[3]A!$C$5:$C$24</definedName>
    <definedName name="__38__123Graph_XCHART_3" hidden="1">[7]F!$A$5:$A$29</definedName>
    <definedName name="__39__123Graph_CCHART_3" hidden="1">[3]A!$C$46:$C$59</definedName>
    <definedName name="__39__123Graph_XChart_3B" hidden="1">'[6]Cash Component Inputs'!$C$23:$H$23</definedName>
    <definedName name="__4__123Graph_ACHART_12" hidden="1">[3]A!$B$207:$B$226</definedName>
    <definedName name="__4__123Graph_ACHART_4" hidden="1">[1]F!$G$5:$G$29</definedName>
    <definedName name="__40__123Graph_CCHART_4" hidden="1">[3]A!$C$60:$C$75</definedName>
    <definedName name="__41__123Graph_CCHART_5" hidden="1">[3]A!$C$76:$C$92</definedName>
    <definedName name="__42__123Graph_CCHART_6" hidden="1">[3]A!$C$93:$C$113</definedName>
    <definedName name="__43__123Graph_CCHART_7" hidden="1">'[8]Monthly Data'!#REF!</definedName>
    <definedName name="__44__123Graph_CCHART_8" hidden="1">[3]A!$C$132:$C$150</definedName>
    <definedName name="__44__123Graph_DCHART_1" hidden="1">[1]F!$E$5:$E$29</definedName>
    <definedName name="__45__123Graph_CCHART_9" hidden="1">[3]A!$C$151:$C$168</definedName>
    <definedName name="__45__123Graph_DCHART_6" hidden="1">'[8]Monthly Data'!$D$6:$D$23</definedName>
    <definedName name="__46__123Graph_XCHART_1" hidden="1">[3]A!$A$27:$A$42</definedName>
    <definedName name="__47__123Graph_XCHART_10" hidden="1">[3]A!$A$168:$A$187</definedName>
    <definedName name="__48__123Graph_XCHART_11" hidden="1">[3]A!$A$188:$A$206</definedName>
    <definedName name="__49__123Graph_XCHART_12" hidden="1">[3]A!$A$207:$A$226</definedName>
    <definedName name="__5__123Graph_ACHART_13" hidden="1">[3]A!$B$4:$B$113</definedName>
    <definedName name="__5__123Graph_ACHART_3" hidden="1">[7]F!$L$5:$L$29</definedName>
    <definedName name="__5__123Graph_ACHART_5" hidden="1">[1]E!$B$12:$B$32</definedName>
    <definedName name="__50__123Graph_XCHART_13" hidden="1">[3]A!$A$4:$A$113</definedName>
    <definedName name="__51__123Graph_XCHART_15" hidden="1">[3]A!$A$4:$A$131</definedName>
    <definedName name="__52__123Graph_XCHART_17" hidden="1">[3]A!$A$4:$A$26</definedName>
    <definedName name="__53__123Graph_XCHART_2" hidden="1">[3]A!$A$43:$A$62</definedName>
    <definedName name="__54__123Graph_XCHART_3" hidden="1">[3]A!$A$46:$A$59</definedName>
    <definedName name="__55__123Graph_DCHART_7" hidden="1">'[8]Monthly Data'!#REF!</definedName>
    <definedName name="__55__123Graph_XCHART_4" hidden="1">[3]A!$A$60:$A$75</definedName>
    <definedName name="__56__123Graph_ECHART_1" hidden="1">[1]F!$I$5:$I$29</definedName>
    <definedName name="__56__123Graph_XCHART_5" hidden="1">[3]A!$A$76:$A$90</definedName>
    <definedName name="__57__123Graph_FCHART_1" hidden="1">[1]F!$L$5:$L$29</definedName>
    <definedName name="__57__123Graph_XCHART_6" hidden="1">[3]A!$A$93:$A$113</definedName>
    <definedName name="__58__123Graph_LBL_BCHART_1" hidden="1">[1]F!$D$5:$D$29</definedName>
    <definedName name="__58__123Graph_XCHART_7" hidden="1">[3]A!$A$114:$A$131</definedName>
    <definedName name="__59__123Graph_LBL_BCHART_6" hidden="1">'[8]Monthly Data'!$C$6:$C$12</definedName>
    <definedName name="__59__123Graph_XCHART_8" hidden="1">[3]A!$A$132:$A$150</definedName>
    <definedName name="__6__123Graph_ACHART_15" hidden="1">[3]A!$B$4:$B$131</definedName>
    <definedName name="__6__123Graph_AChart_3B" hidden="1">'[6]Cash Component Inputs'!$C$24:$H$24</definedName>
    <definedName name="__6__123Graph_ACHART_6" hidden="1">'[8]Monthly Data'!$B$6:$B$23</definedName>
    <definedName name="__60__123Graph_XCHART_9" hidden="1">[3]A!$A$151:$A$168</definedName>
    <definedName name="__69__123Graph_LBL_BCHART_7" hidden="1">'[8]Monthly Data'!#REF!</definedName>
    <definedName name="__7__123Graph_ACHART_17" hidden="1">[3]A!$B$4:$B$26</definedName>
    <definedName name="__7__123Graph_ACHART_4" hidden="1">[7]F!$G$5:$G$29</definedName>
    <definedName name="__70__123Graph_LBL_ECHART_1" hidden="1">[1]F!$G$5:$G$29</definedName>
    <definedName name="__71__123Graph_XCHART_2" hidden="1">[1]F!$A$5:$A$29</definedName>
    <definedName name="__72__123Graph_XCHART_3" hidden="1">[1]F!$A$5:$A$29</definedName>
    <definedName name="__73__123Graph_XCHART_4" hidden="1">[1]F!$A$5:$A$29</definedName>
    <definedName name="__74__123Graph_XCHART_7" hidden="1">'[8]Monthly Data'!$A$6:$A$13</definedName>
    <definedName name="__8__123Graph_ACHART_2" hidden="1">[3]A!$B$5:$B$24</definedName>
    <definedName name="__8__123Graph_AChart_4B" hidden="1">'[6]Cash Component Inputs'!$AG$10:$AS$10</definedName>
    <definedName name="__9__123Graph_ACHART_3" hidden="1">[3]A!$B$46:$B$59</definedName>
    <definedName name="__9__123Graph_ACHART_5" hidden="1">[7]E!$B$12:$B$32</definedName>
    <definedName name="__AS1" hidden="1">{#N/A,#N/A,FALSE,"INTERNATIONAL";#N/A,#N/A,FALSE,"USA";#N/A,#N/A,FALSE,"Spec Fin";#N/A,#N/A,FALSE,"Europe";#N/A,#N/A,FALSE,"Shipping";#N/A,#N/A,FALSE,"INTSERV";#N/A,#N/A,FALSE,"ADMIN";#N/A,#N/A,FALSE,"DEPARTMENTS"}</definedName>
    <definedName name="__ccv2" hidden="1">{#N/A,#N/A,FALSE,"INTRO";#N/A,#N/A,FALSE,"Page 2 ";#N/A,#N/A,FALSE,"Sales-pg 3";#N/A,#N/A,FALSE,"Page 4";#N/A,#N/A,FALSE,"Admin-pg 5";#N/A,#N/A,FALSE,"Comm-pg 6";#N/A,#N/A,FALSE,"WArea-pg 7";#N/A,#N/A,FALSE,"Introds-pg 9";#N/A,#N/A,FALSE,"Stds-pg 10";#N/A,#N/A,FALSE,"Fum Laps-pg 11";#N/A,#N/A,FALSE,"HR-pg 13";#N/A,#N/A,FALSE,"Apend A"}</definedName>
    <definedName name="__Col1" hidden="1">[9]MNTH_BAL!$M$2</definedName>
    <definedName name="__Col10" hidden="1">[9]MNTH_BAL!$V$2</definedName>
    <definedName name="__Col11" hidden="1">[9]MNTH_BAL!$W$2</definedName>
    <definedName name="__Col12" hidden="1">[9]MNTH_BAL!$X$2</definedName>
    <definedName name="__Col13" hidden="1">[9]MNTH_BAL!$Y$2</definedName>
    <definedName name="__Col14" hidden="1">[9]MNTH_BAL!$Z$2</definedName>
    <definedName name="__Col15" hidden="1">[9]MNTH_BAL!$AA$2</definedName>
    <definedName name="__Col16" hidden="1">[9]MNTH_BAL!$AB$2</definedName>
    <definedName name="__Col17" hidden="1">[9]MNTH_BAL!$AC$2</definedName>
    <definedName name="__Col18" hidden="1">[9]MNTH_BAL!$AD$2</definedName>
    <definedName name="__Col19" hidden="1">[9]MNTH_BAL!$AE$2</definedName>
    <definedName name="__Col2" hidden="1">[9]MNTH_BAL!$N$2</definedName>
    <definedName name="__Col20" hidden="1">[9]MNTH_BAL!$AF$2</definedName>
    <definedName name="__Col21" hidden="1">[9]MNTH_BAL!$AG$2</definedName>
    <definedName name="__Col22" hidden="1">[9]MNTH_BAL!$AH$2</definedName>
    <definedName name="__Col23" hidden="1">[9]MNTH_BAL!$AI$2</definedName>
    <definedName name="__Col24" hidden="1">[9]MNTH_BAL!$AJ$2</definedName>
    <definedName name="__Col25" hidden="1">[9]MNTH_BAL!$AK$2</definedName>
    <definedName name="__Col26" hidden="1">[9]MNTH_BAL!$AL$2</definedName>
    <definedName name="__Col27" hidden="1">[9]MNTH_BAL!$AM$2</definedName>
    <definedName name="__Col28" hidden="1">[9]MNTH_BAL!$AN$2</definedName>
    <definedName name="__Col29" hidden="1">[9]MNTH_BAL!$AO$2</definedName>
    <definedName name="__Col3" hidden="1">[9]MNTH_BAL!$O$2</definedName>
    <definedName name="__Col30" hidden="1">[9]MNTH_BAL!$AP$2</definedName>
    <definedName name="__Col31" hidden="1">[9]MNTH_BAL!$AQ$2</definedName>
    <definedName name="__Col32" hidden="1">[9]MNTH_BAL!$AR$2</definedName>
    <definedName name="__Col33" hidden="1">[9]MNTH_BAL!$AS$2</definedName>
    <definedName name="__Col34" hidden="1">[9]MNTH_BAL!$AT$2</definedName>
    <definedName name="__Col35" hidden="1">[9]MNTH_BAL!$AU$2</definedName>
    <definedName name="__Col36" hidden="1">[9]MNTH_BAL!$AV$2</definedName>
    <definedName name="__Col37" hidden="1">[9]MNTH_BAL!$AW$2</definedName>
    <definedName name="__Col38" hidden="1">[9]MNTH_BAL!$AX$2</definedName>
    <definedName name="__Col39" hidden="1">[9]MNTH_BAL!$AY$2</definedName>
    <definedName name="__Col4" hidden="1">[9]MNTH_BAL!$P$2</definedName>
    <definedName name="__Col40" hidden="1">[9]MNTH_BAL!$AZ$2</definedName>
    <definedName name="__Col41" hidden="1">[9]MNTH_BAL!$BA$2</definedName>
    <definedName name="__Col42" hidden="1">[9]MNTH_BAL!$BB$2</definedName>
    <definedName name="__Col43" hidden="1">[9]MNTH_BAL!$BC$2</definedName>
    <definedName name="__Col44" hidden="1">[9]MNTH_BAL!$BD$2</definedName>
    <definedName name="__Col45" hidden="1">[9]MNTH_BAL!$BE$2</definedName>
    <definedName name="__Col46" hidden="1">[9]MNTH_BAL!$BF$2</definedName>
    <definedName name="__Col47" hidden="1">[9]MNTH_BAL!$BG$2</definedName>
    <definedName name="__Col48" hidden="1">[9]MNTH_BAL!$BH$2</definedName>
    <definedName name="__Col49" hidden="1">[9]MNTH_BAL!$BI$2</definedName>
    <definedName name="__Col5" hidden="1">[9]MNTH_BAL!$Q$2</definedName>
    <definedName name="__Col50" hidden="1">[9]MNTH_BAL!$BJ$2</definedName>
    <definedName name="__Col51" hidden="1">[9]MNTH_BAL!$BK$2</definedName>
    <definedName name="__Col52" hidden="1">[9]MNTH_BAL!$BL$2</definedName>
    <definedName name="__Col53" hidden="1">[9]MNTH_BAL!$BM$2</definedName>
    <definedName name="__Col54" hidden="1">[9]MNTH_BAL!$BN$2</definedName>
    <definedName name="__Col55" hidden="1">[9]MNTH_BAL!$BO$2</definedName>
    <definedName name="__Col56" hidden="1">[9]MNTH_BAL!$BP$2</definedName>
    <definedName name="__Col57" hidden="1">[9]MNTH_BAL!$BQ$2</definedName>
    <definedName name="__Col58" hidden="1">[9]MNTH_BAL!$BR$2</definedName>
    <definedName name="__Col59" hidden="1">[9]MNTH_BAL!$BS$2</definedName>
    <definedName name="__Col6" hidden="1">[9]MNTH_BAL!$R$2</definedName>
    <definedName name="__Col60" hidden="1">[9]MNTH_BAL!$BT$2</definedName>
    <definedName name="__Col7" hidden="1">[9]MNTH_BAL!$S$2</definedName>
    <definedName name="__Col8" hidden="1">[9]MNTH_BAL!$T$2</definedName>
    <definedName name="__Col9" hidden="1">[9]MNTH_BAL!$U$2</definedName>
    <definedName name="__HYS4" hidden="1">{"'Changes Log'!$A$1:$F$25"}</definedName>
    <definedName name="__IntlFixup" hidden="1">TRUE</definedName>
    <definedName name="__KIM01" hidden="1">{"'Changes Log'!$A$1:$F$25"}</definedName>
    <definedName name="__MO1" hidden="1">{"'Changes Log'!$A$1:$F$25"}</definedName>
    <definedName name="__s2"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_1____________________________________________________________________________________________________________________________________________________________________________________123Graph_ACHART_7" hidden="1">'[10]Monthly Data'!#REF!</definedName>
    <definedName name="_1________________________________________________________________________________________________________________________123Graph_ACHART_1" hidden="1">[11]F!$B$5:$B$29</definedName>
    <definedName name="_1___________________________________________________________________________________________123Graph_ACHART_7" hidden="1">'[10]Monthly Data'!#REF!</definedName>
    <definedName name="_1______________________123Graph_ACHART_1" hidden="1">[11]F!$B$5:$B$29</definedName>
    <definedName name="_1___123Graph_ACHART_1" hidden="1">[11]F!$B$5:$B$29</definedName>
    <definedName name="_1__123Graph_ACHART_1" hidden="1">[12]F!$B$5:$B$29</definedName>
    <definedName name="_1__123Graph_AChart_1B" hidden="1">'[6]Cash Component Inputs'!$Y$12:$AK$12</definedName>
    <definedName name="_10___________________________________________________________________________________________________________________________________________________________________________________123Graph_LBL_BCHART_7" hidden="1">'[10]Monthly Data'!#REF!</definedName>
    <definedName name="_10________________________________________________________________________________________________________________________123Graph_BCHART_6" hidden="1">'[10]Monthly Data'!$F$6:$F$23</definedName>
    <definedName name="_10__________________________________________________________________________________________123Graph_LBL_BCHART_7" hidden="1">'[10]Monthly Data'!#REF!</definedName>
    <definedName name="_10______________________123Graph_BCHART_3" hidden="1">[11]F!$C$5:$C$29</definedName>
    <definedName name="_10___123Graph_BCHART_1" hidden="1">[7]F!$J$5:$J$29</definedName>
    <definedName name="_10___123Graph_BCHART_3" hidden="1">[11]F!$C$5:$C$29</definedName>
    <definedName name="_10__123Graph_ACHART_17" hidden="1">[3]A!$B$4:$B$26</definedName>
    <definedName name="_10__123Graph_ACHART_4" hidden="1">[3]A!$B$60:$B$75</definedName>
    <definedName name="_10__123Graph_AChart_4B" hidden="1">'[6]Cash Component Inputs'!$AG$10:$AS$10</definedName>
    <definedName name="_10__123Graph_ACHART_5" hidden="1">[1]E!$B$12:$B$32</definedName>
    <definedName name="_10__123Graph_ACHART_6" hidden="1">'[13]Monthly Data'!$B$6:$B$23</definedName>
    <definedName name="_10__123Graph_ACHART_7" hidden="1">'[14]Monthly Data'!#REF!</definedName>
    <definedName name="_10__123Graph_BCHART_2" hidden="1">[7]F!$J$5:$J$29</definedName>
    <definedName name="_10__123Graph_BCHART_3" hidden="1">[7]F!$C$5:$C$29</definedName>
    <definedName name="_10__123Graph_CChart_1B" hidden="1">'[6]Cash Component Inputs'!$Y$13:$AK$13</definedName>
    <definedName name="_10__123Graph_DChart_2B" hidden="1">'[2]Cash Component Inputs'!$C$48:$H$48</definedName>
    <definedName name="_100_________________________________________________________________________________________________________________________________________________________________123Graph_LBL_BCHART_7" hidden="1">'[10]Monthly Data'!#REF!</definedName>
    <definedName name="_100_____________________________________________________________________________________________________________________123Graph_CCHART_6" hidden="1">'[10]Monthly Data'!$E$6:$E$23</definedName>
    <definedName name="_100___________________123Graph_CCHART_1" hidden="1">[11]F!$F$5:$F$29</definedName>
    <definedName name="_100__________123Graph_XCHART_3" hidden="1">[7]F!$A$5:$A$29</definedName>
    <definedName name="_100___123Graph_CCHART_1" hidden="1">[7]F!$F$5:$F$29</definedName>
    <definedName name="_100__123Graph_CCHART_1" hidden="1">[7]F!$F$5:$F$29</definedName>
    <definedName name="_100__123Graph_LBL_ECHART_1" hidden="1">[15]F!$G$5:$G$29</definedName>
    <definedName name="_1000_____________________________________________________________________________________123Graph_FCHART_1" hidden="1">[11]F!$L$5:$L$29</definedName>
    <definedName name="_1000________________________________________123Graph_ACHART_2" hidden="1">[11]F!$B$5:$B$29</definedName>
    <definedName name="_1001_________________________________________________________________________________________________________________123Graph_ECHART_1" hidden="1">[11]F!$I$5:$I$29</definedName>
    <definedName name="_1001_____________________________________________________________________________________123Graph_LBL_BCHART_1" hidden="1">[11]F!$D$5:$D$29</definedName>
    <definedName name="_1001________________________________________123Graph_ACHART_3" hidden="1">[11]F!$L$5:$L$29</definedName>
    <definedName name="_1002_________________________________________________________________________________________________________________123Graph_FCHART_1" hidden="1">[11]F!$L$5:$L$29</definedName>
    <definedName name="_1002_____________________________________________________________________________________123Graph_LBL_BCHART_6" hidden="1">'[10]Monthly Data'!$C$6:$C$12</definedName>
    <definedName name="_1002________________________________________123Graph_ACHART_4" hidden="1">[11]F!$G$5:$G$29</definedName>
    <definedName name="_1003_________________________________________________________________________________________________________________123Graph_LBL_BCHART_1" hidden="1">[11]F!$D$5:$D$29</definedName>
    <definedName name="_1003_____________________________________________________________________________________123Graph_LBL_ECHART_1" hidden="1">[11]F!$G$5:$G$29</definedName>
    <definedName name="_1003________________________________________123Graph_ACHART_5" hidden="1">[11]E!$B$12:$B$32</definedName>
    <definedName name="_1004_________________________________________________________________________________________________________________123Graph_LBL_BCHART_6" hidden="1">'[10]Monthly Data'!$C$6:$C$12</definedName>
    <definedName name="_1004_____________________________________________________________________________________123Graph_XCHART_2" hidden="1">[11]F!$A$5:$A$29</definedName>
    <definedName name="_1004________________________________________123Graph_ACHART_6" hidden="1">'[10]Monthly Data'!$B$6:$B$23</definedName>
    <definedName name="_1005_____________________________________________________________________________________123Graph_XCHART_3" hidden="1">[11]F!$A$5:$A$29</definedName>
    <definedName name="_1006_________________________________________________________________________________________________________________123Graph_LBL_ECHART_1" hidden="1">[11]F!$G$5:$G$29</definedName>
    <definedName name="_1006_____________________________________________________________________________________123Graph_XCHART_4" hidden="1">[11]F!$A$5:$A$29</definedName>
    <definedName name="_1006________________________________________123Graph_BCHART_1" hidden="1">[11]F!$J$5:$J$29</definedName>
    <definedName name="_1007_________________________________________________________________________________________________________________123Graph_XCHART_2" hidden="1">[11]F!$A$5:$A$29</definedName>
    <definedName name="_1007_____________________________________________________________________________________123Graph_XCHART_7" hidden="1">'[10]Monthly Data'!$A$6:$A$13</definedName>
    <definedName name="_1007________________________________________123Graph_BCHART_2" hidden="1">[11]F!$J$5:$J$29</definedName>
    <definedName name="_1008_________________________________________________________________________________________________________________123Graph_XCHART_3" hidden="1">[11]F!$A$5:$A$29</definedName>
    <definedName name="_1008____________________________________________________________________________________123Graph_ACHART_1" hidden="1">[11]F!$B$5:$B$29</definedName>
    <definedName name="_1008________________________________________123Graph_BCHART_3" hidden="1">[11]F!$C$5:$C$29</definedName>
    <definedName name="_1009_________________________________________________________________________________________________________________123Graph_XCHART_4" hidden="1">[11]F!$A$5:$A$29</definedName>
    <definedName name="_1009____________________________________________________________________________________123Graph_ACHART_2" hidden="1">[11]F!$B$5:$B$29</definedName>
    <definedName name="_1009________________________________________123Graph_BCHART_6" hidden="1">'[10]Monthly Data'!$F$6:$F$23</definedName>
    <definedName name="_101________________________________________________________________________________________________________________________________________________________________123Graph_ACHART_7" hidden="1">'[10]Monthly Data'!#REF!</definedName>
    <definedName name="_101_____________________________________________________________________________________________________________________123Graph_CCHART_7" hidden="1">'[10]Monthly Data'!#REF!</definedName>
    <definedName name="_101_______________________________________________________________________123Graph_ACHART_1" hidden="1">[11]F!$B$5:$B$29</definedName>
    <definedName name="_101___________________123Graph_CCHART_2" hidden="1">[11]F!$H$5:$H$29</definedName>
    <definedName name="_101__________123Graph_XCHART_4" hidden="1">[7]F!$A$5:$A$29</definedName>
    <definedName name="_101___123Graph_CCHART_2" hidden="1">[7]F!$H$5:$H$29</definedName>
    <definedName name="_101__123Graph_CCHART_2" hidden="1">[7]F!$H$5:$H$29</definedName>
    <definedName name="_101__123Graph_XCHART_2" hidden="1">[15]F!$A$5:$A$29</definedName>
    <definedName name="_1010_________________________________________________________________________________________________________________123Graph_XCHART_7" hidden="1">'[10]Monthly Data'!$A$6:$A$13</definedName>
    <definedName name="_1010____________________________________________________________________________________123Graph_ACHART_3" hidden="1">[11]F!$L$5:$L$29</definedName>
    <definedName name="_1011________________________________________________________________________________________________________________123Graph_ACHART_1" hidden="1">[11]F!$B$5:$B$29</definedName>
    <definedName name="_1011____________________________________________________________________________________123Graph_ACHART_4" hidden="1">[11]F!$G$5:$G$29</definedName>
    <definedName name="_1011________________________________________123Graph_CCHART_1" hidden="1">[11]F!$F$5:$F$29</definedName>
    <definedName name="_1012________________________________________________________________________________________________________________123Graph_ACHART_2" hidden="1">[11]F!$B$5:$B$29</definedName>
    <definedName name="_1012____________________________________________________________________________________123Graph_ACHART_5" hidden="1">[11]E!$B$12:$B$32</definedName>
    <definedName name="_1012________________________________________123Graph_CCHART_2" hidden="1">[11]F!$H$5:$H$29</definedName>
    <definedName name="_1013________________________________________________________________________________________________________________123Graph_ACHART_3" hidden="1">[11]F!$L$5:$L$29</definedName>
    <definedName name="_1013____________________________________________________________________________________123Graph_ACHART_6" hidden="1">'[10]Monthly Data'!$B$6:$B$23</definedName>
    <definedName name="_1013________________________________________123Graph_CCHART_6" hidden="1">'[10]Monthly Data'!$E$6:$E$23</definedName>
    <definedName name="_1014________________________________________________________________________________________________________________123Graph_ACHART_4" hidden="1">[11]F!$G$5:$G$29</definedName>
    <definedName name="_1014____________________________________________________________________________________123Graph_BCHART_1" hidden="1">[11]F!$J$5:$J$29</definedName>
    <definedName name="_1015________________________________________________________________________________________________________________123Graph_ACHART_5" hidden="1">[11]E!$B$12:$B$32</definedName>
    <definedName name="_1015____________________________________________________________________________________123Graph_BCHART_2" hidden="1">[11]F!$J$5:$J$29</definedName>
    <definedName name="_1015________________________________________123Graph_DCHART_1" hidden="1">[11]F!$E$5:$E$29</definedName>
    <definedName name="_1016________________________________________________________________________________________________________________123Graph_ACHART_6" hidden="1">'[10]Monthly Data'!$B$6:$B$23</definedName>
    <definedName name="_1016____________________________________________________________________________________123Graph_BCHART_3" hidden="1">[11]F!$C$5:$C$29</definedName>
    <definedName name="_1016________________________________________123Graph_DCHART_6" hidden="1">'[10]Monthly Data'!$D$6:$D$23</definedName>
    <definedName name="_1017________________________________________________________________________________________________________________123Graph_ACHART_7" hidden="1">'[10]Monthly Data'!#REF!</definedName>
    <definedName name="_1017____________________________________________________________________________________123Graph_BCHART_6" hidden="1">'[10]Monthly Data'!$F$6:$F$23</definedName>
    <definedName name="_1018________________________________________________________________________________________________________________123Graph_BCHART_1" hidden="1">[11]F!$J$5:$J$29</definedName>
    <definedName name="_1018____________________________________________________________________________________123Graph_CCHART_1" hidden="1">[11]F!$F$5:$F$29</definedName>
    <definedName name="_1018________________________________________123Graph_ECHART_1" hidden="1">[11]F!$I$5:$I$29</definedName>
    <definedName name="_1019________________________________________________________________________________________________________________123Graph_BCHART_2" hidden="1">[11]F!$J$5:$J$29</definedName>
    <definedName name="_1019____________________________________________________________________________________123Graph_CCHART_2" hidden="1">[11]F!$H$5:$H$29</definedName>
    <definedName name="_1019________________________________________123Graph_FCHART_1" hidden="1">[11]F!$L$5:$L$29</definedName>
    <definedName name="_102________________________________________________________________________________________________________________________________________________________________123Graph_BCHART_7" hidden="1">'[10]Monthly Data'!#REF!</definedName>
    <definedName name="_102_____________________________________________________________________________________________________________________123Graph_DCHART_1" hidden="1">[11]F!$E$5:$E$29</definedName>
    <definedName name="_102_______________________________________________________________________123Graph_ACHART_2" hidden="1">[11]F!$B$5:$B$29</definedName>
    <definedName name="_102___________________123Graph_CCHART_6" hidden="1">'[10]Monthly Data'!$E$6:$E$23</definedName>
    <definedName name="_102__________123Graph_XCHART_7" hidden="1">'[4]Monthly Data'!$A$6:$A$13</definedName>
    <definedName name="_102___123Graph_CCHART_6" hidden="1">'[4]Monthly Data'!$E$6:$E$23</definedName>
    <definedName name="_102__123Graph_CCHART_6" hidden="1">'[4]Monthly Data'!$E$6:$E$23</definedName>
    <definedName name="_102__123Graph_XCHART_3" hidden="1">[15]F!$A$5:$A$29</definedName>
    <definedName name="_1020________________________________________________________________________________________________________________123Graph_BCHART_3" hidden="1">[11]F!$C$5:$C$29</definedName>
    <definedName name="_1020____________________________________________________________________________________123Graph_CCHART_6" hidden="1">'[10]Monthly Data'!$E$6:$E$23</definedName>
    <definedName name="_1020________________________________________123Graph_LBL_BCHART_1" hidden="1">[11]F!$D$5:$D$29</definedName>
    <definedName name="_1021________________________________________________________________________________________________________________123Graph_BCHART_6" hidden="1">'[10]Monthly Data'!$F$6:$F$23</definedName>
    <definedName name="_1021____________________________________________________________________________________123Graph_DCHART_1" hidden="1">[11]F!$E$5:$E$29</definedName>
    <definedName name="_1021________________________________________123Graph_LBL_BCHART_6" hidden="1">'[10]Monthly Data'!$C$6:$C$12</definedName>
    <definedName name="_1022________________________________________________________________________________________________________________123Graph_BCHART_7" hidden="1">'[10]Monthly Data'!#REF!</definedName>
    <definedName name="_1022____________________________________________________________________________________123Graph_DCHART_6" hidden="1">'[10]Monthly Data'!$D$6:$D$23</definedName>
    <definedName name="_1023________________________________________________________________________________________________________________123Graph_CCHART_1" hidden="1">[11]F!$F$5:$F$29</definedName>
    <definedName name="_1023____________________________________________________________________________________123Graph_ECHART_1" hidden="1">[11]F!$I$5:$I$29</definedName>
    <definedName name="_1023________________________________________123Graph_LBL_ECHART_1" hidden="1">[11]F!$G$5:$G$29</definedName>
    <definedName name="_1024________________________________________________________________________________________________________________123Graph_CCHART_2" hidden="1">[11]F!$H$5:$H$29</definedName>
    <definedName name="_1024____________________________________________________________________________________123Graph_FCHART_1" hidden="1">[11]F!$L$5:$L$29</definedName>
    <definedName name="_1024________________________________________123Graph_XCHART_2" hidden="1">[11]F!$A$5:$A$29</definedName>
    <definedName name="_1025________________________________________________________________________________________________________________123Graph_CCHART_6" hidden="1">'[10]Monthly Data'!$E$6:$E$23</definedName>
    <definedName name="_1025____________________________________________________________________________________123Graph_LBL_BCHART_1" hidden="1">[11]F!$D$5:$D$29</definedName>
    <definedName name="_1025________________________________________123Graph_XCHART_3" hidden="1">[11]F!$A$5:$A$29</definedName>
    <definedName name="_1026________________________________________________________________________________________________________________123Graph_CCHART_7" hidden="1">'[10]Monthly Data'!#REF!</definedName>
    <definedName name="_1026____________________________________________________________________________________123Graph_LBL_BCHART_6" hidden="1">'[10]Monthly Data'!$C$6:$C$12</definedName>
    <definedName name="_1026________________________________________123Graph_XCHART_4" hidden="1">[11]F!$A$5:$A$29</definedName>
    <definedName name="_1027________________________________________________________________________________________________________________123Graph_DCHART_1" hidden="1">[11]F!$E$5:$E$29</definedName>
    <definedName name="_1027____________________________________________________________________________________123Graph_LBL_ECHART_1" hidden="1">[11]F!$G$5:$G$29</definedName>
    <definedName name="_1027________________________________________123Graph_XCHART_7" hidden="1">'[10]Monthly Data'!$A$6:$A$13</definedName>
    <definedName name="_1028________________________________________________________________________________________________________________123Graph_DCHART_6" hidden="1">'[10]Monthly Data'!$D$6:$D$23</definedName>
    <definedName name="_1028____________________________________________________________________________________123Graph_XCHART_2" hidden="1">[11]F!$A$5:$A$29</definedName>
    <definedName name="_1028_______________________________________123Graph_ACHART_1" hidden="1">[11]F!$B$5:$B$29</definedName>
    <definedName name="_1029________________________________________________________________________________________________________________123Graph_DCHART_7" hidden="1">'[10]Monthly Data'!#REF!</definedName>
    <definedName name="_1029____________________________________________________________________________________123Graph_XCHART_3" hidden="1">[11]F!$A$5:$A$29</definedName>
    <definedName name="_1029_______________________________________123Graph_ACHART_2" hidden="1">[11]F!$B$5:$B$29</definedName>
    <definedName name="_103________________________________________________________________________________________________________________________________________________________________123Graph_CCHART_7" hidden="1">'[10]Monthly Data'!#REF!</definedName>
    <definedName name="_103_____________________________________________________________________________________________________________________123Graph_DCHART_6" hidden="1">'[10]Monthly Data'!$D$6:$D$23</definedName>
    <definedName name="_103_______________________________________________________________________123Graph_ACHART_3" hidden="1">[11]F!$L$5:$L$29</definedName>
    <definedName name="_103___________________123Graph_CCHART_7" hidden="1">'[10]Monthly Data'!#REF!</definedName>
    <definedName name="_103__123Graph_BCHART_1" hidden="1">[7]F!$J$5:$J$29</definedName>
    <definedName name="_103__123Graph_XCHART_4" hidden="1">[15]F!$A$5:$A$29</definedName>
    <definedName name="_1030________________________________________________________________________________________________________________123Graph_ECHART_1" hidden="1">[11]F!$I$5:$I$29</definedName>
    <definedName name="_1030____________________________________________________________________________________123Graph_XCHART_4" hidden="1">[11]F!$A$5:$A$29</definedName>
    <definedName name="_1030_______________________________________123Graph_ACHART_3" hidden="1">[11]F!$L$5:$L$29</definedName>
    <definedName name="_1031________________________________________________________________________________________________________________123Graph_FCHART_1" hidden="1">[11]F!$L$5:$L$29</definedName>
    <definedName name="_1031____________________________________________________________________________________123Graph_XCHART_7" hidden="1">'[10]Monthly Data'!$A$6:$A$13</definedName>
    <definedName name="_1031_______________________________________123Graph_ACHART_4" hidden="1">[11]F!$G$5:$G$29</definedName>
    <definedName name="_1032________________________________________________________________________________________________________________123Graph_LBL_BCHART_1" hidden="1">[11]F!$D$5:$D$29</definedName>
    <definedName name="_1032___________________________________________________________________________________123Graph_ACHART_1" hidden="1">[11]F!$B$5:$B$29</definedName>
    <definedName name="_1032_______________________________________123Graph_ACHART_5" hidden="1">[11]E!$B$12:$B$32</definedName>
    <definedName name="_1033________________________________________________________________________________________________________________123Graph_LBL_BCHART_6" hidden="1">'[10]Monthly Data'!$C$6:$C$12</definedName>
    <definedName name="_1033___________________________________________________________________________________123Graph_ACHART_2" hidden="1">[11]F!$B$5:$B$29</definedName>
    <definedName name="_1033_______________________________________123Graph_ACHART_6" hidden="1">'[10]Monthly Data'!$B$6:$B$23</definedName>
    <definedName name="_1034________________________________________________________________________________________________________________123Graph_LBL_BCHART_7" hidden="1">'[10]Monthly Data'!#REF!</definedName>
    <definedName name="_1034___________________________________________________________________________________123Graph_ACHART_3" hidden="1">[11]F!$L$5:$L$29</definedName>
    <definedName name="_1034_______________________________________123Graph_ACHART_7" hidden="1">'[10]Monthly Data'!#REF!</definedName>
    <definedName name="_1035________________________________________________________________________________________________________________123Graph_LBL_ECHART_1" hidden="1">[11]F!$G$5:$G$29</definedName>
    <definedName name="_1035___________________________________________________________________________________123Graph_ACHART_4" hidden="1">[11]F!$G$5:$G$29</definedName>
    <definedName name="_1035_______________________________________123Graph_BCHART_1" hidden="1">[11]F!$J$5:$J$29</definedName>
    <definedName name="_1036________________________________________________________________________________________________________________123Graph_XCHART_2" hidden="1">[11]F!$A$5:$A$29</definedName>
    <definedName name="_1036___________________________________________________________________________________123Graph_ACHART_5" hidden="1">[11]E!$B$12:$B$32</definedName>
    <definedName name="_1036_______________________________________123Graph_BCHART_2" hidden="1">[11]F!$J$5:$J$29</definedName>
    <definedName name="_1037________________________________________________________________________________________________________________123Graph_XCHART_3" hidden="1">[11]F!$A$5:$A$29</definedName>
    <definedName name="_1037___________________________________________________________________________________123Graph_ACHART_6" hidden="1">'[10]Monthly Data'!$B$6:$B$23</definedName>
    <definedName name="_1037_______________________________________123Graph_BCHART_3" hidden="1">[11]F!$C$5:$C$29</definedName>
    <definedName name="_1038________________________________________________________________________________________________________________123Graph_XCHART_4" hidden="1">[11]F!$A$5:$A$29</definedName>
    <definedName name="_1038___________________________________________________________________________________123Graph_BCHART_1" hidden="1">[11]F!$J$5:$J$29</definedName>
    <definedName name="_1038_______________________________________123Graph_BCHART_6" hidden="1">'[10]Monthly Data'!$F$6:$F$23</definedName>
    <definedName name="_1039________________________________________________________________________________________________________________123Graph_XCHART_7" hidden="1">'[10]Monthly Data'!$A$6:$A$13</definedName>
    <definedName name="_1039___________________________________________________________________________________123Graph_BCHART_2" hidden="1">[11]F!$J$5:$J$29</definedName>
    <definedName name="_1039_______________________________________123Graph_BCHART_7" hidden="1">'[10]Monthly Data'!#REF!</definedName>
    <definedName name="_104________________________________________________________________________________________________________________________________________________________________123Graph_DCHART_7" hidden="1">'[10]Monthly Data'!#REF!</definedName>
    <definedName name="_104_____________________________________________________________________________________________________________________123Graph_DCHART_7" hidden="1">'[10]Monthly Data'!#REF!</definedName>
    <definedName name="_104_______________________________________________________________________123Graph_ACHART_5" hidden="1">[11]E!$B$12:$B$32</definedName>
    <definedName name="_104___________________123Graph_DCHART_1" hidden="1">[11]F!$E$5:$E$29</definedName>
    <definedName name="_104___123Graph_DCHART_1" hidden="1">[7]F!$E$5:$E$29</definedName>
    <definedName name="_104__123Graph_DCHART_1" hidden="1">[7]F!$E$5:$E$29</definedName>
    <definedName name="_104__123Graph_XCHART_7" hidden="1">'[14]Monthly Data'!$A$6:$A$13</definedName>
    <definedName name="_1040_______________________________________________________________________________________________________________123Graph_ACHART_1" hidden="1">[11]F!$B$5:$B$29</definedName>
    <definedName name="_1040___________________________________________________________________________________123Graph_BCHART_3" hidden="1">[11]F!$C$5:$C$29</definedName>
    <definedName name="_1040_______________________________________123Graph_CCHART_1" hidden="1">[11]F!$F$5:$F$29</definedName>
    <definedName name="_1041_______________________________________________________________________________________________________________123Graph_ACHART_2" hidden="1">[11]F!$B$5:$B$29</definedName>
    <definedName name="_1041___________________________________________________________________________________123Graph_BCHART_6" hidden="1">'[10]Monthly Data'!$F$6:$F$23</definedName>
    <definedName name="_1041_______________________________________123Graph_CCHART_2" hidden="1">[11]F!$H$5:$H$29</definedName>
    <definedName name="_1042_______________________________________________________________________________________________________________123Graph_ACHART_3" hidden="1">[11]F!$L$5:$L$29</definedName>
    <definedName name="_1042___________________________________________________________________________________123Graph_CCHART_1" hidden="1">[11]F!$F$5:$F$29</definedName>
    <definedName name="_1042_______________________________________123Graph_CCHART_6" hidden="1">'[10]Monthly Data'!$E$6:$E$23</definedName>
    <definedName name="_1043_______________________________________________________________________________________________________________123Graph_ACHART_4" hidden="1">[11]F!$G$5:$G$29</definedName>
    <definedName name="_1043___________________________________________________________________________________123Graph_CCHART_2" hidden="1">[11]F!$H$5:$H$29</definedName>
    <definedName name="_1043_______________________________________123Graph_CCHART_7" hidden="1">'[10]Monthly Data'!#REF!</definedName>
    <definedName name="_1044_______________________________________________________________________________________________________________123Graph_ACHART_5" hidden="1">[11]E!$B$12:$B$32</definedName>
    <definedName name="_1044___________________________________________________________________________________123Graph_CCHART_6" hidden="1">'[10]Monthly Data'!$E$6:$E$23</definedName>
    <definedName name="_1044_______________________________________123Graph_DCHART_1" hidden="1">[11]F!$E$5:$E$29</definedName>
    <definedName name="_1045_______________________________________________________________________________________________________________123Graph_ACHART_6" hidden="1">'[10]Monthly Data'!$B$6:$B$23</definedName>
    <definedName name="_1045___________________________________________________________________________________123Graph_DCHART_1" hidden="1">[11]F!$E$5:$E$29</definedName>
    <definedName name="_1045_______________________________________123Graph_DCHART_6" hidden="1">'[10]Monthly Data'!$D$6:$D$23</definedName>
    <definedName name="_1046___________________________________________________________________________________123Graph_DCHART_6" hidden="1">'[10]Monthly Data'!$D$6:$D$23</definedName>
    <definedName name="_1046_______________________________________123Graph_DCHART_7" hidden="1">'[10]Monthly Data'!#REF!</definedName>
    <definedName name="_1047_______________________________________________________________________________________________________________123Graph_BCHART_1" hidden="1">[11]F!$J$5:$J$29</definedName>
    <definedName name="_1047___________________________________________________________________________________123Graph_ECHART_1" hidden="1">[11]F!$I$5:$I$29</definedName>
    <definedName name="_1047_______________________________________123Graph_ECHART_1" hidden="1">[11]F!$I$5:$I$29</definedName>
    <definedName name="_1048_______________________________________________________________________________________________________________123Graph_BCHART_2" hidden="1">[11]F!$J$5:$J$29</definedName>
    <definedName name="_1048___________________________________________________________________________________123Graph_FCHART_1" hidden="1">[11]F!$L$5:$L$29</definedName>
    <definedName name="_1048_______________________________________123Graph_FCHART_1" hidden="1">[11]F!$L$5:$L$29</definedName>
    <definedName name="_1049_______________________________________________________________________________________________________________123Graph_BCHART_3" hidden="1">[11]F!$C$5:$C$29</definedName>
    <definedName name="_1049___________________________________________________________________________________123Graph_LBL_BCHART_1" hidden="1">[11]F!$D$5:$D$29</definedName>
    <definedName name="_1049_______________________________________123Graph_LBL_BCHART_1" hidden="1">[11]F!$D$5:$D$29</definedName>
    <definedName name="_105________________________________________________________________________________________________________________________________________________________________123Graph_LBL_BCHART_7" hidden="1">'[10]Monthly Data'!#REF!</definedName>
    <definedName name="_105_____________________________________________________________________________________________________________________123Graph_ECHART_1" hidden="1">[11]F!$I$5:$I$29</definedName>
    <definedName name="_105_______________________________________________________________________123Graph_ACHART_6" hidden="1">'[10]Monthly Data'!$B$6:$B$23</definedName>
    <definedName name="_105___________________123Graph_DCHART_6" hidden="1">'[10]Monthly Data'!$D$6:$D$23</definedName>
    <definedName name="_105___123Graph_DCHART_6" hidden="1">'[4]Monthly Data'!$D$6:$D$23</definedName>
    <definedName name="_105__123Graph_BCHART_2" hidden="1">[7]F!$J$5:$J$29</definedName>
    <definedName name="_105__123Graph_DCHART_6" hidden="1">'[4]Monthly Data'!$D$6:$D$23</definedName>
    <definedName name="_1050_______________________________________________________________________________________________________________123Graph_BCHART_6" hidden="1">'[10]Monthly Data'!$F$6:$F$23</definedName>
    <definedName name="_1050___________________________________________________________________________________123Graph_LBL_BCHART_6" hidden="1">'[10]Monthly Data'!$C$6:$C$12</definedName>
    <definedName name="_1050_______________________________________123Graph_LBL_BCHART_6" hidden="1">'[10]Monthly Data'!$C$6:$C$12</definedName>
    <definedName name="_1051___________________________________________________________________________________123Graph_LBL_ECHART_1" hidden="1">[11]F!$G$5:$G$29</definedName>
    <definedName name="_1051_______________________________________123Graph_LBL_BCHART_7" hidden="1">'[10]Monthly Data'!#REF!</definedName>
    <definedName name="_1052_______________________________________________________________________________________________________________123Graph_CCHART_1" hidden="1">[11]F!$F$5:$F$29</definedName>
    <definedName name="_1052___________________________________________________________________________________123Graph_XCHART_2" hidden="1">[11]F!$A$5:$A$29</definedName>
    <definedName name="_1052_______________________________________123Graph_LBL_ECHART_1" hidden="1">[11]F!$G$5:$G$29</definedName>
    <definedName name="_1053_______________________________________________________________________________________________________________123Graph_CCHART_2" hidden="1">[11]F!$H$5:$H$29</definedName>
    <definedName name="_1053___________________________________________________________________________________123Graph_XCHART_3" hidden="1">[11]F!$A$5:$A$29</definedName>
    <definedName name="_1053_______________________________________123Graph_XCHART_2" hidden="1">[11]F!$A$5:$A$29</definedName>
    <definedName name="_1054_______________________________________________________________________________________________________________123Graph_CCHART_6" hidden="1">'[10]Monthly Data'!$E$6:$E$23</definedName>
    <definedName name="_1054___________________________________________________________________________________123Graph_XCHART_4" hidden="1">[11]F!$A$5:$A$29</definedName>
    <definedName name="_1054_______________________________________123Graph_XCHART_3" hidden="1">[11]F!$A$5:$A$29</definedName>
    <definedName name="_1055___________________________________________________________________________________123Graph_XCHART_7" hidden="1">'[10]Monthly Data'!$A$6:$A$13</definedName>
    <definedName name="_1055_______________________________________123Graph_XCHART_4" hidden="1">[11]F!$A$5:$A$29</definedName>
    <definedName name="_1056_______________________________________________________________________________________________________________123Graph_DCHART_1" hidden="1">[11]F!$E$5:$E$29</definedName>
    <definedName name="_1056__________________________________________________________________________________123Graph_ACHART_1" hidden="1">[11]F!$B$5:$B$29</definedName>
    <definedName name="_1056_______________________________________123Graph_XCHART_7" hidden="1">'[10]Monthly Data'!$A$6:$A$13</definedName>
    <definedName name="_1057_______________________________________________________________________________________________________________123Graph_DCHART_6" hidden="1">'[10]Monthly Data'!$D$6:$D$23</definedName>
    <definedName name="_1057__________________________________________________________________________________123Graph_ACHART_2" hidden="1">[11]F!$B$5:$B$29</definedName>
    <definedName name="_1057______________________________________123Graph_ACHART_1" hidden="1">[11]F!$B$5:$B$29</definedName>
    <definedName name="_1058__________________________________________________________________________________123Graph_ACHART_3" hidden="1">[11]F!$L$5:$L$29</definedName>
    <definedName name="_1058______________________________________123Graph_ACHART_2" hidden="1">[11]F!$B$5:$B$29</definedName>
    <definedName name="_1059_______________________________________________________________________________________________________________123Graph_ECHART_1" hidden="1">[11]F!$I$5:$I$29</definedName>
    <definedName name="_1059__________________________________________________________________________________123Graph_ACHART_4" hidden="1">[11]F!$G$5:$G$29</definedName>
    <definedName name="_1059______________________________________123Graph_ACHART_3" hidden="1">[11]F!$L$5:$L$29</definedName>
    <definedName name="_106_______________________________________________________________________________________________________________________________________________________________123Graph_ACHART_7" hidden="1">'[10]Monthly Data'!#REF!</definedName>
    <definedName name="_106_____________________________________________________________________________________________________________________123Graph_FCHART_1" hidden="1">[11]F!$L$5:$L$29</definedName>
    <definedName name="_106_______________________________________________________________________123Graph_ACHART_7" hidden="1">'[10]Monthly Data'!#REF!</definedName>
    <definedName name="_106___________________123Graph_DCHART_7" hidden="1">'[10]Monthly Data'!#REF!</definedName>
    <definedName name="_1060_______________________________________________________________________________________________________________123Graph_FCHART_1" hidden="1">[11]F!$L$5:$L$29</definedName>
    <definedName name="_1060__________________________________________________________________________________123Graph_ACHART_5" hidden="1">[11]E!$B$12:$B$32</definedName>
    <definedName name="_1060______________________________________123Graph_ACHART_4" hidden="1">[11]F!$G$5:$G$29</definedName>
    <definedName name="_1061_______________________________________________________________________________________________________________123Graph_LBL_BCHART_1" hidden="1">[11]F!$D$5:$D$29</definedName>
    <definedName name="_1061__________________________________________________________________________________123Graph_ACHART_6" hidden="1">'[10]Monthly Data'!$B$6:$B$23</definedName>
    <definedName name="_1061______________________________________123Graph_ACHART_5" hidden="1">[11]E!$B$12:$B$32</definedName>
    <definedName name="_1062_______________________________________________________________________________________________________________123Graph_LBL_BCHART_6" hidden="1">'[10]Monthly Data'!$C$6:$C$12</definedName>
    <definedName name="_1062__________________________________________________________________________________123Graph_BCHART_1" hidden="1">[11]F!$J$5:$J$29</definedName>
    <definedName name="_1062______________________________________123Graph_ACHART_6" hidden="1">'[10]Monthly Data'!$B$6:$B$23</definedName>
    <definedName name="_1063__________________________________________________________________________________123Graph_BCHART_2" hidden="1">[11]F!$J$5:$J$29</definedName>
    <definedName name="_1064_______________________________________________________________________________________________________________123Graph_LBL_ECHART_1" hidden="1">[11]F!$G$5:$G$29</definedName>
    <definedName name="_1064__________________________________________________________________________________123Graph_BCHART_3" hidden="1">[11]F!$C$5:$C$29</definedName>
    <definedName name="_1064______________________________________123Graph_BCHART_1" hidden="1">[11]F!$J$5:$J$29</definedName>
    <definedName name="_1065_______________________________________________________________________________________________________________123Graph_XCHART_2" hidden="1">[11]F!$A$5:$A$29</definedName>
    <definedName name="_1065__________________________________________________________________________________123Graph_BCHART_6" hidden="1">'[10]Monthly Data'!$F$6:$F$23</definedName>
    <definedName name="_1065______________________________________123Graph_BCHART_2" hidden="1">[11]F!$J$5:$J$29</definedName>
    <definedName name="_1066_______________________________________________________________________________________________________________123Graph_XCHART_3" hidden="1">[11]F!$A$5:$A$29</definedName>
    <definedName name="_1066__________________________________________________________________________________123Graph_CCHART_1" hidden="1">[11]F!$F$5:$F$29</definedName>
    <definedName name="_1066______________________________________123Graph_BCHART_3" hidden="1">[11]F!$C$5:$C$29</definedName>
    <definedName name="_1067_______________________________________________________________________________________________________________123Graph_XCHART_4" hidden="1">[11]F!$A$5:$A$29</definedName>
    <definedName name="_1067__________________________________________________________________________________123Graph_CCHART_2" hidden="1">[11]F!$H$5:$H$29</definedName>
    <definedName name="_1067______________________________________123Graph_BCHART_6" hidden="1">'[10]Monthly Data'!$F$6:$F$23</definedName>
    <definedName name="_1068_______________________________________________________________________________________________________________123Graph_XCHART_7" hidden="1">'[10]Monthly Data'!$A$6:$A$13</definedName>
    <definedName name="_1068__________________________________________________________________________________123Graph_CCHART_6" hidden="1">'[10]Monthly Data'!$E$6:$E$23</definedName>
    <definedName name="_1069______________________________________________________________________________________________________________123Graph_ACHART_1" hidden="1">[11]F!$B$5:$B$29</definedName>
    <definedName name="_1069__________________________________________________________________________________123Graph_DCHART_1" hidden="1">[11]F!$E$5:$E$29</definedName>
    <definedName name="_1069______________________________________123Graph_CCHART_1" hidden="1">[11]F!$F$5:$F$29</definedName>
    <definedName name="_107_______________________________________________________________________________________________________________________________________________________________123Graph_BCHART_7" hidden="1">'[10]Monthly Data'!#REF!</definedName>
    <definedName name="_107_____________________________________________________________________________________________________________________123Graph_LBL_BCHART_1" hidden="1">[11]F!$D$5:$D$29</definedName>
    <definedName name="_107_______________________________________________________________________123Graph_BCHART_1" hidden="1">[11]F!$J$5:$J$29</definedName>
    <definedName name="_107___________________123Graph_ECHART_1" hidden="1">[11]F!$I$5:$I$29</definedName>
    <definedName name="_107___123Graph_ECHART_1" hidden="1">[7]F!$I$5:$I$29</definedName>
    <definedName name="_107__123Graph_BCHART_3" hidden="1">[7]F!$C$5:$C$29</definedName>
    <definedName name="_107__123Graph_ECHART_1" hidden="1">[7]F!$I$5:$I$29</definedName>
    <definedName name="_1070______________________________________________________________________________________________________________123Graph_ACHART_2" hidden="1">[11]F!$B$5:$B$29</definedName>
    <definedName name="_1070__________________________________________________________________________________123Graph_DCHART_6" hidden="1">'[10]Monthly Data'!$D$6:$D$23</definedName>
    <definedName name="_1070______________________________________123Graph_CCHART_2" hidden="1">[11]F!$H$5:$H$29</definedName>
    <definedName name="_1071______________________________________________________________________________________________________________123Graph_ACHART_3" hidden="1">[11]F!$L$5:$L$29</definedName>
    <definedName name="_1071__________________________________________________________________________________123Graph_ECHART_1" hidden="1">[11]F!$I$5:$I$29</definedName>
    <definedName name="_1071______________________________________123Graph_CCHART_6" hidden="1">'[10]Monthly Data'!$E$6:$E$23</definedName>
    <definedName name="_1072______________________________________________________________________________________________________________123Graph_ACHART_4" hidden="1">[11]F!$G$5:$G$29</definedName>
    <definedName name="_1072__________________________________________________________________________________123Graph_FCHART_1" hidden="1">[11]F!$L$5:$L$29</definedName>
    <definedName name="_1073______________________________________________________________________________________________________________123Graph_ACHART_5" hidden="1">[11]E!$B$12:$B$32</definedName>
    <definedName name="_1073__________________________________________________________________________________123Graph_LBL_BCHART_1" hidden="1">[11]F!$D$5:$D$29</definedName>
    <definedName name="_1073______________________________________123Graph_DCHART_1" hidden="1">[11]F!$E$5:$E$29</definedName>
    <definedName name="_1074______________________________________________________________________________________________________________123Graph_ACHART_6" hidden="1">'[10]Monthly Data'!$B$6:$B$23</definedName>
    <definedName name="_1074__________________________________________________________________________________123Graph_LBL_BCHART_6" hidden="1">'[10]Monthly Data'!$C$6:$C$12</definedName>
    <definedName name="_1074______________________________________123Graph_DCHART_6" hidden="1">'[10]Monthly Data'!$D$6:$D$23</definedName>
    <definedName name="_1075______________________________________________________________________________________________________________123Graph_ACHART_7" hidden="1">'[10]Monthly Data'!#REF!</definedName>
    <definedName name="_1075__________________________________________________________________________________123Graph_LBL_ECHART_1" hidden="1">[11]F!$G$5:$G$29</definedName>
    <definedName name="_1076______________________________________________________________________________________________________________123Graph_BCHART_1" hidden="1">[11]F!$J$5:$J$29</definedName>
    <definedName name="_1076__________________________________________________________________________________123Graph_XCHART_2" hidden="1">[11]F!$A$5:$A$29</definedName>
    <definedName name="_1076______________________________________123Graph_ECHART_1" hidden="1">[11]F!$I$5:$I$29</definedName>
    <definedName name="_1077______________________________________________________________________________________________________________123Graph_BCHART_2" hidden="1">[11]F!$J$5:$J$29</definedName>
    <definedName name="_1077__________________________________________________________________________________123Graph_XCHART_3" hidden="1">[11]F!$A$5:$A$29</definedName>
    <definedName name="_1077______________________________________123Graph_FCHART_1" hidden="1">[11]F!$L$5:$L$29</definedName>
    <definedName name="_1078______________________________________________________________________________________________________________123Graph_BCHART_3" hidden="1">[11]F!$C$5:$C$29</definedName>
    <definedName name="_1078__________________________________________________________________________________123Graph_XCHART_4" hidden="1">[11]F!$A$5:$A$29</definedName>
    <definedName name="_1078______________________________________123Graph_LBL_BCHART_1" hidden="1">[11]F!$D$5:$D$29</definedName>
    <definedName name="_1079______________________________________________________________________________________________________________123Graph_BCHART_6" hidden="1">'[10]Monthly Data'!$F$6:$F$23</definedName>
    <definedName name="_1079__________________________________________________________________________________123Graph_XCHART_7" hidden="1">'[10]Monthly Data'!$A$6:$A$13</definedName>
    <definedName name="_1079______________________________________123Graph_LBL_BCHART_6" hidden="1">'[10]Monthly Data'!$C$6:$C$12</definedName>
    <definedName name="_108_______________________________________________________________________________________________________________________________________________________________123Graph_CCHART_7" hidden="1">'[10]Monthly Data'!#REF!</definedName>
    <definedName name="_108_____________________________________________________________________________________________________________________123Graph_LBL_BCHART_6" hidden="1">'[10]Monthly Data'!$C$6:$C$12</definedName>
    <definedName name="_108_______________________________________________________________________123Graph_BCHART_2" hidden="1">[11]F!$J$5:$J$29</definedName>
    <definedName name="_108___________________123Graph_FCHART_1" hidden="1">[11]F!$L$5:$L$29</definedName>
    <definedName name="_108___123Graph_FCHART_1" hidden="1">[7]F!$L$5:$L$29</definedName>
    <definedName name="_108__123Graph_FCHART_1" hidden="1">[7]F!$L$5:$L$29</definedName>
    <definedName name="_1080______________________________________________________________________________________________________________123Graph_BCHART_7" hidden="1">'[10]Monthly Data'!#REF!</definedName>
    <definedName name="_1080_________________________________________________________________________________123Graph_ACHART_1" hidden="1">[11]F!$B$5:$B$29</definedName>
    <definedName name="_1081______________________________________________________________________________________________________________123Graph_CCHART_1" hidden="1">[11]F!$F$5:$F$29</definedName>
    <definedName name="_1081_________________________________________________________________________________123Graph_ACHART_2" hidden="1">[11]F!$B$5:$B$29</definedName>
    <definedName name="_1081______________________________________123Graph_LBL_ECHART_1" hidden="1">[11]F!$G$5:$G$29</definedName>
    <definedName name="_1082______________________________________________________________________________________________________________123Graph_CCHART_2" hidden="1">[11]F!$H$5:$H$29</definedName>
    <definedName name="_1082_________________________________________________________________________________123Graph_ACHART_3" hidden="1">[11]F!$L$5:$L$29</definedName>
    <definedName name="_1082______________________________________123Graph_XCHART_2" hidden="1">[11]F!$A$5:$A$29</definedName>
    <definedName name="_1083______________________________________________________________________________________________________________123Graph_CCHART_6" hidden="1">'[10]Monthly Data'!$E$6:$E$23</definedName>
    <definedName name="_1083_________________________________________________________________________________123Graph_ACHART_4" hidden="1">[11]F!$G$5:$G$29</definedName>
    <definedName name="_1083______________________________________123Graph_XCHART_3" hidden="1">[11]F!$A$5:$A$29</definedName>
    <definedName name="_1084______________________________________________________________________________________________________________123Graph_CCHART_7" hidden="1">'[10]Monthly Data'!#REF!</definedName>
    <definedName name="_1084_________________________________________________________________________________123Graph_ACHART_5" hidden="1">[11]E!$B$12:$B$32</definedName>
    <definedName name="_1084______________________________________123Graph_XCHART_4" hidden="1">[11]F!$A$5:$A$29</definedName>
    <definedName name="_1085______________________________________________________________________________________________________________123Graph_DCHART_1" hidden="1">[11]F!$E$5:$E$29</definedName>
    <definedName name="_1085_________________________________________________________________________________123Graph_ACHART_6" hidden="1">'[10]Monthly Data'!$B$6:$B$23</definedName>
    <definedName name="_1085______________________________________123Graph_XCHART_7" hidden="1">'[10]Monthly Data'!$A$6:$A$13</definedName>
    <definedName name="_1086______________________________________________________________________________________________________________123Graph_DCHART_6" hidden="1">'[10]Monthly Data'!$D$6:$D$23</definedName>
    <definedName name="_1086_________________________________________________________________________________123Graph_BCHART_1" hidden="1">[11]F!$J$5:$J$29</definedName>
    <definedName name="_1086_____________________________________123Graph_ACHART_1" hidden="1">[11]F!$B$5:$B$29</definedName>
    <definedName name="_1087______________________________________________________________________________________________________________123Graph_DCHART_7" hidden="1">'[10]Monthly Data'!#REF!</definedName>
    <definedName name="_1087_________________________________________________________________________________123Graph_BCHART_2" hidden="1">[11]F!$J$5:$J$29</definedName>
    <definedName name="_1087_____________________________________123Graph_ACHART_2" hidden="1">[11]F!$B$5:$B$29</definedName>
    <definedName name="_1088______________________________________________________________________________________________________________123Graph_ECHART_1" hidden="1">[11]F!$I$5:$I$29</definedName>
    <definedName name="_1088_________________________________________________________________________________123Graph_BCHART_3" hidden="1">[11]F!$C$5:$C$29</definedName>
    <definedName name="_1088_____________________________________123Graph_ACHART_3" hidden="1">[11]F!$L$5:$L$29</definedName>
    <definedName name="_1089______________________________________________________________________________________________________________123Graph_FCHART_1" hidden="1">[11]F!$L$5:$L$29</definedName>
    <definedName name="_1089_________________________________________________________________________________123Graph_BCHART_6" hidden="1">'[10]Monthly Data'!$F$6:$F$23</definedName>
    <definedName name="_1089_____________________________________123Graph_ACHART_4" hidden="1">[11]F!$G$5:$G$29</definedName>
    <definedName name="_109_______________________________________________________________________________________________________________________________________________________________123Graph_DCHART_7" hidden="1">'[10]Monthly Data'!#REF!</definedName>
    <definedName name="_109_____________________________________________________________________________________________________________________123Graph_LBL_BCHART_7" hidden="1">'[10]Monthly Data'!#REF!</definedName>
    <definedName name="_109_______________________________________________________________________123Graph_BCHART_3" hidden="1">[11]F!$C$5:$C$29</definedName>
    <definedName name="_109___________________123Graph_LBL_BCHART_1" hidden="1">[11]F!$D$5:$D$29</definedName>
    <definedName name="_109___123Graph_CCHART_2" hidden="1">[1]F!$H$5:$H$29</definedName>
    <definedName name="_109___123Graph_LBL_BCHART_1" hidden="1">[7]F!$D$5:$D$29</definedName>
    <definedName name="_109__123Graph_BCHART_6" hidden="1">'[4]Monthly Data'!$F$6:$F$23</definedName>
    <definedName name="_109__123Graph_LBL_BCHART_1" hidden="1">[7]F!$D$5:$D$29</definedName>
    <definedName name="_1090______________________________________________________________________________________________________________123Graph_LBL_BCHART_1" hidden="1">[11]F!$D$5:$D$29</definedName>
    <definedName name="_1090_________________________________________________________________________________123Graph_CCHART_1" hidden="1">[11]F!$F$5:$F$29</definedName>
    <definedName name="_1090_____________________________________123Graph_ACHART_5" hidden="1">[11]E!$B$12:$B$32</definedName>
    <definedName name="_1091______________________________________________________________________________________________________________123Graph_LBL_BCHART_6" hidden="1">'[10]Monthly Data'!$C$6:$C$12</definedName>
    <definedName name="_1091_________________________________________________________________________________123Graph_CCHART_2" hidden="1">[11]F!$H$5:$H$29</definedName>
    <definedName name="_1091_____________________________________123Graph_ACHART_6" hidden="1">'[10]Monthly Data'!$B$6:$B$23</definedName>
    <definedName name="_1092______________________________________________________________________________________________________________123Graph_LBL_BCHART_7" hidden="1">'[10]Monthly Data'!#REF!</definedName>
    <definedName name="_1092_________________________________________________________________________________123Graph_CCHART_6" hidden="1">'[10]Monthly Data'!$E$6:$E$23</definedName>
    <definedName name="_1092_____________________________________123Graph_ACHART_7" hidden="1">'[10]Monthly Data'!#REF!</definedName>
    <definedName name="_1093______________________________________________________________________________________________________________123Graph_LBL_ECHART_1" hidden="1">[11]F!$G$5:$G$29</definedName>
    <definedName name="_1093_________________________________________________________________________________123Graph_DCHART_1" hidden="1">[11]F!$E$5:$E$29</definedName>
    <definedName name="_1093_____________________________________123Graph_BCHART_1" hidden="1">[11]F!$J$5:$J$29</definedName>
    <definedName name="_1094______________________________________________________________________________________________________________123Graph_XCHART_2" hidden="1">[11]F!$A$5:$A$29</definedName>
    <definedName name="_1094_________________________________________________________________________________123Graph_DCHART_6" hidden="1">'[10]Monthly Data'!$D$6:$D$23</definedName>
    <definedName name="_1094_____________________________________123Graph_BCHART_2" hidden="1">[11]F!$J$5:$J$29</definedName>
    <definedName name="_1095______________________________________________________________________________________________________________123Graph_XCHART_3" hidden="1">[11]F!$A$5:$A$29</definedName>
    <definedName name="_1095_________________________________________________________________________________123Graph_ECHART_1" hidden="1">[11]F!$I$5:$I$29</definedName>
    <definedName name="_1095_____________________________________123Graph_BCHART_3" hidden="1">[11]F!$C$5:$C$29</definedName>
    <definedName name="_1096______________________________________________________________________________________________________________123Graph_XCHART_4" hidden="1">[11]F!$A$5:$A$29</definedName>
    <definedName name="_1096_________________________________________________________________________________123Graph_FCHART_1" hidden="1">[11]F!$L$5:$L$29</definedName>
    <definedName name="_1096_____________________________________123Graph_BCHART_6" hidden="1">'[10]Monthly Data'!$F$6:$F$23</definedName>
    <definedName name="_1097______________________________________________________________________________________________________________123Graph_XCHART_7" hidden="1">'[10]Monthly Data'!$A$6:$A$13</definedName>
    <definedName name="_1097_________________________________________________________________________________123Graph_LBL_BCHART_1" hidden="1">[11]F!$D$5:$D$29</definedName>
    <definedName name="_1097_____________________________________123Graph_BCHART_7" hidden="1">'[10]Monthly Data'!#REF!</definedName>
    <definedName name="_1098_____________________________________________________________________________________________________________123Graph_ACHART_1" hidden="1">[11]F!$B$5:$B$29</definedName>
    <definedName name="_1098_________________________________________________________________________________123Graph_LBL_BCHART_6" hidden="1">'[10]Monthly Data'!$C$6:$C$12</definedName>
    <definedName name="_1098_____________________________________123Graph_CCHART_1" hidden="1">[11]F!$F$5:$F$29</definedName>
    <definedName name="_1099_____________________________________________________________________________________________________________123Graph_ACHART_2" hidden="1">[11]F!$B$5:$B$29</definedName>
    <definedName name="_1099_________________________________________________________________________________123Graph_LBL_ECHART_1" hidden="1">[11]F!$G$5:$G$29</definedName>
    <definedName name="_1099_____________________________________123Graph_CCHART_2" hidden="1">[11]F!$H$5:$H$29</definedName>
    <definedName name="_11__________________________________________________________________________________________________________________________________________________________________________________123Graph_ACHART_7" hidden="1">'[10]Monthly Data'!#REF!</definedName>
    <definedName name="_11________________________________________________________________________________________________________________________123Graph_BCHART_7" hidden="1">'[10]Monthly Data'!#REF!</definedName>
    <definedName name="_11_________________________________________________________________________________________123Graph_ACHART_7" hidden="1">'[10]Monthly Data'!#REF!</definedName>
    <definedName name="_11______________________123Graph_BCHART_6" hidden="1">'[10]Monthly Data'!$F$6:$F$23</definedName>
    <definedName name="_11____________123Graph_ACHART_1" hidden="1">[1]F!$B$5:$B$29</definedName>
    <definedName name="_11____123Graph_ACHART_6" hidden="1">'[8]Monthly Data'!$B$6:$B$23</definedName>
    <definedName name="_11___123Graph_BCHART_2" hidden="1">[7]F!$J$5:$J$29</definedName>
    <definedName name="_11___123Graph_BCHART_3" hidden="1">[7]F!$C$5:$C$29</definedName>
    <definedName name="_11___123Graph_BCHART_6" hidden="1">'[10]Monthly Data'!$F$6:$F$23</definedName>
    <definedName name="_11__123Graph_ACHART_2" hidden="1">[3]A!$B$5:$B$24</definedName>
    <definedName name="_11__123Graph_ACHART_4" hidden="1">[15]F!$G$5:$G$29</definedName>
    <definedName name="_11__123Graph_ACHART_5" hidden="1">[7]E!$B$12:$B$32</definedName>
    <definedName name="_11__123Graph_ACHART_6" hidden="1">'[8]Monthly Data'!$B$6:$B$23</definedName>
    <definedName name="_11__123Graph_ACHART_7" hidden="1">'[8]Monthly Data'!#REF!</definedName>
    <definedName name="_11__123Graph_BCHART_1" hidden="1">[7]F!$J$5:$J$29</definedName>
    <definedName name="_11__123Graph_BCHART_3" hidden="1">[7]F!$C$5:$C$29</definedName>
    <definedName name="_11__123Graph_BCHART_6" hidden="1">'[16]Monthly Data'!$F$6:$F$23</definedName>
    <definedName name="_11__123Graph_CChart_2B" hidden="1">'[6]Cash Component Inputs'!$C$44:$H$44</definedName>
    <definedName name="_11__123Graph_XChart_2B" hidden="1">'[2]Cash Component Inputs'!$C$35:$H$35</definedName>
    <definedName name="_110_______________________________________________________________________________________________________________________________________________________________123Graph_LBL_BCHART_7" hidden="1">'[10]Monthly Data'!#REF!</definedName>
    <definedName name="_110_____________________________________________________________________________________________________________________123Graph_LBL_ECHART_1" hidden="1">[11]F!$G$5:$G$29</definedName>
    <definedName name="_110_______________________________________________________________________123Graph_BCHART_6" hidden="1">'[10]Monthly Data'!$F$6:$F$23</definedName>
    <definedName name="_110___________________123Graph_LBL_BCHART_6" hidden="1">'[10]Monthly Data'!$C$6:$C$12</definedName>
    <definedName name="_110___123Graph_LBL_BCHART_6" hidden="1">'[4]Monthly Data'!$C$6:$C$12</definedName>
    <definedName name="_110__123Graph_LBL_BCHART_6" hidden="1">'[4]Monthly Data'!$C$6:$C$12</definedName>
    <definedName name="_1100_____________________________________________________________________________________________________________123Graph_ACHART_3" hidden="1">[11]F!$L$5:$L$29</definedName>
    <definedName name="_1100_________________________________________________________________________________123Graph_XCHART_2" hidden="1">[11]F!$A$5:$A$29</definedName>
    <definedName name="_1100_____________________________________123Graph_CCHART_6" hidden="1">'[10]Monthly Data'!$E$6:$E$23</definedName>
    <definedName name="_1101_____________________________________________________________________________________________________________123Graph_ACHART_4" hidden="1">[11]F!$G$5:$G$29</definedName>
    <definedName name="_1101_________________________________________________________________________________123Graph_XCHART_3" hidden="1">[11]F!$A$5:$A$29</definedName>
    <definedName name="_1101_____________________________________123Graph_CCHART_7" hidden="1">'[10]Monthly Data'!#REF!</definedName>
    <definedName name="_1102_____________________________________________________________________________________________________________123Graph_ACHART_5" hidden="1">[11]E!$B$12:$B$32</definedName>
    <definedName name="_1102_________________________________________________________________________________123Graph_XCHART_4" hidden="1">[11]F!$A$5:$A$29</definedName>
    <definedName name="_1102_____________________________________123Graph_DCHART_1" hidden="1">[11]F!$E$5:$E$29</definedName>
    <definedName name="_1103_____________________________________________________________________________________________________________123Graph_ACHART_6" hidden="1">'[10]Monthly Data'!$B$6:$B$23</definedName>
    <definedName name="_1103_________________________________________________________________________________123Graph_XCHART_7" hidden="1">'[10]Monthly Data'!$A$6:$A$13</definedName>
    <definedName name="_1103_____________________________________123Graph_DCHART_6" hidden="1">'[10]Monthly Data'!$D$6:$D$23</definedName>
    <definedName name="_1104_____________________________________________________________________________________________________________123Graph_ACHART_7" hidden="1">'[10]Monthly Data'!#REF!</definedName>
    <definedName name="_1104________________________________________________________________________________123Graph_ACHART_1" hidden="1">[11]F!$B$5:$B$29</definedName>
    <definedName name="_1104_____________________________________123Graph_DCHART_7" hidden="1">'[10]Monthly Data'!#REF!</definedName>
    <definedName name="_1105_____________________________________________________________________________________________________________123Graph_BCHART_1" hidden="1">[11]F!$J$5:$J$29</definedName>
    <definedName name="_1105________________________________________________________________________________123Graph_ACHART_2" hidden="1">[11]F!$B$5:$B$29</definedName>
    <definedName name="_1105_____________________________________123Graph_ECHART_1" hidden="1">[11]F!$I$5:$I$29</definedName>
    <definedName name="_1106_____________________________________________________________________________________________________________123Graph_BCHART_2" hidden="1">[11]F!$J$5:$J$29</definedName>
    <definedName name="_1106________________________________________________________________________________123Graph_ACHART_3" hidden="1">[11]F!$L$5:$L$29</definedName>
    <definedName name="_1106_____________________________________123Graph_FCHART_1" hidden="1">[11]F!$L$5:$L$29</definedName>
    <definedName name="_1107_____________________________________________________________________________________________________________123Graph_BCHART_3" hidden="1">[11]F!$C$5:$C$29</definedName>
    <definedName name="_1107________________________________________________________________________________123Graph_ACHART_4" hidden="1">[11]F!$G$5:$G$29</definedName>
    <definedName name="_1107_____________________________________123Graph_LBL_BCHART_1" hidden="1">[11]F!$D$5:$D$29</definedName>
    <definedName name="_1108_____________________________________________________________________________________________________________123Graph_BCHART_6" hidden="1">'[10]Monthly Data'!$F$6:$F$23</definedName>
    <definedName name="_1108________________________________________________________________________________123Graph_ACHART_5" hidden="1">[11]E!$B$12:$B$32</definedName>
    <definedName name="_1108_____________________________________123Graph_LBL_BCHART_6" hidden="1">'[10]Monthly Data'!$C$6:$C$12</definedName>
    <definedName name="_1109_____________________________________________________________________________________________________________123Graph_BCHART_7" hidden="1">'[10]Monthly Data'!#REF!</definedName>
    <definedName name="_1109________________________________________________________________________________123Graph_ACHART_6" hidden="1">'[10]Monthly Data'!$B$6:$B$23</definedName>
    <definedName name="_1109_____________________________________123Graph_LBL_BCHART_7" hidden="1">'[10]Monthly Data'!#REF!</definedName>
    <definedName name="_110D0Cwvu.Zeros._.hidd" hidden="1">[17]ACCRUALS!$A$18:$IV$27,[17]ACCRUALS!$A$37:$IV$43,[17]ACCRUALS!#REF!</definedName>
    <definedName name="_111______________________________________________________________________________________________________________________________________________________________123Graph_ACHART_7" hidden="1">'[10]Monthly Data'!#REF!</definedName>
    <definedName name="_111_____________________________________________________________________________________________________________________123Graph_XCHART_2" hidden="1">[11]F!$A$5:$A$29</definedName>
    <definedName name="_111_______________________________________________________________________123Graph_BCHART_7" hidden="1">'[10]Monthly Data'!#REF!</definedName>
    <definedName name="_111___________________123Graph_LBL_BCHART_7" hidden="1">'[10]Monthly Data'!#REF!</definedName>
    <definedName name="_1110_____________________________________________________________________________________________________________123Graph_CCHART_1" hidden="1">[11]F!$F$5:$F$29</definedName>
    <definedName name="_1110________________________________________________________________________________123Graph_BCHART_1" hidden="1">[11]F!$J$5:$J$29</definedName>
    <definedName name="_1110_____________________________________123Graph_LBL_ECHART_1" hidden="1">[11]F!$G$5:$G$29</definedName>
    <definedName name="_1111_____________________________________________________________________________________________________________123Graph_CCHART_2" hidden="1">[11]F!$H$5:$H$29</definedName>
    <definedName name="_1111________________________________________________________________________________123Graph_BCHART_2" hidden="1">[11]F!$J$5:$J$29</definedName>
    <definedName name="_1111_____________________________________123Graph_XCHART_2" hidden="1">[11]F!$A$5:$A$29</definedName>
    <definedName name="_1112_____________________________________________________________________________________________________________123Graph_CCHART_6" hidden="1">'[10]Monthly Data'!$E$6:$E$23</definedName>
    <definedName name="_1112________________________________________________________________________________123Graph_BCHART_3" hidden="1">[11]F!$C$5:$C$29</definedName>
    <definedName name="_1112_____________________________________123Graph_XCHART_3" hidden="1">[11]F!$A$5:$A$29</definedName>
    <definedName name="_1113_____________________________________________________________________________________________________________123Graph_CCHART_7" hidden="1">'[10]Monthly Data'!#REF!</definedName>
    <definedName name="_1113________________________________________________________________________________123Graph_BCHART_6" hidden="1">'[10]Monthly Data'!$F$6:$F$23</definedName>
    <definedName name="_1113_____________________________________123Graph_XCHART_4" hidden="1">[11]F!$A$5:$A$29</definedName>
    <definedName name="_1114_____________________________________________________________________________________________________________123Graph_DCHART_1" hidden="1">[11]F!$E$5:$E$29</definedName>
    <definedName name="_1114________________________________________________________________________________123Graph_CCHART_1" hidden="1">[11]F!$F$5:$F$29</definedName>
    <definedName name="_1114_____________________________________123Graph_XCHART_7" hidden="1">'[10]Monthly Data'!$A$6:$A$13</definedName>
    <definedName name="_1115_____________________________________________________________________________________________________________123Graph_DCHART_6" hidden="1">'[10]Monthly Data'!$D$6:$D$23</definedName>
    <definedName name="_1115________________________________________________________________________________123Graph_CCHART_2" hidden="1">[11]F!$H$5:$H$29</definedName>
    <definedName name="_1115____________________________________123Graph_ACHART_1" hidden="1">[11]F!$B$5:$B$29</definedName>
    <definedName name="_1116_____________________________________________________________________________________________________________123Graph_DCHART_7" hidden="1">'[10]Monthly Data'!#REF!</definedName>
    <definedName name="_1116________________________________________________________________________________123Graph_CCHART_6" hidden="1">'[10]Monthly Data'!$E$6:$E$23</definedName>
    <definedName name="_1116____________________________________123Graph_ACHART_2" hidden="1">[11]F!$B$5:$B$29</definedName>
    <definedName name="_1117_____________________________________________________________________________________________________________123Graph_ECHART_1" hidden="1">[11]F!$I$5:$I$29</definedName>
    <definedName name="_1117________________________________________________________________________________123Graph_DCHART_1" hidden="1">[11]F!$E$5:$E$29</definedName>
    <definedName name="_1117____________________________________123Graph_ACHART_3" hidden="1">[11]F!$L$5:$L$29</definedName>
    <definedName name="_1118_____________________________________________________________________________________________________________123Graph_FCHART_1" hidden="1">[11]F!$L$5:$L$29</definedName>
    <definedName name="_1118________________________________________________________________________________123Graph_DCHART_6" hidden="1">'[10]Monthly Data'!$D$6:$D$23</definedName>
    <definedName name="_1118____________________________________123Graph_ACHART_4" hidden="1">[11]F!$G$5:$G$29</definedName>
    <definedName name="_1119_____________________________________________________________________________________________________________123Graph_LBL_BCHART_1" hidden="1">[11]F!$D$5:$D$29</definedName>
    <definedName name="_1119________________________________________________________________________________123Graph_ECHART_1" hidden="1">[11]F!$I$5:$I$29</definedName>
    <definedName name="_1119____________________________________123Graph_ACHART_5" hidden="1">[11]E!$B$12:$B$32</definedName>
    <definedName name="_112______________________________________________________________________________________________________________________________________________________________123Graph_BCHART_7" hidden="1">'[10]Monthly Data'!#REF!</definedName>
    <definedName name="_112_____________________________________________________________________________________________________________________123Graph_XCHART_3" hidden="1">[11]F!$A$5:$A$29</definedName>
    <definedName name="_112_______________________________________________________________________123Graph_CCHART_1" hidden="1">[11]F!$F$5:$F$29</definedName>
    <definedName name="_112___________________123Graph_LBL_ECHART_1" hidden="1">[11]F!$G$5:$G$29</definedName>
    <definedName name="_112___123Graph_LBL_ECHART_1" hidden="1">[7]F!$G$5:$G$29</definedName>
    <definedName name="_112__123Graph_LBL_ECHART_1" hidden="1">[7]F!$G$5:$G$29</definedName>
    <definedName name="_1120_____________________________________________________________________________________________________________123Graph_LBL_BCHART_6" hidden="1">'[10]Monthly Data'!$C$6:$C$12</definedName>
    <definedName name="_1120________________________________________________________________________________123Graph_FCHART_1" hidden="1">[11]F!$L$5:$L$29</definedName>
    <definedName name="_1120____________________________________123Graph_ACHART_6" hidden="1">'[10]Monthly Data'!$B$6:$B$23</definedName>
    <definedName name="_1121_____________________________________________________________________________________________________________123Graph_LBL_BCHART_7" hidden="1">'[10]Monthly Data'!#REF!</definedName>
    <definedName name="_1121________________________________________________________________________________123Graph_LBL_BCHART_1" hidden="1">[11]F!$D$5:$D$29</definedName>
    <definedName name="_1122_____________________________________________________________________________________________________________123Graph_LBL_ECHART_1" hidden="1">[11]F!$G$5:$G$29</definedName>
    <definedName name="_1122________________________________________________________________________________123Graph_LBL_BCHART_6" hidden="1">'[10]Monthly Data'!$C$6:$C$12</definedName>
    <definedName name="_1122____________________________________123Graph_BCHART_1" hidden="1">[11]F!$J$5:$J$29</definedName>
    <definedName name="_1123_____________________________________________________________________________________________________________123Graph_XCHART_2" hidden="1">[11]F!$A$5:$A$29</definedName>
    <definedName name="_1123________________________________________________________________________________123Graph_LBL_ECHART_1" hidden="1">[11]F!$G$5:$G$29</definedName>
    <definedName name="_1123____________________________________123Graph_BCHART_2" hidden="1">[11]F!$J$5:$J$29</definedName>
    <definedName name="_1124_____________________________________________________________________________________________________________123Graph_XCHART_3" hidden="1">[11]F!$A$5:$A$29</definedName>
    <definedName name="_1124________________________________________________________________________________123Graph_XCHART_2" hidden="1">[11]F!$A$5:$A$29</definedName>
    <definedName name="_1124____________________________________123Graph_BCHART_3" hidden="1">[11]F!$C$5:$C$29</definedName>
    <definedName name="_1125_____________________________________________________________________________________________________________123Graph_XCHART_4" hidden="1">[11]F!$A$5:$A$29</definedName>
    <definedName name="_1125________________________________________________________________________________123Graph_XCHART_3" hidden="1">[11]F!$A$5:$A$29</definedName>
    <definedName name="_1125____________________________________123Graph_BCHART_6" hidden="1">'[10]Monthly Data'!$F$6:$F$23</definedName>
    <definedName name="_1126_____________________________________________________________________________________________________________123Graph_XCHART_7" hidden="1">'[10]Monthly Data'!$A$6:$A$13</definedName>
    <definedName name="_1126________________________________________________________________________________123Graph_XCHART_4" hidden="1">[11]F!$A$5:$A$29</definedName>
    <definedName name="_1127____________________________________________________________________________________________________________123Graph_ACHART_1" hidden="1">[11]F!$B$5:$B$29</definedName>
    <definedName name="_1127________________________________________________________________________________123Graph_XCHART_7" hidden="1">'[10]Monthly Data'!$A$6:$A$13</definedName>
    <definedName name="_1127____________________________________123Graph_CCHART_1" hidden="1">[11]F!$F$5:$F$29</definedName>
    <definedName name="_1128____________________________________________________________________________________________________________123Graph_ACHART_2" hidden="1">[11]F!$B$5:$B$29</definedName>
    <definedName name="_1128_______________________________________________________________________________123Graph_ACHART_1" hidden="1">[11]F!$B$5:$B$29</definedName>
    <definedName name="_1128____________________________________123Graph_CCHART_2" hidden="1">[11]F!$H$5:$H$29</definedName>
    <definedName name="_1129____________________________________________________________________________________________________________123Graph_ACHART_3" hidden="1">[11]F!$L$5:$L$29</definedName>
    <definedName name="_1129_______________________________________________________________________________123Graph_ACHART_2" hidden="1">[11]F!$B$5:$B$29</definedName>
    <definedName name="_1129____________________________________123Graph_CCHART_6" hidden="1">'[10]Monthly Data'!$E$6:$E$23</definedName>
    <definedName name="_113______________________________________________________________________________________________________________________________________________________________123Graph_CCHART_7" hidden="1">'[10]Monthly Data'!#REF!</definedName>
    <definedName name="_113_____________________________________________________________________________________________________________________123Graph_XCHART_4" hidden="1">[11]F!$A$5:$A$29</definedName>
    <definedName name="_113_______________________________________________________________________123Graph_CCHART_2" hidden="1">[11]F!$H$5:$H$29</definedName>
    <definedName name="_113___________________123Graph_XCHART_2" hidden="1">[11]F!$A$5:$A$29</definedName>
    <definedName name="_113___123Graph_XCHART_2" hidden="1">[7]F!$A$5:$A$29</definedName>
    <definedName name="_113__123Graph_CCHART_1" hidden="1">[7]F!$F$5:$F$29</definedName>
    <definedName name="_113__123Graph_XCHART_2" hidden="1">[7]F!$A$5:$A$29</definedName>
    <definedName name="_1130____________________________________________________________________________________________________________123Graph_ACHART_4" hidden="1">[11]F!$G$5:$G$29</definedName>
    <definedName name="_1130_______________________________________________________________________________123Graph_ACHART_3" hidden="1">[11]F!$L$5:$L$29</definedName>
    <definedName name="_1131____________________________________________________________________________________________________________123Graph_ACHART_5" hidden="1">[11]E!$B$12:$B$32</definedName>
    <definedName name="_1131_______________________________________________________________________________123Graph_ACHART_4" hidden="1">[11]F!$G$5:$G$29</definedName>
    <definedName name="_1131____________________________________123Graph_DCHART_1" hidden="1">[11]F!$E$5:$E$29</definedName>
    <definedName name="_1132____________________________________________________________________________________________________________123Graph_ACHART_6" hidden="1">'[10]Monthly Data'!$B$6:$B$23</definedName>
    <definedName name="_1132_______________________________________________________________________________123Graph_ACHART_5" hidden="1">[11]E!$B$12:$B$32</definedName>
    <definedName name="_1132____________________________________123Graph_DCHART_6" hidden="1">'[10]Monthly Data'!$D$6:$D$23</definedName>
    <definedName name="_1133____________________________________________________________________________________________________________123Graph_ACHART_7" hidden="1">'[10]Monthly Data'!#REF!</definedName>
    <definedName name="_1133_______________________________________________________________________________123Graph_ACHART_6" hidden="1">'[10]Monthly Data'!$B$6:$B$23</definedName>
    <definedName name="_1134____________________________________________________________________________________________________________123Graph_BCHART_1" hidden="1">[11]F!$J$5:$J$29</definedName>
    <definedName name="_1134_______________________________________________________________________________123Graph_BCHART_1" hidden="1">[11]F!$J$5:$J$29</definedName>
    <definedName name="_1134____________________________________123Graph_ECHART_1" hidden="1">[11]F!$I$5:$I$29</definedName>
    <definedName name="_1135____________________________________________________________________________________________________________123Graph_BCHART_2" hidden="1">[11]F!$J$5:$J$29</definedName>
    <definedName name="_1135_______________________________________________________________________________123Graph_BCHART_2" hidden="1">[11]F!$J$5:$J$29</definedName>
    <definedName name="_1135____________________________________123Graph_FCHART_1" hidden="1">[11]F!$L$5:$L$29</definedName>
    <definedName name="_1136____________________________________________________________________________________________________________123Graph_BCHART_3" hidden="1">[11]F!$C$5:$C$29</definedName>
    <definedName name="_1136_______________________________________________________________________________123Graph_BCHART_3" hidden="1">[11]F!$C$5:$C$29</definedName>
    <definedName name="_1136____________________________________123Graph_LBL_BCHART_1" hidden="1">[11]F!$D$5:$D$29</definedName>
    <definedName name="_1137____________________________________________________________________________________________________________123Graph_BCHART_6" hidden="1">'[10]Monthly Data'!$F$6:$F$23</definedName>
    <definedName name="_1137_______________________________________________________________________________123Graph_BCHART_6" hidden="1">'[10]Monthly Data'!$F$6:$F$23</definedName>
    <definedName name="_1137____________________________________123Graph_LBL_BCHART_6" hidden="1">'[10]Monthly Data'!$C$6:$C$12</definedName>
    <definedName name="_1138____________________________________________________________________________________________________________123Graph_BCHART_7" hidden="1">'[10]Monthly Data'!#REF!</definedName>
    <definedName name="_1138_______________________________________________________________________________123Graph_CCHART_1" hidden="1">[11]F!$F$5:$F$29</definedName>
    <definedName name="_1139____________________________________________________________________________________________________________123Graph_CCHART_1" hidden="1">[11]F!$F$5:$F$29</definedName>
    <definedName name="_1139_______________________________________________________________________________123Graph_CCHART_2" hidden="1">[11]F!$H$5:$H$29</definedName>
    <definedName name="_1139____________________________________123Graph_LBL_ECHART_1" hidden="1">[11]F!$G$5:$G$29</definedName>
    <definedName name="_114______________________________________________________________________________________________________________________________________________________________123Graph_DCHART_7" hidden="1">'[10]Monthly Data'!#REF!</definedName>
    <definedName name="_114_____________________________________________________________________________________________________________________123Graph_XCHART_7" hidden="1">'[10]Monthly Data'!$A$6:$A$13</definedName>
    <definedName name="_114_______________________________________________________________________123Graph_CCHART_6" hidden="1">'[10]Monthly Data'!$E$6:$E$23</definedName>
    <definedName name="_114___________________123Graph_XCHART_3" hidden="1">[11]F!$A$5:$A$29</definedName>
    <definedName name="_114___123Graph_XCHART_3" hidden="1">[7]F!$A$5:$A$29</definedName>
    <definedName name="_114__123Graph_BCHART_2" hidden="1">[1]F!$J$5:$J$29</definedName>
    <definedName name="_114__123Graph_DCHART_7" hidden="1">'[8]Monthly Data'!#REF!</definedName>
    <definedName name="_114__123Graph_XCHART_3" hidden="1">[7]F!$A$5:$A$29</definedName>
    <definedName name="_1140____________________________________________________________________________________________________________123Graph_CCHART_2" hidden="1">[11]F!$H$5:$H$29</definedName>
    <definedName name="_1140_______________________________________________________________________________123Graph_CCHART_6" hidden="1">'[10]Monthly Data'!$E$6:$E$23</definedName>
    <definedName name="_1140____________________________________123Graph_XCHART_2" hidden="1">[11]F!$A$5:$A$29</definedName>
    <definedName name="_1141____________________________________________________________________________________________________________123Graph_CCHART_6" hidden="1">'[10]Monthly Data'!$E$6:$E$23</definedName>
    <definedName name="_1141_______________________________________________________________________________123Graph_DCHART_1" hidden="1">[11]F!$E$5:$E$29</definedName>
    <definedName name="_1141____________________________________123Graph_XCHART_3" hidden="1">[11]F!$A$5:$A$29</definedName>
    <definedName name="_1142____________________________________________________________________________________________________________123Graph_CCHART_7" hidden="1">'[10]Monthly Data'!#REF!</definedName>
    <definedName name="_1142_______________________________________________________________________________123Graph_DCHART_6" hidden="1">'[10]Monthly Data'!$D$6:$D$23</definedName>
    <definedName name="_1142____________________________________123Graph_XCHART_4" hidden="1">[11]F!$A$5:$A$29</definedName>
    <definedName name="_1143____________________________________________________________________________________________________________123Graph_DCHART_1" hidden="1">[11]F!$E$5:$E$29</definedName>
    <definedName name="_1143_______________________________________________________________________________123Graph_ECHART_1" hidden="1">[11]F!$I$5:$I$29</definedName>
    <definedName name="_1143____________________________________123Graph_XCHART_7" hidden="1">'[10]Monthly Data'!$A$6:$A$13</definedName>
    <definedName name="_1144____________________________________________________________________________________________________________123Graph_DCHART_6" hidden="1">'[10]Monthly Data'!$D$6:$D$23</definedName>
    <definedName name="_1144_______________________________________________________________________________123Graph_FCHART_1" hidden="1">[11]F!$L$5:$L$29</definedName>
    <definedName name="_1144___________________________________123Graph_ACHART_1" hidden="1">[11]F!$B$5:$B$29</definedName>
    <definedName name="_1145____________________________________________________________________________________________________________123Graph_DCHART_7" hidden="1">'[10]Monthly Data'!#REF!</definedName>
    <definedName name="_1145_______________________________________________________________________________123Graph_LBL_BCHART_1" hidden="1">[11]F!$D$5:$D$29</definedName>
    <definedName name="_1145___________________________________123Graph_ACHART_2" hidden="1">[11]F!$B$5:$B$29</definedName>
    <definedName name="_1146____________________________________________________________________________________________________________123Graph_ECHART_1" hidden="1">[11]F!$I$5:$I$29</definedName>
    <definedName name="_1146_______________________________________________________________________________123Graph_LBL_BCHART_6" hidden="1">'[10]Monthly Data'!$C$6:$C$12</definedName>
    <definedName name="_1146___________________________________123Graph_ACHART_3" hidden="1">[11]F!$L$5:$L$29</definedName>
    <definedName name="_1147____________________________________________________________________________________________________________123Graph_FCHART_1" hidden="1">[11]F!$L$5:$L$29</definedName>
    <definedName name="_1147_______________________________________________________________________________123Graph_LBL_ECHART_1" hidden="1">[11]F!$G$5:$G$29</definedName>
    <definedName name="_1147___________________________________123Graph_ACHART_4" hidden="1">[11]F!$G$5:$G$29</definedName>
    <definedName name="_1148____________________________________________________________________________________________________________123Graph_LBL_BCHART_1" hidden="1">[11]F!$D$5:$D$29</definedName>
    <definedName name="_1148_______________________________________________________________________________123Graph_XCHART_2" hidden="1">[11]F!$A$5:$A$29</definedName>
    <definedName name="_1148___________________________________123Graph_ACHART_5" hidden="1">[11]E!$B$12:$B$32</definedName>
    <definedName name="_1149____________________________________________________________________________________________________________123Graph_LBL_BCHART_6" hidden="1">'[10]Monthly Data'!$C$6:$C$12</definedName>
    <definedName name="_1149_______________________________________________________________________________123Graph_XCHART_3" hidden="1">[11]F!$A$5:$A$29</definedName>
    <definedName name="_1149___________________________________123Graph_ACHART_6" hidden="1">'[10]Monthly Data'!$B$6:$B$23</definedName>
    <definedName name="_115______________________________________________________________________________________________________________________________________________________________123Graph_LBL_BCHART_7" hidden="1">'[10]Monthly Data'!#REF!</definedName>
    <definedName name="_115____________________________________________________________________________________________________________________123Graph_ACHART_1" hidden="1">[11]F!$B$5:$B$29</definedName>
    <definedName name="_115_______________________________________________________________________123Graph_CCHART_7" hidden="1">'[10]Monthly Data'!#REF!</definedName>
    <definedName name="_115___________________123Graph_XCHART_4" hidden="1">[11]F!$A$5:$A$29</definedName>
    <definedName name="_115___123Graph_XCHART_4" hidden="1">[7]F!$A$5:$A$29</definedName>
    <definedName name="_115__123Graph_CCHART_2" hidden="1">[7]F!$H$5:$H$29</definedName>
    <definedName name="_115__123Graph_XCHART_4" hidden="1">[7]F!$A$5:$A$29</definedName>
    <definedName name="_1150____________________________________________________________________________________________________________123Graph_LBL_BCHART_7" hidden="1">'[10]Monthly Data'!#REF!</definedName>
    <definedName name="_1150_______________________________________________________________________________123Graph_XCHART_4" hidden="1">[11]F!$A$5:$A$29</definedName>
    <definedName name="_1150___________________________________123Graph_ACHART_7" hidden="1">'[10]Monthly Data'!#REF!</definedName>
    <definedName name="_1151____________________________________________________________________________________________________________123Graph_LBL_ECHART_1" hidden="1">[11]F!$G$5:$G$29</definedName>
    <definedName name="_1151_______________________________________________________________________________123Graph_XCHART_7" hidden="1">'[10]Monthly Data'!$A$6:$A$13</definedName>
    <definedName name="_1151___________________________________123Graph_BCHART_1" hidden="1">[11]F!$J$5:$J$29</definedName>
    <definedName name="_1152____________________________________________________________________________________________________________123Graph_XCHART_2" hidden="1">[11]F!$A$5:$A$29</definedName>
    <definedName name="_1152______________________________________________________________________________123Graph_ACHART_1" hidden="1">[11]F!$B$5:$B$29</definedName>
    <definedName name="_1152___________________________________123Graph_BCHART_2" hidden="1">[11]F!$J$5:$J$29</definedName>
    <definedName name="_1153____________________________________________________________________________________________________________123Graph_XCHART_3" hidden="1">[11]F!$A$5:$A$29</definedName>
    <definedName name="_1153______________________________________________________________________________123Graph_ACHART_2" hidden="1">[11]F!$B$5:$B$29</definedName>
    <definedName name="_1153___________________________________123Graph_BCHART_3" hidden="1">[11]F!$C$5:$C$29</definedName>
    <definedName name="_1154____________________________________________________________________________________________________________123Graph_XCHART_4" hidden="1">[11]F!$A$5:$A$29</definedName>
    <definedName name="_1154______________________________________________________________________________123Graph_ACHART_3" hidden="1">[11]F!$L$5:$L$29</definedName>
    <definedName name="_1154___________________________________123Graph_BCHART_6" hidden="1">'[10]Monthly Data'!$F$6:$F$23</definedName>
    <definedName name="_1155____________________________________________________________________________________________________________123Graph_XCHART_7" hidden="1">'[10]Monthly Data'!$A$6:$A$13</definedName>
    <definedName name="_1155______________________________________________________________________________123Graph_ACHART_4" hidden="1">[11]F!$G$5:$G$29</definedName>
    <definedName name="_1155___________________________________123Graph_BCHART_7" hidden="1">'[10]Monthly Data'!#REF!</definedName>
    <definedName name="_1156___________________________________________________________________________________________________________123Graph_ACHART_1" hidden="1">[11]F!$B$5:$B$29</definedName>
    <definedName name="_1156______________________________________________________________________________123Graph_ACHART_5" hidden="1">[11]E!$B$12:$B$32</definedName>
    <definedName name="_1156___________________________________123Graph_CCHART_1" hidden="1">[11]F!$F$5:$F$29</definedName>
    <definedName name="_1157___________________________________________________________________________________________________________123Graph_ACHART_2" hidden="1">[11]F!$B$5:$B$29</definedName>
    <definedName name="_1157______________________________________________________________________________123Graph_ACHART_6" hidden="1">'[10]Monthly Data'!$B$6:$B$23</definedName>
    <definedName name="_1157___________________________________123Graph_CCHART_2" hidden="1">[11]F!$H$5:$H$29</definedName>
    <definedName name="_1158___________________________________________________________________________________________________________123Graph_ACHART_3" hidden="1">[11]F!$L$5:$L$29</definedName>
    <definedName name="_1158______________________________________________________________________________123Graph_BCHART_1" hidden="1">[11]F!$J$5:$J$29</definedName>
    <definedName name="_1158___________________________________123Graph_CCHART_6" hidden="1">'[10]Monthly Data'!$E$6:$E$23</definedName>
    <definedName name="_1159___________________________________________________________________________________________________________123Graph_ACHART_4" hidden="1">[11]F!$G$5:$G$29</definedName>
    <definedName name="_1159______________________________________________________________________________123Graph_BCHART_2" hidden="1">[11]F!$J$5:$J$29</definedName>
    <definedName name="_1159___________________________________123Graph_CCHART_7" hidden="1">'[10]Monthly Data'!#REF!</definedName>
    <definedName name="_115D_Cwvu.Zeros._.hidd" hidden="1">[17]ACCRUALS!$A$18:$IV$27,[17]ACCRUALS!$A$37:$IV$43,[17]ACCRUALS!#REF!</definedName>
    <definedName name="_116_____________________________________________________________________________________________________________________________________________________________123Graph_ACHART_7" hidden="1">'[10]Monthly Data'!#REF!</definedName>
    <definedName name="_116____________________________________________________________________________________________________________________123Graph_ACHART_2" hidden="1">[11]F!$B$5:$B$29</definedName>
    <definedName name="_116_______________________________________________________________________123Graph_DCHART_1" hidden="1">[11]F!$E$5:$E$29</definedName>
    <definedName name="_116___________________123Graph_XCHART_7" hidden="1">'[10]Monthly Data'!$A$6:$A$13</definedName>
    <definedName name="_116___123Graph_XCHART_7" hidden="1">'[4]Monthly Data'!$A$6:$A$13</definedName>
    <definedName name="_116__123Graph_ECHART_1" hidden="1">[1]F!$I$5:$I$29</definedName>
    <definedName name="_116__123Graph_XCHART_7" hidden="1">'[4]Monthly Data'!$A$6:$A$13</definedName>
    <definedName name="_1160___________________________________________________________________________________________________________123Graph_ACHART_5" hidden="1">[11]E!$B$12:$B$32</definedName>
    <definedName name="_1160______________________________________________________________________________123Graph_BCHART_3" hidden="1">[11]F!$C$5:$C$29</definedName>
    <definedName name="_1160___________________________________123Graph_DCHART_1" hidden="1">[11]F!$E$5:$E$29</definedName>
    <definedName name="_1161___________________________________________________________________________________________________________123Graph_ACHART_6" hidden="1">'[10]Monthly Data'!$B$6:$B$23</definedName>
    <definedName name="_1161______________________________________________________________________________123Graph_BCHART_6" hidden="1">'[10]Monthly Data'!$F$6:$F$23</definedName>
    <definedName name="_1161___________________________________123Graph_DCHART_6" hidden="1">'[10]Monthly Data'!$D$6:$D$23</definedName>
    <definedName name="_1162___________________________________________________________________________________________________________123Graph_ACHART_7" hidden="1">'[10]Monthly Data'!#REF!</definedName>
    <definedName name="_1162______________________________________________________________________________123Graph_CCHART_1" hidden="1">[11]F!$F$5:$F$29</definedName>
    <definedName name="_1162___________________________________123Graph_DCHART_7" hidden="1">'[10]Monthly Data'!#REF!</definedName>
    <definedName name="_1163___________________________________________________________________________________________________________123Graph_BCHART_1" hidden="1">[11]F!$J$5:$J$29</definedName>
    <definedName name="_1163______________________________________________________________________________123Graph_CCHART_2" hidden="1">[11]F!$H$5:$H$29</definedName>
    <definedName name="_1163___________________________________123Graph_ECHART_1" hidden="1">[11]F!$I$5:$I$29</definedName>
    <definedName name="_1164___________________________________________________________________________________________________________123Graph_BCHART_2" hidden="1">[11]F!$J$5:$J$29</definedName>
    <definedName name="_1164______________________________________________________________________________123Graph_CCHART_6" hidden="1">'[10]Monthly Data'!$E$6:$E$23</definedName>
    <definedName name="_1164___________________________________123Graph_FCHART_1" hidden="1">[11]F!$L$5:$L$29</definedName>
    <definedName name="_1165___________________________________________________________________________________________________________123Graph_BCHART_3" hidden="1">[11]F!$C$5:$C$29</definedName>
    <definedName name="_1165______________________________________________________________________________123Graph_DCHART_1" hidden="1">[11]F!$E$5:$E$29</definedName>
    <definedName name="_1165___________________________________123Graph_LBL_BCHART_1" hidden="1">[11]F!$D$5:$D$29</definedName>
    <definedName name="_1166___________________________________________________________________________________________________________123Graph_BCHART_6" hidden="1">'[10]Monthly Data'!$F$6:$F$23</definedName>
    <definedName name="_1166______________________________________________________________________________123Graph_DCHART_6" hidden="1">'[10]Monthly Data'!$D$6:$D$23</definedName>
    <definedName name="_1166___________________________________123Graph_LBL_BCHART_6" hidden="1">'[10]Monthly Data'!$C$6:$C$12</definedName>
    <definedName name="_1167___________________________________________________________________________________________________________123Graph_BCHART_7" hidden="1">'[10]Monthly Data'!#REF!</definedName>
    <definedName name="_1167______________________________________________________________________________123Graph_ECHART_1" hidden="1">[11]F!$I$5:$I$29</definedName>
    <definedName name="_1167___________________________________123Graph_LBL_BCHART_7" hidden="1">'[10]Monthly Data'!#REF!</definedName>
    <definedName name="_1168___________________________________________________________________________________________________________123Graph_CCHART_1" hidden="1">[11]F!$F$5:$F$29</definedName>
    <definedName name="_1168______________________________________________________________________________123Graph_FCHART_1" hidden="1">[11]F!$L$5:$L$29</definedName>
    <definedName name="_1168___________________________________123Graph_LBL_ECHART_1" hidden="1">[11]F!$G$5:$G$29</definedName>
    <definedName name="_1169___________________________________________________________________________________________________________123Graph_CCHART_2" hidden="1">[11]F!$H$5:$H$29</definedName>
    <definedName name="_1169______________________________________________________________________________123Graph_LBL_BCHART_1" hidden="1">[11]F!$D$5:$D$29</definedName>
    <definedName name="_1169___________________________________123Graph_XCHART_2" hidden="1">[11]F!$A$5:$A$29</definedName>
    <definedName name="_117_____________________________________________________________________________________________________________________________________________________________123Graph_BCHART_7" hidden="1">'[10]Monthly Data'!#REF!</definedName>
    <definedName name="_117____________________________________________________________________________________________________________________123Graph_ACHART_3" hidden="1">[11]F!$L$5:$L$29</definedName>
    <definedName name="_117_______________________________________________________________________123Graph_DCHART_6" hidden="1">'[10]Monthly Data'!$D$6:$D$23</definedName>
    <definedName name="_117__________________123Graph_ACHART_1" hidden="1">[11]F!$B$5:$B$29</definedName>
    <definedName name="_117__123Graph_ACHART_1" hidden="1">[1]F!$B$5:$B$29</definedName>
    <definedName name="_117__123Graph_CCHART_6" hidden="1">'[4]Monthly Data'!$E$6:$E$23</definedName>
    <definedName name="_1170___________________________________________________________________________________________________________123Graph_CCHART_6" hidden="1">'[10]Monthly Data'!$E$6:$E$23</definedName>
    <definedName name="_1170______________________________________________________________________________123Graph_LBL_BCHART_6" hidden="1">'[10]Monthly Data'!$C$6:$C$12</definedName>
    <definedName name="_1170___________________________________123Graph_XCHART_3" hidden="1">[11]F!$A$5:$A$29</definedName>
    <definedName name="_1171___________________________________________________________________________________________________________123Graph_CCHART_7" hidden="1">'[10]Monthly Data'!#REF!</definedName>
    <definedName name="_1171______________________________________________________________________________123Graph_LBL_ECHART_1" hidden="1">[11]F!$G$5:$G$29</definedName>
    <definedName name="_1171___________________________________123Graph_XCHART_4" hidden="1">[11]F!$A$5:$A$29</definedName>
    <definedName name="_1172___________________________________________________________________________________________________________123Graph_DCHART_1" hidden="1">[11]F!$E$5:$E$29</definedName>
    <definedName name="_1172______________________________________________________________________________123Graph_XCHART_2" hidden="1">[11]F!$A$5:$A$29</definedName>
    <definedName name="_1172___________________________________123Graph_XCHART_7" hidden="1">'[10]Monthly Data'!$A$6:$A$13</definedName>
    <definedName name="_1173___________________________________________________________________________________________________________123Graph_DCHART_6" hidden="1">'[10]Monthly Data'!$D$6:$D$23</definedName>
    <definedName name="_1173______________________________________________________________________________123Graph_XCHART_3" hidden="1">[11]F!$A$5:$A$29</definedName>
    <definedName name="_1173__________________________________123Graph_ACHART_1" hidden="1">[11]F!$B$5:$B$29</definedName>
    <definedName name="_1174___________________________________________________________________________________________________________123Graph_DCHART_7" hidden="1">'[10]Monthly Data'!#REF!</definedName>
    <definedName name="_1174______________________________________________________________________________123Graph_XCHART_4" hidden="1">[11]F!$A$5:$A$29</definedName>
    <definedName name="_1174__________________________________123Graph_ACHART_2" hidden="1">[11]F!$B$5:$B$29</definedName>
    <definedName name="_1175___________________________________________________________________________________________________________123Graph_ECHART_1" hidden="1">[11]F!$I$5:$I$29</definedName>
    <definedName name="_1175______________________________________________________________________________123Graph_XCHART_7" hidden="1">'[10]Monthly Data'!$A$6:$A$13</definedName>
    <definedName name="_1175__________________________________123Graph_ACHART_3" hidden="1">[11]F!$L$5:$L$29</definedName>
    <definedName name="_1176___________________________________________________________________________________________________________123Graph_FCHART_1" hidden="1">[11]F!$L$5:$L$29</definedName>
    <definedName name="_1176_____________________________________________________________________________123Graph_ACHART_1" hidden="1">[11]F!$B$5:$B$29</definedName>
    <definedName name="_1176__________________________________123Graph_ACHART_4" hidden="1">[11]F!$G$5:$G$29</definedName>
    <definedName name="_1177___________________________________________________________________________________________________________123Graph_LBL_BCHART_1" hidden="1">[11]F!$D$5:$D$29</definedName>
    <definedName name="_1177_____________________________________________________________________________123Graph_ACHART_2" hidden="1">[11]F!$B$5:$B$29</definedName>
    <definedName name="_1177__________________________________123Graph_ACHART_5" hidden="1">[11]E!$B$12:$B$32</definedName>
    <definedName name="_1178___________________________________________________________________________________________________________123Graph_LBL_BCHART_6" hidden="1">'[10]Monthly Data'!$C$6:$C$12</definedName>
    <definedName name="_1178_____________________________________________________________________________123Graph_ACHART_3" hidden="1">[11]F!$L$5:$L$29</definedName>
    <definedName name="_1178__________________________________123Graph_ACHART_6" hidden="1">'[10]Monthly Data'!$B$6:$B$23</definedName>
    <definedName name="_1179___________________________________________________________________________________________________________123Graph_LBL_BCHART_7" hidden="1">'[10]Monthly Data'!#REF!</definedName>
    <definedName name="_1179_____________________________________________________________________________123Graph_ACHART_4" hidden="1">[11]F!$G$5:$G$29</definedName>
    <definedName name="_1179__________________________________123Graph_ACHART_7" hidden="1">'[10]Monthly Data'!#REF!</definedName>
    <definedName name="_118_____________________________________________________________________________________________________________________________________________________________123Graph_CCHART_7" hidden="1">'[10]Monthly Data'!#REF!</definedName>
    <definedName name="_118____________________________________________________________________________________________________________________123Graph_ACHART_4" hidden="1">[11]F!$G$5:$G$29</definedName>
    <definedName name="_118_______________________________________________________________________123Graph_DCHART_7" hidden="1">'[10]Monthly Data'!#REF!</definedName>
    <definedName name="_118__________________123Graph_ACHART_2" hidden="1">[11]F!$B$5:$B$29</definedName>
    <definedName name="_118__123Graph_ACHART_2" hidden="1">[1]F!$B$5:$B$29</definedName>
    <definedName name="_118__123Graph_FCHART_1" hidden="1">[1]F!$L$5:$L$29</definedName>
    <definedName name="_1180___________________________________________________________________________________________________________123Graph_LBL_ECHART_1" hidden="1">[11]F!$G$5:$G$29</definedName>
    <definedName name="_1180_____________________________________________________________________________123Graph_ACHART_5" hidden="1">[11]E!$B$12:$B$32</definedName>
    <definedName name="_1180__________________________________123Graph_BCHART_1" hidden="1">[11]F!$J$5:$J$29</definedName>
    <definedName name="_1181___________________________________________________________________________________________________________123Graph_XCHART_2" hidden="1">[11]F!$A$5:$A$29</definedName>
    <definedName name="_1181_____________________________________________________________________________123Graph_ACHART_6" hidden="1">'[10]Monthly Data'!$B$6:$B$23</definedName>
    <definedName name="_1181__________________________________123Graph_BCHART_2" hidden="1">[11]F!$J$5:$J$29</definedName>
    <definedName name="_1182___________________________________________________________________________________________________________123Graph_XCHART_3" hidden="1">[11]F!$A$5:$A$29</definedName>
    <definedName name="_1182_____________________________________________________________________________123Graph_BCHART_1" hidden="1">[11]F!$J$5:$J$29</definedName>
    <definedName name="_1182__________________________________123Graph_BCHART_3" hidden="1">[11]F!$C$5:$C$29</definedName>
    <definedName name="_1183___________________________________________________________________________________________________________123Graph_XCHART_4" hidden="1">[11]F!$A$5:$A$29</definedName>
    <definedName name="_1183_____________________________________________________________________________123Graph_BCHART_2" hidden="1">[11]F!$J$5:$J$29</definedName>
    <definedName name="_1183__________________________________123Graph_BCHART_6" hidden="1">'[10]Monthly Data'!$F$6:$F$23</definedName>
    <definedName name="_1184___________________________________________________________________________________________________________123Graph_XCHART_7" hidden="1">'[10]Monthly Data'!$A$6:$A$13</definedName>
    <definedName name="_1184_____________________________________________________________________________123Graph_BCHART_3" hidden="1">[11]F!$C$5:$C$29</definedName>
    <definedName name="_1184__________________________________123Graph_BCHART_7" hidden="1">'[10]Monthly Data'!#REF!</definedName>
    <definedName name="_1185__________________________________________________________________________________________________________123Graph_ACHART_1" hidden="1">[11]F!$B$5:$B$29</definedName>
    <definedName name="_1185_____________________________________________________________________________123Graph_BCHART_6" hidden="1">'[10]Monthly Data'!$F$6:$F$23</definedName>
    <definedName name="_1185__________________________________123Graph_CCHART_1" hidden="1">[11]F!$F$5:$F$29</definedName>
    <definedName name="_1186__________________________________________________________________________________________________________123Graph_ACHART_2" hidden="1">[11]F!$B$5:$B$29</definedName>
    <definedName name="_1186_____________________________________________________________________________123Graph_CCHART_1" hidden="1">[11]F!$F$5:$F$29</definedName>
    <definedName name="_1186__________________________________123Graph_CCHART_2" hidden="1">[11]F!$H$5:$H$29</definedName>
    <definedName name="_1187__________________________________________________________________________________________________________123Graph_ACHART_3" hidden="1">[11]F!$L$5:$L$29</definedName>
    <definedName name="_1187_____________________________________________________________________________123Graph_CCHART_2" hidden="1">[11]F!$H$5:$H$29</definedName>
    <definedName name="_1187__________________________________123Graph_CCHART_6" hidden="1">'[10]Monthly Data'!$E$6:$E$23</definedName>
    <definedName name="_1188__________________________________________________________________________________________________________123Graph_ACHART_4" hidden="1">[11]F!$G$5:$G$29</definedName>
    <definedName name="_1188_____________________________________________________________________________123Graph_CCHART_6" hidden="1">'[10]Monthly Data'!$E$6:$E$23</definedName>
    <definedName name="_1188__________________________________123Graph_CCHART_7" hidden="1">'[10]Monthly Data'!#REF!</definedName>
    <definedName name="_1189__________________________________________________________________________________________________________123Graph_ACHART_5" hidden="1">[11]E!$B$12:$B$32</definedName>
    <definedName name="_1189_____________________________________________________________________________123Graph_DCHART_1" hidden="1">[11]F!$E$5:$E$29</definedName>
    <definedName name="_1189__________________________________123Graph_DCHART_1" hidden="1">[11]F!$E$5:$E$29</definedName>
    <definedName name="_119_____________________________________________________________________________________________________________________________________________________________123Graph_DCHART_7" hidden="1">'[10]Monthly Data'!#REF!</definedName>
    <definedName name="_119____________________________________________________________________________________________________________________123Graph_ACHART_5" hidden="1">[11]E!$B$12:$B$32</definedName>
    <definedName name="_119_______________________________________________________________________123Graph_ECHART_1" hidden="1">[11]F!$I$5:$I$29</definedName>
    <definedName name="_119__________________123Graph_ACHART_3" hidden="1">[11]F!$L$5:$L$29</definedName>
    <definedName name="_119__123Graph_ACHART_3" hidden="1">[1]F!$L$5:$L$29</definedName>
    <definedName name="_1190__________________________________________________________________________________________________________123Graph_ACHART_6" hidden="1">'[10]Monthly Data'!$B$6:$B$23</definedName>
    <definedName name="_1190_____________________________________________________________________________123Graph_DCHART_6" hidden="1">'[10]Monthly Data'!$D$6:$D$23</definedName>
    <definedName name="_1190__________________________________123Graph_DCHART_6" hidden="1">'[10]Monthly Data'!$D$6:$D$23</definedName>
    <definedName name="_1191__________________________________________________________________________________________________________123Graph_ACHART_7" hidden="1">'[10]Monthly Data'!#REF!</definedName>
    <definedName name="_1191_____________________________________________________________________________123Graph_ECHART_1" hidden="1">[11]F!$I$5:$I$29</definedName>
    <definedName name="_1191__________________________________123Graph_DCHART_7" hidden="1">'[10]Monthly Data'!#REF!</definedName>
    <definedName name="_1192__________________________________________________________________________________________________________123Graph_BCHART_1" hidden="1">[11]F!$J$5:$J$29</definedName>
    <definedName name="_1192_____________________________________________________________________________123Graph_FCHART_1" hidden="1">[11]F!$L$5:$L$29</definedName>
    <definedName name="_1192__________________________________123Graph_ECHART_1" hidden="1">[11]F!$I$5:$I$29</definedName>
    <definedName name="_1193__________________________________________________________________________________________________________123Graph_BCHART_2" hidden="1">[11]F!$J$5:$J$29</definedName>
    <definedName name="_1193_____________________________________________________________________________123Graph_LBL_BCHART_1" hidden="1">[11]F!$D$5:$D$29</definedName>
    <definedName name="_1193__________________________________123Graph_FCHART_1" hidden="1">[11]F!$L$5:$L$29</definedName>
    <definedName name="_1194__________________________________________________________________________________________________________123Graph_BCHART_3" hidden="1">[11]F!$C$5:$C$29</definedName>
    <definedName name="_1194_____________________________________________________________________________123Graph_LBL_BCHART_6" hidden="1">'[10]Monthly Data'!$C$6:$C$12</definedName>
    <definedName name="_1194__________________________________123Graph_LBL_BCHART_1" hidden="1">[11]F!$D$5:$D$29</definedName>
    <definedName name="_1195__________________________________________________________________________________________________________123Graph_BCHART_6" hidden="1">'[10]Monthly Data'!$F$6:$F$23</definedName>
    <definedName name="_1195_____________________________________________________________________________123Graph_LBL_ECHART_1" hidden="1">[11]F!$G$5:$G$29</definedName>
    <definedName name="_1195__________________________________123Graph_LBL_BCHART_6" hidden="1">'[10]Monthly Data'!$C$6:$C$12</definedName>
    <definedName name="_1196__________________________________________________________________________________________________________123Graph_BCHART_7" hidden="1">'[10]Monthly Data'!#REF!</definedName>
    <definedName name="_1196_____________________________________________________________________________123Graph_XCHART_2" hidden="1">[11]F!$A$5:$A$29</definedName>
    <definedName name="_1196__________________________________123Graph_LBL_BCHART_7" hidden="1">'[10]Monthly Data'!#REF!</definedName>
    <definedName name="_1197__________________________________________________________________________________________________________123Graph_CCHART_1" hidden="1">[11]F!$F$5:$F$29</definedName>
    <definedName name="_1197_____________________________________________________________________________123Graph_XCHART_3" hidden="1">[11]F!$A$5:$A$29</definedName>
    <definedName name="_1197__________________________________123Graph_LBL_ECHART_1" hidden="1">[11]F!$G$5:$G$29</definedName>
    <definedName name="_1198__________________________________________________________________________________________________________123Graph_CCHART_2" hidden="1">[11]F!$H$5:$H$29</definedName>
    <definedName name="_1198_____________________________________________________________________________123Graph_XCHART_4" hidden="1">[11]F!$A$5:$A$29</definedName>
    <definedName name="_1198__________________________________123Graph_XCHART_2" hidden="1">[11]F!$A$5:$A$29</definedName>
    <definedName name="_1199__________________________________________________________________________________________________________123Graph_CCHART_6" hidden="1">'[10]Monthly Data'!$E$6:$E$23</definedName>
    <definedName name="_1199_____________________________________________________________________________123Graph_XCHART_7" hidden="1">'[10]Monthly Data'!$A$6:$A$13</definedName>
    <definedName name="_1199__________________________________123Graph_XCHART_3" hidden="1">[11]F!$A$5:$A$29</definedName>
    <definedName name="_12__________________________________________________________________________________________________________________________________________________________________________________123Graph_BCHART_7" hidden="1">'[10]Monthly Data'!#REF!</definedName>
    <definedName name="_12________________________________________________________________________________________________________________________123Graph_CCHART_1" hidden="1">[11]F!$F$5:$F$29</definedName>
    <definedName name="_12_________________________________________________________________________________________123Graph_BCHART_7" hidden="1">'[10]Monthly Data'!#REF!</definedName>
    <definedName name="_12______________________123Graph_BCHART_7" hidden="1">'[10]Monthly Data'!#REF!</definedName>
    <definedName name="_12____________123Graph_ACHART_2" hidden="1">[1]F!$B$5:$B$29</definedName>
    <definedName name="_12____123Graph_BCHART_1" hidden="1">[1]F!$J$5:$J$29</definedName>
    <definedName name="_12___123Graph_BCHART_3" hidden="1">[7]F!$C$5:$C$29</definedName>
    <definedName name="_12___123Graph_BCHART_6" hidden="1">'[4]Monthly Data'!$F$6:$F$23</definedName>
    <definedName name="_12___123Graph_BCHART_7" hidden="1">'[10]Monthly Data'!#REF!</definedName>
    <definedName name="_12__123Graph_ACHART_3" hidden="1">[3]A!$B$46:$B$59</definedName>
    <definedName name="_12__123Graph_ACHART_6" hidden="1">'[4]Monthly Data'!$B$6:$B$23</definedName>
    <definedName name="_12__123Graph_BCHART_1" hidden="1">[7]F!$J$5:$J$29</definedName>
    <definedName name="_12__123Graph_BCHART_2" hidden="1">[15]F!$J$5:$J$29</definedName>
    <definedName name="_12__123Graph_BChart_2B" hidden="1">'[6]Cash Component Inputs'!#REF!</definedName>
    <definedName name="_12__123Graph_BCHART_6" hidden="1">'[4]Monthly Data'!$F$6:$F$23</definedName>
    <definedName name="_12__123Graph_BCHART_7" hidden="1">'[16]Monthly Data'!#REF!</definedName>
    <definedName name="_12__123Graph_DChart_2B" hidden="1">'[6]Cash Component Inputs'!$C$48:$H$48</definedName>
    <definedName name="_12__123Graph_XChart_3B" hidden="1">'[2]Cash Component Inputs'!$C$23:$H$23</definedName>
    <definedName name="_120_____________________________________________________________________________________________________________________________________________________________123Graph_LBL_BCHART_7" hidden="1">'[10]Monthly Data'!#REF!</definedName>
    <definedName name="_120____________________________________________________________________________________________________________________123Graph_ACHART_6" hidden="1">'[10]Monthly Data'!$B$6:$B$23</definedName>
    <definedName name="_120_______________________________________________________________________123Graph_FCHART_1" hidden="1">[11]F!$L$5:$L$29</definedName>
    <definedName name="_120__________________123Graph_ACHART_4" hidden="1">[11]F!$G$5:$G$29</definedName>
    <definedName name="_120__123Graph_ACHART_4" hidden="1">[1]F!$G$5:$G$29</definedName>
    <definedName name="_120__123Graph_ECHART_1" hidden="1">[7]F!$I$5:$I$29</definedName>
    <definedName name="_120__123Graph_LBL_BCHART_1" hidden="1">[1]F!$D$5:$D$29</definedName>
    <definedName name="_1200__________________________________________________________________________________________________________123Graph_CCHART_7" hidden="1">'[10]Monthly Data'!#REF!</definedName>
    <definedName name="_1200____________________________________________________________________________123Graph_ACHART_1" hidden="1">[11]F!$B$5:$B$29</definedName>
    <definedName name="_1200__________________________________123Graph_XCHART_4" hidden="1">[11]F!$A$5:$A$29</definedName>
    <definedName name="_1201__________________________________________________________________________________________________________123Graph_DCHART_1" hidden="1">[11]F!$E$5:$E$29</definedName>
    <definedName name="_1201____________________________________________________________________________123Graph_ACHART_2" hidden="1">[11]F!$B$5:$B$29</definedName>
    <definedName name="_1201__________________________________123Graph_XCHART_7" hidden="1">'[10]Monthly Data'!$A$6:$A$13</definedName>
    <definedName name="_1202__________________________________________________________________________________________________________123Graph_DCHART_6" hidden="1">'[10]Monthly Data'!$D$6:$D$23</definedName>
    <definedName name="_1202____________________________________________________________________________123Graph_ACHART_3" hidden="1">[11]F!$L$5:$L$29</definedName>
    <definedName name="_1202_________________________________123Graph_ACHART_1" hidden="1">[11]F!$B$5:$B$29</definedName>
    <definedName name="_1203__________________________________________________________________________________________________________123Graph_DCHART_7" hidden="1">'[10]Monthly Data'!#REF!</definedName>
    <definedName name="_1203____________________________________________________________________________123Graph_ACHART_4" hidden="1">[11]F!$G$5:$G$29</definedName>
    <definedName name="_1203_________________________________123Graph_ACHART_2" hidden="1">[11]F!$B$5:$B$29</definedName>
    <definedName name="_1204__________________________________________________________________________________________________________123Graph_ECHART_1" hidden="1">[11]F!$I$5:$I$29</definedName>
    <definedName name="_1204____________________________________________________________________________123Graph_ACHART_5" hidden="1">[11]E!$B$12:$B$32</definedName>
    <definedName name="_1204_________________________________123Graph_ACHART_3" hidden="1">[11]F!$L$5:$L$29</definedName>
    <definedName name="_1205__________________________________________________________________________________________________________123Graph_FCHART_1" hidden="1">[11]F!$L$5:$L$29</definedName>
    <definedName name="_1205____________________________________________________________________________123Graph_ACHART_6" hidden="1">'[10]Monthly Data'!$B$6:$B$23</definedName>
    <definedName name="_1205_________________________________123Graph_ACHART_4" hidden="1">[11]F!$G$5:$G$29</definedName>
    <definedName name="_1206__________________________________________________________________________________________________________123Graph_LBL_BCHART_1" hidden="1">[11]F!$D$5:$D$29</definedName>
    <definedName name="_1206____________________________________________________________________________123Graph_BCHART_1" hidden="1">[11]F!$J$5:$J$29</definedName>
    <definedName name="_1206_________________________________123Graph_ACHART_5" hidden="1">[11]E!$B$12:$B$32</definedName>
    <definedName name="_1207__________________________________________________________________________________________________________123Graph_LBL_BCHART_6" hidden="1">'[10]Monthly Data'!$C$6:$C$12</definedName>
    <definedName name="_1207____________________________________________________________________________123Graph_BCHART_2" hidden="1">[11]F!$J$5:$J$29</definedName>
    <definedName name="_1207_________________________________123Graph_ACHART_6" hidden="1">'[10]Monthly Data'!$B$6:$B$23</definedName>
    <definedName name="_1208__________________________________________________________________________________________________________123Graph_LBL_BCHART_7" hidden="1">'[10]Monthly Data'!#REF!</definedName>
    <definedName name="_1208____________________________________________________________________________123Graph_BCHART_3" hidden="1">[11]F!$C$5:$C$29</definedName>
    <definedName name="_1208_________________________________123Graph_ACHART_7" hidden="1">'[10]Monthly Data'!#REF!</definedName>
    <definedName name="_1209__________________________________________________________________________________________________________123Graph_LBL_ECHART_1" hidden="1">[11]F!$G$5:$G$29</definedName>
    <definedName name="_1209____________________________________________________________________________123Graph_BCHART_6" hidden="1">'[10]Monthly Data'!$F$6:$F$23</definedName>
    <definedName name="_1209_________________________________123Graph_BCHART_1" hidden="1">[11]F!$J$5:$J$29</definedName>
    <definedName name="_121____________________________________________________________________________________________________________________________________________________________123Graph_ACHART_7" hidden="1">'[10]Monthly Data'!#REF!</definedName>
    <definedName name="_121____________________________________________________________________________________________________________________123Graph_ACHART_7" hidden="1">'[10]Monthly Data'!#REF!</definedName>
    <definedName name="_121_______________________________________________________________________123Graph_LBL_BCHART_1" hidden="1">[11]F!$D$5:$D$29</definedName>
    <definedName name="_121__________________123Graph_ACHART_5" hidden="1">[11]E!$B$12:$B$32</definedName>
    <definedName name="_121__123Graph_ACHART_5" hidden="1">[1]E!$B$12:$B$32</definedName>
    <definedName name="_121__123Graph_DCHART_1" hidden="1">[7]F!$E$5:$E$29</definedName>
    <definedName name="_121__123Graph_FCHART_1" hidden="1">[7]F!$L$5:$L$29</definedName>
    <definedName name="_1210__________________________________________________________________________________________________________123Graph_XCHART_2" hidden="1">[11]F!$A$5:$A$29</definedName>
    <definedName name="_1210____________________________________________________________________________123Graph_CCHART_1" hidden="1">[11]F!$F$5:$F$29</definedName>
    <definedName name="_1210_________________________________123Graph_BCHART_2" hidden="1">[11]F!$J$5:$J$29</definedName>
    <definedName name="_1211__________________________________________________________________________________________________________123Graph_XCHART_3" hidden="1">[11]F!$A$5:$A$29</definedName>
    <definedName name="_1211____________________________________________________________________________123Graph_CCHART_2" hidden="1">[11]F!$H$5:$H$29</definedName>
    <definedName name="_1211_________________________________123Graph_BCHART_3" hidden="1">[11]F!$C$5:$C$29</definedName>
    <definedName name="_1212__________________________________________________________________________________________________________123Graph_XCHART_4" hidden="1">[11]F!$A$5:$A$29</definedName>
    <definedName name="_1212____________________________________________________________________________123Graph_CCHART_6" hidden="1">'[10]Monthly Data'!$E$6:$E$23</definedName>
    <definedName name="_1212_________________________________123Graph_BCHART_6" hidden="1">'[10]Monthly Data'!$F$6:$F$23</definedName>
    <definedName name="_1213__________________________________________________________________________________________________________123Graph_XCHART_7" hidden="1">'[10]Monthly Data'!$A$6:$A$13</definedName>
    <definedName name="_1213____________________________________________________________________________123Graph_DCHART_1" hidden="1">[11]F!$E$5:$E$29</definedName>
    <definedName name="_1213_________________________________123Graph_BCHART_7" hidden="1">'[10]Monthly Data'!#REF!</definedName>
    <definedName name="_1214_________________________________________________________________________________________________________123Graph_ACHART_1" hidden="1">[11]F!$B$5:$B$29</definedName>
    <definedName name="_1214____________________________________________________________________________123Graph_DCHART_6" hidden="1">'[10]Monthly Data'!$D$6:$D$23</definedName>
    <definedName name="_1214_________________________________123Graph_CCHART_1" hidden="1">[11]F!$F$5:$F$29</definedName>
    <definedName name="_1215_________________________________________________________________________________________________________123Graph_ACHART_2" hidden="1">[11]F!$B$5:$B$29</definedName>
    <definedName name="_1215____________________________________________________________________________123Graph_ECHART_1" hidden="1">[11]F!$I$5:$I$29</definedName>
    <definedName name="_1215_________________________________123Graph_CCHART_2" hidden="1">[11]F!$H$5:$H$29</definedName>
    <definedName name="_1216_________________________________________________________________________________________________________123Graph_ACHART_3" hidden="1">[11]F!$L$5:$L$29</definedName>
    <definedName name="_1216____________________________________________________________________________123Graph_FCHART_1" hidden="1">[11]F!$L$5:$L$29</definedName>
    <definedName name="_1216_________________________________123Graph_CCHART_6" hidden="1">'[10]Monthly Data'!$E$6:$E$23</definedName>
    <definedName name="_1217_________________________________________________________________________________________________________123Graph_ACHART_4" hidden="1">[11]F!$G$5:$G$29</definedName>
    <definedName name="_1217____________________________________________________________________________123Graph_LBL_BCHART_1" hidden="1">[11]F!$D$5:$D$29</definedName>
    <definedName name="_1217_________________________________123Graph_CCHART_7" hidden="1">'[10]Monthly Data'!#REF!</definedName>
    <definedName name="_1218_________________________________________________________________________________________________________123Graph_ACHART_5" hidden="1">[11]E!$B$12:$B$32</definedName>
    <definedName name="_1218____________________________________________________________________________123Graph_LBL_BCHART_6" hidden="1">'[10]Monthly Data'!$C$6:$C$12</definedName>
    <definedName name="_1218_________________________________123Graph_DCHART_1" hidden="1">[11]F!$E$5:$E$29</definedName>
    <definedName name="_1219_________________________________________________________________________________________________________123Graph_ACHART_6" hidden="1">'[10]Monthly Data'!$B$6:$B$23</definedName>
    <definedName name="_1219____________________________________________________________________________123Graph_LBL_ECHART_1" hidden="1">[11]F!$G$5:$G$29</definedName>
    <definedName name="_1219_________________________________123Graph_DCHART_6" hidden="1">'[10]Monthly Data'!$D$6:$D$23</definedName>
    <definedName name="_122____________________________________________________________________________________________________________________________________________________________123Graph_BCHART_7" hidden="1">'[10]Monthly Data'!#REF!</definedName>
    <definedName name="_122____________________________________________________________________________________________________________________123Graph_BCHART_1" hidden="1">[11]F!$J$5:$J$29</definedName>
    <definedName name="_122_______________________________________________________________________123Graph_LBL_BCHART_6" hidden="1">'[10]Monthly Data'!$C$6:$C$12</definedName>
    <definedName name="_122__________________123Graph_ACHART_6" hidden="1">'[10]Monthly Data'!$B$6:$B$23</definedName>
    <definedName name="_122__123Graph_ACHART_6" hidden="1">'[8]Monthly Data'!$B$6:$B$23</definedName>
    <definedName name="_122__123Graph_LBL_BCHART_1" hidden="1">[7]F!$D$5:$D$29</definedName>
    <definedName name="_122__123Graph_LBL_BCHART_6" hidden="1">'[8]Monthly Data'!$C$6:$C$12</definedName>
    <definedName name="_1220_________________________________________________________________________________________________________123Graph_ACHART_7" hidden="1">'[10]Monthly Data'!#REF!</definedName>
    <definedName name="_1220____________________________________________________________________________123Graph_XCHART_2" hidden="1">[11]F!$A$5:$A$29</definedName>
    <definedName name="_1220_________________________________123Graph_DCHART_7" hidden="1">'[10]Monthly Data'!#REF!</definedName>
    <definedName name="_1221_________________________________________________________________________________________________________123Graph_BCHART_1" hidden="1">[11]F!$J$5:$J$29</definedName>
    <definedName name="_1221____________________________________________________________________________123Graph_XCHART_3" hidden="1">[11]F!$A$5:$A$29</definedName>
    <definedName name="_1221_________________________________123Graph_ECHART_1" hidden="1">[11]F!$I$5:$I$29</definedName>
    <definedName name="_1222_________________________________________________________________________________________________________123Graph_BCHART_2" hidden="1">[11]F!$J$5:$J$29</definedName>
    <definedName name="_1222____________________________________________________________________________123Graph_XCHART_4" hidden="1">[11]F!$A$5:$A$29</definedName>
    <definedName name="_1222_________________________________123Graph_FCHART_1" hidden="1">[11]F!$L$5:$L$29</definedName>
    <definedName name="_1223_________________________________________________________________________________________________________123Graph_BCHART_3" hidden="1">[11]F!$C$5:$C$29</definedName>
    <definedName name="_1223____________________________________________________________________________123Graph_XCHART_7" hidden="1">'[10]Monthly Data'!$A$6:$A$13</definedName>
    <definedName name="_1223_________________________________123Graph_LBL_BCHART_1" hidden="1">[11]F!$D$5:$D$29</definedName>
    <definedName name="_1224_________________________________________________________________________________________________________123Graph_BCHART_6" hidden="1">'[10]Monthly Data'!$F$6:$F$23</definedName>
    <definedName name="_1224___________________________________________________________________________123Graph_ACHART_1" hidden="1">[11]F!$B$5:$B$29</definedName>
    <definedName name="_1224_________________________________123Graph_LBL_BCHART_6" hidden="1">'[10]Monthly Data'!$C$6:$C$12</definedName>
    <definedName name="_1225_________________________________________________________________________________________________________123Graph_BCHART_7" hidden="1">'[10]Monthly Data'!#REF!</definedName>
    <definedName name="_1225___________________________________________________________________________123Graph_ACHART_2" hidden="1">[11]F!$B$5:$B$29</definedName>
    <definedName name="_1225_________________________________123Graph_LBL_BCHART_7" hidden="1">'[10]Monthly Data'!#REF!</definedName>
    <definedName name="_1226_________________________________________________________________________________________________________123Graph_CCHART_1" hidden="1">[11]F!$F$5:$F$29</definedName>
    <definedName name="_1226___________________________________________________________________________123Graph_ACHART_3" hidden="1">[11]F!$L$5:$L$29</definedName>
    <definedName name="_1226_________________________________123Graph_LBL_ECHART_1" hidden="1">[11]F!$G$5:$G$29</definedName>
    <definedName name="_1227_________________________________________________________________________________________________________123Graph_CCHART_2" hidden="1">[11]F!$H$5:$H$29</definedName>
    <definedName name="_1227___________________________________________________________________________123Graph_ACHART_4" hidden="1">[11]F!$G$5:$G$29</definedName>
    <definedName name="_1227_________________________________123Graph_XCHART_2" hidden="1">[11]F!$A$5:$A$29</definedName>
    <definedName name="_1228_________________________________________________________________________________________________________123Graph_CCHART_6" hidden="1">'[10]Monthly Data'!$E$6:$E$23</definedName>
    <definedName name="_1228___________________________________________________________________________123Graph_ACHART_5" hidden="1">[11]E!$B$12:$B$32</definedName>
    <definedName name="_1228_________________________________123Graph_XCHART_3" hidden="1">[11]F!$A$5:$A$29</definedName>
    <definedName name="_1229_________________________________________________________________________________________________________123Graph_CCHART_7" hidden="1">'[10]Monthly Data'!#REF!</definedName>
    <definedName name="_1229___________________________________________________________________________123Graph_ACHART_6" hidden="1">'[10]Monthly Data'!$B$6:$B$23</definedName>
    <definedName name="_1229_________________________________123Graph_XCHART_4" hidden="1">[11]F!$A$5:$A$29</definedName>
    <definedName name="_123____________________________________________________________________________________________________________________________________________________________123Graph_CCHART_7" hidden="1">'[10]Monthly Data'!#REF!</definedName>
    <definedName name="_123____________________________________________________________________________________________________________________123Graph_BCHART_2" hidden="1">[11]F!$J$5:$J$29</definedName>
    <definedName name="_123_______________________________________________________________________123Graph_LBL_BCHART_7" hidden="1">'[10]Monthly Data'!#REF!</definedName>
    <definedName name="_123__________________123Graph_ACHART_7" hidden="1">'[10]Monthly Data'!#REF!</definedName>
    <definedName name="_123__123Graph_DCHART_6" hidden="1">'[4]Monthly Data'!$D$6:$D$23</definedName>
    <definedName name="_123__123Graph_LBL_BCHART_6" hidden="1">'[4]Monthly Data'!$C$6:$C$12</definedName>
    <definedName name="_1230_________________________________________________________________________________________________________123Graph_DCHART_1" hidden="1">[11]F!$E$5:$E$29</definedName>
    <definedName name="_1230___________________________________________________________________________123Graph_BCHART_1" hidden="1">[11]F!$J$5:$J$29</definedName>
    <definedName name="_1230_________________________________123Graph_XCHART_7" hidden="1">'[10]Monthly Data'!$A$6:$A$13</definedName>
    <definedName name="_1231_________________________________________________________________________________________________________123Graph_DCHART_6" hidden="1">'[10]Monthly Data'!$D$6:$D$23</definedName>
    <definedName name="_1231___________________________________________________________________________123Graph_BCHART_2" hidden="1">[11]F!$J$5:$J$29</definedName>
    <definedName name="_1231________________________________123Graph_ACHART_1" hidden="1">[11]F!$B$5:$B$29</definedName>
    <definedName name="_1232_________________________________________________________________________________________________________123Graph_DCHART_7" hidden="1">'[10]Monthly Data'!#REF!</definedName>
    <definedName name="_1232___________________________________________________________________________123Graph_BCHART_3" hidden="1">[11]F!$C$5:$C$29</definedName>
    <definedName name="_1232________________________________123Graph_ACHART_2" hidden="1">[11]F!$B$5:$B$29</definedName>
    <definedName name="_1233_________________________________________________________________________________________________________123Graph_ECHART_1" hidden="1">[11]F!$I$5:$I$29</definedName>
    <definedName name="_1233___________________________________________________________________________123Graph_BCHART_6" hidden="1">'[10]Monthly Data'!$F$6:$F$23</definedName>
    <definedName name="_1233________________________________123Graph_ACHART_3" hidden="1">[11]F!$L$5:$L$29</definedName>
    <definedName name="_1234_________________________________________________________________________________________________________123Graph_FCHART_1" hidden="1">[11]F!$L$5:$L$29</definedName>
    <definedName name="_1234___________________________________________________________________________123Graph_CCHART_1" hidden="1">[11]F!$F$5:$F$29</definedName>
    <definedName name="_1234________________________________123Graph_ACHART_4" hidden="1">[11]F!$G$5:$G$29</definedName>
    <definedName name="_1235_________________________________________________________________________________________________________123Graph_LBL_BCHART_1" hidden="1">[11]F!$D$5:$D$29</definedName>
    <definedName name="_1235___________________________________________________________________________123Graph_CCHART_2" hidden="1">[11]F!$H$5:$H$29</definedName>
    <definedName name="_1235________________________________123Graph_ACHART_5" hidden="1">[11]E!$B$12:$B$32</definedName>
    <definedName name="_1236_________________________________________________________________________________________________________123Graph_LBL_BCHART_6" hidden="1">'[10]Monthly Data'!$C$6:$C$12</definedName>
    <definedName name="_1236___________________________________________________________________________123Graph_CCHART_6" hidden="1">'[10]Monthly Data'!$E$6:$E$23</definedName>
    <definedName name="_1236________________________________123Graph_ACHART_6" hidden="1">'[10]Monthly Data'!$B$6:$B$23</definedName>
    <definedName name="_1237_________________________________________________________________________________________________________123Graph_LBL_BCHART_7" hidden="1">'[10]Monthly Data'!#REF!</definedName>
    <definedName name="_1237___________________________________________________________________________123Graph_DCHART_1" hidden="1">[11]F!$E$5:$E$29</definedName>
    <definedName name="_1237________________________________123Graph_ACHART_7" hidden="1">'[10]Monthly Data'!#REF!</definedName>
    <definedName name="_1238_________________________________________________________________________________________________________123Graph_LBL_ECHART_1" hidden="1">[11]F!$G$5:$G$29</definedName>
    <definedName name="_1238___________________________________________________________________________123Graph_DCHART_6" hidden="1">'[10]Monthly Data'!$D$6:$D$23</definedName>
    <definedName name="_1238________________________________123Graph_BCHART_1" hidden="1">[11]F!$J$5:$J$29</definedName>
    <definedName name="_1239_________________________________________________________________________________________________________123Graph_XCHART_2" hidden="1">[11]F!$A$5:$A$29</definedName>
    <definedName name="_1239___________________________________________________________________________123Graph_ECHART_1" hidden="1">[11]F!$I$5:$I$29</definedName>
    <definedName name="_1239________________________________123Graph_BCHART_2" hidden="1">[11]F!$J$5:$J$29</definedName>
    <definedName name="_123Graph_Achart_1c" hidden="1">'[6]Cash Component Inputs'!$Y$12:$AK$12</definedName>
    <definedName name="_124____________________________________________________________________________________________________________________________________________________________123Graph_DCHART_7" hidden="1">'[10]Monthly Data'!#REF!</definedName>
    <definedName name="_124____________________________________________________________________________________________________________________123Graph_BCHART_3" hidden="1">[11]F!$C$5:$C$29</definedName>
    <definedName name="_124_______________________________________________________________________123Graph_LBL_ECHART_1" hidden="1">[11]F!$G$5:$G$29</definedName>
    <definedName name="_124__________________123Graph_BCHART_1" hidden="1">[11]F!$J$5:$J$29</definedName>
    <definedName name="_1240_________________________________________________________________________________________________________123Graph_XCHART_3" hidden="1">[11]F!$A$5:$A$29</definedName>
    <definedName name="_1240___________________________________________________________________________123Graph_FCHART_1" hidden="1">[11]F!$L$5:$L$29</definedName>
    <definedName name="_1240________________________________123Graph_BCHART_3" hidden="1">[11]F!$C$5:$C$29</definedName>
    <definedName name="_1241_________________________________________________________________________________________________________123Graph_XCHART_4" hidden="1">[11]F!$A$5:$A$29</definedName>
    <definedName name="_1241___________________________________________________________________________123Graph_LBL_BCHART_1" hidden="1">[11]F!$D$5:$D$29</definedName>
    <definedName name="_1241________________________________123Graph_BCHART_6" hidden="1">'[10]Monthly Data'!$F$6:$F$23</definedName>
    <definedName name="_1242_________________________________________________________________________________________________________123Graph_XCHART_7" hidden="1">'[10]Monthly Data'!$A$6:$A$13</definedName>
    <definedName name="_1242___________________________________________________________________________123Graph_LBL_BCHART_6" hidden="1">'[10]Monthly Data'!$C$6:$C$12</definedName>
    <definedName name="_1242________________________________123Graph_BCHART_7" hidden="1">'[10]Monthly Data'!#REF!</definedName>
    <definedName name="_1243________________________________________________________________________________________________________123Graph_ACHART_1" hidden="1">[11]F!$B$5:$B$29</definedName>
    <definedName name="_1243___________________________________________________________________________123Graph_LBL_ECHART_1" hidden="1">[11]F!$G$5:$G$29</definedName>
    <definedName name="_1243________________________________123Graph_CCHART_1" hidden="1">[11]F!$F$5:$F$29</definedName>
    <definedName name="_1244________________________________________________________________________________________________________123Graph_ACHART_2" hidden="1">[11]F!$B$5:$B$29</definedName>
    <definedName name="_1244___________________________________________________________________________123Graph_XCHART_2" hidden="1">[11]F!$A$5:$A$29</definedName>
    <definedName name="_1244________________________________123Graph_CCHART_2" hidden="1">[11]F!$H$5:$H$29</definedName>
    <definedName name="_1245________________________________________________________________________________________________________123Graph_ACHART_3" hidden="1">[11]F!$L$5:$L$29</definedName>
    <definedName name="_1245___________________________________________________________________________123Graph_XCHART_3" hidden="1">[11]F!$A$5:$A$29</definedName>
    <definedName name="_1245________________________________123Graph_CCHART_6" hidden="1">'[10]Monthly Data'!$E$6:$E$23</definedName>
    <definedName name="_1246________________________________________________________________________________________________________123Graph_ACHART_4" hidden="1">[11]F!$G$5:$G$29</definedName>
    <definedName name="_1246___________________________________________________________________________123Graph_XCHART_4" hidden="1">[11]F!$A$5:$A$29</definedName>
    <definedName name="_1246________________________________123Graph_CCHART_7" hidden="1">'[10]Monthly Data'!#REF!</definedName>
    <definedName name="_1247________________________________________________________________________________________________________123Graph_ACHART_5" hidden="1">[11]E!$B$12:$B$32</definedName>
    <definedName name="_1247___________________________________________________________________________123Graph_XCHART_7" hidden="1">'[10]Monthly Data'!$A$6:$A$13</definedName>
    <definedName name="_1247________________________________123Graph_DCHART_1" hidden="1">[11]F!$E$5:$E$29</definedName>
    <definedName name="_1248________________________________________________________________________________________________________123Graph_ACHART_6" hidden="1">'[10]Monthly Data'!$B$6:$B$23</definedName>
    <definedName name="_1248__________________________________________________________________________123Graph_ACHART_1" hidden="1">[11]F!$B$5:$B$29</definedName>
    <definedName name="_1248________________________________123Graph_DCHART_6" hidden="1">'[10]Monthly Data'!$D$6:$D$23</definedName>
    <definedName name="_1249________________________________________________________________________________________________________123Graph_ACHART_7" hidden="1">'[10]Monthly Data'!#REF!</definedName>
    <definedName name="_1249__________________________________________________________________________123Graph_ACHART_2" hidden="1">[11]F!$B$5:$B$29</definedName>
    <definedName name="_1249________________________________123Graph_DCHART_7" hidden="1">'[10]Monthly Data'!#REF!</definedName>
    <definedName name="_125____________________________________________________________________________________________________________________________________________________________123Graph_LBL_BCHART_7" hidden="1">'[10]Monthly Data'!#REF!</definedName>
    <definedName name="_125____________________________________________________________________________________________________________________123Graph_BCHART_6" hidden="1">'[10]Monthly Data'!$F$6:$F$23</definedName>
    <definedName name="_125_______________________________________________________________________123Graph_XCHART_2" hidden="1">[11]F!$A$5:$A$29</definedName>
    <definedName name="_125__________________123Graph_BCHART_2" hidden="1">[11]F!$J$5:$J$29</definedName>
    <definedName name="_1250________________________________________________________________________________________________________123Graph_BCHART_1" hidden="1">[11]F!$J$5:$J$29</definedName>
    <definedName name="_1250__________________________________________________________________________123Graph_ACHART_3" hidden="1">[11]F!$L$5:$L$29</definedName>
    <definedName name="_1250________________________________123Graph_ECHART_1" hidden="1">[11]F!$I$5:$I$29</definedName>
    <definedName name="_1251________________________________________________________________________________________________________123Graph_BCHART_2" hidden="1">[11]F!$J$5:$J$29</definedName>
    <definedName name="_1251__________________________________________________________________________123Graph_ACHART_4" hidden="1">[11]F!$G$5:$G$29</definedName>
    <definedName name="_1251________________________________123Graph_FCHART_1" hidden="1">[11]F!$L$5:$L$29</definedName>
    <definedName name="_1252________________________________________________________________________________________________________123Graph_BCHART_3" hidden="1">[11]F!$C$5:$C$29</definedName>
    <definedName name="_1252__________________________________________________________________________123Graph_ACHART_5" hidden="1">[11]E!$B$12:$B$32</definedName>
    <definedName name="_1252________________________________123Graph_LBL_BCHART_1" hidden="1">[11]F!$D$5:$D$29</definedName>
    <definedName name="_1253________________________________________________________________________________________________________123Graph_BCHART_6" hidden="1">'[10]Monthly Data'!$F$6:$F$23</definedName>
    <definedName name="_1253__________________________________________________________________________123Graph_ACHART_6" hidden="1">'[10]Monthly Data'!$B$6:$B$23</definedName>
    <definedName name="_1253________________________________123Graph_LBL_BCHART_6" hidden="1">'[10]Monthly Data'!$C$6:$C$12</definedName>
    <definedName name="_1254________________________________________________________________________________________________________123Graph_BCHART_7" hidden="1">'[10]Monthly Data'!#REF!</definedName>
    <definedName name="_1254__________________________________________________________________________123Graph_BCHART_1" hidden="1">[11]F!$J$5:$J$29</definedName>
    <definedName name="_1254________________________________123Graph_LBL_BCHART_7" hidden="1">'[10]Monthly Data'!#REF!</definedName>
    <definedName name="_1255________________________________________________________________________________________________________123Graph_CCHART_1" hidden="1">[11]F!$F$5:$F$29</definedName>
    <definedName name="_1255__________________________________________________________________________123Graph_BCHART_2" hidden="1">[11]F!$J$5:$J$29</definedName>
    <definedName name="_1255________________________________123Graph_LBL_ECHART_1" hidden="1">[11]F!$G$5:$G$29</definedName>
    <definedName name="_1256________________________________________________________________________________________________________123Graph_CCHART_2" hidden="1">[11]F!$H$5:$H$29</definedName>
    <definedName name="_1256__________________________________________________________________________123Graph_BCHART_3" hidden="1">[11]F!$C$5:$C$29</definedName>
    <definedName name="_1256________________________________123Graph_XCHART_2" hidden="1">[11]F!$A$5:$A$29</definedName>
    <definedName name="_1257________________________________________________________________________________________________________123Graph_CCHART_6" hidden="1">'[10]Monthly Data'!$E$6:$E$23</definedName>
    <definedName name="_1257__________________________________________________________________________123Graph_BCHART_6" hidden="1">'[10]Monthly Data'!$F$6:$F$23</definedName>
    <definedName name="_1257________________________________123Graph_XCHART_3" hidden="1">[11]F!$A$5:$A$29</definedName>
    <definedName name="_1258________________________________________________________________________________________________________123Graph_CCHART_7" hidden="1">'[10]Monthly Data'!#REF!</definedName>
    <definedName name="_1258__________________________________________________________________________123Graph_CCHART_1" hidden="1">[11]F!$F$5:$F$29</definedName>
    <definedName name="_1258________________________________123Graph_XCHART_4" hidden="1">[11]F!$A$5:$A$29</definedName>
    <definedName name="_1259________________________________________________________________________________________________________123Graph_DCHART_1" hidden="1">[11]F!$E$5:$E$29</definedName>
    <definedName name="_1259__________________________________________________________________________123Graph_CCHART_2" hidden="1">[11]F!$H$5:$H$29</definedName>
    <definedName name="_1259________________________________123Graph_XCHART_7" hidden="1">'[10]Monthly Data'!$A$6:$A$13</definedName>
    <definedName name="_125ÿ_0Swvu.Zeros._.hidd" hidden="1">[17]ACCRUALS!#REF!</definedName>
    <definedName name="_126___________________________________________________________________________________________________________________________________________________________123Graph_ACHART_7" hidden="1">'[10]Monthly Data'!#REF!</definedName>
    <definedName name="_126____________________________________________________________________________________________________________________123Graph_BCHART_7" hidden="1">'[10]Monthly Data'!#REF!</definedName>
    <definedName name="_126_______________________________________________________________________123Graph_XCHART_3" hidden="1">[11]F!$A$5:$A$29</definedName>
    <definedName name="_126__________________123Graph_BCHART_3" hidden="1">[11]F!$C$5:$C$29</definedName>
    <definedName name="_1260________________________________________________________________________________________________________123Graph_DCHART_6" hidden="1">'[10]Monthly Data'!$D$6:$D$23</definedName>
    <definedName name="_1260__________________________________________________________________________123Graph_CCHART_6" hidden="1">'[10]Monthly Data'!$E$6:$E$23</definedName>
    <definedName name="_1260_______________________________123Graph_ACHART_1" hidden="1">[11]F!$B$5:$B$29</definedName>
    <definedName name="_1261________________________________________________________________________________________________________123Graph_DCHART_7" hidden="1">'[10]Monthly Data'!#REF!</definedName>
    <definedName name="_1261__________________________________________________________________________123Graph_DCHART_1" hidden="1">[11]F!$E$5:$E$29</definedName>
    <definedName name="_1261_______________________________123Graph_ACHART_2" hidden="1">[11]F!$B$5:$B$29</definedName>
    <definedName name="_1262________________________________________________________________________________________________________123Graph_ECHART_1" hidden="1">[11]F!$I$5:$I$29</definedName>
    <definedName name="_1262__________________________________________________________________________123Graph_DCHART_6" hidden="1">'[10]Monthly Data'!$D$6:$D$23</definedName>
    <definedName name="_1262_______________________________123Graph_ACHART_3" hidden="1">[11]F!$L$5:$L$29</definedName>
    <definedName name="_1263________________________________________________________________________________________________________123Graph_FCHART_1" hidden="1">[11]F!$L$5:$L$29</definedName>
    <definedName name="_1263__________________________________________________________________________123Graph_ECHART_1" hidden="1">[11]F!$I$5:$I$29</definedName>
    <definedName name="_1263_______________________________123Graph_ACHART_4" hidden="1">[11]F!$G$5:$G$29</definedName>
    <definedName name="_1264________________________________________________________________________________________________________123Graph_LBL_BCHART_1" hidden="1">[11]F!$D$5:$D$29</definedName>
    <definedName name="_1264__________________________________________________________________________123Graph_FCHART_1" hidden="1">[11]F!$L$5:$L$29</definedName>
    <definedName name="_1264_______________________________123Graph_ACHART_5" hidden="1">[11]E!$B$12:$B$32</definedName>
    <definedName name="_1265________________________________________________________________________________________________________123Graph_LBL_BCHART_6" hidden="1">'[10]Monthly Data'!$C$6:$C$12</definedName>
    <definedName name="_1265__________________________________________________________________________123Graph_LBL_BCHART_1" hidden="1">[11]F!$D$5:$D$29</definedName>
    <definedName name="_1265_______________________________123Graph_ACHART_6" hidden="1">'[10]Monthly Data'!$B$6:$B$23</definedName>
    <definedName name="_1266________________________________________________________________________________________________________123Graph_LBL_BCHART_7" hidden="1">'[10]Monthly Data'!#REF!</definedName>
    <definedName name="_1266__________________________________________________________________________123Graph_LBL_BCHART_6" hidden="1">'[10]Monthly Data'!$C$6:$C$12</definedName>
    <definedName name="_1266_______________________________123Graph_ACHART_7" hidden="1">'[10]Monthly Data'!#REF!</definedName>
    <definedName name="_1267________________________________________________________________________________________________________123Graph_LBL_ECHART_1" hidden="1">[11]F!$G$5:$G$29</definedName>
    <definedName name="_1267__________________________________________________________________________123Graph_LBL_ECHART_1" hidden="1">[11]F!$G$5:$G$29</definedName>
    <definedName name="_1267_______________________________123Graph_BCHART_1" hidden="1">[11]F!$J$5:$J$29</definedName>
    <definedName name="_1268________________________________________________________________________________________________________123Graph_XCHART_2" hidden="1">[11]F!$A$5:$A$29</definedName>
    <definedName name="_1268__________________________________________________________________________123Graph_XCHART_2" hidden="1">[11]F!$A$5:$A$29</definedName>
    <definedName name="_1268_______________________________123Graph_BCHART_2" hidden="1">[11]F!$J$5:$J$29</definedName>
    <definedName name="_1269________________________________________________________________________________________________________123Graph_XCHART_3" hidden="1">[11]F!$A$5:$A$29</definedName>
    <definedName name="_1269__________________________________________________________________________123Graph_XCHART_3" hidden="1">[11]F!$A$5:$A$29</definedName>
    <definedName name="_1269_______________________________123Graph_BCHART_3" hidden="1">[11]F!$C$5:$C$29</definedName>
    <definedName name="_127___________________________________________________________________________________________________________________________________________________________123Graph_BCHART_7" hidden="1">'[10]Monthly Data'!#REF!</definedName>
    <definedName name="_127____________________________________________________________________________________________________________________123Graph_CCHART_1" hidden="1">[11]F!$F$5:$F$29</definedName>
    <definedName name="_127_______________________________________________________________________123Graph_XCHART_4" hidden="1">[11]F!$A$5:$A$29</definedName>
    <definedName name="_127__________________123Graph_BCHART_6" hidden="1">'[10]Monthly Data'!$F$6:$F$23</definedName>
    <definedName name="_127__123Graph_ECHART_1" hidden="1">[7]F!$I$5:$I$29</definedName>
    <definedName name="_1270________________________________________________________________________________________________________123Graph_XCHART_4" hidden="1">[11]F!$A$5:$A$29</definedName>
    <definedName name="_1270__________________________________________________________________________123Graph_XCHART_4" hidden="1">[11]F!$A$5:$A$29</definedName>
    <definedName name="_1270_______________________________123Graph_BCHART_6" hidden="1">'[10]Monthly Data'!$F$6:$F$23</definedName>
    <definedName name="_1271________________________________________________________________________________________________________123Graph_XCHART_7" hidden="1">'[10]Monthly Data'!$A$6:$A$13</definedName>
    <definedName name="_1271__________________________________________________________________________123Graph_XCHART_7" hidden="1">'[10]Monthly Data'!$A$6:$A$13</definedName>
    <definedName name="_1271_______________________________123Graph_BCHART_7" hidden="1">'[10]Monthly Data'!#REF!</definedName>
    <definedName name="_1272_______________________________________________________________________________________________________123Graph_ACHART_1" hidden="1">[11]F!$B$5:$B$29</definedName>
    <definedName name="_1272_________________________________________________________________________123Graph_ACHART_1" hidden="1">[11]F!$B$5:$B$29</definedName>
    <definedName name="_1272_______________________________123Graph_CCHART_1" hidden="1">[11]F!$F$5:$F$29</definedName>
    <definedName name="_1273_______________________________________________________________________________________________________123Graph_ACHART_2" hidden="1">[11]F!$B$5:$B$29</definedName>
    <definedName name="_1273_________________________________________________________________________123Graph_ACHART_2" hidden="1">[11]F!$B$5:$B$29</definedName>
    <definedName name="_1273_______________________________123Graph_CCHART_2" hidden="1">[11]F!$H$5:$H$29</definedName>
    <definedName name="_1274_______________________________________________________________________________________________________123Graph_ACHART_3" hidden="1">[11]F!$L$5:$L$29</definedName>
    <definedName name="_1274_________________________________________________________________________123Graph_ACHART_3" hidden="1">[11]F!$L$5:$L$29</definedName>
    <definedName name="_1274_______________________________123Graph_CCHART_6" hidden="1">'[10]Monthly Data'!$E$6:$E$23</definedName>
    <definedName name="_1275_______________________________________________________________________________________________________123Graph_ACHART_4" hidden="1">[11]F!$G$5:$G$29</definedName>
    <definedName name="_1275_________________________________________________________________________123Graph_ACHART_4" hidden="1">[11]F!$G$5:$G$29</definedName>
    <definedName name="_1275_______________________________123Graph_CCHART_7" hidden="1">'[10]Monthly Data'!#REF!</definedName>
    <definedName name="_1276_______________________________________________________________________________________________________123Graph_ACHART_5" hidden="1">[11]E!$B$12:$B$32</definedName>
    <definedName name="_1276_________________________________________________________________________123Graph_ACHART_5" hidden="1">[11]E!$B$12:$B$32</definedName>
    <definedName name="_1276_______________________________123Graph_DCHART_1" hidden="1">[11]F!$E$5:$E$29</definedName>
    <definedName name="_1277_______________________________________________________________________________________________________123Graph_ACHART_6" hidden="1">'[10]Monthly Data'!$B$6:$B$23</definedName>
    <definedName name="_1277_________________________________________________________________________123Graph_ACHART_6" hidden="1">'[10]Monthly Data'!$B$6:$B$23</definedName>
    <definedName name="_1277_______________________________123Graph_DCHART_6" hidden="1">'[10]Monthly Data'!$D$6:$D$23</definedName>
    <definedName name="_1278_______________________________________________________________________________________________________123Graph_ACHART_7" hidden="1">'[10]Monthly Data'!#REF!</definedName>
    <definedName name="_1278_________________________________________________________________________123Graph_BCHART_1" hidden="1">[11]F!$J$5:$J$29</definedName>
    <definedName name="_1278_______________________________123Graph_DCHART_7" hidden="1">'[10]Monthly Data'!#REF!</definedName>
    <definedName name="_1279_______________________________________________________________________________________________________123Graph_BCHART_1" hidden="1">[11]F!$J$5:$J$29</definedName>
    <definedName name="_1279_________________________________________________________________________123Graph_BCHART_2" hidden="1">[11]F!$J$5:$J$29</definedName>
    <definedName name="_1279_______________________________123Graph_ECHART_1" hidden="1">[11]F!$I$5:$I$29</definedName>
    <definedName name="_128___________________________________________________________________________________________________________________________________________________________123Graph_CCHART_7" hidden="1">'[10]Monthly Data'!#REF!</definedName>
    <definedName name="_128____________________________________________________________________________________________________________________123Graph_CCHART_2" hidden="1">[11]F!$H$5:$H$29</definedName>
    <definedName name="_128_______________________________________________________________________123Graph_XCHART_7" hidden="1">'[10]Monthly Data'!$A$6:$A$13</definedName>
    <definedName name="_128__________________123Graph_BCHART_7" hidden="1">'[10]Monthly Data'!#REF!</definedName>
    <definedName name="_128__123Graph_BCHART_1" hidden="1">[1]F!$J$5:$J$29</definedName>
    <definedName name="_1280_______________________________________________________________________________________________________123Graph_BCHART_2" hidden="1">[11]F!$J$5:$J$29</definedName>
    <definedName name="_1280_________________________________________________________________________123Graph_BCHART_3" hidden="1">[11]F!$C$5:$C$29</definedName>
    <definedName name="_1280_______________________________123Graph_FCHART_1" hidden="1">[11]F!$L$5:$L$29</definedName>
    <definedName name="_1281_______________________________________________________________________________________________________123Graph_BCHART_3" hidden="1">[11]F!$C$5:$C$29</definedName>
    <definedName name="_1281_________________________________________________________________________123Graph_BCHART_6" hidden="1">'[10]Monthly Data'!$F$6:$F$23</definedName>
    <definedName name="_1281_______________________________123Graph_LBL_BCHART_1" hidden="1">[11]F!$D$5:$D$29</definedName>
    <definedName name="_1282_______________________________________________________________________________________________________123Graph_BCHART_6" hidden="1">'[10]Monthly Data'!$F$6:$F$23</definedName>
    <definedName name="_1282_________________________________________________________________________123Graph_CCHART_1" hidden="1">[11]F!$F$5:$F$29</definedName>
    <definedName name="_1282_______________________________123Graph_LBL_BCHART_6" hidden="1">'[10]Monthly Data'!$C$6:$C$12</definedName>
    <definedName name="_1283_______________________________________________________________________________________________________123Graph_BCHART_7" hidden="1">'[10]Monthly Data'!#REF!</definedName>
    <definedName name="_1283_________________________________________________________________________123Graph_CCHART_2" hidden="1">[11]F!$H$5:$H$29</definedName>
    <definedName name="_1283_______________________________123Graph_LBL_BCHART_7" hidden="1">'[10]Monthly Data'!#REF!</definedName>
    <definedName name="_1284_______________________________________________________________________________________________________123Graph_CCHART_1" hidden="1">[11]F!$F$5:$F$29</definedName>
    <definedName name="_1284_________________________________________________________________________123Graph_CCHART_6" hidden="1">'[10]Monthly Data'!$E$6:$E$23</definedName>
    <definedName name="_1284_______________________________123Graph_LBL_ECHART_1" hidden="1">[11]F!$G$5:$G$29</definedName>
    <definedName name="_1285_______________________________________________________________________________________________________123Graph_CCHART_2" hidden="1">[11]F!$H$5:$H$29</definedName>
    <definedName name="_1285_________________________________________________________________________123Graph_DCHART_1" hidden="1">[11]F!$E$5:$E$29</definedName>
    <definedName name="_1285_______________________________123Graph_XCHART_2" hidden="1">[11]F!$A$5:$A$29</definedName>
    <definedName name="_1286_______________________________________________________________________________________________________123Graph_CCHART_6" hidden="1">'[10]Monthly Data'!$E$6:$E$23</definedName>
    <definedName name="_1286_________________________________________________________________________123Graph_DCHART_6" hidden="1">'[10]Monthly Data'!$D$6:$D$23</definedName>
    <definedName name="_1286_______________________________123Graph_XCHART_3" hidden="1">[11]F!$A$5:$A$29</definedName>
    <definedName name="_1287_______________________________________________________________________________________________________123Graph_CCHART_7" hidden="1">'[10]Monthly Data'!#REF!</definedName>
    <definedName name="_1287_________________________________________________________________________123Graph_ECHART_1" hidden="1">[11]F!$I$5:$I$29</definedName>
    <definedName name="_1287_______________________________123Graph_XCHART_4" hidden="1">[11]F!$A$5:$A$29</definedName>
    <definedName name="_1288_______________________________________________________________________________________________________123Graph_DCHART_1" hidden="1">[11]F!$E$5:$E$29</definedName>
    <definedName name="_1288_________________________________________________________________________123Graph_FCHART_1" hidden="1">[11]F!$L$5:$L$29</definedName>
    <definedName name="_1288_______________________________123Graph_XCHART_7" hidden="1">'[10]Monthly Data'!$A$6:$A$13</definedName>
    <definedName name="_1289_______________________________________________________________________________________________________123Graph_DCHART_6" hidden="1">'[10]Monthly Data'!$D$6:$D$23</definedName>
    <definedName name="_1289_________________________________________________________________________123Graph_LBL_BCHART_1" hidden="1">[11]F!$D$5:$D$29</definedName>
    <definedName name="_1289______________________________123Graph_ACHART_1" hidden="1">[11]F!$B$5:$B$29</definedName>
    <definedName name="_129___________________________________________________________________________________________________________________________________________________________123Graph_DCHART_7" hidden="1">'[10]Monthly Data'!#REF!</definedName>
    <definedName name="_129____________________________________________________________________________________________________________________123Graph_CCHART_6" hidden="1">'[10]Monthly Data'!$E$6:$E$23</definedName>
    <definedName name="_129______________________________________________________________________123Graph_ACHART_1" hidden="1">[11]F!$B$5:$B$29</definedName>
    <definedName name="_129__________________123Graph_CCHART_1" hidden="1">[11]F!$F$5:$F$29</definedName>
    <definedName name="_129__123Graph_BCHART_2" hidden="1">[1]F!$J$5:$J$29</definedName>
    <definedName name="_129__123Graph_FCHART_1" hidden="1">[7]F!$L$5:$L$29</definedName>
    <definedName name="_1290_______________________________________________________________________________________________________123Graph_DCHART_7" hidden="1">'[10]Monthly Data'!#REF!</definedName>
    <definedName name="_1290_________________________________________________________________________123Graph_LBL_BCHART_6" hidden="1">'[10]Monthly Data'!$C$6:$C$12</definedName>
    <definedName name="_1290______________________________123Graph_ACHART_2" hidden="1">[11]F!$B$5:$B$29</definedName>
    <definedName name="_1291_______________________________________________________________________________________________________123Graph_ECHART_1" hidden="1">[11]F!$I$5:$I$29</definedName>
    <definedName name="_1291_________________________________________________________________________123Graph_LBL_ECHART_1" hidden="1">[11]F!$G$5:$G$29</definedName>
    <definedName name="_1291______________________________123Graph_ACHART_3" hidden="1">[11]F!$L$5:$L$29</definedName>
    <definedName name="_1292_______________________________________________________________________________________________________123Graph_FCHART_1" hidden="1">[11]F!$L$5:$L$29</definedName>
    <definedName name="_1292_________________________________________________________________________123Graph_XCHART_2" hidden="1">[11]F!$A$5:$A$29</definedName>
    <definedName name="_1292______________________________123Graph_ACHART_4" hidden="1">[11]F!$G$5:$G$29</definedName>
    <definedName name="_1293_______________________________________________________________________________________________________123Graph_LBL_BCHART_1" hidden="1">[11]F!$D$5:$D$29</definedName>
    <definedName name="_1293_________________________________________________________________________123Graph_XCHART_3" hidden="1">[11]F!$A$5:$A$29</definedName>
    <definedName name="_1293______________________________123Graph_ACHART_5" hidden="1">[11]E!$B$12:$B$32</definedName>
    <definedName name="_1294_______________________________________________________________________________________________________123Graph_LBL_BCHART_6" hidden="1">'[10]Monthly Data'!$C$6:$C$12</definedName>
    <definedName name="_1294_________________________________________________________________________123Graph_XCHART_4" hidden="1">[11]F!$A$5:$A$29</definedName>
    <definedName name="_1294______________________________123Graph_ACHART_6" hidden="1">'[10]Monthly Data'!$B$6:$B$23</definedName>
    <definedName name="_1295_______________________________________________________________________________________________________123Graph_LBL_BCHART_7" hidden="1">'[10]Monthly Data'!#REF!</definedName>
    <definedName name="_1295_________________________________________________________________________123Graph_XCHART_7" hidden="1">'[10]Monthly Data'!$A$6:$A$13</definedName>
    <definedName name="_1295______________________________123Graph_ACHART_7" hidden="1">'[10]Monthly Data'!#REF!</definedName>
    <definedName name="_1296_______________________________________________________________________________________________________123Graph_LBL_ECHART_1" hidden="1">[11]F!$G$5:$G$29</definedName>
    <definedName name="_1296________________________________________________________________________123Graph_ACHART_1" hidden="1">[11]F!$B$5:$B$29</definedName>
    <definedName name="_1296______________________________123Graph_BCHART_1" hidden="1">[11]F!$J$5:$J$29</definedName>
    <definedName name="_1297_______________________________________________________________________________________________________123Graph_XCHART_2" hidden="1">[11]F!$A$5:$A$29</definedName>
    <definedName name="_1297________________________________________________________________________123Graph_ACHART_2" hidden="1">[11]F!$B$5:$B$29</definedName>
    <definedName name="_1297______________________________123Graph_BCHART_2" hidden="1">[11]F!$J$5:$J$29</definedName>
    <definedName name="_1298_______________________________________________________________________________________________________123Graph_XCHART_3" hidden="1">[11]F!$A$5:$A$29</definedName>
    <definedName name="_1298________________________________________________________________________123Graph_ACHART_3" hidden="1">[11]F!$L$5:$L$29</definedName>
    <definedName name="_1298______________________________123Graph_BCHART_3" hidden="1">[11]F!$C$5:$C$29</definedName>
    <definedName name="_1299_______________________________________________________________________________________________________123Graph_XCHART_4" hidden="1">[11]F!$A$5:$A$29</definedName>
    <definedName name="_1299________________________________________________________________________123Graph_ACHART_4" hidden="1">[11]F!$G$5:$G$29</definedName>
    <definedName name="_1299______________________________123Graph_BCHART_6" hidden="1">'[10]Monthly Data'!$F$6:$F$23</definedName>
    <definedName name="_13__________________________________________________________________________________________________________________________________________________________________________________123Graph_CCHART_7" hidden="1">'[10]Monthly Data'!#REF!</definedName>
    <definedName name="_13________________________________________________________________________________________________________________________123Graph_CCHART_2" hidden="1">[11]F!$H$5:$H$29</definedName>
    <definedName name="_13_________________________________________________________________________________________123Graph_CCHART_7" hidden="1">'[10]Monthly Data'!#REF!</definedName>
    <definedName name="_13______________________123Graph_CCHART_1" hidden="1">[11]F!$F$5:$F$29</definedName>
    <definedName name="_13____________123Graph_ACHART_3" hidden="1">[1]F!$L$5:$L$29</definedName>
    <definedName name="_13____123Graph_BCHART_2" hidden="1">[1]F!$J$5:$J$29</definedName>
    <definedName name="_13___123Graph_BCHART_6" hidden="1">'[4]Monthly Data'!$F$6:$F$23</definedName>
    <definedName name="_13___123Graph_CCHART_1" hidden="1">[11]F!$F$5:$F$29</definedName>
    <definedName name="_13__123Graph_ACHART_4" hidden="1">[3]A!$B$60:$B$75</definedName>
    <definedName name="_13__123Graph_ACHART_5" hidden="1">[15]E!$B$12:$B$32</definedName>
    <definedName name="_13__123Graph_ACHART_7" hidden="1">[3]A!$B$114:$B$131</definedName>
    <definedName name="_13__123Graph_BChart_1B" hidden="1">'[6]Cash Component Inputs'!$Y$11:$AK$11</definedName>
    <definedName name="_13__123Graph_BCHART_2" hidden="1">[15]F!$J$5:$J$29</definedName>
    <definedName name="_13__123Graph_BCHART_3" hidden="1">[15]F!$C$5:$C$29</definedName>
    <definedName name="_13__123Graph_BChart_4B" hidden="1">'[6]Cash Component Inputs'!$AG$16:$AS$16</definedName>
    <definedName name="_13__123Graph_BCHART_7" hidden="1">'[4]Monthly Data'!#REF!</definedName>
    <definedName name="_13__123Graph_CCHART_1" hidden="1">[18]F!$F$5:$F$29</definedName>
    <definedName name="_13__123Graph_XChart_2B" hidden="1">'[6]Cash Component Inputs'!$C$35:$H$35</definedName>
    <definedName name="_130___________________________________________________________________________________________________________________________________________________________123Graph_LBL_BCHART_7" hidden="1">'[10]Monthly Data'!#REF!</definedName>
    <definedName name="_130____________________________________________________________________________________________________________________123Graph_CCHART_7" hidden="1">'[10]Monthly Data'!#REF!</definedName>
    <definedName name="_130______________________________________________________________________123Graph_ACHART_2" hidden="1">[11]F!$B$5:$B$29</definedName>
    <definedName name="_130__________________123Graph_CCHART_2" hidden="1">[11]F!$H$5:$H$29</definedName>
    <definedName name="_130__123Graph_BCHART_3" hidden="1">[1]F!$C$5:$C$29</definedName>
    <definedName name="_1300_______________________________________________________________________________________________________123Graph_XCHART_7" hidden="1">'[10]Monthly Data'!$A$6:$A$13</definedName>
    <definedName name="_1300________________________________________________________________________123Graph_ACHART_5" hidden="1">[11]E!$B$12:$B$32</definedName>
    <definedName name="_1300______________________________123Graph_BCHART_7" hidden="1">'[10]Monthly Data'!#REF!</definedName>
    <definedName name="_1301______________________________________________________________________________________________________123Graph_ACHART_1" hidden="1">[11]F!$B$5:$B$29</definedName>
    <definedName name="_1301________________________________________________________________________123Graph_ACHART_6" hidden="1">'[10]Monthly Data'!$B$6:$B$23</definedName>
    <definedName name="_1301______________________________123Graph_CCHART_1" hidden="1">[11]F!$F$5:$F$29</definedName>
    <definedName name="_1302______________________________________________________________________________________________________123Graph_ACHART_2" hidden="1">[11]F!$B$5:$B$29</definedName>
    <definedName name="_1302________________________________________________________________________123Graph_ACHART_7" hidden="1">'[10]Monthly Data'!#REF!</definedName>
    <definedName name="_1302______________________________123Graph_CCHART_2" hidden="1">[11]F!$H$5:$H$29</definedName>
    <definedName name="_1303______________________________________________________________________________________________________123Graph_ACHART_3" hidden="1">[11]F!$L$5:$L$29</definedName>
    <definedName name="_1303________________________________________________________________________123Graph_BCHART_1" hidden="1">[11]F!$J$5:$J$29</definedName>
    <definedName name="_1303______________________________123Graph_CCHART_6" hidden="1">'[10]Monthly Data'!$E$6:$E$23</definedName>
    <definedName name="_1304______________________________________________________________________________________________________123Graph_ACHART_4" hidden="1">[11]F!$G$5:$G$29</definedName>
    <definedName name="_1304________________________________________________________________________123Graph_BCHART_2" hidden="1">[11]F!$J$5:$J$29</definedName>
    <definedName name="_1304______________________________123Graph_CCHART_7" hidden="1">'[10]Monthly Data'!#REF!</definedName>
    <definedName name="_1305______________________________________________________________________________________________________123Graph_ACHART_5" hidden="1">[11]E!$B$12:$B$32</definedName>
    <definedName name="_1305________________________________________________________________________123Graph_BCHART_3" hidden="1">[11]F!$C$5:$C$29</definedName>
    <definedName name="_1305______________________________123Graph_DCHART_1" hidden="1">[11]F!$E$5:$E$29</definedName>
    <definedName name="_1306______________________________________________________________________________________________________123Graph_ACHART_6" hidden="1">'[10]Monthly Data'!$B$6:$B$23</definedName>
    <definedName name="_1306________________________________________________________________________123Graph_BCHART_6" hidden="1">'[10]Monthly Data'!$F$6:$F$23</definedName>
    <definedName name="_1306______________________________123Graph_DCHART_6" hidden="1">'[10]Monthly Data'!$D$6:$D$23</definedName>
    <definedName name="_1307______________________________________________________________________________________________________123Graph_ACHART_7" hidden="1">'[10]Monthly Data'!#REF!</definedName>
    <definedName name="_1307________________________________________________________________________123Graph_BCHART_7" hidden="1">'[10]Monthly Data'!#REF!</definedName>
    <definedName name="_1307______________________________123Graph_DCHART_7" hidden="1">'[10]Monthly Data'!#REF!</definedName>
    <definedName name="_1308______________________________________________________________________________________________________123Graph_BCHART_1" hidden="1">[11]F!$J$5:$J$29</definedName>
    <definedName name="_1308________________________________________________________________________123Graph_CCHART_1" hidden="1">[11]F!$F$5:$F$29</definedName>
    <definedName name="_1308______________________________123Graph_ECHART_1" hidden="1">[11]F!$I$5:$I$29</definedName>
    <definedName name="_1309______________________________________________________________________________________________________123Graph_BCHART_2" hidden="1">[11]F!$J$5:$J$29</definedName>
    <definedName name="_1309________________________________________________________________________123Graph_CCHART_2" hidden="1">[11]F!$H$5:$H$29</definedName>
    <definedName name="_1309______________________________123Graph_FCHART_1" hidden="1">[11]F!$L$5:$L$29</definedName>
    <definedName name="_130ÿ__Swvu.Zeros._.hidd" hidden="1">[17]ACCRUALS!#REF!</definedName>
    <definedName name="_131__________________________________________________________________________________________________________________________________________________________123Graph_ACHART_7" hidden="1">'[10]Monthly Data'!#REF!</definedName>
    <definedName name="_131____________________________________________________________________________________________________________________123Graph_DCHART_1" hidden="1">[11]F!$E$5:$E$29</definedName>
    <definedName name="_131______________________________________________________________________123Graph_ACHART_3" hidden="1">[11]F!$L$5:$L$29</definedName>
    <definedName name="_131__________________123Graph_CCHART_6" hidden="1">'[10]Monthly Data'!$E$6:$E$23</definedName>
    <definedName name="_131__123Graph_BCHART_6" hidden="1">'[8]Monthly Data'!$F$6:$F$23</definedName>
    <definedName name="_131__123Graph_LBL_BCHART_1" hidden="1">[7]F!$D$5:$D$29</definedName>
    <definedName name="_1310______________________________________________________________________________________________________123Graph_BCHART_3" hidden="1">[11]F!$C$5:$C$29</definedName>
    <definedName name="_1310________________________________________________________________________123Graph_CCHART_6" hidden="1">'[10]Monthly Data'!$E$6:$E$23</definedName>
    <definedName name="_1310______________________________123Graph_LBL_BCHART_1" hidden="1">[11]F!$D$5:$D$29</definedName>
    <definedName name="_1311______________________________________________________________________________________________________123Graph_BCHART_6" hidden="1">'[10]Monthly Data'!$F$6:$F$23</definedName>
    <definedName name="_1311________________________________________________________________________123Graph_CCHART_7" hidden="1">'[10]Monthly Data'!#REF!</definedName>
    <definedName name="_1311______________________________123Graph_LBL_BCHART_6" hidden="1">'[10]Monthly Data'!$C$6:$C$12</definedName>
    <definedName name="_1312______________________________________________________________________________________________________123Graph_BCHART_7" hidden="1">'[10]Monthly Data'!#REF!</definedName>
    <definedName name="_1312________________________________________________________________________123Graph_DCHART_1" hidden="1">[11]F!$E$5:$E$29</definedName>
    <definedName name="_1312______________________________123Graph_LBL_BCHART_7" hidden="1">'[10]Monthly Data'!#REF!</definedName>
    <definedName name="_1313______________________________________________________________________________________________________123Graph_CCHART_1" hidden="1">[11]F!$F$5:$F$29</definedName>
    <definedName name="_1313________________________________________________________________________123Graph_DCHART_6" hidden="1">'[10]Monthly Data'!$D$6:$D$23</definedName>
    <definedName name="_1313______________________________123Graph_LBL_ECHART_1" hidden="1">[11]F!$G$5:$G$29</definedName>
    <definedName name="_1314______________________________________________________________________________________________________123Graph_CCHART_2" hidden="1">[11]F!$H$5:$H$29</definedName>
    <definedName name="_1314________________________________________________________________________123Graph_DCHART_7" hidden="1">'[10]Monthly Data'!#REF!</definedName>
    <definedName name="_1314______________________________123Graph_XCHART_2" hidden="1">[11]F!$A$5:$A$29</definedName>
    <definedName name="_1315______________________________________________________________________________________________________123Graph_CCHART_6" hidden="1">'[10]Monthly Data'!$E$6:$E$23</definedName>
    <definedName name="_1315________________________________________________________________________123Graph_ECHART_1" hidden="1">[11]F!$I$5:$I$29</definedName>
    <definedName name="_1315______________________________123Graph_XCHART_3" hidden="1">[11]F!$A$5:$A$29</definedName>
    <definedName name="_1316______________________________________________________________________________________________________123Graph_CCHART_7" hidden="1">'[10]Monthly Data'!#REF!</definedName>
    <definedName name="_1316________________________________________________________________________123Graph_FCHART_1" hidden="1">[11]F!$L$5:$L$29</definedName>
    <definedName name="_1316______________________________123Graph_XCHART_4" hidden="1">[11]F!$A$5:$A$29</definedName>
    <definedName name="_1317______________________________________________________________________________________________________123Graph_DCHART_1" hidden="1">[11]F!$E$5:$E$29</definedName>
    <definedName name="_1317________________________________________________________________________123Graph_LBL_BCHART_1" hidden="1">[11]F!$D$5:$D$29</definedName>
    <definedName name="_1317______________________________123Graph_XCHART_7" hidden="1">'[10]Monthly Data'!$A$6:$A$13</definedName>
    <definedName name="_1318______________________________________________________________________________________________________123Graph_DCHART_6" hidden="1">'[10]Monthly Data'!$D$6:$D$23</definedName>
    <definedName name="_1318________________________________________________________________________123Graph_LBL_BCHART_6" hidden="1">'[10]Monthly Data'!$C$6:$C$12</definedName>
    <definedName name="_1318_____________________________123Graph_ACHART_1" hidden="1">[11]F!$B$5:$B$29</definedName>
    <definedName name="_1319______________________________________________________________________________________________________123Graph_DCHART_7" hidden="1">'[10]Monthly Data'!#REF!</definedName>
    <definedName name="_1319________________________________________________________________________123Graph_LBL_BCHART_7" hidden="1">'[10]Monthly Data'!#REF!</definedName>
    <definedName name="_1319_____________________________123Graph_ACHART_2" hidden="1">[11]F!$B$5:$B$29</definedName>
    <definedName name="_132__________________________________________________________________________________________________________________________________________________________123Graph_BCHART_7" hidden="1">'[10]Monthly Data'!#REF!</definedName>
    <definedName name="_132____________________________________________________________________________________________________________________123Graph_DCHART_6" hidden="1">'[10]Monthly Data'!$D$6:$D$23</definedName>
    <definedName name="_132______________________________________________________________________123Graph_ACHART_4" hidden="1">[11]F!$G$5:$G$29</definedName>
    <definedName name="_132__________________123Graph_CCHART_7" hidden="1">'[10]Monthly Data'!#REF!</definedName>
    <definedName name="_132___123Graph_FCHART_1" hidden="1">[1]F!$L$5:$L$29</definedName>
    <definedName name="_1320______________________________________________________________________________________________________123Graph_ECHART_1" hidden="1">[11]F!$I$5:$I$29</definedName>
    <definedName name="_1320________________________________________________________________________123Graph_LBL_ECHART_1" hidden="1">[11]F!$G$5:$G$29</definedName>
    <definedName name="_1320_____________________________123Graph_ACHART_3" hidden="1">[11]F!$L$5:$L$29</definedName>
    <definedName name="_1321______________________________________________________________________________________________________123Graph_FCHART_1" hidden="1">[11]F!$L$5:$L$29</definedName>
    <definedName name="_1321________________________________________________________________________123Graph_XCHART_2" hidden="1">[11]F!$A$5:$A$29</definedName>
    <definedName name="_1321_____________________________123Graph_ACHART_4" hidden="1">[11]F!$G$5:$G$29</definedName>
    <definedName name="_1322______________________________________________________________________________________________________123Graph_LBL_BCHART_1" hidden="1">[11]F!$D$5:$D$29</definedName>
    <definedName name="_1322________________________________________________________________________123Graph_XCHART_3" hidden="1">[11]F!$A$5:$A$29</definedName>
    <definedName name="_1322_____________________________123Graph_ACHART_5" hidden="1">[11]E!$B$12:$B$32</definedName>
    <definedName name="_1323______________________________________________________________________________________________________123Graph_LBL_BCHART_6" hidden="1">'[10]Monthly Data'!$C$6:$C$12</definedName>
    <definedName name="_1323________________________________________________________________________123Graph_XCHART_4" hidden="1">[11]F!$A$5:$A$29</definedName>
    <definedName name="_1323_____________________________123Graph_ACHART_6" hidden="1">'[10]Monthly Data'!$B$6:$B$23</definedName>
    <definedName name="_1324______________________________________________________________________________________________________123Graph_LBL_BCHART_7" hidden="1">'[10]Monthly Data'!#REF!</definedName>
    <definedName name="_1324________________________________________________________________________123Graph_XCHART_7" hidden="1">'[10]Monthly Data'!$A$6:$A$13</definedName>
    <definedName name="_1324_____________________________123Graph_ACHART_7" hidden="1">'[10]Monthly Data'!#REF!</definedName>
    <definedName name="_1325______________________________________________________________________________________________________123Graph_LBL_ECHART_1" hidden="1">[11]F!$G$5:$G$29</definedName>
    <definedName name="_1325_______________________________________________________________________123Graph_ACHART_4" hidden="1">[11]F!$G$5:$G$29</definedName>
    <definedName name="_1325_____________________________123Graph_BCHART_1" hidden="1">[11]F!$J$5:$J$29</definedName>
    <definedName name="_1326______________________________________________________________________________________________________123Graph_XCHART_2" hidden="1">[11]F!$A$5:$A$29</definedName>
    <definedName name="_1326______________________________________________________________________123Graph_ACHART_7" hidden="1">'[10]Monthly Data'!#REF!</definedName>
    <definedName name="_1326_____________________________123Graph_BCHART_2" hidden="1">[11]F!$J$5:$J$29</definedName>
    <definedName name="_1327______________________________________________________________________________________________________123Graph_XCHART_3" hidden="1">[11]F!$A$5:$A$29</definedName>
    <definedName name="_1327______________________________________________________________________123Graph_BCHART_7" hidden="1">'[10]Monthly Data'!#REF!</definedName>
    <definedName name="_1327_____________________________123Graph_BCHART_3" hidden="1">[11]F!$C$5:$C$29</definedName>
    <definedName name="_1328______________________________________________________________________________________________________123Graph_XCHART_4" hidden="1">[11]F!$A$5:$A$29</definedName>
    <definedName name="_1328______________________________________________________________________123Graph_CCHART_7" hidden="1">'[10]Monthly Data'!#REF!</definedName>
    <definedName name="_1328_____________________________123Graph_BCHART_6" hidden="1">'[10]Monthly Data'!$F$6:$F$23</definedName>
    <definedName name="_1329______________________________________________________________________________________________________123Graph_XCHART_7" hidden="1">'[10]Monthly Data'!$A$6:$A$13</definedName>
    <definedName name="_1329______________________________________________________________________123Graph_DCHART_7" hidden="1">'[10]Monthly Data'!#REF!</definedName>
    <definedName name="_1329_____________________________123Graph_BCHART_7" hidden="1">'[10]Monthly Data'!#REF!</definedName>
    <definedName name="_133__________________________________________________________________________________________________________________________________________________________123Graph_CCHART_7" hidden="1">'[10]Monthly Data'!#REF!</definedName>
    <definedName name="_133____________________________________________________________________________________________________________________123Graph_DCHART_7" hidden="1">'[10]Monthly Data'!#REF!</definedName>
    <definedName name="_133______________________________________________________________________123Graph_ACHART_5" hidden="1">[11]E!$B$12:$B$32</definedName>
    <definedName name="_133__________________123Graph_DCHART_1" hidden="1">[11]F!$E$5:$E$29</definedName>
    <definedName name="_133___123Graph_LBL_BCHART_1" hidden="1">[1]F!$D$5:$D$29</definedName>
    <definedName name="_133__123Graph_LBL_BCHART_6" hidden="1">'[4]Monthly Data'!$C$6:$C$12</definedName>
    <definedName name="_1330_____________________________________________________________________________________________________123Graph_ACHART_1" hidden="1">[11]F!$B$5:$B$29</definedName>
    <definedName name="_1330______________________________________________________________________123Graph_LBL_BCHART_7" hidden="1">'[10]Monthly Data'!#REF!</definedName>
    <definedName name="_1330_____________________________123Graph_CCHART_1" hidden="1">[11]F!$F$5:$F$29</definedName>
    <definedName name="_1331_____________________________________________________________________________________________________123Graph_ACHART_2" hidden="1">[11]F!$B$5:$B$29</definedName>
    <definedName name="_1331____________________________________________________________________123Graph_ACHART_7" hidden="1">'[10]Monthly Data'!#REF!</definedName>
    <definedName name="_1331_____________________________123Graph_CCHART_2" hidden="1">[11]F!$H$5:$H$29</definedName>
    <definedName name="_1332_____________________________________________________________________________________________________123Graph_ACHART_3" hidden="1">[11]F!$L$5:$L$29</definedName>
    <definedName name="_1332____________________________________________________________________123Graph_BCHART_7" hidden="1">'[10]Monthly Data'!#REF!</definedName>
    <definedName name="_1332_____________________________123Graph_CCHART_6" hidden="1">'[10]Monthly Data'!$E$6:$E$23</definedName>
    <definedName name="_1333_____________________________________________________________________________________________________123Graph_ACHART_4" hidden="1">[11]F!$G$5:$G$29</definedName>
    <definedName name="_1333____________________________________________________________________123Graph_CCHART_7" hidden="1">'[10]Monthly Data'!#REF!</definedName>
    <definedName name="_1333_____________________________123Graph_CCHART_7" hidden="1">'[10]Monthly Data'!#REF!</definedName>
    <definedName name="_1334_____________________________________________________________________________________________________123Graph_ACHART_5" hidden="1">[11]E!$B$12:$B$32</definedName>
    <definedName name="_1334____________________________________________________________________123Graph_DCHART_7" hidden="1">'[10]Monthly Data'!#REF!</definedName>
    <definedName name="_1334_____________________________123Graph_DCHART_1" hidden="1">[11]F!$E$5:$E$29</definedName>
    <definedName name="_1335_____________________________________________________________________________________________________123Graph_ACHART_6" hidden="1">'[10]Monthly Data'!$B$6:$B$23</definedName>
    <definedName name="_1335____________________________________________________________________123Graph_LBL_BCHART_7" hidden="1">'[10]Monthly Data'!#REF!</definedName>
    <definedName name="_1335_____________________________123Graph_DCHART_6" hidden="1">'[10]Monthly Data'!$D$6:$D$23</definedName>
    <definedName name="_1336_____________________________________________________________________________________________________123Graph_ACHART_7" hidden="1">'[10]Monthly Data'!#REF!</definedName>
    <definedName name="_1336__________________________________________________________________123Graph_ACHART_7" hidden="1">'[10]Monthly Data'!#REF!</definedName>
    <definedName name="_1336_____________________________123Graph_DCHART_7" hidden="1">'[10]Monthly Data'!#REF!</definedName>
    <definedName name="_1337_____________________________________________________________________________________________________123Graph_BCHART_1" hidden="1">[11]F!$J$5:$J$29</definedName>
    <definedName name="_1337__________________________________________________________________123Graph_BCHART_7" hidden="1">'[10]Monthly Data'!#REF!</definedName>
    <definedName name="_1337_____________________________123Graph_ECHART_1" hidden="1">[11]F!$I$5:$I$29</definedName>
    <definedName name="_1338_____________________________________________________________________________________________________123Graph_BCHART_2" hidden="1">[11]F!$J$5:$J$29</definedName>
    <definedName name="_1338__________________________________________________________________123Graph_CCHART_7" hidden="1">'[10]Monthly Data'!#REF!</definedName>
    <definedName name="_1338_____________________________123Graph_FCHART_1" hidden="1">[11]F!$L$5:$L$29</definedName>
    <definedName name="_1339_____________________________________________________________________________________________________123Graph_BCHART_3" hidden="1">[11]F!$C$5:$C$29</definedName>
    <definedName name="_1339__________________________________________________________________123Graph_DCHART_7" hidden="1">'[10]Monthly Data'!#REF!</definedName>
    <definedName name="_1339_____________________________123Graph_LBL_BCHART_1" hidden="1">[11]F!$D$5:$D$29</definedName>
    <definedName name="_134__________________________________________________________________________________________________________________________________________________________123Graph_DCHART_7" hidden="1">'[10]Monthly Data'!#REF!</definedName>
    <definedName name="_134____________________________________________________________________________________________________________________123Graph_ECHART_1" hidden="1">[11]F!$I$5:$I$29</definedName>
    <definedName name="_134______________________________________________________________________123Graph_ACHART_6" hidden="1">'[10]Monthly Data'!$B$6:$B$23</definedName>
    <definedName name="_134__________________123Graph_DCHART_6" hidden="1">'[10]Monthly Data'!$D$6:$D$23</definedName>
    <definedName name="_134___123Graph_LBL_BCHART_6" hidden="1">'[8]Monthly Data'!$C$6:$C$12</definedName>
    <definedName name="_1340_____________________________________________________________________________________________________123Graph_BCHART_6" hidden="1">'[10]Monthly Data'!$F$6:$F$23</definedName>
    <definedName name="_1340__________________________________________________________________123Graph_LBL_BCHART_7" hidden="1">'[10]Monthly Data'!#REF!</definedName>
    <definedName name="_1340_____________________________123Graph_LBL_BCHART_6" hidden="1">'[10]Monthly Data'!$C$6:$C$12</definedName>
    <definedName name="_1341_____________________________________________________________________________________________________123Graph_BCHART_7" hidden="1">'[10]Monthly Data'!#REF!</definedName>
    <definedName name="_1341_________________________________________________________________123Graph_ACHART_7" hidden="1">'[10]Monthly Data'!#REF!</definedName>
    <definedName name="_1341_____________________________123Graph_LBL_BCHART_7" hidden="1">'[10]Monthly Data'!#REF!</definedName>
    <definedName name="_1342_____________________________________________________________________________________________________123Graph_CCHART_1" hidden="1">[11]F!$F$5:$F$29</definedName>
    <definedName name="_1342_________________________________________________________________123Graph_BCHART_7" hidden="1">'[10]Monthly Data'!#REF!</definedName>
    <definedName name="_1342_____________________________123Graph_LBL_ECHART_1" hidden="1">[11]F!$G$5:$G$29</definedName>
    <definedName name="_1343_____________________________________________________________________________________________________123Graph_CCHART_2" hidden="1">[11]F!$H$5:$H$29</definedName>
    <definedName name="_1343_________________________________________________________________123Graph_CCHART_7" hidden="1">'[10]Monthly Data'!#REF!</definedName>
    <definedName name="_1343_____________________________123Graph_XCHART_2" hidden="1">[11]F!$A$5:$A$29</definedName>
    <definedName name="_1344_____________________________________________________________________________________________________123Graph_CCHART_6" hidden="1">'[10]Monthly Data'!$E$6:$E$23</definedName>
    <definedName name="_1344_________________________________________________________________123Graph_DCHART_7" hidden="1">'[10]Monthly Data'!#REF!</definedName>
    <definedName name="_1344_____________________________123Graph_XCHART_3" hidden="1">[11]F!$A$5:$A$29</definedName>
    <definedName name="_1345_____________________________________________________________________________________________________123Graph_CCHART_7" hidden="1">'[10]Monthly Data'!#REF!</definedName>
    <definedName name="_1345_________________________________________________________________123Graph_LBL_BCHART_7" hidden="1">'[10]Monthly Data'!#REF!</definedName>
    <definedName name="_1345_____________________________123Graph_XCHART_4" hidden="1">[11]F!$A$5:$A$29</definedName>
    <definedName name="_1346_____________________________________________________________________________________________________123Graph_DCHART_1" hidden="1">[11]F!$E$5:$E$29</definedName>
    <definedName name="_1346________________________________________________________________123Graph_ACHART_7" hidden="1">'[10]Monthly Data'!#REF!</definedName>
    <definedName name="_1346_____________________________123Graph_XCHART_7" hidden="1">'[10]Monthly Data'!$A$6:$A$13</definedName>
    <definedName name="_1347_____________________________________________________________________________________________________123Graph_DCHART_6" hidden="1">'[10]Monthly Data'!$D$6:$D$23</definedName>
    <definedName name="_1347________________________________________________________________123Graph_BCHART_7" hidden="1">'[10]Monthly Data'!#REF!</definedName>
    <definedName name="_1347____________________________123Graph_ACHART_1" hidden="1">[11]F!$B$5:$B$29</definedName>
    <definedName name="_1348_____________________________________________________________________________________________________123Graph_DCHART_7" hidden="1">'[10]Monthly Data'!#REF!</definedName>
    <definedName name="_1348________________________________________________________________123Graph_CCHART_7" hidden="1">'[10]Monthly Data'!#REF!</definedName>
    <definedName name="_1348____________________________123Graph_ACHART_2" hidden="1">[11]F!$B$5:$B$29</definedName>
    <definedName name="_1349_____________________________________________________________________________________________________123Graph_ECHART_1" hidden="1">[11]F!$I$5:$I$29</definedName>
    <definedName name="_1349________________________________________________________________123Graph_DCHART_7" hidden="1">'[10]Monthly Data'!#REF!</definedName>
    <definedName name="_1349____________________________123Graph_ACHART_3" hidden="1">[11]F!$L$5:$L$29</definedName>
    <definedName name="_135__________________________________________________________________________________________________________________________________________________________123Graph_LBL_BCHART_7" hidden="1">'[10]Monthly Data'!#REF!</definedName>
    <definedName name="_135____________________________________________________________________________________________________________________123Graph_FCHART_1" hidden="1">[11]F!$L$5:$L$29</definedName>
    <definedName name="_135__________________123Graph_DCHART_7" hidden="1">'[10]Monthly Data'!#REF!</definedName>
    <definedName name="_1350_____________________________________________________________________________________________________123Graph_FCHART_1" hidden="1">[11]F!$L$5:$L$29</definedName>
    <definedName name="_1350________________________________________________________________123Graph_LBL_BCHART_7" hidden="1">'[10]Monthly Data'!#REF!</definedName>
    <definedName name="_1350____________________________123Graph_ACHART_4" hidden="1">[11]F!$G$5:$G$29</definedName>
    <definedName name="_1351_____________________________________________________________________________________________________123Graph_LBL_BCHART_1" hidden="1">[11]F!$D$5:$D$29</definedName>
    <definedName name="_1351______________________________________________________________123Graph_ACHART_7" hidden="1">'[10]Monthly Data'!#REF!</definedName>
    <definedName name="_1351____________________________123Graph_ACHART_5" hidden="1">[11]E!$B$12:$B$32</definedName>
    <definedName name="_1352_____________________________________________________________________________________________________123Graph_LBL_BCHART_6" hidden="1">'[10]Monthly Data'!$C$6:$C$12</definedName>
    <definedName name="_1352______________________________________________________________123Graph_BCHART_7" hidden="1">'[10]Monthly Data'!#REF!</definedName>
    <definedName name="_1352____________________________123Graph_ACHART_6" hidden="1">'[10]Monthly Data'!$B$6:$B$23</definedName>
    <definedName name="_1353_____________________________________________________________________________________________________123Graph_LBL_BCHART_7" hidden="1">'[10]Monthly Data'!#REF!</definedName>
    <definedName name="_1353______________________________________________________________123Graph_CCHART_7" hidden="1">'[10]Monthly Data'!#REF!</definedName>
    <definedName name="_1353____________________________123Graph_ACHART_7" hidden="1">'[10]Monthly Data'!#REF!</definedName>
    <definedName name="_1354_____________________________________________________________________________________________________123Graph_LBL_ECHART_1" hidden="1">[11]F!$G$5:$G$29</definedName>
    <definedName name="_1354______________________________________________________________123Graph_DCHART_7" hidden="1">'[10]Monthly Data'!#REF!</definedName>
    <definedName name="_1354____________________________123Graph_BCHART_1" hidden="1">[11]F!$J$5:$J$29</definedName>
    <definedName name="_1355_____________________________________________________________________________________________________123Graph_XCHART_2" hidden="1">[11]F!$A$5:$A$29</definedName>
    <definedName name="_1355______________________________________________________________123Graph_LBL_BCHART_7" hidden="1">'[10]Monthly Data'!#REF!</definedName>
    <definedName name="_1355____________________________123Graph_BCHART_2" hidden="1">[11]F!$J$5:$J$29</definedName>
    <definedName name="_1356_____________________________________________________________________________________________________123Graph_XCHART_3" hidden="1">[11]F!$A$5:$A$29</definedName>
    <definedName name="_1356____________________________________________________________123Graph_ACHART_7" hidden="1">'[10]Monthly Data'!#REF!</definedName>
    <definedName name="_1356____________________________123Graph_BCHART_3" hidden="1">[11]F!$C$5:$C$29</definedName>
    <definedName name="_1357_____________________________________________________________________________________________________123Graph_XCHART_4" hidden="1">[11]F!$A$5:$A$29</definedName>
    <definedName name="_1357____________________________________________________________123Graph_BCHART_7" hidden="1">'[10]Monthly Data'!#REF!</definedName>
    <definedName name="_1357____________________________123Graph_BCHART_6" hidden="1">'[10]Monthly Data'!$F$6:$F$23</definedName>
    <definedName name="_1358_____________________________________________________________________________________________________123Graph_XCHART_7" hidden="1">'[10]Monthly Data'!$A$6:$A$13</definedName>
    <definedName name="_1358____________________________________________________________123Graph_CCHART_7" hidden="1">'[10]Monthly Data'!#REF!</definedName>
    <definedName name="_1358____________________________123Graph_BCHART_7" hidden="1">'[10]Monthly Data'!#REF!</definedName>
    <definedName name="_1359____________________________________________________________________________________________________123Graph_ACHART_1" hidden="1">[11]F!$B$5:$B$29</definedName>
    <definedName name="_1359____________________________________________________________123Graph_DCHART_7" hidden="1">'[10]Monthly Data'!#REF!</definedName>
    <definedName name="_1359____________________________123Graph_CCHART_1" hidden="1">[11]F!$F$5:$F$29</definedName>
    <definedName name="_136_________________________________________________________________________________________________________________________________________________________123Graph_ACHART_7" hidden="1">'[10]Monthly Data'!#REF!</definedName>
    <definedName name="_136____________________________________________________________________________________________________________________123Graph_LBL_BCHART_1" hidden="1">[11]F!$D$5:$D$29</definedName>
    <definedName name="_136______________________________________________________________________123Graph_BCHART_1" hidden="1">[11]F!$J$5:$J$29</definedName>
    <definedName name="_136__________________123Graph_ECHART_1" hidden="1">[11]F!$I$5:$I$29</definedName>
    <definedName name="_1360____________________________________________________________________________________________________123Graph_ACHART_2" hidden="1">[11]F!$B$5:$B$29</definedName>
    <definedName name="_1360____________________________________________________________123Graph_LBL_BCHART_7" hidden="1">'[10]Monthly Data'!#REF!</definedName>
    <definedName name="_1360____________________________123Graph_CCHART_2" hidden="1">[11]F!$H$5:$H$29</definedName>
    <definedName name="_1361____________________________________________________________________________________________________123Graph_ACHART_3" hidden="1">[11]F!$L$5:$L$29</definedName>
    <definedName name="_1361__________________________________________________________123Graph_ACHART_7" hidden="1">'[10]Monthly Data'!#REF!</definedName>
    <definedName name="_1361____________________________123Graph_CCHART_6" hidden="1">'[10]Monthly Data'!$E$6:$E$23</definedName>
    <definedName name="_1362____________________________________________________________________________________________________123Graph_ACHART_4" hidden="1">[11]F!$G$5:$G$29</definedName>
    <definedName name="_1362__________________________________________________________123Graph_BCHART_7" hidden="1">'[10]Monthly Data'!#REF!</definedName>
    <definedName name="_1362____________________________123Graph_CCHART_7" hidden="1">'[10]Monthly Data'!#REF!</definedName>
    <definedName name="_1363____________________________________________________________________________________________________123Graph_ACHART_5" hidden="1">[11]E!$B$12:$B$32</definedName>
    <definedName name="_1363__________________________________________________________123Graph_CCHART_7" hidden="1">'[10]Monthly Data'!#REF!</definedName>
    <definedName name="_1363____________________________123Graph_DCHART_1" hidden="1">[11]F!$E$5:$E$29</definedName>
    <definedName name="_1364____________________________________________________________________________________________________123Graph_ACHART_6" hidden="1">'[10]Monthly Data'!$B$6:$B$23</definedName>
    <definedName name="_1364__________________________________________________________123Graph_DCHART_7" hidden="1">'[10]Monthly Data'!#REF!</definedName>
    <definedName name="_1364____________________________123Graph_DCHART_6" hidden="1">'[10]Monthly Data'!$D$6:$D$23</definedName>
    <definedName name="_1365____________________________________________________________________________________________________123Graph_ACHART_7" hidden="1">'[10]Monthly Data'!#REF!</definedName>
    <definedName name="_1365__________________________________________________________123Graph_LBL_BCHART_7" hidden="1">'[10]Monthly Data'!#REF!</definedName>
    <definedName name="_1365____________________________123Graph_DCHART_7" hidden="1">'[10]Monthly Data'!#REF!</definedName>
    <definedName name="_1366____________________________________________________________________________________________________123Graph_BCHART_1" hidden="1">[11]F!$J$5:$J$29</definedName>
    <definedName name="_1366________________________________________________________123Graph_ACHART_7" hidden="1">'[10]Monthly Data'!#REF!</definedName>
    <definedName name="_1366____________________________123Graph_ECHART_1" hidden="1">[11]F!$I$5:$I$29</definedName>
    <definedName name="_1367____________________________________________________________________________________________________123Graph_BCHART_2" hidden="1">[11]F!$J$5:$J$29</definedName>
    <definedName name="_1367________________________________________________________123Graph_BCHART_7" hidden="1">'[10]Monthly Data'!#REF!</definedName>
    <definedName name="_1367____________________________123Graph_FCHART_1" hidden="1">[11]F!$L$5:$L$29</definedName>
    <definedName name="_1368____________________________________________________________________________________________________123Graph_BCHART_3" hidden="1">[11]F!$C$5:$C$29</definedName>
    <definedName name="_1368________________________________________________________123Graph_CCHART_7" hidden="1">'[10]Monthly Data'!#REF!</definedName>
    <definedName name="_1368____________________________123Graph_LBL_BCHART_1" hidden="1">[11]F!$D$5:$D$29</definedName>
    <definedName name="_1369____________________________________________________________________________________________________123Graph_BCHART_6" hidden="1">'[10]Monthly Data'!$F$6:$F$23</definedName>
    <definedName name="_1369________________________________________________________123Graph_DCHART_7" hidden="1">'[10]Monthly Data'!#REF!</definedName>
    <definedName name="_1369____________________________123Graph_LBL_BCHART_6" hidden="1">'[10]Monthly Data'!$C$6:$C$12</definedName>
    <definedName name="_137_________________________________________________________________________________________________________________________________________________________123Graph_BCHART_7" hidden="1">'[10]Monthly Data'!#REF!</definedName>
    <definedName name="_137____________________________________________________________________________________________________________________123Graph_LBL_BCHART_6" hidden="1">'[10]Monthly Data'!$C$6:$C$12</definedName>
    <definedName name="_137______________________________________________________________________123Graph_BCHART_2" hidden="1">[11]F!$J$5:$J$29</definedName>
    <definedName name="_137__________________123Graph_FCHART_1" hidden="1">[11]F!$L$5:$L$29</definedName>
    <definedName name="_137__123Graph_CCHART_1" hidden="1">[1]F!$F$5:$F$29</definedName>
    <definedName name="_137__123Graph_LBL_ECHART_1" hidden="1">[7]F!$G$5:$G$29</definedName>
    <definedName name="_1370____________________________________________________________________________________________________123Graph_BCHART_7" hidden="1">'[10]Monthly Data'!#REF!</definedName>
    <definedName name="_1370________________________________________________________123Graph_LBL_BCHART_7" hidden="1">'[10]Monthly Data'!#REF!</definedName>
    <definedName name="_1370____________________________123Graph_LBL_BCHART_7" hidden="1">'[10]Monthly Data'!#REF!</definedName>
    <definedName name="_1371____________________________________________________________________________________________________123Graph_CCHART_1" hidden="1">[11]F!$F$5:$F$29</definedName>
    <definedName name="_1371______________________________________________________123Graph_ACHART_7" hidden="1">'[10]Monthly Data'!#REF!</definedName>
    <definedName name="_1371____________________________123Graph_LBL_ECHART_1" hidden="1">[11]F!$G$5:$G$29</definedName>
    <definedName name="_1372____________________________________________________________________________________________________123Graph_CCHART_2" hidden="1">[11]F!$H$5:$H$29</definedName>
    <definedName name="_1372______________________________________________________123Graph_BCHART_7" hidden="1">'[10]Monthly Data'!#REF!</definedName>
    <definedName name="_1372____________________________123Graph_XCHART_2" hidden="1">[11]F!$A$5:$A$29</definedName>
    <definedName name="_1373____________________________________________________________________________________________________123Graph_CCHART_6" hidden="1">'[10]Monthly Data'!$E$6:$E$23</definedName>
    <definedName name="_1373______________________________________________________123Graph_CCHART_7" hidden="1">'[10]Monthly Data'!#REF!</definedName>
    <definedName name="_1373____________________________123Graph_XCHART_3" hidden="1">[11]F!$A$5:$A$29</definedName>
    <definedName name="_1374____________________________________________________________________________________________________123Graph_CCHART_7" hidden="1">'[10]Monthly Data'!#REF!</definedName>
    <definedName name="_1374______________________________________________________123Graph_DCHART_7" hidden="1">'[10]Monthly Data'!#REF!</definedName>
    <definedName name="_1374____________________________123Graph_XCHART_4" hidden="1">[11]F!$A$5:$A$29</definedName>
    <definedName name="_1375____________________________________________________________________________________________________123Graph_DCHART_1" hidden="1">[11]F!$E$5:$E$29</definedName>
    <definedName name="_1375______________________________________________________123Graph_LBL_BCHART_7" hidden="1">'[10]Monthly Data'!#REF!</definedName>
    <definedName name="_1375____________________________123Graph_XCHART_7" hidden="1">'[10]Monthly Data'!$A$6:$A$13</definedName>
    <definedName name="_1376____________________________________________________________________________________________________123Graph_DCHART_6" hidden="1">'[10]Monthly Data'!$D$6:$D$23</definedName>
    <definedName name="_1376____________________________________________________123Graph_ACHART_7" hidden="1">'[10]Monthly Data'!#REF!</definedName>
    <definedName name="_1376___________________________123Graph_ACHART_1" hidden="1">[11]F!$B$5:$B$29</definedName>
    <definedName name="_1377____________________________________________________________________________________________________123Graph_DCHART_7" hidden="1">'[10]Monthly Data'!#REF!</definedName>
    <definedName name="_1377____________________________________________________123Graph_BCHART_7" hidden="1">'[10]Monthly Data'!#REF!</definedName>
    <definedName name="_1377___________________________123Graph_ACHART_2" hidden="1">[11]F!$B$5:$B$29</definedName>
    <definedName name="_1378____________________________________________________________________________________________________123Graph_ECHART_1" hidden="1">[11]F!$I$5:$I$29</definedName>
    <definedName name="_1378____________________________________________________123Graph_CCHART_7" hidden="1">'[10]Monthly Data'!#REF!</definedName>
    <definedName name="_1378___________________________123Graph_ACHART_3" hidden="1">[11]F!$L$5:$L$29</definedName>
    <definedName name="_1379____________________________________________________________________________________________________123Graph_FCHART_1" hidden="1">[11]F!$L$5:$L$29</definedName>
    <definedName name="_1379____________________________________________________123Graph_DCHART_7" hidden="1">'[10]Monthly Data'!#REF!</definedName>
    <definedName name="_1379___________________________123Graph_ACHART_4" hidden="1">[11]F!$G$5:$G$29</definedName>
    <definedName name="_138_________________________________________________________________________________________________________________________________________________________123Graph_CCHART_7" hidden="1">'[10]Monthly Data'!#REF!</definedName>
    <definedName name="_138____________________________________________________________________________________________________________________123Graph_LBL_BCHART_7" hidden="1">'[10]Monthly Data'!#REF!</definedName>
    <definedName name="_138______________________________________________________________________123Graph_BCHART_3" hidden="1">[11]F!$C$5:$C$29</definedName>
    <definedName name="_138__________________123Graph_LBL_BCHART_1" hidden="1">[11]F!$D$5:$D$29</definedName>
    <definedName name="_138__123Graph_CCHART_2" hidden="1">[1]F!$H$5:$H$29</definedName>
    <definedName name="_1380____________________________________________________________________________________________________123Graph_LBL_BCHART_1" hidden="1">[11]F!$D$5:$D$29</definedName>
    <definedName name="_1380____________________________________________________123Graph_LBL_BCHART_7" hidden="1">'[10]Monthly Data'!#REF!</definedName>
    <definedName name="_1380___________________________123Graph_ACHART_5" hidden="1">[11]E!$B$12:$B$32</definedName>
    <definedName name="_1381____________________________________________________________________________________________________123Graph_LBL_BCHART_6" hidden="1">'[10]Monthly Data'!$C$6:$C$12</definedName>
    <definedName name="_1381__________________________________________________123Graph_ACHART_7" hidden="1">'[10]Monthly Data'!#REF!</definedName>
    <definedName name="_1381___________________________123Graph_ACHART_6" hidden="1">'[10]Monthly Data'!$B$6:$B$23</definedName>
    <definedName name="_1382____________________________________________________________________________________________________123Graph_LBL_BCHART_7" hidden="1">'[10]Monthly Data'!#REF!</definedName>
    <definedName name="_1382__________________________________________________123Graph_BCHART_7" hidden="1">'[10]Monthly Data'!#REF!</definedName>
    <definedName name="_1382___________________________123Graph_ACHART_7" hidden="1">'[10]Monthly Data'!#REF!</definedName>
    <definedName name="_1383____________________________________________________________________________________________________123Graph_LBL_ECHART_1" hidden="1">[11]F!$G$5:$G$29</definedName>
    <definedName name="_1383__________________________________________________123Graph_CCHART_7" hidden="1">'[10]Monthly Data'!#REF!</definedName>
    <definedName name="_1383___________________________123Graph_BCHART_1" hidden="1">[11]F!$J$5:$J$29</definedName>
    <definedName name="_1384____________________________________________________________________________________________________123Graph_XCHART_2" hidden="1">[11]F!$A$5:$A$29</definedName>
    <definedName name="_1384__________________________________________________123Graph_DCHART_7" hidden="1">'[10]Monthly Data'!#REF!</definedName>
    <definedName name="_1384___________________________123Graph_BCHART_2" hidden="1">[11]F!$J$5:$J$29</definedName>
    <definedName name="_1385____________________________________________________________________________________________________123Graph_XCHART_3" hidden="1">[11]F!$A$5:$A$29</definedName>
    <definedName name="_1385__________________________________________________123Graph_LBL_BCHART_7" hidden="1">'[10]Monthly Data'!#REF!</definedName>
    <definedName name="_1385___________________________123Graph_BCHART_3" hidden="1">[11]F!$C$5:$C$29</definedName>
    <definedName name="_1386____________________________________________________________________________________________________123Graph_XCHART_4" hidden="1">[11]F!$A$5:$A$29</definedName>
    <definedName name="_1386________________________________________________123Graph_ACHART_7" hidden="1">'[10]Monthly Data'!#REF!</definedName>
    <definedName name="_1386___________________________123Graph_BCHART_6" hidden="1">'[10]Monthly Data'!$F$6:$F$23</definedName>
    <definedName name="_1387____________________________________________________________________________________________________123Graph_XCHART_7" hidden="1">'[10]Monthly Data'!$A$6:$A$13</definedName>
    <definedName name="_1387________________________________________________123Graph_BCHART_7" hidden="1">'[10]Monthly Data'!#REF!</definedName>
    <definedName name="_1387___________________________123Graph_BCHART_7" hidden="1">'[10]Monthly Data'!#REF!</definedName>
    <definedName name="_1388___________________________________________________________________________________________________123Graph_ACHART_1" hidden="1">[11]F!$B$5:$B$29</definedName>
    <definedName name="_1388________________________________________________123Graph_CCHART_7" hidden="1">'[10]Monthly Data'!#REF!</definedName>
    <definedName name="_1388___________________________123Graph_CCHART_1" hidden="1">[11]F!$F$5:$F$29</definedName>
    <definedName name="_1389___________________________________________________________________________________________________123Graph_ACHART_2" hidden="1">[11]F!$B$5:$B$29</definedName>
    <definedName name="_1389________________________________________________123Graph_DCHART_7" hidden="1">'[10]Monthly Data'!#REF!</definedName>
    <definedName name="_1389___________________________123Graph_CCHART_2" hidden="1">[11]F!$H$5:$H$29</definedName>
    <definedName name="_139_________________________________________________________________________________________________________________________________________________________123Graph_DCHART_7" hidden="1">'[10]Monthly Data'!#REF!</definedName>
    <definedName name="_139____________________________________________________________________________________________________________________123Graph_LBL_ECHART_1" hidden="1">[11]F!$G$5:$G$29</definedName>
    <definedName name="_139______________________________________________________________________123Graph_BCHART_6" hidden="1">'[10]Monthly Data'!$F$6:$F$23</definedName>
    <definedName name="_139__________________123Graph_LBL_BCHART_6" hidden="1">'[10]Monthly Data'!$C$6:$C$12</definedName>
    <definedName name="_139__123Graph_CCHART_6" hidden="1">'[8]Monthly Data'!$E$6:$E$23</definedName>
    <definedName name="_139__123Graph_XCHART_2" hidden="1">[7]F!$A$5:$A$29</definedName>
    <definedName name="_1390___________________________________________________________________________________________________123Graph_ACHART_3" hidden="1">[11]F!$L$5:$L$29</definedName>
    <definedName name="_1390________________________________________________123Graph_LBL_BCHART_7" hidden="1">'[10]Monthly Data'!#REF!</definedName>
    <definedName name="_1390___________________________123Graph_CCHART_6" hidden="1">'[10]Monthly Data'!$E$6:$E$23</definedName>
    <definedName name="_1391___________________________________________________________________________________________________123Graph_ACHART_4" hidden="1">[11]F!$G$5:$G$29</definedName>
    <definedName name="_1391______________________________________________123Graph_ACHART_7" hidden="1">'[10]Monthly Data'!#REF!</definedName>
    <definedName name="_1391___________________________123Graph_CCHART_7" hidden="1">'[10]Monthly Data'!#REF!</definedName>
    <definedName name="_1392___________________________________________________________________________________________________123Graph_ACHART_5" hidden="1">[11]E!$B$12:$B$32</definedName>
    <definedName name="_1392______________________________________________123Graph_BCHART_7" hidden="1">'[10]Monthly Data'!#REF!</definedName>
    <definedName name="_1392___________________________123Graph_DCHART_1" hidden="1">[11]F!$E$5:$E$29</definedName>
    <definedName name="_1393___________________________________________________________________________________________________123Graph_ACHART_6" hidden="1">'[10]Monthly Data'!$B$6:$B$23</definedName>
    <definedName name="_1393______________________________________________123Graph_CCHART_7" hidden="1">'[10]Monthly Data'!#REF!</definedName>
    <definedName name="_1393___________________________123Graph_DCHART_6" hidden="1">'[10]Monthly Data'!$D$6:$D$23</definedName>
    <definedName name="_1394___________________________________________________________________________________________________123Graph_ACHART_7" hidden="1">'[10]Monthly Data'!#REF!</definedName>
    <definedName name="_1394______________________________________________123Graph_DCHART_7" hidden="1">'[10]Monthly Data'!#REF!</definedName>
    <definedName name="_1394___________________________123Graph_DCHART_7" hidden="1">'[10]Monthly Data'!#REF!</definedName>
    <definedName name="_1395___________________________________________________________________________________________________123Graph_BCHART_1" hidden="1">[11]F!$J$5:$J$29</definedName>
    <definedName name="_1395______________________________________________123Graph_LBL_BCHART_7" hidden="1">'[10]Monthly Data'!#REF!</definedName>
    <definedName name="_1395___________________________123Graph_ECHART_1" hidden="1">[11]F!$I$5:$I$29</definedName>
    <definedName name="_1396___________________________________________________________________________________________________123Graph_BCHART_2" hidden="1">[11]F!$J$5:$J$29</definedName>
    <definedName name="_1396____________________________________________123Graph_ACHART_7" hidden="1">'[10]Monthly Data'!#REF!</definedName>
    <definedName name="_1396___________________________123Graph_FCHART_1" hidden="1">[11]F!$L$5:$L$29</definedName>
    <definedName name="_1397___________________________________________________________________________________________________123Graph_BCHART_3" hidden="1">[11]F!$C$5:$C$29</definedName>
    <definedName name="_1397____________________________________________123Graph_BCHART_7" hidden="1">'[10]Monthly Data'!#REF!</definedName>
    <definedName name="_1397___________________________123Graph_LBL_BCHART_1" hidden="1">[11]F!$D$5:$D$29</definedName>
    <definedName name="_1398___________________________________________________________________________________________________123Graph_BCHART_6" hidden="1">'[10]Monthly Data'!$F$6:$F$23</definedName>
    <definedName name="_1398____________________________________________123Graph_CCHART_7" hidden="1">'[10]Monthly Data'!#REF!</definedName>
    <definedName name="_1398___________________________123Graph_LBL_BCHART_6" hidden="1">'[10]Monthly Data'!$C$6:$C$12</definedName>
    <definedName name="_1399___________________________________________________________________________________________________123Graph_BCHART_7" hidden="1">'[10]Monthly Data'!#REF!</definedName>
    <definedName name="_1399____________________________________________123Graph_DCHART_7" hidden="1">'[10]Monthly Data'!#REF!</definedName>
    <definedName name="_1399___________________________123Graph_LBL_BCHART_7" hidden="1">'[10]Monthly Data'!#REF!</definedName>
    <definedName name="_14__________________________________________________________________________________________________________________________________________________________________________________123Graph_DCHART_7" hidden="1">'[10]Monthly Data'!#REF!</definedName>
    <definedName name="_14________________________________________________________________________________________________________________________123Graph_CCHART_6" hidden="1">'[10]Monthly Data'!$E$6:$E$23</definedName>
    <definedName name="_14_________________________________________________________________________________________123Graph_DCHART_7" hidden="1">'[10]Monthly Data'!#REF!</definedName>
    <definedName name="_14______________________123Graph_CCHART_2" hidden="1">[11]F!$H$5:$H$29</definedName>
    <definedName name="_14____________123Graph_ACHART_4" hidden="1">[1]F!$G$5:$G$29</definedName>
    <definedName name="_14____123Graph_BCHART_3" hidden="1">[1]F!$C$5:$C$29</definedName>
    <definedName name="_14___123Graph_CCHART_2" hidden="1">[11]F!$H$5:$H$29</definedName>
    <definedName name="_14__123Graph_ACHART_5" hidden="1">[3]A!$B$76:$B$92</definedName>
    <definedName name="_14__123Graph_ACHART_8" hidden="1">[3]A!$B$132:$B$150</definedName>
    <definedName name="_14__123Graph_BCHART_1" hidden="1">[1]F!$J$5:$J$29</definedName>
    <definedName name="_14__123Graph_BCHART_2" hidden="1">[7]F!$J$5:$J$29</definedName>
    <definedName name="_14__123Graph_BCHART_3" hidden="1">[15]F!$C$5:$C$29</definedName>
    <definedName name="_14__123Graph_BCHART_6" hidden="1">'[14]Monthly Data'!$F$6:$F$23</definedName>
    <definedName name="_14__123Graph_BCHART_7" hidden="1">'[4]Monthly Data'!#REF!</definedName>
    <definedName name="_14__123Graph_CCHART_1" hidden="1">[7]F!$F$5:$F$29</definedName>
    <definedName name="_14__123Graph_CChart_1B" hidden="1">'[6]Cash Component Inputs'!$Y$13:$AK$13</definedName>
    <definedName name="_14__123Graph_CCHART_2" hidden="1">[7]F!$H$5:$H$29</definedName>
    <definedName name="_14__123Graph_XChart_3B" hidden="1">'[6]Cash Component Inputs'!$C$23:$H$23</definedName>
    <definedName name="_140_________________________________________________________________________________________________________________________________________________________123Graph_LBL_BCHART_7" hidden="1">'[10]Monthly Data'!#REF!</definedName>
    <definedName name="_140____________________________________________________________________________________________________________________123Graph_XCHART_2" hidden="1">[11]F!$A$5:$A$29</definedName>
    <definedName name="_140__________________123Graph_LBL_BCHART_7" hidden="1">'[10]Monthly Data'!#REF!</definedName>
    <definedName name="_1400___________________________________________________________________________________________________123Graph_CCHART_1" hidden="1">[11]F!$F$5:$F$29</definedName>
    <definedName name="_1400____________________________________________123Graph_LBL_BCHART_7" hidden="1">'[10]Monthly Data'!#REF!</definedName>
    <definedName name="_1400___________________________123Graph_LBL_ECHART_1" hidden="1">[11]F!$G$5:$G$29</definedName>
    <definedName name="_1401___________________________________________________________________________________________________123Graph_CCHART_2" hidden="1">[11]F!$H$5:$H$29</definedName>
    <definedName name="_1401__________________________________________123Graph_ACHART_7" hidden="1">'[10]Monthly Data'!#REF!</definedName>
    <definedName name="_1401___________________________123Graph_XCHART_2" hidden="1">[11]F!$A$5:$A$29</definedName>
    <definedName name="_1402___________________________________________________________________________________________________123Graph_CCHART_6" hidden="1">'[10]Monthly Data'!$E$6:$E$23</definedName>
    <definedName name="_1402__________________________________________123Graph_BCHART_7" hidden="1">'[10]Monthly Data'!#REF!</definedName>
    <definedName name="_1402___________________________123Graph_XCHART_3" hidden="1">[11]F!$A$5:$A$29</definedName>
    <definedName name="_1403___________________________________________________________________________________________________123Graph_CCHART_7" hidden="1">'[10]Monthly Data'!#REF!</definedName>
    <definedName name="_1403__________________________________________123Graph_CCHART_7" hidden="1">'[10]Monthly Data'!#REF!</definedName>
    <definedName name="_1403___________________________123Graph_XCHART_4" hidden="1">[11]F!$A$5:$A$29</definedName>
    <definedName name="_1404___________________________________________________________________________________________________123Graph_DCHART_1" hidden="1">[11]F!$E$5:$E$29</definedName>
    <definedName name="_1404__________________________________________123Graph_DCHART_7" hidden="1">'[10]Monthly Data'!#REF!</definedName>
    <definedName name="_1404___________________________123Graph_XCHART_7" hidden="1">'[10]Monthly Data'!$A$6:$A$13</definedName>
    <definedName name="_1405___________________________________________________________________________________________________123Graph_DCHART_6" hidden="1">'[10]Monthly Data'!$D$6:$D$23</definedName>
    <definedName name="_1405__________________________________________123Graph_LBL_BCHART_7" hidden="1">'[10]Monthly Data'!#REF!</definedName>
    <definedName name="_1405__________________________123Graph_ACHART_1" hidden="1">[11]F!$B$5:$B$29</definedName>
    <definedName name="_1406___________________________________________________________________________________________________123Graph_DCHART_7" hidden="1">'[10]Monthly Data'!#REF!</definedName>
    <definedName name="_1406________________________________________123Graph_ACHART_7" hidden="1">'[10]Monthly Data'!#REF!</definedName>
    <definedName name="_1406__________________________123Graph_ACHART_2" hidden="1">[11]F!$B$5:$B$29</definedName>
    <definedName name="_1407___________________________________________________________________________________________________123Graph_ECHART_1" hidden="1">[11]F!$I$5:$I$29</definedName>
    <definedName name="_1407________________________________________123Graph_BCHART_7" hidden="1">'[10]Monthly Data'!#REF!</definedName>
    <definedName name="_1407__________________________123Graph_ACHART_3" hidden="1">[11]F!$L$5:$L$29</definedName>
    <definedName name="_1408___________________________________________________________________________________________________123Graph_FCHART_1" hidden="1">[11]F!$L$5:$L$29</definedName>
    <definedName name="_1408________________________________________123Graph_CCHART_7" hidden="1">'[10]Monthly Data'!#REF!</definedName>
    <definedName name="_1408__________________________123Graph_ACHART_4" hidden="1">[11]F!$G$5:$G$29</definedName>
    <definedName name="_1409___________________________________________________________________________________________________123Graph_LBL_BCHART_1" hidden="1">[11]F!$D$5:$D$29</definedName>
    <definedName name="_1409________________________________________123Graph_DCHART_7" hidden="1">'[10]Monthly Data'!#REF!</definedName>
    <definedName name="_1409__________________________123Graph_ACHART_5" hidden="1">[11]E!$B$12:$B$32</definedName>
    <definedName name="_141________________________________________________________________________________________________________________________________________________________123Graph_ACHART_7" hidden="1">'[10]Monthly Data'!#REF!</definedName>
    <definedName name="_141____________________________________________________________________________________________________________________123Graph_XCHART_3" hidden="1">[11]F!$A$5:$A$29</definedName>
    <definedName name="_141______________________________________________________________________123Graph_CCHART_1" hidden="1">[11]F!$F$5:$F$29</definedName>
    <definedName name="_141__________________123Graph_LBL_ECHART_1" hidden="1">[11]F!$G$5:$G$29</definedName>
    <definedName name="_141__123Graph_DCHART_6" hidden="1">'[8]Monthly Data'!$D$6:$D$23</definedName>
    <definedName name="_141__123Graph_XCHART_3" hidden="1">[7]F!$A$5:$A$29</definedName>
    <definedName name="_1410___________________________________________________________________________________________________123Graph_LBL_BCHART_6" hidden="1">'[10]Monthly Data'!$C$6:$C$12</definedName>
    <definedName name="_1410________________________________________123Graph_LBL_BCHART_7" hidden="1">'[10]Monthly Data'!#REF!</definedName>
    <definedName name="_1410__________________________123Graph_ACHART_6" hidden="1">'[10]Monthly Data'!$B$6:$B$23</definedName>
    <definedName name="_1411___________________________________________________________________________________________________123Graph_LBL_BCHART_7" hidden="1">'[10]Monthly Data'!#REF!</definedName>
    <definedName name="_1411______________________________________123Graph_ACHART_7" hidden="1">'[10]Monthly Data'!#REF!</definedName>
    <definedName name="_1411__________________________123Graph_ACHART_7" hidden="1">'[10]Monthly Data'!#REF!</definedName>
    <definedName name="_1412___________________________________________________________________________________________________123Graph_LBL_ECHART_1" hidden="1">[11]F!$G$5:$G$29</definedName>
    <definedName name="_1412______________________________________123Graph_BCHART_7" hidden="1">'[10]Monthly Data'!#REF!</definedName>
    <definedName name="_1412__________________________123Graph_BCHART_1" hidden="1">[11]F!$J$5:$J$29</definedName>
    <definedName name="_1413___________________________________________________________________________________________________123Graph_XCHART_2" hidden="1">[11]F!$A$5:$A$29</definedName>
    <definedName name="_1413______________________________________123Graph_CCHART_7" hidden="1">'[10]Monthly Data'!#REF!</definedName>
    <definedName name="_1413__________________________123Graph_BCHART_2" hidden="1">[11]F!$J$5:$J$29</definedName>
    <definedName name="_1414___________________________________________________________________________________________________123Graph_XCHART_3" hidden="1">[11]F!$A$5:$A$29</definedName>
    <definedName name="_1414______________________________________123Graph_DCHART_7" hidden="1">'[10]Monthly Data'!#REF!</definedName>
    <definedName name="_1414__________________________123Graph_BCHART_3" hidden="1">[11]F!$C$5:$C$29</definedName>
    <definedName name="_1415___________________________________________________________________________________________________123Graph_XCHART_4" hidden="1">[11]F!$A$5:$A$29</definedName>
    <definedName name="_1415______________________________________123Graph_LBL_BCHART_7" hidden="1">'[10]Monthly Data'!#REF!</definedName>
    <definedName name="_1415__________________________123Graph_BCHART_6" hidden="1">'[10]Monthly Data'!$F$6:$F$23</definedName>
    <definedName name="_1416___________________________________________________________________________________________________123Graph_XCHART_7" hidden="1">'[10]Monthly Data'!$A$6:$A$13</definedName>
    <definedName name="_1416____________________________________123Graph_ACHART_7" hidden="1">'[10]Monthly Data'!#REF!</definedName>
    <definedName name="_1416__________________________123Graph_BCHART_7" hidden="1">'[10]Monthly Data'!#REF!</definedName>
    <definedName name="_1417__________________________________________________________________________________________________123Graph_ACHART_1" hidden="1">[11]F!$B$5:$B$29</definedName>
    <definedName name="_1417____________________________________123Graph_BCHART_7" hidden="1">'[10]Monthly Data'!#REF!</definedName>
    <definedName name="_1417__________________________123Graph_CCHART_1" hidden="1">[11]F!$F$5:$F$29</definedName>
    <definedName name="_1418__________________________________________________________________________________________________123Graph_ACHART_2" hidden="1">[11]F!$B$5:$B$29</definedName>
    <definedName name="_1418____________________________________123Graph_CCHART_7" hidden="1">'[10]Monthly Data'!#REF!</definedName>
    <definedName name="_1418__________________________123Graph_CCHART_2" hidden="1">[11]F!$H$5:$H$29</definedName>
    <definedName name="_1419__________________________________________________________________________________________________123Graph_ACHART_3" hidden="1">[11]F!$L$5:$L$29</definedName>
    <definedName name="_1419____________________________________123Graph_DCHART_7" hidden="1">'[10]Monthly Data'!#REF!</definedName>
    <definedName name="_1419__________________________123Graph_CCHART_6" hidden="1">'[10]Monthly Data'!$E$6:$E$23</definedName>
    <definedName name="_142________________________________________________________________________________________________________________________________________________________123Graph_BCHART_7" hidden="1">'[10]Monthly Data'!#REF!</definedName>
    <definedName name="_142____________________________________________________________________________________________________________________123Graph_XCHART_4" hidden="1">[11]F!$A$5:$A$29</definedName>
    <definedName name="_142______________________________________________________________________123Graph_CCHART_2" hidden="1">[11]F!$H$5:$H$29</definedName>
    <definedName name="_142__________________123Graph_XCHART_2" hidden="1">[11]F!$A$5:$A$29</definedName>
    <definedName name="_1420__________________________________________________________________________________________________123Graph_ACHART_4" hidden="1">[11]F!$G$5:$G$29</definedName>
    <definedName name="_1420____________________________________123Graph_LBL_BCHART_7" hidden="1">'[10]Monthly Data'!#REF!</definedName>
    <definedName name="_1420__________________________123Graph_CCHART_7" hidden="1">'[10]Monthly Data'!#REF!</definedName>
    <definedName name="_1421__________________________________________________________________________________________________123Graph_ACHART_5" hidden="1">[11]E!$B$12:$B$32</definedName>
    <definedName name="_1421__________________________123Graph_DCHART_1" hidden="1">[11]F!$E$5:$E$29</definedName>
    <definedName name="_1421_____________123Graph_ACHART_7" hidden="1">'[10]Monthly Data'!#REF!</definedName>
    <definedName name="_1422__________________________________________________________________________________________________123Graph_ACHART_6" hidden="1">'[10]Monthly Data'!$B$6:$B$23</definedName>
    <definedName name="_1422__________________________123Graph_DCHART_6" hidden="1">'[10]Monthly Data'!$D$6:$D$23</definedName>
    <definedName name="_1422_____________123Graph_BCHART_7" hidden="1">'[10]Monthly Data'!#REF!</definedName>
    <definedName name="_1423__________________________________________________________________________________________________123Graph_ACHART_7" hidden="1">'[10]Monthly Data'!#REF!</definedName>
    <definedName name="_1423__________________________123Graph_DCHART_7" hidden="1">'[10]Monthly Data'!#REF!</definedName>
    <definedName name="_1423_____________123Graph_CCHART_7" hidden="1">'[10]Monthly Data'!#REF!</definedName>
    <definedName name="_1424__________________________________________________________________________________________________123Graph_BCHART_1" hidden="1">[11]F!$J$5:$J$29</definedName>
    <definedName name="_1424__________________________123Graph_ECHART_1" hidden="1">[11]F!$I$5:$I$29</definedName>
    <definedName name="_1424_____________123Graph_DCHART_7" hidden="1">'[10]Monthly Data'!#REF!</definedName>
    <definedName name="_1425__________________________________________________________________________________________________123Graph_BCHART_2" hidden="1">[11]F!$J$5:$J$29</definedName>
    <definedName name="_1425__________________________123Graph_FCHART_1" hidden="1">[11]F!$L$5:$L$29</definedName>
    <definedName name="_1425_____________123Graph_LBL_BCHART_7" hidden="1">'[10]Monthly Data'!#REF!</definedName>
    <definedName name="_1426__________________________________________________________________________________________________123Graph_BCHART_3" hidden="1">[11]F!$C$5:$C$29</definedName>
    <definedName name="_1426__________________________123Graph_LBL_BCHART_1" hidden="1">[11]F!$D$5:$D$29</definedName>
    <definedName name="_1426____________123Graph_ACHART_1" hidden="1">[11]F!$B$5:$B$29</definedName>
    <definedName name="_1427__________________________________________________________________________________________________123Graph_BCHART_6" hidden="1">'[10]Monthly Data'!$F$6:$F$23</definedName>
    <definedName name="_1427__________________________123Graph_LBL_BCHART_6" hidden="1">'[10]Monthly Data'!$C$6:$C$12</definedName>
    <definedName name="_1427____________123Graph_ACHART_2" hidden="1">[11]F!$B$5:$B$29</definedName>
    <definedName name="_1428__________________________________________________________________________________________________123Graph_BCHART_7" hidden="1">'[10]Monthly Data'!#REF!</definedName>
    <definedName name="_1428__________________________123Graph_LBL_BCHART_7" hidden="1">'[10]Monthly Data'!#REF!</definedName>
    <definedName name="_1428____________123Graph_ACHART_3" hidden="1">[11]F!$L$5:$L$29</definedName>
    <definedName name="_1429__________________________________________________________________________________________________123Graph_CCHART_1" hidden="1">[11]F!$F$5:$F$29</definedName>
    <definedName name="_1429__________________________123Graph_LBL_ECHART_1" hidden="1">[11]F!$G$5:$G$29</definedName>
    <definedName name="_1429____________123Graph_ACHART_4" hidden="1">[11]F!$G$5:$G$29</definedName>
    <definedName name="_143________________________________________________________________________________________________________________________________________________________123Graph_CCHART_7" hidden="1">'[10]Monthly Data'!#REF!</definedName>
    <definedName name="_143____________________________________________________________________________________________________________________123Graph_XCHART_7" hidden="1">'[10]Monthly Data'!$A$6:$A$13</definedName>
    <definedName name="_143______________________________________________________________________123Graph_CCHART_6" hidden="1">'[10]Monthly Data'!$E$6:$E$23</definedName>
    <definedName name="_143__________________123Graph_XCHART_3" hidden="1">[11]F!$A$5:$A$29</definedName>
    <definedName name="_143__123Graph_LBL_BCHART_7" hidden="1">'[8]Monthly Data'!#REF!</definedName>
    <definedName name="_143__123Graph_XCHART_4" hidden="1">[7]F!$A$5:$A$29</definedName>
    <definedName name="_1430__________________________________________________________________________________________________123Graph_CCHART_2" hidden="1">[11]F!$H$5:$H$29</definedName>
    <definedName name="_1430__________________________123Graph_XCHART_2" hidden="1">[11]F!$A$5:$A$29</definedName>
    <definedName name="_1430____________123Graph_ACHART_5" hidden="1">[11]E!$B$12:$B$32</definedName>
    <definedName name="_1431__________________________________________________________________________________________________123Graph_CCHART_6" hidden="1">'[10]Monthly Data'!$E$6:$E$23</definedName>
    <definedName name="_1431__________________________123Graph_XCHART_3" hidden="1">[11]F!$A$5:$A$29</definedName>
    <definedName name="_1431____________123Graph_ACHART_6" hidden="1">'[10]Monthly Data'!$B$6:$B$23</definedName>
    <definedName name="_1432__________________________________________________________________________________________________123Graph_CCHART_7" hidden="1">'[10]Monthly Data'!#REF!</definedName>
    <definedName name="_1432__________________________123Graph_XCHART_4" hidden="1">[11]F!$A$5:$A$29</definedName>
    <definedName name="_1432____________123Graph_ACHART_7" hidden="1">'[10]Monthly Data'!#REF!</definedName>
    <definedName name="_1433__________________________________________________________________________________________________123Graph_DCHART_1" hidden="1">[11]F!$E$5:$E$29</definedName>
    <definedName name="_1433__________________________123Graph_XCHART_7" hidden="1">'[10]Monthly Data'!$A$6:$A$13</definedName>
    <definedName name="_1433____________123Graph_BCHART_1" hidden="1">[11]F!$J$5:$J$29</definedName>
    <definedName name="_1434__________________________________________________________________________________________________123Graph_DCHART_6" hidden="1">'[10]Monthly Data'!$D$6:$D$23</definedName>
    <definedName name="_1434_________________________123Graph_ACHART_1" hidden="1">[11]F!$B$5:$B$29</definedName>
    <definedName name="_1434____________123Graph_BCHART_2" hidden="1">[11]F!$J$5:$J$29</definedName>
    <definedName name="_1435__________________________________________________________________________________________________123Graph_DCHART_7" hidden="1">'[10]Monthly Data'!#REF!</definedName>
    <definedName name="_1435_________________________123Graph_ACHART_2" hidden="1">[11]F!$B$5:$B$29</definedName>
    <definedName name="_1435____________123Graph_BCHART_3" hidden="1">[11]F!$C$5:$C$29</definedName>
    <definedName name="_1436__________________________________________________________________________________________________123Graph_ECHART_1" hidden="1">[11]F!$I$5:$I$29</definedName>
    <definedName name="_1436_________________________123Graph_ACHART_3" hidden="1">[11]F!$L$5:$L$29</definedName>
    <definedName name="_1436____________123Graph_BCHART_6" hidden="1">'[10]Monthly Data'!$F$6:$F$23</definedName>
    <definedName name="_1437__________________________________________________________________________________________________123Graph_FCHART_1" hidden="1">[11]F!$L$5:$L$29</definedName>
    <definedName name="_1437_________________________123Graph_ACHART_4" hidden="1">[11]F!$G$5:$G$29</definedName>
    <definedName name="_1437____________123Graph_BCHART_7" hidden="1">'[10]Monthly Data'!#REF!</definedName>
    <definedName name="_1438__________________________________________________________________________________________________123Graph_LBL_BCHART_1" hidden="1">[11]F!$D$5:$D$29</definedName>
    <definedName name="_1438_________________________123Graph_ACHART_5" hidden="1">[11]E!$B$12:$B$32</definedName>
    <definedName name="_1438____________123Graph_CCHART_1" hidden="1">[11]F!$F$5:$F$29</definedName>
    <definedName name="_1439__________________________________________________________________________________________________123Graph_LBL_BCHART_6" hidden="1">'[10]Monthly Data'!$C$6:$C$12</definedName>
    <definedName name="_1439_________________________123Graph_ACHART_6" hidden="1">'[10]Monthly Data'!$B$6:$B$23</definedName>
    <definedName name="_1439____________123Graph_CCHART_2" hidden="1">[11]F!$H$5:$H$29</definedName>
    <definedName name="_144________________________________________________________________________________________________________________________________________________________123Graph_DCHART_7" hidden="1">'[10]Monthly Data'!#REF!</definedName>
    <definedName name="_144___________________________________________________________________________________________________________________123Graph_ACHART_1" hidden="1">[11]F!$B$5:$B$29</definedName>
    <definedName name="_144__________________123Graph_XCHART_4" hidden="1">[11]F!$A$5:$A$29</definedName>
    <definedName name="_1440__________________________________________________________________________________________________123Graph_LBL_BCHART_7" hidden="1">'[10]Monthly Data'!#REF!</definedName>
    <definedName name="_1440_________________________123Graph_ACHART_7" hidden="1">'[10]Monthly Data'!#REF!</definedName>
    <definedName name="_1440____________123Graph_CCHART_6" hidden="1">'[10]Monthly Data'!$E$6:$E$23</definedName>
    <definedName name="_1441__________________________________________________________________________________________________123Graph_LBL_ECHART_1" hidden="1">[11]F!$G$5:$G$29</definedName>
    <definedName name="_1441_________________________123Graph_BCHART_1" hidden="1">[11]F!$J$5:$J$29</definedName>
    <definedName name="_1441____________123Graph_CCHART_7" hidden="1">'[10]Monthly Data'!#REF!</definedName>
    <definedName name="_1442__________________________________________________________________________________________________123Graph_XCHART_2" hidden="1">[11]F!$A$5:$A$29</definedName>
    <definedName name="_1442_________________________123Graph_BCHART_2" hidden="1">[11]F!$J$5:$J$29</definedName>
    <definedName name="_1442____________123Graph_DCHART_1" hidden="1">[11]F!$E$5:$E$29</definedName>
    <definedName name="_1443__________________________________________________________________________________________________123Graph_XCHART_3" hidden="1">[11]F!$A$5:$A$29</definedName>
    <definedName name="_1443_________________________123Graph_BCHART_3" hidden="1">[11]F!$C$5:$C$29</definedName>
    <definedName name="_1443____________123Graph_DCHART_6" hidden="1">'[10]Monthly Data'!$D$6:$D$23</definedName>
    <definedName name="_1444__________________________________________________________________________________________________123Graph_XCHART_4" hidden="1">[11]F!$A$5:$A$29</definedName>
    <definedName name="_1444_________________________123Graph_BCHART_6" hidden="1">'[10]Monthly Data'!$F$6:$F$23</definedName>
    <definedName name="_1444____________123Graph_DCHART_7" hidden="1">'[10]Monthly Data'!#REF!</definedName>
    <definedName name="_1445__________________________________________________________________________________________________123Graph_XCHART_7" hidden="1">'[10]Monthly Data'!$A$6:$A$13</definedName>
    <definedName name="_1445_________________________123Graph_BCHART_7" hidden="1">'[10]Monthly Data'!#REF!</definedName>
    <definedName name="_1445____________123Graph_ECHART_1" hidden="1">[11]F!$I$5:$I$29</definedName>
    <definedName name="_1446_________________________________________________________________________________________________123Graph_ACHART_1" hidden="1">[11]F!$B$5:$B$29</definedName>
    <definedName name="_1446_________________________123Graph_CCHART_1" hidden="1">[11]F!$F$5:$F$29</definedName>
    <definedName name="_1446____________123Graph_FCHART_1" hidden="1">[11]F!$L$5:$L$29</definedName>
    <definedName name="_1447_________________________________________________________________________________________________123Graph_ACHART_2" hidden="1">[11]F!$B$5:$B$29</definedName>
    <definedName name="_1447_________________________123Graph_CCHART_2" hidden="1">[11]F!$H$5:$H$29</definedName>
    <definedName name="_1447____________123Graph_LBL_BCHART_1" hidden="1">[11]F!$D$5:$D$29</definedName>
    <definedName name="_1448_________________________________________________________________________________________________123Graph_ACHART_3" hidden="1">[11]F!$L$5:$L$29</definedName>
    <definedName name="_1448_________________________123Graph_CCHART_6" hidden="1">'[10]Monthly Data'!$E$6:$E$23</definedName>
    <definedName name="_1448____________123Graph_LBL_BCHART_6" hidden="1">'[10]Monthly Data'!$C$6:$C$12</definedName>
    <definedName name="_1449_________________________________________________________________________________________________123Graph_ACHART_4" hidden="1">[11]F!$G$5:$G$29</definedName>
    <definedName name="_1449_________________________123Graph_CCHART_7" hidden="1">'[10]Monthly Data'!#REF!</definedName>
    <definedName name="_1449____________123Graph_LBL_BCHART_7" hidden="1">'[10]Monthly Data'!#REF!</definedName>
    <definedName name="_145________________________________________________________________________________________________________________________________________________________123Graph_LBL_BCHART_7" hidden="1">'[10]Monthly Data'!#REF!</definedName>
    <definedName name="_145___________________________________________________________________________________________________________________123Graph_ACHART_2" hidden="1">[11]F!$B$5:$B$29</definedName>
    <definedName name="_145______________________________________________________________________123Graph_DCHART_1" hidden="1">[11]F!$E$5:$E$29</definedName>
    <definedName name="_145__________________123Graph_XCHART_7" hidden="1">'[10]Monthly Data'!$A$6:$A$13</definedName>
    <definedName name="_145_____123Graph_ACHART_1" hidden="1">[1]F!$B$5:$B$29</definedName>
    <definedName name="_145___123Graph_XCHART_2" hidden="1">[1]F!$A$5:$A$29</definedName>
    <definedName name="_145__123Graph_DCHART_1" hidden="1">[1]F!$E$5:$E$29</definedName>
    <definedName name="_145__123Graph_LBL_ECHART_1" hidden="1">[1]F!$G$5:$G$29</definedName>
    <definedName name="_145__123Graph_XCHART_7" hidden="1">'[4]Monthly Data'!$A$6:$A$13</definedName>
    <definedName name="_1450_________________________________________________________________________________________________123Graph_ACHART_5" hidden="1">[11]E!$B$12:$B$32</definedName>
    <definedName name="_1450_________________________123Graph_DCHART_1" hidden="1">[11]F!$E$5:$E$29</definedName>
    <definedName name="_1450____________123Graph_LBL_ECHART_1" hidden="1">[11]F!$G$5:$G$29</definedName>
    <definedName name="_1451_________________________________________________________________________________________________123Graph_ACHART_6" hidden="1">'[10]Monthly Data'!$B$6:$B$23</definedName>
    <definedName name="_1451_________________________123Graph_DCHART_6" hidden="1">'[10]Monthly Data'!$D$6:$D$23</definedName>
    <definedName name="_1451____________123Graph_XCHART_2" hidden="1">[11]F!$A$5:$A$29</definedName>
    <definedName name="_1452_________________________________________________________________________________________________123Graph_ACHART_7" hidden="1">'[10]Monthly Data'!#REF!</definedName>
    <definedName name="_1452_________________________123Graph_DCHART_7" hidden="1">'[10]Monthly Data'!#REF!</definedName>
    <definedName name="_1452____________123Graph_XCHART_3" hidden="1">[11]F!$A$5:$A$29</definedName>
    <definedName name="_1453_________________________________________________________________________________________________123Graph_BCHART_1" hidden="1">[11]F!$J$5:$J$29</definedName>
    <definedName name="_1453_________________________123Graph_ECHART_1" hidden="1">[11]F!$I$5:$I$29</definedName>
    <definedName name="_1453____________123Graph_XCHART_4" hidden="1">[11]F!$A$5:$A$29</definedName>
    <definedName name="_1454_________________________________________________________________________________________________123Graph_BCHART_2" hidden="1">[11]F!$J$5:$J$29</definedName>
    <definedName name="_1454_________________________123Graph_FCHART_1" hidden="1">[11]F!$L$5:$L$29</definedName>
    <definedName name="_1454____________123Graph_XCHART_7" hidden="1">'[10]Monthly Data'!$A$6:$A$13</definedName>
    <definedName name="_1455_________________________________________________________________________________________________123Graph_BCHART_3" hidden="1">[11]F!$C$5:$C$29</definedName>
    <definedName name="_1455_________________________123Graph_LBL_BCHART_1" hidden="1">[11]F!$D$5:$D$29</definedName>
    <definedName name="_1455___________123Graph_ACHART_1" hidden="1">[11]F!$B$5:$B$29</definedName>
    <definedName name="_1456_________________________________________________________________________________________________123Graph_BCHART_6" hidden="1">'[10]Monthly Data'!$F$6:$F$23</definedName>
    <definedName name="_1456_________________________123Graph_LBL_BCHART_6" hidden="1">'[10]Monthly Data'!$C$6:$C$12</definedName>
    <definedName name="_1456___________123Graph_ACHART_2" hidden="1">[11]F!$B$5:$B$29</definedName>
    <definedName name="_1457_________________________________________________________________________________________________123Graph_BCHART_7" hidden="1">'[10]Monthly Data'!#REF!</definedName>
    <definedName name="_1457_________________________123Graph_LBL_BCHART_7" hidden="1">'[10]Monthly Data'!#REF!</definedName>
    <definedName name="_1457___________123Graph_ACHART_3" hidden="1">[11]F!$L$5:$L$29</definedName>
    <definedName name="_1458_________________________________________________________________________________________________123Graph_CCHART_1" hidden="1">[11]F!$F$5:$F$29</definedName>
    <definedName name="_1458_________________________123Graph_LBL_ECHART_1" hidden="1">[11]F!$G$5:$G$29</definedName>
    <definedName name="_1458___________123Graph_ACHART_4" hidden="1">[11]F!$G$5:$G$29</definedName>
    <definedName name="_1459_________________________________________________________________________________________________123Graph_CCHART_2" hidden="1">[11]F!$H$5:$H$29</definedName>
    <definedName name="_1459_________________________123Graph_XCHART_2" hidden="1">[11]F!$A$5:$A$29</definedName>
    <definedName name="_1459___________123Graph_ACHART_5" hidden="1">[11]E!$B$12:$B$32</definedName>
    <definedName name="_146_______________________________________________________________________________________________________________________________________________________123Graph_ACHART_7" hidden="1">'[10]Monthly Data'!#REF!</definedName>
    <definedName name="_146___________________________________________________________________________________________________________________123Graph_ACHART_3" hidden="1">[11]F!$L$5:$L$29</definedName>
    <definedName name="_146______________________________________________________________________123Graph_DCHART_6" hidden="1">'[10]Monthly Data'!$D$6:$D$23</definedName>
    <definedName name="_146_________________123Graph_ACHART_1" hidden="1">[11]F!$B$5:$B$29</definedName>
    <definedName name="_146_____123Graph_ACHART_2" hidden="1">[1]F!$B$5:$B$29</definedName>
    <definedName name="_146___123Graph_XCHART_3" hidden="1">[1]F!$A$5:$A$29</definedName>
    <definedName name="_146__123Graph_DCHART_6" hidden="1">'[8]Monthly Data'!$D$6:$D$23</definedName>
    <definedName name="_1460_________________________________________________________________________________________________123Graph_CCHART_6" hidden="1">'[10]Monthly Data'!$E$6:$E$23</definedName>
    <definedName name="_1460_________________________123Graph_XCHART_3" hidden="1">[11]F!$A$5:$A$29</definedName>
    <definedName name="_1460___________123Graph_ACHART_6" hidden="1">'[10]Monthly Data'!$B$6:$B$23</definedName>
    <definedName name="_1461_________________________________________________________________________________________________123Graph_CCHART_7" hidden="1">'[10]Monthly Data'!#REF!</definedName>
    <definedName name="_1461_________________________123Graph_XCHART_4" hidden="1">[11]F!$A$5:$A$29</definedName>
    <definedName name="_1461___________123Graph_ACHART_7" hidden="1">'[10]Monthly Data'!#REF!</definedName>
    <definedName name="_1462_________________________________________________________________________________________________123Graph_DCHART_1" hidden="1">[11]F!$E$5:$E$29</definedName>
    <definedName name="_1462_________________________123Graph_XCHART_7" hidden="1">'[10]Monthly Data'!$A$6:$A$13</definedName>
    <definedName name="_1462___________123Graph_BCHART_1" hidden="1">[11]F!$J$5:$J$29</definedName>
    <definedName name="_1463_________________________________________________________________________________________________123Graph_DCHART_6" hidden="1">'[10]Monthly Data'!$D$6:$D$23</definedName>
    <definedName name="_1463________________________123Graph_ACHART_1" hidden="1">[11]F!$B$5:$B$29</definedName>
    <definedName name="_1463___________123Graph_BCHART_2" hidden="1">[11]F!$J$5:$J$29</definedName>
    <definedName name="_1464_________________________________________________________________________________________________123Graph_DCHART_7" hidden="1">'[10]Monthly Data'!#REF!</definedName>
    <definedName name="_1464________________________123Graph_ACHART_2" hidden="1">[11]F!$B$5:$B$29</definedName>
    <definedName name="_1464___________123Graph_BCHART_3" hidden="1">[11]F!$C$5:$C$29</definedName>
    <definedName name="_1465_________________________________________________________________________________________________123Graph_ECHART_1" hidden="1">[11]F!$I$5:$I$29</definedName>
    <definedName name="_1465________________________123Graph_ACHART_3" hidden="1">[11]F!$L$5:$L$29</definedName>
    <definedName name="_1465___________123Graph_BCHART_6" hidden="1">'[10]Monthly Data'!$F$6:$F$23</definedName>
    <definedName name="_1466_________________________________________________________________________________________________123Graph_FCHART_1" hidden="1">[11]F!$L$5:$L$29</definedName>
    <definedName name="_1466________________________123Graph_ACHART_4" hidden="1">[11]F!$G$5:$G$29</definedName>
    <definedName name="_1466___________123Graph_BCHART_7" hidden="1">'[10]Monthly Data'!#REF!</definedName>
    <definedName name="_1467_________________________________________________________________________________________________123Graph_LBL_BCHART_1" hidden="1">[11]F!$D$5:$D$29</definedName>
    <definedName name="_1467________________________123Graph_ACHART_5" hidden="1">[11]E!$B$12:$B$32</definedName>
    <definedName name="_1467___________123Graph_CCHART_1" hidden="1">[11]F!$F$5:$F$29</definedName>
    <definedName name="_1468_________________________________________________________________________________________________123Graph_LBL_BCHART_6" hidden="1">'[10]Monthly Data'!$C$6:$C$12</definedName>
    <definedName name="_1468________________________123Graph_ACHART_6" hidden="1">'[10]Monthly Data'!$B$6:$B$23</definedName>
    <definedName name="_1468___________123Graph_CCHART_2" hidden="1">[11]F!$H$5:$H$29</definedName>
    <definedName name="_1469_________________________________________________________________________________________________123Graph_LBL_BCHART_7" hidden="1">'[10]Monthly Data'!#REF!</definedName>
    <definedName name="_1469________________________123Graph_ACHART_7" hidden="1">'[10]Monthly Data'!#REF!</definedName>
    <definedName name="_1469___________123Graph_CCHART_6" hidden="1">'[10]Monthly Data'!$E$6:$E$23</definedName>
    <definedName name="_147_______________________________________________________________________________________________________________________________________________________123Graph_BCHART_7" hidden="1">'[10]Monthly Data'!#REF!</definedName>
    <definedName name="_147___________________________________________________________________________________________________________________123Graph_ACHART_4" hidden="1">[11]F!$G$5:$G$29</definedName>
    <definedName name="_147_________________123Graph_ACHART_2" hidden="1">[11]F!$B$5:$B$29</definedName>
    <definedName name="_147_____123Graph_ACHART_3" hidden="1">[1]F!$L$5:$L$29</definedName>
    <definedName name="_147___123Graph_XCHART_4" hidden="1">[1]F!$A$5:$A$29</definedName>
    <definedName name="_147__123Graph_XCHART_2" hidden="1">[1]F!$A$5:$A$29</definedName>
    <definedName name="_1470_________________________________________________________________________________________________123Graph_LBL_ECHART_1" hidden="1">[11]F!$G$5:$G$29</definedName>
    <definedName name="_1470________________________123Graph_BCHART_1" hidden="1">[11]F!$J$5:$J$29</definedName>
    <definedName name="_1470___________123Graph_CCHART_7" hidden="1">'[10]Monthly Data'!#REF!</definedName>
    <definedName name="_1471_________________________________________________________________________________________________123Graph_XCHART_2" hidden="1">[11]F!$A$5:$A$29</definedName>
    <definedName name="_1471________________________123Graph_BCHART_2" hidden="1">[11]F!$J$5:$J$29</definedName>
    <definedName name="_1471___________123Graph_DCHART_1" hidden="1">[11]F!$E$5:$E$29</definedName>
    <definedName name="_1472_________________________________________________________________________________________________123Graph_XCHART_3" hidden="1">[11]F!$A$5:$A$29</definedName>
    <definedName name="_1472________________________123Graph_BCHART_3" hidden="1">[11]F!$C$5:$C$29</definedName>
    <definedName name="_1472___________123Graph_DCHART_6" hidden="1">'[10]Monthly Data'!$D$6:$D$23</definedName>
    <definedName name="_1473_________________________________________________________________________________________________123Graph_XCHART_4" hidden="1">[11]F!$A$5:$A$29</definedName>
    <definedName name="_1473________________________123Graph_BCHART_6" hidden="1">'[10]Monthly Data'!$F$6:$F$23</definedName>
    <definedName name="_1473___________123Graph_DCHART_7" hidden="1">'[10]Monthly Data'!#REF!</definedName>
    <definedName name="_1474_________________________________________________________________________________________________123Graph_XCHART_7" hidden="1">'[10]Monthly Data'!$A$6:$A$13</definedName>
    <definedName name="_1474________________________123Graph_BCHART_7" hidden="1">'[10]Monthly Data'!#REF!</definedName>
    <definedName name="_1474___________123Graph_ECHART_1" hidden="1">[11]F!$I$5:$I$29</definedName>
    <definedName name="_1475________________________________________________________________________________________________123Graph_ACHART_1" hidden="1">[11]F!$B$5:$B$29</definedName>
    <definedName name="_1475________________________123Graph_CCHART_1" hidden="1">[11]F!$F$5:$F$29</definedName>
    <definedName name="_1475___________123Graph_FCHART_1" hidden="1">[11]F!$L$5:$L$29</definedName>
    <definedName name="_1476________________________________________________________________________________________________123Graph_ACHART_2" hidden="1">[11]F!$B$5:$B$29</definedName>
    <definedName name="_1476________________________123Graph_CCHART_2" hidden="1">[11]F!$H$5:$H$29</definedName>
    <definedName name="_1476___________123Graph_LBL_BCHART_1" hidden="1">[11]F!$D$5:$D$29</definedName>
    <definedName name="_1477________________________________________________________________________________________________123Graph_ACHART_3" hidden="1">[11]F!$L$5:$L$29</definedName>
    <definedName name="_1477________________________123Graph_CCHART_6" hidden="1">'[10]Monthly Data'!$E$6:$E$23</definedName>
    <definedName name="_1477___________123Graph_LBL_BCHART_6" hidden="1">'[10]Monthly Data'!$C$6:$C$12</definedName>
    <definedName name="_1478________________________________________________________________________________________________123Graph_ACHART_4" hidden="1">[11]F!$G$5:$G$29</definedName>
    <definedName name="_1478________________________123Graph_CCHART_7" hidden="1">'[10]Monthly Data'!#REF!</definedName>
    <definedName name="_1478___________123Graph_LBL_BCHART_7" hidden="1">'[10]Monthly Data'!#REF!</definedName>
    <definedName name="_1479________________________________________________________________________________________________123Graph_ACHART_5" hidden="1">[11]E!$B$12:$B$32</definedName>
    <definedName name="_1479________________________123Graph_DCHART_1" hidden="1">[11]F!$E$5:$E$29</definedName>
    <definedName name="_1479___________123Graph_LBL_ECHART_1" hidden="1">[11]F!$G$5:$G$29</definedName>
    <definedName name="_148_______________________________________________________________________________________________________________________________________________________123Graph_CCHART_7" hidden="1">'[10]Monthly Data'!#REF!</definedName>
    <definedName name="_148___________________________________________________________________________________________________________________123Graph_ACHART_5" hidden="1">[11]E!$B$12:$B$32</definedName>
    <definedName name="_148______________________________________________________________________123Graph_ECHART_1" hidden="1">[11]F!$I$5:$I$29</definedName>
    <definedName name="_148_________________123Graph_ACHART_3" hidden="1">[11]F!$L$5:$L$29</definedName>
    <definedName name="_148_____123Graph_ACHART_4" hidden="1">[1]F!$G$5:$G$29</definedName>
    <definedName name="_148___123Graph_XCHART_7" hidden="1">'[8]Monthly Data'!$A$6:$A$13</definedName>
    <definedName name="_1480________________________________________________________________________________________________123Graph_ACHART_6" hidden="1">'[10]Monthly Data'!$B$6:$B$23</definedName>
    <definedName name="_1480________________________123Graph_DCHART_6" hidden="1">'[10]Monthly Data'!$D$6:$D$23</definedName>
    <definedName name="_1480___________123Graph_XCHART_2" hidden="1">[11]F!$A$5:$A$29</definedName>
    <definedName name="_1481________________________________________________________________________________________________123Graph_ACHART_7" hidden="1">'[10]Monthly Data'!#REF!</definedName>
    <definedName name="_1481________________________123Graph_DCHART_7" hidden="1">'[10]Monthly Data'!#REF!</definedName>
    <definedName name="_1481___________123Graph_XCHART_3" hidden="1">[11]F!$A$5:$A$29</definedName>
    <definedName name="_1482________________________________________________________________________________________________123Graph_BCHART_1" hidden="1">[11]F!$J$5:$J$29</definedName>
    <definedName name="_1482________________________123Graph_ECHART_1" hidden="1">[11]F!$I$5:$I$29</definedName>
    <definedName name="_1482___________123Graph_XCHART_4" hidden="1">[11]F!$A$5:$A$29</definedName>
    <definedName name="_1483________________________________________________________________________________________________123Graph_BCHART_2" hidden="1">[11]F!$J$5:$J$29</definedName>
    <definedName name="_1483________________________123Graph_FCHART_1" hidden="1">[11]F!$L$5:$L$29</definedName>
    <definedName name="_1483___________123Graph_XCHART_7" hidden="1">'[10]Monthly Data'!$A$6:$A$13</definedName>
    <definedName name="_1484________________________________________________________________________________________________123Graph_BCHART_3" hidden="1">[11]F!$C$5:$C$29</definedName>
    <definedName name="_1484________________________123Graph_LBL_BCHART_1" hidden="1">[11]F!$D$5:$D$29</definedName>
    <definedName name="_1484__________123Graph_ACHART_1" hidden="1">[11]F!$B$5:$B$29</definedName>
    <definedName name="_1485________________________________________________________________________________________________123Graph_BCHART_6" hidden="1">'[10]Monthly Data'!$F$6:$F$23</definedName>
    <definedName name="_1485________________________123Graph_LBL_BCHART_6" hidden="1">'[10]Monthly Data'!$C$6:$C$12</definedName>
    <definedName name="_1485__________123Graph_ACHART_2" hidden="1">[11]F!$B$5:$B$29</definedName>
    <definedName name="_1486________________________________________________________________________________________________123Graph_BCHART_7" hidden="1">'[10]Monthly Data'!#REF!</definedName>
    <definedName name="_1486________________________123Graph_LBL_BCHART_7" hidden="1">'[10]Monthly Data'!#REF!</definedName>
    <definedName name="_1486__________123Graph_ACHART_3" hidden="1">[11]F!$L$5:$L$29</definedName>
    <definedName name="_1487________________________________________________________________________________________________123Graph_CCHART_1" hidden="1">[11]F!$F$5:$F$29</definedName>
    <definedName name="_1487________________________123Graph_LBL_ECHART_1" hidden="1">[11]F!$G$5:$G$29</definedName>
    <definedName name="_1487__________123Graph_ACHART_4" hidden="1">[11]F!$G$5:$G$29</definedName>
    <definedName name="_1488________________________________________________________________________________________________123Graph_CCHART_2" hidden="1">[11]F!$H$5:$H$29</definedName>
    <definedName name="_1488________________________123Graph_XCHART_2" hidden="1">[11]F!$A$5:$A$29</definedName>
    <definedName name="_1488__________123Graph_ACHART_5" hidden="1">[11]E!$B$12:$B$32</definedName>
    <definedName name="_1489________________________________________________________________________________________________123Graph_CCHART_6" hidden="1">'[10]Monthly Data'!$E$6:$E$23</definedName>
    <definedName name="_1489________________________123Graph_XCHART_3" hidden="1">[11]F!$A$5:$A$29</definedName>
    <definedName name="_1489__________123Graph_ACHART_6" hidden="1">'[10]Monthly Data'!$B$6:$B$23</definedName>
    <definedName name="_149_______________________________________________________________________________________________________________________________________________________123Graph_DCHART_7" hidden="1">'[10]Monthly Data'!#REF!</definedName>
    <definedName name="_149___________________________________________________________________________________________________________________123Graph_ACHART_6" hidden="1">'[10]Monthly Data'!$B$6:$B$23</definedName>
    <definedName name="_149______________________________________________________________________123Graph_FCHART_1" hidden="1">[11]F!$L$5:$L$29</definedName>
    <definedName name="_149_________________123Graph_ACHART_4" hidden="1">[11]F!$G$5:$G$29</definedName>
    <definedName name="_149_____123Graph_ACHART_5" hidden="1">[1]E!$B$12:$B$32</definedName>
    <definedName name="_149__123Graph_ACHART_1" hidden="1">[1]F!$B$5:$B$29</definedName>
    <definedName name="_149__123Graph_XCHART_3" hidden="1">[1]F!$A$5:$A$29</definedName>
    <definedName name="_1490________________________________________________________________________________________________123Graph_CCHART_7" hidden="1">'[10]Monthly Data'!#REF!</definedName>
    <definedName name="_1490________________________123Graph_XCHART_4" hidden="1">[11]F!$A$5:$A$29</definedName>
    <definedName name="_1490__________123Graph_ACHART_7" hidden="1">'[10]Monthly Data'!#REF!</definedName>
    <definedName name="_1491________________________________________________________________________________________________123Graph_DCHART_1" hidden="1">[11]F!$E$5:$E$29</definedName>
    <definedName name="_1491________________________123Graph_XCHART_7" hidden="1">'[10]Monthly Data'!$A$6:$A$13</definedName>
    <definedName name="_1491__________123Graph_BCHART_1" hidden="1">[11]F!$J$5:$J$29</definedName>
    <definedName name="_1492________________________________________________________________________________________________123Graph_DCHART_6" hidden="1">'[10]Monthly Data'!$D$6:$D$23</definedName>
    <definedName name="_1492_______________________123Graph_ACHART_1" hidden="1">[11]F!$B$5:$B$29</definedName>
    <definedName name="_1492__________123Graph_BCHART_2" hidden="1">[11]F!$J$5:$J$29</definedName>
    <definedName name="_1493________________________________________________________________________________________________123Graph_DCHART_7" hidden="1">'[10]Monthly Data'!#REF!</definedName>
    <definedName name="_1493_______________________123Graph_ACHART_2" hidden="1">[11]F!$B$5:$B$29</definedName>
    <definedName name="_1493__________123Graph_BCHART_3" hidden="1">[11]F!$C$5:$C$29</definedName>
    <definedName name="_1494________________________________________________________________________________________________123Graph_ECHART_1" hidden="1">[11]F!$I$5:$I$29</definedName>
    <definedName name="_1494_______________________123Graph_ACHART_3" hidden="1">[11]F!$L$5:$L$29</definedName>
    <definedName name="_1494__________123Graph_BCHART_6" hidden="1">'[10]Monthly Data'!$F$6:$F$23</definedName>
    <definedName name="_1495________________________________________________________________________________________________123Graph_FCHART_1" hidden="1">[11]F!$L$5:$L$29</definedName>
    <definedName name="_1495_______________________123Graph_ACHART_4" hidden="1">[11]F!$G$5:$G$29</definedName>
    <definedName name="_1495__________123Graph_BCHART_7" hidden="1">'[10]Monthly Data'!#REF!</definedName>
    <definedName name="_1496________________________________________________________________________________________________123Graph_LBL_BCHART_1" hidden="1">[11]F!$D$5:$D$29</definedName>
    <definedName name="_1496_______________________123Graph_ACHART_5" hidden="1">[11]E!$B$12:$B$32</definedName>
    <definedName name="_1496__________123Graph_CCHART_1" hidden="1">[11]F!$F$5:$F$29</definedName>
    <definedName name="_1497________________________________________________________________________________________________123Graph_LBL_BCHART_6" hidden="1">'[10]Monthly Data'!$C$6:$C$12</definedName>
    <definedName name="_1497_______________________123Graph_ACHART_6" hidden="1">'[10]Monthly Data'!$B$6:$B$23</definedName>
    <definedName name="_1497__________123Graph_CCHART_2" hidden="1">[11]F!$H$5:$H$29</definedName>
    <definedName name="_1498________________________________________________________________________________________________123Graph_LBL_BCHART_7" hidden="1">'[10]Monthly Data'!#REF!</definedName>
    <definedName name="_1498_______________________123Graph_ACHART_7" hidden="1">'[10]Monthly Data'!#REF!</definedName>
    <definedName name="_1498__________123Graph_CCHART_6" hidden="1">'[10]Monthly Data'!$E$6:$E$23</definedName>
    <definedName name="_1499________________________________________________________________________________________________123Graph_LBL_ECHART_1" hidden="1">[11]F!$G$5:$G$29</definedName>
    <definedName name="_1499_______________________123Graph_BCHART_1" hidden="1">[11]F!$J$5:$J$29</definedName>
    <definedName name="_1499__________123Graph_CCHART_7" hidden="1">'[10]Monthly Data'!#REF!</definedName>
    <definedName name="_15__________________________________________________________________________________________________________________________________________________________________________________123Graph_LBL_BCHART_7" hidden="1">'[10]Monthly Data'!#REF!</definedName>
    <definedName name="_15________________________________________________________________________________________________________________________123Graph_CCHART_7" hidden="1">'[10]Monthly Data'!#REF!</definedName>
    <definedName name="_15_________________________________________________________________________________________123Graph_LBL_BCHART_7" hidden="1">'[10]Monthly Data'!#REF!</definedName>
    <definedName name="_15______________________123Graph_CCHART_6" hidden="1">'[10]Monthly Data'!$E$6:$E$23</definedName>
    <definedName name="_15____________123Graph_ACHART_5" hidden="1">[1]E!$B$12:$B$32</definedName>
    <definedName name="_15____123Graph_BCHART_6" hidden="1">'[8]Monthly Data'!$F$6:$F$23</definedName>
    <definedName name="_15___123Graph_CCHART_1" hidden="1">[7]F!$F$5:$F$29</definedName>
    <definedName name="_15___123Graph_CCHART_6" hidden="1">'[10]Monthly Data'!$E$6:$E$23</definedName>
    <definedName name="_15__123Graph_ACHART_6" hidden="1">'[14]Monthly Data'!$B$6:$B$23</definedName>
    <definedName name="_15__123Graph_ACHART_7" hidden="1">'[4]Monthly Data'!#REF!</definedName>
    <definedName name="_15__123Graph_ACHART_9" hidden="1">[3]A!$B$151:$B$168</definedName>
    <definedName name="_15__123Graph_BCHART_1" hidden="1">[1]F!$J$5:$J$29</definedName>
    <definedName name="_15__123Graph_BCHART_2" hidden="1">[1]F!$J$5:$J$29</definedName>
    <definedName name="_15__123Graph_BChart_2B" hidden="1">'[6]Cash Component Inputs'!#REF!</definedName>
    <definedName name="_15__123Graph_BCHART_6" hidden="1">'[14]Monthly Data'!$F$6:$F$23</definedName>
    <definedName name="_15__123Graph_CCHART_1" hidden="1">[7]F!$F$5:$F$29</definedName>
    <definedName name="_15__123Graph_CCHART_2" hidden="1">[7]F!$H$5:$H$29</definedName>
    <definedName name="_15__123Graph_CChart_2B" hidden="1">'[6]Cash Component Inputs'!$C$44:$H$44</definedName>
    <definedName name="_15__123Graph_CCHART_6" hidden="1">'[16]Monthly Data'!$E$6:$E$23</definedName>
    <definedName name="_150_______________________________________________________________________________________________________________________________________________________123Graph_LBL_BCHART_7" hidden="1">'[10]Monthly Data'!#REF!</definedName>
    <definedName name="_150___________________________________________________________________________________________________________________123Graph_ACHART_7" hidden="1">'[10]Monthly Data'!#REF!</definedName>
    <definedName name="_150______________________________________________________________________123Graph_LBL_BCHART_1" hidden="1">[11]F!$D$5:$D$29</definedName>
    <definedName name="_150_________________123Graph_ACHART_5" hidden="1">[11]E!$B$12:$B$32</definedName>
    <definedName name="_150_____123Graph_ACHART_6" hidden="1">'[8]Monthly Data'!$B$6:$B$23</definedName>
    <definedName name="_150__123Graph_LBL_ECHART_1" hidden="1">[7]F!$G$5:$G$29</definedName>
    <definedName name="_1500________________________________________________________________________________________________123Graph_XCHART_2" hidden="1">[11]F!$A$5:$A$29</definedName>
    <definedName name="_1500_______________________123Graph_BCHART_2" hidden="1">[11]F!$J$5:$J$29</definedName>
    <definedName name="_1500__________123Graph_DCHART_1" hidden="1">[11]F!$E$5:$E$29</definedName>
    <definedName name="_1501________________________________________________________________________________________________123Graph_XCHART_3" hidden="1">[11]F!$A$5:$A$29</definedName>
    <definedName name="_1501_______________________123Graph_BCHART_3" hidden="1">[11]F!$C$5:$C$29</definedName>
    <definedName name="_1501__________123Graph_DCHART_6" hidden="1">'[10]Monthly Data'!$D$6:$D$23</definedName>
    <definedName name="_1502________________________________________________________________________________________________123Graph_XCHART_4" hidden="1">[11]F!$A$5:$A$29</definedName>
    <definedName name="_1502_______________________123Graph_BCHART_6" hidden="1">'[10]Monthly Data'!$F$6:$F$23</definedName>
    <definedName name="_1502__________123Graph_DCHART_7" hidden="1">'[10]Monthly Data'!#REF!</definedName>
    <definedName name="_1503________________________________________________________________________________________________123Graph_XCHART_7" hidden="1">'[10]Monthly Data'!$A$6:$A$13</definedName>
    <definedName name="_1503_______________________123Graph_BCHART_7" hidden="1">'[10]Monthly Data'!#REF!</definedName>
    <definedName name="_1503__________123Graph_ECHART_1" hidden="1">[11]F!$I$5:$I$29</definedName>
    <definedName name="_1504_______________________________________________________________________________________________123Graph_ACHART_1" hidden="1">[11]F!$B$5:$B$29</definedName>
    <definedName name="_1504_______________________123Graph_CCHART_1" hidden="1">[11]F!$F$5:$F$29</definedName>
    <definedName name="_1504__________123Graph_FCHART_1" hidden="1">[11]F!$L$5:$L$29</definedName>
    <definedName name="_1505_______________________________________________________________________________________________123Graph_ACHART_2" hidden="1">[11]F!$B$5:$B$29</definedName>
    <definedName name="_1505_______________________123Graph_CCHART_2" hidden="1">[11]F!$H$5:$H$29</definedName>
    <definedName name="_1505__________123Graph_LBL_BCHART_1" hidden="1">[11]F!$D$5:$D$29</definedName>
    <definedName name="_1506_______________________________________________________________________________________________123Graph_ACHART_3" hidden="1">[11]F!$L$5:$L$29</definedName>
    <definedName name="_1506_______________________123Graph_CCHART_6" hidden="1">'[10]Monthly Data'!$E$6:$E$23</definedName>
    <definedName name="_1506__________123Graph_LBL_BCHART_6" hidden="1">'[10]Monthly Data'!$C$6:$C$12</definedName>
    <definedName name="_1507_______________________________________________________________________________________________123Graph_ACHART_4" hidden="1">[11]F!$G$5:$G$29</definedName>
    <definedName name="_1507_______________________123Graph_CCHART_7" hidden="1">'[10]Monthly Data'!#REF!</definedName>
    <definedName name="_1507__________123Graph_LBL_BCHART_7" hidden="1">'[10]Monthly Data'!#REF!</definedName>
    <definedName name="_1508_______________________________________________________________________________________________123Graph_ACHART_5" hidden="1">[11]E!$B$12:$B$32</definedName>
    <definedName name="_1508_______________________123Graph_DCHART_1" hidden="1">[11]F!$E$5:$E$29</definedName>
    <definedName name="_1508__________123Graph_LBL_ECHART_1" hidden="1">[11]F!$G$5:$G$29</definedName>
    <definedName name="_1509_______________________________________________________________________________________________123Graph_ACHART_6" hidden="1">'[10]Monthly Data'!$B$6:$B$23</definedName>
    <definedName name="_1509_______________________123Graph_DCHART_6" hidden="1">'[10]Monthly Data'!$D$6:$D$23</definedName>
    <definedName name="_1509__________123Graph_XCHART_2" hidden="1">[11]F!$A$5:$A$29</definedName>
    <definedName name="_151______________________________________________________________________________________________________________________________________________________123Graph_ACHART_7" hidden="1">'[10]Monthly Data'!#REF!</definedName>
    <definedName name="_151___________________________________________________________________________________________________________________123Graph_BCHART_1" hidden="1">[11]F!$J$5:$J$29</definedName>
    <definedName name="_151______________________________________________________________________123Graph_LBL_BCHART_6" hidden="1">'[10]Monthly Data'!$C$6:$C$12</definedName>
    <definedName name="_151_________________123Graph_ACHART_6" hidden="1">'[10]Monthly Data'!$B$6:$B$23</definedName>
    <definedName name="_151____123Graph_ACHART_1" hidden="1">[7]F!$B$5:$B$29</definedName>
    <definedName name="_151__123Graph_XCHART_2" hidden="1">[7]F!$A$5:$A$29</definedName>
    <definedName name="_151__123Graph_XCHART_4" hidden="1">[1]F!$A$5:$A$29</definedName>
    <definedName name="_1510_______________________________________________________________________________________________123Graph_ACHART_7" hidden="1">'[10]Monthly Data'!#REF!</definedName>
    <definedName name="_1510_______________________123Graph_DCHART_7" hidden="1">'[10]Monthly Data'!#REF!</definedName>
    <definedName name="_1510__________123Graph_XCHART_3" hidden="1">[11]F!$A$5:$A$29</definedName>
    <definedName name="_1511_______________________________________________________________________________________________123Graph_BCHART_1" hidden="1">[11]F!$J$5:$J$29</definedName>
    <definedName name="_1511_______________________123Graph_ECHART_1" hidden="1">[11]F!$I$5:$I$29</definedName>
    <definedName name="_1511__________123Graph_XCHART_4" hidden="1">[11]F!$A$5:$A$29</definedName>
    <definedName name="_1512_______________________________________________________________________________________________123Graph_BCHART_2" hidden="1">[11]F!$J$5:$J$29</definedName>
    <definedName name="_1512_______________________123Graph_FCHART_1" hidden="1">[11]F!$L$5:$L$29</definedName>
    <definedName name="_1512__________123Graph_XCHART_7" hidden="1">'[10]Monthly Data'!$A$6:$A$13</definedName>
    <definedName name="_1513_______________________________________________________________________________________________123Graph_BCHART_3" hidden="1">[11]F!$C$5:$C$29</definedName>
    <definedName name="_1513_______________________123Graph_LBL_BCHART_1" hidden="1">[11]F!$D$5:$D$29</definedName>
    <definedName name="_1513_________123Graph_ACHART_1" hidden="1">[11]F!$B$5:$B$29</definedName>
    <definedName name="_1514_______________________________________________________________________________________________123Graph_BCHART_6" hidden="1">'[10]Monthly Data'!$F$6:$F$23</definedName>
    <definedName name="_1514_______________________123Graph_LBL_BCHART_6" hidden="1">'[10]Monthly Data'!$C$6:$C$12</definedName>
    <definedName name="_1514_________123Graph_ACHART_2" hidden="1">[11]F!$B$5:$B$29</definedName>
    <definedName name="_1515_______________________________________________________________________________________________123Graph_BCHART_7" hidden="1">'[10]Monthly Data'!#REF!</definedName>
    <definedName name="_1515_______________________123Graph_LBL_BCHART_7" hidden="1">'[10]Monthly Data'!#REF!</definedName>
    <definedName name="_1515_________123Graph_ACHART_3" hidden="1">[11]F!$L$5:$L$29</definedName>
    <definedName name="_1516_______________________________________________________________________________________________123Graph_CCHART_1" hidden="1">[11]F!$F$5:$F$29</definedName>
    <definedName name="_1516_______________________123Graph_LBL_ECHART_1" hidden="1">[11]F!$G$5:$G$29</definedName>
    <definedName name="_1516_________123Graph_ACHART_4" hidden="1">[11]F!$G$5:$G$29</definedName>
    <definedName name="_1517_______________________________________________________________________________________________123Graph_CCHART_2" hidden="1">[11]F!$H$5:$H$29</definedName>
    <definedName name="_1517_______________________123Graph_XCHART_2" hidden="1">[11]F!$A$5:$A$29</definedName>
    <definedName name="_1517_________123Graph_ACHART_5" hidden="1">[11]E!$B$12:$B$32</definedName>
    <definedName name="_1518_______________________________________________________________________________________________123Graph_CCHART_6" hidden="1">'[10]Monthly Data'!$E$6:$E$23</definedName>
    <definedName name="_1518_______________________123Graph_XCHART_3" hidden="1">[11]F!$A$5:$A$29</definedName>
    <definedName name="_1518_________123Graph_ACHART_6" hidden="1">'[10]Monthly Data'!$B$6:$B$23</definedName>
    <definedName name="_1519_______________________________________________________________________________________________123Graph_CCHART_7" hidden="1">'[10]Monthly Data'!#REF!</definedName>
    <definedName name="_1519_______________________123Graph_XCHART_4" hidden="1">[11]F!$A$5:$A$29</definedName>
    <definedName name="_1519_________123Graph_ACHART_7" hidden="1">'[10]Monthly Data'!#REF!</definedName>
    <definedName name="_152______________________________________________________________________________________________________________________________________________________123Graph_BCHART_7" hidden="1">'[10]Monthly Data'!#REF!</definedName>
    <definedName name="_152___________________________________________________________________________________________________________________123Graph_BCHART_2" hidden="1">[11]F!$J$5:$J$29</definedName>
    <definedName name="_152_________________123Graph_ACHART_7" hidden="1">'[10]Monthly Data'!#REF!</definedName>
    <definedName name="_152____123Graph_ACHART_2" hidden="1">[7]F!$B$5:$B$29</definedName>
    <definedName name="_152__123Graph_ACHART_4" hidden="1">[1]F!$G$5:$G$29</definedName>
    <definedName name="_152__123Graph_ECHART_1" hidden="1">[1]F!$I$5:$I$29</definedName>
    <definedName name="_152__123Graph_XCHART_3" hidden="1">[7]F!$A$5:$A$29</definedName>
    <definedName name="_1520_______________________________________________________________________________________________123Graph_DCHART_1" hidden="1">[11]F!$E$5:$E$29</definedName>
    <definedName name="_1520_______________________123Graph_XCHART_7" hidden="1">'[10]Monthly Data'!$A$6:$A$13</definedName>
    <definedName name="_1520_________123Graph_BCHART_1" hidden="1">[11]F!$J$5:$J$29</definedName>
    <definedName name="_1521_______________________________________________________________________________________________123Graph_DCHART_6" hidden="1">'[10]Monthly Data'!$D$6:$D$23</definedName>
    <definedName name="_1521______________________123Graph_ACHART_1" hidden="1">[11]F!$B$5:$B$29</definedName>
    <definedName name="_1521_________123Graph_BCHART_2" hidden="1">[11]F!$J$5:$J$29</definedName>
    <definedName name="_1522_______________________________________________________________________________________________123Graph_DCHART_7" hidden="1">'[10]Monthly Data'!#REF!</definedName>
    <definedName name="_1522______________________123Graph_ACHART_2" hidden="1">[11]F!$B$5:$B$29</definedName>
    <definedName name="_1522_________123Graph_BCHART_3" hidden="1">[11]F!$C$5:$C$29</definedName>
    <definedName name="_1523_______________________________________________________________________________________________123Graph_ECHART_1" hidden="1">[11]F!$I$5:$I$29</definedName>
    <definedName name="_1523______________________123Graph_ACHART_3" hidden="1">[11]F!$L$5:$L$29</definedName>
    <definedName name="_1523_________123Graph_BCHART_6" hidden="1">'[10]Monthly Data'!$F$6:$F$23</definedName>
    <definedName name="_1524_______________________________________________________________________________________________123Graph_FCHART_1" hidden="1">[11]F!$L$5:$L$29</definedName>
    <definedName name="_1524______________________123Graph_ACHART_4" hidden="1">[11]F!$G$5:$G$29</definedName>
    <definedName name="_1524_________123Graph_BCHART_7" hidden="1">'[10]Monthly Data'!#REF!</definedName>
    <definedName name="_1525_______________________________________________________________________________________________123Graph_LBL_BCHART_1" hidden="1">[11]F!$D$5:$D$29</definedName>
    <definedName name="_1525______________________123Graph_ACHART_5" hidden="1">[11]E!$B$12:$B$32</definedName>
    <definedName name="_1525_________123Graph_CCHART_1" hidden="1">[11]F!$F$5:$F$29</definedName>
    <definedName name="_1526_______________________________________________________________________________________________123Graph_LBL_BCHART_6" hidden="1">'[10]Monthly Data'!$C$6:$C$12</definedName>
    <definedName name="_1526______________________123Graph_ACHART_6" hidden="1">'[10]Monthly Data'!$B$6:$B$23</definedName>
    <definedName name="_1526_________123Graph_CCHART_2" hidden="1">[11]F!$H$5:$H$29</definedName>
    <definedName name="_1527_______________________________________________________________________________________________123Graph_LBL_BCHART_7" hidden="1">'[10]Monthly Data'!#REF!</definedName>
    <definedName name="_1527______________________123Graph_ACHART_7" hidden="1">'[10]Monthly Data'!#REF!</definedName>
    <definedName name="_1527_________123Graph_CCHART_6" hidden="1">'[10]Monthly Data'!$E$6:$E$23</definedName>
    <definedName name="_1528_______________________________________________________________________________________________123Graph_LBL_ECHART_1" hidden="1">[11]F!$G$5:$G$29</definedName>
    <definedName name="_1528______________________123Graph_BCHART_1" hidden="1">[11]F!$J$5:$J$29</definedName>
    <definedName name="_1528_________123Graph_CCHART_7" hidden="1">'[10]Monthly Data'!#REF!</definedName>
    <definedName name="_1529_______________________________________________________________________________________________123Graph_XCHART_2" hidden="1">[11]F!$A$5:$A$29</definedName>
    <definedName name="_1529______________________123Graph_BCHART_2" hidden="1">[11]F!$J$5:$J$29</definedName>
    <definedName name="_1529_________123Graph_DCHART_1" hidden="1">[11]F!$E$5:$E$29</definedName>
    <definedName name="_153______________________________________________________________________________________________________________________________________________________123Graph_CCHART_7" hidden="1">'[10]Monthly Data'!#REF!</definedName>
    <definedName name="_153___________________________________________________________________________________________________________________123Graph_BCHART_3" hidden="1">[11]F!$C$5:$C$29</definedName>
    <definedName name="_153______________________________________________________________________123Graph_LBL_ECHART_1" hidden="1">[11]F!$G$5:$G$29</definedName>
    <definedName name="_153_________________123Graph_BCHART_1" hidden="1">[11]F!$J$5:$J$29</definedName>
    <definedName name="_153____123Graph_ACHART_3" hidden="1">[7]F!$L$5:$L$29</definedName>
    <definedName name="_153__123Graph_ACHART_5" hidden="1">[1]E!$B$12:$B$32</definedName>
    <definedName name="_153__123Graph_FCHART_1" hidden="1">[1]F!$L$5:$L$29</definedName>
    <definedName name="_153__123Graph_XCHART_4" hidden="1">[7]F!$A$5:$A$29</definedName>
    <definedName name="_153__123Graph_XCHART_7" hidden="1">'[8]Monthly Data'!$A$6:$A$13</definedName>
    <definedName name="_1530_______________________________________________________________________________________________123Graph_XCHART_3" hidden="1">[11]F!$A$5:$A$29</definedName>
    <definedName name="_1530______________________123Graph_BCHART_3" hidden="1">[11]F!$C$5:$C$29</definedName>
    <definedName name="_1530_________123Graph_DCHART_6" hidden="1">'[10]Monthly Data'!$D$6:$D$23</definedName>
    <definedName name="_1531_______________________________________________________________________________________________123Graph_XCHART_4" hidden="1">[11]F!$A$5:$A$29</definedName>
    <definedName name="_1531______________________123Graph_BCHART_6" hidden="1">'[10]Monthly Data'!$F$6:$F$23</definedName>
    <definedName name="_1531_________123Graph_DCHART_7" hidden="1">'[10]Monthly Data'!#REF!</definedName>
    <definedName name="_1532_______________________________________________________________________________________________123Graph_XCHART_7" hidden="1">'[10]Monthly Data'!$A$6:$A$13</definedName>
    <definedName name="_1532______________________123Graph_BCHART_7" hidden="1">'[10]Monthly Data'!#REF!</definedName>
    <definedName name="_1532_________123Graph_ECHART_1" hidden="1">[11]F!$I$5:$I$29</definedName>
    <definedName name="_1533______________________________________________________________________________________________123Graph_ACHART_1" hidden="1">[11]F!$B$5:$B$29</definedName>
    <definedName name="_1533______________________123Graph_CCHART_1" hidden="1">[11]F!$F$5:$F$29</definedName>
    <definedName name="_1533_________123Graph_FCHART_1" hidden="1">[11]F!$L$5:$L$29</definedName>
    <definedName name="_1534______________________________________________________________________________________________123Graph_ACHART_2" hidden="1">[11]F!$B$5:$B$29</definedName>
    <definedName name="_1534______________________123Graph_CCHART_2" hidden="1">[11]F!$H$5:$H$29</definedName>
    <definedName name="_1534_________123Graph_LBL_BCHART_1" hidden="1">[11]F!$D$5:$D$29</definedName>
    <definedName name="_1535______________________________________________________________________________________________123Graph_ACHART_3" hidden="1">[11]F!$L$5:$L$29</definedName>
    <definedName name="_1535______________________123Graph_CCHART_6" hidden="1">'[10]Monthly Data'!$E$6:$E$23</definedName>
    <definedName name="_1535_________123Graph_LBL_BCHART_6" hidden="1">'[10]Monthly Data'!$C$6:$C$12</definedName>
    <definedName name="_1536______________________________________________________________________________________________123Graph_ACHART_4" hidden="1">[11]F!$G$5:$G$29</definedName>
    <definedName name="_1536______________________123Graph_CCHART_7" hidden="1">'[10]Monthly Data'!#REF!</definedName>
    <definedName name="_1536_________123Graph_LBL_BCHART_7" hidden="1">'[10]Monthly Data'!#REF!</definedName>
    <definedName name="_1537______________________________________________________________________________________________123Graph_ACHART_5" hidden="1">[11]E!$B$12:$B$32</definedName>
    <definedName name="_1537______________________123Graph_DCHART_1" hidden="1">[11]F!$E$5:$E$29</definedName>
    <definedName name="_1537_________123Graph_LBL_ECHART_1" hidden="1">[11]F!$G$5:$G$29</definedName>
    <definedName name="_1538______________________________________________________________________________________________123Graph_ACHART_6" hidden="1">'[10]Monthly Data'!$B$6:$B$23</definedName>
    <definedName name="_1538______________________123Graph_DCHART_6" hidden="1">'[10]Monthly Data'!$D$6:$D$23</definedName>
    <definedName name="_1538_________123Graph_XCHART_2" hidden="1">[11]F!$A$5:$A$29</definedName>
    <definedName name="_1539______________________________________________________________________________________________123Graph_ACHART_7" hidden="1">'[10]Monthly Data'!#REF!</definedName>
    <definedName name="_1539______________________123Graph_DCHART_7" hidden="1">'[10]Monthly Data'!#REF!</definedName>
    <definedName name="_1539_________123Graph_XCHART_3" hidden="1">[11]F!$A$5:$A$29</definedName>
    <definedName name="_154______________________________________________________________________________________________________________________________________________________123Graph_DCHART_7" hidden="1">'[10]Monthly Data'!#REF!</definedName>
    <definedName name="_154___________________________________________________________________________________________________________________123Graph_BCHART_6" hidden="1">'[10]Monthly Data'!$F$6:$F$23</definedName>
    <definedName name="_154______________________________________________________________________123Graph_XCHART_2" hidden="1">[11]F!$A$5:$A$29</definedName>
    <definedName name="_154_________________123Graph_BCHART_2" hidden="1">[11]F!$J$5:$J$29</definedName>
    <definedName name="_154____123Graph_ACHART_4" hidden="1">[7]F!$G$5:$G$29</definedName>
    <definedName name="_154__123Graph_ACHART_6" hidden="1">'[8]Monthly Data'!$B$6:$B$23</definedName>
    <definedName name="_154__123Graph_LBL_BCHART_1" hidden="1">[1]F!$D$5:$D$29</definedName>
    <definedName name="_154__123Graph_XCHART_7" hidden="1">'[4]Monthly Data'!$A$6:$A$13</definedName>
    <definedName name="_1540______________________________________________________________________________________________123Graph_BCHART_1" hidden="1">[11]F!$J$5:$J$29</definedName>
    <definedName name="_1540______________________123Graph_ECHART_1" hidden="1">[11]F!$I$5:$I$29</definedName>
    <definedName name="_1540_________123Graph_XCHART_4" hidden="1">[11]F!$A$5:$A$29</definedName>
    <definedName name="_1541______________________________________________________________________________________________123Graph_BCHART_2" hidden="1">[11]F!$J$5:$J$29</definedName>
    <definedName name="_1541______________________123Graph_FCHART_1" hidden="1">[11]F!$L$5:$L$29</definedName>
    <definedName name="_1541_________123Graph_XCHART_7" hidden="1">'[10]Monthly Data'!$A$6:$A$13</definedName>
    <definedName name="_1542______________________________________________________________________________________________123Graph_BCHART_3" hidden="1">[11]F!$C$5:$C$29</definedName>
    <definedName name="_1542______________________123Graph_LBL_BCHART_1" hidden="1">[11]F!$D$5:$D$29</definedName>
    <definedName name="_1542________123Graph_ACHART_1" hidden="1">[11]F!$B$5:$B$29</definedName>
    <definedName name="_1543______________________________________________________________________________________________123Graph_BCHART_6" hidden="1">'[10]Monthly Data'!$F$6:$F$23</definedName>
    <definedName name="_1543______________________123Graph_LBL_BCHART_6" hidden="1">'[10]Monthly Data'!$C$6:$C$12</definedName>
    <definedName name="_1543________123Graph_ACHART_2" hidden="1">[11]F!$B$5:$B$29</definedName>
    <definedName name="_1544______________________________________________________________________________________________123Graph_BCHART_7" hidden="1">'[10]Monthly Data'!#REF!</definedName>
    <definedName name="_1544______________________123Graph_LBL_BCHART_7" hidden="1">'[10]Monthly Data'!#REF!</definedName>
    <definedName name="_1544________123Graph_ACHART_3" hidden="1">[11]F!$L$5:$L$29</definedName>
    <definedName name="_1545______________________________________________________________________________________________123Graph_CCHART_1" hidden="1">[11]F!$F$5:$F$29</definedName>
    <definedName name="_1545______________________123Graph_LBL_ECHART_1" hidden="1">[11]F!$G$5:$G$29</definedName>
    <definedName name="_1545________123Graph_ACHART_4" hidden="1">[11]F!$G$5:$G$29</definedName>
    <definedName name="_1546______________________________________________________________________________________________123Graph_CCHART_2" hidden="1">[11]F!$H$5:$H$29</definedName>
    <definedName name="_1546______________________123Graph_XCHART_2" hidden="1">[11]F!$A$5:$A$29</definedName>
    <definedName name="_1546________123Graph_ACHART_5" hidden="1">[11]E!$B$12:$B$32</definedName>
    <definedName name="_1547______________________________________________________________________________________________123Graph_CCHART_6" hidden="1">'[10]Monthly Data'!$E$6:$E$23</definedName>
    <definedName name="_1547______________________123Graph_XCHART_3" hidden="1">[11]F!$A$5:$A$29</definedName>
    <definedName name="_1547________123Graph_ACHART_6" hidden="1">'[10]Monthly Data'!$B$6:$B$23</definedName>
    <definedName name="_1548______________________________________________________________________________________________123Graph_CCHART_7" hidden="1">'[10]Monthly Data'!#REF!</definedName>
    <definedName name="_1548______________________123Graph_XCHART_4" hidden="1">[11]F!$A$5:$A$29</definedName>
    <definedName name="_1548________123Graph_ACHART_7" hidden="1">'[10]Monthly Data'!#REF!</definedName>
    <definedName name="_1549______________________________________________________________________________________________123Graph_DCHART_1" hidden="1">[11]F!$E$5:$E$29</definedName>
    <definedName name="_1549______________________123Graph_XCHART_7" hidden="1">'[10]Monthly Data'!$A$6:$A$13</definedName>
    <definedName name="_1549________123Graph_BCHART_1" hidden="1">[11]F!$J$5:$J$29</definedName>
    <definedName name="_155______________________________________________________________________________________________________________________________________________________123Graph_LBL_BCHART_7" hidden="1">'[10]Monthly Data'!#REF!</definedName>
    <definedName name="_155___________________________________________________________________________________________________________________123Graph_BCHART_7" hidden="1">'[10]Monthly Data'!#REF!</definedName>
    <definedName name="_155______________________________________________________________________123Graph_XCHART_3" hidden="1">[11]F!$A$5:$A$29</definedName>
    <definedName name="_155_________________123Graph_BCHART_3" hidden="1">[11]F!$C$5:$C$29</definedName>
    <definedName name="_155_____123Graph_ACHART_1" hidden="1">[1]F!$B$5:$B$29</definedName>
    <definedName name="_155____123Graph_ACHART_5" hidden="1">[7]E!$B$12:$B$32</definedName>
    <definedName name="_155__123Graph_LBL_BCHART_6" hidden="1">'[8]Monthly Data'!$C$6:$C$12</definedName>
    <definedName name="_1550______________________________________________________________________________________________123Graph_DCHART_6" hidden="1">'[10]Monthly Data'!$D$6:$D$23</definedName>
    <definedName name="_1550_____________________123Graph_ACHART_1" hidden="1">[11]F!$B$5:$B$29</definedName>
    <definedName name="_1550________123Graph_BCHART_2" hidden="1">[11]F!$J$5:$J$29</definedName>
    <definedName name="_1551______________________________________________________________________________________________123Graph_DCHART_7" hidden="1">'[10]Monthly Data'!#REF!</definedName>
    <definedName name="_1551_____________________123Graph_ACHART_2" hidden="1">[11]F!$B$5:$B$29</definedName>
    <definedName name="_1551________123Graph_BCHART_3" hidden="1">[11]F!$C$5:$C$29</definedName>
    <definedName name="_1552______________________________________________________________________________________________123Graph_ECHART_1" hidden="1">[11]F!$I$5:$I$29</definedName>
    <definedName name="_1552_____________________123Graph_ACHART_3" hidden="1">[11]F!$L$5:$L$29</definedName>
    <definedName name="_1552________123Graph_BCHART_6" hidden="1">'[10]Monthly Data'!$F$6:$F$23</definedName>
    <definedName name="_1553______________________________________________________________________________________________123Graph_FCHART_1" hidden="1">[11]F!$L$5:$L$29</definedName>
    <definedName name="_1553_____________________123Graph_ACHART_4" hidden="1">[11]F!$G$5:$G$29</definedName>
    <definedName name="_1553________123Graph_BCHART_7" hidden="1">'[10]Monthly Data'!#REF!</definedName>
    <definedName name="_1554______________________________________________________________________________________________123Graph_LBL_BCHART_1" hidden="1">[11]F!$D$5:$D$29</definedName>
    <definedName name="_1554_____________________123Graph_ACHART_5" hidden="1">[11]E!$B$12:$B$32</definedName>
    <definedName name="_1554________123Graph_CCHART_1" hidden="1">[11]F!$F$5:$F$29</definedName>
    <definedName name="_1555______________________________________________________________________________________________123Graph_LBL_BCHART_6" hidden="1">'[10]Monthly Data'!$C$6:$C$12</definedName>
    <definedName name="_1555_____________________123Graph_ACHART_6" hidden="1">'[10]Monthly Data'!$B$6:$B$23</definedName>
    <definedName name="_1555________123Graph_CCHART_2" hidden="1">[11]F!$H$5:$H$29</definedName>
    <definedName name="_1556______________________________________________________________________________________________123Graph_LBL_BCHART_7" hidden="1">'[10]Monthly Data'!#REF!</definedName>
    <definedName name="_1556_____________________123Graph_ACHART_7" hidden="1">'[10]Monthly Data'!#REF!</definedName>
    <definedName name="_1556________123Graph_CCHART_6" hidden="1">'[10]Monthly Data'!$E$6:$E$23</definedName>
    <definedName name="_1557______________________________________________________________________________________________123Graph_LBL_ECHART_1" hidden="1">[11]F!$G$5:$G$29</definedName>
    <definedName name="_1557_____________________123Graph_BCHART_1" hidden="1">[11]F!$J$5:$J$29</definedName>
    <definedName name="_1557________123Graph_CCHART_7" hidden="1">'[10]Monthly Data'!#REF!</definedName>
    <definedName name="_1558______________________________________________________________________________________________123Graph_XCHART_2" hidden="1">[11]F!$A$5:$A$29</definedName>
    <definedName name="_1558_____________________123Graph_BCHART_2" hidden="1">[11]F!$J$5:$J$29</definedName>
    <definedName name="_1558________123Graph_DCHART_1" hidden="1">[11]F!$E$5:$E$29</definedName>
    <definedName name="_1559______________________________________________________________________________________________123Graph_XCHART_3" hidden="1">[11]F!$A$5:$A$29</definedName>
    <definedName name="_1559_____________________123Graph_BCHART_3" hidden="1">[11]F!$C$5:$C$29</definedName>
    <definedName name="_1559________123Graph_DCHART_6" hidden="1">'[10]Monthly Data'!$D$6:$D$23</definedName>
    <definedName name="_156_____________________________________________________________________________________________________________________________________________________123Graph_ACHART_7" hidden="1">'[10]Monthly Data'!#REF!</definedName>
    <definedName name="_156___________________________________________________________________________________________________________________123Graph_CCHART_1" hidden="1">[11]F!$F$5:$F$29</definedName>
    <definedName name="_156______________________________________________________________________123Graph_XCHART_4" hidden="1">[11]F!$A$5:$A$29</definedName>
    <definedName name="_156_________________123Graph_BCHART_6" hidden="1">'[10]Monthly Data'!$F$6:$F$23</definedName>
    <definedName name="_156_____123Graph_ACHART_2" hidden="1">[1]F!$B$5:$B$29</definedName>
    <definedName name="_156____123Graph_ACHART_6" hidden="1">'[4]Monthly Data'!$B$6:$B$23</definedName>
    <definedName name="_1560______________________________________________________________________________________________123Graph_XCHART_4" hidden="1">[11]F!$A$5:$A$29</definedName>
    <definedName name="_1560_____________________123Graph_BCHART_6" hidden="1">'[10]Monthly Data'!$F$6:$F$23</definedName>
    <definedName name="_1560________123Graph_DCHART_7" hidden="1">'[10]Monthly Data'!#REF!</definedName>
    <definedName name="_1561______________________________________________________________________________________________123Graph_XCHART_7" hidden="1">'[10]Monthly Data'!$A$6:$A$13</definedName>
    <definedName name="_1561_____________________123Graph_BCHART_7" hidden="1">'[10]Monthly Data'!#REF!</definedName>
    <definedName name="_1561________123Graph_ECHART_1" hidden="1">[11]F!$I$5:$I$29</definedName>
    <definedName name="_1562_____________________________________________________________________________________________123Graph_ACHART_1" hidden="1">[11]F!$B$5:$B$29</definedName>
    <definedName name="_1562_____________________123Graph_CCHART_1" hidden="1">[11]F!$F$5:$F$29</definedName>
    <definedName name="_1562________123Graph_FCHART_1" hidden="1">[11]F!$L$5:$L$29</definedName>
    <definedName name="_1563_____________________________________________________________________________________________123Graph_ACHART_2" hidden="1">[11]F!$B$5:$B$29</definedName>
    <definedName name="_1563_____________________123Graph_CCHART_2" hidden="1">[11]F!$H$5:$H$29</definedName>
    <definedName name="_1563________123Graph_LBL_BCHART_1" hidden="1">[11]F!$D$5:$D$29</definedName>
    <definedName name="_1564_____________________________________________________________________________________________123Graph_ACHART_3" hidden="1">[11]F!$L$5:$L$29</definedName>
    <definedName name="_1564_____________________123Graph_CCHART_6" hidden="1">'[10]Monthly Data'!$E$6:$E$23</definedName>
    <definedName name="_1564________123Graph_LBL_BCHART_6" hidden="1">'[10]Monthly Data'!$C$6:$C$12</definedName>
    <definedName name="_1565_____________________________________________________________________________________________123Graph_ACHART_4" hidden="1">[11]F!$G$5:$G$29</definedName>
    <definedName name="_1565_____________________123Graph_CCHART_7" hidden="1">'[10]Monthly Data'!#REF!</definedName>
    <definedName name="_1565________123Graph_LBL_BCHART_7" hidden="1">'[10]Monthly Data'!#REF!</definedName>
    <definedName name="_1566_____________________________________________________________________________________________123Graph_ACHART_5" hidden="1">[11]E!$B$12:$B$32</definedName>
    <definedName name="_1566_____________________123Graph_DCHART_1" hidden="1">[11]F!$E$5:$E$29</definedName>
    <definedName name="_1566________123Graph_LBL_ECHART_1" hidden="1">[11]F!$G$5:$G$29</definedName>
    <definedName name="_1567_____________________________________________________________________________________________123Graph_ACHART_6" hidden="1">'[10]Monthly Data'!$B$6:$B$23</definedName>
    <definedName name="_1567_____________________123Graph_DCHART_6" hidden="1">'[10]Monthly Data'!$D$6:$D$23</definedName>
    <definedName name="_1567________123Graph_XCHART_2" hidden="1">[11]F!$A$5:$A$29</definedName>
    <definedName name="_1568_____________________________________________________________________________________________123Graph_ACHART_7" hidden="1">'[10]Monthly Data'!#REF!</definedName>
    <definedName name="_1568_____________________123Graph_DCHART_7" hidden="1">'[10]Monthly Data'!#REF!</definedName>
    <definedName name="_1568________123Graph_XCHART_3" hidden="1">[11]F!$A$5:$A$29</definedName>
    <definedName name="_1569_____________________________________________________________________________________________123Graph_BCHART_1" hidden="1">[11]F!$J$5:$J$29</definedName>
    <definedName name="_1569_____________________123Graph_ECHART_1" hidden="1">[11]F!$I$5:$I$29</definedName>
    <definedName name="_1569________123Graph_XCHART_4" hidden="1">[11]F!$A$5:$A$29</definedName>
    <definedName name="_157_____________________________________________________________________________________________________________________________________________________123Graph_BCHART_7" hidden="1">'[10]Monthly Data'!#REF!</definedName>
    <definedName name="_157___________________________________________________________________________________________________________________123Graph_CCHART_2" hidden="1">[11]F!$H$5:$H$29</definedName>
    <definedName name="_157______________________________________________________________________123Graph_XCHART_7" hidden="1">'[10]Monthly Data'!$A$6:$A$13</definedName>
    <definedName name="_157_________________123Graph_BCHART_7" hidden="1">'[10]Monthly Data'!#REF!</definedName>
    <definedName name="_157_____123Graph_ACHART_3" hidden="1">[1]F!$L$5:$L$29</definedName>
    <definedName name="_157____123Graph_BCHART_1" hidden="1">[7]F!$J$5:$J$29</definedName>
    <definedName name="_1570_____________________________________________________________________________________________123Graph_BCHART_2" hidden="1">[11]F!$J$5:$J$29</definedName>
    <definedName name="_1570_____________________123Graph_FCHART_1" hidden="1">[11]F!$L$5:$L$29</definedName>
    <definedName name="_1570________123Graph_XCHART_7" hidden="1">'[10]Monthly Data'!$A$6:$A$13</definedName>
    <definedName name="_1571_____________________________________________________________________________________________123Graph_BCHART_3" hidden="1">[11]F!$C$5:$C$29</definedName>
    <definedName name="_1571_____________________123Graph_LBL_BCHART_1" hidden="1">[11]F!$D$5:$D$29</definedName>
    <definedName name="_1571_______123Graph_ACHART_1" hidden="1">[11]F!$B$5:$B$29</definedName>
    <definedName name="_1572_____________________________________________________________________________________________123Graph_BCHART_6" hidden="1">'[10]Monthly Data'!$F$6:$F$23</definedName>
    <definedName name="_1572_____________________123Graph_LBL_BCHART_6" hidden="1">'[10]Monthly Data'!$C$6:$C$12</definedName>
    <definedName name="_1572_______123Graph_ACHART_2" hidden="1">[11]F!$B$5:$B$29</definedName>
    <definedName name="_1573_____________________________________________________________________________________________123Graph_BCHART_7" hidden="1">'[10]Monthly Data'!#REF!</definedName>
    <definedName name="_1573_____________________123Graph_LBL_BCHART_7" hidden="1">'[10]Monthly Data'!#REF!</definedName>
    <definedName name="_1573_______123Graph_ACHART_3" hidden="1">[11]F!$L$5:$L$29</definedName>
    <definedName name="_1574_____________________________________________________________________________________________123Graph_CCHART_1" hidden="1">[11]F!$F$5:$F$29</definedName>
    <definedName name="_1574_____________________123Graph_LBL_ECHART_1" hidden="1">[11]F!$G$5:$G$29</definedName>
    <definedName name="_1574_______123Graph_ACHART_4" hidden="1">[11]F!$G$5:$G$29</definedName>
    <definedName name="_1575_____________________________________________________________________________________________123Graph_CCHART_2" hidden="1">[11]F!$H$5:$H$29</definedName>
    <definedName name="_1575_____________________123Graph_XCHART_2" hidden="1">[11]F!$A$5:$A$29</definedName>
    <definedName name="_1575_______123Graph_ACHART_5" hidden="1">[11]E!$B$12:$B$32</definedName>
    <definedName name="_1576_____________________________________________________________________________________________123Graph_CCHART_6" hidden="1">'[10]Monthly Data'!$E$6:$E$23</definedName>
    <definedName name="_1576_____________________123Graph_XCHART_3" hidden="1">[11]F!$A$5:$A$29</definedName>
    <definedName name="_1576_______123Graph_ACHART_6" hidden="1">'[10]Monthly Data'!$B$6:$B$23</definedName>
    <definedName name="_1577_____________________________________________________________________________________________123Graph_CCHART_7" hidden="1">'[10]Monthly Data'!#REF!</definedName>
    <definedName name="_1577_____________________123Graph_XCHART_4" hidden="1">[11]F!$A$5:$A$29</definedName>
    <definedName name="_1577_______123Graph_ACHART_7" hidden="1">'[10]Monthly Data'!#REF!</definedName>
    <definedName name="_1578_____________________________________________________________________________________________123Graph_DCHART_1" hidden="1">[11]F!$E$5:$E$29</definedName>
    <definedName name="_1578_____________________123Graph_XCHART_7" hidden="1">'[10]Monthly Data'!$A$6:$A$13</definedName>
    <definedName name="_1578_______123Graph_BCHART_1" hidden="1">[11]F!$J$5:$J$29</definedName>
    <definedName name="_1579_____________________________________________________________________________________________123Graph_DCHART_6" hidden="1">'[10]Monthly Data'!$D$6:$D$23</definedName>
    <definedName name="_1579____________________123Graph_ACHART_1" hidden="1">[11]F!$B$5:$B$29</definedName>
    <definedName name="_1579_______123Graph_BCHART_2" hidden="1">[11]F!$J$5:$J$29</definedName>
    <definedName name="_158_____________________________________________________________________________________________________________________________________________________123Graph_CCHART_7" hidden="1">'[10]Monthly Data'!#REF!</definedName>
    <definedName name="_158___________________________________________________________________________________________________________________123Graph_CCHART_6" hidden="1">'[10]Monthly Data'!$E$6:$E$23</definedName>
    <definedName name="_158_____________________________________________________________________123Graph_ACHART_1" hidden="1">[11]F!$B$5:$B$29</definedName>
    <definedName name="_158_________________123Graph_CCHART_1" hidden="1">[11]F!$F$5:$F$29</definedName>
    <definedName name="_158_____123Graph_ACHART_4" hidden="1">[1]F!$G$5:$G$29</definedName>
    <definedName name="_158____123Graph_BCHART_2" hidden="1">[7]F!$J$5:$J$29</definedName>
    <definedName name="_1580_____________________________________________________________________________________________123Graph_DCHART_7" hidden="1">'[10]Monthly Data'!#REF!</definedName>
    <definedName name="_1580____________________123Graph_ACHART_2" hidden="1">[11]F!$B$5:$B$29</definedName>
    <definedName name="_1580_______123Graph_BCHART_3" hidden="1">[11]F!$C$5:$C$29</definedName>
    <definedName name="_1581_____________________________________________________________________________________________123Graph_ECHART_1" hidden="1">[11]F!$I$5:$I$29</definedName>
    <definedName name="_1581____________________123Graph_ACHART_3" hidden="1">[11]F!$L$5:$L$29</definedName>
    <definedName name="_1581_______123Graph_BCHART_6" hidden="1">'[10]Monthly Data'!$F$6:$F$23</definedName>
    <definedName name="_1582_____________________________________________________________________________________________123Graph_FCHART_1" hidden="1">[11]F!$L$5:$L$29</definedName>
    <definedName name="_1582____________________123Graph_ACHART_4" hidden="1">[11]F!$G$5:$G$29</definedName>
    <definedName name="_1582_______123Graph_BCHART_7" hidden="1">'[10]Monthly Data'!#REF!</definedName>
    <definedName name="_1583_____________________________________________________________________________________________123Graph_LBL_BCHART_1" hidden="1">[11]F!$D$5:$D$29</definedName>
    <definedName name="_1583____________________123Graph_ACHART_5" hidden="1">[11]E!$B$12:$B$32</definedName>
    <definedName name="_1583_______123Graph_CCHART_1" hidden="1">[11]F!$F$5:$F$29</definedName>
    <definedName name="_1584_____________________________________________________________________________________________123Graph_LBL_BCHART_6" hidden="1">'[10]Monthly Data'!$C$6:$C$12</definedName>
    <definedName name="_1584____________________123Graph_ACHART_6" hidden="1">'[10]Monthly Data'!$B$6:$B$23</definedName>
    <definedName name="_1584_______123Graph_CCHART_2" hidden="1">[11]F!$H$5:$H$29</definedName>
    <definedName name="_1585_____________________________________________________________________________________________123Graph_LBL_BCHART_7" hidden="1">'[10]Monthly Data'!#REF!</definedName>
    <definedName name="_1585____________________123Graph_ACHART_7" hidden="1">'[10]Monthly Data'!#REF!</definedName>
    <definedName name="_1585_______123Graph_CCHART_6" hidden="1">'[10]Monthly Data'!$E$6:$E$23</definedName>
    <definedName name="_1586_____________________________________________________________________________________________123Graph_LBL_ECHART_1" hidden="1">[11]F!$G$5:$G$29</definedName>
    <definedName name="_1586____________________123Graph_BCHART_1" hidden="1">[11]F!$J$5:$J$29</definedName>
    <definedName name="_1586_______123Graph_CCHART_7" hidden="1">'[10]Monthly Data'!#REF!</definedName>
    <definedName name="_1587_____________________________________________________________________________________________123Graph_XCHART_2" hidden="1">[11]F!$A$5:$A$29</definedName>
    <definedName name="_1587____________________123Graph_BCHART_2" hidden="1">[11]F!$J$5:$J$29</definedName>
    <definedName name="_1587_______123Graph_DCHART_1" hidden="1">[11]F!$E$5:$E$29</definedName>
    <definedName name="_1588_____________________________________________________________________________________________123Graph_XCHART_3" hidden="1">[11]F!$A$5:$A$29</definedName>
    <definedName name="_1588____________________123Graph_BCHART_3" hidden="1">[11]F!$C$5:$C$29</definedName>
    <definedName name="_1588_______123Graph_DCHART_6" hidden="1">'[10]Monthly Data'!$D$6:$D$23</definedName>
    <definedName name="_1589_____________________________________________________________________________________________123Graph_XCHART_4" hidden="1">[11]F!$A$5:$A$29</definedName>
    <definedName name="_1589____________________123Graph_BCHART_6" hidden="1">'[10]Monthly Data'!$F$6:$F$23</definedName>
    <definedName name="_1589_______123Graph_DCHART_7" hidden="1">'[10]Monthly Data'!#REF!</definedName>
    <definedName name="_159_____________________________________________________________________________________________________________________________________________________123Graph_DCHART_7" hidden="1">'[10]Monthly Data'!#REF!</definedName>
    <definedName name="_159___________________________________________________________________________________________________________________123Graph_CCHART_7" hidden="1">'[10]Monthly Data'!#REF!</definedName>
    <definedName name="_159_____________________________________________________________________123Graph_ACHART_2" hidden="1">[11]F!$B$5:$B$29</definedName>
    <definedName name="_159_________________123Graph_CCHART_2" hidden="1">[11]F!$H$5:$H$29</definedName>
    <definedName name="_159_____123Graph_ACHART_5" hidden="1">[1]E!$B$12:$B$32</definedName>
    <definedName name="_159____123Graph_BCHART_3" hidden="1">[7]F!$C$5:$C$29</definedName>
    <definedName name="_1590_____________________________________________________________________________________________123Graph_XCHART_7" hidden="1">'[10]Monthly Data'!$A$6:$A$13</definedName>
    <definedName name="_1590____________________123Graph_BCHART_7" hidden="1">'[10]Monthly Data'!#REF!</definedName>
    <definedName name="_1590_______123Graph_ECHART_1" hidden="1">[11]F!$I$5:$I$29</definedName>
    <definedName name="_1591____________________________________________________________________________________________123Graph_ACHART_1" hidden="1">[11]F!$B$5:$B$29</definedName>
    <definedName name="_1591____________________123Graph_CCHART_1" hidden="1">[11]F!$F$5:$F$29</definedName>
    <definedName name="_1591_______123Graph_FCHART_1" hidden="1">[11]F!$L$5:$L$29</definedName>
    <definedName name="_1592____________________________________________________________________________________________123Graph_ACHART_2" hidden="1">[11]F!$B$5:$B$29</definedName>
    <definedName name="_1592____________________123Graph_CCHART_2" hidden="1">[11]F!$H$5:$H$29</definedName>
    <definedName name="_1592_______123Graph_LBL_BCHART_1" hidden="1">[11]F!$D$5:$D$29</definedName>
    <definedName name="_1593____________________________________________________________________________________________123Graph_ACHART_3" hidden="1">[11]F!$L$5:$L$29</definedName>
    <definedName name="_1593____________________123Graph_CCHART_6" hidden="1">'[10]Monthly Data'!$E$6:$E$23</definedName>
    <definedName name="_1593_______123Graph_LBL_BCHART_6" hidden="1">'[10]Monthly Data'!$C$6:$C$12</definedName>
    <definedName name="_1594____________________________________________________________________________________________123Graph_ACHART_4" hidden="1">[11]F!$G$5:$G$29</definedName>
    <definedName name="_1594____________________123Graph_CCHART_7" hidden="1">'[10]Monthly Data'!#REF!</definedName>
    <definedName name="_1594_______123Graph_LBL_BCHART_7" hidden="1">'[10]Monthly Data'!#REF!</definedName>
    <definedName name="_1595____________________________________________________________________________________________123Graph_ACHART_5" hidden="1">[11]E!$B$12:$B$32</definedName>
    <definedName name="_1595____________________123Graph_DCHART_1" hidden="1">[11]F!$E$5:$E$29</definedName>
    <definedName name="_1595_______123Graph_LBL_ECHART_1" hidden="1">[11]F!$G$5:$G$29</definedName>
    <definedName name="_1596____________________________________________________________________________________________123Graph_ACHART_6" hidden="1">'[10]Monthly Data'!$B$6:$B$23</definedName>
    <definedName name="_1596____________________123Graph_DCHART_6" hidden="1">'[10]Monthly Data'!$D$6:$D$23</definedName>
    <definedName name="_1596_______123Graph_XCHART_2" hidden="1">[11]F!$A$5:$A$29</definedName>
    <definedName name="_1597____________________________________________________________________________________________123Graph_ACHART_7" hidden="1">'[10]Monthly Data'!#REF!</definedName>
    <definedName name="_1597____________________123Graph_DCHART_7" hidden="1">'[10]Monthly Data'!#REF!</definedName>
    <definedName name="_1597_______123Graph_XCHART_3" hidden="1">[11]F!$A$5:$A$29</definedName>
    <definedName name="_1598____________________________________________________________________________________________123Graph_BCHART_1" hidden="1">[11]F!$J$5:$J$29</definedName>
    <definedName name="_1598____________________123Graph_ECHART_1" hidden="1">[11]F!$I$5:$I$29</definedName>
    <definedName name="_1598_______123Graph_XCHART_4" hidden="1">[11]F!$A$5:$A$29</definedName>
    <definedName name="_1599____________________________________________________________________________________________123Graph_BCHART_2" hidden="1">[11]F!$J$5:$J$29</definedName>
    <definedName name="_1599____________________123Graph_FCHART_1" hidden="1">[11]F!$L$5:$L$29</definedName>
    <definedName name="_1599_______123Graph_XCHART_7" hidden="1">'[10]Monthly Data'!$A$6:$A$13</definedName>
    <definedName name="_16_________________________________________________________________________________________________________________________________________________________________________________123Graph_ACHART_7" hidden="1">'[10]Monthly Data'!#REF!</definedName>
    <definedName name="_16________________________________________________________________________________________________________________________123Graph_DCHART_1" hidden="1">[11]F!$E$5:$E$29</definedName>
    <definedName name="_16________________________________________________________________________________________123Graph_ACHART_7" hidden="1">'[10]Monthly Data'!#REF!</definedName>
    <definedName name="_16______________________123Graph_CCHART_7" hidden="1">'[10]Monthly Data'!#REF!</definedName>
    <definedName name="_16____________123Graph_ACHART_1" hidden="1">[1]F!$B$5:$B$29</definedName>
    <definedName name="_16____________123Graph_ACHART_6" hidden="1">'[8]Monthly Data'!$B$6:$B$23</definedName>
    <definedName name="_16____123Graph_CCHART_1" hidden="1">[1]F!$F$5:$F$29</definedName>
    <definedName name="_16___123Graph_CCHART_2" hidden="1">[7]F!$H$5:$H$29</definedName>
    <definedName name="_16___123Graph_CCHART_7" hidden="1">'[10]Monthly Data'!#REF!</definedName>
    <definedName name="_16__123Graph_ACHART_7" hidden="1">'[8]Monthly Data'!#REF!</definedName>
    <definedName name="_16__123Graph_BCHART_1" hidden="1">[7]F!$J$5:$J$29</definedName>
    <definedName name="_16__123Graph_BCHART_2" hidden="1">[1]F!$J$5:$J$29</definedName>
    <definedName name="_16__123Graph_BCHART_3" hidden="1">[7]F!$C$5:$C$29</definedName>
    <definedName name="_16__123Graph_CCHART_2" hidden="1">[7]F!$H$5:$H$29</definedName>
    <definedName name="_16__123Graph_CCHART_6" hidden="1">'[4]Monthly Data'!$E$6:$E$23</definedName>
    <definedName name="_16__123Graph_CCHART_7" hidden="1">'[16]Monthly Data'!#REF!</definedName>
    <definedName name="_16__123Graph_DChart_2B" hidden="1">'[6]Cash Component Inputs'!$C$48:$H$48</definedName>
    <definedName name="_160_____________________________________________________________________________________________________________________________________________________123Graph_LBL_BCHART_7" hidden="1">'[10]Monthly Data'!#REF!</definedName>
    <definedName name="_160___________________________________________________________________________________________________________________123Graph_DCHART_1" hidden="1">[11]F!$E$5:$E$29</definedName>
    <definedName name="_160_____________________________________________________________________123Graph_ACHART_3" hidden="1">[11]F!$L$5:$L$29</definedName>
    <definedName name="_160_________________123Graph_CCHART_6" hidden="1">'[10]Monthly Data'!$E$6:$E$23</definedName>
    <definedName name="_160_____123Graph_ACHART_6" hidden="1">'[8]Monthly Data'!$B$6:$B$23</definedName>
    <definedName name="_160____123Graph_BCHART_6" hidden="1">'[4]Monthly Data'!$F$6:$F$23</definedName>
    <definedName name="_1600____________________________________________________________________________________________123Graph_BCHART_3" hidden="1">[11]F!$C$5:$C$29</definedName>
    <definedName name="_1600____________________123Graph_LBL_BCHART_1" hidden="1">[11]F!$D$5:$D$29</definedName>
    <definedName name="_1600______123Graph_ACHART_1" hidden="1">[11]F!$B$5:$B$29</definedName>
    <definedName name="_1601____________________________________________________________________________________________123Graph_BCHART_6" hidden="1">'[10]Monthly Data'!$F$6:$F$23</definedName>
    <definedName name="_1601____________________123Graph_LBL_BCHART_6" hidden="1">'[10]Monthly Data'!$C$6:$C$12</definedName>
    <definedName name="_1601______123Graph_ACHART_2" hidden="1">[11]F!$B$5:$B$29</definedName>
    <definedName name="_1602____________________________________________________________________________________________123Graph_BCHART_7" hidden="1">'[10]Monthly Data'!#REF!</definedName>
    <definedName name="_1602____________________123Graph_LBL_BCHART_7" hidden="1">'[10]Monthly Data'!#REF!</definedName>
    <definedName name="_1602______123Graph_ACHART_3" hidden="1">[11]F!$L$5:$L$29</definedName>
    <definedName name="_1603____________________________________________________________________________________________123Graph_CCHART_1" hidden="1">[11]F!$F$5:$F$29</definedName>
    <definedName name="_1603____________________123Graph_LBL_ECHART_1" hidden="1">[11]F!$G$5:$G$29</definedName>
    <definedName name="_1603______123Graph_ACHART_4" hidden="1">[11]F!$G$5:$G$29</definedName>
    <definedName name="_1604____________________________________________________________________________________________123Graph_CCHART_2" hidden="1">[11]F!$H$5:$H$29</definedName>
    <definedName name="_1604____________________123Graph_XCHART_2" hidden="1">[11]F!$A$5:$A$29</definedName>
    <definedName name="_1604______123Graph_ACHART_5" hidden="1">[11]E!$B$12:$B$32</definedName>
    <definedName name="_1605____________________________________________________________________________________________123Graph_CCHART_6" hidden="1">'[10]Monthly Data'!$E$6:$E$23</definedName>
    <definedName name="_1605____________________123Graph_XCHART_3" hidden="1">[11]F!$A$5:$A$29</definedName>
    <definedName name="_1605______123Graph_ACHART_6" hidden="1">'[10]Monthly Data'!$B$6:$B$23</definedName>
    <definedName name="_1606____________________________________________________________________________________________123Graph_CCHART_7" hidden="1">'[10]Monthly Data'!#REF!</definedName>
    <definedName name="_1606____________________123Graph_XCHART_4" hidden="1">[11]F!$A$5:$A$29</definedName>
    <definedName name="_1606______123Graph_ACHART_7" hidden="1">'[10]Monthly Data'!#REF!</definedName>
    <definedName name="_1607____________________________________________________________________________________________123Graph_DCHART_1" hidden="1">[11]F!$E$5:$E$29</definedName>
    <definedName name="_1607____________________123Graph_XCHART_7" hidden="1">'[10]Monthly Data'!$A$6:$A$13</definedName>
    <definedName name="_1607______123Graph_BCHART_1" hidden="1">[11]F!$J$5:$J$29</definedName>
    <definedName name="_1608____________________________________________________________________________________________123Graph_DCHART_6" hidden="1">'[10]Monthly Data'!$D$6:$D$23</definedName>
    <definedName name="_1608___________________123Graph_ACHART_1" hidden="1">[11]F!$B$5:$B$29</definedName>
    <definedName name="_1608______123Graph_BCHART_2" hidden="1">[11]F!$J$5:$J$29</definedName>
    <definedName name="_1609____________________________________________________________________________________________123Graph_DCHART_7" hidden="1">'[10]Monthly Data'!#REF!</definedName>
    <definedName name="_1609___________________123Graph_ACHART_2" hidden="1">[11]F!$B$5:$B$29</definedName>
    <definedName name="_1609______123Graph_BCHART_3" hidden="1">[11]F!$C$5:$C$29</definedName>
    <definedName name="_161____________________________________________________________________________________________________________________________________________________123Graph_ACHART_7" hidden="1">'[10]Monthly Data'!#REF!</definedName>
    <definedName name="_161___________________________________________________________________________________________________________________123Graph_DCHART_6" hidden="1">'[10]Monthly Data'!$D$6:$D$23</definedName>
    <definedName name="_161_____________________________________________________________________123Graph_ACHART_4" hidden="1">[11]F!$G$5:$G$29</definedName>
    <definedName name="_161_________________123Graph_CCHART_7" hidden="1">'[10]Monthly Data'!#REF!</definedName>
    <definedName name="_161____123Graph_CCHART_1" hidden="1">[7]F!$F$5:$F$29</definedName>
    <definedName name="_161__123Graph_LBL_ECHART_1" hidden="1">[1]F!$G$5:$G$29</definedName>
    <definedName name="_1610____________________________________________________________________________________________123Graph_ECHART_1" hidden="1">[11]F!$I$5:$I$29</definedName>
    <definedName name="_1610___________________123Graph_ACHART_3" hidden="1">[11]F!$L$5:$L$29</definedName>
    <definedName name="_1610______123Graph_BCHART_6" hidden="1">'[10]Monthly Data'!$F$6:$F$23</definedName>
    <definedName name="_1611____________________________________________________________________________________________123Graph_FCHART_1" hidden="1">[11]F!$L$5:$L$29</definedName>
    <definedName name="_1611___________________123Graph_ACHART_4" hidden="1">[11]F!$G$5:$G$29</definedName>
    <definedName name="_1611______123Graph_BCHART_7" hidden="1">'[10]Monthly Data'!#REF!</definedName>
    <definedName name="_1612____________________________________________________________________________________________123Graph_LBL_BCHART_1" hidden="1">[11]F!$D$5:$D$29</definedName>
    <definedName name="_1612___________________123Graph_ACHART_5" hidden="1">[11]E!$B$12:$B$32</definedName>
    <definedName name="_1612______123Graph_CCHART_1" hidden="1">[11]F!$F$5:$F$29</definedName>
    <definedName name="_1613____________________________________________________________________________________________123Graph_LBL_BCHART_6" hidden="1">'[10]Monthly Data'!$C$6:$C$12</definedName>
    <definedName name="_1613___________________123Graph_ACHART_6" hidden="1">'[10]Monthly Data'!$B$6:$B$23</definedName>
    <definedName name="_1613______123Graph_CCHART_2" hidden="1">[11]F!$H$5:$H$29</definedName>
    <definedName name="_1614____________________________________________________________________________________________123Graph_LBL_BCHART_7" hidden="1">'[10]Monthly Data'!#REF!</definedName>
    <definedName name="_1614___________________123Graph_ACHART_7" hidden="1">'[10]Monthly Data'!#REF!</definedName>
    <definedName name="_1614______123Graph_CCHART_6" hidden="1">'[10]Monthly Data'!$E$6:$E$23</definedName>
    <definedName name="_1615____________________________________________________________________________________________123Graph_LBL_ECHART_1" hidden="1">[11]F!$G$5:$G$29</definedName>
    <definedName name="_1615___________________123Graph_BCHART_1" hidden="1">[11]F!$J$5:$J$29</definedName>
    <definedName name="_1615______123Graph_CCHART_7" hidden="1">'[10]Monthly Data'!#REF!</definedName>
    <definedName name="_1616____________________________________________________________________________________________123Graph_XCHART_2" hidden="1">[11]F!$A$5:$A$29</definedName>
    <definedName name="_1616___________________123Graph_BCHART_2" hidden="1">[11]F!$J$5:$J$29</definedName>
    <definedName name="_1616______123Graph_DCHART_1" hidden="1">[11]F!$E$5:$E$29</definedName>
    <definedName name="_1617____________________________________________________________________________________________123Graph_XCHART_3" hidden="1">[11]F!$A$5:$A$29</definedName>
    <definedName name="_1617___________________123Graph_BCHART_3" hidden="1">[11]F!$C$5:$C$29</definedName>
    <definedName name="_1617______123Graph_DCHART_6" hidden="1">'[10]Monthly Data'!$D$6:$D$23</definedName>
    <definedName name="_1618____________________________________________________________________________________________123Graph_XCHART_4" hidden="1">[11]F!$A$5:$A$29</definedName>
    <definedName name="_1618___________________123Graph_BCHART_6" hidden="1">'[10]Monthly Data'!$F$6:$F$23</definedName>
    <definedName name="_1618______123Graph_DCHART_7" hidden="1">'[10]Monthly Data'!#REF!</definedName>
    <definedName name="_1619____________________________________________________________________________________________123Graph_XCHART_7" hidden="1">'[10]Monthly Data'!$A$6:$A$13</definedName>
    <definedName name="_1619___________________123Graph_BCHART_7" hidden="1">'[10]Monthly Data'!#REF!</definedName>
    <definedName name="_1619______123Graph_ECHART_1" hidden="1">[11]F!$I$5:$I$29</definedName>
    <definedName name="_162____________________________________________________________________________________________________________________________________________________123Graph_BCHART_7" hidden="1">'[10]Monthly Data'!#REF!</definedName>
    <definedName name="_162___________________________________________________________________________________________________________________123Graph_DCHART_7" hidden="1">'[10]Monthly Data'!#REF!</definedName>
    <definedName name="_162_____________________________________________________________________123Graph_ACHART_5" hidden="1">[11]E!$B$12:$B$32</definedName>
    <definedName name="_162_________________123Graph_DCHART_1" hidden="1">[11]F!$E$5:$E$29</definedName>
    <definedName name="_162____123Graph_CCHART_2" hidden="1">[7]F!$H$5:$H$29</definedName>
    <definedName name="_162__123Graph_XCHART_2" hidden="1">[1]F!$A$5:$A$29</definedName>
    <definedName name="_1620___________________________________________________________________________________________123Graph_ACHART_1" hidden="1">[11]F!$B$5:$B$29</definedName>
    <definedName name="_1620___________________123Graph_CCHART_1" hidden="1">[11]F!$F$5:$F$29</definedName>
    <definedName name="_1620______123Graph_FCHART_1" hidden="1">[11]F!$L$5:$L$29</definedName>
    <definedName name="_1621___________________________________________________________________________________________123Graph_ACHART_2" hidden="1">[11]F!$B$5:$B$29</definedName>
    <definedName name="_1621___________________123Graph_CCHART_2" hidden="1">[11]F!$H$5:$H$29</definedName>
    <definedName name="_1621______123Graph_LBL_BCHART_1" hidden="1">[11]F!$D$5:$D$29</definedName>
    <definedName name="_1622___________________________________________________________________________________________123Graph_ACHART_3" hidden="1">[11]F!$L$5:$L$29</definedName>
    <definedName name="_1622___________________123Graph_CCHART_6" hidden="1">'[10]Monthly Data'!$E$6:$E$23</definedName>
    <definedName name="_1622______123Graph_LBL_BCHART_6" hidden="1">'[10]Monthly Data'!$C$6:$C$12</definedName>
    <definedName name="_1623___________________________________________________________________________________________123Graph_ACHART_4" hidden="1">[11]F!$G$5:$G$29</definedName>
    <definedName name="_1623___________________123Graph_CCHART_7" hidden="1">'[10]Monthly Data'!#REF!</definedName>
    <definedName name="_1623______123Graph_LBL_BCHART_7" hidden="1">'[10]Monthly Data'!#REF!</definedName>
    <definedName name="_1624___________________________________________________________________________________________123Graph_ACHART_5" hidden="1">[11]E!$B$12:$B$32</definedName>
    <definedName name="_1624___________________123Graph_DCHART_1" hidden="1">[11]F!$E$5:$E$29</definedName>
    <definedName name="_1624______123Graph_LBL_ECHART_1" hidden="1">[11]F!$G$5:$G$29</definedName>
    <definedName name="_1625___________________________________________________________________________________________123Graph_ACHART_6" hidden="1">'[10]Monthly Data'!$B$6:$B$23</definedName>
    <definedName name="_1625___________________123Graph_DCHART_6" hidden="1">'[10]Monthly Data'!$D$6:$D$23</definedName>
    <definedName name="_1625______123Graph_XCHART_2" hidden="1">[11]F!$A$5:$A$29</definedName>
    <definedName name="_1626___________________________________________________________________________________________123Graph_BCHART_1" hidden="1">[11]F!$J$5:$J$29</definedName>
    <definedName name="_1626___________________123Graph_DCHART_7" hidden="1">'[10]Monthly Data'!#REF!</definedName>
    <definedName name="_1626______123Graph_XCHART_3" hidden="1">[11]F!$A$5:$A$29</definedName>
    <definedName name="_1627___________________________________________________________________________________________123Graph_BCHART_2" hidden="1">[11]F!$J$5:$J$29</definedName>
    <definedName name="_1627___________________123Graph_ECHART_1" hidden="1">[11]F!$I$5:$I$29</definedName>
    <definedName name="_1627______123Graph_XCHART_4" hidden="1">[11]F!$A$5:$A$29</definedName>
    <definedName name="_1628___________________________________________________________________________________________123Graph_BCHART_3" hidden="1">[11]F!$C$5:$C$29</definedName>
    <definedName name="_1628___________________123Graph_FCHART_1" hidden="1">[11]F!$L$5:$L$29</definedName>
    <definedName name="_1628______123Graph_XCHART_7" hidden="1">'[10]Monthly Data'!$A$6:$A$13</definedName>
    <definedName name="_1629___________________________________________________________________________________________123Graph_BCHART_6" hidden="1">'[10]Monthly Data'!$F$6:$F$23</definedName>
    <definedName name="_1629___________________123Graph_LBL_BCHART_1" hidden="1">[11]F!$D$5:$D$29</definedName>
    <definedName name="_1629_____123Graph_ACHART_1" hidden="1">[11]F!$B$5:$B$29</definedName>
    <definedName name="_163____________________________________________________________________________________________________________________________________________________123Graph_CCHART_7" hidden="1">'[10]Monthly Data'!#REF!</definedName>
    <definedName name="_163___________________________________________________________________________________________________________________123Graph_ECHART_1" hidden="1">[11]F!$I$5:$I$29</definedName>
    <definedName name="_163_____________________________________________________________________123Graph_ACHART_6" hidden="1">'[10]Monthly Data'!$B$6:$B$23</definedName>
    <definedName name="_163_________________123Graph_DCHART_6" hidden="1">'[10]Monthly Data'!$D$6:$D$23</definedName>
    <definedName name="_163_____123Graph_BCHART_1" hidden="1">[1]F!$J$5:$J$29</definedName>
    <definedName name="_163____123Graph_CCHART_6" hidden="1">'[4]Monthly Data'!$E$6:$E$23</definedName>
    <definedName name="_163__123Graph_XCHART_3" hidden="1">[1]F!$A$5:$A$29</definedName>
    <definedName name="_1630___________________________________________________________________________________________123Graph_CCHART_1" hidden="1">[11]F!$F$5:$F$29</definedName>
    <definedName name="_1630___________________123Graph_LBL_BCHART_6" hidden="1">'[10]Monthly Data'!$C$6:$C$12</definedName>
    <definedName name="_1630_____123Graph_ACHART_2" hidden="1">[11]F!$B$5:$B$29</definedName>
    <definedName name="_1631___________________________________________________________________________________________123Graph_CCHART_2" hidden="1">[11]F!$H$5:$H$29</definedName>
    <definedName name="_1631___________________123Graph_LBL_BCHART_7" hidden="1">'[10]Monthly Data'!#REF!</definedName>
    <definedName name="_1631_____123Graph_ACHART_3" hidden="1">[11]F!$L$5:$L$29</definedName>
    <definedName name="_1632___________________________________________________________________________________________123Graph_CCHART_6" hidden="1">'[10]Monthly Data'!$E$6:$E$23</definedName>
    <definedName name="_1632___________________123Graph_LBL_ECHART_1" hidden="1">[11]F!$G$5:$G$29</definedName>
    <definedName name="_1632_____123Graph_ACHART_4" hidden="1">[11]F!$G$5:$G$29</definedName>
    <definedName name="_1633___________________________________________________________________________________________123Graph_DCHART_1" hidden="1">[11]F!$E$5:$E$29</definedName>
    <definedName name="_1633___________________123Graph_XCHART_2" hidden="1">[11]F!$A$5:$A$29</definedName>
    <definedName name="_1633_____123Graph_ACHART_5" hidden="1">[11]E!$B$12:$B$32</definedName>
    <definedName name="_1634___________________________________________________________________________________________123Graph_DCHART_6" hidden="1">'[10]Monthly Data'!$D$6:$D$23</definedName>
    <definedName name="_1634___________________123Graph_XCHART_3" hidden="1">[11]F!$A$5:$A$29</definedName>
    <definedName name="_1634_____123Graph_ACHART_6" hidden="1">'[10]Monthly Data'!$B$6:$B$23</definedName>
    <definedName name="_1635___________________________________________________________________________________________123Graph_ECHART_1" hidden="1">[11]F!$I$5:$I$29</definedName>
    <definedName name="_1635___________________123Graph_XCHART_4" hidden="1">[11]F!$A$5:$A$29</definedName>
    <definedName name="_1635_____123Graph_ACHART_7" hidden="1">'[10]Monthly Data'!#REF!</definedName>
    <definedName name="_1636___________________________________________________________________________________________123Graph_FCHART_1" hidden="1">[11]F!$L$5:$L$29</definedName>
    <definedName name="_1636___________________123Graph_XCHART_7" hidden="1">'[10]Monthly Data'!$A$6:$A$13</definedName>
    <definedName name="_1636_____123Graph_BCHART_1" hidden="1">[11]F!$J$5:$J$29</definedName>
    <definedName name="_1637___________________________________________________________________________________________123Graph_LBL_BCHART_1" hidden="1">[11]F!$D$5:$D$29</definedName>
    <definedName name="_1637__________________123Graph_ACHART_1" hidden="1">[11]F!$B$5:$B$29</definedName>
    <definedName name="_1637_____123Graph_BCHART_2" hidden="1">[11]F!$J$5:$J$29</definedName>
    <definedName name="_1638___________________________________________________________________________________________123Graph_LBL_BCHART_6" hidden="1">'[10]Monthly Data'!$C$6:$C$12</definedName>
    <definedName name="_1638__________________123Graph_ACHART_2" hidden="1">[11]F!$B$5:$B$29</definedName>
    <definedName name="_1638_____123Graph_BCHART_3" hidden="1">[11]F!$C$5:$C$29</definedName>
    <definedName name="_1639___________________________________________________________________________________________123Graph_LBL_ECHART_1" hidden="1">[11]F!$G$5:$G$29</definedName>
    <definedName name="_1639__________________123Graph_ACHART_3" hidden="1">[11]F!$L$5:$L$29</definedName>
    <definedName name="_1639_____123Graph_BCHART_6" hidden="1">'[10]Monthly Data'!$F$6:$F$23</definedName>
    <definedName name="_164____________________________________________________________________________________________________________________________________________________123Graph_DCHART_7" hidden="1">'[10]Monthly Data'!#REF!</definedName>
    <definedName name="_164___________________________________________________________________________________________________________________123Graph_FCHART_1" hidden="1">[11]F!$L$5:$L$29</definedName>
    <definedName name="_164_____________________________________________________________________123Graph_ACHART_7" hidden="1">'[10]Monthly Data'!#REF!</definedName>
    <definedName name="_164_________________123Graph_DCHART_7" hidden="1">'[10]Monthly Data'!#REF!</definedName>
    <definedName name="_164_____123Graph_BCHART_2" hidden="1">[1]F!$J$5:$J$29</definedName>
    <definedName name="_164____123Graph_DCHART_1" hidden="1">[7]F!$E$5:$E$29</definedName>
    <definedName name="_164__123Graph_XCHART_4" hidden="1">[1]F!$A$5:$A$29</definedName>
    <definedName name="_1640___________________________________________________________________________________________123Graph_XCHART_2" hidden="1">[11]F!$A$5:$A$29</definedName>
    <definedName name="_1640__________________123Graph_ACHART_4" hidden="1">[11]F!$G$5:$G$29</definedName>
    <definedName name="_1640_____123Graph_BCHART_7" hidden="1">'[10]Monthly Data'!#REF!</definedName>
    <definedName name="_1641___________________________________________________________________________________________123Graph_XCHART_3" hidden="1">[11]F!$A$5:$A$29</definedName>
    <definedName name="_1641__________________123Graph_ACHART_5" hidden="1">[11]E!$B$12:$B$32</definedName>
    <definedName name="_1641_____123Graph_CCHART_1" hidden="1">[11]F!$F$5:$F$29</definedName>
    <definedName name="_1642___________________________________________________________________________________________123Graph_XCHART_4" hidden="1">[11]F!$A$5:$A$29</definedName>
    <definedName name="_1642__________________123Graph_ACHART_6" hidden="1">'[10]Monthly Data'!$B$6:$B$23</definedName>
    <definedName name="_1642_____123Graph_CCHART_2" hidden="1">[11]F!$H$5:$H$29</definedName>
    <definedName name="_1643___________________________________________________________________________________________123Graph_XCHART_7" hidden="1">'[10]Monthly Data'!$A$6:$A$13</definedName>
    <definedName name="_1643__________________123Graph_ACHART_7" hidden="1">'[10]Monthly Data'!#REF!</definedName>
    <definedName name="_1643_____123Graph_CCHART_6" hidden="1">'[10]Monthly Data'!$E$6:$E$23</definedName>
    <definedName name="_1644__________________________________________________________________________________________123Graph_ACHART_1" hidden="1">[11]F!$B$5:$B$29</definedName>
    <definedName name="_1644__________________123Graph_BCHART_1" hidden="1">[11]F!$J$5:$J$29</definedName>
    <definedName name="_1644_____123Graph_CCHART_7" hidden="1">'[10]Monthly Data'!#REF!</definedName>
    <definedName name="_1645__________________________________________________________________________________________123Graph_ACHART_2" hidden="1">[11]F!$B$5:$B$29</definedName>
    <definedName name="_1645__________________123Graph_BCHART_2" hidden="1">[11]F!$J$5:$J$29</definedName>
    <definedName name="_1645_____123Graph_DCHART_1" hidden="1">[11]F!$E$5:$E$29</definedName>
    <definedName name="_1646__________________________________________________________________________________________123Graph_ACHART_3" hidden="1">[11]F!$L$5:$L$29</definedName>
    <definedName name="_1646__________________123Graph_BCHART_3" hidden="1">[11]F!$C$5:$C$29</definedName>
    <definedName name="_1646_____123Graph_DCHART_6" hidden="1">'[10]Monthly Data'!$D$6:$D$23</definedName>
    <definedName name="_1647__________________________________________________________________________________________123Graph_ACHART_4" hidden="1">[11]F!$G$5:$G$29</definedName>
    <definedName name="_1647__________________123Graph_BCHART_6" hidden="1">'[10]Monthly Data'!$F$6:$F$23</definedName>
    <definedName name="_1647_____123Graph_DCHART_7" hidden="1">'[10]Monthly Data'!#REF!</definedName>
    <definedName name="_1648__________________________________________________________________________________________123Graph_ACHART_5" hidden="1">[11]E!$B$12:$B$32</definedName>
    <definedName name="_1648__________________123Graph_BCHART_7" hidden="1">'[10]Monthly Data'!#REF!</definedName>
    <definedName name="_1648_____123Graph_ECHART_1" hidden="1">[11]F!$I$5:$I$29</definedName>
    <definedName name="_1649__________________________________________________________________________________________123Graph_ACHART_6" hidden="1">'[10]Monthly Data'!$B$6:$B$23</definedName>
    <definedName name="_1649__________________123Graph_CCHART_1" hidden="1">[11]F!$F$5:$F$29</definedName>
    <definedName name="_1649_____123Graph_FCHART_1" hidden="1">[11]F!$L$5:$L$29</definedName>
    <definedName name="_165____________________________________________________________________________________________________________________________________________________123Graph_LBL_BCHART_7" hidden="1">'[10]Monthly Data'!#REF!</definedName>
    <definedName name="_165___________________________________________________________________________________________________________________123Graph_LBL_BCHART_1" hidden="1">[11]F!$D$5:$D$29</definedName>
    <definedName name="_165_____________________________________________________________________123Graph_BCHART_1" hidden="1">[11]F!$J$5:$J$29</definedName>
    <definedName name="_165_________________123Graph_ECHART_1" hidden="1">[11]F!$I$5:$I$29</definedName>
    <definedName name="_165_____123Graph_BCHART_3" hidden="1">[1]F!$C$5:$C$29</definedName>
    <definedName name="_165____123Graph_DCHART_6" hidden="1">'[4]Monthly Data'!$D$6:$D$23</definedName>
    <definedName name="_165__123Graph_XCHART_2" hidden="1">[1]F!$A$5:$A$29</definedName>
    <definedName name="_165__123Graph_XCHART_7" hidden="1">'[8]Monthly Data'!$A$6:$A$13</definedName>
    <definedName name="_1650__________________________________________________________________________________________123Graph_BCHART_1" hidden="1">[11]F!$J$5:$J$29</definedName>
    <definedName name="_1650__________________123Graph_CCHART_2" hidden="1">[11]F!$H$5:$H$29</definedName>
    <definedName name="_1650_____123Graph_LBL_BCHART_1" hidden="1">[11]F!$D$5:$D$29</definedName>
    <definedName name="_1651__________________________________________________________________________________________123Graph_BCHART_2" hidden="1">[11]F!$J$5:$J$29</definedName>
    <definedName name="_1651__________________123Graph_CCHART_6" hidden="1">'[10]Monthly Data'!$E$6:$E$23</definedName>
    <definedName name="_1651_____123Graph_LBL_BCHART_6" hidden="1">'[10]Monthly Data'!$C$6:$C$12</definedName>
    <definedName name="_1652__________________________________________________________________________________________123Graph_BCHART_3" hidden="1">[11]F!$C$5:$C$29</definedName>
    <definedName name="_1652__________________123Graph_CCHART_7" hidden="1">'[10]Monthly Data'!#REF!</definedName>
    <definedName name="_1652_____123Graph_LBL_BCHART_7" hidden="1">'[10]Monthly Data'!#REF!</definedName>
    <definedName name="_1653__________________________________________________________________________________________123Graph_BCHART_6" hidden="1">'[10]Monthly Data'!$F$6:$F$23</definedName>
    <definedName name="_1653__________________123Graph_DCHART_1" hidden="1">[11]F!$E$5:$E$29</definedName>
    <definedName name="_1653_____123Graph_LBL_ECHART_1" hidden="1">[11]F!$G$5:$G$29</definedName>
    <definedName name="_1654__________________________________________________________________________________________123Graph_CCHART_1" hidden="1">[11]F!$F$5:$F$29</definedName>
    <definedName name="_1654__________________123Graph_DCHART_6" hidden="1">'[10]Monthly Data'!$D$6:$D$23</definedName>
    <definedName name="_1654_____123Graph_XCHART_2" hidden="1">[11]F!$A$5:$A$29</definedName>
    <definedName name="_1655__________________________________________________________________________________________123Graph_CCHART_2" hidden="1">[11]F!$H$5:$H$29</definedName>
    <definedName name="_1655__________________123Graph_DCHART_7" hidden="1">'[10]Monthly Data'!#REF!</definedName>
    <definedName name="_1655_____123Graph_XCHART_3" hidden="1">[11]F!$A$5:$A$29</definedName>
    <definedName name="_1656__________________________________________________________________________________________123Graph_CCHART_6" hidden="1">'[10]Monthly Data'!$E$6:$E$23</definedName>
    <definedName name="_1656__________________123Graph_ECHART_1" hidden="1">[11]F!$I$5:$I$29</definedName>
    <definedName name="_1656_____123Graph_XCHART_4" hidden="1">[11]F!$A$5:$A$29</definedName>
    <definedName name="_1657__________________________________________________________________________________________123Graph_DCHART_1" hidden="1">[11]F!$E$5:$E$29</definedName>
    <definedName name="_1657__________________123Graph_FCHART_1" hidden="1">[11]F!$L$5:$L$29</definedName>
    <definedName name="_1657_____123Graph_XCHART_7" hidden="1">'[10]Monthly Data'!$A$6:$A$13</definedName>
    <definedName name="_1658__________________________________________________________________________________________123Graph_DCHART_6" hidden="1">'[10]Monthly Data'!$D$6:$D$23</definedName>
    <definedName name="_1658__________________123Graph_LBL_BCHART_1" hidden="1">[11]F!$D$5:$D$29</definedName>
    <definedName name="_1658____123Graph_ACHART_1" hidden="1">[11]F!$B$5:$B$29</definedName>
    <definedName name="_1659__________________________________________________________________________________________123Graph_ECHART_1" hidden="1">[11]F!$I$5:$I$29</definedName>
    <definedName name="_1659__________________123Graph_LBL_BCHART_6" hidden="1">'[10]Monthly Data'!$C$6:$C$12</definedName>
    <definedName name="_1659____123Graph_ACHART_2" hidden="1">[11]F!$B$5:$B$29</definedName>
    <definedName name="_166___________________________________________________________________________________________________________________123Graph_LBL_BCHART_6" hidden="1">'[10]Monthly Data'!$C$6:$C$12</definedName>
    <definedName name="_166_____________________________________________________________________123Graph_BCHART_2" hidden="1">[11]F!$J$5:$J$29</definedName>
    <definedName name="_166_________________123Graph_FCHART_1" hidden="1">[11]F!$L$5:$L$29</definedName>
    <definedName name="_166_____123Graph_BCHART_6" hidden="1">'[8]Monthly Data'!$F$6:$F$23</definedName>
    <definedName name="_166____123Graph_ECHART_1" hidden="1">[7]F!$I$5:$I$29</definedName>
    <definedName name="_1660__________________________________________________________________________________________123Graph_FCHART_1" hidden="1">[11]F!$L$5:$L$29</definedName>
    <definedName name="_1660__________________123Graph_LBL_BCHART_7" hidden="1">'[10]Monthly Data'!#REF!</definedName>
    <definedName name="_1660____123Graph_ACHART_3" hidden="1">[11]F!$L$5:$L$29</definedName>
    <definedName name="_1661__________________________________________________________________________________________123Graph_LBL_BCHART_1" hidden="1">[11]F!$D$5:$D$29</definedName>
    <definedName name="_1661__________________123Graph_LBL_ECHART_1" hidden="1">[11]F!$G$5:$G$29</definedName>
    <definedName name="_1661____123Graph_ACHART_4" hidden="1">[11]F!$G$5:$G$29</definedName>
    <definedName name="_1662__________________________________________________________________________________________123Graph_LBL_BCHART_6" hidden="1">'[10]Monthly Data'!$C$6:$C$12</definedName>
    <definedName name="_1662__________________123Graph_XCHART_2" hidden="1">[11]F!$A$5:$A$29</definedName>
    <definedName name="_1662____123Graph_ACHART_5" hidden="1">[11]E!$B$12:$B$32</definedName>
    <definedName name="_1663__________________________________________________________________________________________123Graph_LBL_ECHART_1" hidden="1">[11]F!$G$5:$G$29</definedName>
    <definedName name="_1663__________________123Graph_XCHART_3" hidden="1">[11]F!$A$5:$A$29</definedName>
    <definedName name="_1663____123Graph_ACHART_6" hidden="1">'[10]Monthly Data'!$B$6:$B$23</definedName>
    <definedName name="_1664__________________________________________________________________________________________123Graph_XCHART_2" hidden="1">[11]F!$A$5:$A$29</definedName>
    <definedName name="_1664__________________123Graph_XCHART_4" hidden="1">[11]F!$A$5:$A$29</definedName>
    <definedName name="_1664____123Graph_ACHART_7" hidden="1">'[10]Monthly Data'!#REF!</definedName>
    <definedName name="_1665__________________________________________________________________________________________123Graph_XCHART_3" hidden="1">[11]F!$A$5:$A$29</definedName>
    <definedName name="_1665__________________123Graph_XCHART_7" hidden="1">'[10]Monthly Data'!$A$6:$A$13</definedName>
    <definedName name="_1665____123Graph_BCHART_1" hidden="1">[11]F!$J$5:$J$29</definedName>
    <definedName name="_1666__________________________________________________________________________________________123Graph_XCHART_4" hidden="1">[11]F!$A$5:$A$29</definedName>
    <definedName name="_1666_________________123Graph_ACHART_1" hidden="1">[11]F!$B$5:$B$29</definedName>
    <definedName name="_1666____123Graph_BCHART_2" hidden="1">[11]F!$J$5:$J$29</definedName>
    <definedName name="_1667__________________________________________________________________________________________123Graph_XCHART_7" hidden="1">'[10]Monthly Data'!$A$6:$A$13</definedName>
    <definedName name="_1667_________________123Graph_ACHART_2" hidden="1">[11]F!$B$5:$B$29</definedName>
    <definedName name="_1667____123Graph_BCHART_3" hidden="1">[11]F!$C$5:$C$29</definedName>
    <definedName name="_1668_________________________________________________________________________________________123Graph_ACHART_1" hidden="1">[11]F!$B$5:$B$29</definedName>
    <definedName name="_1668_________________123Graph_ACHART_3" hidden="1">[11]F!$L$5:$L$29</definedName>
    <definedName name="_1668____123Graph_BCHART_6" hidden="1">'[10]Monthly Data'!$F$6:$F$23</definedName>
    <definedName name="_1669_________________________________________________________________________________________123Graph_ACHART_2" hidden="1">[11]F!$B$5:$B$29</definedName>
    <definedName name="_1669_________________123Graph_ACHART_4" hidden="1">[11]F!$G$5:$G$29</definedName>
    <definedName name="_1669____123Graph_BCHART_7" hidden="1">'[10]Monthly Data'!#REF!</definedName>
    <definedName name="_167___________________________________________________________________________________________________________________123Graph_LBL_BCHART_7" hidden="1">'[10]Monthly Data'!#REF!</definedName>
    <definedName name="_167_____________________________________________________________________123Graph_BCHART_3" hidden="1">[11]F!$C$5:$C$29</definedName>
    <definedName name="_167_________________123Graph_LBL_BCHART_1" hidden="1">[11]F!$D$5:$D$29</definedName>
    <definedName name="_167____123Graph_FCHART_1" hidden="1">[7]F!$L$5:$L$29</definedName>
    <definedName name="_1670_________________________________________________________________________________________123Graph_ACHART_3" hidden="1">[11]F!$L$5:$L$29</definedName>
    <definedName name="_1670_________________123Graph_ACHART_5" hidden="1">[11]E!$B$12:$B$32</definedName>
    <definedName name="_1670____123Graph_CCHART_1" hidden="1">[11]F!$F$5:$F$29</definedName>
    <definedName name="_1671_________________________________________________________________________________________123Graph_ACHART_4" hidden="1">[11]F!$G$5:$G$29</definedName>
    <definedName name="_1671_________________123Graph_ACHART_6" hidden="1">'[10]Monthly Data'!$B$6:$B$23</definedName>
    <definedName name="_1671____123Graph_CCHART_2" hidden="1">[11]F!$H$5:$H$29</definedName>
    <definedName name="_1672_________________________________________________________________________________________123Graph_ACHART_5" hidden="1">[11]E!$B$12:$B$32</definedName>
    <definedName name="_1672_________________123Graph_ACHART_7" hidden="1">'[10]Monthly Data'!#REF!</definedName>
    <definedName name="_1672____123Graph_CCHART_6" hidden="1">'[10]Monthly Data'!$E$6:$E$23</definedName>
    <definedName name="_1673_________________________________________________________________________________________123Graph_ACHART_6" hidden="1">'[10]Monthly Data'!$B$6:$B$23</definedName>
    <definedName name="_1673_________________123Graph_BCHART_1" hidden="1">[11]F!$J$5:$J$29</definedName>
    <definedName name="_1673____123Graph_CCHART_7" hidden="1">'[10]Monthly Data'!#REF!</definedName>
    <definedName name="_1674_________________________________________________________________________________________123Graph_BCHART_1" hidden="1">[11]F!$J$5:$J$29</definedName>
    <definedName name="_1674_________________123Graph_BCHART_2" hidden="1">[11]F!$J$5:$J$29</definedName>
    <definedName name="_1674____123Graph_DCHART_1" hidden="1">[11]F!$E$5:$E$29</definedName>
    <definedName name="_1675_________________________________________________________________________________________123Graph_BCHART_2" hidden="1">[11]F!$J$5:$J$29</definedName>
    <definedName name="_1675_________________123Graph_BCHART_3" hidden="1">[11]F!$C$5:$C$29</definedName>
    <definedName name="_1675____123Graph_DCHART_6" hidden="1">'[10]Monthly Data'!$D$6:$D$23</definedName>
    <definedName name="_1676_________________________________________________________________________________________123Graph_BCHART_3" hidden="1">[11]F!$C$5:$C$29</definedName>
    <definedName name="_1676_________________123Graph_BCHART_6" hidden="1">'[10]Monthly Data'!$F$6:$F$23</definedName>
    <definedName name="_1676____123Graph_DCHART_7" hidden="1">'[10]Monthly Data'!#REF!</definedName>
    <definedName name="_1677_________________________________________________________________________________________123Graph_BCHART_6" hidden="1">'[10]Monthly Data'!$F$6:$F$23</definedName>
    <definedName name="_1677_________________123Graph_BCHART_7" hidden="1">'[10]Monthly Data'!#REF!</definedName>
    <definedName name="_1677____123Graph_ECHART_1" hidden="1">[11]F!$I$5:$I$29</definedName>
    <definedName name="_1678_________________________________________________________________________________________123Graph_CCHART_1" hidden="1">[11]F!$F$5:$F$29</definedName>
    <definedName name="_1678_________________123Graph_CCHART_1" hidden="1">[11]F!$F$5:$F$29</definedName>
    <definedName name="_1678____123Graph_FCHART_1" hidden="1">[11]F!$L$5:$L$29</definedName>
    <definedName name="_1679_________________________________________________________________________________________123Graph_CCHART_2" hidden="1">[11]F!$H$5:$H$29</definedName>
    <definedName name="_1679_________________123Graph_CCHART_2" hidden="1">[11]F!$H$5:$H$29</definedName>
    <definedName name="_1679____123Graph_LBL_BCHART_1" hidden="1">[11]F!$D$5:$D$29</definedName>
    <definedName name="_168___________________________________________________________________________________________________________________123Graph_LBL_ECHART_1" hidden="1">[11]F!$G$5:$G$29</definedName>
    <definedName name="_168_____________________________________________________________________123Graph_BCHART_6" hidden="1">'[10]Monthly Data'!$F$6:$F$23</definedName>
    <definedName name="_168_________________123Graph_LBL_BCHART_6" hidden="1">'[10]Monthly Data'!$C$6:$C$12</definedName>
    <definedName name="_168____123Graph_LBL_BCHART_1" hidden="1">[7]F!$D$5:$D$29</definedName>
    <definedName name="_168__123Graph_BCHART_2" hidden="1">[1]F!$J$5:$J$29</definedName>
    <definedName name="_1680_________________________________________________________________________________________123Graph_CCHART_6" hidden="1">'[10]Monthly Data'!$E$6:$E$23</definedName>
    <definedName name="_1680_________________123Graph_CCHART_6" hidden="1">'[10]Monthly Data'!$E$6:$E$23</definedName>
    <definedName name="_1680____123Graph_LBL_BCHART_6" hidden="1">'[10]Monthly Data'!$C$6:$C$12</definedName>
    <definedName name="_1681_________________________________________________________________________________________123Graph_DCHART_1" hidden="1">[11]F!$E$5:$E$29</definedName>
    <definedName name="_1681_________________123Graph_CCHART_7" hidden="1">'[10]Monthly Data'!#REF!</definedName>
    <definedName name="_1681____123Graph_LBL_BCHART_7" hidden="1">'[10]Monthly Data'!#REF!</definedName>
    <definedName name="_1682_________________________________________________________________________________________123Graph_DCHART_6" hidden="1">'[10]Monthly Data'!$D$6:$D$23</definedName>
    <definedName name="_1682_________________123Graph_DCHART_1" hidden="1">[11]F!$E$5:$E$29</definedName>
    <definedName name="_1682____123Graph_LBL_ECHART_1" hidden="1">[11]F!$G$5:$G$29</definedName>
    <definedName name="_1683_________________________________________________________________________________________123Graph_ECHART_1" hidden="1">[11]F!$I$5:$I$29</definedName>
    <definedName name="_1683_________________123Graph_DCHART_6" hidden="1">'[10]Monthly Data'!$D$6:$D$23</definedName>
    <definedName name="_1683____123Graph_XCHART_2" hidden="1">[11]F!$A$5:$A$29</definedName>
    <definedName name="_1684_________________________________________________________________________________________123Graph_FCHART_1" hidden="1">[11]F!$L$5:$L$29</definedName>
    <definedName name="_1684_________________123Graph_DCHART_7" hidden="1">'[10]Monthly Data'!#REF!</definedName>
    <definedName name="_1684____123Graph_XCHART_3" hidden="1">[11]F!$A$5:$A$29</definedName>
    <definedName name="_1685_________________________________________________________________________________________123Graph_LBL_BCHART_1" hidden="1">[11]F!$D$5:$D$29</definedName>
    <definedName name="_1685_________________123Graph_ECHART_1" hidden="1">[11]F!$I$5:$I$29</definedName>
    <definedName name="_1685____123Graph_XCHART_4" hidden="1">[11]F!$A$5:$A$29</definedName>
    <definedName name="_1686_________________________________________________________________________________________123Graph_LBL_BCHART_6" hidden="1">'[10]Monthly Data'!$C$6:$C$12</definedName>
    <definedName name="_1686_________________123Graph_FCHART_1" hidden="1">[11]F!$L$5:$L$29</definedName>
    <definedName name="_1686____123Graph_XCHART_7" hidden="1">'[10]Monthly Data'!$A$6:$A$13</definedName>
    <definedName name="_1687_________________________________________________________________________________________123Graph_LBL_ECHART_1" hidden="1">[11]F!$G$5:$G$29</definedName>
    <definedName name="_1687_________________123Graph_LBL_BCHART_1" hidden="1">[11]F!$D$5:$D$29</definedName>
    <definedName name="_1687___123Graph_ACHART_1" hidden="1">[11]F!$B$5:$B$29</definedName>
    <definedName name="_1688_________________________________________________________________________________________123Graph_XCHART_2" hidden="1">[11]F!$A$5:$A$29</definedName>
    <definedName name="_1688_________________123Graph_LBL_BCHART_6" hidden="1">'[10]Monthly Data'!$C$6:$C$12</definedName>
    <definedName name="_1688___123Graph_ACHART_2" hidden="1">[11]F!$B$5:$B$29</definedName>
    <definedName name="_1689_________________________________________________________________________________________123Graph_XCHART_3" hidden="1">[11]F!$A$5:$A$29</definedName>
    <definedName name="_1689_________________123Graph_LBL_BCHART_7" hidden="1">'[10]Monthly Data'!#REF!</definedName>
    <definedName name="_1689___123Graph_ACHART_3" hidden="1">[11]F!$L$5:$L$29</definedName>
    <definedName name="_169___________________________________________________________________________________________________________________123Graph_XCHART_2" hidden="1">[11]F!$A$5:$A$29</definedName>
    <definedName name="_169_____________________________________________________________________123Graph_BCHART_7" hidden="1">'[10]Monthly Data'!#REF!</definedName>
    <definedName name="_169_________________123Graph_LBL_BCHART_7" hidden="1">'[10]Monthly Data'!#REF!</definedName>
    <definedName name="_169____123Graph_LBL_BCHART_6" hidden="1">'[4]Monthly Data'!$C$6:$C$12</definedName>
    <definedName name="_169__123Graph_BCHART_3" hidden="1">[1]F!$C$5:$C$29</definedName>
    <definedName name="_1690_________________________________________________________________________________________123Graph_XCHART_4" hidden="1">[11]F!$A$5:$A$29</definedName>
    <definedName name="_1690_________________123Graph_LBL_ECHART_1" hidden="1">[11]F!$G$5:$G$29</definedName>
    <definedName name="_1690___123Graph_ACHART_4" hidden="1">[11]F!$G$5:$G$29</definedName>
    <definedName name="_1691_________________________________________________________________________________________123Graph_XCHART_7" hidden="1">'[10]Monthly Data'!$A$6:$A$13</definedName>
    <definedName name="_1691_________________123Graph_XCHART_2" hidden="1">[11]F!$A$5:$A$29</definedName>
    <definedName name="_1691___123Graph_ACHART_5" hidden="1">[11]E!$B$12:$B$32</definedName>
    <definedName name="_1692________________________________________________________________________________________123Graph_ACHART_1" hidden="1">[11]F!$B$5:$B$29</definedName>
    <definedName name="_1692_________________123Graph_XCHART_3" hidden="1">[11]F!$A$5:$A$29</definedName>
    <definedName name="_1692___123Graph_ACHART_6" hidden="1">'[10]Monthly Data'!$B$6:$B$23</definedName>
    <definedName name="_1693________________________________________________________________________________________123Graph_ACHART_2" hidden="1">[11]F!$B$5:$B$29</definedName>
    <definedName name="_1693_________________123Graph_XCHART_4" hidden="1">[11]F!$A$5:$A$29</definedName>
    <definedName name="_1693___123Graph_ACHART_7" hidden="1">'[10]Monthly Data'!#REF!</definedName>
    <definedName name="_1694________________________________________________________________________________________123Graph_ACHART_3" hidden="1">[11]F!$L$5:$L$29</definedName>
    <definedName name="_1694_________________123Graph_XCHART_7" hidden="1">'[10]Monthly Data'!$A$6:$A$13</definedName>
    <definedName name="_1694___123Graph_BCHART_1" hidden="1">[11]F!$J$5:$J$29</definedName>
    <definedName name="_1695________________________________________________________________________________________123Graph_ACHART_4" hidden="1">[11]F!$G$5:$G$29</definedName>
    <definedName name="_1695________________123Graph_ACHART_1" hidden="1">[11]F!$B$5:$B$29</definedName>
    <definedName name="_1695___123Graph_BCHART_2" hidden="1">[11]F!$J$5:$J$29</definedName>
    <definedName name="_1696________________________________________________________________________________________123Graph_ACHART_5" hidden="1">[11]E!$B$12:$B$32</definedName>
    <definedName name="_1696________________123Graph_ACHART_2" hidden="1">[11]F!$B$5:$B$29</definedName>
    <definedName name="_1696___123Graph_BCHART_3" hidden="1">[11]F!$C$5:$C$29</definedName>
    <definedName name="_1697________________________________________________________________________________________123Graph_ACHART_6" hidden="1">'[10]Monthly Data'!$B$6:$B$23</definedName>
    <definedName name="_1697________________123Graph_ACHART_3" hidden="1">[11]F!$L$5:$L$29</definedName>
    <definedName name="_1697___123Graph_BCHART_6" hidden="1">'[10]Monthly Data'!$F$6:$F$23</definedName>
    <definedName name="_1698________________________________________________________________________________________123Graph_BCHART_1" hidden="1">[11]F!$J$5:$J$29</definedName>
    <definedName name="_1698________________123Graph_ACHART_4" hidden="1">[11]F!$G$5:$G$29</definedName>
    <definedName name="_1698___123Graph_BCHART_7" hidden="1">'[10]Monthly Data'!#REF!</definedName>
    <definedName name="_1699________________________________________________________________________________________123Graph_BCHART_2" hidden="1">[11]F!$J$5:$J$29</definedName>
    <definedName name="_1699________________123Graph_ACHART_5" hidden="1">[11]E!$B$12:$B$32</definedName>
    <definedName name="_1699___123Graph_CCHART_1" hidden="1">[11]F!$F$5:$F$29</definedName>
    <definedName name="_17_________________________________________________________________________________________________________________________________________________________________________________123Graph_BCHART_7" hidden="1">'[10]Monthly Data'!#REF!</definedName>
    <definedName name="_17________________________________________________________________________________________________________________________123Graph_DCHART_6" hidden="1">'[10]Monthly Data'!$D$6:$D$23</definedName>
    <definedName name="_17________________________________________________________________________________________123Graph_BCHART_7" hidden="1">'[10]Monthly Data'!#REF!</definedName>
    <definedName name="_17______________________123Graph_DCHART_1" hidden="1">[11]F!$E$5:$E$29</definedName>
    <definedName name="_17____________123Graph_ACHART_2" hidden="1">[1]F!$B$5:$B$29</definedName>
    <definedName name="_17____123Graph_CCHART_2" hidden="1">[1]F!$H$5:$H$29</definedName>
    <definedName name="_17___123Graph_CCHART_6" hidden="1">'[4]Monthly Data'!$E$6:$E$23</definedName>
    <definedName name="_17___123Graph_DCHART_1" hidden="1">[11]F!$E$5:$E$29</definedName>
    <definedName name="_17__123Graph_ACHART_7" hidden="1">'[14]Monthly Data'!#REF!</definedName>
    <definedName name="_17__123Graph_ACHART_8" hidden="1">[3]A!$B$132:$B$150</definedName>
    <definedName name="_17__123Graph_BCHART_1" hidden="1">[1]F!$J$5:$J$29</definedName>
    <definedName name="_17__123Graph_BCHART_10" hidden="1">[3]A!$J$168:$J$187</definedName>
    <definedName name="_17__123Graph_BChart_1B" hidden="1">'[6]Cash Component Inputs'!$Y$11:$AK$11</definedName>
    <definedName name="_17__123Graph_BCHART_2" hidden="1">[1]F!$J$5:$J$29</definedName>
    <definedName name="_17__123Graph_BCHART_3" hidden="1">[1]F!$C$5:$C$29</definedName>
    <definedName name="_17__123Graph_BChart_4B" hidden="1">'[6]Cash Component Inputs'!$AG$16:$AS$16</definedName>
    <definedName name="_17__123Graph_BCHART_6" hidden="1">'[8]Monthly Data'!$F$6:$F$23</definedName>
    <definedName name="_17__123Graph_CCHART_6" hidden="1">'[4]Monthly Data'!$E$6:$E$23</definedName>
    <definedName name="_17__123Graph_CCHART_7" hidden="1">'[4]Monthly Data'!#REF!</definedName>
    <definedName name="_17__123Graph_DCHART_1" hidden="1">[18]F!$E$5:$E$29</definedName>
    <definedName name="_17__123Graph_XChart_2B" hidden="1">'[6]Cash Component Inputs'!$C$35:$H$35</definedName>
    <definedName name="_170___________________________________________________________________________________________________________________123Graph_XCHART_3" hidden="1">[11]F!$A$5:$A$29</definedName>
    <definedName name="_170_____________________________________________________________________123Graph_CCHART_1" hidden="1">[11]F!$F$5:$F$29</definedName>
    <definedName name="_170_________________123Graph_LBL_ECHART_1" hidden="1">[11]F!$G$5:$G$29</definedName>
    <definedName name="_170____123Graph_LBL_ECHART_1" hidden="1">[7]F!$G$5:$G$29</definedName>
    <definedName name="_170__123Graph_BCHART_6" hidden="1">'[8]Monthly Data'!$F$6:$F$23</definedName>
    <definedName name="_1700________________________________________________________________________________________123Graph_BCHART_3" hidden="1">[11]F!$C$5:$C$29</definedName>
    <definedName name="_1700________________123Graph_ACHART_6" hidden="1">'[10]Monthly Data'!$B$6:$B$23</definedName>
    <definedName name="_1700___123Graph_CCHART_2" hidden="1">[11]F!$H$5:$H$29</definedName>
    <definedName name="_1701________________________________________________________________________________________123Graph_BCHART_6" hidden="1">'[10]Monthly Data'!$F$6:$F$23</definedName>
    <definedName name="_1701________________123Graph_ACHART_7" hidden="1">'[10]Monthly Data'!#REF!</definedName>
    <definedName name="_1701___123Graph_CCHART_6" hidden="1">'[10]Monthly Data'!$E$6:$E$23</definedName>
    <definedName name="_1702________________________________________________________________________________________123Graph_CCHART_1" hidden="1">[11]F!$F$5:$F$29</definedName>
    <definedName name="_1702________________123Graph_BCHART_1" hidden="1">[11]F!$J$5:$J$29</definedName>
    <definedName name="_1702___123Graph_CCHART_7" hidden="1">'[10]Monthly Data'!#REF!</definedName>
    <definedName name="_1703________________________________________________________________________________________123Graph_CCHART_2" hidden="1">[11]F!$H$5:$H$29</definedName>
    <definedName name="_1703________________123Graph_BCHART_2" hidden="1">[11]F!$J$5:$J$29</definedName>
    <definedName name="_1703___123Graph_DCHART_1" hidden="1">[11]F!$E$5:$E$29</definedName>
    <definedName name="_1704________________________________________________________________________________________123Graph_CCHART_6" hidden="1">'[10]Monthly Data'!$E$6:$E$23</definedName>
    <definedName name="_1704________________123Graph_BCHART_3" hidden="1">[11]F!$C$5:$C$29</definedName>
    <definedName name="_1704___123Graph_DCHART_6" hidden="1">'[10]Monthly Data'!$D$6:$D$23</definedName>
    <definedName name="_1705________________________________________________________________________________________123Graph_DCHART_1" hidden="1">[11]F!$E$5:$E$29</definedName>
    <definedName name="_1705________________123Graph_BCHART_6" hidden="1">'[10]Monthly Data'!$F$6:$F$23</definedName>
    <definedName name="_1705___123Graph_DCHART_7" hidden="1">'[10]Monthly Data'!#REF!</definedName>
    <definedName name="_1706________________________________________________________________________________________123Graph_DCHART_6" hidden="1">'[10]Monthly Data'!$D$6:$D$23</definedName>
    <definedName name="_1706________________123Graph_BCHART_7" hidden="1">'[10]Monthly Data'!#REF!</definedName>
    <definedName name="_1706___123Graph_ECHART_1" hidden="1">[11]F!$I$5:$I$29</definedName>
    <definedName name="_1707________________________________________________________________________________________123Graph_ECHART_1" hidden="1">[11]F!$I$5:$I$29</definedName>
    <definedName name="_1707________________123Graph_CCHART_1" hidden="1">[11]F!$F$5:$F$29</definedName>
    <definedName name="_1707___123Graph_FCHART_1" hidden="1">[11]F!$L$5:$L$29</definedName>
    <definedName name="_1708________________________________________________________________________________________123Graph_FCHART_1" hidden="1">[11]F!$L$5:$L$29</definedName>
    <definedName name="_1708________________123Graph_CCHART_2" hidden="1">[11]F!$H$5:$H$29</definedName>
    <definedName name="_1708___123Graph_LBL_BCHART_1" hidden="1">[11]F!$D$5:$D$29</definedName>
    <definedName name="_1709________________________________________________________________________________________123Graph_LBL_BCHART_1" hidden="1">[11]F!$D$5:$D$29</definedName>
    <definedName name="_1709________________123Graph_CCHART_6" hidden="1">'[10]Monthly Data'!$E$6:$E$23</definedName>
    <definedName name="_1709___123Graph_LBL_BCHART_6" hidden="1">'[10]Monthly Data'!$C$6:$C$12</definedName>
    <definedName name="_171__________________________________________________________________________________________________________________________________________________123Graph_ACHART_7" hidden="1">'[10]Monthly Data'!#REF!</definedName>
    <definedName name="_171___________________________________________________________________________________________________________________123Graph_XCHART_4" hidden="1">[11]F!$A$5:$A$29</definedName>
    <definedName name="_171_____________________________________________________________________123Graph_CCHART_2" hidden="1">[11]F!$H$5:$H$29</definedName>
    <definedName name="_171_________________123Graph_XCHART_2" hidden="1">[11]F!$A$5:$A$29</definedName>
    <definedName name="_171____123Graph_XCHART_2" hidden="1">[7]F!$A$5:$A$29</definedName>
    <definedName name="_1710________________________________________________________________________________________123Graph_LBL_BCHART_6" hidden="1">'[10]Monthly Data'!$C$6:$C$12</definedName>
    <definedName name="_1710________________123Graph_CCHART_7" hidden="1">'[10]Monthly Data'!#REF!</definedName>
    <definedName name="_1710___123Graph_LBL_BCHART_7" hidden="1">'[10]Monthly Data'!#REF!</definedName>
    <definedName name="_1711________________________________________________________________________________________123Graph_LBL_ECHART_1" hidden="1">[11]F!$G$5:$G$29</definedName>
    <definedName name="_1711________________123Graph_DCHART_1" hidden="1">[11]F!$E$5:$E$29</definedName>
    <definedName name="_1711___123Graph_LBL_ECHART_1" hidden="1">[11]F!$G$5:$G$29</definedName>
    <definedName name="_1712________________________________________________________________________________________123Graph_XCHART_2" hidden="1">[11]F!$A$5:$A$29</definedName>
    <definedName name="_1712________________123Graph_DCHART_6" hidden="1">'[10]Monthly Data'!$D$6:$D$23</definedName>
    <definedName name="_1712___123Graph_XCHART_2" hidden="1">[11]F!$A$5:$A$29</definedName>
    <definedName name="_1713________________________________________________________________________________________123Graph_XCHART_3" hidden="1">[11]F!$A$5:$A$29</definedName>
    <definedName name="_1713________________123Graph_DCHART_7" hidden="1">'[10]Monthly Data'!#REF!</definedName>
    <definedName name="_1713___123Graph_XCHART_3" hidden="1">[11]F!$A$5:$A$29</definedName>
    <definedName name="_1714________________________________________________________________________________________123Graph_XCHART_4" hidden="1">[11]F!$A$5:$A$29</definedName>
    <definedName name="_1714________________123Graph_ECHART_1" hidden="1">[11]F!$I$5:$I$29</definedName>
    <definedName name="_1714___123Graph_XCHART_4" hidden="1">[11]F!$A$5:$A$29</definedName>
    <definedName name="_1715________________________________________________________________________________________123Graph_XCHART_7" hidden="1">'[10]Monthly Data'!$A$6:$A$13</definedName>
    <definedName name="_1715________________123Graph_FCHART_1" hidden="1">[11]F!$L$5:$L$29</definedName>
    <definedName name="_1715___123Graph_XCHART_7" hidden="1">'[10]Monthly Data'!$A$6:$A$13</definedName>
    <definedName name="_1716_______________________________________________________________________________________123Graph_ACHART_1" hidden="1">[11]F!$B$5:$B$29</definedName>
    <definedName name="_1716________________123Graph_LBL_BCHART_1" hidden="1">[11]F!$D$5:$D$29</definedName>
    <definedName name="_1717_______________________________________________________________________________________123Graph_ACHART_2" hidden="1">[11]F!$B$5:$B$29</definedName>
    <definedName name="_1717________________123Graph_LBL_BCHART_6" hidden="1">'[10]Monthly Data'!$C$6:$C$12</definedName>
    <definedName name="_1718_______________________________________________________________________________________123Graph_ACHART_3" hidden="1">[11]F!$L$5:$L$29</definedName>
    <definedName name="_1718________________123Graph_LBL_BCHART_7" hidden="1">'[10]Monthly Data'!#REF!</definedName>
    <definedName name="_1719_______________________________________________________________________________________123Graph_ACHART_4" hidden="1">[11]F!$G$5:$G$29</definedName>
    <definedName name="_1719________________123Graph_LBL_ECHART_1" hidden="1">[11]F!$G$5:$G$29</definedName>
    <definedName name="_172__________________________________________________________________________________________________________________________________________________123Graph_BCHART_7" hidden="1">'[10]Monthly Data'!#REF!</definedName>
    <definedName name="_172___________________________________________________________________________________________________________________123Graph_XCHART_7" hidden="1">'[10]Monthly Data'!$A$6:$A$13</definedName>
    <definedName name="_172_____________________________________________________________________123Graph_CCHART_6" hidden="1">'[10]Monthly Data'!$E$6:$E$23</definedName>
    <definedName name="_172_________________123Graph_XCHART_3" hidden="1">[11]F!$A$5:$A$29</definedName>
    <definedName name="_172____123Graph_XCHART_3" hidden="1">[7]F!$A$5:$A$29</definedName>
    <definedName name="_1720_______________________________________________________________________________________123Graph_ACHART_5" hidden="1">[11]E!$B$12:$B$32</definedName>
    <definedName name="_1720________________123Graph_XCHART_2" hidden="1">[11]F!$A$5:$A$29</definedName>
    <definedName name="_1721_______________________________________________________________________________________123Graph_ACHART_6" hidden="1">'[10]Monthly Data'!$B$6:$B$23</definedName>
    <definedName name="_1721________________123Graph_XCHART_3" hidden="1">[11]F!$A$5:$A$29</definedName>
    <definedName name="_1722_______________________________________________________________________________________123Graph_BCHART_1" hidden="1">[11]F!$J$5:$J$29</definedName>
    <definedName name="_1722________________123Graph_XCHART_4" hidden="1">[11]F!$A$5:$A$29</definedName>
    <definedName name="_1723_______________________________________________________________________________________123Graph_BCHART_2" hidden="1">[11]F!$J$5:$J$29</definedName>
    <definedName name="_1723________________123Graph_XCHART_7" hidden="1">'[10]Monthly Data'!$A$6:$A$13</definedName>
    <definedName name="_1724_______________________________________________________________________________________123Graph_BCHART_3" hidden="1">[11]F!$C$5:$C$29</definedName>
    <definedName name="_1724_______________123Graph_ACHART_1" hidden="1">[11]F!$B$5:$B$29</definedName>
    <definedName name="_1725_______________________________________________________________________________________123Graph_BCHART_6" hidden="1">'[10]Monthly Data'!$F$6:$F$23</definedName>
    <definedName name="_1725_______________123Graph_ACHART_2" hidden="1">[11]F!$B$5:$B$29</definedName>
    <definedName name="_1726_______________________________________________________________________________________123Graph_CCHART_1" hidden="1">[11]F!$F$5:$F$29</definedName>
    <definedName name="_1726_______________123Graph_ACHART_3" hidden="1">[11]F!$L$5:$L$29</definedName>
    <definedName name="_1727_______________________________________________________________________________________123Graph_CCHART_2" hidden="1">[11]F!$H$5:$H$29</definedName>
    <definedName name="_1727_______________123Graph_ACHART_4" hidden="1">[11]F!$G$5:$G$29</definedName>
    <definedName name="_1728_______________________________________________________________________________________123Graph_CCHART_6" hidden="1">'[10]Monthly Data'!$E$6:$E$23</definedName>
    <definedName name="_1728_______________123Graph_ACHART_5" hidden="1">[11]E!$B$12:$B$32</definedName>
    <definedName name="_1729_______________________________________________________________________________________123Graph_DCHART_1" hidden="1">[11]F!$E$5:$E$29</definedName>
    <definedName name="_1729_______________123Graph_ACHART_6" hidden="1">'[10]Monthly Data'!$B$6:$B$23</definedName>
    <definedName name="_173__________________________________________________________________________________________________________________________________________________123Graph_CCHART_7" hidden="1">'[10]Monthly Data'!#REF!</definedName>
    <definedName name="_173__________________________________________________________________________________________________________________123Graph_ACHART_1" hidden="1">[11]F!$B$5:$B$29</definedName>
    <definedName name="_173_____________________________________________________________________123Graph_CCHART_7" hidden="1">'[10]Monthly Data'!#REF!</definedName>
    <definedName name="_173_________________123Graph_XCHART_4" hidden="1">[11]F!$A$5:$A$29</definedName>
    <definedName name="_173____123Graph_XCHART_4" hidden="1">[7]F!$A$5:$A$29</definedName>
    <definedName name="_1730_______________________________________________________________________________________123Graph_DCHART_6" hidden="1">'[10]Monthly Data'!$D$6:$D$23</definedName>
    <definedName name="_1730_______________123Graph_ACHART_7" hidden="1">'[10]Monthly Data'!#REF!</definedName>
    <definedName name="_1731_______________________________________________________________________________________123Graph_ECHART_1" hidden="1">[11]F!$I$5:$I$29</definedName>
    <definedName name="_1731_______________123Graph_BCHART_1" hidden="1">[11]F!$J$5:$J$29</definedName>
    <definedName name="_1732_______________________________________________________________________________________123Graph_FCHART_1" hidden="1">[11]F!$L$5:$L$29</definedName>
    <definedName name="_1732_______________123Graph_BCHART_2" hidden="1">[11]F!$J$5:$J$29</definedName>
    <definedName name="_1733_______________________________________________________________________________________123Graph_LBL_BCHART_1" hidden="1">[11]F!$D$5:$D$29</definedName>
    <definedName name="_1733_______________123Graph_BCHART_3" hidden="1">[11]F!$C$5:$C$29</definedName>
    <definedName name="_1734_______________________________________________________________________________________123Graph_LBL_BCHART_6" hidden="1">'[10]Monthly Data'!$C$6:$C$12</definedName>
    <definedName name="_1734_______________123Graph_BCHART_6" hidden="1">'[10]Monthly Data'!$F$6:$F$23</definedName>
    <definedName name="_1735_______________________________________________________________________________________123Graph_LBL_ECHART_1" hidden="1">[11]F!$G$5:$G$29</definedName>
    <definedName name="_1735_______________123Graph_BCHART_7" hidden="1">'[10]Monthly Data'!#REF!</definedName>
    <definedName name="_1736_______________________________________________________________________________________123Graph_XCHART_2" hidden="1">[11]F!$A$5:$A$29</definedName>
    <definedName name="_1736_______________123Graph_CCHART_1" hidden="1">[11]F!$F$5:$F$29</definedName>
    <definedName name="_1737_______________________________________________________________________________________123Graph_XCHART_3" hidden="1">[11]F!$A$5:$A$29</definedName>
    <definedName name="_1737_______________123Graph_CCHART_2" hidden="1">[11]F!$H$5:$H$29</definedName>
    <definedName name="_1738_______________________________________________________________________________________123Graph_XCHART_4" hidden="1">[11]F!$A$5:$A$29</definedName>
    <definedName name="_1738_______________123Graph_CCHART_6" hidden="1">'[10]Monthly Data'!$E$6:$E$23</definedName>
    <definedName name="_1739_______________________________________________________________________________________123Graph_XCHART_7" hidden="1">'[10]Monthly Data'!$A$6:$A$13</definedName>
    <definedName name="_1739_______________123Graph_CCHART_7" hidden="1">'[10]Monthly Data'!#REF!</definedName>
    <definedName name="_174__________________________________________________________________________________________________________________________________________________123Graph_DCHART_7" hidden="1">'[10]Monthly Data'!#REF!</definedName>
    <definedName name="_174__________________________________________________________________________________________________________________123Graph_ACHART_2" hidden="1">[11]F!$B$5:$B$29</definedName>
    <definedName name="_174_____________________________________________________________________123Graph_DCHART_1" hidden="1">[11]F!$E$5:$E$29</definedName>
    <definedName name="_174_________________123Graph_XCHART_7" hidden="1">'[10]Monthly Data'!$A$6:$A$13</definedName>
    <definedName name="_174_____123Graph_BCHART_1" hidden="1">[1]F!$J$5:$J$29</definedName>
    <definedName name="_174____123Graph_XCHART_7" hidden="1">'[4]Monthly Data'!$A$6:$A$13</definedName>
    <definedName name="_1740______________________________________________________________________________________123Graph_ACHART_1" hidden="1">[11]F!$B$5:$B$29</definedName>
    <definedName name="_1740_______________123Graph_DCHART_1" hidden="1">[11]F!$E$5:$E$29</definedName>
    <definedName name="_1741______________________________________________________________________________________123Graph_ACHART_2" hidden="1">[11]F!$B$5:$B$29</definedName>
    <definedName name="_1741_______________123Graph_DCHART_6" hidden="1">'[10]Monthly Data'!$D$6:$D$23</definedName>
    <definedName name="_1742______________________________________________________________________________________123Graph_ACHART_3" hidden="1">[11]F!$L$5:$L$29</definedName>
    <definedName name="_1742_______________123Graph_DCHART_7" hidden="1">'[10]Monthly Data'!#REF!</definedName>
    <definedName name="_1743______________________________________________________________________________________123Graph_ACHART_4" hidden="1">[11]F!$G$5:$G$29</definedName>
    <definedName name="_1743_______________123Graph_ECHART_1" hidden="1">[11]F!$I$5:$I$29</definedName>
    <definedName name="_1744______________________________________________________________________________________123Graph_ACHART_5" hidden="1">[11]E!$B$12:$B$32</definedName>
    <definedName name="_1744_______________123Graph_FCHART_1" hidden="1">[11]F!$L$5:$L$29</definedName>
    <definedName name="_1745______________________________________________________________________________________123Graph_ACHART_6" hidden="1">'[10]Monthly Data'!$B$6:$B$23</definedName>
    <definedName name="_1745_______________123Graph_LBL_BCHART_1" hidden="1">[11]F!$D$5:$D$29</definedName>
    <definedName name="_1746______________________________________________________________________________________123Graph_BCHART_1" hidden="1">[11]F!$J$5:$J$29</definedName>
    <definedName name="_1746_______________123Graph_LBL_BCHART_6" hidden="1">'[10]Monthly Data'!$C$6:$C$12</definedName>
    <definedName name="_1747______________________________________________________________________________________123Graph_BCHART_2" hidden="1">[11]F!$J$5:$J$29</definedName>
    <definedName name="_1747_______________123Graph_LBL_BCHART_7" hidden="1">'[10]Monthly Data'!#REF!</definedName>
    <definedName name="_1748______________________________________________________________________________________123Graph_BCHART_3" hidden="1">[11]F!$C$5:$C$29</definedName>
    <definedName name="_1748_______________123Graph_LBL_ECHART_1" hidden="1">[11]F!$G$5:$G$29</definedName>
    <definedName name="_1749______________________________________________________________________________________123Graph_BCHART_6" hidden="1">'[10]Monthly Data'!$F$6:$F$23</definedName>
    <definedName name="_1749_______________123Graph_XCHART_2" hidden="1">[11]F!$A$5:$A$29</definedName>
    <definedName name="_175__________________________________________________________________________________________________________________________________________________123Graph_LBL_BCHART_7" hidden="1">'[10]Monthly Data'!#REF!</definedName>
    <definedName name="_175__________________________________________________________________________________________________________________123Graph_ACHART_3" hidden="1">[11]F!$L$5:$L$29</definedName>
    <definedName name="_175_____________________________________________________________________123Graph_DCHART_6" hidden="1">'[10]Monthly Data'!$D$6:$D$23</definedName>
    <definedName name="_175________________123Graph_ACHART_1" hidden="1">[11]F!$B$5:$B$29</definedName>
    <definedName name="_175_____123Graph_ACHART_1" hidden="1">[15]F!$B$5:$B$29</definedName>
    <definedName name="_175_____123Graph_BCHART_2" hidden="1">[1]F!$J$5:$J$29</definedName>
    <definedName name="_175___123Graph_ACHART_1" hidden="1">[7]F!$B$5:$B$29</definedName>
    <definedName name="_1750______________________________________________________________________________________123Graph_CCHART_1" hidden="1">[11]F!$F$5:$F$29</definedName>
    <definedName name="_1750_______________123Graph_XCHART_3" hidden="1">[11]F!$A$5:$A$29</definedName>
    <definedName name="_1751______________________________________________________________________________________123Graph_CCHART_2" hidden="1">[11]F!$H$5:$H$29</definedName>
    <definedName name="_1751_______________123Graph_XCHART_4" hidden="1">[11]F!$A$5:$A$29</definedName>
    <definedName name="_1752______________________________________________________________________________________123Graph_CCHART_6" hidden="1">'[10]Monthly Data'!$E$6:$E$23</definedName>
    <definedName name="_1752_______________123Graph_XCHART_7" hidden="1">'[10]Monthly Data'!$A$6:$A$13</definedName>
    <definedName name="_1753______________________________________________________________________________________123Graph_DCHART_1" hidden="1">[11]F!$E$5:$E$29</definedName>
    <definedName name="_1753______________123Graph_ACHART_1" hidden="1">[11]F!$B$5:$B$29</definedName>
    <definedName name="_1754______________________________________________________________________________________123Graph_DCHART_6" hidden="1">'[10]Monthly Data'!$D$6:$D$23</definedName>
    <definedName name="_1754______________123Graph_ACHART_2" hidden="1">[11]F!$B$5:$B$29</definedName>
    <definedName name="_1755______________________________________________________________________________________123Graph_ECHART_1" hidden="1">[11]F!$I$5:$I$29</definedName>
    <definedName name="_1755______________123Graph_ACHART_3" hidden="1">[11]F!$L$5:$L$29</definedName>
    <definedName name="_1756______________________________________________________________________________________123Graph_FCHART_1" hidden="1">[11]F!$L$5:$L$29</definedName>
    <definedName name="_1756______________123Graph_ACHART_4" hidden="1">[11]F!$G$5:$G$29</definedName>
    <definedName name="_1757______________________________________________________________________________________123Graph_LBL_BCHART_1" hidden="1">[11]F!$D$5:$D$29</definedName>
    <definedName name="_1757______________123Graph_ACHART_5" hidden="1">[11]E!$B$12:$B$32</definedName>
    <definedName name="_1758______________________________________________________________________________________123Graph_LBL_BCHART_6" hidden="1">'[10]Monthly Data'!$C$6:$C$12</definedName>
    <definedName name="_1758______________123Graph_ACHART_6" hidden="1">'[10]Monthly Data'!$B$6:$B$23</definedName>
    <definedName name="_1759______________________________________________________________________________________123Graph_LBL_ECHART_1" hidden="1">[11]F!$G$5:$G$29</definedName>
    <definedName name="_1759______________123Graph_ACHART_7" hidden="1">'[10]Monthly Data'!#REF!</definedName>
    <definedName name="_176__________________________________________________________________________________________________________________123Graph_ACHART_4" hidden="1">[11]F!$G$5:$G$29</definedName>
    <definedName name="_176_____________________________________________________________________123Graph_DCHART_7" hidden="1">'[10]Monthly Data'!#REF!</definedName>
    <definedName name="_176________________123Graph_ACHART_2" hidden="1">[11]F!$B$5:$B$29</definedName>
    <definedName name="_176_____123Graph_ACHART_2" hidden="1">[1]F!$B$5:$B$29</definedName>
    <definedName name="_176_____123Graph_BCHART_3" hidden="1">[1]F!$C$5:$C$29</definedName>
    <definedName name="_176___123Graph_ACHART_2" hidden="1">[7]F!$B$5:$B$29</definedName>
    <definedName name="_1760______________________________________________________________________________________123Graph_XCHART_2" hidden="1">[11]F!$A$5:$A$29</definedName>
    <definedName name="_1760______________123Graph_BCHART_1" hidden="1">[11]F!$J$5:$J$29</definedName>
    <definedName name="_1761______________________________________________________________________________________123Graph_XCHART_3" hidden="1">[11]F!$A$5:$A$29</definedName>
    <definedName name="_1761______________123Graph_BCHART_2" hidden="1">[11]F!$J$5:$J$29</definedName>
    <definedName name="_1762______________________________________________________________________________________123Graph_XCHART_4" hidden="1">[11]F!$A$5:$A$29</definedName>
    <definedName name="_1762______________123Graph_BCHART_3" hidden="1">[11]F!$C$5:$C$29</definedName>
    <definedName name="_1763______________________________________________________________________________________123Graph_XCHART_7" hidden="1">'[10]Monthly Data'!$A$6:$A$13</definedName>
    <definedName name="_1763______________123Graph_BCHART_6" hidden="1">'[10]Monthly Data'!$F$6:$F$23</definedName>
    <definedName name="_1764_____________________________________________________________________________________123Graph_ACHART_1" hidden="1">[11]F!$B$5:$B$29</definedName>
    <definedName name="_1764______________123Graph_BCHART_7" hidden="1">'[10]Monthly Data'!#REF!</definedName>
    <definedName name="_1765_____________________________________________________________________________________123Graph_ACHART_2" hidden="1">[11]F!$B$5:$B$29</definedName>
    <definedName name="_1765______________123Graph_CCHART_1" hidden="1">[11]F!$F$5:$F$29</definedName>
    <definedName name="_1766_____________________________________________________________________________________123Graph_ACHART_3" hidden="1">[11]F!$L$5:$L$29</definedName>
    <definedName name="_1766______________123Graph_CCHART_2" hidden="1">[11]F!$H$5:$H$29</definedName>
    <definedName name="_1767_____________________________________________________________________________________123Graph_ACHART_4" hidden="1">[11]F!$G$5:$G$29</definedName>
    <definedName name="_1767______________123Graph_CCHART_6" hidden="1">'[10]Monthly Data'!$E$6:$E$23</definedName>
    <definedName name="_1768_____________________________________________________________________________________123Graph_ACHART_5" hidden="1">[11]E!$B$12:$B$32</definedName>
    <definedName name="_1768______________123Graph_CCHART_7" hidden="1">'[10]Monthly Data'!#REF!</definedName>
    <definedName name="_1769_____________________________________________________________________________________123Graph_ACHART_6" hidden="1">'[10]Monthly Data'!$B$6:$B$23</definedName>
    <definedName name="_1769______________123Graph_DCHART_1" hidden="1">[11]F!$E$5:$E$29</definedName>
    <definedName name="_177__________________________________________________________________________________________________________________123Graph_ACHART_5" hidden="1">[11]E!$B$12:$B$32</definedName>
    <definedName name="_177_____________________________________________________________________123Graph_ECHART_1" hidden="1">[11]F!$I$5:$I$29</definedName>
    <definedName name="_177________________123Graph_ACHART_3" hidden="1">[11]F!$L$5:$L$29</definedName>
    <definedName name="_177_____123Graph_ACHART_3" hidden="1">[1]F!$L$5:$L$29</definedName>
    <definedName name="_177_____123Graph_BCHART_6" hidden="1">'[8]Monthly Data'!$F$6:$F$23</definedName>
    <definedName name="_177___123Graph_ACHART_3" hidden="1">[7]F!$L$5:$L$29</definedName>
    <definedName name="_1770_____________________________________________________________________________________123Graph_BCHART_1" hidden="1">[11]F!$J$5:$J$29</definedName>
    <definedName name="_1770______________123Graph_DCHART_6" hidden="1">'[10]Monthly Data'!$D$6:$D$23</definedName>
    <definedName name="_1771_____________________________________________________________________________________123Graph_BCHART_2" hidden="1">[11]F!$J$5:$J$29</definedName>
    <definedName name="_1771______________123Graph_DCHART_7" hidden="1">'[10]Monthly Data'!#REF!</definedName>
    <definedName name="_1772_____________________________________________________________________________________123Graph_BCHART_3" hidden="1">[11]F!$C$5:$C$29</definedName>
    <definedName name="_1772______________123Graph_ECHART_1" hidden="1">[11]F!$I$5:$I$29</definedName>
    <definedName name="_1773_____________________________________________________________________________________123Graph_BCHART_6" hidden="1">'[10]Monthly Data'!$F$6:$F$23</definedName>
    <definedName name="_1773______________123Graph_FCHART_1" hidden="1">[11]F!$L$5:$L$29</definedName>
    <definedName name="_1774_____________________________________________________________________________________123Graph_CCHART_1" hidden="1">[11]F!$F$5:$F$29</definedName>
    <definedName name="_1774______________123Graph_LBL_BCHART_1" hidden="1">[11]F!$D$5:$D$29</definedName>
    <definedName name="_1775_____________________________________________________________________________________123Graph_CCHART_2" hidden="1">[11]F!$H$5:$H$29</definedName>
    <definedName name="_1775______________123Graph_LBL_BCHART_6" hidden="1">'[10]Monthly Data'!$C$6:$C$12</definedName>
    <definedName name="_1776_____________________________________________________________________________________123Graph_CCHART_6" hidden="1">'[10]Monthly Data'!$E$6:$E$23</definedName>
    <definedName name="_1776______________123Graph_LBL_BCHART_7" hidden="1">'[10]Monthly Data'!#REF!</definedName>
    <definedName name="_1777_____________________________________________________________________________________123Graph_DCHART_1" hidden="1">[11]F!$E$5:$E$29</definedName>
    <definedName name="_1777______________123Graph_LBL_ECHART_1" hidden="1">[11]F!$G$5:$G$29</definedName>
    <definedName name="_1778_____________________________________________________________________________________123Graph_DCHART_6" hidden="1">'[10]Monthly Data'!$D$6:$D$23</definedName>
    <definedName name="_1778______________123Graph_XCHART_2" hidden="1">[11]F!$A$5:$A$29</definedName>
    <definedName name="_1779_____________________________________________________________________________________123Graph_ECHART_1" hidden="1">[11]F!$I$5:$I$29</definedName>
    <definedName name="_1779______________123Graph_XCHART_3" hidden="1">[11]F!$A$5:$A$29</definedName>
    <definedName name="_178__________________________________________________________________________________________________________________123Graph_ACHART_6" hidden="1">'[10]Monthly Data'!$B$6:$B$23</definedName>
    <definedName name="_178_____________________________________________________________________123Graph_FCHART_1" hidden="1">[11]F!$L$5:$L$29</definedName>
    <definedName name="_178________________123Graph_ACHART_4" hidden="1">[11]F!$G$5:$G$29</definedName>
    <definedName name="_178_____123Graph_ACHART_4" hidden="1">[1]F!$G$5:$G$29</definedName>
    <definedName name="_178___123Graph_ACHART_4" hidden="1">[7]F!$G$5:$G$29</definedName>
    <definedName name="_1780_____________________________________________________________________________________123Graph_FCHART_1" hidden="1">[11]F!$L$5:$L$29</definedName>
    <definedName name="_1780______________123Graph_XCHART_4" hidden="1">[11]F!$A$5:$A$29</definedName>
    <definedName name="_1781_____________________________________________________________________________________123Graph_LBL_BCHART_1" hidden="1">[11]F!$D$5:$D$29</definedName>
    <definedName name="_1781______________123Graph_XCHART_7" hidden="1">'[10]Monthly Data'!$A$6:$A$13</definedName>
    <definedName name="_1782_____________________________________________________________________________________123Graph_LBL_BCHART_6" hidden="1">'[10]Monthly Data'!$C$6:$C$12</definedName>
    <definedName name="_1782_____________123Graph_ACHART_1" hidden="1">[11]F!$B$5:$B$29</definedName>
    <definedName name="_1783_____________________________________________________________________________________123Graph_LBL_ECHART_1" hidden="1">[11]F!$G$5:$G$29</definedName>
    <definedName name="_1783_____________123Graph_ACHART_2" hidden="1">[11]F!$B$5:$B$29</definedName>
    <definedName name="_1784_____________________________________________________________________________________123Graph_XCHART_2" hidden="1">[11]F!$A$5:$A$29</definedName>
    <definedName name="_1784_____________123Graph_ACHART_3" hidden="1">[11]F!$L$5:$L$29</definedName>
    <definedName name="_1785_____________________________________________________________________________________123Graph_XCHART_3" hidden="1">[11]F!$A$5:$A$29</definedName>
    <definedName name="_1785_____________123Graph_ACHART_4" hidden="1">[11]F!$G$5:$G$29</definedName>
    <definedName name="_1786_____________________________________________________________________________________123Graph_XCHART_4" hidden="1">[11]F!$A$5:$A$29</definedName>
    <definedName name="_1786_____________123Graph_ACHART_5" hidden="1">[11]E!$B$12:$B$32</definedName>
    <definedName name="_1787_____________________________________________________________________________________123Graph_XCHART_7" hidden="1">'[10]Monthly Data'!$A$6:$A$13</definedName>
    <definedName name="_1787_____________123Graph_ACHART_6" hidden="1">'[10]Monthly Data'!$B$6:$B$23</definedName>
    <definedName name="_1788____________________________________________________________________________________123Graph_ACHART_1" hidden="1">[11]F!$B$5:$B$29</definedName>
    <definedName name="_1788_____________123Graph_ACHART_7" hidden="1">'[10]Monthly Data'!#REF!</definedName>
    <definedName name="_1789____________________________________________________________________________________123Graph_ACHART_2" hidden="1">[11]F!$B$5:$B$29</definedName>
    <definedName name="_1789_____________123Graph_BCHART_1" hidden="1">[11]F!$J$5:$J$29</definedName>
    <definedName name="_179__________________________________________________________________________________________________________________123Graph_ACHART_7" hidden="1">'[10]Monthly Data'!#REF!</definedName>
    <definedName name="_179_____________________________________________________________________123Graph_LBL_BCHART_1" hidden="1">[11]F!$D$5:$D$29</definedName>
    <definedName name="_179________________123Graph_ACHART_5" hidden="1">[11]E!$B$12:$B$32</definedName>
    <definedName name="_179_____123Graph_ACHART_5" hidden="1">[1]E!$B$12:$B$32</definedName>
    <definedName name="_179_____123Graph_CCHART_1" hidden="1">[1]F!$F$5:$F$29</definedName>
    <definedName name="_179___123Graph_ACHART_5" hidden="1">[7]E!$B$12:$B$32</definedName>
    <definedName name="_1790____________________________________________________________________________________123Graph_ACHART_3" hidden="1">[11]F!$L$5:$L$29</definedName>
    <definedName name="_1790_____________123Graph_BCHART_2" hidden="1">[11]F!$J$5:$J$29</definedName>
    <definedName name="_1791____________________________________________________________________________________123Graph_ACHART_4" hidden="1">[11]F!$G$5:$G$29</definedName>
    <definedName name="_1791_____________123Graph_BCHART_3" hidden="1">[11]F!$C$5:$C$29</definedName>
    <definedName name="_1792____________________________________________________________________________________123Graph_ACHART_5" hidden="1">[11]E!$B$12:$B$32</definedName>
    <definedName name="_1792_____________123Graph_BCHART_6" hidden="1">'[10]Monthly Data'!$F$6:$F$23</definedName>
    <definedName name="_1793____________________________________________________________________________________123Graph_ACHART_6" hidden="1">'[10]Monthly Data'!$B$6:$B$23</definedName>
    <definedName name="_1793_____________123Graph_BCHART_7" hidden="1">'[10]Monthly Data'!#REF!</definedName>
    <definedName name="_1794____________________________________________________________________________________123Graph_BCHART_1" hidden="1">[11]F!$J$5:$J$29</definedName>
    <definedName name="_1794_____________123Graph_CCHART_1" hidden="1">[11]F!$F$5:$F$29</definedName>
    <definedName name="_1795____________________________________________________________________________________123Graph_BCHART_2" hidden="1">[11]F!$J$5:$J$29</definedName>
    <definedName name="_1795_____________123Graph_CCHART_2" hidden="1">[11]F!$H$5:$H$29</definedName>
    <definedName name="_1796____________________________________________________________________________________123Graph_BCHART_3" hidden="1">[11]F!$C$5:$C$29</definedName>
    <definedName name="_1796_____________123Graph_CCHART_6" hidden="1">'[10]Monthly Data'!$E$6:$E$23</definedName>
    <definedName name="_1797____________________________________________________________________________________123Graph_BCHART_6" hidden="1">'[10]Monthly Data'!$F$6:$F$23</definedName>
    <definedName name="_1797_____________123Graph_CCHART_7" hidden="1">'[10]Monthly Data'!#REF!</definedName>
    <definedName name="_1798____________________________________________________________________________________123Graph_CCHART_1" hidden="1">[11]F!$F$5:$F$29</definedName>
    <definedName name="_1798_____________123Graph_DCHART_1" hidden="1">[11]F!$E$5:$E$29</definedName>
    <definedName name="_1799____________________________________________________________________________________123Graph_CCHART_2" hidden="1">[11]F!$H$5:$H$29</definedName>
    <definedName name="_1799_____________123Graph_DCHART_6" hidden="1">'[10]Monthly Data'!$D$6:$D$23</definedName>
    <definedName name="_18_________________________________________________________________________________________________________________________________________________________________________________123Graph_CCHART_7" hidden="1">'[10]Monthly Data'!#REF!</definedName>
    <definedName name="_18________________________________________________________________________________________________________________________123Graph_DCHART_7" hidden="1">'[10]Monthly Data'!#REF!</definedName>
    <definedName name="_18________________________________________________________________________________________123Graph_CCHART_7" hidden="1">'[10]Monthly Data'!#REF!</definedName>
    <definedName name="_18______________________123Graph_DCHART_6" hidden="1">'[10]Monthly Data'!$D$6:$D$23</definedName>
    <definedName name="_18____________123Graph_ACHART_3" hidden="1">[1]F!$L$5:$L$29</definedName>
    <definedName name="_18____________123Graph_BCHART_1" hidden="1">[1]F!$J$5:$J$29</definedName>
    <definedName name="_18____123Graph_CCHART_6" hidden="1">'[8]Monthly Data'!$E$6:$E$23</definedName>
    <definedName name="_18___123Graph_DCHART_6" hidden="1">'[10]Monthly Data'!$D$6:$D$23</definedName>
    <definedName name="_18__123Graph_ACHART_9" hidden="1">[3]A!$B$151:$B$168</definedName>
    <definedName name="_18__123Graph_BCHART_1" hidden="1">[19]F!$J$5:$J$29</definedName>
    <definedName name="_18__123Graph_BCHART_11" hidden="1">[3]A!$J$188:$J$206</definedName>
    <definedName name="_18__123Graph_BCHART_2" hidden="1">[7]F!$J$5:$J$29</definedName>
    <definedName name="_18__123Graph_BCHART_3" hidden="1">[1]F!$C$5:$C$29</definedName>
    <definedName name="_18__123Graph_BCHART_6" hidden="1">'[4]Monthly Data'!$F$6:$F$23</definedName>
    <definedName name="_18__123Graph_BCHART_7" hidden="1">'[14]Monthly Data'!#REF!</definedName>
    <definedName name="_18__123Graph_DCHART_1" hidden="1">[7]F!$E$5:$E$29</definedName>
    <definedName name="_18__123Graph_DCHART_6" hidden="1">'[16]Monthly Data'!$D$6:$D$23</definedName>
    <definedName name="_18__123Graph_XChart_3B" hidden="1">'[6]Cash Component Inputs'!$C$23:$H$23</definedName>
    <definedName name="_180__________________________________________________________________________________________________________________123Graph_BCHART_1" hidden="1">[11]F!$J$5:$J$29</definedName>
    <definedName name="_180_____________________________________________________________________123Graph_LBL_BCHART_6" hidden="1">'[10]Monthly Data'!$C$6:$C$12</definedName>
    <definedName name="_180________________123Graph_ACHART_6" hidden="1">'[10]Monthly Data'!$B$6:$B$23</definedName>
    <definedName name="_180_____123Graph_ACHART_6" hidden="1">'[8]Monthly Data'!$B$6:$B$23</definedName>
    <definedName name="_180_____123Graph_CCHART_2" hidden="1">[1]F!$H$5:$H$29</definedName>
    <definedName name="_180___123Graph_ACHART_6" hidden="1">'[4]Monthly Data'!$B$6:$B$23</definedName>
    <definedName name="_1800____________________________________________________________________________________123Graph_CCHART_6" hidden="1">'[10]Monthly Data'!$E$6:$E$23</definedName>
    <definedName name="_1800_____________123Graph_DCHART_7" hidden="1">'[10]Monthly Data'!#REF!</definedName>
    <definedName name="_1801____________________________________________________________________________________123Graph_DCHART_1" hidden="1">[11]F!$E$5:$E$29</definedName>
    <definedName name="_1801_____________123Graph_ECHART_1" hidden="1">[11]F!$I$5:$I$29</definedName>
    <definedName name="_1802____________________________________________________________________________________123Graph_DCHART_6" hidden="1">'[10]Monthly Data'!$D$6:$D$23</definedName>
    <definedName name="_1802_____________123Graph_FCHART_1" hidden="1">[11]F!$L$5:$L$29</definedName>
    <definedName name="_1803____________________________________________________________________________________123Graph_ECHART_1" hidden="1">[11]F!$I$5:$I$29</definedName>
    <definedName name="_1803_____________123Graph_LBL_BCHART_1" hidden="1">[11]F!$D$5:$D$29</definedName>
    <definedName name="_1804____________________________________________________________________________________123Graph_FCHART_1" hidden="1">[11]F!$L$5:$L$29</definedName>
    <definedName name="_1804_____________123Graph_LBL_BCHART_6" hidden="1">'[10]Monthly Data'!$C$6:$C$12</definedName>
    <definedName name="_1805____________________________________________________________________________________123Graph_LBL_BCHART_1" hidden="1">[11]F!$D$5:$D$29</definedName>
    <definedName name="_1805_____________123Graph_LBL_BCHART_7" hidden="1">'[10]Monthly Data'!#REF!</definedName>
    <definedName name="_1806____________________________________________________________________________________123Graph_LBL_BCHART_6" hidden="1">'[10]Monthly Data'!$C$6:$C$12</definedName>
    <definedName name="_1806_____________123Graph_LBL_ECHART_1" hidden="1">[11]F!$G$5:$G$29</definedName>
    <definedName name="_1807____________________________________________________________________________________123Graph_LBL_ECHART_1" hidden="1">[11]F!$G$5:$G$29</definedName>
    <definedName name="_1807_____________123Graph_XCHART_2" hidden="1">[11]F!$A$5:$A$29</definedName>
    <definedName name="_1808____________________________________________________________________________________123Graph_XCHART_2" hidden="1">[11]F!$A$5:$A$29</definedName>
    <definedName name="_1808_____________123Graph_XCHART_3" hidden="1">[11]F!$A$5:$A$29</definedName>
    <definedName name="_1809____________________________________________________________________________________123Graph_XCHART_3" hidden="1">[11]F!$A$5:$A$29</definedName>
    <definedName name="_1809_____________123Graph_XCHART_4" hidden="1">[11]F!$A$5:$A$29</definedName>
    <definedName name="_181________________________________________________________________________________________________________________________________________________123Graph_ACHART_7" hidden="1">'[10]Monthly Data'!#REF!</definedName>
    <definedName name="_181__________________________________________________________________________________________________________________123Graph_BCHART_2" hidden="1">[11]F!$J$5:$J$29</definedName>
    <definedName name="_181_____________________________________________________________________123Graph_LBL_BCHART_7" hidden="1">'[10]Monthly Data'!#REF!</definedName>
    <definedName name="_181________________123Graph_ACHART_7" hidden="1">'[10]Monthly Data'!#REF!</definedName>
    <definedName name="_181_____123Graph_CCHART_6" hidden="1">'[8]Monthly Data'!$E$6:$E$23</definedName>
    <definedName name="_181____123Graph_ACHART_1" hidden="1">[7]F!$B$5:$B$29</definedName>
    <definedName name="_181___123Graph_BCHART_1" hidden="1">[7]F!$J$5:$J$29</definedName>
    <definedName name="_1810____________________________________________________________________________________123Graph_XCHART_4" hidden="1">[11]F!$A$5:$A$29</definedName>
    <definedName name="_1810_____________123Graph_XCHART_7" hidden="1">'[10]Monthly Data'!$A$6:$A$13</definedName>
    <definedName name="_1811____________________________________________________________________________________123Graph_XCHART_7" hidden="1">'[10]Monthly Data'!$A$6:$A$13</definedName>
    <definedName name="_1811____________123Graph_ACHART_1" hidden="1">[11]F!$B$5:$B$29</definedName>
    <definedName name="_1812___________________________________________________________________________________123Graph_ACHART_1" hidden="1">[11]F!$B$5:$B$29</definedName>
    <definedName name="_1812____________123Graph_ACHART_2" hidden="1">[11]F!$B$5:$B$29</definedName>
    <definedName name="_1813___________________________________________________________________________________123Graph_ACHART_2" hidden="1">[11]F!$B$5:$B$29</definedName>
    <definedName name="_1813____________123Graph_ACHART_3" hidden="1">[11]F!$L$5:$L$29</definedName>
    <definedName name="_1814___________________________________________________________________________________123Graph_ACHART_3" hidden="1">[11]F!$L$5:$L$29</definedName>
    <definedName name="_1814____________123Graph_ACHART_4" hidden="1">[11]F!$G$5:$G$29</definedName>
    <definedName name="_1815___________________________________________________________________________________123Graph_ACHART_4" hidden="1">[11]F!$G$5:$G$29</definedName>
    <definedName name="_1815____________123Graph_ACHART_5" hidden="1">[11]E!$B$12:$B$32</definedName>
    <definedName name="_1816___________________________________________________________________________________123Graph_ACHART_5" hidden="1">[11]E!$B$12:$B$32</definedName>
    <definedName name="_1816____________123Graph_ACHART_6" hidden="1">'[10]Monthly Data'!$B$6:$B$23</definedName>
    <definedName name="_1817___________________________________________________________________________________123Graph_ACHART_6" hidden="1">'[10]Monthly Data'!$B$6:$B$23</definedName>
    <definedName name="_1817____________123Graph_ACHART_7" hidden="1">'[10]Monthly Data'!#REF!</definedName>
    <definedName name="_1818___________________________________________________________________________________123Graph_BCHART_1" hidden="1">[11]F!$J$5:$J$29</definedName>
    <definedName name="_1818____________123Graph_BCHART_1" hidden="1">[11]F!$J$5:$J$29</definedName>
    <definedName name="_1819___________________________________________________________________________________123Graph_BCHART_2" hidden="1">[11]F!$J$5:$J$29</definedName>
    <definedName name="_1819____________123Graph_BCHART_2" hidden="1">[11]F!$J$5:$J$29</definedName>
    <definedName name="_182________________________________________________________________________________________________________________________________________________123Graph_BCHART_7" hidden="1">'[10]Monthly Data'!#REF!</definedName>
    <definedName name="_182__________________________________________________________________________________________________________________123Graph_BCHART_3" hidden="1">[11]F!$C$5:$C$29</definedName>
    <definedName name="_182_____________________________________________________________________123Graph_LBL_ECHART_1" hidden="1">[11]F!$G$5:$G$29</definedName>
    <definedName name="_182________________123Graph_BCHART_1" hidden="1">[11]F!$J$5:$J$29</definedName>
    <definedName name="_182____123Graph_ACHART_2" hidden="1">[7]F!$B$5:$B$29</definedName>
    <definedName name="_182___123Graph_BCHART_2" hidden="1">[7]F!$J$5:$J$29</definedName>
    <definedName name="_1820___________________________________________________________________________________123Graph_BCHART_3" hidden="1">[11]F!$C$5:$C$29</definedName>
    <definedName name="_1820____________123Graph_BCHART_3" hidden="1">[11]F!$C$5:$C$29</definedName>
    <definedName name="_1821___________________________________________________________________________________123Graph_BCHART_6" hidden="1">'[10]Monthly Data'!$F$6:$F$23</definedName>
    <definedName name="_1821____________123Graph_BCHART_6" hidden="1">'[10]Monthly Data'!$F$6:$F$23</definedName>
    <definedName name="_1822___________________________________________________________________________________123Graph_CCHART_1" hidden="1">[11]F!$F$5:$F$29</definedName>
    <definedName name="_1822____________123Graph_BCHART_7" hidden="1">'[10]Monthly Data'!#REF!</definedName>
    <definedName name="_1823___________________________________________________________________________________123Graph_CCHART_2" hidden="1">[11]F!$H$5:$H$29</definedName>
    <definedName name="_1823____________123Graph_CCHART_1" hidden="1">[11]F!$F$5:$F$29</definedName>
    <definedName name="_1824___________________________________________________________________________________123Graph_CCHART_6" hidden="1">'[10]Monthly Data'!$E$6:$E$23</definedName>
    <definedName name="_1824____________123Graph_CCHART_2" hidden="1">[11]F!$H$5:$H$29</definedName>
    <definedName name="_1825___________________________________________________________________________________123Graph_DCHART_1" hidden="1">[11]F!$E$5:$E$29</definedName>
    <definedName name="_1825____________123Graph_CCHART_6" hidden="1">'[10]Monthly Data'!$E$6:$E$23</definedName>
    <definedName name="_1826___________________________________________________________________________________123Graph_DCHART_6" hidden="1">'[10]Monthly Data'!$D$6:$D$23</definedName>
    <definedName name="_1826____________123Graph_CCHART_7" hidden="1">'[10]Monthly Data'!#REF!</definedName>
    <definedName name="_1827___________________________________________________________________________________123Graph_ECHART_1" hidden="1">[11]F!$I$5:$I$29</definedName>
    <definedName name="_1827____________123Graph_DCHART_1" hidden="1">[11]F!$E$5:$E$29</definedName>
    <definedName name="_1828___________________________________________________________________________________123Graph_FCHART_1" hidden="1">[11]F!$L$5:$L$29</definedName>
    <definedName name="_1828____________123Graph_DCHART_6" hidden="1">'[10]Monthly Data'!$D$6:$D$23</definedName>
    <definedName name="_1829___________________________________________________________________________________123Graph_LBL_BCHART_1" hidden="1">[11]F!$D$5:$D$29</definedName>
    <definedName name="_1829____________123Graph_DCHART_7" hidden="1">'[10]Monthly Data'!#REF!</definedName>
    <definedName name="_183________________________________________________________________________________________________________________________________________________123Graph_CCHART_7" hidden="1">'[10]Monthly Data'!#REF!</definedName>
    <definedName name="_183__________________________________________________________________________________________________________________123Graph_BCHART_6" hidden="1">'[10]Monthly Data'!$F$6:$F$23</definedName>
    <definedName name="_183_____________________________________________________________________123Graph_XCHART_2" hidden="1">[11]F!$A$5:$A$29</definedName>
    <definedName name="_183________________123Graph_BCHART_2" hidden="1">[11]F!$J$5:$J$29</definedName>
    <definedName name="_183____123Graph_ACHART_3" hidden="1">[7]F!$L$5:$L$29</definedName>
    <definedName name="_183___123Graph_BCHART_3" hidden="1">[7]F!$C$5:$C$29</definedName>
    <definedName name="_1830___________________________________________________________________________________123Graph_LBL_BCHART_6" hidden="1">'[10]Monthly Data'!$C$6:$C$12</definedName>
    <definedName name="_1830____________123Graph_ECHART_1" hidden="1">[11]F!$I$5:$I$29</definedName>
    <definedName name="_1831___________________________________________________________________________________123Graph_LBL_ECHART_1" hidden="1">[11]F!$G$5:$G$29</definedName>
    <definedName name="_1831____________123Graph_FCHART_1" hidden="1">[11]F!$L$5:$L$29</definedName>
    <definedName name="_1832___________________________________________________________________________________123Graph_XCHART_2" hidden="1">[11]F!$A$5:$A$29</definedName>
    <definedName name="_1832____________123Graph_LBL_BCHART_1" hidden="1">[11]F!$D$5:$D$29</definedName>
    <definedName name="_1833___________________________________________________________________________________123Graph_XCHART_3" hidden="1">[11]F!$A$5:$A$29</definedName>
    <definedName name="_1833____________123Graph_LBL_BCHART_6" hidden="1">'[10]Monthly Data'!$C$6:$C$12</definedName>
    <definedName name="_1834___________________________________________________________________________________123Graph_XCHART_4" hidden="1">[11]F!$A$5:$A$29</definedName>
    <definedName name="_1834____________123Graph_LBL_BCHART_7" hidden="1">'[10]Monthly Data'!#REF!</definedName>
    <definedName name="_1835___________________________________________________________________________________123Graph_XCHART_7" hidden="1">'[10]Monthly Data'!$A$6:$A$13</definedName>
    <definedName name="_1835____________123Graph_LBL_ECHART_1" hidden="1">[11]F!$G$5:$G$29</definedName>
    <definedName name="_1836__________________________________________________________________________________123Graph_ACHART_1" hidden="1">[11]F!$B$5:$B$29</definedName>
    <definedName name="_1836____________123Graph_XCHART_2" hidden="1">[11]F!$A$5:$A$29</definedName>
    <definedName name="_1837__________________________________________________________________________________123Graph_ACHART_2" hidden="1">[11]F!$B$5:$B$29</definedName>
    <definedName name="_1837____________123Graph_XCHART_3" hidden="1">[11]F!$A$5:$A$29</definedName>
    <definedName name="_1838__________________________________________________________________________________123Graph_ACHART_3" hidden="1">[11]F!$L$5:$L$29</definedName>
    <definedName name="_1838____________123Graph_XCHART_4" hidden="1">[11]F!$A$5:$A$29</definedName>
    <definedName name="_1839__________________________________________________________________________________123Graph_ACHART_4" hidden="1">[11]F!$G$5:$G$29</definedName>
    <definedName name="_1839____________123Graph_XCHART_7" hidden="1">'[10]Monthly Data'!$A$6:$A$13</definedName>
    <definedName name="_184________________________________________________________________________________________________________________________________________________123Graph_DCHART_7" hidden="1">'[10]Monthly Data'!#REF!</definedName>
    <definedName name="_184__________________________________________________________________________________________________________________123Graph_BCHART_7" hidden="1">'[10]Monthly Data'!#REF!</definedName>
    <definedName name="_184_____________________________________________________________________123Graph_XCHART_3" hidden="1">[11]F!$A$5:$A$29</definedName>
    <definedName name="_184________________123Graph_BCHART_3" hidden="1">[11]F!$C$5:$C$29</definedName>
    <definedName name="_184____123Graph_ACHART_4" hidden="1">[7]F!$G$5:$G$29</definedName>
    <definedName name="_184___123Graph_BCHART_6" hidden="1">'[4]Monthly Data'!$F$6:$F$23</definedName>
    <definedName name="_184__123Graph_CCHART_2" hidden="1">[1]F!$H$5:$H$29</definedName>
    <definedName name="_1840__________________________________________________________________________________123Graph_ACHART_5" hidden="1">[11]E!$B$12:$B$32</definedName>
    <definedName name="_1840___________123Graph_ACHART_1" hidden="1">[11]F!$B$5:$B$29</definedName>
    <definedName name="_1841__________________________________________________________________________________123Graph_ACHART_6" hidden="1">'[10]Monthly Data'!$B$6:$B$23</definedName>
    <definedName name="_1841___________123Graph_ACHART_2" hidden="1">[11]F!$B$5:$B$29</definedName>
    <definedName name="_1842__________________________________________________________________________________123Graph_BCHART_1" hidden="1">[11]F!$J$5:$J$29</definedName>
    <definedName name="_1842___________123Graph_ACHART_3" hidden="1">[11]F!$L$5:$L$29</definedName>
    <definedName name="_1843__________________________________________________________________________________123Graph_BCHART_2" hidden="1">[11]F!$J$5:$J$29</definedName>
    <definedName name="_1843___________123Graph_ACHART_4" hidden="1">[11]F!$G$5:$G$29</definedName>
    <definedName name="_1844__________________________________________________________________________________123Graph_BCHART_3" hidden="1">[11]F!$C$5:$C$29</definedName>
    <definedName name="_1844___________123Graph_ACHART_5" hidden="1">[11]E!$B$12:$B$32</definedName>
    <definedName name="_1845__________________________________________________________________________________123Graph_BCHART_6" hidden="1">'[10]Monthly Data'!$F$6:$F$23</definedName>
    <definedName name="_1845___________123Graph_ACHART_6" hidden="1">'[10]Monthly Data'!$B$6:$B$23</definedName>
    <definedName name="_1846__________________________________________________________________________________123Graph_CCHART_1" hidden="1">[11]F!$F$5:$F$29</definedName>
    <definedName name="_1846___________123Graph_ACHART_7" hidden="1">'[10]Monthly Data'!#REF!</definedName>
    <definedName name="_1847__________________________________________________________________________________123Graph_CCHART_2" hidden="1">[11]F!$H$5:$H$29</definedName>
    <definedName name="_1847___________123Graph_BCHART_1" hidden="1">[11]F!$J$5:$J$29</definedName>
    <definedName name="_1848__________________________________________________________________________________123Graph_CCHART_6" hidden="1">'[10]Monthly Data'!$E$6:$E$23</definedName>
    <definedName name="_1848___________123Graph_BCHART_2" hidden="1">[11]F!$J$5:$J$29</definedName>
    <definedName name="_1849__________________________________________________________________________________123Graph_DCHART_1" hidden="1">[11]F!$E$5:$E$29</definedName>
    <definedName name="_1849___________123Graph_BCHART_3" hidden="1">[11]F!$C$5:$C$29</definedName>
    <definedName name="_185________________________________________________________________________________________________________________________________________________123Graph_LBL_BCHART_7" hidden="1">'[10]Monthly Data'!#REF!</definedName>
    <definedName name="_185__________________________________________________________________________________________________________________123Graph_CCHART_1" hidden="1">[11]F!$F$5:$F$29</definedName>
    <definedName name="_185_____________________________________________________________________123Graph_XCHART_4" hidden="1">[11]F!$A$5:$A$29</definedName>
    <definedName name="_185________________123Graph_BCHART_6" hidden="1">'[10]Monthly Data'!$F$6:$F$23</definedName>
    <definedName name="_185____123Graph_ACHART_5" hidden="1">[7]E!$B$12:$B$32</definedName>
    <definedName name="_185___123Graph_CCHART_1" hidden="1">[7]F!$F$5:$F$29</definedName>
    <definedName name="_185__123Graph_CCHART_6" hidden="1">'[8]Monthly Data'!$E$6:$E$23</definedName>
    <definedName name="_1850__________________________________________________________________________________123Graph_DCHART_6" hidden="1">'[10]Monthly Data'!$D$6:$D$23</definedName>
    <definedName name="_1850___________123Graph_BCHART_6" hidden="1">'[10]Monthly Data'!$F$6:$F$23</definedName>
    <definedName name="_1851__________________________________________________________________________________123Graph_ECHART_1" hidden="1">[11]F!$I$5:$I$29</definedName>
    <definedName name="_1851___________123Graph_BCHART_7" hidden="1">'[10]Monthly Data'!#REF!</definedName>
    <definedName name="_1852__________________________________________________________________________________123Graph_FCHART_1" hidden="1">[11]F!$L$5:$L$29</definedName>
    <definedName name="_1852___________123Graph_CCHART_1" hidden="1">[11]F!$F$5:$F$29</definedName>
    <definedName name="_1853__________________________________________________________________________________123Graph_LBL_BCHART_1" hidden="1">[11]F!$D$5:$D$29</definedName>
    <definedName name="_1853___________123Graph_CCHART_2" hidden="1">[11]F!$H$5:$H$29</definedName>
    <definedName name="_1854__________________________________________________________________________________123Graph_LBL_BCHART_6" hidden="1">'[10]Monthly Data'!$C$6:$C$12</definedName>
    <definedName name="_1854___________123Graph_CCHART_6" hidden="1">'[10]Monthly Data'!$E$6:$E$23</definedName>
    <definedName name="_1855__________________________________________________________________________________123Graph_LBL_ECHART_1" hidden="1">[11]F!$G$5:$G$29</definedName>
    <definedName name="_1855___________123Graph_CCHART_7" hidden="1">'[10]Monthly Data'!#REF!</definedName>
    <definedName name="_1856__________________________________________________________________________________123Graph_XCHART_2" hidden="1">[11]F!$A$5:$A$29</definedName>
    <definedName name="_1856___________123Graph_DCHART_1" hidden="1">[11]F!$E$5:$E$29</definedName>
    <definedName name="_1857__________________________________________________________________________________123Graph_XCHART_3" hidden="1">[11]F!$A$5:$A$29</definedName>
    <definedName name="_1857___________123Graph_DCHART_6" hidden="1">'[10]Monthly Data'!$D$6:$D$23</definedName>
    <definedName name="_1858__________________________________________________________________________________123Graph_XCHART_4" hidden="1">[11]F!$A$5:$A$29</definedName>
    <definedName name="_1858___________123Graph_DCHART_7" hidden="1">'[10]Monthly Data'!#REF!</definedName>
    <definedName name="_1859__________________________________________________________________________________123Graph_XCHART_7" hidden="1">'[10]Monthly Data'!$A$6:$A$13</definedName>
    <definedName name="_1859___________123Graph_ECHART_1" hidden="1">[11]F!$I$5:$I$29</definedName>
    <definedName name="_186__________________________________________________________________________________________________________________123Graph_CCHART_2" hidden="1">[11]F!$H$5:$H$29</definedName>
    <definedName name="_186_____________________________________________________________________123Graph_XCHART_7" hidden="1">'[10]Monthly Data'!$A$6:$A$13</definedName>
    <definedName name="_186________________123Graph_BCHART_7" hidden="1">'[10]Monthly Data'!#REF!</definedName>
    <definedName name="_186____123Graph_ACHART_6" hidden="1">'[4]Monthly Data'!$B$6:$B$23</definedName>
    <definedName name="_186___123Graph_CCHART_2" hidden="1">[7]F!$H$5:$H$29</definedName>
    <definedName name="_1860_________________________________________________________________________________123Graph_ACHART_1" hidden="1">[11]F!$B$5:$B$29</definedName>
    <definedName name="_1860___________123Graph_FCHART_1" hidden="1">[11]F!$L$5:$L$29</definedName>
    <definedName name="_1861_________________________________________________________________________________123Graph_ACHART_2" hidden="1">[11]F!$B$5:$B$29</definedName>
    <definedName name="_1861___________123Graph_LBL_BCHART_1" hidden="1">[11]F!$D$5:$D$29</definedName>
    <definedName name="_1862_________________________________________________________________________________123Graph_ACHART_3" hidden="1">[11]F!$L$5:$L$29</definedName>
    <definedName name="_1862___________123Graph_LBL_BCHART_6" hidden="1">'[10]Monthly Data'!$C$6:$C$12</definedName>
    <definedName name="_1863_________________________________________________________________________________123Graph_ACHART_4" hidden="1">[11]F!$G$5:$G$29</definedName>
    <definedName name="_1863___________123Graph_LBL_BCHART_7" hidden="1">'[10]Monthly Data'!#REF!</definedName>
    <definedName name="_1864_________________________________________________________________________________123Graph_ACHART_5" hidden="1">[11]E!$B$12:$B$32</definedName>
    <definedName name="_1864___________123Graph_LBL_ECHART_1" hidden="1">[11]F!$G$5:$G$29</definedName>
    <definedName name="_1865_________________________________________________________________________________123Graph_ACHART_6" hidden="1">'[10]Monthly Data'!$B$6:$B$23</definedName>
    <definedName name="_1865___________123Graph_XCHART_2" hidden="1">[11]F!$A$5:$A$29</definedName>
    <definedName name="_1866_________________________________________________________________________________123Graph_BCHART_1" hidden="1">[11]F!$J$5:$J$29</definedName>
    <definedName name="_1866___________123Graph_XCHART_3" hidden="1">[11]F!$A$5:$A$29</definedName>
    <definedName name="_1867_________________________________________________________________________________123Graph_BCHART_2" hidden="1">[11]F!$J$5:$J$29</definedName>
    <definedName name="_1867___________123Graph_XCHART_4" hidden="1">[11]F!$A$5:$A$29</definedName>
    <definedName name="_1868_________________________________________________________________________________123Graph_BCHART_3" hidden="1">[11]F!$C$5:$C$29</definedName>
    <definedName name="_1868___________123Graph_XCHART_7" hidden="1">'[10]Monthly Data'!$A$6:$A$13</definedName>
    <definedName name="_1869_________________________________________________________________________________123Graph_BCHART_6" hidden="1">'[10]Monthly Data'!$F$6:$F$23</definedName>
    <definedName name="_1869__________123Graph_ACHART_1" hidden="1">[11]F!$B$5:$B$29</definedName>
    <definedName name="_187__________________________________________________________________________________________________________________123Graph_CCHART_6" hidden="1">'[10]Monthly Data'!$E$6:$E$23</definedName>
    <definedName name="_187____________________________________________________________________123Graph_ACHART_1" hidden="1">[11]F!$B$5:$B$29</definedName>
    <definedName name="_187________________123Graph_CCHART_1" hidden="1">[11]F!$F$5:$F$29</definedName>
    <definedName name="_187____123Graph_BCHART_1" hidden="1">[7]F!$J$5:$J$29</definedName>
    <definedName name="_187___123Graph_CCHART_6" hidden="1">'[4]Monthly Data'!$E$6:$E$23</definedName>
    <definedName name="_1870_________________________________________________________________________________123Graph_CCHART_1" hidden="1">[11]F!$F$5:$F$29</definedName>
    <definedName name="_1870__________123Graph_ACHART_2" hidden="1">[11]F!$B$5:$B$29</definedName>
    <definedName name="_1871_________________________________________________________________________________123Graph_CCHART_2" hidden="1">[11]F!$H$5:$H$29</definedName>
    <definedName name="_1871__________123Graph_ACHART_3" hidden="1">[11]F!$L$5:$L$29</definedName>
    <definedName name="_1872_________________________________________________________________________________123Graph_CCHART_6" hidden="1">'[10]Monthly Data'!$E$6:$E$23</definedName>
    <definedName name="_1872__________123Graph_ACHART_4" hidden="1">[11]F!$G$5:$G$29</definedName>
    <definedName name="_1873_________________________________________________________________________________123Graph_DCHART_1" hidden="1">[11]F!$E$5:$E$29</definedName>
    <definedName name="_1873__________123Graph_ACHART_5" hidden="1">[11]E!$B$12:$B$32</definedName>
    <definedName name="_1874_________________________________________________________________________________123Graph_DCHART_6" hidden="1">'[10]Monthly Data'!$D$6:$D$23</definedName>
    <definedName name="_1874__________123Graph_ACHART_6" hidden="1">'[10]Monthly Data'!$B$6:$B$23</definedName>
    <definedName name="_1875_________________________________________________________________________________123Graph_ECHART_1" hidden="1">[11]F!$I$5:$I$29</definedName>
    <definedName name="_1875__________123Graph_ACHART_7" hidden="1">'[10]Monthly Data'!#REF!</definedName>
    <definedName name="_1876_________________________________________________________________________________123Graph_FCHART_1" hidden="1">[11]F!$L$5:$L$29</definedName>
    <definedName name="_1876__________123Graph_BCHART_1" hidden="1">[11]F!$J$5:$J$29</definedName>
    <definedName name="_1877_________________________________________________________________________________123Graph_LBL_BCHART_1" hidden="1">[11]F!$D$5:$D$29</definedName>
    <definedName name="_1877__________123Graph_BCHART_2" hidden="1">[11]F!$J$5:$J$29</definedName>
    <definedName name="_1878_________________________________________________________________________________123Graph_LBL_BCHART_6" hidden="1">'[10]Monthly Data'!$C$6:$C$12</definedName>
    <definedName name="_1878__________123Graph_BCHART_3" hidden="1">[11]F!$C$5:$C$29</definedName>
    <definedName name="_1879_________________________________________________________________________________123Graph_LBL_ECHART_1" hidden="1">[11]F!$G$5:$G$29</definedName>
    <definedName name="_1879__________123Graph_BCHART_6" hidden="1">'[10]Monthly Data'!$F$6:$F$23</definedName>
    <definedName name="_188__________________________________________________________________________________________________________________123Graph_CCHART_7" hidden="1">'[10]Monthly Data'!#REF!</definedName>
    <definedName name="_188____________________________________________________________________123Graph_ACHART_2" hidden="1">[11]F!$B$5:$B$29</definedName>
    <definedName name="_188________________123Graph_CCHART_2" hidden="1">[11]F!$H$5:$H$29</definedName>
    <definedName name="_188____123Graph_BCHART_2" hidden="1">[7]F!$J$5:$J$29</definedName>
    <definedName name="_188___123Graph_DCHART_1" hidden="1">[7]F!$E$5:$E$29</definedName>
    <definedName name="_1880_________________________________________________________________________________123Graph_XCHART_2" hidden="1">[11]F!$A$5:$A$29</definedName>
    <definedName name="_1880__________123Graph_BCHART_7" hidden="1">'[10]Monthly Data'!#REF!</definedName>
    <definedName name="_1881_________________________________________________________________________________123Graph_XCHART_3" hidden="1">[11]F!$A$5:$A$29</definedName>
    <definedName name="_1881__________123Graph_CCHART_1" hidden="1">[11]F!$F$5:$F$29</definedName>
    <definedName name="_1882_________________________________________________________________________________123Graph_XCHART_4" hidden="1">[11]F!$A$5:$A$29</definedName>
    <definedName name="_1882__________123Graph_CCHART_2" hidden="1">[11]F!$H$5:$H$29</definedName>
    <definedName name="_1883_________________________________________________________________________________123Graph_XCHART_7" hidden="1">'[10]Monthly Data'!$A$6:$A$13</definedName>
    <definedName name="_1883__________123Graph_CCHART_6" hidden="1">'[10]Monthly Data'!$E$6:$E$23</definedName>
    <definedName name="_1884________________________________________________________________________________123Graph_ACHART_1" hidden="1">[11]F!$B$5:$B$29</definedName>
    <definedName name="_1884__________123Graph_CCHART_7" hidden="1">'[10]Monthly Data'!#REF!</definedName>
    <definedName name="_1885________________________________________________________________________________123Graph_ACHART_2" hidden="1">[11]F!$B$5:$B$29</definedName>
    <definedName name="_1885__________123Graph_DCHART_1" hidden="1">[11]F!$E$5:$E$29</definedName>
    <definedName name="_1886________________________________________________________________________________123Graph_ACHART_3" hidden="1">[11]F!$L$5:$L$29</definedName>
    <definedName name="_1886__________123Graph_DCHART_6" hidden="1">'[10]Monthly Data'!$D$6:$D$23</definedName>
    <definedName name="_1887________________________________________________________________________________123Graph_ACHART_4" hidden="1">[11]F!$G$5:$G$29</definedName>
    <definedName name="_1887__________123Graph_DCHART_7" hidden="1">'[10]Monthly Data'!#REF!</definedName>
    <definedName name="_1888________________________________________________________________________________123Graph_ACHART_5" hidden="1">[11]E!$B$12:$B$32</definedName>
    <definedName name="_1888__________123Graph_ECHART_1" hidden="1">[11]F!$I$5:$I$29</definedName>
    <definedName name="_1889________________________________________________________________________________123Graph_ACHART_6" hidden="1">'[10]Monthly Data'!$B$6:$B$23</definedName>
    <definedName name="_1889__________123Graph_FCHART_1" hidden="1">[11]F!$L$5:$L$29</definedName>
    <definedName name="_189__________________________________________________________________________________________________________________123Graph_DCHART_1" hidden="1">[11]F!$E$5:$E$29</definedName>
    <definedName name="_189____________________________________________________________________123Graph_ACHART_3" hidden="1">[11]F!$L$5:$L$29</definedName>
    <definedName name="_189________________123Graph_CCHART_6" hidden="1">'[10]Monthly Data'!$E$6:$E$23</definedName>
    <definedName name="_189____123Graph_BCHART_3" hidden="1">[7]F!$C$5:$C$29</definedName>
    <definedName name="_189___123Graph_DCHART_6" hidden="1">'[4]Monthly Data'!$D$6:$D$23</definedName>
    <definedName name="_1890________________________________________________________________________________123Graph_BCHART_1" hidden="1">[11]F!$J$5:$J$29</definedName>
    <definedName name="_1890__________123Graph_LBL_BCHART_1" hidden="1">[11]F!$D$5:$D$29</definedName>
    <definedName name="_1891________________________________________________________________________________123Graph_BCHART_2" hidden="1">[11]F!$J$5:$J$29</definedName>
    <definedName name="_1891__________123Graph_LBL_BCHART_6" hidden="1">'[10]Monthly Data'!$C$6:$C$12</definedName>
    <definedName name="_1892________________________________________________________________________________123Graph_BCHART_3" hidden="1">[11]F!$C$5:$C$29</definedName>
    <definedName name="_1892__________123Graph_LBL_BCHART_7" hidden="1">'[10]Monthly Data'!#REF!</definedName>
    <definedName name="_1893________________________________________________________________________________123Graph_BCHART_6" hidden="1">'[10]Monthly Data'!$F$6:$F$23</definedName>
    <definedName name="_1893__________123Graph_LBL_ECHART_1" hidden="1">[11]F!$G$5:$G$29</definedName>
    <definedName name="_1894________________________________________________________________________________123Graph_CCHART_1" hidden="1">[11]F!$F$5:$F$29</definedName>
    <definedName name="_1894__________123Graph_XCHART_2" hidden="1">[11]F!$A$5:$A$29</definedName>
    <definedName name="_1895________________________________________________________________________________123Graph_CCHART_2" hidden="1">[11]F!$H$5:$H$29</definedName>
    <definedName name="_1895__________123Graph_XCHART_3" hidden="1">[11]F!$A$5:$A$29</definedName>
    <definedName name="_1896________________________________________________________________________________123Graph_CCHART_6" hidden="1">'[10]Monthly Data'!$E$6:$E$23</definedName>
    <definedName name="_1896__________123Graph_XCHART_4" hidden="1">[11]F!$A$5:$A$29</definedName>
    <definedName name="_1897________________________________________________________________________________123Graph_DCHART_1" hidden="1">[11]F!$E$5:$E$29</definedName>
    <definedName name="_1897__________123Graph_XCHART_7" hidden="1">'[10]Monthly Data'!$A$6:$A$13</definedName>
    <definedName name="_1898________________________________________________________________________________123Graph_DCHART_6" hidden="1">'[10]Monthly Data'!$D$6:$D$23</definedName>
    <definedName name="_1898_________123Graph_ACHART_1" hidden="1">[11]F!$B$5:$B$29</definedName>
    <definedName name="_1899________________________________________________________________________________123Graph_ECHART_1" hidden="1">[11]F!$I$5:$I$29</definedName>
    <definedName name="_1899_________123Graph_ACHART_2" hidden="1">[11]F!$B$5:$B$29</definedName>
    <definedName name="_19_________________________________________________________________________________________________________________________________________________________________________________123Graph_DCHART_7" hidden="1">'[10]Monthly Data'!#REF!</definedName>
    <definedName name="_19________________________________________________________________________________________________________________________123Graph_ECHART_1" hidden="1">[11]F!$I$5:$I$29</definedName>
    <definedName name="_19________________________________________________________________________________________123Graph_DCHART_7" hidden="1">'[10]Monthly Data'!#REF!</definedName>
    <definedName name="_19______________________123Graph_DCHART_7" hidden="1">'[10]Monthly Data'!#REF!</definedName>
    <definedName name="_19____________123Graph_ACHART_4" hidden="1">[1]F!$G$5:$G$29</definedName>
    <definedName name="_19____________123Graph_BCHART_2" hidden="1">[1]F!$J$5:$J$29</definedName>
    <definedName name="_19____123Graph_DCHART_1" hidden="1">[1]F!$E$5:$E$29</definedName>
    <definedName name="_19___123Graph_DCHART_1" hidden="1">[7]F!$E$5:$E$29</definedName>
    <definedName name="_19___123Graph_DCHART_7" hidden="1">'[10]Monthly Data'!#REF!</definedName>
    <definedName name="_19__123Graph_BCHART_1" hidden="1">[15]F!$J$5:$J$29</definedName>
    <definedName name="_19__123Graph_BCHART_12" hidden="1">[3]A!$J$207:$J$226</definedName>
    <definedName name="_19__123Graph_BCHART_2" hidden="1">[1]F!$J$5:$J$29</definedName>
    <definedName name="_19__123Graph_BCHART_3" hidden="1">[1]F!$C$5:$C$29</definedName>
    <definedName name="_19__123Graph_BCHART_6" hidden="1">'[8]Monthly Data'!$F$6:$F$23</definedName>
    <definedName name="_19__123Graph_BCHART_7" hidden="1">'[4]Monthly Data'!#REF!</definedName>
    <definedName name="_19__123Graph_CCHART_1" hidden="1">[7]F!$F$5:$F$29</definedName>
    <definedName name="_19__123Graph_CCHART_7" hidden="1">'[4]Monthly Data'!#REF!</definedName>
    <definedName name="_19__123Graph_DCHART_6" hidden="1">'[4]Monthly Data'!$D$6:$D$23</definedName>
    <definedName name="_19__123Graph_DCHART_7" hidden="1">'[16]Monthly Data'!#REF!</definedName>
    <definedName name="_190__________________________________________________________________________________________________________________123Graph_DCHART_6" hidden="1">'[10]Monthly Data'!$D$6:$D$23</definedName>
    <definedName name="_190____________________________________________________________________123Graph_ACHART_4" hidden="1">[11]F!$G$5:$G$29</definedName>
    <definedName name="_190________________123Graph_CCHART_7" hidden="1">'[10]Monthly Data'!#REF!</definedName>
    <definedName name="_190____123Graph_BCHART_6" hidden="1">'[4]Monthly Data'!$F$6:$F$23</definedName>
    <definedName name="_190___123Graph_ECHART_1" hidden="1">[7]F!$I$5:$I$29</definedName>
    <definedName name="_1900________________________________________________________________________________123Graph_FCHART_1" hidden="1">[11]F!$L$5:$L$29</definedName>
    <definedName name="_1900_________123Graph_ACHART_3" hidden="1">[11]F!$L$5:$L$29</definedName>
    <definedName name="_1901________________________________________________________________________________123Graph_LBL_BCHART_1" hidden="1">[11]F!$D$5:$D$29</definedName>
    <definedName name="_1901_________123Graph_ACHART_4" hidden="1">[11]F!$G$5:$G$29</definedName>
    <definedName name="_1902________________________________________________________________________________123Graph_LBL_BCHART_6" hidden="1">'[10]Monthly Data'!$C$6:$C$12</definedName>
    <definedName name="_1902_________123Graph_ACHART_5" hidden="1">[11]E!$B$12:$B$32</definedName>
    <definedName name="_1903________________________________________________________________________________123Graph_LBL_ECHART_1" hidden="1">[11]F!$G$5:$G$29</definedName>
    <definedName name="_1903_________123Graph_ACHART_6" hidden="1">'[10]Monthly Data'!$B$6:$B$23</definedName>
    <definedName name="_1904________________________________________________________________________________123Graph_XCHART_2" hidden="1">[11]F!$A$5:$A$29</definedName>
    <definedName name="_1904_________123Graph_ACHART_7" hidden="1">'[10]Monthly Data'!#REF!</definedName>
    <definedName name="_1905________________________________________________________________________________123Graph_XCHART_3" hidden="1">[11]F!$A$5:$A$29</definedName>
    <definedName name="_1905_________123Graph_BCHART_1" hidden="1">[11]F!$J$5:$J$29</definedName>
    <definedName name="_1906________________________________________________________________________________123Graph_XCHART_4" hidden="1">[11]F!$A$5:$A$29</definedName>
    <definedName name="_1906_________123Graph_BCHART_2" hidden="1">[11]F!$J$5:$J$29</definedName>
    <definedName name="_1907________________________________________________________________________________123Graph_XCHART_7" hidden="1">'[10]Monthly Data'!$A$6:$A$13</definedName>
    <definedName name="_1907_________123Graph_BCHART_3" hidden="1">[11]F!$C$5:$C$29</definedName>
    <definedName name="_1908_______________________________________________________________________________123Graph_ACHART_1" hidden="1">[11]F!$B$5:$B$29</definedName>
    <definedName name="_1908_________123Graph_BCHART_6" hidden="1">'[10]Monthly Data'!$F$6:$F$23</definedName>
    <definedName name="_1909_______________________________________________________________________________123Graph_ACHART_2" hidden="1">[11]F!$B$5:$B$29</definedName>
    <definedName name="_1909_________123Graph_BCHART_7" hidden="1">'[10]Monthly Data'!#REF!</definedName>
    <definedName name="_191______________________________________________________________________________________________________________________________________________123Graph_ACHART_7" hidden="1">'[10]Monthly Data'!#REF!</definedName>
    <definedName name="_191__________________________________________________________________________________________________________________123Graph_DCHART_7" hidden="1">'[10]Monthly Data'!#REF!</definedName>
    <definedName name="_191____________________________________________________________________123Graph_ACHART_5" hidden="1">[11]E!$B$12:$B$32</definedName>
    <definedName name="_191________________123Graph_DCHART_1" hidden="1">[11]F!$E$5:$E$29</definedName>
    <definedName name="_191_____123Graph_CCHART_1" hidden="1">[1]F!$F$5:$F$29</definedName>
    <definedName name="_191____123Graph_CCHART_1" hidden="1">[7]F!$F$5:$F$29</definedName>
    <definedName name="_191___123Graph_FCHART_1" hidden="1">[7]F!$L$5:$L$29</definedName>
    <definedName name="_1910_______________________________________________________________________________123Graph_ACHART_3" hidden="1">[11]F!$L$5:$L$29</definedName>
    <definedName name="_1910_________123Graph_CCHART_1" hidden="1">[11]F!$F$5:$F$29</definedName>
    <definedName name="_1911_______________________________________________________________________________123Graph_ACHART_4" hidden="1">[11]F!$G$5:$G$29</definedName>
    <definedName name="_1911_________123Graph_CCHART_2" hidden="1">[11]F!$H$5:$H$29</definedName>
    <definedName name="_1912_______________________________________________________________________________123Graph_ACHART_5" hidden="1">[11]E!$B$12:$B$32</definedName>
    <definedName name="_1912_________123Graph_CCHART_6" hidden="1">'[10]Monthly Data'!$E$6:$E$23</definedName>
    <definedName name="_1913_______________________________________________________________________________123Graph_ACHART_6" hidden="1">'[10]Monthly Data'!$B$6:$B$23</definedName>
    <definedName name="_1913_________123Graph_CCHART_7" hidden="1">'[10]Monthly Data'!#REF!</definedName>
    <definedName name="_1914_______________________________________________________________________________123Graph_BCHART_1" hidden="1">[11]F!$J$5:$J$29</definedName>
    <definedName name="_1914_________123Graph_DCHART_1" hidden="1">[11]F!$E$5:$E$29</definedName>
    <definedName name="_1915_______________________________________________________________________________123Graph_BCHART_2" hidden="1">[11]F!$J$5:$J$29</definedName>
    <definedName name="_1915_________123Graph_DCHART_6" hidden="1">'[10]Monthly Data'!$D$6:$D$23</definedName>
    <definedName name="_1916_______________________________________________________________________________123Graph_BCHART_3" hidden="1">[11]F!$C$5:$C$29</definedName>
    <definedName name="_1916_________123Graph_DCHART_7" hidden="1">'[10]Monthly Data'!#REF!</definedName>
    <definedName name="_1917_______________________________________________________________________________123Graph_BCHART_6" hidden="1">'[10]Monthly Data'!$F$6:$F$23</definedName>
    <definedName name="_1917_________123Graph_ECHART_1" hidden="1">[11]F!$I$5:$I$29</definedName>
    <definedName name="_1918_______________________________________________________________________________123Graph_CCHART_1" hidden="1">[11]F!$F$5:$F$29</definedName>
    <definedName name="_1918_________123Graph_FCHART_1" hidden="1">[11]F!$L$5:$L$29</definedName>
    <definedName name="_1919_______________________________________________________________________________123Graph_CCHART_2" hidden="1">[11]F!$H$5:$H$29</definedName>
    <definedName name="_1919_________123Graph_LBL_BCHART_1" hidden="1">[11]F!$D$5:$D$29</definedName>
    <definedName name="_192______________________________________________________________________________________________________________________________________________123Graph_BCHART_7" hidden="1">'[10]Monthly Data'!#REF!</definedName>
    <definedName name="_192__________________________________________________________________________________________________________________123Graph_ECHART_1" hidden="1">[11]F!$I$5:$I$29</definedName>
    <definedName name="_192____________________________________________________________________123Graph_ACHART_6" hidden="1">'[10]Monthly Data'!$B$6:$B$23</definedName>
    <definedName name="_192________________123Graph_DCHART_6" hidden="1">'[10]Monthly Data'!$D$6:$D$23</definedName>
    <definedName name="_192_____123Graph_CCHART_2" hidden="1">[1]F!$H$5:$H$29</definedName>
    <definedName name="_192____123Graph_CCHART_2" hidden="1">[7]F!$H$5:$H$29</definedName>
    <definedName name="_192___123Graph_LBL_BCHART_1" hidden="1">[7]F!$D$5:$D$29</definedName>
    <definedName name="_1920_______________________________________________________________________________123Graph_CCHART_6" hidden="1">'[10]Monthly Data'!$E$6:$E$23</definedName>
    <definedName name="_1920_________123Graph_LBL_BCHART_6" hidden="1">'[10]Monthly Data'!$C$6:$C$12</definedName>
    <definedName name="_1921_______________________________________________________________________________123Graph_DCHART_1" hidden="1">[11]F!$E$5:$E$29</definedName>
    <definedName name="_1921_________123Graph_LBL_BCHART_7" hidden="1">'[10]Monthly Data'!#REF!</definedName>
    <definedName name="_1922_______________________________________________________________________________123Graph_DCHART_6" hidden="1">'[10]Monthly Data'!$D$6:$D$23</definedName>
    <definedName name="_1922_________123Graph_LBL_ECHART_1" hidden="1">[11]F!$G$5:$G$29</definedName>
    <definedName name="_1923_______________________________________________________________________________123Graph_ECHART_1" hidden="1">[11]F!$I$5:$I$29</definedName>
    <definedName name="_1923_________123Graph_XCHART_2" hidden="1">[11]F!$A$5:$A$29</definedName>
    <definedName name="_1924_______________________________________________________________________________123Graph_FCHART_1" hidden="1">[11]F!$L$5:$L$29</definedName>
    <definedName name="_1924_________123Graph_XCHART_3" hidden="1">[11]F!$A$5:$A$29</definedName>
    <definedName name="_1925_______________________________________________________________________________123Graph_LBL_BCHART_1" hidden="1">[11]F!$D$5:$D$29</definedName>
    <definedName name="_1925_________123Graph_XCHART_4" hidden="1">[11]F!$A$5:$A$29</definedName>
    <definedName name="_1926_______________________________________________________________________________123Graph_LBL_BCHART_6" hidden="1">'[10]Monthly Data'!$C$6:$C$12</definedName>
    <definedName name="_1926_________123Graph_XCHART_7" hidden="1">'[10]Monthly Data'!$A$6:$A$13</definedName>
    <definedName name="_1927_______________________________________________________________________________123Graph_LBL_ECHART_1" hidden="1">[11]F!$G$5:$G$29</definedName>
    <definedName name="_1927________123Graph_ACHART_1" hidden="1">[11]F!$B$5:$B$29</definedName>
    <definedName name="_1928_______________________________________________________________________________123Graph_XCHART_2" hidden="1">[11]F!$A$5:$A$29</definedName>
    <definedName name="_1928________123Graph_ACHART_2" hidden="1">[11]F!$B$5:$B$29</definedName>
    <definedName name="_1929_______________________________________________________________________________123Graph_XCHART_3" hidden="1">[11]F!$A$5:$A$29</definedName>
    <definedName name="_1929________123Graph_ACHART_3" hidden="1">[11]F!$L$5:$L$29</definedName>
    <definedName name="_193______________________________________________________________________________________________________________________________________________123Graph_CCHART_7" hidden="1">'[10]Monthly Data'!#REF!</definedName>
    <definedName name="_193__________________________________________________________________________________________________________________123Graph_FCHART_1" hidden="1">[11]F!$L$5:$L$29</definedName>
    <definedName name="_193________________123Graph_DCHART_7" hidden="1">'[10]Monthly Data'!#REF!</definedName>
    <definedName name="_193_____123Graph_CCHART_6" hidden="1">'[8]Monthly Data'!$E$6:$E$23</definedName>
    <definedName name="_193____123Graph_CCHART_6" hidden="1">'[4]Monthly Data'!$E$6:$E$23</definedName>
    <definedName name="_193___123Graph_LBL_BCHART_6" hidden="1">'[4]Monthly Data'!$C$6:$C$12</definedName>
    <definedName name="_1930_______________________________________________________________________________123Graph_XCHART_4" hidden="1">[11]F!$A$5:$A$29</definedName>
    <definedName name="_1930________123Graph_ACHART_4" hidden="1">[11]F!$G$5:$G$29</definedName>
    <definedName name="_1931_______________________________________________________________________________123Graph_XCHART_7" hidden="1">'[10]Monthly Data'!$A$6:$A$13</definedName>
    <definedName name="_1931________123Graph_ACHART_5" hidden="1">[11]E!$B$12:$B$32</definedName>
    <definedName name="_1932______________________________________________________________________________123Graph_ACHART_1" hidden="1">[11]F!$B$5:$B$29</definedName>
    <definedName name="_1932________123Graph_ACHART_6" hidden="1">'[10]Monthly Data'!$B$6:$B$23</definedName>
    <definedName name="_1933______________________________________________________________________________123Graph_ACHART_2" hidden="1">[11]F!$B$5:$B$29</definedName>
    <definedName name="_1933________123Graph_ACHART_7" hidden="1">'[10]Monthly Data'!#REF!</definedName>
    <definedName name="_1934______________________________________________________________________________123Graph_ACHART_3" hidden="1">[11]F!$L$5:$L$29</definedName>
    <definedName name="_1934________123Graph_BCHART_1" hidden="1">[11]F!$J$5:$J$29</definedName>
    <definedName name="_1935______________________________________________________________________________123Graph_ACHART_4" hidden="1">[11]F!$G$5:$G$29</definedName>
    <definedName name="_1935________123Graph_BCHART_2" hidden="1">[11]F!$J$5:$J$29</definedName>
    <definedName name="_1936______________________________________________________________________________123Graph_ACHART_5" hidden="1">[11]E!$B$12:$B$32</definedName>
    <definedName name="_1936________123Graph_BCHART_3" hidden="1">[11]F!$C$5:$C$29</definedName>
    <definedName name="_1937______________________________________________________________________________123Graph_ACHART_6" hidden="1">'[10]Monthly Data'!$B$6:$B$23</definedName>
    <definedName name="_1937________123Graph_BCHART_6" hidden="1">'[10]Monthly Data'!$F$6:$F$23</definedName>
    <definedName name="_1938______________________________________________________________________________123Graph_BCHART_1" hidden="1">[11]F!$J$5:$J$29</definedName>
    <definedName name="_1938________123Graph_BCHART_7" hidden="1">'[10]Monthly Data'!#REF!</definedName>
    <definedName name="_1939______________________________________________________________________________123Graph_BCHART_2" hidden="1">[11]F!$J$5:$J$29</definedName>
    <definedName name="_1939________123Graph_CCHART_1" hidden="1">[11]F!$F$5:$F$29</definedName>
    <definedName name="_194______________________________________________________________________________________________________________________________________________123Graph_DCHART_7" hidden="1">'[10]Monthly Data'!#REF!</definedName>
    <definedName name="_194__________________________________________________________________________________________________________________123Graph_LBL_BCHART_1" hidden="1">[11]F!$D$5:$D$29</definedName>
    <definedName name="_194____________________________________________________________________123Graph_BCHART_1" hidden="1">[11]F!$J$5:$J$29</definedName>
    <definedName name="_194________________123Graph_ECHART_1" hidden="1">[11]F!$I$5:$I$29</definedName>
    <definedName name="_194_____123Graph_DCHART_1" hidden="1">[1]F!$E$5:$E$29</definedName>
    <definedName name="_194____123Graph_DCHART_1" hidden="1">[7]F!$E$5:$E$29</definedName>
    <definedName name="_194___123Graph_LBL_ECHART_1" hidden="1">[7]F!$G$5:$G$29</definedName>
    <definedName name="_1940______________________________________________________________________________123Graph_BCHART_3" hidden="1">[11]F!$C$5:$C$29</definedName>
    <definedName name="_1940________123Graph_CCHART_2" hidden="1">[11]F!$H$5:$H$29</definedName>
    <definedName name="_1941______________________________________________________________________________123Graph_BCHART_6" hidden="1">'[10]Monthly Data'!$F$6:$F$23</definedName>
    <definedName name="_1941________123Graph_CCHART_6" hidden="1">'[10]Monthly Data'!$E$6:$E$23</definedName>
    <definedName name="_1942______________________________________________________________________________123Graph_CCHART_1" hidden="1">[11]F!$F$5:$F$29</definedName>
    <definedName name="_1942________123Graph_CCHART_7" hidden="1">'[10]Monthly Data'!#REF!</definedName>
    <definedName name="_1943______________________________________________________________________________123Graph_CCHART_2" hidden="1">[11]F!$H$5:$H$29</definedName>
    <definedName name="_1943________123Graph_DCHART_1" hidden="1">[11]F!$E$5:$E$29</definedName>
    <definedName name="_1944______________________________________________________________________________123Graph_CCHART_6" hidden="1">'[10]Monthly Data'!$E$6:$E$23</definedName>
    <definedName name="_1944________123Graph_DCHART_6" hidden="1">'[10]Monthly Data'!$D$6:$D$23</definedName>
    <definedName name="_1945______________________________________________________________________________123Graph_DCHART_1" hidden="1">[11]F!$E$5:$E$29</definedName>
    <definedName name="_1945________123Graph_DCHART_7" hidden="1">'[10]Monthly Data'!#REF!</definedName>
    <definedName name="_1946______________________________________________________________________________123Graph_DCHART_6" hidden="1">'[10]Monthly Data'!$D$6:$D$23</definedName>
    <definedName name="_1946________123Graph_ECHART_1" hidden="1">[11]F!$I$5:$I$29</definedName>
    <definedName name="_1947______________________________________________________________________________123Graph_ECHART_1" hidden="1">[11]F!$I$5:$I$29</definedName>
    <definedName name="_1947________123Graph_FCHART_1" hidden="1">[11]F!$L$5:$L$29</definedName>
    <definedName name="_1948______________________________________________________________________________123Graph_FCHART_1" hidden="1">[11]F!$L$5:$L$29</definedName>
    <definedName name="_1948________123Graph_LBL_BCHART_1" hidden="1">[11]F!$D$5:$D$29</definedName>
    <definedName name="_1949______________________________________________________________________________123Graph_LBL_BCHART_1" hidden="1">[11]F!$D$5:$D$29</definedName>
    <definedName name="_1949________123Graph_LBL_BCHART_6" hidden="1">'[10]Monthly Data'!$C$6:$C$12</definedName>
    <definedName name="_195______________________________________________________________________________________________________________________________________________123Graph_LBL_BCHART_7" hidden="1">'[10]Monthly Data'!#REF!</definedName>
    <definedName name="_195__________________________________________________________________________________________________________________123Graph_LBL_BCHART_6" hidden="1">'[10]Monthly Data'!$C$6:$C$12</definedName>
    <definedName name="_195____________________________________________________________________123Graph_BCHART_2" hidden="1">[11]F!$J$5:$J$29</definedName>
    <definedName name="_195________________123Graph_FCHART_1" hidden="1">[11]F!$L$5:$L$29</definedName>
    <definedName name="_195_____123Graph_DCHART_6" hidden="1">'[8]Monthly Data'!$D$6:$D$23</definedName>
    <definedName name="_195____123Graph_DCHART_6" hidden="1">'[4]Monthly Data'!$D$6:$D$23</definedName>
    <definedName name="_195___123Graph_XCHART_2" hidden="1">[7]F!$A$5:$A$29</definedName>
    <definedName name="_1950______________________________________________________________________________123Graph_LBL_BCHART_6" hidden="1">'[10]Monthly Data'!$C$6:$C$12</definedName>
    <definedName name="_1950________123Graph_LBL_BCHART_7" hidden="1">'[10]Monthly Data'!#REF!</definedName>
    <definedName name="_1951______________________________________________________________________________123Graph_LBL_ECHART_1" hidden="1">[11]F!$G$5:$G$29</definedName>
    <definedName name="_1951________123Graph_LBL_ECHART_1" hidden="1">[11]F!$G$5:$G$29</definedName>
    <definedName name="_1952______________________________________________________________________________123Graph_XCHART_2" hidden="1">[11]F!$A$5:$A$29</definedName>
    <definedName name="_1952________123Graph_XCHART_2" hidden="1">[11]F!$A$5:$A$29</definedName>
    <definedName name="_1953______________________________________________________________________________123Graph_XCHART_3" hidden="1">[11]F!$A$5:$A$29</definedName>
    <definedName name="_1953________123Graph_XCHART_3" hidden="1">[11]F!$A$5:$A$29</definedName>
    <definedName name="_1954______________________________________________________________________________123Graph_XCHART_4" hidden="1">[11]F!$A$5:$A$29</definedName>
    <definedName name="_1954________123Graph_XCHART_4" hidden="1">[11]F!$A$5:$A$29</definedName>
    <definedName name="_1955______________________________________________________________________________123Graph_XCHART_7" hidden="1">'[10]Monthly Data'!$A$6:$A$13</definedName>
    <definedName name="_1955________123Graph_XCHART_7" hidden="1">'[10]Monthly Data'!$A$6:$A$13</definedName>
    <definedName name="_1956_____________________________________________________________________________123Graph_ACHART_1" hidden="1">[11]F!$B$5:$B$29</definedName>
    <definedName name="_1956_______123Graph_ACHART_1" hidden="1">[11]F!$B$5:$B$29</definedName>
    <definedName name="_1957_____________________________________________________________________________123Graph_ACHART_2" hidden="1">[11]F!$B$5:$B$29</definedName>
    <definedName name="_1957_______123Graph_ACHART_2" hidden="1">[11]F!$B$5:$B$29</definedName>
    <definedName name="_1958_____________________________________________________________________________123Graph_ACHART_3" hidden="1">[11]F!$L$5:$L$29</definedName>
    <definedName name="_1958_______123Graph_ACHART_3" hidden="1">[11]F!$L$5:$L$29</definedName>
    <definedName name="_1959_____________________________________________________________________________123Graph_ACHART_4" hidden="1">[11]F!$G$5:$G$29</definedName>
    <definedName name="_1959_______123Graph_ACHART_4" hidden="1">[11]F!$G$5:$G$29</definedName>
    <definedName name="_196__________________________________________________________________________________________________________________123Graph_LBL_BCHART_7" hidden="1">'[10]Monthly Data'!#REF!</definedName>
    <definedName name="_196____________________________________________________________________123Graph_BCHART_3" hidden="1">[11]F!$C$5:$C$29</definedName>
    <definedName name="_196________________123Graph_LBL_BCHART_1" hidden="1">[11]F!$D$5:$D$29</definedName>
    <definedName name="_196_____123Graph_BCHART_1" hidden="1">[15]F!$J$5:$J$29</definedName>
    <definedName name="_196____123Graph_ECHART_1" hidden="1">[7]F!$I$5:$I$29</definedName>
    <definedName name="_196___123Graph_XCHART_3" hidden="1">[7]F!$A$5:$A$29</definedName>
    <definedName name="_1960_____________________________________________________________________________123Graph_ACHART_5" hidden="1">[11]E!$B$12:$B$32</definedName>
    <definedName name="_1960_______123Graph_ACHART_5" hidden="1">[11]E!$B$12:$B$32</definedName>
    <definedName name="_1961_____________________________________________________________________________123Graph_ACHART_6" hidden="1">'[10]Monthly Data'!$B$6:$B$23</definedName>
    <definedName name="_1961_______123Graph_ACHART_6" hidden="1">'[10]Monthly Data'!$B$6:$B$23</definedName>
    <definedName name="_1962_____________________________________________________________________________123Graph_BCHART_1" hidden="1">[11]F!$J$5:$J$29</definedName>
    <definedName name="_1962_______123Graph_ACHART_7" hidden="1">'[10]Monthly Data'!#REF!</definedName>
    <definedName name="_1963_____________________________________________________________________________123Graph_BCHART_2" hidden="1">[11]F!$J$5:$J$29</definedName>
    <definedName name="_1963_______123Graph_BCHART_1" hidden="1">[11]F!$J$5:$J$29</definedName>
    <definedName name="_1964_____________________________________________________________________________123Graph_BCHART_3" hidden="1">[11]F!$C$5:$C$29</definedName>
    <definedName name="_1964_______123Graph_BCHART_2" hidden="1">[11]F!$J$5:$J$29</definedName>
    <definedName name="_1965_____________________________________________________________________________123Graph_BCHART_6" hidden="1">'[10]Monthly Data'!$F$6:$F$23</definedName>
    <definedName name="_1965_______123Graph_BCHART_3" hidden="1">[11]F!$C$5:$C$29</definedName>
    <definedName name="_1966_____________________________________________________________________________123Graph_CCHART_1" hidden="1">[11]F!$F$5:$F$29</definedName>
    <definedName name="_1966_______123Graph_BCHART_6" hidden="1">'[10]Monthly Data'!$F$6:$F$23</definedName>
    <definedName name="_1967_____________________________________________________________________________123Graph_CCHART_2" hidden="1">[11]F!$H$5:$H$29</definedName>
    <definedName name="_1967_______123Graph_BCHART_7" hidden="1">'[10]Monthly Data'!#REF!</definedName>
    <definedName name="_1968_____________________________________________________________________________123Graph_CCHART_6" hidden="1">'[10]Monthly Data'!$E$6:$E$23</definedName>
    <definedName name="_1968_______123Graph_CCHART_1" hidden="1">[11]F!$F$5:$F$29</definedName>
    <definedName name="_1969_____________________________________________________________________________123Graph_DCHART_1" hidden="1">[11]F!$E$5:$E$29</definedName>
    <definedName name="_1969_______123Graph_CCHART_2" hidden="1">[11]F!$H$5:$H$29</definedName>
    <definedName name="_197__________________________________________________________________________________________________________________123Graph_LBL_ECHART_1" hidden="1">[11]F!$G$5:$G$29</definedName>
    <definedName name="_197____________________________________________________________________123Graph_BCHART_6" hidden="1">'[10]Monthly Data'!$F$6:$F$23</definedName>
    <definedName name="_197________________123Graph_LBL_BCHART_6" hidden="1">'[10]Monthly Data'!$C$6:$C$12</definedName>
    <definedName name="_197_____123Graph_BCHART_2" hidden="1">[1]F!$J$5:$J$29</definedName>
    <definedName name="_197____123Graph_FCHART_1" hidden="1">[7]F!$L$5:$L$29</definedName>
    <definedName name="_197___123Graph_XCHART_4" hidden="1">[7]F!$A$5:$A$29</definedName>
    <definedName name="_1970_____________________________________________________________________________123Graph_DCHART_6" hidden="1">'[10]Monthly Data'!$D$6:$D$23</definedName>
    <definedName name="_1970_______123Graph_CCHART_6" hidden="1">'[10]Monthly Data'!$E$6:$E$23</definedName>
    <definedName name="_1971_____________________________________________________________________________123Graph_ECHART_1" hidden="1">[11]F!$I$5:$I$29</definedName>
    <definedName name="_1971_______123Graph_CCHART_7" hidden="1">'[10]Monthly Data'!#REF!</definedName>
    <definedName name="_1972_____________________________________________________________________________123Graph_FCHART_1" hidden="1">[11]F!$L$5:$L$29</definedName>
    <definedName name="_1972_______123Graph_DCHART_1" hidden="1">[11]F!$E$5:$E$29</definedName>
    <definedName name="_1973_____________________________________________________________________________123Graph_LBL_BCHART_1" hidden="1">[11]F!$D$5:$D$29</definedName>
    <definedName name="_1973_______123Graph_DCHART_6" hidden="1">'[10]Monthly Data'!$D$6:$D$23</definedName>
    <definedName name="_1974_____________________________________________________________________________123Graph_LBL_BCHART_6" hidden="1">'[10]Monthly Data'!$C$6:$C$12</definedName>
    <definedName name="_1974_______123Graph_DCHART_7" hidden="1">'[10]Monthly Data'!#REF!</definedName>
    <definedName name="_1975_____________________________________________________________________________123Graph_LBL_ECHART_1" hidden="1">[11]F!$G$5:$G$29</definedName>
    <definedName name="_1975_______123Graph_ECHART_1" hidden="1">[11]F!$I$5:$I$29</definedName>
    <definedName name="_1976_____________________________________________________________________________123Graph_XCHART_2" hidden="1">[11]F!$A$5:$A$29</definedName>
    <definedName name="_1976_______123Graph_FCHART_1" hidden="1">[11]F!$L$5:$L$29</definedName>
    <definedName name="_1977_____________________________________________________________________________123Graph_XCHART_3" hidden="1">[11]F!$A$5:$A$29</definedName>
    <definedName name="_1977_______123Graph_LBL_BCHART_1" hidden="1">[11]F!$D$5:$D$29</definedName>
    <definedName name="_1978_____________________________________________________________________________123Graph_XCHART_4" hidden="1">[11]F!$A$5:$A$29</definedName>
    <definedName name="_1978_______123Graph_LBL_BCHART_6" hidden="1">'[10]Monthly Data'!$C$6:$C$12</definedName>
    <definedName name="_1979_____________________________________________________________________________123Graph_XCHART_7" hidden="1">'[10]Monthly Data'!$A$6:$A$13</definedName>
    <definedName name="_1979_______123Graph_LBL_BCHART_7" hidden="1">'[10]Monthly Data'!#REF!</definedName>
    <definedName name="_198__________________________________________________________________________________________________________________123Graph_XCHART_2" hidden="1">[11]F!$A$5:$A$29</definedName>
    <definedName name="_198________________123Graph_LBL_BCHART_7" hidden="1">'[10]Monthly Data'!#REF!</definedName>
    <definedName name="_198_____123Graph_BCHART_3" hidden="1">[1]F!$C$5:$C$29</definedName>
    <definedName name="_198____123Graph_LBL_BCHART_1" hidden="1">[7]F!$D$5:$D$29</definedName>
    <definedName name="_198___123Graph_XCHART_7" hidden="1">'[4]Monthly Data'!$A$6:$A$13</definedName>
    <definedName name="_1980____________________________________________________________________________123Graph_ACHART_1" hidden="1">[11]F!$B$5:$B$29</definedName>
    <definedName name="_1980_______123Graph_LBL_ECHART_1" hidden="1">[11]F!$G$5:$G$29</definedName>
    <definedName name="_1981____________________________________________________________________________123Graph_ACHART_2" hidden="1">[11]F!$B$5:$B$29</definedName>
    <definedName name="_1981_______123Graph_XCHART_2" hidden="1">[11]F!$A$5:$A$29</definedName>
    <definedName name="_1982____________________________________________________________________________123Graph_ACHART_3" hidden="1">[11]F!$L$5:$L$29</definedName>
    <definedName name="_1982_______123Graph_XCHART_3" hidden="1">[11]F!$A$5:$A$29</definedName>
    <definedName name="_1983____________________________________________________________________________123Graph_ACHART_4" hidden="1">[11]F!$G$5:$G$29</definedName>
    <definedName name="_1983_______123Graph_XCHART_4" hidden="1">[11]F!$A$5:$A$29</definedName>
    <definedName name="_1984____________________________________________________________________________123Graph_ACHART_5" hidden="1">[11]E!$B$12:$B$32</definedName>
    <definedName name="_1984_______123Graph_XCHART_7" hidden="1">'[10]Monthly Data'!$A$6:$A$13</definedName>
    <definedName name="_1985____________________________________________________________________________123Graph_ACHART_6" hidden="1">'[10]Monthly Data'!$B$6:$B$23</definedName>
    <definedName name="_1985______123Graph_ACHART_1" hidden="1">[11]F!$B$5:$B$29</definedName>
    <definedName name="_1986____________________________________________________________________________123Graph_BCHART_1" hidden="1">[11]F!$J$5:$J$29</definedName>
    <definedName name="_1986______123Graph_ACHART_2" hidden="1">[11]F!$B$5:$B$29</definedName>
    <definedName name="_1987____________________________________________________________________________123Graph_BCHART_2" hidden="1">[11]F!$J$5:$J$29</definedName>
    <definedName name="_1987______123Graph_ACHART_3" hidden="1">[11]F!$L$5:$L$29</definedName>
    <definedName name="_1988____________________________________________________________________________123Graph_BCHART_3" hidden="1">[11]F!$C$5:$C$29</definedName>
    <definedName name="_1988______123Graph_ACHART_4" hidden="1">[11]F!$G$5:$G$29</definedName>
    <definedName name="_1989____________________________________________________________________________123Graph_BCHART_6" hidden="1">'[10]Monthly Data'!$F$6:$F$23</definedName>
    <definedName name="_1989______123Graph_ACHART_5" hidden="1">[11]E!$B$12:$B$32</definedName>
    <definedName name="_199__________________________________________________________________________________________________________________123Graph_XCHART_3" hidden="1">[11]F!$A$5:$A$29</definedName>
    <definedName name="_199____________________________________________________________________123Graph_CCHART_1" hidden="1">[11]F!$F$5:$F$29</definedName>
    <definedName name="_199________________123Graph_LBL_ECHART_1" hidden="1">[11]F!$G$5:$G$29</definedName>
    <definedName name="_199_____123Graph_BCHART_6" hidden="1">'[8]Monthly Data'!$F$6:$F$23</definedName>
    <definedName name="_199____123Graph_LBL_BCHART_6" hidden="1">'[4]Monthly Data'!$C$6:$C$12</definedName>
    <definedName name="_199__123Graph_ACHART_1" hidden="1">[7]F!$B$5:$B$29</definedName>
    <definedName name="_199__123Graph_DCHART_6" hidden="1">'[8]Monthly Data'!$D$6:$D$23</definedName>
    <definedName name="_1990____________________________________________________________________________123Graph_CCHART_1" hidden="1">[11]F!$F$5:$F$29</definedName>
    <definedName name="_1990______123Graph_ACHART_6" hidden="1">'[10]Monthly Data'!$B$6:$B$23</definedName>
    <definedName name="_1991____________________________________________________________________________123Graph_CCHART_2" hidden="1">[11]F!$H$5:$H$29</definedName>
    <definedName name="_1991______123Graph_ACHART_7" hidden="1">'[10]Monthly Data'!#REF!</definedName>
    <definedName name="_1992____________________________________________________________________________123Graph_CCHART_6" hidden="1">'[10]Monthly Data'!$E$6:$E$23</definedName>
    <definedName name="_1992______123Graph_BCHART_1" hidden="1">[11]F!$J$5:$J$29</definedName>
    <definedName name="_1993____________________________________________________________________________123Graph_DCHART_1" hidden="1">[11]F!$E$5:$E$29</definedName>
    <definedName name="_1993______123Graph_BCHART_2" hidden="1">[11]F!$J$5:$J$29</definedName>
    <definedName name="_1994____________________________________________________________________________123Graph_DCHART_6" hidden="1">'[10]Monthly Data'!$D$6:$D$23</definedName>
    <definedName name="_1994______123Graph_BCHART_3" hidden="1">[11]F!$C$5:$C$29</definedName>
    <definedName name="_1995____________________________________________________________________________123Graph_ECHART_1" hidden="1">[11]F!$I$5:$I$29</definedName>
    <definedName name="_1995______123Graph_BCHART_6" hidden="1">'[10]Monthly Data'!$F$6:$F$23</definedName>
    <definedName name="_1996____________________________________________________________________________123Graph_FCHART_1" hidden="1">[11]F!$L$5:$L$29</definedName>
    <definedName name="_1996______123Graph_BCHART_7" hidden="1">'[10]Monthly Data'!#REF!</definedName>
    <definedName name="_1997____________________________________________________________________________123Graph_LBL_BCHART_1" hidden="1">[11]F!$D$5:$D$29</definedName>
    <definedName name="_1997______123Graph_CCHART_1" hidden="1">[11]F!$F$5:$F$29</definedName>
    <definedName name="_1998____________________________________________________________________________123Graph_LBL_BCHART_6" hidden="1">'[10]Monthly Data'!$C$6:$C$12</definedName>
    <definedName name="_1998______123Graph_CCHART_2" hidden="1">[11]F!$H$5:$H$29</definedName>
    <definedName name="_1999____________________________________________________________________________123Graph_LBL_ECHART_1" hidden="1">[11]F!$G$5:$G$29</definedName>
    <definedName name="_1999______123Graph_CCHART_6" hidden="1">'[10]Monthly Data'!$E$6:$E$23</definedName>
    <definedName name="_2____________________________________________________________________________________________________________________________________________________________________________________123Graph_BCHART_7" hidden="1">'[10]Monthly Data'!#REF!</definedName>
    <definedName name="_2________________________________________________________________________________________________________________________123Graph_ACHART_2" hidden="1">[11]F!$B$5:$B$29</definedName>
    <definedName name="_2___________________________________________________________________________________________123Graph_BCHART_7" hidden="1">'[10]Monthly Data'!#REF!</definedName>
    <definedName name="_2______________________123Graph_ACHART_2" hidden="1">[11]F!$B$5:$B$29</definedName>
    <definedName name="_2___123Graph_ACHART_2" hidden="1">[7]F!$B$5:$B$29</definedName>
    <definedName name="_2__123Graph_ACHART_1" hidden="1">[7]F!$B$5:$B$29</definedName>
    <definedName name="_2__123Graph_ACHART_10" hidden="1">[3]A!$B$168:$B$187</definedName>
    <definedName name="_2__123Graph_AChart_1B" hidden="1">'[6]Cash Component Inputs'!$Y$12:$AK$12</definedName>
    <definedName name="_2__123Graph_ACHART_2" hidden="1">[7]F!$B$5:$B$29</definedName>
    <definedName name="_20_________________________________________________________________________________________________________________________________________________________________________________123Graph_LBL_BCHART_7" hidden="1">'[10]Monthly Data'!#REF!</definedName>
    <definedName name="_20________________________________________________________________________________________________________________________123Graph_FCHART_1" hidden="1">[11]F!$L$5:$L$29</definedName>
    <definedName name="_20________________________________________________________________________________________123Graph_LBL_BCHART_7" hidden="1">'[10]Monthly Data'!#REF!</definedName>
    <definedName name="_20______________________123Graph_ECHART_1" hidden="1">[11]F!$I$5:$I$29</definedName>
    <definedName name="_20____________123Graph_ACHART_5" hidden="1">[1]E!$B$12:$B$32</definedName>
    <definedName name="_20____________123Graph_BCHART_3" hidden="1">[1]F!$C$5:$C$29</definedName>
    <definedName name="_20____123Graph_DCHART_6" hidden="1">'[8]Monthly Data'!$D$6:$D$23</definedName>
    <definedName name="_20___123Graph_DCHART_1" hidden="1">[7]F!$E$5:$E$29</definedName>
    <definedName name="_20___123Graph_DCHART_6" hidden="1">'[4]Monthly Data'!$D$6:$D$23</definedName>
    <definedName name="_20___123Graph_ECHART_1" hidden="1">[11]F!$I$5:$I$29</definedName>
    <definedName name="_20__123Graph_BCHART_1" hidden="1">[19]F!$J$5:$J$29</definedName>
    <definedName name="_20__123Graph_BCHART_10" hidden="1">[3]A!$J$168:$J$187</definedName>
    <definedName name="_20__123Graph_BCHART_13" hidden="1">[3]A!$J$4:$J$113</definedName>
    <definedName name="_20__123Graph_BCHART_2" hidden="1">[19]F!$J$5:$J$29</definedName>
    <definedName name="_20__123Graph_BCHART_3" hidden="1">[15]F!$C$5:$C$29</definedName>
    <definedName name="_20__123Graph_BCHART_6" hidden="1">'[8]Monthly Data'!$F$6:$F$23</definedName>
    <definedName name="_20__123Graph_BCHART_7" hidden="1">'[14]Monthly Data'!#REF!</definedName>
    <definedName name="_20__123Graph_CCHART_1" hidden="1">[7]F!$F$5:$F$29</definedName>
    <definedName name="_20__123Graph_CCHART_2" hidden="1">[7]F!$H$5:$H$29</definedName>
    <definedName name="_20__123Graph_DCHART_1" hidden="1">[7]F!$E$5:$E$29</definedName>
    <definedName name="_20__123Graph_DCHART_7" hidden="1">'[4]Monthly Data'!#REF!</definedName>
    <definedName name="_20__123Graph_ECHART_1" hidden="1">[18]F!$I$5:$I$29</definedName>
    <definedName name="_200__________________________________________________________________________________________________________________123Graph_XCHART_4" hidden="1">[11]F!$A$5:$A$29</definedName>
    <definedName name="_200____________________________________________________________________123Graph_CCHART_2" hidden="1">[11]F!$H$5:$H$29</definedName>
    <definedName name="_200________________123Graph_XCHART_2" hidden="1">[11]F!$A$5:$A$29</definedName>
    <definedName name="_200____123Graph_LBL_ECHART_1" hidden="1">[7]F!$G$5:$G$29</definedName>
    <definedName name="_200__123Graph_ACHART_2" hidden="1">[7]F!$B$5:$B$29</definedName>
    <definedName name="_2000____________________________________________________________________________123Graph_XCHART_2" hidden="1">[11]F!$A$5:$A$29</definedName>
    <definedName name="_2000______123Graph_CCHART_7" hidden="1">'[10]Monthly Data'!#REF!</definedName>
    <definedName name="_2001____________________________________________________________________________123Graph_XCHART_3" hidden="1">[11]F!$A$5:$A$29</definedName>
    <definedName name="_2001______123Graph_DCHART_1" hidden="1">[11]F!$E$5:$E$29</definedName>
    <definedName name="_2002____________________________________________________________________________123Graph_XCHART_4" hidden="1">[11]F!$A$5:$A$29</definedName>
    <definedName name="_2002______123Graph_DCHART_6" hidden="1">'[10]Monthly Data'!$D$6:$D$23</definedName>
    <definedName name="_2003____________________________________________________________________________123Graph_XCHART_7" hidden="1">'[10]Monthly Data'!$A$6:$A$13</definedName>
    <definedName name="_2003______123Graph_DCHART_7" hidden="1">'[10]Monthly Data'!#REF!</definedName>
    <definedName name="_2004___________________________________________________________________________123Graph_ACHART_1" hidden="1">[11]F!$B$5:$B$29</definedName>
    <definedName name="_2004______123Graph_ECHART_1" hidden="1">[11]F!$I$5:$I$29</definedName>
    <definedName name="_2005___________________________________________________________________________123Graph_ACHART_2" hidden="1">[11]F!$B$5:$B$29</definedName>
    <definedName name="_2005______123Graph_FCHART_1" hidden="1">[11]F!$L$5:$L$29</definedName>
    <definedName name="_2006___________________________________________________________________________123Graph_ACHART_3" hidden="1">[11]F!$L$5:$L$29</definedName>
    <definedName name="_2006______123Graph_LBL_BCHART_1" hidden="1">[11]F!$D$5:$D$29</definedName>
    <definedName name="_2007___________________________________________________________________________123Graph_ACHART_4" hidden="1">[11]F!$G$5:$G$29</definedName>
    <definedName name="_2007______123Graph_LBL_BCHART_6" hidden="1">'[10]Monthly Data'!$C$6:$C$12</definedName>
    <definedName name="_2008___________________________________________________________________________123Graph_ACHART_5" hidden="1">[11]E!$B$12:$B$32</definedName>
    <definedName name="_2008______123Graph_LBL_BCHART_7" hidden="1">'[10]Monthly Data'!#REF!</definedName>
    <definedName name="_2009___________________________________________________________________________123Graph_ACHART_6" hidden="1">'[10]Monthly Data'!$B$6:$B$23</definedName>
    <definedName name="_2009______123Graph_LBL_ECHART_1" hidden="1">[11]F!$G$5:$G$29</definedName>
    <definedName name="_201____________________________________________________________________________________________________________________________________________123Graph_ACHART_1" hidden="1">[11]F!$B$5:$B$29</definedName>
    <definedName name="_201__________________________________________________________________________________________________________________123Graph_XCHART_7" hidden="1">'[10]Monthly Data'!$A$6:$A$13</definedName>
    <definedName name="_201____________________________________________________________________123Graph_CCHART_6" hidden="1">'[10]Monthly Data'!$E$6:$E$23</definedName>
    <definedName name="_201________________123Graph_XCHART_3" hidden="1">[11]F!$A$5:$A$29</definedName>
    <definedName name="_201____123Graph_XCHART_2" hidden="1">[7]F!$A$5:$A$29</definedName>
    <definedName name="_201__123Graph_ACHART_3" hidden="1">[7]F!$L$5:$L$29</definedName>
    <definedName name="_2010___________________________________________________________________________123Graph_BCHART_1" hidden="1">[11]F!$J$5:$J$29</definedName>
    <definedName name="_2010______123Graph_XCHART_2" hidden="1">[11]F!$A$5:$A$29</definedName>
    <definedName name="_2011___________________________________________________________________________123Graph_BCHART_2" hidden="1">[11]F!$J$5:$J$29</definedName>
    <definedName name="_2011______123Graph_XCHART_3" hidden="1">[11]F!$A$5:$A$29</definedName>
    <definedName name="_2012___________________________________________________________________________123Graph_BCHART_3" hidden="1">[11]F!$C$5:$C$29</definedName>
    <definedName name="_2012______123Graph_XCHART_4" hidden="1">[11]F!$A$5:$A$29</definedName>
    <definedName name="_2013___________________________________________________________________________123Graph_BCHART_6" hidden="1">'[10]Monthly Data'!$F$6:$F$23</definedName>
    <definedName name="_2013______123Graph_XCHART_7" hidden="1">'[10]Monthly Data'!$A$6:$A$13</definedName>
    <definedName name="_2014___________________________________________________________________________123Graph_CCHART_1" hidden="1">[11]F!$F$5:$F$29</definedName>
    <definedName name="_2014_____123Graph_ACHART_1" hidden="1">[11]F!$B$5:$B$29</definedName>
    <definedName name="_2015___________________________________________________________________________123Graph_CCHART_2" hidden="1">[11]F!$H$5:$H$29</definedName>
    <definedName name="_2015_____123Graph_ACHART_2" hidden="1">[11]F!$B$5:$B$29</definedName>
    <definedName name="_2016___________________________________________________________________________123Graph_CCHART_6" hidden="1">'[10]Monthly Data'!$E$6:$E$23</definedName>
    <definedName name="_2016_____123Graph_ACHART_3" hidden="1">[11]F!$L$5:$L$29</definedName>
    <definedName name="_2017___________________________________________________________________________123Graph_DCHART_1" hidden="1">[11]F!$E$5:$E$29</definedName>
    <definedName name="_2017_____123Graph_ACHART_4" hidden="1">[11]F!$G$5:$G$29</definedName>
    <definedName name="_2018___________________________________________________________________________123Graph_DCHART_6" hidden="1">'[10]Monthly Data'!$D$6:$D$23</definedName>
    <definedName name="_2018_____123Graph_ACHART_5" hidden="1">[11]E!$B$12:$B$32</definedName>
    <definedName name="_2019___________________________________________________________________________123Graph_ECHART_1" hidden="1">[11]F!$I$5:$I$29</definedName>
    <definedName name="_2019_____123Graph_ACHART_6" hidden="1">'[10]Monthly Data'!$B$6:$B$23</definedName>
    <definedName name="_202____________________________________________________________________________________________________________________________________________123Graph_ACHART_2" hidden="1">[11]F!$B$5:$B$29</definedName>
    <definedName name="_202_________________________________________________________________________________________________________________123Graph_ACHART_1" hidden="1">[11]F!$B$5:$B$29</definedName>
    <definedName name="_202________________123Graph_XCHART_4" hidden="1">[11]F!$A$5:$A$29</definedName>
    <definedName name="_202____123Graph_XCHART_3" hidden="1">[7]F!$A$5:$A$29</definedName>
    <definedName name="_202__123Graph_ACHART_4" hidden="1">[7]F!$G$5:$G$29</definedName>
    <definedName name="_2020___________________________________________________________________________123Graph_FCHART_1" hidden="1">[11]F!$L$5:$L$29</definedName>
    <definedName name="_2020_____123Graph_ACHART_7" hidden="1">'[10]Monthly Data'!#REF!</definedName>
    <definedName name="_2021___________________________________________________________________________123Graph_LBL_BCHART_1" hidden="1">[11]F!$D$5:$D$29</definedName>
    <definedName name="_2021_____123Graph_BCHART_1" hidden="1">[11]F!$J$5:$J$29</definedName>
    <definedName name="_2022___________________________________________________________________________123Graph_LBL_BCHART_6" hidden="1">'[10]Monthly Data'!$C$6:$C$12</definedName>
    <definedName name="_2022_____123Graph_BCHART_2" hidden="1">[11]F!$J$5:$J$29</definedName>
    <definedName name="_2023___________________________________________________________________________123Graph_LBL_ECHART_1" hidden="1">[11]F!$G$5:$G$29</definedName>
    <definedName name="_2023_____123Graph_BCHART_3" hidden="1">[11]F!$C$5:$C$29</definedName>
    <definedName name="_2024___________________________________________________________________________123Graph_XCHART_2" hidden="1">[11]F!$A$5:$A$29</definedName>
    <definedName name="_2024_____123Graph_BCHART_6" hidden="1">'[10]Monthly Data'!$F$6:$F$23</definedName>
    <definedName name="_2025___________________________________________________________________________123Graph_XCHART_3" hidden="1">[11]F!$A$5:$A$29</definedName>
    <definedName name="_2025_____123Graph_BCHART_7" hidden="1">'[10]Monthly Data'!#REF!</definedName>
    <definedName name="_2026___________________________________________________________________________123Graph_XCHART_4" hidden="1">[11]F!$A$5:$A$29</definedName>
    <definedName name="_2026_____123Graph_CCHART_1" hidden="1">[11]F!$F$5:$F$29</definedName>
    <definedName name="_2027___________________________________________________________________________123Graph_XCHART_7" hidden="1">'[10]Monthly Data'!$A$6:$A$13</definedName>
    <definedName name="_2027_____123Graph_CCHART_2" hidden="1">[11]F!$H$5:$H$29</definedName>
    <definedName name="_2028__________________________________________________________________________123Graph_ACHART_1" hidden="1">[11]F!$B$5:$B$29</definedName>
    <definedName name="_2028_____123Graph_CCHART_6" hidden="1">'[10]Monthly Data'!$E$6:$E$23</definedName>
    <definedName name="_2029__________________________________________________________________________123Graph_ACHART_2" hidden="1">[11]F!$B$5:$B$29</definedName>
    <definedName name="_2029_____123Graph_CCHART_7" hidden="1">'[10]Monthly Data'!#REF!</definedName>
    <definedName name="_203____________________________________________________________________________________________________________________________________________123Graph_ACHART_3" hidden="1">[11]F!$L$5:$L$29</definedName>
    <definedName name="_203_________________________________________________________________________________________________________________123Graph_ACHART_2" hidden="1">[11]F!$B$5:$B$29</definedName>
    <definedName name="_203____________________________________________________________________123Graph_DCHART_1" hidden="1">[11]F!$E$5:$E$29</definedName>
    <definedName name="_203________________123Graph_XCHART_7" hidden="1">'[10]Monthly Data'!$A$6:$A$13</definedName>
    <definedName name="_203____123Graph_XCHART_4" hidden="1">[7]F!$A$5:$A$29</definedName>
    <definedName name="_203__123Graph_ACHART_5" hidden="1">[7]E!$B$12:$B$32</definedName>
    <definedName name="_2030__________________________________________________________________________123Graph_ACHART_3" hidden="1">[11]F!$L$5:$L$29</definedName>
    <definedName name="_2030_____123Graph_DCHART_1" hidden="1">[11]F!$E$5:$E$29</definedName>
    <definedName name="_2031__________________________________________________________________________123Graph_ACHART_4" hidden="1">[11]F!$G$5:$G$29</definedName>
    <definedName name="_2031_____123Graph_DCHART_6" hidden="1">'[10]Monthly Data'!$D$6:$D$23</definedName>
    <definedName name="_2032__________________________________________________________________________123Graph_ACHART_5" hidden="1">[11]E!$B$12:$B$32</definedName>
    <definedName name="_2032_____123Graph_DCHART_7" hidden="1">'[10]Monthly Data'!#REF!</definedName>
    <definedName name="_2033__________________________________________________________________________123Graph_ACHART_6" hidden="1">'[10]Monthly Data'!$B$6:$B$23</definedName>
    <definedName name="_2033_____123Graph_ECHART_1" hidden="1">[11]F!$I$5:$I$29</definedName>
    <definedName name="_2034__________________________________________________________________________123Graph_BCHART_1" hidden="1">[11]F!$J$5:$J$29</definedName>
    <definedName name="_2034_____123Graph_FCHART_1" hidden="1">[11]F!$L$5:$L$29</definedName>
    <definedName name="_2035__________________________________________________________________________123Graph_BCHART_2" hidden="1">[11]F!$J$5:$J$29</definedName>
    <definedName name="_2035_____123Graph_LBL_BCHART_1" hidden="1">[11]F!$D$5:$D$29</definedName>
    <definedName name="_2036__________________________________________________________________________123Graph_BCHART_3" hidden="1">[11]F!$C$5:$C$29</definedName>
    <definedName name="_2036_____123Graph_LBL_BCHART_6" hidden="1">'[10]Monthly Data'!$C$6:$C$12</definedName>
    <definedName name="_2037__________________________________________________________________________123Graph_BCHART_6" hidden="1">'[10]Monthly Data'!$F$6:$F$23</definedName>
    <definedName name="_2037_____123Graph_LBL_BCHART_7" hidden="1">'[10]Monthly Data'!#REF!</definedName>
    <definedName name="_2038__________________________________________________________________________123Graph_CCHART_1" hidden="1">[11]F!$F$5:$F$29</definedName>
    <definedName name="_2038_____123Graph_LBL_ECHART_1" hidden="1">[11]F!$G$5:$G$29</definedName>
    <definedName name="_2039__________________________________________________________________________123Graph_CCHART_2" hidden="1">[11]F!$H$5:$H$29</definedName>
    <definedName name="_2039_____123Graph_XCHART_2" hidden="1">[11]F!$A$5:$A$29</definedName>
    <definedName name="_204____________________________________________________________________________________________________________________________________________123Graph_ACHART_5" hidden="1">[11]E!$B$12:$B$32</definedName>
    <definedName name="_204_________________________________________________________________________________________________________________123Graph_ACHART_3" hidden="1">[11]F!$L$5:$L$29</definedName>
    <definedName name="_204____________________________________________________________________123Graph_DCHART_6" hidden="1">'[10]Monthly Data'!$D$6:$D$23</definedName>
    <definedName name="_204_______________123Graph_ACHART_1" hidden="1">[11]F!$B$5:$B$29</definedName>
    <definedName name="_204____123Graph_XCHART_7" hidden="1">'[4]Monthly Data'!$A$6:$A$13</definedName>
    <definedName name="_204__123Graph_ACHART_6" hidden="1">'[4]Monthly Data'!$B$6:$B$23</definedName>
    <definedName name="_2040__________________________________________________________________________123Graph_CCHART_6" hidden="1">'[10]Monthly Data'!$E$6:$E$23</definedName>
    <definedName name="_2040_____123Graph_XCHART_3" hidden="1">[11]F!$A$5:$A$29</definedName>
    <definedName name="_2041__________________________________________________________________________123Graph_DCHART_1" hidden="1">[11]F!$E$5:$E$29</definedName>
    <definedName name="_2041_____123Graph_XCHART_4" hidden="1">[11]F!$A$5:$A$29</definedName>
    <definedName name="_2042__________________________________________________________________________123Graph_DCHART_6" hidden="1">'[10]Monthly Data'!$D$6:$D$23</definedName>
    <definedName name="_2042_____123Graph_XCHART_7" hidden="1">'[10]Monthly Data'!$A$6:$A$13</definedName>
    <definedName name="_2043__________________________________________________________________________123Graph_ECHART_1" hidden="1">[11]F!$I$5:$I$29</definedName>
    <definedName name="_2043____123Graph_ACHART_1" hidden="1">[11]F!$B$5:$B$29</definedName>
    <definedName name="_2044__________________________________________________________________________123Graph_FCHART_1" hidden="1">[11]F!$L$5:$L$29</definedName>
    <definedName name="_2044____123Graph_ACHART_2" hidden="1">[11]F!$B$5:$B$29</definedName>
    <definedName name="_2045__________________________________________________________________________123Graph_LBL_BCHART_1" hidden="1">[11]F!$D$5:$D$29</definedName>
    <definedName name="_2045____123Graph_ACHART_3" hidden="1">[11]F!$L$5:$L$29</definedName>
    <definedName name="_2046__________________________________________________________________________123Graph_LBL_BCHART_6" hidden="1">'[10]Monthly Data'!$C$6:$C$12</definedName>
    <definedName name="_2046____123Graph_ACHART_4" hidden="1">[11]F!$G$5:$G$29</definedName>
    <definedName name="_2047__________________________________________________________________________123Graph_LBL_ECHART_1" hidden="1">[11]F!$G$5:$G$29</definedName>
    <definedName name="_2047____123Graph_ACHART_5" hidden="1">[11]E!$B$12:$B$32</definedName>
    <definedName name="_2048__________________________________________________________________________123Graph_XCHART_2" hidden="1">[11]F!$A$5:$A$29</definedName>
    <definedName name="_2048____123Graph_ACHART_6" hidden="1">'[10]Monthly Data'!$B$6:$B$23</definedName>
    <definedName name="_2049__________________________________________________________________________123Graph_XCHART_3" hidden="1">[11]F!$A$5:$A$29</definedName>
    <definedName name="_2049____123Graph_ACHART_7" hidden="1">'[10]Monthly Data'!#REF!</definedName>
    <definedName name="_205____________________________________________________________________________________________________________________________________________123Graph_ACHART_6" hidden="1">'[10]Monthly Data'!$B$6:$B$23</definedName>
    <definedName name="_205_________________________________________________________________________________________________________________123Graph_ACHART_4" hidden="1">[11]F!$G$5:$G$29</definedName>
    <definedName name="_205_______________123Graph_ACHART_2" hidden="1">[11]F!$B$5:$B$29</definedName>
    <definedName name="_205___123Graph_ACHART_1" hidden="1">[7]F!$B$5:$B$29</definedName>
    <definedName name="_2050__________________________________________________________________________123Graph_XCHART_4" hidden="1">[11]F!$A$5:$A$29</definedName>
    <definedName name="_2050____123Graph_BCHART_1" hidden="1">[11]F!$J$5:$J$29</definedName>
    <definedName name="_2051__________________________________________________________________________123Graph_XCHART_7" hidden="1">'[10]Monthly Data'!$A$6:$A$13</definedName>
    <definedName name="_2051____123Graph_BCHART_2" hidden="1">[11]F!$J$5:$J$29</definedName>
    <definedName name="_2052_________________________________________________________________________123Graph_ACHART_1" hidden="1">[11]F!$B$5:$B$29</definedName>
    <definedName name="_2052____123Graph_BCHART_3" hidden="1">[11]F!$C$5:$C$29</definedName>
    <definedName name="_2053_________________________________________________________________________123Graph_ACHART_2" hidden="1">[11]F!$B$5:$B$29</definedName>
    <definedName name="_2053____123Graph_BCHART_6" hidden="1">'[10]Monthly Data'!$F$6:$F$23</definedName>
    <definedName name="_2054_________________________________________________________________________123Graph_ACHART_3" hidden="1">[11]F!$L$5:$L$29</definedName>
    <definedName name="_2054____123Graph_BCHART_7" hidden="1">'[10]Monthly Data'!#REF!</definedName>
    <definedName name="_2055_________________________________________________________________________123Graph_ACHART_4" hidden="1">[11]F!$G$5:$G$29</definedName>
    <definedName name="_2055____123Graph_CCHART_1" hidden="1">[11]F!$F$5:$F$29</definedName>
    <definedName name="_2056_________________________________________________________________________123Graph_ACHART_5" hidden="1">[11]E!$B$12:$B$32</definedName>
    <definedName name="_2056____123Graph_CCHART_2" hidden="1">[11]F!$H$5:$H$29</definedName>
    <definedName name="_2057_________________________________________________________________________123Graph_ACHART_6" hidden="1">'[10]Monthly Data'!$B$6:$B$23</definedName>
    <definedName name="_2057____123Graph_CCHART_6" hidden="1">'[10]Monthly Data'!$E$6:$E$23</definedName>
    <definedName name="_2058_________________________________________________________________________123Graph_BCHART_1" hidden="1">[11]F!$J$5:$J$29</definedName>
    <definedName name="_2058____123Graph_CCHART_7" hidden="1">'[10]Monthly Data'!#REF!</definedName>
    <definedName name="_2059_________________________________________________________________________123Graph_BCHART_2" hidden="1">[11]F!$J$5:$J$29</definedName>
    <definedName name="_2059____123Graph_DCHART_1" hidden="1">[11]F!$E$5:$E$29</definedName>
    <definedName name="_206____________________________________________________________________________________________________________________________________________123Graph_ACHART_7" hidden="1">'[10]Monthly Data'!#REF!</definedName>
    <definedName name="_206_________________________________________________________________________________________________________________123Graph_ACHART_5" hidden="1">[11]E!$B$12:$B$32</definedName>
    <definedName name="_206____________________________________________________________________123Graph_ECHART_1" hidden="1">[11]F!$I$5:$I$29</definedName>
    <definedName name="_206_______________123Graph_ACHART_3" hidden="1">[11]F!$L$5:$L$29</definedName>
    <definedName name="_206___123Graph_ACHART_2" hidden="1">[7]F!$B$5:$B$29</definedName>
    <definedName name="_2060_________________________________________________________________________123Graph_BCHART_3" hidden="1">[11]F!$C$5:$C$29</definedName>
    <definedName name="_2060____123Graph_DCHART_6" hidden="1">'[10]Monthly Data'!$D$6:$D$23</definedName>
    <definedName name="_2061_________________________________________________________________________123Graph_BCHART_6" hidden="1">'[10]Monthly Data'!$F$6:$F$23</definedName>
    <definedName name="_2061____123Graph_DCHART_7" hidden="1">'[10]Monthly Data'!#REF!</definedName>
    <definedName name="_2062_________________________________________________________________________123Graph_CCHART_1" hidden="1">[11]F!$F$5:$F$29</definedName>
    <definedName name="_2062____123Graph_ECHART_1" hidden="1">[11]F!$I$5:$I$29</definedName>
    <definedName name="_2063_________________________________________________________________________123Graph_CCHART_2" hidden="1">[11]F!$H$5:$H$29</definedName>
    <definedName name="_2063____123Graph_FCHART_1" hidden="1">[11]F!$L$5:$L$29</definedName>
    <definedName name="_2064_________________________________________________________________________123Graph_CCHART_6" hidden="1">'[10]Monthly Data'!$E$6:$E$23</definedName>
    <definedName name="_2064____123Graph_LBL_BCHART_1" hidden="1">[11]F!$D$5:$D$29</definedName>
    <definedName name="_2065_________________________________________________________________________123Graph_DCHART_1" hidden="1">[11]F!$E$5:$E$29</definedName>
    <definedName name="_2065____123Graph_LBL_BCHART_6" hidden="1">'[10]Monthly Data'!$C$6:$C$12</definedName>
    <definedName name="_2066_________________________________________________________________________123Graph_DCHART_6" hidden="1">'[10]Monthly Data'!$D$6:$D$23</definedName>
    <definedName name="_2066____123Graph_LBL_BCHART_7" hidden="1">'[10]Monthly Data'!#REF!</definedName>
    <definedName name="_2067_________________________________________________________________________123Graph_ECHART_1" hidden="1">[11]F!$I$5:$I$29</definedName>
    <definedName name="_2067____123Graph_LBL_ECHART_1" hidden="1">[11]F!$G$5:$G$29</definedName>
    <definedName name="_2068_________________________________________________________________________123Graph_FCHART_1" hidden="1">[11]F!$L$5:$L$29</definedName>
    <definedName name="_2068____123Graph_XCHART_2" hidden="1">[11]F!$A$5:$A$29</definedName>
    <definedName name="_2069_________________________________________________________________________123Graph_LBL_BCHART_1" hidden="1">[11]F!$D$5:$D$29</definedName>
    <definedName name="_2069____123Graph_XCHART_3" hidden="1">[11]F!$A$5:$A$29</definedName>
    <definedName name="_207____________________________________________________________________________________________________________________________________________123Graph_BCHART_1" hidden="1">[11]F!$J$5:$J$29</definedName>
    <definedName name="_207_________________________________________________________________________________________________________________123Graph_ACHART_6" hidden="1">'[10]Monthly Data'!$B$6:$B$23</definedName>
    <definedName name="_207____________________________________________________________________123Graph_FCHART_1" hidden="1">[11]F!$L$5:$L$29</definedName>
    <definedName name="_207_______________123Graph_ACHART_4" hidden="1">[11]F!$G$5:$G$29</definedName>
    <definedName name="_207_____123Graph_DCHART_1" hidden="1">[1]F!$E$5:$E$29</definedName>
    <definedName name="_207___123Graph_ACHART_3" hidden="1">[7]F!$L$5:$L$29</definedName>
    <definedName name="_2070_________________________________________________________________________123Graph_LBL_BCHART_6" hidden="1">'[10]Monthly Data'!$C$6:$C$12</definedName>
    <definedName name="_2070____123Graph_XCHART_4" hidden="1">[11]F!$A$5:$A$29</definedName>
    <definedName name="_2071_________________________________________________________________________123Graph_LBL_ECHART_1" hidden="1">[11]F!$G$5:$G$29</definedName>
    <definedName name="_2071____123Graph_XCHART_7" hidden="1">'[10]Monthly Data'!$A$6:$A$13</definedName>
    <definedName name="_2072_________________________________________________________________________123Graph_XCHART_2" hidden="1">[11]F!$A$5:$A$29</definedName>
    <definedName name="_2072___123Graph_ACHART_1" hidden="1">[11]F!$B$5:$B$29</definedName>
    <definedName name="_2073_________________________________________________________________________123Graph_XCHART_3" hidden="1">[11]F!$A$5:$A$29</definedName>
    <definedName name="_2073___123Graph_ACHART_2" hidden="1">[11]F!$B$5:$B$29</definedName>
    <definedName name="_2074_________________________________________________________________________123Graph_XCHART_4" hidden="1">[11]F!$A$5:$A$29</definedName>
    <definedName name="_2074___123Graph_ACHART_3" hidden="1">[11]F!$L$5:$L$29</definedName>
    <definedName name="_2075_________________________________________________________________________123Graph_XCHART_7" hidden="1">'[10]Monthly Data'!$A$6:$A$13</definedName>
    <definedName name="_2075___123Graph_ACHART_4" hidden="1">[11]F!$G$5:$G$29</definedName>
    <definedName name="_2076________________________________________________________________________123Graph_ACHART_1" hidden="1">[11]F!$B$5:$B$29</definedName>
    <definedName name="_2076___123Graph_ACHART_5" hidden="1">[11]E!$B$12:$B$32</definedName>
    <definedName name="_2077________________________________________________________________________123Graph_ACHART_2" hidden="1">[11]F!$B$5:$B$29</definedName>
    <definedName name="_2077___123Graph_ACHART_6" hidden="1">'[10]Monthly Data'!$B$6:$B$23</definedName>
    <definedName name="_2078________________________________________________________________________123Graph_ACHART_3" hidden="1">[11]F!$L$5:$L$29</definedName>
    <definedName name="_2078___123Graph_ACHART_7" hidden="1">'[10]Monthly Data'!#REF!</definedName>
    <definedName name="_2079________________________________________________________________________123Graph_ACHART_4" hidden="1">[11]F!$G$5:$G$29</definedName>
    <definedName name="_2079___123Graph_BCHART_1" hidden="1">[11]F!$J$5:$J$29</definedName>
    <definedName name="_208____________________________________________________________________________________________________________________________________________123Graph_BCHART_2" hidden="1">[11]F!$J$5:$J$29</definedName>
    <definedName name="_208_________________________________________________________________________________________________________________123Graph_ACHART_7" hidden="1">'[10]Monthly Data'!#REF!</definedName>
    <definedName name="_208____________________________________________________________________123Graph_LBL_BCHART_1" hidden="1">[11]F!$D$5:$D$29</definedName>
    <definedName name="_208_______________123Graph_ACHART_5" hidden="1">[11]E!$B$12:$B$32</definedName>
    <definedName name="_208_____123Graph_DCHART_6" hidden="1">'[8]Monthly Data'!$D$6:$D$23</definedName>
    <definedName name="_208_____123Graph_ECHART_1" hidden="1">[1]F!$I$5:$I$29</definedName>
    <definedName name="_208___123Graph_ACHART_4" hidden="1">[7]F!$G$5:$G$29</definedName>
    <definedName name="_2080________________________________________________________________________123Graph_ACHART_5" hidden="1">[11]E!$B$12:$B$32</definedName>
    <definedName name="_2080___123Graph_BCHART_2" hidden="1">[11]F!$J$5:$J$29</definedName>
    <definedName name="_2081________________________________________________________________________123Graph_ACHART_6" hidden="1">'[10]Monthly Data'!$B$6:$B$23</definedName>
    <definedName name="_2081___123Graph_BCHART_3" hidden="1">[11]F!$C$5:$C$29</definedName>
    <definedName name="_2082________________________________________________________________________123Graph_BCHART_1" hidden="1">[11]F!$J$5:$J$29</definedName>
    <definedName name="_2082___123Graph_BCHART_6" hidden="1">'[10]Monthly Data'!$F$6:$F$23</definedName>
    <definedName name="_2083________________________________________________________________________123Graph_BCHART_2" hidden="1">[11]F!$J$5:$J$29</definedName>
    <definedName name="_2083___123Graph_BCHART_7" hidden="1">'[10]Monthly Data'!#REF!</definedName>
    <definedName name="_2084________________________________________________________________________123Graph_BCHART_3" hidden="1">[11]F!$C$5:$C$29</definedName>
    <definedName name="_2084___123Graph_CCHART_1" hidden="1">[11]F!$F$5:$F$29</definedName>
    <definedName name="_2085________________________________________________________________________123Graph_BCHART_6" hidden="1">'[10]Monthly Data'!$F$6:$F$23</definedName>
    <definedName name="_2085___123Graph_CCHART_2" hidden="1">[11]F!$H$5:$H$29</definedName>
    <definedName name="_2086________________________________________________________________________123Graph_CCHART_1" hidden="1">[11]F!$F$5:$F$29</definedName>
    <definedName name="_2086___123Graph_CCHART_6" hidden="1">'[10]Monthly Data'!$E$6:$E$23</definedName>
    <definedName name="_2087________________________________________________________________________123Graph_CCHART_2" hidden="1">[11]F!$H$5:$H$29</definedName>
    <definedName name="_2087___123Graph_CCHART_7" hidden="1">'[10]Monthly Data'!#REF!</definedName>
    <definedName name="_2088________________________________________________________________________123Graph_CCHART_6" hidden="1">'[10]Monthly Data'!$E$6:$E$23</definedName>
    <definedName name="_2088___123Graph_DCHART_1" hidden="1">[11]F!$E$5:$E$29</definedName>
    <definedName name="_2089________________________________________________________________________123Graph_DCHART_1" hidden="1">[11]F!$E$5:$E$29</definedName>
    <definedName name="_2089___123Graph_DCHART_6" hidden="1">'[10]Monthly Data'!$D$6:$D$23</definedName>
    <definedName name="_209____________________________________________________________________________________________________________________________________________123Graph_BCHART_3" hidden="1">[11]F!$C$5:$C$29</definedName>
    <definedName name="_209_________________________________________________________________________________________________________________123Graph_BCHART_1" hidden="1">[11]F!$J$5:$J$29</definedName>
    <definedName name="_209____________________________________________________________________123Graph_LBL_BCHART_6" hidden="1">'[10]Monthly Data'!$C$6:$C$12</definedName>
    <definedName name="_209_______________123Graph_ACHART_6" hidden="1">'[10]Monthly Data'!$B$6:$B$23</definedName>
    <definedName name="_209_____123Graph_FCHART_1" hidden="1">[1]F!$L$5:$L$29</definedName>
    <definedName name="_209___123Graph_ACHART_5" hidden="1">[7]E!$B$12:$B$32</definedName>
    <definedName name="_2090________________________________________________________________________123Graph_DCHART_6" hidden="1">'[10]Monthly Data'!$D$6:$D$23</definedName>
    <definedName name="_2090___123Graph_DCHART_7" hidden="1">'[10]Monthly Data'!#REF!</definedName>
    <definedName name="_2091________________________________________________________________________123Graph_ECHART_1" hidden="1">[11]F!$I$5:$I$29</definedName>
    <definedName name="_2091___123Graph_ECHART_1" hidden="1">[11]F!$I$5:$I$29</definedName>
    <definedName name="_2092________________________________________________________________________123Graph_FCHART_1" hidden="1">[11]F!$L$5:$L$29</definedName>
    <definedName name="_2092___123Graph_FCHART_1" hidden="1">[11]F!$L$5:$L$29</definedName>
    <definedName name="_2093________________________________________________________________________123Graph_LBL_BCHART_1" hidden="1">[11]F!$D$5:$D$29</definedName>
    <definedName name="_2093___123Graph_LBL_BCHART_1" hidden="1">[11]F!$D$5:$D$29</definedName>
    <definedName name="_2094________________________________________________________________________123Graph_LBL_BCHART_6" hidden="1">'[10]Monthly Data'!$C$6:$C$12</definedName>
    <definedName name="_2094___123Graph_LBL_BCHART_6" hidden="1">'[10]Monthly Data'!$C$6:$C$12</definedName>
    <definedName name="_2095________________________________________________________________________123Graph_LBL_ECHART_1" hidden="1">[11]F!$G$5:$G$29</definedName>
    <definedName name="_2095___123Graph_LBL_BCHART_7" hidden="1">'[10]Monthly Data'!#REF!</definedName>
    <definedName name="_2096________________________________________________________________________123Graph_XCHART_2" hidden="1">[11]F!$A$5:$A$29</definedName>
    <definedName name="_2096___123Graph_LBL_ECHART_1" hidden="1">[11]F!$G$5:$G$29</definedName>
    <definedName name="_2097________________________________________________________________________123Graph_XCHART_3" hidden="1">[11]F!$A$5:$A$29</definedName>
    <definedName name="_2097___123Graph_XCHART_2" hidden="1">[11]F!$A$5:$A$29</definedName>
    <definedName name="_2098________________________________________________________________________123Graph_XCHART_4" hidden="1">[11]F!$A$5:$A$29</definedName>
    <definedName name="_2098___123Graph_XCHART_3" hidden="1">[11]F!$A$5:$A$29</definedName>
    <definedName name="_2099________________________________________________________________________123Graph_XCHART_7" hidden="1">'[10]Monthly Data'!$A$6:$A$13</definedName>
    <definedName name="_2099___123Graph_XCHART_4" hidden="1">[11]F!$A$5:$A$29</definedName>
    <definedName name="_21________________________________________________________________________________________________________________________________________________________________________________123Graph_ACHART_7" hidden="1">'[10]Monthly Data'!#REF!</definedName>
    <definedName name="_21________________________________________________________________________________________________________________________123Graph_LBL_BCHART_1" hidden="1">[11]F!$D$5:$D$29</definedName>
    <definedName name="_21_______________________________________________________________________________________123Graph_ACHART_7" hidden="1">'[10]Monthly Data'!#REF!</definedName>
    <definedName name="_21______________________123Graph_FCHART_1" hidden="1">[11]F!$L$5:$L$29</definedName>
    <definedName name="_21____________123Graph_ACHART_6" hidden="1">'[8]Monthly Data'!$B$6:$B$23</definedName>
    <definedName name="_21____________123Graph_BCHART_6" hidden="1">'[8]Monthly Data'!$F$6:$F$23</definedName>
    <definedName name="_21____123Graph_ECHART_1" hidden="1">[1]F!$I$5:$I$29</definedName>
    <definedName name="_21___123Graph_DCHART_6" hidden="1">'[4]Monthly Data'!$D$6:$D$23</definedName>
    <definedName name="_21___123Graph_FCHART_1" hidden="1">[11]F!$L$5:$L$29</definedName>
    <definedName name="_21__123Graph_BCHART_1" hidden="1">[7]F!$J$5:$J$29</definedName>
    <definedName name="_21__123Graph_BCHART_11" hidden="1">[3]A!$J$188:$J$206</definedName>
    <definedName name="_21__123Graph_BCHART_15" hidden="1">[3]A!$J$4:$J$131</definedName>
    <definedName name="_21__123Graph_BCHART_2" hidden="1">[15]F!$J$5:$J$29</definedName>
    <definedName name="_21__123Graph_BChart_2B" hidden="1">'[6]Cash Component Inputs'!#REF!</definedName>
    <definedName name="_21__123Graph_BCHART_6" hidden="1">'[8]Monthly Data'!$F$6:$F$23</definedName>
    <definedName name="_21__123Graph_CCHART_1" hidden="1">[15]F!$F$5:$F$29</definedName>
    <definedName name="_21__123Graph_CChart_1B" hidden="1">'[6]Cash Component Inputs'!$Y$13:$AK$13</definedName>
    <definedName name="_21__123Graph_CCHART_6" hidden="1">'[4]Monthly Data'!$E$6:$E$23</definedName>
    <definedName name="_21__123Graph_DCHART_6" hidden="1">'[4]Monthly Data'!$D$6:$D$23</definedName>
    <definedName name="_21__123Graph_ECHART_1" hidden="1">[7]F!$I$5:$I$29</definedName>
    <definedName name="_21__123Graph_FCHART_1" hidden="1">[7]F!$L$5:$L$29</definedName>
    <definedName name="_210____________________________________________________________________________________________________________________________________________123Graph_BCHART_6" hidden="1">'[10]Monthly Data'!$F$6:$F$23</definedName>
    <definedName name="_210_________________________________________________________________________________________________________________123Graph_BCHART_2" hidden="1">[11]F!$J$5:$J$29</definedName>
    <definedName name="_210_______________123Graph_ACHART_7" hidden="1">'[10]Monthly Data'!#REF!</definedName>
    <definedName name="_210_____123Graph_LBL_BCHART_1" hidden="1">[1]F!$D$5:$D$29</definedName>
    <definedName name="_210___123Graph_ACHART_6" hidden="1">'[4]Monthly Data'!$B$6:$B$23</definedName>
    <definedName name="_2100_______________________________________________________________________123Graph_ACHART_4" hidden="1">[11]F!$G$5:$G$29</definedName>
    <definedName name="_2100___123Graph_XCHART_7" hidden="1">'[10]Monthly Data'!$A$6:$A$13</definedName>
    <definedName name="_211____________________________________________________________________________________________________________________________________________123Graph_BCHART_7" hidden="1">'[10]Monthly Data'!#REF!</definedName>
    <definedName name="_211_________________________________________________________________________________________________________________123Graph_BCHART_3" hidden="1">[11]F!$C$5:$C$29</definedName>
    <definedName name="_211____________________________________________________________________123Graph_LBL_ECHART_1" hidden="1">[11]F!$G$5:$G$29</definedName>
    <definedName name="_211_______________123Graph_BCHART_1" hidden="1">[11]F!$J$5:$J$29</definedName>
    <definedName name="_211_____123Graph_LBL_BCHART_6" hidden="1">'[8]Monthly Data'!$C$6:$C$12</definedName>
    <definedName name="_211___123Graph_BCHART_1" hidden="1">[7]F!$J$5:$J$29</definedName>
    <definedName name="_212____________________________________________________________________________________________________________________________________________123Graph_CCHART_1" hidden="1">[11]F!$F$5:$F$29</definedName>
    <definedName name="_212_________________________________________________________________________________________________________________123Graph_BCHART_6" hidden="1">'[10]Monthly Data'!$F$6:$F$23</definedName>
    <definedName name="_212____________________________________________________________________123Graph_XCHART_2" hidden="1">[11]F!$A$5:$A$29</definedName>
    <definedName name="_212_______________123Graph_BCHART_2" hidden="1">[11]F!$J$5:$J$29</definedName>
    <definedName name="_212___123Graph_BCHART_2" hidden="1">[7]F!$J$5:$J$29</definedName>
    <definedName name="_213____________________________________________________________________________________________________________________________________________123Graph_CCHART_2" hidden="1">[11]F!$H$5:$H$29</definedName>
    <definedName name="_213_________________________________________________________________________________________________________________123Graph_BCHART_7" hidden="1">'[10]Monthly Data'!#REF!</definedName>
    <definedName name="_213____________________________________________________________________123Graph_XCHART_3" hidden="1">[11]F!$A$5:$A$29</definedName>
    <definedName name="_213_______________123Graph_BCHART_3" hidden="1">[11]F!$C$5:$C$29</definedName>
    <definedName name="_213___123Graph_BCHART_3" hidden="1">[7]F!$C$5:$C$29</definedName>
    <definedName name="_213__123Graph_FCHART_1" hidden="1">[1]F!$L$5:$L$29</definedName>
    <definedName name="_214____________________________________________________________________________________________________________________________________________123Graph_CCHART_6" hidden="1">'[10]Monthly Data'!$E$6:$E$23</definedName>
    <definedName name="_214_________________________________________________________________________________________________________________123Graph_CCHART_1" hidden="1">[11]F!$F$5:$F$29</definedName>
    <definedName name="_214____________________________________________________________________123Graph_XCHART_4" hidden="1">[11]F!$A$5:$A$29</definedName>
    <definedName name="_214_______________123Graph_BCHART_6" hidden="1">'[10]Monthly Data'!$F$6:$F$23</definedName>
    <definedName name="_214___123Graph_BCHART_6" hidden="1">'[4]Monthly Data'!$F$6:$F$23</definedName>
    <definedName name="_214__123Graph_LBL_BCHART_1" hidden="1">[1]F!$D$5:$D$29</definedName>
    <definedName name="_215____________________________________________________________________________________________________________________________________________123Graph_CCHART_7" hidden="1">'[10]Monthly Data'!#REF!</definedName>
    <definedName name="_215_________________________________________________________________________________________________________________123Graph_CCHART_2" hidden="1">[11]F!$H$5:$H$29</definedName>
    <definedName name="_215____________________________________________________________________123Graph_XCHART_7" hidden="1">'[10]Monthly Data'!$A$6:$A$13</definedName>
    <definedName name="_215_______________123Graph_BCHART_7" hidden="1">'[10]Monthly Data'!#REF!</definedName>
    <definedName name="_215_____123Graph_CCHART_1" hidden="1">[1]F!$F$5:$F$29</definedName>
    <definedName name="_215___123Graph_CCHART_1" hidden="1">[7]F!$F$5:$F$29</definedName>
    <definedName name="_215__123Graph_LBL_BCHART_6" hidden="1">'[8]Monthly Data'!$C$6:$C$12</definedName>
    <definedName name="_216____________________________________________________________________________________________________________________________________________123Graph_DCHART_1" hidden="1">[11]F!$E$5:$E$29</definedName>
    <definedName name="_216_________________________________________________________________________________________________________________123Graph_CCHART_6" hidden="1">'[10]Monthly Data'!$E$6:$E$23</definedName>
    <definedName name="_216___________________________________________________________________123Graph_ACHART_1" hidden="1">[11]F!$B$5:$B$29</definedName>
    <definedName name="_216_______________123Graph_CCHART_1" hidden="1">[11]F!$F$5:$F$29</definedName>
    <definedName name="_216_____123Graph_CCHART_2" hidden="1">[1]F!$H$5:$H$29</definedName>
    <definedName name="_216___123Graph_CCHART_2" hidden="1">[7]F!$H$5:$H$29</definedName>
    <definedName name="_217____________________________________________________________________________________________________________________________________________123Graph_DCHART_6" hidden="1">'[10]Monthly Data'!$D$6:$D$23</definedName>
    <definedName name="_217_________________________________________________________________________________________________________________123Graph_CCHART_7" hidden="1">'[10]Monthly Data'!#REF!</definedName>
    <definedName name="_217___________________________________________________________________123Graph_ACHART_2" hidden="1">[11]F!$B$5:$B$29</definedName>
    <definedName name="_217_______________123Graph_CCHART_2" hidden="1">[11]F!$H$5:$H$29</definedName>
    <definedName name="_217_____123Graph_CCHART_6" hidden="1">'[8]Monthly Data'!$E$6:$E$23</definedName>
    <definedName name="_217___123Graph_CCHART_6" hidden="1">'[4]Monthly Data'!$E$6:$E$23</definedName>
    <definedName name="_218____________________________________________________________________________________________________________________________________________123Graph_DCHART_7" hidden="1">'[10]Monthly Data'!#REF!</definedName>
    <definedName name="_218_________________________________________________________________________________________________________________123Graph_DCHART_1" hidden="1">[11]F!$E$5:$E$29</definedName>
    <definedName name="_218___________________________________________________________________123Graph_ACHART_3" hidden="1">[11]F!$L$5:$L$29</definedName>
    <definedName name="_218_______________123Graph_CCHART_6" hidden="1">'[10]Monthly Data'!$E$6:$E$23</definedName>
    <definedName name="_218___123Graph_DCHART_1" hidden="1">[7]F!$E$5:$E$29</definedName>
    <definedName name="_219____________________________________________________________________________________________________________________________________________123Graph_ECHART_1" hidden="1">[11]F!$I$5:$I$29</definedName>
    <definedName name="_219_________________________________________________________________________________________________________________123Graph_DCHART_6" hidden="1">'[10]Monthly Data'!$D$6:$D$23</definedName>
    <definedName name="_219___________________________________________________________________123Graph_ACHART_4" hidden="1">[11]F!$G$5:$G$29</definedName>
    <definedName name="_219_______________123Graph_CCHART_7" hidden="1">'[10]Monthly Data'!#REF!</definedName>
    <definedName name="_219___123Graph_DCHART_6" hidden="1">'[4]Monthly Data'!$D$6:$D$23</definedName>
    <definedName name="_22________________________________________________________________________________________________________________________________________________________________________________123Graph_BCHART_7" hidden="1">'[10]Monthly Data'!#REF!</definedName>
    <definedName name="_22________________________________________________________________________________________________________________________123Graph_LBL_BCHART_6" hidden="1">'[10]Monthly Data'!$C$6:$C$12</definedName>
    <definedName name="_22_______________________________________________________________________________________123Graph_BCHART_7" hidden="1">'[10]Monthly Data'!#REF!</definedName>
    <definedName name="_22______________________123Graph_LBL_BCHART_1" hidden="1">[11]F!$D$5:$D$29</definedName>
    <definedName name="_22___123Graph_ECHART_1" hidden="1">[7]F!$I$5:$I$29</definedName>
    <definedName name="_22___123Graph_LBL_BCHART_1" hidden="1">[11]F!$D$5:$D$29</definedName>
    <definedName name="_22__123Graph_ACHART_7" hidden="1">'[14]Monthly Data'!#REF!</definedName>
    <definedName name="_22__123Graph_BCHART_12" hidden="1">[3]A!$J$207:$J$226</definedName>
    <definedName name="_22__123Graph_BCHART_17" hidden="1">[3]A!$J$4:$J$26</definedName>
    <definedName name="_22__123Graph_BCHART_2" hidden="1">[7]F!$J$5:$J$29</definedName>
    <definedName name="_22__123Graph_BCHART_3" hidden="1">[7]F!$C$5:$C$29</definedName>
    <definedName name="_22__123Graph_BCHART_6" hidden="1">'[14]Monthly Data'!$F$6:$F$23</definedName>
    <definedName name="_22__123Graph_CCHART_2" hidden="1">[7]F!$H$5:$H$29</definedName>
    <definedName name="_22__123Graph_FCHART_1" hidden="1">[7]F!$L$5:$L$29</definedName>
    <definedName name="_22__123Graph_LBL_BCHART_1" hidden="1">[7]F!$D$5:$D$29</definedName>
    <definedName name="_220____________________________________________________________________________________________________________________________________________123Graph_FCHART_1" hidden="1">[11]F!$L$5:$L$29</definedName>
    <definedName name="_220_________________________________________________________________________________________________________________123Graph_DCHART_7" hidden="1">'[10]Monthly Data'!#REF!</definedName>
    <definedName name="_220___________________________________________________________________123Graph_ACHART_5" hidden="1">[11]E!$B$12:$B$32</definedName>
    <definedName name="_220_______________123Graph_DCHART_1" hidden="1">[11]F!$E$5:$E$29</definedName>
    <definedName name="_220___123Graph_ECHART_1" hidden="1">[7]F!$I$5:$I$29</definedName>
    <definedName name="_220__123Graph_BCHART_1" hidden="1">[7]F!$J$5:$J$29</definedName>
    <definedName name="_221____________________________________________________________________________________________________________________________________________123Graph_LBL_BCHART_1" hidden="1">[11]F!$D$5:$D$29</definedName>
    <definedName name="_221_________________________________________________________________________________________________________________123Graph_ECHART_1" hidden="1">[11]F!$I$5:$I$29</definedName>
    <definedName name="_221___________________________________________________________________123Graph_ACHART_6" hidden="1">'[10]Monthly Data'!$B$6:$B$23</definedName>
    <definedName name="_221_______________123Graph_DCHART_6" hidden="1">'[10]Monthly Data'!$D$6:$D$23</definedName>
    <definedName name="_221___123Graph_FCHART_1" hidden="1">[7]F!$L$5:$L$29</definedName>
    <definedName name="_221__123Graph_BCHART_2" hidden="1">[7]F!$J$5:$J$29</definedName>
    <definedName name="_222____________________________________________________________________________________________________________________________________________123Graph_LBL_BCHART_6" hidden="1">'[10]Monthly Data'!$C$6:$C$12</definedName>
    <definedName name="_222_________________________________________________________________________________________________________________123Graph_FCHART_1" hidden="1">[11]F!$L$5:$L$29</definedName>
    <definedName name="_222___________________________________________________________________123Graph_ACHART_7" hidden="1">'[10]Monthly Data'!#REF!</definedName>
    <definedName name="_222_______________123Graph_DCHART_7" hidden="1">'[10]Monthly Data'!#REF!</definedName>
    <definedName name="_222_____123Graph_ECHART_1" hidden="1">[1]F!$I$5:$I$29</definedName>
    <definedName name="_222___123Graph_LBL_BCHART_1" hidden="1">[7]F!$D$5:$D$29</definedName>
    <definedName name="_222__123Graph_BCHART_3" hidden="1">[7]F!$C$5:$C$29</definedName>
    <definedName name="_223____________________________________________________________________________________________________________________________________________123Graph_LBL_BCHART_7" hidden="1">'[10]Monthly Data'!#REF!</definedName>
    <definedName name="_223_________________________________________________________________________________________________________________123Graph_LBL_BCHART_1" hidden="1">[11]F!$D$5:$D$29</definedName>
    <definedName name="_223___________________________________________________________________123Graph_BCHART_1" hidden="1">[11]F!$J$5:$J$29</definedName>
    <definedName name="_223_______________123Graph_ECHART_1" hidden="1">[11]F!$I$5:$I$29</definedName>
    <definedName name="_223_____123Graph_FCHART_1" hidden="1">[1]F!$L$5:$L$29</definedName>
    <definedName name="_223___123Graph_LBL_BCHART_6" hidden="1">'[4]Monthly Data'!$C$6:$C$12</definedName>
    <definedName name="_223__123Graph_BCHART_6" hidden="1">'[4]Monthly Data'!$F$6:$F$23</definedName>
    <definedName name="_224____________________________________________________________________________________________________________________________________________123Graph_LBL_ECHART_1" hidden="1">[11]F!$G$5:$G$29</definedName>
    <definedName name="_224_________________________________________________________________________________________________________________123Graph_LBL_BCHART_6" hidden="1">'[10]Monthly Data'!$C$6:$C$12</definedName>
    <definedName name="_224___________________________________________________________________123Graph_BCHART_2" hidden="1">[11]F!$J$5:$J$29</definedName>
    <definedName name="_224_______________123Graph_FCHART_1" hidden="1">[11]F!$L$5:$L$29</definedName>
    <definedName name="_224_____123Graph_LBL_BCHART_1" hidden="1">[1]F!$D$5:$D$29</definedName>
    <definedName name="_224_____123Graph_LBL_ECHART_1" hidden="1">[1]F!$G$5:$G$29</definedName>
    <definedName name="_224___123Graph_LBL_ECHART_1" hidden="1">[7]F!$G$5:$G$29</definedName>
    <definedName name="_225____________________________________________________________________________________________________________________________________________123Graph_XCHART_2" hidden="1">[11]F!$A$5:$A$29</definedName>
    <definedName name="_225_________________________________________________________________________________________________________________123Graph_LBL_BCHART_7" hidden="1">'[10]Monthly Data'!#REF!</definedName>
    <definedName name="_225___________________________________________________________________123Graph_BCHART_3" hidden="1">[11]F!$C$5:$C$29</definedName>
    <definedName name="_225_______________123Graph_LBL_BCHART_1" hidden="1">[11]F!$D$5:$D$29</definedName>
    <definedName name="_225_____123Graph_LBL_BCHART_6" hidden="1">'[8]Monthly Data'!$C$6:$C$12</definedName>
    <definedName name="_225_____123Graph_XCHART_2" hidden="1">[1]F!$A$5:$A$29</definedName>
    <definedName name="_225___123Graph_XCHART_2" hidden="1">[7]F!$A$5:$A$29</definedName>
    <definedName name="_226____________________________________________________________________________________________________________________________________________123Graph_XCHART_3" hidden="1">[11]F!$A$5:$A$29</definedName>
    <definedName name="_226_________________________________________________________________________________________________________________123Graph_LBL_ECHART_1" hidden="1">[11]F!$G$5:$G$29</definedName>
    <definedName name="_226___________________________________________________________________123Graph_BCHART_6" hidden="1">'[10]Monthly Data'!$F$6:$F$23</definedName>
    <definedName name="_226_______________123Graph_LBL_BCHART_6" hidden="1">'[10]Monthly Data'!$C$6:$C$12</definedName>
    <definedName name="_226_____123Graph_XCHART_3" hidden="1">[1]F!$A$5:$A$29</definedName>
    <definedName name="_226___123Graph_XCHART_3" hidden="1">[7]F!$A$5:$A$29</definedName>
    <definedName name="_227____________________________________________________________________________________________________________________________________________123Graph_XCHART_4" hidden="1">[11]F!$A$5:$A$29</definedName>
    <definedName name="_227_________________________________________________________________________________________________________________123Graph_XCHART_2" hidden="1">[11]F!$A$5:$A$29</definedName>
    <definedName name="_227___________________________________________________________________123Graph_BCHART_7" hidden="1">'[10]Monthly Data'!#REF!</definedName>
    <definedName name="_227_______________123Graph_LBL_BCHART_7" hidden="1">'[10]Monthly Data'!#REF!</definedName>
    <definedName name="_227_____123Graph_XCHART_4" hidden="1">[1]F!$A$5:$A$29</definedName>
    <definedName name="_227___123Graph_XCHART_4" hidden="1">[7]F!$A$5:$A$29</definedName>
    <definedName name="_228____________________________________________________________________________________________________________________________________________123Graph_XCHART_7" hidden="1">'[10]Monthly Data'!$A$6:$A$13</definedName>
    <definedName name="_228_________________________________________________________________________________________________________________123Graph_XCHART_3" hidden="1">[11]F!$A$5:$A$29</definedName>
    <definedName name="_228___________________________________________________________________123Graph_CCHART_1" hidden="1">[11]F!$F$5:$F$29</definedName>
    <definedName name="_228_______________123Graph_LBL_ECHART_1" hidden="1">[11]F!$G$5:$G$29</definedName>
    <definedName name="_228_____123Graph_XCHART_7" hidden="1">'[8]Monthly Data'!$A$6:$A$13</definedName>
    <definedName name="_228___123Graph_XCHART_7" hidden="1">'[4]Monthly Data'!$A$6:$A$13</definedName>
    <definedName name="_229___________________________________________________________________________________________________________________________________________123Graph_ACHART_1" hidden="1">[11]F!$B$5:$B$29</definedName>
    <definedName name="_229_________________________________________________________________________________________________________________123Graph_XCHART_4" hidden="1">[11]F!$A$5:$A$29</definedName>
    <definedName name="_229___________________________________________________________________123Graph_CCHART_2" hidden="1">[11]F!$H$5:$H$29</definedName>
    <definedName name="_229_______________123Graph_XCHART_2" hidden="1">[11]F!$A$5:$A$29</definedName>
    <definedName name="_229__123Graph_ACHART_1" hidden="1">[7]F!$B$5:$B$29</definedName>
    <definedName name="_229__123Graph_XCHART_2" hidden="1">[1]F!$A$5:$A$29</definedName>
    <definedName name="_23________________________________________________________________________________________________________________________________________________________________________________123Graph_CCHART_7" hidden="1">'[10]Monthly Data'!#REF!</definedName>
    <definedName name="_23________________________________________________________________________________________________________________________123Graph_LBL_BCHART_7" hidden="1">'[10]Monthly Data'!#REF!</definedName>
    <definedName name="_23_______________________________________________________________________________________123Graph_CCHART_7" hidden="1">'[10]Monthly Data'!#REF!</definedName>
    <definedName name="_23______________________123Graph_LBL_BCHART_6" hidden="1">'[10]Monthly Data'!$C$6:$C$12</definedName>
    <definedName name="_23____________123Graph_BCHART_1" hidden="1">[1]F!$J$5:$J$29</definedName>
    <definedName name="_23____________123Graph_CCHART_1" hidden="1">[1]F!$F$5:$F$29</definedName>
    <definedName name="_23____123Graph_LBL_BCHART_1" hidden="1">[1]F!$D$5:$D$29</definedName>
    <definedName name="_23___123Graph_FCHART_1" hidden="1">[7]F!$L$5:$L$29</definedName>
    <definedName name="_23___123Graph_LBL_BCHART_6" hidden="1">'[10]Monthly Data'!$C$6:$C$12</definedName>
    <definedName name="_23__123Graph_BCHART_1" hidden="1">[15]F!$J$5:$J$29</definedName>
    <definedName name="_23__123Graph_BCHART_13" hidden="1">[3]A!$J$4:$J$113</definedName>
    <definedName name="_23__123Graph_BCHART_2" hidden="1">[3]A!$J$5:$J$24</definedName>
    <definedName name="_23__123Graph_BCHART_3" hidden="1">[7]F!$C$5:$C$29</definedName>
    <definedName name="_23__123Graph_BChart_4B" hidden="1">'[6]Cash Component Inputs'!$AG$16:$AS$16</definedName>
    <definedName name="_23__123Graph_CCHART_1" hidden="1">[1]F!$F$5:$F$29</definedName>
    <definedName name="_23__123Graph_CChart_2B" hidden="1">'[6]Cash Component Inputs'!$C$44:$H$44</definedName>
    <definedName name="_23__123Graph_CCHART_6" hidden="1">'[14]Monthly Data'!$E$6:$E$23</definedName>
    <definedName name="_23__123Graph_DCHART_7" hidden="1">'[4]Monthly Data'!#REF!</definedName>
    <definedName name="_23__123Graph_LBL_BCHART_1" hidden="1">[7]F!$D$5:$D$29</definedName>
    <definedName name="_23__123Graph_LBL_BCHART_6" hidden="1">'[4]Monthly Data'!$C$6:$C$12</definedName>
    <definedName name="_230___________________________________________________________________________________________________________________________________________123Graph_ACHART_2" hidden="1">[11]F!$B$5:$B$29</definedName>
    <definedName name="_230_________________________________________________________________________________________________________________123Graph_XCHART_7" hidden="1">'[10]Monthly Data'!$A$6:$A$13</definedName>
    <definedName name="_230___________________________________________________________________123Graph_CCHART_6" hidden="1">'[10]Monthly Data'!$E$6:$E$23</definedName>
    <definedName name="_230_______________123Graph_XCHART_3" hidden="1">[11]F!$A$5:$A$29</definedName>
    <definedName name="_230__123Graph_ACHART_2" hidden="1">[7]F!$B$5:$B$29</definedName>
    <definedName name="_231___________________________________________________________________________________________________________________________________________123Graph_ACHART_3" hidden="1">[11]F!$L$5:$L$29</definedName>
    <definedName name="_231________________________________________________________________________________________________________________123Graph_ACHART_1" hidden="1">[11]F!$B$5:$B$29</definedName>
    <definedName name="_231___________________________________________________________________123Graph_CCHART_7" hidden="1">'[10]Monthly Data'!#REF!</definedName>
    <definedName name="_231_______________123Graph_XCHART_4" hidden="1">[11]F!$A$5:$A$29</definedName>
    <definedName name="_231__123Graph_ACHART_3" hidden="1">[7]F!$L$5:$L$29</definedName>
    <definedName name="_232___________________________________________________________________________________________________________________________________________123Graph_ACHART_5" hidden="1">[11]E!$B$12:$B$32</definedName>
    <definedName name="_232________________________________________________________________________________________________________________123Graph_ACHART_2" hidden="1">[11]F!$B$5:$B$29</definedName>
    <definedName name="_232___________________________________________________________________123Graph_DCHART_1" hidden="1">[11]F!$E$5:$E$29</definedName>
    <definedName name="_232_______________123Graph_XCHART_7" hidden="1">'[10]Monthly Data'!$A$6:$A$13</definedName>
    <definedName name="_232__123Graph_ACHART_4" hidden="1">[7]F!$G$5:$G$29</definedName>
    <definedName name="_232__123Graph_XCHART_7" hidden="1">'[8]Monthly Data'!$A$6:$A$13</definedName>
    <definedName name="_233___________________________________________________________________________________________________________________________________________123Graph_ACHART_6" hidden="1">'[10]Monthly Data'!$B$6:$B$23</definedName>
    <definedName name="_233________________________________________________________________________________________________________________123Graph_ACHART_3" hidden="1">[11]F!$L$5:$L$29</definedName>
    <definedName name="_233___________________________________________________________________123Graph_DCHART_6" hidden="1">'[10]Monthly Data'!$D$6:$D$23</definedName>
    <definedName name="_233______________123Graph_ACHART_1" hidden="1">[11]F!$B$5:$B$29</definedName>
    <definedName name="_233_____123Graph_DCHART_1" hidden="1">[1]F!$E$5:$E$29</definedName>
    <definedName name="_233__123Graph_ACHART_5" hidden="1">[7]E!$B$12:$B$32</definedName>
    <definedName name="_234________________________________________________________________________________________________________________123Graph_ACHART_4" hidden="1">[11]F!$G$5:$G$29</definedName>
    <definedName name="_234___________________________________________________________________123Graph_DCHART_7" hidden="1">'[10]Monthly Data'!#REF!</definedName>
    <definedName name="_234______________123Graph_ACHART_2" hidden="1">[11]F!$B$5:$B$29</definedName>
    <definedName name="_234_____123Graph_DCHART_6" hidden="1">'[8]Monthly Data'!$D$6:$D$23</definedName>
    <definedName name="_234__123Graph_ACHART_6" hidden="1">'[4]Monthly Data'!$B$6:$B$23</definedName>
    <definedName name="_235___________________________________________________________________________________________________________________________________________123Graph_BCHART_1" hidden="1">[11]F!$J$5:$J$29</definedName>
    <definedName name="_235________________________________________________________________________________________________________________123Graph_ACHART_5" hidden="1">[11]E!$B$12:$B$32</definedName>
    <definedName name="_235___________________________________________________________________123Graph_ECHART_1" hidden="1">[11]F!$I$5:$I$29</definedName>
    <definedName name="_235______________123Graph_ACHART_3" hidden="1">[11]F!$L$5:$L$29</definedName>
    <definedName name="_236___________________________________________________________________________________________________________________________________________123Graph_BCHART_2" hidden="1">[11]F!$J$5:$J$29</definedName>
    <definedName name="_236________________________________________________________________________________________________________________123Graph_ACHART_6" hidden="1">'[10]Monthly Data'!$B$6:$B$23</definedName>
    <definedName name="_236___________________________________________________________________123Graph_FCHART_1" hidden="1">[11]F!$L$5:$L$29</definedName>
    <definedName name="_236______________123Graph_ACHART_4" hidden="1">[11]F!$G$5:$G$29</definedName>
    <definedName name="_237___________________________________________________________________________________________________________________________________________123Graph_BCHART_3" hidden="1">[11]F!$C$5:$C$29</definedName>
    <definedName name="_237________________________________________________________________________________________________________________123Graph_ACHART_7" hidden="1">'[10]Monthly Data'!#REF!</definedName>
    <definedName name="_237___________________________________________________________________123Graph_LBL_BCHART_1" hidden="1">[11]F!$D$5:$D$29</definedName>
    <definedName name="_237______________123Graph_ACHART_5" hidden="1">[11]E!$B$12:$B$32</definedName>
    <definedName name="_238___________________________________________________________________________________________________________________________________________123Graph_BCHART_6" hidden="1">'[10]Monthly Data'!$F$6:$F$23</definedName>
    <definedName name="_238________________________________________________________________________________________________________________123Graph_BCHART_1" hidden="1">[11]F!$J$5:$J$29</definedName>
    <definedName name="_238___________________________________________________________________123Graph_LBL_BCHART_6" hidden="1">'[10]Monthly Data'!$C$6:$C$12</definedName>
    <definedName name="_238______________123Graph_ACHART_6" hidden="1">'[10]Monthly Data'!$B$6:$B$23</definedName>
    <definedName name="_239________________________________________________________________________________________________________________123Graph_BCHART_2" hidden="1">[11]F!$J$5:$J$29</definedName>
    <definedName name="_239___________________________________________________________________123Graph_LBL_BCHART_7" hidden="1">'[10]Monthly Data'!#REF!</definedName>
    <definedName name="_239______________123Graph_ACHART_7" hidden="1">'[10]Monthly Data'!#REF!</definedName>
    <definedName name="_239_____123Graph_LBL_ECHART_1" hidden="1">[1]F!$G$5:$G$29</definedName>
    <definedName name="_239__123Graph_CCHART_1" hidden="1">[7]F!$F$5:$F$29</definedName>
    <definedName name="_24________________________________________________________________________________________________________________________________________________________________________________123Graph_DCHART_7" hidden="1">'[10]Monthly Data'!#REF!</definedName>
    <definedName name="_24________________________________________________________________________________________________________________________123Graph_LBL_ECHART_1" hidden="1">[11]F!$G$5:$G$29</definedName>
    <definedName name="_24_______________________________________________________________________________________123Graph_DCHART_7" hidden="1">'[10]Monthly Data'!#REF!</definedName>
    <definedName name="_24______________________123Graph_LBL_BCHART_7" hidden="1">'[10]Monthly Data'!#REF!</definedName>
    <definedName name="_24____________123Graph_BCHART_2" hidden="1">[1]F!$J$5:$J$29</definedName>
    <definedName name="_24____________123Graph_CCHART_2" hidden="1">[1]F!$H$5:$H$29</definedName>
    <definedName name="_24____123Graph_LBL_BCHART_6" hidden="1">'[8]Monthly Data'!$C$6:$C$12</definedName>
    <definedName name="_24___123Graph_ECHART_1" hidden="1">[7]F!$I$5:$I$29</definedName>
    <definedName name="_24___123Graph_LBL_BCHART_1" hidden="1">[7]F!$D$5:$D$29</definedName>
    <definedName name="_24___123Graph_LBL_BCHART_7" hidden="1">'[10]Monthly Data'!#REF!</definedName>
    <definedName name="_24__123Graph_BCHART_15" hidden="1">[3]A!$J$4:$J$131</definedName>
    <definedName name="_24__123Graph_BCHART_2" hidden="1">[15]F!$J$5:$J$29</definedName>
    <definedName name="_24__123Graph_BCHART_3" hidden="1">[3]A!$J$46:$J$59</definedName>
    <definedName name="_24__123Graph_BCHART_6" hidden="1">'[4]Monthly Data'!$F$6:$F$23</definedName>
    <definedName name="_24__123Graph_BCHART_7" hidden="1">'[14]Monthly Data'!#REF!</definedName>
    <definedName name="_24__123Graph_CCHART_2" hidden="1">[1]F!$H$5:$H$29</definedName>
    <definedName name="_24__123Graph_CCHART_6" hidden="1">'[4]Monthly Data'!$E$6:$E$23</definedName>
    <definedName name="_24__123Graph_ECHART_1" hidden="1">[7]F!$I$5:$I$29</definedName>
    <definedName name="_24__123Graph_LBL_BCHART_6" hidden="1">'[4]Monthly Data'!$C$6:$C$12</definedName>
    <definedName name="_24__123Graph_LBL_BCHART_7" hidden="1">'[16]Monthly Data'!#REF!</definedName>
    <definedName name="_240___________________________________________________________________________________________________________________________________________123Graph_CCHART_1" hidden="1">[11]F!$F$5:$F$29</definedName>
    <definedName name="_240________________________________________________________________________________________________________________123Graph_BCHART_3" hidden="1">[11]F!$C$5:$C$29</definedName>
    <definedName name="_240___________________________________________________________________123Graph_LBL_ECHART_1" hidden="1">[11]F!$G$5:$G$29</definedName>
    <definedName name="_240______________123Graph_BCHART_1" hidden="1">[11]F!$J$5:$J$29</definedName>
    <definedName name="_240_____123Graph_XCHART_2" hidden="1">[1]F!$A$5:$A$29</definedName>
    <definedName name="_240__123Graph_CCHART_2" hidden="1">[7]F!$H$5:$H$29</definedName>
    <definedName name="_241___________________________________________________________________________________________________________________________________________123Graph_CCHART_2" hidden="1">[11]F!$H$5:$H$29</definedName>
    <definedName name="_241________________________________________________________________________________________________________________123Graph_BCHART_6" hidden="1">'[10]Monthly Data'!$F$6:$F$23</definedName>
    <definedName name="_241___________________________________________________________________123Graph_XCHART_2" hidden="1">[11]F!$A$5:$A$29</definedName>
    <definedName name="_241______________123Graph_BCHART_2" hidden="1">[11]F!$J$5:$J$29</definedName>
    <definedName name="_241_____123Graph_XCHART_3" hidden="1">[1]F!$A$5:$A$29</definedName>
    <definedName name="_241__123Graph_CCHART_6" hidden="1">'[4]Monthly Data'!$E$6:$E$23</definedName>
    <definedName name="_242___________________________________________________________________________________________________________________________________________123Graph_CCHART_6" hidden="1">'[10]Monthly Data'!$E$6:$E$23</definedName>
    <definedName name="_242________________________________________________________________________________________________________________123Graph_BCHART_7" hidden="1">'[10]Monthly Data'!#REF!</definedName>
    <definedName name="_242___________________________________________________________________123Graph_XCHART_3" hidden="1">[11]F!$A$5:$A$29</definedName>
    <definedName name="_242______________123Graph_BCHART_3" hidden="1">[11]F!$C$5:$C$29</definedName>
    <definedName name="_242_____123Graph_XCHART_4" hidden="1">[1]F!$A$5:$A$29</definedName>
    <definedName name="_243________________________________________________________________________________________________________________123Graph_CCHART_1" hidden="1">[11]F!$F$5:$F$29</definedName>
    <definedName name="_243___________________________________________________________________123Graph_XCHART_4" hidden="1">[11]F!$A$5:$A$29</definedName>
    <definedName name="_243______________123Graph_BCHART_6" hidden="1">'[10]Monthly Data'!$F$6:$F$23</definedName>
    <definedName name="_243_____123Graph_XCHART_7" hidden="1">'[8]Monthly Data'!$A$6:$A$13</definedName>
    <definedName name="_244___________________________________________________________________________________________________________________________________________123Graph_DCHART_1" hidden="1">[11]F!$E$5:$E$29</definedName>
    <definedName name="_244________________________________________________________________________________________________________________123Graph_CCHART_2" hidden="1">[11]F!$H$5:$H$29</definedName>
    <definedName name="_244___________________________________________________________________123Graph_XCHART_7" hidden="1">'[10]Monthly Data'!$A$6:$A$13</definedName>
    <definedName name="_244______________123Graph_BCHART_7" hidden="1">'[10]Monthly Data'!#REF!</definedName>
    <definedName name="_245___________________________________________________________________________________________________________________________________________123Graph_DCHART_6" hidden="1">'[10]Monthly Data'!$D$6:$D$23</definedName>
    <definedName name="_245________________________________________________________________________________________________________________123Graph_CCHART_6" hidden="1">'[10]Monthly Data'!$E$6:$E$23</definedName>
    <definedName name="_245__________________________________________________________________123Graph_ACHART_1" hidden="1">[11]F!$B$5:$B$29</definedName>
    <definedName name="_245______________123Graph_CCHART_1" hidden="1">[11]F!$F$5:$F$29</definedName>
    <definedName name="_246________________________________________________________________________________________________________________123Graph_CCHART_7" hidden="1">'[10]Monthly Data'!#REF!</definedName>
    <definedName name="_246__________________________________________________________________123Graph_ACHART_2" hidden="1">[11]F!$B$5:$B$29</definedName>
    <definedName name="_246______________123Graph_CCHART_2" hidden="1">[11]F!$H$5:$H$29</definedName>
    <definedName name="_247___________________________________________________________________________________________________________________________________________123Graph_ECHART_1" hidden="1">[11]F!$I$5:$I$29</definedName>
    <definedName name="_247________________________________________________________________________________________________________________123Graph_DCHART_1" hidden="1">[11]F!$E$5:$E$29</definedName>
    <definedName name="_247__________________________________________________________________123Graph_ACHART_3" hidden="1">[11]F!$L$5:$L$29</definedName>
    <definedName name="_247______________123Graph_CCHART_6" hidden="1">'[10]Monthly Data'!$E$6:$E$23</definedName>
    <definedName name="_248___________________________________________________________________________________________________________________________________________123Graph_FCHART_1" hidden="1">[11]F!$L$5:$L$29</definedName>
    <definedName name="_248________________________________________________________________________________________________________________123Graph_DCHART_6" hidden="1">'[10]Monthly Data'!$D$6:$D$23</definedName>
    <definedName name="_248__________________________________________________________________123Graph_ACHART_4" hidden="1">[11]F!$G$5:$G$29</definedName>
    <definedName name="_248______________123Graph_CCHART_7" hidden="1">'[10]Monthly Data'!#REF!</definedName>
    <definedName name="_249___________________________________________________________________________________________________________________________________________123Graph_LBL_BCHART_1" hidden="1">[11]F!$D$5:$D$29</definedName>
    <definedName name="_249________________________________________________________________________________________________________________123Graph_DCHART_7" hidden="1">'[10]Monthly Data'!#REF!</definedName>
    <definedName name="_249__________________________________________________________________123Graph_ACHART_5" hidden="1">[11]E!$B$12:$B$32</definedName>
    <definedName name="_249______________123Graph_DCHART_1" hidden="1">[11]F!$E$5:$E$29</definedName>
    <definedName name="_249__123Graph_ACHART_1" hidden="1">[20]F!$B$5:$B$29</definedName>
    <definedName name="_25________________________________________________________________________________________________________________________________________________________________________________123Graph_LBL_BCHART_7" hidden="1">'[10]Monthly Data'!#REF!</definedName>
    <definedName name="_25________________________________________________________________________________________________________________________123Graph_XCHART_2" hidden="1">[11]F!$A$5:$A$29</definedName>
    <definedName name="_25_______________________________________________________________________________________123Graph_LBL_BCHART_7" hidden="1">'[10]Monthly Data'!#REF!</definedName>
    <definedName name="_25______________________123Graph_LBL_ECHART_1" hidden="1">[11]F!$G$5:$G$29</definedName>
    <definedName name="_25____________123Graph_BCHART_3" hidden="1">[1]F!$C$5:$C$29</definedName>
    <definedName name="_25____________123Graph_CCHART_6" hidden="1">'[8]Monthly Data'!$E$6:$E$23</definedName>
    <definedName name="_25____123Graph_LBL_ECHART_1" hidden="1">[1]F!$G$5:$G$29</definedName>
    <definedName name="_25___123Graph_FCHART_1" hidden="1">[7]F!$L$5:$L$29</definedName>
    <definedName name="_25___123Graph_LBL_BCHART_6" hidden="1">'[4]Monthly Data'!$C$6:$C$12</definedName>
    <definedName name="_25___123Graph_LBL_ECHART_1" hidden="1">[11]F!$G$5:$G$29</definedName>
    <definedName name="_25__123Graph_BCHART_17" hidden="1">[3]A!$J$4:$J$26</definedName>
    <definedName name="_25__123Graph_BCHART_3" hidden="1">[15]F!$C$5:$C$29</definedName>
    <definedName name="_25__123Graph_BCHART_4" hidden="1">[3]A!$J$60:$J$75</definedName>
    <definedName name="_25__123Graph_BCHART_6" hidden="1">'[14]Monthly Data'!$F$6:$F$23</definedName>
    <definedName name="_25__123Graph_BCHART_7" hidden="1">'[8]Monthly Data'!#REF!</definedName>
    <definedName name="_25__123Graph_CCHART_1" hidden="1">[1]F!$F$5:$F$29</definedName>
    <definedName name="_25__123Graph_CCHART_6" hidden="1">'[8]Monthly Data'!$E$6:$E$23</definedName>
    <definedName name="_25__123Graph_CCHART_7" hidden="1">'[4]Monthly Data'!#REF!</definedName>
    <definedName name="_25__123Graph_FCHART_1" hidden="1">[7]F!$L$5:$L$29</definedName>
    <definedName name="_25__123Graph_LBL_BCHART_7" hidden="1">'[4]Monthly Data'!#REF!</definedName>
    <definedName name="_25__123Graph_LBL_ECHART_1" hidden="1">[18]F!$G$5:$G$29</definedName>
    <definedName name="_250___________________________________________________________________________________________________________________________________________123Graph_LBL_BCHART_6" hidden="1">'[10]Monthly Data'!$C$6:$C$12</definedName>
    <definedName name="_250________________________________________________________________________________________________________________123Graph_ECHART_1" hidden="1">[11]F!$I$5:$I$29</definedName>
    <definedName name="_250__________________________________________________________________123Graph_ACHART_6" hidden="1">'[10]Monthly Data'!$B$6:$B$23</definedName>
    <definedName name="_250______________123Graph_DCHART_6" hidden="1">'[10]Monthly Data'!$D$6:$D$23</definedName>
    <definedName name="_251________________________________________________________________________________________________________________123Graph_FCHART_1" hidden="1">[11]F!$L$5:$L$29</definedName>
    <definedName name="_251______________123Graph_DCHART_7" hidden="1">'[10]Monthly Data'!#REF!</definedName>
    <definedName name="_251_____123Graph_FCHART_1" hidden="1">[15]F!$L$5:$L$29</definedName>
    <definedName name="_251__123Graph_ACHART_2" hidden="1">[20]F!$B$5:$B$29</definedName>
    <definedName name="_252___________________________________________________________________________________________________________________________________________123Graph_LBL_ECHART_1" hidden="1">[11]F!$G$5:$G$29</definedName>
    <definedName name="_252________________________________________________________________________________________________________________123Graph_LBL_BCHART_1" hidden="1">[11]F!$D$5:$D$29</definedName>
    <definedName name="_252__________________________________________________________________123Graph_BCHART_1" hidden="1">[11]F!$J$5:$J$29</definedName>
    <definedName name="_252______________123Graph_ECHART_1" hidden="1">[11]F!$I$5:$I$29</definedName>
    <definedName name="_252_____123Graph_LBL_BCHART_1" hidden="1">[1]F!$D$5:$D$29</definedName>
    <definedName name="_253___________________________________________________________________________________________________________________________________________123Graph_XCHART_2" hidden="1">[11]F!$A$5:$A$29</definedName>
    <definedName name="_253________________________________________________________________________________________________________________123Graph_LBL_BCHART_6" hidden="1">'[10]Monthly Data'!$C$6:$C$12</definedName>
    <definedName name="_253__________________________________________________________________123Graph_BCHART_2" hidden="1">[11]F!$J$5:$J$29</definedName>
    <definedName name="_253______________123Graph_FCHART_1" hidden="1">[11]F!$L$5:$L$29</definedName>
    <definedName name="_253_____123Graph_LBL_BCHART_6" hidden="1">'[8]Monthly Data'!$C$6:$C$12</definedName>
    <definedName name="_253__123Graph_ACHART_3" hidden="1">[20]F!$L$5:$L$29</definedName>
    <definedName name="_253__123Graph_BCHART_1" hidden="1">[7]F!$J$5:$J$29</definedName>
    <definedName name="_254___________________________________________________________________________________________________________________________________________123Graph_XCHART_3" hidden="1">[11]F!$A$5:$A$29</definedName>
    <definedName name="_254________________________________________________________________________________________________________________123Graph_LBL_BCHART_7" hidden="1">'[10]Monthly Data'!#REF!</definedName>
    <definedName name="_254__________________________________________________________________123Graph_BCHART_3" hidden="1">[11]F!$C$5:$C$29</definedName>
    <definedName name="_254______________123Graph_LBL_BCHART_1" hidden="1">[11]F!$D$5:$D$29</definedName>
    <definedName name="_254__123Graph_BCHART_2" hidden="1">[7]F!$J$5:$J$29</definedName>
    <definedName name="_255___________________________________________________________________________________________________________________________________________123Graph_XCHART_4" hidden="1">[11]F!$A$5:$A$29</definedName>
    <definedName name="_255________________________________________________________________________________________________________________123Graph_LBL_ECHART_1" hidden="1">[11]F!$G$5:$G$29</definedName>
    <definedName name="_255__________________________________________________________________123Graph_BCHART_6" hidden="1">'[10]Monthly Data'!$F$6:$F$23</definedName>
    <definedName name="_255______________123Graph_LBL_BCHART_6" hidden="1">'[10]Monthly Data'!$C$6:$C$12</definedName>
    <definedName name="_255__123Graph_ACHART_4" hidden="1">[20]F!$G$5:$G$29</definedName>
    <definedName name="_255__123Graph_BCHART_3" hidden="1">[7]F!$C$5:$C$29</definedName>
    <definedName name="_256___________________________________________________________________________________________________________________________________________123Graph_XCHART_7" hidden="1">'[10]Monthly Data'!$A$6:$A$13</definedName>
    <definedName name="_256________________________________________________________________________________________________________________123Graph_XCHART_2" hidden="1">[11]F!$A$5:$A$29</definedName>
    <definedName name="_256______________123Graph_LBL_BCHART_7" hidden="1">'[10]Monthly Data'!#REF!</definedName>
    <definedName name="_256__123Graph_BCHART_6" hidden="1">'[4]Monthly Data'!$F$6:$F$23</definedName>
    <definedName name="_257__________________________________________________________________________________________________________________________________________123Graph_ACHART_1" hidden="1">[11]F!$B$5:$B$29</definedName>
    <definedName name="_257________________________________________________________________________________________________________________123Graph_XCHART_3" hidden="1">[11]F!$A$5:$A$29</definedName>
    <definedName name="_257__________________________________________________________________123Graph_CCHART_1" hidden="1">[11]F!$F$5:$F$29</definedName>
    <definedName name="_257______________123Graph_LBL_ECHART_1" hidden="1">[11]F!$G$5:$G$29</definedName>
    <definedName name="_257__123Graph_ACHART_5" hidden="1">[20]E!$B$12:$B$32</definedName>
    <definedName name="_257__123Graph_DCHART_1" hidden="1">[7]F!$E$5:$E$29</definedName>
    <definedName name="_258__________________________________________________________________________________________________________________________________________123Graph_ACHART_2" hidden="1">[11]F!$B$5:$B$29</definedName>
    <definedName name="_258________________________________________________________________________________________________________________123Graph_XCHART_4" hidden="1">[11]F!$A$5:$A$29</definedName>
    <definedName name="_258__________________________________________________________________123Graph_CCHART_2" hidden="1">[11]F!$H$5:$H$29</definedName>
    <definedName name="_258______________123Graph_XCHART_2" hidden="1">[11]F!$A$5:$A$29</definedName>
    <definedName name="_258__123Graph_DCHART_6" hidden="1">'[4]Monthly Data'!$D$6:$D$23</definedName>
    <definedName name="_259__________________________________________________________________________________________________________________________________________123Graph_ACHART_3" hidden="1">[11]F!$L$5:$L$29</definedName>
    <definedName name="_259________________________________________________________________________________________________________________123Graph_XCHART_7" hidden="1">'[10]Monthly Data'!$A$6:$A$13</definedName>
    <definedName name="_259__________________________________________________________________123Graph_CCHART_6" hidden="1">'[10]Monthly Data'!$E$6:$E$23</definedName>
    <definedName name="_259______________123Graph_XCHART_3" hidden="1">[11]F!$A$5:$A$29</definedName>
    <definedName name="_259__123Graph_ACHART_6" hidden="1">'[21]Monthly Data'!$B$6:$B$23</definedName>
    <definedName name="_26_______________________________________________________________________________________________________________________________________________________________________________123Graph_ACHART_7" hidden="1">'[10]Monthly Data'!#REF!</definedName>
    <definedName name="_26________________________________________________________________________________________________________________________123Graph_XCHART_3" hidden="1">[11]F!$A$5:$A$29</definedName>
    <definedName name="_26______________________________________________________________________________________123Graph_ACHART_7" hidden="1">'[10]Monthly Data'!#REF!</definedName>
    <definedName name="_26______________________123Graph_XCHART_2" hidden="1">[11]F!$A$5:$A$29</definedName>
    <definedName name="_26____________123Graph_BCHART_6" hidden="1">'[8]Monthly Data'!$F$6:$F$23</definedName>
    <definedName name="_26____123Graph_XCHART_2" hidden="1">[1]F!$A$5:$A$29</definedName>
    <definedName name="_26___123Graph_LBL_BCHART_1" hidden="1">[7]F!$D$5:$D$29</definedName>
    <definedName name="_26___123Graph_XCHART_2" hidden="1">[11]F!$A$5:$A$29</definedName>
    <definedName name="_26__123Graph_BCHART_2" hidden="1">[3]A!$J$5:$J$24</definedName>
    <definedName name="_26__123Graph_BCHART_5" hidden="1">[3]A!$J$76:$J$92</definedName>
    <definedName name="_26__123Graph_BCHART_6" hidden="1">'[14]Monthly Data'!$F$6:$F$23</definedName>
    <definedName name="_26__123Graph_CCHART_1" hidden="1">[15]F!$F$5:$F$29</definedName>
    <definedName name="_26__123Graph_CCHART_2" hidden="1">[1]F!$H$5:$H$29</definedName>
    <definedName name="_26__123Graph_DCHART_1" hidden="1">[7]F!$E$5:$E$29</definedName>
    <definedName name="_26__123Graph_LBL_BCHART_1" hidden="1">[7]F!$D$5:$D$29</definedName>
    <definedName name="_26__123Graph_LBL_ECHART_1" hidden="1">[7]F!$G$5:$G$29</definedName>
    <definedName name="_26__123Graph_XCHART_2" hidden="1">[18]F!$A$5:$A$29</definedName>
    <definedName name="_260__________________________________________________________________________________________________________________________________________123Graph_ACHART_4" hidden="1">[11]F!$G$5:$G$29</definedName>
    <definedName name="_260_______________________________________________________________________________________________________________123Graph_ACHART_1" hidden="1">[11]F!$B$5:$B$29</definedName>
    <definedName name="_260______________123Graph_XCHART_4" hidden="1">[11]F!$A$5:$A$29</definedName>
    <definedName name="_261__________________________________________________________________________________________________________________________________________123Graph_ACHART_5" hidden="1">[11]E!$B$12:$B$32</definedName>
    <definedName name="_261_______________________________________________________________________________________________________________123Graph_ACHART_2" hidden="1">[11]F!$B$5:$B$29</definedName>
    <definedName name="_261__________________________________________________________________123Graph_DCHART_1" hidden="1">[11]F!$E$5:$E$29</definedName>
    <definedName name="_261______________123Graph_XCHART_7" hidden="1">'[10]Monthly Data'!$A$6:$A$13</definedName>
    <definedName name="_262__________________________________________________________________________________________________________________________________________123Graph_ACHART_6" hidden="1">'[10]Monthly Data'!$B$6:$B$23</definedName>
    <definedName name="_262_______________________________________________________________________________________________________________123Graph_ACHART_3" hidden="1">[11]F!$L$5:$L$29</definedName>
    <definedName name="_262__________________________________________________________________123Graph_DCHART_6" hidden="1">'[10]Monthly Data'!$D$6:$D$23</definedName>
    <definedName name="_262_____________123Graph_ACHART_1" hidden="1">[11]F!$B$5:$B$29</definedName>
    <definedName name="_263__________________________________________________________________________________________________________________________________________123Graph_ACHART_7" hidden="1">'[10]Monthly Data'!#REF!</definedName>
    <definedName name="_263_______________________________________________________________________________________________________________123Graph_ACHART_4" hidden="1">[11]F!$G$5:$G$29</definedName>
    <definedName name="_263_____________123Graph_ACHART_2" hidden="1">[11]F!$B$5:$B$29</definedName>
    <definedName name="_263__123Graph_BCHART_1" hidden="1">[20]F!$J$5:$J$29</definedName>
    <definedName name="_264__________________________________________________________________________________________________________________________________________123Graph_BCHART_1" hidden="1">[11]F!$J$5:$J$29</definedName>
    <definedName name="_264_______________________________________________________________________________________________________________123Graph_ACHART_5" hidden="1">[11]E!$B$12:$B$32</definedName>
    <definedName name="_264__________________________________________________________________123Graph_ECHART_1" hidden="1">[11]F!$I$5:$I$29</definedName>
    <definedName name="_264_____________123Graph_ACHART_3" hidden="1">[11]F!$L$5:$L$29</definedName>
    <definedName name="_265__________________________________________________________________________________________________________________________________________123Graph_BCHART_2" hidden="1">[11]F!$J$5:$J$29</definedName>
    <definedName name="_265_______________________________________________________________________________________________________________123Graph_ACHART_6" hidden="1">'[10]Monthly Data'!$B$6:$B$23</definedName>
    <definedName name="_265__________________________________________________________________123Graph_FCHART_1" hidden="1">[11]F!$L$5:$L$29</definedName>
    <definedName name="_265_____________123Graph_ACHART_4" hidden="1">[11]F!$G$5:$G$29</definedName>
    <definedName name="_265__123Graph_BCHART_2" hidden="1">[20]F!$J$5:$J$29</definedName>
    <definedName name="_266__________________________________________________________________________________________________________________________________________123Graph_BCHART_3" hidden="1">[11]F!$C$5:$C$29</definedName>
    <definedName name="_266_______________________________________________________________________________________________________________123Graph_ACHART_7" hidden="1">'[10]Monthly Data'!#REF!</definedName>
    <definedName name="_266__________________________________________________________________123Graph_LBL_BCHART_1" hidden="1">[11]F!$D$5:$D$29</definedName>
    <definedName name="_266_____________123Graph_ACHART_5" hidden="1">[11]E!$B$12:$B$32</definedName>
    <definedName name="_267__________________________________________________________________________________________________________________________________________123Graph_BCHART_6" hidden="1">'[10]Monthly Data'!$F$6:$F$23</definedName>
    <definedName name="_267_______________________________________________________________________________________________________________123Graph_BCHART_1" hidden="1">[11]F!$J$5:$J$29</definedName>
    <definedName name="_267__________________________________________________________________123Graph_LBL_BCHART_6" hidden="1">'[10]Monthly Data'!$C$6:$C$12</definedName>
    <definedName name="_267_____________123Graph_ACHART_6" hidden="1">'[10]Monthly Data'!$B$6:$B$23</definedName>
    <definedName name="_267__123Graph_BCHART_3" hidden="1">[20]F!$C$5:$C$29</definedName>
    <definedName name="_268__________________________________________________________________________________________________________________________________________123Graph_BCHART_7" hidden="1">'[10]Monthly Data'!#REF!</definedName>
    <definedName name="_268_______________________________________________________________________________________________________________123Graph_BCHART_2" hidden="1">[11]F!$J$5:$J$29</definedName>
    <definedName name="_268_____________123Graph_ACHART_7" hidden="1">'[10]Monthly Data'!#REF!</definedName>
    <definedName name="_269__________________________________________________________________________________________________________________________________________123Graph_CCHART_1" hidden="1">[11]F!$F$5:$F$29</definedName>
    <definedName name="_269_______________________________________________________________________________________________________________123Graph_BCHART_3" hidden="1">[11]F!$C$5:$C$29</definedName>
    <definedName name="_269__________________________________________________________________123Graph_LBL_ECHART_1" hidden="1">[11]F!$G$5:$G$29</definedName>
    <definedName name="_269_____________123Graph_BCHART_1" hidden="1">[11]F!$J$5:$J$29</definedName>
    <definedName name="_269_____123Graph_LBL_ECHART_1" hidden="1">[15]F!$G$5:$G$29</definedName>
    <definedName name="_269__123Graph_BCHART_6" hidden="1">'[21]Monthly Data'!$F$6:$F$23</definedName>
    <definedName name="_27_______________________________________________________________________________________________________________________________________________________________________________123Graph_BCHART_7" hidden="1">'[10]Monthly Data'!#REF!</definedName>
    <definedName name="_27________________________________________________________________________________________________________________________123Graph_XCHART_4" hidden="1">[11]F!$A$5:$A$29</definedName>
    <definedName name="_27______________________________________________________________________________________123Graph_BCHART_7" hidden="1">'[10]Monthly Data'!#REF!</definedName>
    <definedName name="_27______________________123Graph_XCHART_3" hidden="1">[11]F!$A$5:$A$29</definedName>
    <definedName name="_27____________123Graph_DCHART_1" hidden="1">[1]F!$E$5:$E$29</definedName>
    <definedName name="_27____123Graph_XCHART_3" hidden="1">[1]F!$A$5:$A$29</definedName>
    <definedName name="_27___123Graph_LBL_BCHART_6" hidden="1">'[4]Monthly Data'!$C$6:$C$12</definedName>
    <definedName name="_27___123Graph_LBL_ECHART_1" hidden="1">[7]F!$G$5:$G$29</definedName>
    <definedName name="_27___123Graph_XCHART_3" hidden="1">[11]F!$A$5:$A$29</definedName>
    <definedName name="_27__123Graph_BCHART_3" hidden="1">[3]A!$J$46:$J$59</definedName>
    <definedName name="_27__123Graph_BCHART_6" hidden="1">[3]A!$J$93:$J$113</definedName>
    <definedName name="_27__123Graph_BCHART_7" hidden="1">'[4]Monthly Data'!#REF!</definedName>
    <definedName name="_27__123Graph_CCHART_2" hidden="1">[1]F!$H$5:$H$29</definedName>
    <definedName name="_27__123Graph_CCHART_6" hidden="1">'[8]Monthly Data'!$E$6:$E$23</definedName>
    <definedName name="_27__123Graph_DChart_2B" hidden="1">'[6]Cash Component Inputs'!$C$48:$H$48</definedName>
    <definedName name="_27__123Graph_DCHART_6" hidden="1">'[14]Monthly Data'!$D$6:$D$23</definedName>
    <definedName name="_27__123Graph_LBL_BCHART_6" hidden="1">'[4]Monthly Data'!$C$6:$C$12</definedName>
    <definedName name="_27__123Graph_XCHART_2" hidden="1">[7]F!$A$5:$A$29</definedName>
    <definedName name="_27__123Graph_XCHART_3" hidden="1">[18]F!$A$5:$A$29</definedName>
    <definedName name="_270__________________________________________________________________________________________________________________________________________123Graph_CCHART_2" hidden="1">[11]F!$H$5:$H$29</definedName>
    <definedName name="_270_______________________________________________________________________________________________________________123Graph_BCHART_6" hidden="1">'[10]Monthly Data'!$F$6:$F$23</definedName>
    <definedName name="_270__________________________________________________________________123Graph_XCHART_2" hidden="1">[11]F!$A$5:$A$29</definedName>
    <definedName name="_270_____________123Graph_BCHART_2" hidden="1">[11]F!$J$5:$J$29</definedName>
    <definedName name="_271__________________________________________________________________________________________________________________________________________123Graph_CCHART_6" hidden="1">'[10]Monthly Data'!$E$6:$E$23</definedName>
    <definedName name="_271_______________________________________________________________________________________________________________123Graph_BCHART_7" hidden="1">'[10]Monthly Data'!#REF!</definedName>
    <definedName name="_271__________________________________________________________________123Graph_XCHART_3" hidden="1">[11]F!$A$5:$A$29</definedName>
    <definedName name="_271_____________123Graph_BCHART_3" hidden="1">[11]F!$C$5:$C$29</definedName>
    <definedName name="_271_____123Graph_XCHART_3" hidden="1">[15]F!$A$5:$A$29</definedName>
    <definedName name="_272__________________________________________________________________________________________________________________________________________123Graph_CCHART_7" hidden="1">'[10]Monthly Data'!#REF!</definedName>
    <definedName name="_272_______________________________________________________________________________________________________________123Graph_CCHART_1" hidden="1">[11]F!$F$5:$F$29</definedName>
    <definedName name="_272__________________________________________________________________123Graph_XCHART_4" hidden="1">[11]F!$A$5:$A$29</definedName>
    <definedName name="_272_____________123Graph_BCHART_6" hidden="1">'[10]Monthly Data'!$F$6:$F$23</definedName>
    <definedName name="_272_____123Graph_XCHART_4" hidden="1">[1]F!$A$5:$A$29</definedName>
    <definedName name="_273__________________________________________________________________________________________________________________________________________123Graph_DCHART_1" hidden="1">[11]F!$E$5:$E$29</definedName>
    <definedName name="_273_______________________________________________________________________________________________________________123Graph_CCHART_2" hidden="1">[11]F!$H$5:$H$29</definedName>
    <definedName name="_273__________________________________________________________________123Graph_XCHART_7" hidden="1">'[10]Monthly Data'!$A$6:$A$13</definedName>
    <definedName name="_273_____________123Graph_BCHART_7" hidden="1">'[10]Monthly Data'!#REF!</definedName>
    <definedName name="_273_____123Graph_XCHART_7" hidden="1">'[8]Monthly Data'!$A$6:$A$13</definedName>
    <definedName name="_273__123Graph_CCHART_1" hidden="1">[20]F!$F$5:$F$29</definedName>
    <definedName name="_274__________________________________________________________________________________________________________________________________________123Graph_DCHART_6" hidden="1">'[10]Monthly Data'!$D$6:$D$23</definedName>
    <definedName name="_274_______________________________________________________________________________________________________________123Graph_CCHART_6" hidden="1">'[10]Monthly Data'!$E$6:$E$23</definedName>
    <definedName name="_274_________________________________________________________________123Graph_ACHART_1" hidden="1">[11]F!$B$5:$B$29</definedName>
    <definedName name="_274_____________123Graph_CCHART_1" hidden="1">[11]F!$F$5:$F$29</definedName>
    <definedName name="_274__123Graph_ECHART_1" hidden="1">[7]F!$I$5:$I$29</definedName>
    <definedName name="_275__________________________________________________________________________________________________________________________________________123Graph_DCHART_7" hidden="1">'[10]Monthly Data'!#REF!</definedName>
    <definedName name="_275_______________________________________________________________________________________________________________123Graph_CCHART_7" hidden="1">'[10]Monthly Data'!#REF!</definedName>
    <definedName name="_275_________________________________________________________________123Graph_ACHART_2" hidden="1">[11]F!$B$5:$B$29</definedName>
    <definedName name="_275_____________123Graph_CCHART_2" hidden="1">[11]F!$H$5:$H$29</definedName>
    <definedName name="_275__123Graph_CCHART_1" hidden="1">[7]F!$F$5:$F$29</definedName>
    <definedName name="_275__123Graph_CCHART_2" hidden="1">[20]F!$H$5:$H$29</definedName>
    <definedName name="_275__123Graph_FCHART_1" hidden="1">[7]F!$L$5:$L$29</definedName>
    <definedName name="_276__________________________________________________________________________________________________________________________________________123Graph_ECHART_1" hidden="1">[11]F!$I$5:$I$29</definedName>
    <definedName name="_276_______________________________________________________________________________________________________________123Graph_DCHART_1" hidden="1">[11]F!$E$5:$E$29</definedName>
    <definedName name="_276_________________________________________________________________123Graph_ACHART_3" hidden="1">[11]F!$L$5:$L$29</definedName>
    <definedName name="_276_____________123Graph_CCHART_6" hidden="1">'[10]Monthly Data'!$E$6:$E$23</definedName>
    <definedName name="_276__123Graph_CCHART_2" hidden="1">[7]F!$H$5:$H$29</definedName>
    <definedName name="_276__123Graph_LBL_BCHART_1" hidden="1">[7]F!$D$5:$D$29</definedName>
    <definedName name="_277__________________________________________________________________________________________________________________________________________123Graph_FCHART_1" hidden="1">[11]F!$L$5:$L$29</definedName>
    <definedName name="_277_______________________________________________________________________________________________________________123Graph_DCHART_6" hidden="1">'[10]Monthly Data'!$D$6:$D$23</definedName>
    <definedName name="_277_________________________________________________________________123Graph_ACHART_4" hidden="1">[11]F!$G$5:$G$29</definedName>
    <definedName name="_277_____________123Graph_CCHART_7" hidden="1">'[10]Monthly Data'!#REF!</definedName>
    <definedName name="_277__123Graph_CCHART_6" hidden="1">'[21]Monthly Data'!$E$6:$E$23</definedName>
    <definedName name="_277__123Graph_LBL_BCHART_6" hidden="1">'[4]Monthly Data'!$C$6:$C$12</definedName>
    <definedName name="_278__________________________________________________________________________________________________________________________________________123Graph_LBL_BCHART_1" hidden="1">[11]F!$D$5:$D$29</definedName>
    <definedName name="_278_______________________________________________________________________________________________________________123Graph_DCHART_7" hidden="1">'[10]Monthly Data'!#REF!</definedName>
    <definedName name="_278_________________________________________________________________123Graph_ACHART_5" hidden="1">[11]E!$B$12:$B$32</definedName>
    <definedName name="_278_____________123Graph_DCHART_1" hidden="1">[11]F!$E$5:$E$29</definedName>
    <definedName name="_279__________________________________________________________________________________________________________________________________________123Graph_LBL_BCHART_6" hidden="1">'[10]Monthly Data'!$C$6:$C$12</definedName>
    <definedName name="_279_______________________________________________________________________________________________________________123Graph_ECHART_1" hidden="1">[11]F!$I$5:$I$29</definedName>
    <definedName name="_279_________________________________________________________________123Graph_ACHART_6" hidden="1">'[10]Monthly Data'!$B$6:$B$23</definedName>
    <definedName name="_279_____________123Graph_DCHART_6" hidden="1">'[10]Monthly Data'!$D$6:$D$23</definedName>
    <definedName name="_28_______________________________________________________________________________________________________________________________________________________________________________123Graph_CCHART_7" hidden="1">'[10]Monthly Data'!#REF!</definedName>
    <definedName name="_28________________________________________________________________________________________________________________________123Graph_XCHART_7" hidden="1">'[10]Monthly Data'!$A$6:$A$13</definedName>
    <definedName name="_28______________________________________________________________________________________123Graph_CCHART_7" hidden="1">'[10]Monthly Data'!#REF!</definedName>
    <definedName name="_28______________________123Graph_XCHART_4" hidden="1">[11]F!$A$5:$A$29</definedName>
    <definedName name="_28____________123Graph_CCHART_1" hidden="1">[1]F!$F$5:$F$29</definedName>
    <definedName name="_28____________123Graph_DCHART_6" hidden="1">'[8]Monthly Data'!$D$6:$D$23</definedName>
    <definedName name="_28____123Graph_XCHART_4" hidden="1">[1]F!$A$5:$A$29</definedName>
    <definedName name="_28___123Graph_XCHART_2" hidden="1">[7]F!$A$5:$A$29</definedName>
    <definedName name="_28___123Graph_XCHART_4" hidden="1">[11]F!$A$5:$A$29</definedName>
    <definedName name="_28__123Graph_BCHART_4" hidden="1">[3]A!$J$60:$J$75</definedName>
    <definedName name="_28__123Graph_BCHART_7" hidden="1">'[14]Monthly Data'!#REF!</definedName>
    <definedName name="_28__123Graph_CCHART_1" hidden="1">[7]F!$F$5:$F$29</definedName>
    <definedName name="_28__123Graph_CCHART_2" hidden="1">[15]F!$H$5:$H$29</definedName>
    <definedName name="_28__123Graph_CCHART_6" hidden="1">'[8]Monthly Data'!$E$6:$E$23</definedName>
    <definedName name="_28__123Graph_CCHART_7" hidden="1">'[14]Monthly Data'!#REF!</definedName>
    <definedName name="_28__123Graph_DCHART_6" hidden="1">'[4]Monthly Data'!$D$6:$D$23</definedName>
    <definedName name="_28__123Graph_XCHART_3" hidden="1">[7]F!$A$5:$A$29</definedName>
    <definedName name="_28__123Graph_XCHART_4" hidden="1">[7]F!$A$5:$A$29</definedName>
    <definedName name="_280__________________________________________________________________________________________________________________________________________123Graph_LBL_BCHART_7" hidden="1">'[10]Monthly Data'!#REF!</definedName>
    <definedName name="_280_______________________________________________________________________________________________________________123Graph_FCHART_1" hidden="1">[11]F!$L$5:$L$29</definedName>
    <definedName name="_280_____________123Graph_DCHART_7" hidden="1">'[10]Monthly Data'!#REF!</definedName>
    <definedName name="_281__________________________________________________________________________________________________________________________________________123Graph_LBL_ECHART_1" hidden="1">[11]F!$G$5:$G$29</definedName>
    <definedName name="_281_______________________________________________________________________________________________________________123Graph_LBL_BCHART_1" hidden="1">[11]F!$D$5:$D$29</definedName>
    <definedName name="_281_________________________________________________________________123Graph_BCHART_1" hidden="1">[11]F!$J$5:$J$29</definedName>
    <definedName name="_281_____________123Graph_ECHART_1" hidden="1">[11]F!$I$5:$I$29</definedName>
    <definedName name="_281__123Graph_DCHART_1" hidden="1">[20]F!$E$5:$E$29</definedName>
    <definedName name="_282__________________________________________________________________________________________________________________________________________123Graph_XCHART_2" hidden="1">[11]F!$A$5:$A$29</definedName>
    <definedName name="_282_______________________________________________________________________________________________________________123Graph_LBL_BCHART_6" hidden="1">'[10]Monthly Data'!$C$6:$C$12</definedName>
    <definedName name="_282_________________________________________________________________123Graph_BCHART_2" hidden="1">[11]F!$J$5:$J$29</definedName>
    <definedName name="_282_____________123Graph_FCHART_1" hidden="1">[11]F!$L$5:$L$29</definedName>
    <definedName name="_283__________________________________________________________________________________________________________________________________________123Graph_XCHART_3" hidden="1">[11]F!$A$5:$A$29</definedName>
    <definedName name="_283_______________________________________________________________________________________________________________123Graph_LBL_BCHART_7" hidden="1">'[10]Monthly Data'!#REF!</definedName>
    <definedName name="_283_________________________________________________________________123Graph_BCHART_3" hidden="1">[11]F!$C$5:$C$29</definedName>
    <definedName name="_283_____________123Graph_LBL_BCHART_1" hidden="1">[11]F!$D$5:$D$29</definedName>
    <definedName name="_283__123Graph_DCHART_6" hidden="1">'[21]Monthly Data'!$D$6:$D$23</definedName>
    <definedName name="_284__________________________________________________________________________________________________________________________________________123Graph_XCHART_4" hidden="1">[11]F!$A$5:$A$29</definedName>
    <definedName name="_284_______________________________________________________________________________________________________________123Graph_LBL_ECHART_1" hidden="1">[11]F!$G$5:$G$29</definedName>
    <definedName name="_284_________________________________________________________________123Graph_BCHART_6" hidden="1">'[10]Monthly Data'!$F$6:$F$23</definedName>
    <definedName name="_284_____________123Graph_LBL_BCHART_6" hidden="1">'[10]Monthly Data'!$C$6:$C$12</definedName>
    <definedName name="_285__________________________________________________________________________________________________________________________________________123Graph_XCHART_7" hidden="1">'[10]Monthly Data'!$A$6:$A$13</definedName>
    <definedName name="_285_______________________________________________________________________________________________________________123Graph_XCHART_2" hidden="1">[11]F!$A$5:$A$29</definedName>
    <definedName name="_285_____________123Graph_LBL_BCHART_7" hidden="1">'[10]Monthly Data'!#REF!</definedName>
    <definedName name="_286_________________________________________________________________________________________________________________________________________123Graph_ACHART_1" hidden="1">[11]F!$B$5:$B$29</definedName>
    <definedName name="_286_______________________________________________________________________________________________________________123Graph_XCHART_3" hidden="1">[11]F!$A$5:$A$29</definedName>
    <definedName name="_286_________________________________________________________________123Graph_CCHART_1" hidden="1">[11]F!$F$5:$F$29</definedName>
    <definedName name="_286_____________123Graph_LBL_ECHART_1" hidden="1">[11]F!$G$5:$G$29</definedName>
    <definedName name="_287_________________________________________________________________________________________________________________________________________123Graph_ACHART_2" hidden="1">[11]F!$B$5:$B$29</definedName>
    <definedName name="_287_______________________________________________________________________________________________________________123Graph_XCHART_4" hidden="1">[11]F!$A$5:$A$29</definedName>
    <definedName name="_287_________________________________________________________________123Graph_CCHART_2" hidden="1">[11]F!$H$5:$H$29</definedName>
    <definedName name="_287_____________123Graph_XCHART_2" hidden="1">[11]F!$A$5:$A$29</definedName>
    <definedName name="_287__123Graph_ECHART_1" hidden="1">[20]F!$I$5:$I$29</definedName>
    <definedName name="_288_________________________________________________________________________________________________________________________________________123Graph_ACHART_3" hidden="1">[11]F!$L$5:$L$29</definedName>
    <definedName name="_288_______________________________________________________________________________________________________________123Graph_XCHART_7" hidden="1">'[10]Monthly Data'!$A$6:$A$13</definedName>
    <definedName name="_288_________________________________________________________________123Graph_CCHART_6" hidden="1">'[10]Monthly Data'!$E$6:$E$23</definedName>
    <definedName name="_288_____________123Graph_XCHART_3" hidden="1">[11]F!$A$5:$A$29</definedName>
    <definedName name="_289_________________________________________________________________________________________________________________________________________123Graph_ACHART_4" hidden="1">[11]F!$G$5:$G$29</definedName>
    <definedName name="_289______________________________________________________________________________________________________________123Graph_ACHART_1" hidden="1">[11]F!$B$5:$B$29</definedName>
    <definedName name="_289_____________123Graph_XCHART_4" hidden="1">[11]F!$A$5:$A$29</definedName>
    <definedName name="_289___123Graph_ACHART_1" hidden="1">[7]F!$B$5:$B$29</definedName>
    <definedName name="_289__123Graph_FCHART_1" hidden="1">[20]F!$L$5:$L$29</definedName>
    <definedName name="_29_______________________________________________________________________________________________________________________________________________________________________________123Graph_DCHART_7" hidden="1">'[10]Monthly Data'!#REF!</definedName>
    <definedName name="_29_______________________________________________________________________________________________________________________123Graph_ACHART_1" hidden="1">[11]F!$B$5:$B$29</definedName>
    <definedName name="_29______________________________________________________________________________________123Graph_DCHART_7" hidden="1">'[10]Monthly Data'!#REF!</definedName>
    <definedName name="_29______________________123Graph_XCHART_7" hidden="1">'[10]Monthly Data'!$A$6:$A$13</definedName>
    <definedName name="_29____________123Graph_CCHART_2" hidden="1">[1]F!$H$5:$H$29</definedName>
    <definedName name="_29____123Graph_XCHART_7" hidden="1">'[8]Monthly Data'!$A$6:$A$13</definedName>
    <definedName name="_29___123Graph_XCHART_3" hidden="1">[7]F!$A$5:$A$29</definedName>
    <definedName name="_29___123Graph_XCHART_7" hidden="1">'[10]Monthly Data'!$A$6:$A$13</definedName>
    <definedName name="_29__123Graph_BCHART_5" hidden="1">[3]A!$J$76:$J$92</definedName>
    <definedName name="_29__123Graph_BCHART_8" hidden="1">[3]A!$J$132:$J$150</definedName>
    <definedName name="_29__123Graph_CCHART_1" hidden="1">[1]F!$F$5:$F$29</definedName>
    <definedName name="_29__123Graph_CChart_1B" hidden="1">'[6]Cash Component Inputs'!$Y$13:$AK$13</definedName>
    <definedName name="_29__123Graph_DCHART_1" hidden="1">[15]F!$E$5:$E$29</definedName>
    <definedName name="_29__123Graph_DCHART_7" hidden="1">'[4]Monthly Data'!#REF!</definedName>
    <definedName name="_29__123Graph_LBL_BCHART_7" hidden="1">'[4]Monthly Data'!#REF!</definedName>
    <definedName name="_29__123Graph_XCHART_4" hidden="1">[7]F!$A$5:$A$29</definedName>
    <definedName name="_29__123Graph_XCHART_7" hidden="1">'[16]Monthly Data'!$A$6:$A$13</definedName>
    <definedName name="_290_________________________________________________________________________________________________________________________________________123Graph_ACHART_5" hidden="1">[11]E!$B$12:$B$32</definedName>
    <definedName name="_290______________________________________________________________________________________________________________123Graph_ACHART_2" hidden="1">[11]F!$B$5:$B$29</definedName>
    <definedName name="_290_________________________________________________________________123Graph_DCHART_1" hidden="1">[11]F!$E$5:$E$29</definedName>
    <definedName name="_290_____________123Graph_XCHART_7" hidden="1">'[10]Monthly Data'!$A$6:$A$13</definedName>
    <definedName name="_290___123Graph_ACHART_2" hidden="1">[7]F!$B$5:$B$29</definedName>
    <definedName name="_291_________________________________________________________________________________________________________________________________________123Graph_ACHART_6" hidden="1">'[10]Monthly Data'!$B$6:$B$23</definedName>
    <definedName name="_291______________________________________________________________________________________________________________123Graph_ACHART_3" hidden="1">[11]F!$L$5:$L$29</definedName>
    <definedName name="_291_________________________________________________________________123Graph_DCHART_6" hidden="1">'[10]Monthly Data'!$D$6:$D$23</definedName>
    <definedName name="_291____________123Graph_ACHART_1" hidden="1">[11]F!$B$5:$B$29</definedName>
    <definedName name="_291___123Graph_ACHART_3" hidden="1">[7]F!$L$5:$L$29</definedName>
    <definedName name="_291__123Graph_LBL_BCHART_1" hidden="1">[20]F!$D$5:$D$29</definedName>
    <definedName name="_292______________________________________________________________________________________________________________123Graph_ACHART_4" hidden="1">[11]F!$G$5:$G$29</definedName>
    <definedName name="_292____________123Graph_ACHART_2" hidden="1">[11]F!$B$5:$B$29</definedName>
    <definedName name="_292___123Graph_ACHART_4" hidden="1">[7]F!$G$5:$G$29</definedName>
    <definedName name="_293_________________________________________________________________________________________________________________________________________123Graph_BCHART_1" hidden="1">[11]F!$J$5:$J$29</definedName>
    <definedName name="_293______________________________________________________________________________________________________________123Graph_ACHART_5" hidden="1">[11]E!$B$12:$B$32</definedName>
    <definedName name="_293_________________________________________________________________123Graph_ECHART_1" hidden="1">[11]F!$I$5:$I$29</definedName>
    <definedName name="_293____________123Graph_ACHART_3" hidden="1">[11]F!$L$5:$L$29</definedName>
    <definedName name="_293___123Graph_ACHART_5" hidden="1">[7]E!$B$12:$B$32</definedName>
    <definedName name="_293__123Graph_LBL_BCHART_6" hidden="1">'[21]Monthly Data'!$C$6:$C$12</definedName>
    <definedName name="_293__123Graph_LBL_ECHART_1" hidden="1">[7]F!$G$5:$G$29</definedName>
    <definedName name="_294_________________________________________________________________________________________________________________________________________123Graph_BCHART_2" hidden="1">[11]F!$J$5:$J$29</definedName>
    <definedName name="_294______________________________________________________________________________________________________________123Graph_ACHART_6" hidden="1">'[10]Monthly Data'!$B$6:$B$23</definedName>
    <definedName name="_294_________________________________________________________________123Graph_FCHART_1" hidden="1">[11]F!$L$5:$L$29</definedName>
    <definedName name="_294____________123Graph_ACHART_4" hidden="1">[11]F!$G$5:$G$29</definedName>
    <definedName name="_294___123Graph_ACHART_6" hidden="1">'[4]Monthly Data'!$B$6:$B$23</definedName>
    <definedName name="_294__123Graph_XCHART_2" hidden="1">[7]F!$A$5:$A$29</definedName>
    <definedName name="_295_________________________________________________________________________________________________________________________________________123Graph_BCHART_3" hidden="1">[11]F!$C$5:$C$29</definedName>
    <definedName name="_295______________________________________________________________________________________________________________123Graph_ACHART_7" hidden="1">'[10]Monthly Data'!#REF!</definedName>
    <definedName name="_295_________________________________________________________________123Graph_LBL_BCHART_1" hidden="1">[11]F!$D$5:$D$29</definedName>
    <definedName name="_295____________123Graph_ACHART_5" hidden="1">[11]E!$B$12:$B$32</definedName>
    <definedName name="_295___123Graph_BCHART_1" hidden="1">[7]F!$J$5:$J$29</definedName>
    <definedName name="_295__123Graph_XCHART_3" hidden="1">[7]F!$A$5:$A$29</definedName>
    <definedName name="_296_________________________________________________________________________________________________________________________________________123Graph_BCHART_6" hidden="1">'[10]Monthly Data'!$F$6:$F$23</definedName>
    <definedName name="_296______________________________________________________________________________________________________________123Graph_BCHART_1" hidden="1">[11]F!$J$5:$J$29</definedName>
    <definedName name="_296_________________________________________________________________123Graph_LBL_BCHART_6" hidden="1">'[10]Monthly Data'!$C$6:$C$12</definedName>
    <definedName name="_296____________123Graph_ACHART_6" hidden="1">'[10]Monthly Data'!$B$6:$B$23</definedName>
    <definedName name="_296___123Graph_BCHART_2" hidden="1">[7]F!$J$5:$J$29</definedName>
    <definedName name="_296__123Graph_DCHART_1" hidden="1">[7]F!$E$5:$E$29</definedName>
    <definedName name="_296__123Graph_XCHART_4" hidden="1">[7]F!$A$5:$A$29</definedName>
    <definedName name="_297______________________________________________________________________________________________________________123Graph_BCHART_2" hidden="1">[11]F!$J$5:$J$29</definedName>
    <definedName name="_297____________123Graph_ACHART_7" hidden="1">'[10]Monthly Data'!#REF!</definedName>
    <definedName name="_297___123Graph_BCHART_3" hidden="1">[7]F!$C$5:$C$29</definedName>
    <definedName name="_297__123Graph_DCHART_6" hidden="1">'[4]Monthly Data'!$D$6:$D$23</definedName>
    <definedName name="_297__123Graph_LBL_ECHART_1" hidden="1">[20]F!$G$5:$G$29</definedName>
    <definedName name="_297__123Graph_XCHART_7" hidden="1">'[4]Monthly Data'!$A$6:$A$13</definedName>
    <definedName name="_298_________________________________________________________________________________________________________________________________________123Graph_CCHART_1" hidden="1">[11]F!$F$5:$F$29</definedName>
    <definedName name="_298______________________________________________________________________________________________________________123Graph_BCHART_3" hidden="1">[11]F!$C$5:$C$29</definedName>
    <definedName name="_298_________________________________________________________________123Graph_LBL_ECHART_1" hidden="1">[11]F!$G$5:$G$29</definedName>
    <definedName name="_298____________123Graph_BCHART_1" hidden="1">[11]F!$J$5:$J$29</definedName>
    <definedName name="_298___123Graph_BCHART_6" hidden="1">'[4]Monthly Data'!$F$6:$F$23</definedName>
    <definedName name="_299_________________________________________________________________________________________________________________________________________123Graph_CCHART_2" hidden="1">[11]F!$H$5:$H$29</definedName>
    <definedName name="_299______________________________________________________________________________________________________________123Graph_BCHART_6" hidden="1">'[10]Monthly Data'!$F$6:$F$23</definedName>
    <definedName name="_299_________________________________________________________________123Graph_XCHART_2" hidden="1">[11]F!$A$5:$A$29</definedName>
    <definedName name="_299____________123Graph_BCHART_2" hidden="1">[11]F!$J$5:$J$29</definedName>
    <definedName name="_299___123Graph_CCHART_1" hidden="1">[7]F!$F$5:$F$29</definedName>
    <definedName name="_299__123Graph_XCHART_2" hidden="1">[20]F!$A$5:$A$29</definedName>
    <definedName name="_3____________________________________________________________________________________________________________________________________________________________________________________123Graph_CCHART_7" hidden="1">'[10]Monthly Data'!#REF!</definedName>
    <definedName name="_3________________________________________________________________________________________________________________________123Graph_ACHART_3" hidden="1">[11]F!$L$5:$L$29</definedName>
    <definedName name="_3___________________________________________________________________________________________123Graph_CCHART_7" hidden="1">'[10]Monthly Data'!#REF!</definedName>
    <definedName name="_3______________________123Graph_ACHART_3" hidden="1">[11]F!$L$5:$L$29</definedName>
    <definedName name="_3___123Graph_ACHART_1" hidden="1">[7]F!$B$5:$B$29</definedName>
    <definedName name="_3___123Graph_ACHART_3" hidden="1">[7]F!$L$5:$L$29</definedName>
    <definedName name="_3__123Graph_ACHART_11" hidden="1">[3]A!$B$188:$B$206</definedName>
    <definedName name="_3__123Graph_ACHART_2" hidden="1">[7]F!$B$5:$B$29</definedName>
    <definedName name="_3__123Graph_ACHART_3" hidden="1">[7]F!$L$5:$L$29</definedName>
    <definedName name="_3__123Graph_AChart_3B" hidden="1">'[2]Cash Component Inputs'!$C$24:$H$24</definedName>
    <definedName name="_30_______________________________________________________________________________________________________________________________________________________________________________123Graph_LBL_BCHART_7" hidden="1">'[10]Monthly Data'!#REF!</definedName>
    <definedName name="_30_______________________________________________________________________________________________________________________123Graph_ACHART_2" hidden="1">[11]F!$B$5:$B$29</definedName>
    <definedName name="_30______________________________________________________________________________________123Graph_LBL_BCHART_7" hidden="1">'[10]Monthly Data'!#REF!</definedName>
    <definedName name="_30_____________________123Graph_ACHART_1" hidden="1">[11]F!$B$5:$B$29</definedName>
    <definedName name="_30____________123Graph_CCHART_6" hidden="1">'[8]Monthly Data'!$E$6:$E$23</definedName>
    <definedName name="_30____________123Graph_ECHART_1" hidden="1">[1]F!$I$5:$I$29</definedName>
    <definedName name="_30___123Graph_ACHART_1" hidden="1">[1]F!$B$5:$B$29</definedName>
    <definedName name="_30___123Graph_LBL_ECHART_1" hidden="1">[7]F!$G$5:$G$29</definedName>
    <definedName name="_30___123Graph_XCHART_4" hidden="1">[7]F!$A$5:$A$29</definedName>
    <definedName name="_30__123Graph_BCHART_6" hidden="1">[3]A!$J$93:$J$113</definedName>
    <definedName name="_30__123Graph_BCHART_7" hidden="1">'[8]Monthly Data'!#REF!</definedName>
    <definedName name="_30__123Graph_BCHART_9" hidden="1">[3]A!$J$151:$J$168</definedName>
    <definedName name="_30__123Graph_CCHART_2" hidden="1">[7]F!$H$5:$H$29</definedName>
    <definedName name="_30__123Graph_CCHART_6" hidden="1">'[14]Monthly Data'!$E$6:$E$23</definedName>
    <definedName name="_30__123Graph_DCHART_1" hidden="1">[1]F!$E$5:$E$29</definedName>
    <definedName name="_30__123Graph_DCHART_6" hidden="1">'[14]Monthly Data'!$D$6:$D$23</definedName>
    <definedName name="_30__123Graph_ECHART_1" hidden="1">[7]F!$I$5:$I$29</definedName>
    <definedName name="_30__123Graph_LBL_ECHART_1" hidden="1">[7]F!$G$5:$G$29</definedName>
    <definedName name="_30__123Graph_XCHART_7" hidden="1">'[4]Monthly Data'!$A$6:$A$13</definedName>
    <definedName name="_300_________________________________________________________________________________________________________________________________________123Graph_CCHART_6" hidden="1">'[10]Monthly Data'!$E$6:$E$23</definedName>
    <definedName name="_300______________________________________________________________________________________________________________123Graph_BCHART_7" hidden="1">'[10]Monthly Data'!#REF!</definedName>
    <definedName name="_300_________________________________________________________________123Graph_XCHART_3" hidden="1">[11]F!$A$5:$A$29</definedName>
    <definedName name="_300____________123Graph_BCHART_3" hidden="1">[11]F!$C$5:$C$29</definedName>
    <definedName name="_300___123Graph_CCHART_2" hidden="1">[7]F!$H$5:$H$29</definedName>
    <definedName name="_301______________________________________________________________________________________________________________123Graph_CCHART_1" hidden="1">[11]F!$F$5:$F$29</definedName>
    <definedName name="_301_________________________________________________________________123Graph_XCHART_4" hidden="1">[11]F!$A$5:$A$29</definedName>
    <definedName name="_301____________123Graph_BCHART_6" hidden="1">'[10]Monthly Data'!$F$6:$F$23</definedName>
    <definedName name="_301___123Graph_CCHART_6" hidden="1">'[4]Monthly Data'!$E$6:$E$23</definedName>
    <definedName name="_301__123Graph_XCHART_3" hidden="1">[20]F!$A$5:$A$29</definedName>
    <definedName name="_302_________________________________________________________________________________________________________________________________________123Graph_DCHART_1" hidden="1">[11]F!$E$5:$E$29</definedName>
    <definedName name="_302______________________________________________________________________________________________________________123Graph_CCHART_2" hidden="1">[11]F!$H$5:$H$29</definedName>
    <definedName name="_302_________________________________________________________________123Graph_XCHART_7" hidden="1">'[10]Monthly Data'!$A$6:$A$13</definedName>
    <definedName name="_302____________123Graph_BCHART_7" hidden="1">'[10]Monthly Data'!#REF!</definedName>
    <definedName name="_302___123Graph_DCHART_1" hidden="1">[7]F!$E$5:$E$29</definedName>
    <definedName name="_303_________________________________________________________________________________________________________________________________________123Graph_DCHART_6" hidden="1">'[10]Monthly Data'!$D$6:$D$23</definedName>
    <definedName name="_303______________________________________________________________________________________________________________123Graph_CCHART_6" hidden="1">'[10]Monthly Data'!$E$6:$E$23</definedName>
    <definedName name="_303________________________________________________________________123Graph_ACHART_1" hidden="1">[11]F!$B$5:$B$29</definedName>
    <definedName name="_303____________123Graph_CCHART_1" hidden="1">[11]F!$F$5:$F$29</definedName>
    <definedName name="_303___123Graph_DCHART_6" hidden="1">'[4]Monthly Data'!$D$6:$D$23</definedName>
    <definedName name="_303__123Graph_XCHART_4" hidden="1">[20]F!$A$5:$A$29</definedName>
    <definedName name="_304______________________________________________________________________________________________________________123Graph_CCHART_7" hidden="1">'[10]Monthly Data'!#REF!</definedName>
    <definedName name="_304________________________________________________________________123Graph_ACHART_2" hidden="1">[11]F!$B$5:$B$29</definedName>
    <definedName name="_304____________123Graph_CCHART_2" hidden="1">[11]F!$H$5:$H$29</definedName>
    <definedName name="_304___123Graph_ECHART_1" hidden="1">[7]F!$I$5:$I$29</definedName>
    <definedName name="_305_________________________________________________________________________________________________________________________________________123Graph_ECHART_1" hidden="1">[11]F!$I$5:$I$29</definedName>
    <definedName name="_305______________________________________________________________________________________________________________123Graph_DCHART_1" hidden="1">[11]F!$E$5:$E$29</definedName>
    <definedName name="_305________________________________________________________________123Graph_ACHART_3" hidden="1">[11]F!$L$5:$L$29</definedName>
    <definedName name="_305____________123Graph_CCHART_6" hidden="1">'[10]Monthly Data'!$E$6:$E$23</definedName>
    <definedName name="_305___123Graph_FCHART_1" hidden="1">[7]F!$L$5:$L$29</definedName>
    <definedName name="_305__123Graph_XCHART_7" hidden="1">'[21]Monthly Data'!$A$6:$A$13</definedName>
    <definedName name="_306_________________________________________________________________________________________________________________________________________123Graph_FCHART_1" hidden="1">[11]F!$L$5:$L$29</definedName>
    <definedName name="_306______________________________________________________________________________________________________________123Graph_DCHART_6" hidden="1">'[10]Monthly Data'!$D$6:$D$23</definedName>
    <definedName name="_306________________________________________________________________123Graph_ACHART_4" hidden="1">[11]F!$G$5:$G$29</definedName>
    <definedName name="_306____________123Graph_CCHART_7" hidden="1">'[10]Monthly Data'!#REF!</definedName>
    <definedName name="_306___123Graph_LBL_BCHART_1" hidden="1">[7]F!$D$5:$D$29</definedName>
    <definedName name="_307_________________________________________________________________________________________________________________________________________123Graph_LBL_BCHART_1" hidden="1">[11]F!$D$5:$D$29</definedName>
    <definedName name="_307______________________________________________________________________________________________________________123Graph_DCHART_7" hidden="1">'[10]Monthly Data'!#REF!</definedName>
    <definedName name="_307________________________________________________________________123Graph_ACHART_5" hidden="1">[11]E!$B$12:$B$32</definedName>
    <definedName name="_307____________123Graph_DCHART_1" hidden="1">[11]F!$E$5:$E$29</definedName>
    <definedName name="_307___123Graph_LBL_BCHART_6" hidden="1">'[4]Monthly Data'!$C$6:$C$12</definedName>
    <definedName name="_308_________________________________________________________________________________________________________________________________________123Graph_LBL_BCHART_6" hidden="1">'[10]Monthly Data'!$C$6:$C$12</definedName>
    <definedName name="_308______________________________________________________________________________________________________________123Graph_ECHART_1" hidden="1">[11]F!$I$5:$I$29</definedName>
    <definedName name="_308________________________________________________________________123Graph_ACHART_6" hidden="1">'[10]Monthly Data'!$B$6:$B$23</definedName>
    <definedName name="_308____________123Graph_DCHART_6" hidden="1">'[10]Monthly Data'!$D$6:$D$23</definedName>
    <definedName name="_308___123Graph_LBL_ECHART_1" hidden="1">[7]F!$G$5:$G$29</definedName>
    <definedName name="_309______________________________________________________________________________________________________________123Graph_FCHART_1" hidden="1">[11]F!$L$5:$L$29</definedName>
    <definedName name="_309____________123Graph_DCHART_7" hidden="1">'[10]Monthly Data'!#REF!</definedName>
    <definedName name="_309___123Graph_ACHART_1" hidden="1">[7]F!$B$5:$B$29</definedName>
    <definedName name="_309___123Graph_XCHART_2" hidden="1">[7]F!$A$5:$A$29</definedName>
    <definedName name="_31______________________________________________________________________________________________________________________________________________________________________________123Graph_ACHART_7" hidden="1">'[10]Monthly Data'!#REF!</definedName>
    <definedName name="_31_______________________________________________________________________________________________________________________123Graph_ACHART_3" hidden="1">[11]F!$L$5:$L$29</definedName>
    <definedName name="_31_____________________________________________________________________________________123Graph_ACHART_7" hidden="1">'[10]Monthly Data'!#REF!</definedName>
    <definedName name="_31_____________________123Graph_ACHART_2" hidden="1">[11]F!$B$5:$B$29</definedName>
    <definedName name="_31____________123Graph_FCHART_1" hidden="1">[1]F!$L$5:$L$29</definedName>
    <definedName name="_31___123Graph_ACHART_2" hidden="1">[1]F!$B$5:$B$29</definedName>
    <definedName name="_31___123Graph_XCHART_2" hidden="1">[7]F!$A$5:$A$29</definedName>
    <definedName name="_31___123Graph_XCHART_7" hidden="1">'[4]Monthly Data'!$A$6:$A$13</definedName>
    <definedName name="_31__123Graph_ACHART_1" hidden="1">[3]A!$B$27:$B$42</definedName>
    <definedName name="_31__123Graph_BCHART_7" hidden="1">[3]A!$J$114:$J$131</definedName>
    <definedName name="_31__123Graph_CCHART_1" hidden="1">[1]F!$F$5:$F$29</definedName>
    <definedName name="_31__123Graph_CCHART_2" hidden="1">[15]F!$H$5:$H$29</definedName>
    <definedName name="_31__123Graph_CChart_2B" hidden="1">'[6]Cash Component Inputs'!$C$44:$H$44</definedName>
    <definedName name="_31__123Graph_CCHART_6" hidden="1">'[8]Monthly Data'!$E$6:$E$23</definedName>
    <definedName name="_31__123Graph_DCHART_6" hidden="1">'[8]Monthly Data'!$D$6:$D$23</definedName>
    <definedName name="_31__123Graph_DCHART_7" hidden="1">'[14]Monthly Data'!#REF!</definedName>
    <definedName name="_31__123Graph_FCHART_1" hidden="1">[7]F!$L$5:$L$29</definedName>
    <definedName name="_31__123Graph_XCHART_2" hidden="1">[7]F!$A$5:$A$29</definedName>
    <definedName name="_310_________________________________________________________________________________________________________________________________________123Graph_LBL_ECHART_1" hidden="1">[11]F!$G$5:$G$29</definedName>
    <definedName name="_310______________________________________________________________________________________________________________123Graph_LBL_BCHART_1" hidden="1">[11]F!$D$5:$D$29</definedName>
    <definedName name="_310________________________________________________________________123Graph_BCHART_1" hidden="1">[11]F!$J$5:$J$29</definedName>
    <definedName name="_310____________123Graph_ECHART_1" hidden="1">[11]F!$I$5:$I$29</definedName>
    <definedName name="_310___123Graph_ACHART_2" hidden="1">[7]F!$B$5:$B$29</definedName>
    <definedName name="_310___123Graph_XCHART_3" hidden="1">[7]F!$A$5:$A$29</definedName>
    <definedName name="_311_________________________________________________________________________________________________________________________________________123Graph_XCHART_2" hidden="1">[11]F!$A$5:$A$29</definedName>
    <definedName name="_311______________________________________________________________________________________________________________123Graph_LBL_BCHART_6" hidden="1">'[10]Monthly Data'!$C$6:$C$12</definedName>
    <definedName name="_311________________________________________________________________123Graph_BCHART_2" hidden="1">[11]F!$J$5:$J$29</definedName>
    <definedName name="_311____________123Graph_FCHART_1" hidden="1">[11]F!$L$5:$L$29</definedName>
    <definedName name="_311___123Graph_ACHART_3" hidden="1">[7]F!$L$5:$L$29</definedName>
    <definedName name="_311___123Graph_XCHART_4" hidden="1">[7]F!$A$5:$A$29</definedName>
    <definedName name="_312_________________________________________________________________________________________________________________________________________123Graph_XCHART_3" hidden="1">[11]F!$A$5:$A$29</definedName>
    <definedName name="_312______________________________________________________________________________________________________________123Graph_LBL_BCHART_7" hidden="1">'[10]Monthly Data'!#REF!</definedName>
    <definedName name="_312________________________________________________________________123Graph_BCHART_3" hidden="1">[11]F!$C$5:$C$29</definedName>
    <definedName name="_312____________123Graph_LBL_BCHART_1" hidden="1">[11]F!$D$5:$D$29</definedName>
    <definedName name="_312___123Graph_ACHART_4" hidden="1">[7]F!$G$5:$G$29</definedName>
    <definedName name="_312___123Graph_XCHART_7" hidden="1">'[4]Monthly Data'!$A$6:$A$13</definedName>
    <definedName name="_313_________________________________________________________________________________________________________________________________________123Graph_XCHART_4" hidden="1">[11]F!$A$5:$A$29</definedName>
    <definedName name="_313______________________________________________________________________________________________________________123Graph_LBL_ECHART_1" hidden="1">[11]F!$G$5:$G$29</definedName>
    <definedName name="_313________________________________________________________________123Graph_BCHART_6" hidden="1">'[10]Monthly Data'!$F$6:$F$23</definedName>
    <definedName name="_313____________123Graph_LBL_BCHART_6" hidden="1">'[10]Monthly Data'!$C$6:$C$12</definedName>
    <definedName name="_313___123Graph_ACHART_5" hidden="1">[7]E!$B$12:$B$32</definedName>
    <definedName name="_314_________________________________________________________________________________________________________________________________________123Graph_XCHART_7" hidden="1">'[10]Monthly Data'!$A$6:$A$13</definedName>
    <definedName name="_314______________________________________________________________________________________________________________123Graph_XCHART_2" hidden="1">[11]F!$A$5:$A$29</definedName>
    <definedName name="_314____________123Graph_LBL_BCHART_7" hidden="1">'[10]Monthly Data'!#REF!</definedName>
    <definedName name="_314___123Graph_ACHART_6" hidden="1">'[4]Monthly Data'!$B$6:$B$23</definedName>
    <definedName name="_315________________________________________________________________________________________________________________________________________123Graph_ACHART_1" hidden="1">[11]F!$B$5:$B$29</definedName>
    <definedName name="_315______________________________________________________________________________________________________________123Graph_XCHART_3" hidden="1">[11]F!$A$5:$A$29</definedName>
    <definedName name="_315________________________________________________________________123Graph_CCHART_1" hidden="1">[11]F!$F$5:$F$29</definedName>
    <definedName name="_315____________123Graph_LBL_ECHART_1" hidden="1">[11]F!$G$5:$G$29</definedName>
    <definedName name="_315___123Graph_BCHART_1" hidden="1">[7]F!$J$5:$J$29</definedName>
    <definedName name="_316________________________________________________________________________________________________________________________________________123Graph_ACHART_2" hidden="1">[11]F!$B$5:$B$29</definedName>
    <definedName name="_316______________________________________________________________________________________________________________123Graph_XCHART_4" hidden="1">[11]F!$A$5:$A$29</definedName>
    <definedName name="_316________________________________________________________________123Graph_CCHART_2" hidden="1">[11]F!$H$5:$H$29</definedName>
    <definedName name="_316____________123Graph_XCHART_2" hidden="1">[11]F!$A$5:$A$29</definedName>
    <definedName name="_316___123Graph_BCHART_2" hidden="1">[7]F!$J$5:$J$29</definedName>
    <definedName name="_316__123Graph_ECHART_1" hidden="1">[7]F!$I$5:$I$29</definedName>
    <definedName name="_317________________________________________________________________________________________________________________________________________123Graph_ACHART_3" hidden="1">[11]F!$L$5:$L$29</definedName>
    <definedName name="_317______________________________________________________________________________________________________________123Graph_XCHART_7" hidden="1">'[10]Monthly Data'!$A$6:$A$13</definedName>
    <definedName name="_317________________________________________________________________123Graph_CCHART_6" hidden="1">'[10]Monthly Data'!$E$6:$E$23</definedName>
    <definedName name="_317____________123Graph_XCHART_3" hidden="1">[11]F!$A$5:$A$29</definedName>
    <definedName name="_317___123Graph_BCHART_3" hidden="1">[7]F!$C$5:$C$29</definedName>
    <definedName name="_317__123Graph_FCHART_1" hidden="1">[7]F!$L$5:$L$29</definedName>
    <definedName name="_318________________________________________________________________________________________________________________________________________123Graph_ACHART_4" hidden="1">[11]F!$G$5:$G$29</definedName>
    <definedName name="_318_____________________________________________________________________________________________________________123Graph_ACHART_1" hidden="1">[11]F!$B$5:$B$29</definedName>
    <definedName name="_318____________123Graph_XCHART_4" hidden="1">[11]F!$A$5:$A$29</definedName>
    <definedName name="_318___123Graph_BCHART_6" hidden="1">'[4]Monthly Data'!$F$6:$F$23</definedName>
    <definedName name="_318__123Graph_ACHART_1" hidden="1">[7]F!$B$5:$B$29</definedName>
    <definedName name="_318__123Graph_LBL_BCHART_1" hidden="1">[7]F!$D$5:$D$29</definedName>
    <definedName name="_319________________________________________________________________________________________________________________________________________123Graph_ACHART_5" hidden="1">[11]E!$B$12:$B$32</definedName>
    <definedName name="_319_____________________________________________________________________________________________________________123Graph_ACHART_2" hidden="1">[11]F!$B$5:$B$29</definedName>
    <definedName name="_319________________________________________________________________123Graph_DCHART_1" hidden="1">[11]F!$E$5:$E$29</definedName>
    <definedName name="_319____________123Graph_XCHART_7" hidden="1">'[10]Monthly Data'!$A$6:$A$13</definedName>
    <definedName name="_319___123Graph_CCHART_1" hidden="1">[7]F!$F$5:$F$29</definedName>
    <definedName name="_319__123Graph_LBL_BCHART_6" hidden="1">'[4]Monthly Data'!$C$6:$C$12</definedName>
    <definedName name="_32______________________________________________________________________________________________________________________________________________________________________________123Graph_BCHART_7" hidden="1">'[10]Monthly Data'!#REF!</definedName>
    <definedName name="_32_______________________________________________________________________________________________________________________123Graph_ACHART_5" hidden="1">[11]E!$B$12:$B$32</definedName>
    <definedName name="_32_____________________________________________________________________________________123Graph_BCHART_7" hidden="1">'[10]Monthly Data'!#REF!</definedName>
    <definedName name="_32_____________________123Graph_ACHART_3" hidden="1">[11]F!$L$5:$L$29</definedName>
    <definedName name="_32____________123Graph_DCHART_1" hidden="1">[1]F!$E$5:$E$29</definedName>
    <definedName name="_32____________123Graph_LBL_BCHART_1" hidden="1">[1]F!$D$5:$D$29</definedName>
    <definedName name="_32___123Graph_ACHART_3" hidden="1">[1]F!$L$5:$L$29</definedName>
    <definedName name="_32___123Graph_XCHART_3" hidden="1">[7]F!$A$5:$A$29</definedName>
    <definedName name="_32__123Graph_ACHART_1" hidden="1">[7]F!$B$5:$B$29</definedName>
    <definedName name="_32__123Graph_ACHART_10" hidden="1">[3]A!$B$168:$B$187</definedName>
    <definedName name="_32__123Graph_BCHART_8" hidden="1">[3]A!$J$132:$J$150</definedName>
    <definedName name="_32__123Graph_CCHART_10" hidden="1">[3]A!$C$168:$C$187</definedName>
    <definedName name="_32__123Graph_CCHART_2" hidden="1">[1]F!$H$5:$H$29</definedName>
    <definedName name="_32__123Graph_CCHART_6" hidden="1">'[4]Monthly Data'!$E$6:$E$23</definedName>
    <definedName name="_32__123Graph_CCHART_7" hidden="1">'[14]Monthly Data'!#REF!</definedName>
    <definedName name="_32__123Graph_ECHART_1" hidden="1">[7]F!$I$5:$I$29</definedName>
    <definedName name="_32__123Graph_LBL_BCHART_1" hidden="1">[7]F!$D$5:$D$29</definedName>
    <definedName name="_32__123Graph_XCHART_3" hidden="1">[7]F!$A$5:$A$29</definedName>
    <definedName name="_320________________________________________________________________________________________________________________________________________123Graph_ACHART_6" hidden="1">'[10]Monthly Data'!$B$6:$B$23</definedName>
    <definedName name="_320_____________________________________________________________________________________________________________123Graph_ACHART_3" hidden="1">[11]F!$L$5:$L$29</definedName>
    <definedName name="_320________________________________________________________________123Graph_DCHART_6" hidden="1">'[10]Monthly Data'!$D$6:$D$23</definedName>
    <definedName name="_320___________123Graph_ACHART_1" hidden="1">[11]F!$B$5:$B$29</definedName>
    <definedName name="_320___123Graph_CCHART_2" hidden="1">[7]F!$H$5:$H$29</definedName>
    <definedName name="_321________________________________________________________________________________________________________________________________________123Graph_ACHART_7" hidden="1">'[10]Monthly Data'!#REF!</definedName>
    <definedName name="_321_____________________________________________________________________________________________________________123Graph_ACHART_4" hidden="1">[11]F!$G$5:$G$29</definedName>
    <definedName name="_321___________123Graph_ACHART_2" hidden="1">[11]F!$B$5:$B$29</definedName>
    <definedName name="_321___123Graph_CCHART_6" hidden="1">'[4]Monthly Data'!$E$6:$E$23</definedName>
    <definedName name="_322________________________________________________________________________________________________________________________________________123Graph_BCHART_1" hidden="1">[11]F!$J$5:$J$29</definedName>
    <definedName name="_322_____________________________________________________________________________________________________________123Graph_ACHART_5" hidden="1">[11]E!$B$12:$B$32</definedName>
    <definedName name="_322________________________________________________________________123Graph_ECHART_1" hidden="1">[11]F!$I$5:$I$29</definedName>
    <definedName name="_322___________123Graph_ACHART_3" hidden="1">[11]F!$L$5:$L$29</definedName>
    <definedName name="_322___123Graph_DCHART_1" hidden="1">[7]F!$E$5:$E$29</definedName>
    <definedName name="_323________________________________________________________________________________________________________________________________________123Graph_BCHART_2" hidden="1">[11]F!$J$5:$J$29</definedName>
    <definedName name="_323_____________________________________________________________________________________________________________123Graph_ACHART_6" hidden="1">'[10]Monthly Data'!$B$6:$B$23</definedName>
    <definedName name="_323________________________________________________________________123Graph_FCHART_1" hidden="1">[11]F!$L$5:$L$29</definedName>
    <definedName name="_323___________123Graph_ACHART_4" hidden="1">[11]F!$G$5:$G$29</definedName>
    <definedName name="_323___123Graph_DCHART_6" hidden="1">'[4]Monthly Data'!$D$6:$D$23</definedName>
    <definedName name="_324________________________________________________________________________________________________________________________________________123Graph_BCHART_3" hidden="1">[11]F!$C$5:$C$29</definedName>
    <definedName name="_324_____________________________________________________________________________________________________________123Graph_ACHART_7" hidden="1">'[10]Monthly Data'!#REF!</definedName>
    <definedName name="_324________________________________________________________________123Graph_LBL_BCHART_1" hidden="1">[11]F!$D$5:$D$29</definedName>
    <definedName name="_324___________123Graph_ACHART_5" hidden="1">[11]E!$B$12:$B$32</definedName>
    <definedName name="_324___123Graph_ECHART_1" hidden="1">[7]F!$I$5:$I$29</definedName>
    <definedName name="_324__123Graph_ACHART_2" hidden="1">[7]F!$B$5:$B$29</definedName>
    <definedName name="_325________________________________________________________________________________________________________________________________________123Graph_BCHART_6" hidden="1">'[10]Monthly Data'!$F$6:$F$23</definedName>
    <definedName name="_325_____________________________________________________________________________________________________________123Graph_BCHART_1" hidden="1">[11]F!$J$5:$J$29</definedName>
    <definedName name="_325________________________________________________________________123Graph_LBL_BCHART_6" hidden="1">'[10]Monthly Data'!$C$6:$C$12</definedName>
    <definedName name="_325___________123Graph_ACHART_6" hidden="1">'[10]Monthly Data'!$B$6:$B$23</definedName>
    <definedName name="_325___123Graph_FCHART_1" hidden="1">[7]F!$L$5:$L$29</definedName>
    <definedName name="_326________________________________________________________________________________________________________________________________________123Graph_BCHART_7" hidden="1">'[10]Monthly Data'!#REF!</definedName>
    <definedName name="_326_____________________________________________________________________________________________________________123Graph_BCHART_2" hidden="1">[11]F!$J$5:$J$29</definedName>
    <definedName name="_326___________123Graph_ACHART_7" hidden="1">'[10]Monthly Data'!#REF!</definedName>
    <definedName name="_326___123Graph_LBL_BCHART_1" hidden="1">[7]F!$D$5:$D$29</definedName>
    <definedName name="_327________________________________________________________________________________________________________________________________________123Graph_CCHART_1" hidden="1">[11]F!$F$5:$F$29</definedName>
    <definedName name="_327_____________________________________________________________________________________________________________123Graph_BCHART_3" hidden="1">[11]F!$C$5:$C$29</definedName>
    <definedName name="_327________________________________________________________________123Graph_LBL_ECHART_1" hidden="1">[11]F!$G$5:$G$29</definedName>
    <definedName name="_327___________123Graph_BCHART_1" hidden="1">[11]F!$J$5:$J$29</definedName>
    <definedName name="_327___123Graph_LBL_BCHART_6" hidden="1">'[4]Monthly Data'!$C$6:$C$12</definedName>
    <definedName name="_328________________________________________________________________________________________________________________________________________123Graph_CCHART_2" hidden="1">[11]F!$H$5:$H$29</definedName>
    <definedName name="_328_____________________________________________________________________________________________________________123Graph_BCHART_6" hidden="1">'[10]Monthly Data'!$F$6:$F$23</definedName>
    <definedName name="_328________________________________________________________________123Graph_XCHART_2" hidden="1">[11]F!$A$5:$A$29</definedName>
    <definedName name="_328___________123Graph_BCHART_2" hidden="1">[11]F!$J$5:$J$29</definedName>
    <definedName name="_328___123Graph_LBL_ECHART_1" hidden="1">[7]F!$G$5:$G$29</definedName>
    <definedName name="_329________________________________________________________________________________________________________________________________________123Graph_CCHART_6" hidden="1">'[10]Monthly Data'!$E$6:$E$23</definedName>
    <definedName name="_329_____________________________________________________________________________________________________________123Graph_BCHART_7" hidden="1">'[10]Monthly Data'!#REF!</definedName>
    <definedName name="_329________________________________________________________________123Graph_XCHART_3" hidden="1">[11]F!$A$5:$A$29</definedName>
    <definedName name="_329___________123Graph_BCHART_3" hidden="1">[11]F!$C$5:$C$29</definedName>
    <definedName name="_329___123Graph_XCHART_2" hidden="1">[7]F!$A$5:$A$29</definedName>
    <definedName name="_33______________________________________________________________________________________________________________________________________________________________________________123Graph_CCHART_7" hidden="1">'[10]Monthly Data'!#REF!</definedName>
    <definedName name="_33_______________________________________________________________________________________________________________________123Graph_ACHART_6" hidden="1">'[10]Monthly Data'!$B$6:$B$23</definedName>
    <definedName name="_33_____________________________________________________________________________________123Graph_CCHART_7" hidden="1">'[10]Monthly Data'!#REF!</definedName>
    <definedName name="_33_____________________123Graph_ACHART_4" hidden="1">[11]F!$G$5:$G$29</definedName>
    <definedName name="_33____________123Graph_DCHART_6" hidden="1">'[8]Monthly Data'!$D$6:$D$23</definedName>
    <definedName name="_33____________123Graph_LBL_BCHART_6" hidden="1">'[8]Monthly Data'!$C$6:$C$12</definedName>
    <definedName name="_33___123Graph_ACHART_4" hidden="1">[1]F!$G$5:$G$29</definedName>
    <definedName name="_33___123Graph_XCHART_4" hidden="1">[7]F!$A$5:$A$29</definedName>
    <definedName name="_33__123Graph_ACHART_11" hidden="1">[3]A!$B$188:$B$206</definedName>
    <definedName name="_33__123Graph_AChart_1B" hidden="1">'[6]Cash Component Inputs'!$Y$12:$AK$12</definedName>
    <definedName name="_33__123Graph_ACHART_7" hidden="1">'[8]Monthly Data'!#REF!</definedName>
    <definedName name="_33__123Graph_BCHART_1" hidden="1">[7]F!$J$5:$J$29</definedName>
    <definedName name="_33__123Graph_BCHART_9" hidden="1">[3]A!$J$151:$J$168</definedName>
    <definedName name="_33__123Graph_CCHART_1" hidden="1">[1]F!$F$5:$F$29</definedName>
    <definedName name="_33__123Graph_CCHART_11" hidden="1">[3]A!$C$188:$C$206</definedName>
    <definedName name="_33__123Graph_CCHART_6" hidden="1">'[8]Monthly Data'!$E$6:$E$23</definedName>
    <definedName name="_33__123Graph_CCHART_7" hidden="1">'[8]Monthly Data'!#REF!</definedName>
    <definedName name="_33__123Graph_FCHART_1" hidden="1">[7]F!$L$5:$L$29</definedName>
    <definedName name="_33__123Graph_LBL_BCHART_6" hidden="1">'[4]Monthly Data'!$C$6:$C$12</definedName>
    <definedName name="_33__123Graph_XCHART_4" hidden="1">[7]F!$A$5:$A$29</definedName>
    <definedName name="_330________________________________________________________________________________________________________________________________________123Graph_CCHART_7" hidden="1">'[10]Monthly Data'!#REF!</definedName>
    <definedName name="_330_____________________________________________________________________________________________________________123Graph_CCHART_1" hidden="1">[11]F!$F$5:$F$29</definedName>
    <definedName name="_330________________________________________________________________123Graph_XCHART_4" hidden="1">[11]F!$A$5:$A$29</definedName>
    <definedName name="_330___________123Graph_BCHART_6" hidden="1">'[10]Monthly Data'!$F$6:$F$23</definedName>
    <definedName name="_330___123Graph_XCHART_3" hidden="1">[7]F!$A$5:$A$29</definedName>
    <definedName name="_330__123Graph_ACHART_3" hidden="1">[7]F!$L$5:$L$29</definedName>
    <definedName name="_331________________________________________________________________________________________________________________________________________123Graph_DCHART_1" hidden="1">[11]F!$E$5:$E$29</definedName>
    <definedName name="_331_____________________________________________________________________________________________________________123Graph_CCHART_2" hidden="1">[11]F!$H$5:$H$29</definedName>
    <definedName name="_331________________________________________________________________123Graph_XCHART_7" hidden="1">'[10]Monthly Data'!$A$6:$A$13</definedName>
    <definedName name="_331___________123Graph_BCHART_7" hidden="1">'[10]Monthly Data'!#REF!</definedName>
    <definedName name="_331___123Graph_XCHART_4" hidden="1">[7]F!$A$5:$A$29</definedName>
    <definedName name="_332________________________________________________________________________________________________________________________________________123Graph_DCHART_6" hidden="1">'[10]Monthly Data'!$D$6:$D$23</definedName>
    <definedName name="_332_____________________________________________________________________________________________________________123Graph_CCHART_6" hidden="1">'[10]Monthly Data'!$E$6:$E$23</definedName>
    <definedName name="_332_______________________________________________________________123Graph_ACHART_1" hidden="1">[11]F!$B$5:$B$29</definedName>
    <definedName name="_332___________123Graph_CCHART_1" hidden="1">[11]F!$F$5:$F$29</definedName>
    <definedName name="_332___123Graph_XCHART_7" hidden="1">'[4]Monthly Data'!$A$6:$A$13</definedName>
    <definedName name="_333________________________________________________________________________________________________________________________________________123Graph_DCHART_7" hidden="1">'[10]Monthly Data'!#REF!</definedName>
    <definedName name="_333_____________________________________________________________________________________________________________123Graph_CCHART_7" hidden="1">'[10]Monthly Data'!#REF!</definedName>
    <definedName name="_333_______________________________________________________________123Graph_ACHART_2" hidden="1">[11]F!$B$5:$B$29</definedName>
    <definedName name="_333___________123Graph_CCHART_2" hidden="1">[11]F!$H$5:$H$29</definedName>
    <definedName name="_334________________________________________________________________________________________________________________________________________123Graph_ECHART_1" hidden="1">[11]F!$I$5:$I$29</definedName>
    <definedName name="_334_____________________________________________________________________________________________________________123Graph_DCHART_1" hidden="1">[11]F!$E$5:$E$29</definedName>
    <definedName name="_334_______________________________________________________________123Graph_ACHART_3" hidden="1">[11]F!$L$5:$L$29</definedName>
    <definedName name="_334___________123Graph_CCHART_6" hidden="1">'[10]Monthly Data'!$E$6:$E$23</definedName>
    <definedName name="_335________________________________________________________________________________________________________________________________________123Graph_FCHART_1" hidden="1">[11]F!$L$5:$L$29</definedName>
    <definedName name="_335_____________________________________________________________________________________________________________123Graph_DCHART_6" hidden="1">'[10]Monthly Data'!$D$6:$D$23</definedName>
    <definedName name="_335_______________________________________________________________123Graph_ACHART_4" hidden="1">[11]F!$G$5:$G$29</definedName>
    <definedName name="_335___________123Graph_CCHART_7" hidden="1">'[10]Monthly Data'!#REF!</definedName>
    <definedName name="_336________________________________________________________________________________________________________________________________________123Graph_LBL_BCHART_1" hidden="1">[11]F!$D$5:$D$29</definedName>
    <definedName name="_336_____________________________________________________________________________________________________________123Graph_DCHART_7" hidden="1">'[10]Monthly Data'!#REF!</definedName>
    <definedName name="_336_______________________________________________________________123Graph_ACHART_5" hidden="1">[11]E!$B$12:$B$32</definedName>
    <definedName name="_336___________123Graph_DCHART_1" hidden="1">[11]F!$E$5:$E$29</definedName>
    <definedName name="_336__123Graph_ACHART_4" hidden="1">[7]F!$G$5:$G$29</definedName>
    <definedName name="_337________________________________________________________________________________________________________________________________________123Graph_LBL_BCHART_6" hidden="1">'[10]Monthly Data'!$C$6:$C$12</definedName>
    <definedName name="_337_____________________________________________________________________________________________________________123Graph_ECHART_1" hidden="1">[11]F!$I$5:$I$29</definedName>
    <definedName name="_337_______________________________________________________________123Graph_ACHART_6" hidden="1">'[10]Monthly Data'!$B$6:$B$23</definedName>
    <definedName name="_337___________123Graph_DCHART_6" hidden="1">'[10]Monthly Data'!$D$6:$D$23</definedName>
    <definedName name="_337__123Graph_ACHART_1" hidden="1">[7]F!$B$5:$B$29</definedName>
    <definedName name="_338________________________________________________________________________________________________________________________________________123Graph_LBL_BCHART_7" hidden="1">'[10]Monthly Data'!#REF!</definedName>
    <definedName name="_338_____________________________________________________________________________________________________________123Graph_FCHART_1" hidden="1">[11]F!$L$5:$L$29</definedName>
    <definedName name="_338_______________________________________________________________123Graph_ACHART_7" hidden="1">'[10]Monthly Data'!#REF!</definedName>
    <definedName name="_338___________123Graph_DCHART_7" hidden="1">'[10]Monthly Data'!#REF!</definedName>
    <definedName name="_338__123Graph_LBL_ECHART_1" hidden="1">[7]F!$G$5:$G$29</definedName>
    <definedName name="_339________________________________________________________________________________________________________________________________________123Graph_LBL_ECHART_1" hidden="1">[11]F!$G$5:$G$29</definedName>
    <definedName name="_339_____________________________________________________________________________________________________________123Graph_LBL_BCHART_1" hidden="1">[11]F!$D$5:$D$29</definedName>
    <definedName name="_339_______________________________________________________________123Graph_BCHART_1" hidden="1">[11]F!$J$5:$J$29</definedName>
    <definedName name="_339___________123Graph_ECHART_1" hidden="1">[11]F!$I$5:$I$29</definedName>
    <definedName name="_339__123Graph_XCHART_2" hidden="1">[7]F!$A$5:$A$29</definedName>
    <definedName name="_34______________________________________________________________________________________________________________________________________________________________________________123Graph_DCHART_7" hidden="1">'[10]Monthly Data'!#REF!</definedName>
    <definedName name="_34_______________________________________________________________________________________________________________________123Graph_ACHART_7" hidden="1">'[10]Monthly Data'!#REF!</definedName>
    <definedName name="_34_____________________________________________________________________________________123Graph_DCHART_7" hidden="1">'[10]Monthly Data'!#REF!</definedName>
    <definedName name="_34_____________________123Graph_ACHART_5" hidden="1">[11]E!$B$12:$B$32</definedName>
    <definedName name="_34___123Graph_ACHART_5" hidden="1">[1]E!$B$12:$B$32</definedName>
    <definedName name="_34___123Graph_XCHART_7" hidden="1">'[4]Monthly Data'!$A$6:$A$13</definedName>
    <definedName name="_34__123Graph_ACHART_12" hidden="1">[3]A!$B$207:$B$226</definedName>
    <definedName name="_34__123Graph_ACHART_2" hidden="1">[7]F!$B$5:$B$29</definedName>
    <definedName name="_34__123Graph_BCHART_2" hidden="1">[19]F!$J$5:$J$29</definedName>
    <definedName name="_34__123Graph_CCHART_1" hidden="1">[19]F!$F$5:$F$29</definedName>
    <definedName name="_34__123Graph_CCHART_12" hidden="1">[3]A!$C$207:$C$226</definedName>
    <definedName name="_34__123Graph_CCHART_2" hidden="1">[1]F!$H$5:$H$29</definedName>
    <definedName name="_34__123Graph_CCHART_6" hidden="1">'[22]Monthly Data'!$E$6:$E$23</definedName>
    <definedName name="_34__123Graph_DCHART_1" hidden="1">[15]F!$E$5:$E$29</definedName>
    <definedName name="_34__123Graph_LBL_BCHART_1" hidden="1">[15]F!$D$5:$D$29</definedName>
    <definedName name="_34__123Graph_LBL_BCHART_7" hidden="1">'[4]Monthly Data'!#REF!</definedName>
    <definedName name="_34__123Graph_XCHART_7" hidden="1">'[4]Monthly Data'!$A$6:$A$13</definedName>
    <definedName name="_340________________________________________________________________________________________________________________________________________123Graph_XCHART_2" hidden="1">[11]F!$A$5:$A$29</definedName>
    <definedName name="_340_____________________________________________________________________________________________________________123Graph_LBL_BCHART_6" hidden="1">'[10]Monthly Data'!$C$6:$C$12</definedName>
    <definedName name="_340_______________________________________________________________123Graph_BCHART_2" hidden="1">[11]F!$J$5:$J$29</definedName>
    <definedName name="_340___________123Graph_FCHART_1" hidden="1">[11]F!$L$5:$L$29</definedName>
    <definedName name="_340__123Graph_XCHART_3" hidden="1">[7]F!$A$5:$A$29</definedName>
    <definedName name="_341________________________________________________________________________________________________________________________________________123Graph_XCHART_3" hidden="1">[11]F!$A$5:$A$29</definedName>
    <definedName name="_341_____________________________________________________________________________________________________________123Graph_LBL_BCHART_7" hidden="1">'[10]Monthly Data'!#REF!</definedName>
    <definedName name="_341_______________________________________________________________123Graph_BCHART_3" hidden="1">[11]F!$C$5:$C$29</definedName>
    <definedName name="_341___________123Graph_LBL_BCHART_1" hidden="1">[11]F!$D$5:$D$29</definedName>
    <definedName name="_341__123Graph_XCHART_4" hidden="1">[7]F!$A$5:$A$29</definedName>
    <definedName name="_342________________________________________________________________________________________________________________________________________123Graph_XCHART_4" hidden="1">[11]F!$A$5:$A$29</definedName>
    <definedName name="_342_____________________________________________________________________________________________________________123Graph_LBL_ECHART_1" hidden="1">[11]F!$G$5:$G$29</definedName>
    <definedName name="_342_______________________________________________________________123Graph_BCHART_6" hidden="1">'[10]Monthly Data'!$F$6:$F$23</definedName>
    <definedName name="_342___________123Graph_LBL_BCHART_6" hidden="1">'[10]Monthly Data'!$C$6:$C$12</definedName>
    <definedName name="_342__123Graph_ACHART_2" hidden="1">[7]F!$B$5:$B$29</definedName>
    <definedName name="_342__123Graph_ACHART_5" hidden="1">[7]E!$B$12:$B$32</definedName>
    <definedName name="_342__123Graph_XCHART_7" hidden="1">'[4]Monthly Data'!$A$6:$A$13</definedName>
    <definedName name="_343________________________________________________________________________________________________________________________________________123Graph_XCHART_7" hidden="1">'[10]Monthly Data'!$A$6:$A$13</definedName>
    <definedName name="_343_____________________________________________________________________________________________________________123Graph_XCHART_2" hidden="1">[11]F!$A$5:$A$29</definedName>
    <definedName name="_343_______________________________________________________________123Graph_BCHART_7" hidden="1">'[10]Monthly Data'!#REF!</definedName>
    <definedName name="_343___________123Graph_LBL_BCHART_7" hidden="1">'[10]Monthly Data'!#REF!</definedName>
    <definedName name="_344_______________________________________________________________________________________________________________________________________123Graph_ACHART_1" hidden="1">[11]F!$B$5:$B$29</definedName>
    <definedName name="_344_____________________________________________________________________________________________________________123Graph_XCHART_3" hidden="1">[11]F!$A$5:$A$29</definedName>
    <definedName name="_344_______________________________________________________________123Graph_CCHART_1" hidden="1">[11]F!$F$5:$F$29</definedName>
    <definedName name="_344___________123Graph_LBL_ECHART_1" hidden="1">[11]F!$G$5:$G$29</definedName>
    <definedName name="_345_______________________________________________________________________________________________________________________________________123Graph_ACHART_2" hidden="1">[11]F!$B$5:$B$29</definedName>
    <definedName name="_345_____________________________________________________________________________________________________________123Graph_XCHART_4" hidden="1">[11]F!$A$5:$A$29</definedName>
    <definedName name="_345_______________________________________________________________123Graph_CCHART_2" hidden="1">[11]F!$H$5:$H$29</definedName>
    <definedName name="_345___________123Graph_XCHART_2" hidden="1">[11]F!$A$5:$A$29</definedName>
    <definedName name="_346_______________________________________________________________________________________________________________________________________123Graph_ACHART_3" hidden="1">[11]F!$L$5:$L$29</definedName>
    <definedName name="_346_____________________________________________________________________________________________________________123Graph_XCHART_7" hidden="1">'[10]Monthly Data'!$A$6:$A$13</definedName>
    <definedName name="_346_______________________________________________________________123Graph_CCHART_6" hidden="1">'[10]Monthly Data'!$E$6:$E$23</definedName>
    <definedName name="_346___________123Graph_XCHART_3" hidden="1">[11]F!$A$5:$A$29</definedName>
    <definedName name="_347_______________________________________________________________________________________________________________________________________123Graph_ACHART_4" hidden="1">[11]F!$G$5:$G$29</definedName>
    <definedName name="_347____________________________________________________________________________________________________________123Graph_ACHART_1" hidden="1">[11]F!$B$5:$B$29</definedName>
    <definedName name="_347_______________________________________________________________123Graph_CCHART_7" hidden="1">'[10]Monthly Data'!#REF!</definedName>
    <definedName name="_347___________123Graph_XCHART_4" hidden="1">[11]F!$A$5:$A$29</definedName>
    <definedName name="_347__123Graph_ACHART_3" hidden="1">[7]F!$L$5:$L$29</definedName>
    <definedName name="_348_______________________________________________________________________________________________________________________________________123Graph_ACHART_5" hidden="1">[11]E!$B$12:$B$32</definedName>
    <definedName name="_348____________________________________________________________________________________________________________123Graph_ACHART_2" hidden="1">[11]F!$B$5:$B$29</definedName>
    <definedName name="_348_______________________________________________________________123Graph_DCHART_1" hidden="1">[11]F!$E$5:$E$29</definedName>
    <definedName name="_348___________123Graph_XCHART_7" hidden="1">'[10]Monthly Data'!$A$6:$A$13</definedName>
    <definedName name="_348__123Graph_ACHART_6" hidden="1">'[4]Monthly Data'!$B$6:$B$23</definedName>
    <definedName name="_349_______________________________________________________________________________________________________________________________________123Graph_ACHART_6" hidden="1">'[10]Monthly Data'!$B$6:$B$23</definedName>
    <definedName name="_349____________________________________________________________________________________________________________123Graph_ACHART_3" hidden="1">[11]F!$L$5:$L$29</definedName>
    <definedName name="_349_______________________________________________________________123Graph_DCHART_6" hidden="1">'[10]Monthly Data'!$D$6:$D$23</definedName>
    <definedName name="_349__________123Graph_ACHART_1" hidden="1">[11]F!$B$5:$B$29</definedName>
    <definedName name="_349___123Graph_ACHART_1" hidden="1">[19]F!$B$5:$B$29</definedName>
    <definedName name="_35______________________________________________________________________________________________________________________________________________________________________________123Graph_LBL_BCHART_7" hidden="1">'[10]Monthly Data'!#REF!</definedName>
    <definedName name="_35_______________________________________________________________________________________________________________________123Graph_BCHART_1" hidden="1">[11]F!$J$5:$J$29</definedName>
    <definedName name="_35_____________________________________________________________________________________123Graph_LBL_BCHART_7" hidden="1">'[10]Monthly Data'!#REF!</definedName>
    <definedName name="_35_____________________123Graph_ACHART_6" hidden="1">'[10]Monthly Data'!$B$6:$B$23</definedName>
    <definedName name="_35____________123Graph_ECHART_1" hidden="1">[1]F!$I$5:$I$29</definedName>
    <definedName name="_35____________123Graph_LBL_ECHART_1" hidden="1">[1]F!$G$5:$G$29</definedName>
    <definedName name="_35___123Graph_ACHART_6" hidden="1">'[8]Monthly Data'!$B$6:$B$23</definedName>
    <definedName name="_35__123Graph_ACHART_13" hidden="1">[3]A!$B$4:$B$113</definedName>
    <definedName name="_35__123Graph_BCHART_1" hidden="1">[1]F!$J$5:$J$29</definedName>
    <definedName name="_35__123Graph_BCHART_3" hidden="1">[19]F!$C$5:$C$29</definedName>
    <definedName name="_35__123Graph_CCHART_10" hidden="1">[3]A!$C$168:$C$187</definedName>
    <definedName name="_35__123Graph_CCHART_13" hidden="1">[3]A!$C$4:$C$113</definedName>
    <definedName name="_35__123Graph_CCHART_6" hidden="1">'[8]Monthly Data'!$E$6:$E$23</definedName>
    <definedName name="_35__123Graph_CCHART_7" hidden="1">'[4]Monthly Data'!#REF!</definedName>
    <definedName name="_35__123Graph_DCHART_1" hidden="1">[1]F!$E$5:$E$29</definedName>
    <definedName name="_35__123Graph_DCHART_6" hidden="1">'[8]Monthly Data'!$D$6:$D$23</definedName>
    <definedName name="_35__123Graph_DCHART_7" hidden="1">'[14]Monthly Data'!#REF!</definedName>
    <definedName name="_35__123Graph_LBL_BCHART_6" hidden="1">'[14]Monthly Data'!$C$6:$C$12</definedName>
    <definedName name="_35__123Graph_LBL_ECHART_1" hidden="1">[7]F!$G$5:$G$29</definedName>
    <definedName name="_350____________________________________________________________________________________________________________123Graph_ACHART_4" hidden="1">[11]F!$G$5:$G$29</definedName>
    <definedName name="_350_______________________________________________________________123Graph_DCHART_7" hidden="1">'[10]Monthly Data'!#REF!</definedName>
    <definedName name="_350__________123Graph_ACHART_2" hidden="1">[11]F!$B$5:$B$29</definedName>
    <definedName name="_351_______________________________________________________________________________________________________________________________________123Graph_BCHART_1" hidden="1">[11]F!$J$5:$J$29</definedName>
    <definedName name="_351____________________________________________________________________________________________________________123Graph_ACHART_5" hidden="1">[11]E!$B$12:$B$32</definedName>
    <definedName name="_351_______________________________________________________________123Graph_ECHART_1" hidden="1">[11]F!$I$5:$I$29</definedName>
    <definedName name="_351__________123Graph_ACHART_3" hidden="1">[11]F!$L$5:$L$29</definedName>
    <definedName name="_351___123Graph_ACHART_3" hidden="1">[19]F!$L$5:$L$29</definedName>
    <definedName name="_352_______________________________________________________________________________________________________________________________________123Graph_BCHART_2" hidden="1">[11]F!$J$5:$J$29</definedName>
    <definedName name="_352____________________________________________________________________________________________________________123Graph_ACHART_6" hidden="1">'[10]Monthly Data'!$B$6:$B$23</definedName>
    <definedName name="_352_______________________________________________________________123Graph_FCHART_1" hidden="1">[11]F!$L$5:$L$29</definedName>
    <definedName name="_352__________123Graph_ACHART_4" hidden="1">[11]F!$G$5:$G$29</definedName>
    <definedName name="_352___123Graph_ACHART_4" hidden="1">[7]F!$G$5:$G$29</definedName>
    <definedName name="_352__123Graph_ACHART_4" hidden="1">[7]F!$G$5:$G$29</definedName>
    <definedName name="_353_______________________________________________________________________________________________________________________________________123Graph_BCHART_3" hidden="1">[11]F!$C$5:$C$29</definedName>
    <definedName name="_353____________________________________________________________________________________________________________123Graph_ACHART_7" hidden="1">'[10]Monthly Data'!#REF!</definedName>
    <definedName name="_353_______________________________________________________________123Graph_LBL_BCHART_1" hidden="1">[11]F!$D$5:$D$29</definedName>
    <definedName name="_353__________123Graph_ACHART_5" hidden="1">[11]E!$B$12:$B$32</definedName>
    <definedName name="_353___123Graph_ACHART_5" hidden="1">[7]E!$B$12:$B$32</definedName>
    <definedName name="_354_______________________________________________________________________________________________________________________________________123Graph_BCHART_6" hidden="1">'[10]Monthly Data'!$F$6:$F$23</definedName>
    <definedName name="_354____________________________________________________________________________________________________________123Graph_BCHART_1" hidden="1">[11]F!$J$5:$J$29</definedName>
    <definedName name="_354_______________________________________________________________123Graph_LBL_BCHART_6" hidden="1">'[10]Monthly Data'!$C$6:$C$12</definedName>
    <definedName name="_354__________123Graph_ACHART_6" hidden="1">'[10]Monthly Data'!$B$6:$B$23</definedName>
    <definedName name="_354___123Graph_ACHART_6" hidden="1">'[4]Monthly Data'!$B$6:$B$23</definedName>
    <definedName name="_355____________________________________________________________________________________________________________123Graph_BCHART_2" hidden="1">[11]F!$J$5:$J$29</definedName>
    <definedName name="_355_______________________________________________________________123Graph_LBL_BCHART_7" hidden="1">'[10]Monthly Data'!#REF!</definedName>
    <definedName name="_355__________123Graph_ACHART_7" hidden="1">'[10]Monthly Data'!#REF!</definedName>
    <definedName name="_356_______________________________________________________________________________________________________________________________________123Graph_CCHART_1" hidden="1">[11]F!$F$5:$F$29</definedName>
    <definedName name="_356____________________________________________________________________________________________________________123Graph_BCHART_3" hidden="1">[11]F!$C$5:$C$29</definedName>
    <definedName name="_356_______________________________________________________________123Graph_LBL_ECHART_1" hidden="1">[11]F!$G$5:$G$29</definedName>
    <definedName name="_356__________123Graph_BCHART_1" hidden="1">[11]F!$J$5:$J$29</definedName>
    <definedName name="_357_______________________________________________________________________________________________________________________________________123Graph_CCHART_2" hidden="1">[11]F!$H$5:$H$29</definedName>
    <definedName name="_357____________________________________________________________________________________________________________123Graph_BCHART_6" hidden="1">'[10]Monthly Data'!$F$6:$F$23</definedName>
    <definedName name="_357_______________________________________________________________123Graph_XCHART_2" hidden="1">[11]F!$A$5:$A$29</definedName>
    <definedName name="_357__________123Graph_BCHART_2" hidden="1">[11]F!$J$5:$J$29</definedName>
    <definedName name="_357__123Graph_ACHART_5" hidden="1">[7]E!$B$12:$B$32</definedName>
    <definedName name="_358_______________________________________________________________________________________________________________________________________123Graph_CCHART_6" hidden="1">'[10]Monthly Data'!$E$6:$E$23</definedName>
    <definedName name="_358____________________________________________________________________________________________________________123Graph_BCHART_7" hidden="1">'[10]Monthly Data'!#REF!</definedName>
    <definedName name="_358_______________________________________________________________123Graph_XCHART_3" hidden="1">[11]F!$A$5:$A$29</definedName>
    <definedName name="_358__________123Graph_BCHART_3" hidden="1">[11]F!$C$5:$C$29</definedName>
    <definedName name="_359____________________________________________________________________________________________________________123Graph_CCHART_1" hidden="1">[11]F!$F$5:$F$29</definedName>
    <definedName name="_359_______________________________________________________________123Graph_XCHART_4" hidden="1">[11]F!$A$5:$A$29</definedName>
    <definedName name="_359__________123Graph_BCHART_6" hidden="1">'[10]Monthly Data'!$F$6:$F$23</definedName>
    <definedName name="_36_____________________________________________________________________________________________________________________________________________________________________________123Graph_ACHART_7" hidden="1">'[10]Monthly Data'!#REF!</definedName>
    <definedName name="_36_______________________________________________________________________________________________________________________123Graph_BCHART_2" hidden="1">[11]F!$J$5:$J$29</definedName>
    <definedName name="_36____________________________________________________________________________________123Graph_ACHART_7" hidden="1">'[10]Monthly Data'!#REF!</definedName>
    <definedName name="_36_____________________123Graph_ACHART_7" hidden="1">'[10]Monthly Data'!#REF!</definedName>
    <definedName name="_36____________123Graph_FCHART_1" hidden="1">[1]F!$L$5:$L$29</definedName>
    <definedName name="_36____________123Graph_XCHART_2" hidden="1">[1]F!$A$5:$A$29</definedName>
    <definedName name="_36__123Graph_ACHART_15" hidden="1">[3]A!$B$4:$B$131</definedName>
    <definedName name="_36__123Graph_ACHART_3" hidden="1">[7]F!$L$5:$L$29</definedName>
    <definedName name="_36__123Graph_BCHART_6" hidden="1">'[4]Monthly Data'!$F$6:$F$23</definedName>
    <definedName name="_36__123Graph_CCHART_11" hidden="1">[3]A!$C$188:$C$206</definedName>
    <definedName name="_36__123Graph_CCHART_15" hidden="1">[3]A!$C$4:$C$131</definedName>
    <definedName name="_36__123Graph_CCHART_2" hidden="1">[19]F!$H$5:$H$29</definedName>
    <definedName name="_36__123Graph_DCHART_1" hidden="1">[7]F!$E$5:$E$29</definedName>
    <definedName name="_36__123Graph_DCHART_6" hidden="1">'[14]Monthly Data'!$D$6:$D$23</definedName>
    <definedName name="_36__123Graph_ECHART_1" hidden="1">[15]F!$I$5:$I$29</definedName>
    <definedName name="_36__123Graph_XCHART_2" hidden="1">[7]F!$A$5:$A$29</definedName>
    <definedName name="_360_______________________________________________________________________________________________________________________________________123Graph_DCHART_1" hidden="1">[11]F!$E$5:$E$29</definedName>
    <definedName name="_360____________________________________________________________________________________________________________123Graph_CCHART_2" hidden="1">[11]F!$H$5:$H$29</definedName>
    <definedName name="_360_______________________________________________________________123Graph_XCHART_7" hidden="1">'[10]Monthly Data'!$A$6:$A$13</definedName>
    <definedName name="_360__________123Graph_BCHART_7" hidden="1">'[10]Monthly Data'!#REF!</definedName>
    <definedName name="_361_______________________________________________________________________________________________________________________________________123Graph_DCHART_6" hidden="1">'[10]Monthly Data'!$D$6:$D$23</definedName>
    <definedName name="_361____________________________________________________________________________________________________________123Graph_CCHART_6" hidden="1">'[10]Monthly Data'!$E$6:$E$23</definedName>
    <definedName name="_361______________________________________________________________123Graph_ACHART_1" hidden="1">[11]F!$B$5:$B$29</definedName>
    <definedName name="_361__________123Graph_CCHART_1" hidden="1">[11]F!$F$5:$F$29</definedName>
    <definedName name="_362____________________________________________________________________________________________________________123Graph_CCHART_7" hidden="1">'[10]Monthly Data'!#REF!</definedName>
    <definedName name="_362______________________________________________________________123Graph_ACHART_2" hidden="1">[11]F!$B$5:$B$29</definedName>
    <definedName name="_362__________123Graph_CCHART_2" hidden="1">[11]F!$H$5:$H$29</definedName>
    <definedName name="_362__123Graph_ACHART_6" hidden="1">'[4]Monthly Data'!$B$6:$B$23</definedName>
    <definedName name="_363_______________________________________________________________________________________________________________________________________123Graph_ECHART_1" hidden="1">[11]F!$I$5:$I$29</definedName>
    <definedName name="_363____________________________________________________________________________________________________________123Graph_DCHART_1" hidden="1">[11]F!$E$5:$E$29</definedName>
    <definedName name="_363______________________________________________________________123Graph_ACHART_3" hidden="1">[11]F!$L$5:$L$29</definedName>
    <definedName name="_363__________123Graph_CCHART_6" hidden="1">'[10]Monthly Data'!$E$6:$E$23</definedName>
    <definedName name="_364_______________________________________________________________________________________________________________________________________123Graph_FCHART_1" hidden="1">[11]F!$L$5:$L$29</definedName>
    <definedName name="_364____________________________________________________________________________________________________________123Graph_DCHART_6" hidden="1">'[10]Monthly Data'!$D$6:$D$23</definedName>
    <definedName name="_364______________________________________________________________123Graph_ACHART_4" hidden="1">[11]F!$G$5:$G$29</definedName>
    <definedName name="_364__________123Graph_CCHART_7" hidden="1">'[10]Monthly Data'!#REF!</definedName>
    <definedName name="_365_______________________________________________________________________________________________________________________________________123Graph_LBL_BCHART_1" hidden="1">[11]F!$D$5:$D$29</definedName>
    <definedName name="_365____________________________________________________________________________________________________________123Graph_DCHART_7" hidden="1">'[10]Monthly Data'!#REF!</definedName>
    <definedName name="_365______________________________________________________________123Graph_ACHART_5" hidden="1">[11]E!$B$12:$B$32</definedName>
    <definedName name="_365__________123Graph_DCHART_1" hidden="1">[11]F!$E$5:$E$29</definedName>
    <definedName name="_366_______________________________________________________________________________________________________________________________________123Graph_LBL_BCHART_6" hidden="1">'[10]Monthly Data'!$C$6:$C$12</definedName>
    <definedName name="_366____________________________________________________________________________________________________________123Graph_ECHART_1" hidden="1">[11]F!$I$5:$I$29</definedName>
    <definedName name="_366______________________________________________________________123Graph_ACHART_6" hidden="1">'[10]Monthly Data'!$B$6:$B$23</definedName>
    <definedName name="_366__________123Graph_DCHART_6" hidden="1">'[10]Monthly Data'!$D$6:$D$23</definedName>
    <definedName name="_367____________________________________________________________________________________________________________123Graph_FCHART_1" hidden="1">[11]F!$L$5:$L$29</definedName>
    <definedName name="_367__________123Graph_DCHART_7" hidden="1">'[10]Monthly Data'!#REF!</definedName>
    <definedName name="_367___123Graph_BCHART_1" hidden="1">[19]F!$J$5:$J$29</definedName>
    <definedName name="_367__123Graph_BCHART_1" hidden="1">[7]F!$J$5:$J$29</definedName>
    <definedName name="_368_______________________________________________________________________________________________________________________________________123Graph_LBL_ECHART_1" hidden="1">[11]F!$G$5:$G$29</definedName>
    <definedName name="_368____________________________________________________________________________________________________________123Graph_LBL_BCHART_1" hidden="1">[11]F!$D$5:$D$29</definedName>
    <definedName name="_368______________________________________________________________123Graph_BCHART_1" hidden="1">[11]F!$J$5:$J$29</definedName>
    <definedName name="_368__________123Graph_ECHART_1" hidden="1">[11]F!$I$5:$I$29</definedName>
    <definedName name="_368___123Graph_BCHART_2" hidden="1">[7]F!$J$5:$J$29</definedName>
    <definedName name="_369_______________________________________________________________________________________________________________________________________123Graph_XCHART_2" hidden="1">[11]F!$A$5:$A$29</definedName>
    <definedName name="_369____________________________________________________________________________________________________________123Graph_LBL_BCHART_6" hidden="1">'[10]Monthly Data'!$C$6:$C$12</definedName>
    <definedName name="_369______________________________________________________________123Graph_BCHART_2" hidden="1">[11]F!$J$5:$J$29</definedName>
    <definedName name="_369__________123Graph_FCHART_1" hidden="1">[11]F!$L$5:$L$29</definedName>
    <definedName name="_369___123Graph_BCHART_3" hidden="1">[7]F!$C$5:$C$29</definedName>
    <definedName name="_37_____________________________________________________________________________________________________________________________________________________________________________123Graph_BCHART_7" hidden="1">'[10]Monthly Data'!#REF!</definedName>
    <definedName name="_37_______________________________________________________________________________________________________________________123Graph_BCHART_3" hidden="1">[11]F!$C$5:$C$29</definedName>
    <definedName name="_37____________________________________________________________________________________123Graph_BCHART_7" hidden="1">'[10]Monthly Data'!#REF!</definedName>
    <definedName name="_37_____________________123Graph_BCHART_1" hidden="1">[11]F!$J$5:$J$29</definedName>
    <definedName name="_37____________123Graph_LBL_BCHART_1" hidden="1">[1]F!$D$5:$D$29</definedName>
    <definedName name="_37____________123Graph_XCHART_3" hidden="1">[1]F!$A$5:$A$29</definedName>
    <definedName name="_37___123Graph_BCHART_1" hidden="1">[1]F!$J$5:$J$29</definedName>
    <definedName name="_37__123Graph_ACHART_17" hidden="1">[3]A!$B$4:$B$26</definedName>
    <definedName name="_37__123Graph_AChart_3B" hidden="1">'[6]Cash Component Inputs'!$C$24:$H$24</definedName>
    <definedName name="_37__123Graph_BCHART_2" hidden="1">[1]F!$J$5:$J$29</definedName>
    <definedName name="_37__123Graph_CCHART_12" hidden="1">[3]A!$C$207:$C$226</definedName>
    <definedName name="_37__123Graph_CCHART_17" hidden="1">[3]A!$C$4:$C$26</definedName>
    <definedName name="_37__123Graph_DCHART_1" hidden="1">[15]F!$E$5:$E$29</definedName>
    <definedName name="_37__123Graph_DChart_2B" hidden="1">'[6]Cash Component Inputs'!$C$48:$H$48</definedName>
    <definedName name="_37__123Graph_FCHART_1" hidden="1">[15]F!$L$5:$L$29</definedName>
    <definedName name="_37__123Graph_XChart_2B" hidden="1">'[6]Cash Component Inputs'!$C$35:$H$35</definedName>
    <definedName name="_370_______________________________________________________________________________________________________________________________________123Graph_XCHART_3" hidden="1">[11]F!$A$5:$A$29</definedName>
    <definedName name="_370____________________________________________________________________________________________________________123Graph_LBL_BCHART_7" hidden="1">'[10]Monthly Data'!#REF!</definedName>
    <definedName name="_370______________________________________________________________123Graph_BCHART_3" hidden="1">[11]F!$C$5:$C$29</definedName>
    <definedName name="_370__________123Graph_LBL_BCHART_1" hidden="1">[11]F!$D$5:$D$29</definedName>
    <definedName name="_371_______________________________________________________________________________________________________________________________________123Graph_XCHART_4" hidden="1">[11]F!$A$5:$A$29</definedName>
    <definedName name="_371____________________________________________________________________________________________________________123Graph_LBL_ECHART_1" hidden="1">[11]F!$G$5:$G$29</definedName>
    <definedName name="_371______________________________________________________________123Graph_BCHART_6" hidden="1">'[10]Monthly Data'!$F$6:$F$23</definedName>
    <definedName name="_371__________123Graph_LBL_BCHART_6" hidden="1">'[10]Monthly Data'!$C$6:$C$12</definedName>
    <definedName name="_372_______________________________________________________________________________________________________________________________________123Graph_XCHART_7" hidden="1">'[10]Monthly Data'!$A$6:$A$13</definedName>
    <definedName name="_372____________________________________________________________________________________________________________123Graph_XCHART_2" hidden="1">[11]F!$A$5:$A$29</definedName>
    <definedName name="_372__________123Graph_LBL_BCHART_7" hidden="1">'[10]Monthly Data'!#REF!</definedName>
    <definedName name="_373______________________________________________________________________________________________________________________________________123Graph_ACHART_1" hidden="1">[11]F!$B$5:$B$29</definedName>
    <definedName name="_373____________________________________________________________________________________________________________123Graph_XCHART_3" hidden="1">[11]F!$A$5:$A$29</definedName>
    <definedName name="_373______________________________________________________________123Graph_CCHART_1" hidden="1">[11]F!$F$5:$F$29</definedName>
    <definedName name="_373__________123Graph_LBL_ECHART_1" hidden="1">[11]F!$G$5:$G$29</definedName>
    <definedName name="_373__123Graph_BCHART_2" hidden="1">[7]F!$J$5:$J$29</definedName>
    <definedName name="_374______________________________________________________________________________________________________________________________________123Graph_ACHART_2" hidden="1">[11]F!$B$5:$B$29</definedName>
    <definedName name="_374____________________________________________________________________________________________________________123Graph_XCHART_4" hidden="1">[11]F!$A$5:$A$29</definedName>
    <definedName name="_374______________________________________________________________123Graph_CCHART_2" hidden="1">[11]F!$H$5:$H$29</definedName>
    <definedName name="_374__________123Graph_XCHART_2" hidden="1">[11]F!$A$5:$A$29</definedName>
    <definedName name="_375______________________________________________________________________________________________________________________________________123Graph_ACHART_3" hidden="1">[11]F!$L$5:$L$29</definedName>
    <definedName name="_375____________________________________________________________________________________________________________123Graph_XCHART_7" hidden="1">'[10]Monthly Data'!$A$6:$A$13</definedName>
    <definedName name="_375______________________________________________________________123Graph_CCHART_6" hidden="1">'[10]Monthly Data'!$E$6:$E$23</definedName>
    <definedName name="_375__________123Graph_XCHART_3" hidden="1">[11]F!$A$5:$A$29</definedName>
    <definedName name="_376______________________________________________________________________________________________________________________________________123Graph_ACHART_4" hidden="1">[11]F!$G$5:$G$29</definedName>
    <definedName name="_376___________________________________________________________________________________________________________123Graph_ACHART_1" hidden="1">[11]F!$B$5:$B$29</definedName>
    <definedName name="_376__________123Graph_XCHART_4" hidden="1">[11]F!$A$5:$A$29</definedName>
    <definedName name="_377______________________________________________________________________________________________________________________________________123Graph_ACHART_5" hidden="1">[11]E!$B$12:$B$32</definedName>
    <definedName name="_377___________________________________________________________________________________________________________123Graph_ACHART_2" hidden="1">[11]F!$B$5:$B$29</definedName>
    <definedName name="_377______________________________________________________________123Graph_DCHART_1" hidden="1">[11]F!$E$5:$E$29</definedName>
    <definedName name="_377__________123Graph_XCHART_7" hidden="1">'[10]Monthly Data'!$A$6:$A$13</definedName>
    <definedName name="_378______________________________________________________________________________________________________________________________________123Graph_ACHART_6" hidden="1">'[10]Monthly Data'!$B$6:$B$23</definedName>
    <definedName name="_378___________________________________________________________________________________________________________123Graph_ACHART_3" hidden="1">[11]F!$L$5:$L$29</definedName>
    <definedName name="_378______________________________________________________________123Graph_DCHART_6" hidden="1">'[10]Monthly Data'!$D$6:$D$23</definedName>
    <definedName name="_378_________123Graph_ACHART_1" hidden="1">[11]F!$B$5:$B$29</definedName>
    <definedName name="_379______________________________________________________________________________________________________________________________________123Graph_ACHART_7" hidden="1">'[10]Monthly Data'!#REF!</definedName>
    <definedName name="_379___________________________________________________________________________________________________________123Graph_ACHART_4" hidden="1">[11]F!$G$5:$G$29</definedName>
    <definedName name="_379_________123Graph_ACHART_2" hidden="1">[11]F!$B$5:$B$29</definedName>
    <definedName name="_379__123Graph_BCHART_3" hidden="1">[7]F!$C$5:$C$29</definedName>
    <definedName name="_38_____________________________________________________________________________________________________________________________________________________________________________123Graph_CCHART_7" hidden="1">'[10]Monthly Data'!#REF!</definedName>
    <definedName name="_38_______________________________________________________________________________________________________________________123Graph_BCHART_6" hidden="1">'[10]Monthly Data'!$F$6:$F$23</definedName>
    <definedName name="_38____________________________________________________________________________________123Graph_CCHART_7" hidden="1">'[10]Monthly Data'!#REF!</definedName>
    <definedName name="_38_____________________123Graph_BCHART_2" hidden="1">[11]F!$J$5:$J$29</definedName>
    <definedName name="_38____________123Graph_LBL_BCHART_6" hidden="1">'[8]Monthly Data'!$C$6:$C$12</definedName>
    <definedName name="_38____________123Graph_XCHART_4" hidden="1">[1]F!$A$5:$A$29</definedName>
    <definedName name="_38___123Graph_BCHART_2" hidden="1">[1]F!$J$5:$J$29</definedName>
    <definedName name="_38__123Graph_ACHART_2" hidden="1">[3]A!$B$5:$B$24</definedName>
    <definedName name="_38__123Graph_ACHART_4" hidden="1">[7]F!$G$5:$G$29</definedName>
    <definedName name="_38__123Graph_CCHART_13" hidden="1">[3]A!$C$4:$C$113</definedName>
    <definedName name="_38__123Graph_CCHART_2" hidden="1">[3]A!$C$5:$C$24</definedName>
    <definedName name="_38__123Graph_CCHART_6" hidden="1">'[22]Monthly Data'!$E$6:$E$23</definedName>
    <definedName name="_38__123Graph_DCHART_6" hidden="1">'[4]Monthly Data'!$D$6:$D$23</definedName>
    <definedName name="_38__123Graph_LBL_BCHART_1" hidden="1">[15]F!$D$5:$D$29</definedName>
    <definedName name="_38__123Graph_XCHART_3" hidden="1">[7]F!$A$5:$A$29</definedName>
    <definedName name="_380______________________________________________________________________________________________________________________________________123Graph_BCHART_1" hidden="1">[11]F!$J$5:$J$29</definedName>
    <definedName name="_380___________________________________________________________________________________________________________123Graph_ACHART_5" hidden="1">[11]E!$B$12:$B$32</definedName>
    <definedName name="_380______________________________________________________________123Graph_ECHART_1" hidden="1">[11]F!$I$5:$I$29</definedName>
    <definedName name="_380_________123Graph_ACHART_3" hidden="1">[11]F!$L$5:$L$29</definedName>
    <definedName name="_380__123Graph_BCHART_1" hidden="1">[7]F!$J$5:$J$29</definedName>
    <definedName name="_381______________________________________________________________________________________________________________________________________123Graph_BCHART_2" hidden="1">[11]F!$J$5:$J$29</definedName>
    <definedName name="_381___________________________________________________________________________________________________________123Graph_ACHART_6" hidden="1">'[10]Monthly Data'!$B$6:$B$23</definedName>
    <definedName name="_381______________________________________________________________123Graph_FCHART_1" hidden="1">[11]F!$L$5:$L$29</definedName>
    <definedName name="_381_________123Graph_ACHART_4" hidden="1">[11]F!$G$5:$G$29</definedName>
    <definedName name="_382______________________________________________________________________________________________________________________________________123Graph_BCHART_3" hidden="1">[11]F!$C$5:$C$29</definedName>
    <definedName name="_382___________________________________________________________________________________________________________123Graph_ACHART_7" hidden="1">'[10]Monthly Data'!#REF!</definedName>
    <definedName name="_382______________________________________________________________123Graph_LBL_BCHART_1" hidden="1">[11]F!$D$5:$D$29</definedName>
    <definedName name="_382_________123Graph_ACHART_5" hidden="1">[11]E!$B$12:$B$32</definedName>
    <definedName name="_383______________________________________________________________________________________________________________________________________123Graph_BCHART_6" hidden="1">'[10]Monthly Data'!$F$6:$F$23</definedName>
    <definedName name="_383___________________________________________________________________________________________________________123Graph_BCHART_1" hidden="1">[11]F!$J$5:$J$29</definedName>
    <definedName name="_383______________________________________________________________123Graph_LBL_BCHART_6" hidden="1">'[10]Monthly Data'!$C$6:$C$12</definedName>
    <definedName name="_383_________123Graph_ACHART_6" hidden="1">'[10]Monthly Data'!$B$6:$B$23</definedName>
    <definedName name="_383___123Graph_CCHART_1" hidden="1">[19]F!$F$5:$F$29</definedName>
    <definedName name="_384______________________________________________________________________________________________________________________________________123Graph_BCHART_7" hidden="1">'[10]Monthly Data'!#REF!</definedName>
    <definedName name="_384___________________________________________________________________________________________________________123Graph_BCHART_2" hidden="1">[11]F!$J$5:$J$29</definedName>
    <definedName name="_384_________123Graph_ACHART_7" hidden="1">'[10]Monthly Data'!#REF!</definedName>
    <definedName name="_384___123Graph_CCHART_2" hidden="1">[7]F!$H$5:$H$29</definedName>
    <definedName name="_385______________________________________________________________________________________________________________________________________123Graph_CCHART_1" hidden="1">[11]F!$F$5:$F$29</definedName>
    <definedName name="_385___________________________________________________________________________________________________________123Graph_BCHART_3" hidden="1">[11]F!$C$5:$C$29</definedName>
    <definedName name="_385______________________________________________________________123Graph_LBL_ECHART_1" hidden="1">[11]F!$G$5:$G$29</definedName>
    <definedName name="_385_________123Graph_BCHART_1" hidden="1">[11]F!$J$5:$J$29</definedName>
    <definedName name="_385___123Graph_CCHART_6" hidden="1">'[4]Monthly Data'!$E$6:$E$23</definedName>
    <definedName name="_385__123Graph_BCHART_2" hidden="1">[7]F!$J$5:$J$29</definedName>
    <definedName name="_385__123Graph_BCHART_6" hidden="1">'[4]Monthly Data'!$F$6:$F$23</definedName>
    <definedName name="_386______________________________________________________________________________________________________________________________________123Graph_CCHART_2" hidden="1">[11]F!$H$5:$H$29</definedName>
    <definedName name="_386___________________________________________________________________________________________________________123Graph_BCHART_6" hidden="1">'[10]Monthly Data'!$F$6:$F$23</definedName>
    <definedName name="_386______________________________________________________________123Graph_XCHART_2" hidden="1">[11]F!$A$5:$A$29</definedName>
    <definedName name="_386_________123Graph_BCHART_2" hidden="1">[11]F!$J$5:$J$29</definedName>
    <definedName name="_387______________________________________________________________________________________________________________________________________123Graph_CCHART_6" hidden="1">'[10]Monthly Data'!$E$6:$E$23</definedName>
    <definedName name="_387___________________________________________________________________________________________________________123Graph_BCHART_7" hidden="1">'[10]Monthly Data'!#REF!</definedName>
    <definedName name="_387______________________________________________________________123Graph_XCHART_3" hidden="1">[11]F!$A$5:$A$29</definedName>
    <definedName name="_387_________123Graph_BCHART_3" hidden="1">[11]F!$C$5:$C$29</definedName>
    <definedName name="_388______________________________________________________________________________________________________________________________________123Graph_CCHART_7" hidden="1">'[10]Monthly Data'!#REF!</definedName>
    <definedName name="_388___________________________________________________________________________________________________________123Graph_CCHART_1" hidden="1">[11]F!$F$5:$F$29</definedName>
    <definedName name="_388______________________________________________________________123Graph_XCHART_4" hidden="1">[11]F!$A$5:$A$29</definedName>
    <definedName name="_388_________123Graph_BCHART_6" hidden="1">'[10]Monthly Data'!$F$6:$F$23</definedName>
    <definedName name="_389______________________________________________________________________________________________________________________________________123Graph_DCHART_1" hidden="1">[11]F!$E$5:$E$29</definedName>
    <definedName name="_389___________________________________________________________________________________________________________123Graph_CCHART_2" hidden="1">[11]F!$H$5:$H$29</definedName>
    <definedName name="_389______________________________________________________________123Graph_XCHART_7" hidden="1">'[10]Monthly Data'!$A$6:$A$13</definedName>
    <definedName name="_389_________123Graph_BCHART_7" hidden="1">'[10]Monthly Data'!#REF!</definedName>
    <definedName name="_39_____________________________________________________________________________________________________________________________________________________________________________123Graph_DCHART_7" hidden="1">'[10]Monthly Data'!#REF!</definedName>
    <definedName name="_39_______________________________________________________________________________________________________________________123Graph_BCHART_7" hidden="1">'[10]Monthly Data'!#REF!</definedName>
    <definedName name="_39____________________________________________________________________________________123Graph_DCHART_7" hidden="1">'[10]Monthly Data'!#REF!</definedName>
    <definedName name="_39_____________________123Graph_BCHART_3" hidden="1">[11]F!$C$5:$C$29</definedName>
    <definedName name="_39____________123Graph_XCHART_7" hidden="1">'[8]Monthly Data'!$A$6:$A$13</definedName>
    <definedName name="_39___123Graph_BCHART_3" hidden="1">[1]F!$C$5:$C$29</definedName>
    <definedName name="_39__123Graph_ACHART_3" hidden="1">[3]A!$B$46:$B$59</definedName>
    <definedName name="_39__123Graph_AChart_4B" hidden="1">'[6]Cash Component Inputs'!$AG$10:$AS$10</definedName>
    <definedName name="_39__123Graph_BCHART_3" hidden="1">[1]F!$C$5:$C$29</definedName>
    <definedName name="_39__123Graph_CCHART_1" hidden="1">[1]F!$F$5:$F$29</definedName>
    <definedName name="_39__123Graph_CCHART_15" hidden="1">[3]A!$C$4:$C$131</definedName>
    <definedName name="_39__123Graph_CCHART_3" hidden="1">[3]A!$C$46:$C$59</definedName>
    <definedName name="_39__123Graph_DCHART_6" hidden="1">'[14]Monthly Data'!$D$6:$D$23</definedName>
    <definedName name="_39__123Graph_LBL_BCHART_6" hidden="1">'[14]Monthly Data'!$C$6:$C$12</definedName>
    <definedName name="_39__123Graph_LBL_BCHART_7" hidden="1">'[14]Monthly Data'!#REF!</definedName>
    <definedName name="_39__123Graph_XChart_3B" hidden="1">'[6]Cash Component Inputs'!$C$23:$H$23</definedName>
    <definedName name="_390______________________________________________________________________________________________________________________________________123Graph_DCHART_6" hidden="1">'[10]Monthly Data'!$D$6:$D$23</definedName>
    <definedName name="_390___________________________________________________________________________________________________________123Graph_CCHART_6" hidden="1">'[10]Monthly Data'!$E$6:$E$23</definedName>
    <definedName name="_390_____________________________________________________________123Graph_ACHART_1" hidden="1">[11]F!$B$5:$B$29</definedName>
    <definedName name="_390_________123Graph_CCHART_1" hidden="1">[11]F!$F$5:$F$29</definedName>
    <definedName name="_390__123Graph_BCHART_3" hidden="1">[7]F!$C$5:$C$29</definedName>
    <definedName name="_391______________________________________________________________________________________________________________________________________123Graph_DCHART_7" hidden="1">'[10]Monthly Data'!#REF!</definedName>
    <definedName name="_391___________________________________________________________________________________________________________123Graph_CCHART_7" hidden="1">'[10]Monthly Data'!#REF!</definedName>
    <definedName name="_391_____________________________________________________________123Graph_ACHART_2" hidden="1">[11]F!$B$5:$B$29</definedName>
    <definedName name="_391_________123Graph_CCHART_2" hidden="1">[11]F!$H$5:$H$29</definedName>
    <definedName name="_392______________________________________________________________________________________________________________________________________123Graph_ECHART_1" hidden="1">[11]F!$I$5:$I$29</definedName>
    <definedName name="_392___________________________________________________________________________________________________________123Graph_DCHART_1" hidden="1">[11]F!$E$5:$E$29</definedName>
    <definedName name="_392_____________________________________________________________123Graph_ACHART_3" hidden="1">[11]F!$L$5:$L$29</definedName>
    <definedName name="_392_________123Graph_CCHART_6" hidden="1">'[10]Monthly Data'!$E$6:$E$23</definedName>
    <definedName name="_393______________________________________________________________________________________________________________________________________123Graph_FCHART_1" hidden="1">[11]F!$L$5:$L$29</definedName>
    <definedName name="_393___________________________________________________________________________________________________________123Graph_DCHART_6" hidden="1">'[10]Monthly Data'!$D$6:$D$23</definedName>
    <definedName name="_393_____________________________________________________________123Graph_ACHART_4" hidden="1">[11]F!$G$5:$G$29</definedName>
    <definedName name="_393_________123Graph_CCHART_7" hidden="1">'[10]Monthly Data'!#REF!</definedName>
    <definedName name="_394______________________________________________________________________________________________________________________________________123Graph_LBL_BCHART_1" hidden="1">[11]F!$D$5:$D$29</definedName>
    <definedName name="_394___________________________________________________________________________________________________________123Graph_DCHART_7" hidden="1">'[10]Monthly Data'!#REF!</definedName>
    <definedName name="_394_____________________________________________________________123Graph_ACHART_5" hidden="1">[11]E!$B$12:$B$32</definedName>
    <definedName name="_394_________123Graph_DCHART_1" hidden="1">[11]F!$E$5:$E$29</definedName>
    <definedName name="_395______________________________________________________________________________________________________________________________________123Graph_LBL_BCHART_6" hidden="1">'[10]Monthly Data'!$C$6:$C$12</definedName>
    <definedName name="_395___________________________________________________________________________________________________________123Graph_ECHART_1" hidden="1">[11]F!$I$5:$I$29</definedName>
    <definedName name="_395_____________________________________________________________123Graph_ACHART_6" hidden="1">'[10]Monthly Data'!$B$6:$B$23</definedName>
    <definedName name="_395_________123Graph_DCHART_6" hidden="1">'[10]Monthly Data'!$D$6:$D$23</definedName>
    <definedName name="_395__123Graph_BCHART_6" hidden="1">'[4]Monthly Data'!$F$6:$F$23</definedName>
    <definedName name="_396______________________________________________________________________________________________________________________________________123Graph_LBL_BCHART_7" hidden="1">'[10]Monthly Data'!#REF!</definedName>
    <definedName name="_396___________________________________________________________________________________________________________123Graph_FCHART_1" hidden="1">[11]F!$L$5:$L$29</definedName>
    <definedName name="_396_____________________________________________________________123Graph_ACHART_7" hidden="1">'[10]Monthly Data'!#REF!</definedName>
    <definedName name="_396_________123Graph_DCHART_7" hidden="1">'[10]Monthly Data'!#REF!</definedName>
    <definedName name="_397______________________________________________________________________________________________________________________________________123Graph_LBL_ECHART_1" hidden="1">[11]F!$G$5:$G$29</definedName>
    <definedName name="_397___________________________________________________________________________________________________________123Graph_LBL_BCHART_1" hidden="1">[11]F!$D$5:$D$29</definedName>
    <definedName name="_397_____________________________________________________________123Graph_BCHART_1" hidden="1">[11]F!$J$5:$J$29</definedName>
    <definedName name="_397_________123Graph_ECHART_1" hidden="1">[11]F!$I$5:$I$29</definedName>
    <definedName name="_398______________________________________________________________________________________________________________________________________123Graph_XCHART_2" hidden="1">[11]F!$A$5:$A$29</definedName>
    <definedName name="_398___________________________________________________________________________________________________________123Graph_LBL_BCHART_6" hidden="1">'[10]Monthly Data'!$C$6:$C$12</definedName>
    <definedName name="_398_____________________________________________________________123Graph_BCHART_2" hidden="1">[11]F!$J$5:$J$29</definedName>
    <definedName name="_398_________123Graph_FCHART_1" hidden="1">[11]F!$L$5:$L$29</definedName>
    <definedName name="_398___123Graph_DCHART_1" hidden="1">[19]F!$E$5:$E$29</definedName>
    <definedName name="_399______________________________________________________________________________________________________________________________________123Graph_XCHART_3" hidden="1">[11]F!$A$5:$A$29</definedName>
    <definedName name="_399___________________________________________________________________________________________________________123Graph_LBL_BCHART_7" hidden="1">'[10]Monthly Data'!#REF!</definedName>
    <definedName name="_399_____________________________________________________________123Graph_BCHART_3" hidden="1">[11]F!$C$5:$C$29</definedName>
    <definedName name="_399_________123Graph_LBL_BCHART_1" hidden="1">[11]F!$D$5:$D$29</definedName>
    <definedName name="_399___123Graph_DCHART_6" hidden="1">'[4]Monthly Data'!$D$6:$D$23</definedName>
    <definedName name="_4____________________________________________________________________________________________________________________________________________________________________________________123Graph_DCHART_7" hidden="1">'[10]Monthly Data'!#REF!</definedName>
    <definedName name="_4________________________________________________________________________________________________________________________123Graph_ACHART_5" hidden="1">[11]E!$B$12:$B$32</definedName>
    <definedName name="_4___________________________________________________________________________________________123Graph_DCHART_7" hidden="1">'[10]Monthly Data'!#REF!</definedName>
    <definedName name="_4______________________123Graph_ACHART_4" hidden="1">[11]F!$G$5:$G$29</definedName>
    <definedName name="_4___123Graph_ACHART_2" hidden="1">[7]F!$B$5:$B$29</definedName>
    <definedName name="_4___123Graph_ACHART_4" hidden="1">[7]F!$G$5:$G$29</definedName>
    <definedName name="_4__123Graph_ACHART_1" hidden="1">[3]A!$B$27:$B$42</definedName>
    <definedName name="_4__123Graph_ACHART_12" hidden="1">[3]A!$B$207:$B$226</definedName>
    <definedName name="_4__123Graph_ACHART_2" hidden="1">[1]F!$B$5:$B$29</definedName>
    <definedName name="_4__123Graph_AChart_2B" hidden="1">'[6]Cash Component Inputs'!#REF!</definedName>
    <definedName name="_4__123Graph_ACHART_3" hidden="1">[7]F!$L$5:$L$29</definedName>
    <definedName name="_4__123Graph_AChart_3B" hidden="1">'[6]Cash Component Inputs'!$C$24:$H$24</definedName>
    <definedName name="_4__123Graph_ACHART_4" hidden="1">[7]F!$G$5:$G$29</definedName>
    <definedName name="_4__123Graph_AChart_4B" hidden="1">'[2]Cash Component Inputs'!$AG$10:$AS$10</definedName>
    <definedName name="_40_____________________________________________________________________________________________________________________________________________________________________________123Graph_LBL_BCHART_7" hidden="1">'[10]Monthly Data'!#REF!</definedName>
    <definedName name="_40_______________________________________________________________________________________________________________________123Graph_CCHART_1" hidden="1">[11]F!$F$5:$F$29</definedName>
    <definedName name="_40____________________________________________________________________________________123Graph_LBL_BCHART_7" hidden="1">'[10]Monthly Data'!#REF!</definedName>
    <definedName name="_40_____________________123Graph_BCHART_6" hidden="1">'[10]Monthly Data'!$F$6:$F$23</definedName>
    <definedName name="_40____________123Graph_LBL_ECHART_1" hidden="1">[1]F!$G$5:$G$29</definedName>
    <definedName name="_40___________123Graph_ACHART_1" hidden="1">[7]F!$B$5:$B$29</definedName>
    <definedName name="_40___123Graph_BCHART_6" hidden="1">'[8]Monthly Data'!$F$6:$F$23</definedName>
    <definedName name="_40__123Graph_ACHART_4" hidden="1">[3]A!$B$60:$B$75</definedName>
    <definedName name="_40__123Graph_ACHART_5" hidden="1">[7]E!$B$12:$B$32</definedName>
    <definedName name="_40__123Graph_CCHART_17" hidden="1">[3]A!$C$4:$C$26</definedName>
    <definedName name="_40__123Graph_CCHART_2" hidden="1">[7]F!$H$5:$H$29</definedName>
    <definedName name="_40__123Graph_CCHART_4" hidden="1">[3]A!$C$60:$C$75</definedName>
    <definedName name="_40__123Graph_CCHART_7" hidden="1">'[14]Monthly Data'!#REF!</definedName>
    <definedName name="_40__123Graph_DCHART_1" hidden="1">[19]F!$E$5:$E$29</definedName>
    <definedName name="_40__123Graph_DCHART_7" hidden="1">'[8]Monthly Data'!#REF!</definedName>
    <definedName name="_40__123Graph_ECHART_1" hidden="1">[15]F!$I$5:$I$29</definedName>
    <definedName name="_40__123Graph_LBL_ECHART_1" hidden="1">[7]F!$G$5:$G$29</definedName>
    <definedName name="_40__123Graph_XCHART_4" hidden="1">[7]F!$A$5:$A$29</definedName>
    <definedName name="_400______________________________________________________________________________________________________________________________________123Graph_XCHART_4" hidden="1">[11]F!$A$5:$A$29</definedName>
    <definedName name="_400___________________________________________________________________________________________________________123Graph_LBL_ECHART_1" hidden="1">[11]F!$G$5:$G$29</definedName>
    <definedName name="_400_____________________________________________________________123Graph_BCHART_6" hidden="1">'[10]Monthly Data'!$F$6:$F$23</definedName>
    <definedName name="_400_________123Graph_LBL_BCHART_6" hidden="1">'[10]Monthly Data'!$C$6:$C$12</definedName>
    <definedName name="_401______________________________________________________________________________________________________________________________________123Graph_XCHART_7" hidden="1">'[10]Monthly Data'!$A$6:$A$13</definedName>
    <definedName name="_401___________________________________________________________________________________________________________123Graph_XCHART_2" hidden="1">[11]F!$A$5:$A$29</definedName>
    <definedName name="_401_____________________________________________________________123Graph_BCHART_7" hidden="1">'[10]Monthly Data'!#REF!</definedName>
    <definedName name="_401_________123Graph_LBL_BCHART_7" hidden="1">'[10]Monthly Data'!#REF!</definedName>
    <definedName name="_402_____________________________________________________________________________________________________________________________________123Graph_ACHART_1" hidden="1">[11]F!$B$5:$B$29</definedName>
    <definedName name="_402___________________________________________________________________________________________________________123Graph_XCHART_3" hidden="1">[11]F!$A$5:$A$29</definedName>
    <definedName name="_402_____________________________________________________________123Graph_CCHART_1" hidden="1">[11]F!$F$5:$F$29</definedName>
    <definedName name="_402_________123Graph_LBL_ECHART_1" hidden="1">[11]F!$G$5:$G$29</definedName>
    <definedName name="_403_____________________________________________________________________________________________________________________________________123Graph_ACHART_2" hidden="1">[11]F!$B$5:$B$29</definedName>
    <definedName name="_403___________________________________________________________________________________________________________123Graph_XCHART_4" hidden="1">[11]F!$A$5:$A$29</definedName>
    <definedName name="_403_____________________________________________________________123Graph_CCHART_2" hidden="1">[11]F!$H$5:$H$29</definedName>
    <definedName name="_403_________123Graph_XCHART_2" hidden="1">[11]F!$A$5:$A$29</definedName>
    <definedName name="_404_____________________________________________________________________________________________________________________________________123Graph_ACHART_3" hidden="1">[11]F!$L$5:$L$29</definedName>
    <definedName name="_404___________________________________________________________________________________________________________123Graph_XCHART_7" hidden="1">'[10]Monthly Data'!$A$6:$A$13</definedName>
    <definedName name="_404_____________________________________________________________123Graph_CCHART_6" hidden="1">'[10]Monthly Data'!$E$6:$E$23</definedName>
    <definedName name="_404_________123Graph_XCHART_3" hidden="1">[11]F!$A$5:$A$29</definedName>
    <definedName name="_404__123Graph_CCHART_1" hidden="1">[7]F!$F$5:$F$29</definedName>
    <definedName name="_405_____________________________________________________________________________________________________________________________________123Graph_ACHART_4" hidden="1">[11]F!$G$5:$G$29</definedName>
    <definedName name="_405__________________________________________________________________________________________________________123Graph_ACHART_1" hidden="1">[11]F!$B$5:$B$29</definedName>
    <definedName name="_405_____________________________________________________________123Graph_CCHART_7" hidden="1">'[10]Monthly Data'!#REF!</definedName>
    <definedName name="_405_________123Graph_XCHART_4" hidden="1">[11]F!$A$5:$A$29</definedName>
    <definedName name="_406_____________________________________________________________________________________________________________________________________123Graph_ACHART_5" hidden="1">[11]E!$B$12:$B$32</definedName>
    <definedName name="_406__________________________________________________________________________________________________________123Graph_ACHART_2" hidden="1">[11]F!$B$5:$B$29</definedName>
    <definedName name="_406_____________________________________________________________123Graph_DCHART_1" hidden="1">[11]F!$E$5:$E$29</definedName>
    <definedName name="_406_________123Graph_XCHART_7" hidden="1">'[10]Monthly Data'!$A$6:$A$13</definedName>
    <definedName name="_407_____________________________________________________________________________________________________________________________________123Graph_ACHART_6" hidden="1">'[10]Monthly Data'!$B$6:$B$23</definedName>
    <definedName name="_407__________________________________________________________________________________________________________123Graph_ACHART_3" hidden="1">[11]F!$L$5:$L$29</definedName>
    <definedName name="_407_____________________________________________________________123Graph_DCHART_6" hidden="1">'[10]Monthly Data'!$D$6:$D$23</definedName>
    <definedName name="_407________123Graph_ACHART_1" hidden="1">[11]F!$B$5:$B$29</definedName>
    <definedName name="_408__________________________________________________________________________________________________________123Graph_ACHART_4" hidden="1">[11]F!$G$5:$G$29</definedName>
    <definedName name="_408_____________________________________________________________123Graph_DCHART_7" hidden="1">'[10]Monthly Data'!#REF!</definedName>
    <definedName name="_408________123Graph_ACHART_2" hidden="1">[11]F!$B$5:$B$29</definedName>
    <definedName name="_409_____________________________________________________________________________________________________________________________________123Graph_BCHART_1" hidden="1">[11]F!$J$5:$J$29</definedName>
    <definedName name="_409__________________________________________________________________________________________________________123Graph_ACHART_5" hidden="1">[11]E!$B$12:$B$32</definedName>
    <definedName name="_409_____________________________________________________________123Graph_ECHART_1" hidden="1">[11]F!$I$5:$I$29</definedName>
    <definedName name="_409________123Graph_ACHART_3" hidden="1">[11]F!$L$5:$L$29</definedName>
    <definedName name="_41____________________________________________________________________________________________________________________________________________________________________________123Graph_ACHART_7" hidden="1">'[10]Monthly Data'!#REF!</definedName>
    <definedName name="_41_______________________________________________________________________________________________________________________123Graph_CCHART_2" hidden="1">[11]F!$H$5:$H$29</definedName>
    <definedName name="_41___________________________________________________________________________________123Graph_ACHART_7" hidden="1">'[10]Monthly Data'!#REF!</definedName>
    <definedName name="_41_____________________123Graph_BCHART_7" hidden="1">'[10]Monthly Data'!#REF!</definedName>
    <definedName name="_41____________123Graph_XCHART_2" hidden="1">[1]F!$A$5:$A$29</definedName>
    <definedName name="_41___________123Graph_ACHART_2" hidden="1">[7]F!$B$5:$B$29</definedName>
    <definedName name="_41__123Graph_ACHART_5" hidden="1">[3]A!$B$76:$B$92</definedName>
    <definedName name="_41__123Graph_ACHART_6" hidden="1">'[4]Monthly Data'!$B$6:$B$23</definedName>
    <definedName name="_41__123Graph_BCHART_6" hidden="1">'[8]Monthly Data'!$F$6:$F$23</definedName>
    <definedName name="_41__123Graph_CCHART_2" hidden="1">[3]A!$C$5:$C$24</definedName>
    <definedName name="_41__123Graph_CCHART_5" hidden="1">[3]A!$C$76:$C$92</definedName>
    <definedName name="_41__123Graph_CCHART_6" hidden="1">'[4]Monthly Data'!$E$6:$E$23</definedName>
    <definedName name="_41__123Graph_DCHART_1" hidden="1">[1]F!$E$5:$E$29</definedName>
    <definedName name="_41__123Graph_DCHART_7" hidden="1">'[4]Monthly Data'!#REF!</definedName>
    <definedName name="_41__123Graph_ECHART_1" hidden="1">[1]F!$I$5:$I$29</definedName>
    <definedName name="_41__123Graph_XCHART_2" hidden="1">[7]F!$A$5:$A$29</definedName>
    <definedName name="_41__123Graph_XCHART_7" hidden="1">'[4]Monthly Data'!$A$6:$A$13</definedName>
    <definedName name="_410_____________________________________________________________________________________________________________________________________123Graph_BCHART_2" hidden="1">[11]F!$J$5:$J$29</definedName>
    <definedName name="_410__________________________________________________________________________________________________________123Graph_ACHART_6" hidden="1">'[10]Monthly Data'!$B$6:$B$23</definedName>
    <definedName name="_410_____________________________________________________________123Graph_FCHART_1" hidden="1">[11]F!$L$5:$L$29</definedName>
    <definedName name="_410________123Graph_ACHART_4" hidden="1">[11]F!$G$5:$G$29</definedName>
    <definedName name="_410__123Graph_CCHART_2" hidden="1">[7]F!$H$5:$H$29</definedName>
    <definedName name="_411_____________________________________________________________________________________________________________________________________123Graph_BCHART_3" hidden="1">[11]F!$C$5:$C$29</definedName>
    <definedName name="_411__________________________________________________________________________________________________________123Graph_ACHART_7" hidden="1">'[10]Monthly Data'!#REF!</definedName>
    <definedName name="_411_____________________________________________________________123Graph_LBL_BCHART_1" hidden="1">[11]F!$D$5:$D$29</definedName>
    <definedName name="_411________123Graph_ACHART_5" hidden="1">[11]E!$B$12:$B$32</definedName>
    <definedName name="_412_____________________________________________________________________________________________________________________________________123Graph_BCHART_6" hidden="1">'[10]Monthly Data'!$F$6:$F$23</definedName>
    <definedName name="_412__________________________________________________________________________________________________________123Graph_BCHART_1" hidden="1">[11]F!$J$5:$J$29</definedName>
    <definedName name="_412_____________________________________________________________123Graph_LBL_BCHART_6" hidden="1">'[10]Monthly Data'!$C$6:$C$12</definedName>
    <definedName name="_412________123Graph_ACHART_6" hidden="1">'[10]Monthly Data'!$B$6:$B$23</definedName>
    <definedName name="_412___123Graph_ECHART_1" hidden="1">[19]F!$I$5:$I$29</definedName>
    <definedName name="_413__________________________________________________________________________________________________________123Graph_BCHART_2" hidden="1">[11]F!$J$5:$J$29</definedName>
    <definedName name="_413_____________________________________________________________123Graph_LBL_BCHART_7" hidden="1">'[10]Monthly Data'!#REF!</definedName>
    <definedName name="_413________123Graph_ACHART_7" hidden="1">'[10]Monthly Data'!#REF!</definedName>
    <definedName name="_413___123Graph_FCHART_1" hidden="1">[7]F!$L$5:$L$29</definedName>
    <definedName name="_413__123Graph_CCHART_1" hidden="1">[7]F!$F$5:$F$29</definedName>
    <definedName name="_414_____________________________________________________________________________________________________________________________________123Graph_CCHART_1" hidden="1">[11]F!$F$5:$F$29</definedName>
    <definedName name="_414__________________________________________________________________________________________________________123Graph_BCHART_3" hidden="1">[11]F!$C$5:$C$29</definedName>
    <definedName name="_414_____________________________________________________________123Graph_LBL_ECHART_1" hidden="1">[11]F!$G$5:$G$29</definedName>
    <definedName name="_414________123Graph_BCHART_1" hidden="1">[11]F!$J$5:$J$29</definedName>
    <definedName name="_414___123Graph_LBL_BCHART_1" hidden="1">[7]F!$D$5:$D$29</definedName>
    <definedName name="_415_____________________________________________________________________________________________________________________________________123Graph_CCHART_2" hidden="1">[11]F!$H$5:$H$29</definedName>
    <definedName name="_415__________________________________________________________________________________________________________123Graph_BCHART_6" hidden="1">'[10]Monthly Data'!$F$6:$F$23</definedName>
    <definedName name="_415_____________________________________________________________123Graph_XCHART_2" hidden="1">[11]F!$A$5:$A$29</definedName>
    <definedName name="_415________123Graph_BCHART_2" hidden="1">[11]F!$J$5:$J$29</definedName>
    <definedName name="_415___123Graph_LBL_BCHART_6" hidden="1">'[4]Monthly Data'!$C$6:$C$12</definedName>
    <definedName name="_416_____________________________________________________________________________________________________________________________________123Graph_CCHART_6" hidden="1">'[10]Monthly Data'!$E$6:$E$23</definedName>
    <definedName name="_416__________________________________________________________________________________________________________123Graph_BCHART_7" hidden="1">'[10]Monthly Data'!#REF!</definedName>
    <definedName name="_416_____________________________________________________________123Graph_XCHART_3" hidden="1">[11]F!$A$5:$A$29</definedName>
    <definedName name="_416________123Graph_BCHART_3" hidden="1">[11]F!$C$5:$C$29</definedName>
    <definedName name="_416__123Graph_CCHART_6" hidden="1">'[4]Monthly Data'!$E$6:$E$23</definedName>
    <definedName name="_417__________________________________________________________________________________________________________123Graph_CCHART_1" hidden="1">[11]F!$F$5:$F$29</definedName>
    <definedName name="_417_____________________________________________________________123Graph_XCHART_4" hidden="1">[11]F!$A$5:$A$29</definedName>
    <definedName name="_417________123Graph_BCHART_6" hidden="1">'[10]Monthly Data'!$F$6:$F$23</definedName>
    <definedName name="_418_____________________________________________________________________________________________________________________________________123Graph_DCHART_1" hidden="1">[11]F!$E$5:$E$29</definedName>
    <definedName name="_418__________________________________________________________________________________________________________123Graph_CCHART_2" hidden="1">[11]F!$H$5:$H$29</definedName>
    <definedName name="_418_____________________________________________________________123Graph_XCHART_7" hidden="1">'[10]Monthly Data'!$A$6:$A$13</definedName>
    <definedName name="_418________123Graph_BCHART_7" hidden="1">'[10]Monthly Data'!#REF!</definedName>
    <definedName name="_418__123Graph_CCHART_2" hidden="1">[7]F!$H$5:$H$29</definedName>
    <definedName name="_419_____________________________________________________________________________________________________________________________________123Graph_DCHART_6" hidden="1">'[10]Monthly Data'!$D$6:$D$23</definedName>
    <definedName name="_419__________________________________________________________________________________________________________123Graph_CCHART_6" hidden="1">'[10]Monthly Data'!$E$6:$E$23</definedName>
    <definedName name="_419____________________________________________________________123Graph_ACHART_1" hidden="1">[11]F!$B$5:$B$29</definedName>
    <definedName name="_419________123Graph_CCHART_1" hidden="1">[11]F!$F$5:$F$29</definedName>
    <definedName name="_42____________________________________________________________________________________________________________________________________________________________________________123Graph_BCHART_7" hidden="1">'[10]Monthly Data'!#REF!</definedName>
    <definedName name="_42_______________________________________________________________________________________________________________________123Graph_CCHART_6" hidden="1">'[10]Monthly Data'!$E$6:$E$23</definedName>
    <definedName name="_42___________________________________________________________________________________123Graph_BCHART_7" hidden="1">'[10]Monthly Data'!#REF!</definedName>
    <definedName name="_42_____________________123Graph_CCHART_1" hidden="1">[11]F!$F$5:$F$29</definedName>
    <definedName name="_42____________123Graph_XCHART_3" hidden="1">[1]F!$A$5:$A$29</definedName>
    <definedName name="_42___________123Graph_ACHART_3" hidden="1">[7]F!$L$5:$L$29</definedName>
    <definedName name="_42___123Graph_CCHART_1" hidden="1">[1]F!$F$5:$F$29</definedName>
    <definedName name="_42__123Graph_ACHART_6" hidden="1">[3]A!$B$93:$B$113</definedName>
    <definedName name="_42__123Graph_BCHART_7" hidden="1">'[14]Monthly Data'!#REF!</definedName>
    <definedName name="_42__123Graph_CCHART_3" hidden="1">[3]A!$C$46:$C$59</definedName>
    <definedName name="_42__123Graph_CCHART_6" hidden="1">[3]A!$C$93:$C$113</definedName>
    <definedName name="_42__123Graph_DCHART_6" hidden="1">'[8]Monthly Data'!$D$6:$D$23</definedName>
    <definedName name="_42__123Graph_ECHART_1" hidden="1">[7]F!$I$5:$I$29</definedName>
    <definedName name="_42__123Graph_FCHART_1" hidden="1">[15]F!$L$5:$L$29</definedName>
    <definedName name="_42__123Graph_XCHART_3" hidden="1">[7]F!$A$5:$A$29</definedName>
    <definedName name="_420__________________________________________________________________________________________________________123Graph_CCHART_7" hidden="1">'[10]Monthly Data'!#REF!</definedName>
    <definedName name="_420____________________________________________________________123Graph_ACHART_2" hidden="1">[11]F!$B$5:$B$29</definedName>
    <definedName name="_420________123Graph_CCHART_2" hidden="1">[11]F!$H$5:$H$29</definedName>
    <definedName name="_421_____________________________________________________________________________________________________________________________________123Graph_ECHART_1" hidden="1">[11]F!$I$5:$I$29</definedName>
    <definedName name="_421__________________________________________________________________________________________________________123Graph_DCHART_1" hidden="1">[11]F!$E$5:$E$29</definedName>
    <definedName name="_421____________________________________________________________123Graph_ACHART_3" hidden="1">[11]F!$L$5:$L$29</definedName>
    <definedName name="_421________123Graph_CCHART_6" hidden="1">'[10]Monthly Data'!$E$6:$E$23</definedName>
    <definedName name="_422_____________________________________________________________________________________________________________________________________123Graph_FCHART_1" hidden="1">[11]F!$L$5:$L$29</definedName>
    <definedName name="_422__________________________________________________________________________________________________________123Graph_DCHART_6" hidden="1">'[10]Monthly Data'!$D$6:$D$23</definedName>
    <definedName name="_422____________________________________________________________123Graph_ACHART_4" hidden="1">[11]F!$G$5:$G$29</definedName>
    <definedName name="_422________123Graph_CCHART_7" hidden="1">'[10]Monthly Data'!#REF!</definedName>
    <definedName name="_423_____________________________________________________________________________________________________________________________________123Graph_LBL_BCHART_1" hidden="1">[11]F!$D$5:$D$29</definedName>
    <definedName name="_423__________________________________________________________________________________________________________123Graph_DCHART_7" hidden="1">'[10]Monthly Data'!#REF!</definedName>
    <definedName name="_423____________________________________________________________123Graph_ACHART_5" hidden="1">[11]E!$B$12:$B$32</definedName>
    <definedName name="_423________123Graph_DCHART_1" hidden="1">[11]F!$E$5:$E$29</definedName>
    <definedName name="_423__123Graph_CCHART_6" hidden="1">'[4]Monthly Data'!$E$6:$E$23</definedName>
    <definedName name="_424_____________________________________________________________________________________________________________________________________123Graph_LBL_BCHART_6" hidden="1">'[10]Monthly Data'!$C$6:$C$12</definedName>
    <definedName name="_424__________________________________________________________________________________________________________123Graph_ECHART_1" hidden="1">[11]F!$I$5:$I$29</definedName>
    <definedName name="_424____________________________________________________________123Graph_ACHART_6" hidden="1">'[10]Monthly Data'!$B$6:$B$23</definedName>
    <definedName name="_424________123Graph_DCHART_6" hidden="1">'[10]Monthly Data'!$D$6:$D$23</definedName>
    <definedName name="_425__________________________________________________________________________________________________________123Graph_FCHART_1" hidden="1">[11]F!$L$5:$L$29</definedName>
    <definedName name="_425________123Graph_DCHART_7" hidden="1">'[10]Monthly Data'!#REF!</definedName>
    <definedName name="_426_____________________________________________________________________________________________________________________________________123Graph_LBL_ECHART_1" hidden="1">[11]F!$G$5:$G$29</definedName>
    <definedName name="_426__________________________________________________________________________________________________________123Graph_LBL_BCHART_1" hidden="1">[11]F!$D$5:$D$29</definedName>
    <definedName name="_426____________________________________________________________123Graph_BCHART_1" hidden="1">[11]F!$J$5:$J$29</definedName>
    <definedName name="_426________123Graph_ECHART_1" hidden="1">[11]F!$I$5:$I$29</definedName>
    <definedName name="_427_____________________________________________________________________________________________________________________________________123Graph_XCHART_2" hidden="1">[11]F!$A$5:$A$29</definedName>
    <definedName name="_427__________________________________________________________________________________________________________123Graph_LBL_BCHART_6" hidden="1">'[10]Monthly Data'!$C$6:$C$12</definedName>
    <definedName name="_427____________________________________________________________123Graph_BCHART_2" hidden="1">[11]F!$J$5:$J$29</definedName>
    <definedName name="_427________123Graph_FCHART_1" hidden="1">[11]F!$L$5:$L$29</definedName>
    <definedName name="_428_____________________________________________________________________________________________________________________________________123Graph_XCHART_3" hidden="1">[11]F!$A$5:$A$29</definedName>
    <definedName name="_428__________________________________________________________________________________________________________123Graph_LBL_BCHART_7" hidden="1">'[10]Monthly Data'!#REF!</definedName>
    <definedName name="_428____________________________________________________________123Graph_BCHART_3" hidden="1">[11]F!$C$5:$C$29</definedName>
    <definedName name="_428________123Graph_LBL_BCHART_1" hidden="1">[11]F!$D$5:$D$29</definedName>
    <definedName name="_428___123Graph_LBL_ECHART_1" hidden="1">[19]F!$G$5:$G$29</definedName>
    <definedName name="_429_____________________________________________________________________________________________________________________________________123Graph_XCHART_4" hidden="1">[11]F!$A$5:$A$29</definedName>
    <definedName name="_429__________________________________________________________________________________________________________123Graph_LBL_ECHART_1" hidden="1">[11]F!$G$5:$G$29</definedName>
    <definedName name="_429____________________________________________________________123Graph_BCHART_6" hidden="1">'[10]Monthly Data'!$F$6:$F$23</definedName>
    <definedName name="_429________123Graph_LBL_BCHART_6" hidden="1">'[10]Monthly Data'!$C$6:$C$12</definedName>
    <definedName name="_429___123Graph_XCHART_2" hidden="1">[7]F!$A$5:$A$29</definedName>
    <definedName name="_43____________________________________________________________________________________________________________________________________________________________________________123Graph_CCHART_7" hidden="1">'[10]Monthly Data'!#REF!</definedName>
    <definedName name="_43_______________________________________________________________________________________________________________________123Graph_CCHART_7" hidden="1">'[10]Monthly Data'!#REF!</definedName>
    <definedName name="_43___________________________________________________________________________________123Graph_CCHART_7" hidden="1">'[10]Monthly Data'!#REF!</definedName>
    <definedName name="_43_____________________123Graph_CCHART_2" hidden="1">[11]F!$H$5:$H$29</definedName>
    <definedName name="_43____________123Graph_XCHART_4" hidden="1">[1]F!$A$5:$A$29</definedName>
    <definedName name="_43___________123Graph_ACHART_4" hidden="1">[7]F!$G$5:$G$29</definedName>
    <definedName name="_43___123Graph_CCHART_2" hidden="1">[1]F!$H$5:$H$29</definedName>
    <definedName name="_43__123Graph_ACHART_7" hidden="1">[3]A!$B$114:$B$131</definedName>
    <definedName name="_43__123Graph_BCHART_1" hidden="1">[7]F!$J$5:$J$29</definedName>
    <definedName name="_43__123Graph_CCHART_1" hidden="1">[15]F!$F$5:$F$29</definedName>
    <definedName name="_43__123Graph_CCHART_4" hidden="1">[3]A!$C$60:$C$75</definedName>
    <definedName name="_43__123Graph_CCHART_7" hidden="1">'[8]Monthly Data'!#REF!</definedName>
    <definedName name="_43__123Graph_ECHART_1" hidden="1">[15]F!$I$5:$I$29</definedName>
    <definedName name="_43__123Graph_FCHART_1" hidden="1">[7]F!$L$5:$L$29</definedName>
    <definedName name="_43__123Graph_LBL_BCHART_1" hidden="1">[1]F!$D$5:$D$29</definedName>
    <definedName name="_43__123Graph_XCHART_4" hidden="1">[7]F!$A$5:$A$29</definedName>
    <definedName name="_430_____________________________________________________________________________________________________________________________________123Graph_XCHART_7" hidden="1">'[10]Monthly Data'!$A$6:$A$13</definedName>
    <definedName name="_430__________________________________________________________________________________________________________123Graph_XCHART_2" hidden="1">[11]F!$A$5:$A$29</definedName>
    <definedName name="_430________123Graph_LBL_BCHART_7" hidden="1">'[10]Monthly Data'!#REF!</definedName>
    <definedName name="_431____________________________________________________________________________________________________________________________________123Graph_ACHART_1" hidden="1">[11]F!$B$5:$B$29</definedName>
    <definedName name="_431__________________________________________________________________________________________________________123Graph_XCHART_3" hidden="1">[11]F!$A$5:$A$29</definedName>
    <definedName name="_431____________________________________________________________123Graph_CCHART_1" hidden="1">[11]F!$F$5:$F$29</definedName>
    <definedName name="_431________123Graph_LBL_ECHART_1" hidden="1">[11]F!$G$5:$G$29</definedName>
    <definedName name="_431___123Graph_XCHART_4" hidden="1">[19]F!$A$5:$A$29</definedName>
    <definedName name="_432____________________________________________________________________________________________________________________________________123Graph_ACHART_2" hidden="1">[11]F!$B$5:$B$29</definedName>
    <definedName name="_432__________________________________________________________________________________________________________123Graph_XCHART_4" hidden="1">[11]F!$A$5:$A$29</definedName>
    <definedName name="_432____________________________________________________________123Graph_CCHART_2" hidden="1">[11]F!$H$5:$H$29</definedName>
    <definedName name="_432________123Graph_XCHART_2" hidden="1">[11]F!$A$5:$A$29</definedName>
    <definedName name="_432___123Graph_XCHART_7" hidden="1">'[4]Monthly Data'!$A$6:$A$13</definedName>
    <definedName name="_433____________________________________________________________________________________________________________________________________123Graph_ACHART_3" hidden="1">[11]F!$L$5:$L$29</definedName>
    <definedName name="_433__________________________________________________________________________________________________________123Graph_XCHART_7" hidden="1">'[10]Monthly Data'!$A$6:$A$13</definedName>
    <definedName name="_433____________________________________________________________123Graph_CCHART_6" hidden="1">'[10]Monthly Data'!$E$6:$E$23</definedName>
    <definedName name="_433________123Graph_XCHART_3" hidden="1">[11]F!$A$5:$A$29</definedName>
    <definedName name="_434____________________________________________________________________________________________________________________________________123Graph_ACHART_4" hidden="1">[11]F!$G$5:$G$29</definedName>
    <definedName name="_434_________________________________________________________________________________________________________123Graph_ACHART_1" hidden="1">[11]F!$B$5:$B$29</definedName>
    <definedName name="_434________123Graph_XCHART_4" hidden="1">[11]F!$A$5:$A$29</definedName>
    <definedName name="_435____________________________________________________________________________________________________________________________________123Graph_ACHART_5" hidden="1">[11]E!$B$12:$B$32</definedName>
    <definedName name="_435_________________________________________________________________________________________________________123Graph_ACHART_2" hidden="1">[11]F!$B$5:$B$29</definedName>
    <definedName name="_435____________________________________________________________123Graph_DCHART_1" hidden="1">[11]F!$E$5:$E$29</definedName>
    <definedName name="_435________123Graph_XCHART_7" hidden="1">'[10]Monthly Data'!$A$6:$A$13</definedName>
    <definedName name="_435__123Graph_DCHART_1" hidden="1">[7]F!$E$5:$E$29</definedName>
    <definedName name="_436____________________________________________________________________________________________________________________________________123Graph_ACHART_6" hidden="1">'[10]Monthly Data'!$B$6:$B$23</definedName>
    <definedName name="_436_________________________________________________________________________________________________________123Graph_ACHART_3" hidden="1">[11]F!$L$5:$L$29</definedName>
    <definedName name="_436____________________________________________________________123Graph_DCHART_6" hidden="1">'[10]Monthly Data'!$D$6:$D$23</definedName>
    <definedName name="_436_______123Graph_ACHART_1" hidden="1">[11]F!$B$5:$B$29</definedName>
    <definedName name="_437____________________________________________________________________________________________________________________________________123Graph_ACHART_7" hidden="1">'[10]Monthly Data'!#REF!</definedName>
    <definedName name="_437_________________________________________________________________________________________________________123Graph_ACHART_4" hidden="1">[11]F!$G$5:$G$29</definedName>
    <definedName name="_437_______123Graph_ACHART_2" hidden="1">[11]F!$B$5:$B$29</definedName>
    <definedName name="_438____________________________________________________________________________________________________________________________________123Graph_BCHART_1" hidden="1">[11]F!$J$5:$J$29</definedName>
    <definedName name="_438_________________________________________________________________________________________________________123Graph_ACHART_5" hidden="1">[11]E!$B$12:$B$32</definedName>
    <definedName name="_438____________________________________________________________123Graph_ECHART_1" hidden="1">[11]F!$I$5:$I$29</definedName>
    <definedName name="_438_______123Graph_ACHART_3" hidden="1">[11]F!$L$5:$L$29</definedName>
    <definedName name="_439____________________________________________________________________________________________________________________________________123Graph_BCHART_2" hidden="1">[11]F!$J$5:$J$29</definedName>
    <definedName name="_439_________________________________________________________________________________________________________123Graph_ACHART_6" hidden="1">'[10]Monthly Data'!$B$6:$B$23</definedName>
    <definedName name="_439____________________________________________________________123Graph_FCHART_1" hidden="1">[11]F!$L$5:$L$29</definedName>
    <definedName name="_439_______123Graph_ACHART_4" hidden="1">[11]F!$G$5:$G$29</definedName>
    <definedName name="_44____________________________________________________________________________________________________________________________________________________________________________123Graph_DCHART_7" hidden="1">'[10]Monthly Data'!#REF!</definedName>
    <definedName name="_44_______________________________________________________________________________________________________________________123Graph_DCHART_1" hidden="1">[11]F!$E$5:$E$29</definedName>
    <definedName name="_44___________________________________________________________________________________123Graph_DCHART_7" hidden="1">'[10]Monthly Data'!#REF!</definedName>
    <definedName name="_44_____________________123Graph_CCHART_6" hidden="1">'[10]Monthly Data'!$E$6:$E$23</definedName>
    <definedName name="_44____________123Graph_XCHART_7" hidden="1">'[8]Monthly Data'!$A$6:$A$13</definedName>
    <definedName name="_44___________123Graph_ACHART_5" hidden="1">[7]E!$B$12:$B$32</definedName>
    <definedName name="_44___123Graph_CCHART_6" hidden="1">'[8]Monthly Data'!$E$6:$E$23</definedName>
    <definedName name="_44__123Graph_ACHART_8" hidden="1">[3]A!$B$132:$B$150</definedName>
    <definedName name="_44__123Graph_BChart_1B" hidden="1">'[6]Cash Component Inputs'!$Y$11:$AK$11</definedName>
    <definedName name="_44__123Graph_CCHART_2" hidden="1">[15]F!$H$5:$H$29</definedName>
    <definedName name="_44__123Graph_CCHART_5" hidden="1">[3]A!$C$76:$C$92</definedName>
    <definedName name="_44__123Graph_CCHART_8" hidden="1">[3]A!$C$132:$C$150</definedName>
    <definedName name="_44__123Graph_DCHART_1" hidden="1">[1]F!$E$5:$E$29</definedName>
    <definedName name="_44__123Graph_ECHART_1" hidden="1">[1]F!$I$5:$I$29</definedName>
    <definedName name="_44__123Graph_LBL_BCHART_1" hidden="1">[7]F!$D$5:$D$29</definedName>
    <definedName name="_44__123Graph_LBL_BCHART_6" hidden="1">'[8]Monthly Data'!$C$6:$C$12</definedName>
    <definedName name="_44__123Graph_LBL_BCHART_7" hidden="1">'[14]Monthly Data'!#REF!</definedName>
    <definedName name="_44__123Graph_LBL_ECHART_1" hidden="1">[1]F!$G$5:$G$29</definedName>
    <definedName name="_44__123Graph_XCHART_7" hidden="1">'[4]Monthly Data'!$A$6:$A$13</definedName>
    <definedName name="_440____________________________________________________________________________________________________________________________________123Graph_BCHART_3" hidden="1">[11]F!$C$5:$C$29</definedName>
    <definedName name="_440_________________________________________________________________________________________________________123Graph_ACHART_7" hidden="1">'[10]Monthly Data'!#REF!</definedName>
    <definedName name="_440____________________________________________________________123Graph_LBL_BCHART_1" hidden="1">[11]F!$D$5:$D$29</definedName>
    <definedName name="_440_______123Graph_ACHART_5" hidden="1">[11]E!$B$12:$B$32</definedName>
    <definedName name="_441____________________________________________________________________________________________________________________________________123Graph_BCHART_6" hidden="1">'[10]Monthly Data'!$F$6:$F$23</definedName>
    <definedName name="_441_________________________________________________________________________________________________________123Graph_BCHART_1" hidden="1">[11]F!$J$5:$J$29</definedName>
    <definedName name="_441____________________________________________________________123Graph_LBL_BCHART_6" hidden="1">'[10]Monthly Data'!$C$6:$C$12</definedName>
    <definedName name="_441_______123Graph_ACHART_6" hidden="1">'[10]Monthly Data'!$B$6:$B$23</definedName>
    <definedName name="_441__123Graph_DCHART_1" hidden="1">[7]F!$E$5:$E$29</definedName>
    <definedName name="_441__123Graph_DCHART_6" hidden="1">'[4]Monthly Data'!$D$6:$D$23</definedName>
    <definedName name="_442____________________________________________________________________________________________________________________________________123Graph_BCHART_7" hidden="1">'[10]Monthly Data'!#REF!</definedName>
    <definedName name="_442_________________________________________________________________________________________________________123Graph_BCHART_2" hidden="1">[11]F!$J$5:$J$29</definedName>
    <definedName name="_442_______123Graph_ACHART_7" hidden="1">'[10]Monthly Data'!#REF!</definedName>
    <definedName name="_443____________________________________________________________________________________________________________________________________123Graph_CCHART_1" hidden="1">[11]F!$F$5:$F$29</definedName>
    <definedName name="_443_________________________________________________________________________________________________________123Graph_BCHART_3" hidden="1">[11]F!$C$5:$C$29</definedName>
    <definedName name="_443____________________________________________________________123Graph_LBL_ECHART_1" hidden="1">[11]F!$G$5:$G$29</definedName>
    <definedName name="_443_______123Graph_BCHART_1" hidden="1">[11]F!$J$5:$J$29</definedName>
    <definedName name="_444____________________________________________________________________________________________________________________________________123Graph_CCHART_2" hidden="1">[11]F!$H$5:$H$29</definedName>
    <definedName name="_444_________________________________________________________________________________________________________123Graph_BCHART_6" hidden="1">'[10]Monthly Data'!$F$6:$F$23</definedName>
    <definedName name="_444____________________________________________________________123Graph_XCHART_2" hidden="1">[11]F!$A$5:$A$29</definedName>
    <definedName name="_444_______123Graph_BCHART_2" hidden="1">[11]F!$J$5:$J$29</definedName>
    <definedName name="_445____________________________________________________________________________________________________________________________________123Graph_CCHART_6" hidden="1">'[10]Monthly Data'!$E$6:$E$23</definedName>
    <definedName name="_445_________________________________________________________________________________________________________123Graph_BCHART_7" hidden="1">'[10]Monthly Data'!#REF!</definedName>
    <definedName name="_445____________________________________________________________123Graph_XCHART_3" hidden="1">[11]F!$A$5:$A$29</definedName>
    <definedName name="_445_______123Graph_BCHART_3" hidden="1">[11]F!$C$5:$C$29</definedName>
    <definedName name="_446____________________________________________________________________________________________________________________________________123Graph_CCHART_7" hidden="1">'[10]Monthly Data'!#REF!</definedName>
    <definedName name="_446_________________________________________________________________________________________________________123Graph_CCHART_1" hidden="1">[11]F!$F$5:$F$29</definedName>
    <definedName name="_446____________________________________________________________123Graph_XCHART_4" hidden="1">[11]F!$A$5:$A$29</definedName>
    <definedName name="_446_______123Graph_BCHART_6" hidden="1">'[10]Monthly Data'!$F$6:$F$23</definedName>
    <definedName name="_446__123Graph_DCHART_6" hidden="1">'[4]Monthly Data'!$D$6:$D$23</definedName>
    <definedName name="_447____________________________________________________________________________________________________________________________________123Graph_DCHART_1" hidden="1">[11]F!$E$5:$E$29</definedName>
    <definedName name="_447_________________________________________________________________________________________________________123Graph_CCHART_2" hidden="1">[11]F!$H$5:$H$29</definedName>
    <definedName name="_447____________________________________________________________123Graph_XCHART_7" hidden="1">'[10]Monthly Data'!$A$6:$A$13</definedName>
    <definedName name="_447_______123Graph_BCHART_7" hidden="1">'[10]Monthly Data'!#REF!</definedName>
    <definedName name="_448____________________________________________________________________________________________________________________________________123Graph_DCHART_6" hidden="1">'[10]Monthly Data'!$D$6:$D$23</definedName>
    <definedName name="_448_________________________________________________________________________________________________________123Graph_CCHART_6" hidden="1">'[10]Monthly Data'!$E$6:$E$23</definedName>
    <definedName name="_448___________________________________________________________123Graph_ACHART_1" hidden="1">[11]F!$B$5:$B$29</definedName>
    <definedName name="_448_______123Graph_CCHART_1" hidden="1">[11]F!$F$5:$F$29</definedName>
    <definedName name="_449____________________________________________________________________________________________________________________________________123Graph_DCHART_7" hidden="1">'[10]Monthly Data'!#REF!</definedName>
    <definedName name="_449_________________________________________________________________________________________________________123Graph_CCHART_7" hidden="1">'[10]Monthly Data'!#REF!</definedName>
    <definedName name="_449___________________________________________________________123Graph_ACHART_2" hidden="1">[11]F!$B$5:$B$29</definedName>
    <definedName name="_449_______123Graph_CCHART_2" hidden="1">[11]F!$H$5:$H$29</definedName>
    <definedName name="_45____________________________________________________________________________________________________________________________________________________________________________123Graph_LBL_BCHART_7" hidden="1">'[10]Monthly Data'!#REF!</definedName>
    <definedName name="_45_______________________________________________________________________________________________________________________123Graph_DCHART_6" hidden="1">'[10]Monthly Data'!$D$6:$D$23</definedName>
    <definedName name="_45___________________________________________________________________________________123Graph_LBL_BCHART_7" hidden="1">'[10]Monthly Data'!#REF!</definedName>
    <definedName name="_45_____________________123Graph_CCHART_7" hidden="1">'[10]Monthly Data'!#REF!</definedName>
    <definedName name="_45___________123Graph_ACHART_1" hidden="1">[7]F!$B$5:$B$29</definedName>
    <definedName name="_45___________123Graph_ACHART_6" hidden="1">'[4]Monthly Data'!$B$6:$B$23</definedName>
    <definedName name="_45__123Graph_ACHART_9" hidden="1">[3]A!$B$151:$B$168</definedName>
    <definedName name="_45__123Graph_BCHART_2" hidden="1">[7]F!$J$5:$J$29</definedName>
    <definedName name="_45__123Graph_CCHART_6" hidden="1">'[14]Monthly Data'!$E$6:$E$23</definedName>
    <definedName name="_45__123Graph_CCHART_9" hidden="1">[3]A!$C$151:$C$168</definedName>
    <definedName name="_45__123Graph_DCHART_6" hidden="1">'[8]Monthly Data'!$D$6:$D$23</definedName>
    <definedName name="_45__123Graph_FCHART_1" hidden="1">[15]F!$L$5:$L$29</definedName>
    <definedName name="_45__123Graph_LBL_BCHART_6" hidden="1">'[4]Monthly Data'!$C$6:$C$12</definedName>
    <definedName name="_45__123Graph_LBL_ECHART_1" hidden="1">[15]F!$G$5:$G$29</definedName>
    <definedName name="_45__123Graph_XCHART_2" hidden="1">[1]F!$A$5:$A$29</definedName>
    <definedName name="_450____________________________________________________________________________________________________________________________________123Graph_ECHART_1" hidden="1">[11]F!$I$5:$I$29</definedName>
    <definedName name="_450_________________________________________________________________________________________________________123Graph_DCHART_1" hidden="1">[11]F!$E$5:$E$29</definedName>
    <definedName name="_450___________________________________________________________123Graph_ACHART_3" hidden="1">[11]F!$L$5:$L$29</definedName>
    <definedName name="_450_______123Graph_CCHART_6" hidden="1">'[10]Monthly Data'!$E$6:$E$23</definedName>
    <definedName name="_451____________________________________________________________________________________________________________________________________123Graph_FCHART_1" hidden="1">[11]F!$L$5:$L$29</definedName>
    <definedName name="_451_________________________________________________________________________________________________________123Graph_DCHART_6" hidden="1">'[10]Monthly Data'!$D$6:$D$23</definedName>
    <definedName name="_451___________________________________________________________123Graph_ACHART_4" hidden="1">[11]F!$G$5:$G$29</definedName>
    <definedName name="_451_______123Graph_CCHART_7" hidden="1">'[10]Monthly Data'!#REF!</definedName>
    <definedName name="_452____________________________________________________________________________________________________________________________________123Graph_LBL_BCHART_1" hidden="1">[11]F!$D$5:$D$29</definedName>
    <definedName name="_452_________________________________________________________________________________________________________123Graph_DCHART_7" hidden="1">'[10]Monthly Data'!#REF!</definedName>
    <definedName name="_452___________________________________________________________123Graph_ACHART_5" hidden="1">[11]E!$B$12:$B$32</definedName>
    <definedName name="_452_______123Graph_DCHART_1" hidden="1">[11]F!$E$5:$E$29</definedName>
    <definedName name="_453____________________________________________________________________________________________________________________________________123Graph_LBL_BCHART_6" hidden="1">'[10]Monthly Data'!$C$6:$C$12</definedName>
    <definedName name="_453_________________________________________________________________________________________________________123Graph_ECHART_1" hidden="1">[11]F!$I$5:$I$29</definedName>
    <definedName name="_453___________________________________________________________123Graph_ACHART_6" hidden="1">'[10]Monthly Data'!$B$6:$B$23</definedName>
    <definedName name="_453_______123Graph_DCHART_6" hidden="1">'[10]Monthly Data'!$D$6:$D$23</definedName>
    <definedName name="_454____________________________________________________________________________________________________________________________________123Graph_LBL_BCHART_7" hidden="1">'[10]Monthly Data'!#REF!</definedName>
    <definedName name="_454_________________________________________________________________________________________________________123Graph_FCHART_1" hidden="1">[11]F!$L$5:$L$29</definedName>
    <definedName name="_454___________________________________________________________123Graph_ACHART_7" hidden="1">'[10]Monthly Data'!#REF!</definedName>
    <definedName name="_454_______123Graph_DCHART_7" hidden="1">'[10]Monthly Data'!#REF!</definedName>
    <definedName name="_455____________________________________________________________________________________________________________________________________123Graph_LBL_ECHART_1" hidden="1">[11]F!$G$5:$G$29</definedName>
    <definedName name="_455_________________________________________________________________________________________________________123Graph_LBL_BCHART_1" hidden="1">[11]F!$D$5:$D$29</definedName>
    <definedName name="_455___________________________________________________________123Graph_BCHART_1" hidden="1">[11]F!$J$5:$J$29</definedName>
    <definedName name="_455_______123Graph_ECHART_1" hidden="1">[11]F!$I$5:$I$29</definedName>
    <definedName name="_456____________________________________________________________________________________________________________________________________123Graph_XCHART_2" hidden="1">[11]F!$A$5:$A$29</definedName>
    <definedName name="_456_________________________________________________________________________________________________________123Graph_LBL_BCHART_6" hidden="1">'[10]Monthly Data'!$C$6:$C$12</definedName>
    <definedName name="_456___________________________________________________________123Graph_BCHART_2" hidden="1">[11]F!$J$5:$J$29</definedName>
    <definedName name="_456_______123Graph_FCHART_1" hidden="1">[11]F!$L$5:$L$29</definedName>
    <definedName name="_457____________________________________________________________________________________________________________________________________123Graph_XCHART_3" hidden="1">[11]F!$A$5:$A$29</definedName>
    <definedName name="_457_________________________________________________________________________________________________________123Graph_LBL_BCHART_7" hidden="1">'[10]Monthly Data'!#REF!</definedName>
    <definedName name="_457___________________________________________________________123Graph_BCHART_3" hidden="1">[11]F!$C$5:$C$29</definedName>
    <definedName name="_457_______123Graph_LBL_BCHART_1" hidden="1">[11]F!$D$5:$D$29</definedName>
    <definedName name="_458____________________________________________________________________________________________________________________________________123Graph_XCHART_4" hidden="1">[11]F!$A$5:$A$29</definedName>
    <definedName name="_458_________________________________________________________________________________________________________123Graph_LBL_ECHART_1" hidden="1">[11]F!$G$5:$G$29</definedName>
    <definedName name="_458___________________________________________________________123Graph_BCHART_6" hidden="1">'[10]Monthly Data'!$F$6:$F$23</definedName>
    <definedName name="_458_______123Graph_LBL_BCHART_6" hidden="1">'[10]Monthly Data'!$C$6:$C$12</definedName>
    <definedName name="_459____________________________________________________________________________________________________________________________________123Graph_XCHART_7" hidden="1">'[10]Monthly Data'!$A$6:$A$13</definedName>
    <definedName name="_459_________________________________________________________________________________________________________123Graph_XCHART_2" hidden="1">[11]F!$A$5:$A$29</definedName>
    <definedName name="_459___________________________________________________________123Graph_BCHART_7" hidden="1">'[10]Monthly Data'!#REF!</definedName>
    <definedName name="_459_______123Graph_LBL_BCHART_7" hidden="1">'[10]Monthly Data'!#REF!</definedName>
    <definedName name="_46___________________________________________________________________________________________________________________________________________________________________________123Graph_ACHART_7" hidden="1">'[10]Monthly Data'!#REF!</definedName>
    <definedName name="_46_______________________________________________________________________________________________________________________123Graph_DCHART_7" hidden="1">'[10]Monthly Data'!#REF!</definedName>
    <definedName name="_46__________________________________________________________________________________123Graph_ACHART_7" hidden="1">'[10]Monthly Data'!#REF!</definedName>
    <definedName name="_46_____________________123Graph_DCHART_1" hidden="1">[11]F!$E$5:$E$29</definedName>
    <definedName name="_46___________123Graph_ACHART_2" hidden="1">[7]F!$B$5:$B$29</definedName>
    <definedName name="_46___________123Graph_BCHART_1" hidden="1">[7]F!$J$5:$J$29</definedName>
    <definedName name="_46___123Graph_DCHART_1" hidden="1">[1]F!$E$5:$E$29</definedName>
    <definedName name="_46__123Graph_BCHART_1" hidden="1">[3]A!$J$27:$J$42</definedName>
    <definedName name="_46__123Graph_CCHART_7" hidden="1">[3]A!$C$114:$C$131</definedName>
    <definedName name="_46__123Graph_DCHART_1" hidden="1">[19]F!$E$5:$E$29</definedName>
    <definedName name="_46__123Graph_LBL_BCHART_1" hidden="1">[1]F!$D$5:$D$29</definedName>
    <definedName name="_46__123Graph_LBL_BCHART_6" hidden="1">'[14]Monthly Data'!$C$6:$C$12</definedName>
    <definedName name="_46__123Graph_XCHART_1" hidden="1">[3]A!$A$27:$A$42</definedName>
    <definedName name="_46__123Graph_XCHART_2" hidden="1">[15]F!$A$5:$A$29</definedName>
    <definedName name="_46__123Graph_XCHART_3" hidden="1">[1]F!$A$5:$A$29</definedName>
    <definedName name="_460___________________________________________________________________________________________________________________________________123Graph_ACHART_1" hidden="1">[11]F!$B$5:$B$29</definedName>
    <definedName name="_460_________________________________________________________________________________________________________123Graph_XCHART_3" hidden="1">[11]F!$A$5:$A$29</definedName>
    <definedName name="_460___________________________________________________________123Graph_CCHART_1" hidden="1">[11]F!$F$5:$F$29</definedName>
    <definedName name="_460_______123Graph_LBL_ECHART_1" hidden="1">[11]F!$G$5:$G$29</definedName>
    <definedName name="_460__123Graph_ECHART_1" hidden="1">[7]F!$I$5:$I$29</definedName>
    <definedName name="_461___________________________________________________________________________________________________________________________________123Graph_ACHART_2" hidden="1">[11]F!$B$5:$B$29</definedName>
    <definedName name="_461_________________________________________________________________________________________________________123Graph_XCHART_4" hidden="1">[11]F!$A$5:$A$29</definedName>
    <definedName name="_461___________________________________________________________123Graph_CCHART_2" hidden="1">[11]F!$H$5:$H$29</definedName>
    <definedName name="_461_______123Graph_XCHART_2" hidden="1">[11]F!$A$5:$A$29</definedName>
    <definedName name="_462___________________________________________________________________________________________________________________________________123Graph_ACHART_3" hidden="1">[11]F!$L$5:$L$29</definedName>
    <definedName name="_462_________________________________________________________________________________________________________123Graph_XCHART_7" hidden="1">'[10]Monthly Data'!$A$6:$A$13</definedName>
    <definedName name="_462___________________________________________________________123Graph_CCHART_6" hidden="1">'[10]Monthly Data'!$E$6:$E$23</definedName>
    <definedName name="_462_______123Graph_XCHART_3" hidden="1">[11]F!$A$5:$A$29</definedName>
    <definedName name="_463___________________________________________________________________________________________________________________________________123Graph_ACHART_4" hidden="1">[11]F!$G$5:$G$29</definedName>
    <definedName name="_463________________________________________________________________________________________________________123Graph_ACHART_1" hidden="1">[11]F!$B$5:$B$29</definedName>
    <definedName name="_463___________________________________________________________123Graph_CCHART_7" hidden="1">'[10]Monthly Data'!#REF!</definedName>
    <definedName name="_463_______123Graph_XCHART_4" hidden="1">[11]F!$A$5:$A$29</definedName>
    <definedName name="_464___________________________________________________________________________________________________________________________________123Graph_ACHART_5" hidden="1">[11]E!$B$12:$B$32</definedName>
    <definedName name="_464________________________________________________________________________________________________________123Graph_ACHART_2" hidden="1">[11]F!$B$5:$B$29</definedName>
    <definedName name="_464___________________________________________________________123Graph_DCHART_1" hidden="1">[11]F!$E$5:$E$29</definedName>
    <definedName name="_464_______123Graph_XCHART_7" hidden="1">'[10]Monthly Data'!$A$6:$A$13</definedName>
    <definedName name="_464__123Graph_ECHART_1" hidden="1">[7]F!$I$5:$I$29</definedName>
    <definedName name="_465___________________________________________________________________________________________________________________________________123Graph_ACHART_6" hidden="1">'[10]Monthly Data'!$B$6:$B$23</definedName>
    <definedName name="_465________________________________________________________________________________________________________123Graph_ACHART_3" hidden="1">[11]F!$L$5:$L$29</definedName>
    <definedName name="_465___________________________________________________________123Graph_DCHART_6" hidden="1">'[10]Monthly Data'!$D$6:$D$23</definedName>
    <definedName name="_465______123Graph_ACHART_1" hidden="1">[11]F!$B$5:$B$29</definedName>
    <definedName name="_466________________________________________________________________________________________________________123Graph_ACHART_4" hidden="1">[11]F!$G$5:$G$29</definedName>
    <definedName name="_466___________________________________________________________123Graph_DCHART_7" hidden="1">'[10]Monthly Data'!#REF!</definedName>
    <definedName name="_466______123Graph_ACHART_2" hidden="1">[11]F!$B$5:$B$29</definedName>
    <definedName name="_466__123Graph_FCHART_1" hidden="1">[7]F!$L$5:$L$29</definedName>
    <definedName name="_467___________________________________________________________________________________________________________________________________123Graph_BCHART_1" hidden="1">[11]F!$J$5:$J$29</definedName>
    <definedName name="_467________________________________________________________________________________________________________123Graph_ACHART_5" hidden="1">[11]E!$B$12:$B$32</definedName>
    <definedName name="_467___________________________________________________________123Graph_ECHART_1" hidden="1">[11]F!$I$5:$I$29</definedName>
    <definedName name="_467______123Graph_ACHART_3" hidden="1">[11]F!$L$5:$L$29</definedName>
    <definedName name="_468___________________________________________________________________________________________________________________________________123Graph_BCHART_2" hidden="1">[11]F!$J$5:$J$29</definedName>
    <definedName name="_468________________________________________________________________________________________________________123Graph_ACHART_6" hidden="1">'[10]Monthly Data'!$B$6:$B$23</definedName>
    <definedName name="_468___________________________________________________________123Graph_FCHART_1" hidden="1">[11]F!$L$5:$L$29</definedName>
    <definedName name="_468______123Graph_ACHART_4" hidden="1">[11]F!$G$5:$G$29</definedName>
    <definedName name="_469___________________________________________________________________________________________________________________________________123Graph_BCHART_3" hidden="1">[11]F!$C$5:$C$29</definedName>
    <definedName name="_469________________________________________________________________________________________________________123Graph_ACHART_7" hidden="1">'[10]Monthly Data'!#REF!</definedName>
    <definedName name="_469___________________________________________________________123Graph_LBL_BCHART_1" hidden="1">[11]F!$D$5:$D$29</definedName>
    <definedName name="_469______123Graph_ACHART_5" hidden="1">[11]E!$B$12:$B$32</definedName>
    <definedName name="_469__123Graph_FCHART_1" hidden="1">[7]F!$L$5:$L$29</definedName>
    <definedName name="_47___________________________________________________________________________________________________________________________________________________________________________123Graph_BCHART_7" hidden="1">'[10]Monthly Data'!#REF!</definedName>
    <definedName name="_47_______________________________________________________________________________________________________________________123Graph_ECHART_1" hidden="1">[11]F!$I$5:$I$29</definedName>
    <definedName name="_47__________________________________________________________________________________123Graph_BCHART_7" hidden="1">'[10]Monthly Data'!#REF!</definedName>
    <definedName name="_47_____________________123Graph_DCHART_6" hidden="1">'[10]Monthly Data'!$D$6:$D$23</definedName>
    <definedName name="_47___________123Graph_ACHART_3" hidden="1">[7]F!$L$5:$L$29</definedName>
    <definedName name="_47___________123Graph_BCHART_2" hidden="1">[7]F!$J$5:$J$29</definedName>
    <definedName name="_47___123Graph_DCHART_6" hidden="1">'[8]Monthly Data'!$D$6:$D$23</definedName>
    <definedName name="_47__123Graph_BCHART_10" hidden="1">[3]A!$J$168:$J$187</definedName>
    <definedName name="_47__123Graph_BCHART_3" hidden="1">[7]F!$C$5:$C$29</definedName>
    <definedName name="_47__123Graph_CCHART_8" hidden="1">[3]A!$C$132:$C$150</definedName>
    <definedName name="_47__123Graph_LBL_BCHART_1" hidden="1">[15]F!$D$5:$D$29</definedName>
    <definedName name="_47__123Graph_LBL_BCHART_6" hidden="1">'[8]Monthly Data'!$C$6:$C$12</definedName>
    <definedName name="_47__123Graph_XCHART_10" hidden="1">[3]A!$A$168:$A$187</definedName>
    <definedName name="_47__123Graph_XCHART_3" hidden="1">[15]F!$A$5:$A$29</definedName>
    <definedName name="_47__123Graph_XCHART_4" hidden="1">[1]F!$A$5:$A$29</definedName>
    <definedName name="_470___________________________________________________________________________________________________________________________________123Graph_BCHART_6" hidden="1">'[10]Monthly Data'!$F$6:$F$23</definedName>
    <definedName name="_470________________________________________________________________________________________________________123Graph_BCHART_1" hidden="1">[11]F!$J$5:$J$29</definedName>
    <definedName name="_470___________________________________________________________123Graph_LBL_BCHART_6" hidden="1">'[10]Monthly Data'!$C$6:$C$12</definedName>
    <definedName name="_470______123Graph_ACHART_6" hidden="1">'[10]Monthly Data'!$B$6:$B$23</definedName>
    <definedName name="_471________________________________________________________________________________________________________123Graph_BCHART_2" hidden="1">[11]F!$J$5:$J$29</definedName>
    <definedName name="_471___________________________________________________________123Graph_LBL_BCHART_7" hidden="1">'[10]Monthly Data'!#REF!</definedName>
    <definedName name="_471______123Graph_ACHART_7" hidden="1">'[10]Monthly Data'!#REF!</definedName>
    <definedName name="_472___________________________________________________________________________________________________________________________________123Graph_CCHART_1" hidden="1">[11]F!$F$5:$F$29</definedName>
    <definedName name="_472________________________________________________________________________________________________________123Graph_BCHART_3" hidden="1">[11]F!$C$5:$C$29</definedName>
    <definedName name="_472___________________________________________________________123Graph_LBL_ECHART_1" hidden="1">[11]F!$G$5:$G$29</definedName>
    <definedName name="_472______123Graph_BCHART_1" hidden="1">[11]F!$J$5:$J$29</definedName>
    <definedName name="_472__123Graph_LBL_BCHART_1" hidden="1">[7]F!$D$5:$D$29</definedName>
    <definedName name="_473___________________________________________________________________________________________________________________________________123Graph_CCHART_2" hidden="1">[11]F!$H$5:$H$29</definedName>
    <definedName name="_473________________________________________________________________________________________________________123Graph_BCHART_6" hidden="1">'[10]Monthly Data'!$F$6:$F$23</definedName>
    <definedName name="_473___________________________________________________________123Graph_XCHART_2" hidden="1">[11]F!$A$5:$A$29</definedName>
    <definedName name="_473______123Graph_BCHART_2" hidden="1">[11]F!$J$5:$J$29</definedName>
    <definedName name="_474___________________________________________________________________________________________________________________________________123Graph_CCHART_6" hidden="1">'[10]Monthly Data'!$E$6:$E$23</definedName>
    <definedName name="_474________________________________________________________________________________________________________123Graph_BCHART_7" hidden="1">'[10]Monthly Data'!#REF!</definedName>
    <definedName name="_474___________________________________________________________123Graph_XCHART_3" hidden="1">[11]F!$A$5:$A$29</definedName>
    <definedName name="_474______123Graph_BCHART_3" hidden="1">[11]F!$C$5:$C$29</definedName>
    <definedName name="_474__123Graph_LBL_BCHART_1" hidden="1">[7]F!$D$5:$D$29</definedName>
    <definedName name="_475________________________________________________________________________________________________________123Graph_CCHART_1" hidden="1">[11]F!$F$5:$F$29</definedName>
    <definedName name="_475___________________________________________________________123Graph_XCHART_4" hidden="1">[11]F!$A$5:$A$29</definedName>
    <definedName name="_475______123Graph_BCHART_6" hidden="1">'[10]Monthly Data'!$F$6:$F$23</definedName>
    <definedName name="_476___________________________________________________________________________________________________________________________________123Graph_DCHART_1" hidden="1">[11]F!$E$5:$E$29</definedName>
    <definedName name="_476________________________________________________________________________________________________________123Graph_CCHART_2" hidden="1">[11]F!$H$5:$H$29</definedName>
    <definedName name="_476___________________________________________________________123Graph_XCHART_7" hidden="1">'[10]Monthly Data'!$A$6:$A$13</definedName>
    <definedName name="_476______123Graph_BCHART_7" hidden="1">'[10]Monthly Data'!#REF!</definedName>
    <definedName name="_477___________________________________________________________________________________________________________________________________123Graph_DCHART_6" hidden="1">'[10]Monthly Data'!$D$6:$D$23</definedName>
    <definedName name="_477________________________________________________________________________________________________________123Graph_CCHART_6" hidden="1">'[10]Monthly Data'!$E$6:$E$23</definedName>
    <definedName name="_477__________________________________________________________123Graph_ACHART_1" hidden="1">[11]F!$B$5:$B$29</definedName>
    <definedName name="_477______123Graph_CCHART_1" hidden="1">[11]F!$F$5:$F$29</definedName>
    <definedName name="_478________________________________________________________________________________________________________123Graph_CCHART_7" hidden="1">'[10]Monthly Data'!#REF!</definedName>
    <definedName name="_478__________________________________________________________123Graph_ACHART_2" hidden="1">[11]F!$B$5:$B$29</definedName>
    <definedName name="_478______123Graph_CCHART_2" hidden="1">[11]F!$H$5:$H$29</definedName>
    <definedName name="_478__123Graph_LBL_BCHART_6" hidden="1">'[4]Monthly Data'!$C$6:$C$12</definedName>
    <definedName name="_479___________________________________________________________________________________________________________________________________123Graph_ECHART_1" hidden="1">[11]F!$I$5:$I$29</definedName>
    <definedName name="_479________________________________________________________________________________________________________123Graph_DCHART_1" hidden="1">[11]F!$E$5:$E$29</definedName>
    <definedName name="_479__________________________________________________________123Graph_ACHART_3" hidden="1">[11]F!$L$5:$L$29</definedName>
    <definedName name="_479______123Graph_CCHART_6" hidden="1">'[10]Monthly Data'!$E$6:$E$23</definedName>
    <definedName name="_479__123Graph_LBL_BCHART_6" hidden="1">'[4]Monthly Data'!$C$6:$C$12</definedName>
    <definedName name="_48___________________________________________________________________________________________________________________________________________________________________________123Graph_CCHART_7" hidden="1">'[10]Monthly Data'!#REF!</definedName>
    <definedName name="_48_______________________________________________________________________________________________________________________123Graph_FCHART_1" hidden="1">[11]F!$L$5:$L$29</definedName>
    <definedName name="_48__________________________________________________________________________________123Graph_CCHART_7" hidden="1">'[10]Monthly Data'!#REF!</definedName>
    <definedName name="_48_____________________123Graph_DCHART_7" hidden="1">'[10]Monthly Data'!#REF!</definedName>
    <definedName name="_48___________123Graph_ACHART_4" hidden="1">[7]F!$G$5:$G$29</definedName>
    <definedName name="_48___________123Graph_BCHART_3" hidden="1">[7]F!$C$5:$C$29</definedName>
    <definedName name="_48__123Graph_BCHART_11" hidden="1">[3]A!$J$188:$J$206</definedName>
    <definedName name="_48__123Graph_BChart_4B" hidden="1">'[6]Cash Component Inputs'!$AG$16:$AS$16</definedName>
    <definedName name="_48__123Graph_CCHART_9" hidden="1">[3]A!$C$151:$C$168</definedName>
    <definedName name="_48__123Graph_DCHART_6" hidden="1">'[22]Monthly Data'!$D$6:$D$23</definedName>
    <definedName name="_48__123Graph_ECHART_1" hidden="1">[19]F!$I$5:$I$29</definedName>
    <definedName name="_48__123Graph_LBL_BCHART_7" hidden="1">'[4]Monthly Data'!#REF!</definedName>
    <definedName name="_48__123Graph_XCHART_11" hidden="1">[3]A!$A$188:$A$206</definedName>
    <definedName name="_48__123Graph_XCHART_4" hidden="1">[15]F!$A$5:$A$29</definedName>
    <definedName name="_48__123Graph_XCHART_7" hidden="1">'[8]Monthly Data'!$A$6:$A$13</definedName>
    <definedName name="_480___________________________________________________________________________________________________________________________________123Graph_FCHART_1" hidden="1">[11]F!$L$5:$L$29</definedName>
    <definedName name="_480________________________________________________________________________________________________________123Graph_DCHART_6" hidden="1">'[10]Monthly Data'!$D$6:$D$23</definedName>
    <definedName name="_480__________________________________________________________123Graph_ACHART_4" hidden="1">[11]F!$G$5:$G$29</definedName>
    <definedName name="_480______123Graph_CCHART_7" hidden="1">'[10]Monthly Data'!#REF!</definedName>
    <definedName name="_481___________________________________________________________________________________________________________________________________123Graph_LBL_BCHART_1" hidden="1">[11]F!$D$5:$D$29</definedName>
    <definedName name="_481________________________________________________________________________________________________________123Graph_DCHART_7" hidden="1">'[10]Monthly Data'!#REF!</definedName>
    <definedName name="_481__________________________________________________________123Graph_ACHART_5" hidden="1">[11]E!$B$12:$B$32</definedName>
    <definedName name="_481______123Graph_DCHART_1" hidden="1">[11]F!$E$5:$E$29</definedName>
    <definedName name="_482___________________________________________________________________________________________________________________________________123Graph_LBL_BCHART_6" hidden="1">'[10]Monthly Data'!$C$6:$C$12</definedName>
    <definedName name="_482________________________________________________________________________________________________________123Graph_ECHART_1" hidden="1">[11]F!$I$5:$I$29</definedName>
    <definedName name="_482__________________________________________________________123Graph_ACHART_6" hidden="1">'[10]Monthly Data'!$B$6:$B$23</definedName>
    <definedName name="_482______123Graph_DCHART_6" hidden="1">'[10]Monthly Data'!$D$6:$D$23</definedName>
    <definedName name="_483________________________________________________________________________________________________________123Graph_FCHART_1" hidden="1">[11]F!$L$5:$L$29</definedName>
    <definedName name="_483______123Graph_DCHART_7" hidden="1">'[10]Monthly Data'!#REF!</definedName>
    <definedName name="_484___________________________________________________________________________________________________________________________________123Graph_LBL_ECHART_1" hidden="1">[11]F!$G$5:$G$29</definedName>
    <definedName name="_484________________________________________________________________________________________________________123Graph_LBL_BCHART_1" hidden="1">[11]F!$D$5:$D$29</definedName>
    <definedName name="_484__________________________________________________________123Graph_BCHART_1" hidden="1">[11]F!$J$5:$J$29</definedName>
    <definedName name="_484______123Graph_ECHART_1" hidden="1">[11]F!$I$5:$I$29</definedName>
    <definedName name="_485___________________________________________________________________________________________________________________________________123Graph_XCHART_2" hidden="1">[11]F!$A$5:$A$29</definedName>
    <definedName name="_485________________________________________________________________________________________________________123Graph_LBL_BCHART_6" hidden="1">'[10]Monthly Data'!$C$6:$C$12</definedName>
    <definedName name="_485__________________________________________________________123Graph_BCHART_2" hidden="1">[11]F!$J$5:$J$29</definedName>
    <definedName name="_485______123Graph_FCHART_1" hidden="1">[11]F!$L$5:$L$29</definedName>
    <definedName name="_486___________________________________________________________________________________________________________________________________123Graph_XCHART_3" hidden="1">[11]F!$A$5:$A$29</definedName>
    <definedName name="_486________________________________________________________________________________________________________123Graph_LBL_BCHART_7" hidden="1">'[10]Monthly Data'!#REF!</definedName>
    <definedName name="_486__________________________________________________________123Graph_BCHART_3" hidden="1">[11]F!$C$5:$C$29</definedName>
    <definedName name="_486______123Graph_LBL_BCHART_1" hidden="1">[11]F!$D$5:$D$29</definedName>
    <definedName name="_487___________________________________________________________________________________________________________________________________123Graph_XCHART_4" hidden="1">[11]F!$A$5:$A$29</definedName>
    <definedName name="_487________________________________________________________________________________________________________123Graph_LBL_ECHART_1" hidden="1">[11]F!$G$5:$G$29</definedName>
    <definedName name="_487__________________________________________________________123Graph_BCHART_6" hidden="1">'[10]Monthly Data'!$F$6:$F$23</definedName>
    <definedName name="_487______123Graph_LBL_BCHART_6" hidden="1">'[10]Monthly Data'!$C$6:$C$12</definedName>
    <definedName name="_488___________________________________________________________________________________________________________________________________123Graph_XCHART_7" hidden="1">'[10]Monthly Data'!$A$6:$A$13</definedName>
    <definedName name="_488________________________________________________________________________________________________________123Graph_XCHART_2" hidden="1">[11]F!$A$5:$A$29</definedName>
    <definedName name="_488______123Graph_LBL_BCHART_7" hidden="1">'[10]Monthly Data'!#REF!</definedName>
    <definedName name="_489__________________________________________________________________________________________________________________________________123Graph_ACHART_1" hidden="1">[11]F!$B$5:$B$29</definedName>
    <definedName name="_489________________________________________________________________________________________________________123Graph_XCHART_3" hidden="1">[11]F!$A$5:$A$29</definedName>
    <definedName name="_489__________________________________________________________123Graph_CCHART_1" hidden="1">[11]F!$F$5:$F$29</definedName>
    <definedName name="_489______123Graph_LBL_ECHART_1" hidden="1">[11]F!$G$5:$G$29</definedName>
    <definedName name="_49___________________________________________________________________________________________________________________________________________________________________________123Graph_DCHART_7" hidden="1">'[10]Monthly Data'!#REF!</definedName>
    <definedName name="_49_______________________________________________________________________________________________________________________123Graph_LBL_BCHART_1" hidden="1">[11]F!$D$5:$D$29</definedName>
    <definedName name="_49__________________________________________________________________________________123Graph_DCHART_7" hidden="1">'[10]Monthly Data'!#REF!</definedName>
    <definedName name="_49_____________________123Graph_ECHART_1" hidden="1">[11]F!$I$5:$I$29</definedName>
    <definedName name="_49___________123Graph_ACHART_5" hidden="1">[7]E!$B$12:$B$32</definedName>
    <definedName name="_49___________123Graph_BCHART_6" hidden="1">'[4]Monthly Data'!$F$6:$F$23</definedName>
    <definedName name="_49___123Graph_ECHART_1" hidden="1">[1]F!$I$5:$I$29</definedName>
    <definedName name="_49__123Graph_BCHART_12" hidden="1">[3]A!$J$207:$J$226</definedName>
    <definedName name="_49__123Graph_BCHART_6" hidden="1">'[4]Monthly Data'!$F$6:$F$23</definedName>
    <definedName name="_49__123Graph_LBL_BCHART_6" hidden="1">'[14]Monthly Data'!$C$6:$C$12</definedName>
    <definedName name="_49__123Graph_LBL_BCHART_7" hidden="1">'[8]Monthly Data'!#REF!</definedName>
    <definedName name="_49__123Graph_LBL_ECHART_1" hidden="1">[7]F!$G$5:$G$29</definedName>
    <definedName name="_49__123Graph_XCHART_1" hidden="1">[3]A!$A$27:$A$42</definedName>
    <definedName name="_49__123Graph_XCHART_12" hidden="1">[3]A!$A$207:$A$226</definedName>
    <definedName name="_49__123Graph_XCHART_7" hidden="1">'[14]Monthly Data'!$A$6:$A$13</definedName>
    <definedName name="_490__________________________________________________________________________________________________________________________________123Graph_ACHART_2" hidden="1">[11]F!$B$5:$B$29</definedName>
    <definedName name="_490________________________________________________________________________________________________________123Graph_XCHART_4" hidden="1">[11]F!$A$5:$A$29</definedName>
    <definedName name="_490__________________________________________________________123Graph_CCHART_2" hidden="1">[11]F!$H$5:$H$29</definedName>
    <definedName name="_490______123Graph_XCHART_2" hidden="1">[11]F!$A$5:$A$29</definedName>
    <definedName name="_491__________________________________________________________________________________________________________________________________123Graph_ACHART_3" hidden="1">[11]F!$L$5:$L$29</definedName>
    <definedName name="_491________________________________________________________________________________________________________123Graph_XCHART_7" hidden="1">'[10]Monthly Data'!$A$6:$A$13</definedName>
    <definedName name="_491__________________________________________________________123Graph_CCHART_6" hidden="1">'[10]Monthly Data'!$E$6:$E$23</definedName>
    <definedName name="_491______123Graph_XCHART_3" hidden="1">[11]F!$A$5:$A$29</definedName>
    <definedName name="_492__________________________________________________________________________________________________________________________________123Graph_ACHART_4" hidden="1">[11]F!$G$5:$G$29</definedName>
    <definedName name="_492_______________________________________________________________________________________________________123Graph_ACHART_1" hidden="1">[11]F!$B$5:$B$29</definedName>
    <definedName name="_492______123Graph_XCHART_4" hidden="1">[11]F!$A$5:$A$29</definedName>
    <definedName name="_493__________________________________________________________________________________________________________________________________123Graph_ACHART_5" hidden="1">[11]E!$B$12:$B$32</definedName>
    <definedName name="_493_______________________________________________________________________________________________________123Graph_ACHART_2" hidden="1">[11]F!$B$5:$B$29</definedName>
    <definedName name="_493__________________________________________________________123Graph_DCHART_1" hidden="1">[11]F!$E$5:$E$29</definedName>
    <definedName name="_493______123Graph_XCHART_7" hidden="1">'[10]Monthly Data'!$A$6:$A$13</definedName>
    <definedName name="_494__________________________________________________________________________________________________________________________________123Graph_ACHART_6" hidden="1">'[10]Monthly Data'!$B$6:$B$23</definedName>
    <definedName name="_494_______________________________________________________________________________________________________123Graph_ACHART_3" hidden="1">[11]F!$L$5:$L$29</definedName>
    <definedName name="_494__________________________________________________________123Graph_DCHART_6" hidden="1">'[10]Monthly Data'!$D$6:$D$23</definedName>
    <definedName name="_494_____123Graph_ACHART_1" hidden="1">[11]F!$B$5:$B$29</definedName>
    <definedName name="_495__________________________________________________________________________________________________________________________________123Graph_ACHART_7" hidden="1">'[10]Monthly Data'!#REF!</definedName>
    <definedName name="_495_______________________________________________________________________________________________________123Graph_ACHART_4" hidden="1">[11]F!$G$5:$G$29</definedName>
    <definedName name="_495_____123Graph_ACHART_2" hidden="1">[11]F!$B$5:$B$29</definedName>
    <definedName name="_496__________________________________________________________________________________________________________________________________123Graph_BCHART_1" hidden="1">[11]F!$J$5:$J$29</definedName>
    <definedName name="_496_______________________________________________________________________________________________________123Graph_ACHART_5" hidden="1">[11]E!$B$12:$B$32</definedName>
    <definedName name="_496__________________________________________________________123Graph_ECHART_1" hidden="1">[11]F!$I$5:$I$29</definedName>
    <definedName name="_496_____123Graph_ACHART_3" hidden="1">[11]F!$L$5:$L$29</definedName>
    <definedName name="_497__________________________________________________________________________________________________________________________________123Graph_BCHART_2" hidden="1">[11]F!$J$5:$J$29</definedName>
    <definedName name="_497_______________________________________________________________________________________________________123Graph_ACHART_6" hidden="1">'[10]Monthly Data'!$B$6:$B$23</definedName>
    <definedName name="_497__________________________________________________________123Graph_FCHART_1" hidden="1">[11]F!$L$5:$L$29</definedName>
    <definedName name="_497_____123Graph_ACHART_4" hidden="1">[11]F!$G$5:$G$29</definedName>
    <definedName name="_497__123Graph_LBL_ECHART_1" hidden="1">[7]F!$G$5:$G$29</definedName>
    <definedName name="_498__________________________________________________________________________________________________________________________________123Graph_BCHART_3" hidden="1">[11]F!$C$5:$C$29</definedName>
    <definedName name="_498_______________________________________________________________________________________________________123Graph_ACHART_7" hidden="1">'[10]Monthly Data'!#REF!</definedName>
    <definedName name="_498__________________________________________________________123Graph_LBL_BCHART_1" hidden="1">[11]F!$D$5:$D$29</definedName>
    <definedName name="_498_____123Graph_ACHART_5" hidden="1">[11]E!$B$12:$B$32</definedName>
    <definedName name="_499__________________________________________________________________________________________________________________________________123Graph_BCHART_6" hidden="1">'[10]Monthly Data'!$F$6:$F$23</definedName>
    <definedName name="_499_______________________________________________________________________________________________________123Graph_BCHART_1" hidden="1">[11]F!$J$5:$J$29</definedName>
    <definedName name="_499__________________________________________________________123Graph_LBL_BCHART_6" hidden="1">'[10]Monthly Data'!$C$6:$C$12</definedName>
    <definedName name="_499_____123Graph_ACHART_6" hidden="1">'[10]Monthly Data'!$B$6:$B$23</definedName>
    <definedName name="_5____________________________________________________________________________________________________________________________________________________________________________________123Graph_LBL_BCHART_7" hidden="1">'[10]Monthly Data'!#REF!</definedName>
    <definedName name="_5________________________________________________________________________________________________________________________123Graph_ACHART_6" hidden="1">'[10]Monthly Data'!$B$6:$B$23</definedName>
    <definedName name="_5___________________________________________________________________________________________123Graph_LBL_BCHART_7" hidden="1">'[10]Monthly Data'!#REF!</definedName>
    <definedName name="_5______________________123Graph_ACHART_5" hidden="1">[11]E!$B$12:$B$32</definedName>
    <definedName name="_5___123Graph_ACHART_3" hidden="1">[7]F!$L$5:$L$29</definedName>
    <definedName name="_5___123Graph_ACHART_5" hidden="1">[7]E!$B$12:$B$32</definedName>
    <definedName name="_5__123Graph_ACHART_1" hidden="1">[15]F!$B$5:$B$29</definedName>
    <definedName name="_5__123Graph_ACHART_10" hidden="1">[3]A!$B$168:$B$187</definedName>
    <definedName name="_5__123Graph_ACHART_13" hidden="1">[3]A!$B$4:$B$113</definedName>
    <definedName name="_5__123Graph_AChart_2B" hidden="1">'[6]Cash Component Inputs'!#REF!</definedName>
    <definedName name="_5__123Graph_ACHART_3" hidden="1">[7]F!$L$5:$L$29</definedName>
    <definedName name="_5__123Graph_ACHART_4" hidden="1">[7]F!$G$5:$G$29</definedName>
    <definedName name="_5__123Graph_AChart_4B" hidden="1">'[6]Cash Component Inputs'!$AG$10:$AS$10</definedName>
    <definedName name="_5__123Graph_ACHART_5" hidden="1">[7]E!$B$12:$B$32</definedName>
    <definedName name="_5__123Graph_BChart_1B" hidden="1">'[2]Cash Component Inputs'!$Y$11:$AK$11</definedName>
    <definedName name="_50___________________________________________________________________________________________________________________________________________________________________________123Graph_LBL_BCHART_7" hidden="1">'[10]Monthly Data'!#REF!</definedName>
    <definedName name="_50_______________________________________________________________________________________________________________________123Graph_LBL_BCHART_6" hidden="1">'[10]Monthly Data'!$C$6:$C$12</definedName>
    <definedName name="_50__________________________________________________________________________________123Graph_LBL_BCHART_7" hidden="1">'[10]Monthly Data'!#REF!</definedName>
    <definedName name="_50_____________________123Graph_FCHART_1" hidden="1">[11]F!$L$5:$L$29</definedName>
    <definedName name="_50___________123Graph_ACHART_6" hidden="1">'[4]Monthly Data'!$B$6:$B$23</definedName>
    <definedName name="_50___________123Graph_CCHART_1" hidden="1">[7]F!$F$5:$F$29</definedName>
    <definedName name="_50___123Graph_FCHART_1" hidden="1">[1]F!$L$5:$L$29</definedName>
    <definedName name="_50__123Graph_BCHART_13" hidden="1">[3]A!$J$4:$J$113</definedName>
    <definedName name="_50__123Graph_FCHART_1" hidden="1">[19]F!$L$5:$L$29</definedName>
    <definedName name="_50__123Graph_LBL_ECHART_1" hidden="1">[15]F!$G$5:$G$29</definedName>
    <definedName name="_50__123Graph_XCHART_10" hidden="1">[3]A!$A$168:$A$187</definedName>
    <definedName name="_50__123Graph_XCHART_13" hidden="1">[3]A!$A$4:$A$113</definedName>
    <definedName name="_50__123Graph_XCHART_2" hidden="1">[7]F!$A$5:$A$29</definedName>
    <definedName name="_500__________________________________________________________________________________________________________________________________123Graph_BCHART_7" hidden="1">'[10]Monthly Data'!#REF!</definedName>
    <definedName name="_500_______________________________________________________________________________________________________123Graph_BCHART_2" hidden="1">[11]F!$J$5:$J$29</definedName>
    <definedName name="_500_____123Graph_ACHART_7" hidden="1">'[10]Monthly Data'!#REF!</definedName>
    <definedName name="_501__________________________________________________________________________________________________________________________________123Graph_CCHART_1" hidden="1">[11]F!$F$5:$F$29</definedName>
    <definedName name="_501_______________________________________________________________________________________________________123Graph_BCHART_3" hidden="1">[11]F!$C$5:$C$29</definedName>
    <definedName name="_501__________________________________________________________123Graph_LBL_ECHART_1" hidden="1">[11]F!$G$5:$G$29</definedName>
    <definedName name="_501_____123Graph_BCHART_1" hidden="1">[11]F!$J$5:$J$29</definedName>
    <definedName name="_502__________________________________________________________________________________________________________________________________123Graph_CCHART_2" hidden="1">[11]F!$H$5:$H$29</definedName>
    <definedName name="_502_______________________________________________________________________________________________________123Graph_BCHART_6" hidden="1">'[10]Monthly Data'!$F$6:$F$23</definedName>
    <definedName name="_502__________________________________________________________123Graph_XCHART_2" hidden="1">[11]F!$A$5:$A$29</definedName>
    <definedName name="_502_____123Graph_BCHART_2" hidden="1">[11]F!$J$5:$J$29</definedName>
    <definedName name="_502__123Graph_XCHART_2" hidden="1">[7]F!$A$5:$A$29</definedName>
    <definedName name="_503__________________________________________________________________________________________________________________________________123Graph_CCHART_6" hidden="1">'[10]Monthly Data'!$E$6:$E$23</definedName>
    <definedName name="_503_______________________________________________________________________________________________________123Graph_BCHART_7" hidden="1">'[10]Monthly Data'!#REF!</definedName>
    <definedName name="_503__________________________________________________________123Graph_XCHART_3" hidden="1">[11]F!$A$5:$A$29</definedName>
    <definedName name="_503_____123Graph_BCHART_3" hidden="1">[11]F!$C$5:$C$29</definedName>
    <definedName name="_503__123Graph_XCHART_2" hidden="1">[7]F!$A$5:$A$29</definedName>
    <definedName name="_504__________________________________________________________________________________________________________________________________123Graph_CCHART_7" hidden="1">'[10]Monthly Data'!#REF!</definedName>
    <definedName name="_504_______________________________________________________________________________________________________123Graph_CCHART_1" hidden="1">[11]F!$F$5:$F$29</definedName>
    <definedName name="_504__________________________________________________________123Graph_XCHART_4" hidden="1">[11]F!$A$5:$A$29</definedName>
    <definedName name="_504_____123Graph_BCHART_6" hidden="1">'[10]Monthly Data'!$F$6:$F$23</definedName>
    <definedName name="_505__________________________________________________________________________________________________________________________________123Graph_DCHART_1" hidden="1">[11]F!$E$5:$E$29</definedName>
    <definedName name="_505_______________________________________________________________________________________________________123Graph_CCHART_2" hidden="1">[11]F!$H$5:$H$29</definedName>
    <definedName name="_505__________________________________________________________123Graph_XCHART_7" hidden="1">'[10]Monthly Data'!$A$6:$A$13</definedName>
    <definedName name="_505_____123Graph_BCHART_7" hidden="1">'[10]Monthly Data'!#REF!</definedName>
    <definedName name="_506__________________________________________________________________________________________________________________________________123Graph_DCHART_6" hidden="1">'[10]Monthly Data'!$D$6:$D$23</definedName>
    <definedName name="_506_______________________________________________________________________________________________________123Graph_CCHART_6" hidden="1">'[10]Monthly Data'!$E$6:$E$23</definedName>
    <definedName name="_506_________________________________________________________123Graph_ACHART_1" hidden="1">[11]F!$B$5:$B$29</definedName>
    <definedName name="_506_____123Graph_CCHART_1" hidden="1">[11]F!$F$5:$F$29</definedName>
    <definedName name="_507__________________________________________________________________________________________________________________________________123Graph_DCHART_7" hidden="1">'[10]Monthly Data'!#REF!</definedName>
    <definedName name="_507_______________________________________________________________________________________________________123Graph_CCHART_7" hidden="1">'[10]Monthly Data'!#REF!</definedName>
    <definedName name="_507_________________________________________________________123Graph_ACHART_2" hidden="1">[11]F!$B$5:$B$29</definedName>
    <definedName name="_507_____123Graph_CCHART_2" hidden="1">[11]F!$H$5:$H$29</definedName>
    <definedName name="_507__123Graph_XCHART_3" hidden="1">[7]F!$A$5:$A$29</definedName>
    <definedName name="_508__________________________________________________________________________________________________________________________________123Graph_ECHART_1" hidden="1">[11]F!$I$5:$I$29</definedName>
    <definedName name="_508_______________________________________________________________________________________________________123Graph_DCHART_1" hidden="1">[11]F!$E$5:$E$29</definedName>
    <definedName name="_508_________________________________________________________123Graph_ACHART_3" hidden="1">[11]F!$L$5:$L$29</definedName>
    <definedName name="_508_____123Graph_CCHART_6" hidden="1">'[10]Monthly Data'!$E$6:$E$23</definedName>
    <definedName name="_509__________________________________________________________________________________________________________________________________123Graph_FCHART_1" hidden="1">[11]F!$L$5:$L$29</definedName>
    <definedName name="_509_______________________________________________________________________________________________________123Graph_DCHART_6" hidden="1">'[10]Monthly Data'!$D$6:$D$23</definedName>
    <definedName name="_509_________________________________________________________123Graph_ACHART_4" hidden="1">[11]F!$G$5:$G$29</definedName>
    <definedName name="_509_____123Graph_CCHART_7" hidden="1">'[10]Monthly Data'!#REF!</definedName>
    <definedName name="_509__123Graph_XCHART_3" hidden="1">[7]F!$A$5:$A$29</definedName>
    <definedName name="_51__________________________________________________________________________________________________________________________________________________________________________123Graph_ACHART_7" hidden="1">'[10]Monthly Data'!#REF!</definedName>
    <definedName name="_51_______________________________________________________________________________________________________________________123Graph_LBL_BCHART_7" hidden="1">'[10]Monthly Data'!#REF!</definedName>
    <definedName name="_51_________________________________________________________________________________123Graph_ACHART_7" hidden="1">'[10]Monthly Data'!#REF!</definedName>
    <definedName name="_51_____________________123Graph_LBL_BCHART_1" hidden="1">[11]F!$D$5:$D$29</definedName>
    <definedName name="_51___________123Graph_CCHART_2" hidden="1">[7]F!$H$5:$H$29</definedName>
    <definedName name="_51___123Graph_LBL_BCHART_1" hidden="1">[1]F!$D$5:$D$29</definedName>
    <definedName name="_51__123Graph_BCHART_15" hidden="1">[3]A!$J$4:$J$131</definedName>
    <definedName name="_51__123Graph_CCHART_1" hidden="1">[7]F!$F$5:$F$29</definedName>
    <definedName name="_51__123Graph_DCHART_7" hidden="1">'[14]Monthly Data'!#REF!</definedName>
    <definedName name="_51__123Graph_LBL_BCHART_7" hidden="1">'[14]Monthly Data'!#REF!</definedName>
    <definedName name="_51__123Graph_XCHART_11" hidden="1">[3]A!$A$188:$A$206</definedName>
    <definedName name="_51__123Graph_XCHART_15" hidden="1">[3]A!$A$4:$A$131</definedName>
    <definedName name="_51__123Graph_XCHART_2" hidden="1">[1]F!$A$5:$A$29</definedName>
    <definedName name="_51__123Graph_XChart_2B" hidden="1">'[6]Cash Component Inputs'!$C$35:$H$35</definedName>
    <definedName name="_510__________________________________________________________________________________________________________________________________123Graph_LBL_BCHART_1" hidden="1">[11]F!$D$5:$D$29</definedName>
    <definedName name="_510_______________________________________________________________________________________________________123Graph_DCHART_7" hidden="1">'[10]Monthly Data'!#REF!</definedName>
    <definedName name="_510_________________________________________________________123Graph_ACHART_5" hidden="1">[11]E!$B$12:$B$32</definedName>
    <definedName name="_510_____123Graph_DCHART_1" hidden="1">[11]F!$E$5:$E$29</definedName>
    <definedName name="_511__________________________________________________________________________________________________________________________________123Graph_LBL_BCHART_6" hidden="1">'[10]Monthly Data'!$C$6:$C$12</definedName>
    <definedName name="_511_______________________________________________________________________________________________________123Graph_ECHART_1" hidden="1">[11]F!$I$5:$I$29</definedName>
    <definedName name="_511_________________________________________________________123Graph_ACHART_6" hidden="1">'[10]Monthly Data'!$B$6:$B$23</definedName>
    <definedName name="_511_____123Graph_DCHART_6" hidden="1">'[10]Monthly Data'!$D$6:$D$23</definedName>
    <definedName name="_512__________________________________________________________________________________________________________________________________123Graph_LBL_BCHART_7" hidden="1">'[10]Monthly Data'!#REF!</definedName>
    <definedName name="_512_______________________________________________________________________________________________________123Graph_FCHART_1" hidden="1">[11]F!$L$5:$L$29</definedName>
    <definedName name="_512_________________________________________________________123Graph_ACHART_7" hidden="1">'[10]Monthly Data'!#REF!</definedName>
    <definedName name="_512_____123Graph_DCHART_7" hidden="1">'[10]Monthly Data'!#REF!</definedName>
    <definedName name="_512__123Graph_XCHART_4" hidden="1">[7]F!$A$5:$A$29</definedName>
    <definedName name="_513__________________________________________________________________________________________________________________________________123Graph_LBL_ECHART_1" hidden="1">[11]F!$G$5:$G$29</definedName>
    <definedName name="_513_______________________________________________________________________________________________________123Graph_LBL_BCHART_1" hidden="1">[11]F!$D$5:$D$29</definedName>
    <definedName name="_513_________________________________________________________123Graph_BCHART_1" hidden="1">[11]F!$J$5:$J$29</definedName>
    <definedName name="_513_____123Graph_ECHART_1" hidden="1">[11]F!$I$5:$I$29</definedName>
    <definedName name="_514__________________________________________________________________________________________________________________________________123Graph_XCHART_2" hidden="1">[11]F!$A$5:$A$29</definedName>
    <definedName name="_514_______________________________________________________________________________________________________123Graph_LBL_BCHART_6" hidden="1">'[10]Monthly Data'!$C$6:$C$12</definedName>
    <definedName name="_514_________________________________________________________123Graph_BCHART_2" hidden="1">[11]F!$J$5:$J$29</definedName>
    <definedName name="_514_____123Graph_FCHART_1" hidden="1">[11]F!$L$5:$L$29</definedName>
    <definedName name="_515__________________________________________________________________________________________________________________________________123Graph_XCHART_3" hidden="1">[11]F!$A$5:$A$29</definedName>
    <definedName name="_515_______________________________________________________________________________________________________123Graph_LBL_BCHART_7" hidden="1">'[10]Monthly Data'!#REF!</definedName>
    <definedName name="_515_________________________________________________________123Graph_BCHART_3" hidden="1">[11]F!$C$5:$C$29</definedName>
    <definedName name="_515_____123Graph_LBL_BCHART_1" hidden="1">[11]F!$D$5:$D$29</definedName>
    <definedName name="_515__123Graph_XCHART_4" hidden="1">[7]F!$A$5:$A$29</definedName>
    <definedName name="_516__________________________________________________________________________________________________________________________________123Graph_XCHART_4" hidden="1">[11]F!$A$5:$A$29</definedName>
    <definedName name="_516_______________________________________________________________________________________________________123Graph_LBL_ECHART_1" hidden="1">[11]F!$G$5:$G$29</definedName>
    <definedName name="_516_________________________________________________________123Graph_BCHART_6" hidden="1">'[10]Monthly Data'!$F$6:$F$23</definedName>
    <definedName name="_516_____123Graph_LBL_BCHART_6" hidden="1">'[10]Monthly Data'!$C$6:$C$12</definedName>
    <definedName name="_517__________________________________________________________________________________________________________________________________123Graph_XCHART_7" hidden="1">'[10]Monthly Data'!$A$6:$A$13</definedName>
    <definedName name="_517_______________________________________________________________________________________________________123Graph_XCHART_2" hidden="1">[11]F!$A$5:$A$29</definedName>
    <definedName name="_517_________________________________________________________123Graph_BCHART_7" hidden="1">'[10]Monthly Data'!#REF!</definedName>
    <definedName name="_517_____123Graph_LBL_BCHART_7" hidden="1">'[10]Monthly Data'!#REF!</definedName>
    <definedName name="_517__123Graph_XCHART_7" hidden="1">'[4]Monthly Data'!$A$6:$A$13</definedName>
    <definedName name="_518_________________________________________________________________________________________________________________________________123Graph_ACHART_1" hidden="1">[11]F!$B$5:$B$29</definedName>
    <definedName name="_518_______________________________________________________________________________________________________123Graph_XCHART_3" hidden="1">[11]F!$A$5:$A$29</definedName>
    <definedName name="_518_________________________________________________________123Graph_CCHART_1" hidden="1">[11]F!$F$5:$F$29</definedName>
    <definedName name="_518_____123Graph_LBL_ECHART_1" hidden="1">[11]F!$G$5:$G$29</definedName>
    <definedName name="_519_________________________________________________________________________________________________________________________________123Graph_ACHART_2" hidden="1">[11]F!$B$5:$B$29</definedName>
    <definedName name="_519_______________________________________________________________________________________________________123Graph_XCHART_4" hidden="1">[11]F!$A$5:$A$29</definedName>
    <definedName name="_519_________________________________________________________123Graph_CCHART_2" hidden="1">[11]F!$H$5:$H$29</definedName>
    <definedName name="_519_____123Graph_XCHART_2" hidden="1">[11]F!$A$5:$A$29</definedName>
    <definedName name="_52__________________________________________________________________________________________________________________________________________________________________________123Graph_BCHART_7" hidden="1">'[10]Monthly Data'!#REF!</definedName>
    <definedName name="_52_______________________________________________________________________________________________________________________123Graph_LBL_ECHART_1" hidden="1">[11]F!$G$5:$G$29</definedName>
    <definedName name="_52_________________________________________________________________________________123Graph_BCHART_7" hidden="1">'[10]Monthly Data'!#REF!</definedName>
    <definedName name="_52_____________________123Graph_LBL_BCHART_6" hidden="1">'[10]Monthly Data'!$C$6:$C$12</definedName>
    <definedName name="_52___________123Graph_BCHART_1" hidden="1">[7]F!$J$5:$J$29</definedName>
    <definedName name="_52___________123Graph_CCHART_6" hidden="1">'[4]Monthly Data'!$E$6:$E$23</definedName>
    <definedName name="_52___123Graph_LBL_BCHART_6" hidden="1">'[8]Monthly Data'!$C$6:$C$12</definedName>
    <definedName name="_52__123Graph_BCHART_17" hidden="1">[3]A!$J$4:$J$26</definedName>
    <definedName name="_52__123Graph_CChart_1B" hidden="1">'[6]Cash Component Inputs'!$Y$13:$AK$13</definedName>
    <definedName name="_52__123Graph_ECHART_1" hidden="1">[1]F!$I$5:$I$29</definedName>
    <definedName name="_52__123Graph_LBL_BCHART_1" hidden="1">[19]F!$D$5:$D$29</definedName>
    <definedName name="_52__123Graph_XCHART_12" hidden="1">[3]A!$A$207:$A$226</definedName>
    <definedName name="_52__123Graph_XCHART_17" hidden="1">[3]A!$A$4:$A$26</definedName>
    <definedName name="_52__123Graph_XCHART_2" hidden="1">[15]F!$A$5:$A$29</definedName>
    <definedName name="_52__123Graph_XCHART_3" hidden="1">[7]F!$A$5:$A$29</definedName>
    <definedName name="_520_________________________________________________________________________________________________________________________________123Graph_ACHART_3" hidden="1">[11]F!$L$5:$L$29</definedName>
    <definedName name="_520_______________________________________________________________________________________________________123Graph_XCHART_7" hidden="1">'[10]Monthly Data'!$A$6:$A$13</definedName>
    <definedName name="_520_________________________________________________________123Graph_CCHART_6" hidden="1">'[10]Monthly Data'!$E$6:$E$23</definedName>
    <definedName name="_520_____123Graph_XCHART_3" hidden="1">[11]F!$A$5:$A$29</definedName>
    <definedName name="_521_________________________________________________________________________________________________________________________________123Graph_ACHART_4" hidden="1">[11]F!$G$5:$G$29</definedName>
    <definedName name="_521______________________________________________________________________________________________________123Graph_ACHART_1" hidden="1">[11]F!$B$5:$B$29</definedName>
    <definedName name="_521_________________________________________________________123Graph_CCHART_7" hidden="1">'[10]Monthly Data'!#REF!</definedName>
    <definedName name="_521_____123Graph_XCHART_4" hidden="1">[11]F!$A$5:$A$29</definedName>
    <definedName name="_521__123Graph_XCHART_7" hidden="1">'[4]Monthly Data'!$A$6:$A$13</definedName>
    <definedName name="_522_________________________________________________________________________________________________________________________________123Graph_ACHART_5" hidden="1">[11]E!$B$12:$B$32</definedName>
    <definedName name="_522______________________________________________________________________________________________________123Graph_ACHART_2" hidden="1">[11]F!$B$5:$B$29</definedName>
    <definedName name="_522_________________________________________________________123Graph_DCHART_1" hidden="1">[11]F!$E$5:$E$29</definedName>
    <definedName name="_522_____123Graph_XCHART_7" hidden="1">'[10]Monthly Data'!$A$6:$A$13</definedName>
    <definedName name="_523_________________________________________________________________________________________________________________________________123Graph_ACHART_6" hidden="1">'[10]Monthly Data'!$B$6:$B$23</definedName>
    <definedName name="_523______________________________________________________________________________________________________123Graph_ACHART_3" hidden="1">[11]F!$L$5:$L$29</definedName>
    <definedName name="_523_________________________________________________________123Graph_DCHART_6" hidden="1">'[10]Monthly Data'!$D$6:$D$23</definedName>
    <definedName name="_523____123Graph_ACHART_1" hidden="1">[11]F!$B$5:$B$29</definedName>
    <definedName name="_524______________________________________________________________________________________________________123Graph_ACHART_4" hidden="1">[11]F!$G$5:$G$29</definedName>
    <definedName name="_524_________________________________________________________123Graph_DCHART_7" hidden="1">'[10]Monthly Data'!#REF!</definedName>
    <definedName name="_524____123Graph_ACHART_2" hidden="1">[11]F!$B$5:$B$29</definedName>
    <definedName name="_525_________________________________________________________________________________________________________________________________123Graph_BCHART_1" hidden="1">[11]F!$J$5:$J$29</definedName>
    <definedName name="_525______________________________________________________________________________________________________123Graph_ACHART_5" hidden="1">[11]E!$B$12:$B$32</definedName>
    <definedName name="_525_________________________________________________________123Graph_ECHART_1" hidden="1">[11]F!$I$5:$I$29</definedName>
    <definedName name="_525____123Graph_ACHART_3" hidden="1">[11]F!$L$5:$L$29</definedName>
    <definedName name="_526_________________________________________________________________________________________________________________________________123Graph_BCHART_2" hidden="1">[11]F!$J$5:$J$29</definedName>
    <definedName name="_526______________________________________________________________________________________________________123Graph_ACHART_6" hidden="1">'[10]Monthly Data'!$B$6:$B$23</definedName>
    <definedName name="_526_________________________________________________________123Graph_FCHART_1" hidden="1">[11]F!$L$5:$L$29</definedName>
    <definedName name="_526____123Graph_ACHART_4" hidden="1">[11]F!$G$5:$G$29</definedName>
    <definedName name="_527_________________________________________________________________________________________________________________________________123Graph_BCHART_3" hidden="1">[11]F!$C$5:$C$29</definedName>
    <definedName name="_527______________________________________________________________________________________________________123Graph_ACHART_7" hidden="1">'[10]Monthly Data'!#REF!</definedName>
    <definedName name="_527_________________________________________________________123Graph_LBL_BCHART_1" hidden="1">[11]F!$D$5:$D$29</definedName>
    <definedName name="_527____123Graph_ACHART_5" hidden="1">[11]E!$B$12:$B$32</definedName>
    <definedName name="_528_________________________________________________________________________________________________________________________________123Graph_BCHART_6" hidden="1">'[10]Monthly Data'!$F$6:$F$23</definedName>
    <definedName name="_528______________________________________________________________________________________________________123Graph_BCHART_1" hidden="1">[11]F!$J$5:$J$29</definedName>
    <definedName name="_528_________________________________________________________123Graph_LBL_BCHART_6" hidden="1">'[10]Monthly Data'!$C$6:$C$12</definedName>
    <definedName name="_528____123Graph_ACHART_6" hidden="1">'[10]Monthly Data'!$B$6:$B$23</definedName>
    <definedName name="_529______________________________________________________________________________________________________123Graph_BCHART_2" hidden="1">[11]F!$J$5:$J$29</definedName>
    <definedName name="_529_________________________________________________________123Graph_LBL_BCHART_7" hidden="1">'[10]Monthly Data'!#REF!</definedName>
    <definedName name="_529____123Graph_ACHART_7" hidden="1">'[10]Monthly Data'!#REF!</definedName>
    <definedName name="_53__________________________________________________________________________________________________________________________________________________________________________123Graph_CCHART_7" hidden="1">'[10]Monthly Data'!#REF!</definedName>
    <definedName name="_53_______________________________________________________________________________________________________________________123Graph_XCHART_2" hidden="1">[11]F!$A$5:$A$29</definedName>
    <definedName name="_53_________________________________________________________________________________123Graph_CCHART_7" hidden="1">'[10]Monthly Data'!#REF!</definedName>
    <definedName name="_53_____________________123Graph_LBL_BCHART_7" hidden="1">'[10]Monthly Data'!#REF!</definedName>
    <definedName name="_53___________123Graph_BCHART_2" hidden="1">[7]F!$J$5:$J$29</definedName>
    <definedName name="_53___________123Graph_DCHART_1" hidden="1">[7]F!$E$5:$E$29</definedName>
    <definedName name="_53__123Graph_BCHART_2" hidden="1">[3]A!$J$5:$J$24</definedName>
    <definedName name="_53__123Graph_CCHART_2" hidden="1">[7]F!$H$5:$H$29</definedName>
    <definedName name="_53__123Graph_FCHART_1" hidden="1">[1]F!$L$5:$L$29</definedName>
    <definedName name="_53__123Graph_LBL_ECHART_1" hidden="1">[15]F!$G$5:$G$29</definedName>
    <definedName name="_53__123Graph_XCHART_13" hidden="1">[3]A!$A$4:$A$113</definedName>
    <definedName name="_53__123Graph_XCHART_2" hidden="1">[3]A!$A$43:$A$62</definedName>
    <definedName name="_53__123Graph_XChart_3B" hidden="1">'[6]Cash Component Inputs'!$C$23:$H$23</definedName>
    <definedName name="_53__123Graph_XCHART_4" hidden="1">[1]F!$A$5:$A$29</definedName>
    <definedName name="_530_________________________________________________________________________________________________________________________________123Graph_CCHART_1" hidden="1">[11]F!$F$5:$F$29</definedName>
    <definedName name="_530______________________________________________________________________________________________________123Graph_BCHART_3" hidden="1">[11]F!$C$5:$C$29</definedName>
    <definedName name="_530_________________________________________________________123Graph_LBL_ECHART_1" hidden="1">[11]F!$G$5:$G$29</definedName>
    <definedName name="_530____123Graph_BCHART_1" hidden="1">[11]F!$J$5:$J$29</definedName>
    <definedName name="_531_________________________________________________________________________________________________________________________________123Graph_CCHART_2" hidden="1">[11]F!$H$5:$H$29</definedName>
    <definedName name="_531______________________________________________________________________________________________________123Graph_BCHART_6" hidden="1">'[10]Monthly Data'!$F$6:$F$23</definedName>
    <definedName name="_531_________________________________________________________123Graph_XCHART_2" hidden="1">[11]F!$A$5:$A$29</definedName>
    <definedName name="_531____123Graph_BCHART_2" hidden="1">[11]F!$J$5:$J$29</definedName>
    <definedName name="_532_________________________________________________________________________________________________________________________________123Graph_CCHART_6" hidden="1">'[10]Monthly Data'!$E$6:$E$23</definedName>
    <definedName name="_532______________________________________________________________________________________________________123Graph_BCHART_7" hidden="1">'[10]Monthly Data'!#REF!</definedName>
    <definedName name="_532_________________________________________________________123Graph_XCHART_3" hidden="1">[11]F!$A$5:$A$29</definedName>
    <definedName name="_532____123Graph_BCHART_3" hidden="1">[11]F!$C$5:$C$29</definedName>
    <definedName name="_533______________________________________________________________________________________________________123Graph_CCHART_1" hidden="1">[11]F!$F$5:$F$29</definedName>
    <definedName name="_533_________________________________________________________123Graph_XCHART_4" hidden="1">[11]F!$A$5:$A$29</definedName>
    <definedName name="_533____123Graph_BCHART_6" hidden="1">'[10]Monthly Data'!$F$6:$F$23</definedName>
    <definedName name="_534_________________________________________________________________________________________________________________________________123Graph_DCHART_1" hidden="1">[11]F!$E$5:$E$29</definedName>
    <definedName name="_534______________________________________________________________________________________________________123Graph_CCHART_2" hidden="1">[11]F!$H$5:$H$29</definedName>
    <definedName name="_534_________________________________________________________123Graph_XCHART_7" hidden="1">'[10]Monthly Data'!$A$6:$A$13</definedName>
    <definedName name="_534____123Graph_BCHART_7" hidden="1">'[10]Monthly Data'!#REF!</definedName>
    <definedName name="_535_________________________________________________________________________________________________________________________________123Graph_DCHART_6" hidden="1">'[10]Monthly Data'!$D$6:$D$23</definedName>
    <definedName name="_535______________________________________________________________________________________________________123Graph_CCHART_6" hidden="1">'[10]Monthly Data'!$E$6:$E$23</definedName>
    <definedName name="_535________________________________________________________123Graph_ACHART_1" hidden="1">[11]F!$B$5:$B$29</definedName>
    <definedName name="_535____123Graph_CCHART_1" hidden="1">[11]F!$F$5:$F$29</definedName>
    <definedName name="_536______________________________________________________________________________________________________123Graph_CCHART_7" hidden="1">'[10]Monthly Data'!#REF!</definedName>
    <definedName name="_536________________________________________________________123Graph_ACHART_2" hidden="1">[11]F!$B$5:$B$29</definedName>
    <definedName name="_536____123Graph_CCHART_2" hidden="1">[11]F!$H$5:$H$29</definedName>
    <definedName name="_537_________________________________________________________________________________________________________________________________123Graph_ECHART_1" hidden="1">[11]F!$I$5:$I$29</definedName>
    <definedName name="_537______________________________________________________________________________________________________123Graph_DCHART_1" hidden="1">[11]F!$E$5:$E$29</definedName>
    <definedName name="_537________________________________________________________123Graph_ACHART_3" hidden="1">[11]F!$L$5:$L$29</definedName>
    <definedName name="_537____123Graph_CCHART_6" hidden="1">'[10]Monthly Data'!$E$6:$E$23</definedName>
    <definedName name="_538_________________________________________________________________________________________________________________________________123Graph_FCHART_1" hidden="1">[11]F!$L$5:$L$29</definedName>
    <definedName name="_538______________________________________________________________________________________________________123Graph_DCHART_6" hidden="1">'[10]Monthly Data'!$D$6:$D$23</definedName>
    <definedName name="_538________________________________________________________123Graph_ACHART_4" hidden="1">[11]F!$G$5:$G$29</definedName>
    <definedName name="_538____123Graph_CCHART_7" hidden="1">'[10]Monthly Data'!#REF!</definedName>
    <definedName name="_539_________________________________________________________________________________________________________________________________123Graph_LBL_BCHART_1" hidden="1">[11]F!$D$5:$D$29</definedName>
    <definedName name="_539______________________________________________________________________________________________________123Graph_DCHART_7" hidden="1">'[10]Monthly Data'!#REF!</definedName>
    <definedName name="_539________________________________________________________123Graph_ACHART_5" hidden="1">[11]E!$B$12:$B$32</definedName>
    <definedName name="_539____123Graph_DCHART_1" hidden="1">[11]F!$E$5:$E$29</definedName>
    <definedName name="_54__________________________________________________________________________________________________________________________________________________________________________123Graph_DCHART_7" hidden="1">'[10]Monthly Data'!#REF!</definedName>
    <definedName name="_54_______________________________________________________________________________________________________________________123Graph_XCHART_3" hidden="1">[11]F!$A$5:$A$29</definedName>
    <definedName name="_54_________________________________________________________________________________123Graph_DCHART_7" hidden="1">'[10]Monthly Data'!#REF!</definedName>
    <definedName name="_54_____________________123Graph_LBL_ECHART_1" hidden="1">[11]F!$G$5:$G$29</definedName>
    <definedName name="_54___________123Graph_BCHART_3" hidden="1">[7]F!$C$5:$C$29</definedName>
    <definedName name="_54___________123Graph_DCHART_6" hidden="1">'[4]Monthly Data'!$D$6:$D$23</definedName>
    <definedName name="_54___123Graph_LBL_ECHART_1" hidden="1">[1]F!$G$5:$G$29</definedName>
    <definedName name="_54__123Graph_BCHART_3" hidden="1">[3]A!$J$46:$J$59</definedName>
    <definedName name="_54__123Graph_CChart_2B" hidden="1">'[6]Cash Component Inputs'!$C$44:$H$44</definedName>
    <definedName name="_54__123Graph_LBL_BCHART_1" hidden="1">[1]F!$D$5:$D$29</definedName>
    <definedName name="_54__123Graph_LBL_BCHART_6" hidden="1">'[22]Monthly Data'!$C$6:$C$12</definedName>
    <definedName name="_54__123Graph_XCHART_15" hidden="1">[3]A!$A$4:$A$131</definedName>
    <definedName name="_54__123Graph_XCHART_3" hidden="1">[3]A!$A$46:$A$59</definedName>
    <definedName name="_54__123Graph_XCHART_4" hidden="1">[7]F!$A$5:$A$29</definedName>
    <definedName name="_54__123Graph_XCHART_7" hidden="1">'[8]Monthly Data'!$A$6:$A$13</definedName>
    <definedName name="_540_________________________________________________________________________________________________________________________________123Graph_LBL_BCHART_6" hidden="1">'[10]Monthly Data'!$C$6:$C$12</definedName>
    <definedName name="_540______________________________________________________________________________________________________123Graph_ECHART_1" hidden="1">[11]F!$I$5:$I$29</definedName>
    <definedName name="_540________________________________________________________123Graph_ACHART_6" hidden="1">'[10]Monthly Data'!$B$6:$B$23</definedName>
    <definedName name="_540____123Graph_DCHART_6" hidden="1">'[10]Monthly Data'!$D$6:$D$23</definedName>
    <definedName name="_541______________________________________________________________________________________________________123Graph_FCHART_1" hidden="1">[11]F!$L$5:$L$29</definedName>
    <definedName name="_541____123Graph_DCHART_7" hidden="1">'[10]Monthly Data'!#REF!</definedName>
    <definedName name="_542_________________________________________________________________________________________________________________________________123Graph_LBL_ECHART_1" hidden="1">[11]F!$G$5:$G$29</definedName>
    <definedName name="_542______________________________________________________________________________________________________123Graph_LBL_BCHART_1" hidden="1">[11]F!$D$5:$D$29</definedName>
    <definedName name="_542________________________________________________________123Graph_BCHART_1" hidden="1">[11]F!$J$5:$J$29</definedName>
    <definedName name="_542____123Graph_ECHART_1" hidden="1">[11]F!$I$5:$I$29</definedName>
    <definedName name="_543_________________________________________________________________________________________________________________________________123Graph_XCHART_2" hidden="1">[11]F!$A$5:$A$29</definedName>
    <definedName name="_543______________________________________________________________________________________________________123Graph_LBL_BCHART_6" hidden="1">'[10]Monthly Data'!$C$6:$C$12</definedName>
    <definedName name="_543________________________________________________________123Graph_BCHART_2" hidden="1">[11]F!$J$5:$J$29</definedName>
    <definedName name="_543____123Graph_FCHART_1" hidden="1">[11]F!$L$5:$L$29</definedName>
    <definedName name="_544_________________________________________________________________________________________________________________________________123Graph_XCHART_3" hidden="1">[11]F!$A$5:$A$29</definedName>
    <definedName name="_544______________________________________________________________________________________________________123Graph_LBL_BCHART_7" hidden="1">'[10]Monthly Data'!#REF!</definedName>
    <definedName name="_544________________________________________________________123Graph_BCHART_3" hidden="1">[11]F!$C$5:$C$29</definedName>
    <definedName name="_544____123Graph_LBL_BCHART_1" hidden="1">[11]F!$D$5:$D$29</definedName>
    <definedName name="_545_________________________________________________________________________________________________________________________________123Graph_XCHART_4" hidden="1">[11]F!$A$5:$A$29</definedName>
    <definedName name="_545______________________________________________________________________________________________________123Graph_LBL_ECHART_1" hidden="1">[11]F!$G$5:$G$29</definedName>
    <definedName name="_545________________________________________________________123Graph_BCHART_6" hidden="1">'[10]Monthly Data'!$F$6:$F$23</definedName>
    <definedName name="_545____123Graph_LBL_BCHART_6" hidden="1">'[10]Monthly Data'!$C$6:$C$12</definedName>
    <definedName name="_546_________________________________________________________________________________________________________________________________123Graph_XCHART_7" hidden="1">'[10]Monthly Data'!$A$6:$A$13</definedName>
    <definedName name="_546______________________________________________________________________________________________________123Graph_XCHART_2" hidden="1">[11]F!$A$5:$A$29</definedName>
    <definedName name="_546____123Graph_LBL_BCHART_7" hidden="1">'[10]Monthly Data'!#REF!</definedName>
    <definedName name="_547________________________________________________________________________________________________________________________________123Graph_ACHART_1" hidden="1">[11]F!$B$5:$B$29</definedName>
    <definedName name="_547______________________________________________________________________________________________________123Graph_XCHART_3" hidden="1">[11]F!$A$5:$A$29</definedName>
    <definedName name="_547________________________________________________________123Graph_CCHART_1" hidden="1">[11]F!$F$5:$F$29</definedName>
    <definedName name="_547____123Graph_LBL_ECHART_1" hidden="1">[11]F!$G$5:$G$29</definedName>
    <definedName name="_548________________________________________________________________________________________________________________________________123Graph_ACHART_2" hidden="1">[11]F!$B$5:$B$29</definedName>
    <definedName name="_548______________________________________________________________________________________________________123Graph_XCHART_4" hidden="1">[11]F!$A$5:$A$29</definedName>
    <definedName name="_548________________________________________________________123Graph_CCHART_2" hidden="1">[11]F!$H$5:$H$29</definedName>
    <definedName name="_548____123Graph_XCHART_2" hidden="1">[11]F!$A$5:$A$29</definedName>
    <definedName name="_549________________________________________________________________________________________________________________________________123Graph_ACHART_3" hidden="1">[11]F!$L$5:$L$29</definedName>
    <definedName name="_549______________________________________________________________________________________________________123Graph_XCHART_7" hidden="1">'[10]Monthly Data'!$A$6:$A$13</definedName>
    <definedName name="_549________________________________________________________123Graph_CCHART_6" hidden="1">'[10]Monthly Data'!$E$6:$E$23</definedName>
    <definedName name="_549____123Graph_XCHART_3" hidden="1">[11]F!$A$5:$A$29</definedName>
    <definedName name="_55__________________________________________________________________________________________________________________________________________________________________________123Graph_LBL_BCHART_7" hidden="1">'[10]Monthly Data'!#REF!</definedName>
    <definedName name="_55_______________________________________________________________________________________________________________________123Graph_XCHART_4" hidden="1">[11]F!$A$5:$A$29</definedName>
    <definedName name="_55_________________________________________________________________________________123Graph_LBL_BCHART_7" hidden="1">'[10]Monthly Data'!#REF!</definedName>
    <definedName name="_55_____________________123Graph_XCHART_2" hidden="1">[11]F!$A$5:$A$29</definedName>
    <definedName name="_55___________123Graph_BCHART_6" hidden="1">'[4]Monthly Data'!$F$6:$F$23</definedName>
    <definedName name="_55___________123Graph_ECHART_1" hidden="1">[7]F!$I$5:$I$29</definedName>
    <definedName name="_55___123Graph_XCHART_2" hidden="1">[1]F!$A$5:$A$29</definedName>
    <definedName name="_55__123Graph_BCHART_4" hidden="1">[3]A!$J$60:$J$75</definedName>
    <definedName name="_55__123Graph_CCHART_6" hidden="1">'[4]Monthly Data'!$E$6:$E$23</definedName>
    <definedName name="_55__123Graph_DCHART_7" hidden="1">'[8]Monthly Data'!#REF!</definedName>
    <definedName name="_55__123Graph_LBL_BCHART_6" hidden="1">'[8]Monthly Data'!$C$6:$C$12</definedName>
    <definedName name="_55__123Graph_LBL_ECHART_1" hidden="1">[1]F!$G$5:$G$29</definedName>
    <definedName name="_55__123Graph_XCHART_17" hidden="1">[3]A!$A$4:$A$26</definedName>
    <definedName name="_55__123Graph_XCHART_2" hidden="1">[15]F!$A$5:$A$29</definedName>
    <definedName name="_55__123Graph_XCHART_4" hidden="1">[3]A!$A$60:$A$75</definedName>
    <definedName name="_55__123Graph_XCHART_7" hidden="1">'[4]Monthly Data'!$A$6:$A$13</definedName>
    <definedName name="_550________________________________________________________________________________________________________________________________123Graph_ACHART_4" hidden="1">[11]F!$G$5:$G$29</definedName>
    <definedName name="_550_____________________________________________________________________________________________________123Graph_ACHART_1" hidden="1">[11]F!$B$5:$B$29</definedName>
    <definedName name="_550____123Graph_XCHART_4" hidden="1">[11]F!$A$5:$A$29</definedName>
    <definedName name="_550__123Graph_BCHART_1" hidden="1">[7]F!$J$5:$J$29</definedName>
    <definedName name="_551________________________________________________________________________________________________________________________________123Graph_ACHART_5" hidden="1">[11]E!$B$12:$B$32</definedName>
    <definedName name="_551_____________________________________________________________________________________________________123Graph_ACHART_2" hidden="1">[11]F!$B$5:$B$29</definedName>
    <definedName name="_551________________________________________________________123Graph_DCHART_1" hidden="1">[11]F!$E$5:$E$29</definedName>
    <definedName name="_551____123Graph_XCHART_7" hidden="1">'[10]Monthly Data'!$A$6:$A$13</definedName>
    <definedName name="_552________________________________________________________________________________________________________________________________123Graph_ACHART_6" hidden="1">'[10]Monthly Data'!$B$6:$B$23</definedName>
    <definedName name="_552_____________________________________________________________________________________________________123Graph_ACHART_3" hidden="1">[11]F!$L$5:$L$29</definedName>
    <definedName name="_552________________________________________________________123Graph_DCHART_6" hidden="1">'[10]Monthly Data'!$D$6:$D$23</definedName>
    <definedName name="_552___123Graph_ACHART_1" hidden="1">[11]F!$B$5:$B$29</definedName>
    <definedName name="_553________________________________________________________________________________________________________________________________123Graph_ACHART_7" hidden="1">'[10]Monthly Data'!#REF!</definedName>
    <definedName name="_553_____________________________________________________________________________________________________123Graph_ACHART_4" hidden="1">[11]F!$G$5:$G$29</definedName>
    <definedName name="_553___123Graph_ACHART_2" hidden="1">[11]F!$B$5:$B$29</definedName>
    <definedName name="_554________________________________________________________________________________________________________________________________123Graph_BCHART_1" hidden="1">[11]F!$J$5:$J$29</definedName>
    <definedName name="_554_____________________________________________________________________________________________________123Graph_ACHART_5" hidden="1">[11]E!$B$12:$B$32</definedName>
    <definedName name="_554________________________________________________________123Graph_ECHART_1" hidden="1">[11]F!$I$5:$I$29</definedName>
    <definedName name="_554___123Graph_ACHART_3" hidden="1">[11]F!$L$5:$L$29</definedName>
    <definedName name="_555________________________________________________________________________________________________________________________________123Graph_BCHART_2" hidden="1">[11]F!$J$5:$J$29</definedName>
    <definedName name="_555_____________________________________________________________________________________________________123Graph_ACHART_6" hidden="1">'[10]Monthly Data'!$B$6:$B$23</definedName>
    <definedName name="_555________________________________________________________123Graph_FCHART_1" hidden="1">[11]F!$L$5:$L$29</definedName>
    <definedName name="_555___123Graph_ACHART_4" hidden="1">[11]F!$G$5:$G$29</definedName>
    <definedName name="_556________________________________________________________________________________________________________________________________123Graph_BCHART_3" hidden="1">[11]F!$C$5:$C$29</definedName>
    <definedName name="_556_____________________________________________________________________________________________________123Graph_ACHART_7" hidden="1">'[10]Monthly Data'!#REF!</definedName>
    <definedName name="_556________________________________________________________123Graph_LBL_BCHART_1" hidden="1">[11]F!$D$5:$D$29</definedName>
    <definedName name="_556___123Graph_ACHART_5" hidden="1">[11]E!$B$12:$B$32</definedName>
    <definedName name="_557________________________________________________________________________________________________________________________________123Graph_BCHART_6" hidden="1">'[10]Monthly Data'!$F$6:$F$23</definedName>
    <definedName name="_557_____________________________________________________________________________________________________123Graph_BCHART_1" hidden="1">[11]F!$J$5:$J$29</definedName>
    <definedName name="_557________________________________________________________123Graph_LBL_BCHART_6" hidden="1">'[10]Monthly Data'!$C$6:$C$12</definedName>
    <definedName name="_557___123Graph_ACHART_6" hidden="1">'[10]Monthly Data'!$B$6:$B$23</definedName>
    <definedName name="_558________________________________________________________________________________________________________________________________123Graph_BCHART_7" hidden="1">'[10]Monthly Data'!#REF!</definedName>
    <definedName name="_558_____________________________________________________________________________________________________123Graph_BCHART_2" hidden="1">[11]F!$J$5:$J$29</definedName>
    <definedName name="_558___123Graph_ACHART_7" hidden="1">'[10]Monthly Data'!#REF!</definedName>
    <definedName name="_559________________________________________________________________________________________________________________________________123Graph_CCHART_1" hidden="1">[11]F!$F$5:$F$29</definedName>
    <definedName name="_559_____________________________________________________________________________________________________123Graph_BCHART_3" hidden="1">[11]F!$C$5:$C$29</definedName>
    <definedName name="_559________________________________________________________123Graph_LBL_ECHART_1" hidden="1">[11]F!$G$5:$G$29</definedName>
    <definedName name="_559___123Graph_BCHART_1" hidden="1">[11]F!$J$5:$J$29</definedName>
    <definedName name="_56_________________________________________________________________________________________________________________________________________________________________________123Graph_ACHART_7" hidden="1">'[10]Monthly Data'!#REF!</definedName>
    <definedName name="_56_______________________________________________________________________________________________________________________123Graph_XCHART_7" hidden="1">'[10]Monthly Data'!$A$6:$A$13</definedName>
    <definedName name="_56________________________________________________________________________________123Graph_ACHART_7" hidden="1">'[10]Monthly Data'!#REF!</definedName>
    <definedName name="_56_____________________123Graph_XCHART_3" hidden="1">[11]F!$A$5:$A$29</definedName>
    <definedName name="_56___________123Graph_FCHART_1" hidden="1">[7]F!$L$5:$L$29</definedName>
    <definedName name="_56___123Graph_XCHART_3" hidden="1">[1]F!$A$5:$A$29</definedName>
    <definedName name="_56__123Graph_BCHART_5" hidden="1">[3]A!$J$76:$J$92</definedName>
    <definedName name="_56__123Graph_DCHART_1" hidden="1">[1]F!$E$5:$E$29</definedName>
    <definedName name="_56__123Graph_ECHART_1" hidden="1">[1]F!$I$5:$I$29</definedName>
    <definedName name="_56__123Graph_XCHART_2" hidden="1">[3]A!$A$43:$A$62</definedName>
    <definedName name="_56__123Graph_XCHART_4" hidden="1">[15]F!$A$5:$A$29</definedName>
    <definedName name="_56__123Graph_XCHART_5" hidden="1">[3]A!$A$76:$A$90</definedName>
    <definedName name="_560________________________________________________________________________________________________________________________________123Graph_CCHART_2" hidden="1">[11]F!$H$5:$H$29</definedName>
    <definedName name="_560_____________________________________________________________________________________________________123Graph_BCHART_6" hidden="1">'[10]Monthly Data'!$F$6:$F$23</definedName>
    <definedName name="_560________________________________________________________123Graph_XCHART_2" hidden="1">[11]F!$A$5:$A$29</definedName>
    <definedName name="_560___123Graph_BCHART_2" hidden="1">[11]F!$J$5:$J$29</definedName>
    <definedName name="_561________________________________________________________________________________________________________________________________123Graph_CCHART_6" hidden="1">'[10]Monthly Data'!$E$6:$E$23</definedName>
    <definedName name="_561_____________________________________________________________________________________________________123Graph_BCHART_7" hidden="1">'[10]Monthly Data'!#REF!</definedName>
    <definedName name="_561________________________________________________________123Graph_XCHART_3" hidden="1">[11]F!$A$5:$A$29</definedName>
    <definedName name="_561___123Graph_BCHART_3" hidden="1">[11]F!$C$5:$C$29</definedName>
    <definedName name="_562________________________________________________________________________________________________________________________________123Graph_CCHART_7" hidden="1">'[10]Monthly Data'!#REF!</definedName>
    <definedName name="_562_____________________________________________________________________________________________________123Graph_CCHART_1" hidden="1">[11]F!$F$5:$F$29</definedName>
    <definedName name="_562________________________________________________________123Graph_XCHART_4" hidden="1">[11]F!$A$5:$A$29</definedName>
    <definedName name="_562___123Graph_BCHART_6" hidden="1">'[10]Monthly Data'!$F$6:$F$23</definedName>
    <definedName name="_563________________________________________________________________________________________________________________________________123Graph_DCHART_1" hidden="1">[11]F!$E$5:$E$29</definedName>
    <definedName name="_563_____________________________________________________________________________________________________123Graph_CCHART_2" hidden="1">[11]F!$H$5:$H$29</definedName>
    <definedName name="_563________________________________________________________123Graph_XCHART_7" hidden="1">'[10]Monthly Data'!$A$6:$A$13</definedName>
    <definedName name="_563___123Graph_BCHART_7" hidden="1">'[10]Monthly Data'!#REF!</definedName>
    <definedName name="_564________________________________________________________________________________________________________________________________123Graph_DCHART_6" hidden="1">'[10]Monthly Data'!$D$6:$D$23</definedName>
    <definedName name="_564_____________________________________________________________________________________________________123Graph_CCHART_6" hidden="1">'[10]Monthly Data'!$E$6:$E$23</definedName>
    <definedName name="_564_______________________________________________________123Graph_ACHART_1" hidden="1">[11]F!$B$5:$B$29</definedName>
    <definedName name="_564___123Graph_CCHART_1" hidden="1">[11]F!$F$5:$F$29</definedName>
    <definedName name="_565________________________________________________________________________________________________________________________________123Graph_DCHART_7" hidden="1">'[10]Monthly Data'!#REF!</definedName>
    <definedName name="_565_____________________________________________________________________________________________________123Graph_CCHART_7" hidden="1">'[10]Monthly Data'!#REF!</definedName>
    <definedName name="_565_______________________________________________________123Graph_ACHART_2" hidden="1">[11]F!$B$5:$B$29</definedName>
    <definedName name="_565___123Graph_CCHART_2" hidden="1">[11]F!$H$5:$H$29</definedName>
    <definedName name="_566________________________________________________________________________________________________________________________________123Graph_ECHART_1" hidden="1">[11]F!$I$5:$I$29</definedName>
    <definedName name="_566_____________________________________________________________________________________________________123Graph_DCHART_1" hidden="1">[11]F!$E$5:$E$29</definedName>
    <definedName name="_566_______________________________________________________123Graph_ACHART_3" hidden="1">[11]F!$L$5:$L$29</definedName>
    <definedName name="_566___123Graph_CCHART_6" hidden="1">'[10]Monthly Data'!$E$6:$E$23</definedName>
    <definedName name="_567________________________________________________________________________________________________________________________________123Graph_FCHART_1" hidden="1">[11]F!$L$5:$L$29</definedName>
    <definedName name="_567_____________________________________________________________________________________________________123Graph_DCHART_6" hidden="1">'[10]Monthly Data'!$D$6:$D$23</definedName>
    <definedName name="_567_______________________________________________________123Graph_ACHART_4" hidden="1">[11]F!$G$5:$G$29</definedName>
    <definedName name="_567___123Graph_CCHART_7" hidden="1">'[10]Monthly Data'!#REF!</definedName>
    <definedName name="_568________________________________________________________________________________________________________________________________123Graph_LBL_BCHART_1" hidden="1">[11]F!$D$5:$D$29</definedName>
    <definedName name="_568_____________________________________________________________________________________________________123Graph_DCHART_7" hidden="1">'[10]Monthly Data'!#REF!</definedName>
    <definedName name="_568_______________________________________________________123Graph_ACHART_5" hidden="1">[11]E!$B$12:$B$32</definedName>
    <definedName name="_568___123Graph_DCHART_1" hidden="1">[11]F!$E$5:$E$29</definedName>
    <definedName name="_569________________________________________________________________________________________________________________________________123Graph_LBL_BCHART_6" hidden="1">'[10]Monthly Data'!$C$6:$C$12</definedName>
    <definedName name="_569_____________________________________________________________________________________________________123Graph_ECHART_1" hidden="1">[11]F!$I$5:$I$29</definedName>
    <definedName name="_569_______________________________________________________123Graph_ACHART_6" hidden="1">'[10]Monthly Data'!$B$6:$B$23</definedName>
    <definedName name="_569___123Graph_DCHART_6" hidden="1">'[10]Monthly Data'!$D$6:$D$23</definedName>
    <definedName name="_57_________________________________________________________________________________________________________________________________________________________________________123Graph_BCHART_7" hidden="1">'[10]Monthly Data'!#REF!</definedName>
    <definedName name="_57______________________________________________________________________________________________________________________123Graph_ACHART_1" hidden="1">[11]F!$B$5:$B$29</definedName>
    <definedName name="_57________________________________________________________________________________123Graph_BCHART_7" hidden="1">'[10]Monthly Data'!#REF!</definedName>
    <definedName name="_57_____________________123Graph_XCHART_4" hidden="1">[11]F!$A$5:$A$29</definedName>
    <definedName name="_57___________123Graph_CCHART_1" hidden="1">[7]F!$F$5:$F$29</definedName>
    <definedName name="_57___________123Graph_LBL_BCHART_1" hidden="1">[7]F!$D$5:$D$29</definedName>
    <definedName name="_57____123Graph_ACHART_2" hidden="1">[1]F!$B$5:$B$29</definedName>
    <definedName name="_57__123Graph_BCHART_6" hidden="1">[3]A!$J$93:$J$113</definedName>
    <definedName name="_57__123Graph_DCHART_1" hidden="1">[7]F!$E$5:$E$29</definedName>
    <definedName name="_57__123Graph_DCHART_6" hidden="1">'[4]Monthly Data'!$D$6:$D$23</definedName>
    <definedName name="_57__123Graph_FCHART_1" hidden="1">[1]F!$L$5:$L$29</definedName>
    <definedName name="_57__123Graph_XCHART_3" hidden="1">[15]F!$A$5:$A$29</definedName>
    <definedName name="_57__123Graph_XCHART_6" hidden="1">[3]A!$A$93:$A$113</definedName>
    <definedName name="_570________________________________________________________________________________________________________________________________123Graph_LBL_BCHART_7" hidden="1">'[10]Monthly Data'!#REF!</definedName>
    <definedName name="_570_____________________________________________________________________________________________________123Graph_FCHART_1" hidden="1">[11]F!$L$5:$L$29</definedName>
    <definedName name="_570_______________________________________________________123Graph_ACHART_7" hidden="1">'[10]Monthly Data'!#REF!</definedName>
    <definedName name="_570___123Graph_DCHART_7" hidden="1">'[10]Monthly Data'!#REF!</definedName>
    <definedName name="_571________________________________________________________________________________________________________________________________123Graph_LBL_ECHART_1" hidden="1">[11]F!$G$5:$G$29</definedName>
    <definedName name="_571_____________________________________________________________________________________________________123Graph_LBL_BCHART_1" hidden="1">[11]F!$D$5:$D$29</definedName>
    <definedName name="_571_______________________________________________________123Graph_BCHART_1" hidden="1">[11]F!$J$5:$J$29</definedName>
    <definedName name="_571___123Graph_ECHART_1" hidden="1">[11]F!$I$5:$I$29</definedName>
    <definedName name="_572________________________________________________________________________________________________________________________________123Graph_XCHART_2" hidden="1">[11]F!$A$5:$A$29</definedName>
    <definedName name="_572_____________________________________________________________________________________________________123Graph_LBL_BCHART_6" hidden="1">'[10]Monthly Data'!$C$6:$C$12</definedName>
    <definedName name="_572_______________________________________________________123Graph_BCHART_2" hidden="1">[11]F!$J$5:$J$29</definedName>
    <definedName name="_572___123Graph_FCHART_1" hidden="1">[11]F!$L$5:$L$29</definedName>
    <definedName name="_573________________________________________________________________________________________________________________________________123Graph_XCHART_3" hidden="1">[11]F!$A$5:$A$29</definedName>
    <definedName name="_573_____________________________________________________________________________________________________123Graph_LBL_BCHART_7" hidden="1">'[10]Monthly Data'!#REF!</definedName>
    <definedName name="_573_______________________________________________________123Graph_BCHART_3" hidden="1">[11]F!$C$5:$C$29</definedName>
    <definedName name="_573___123Graph_LBL_BCHART_1" hidden="1">[11]F!$D$5:$D$29</definedName>
    <definedName name="_574________________________________________________________________________________________________________________________________123Graph_XCHART_4" hidden="1">[11]F!$A$5:$A$29</definedName>
    <definedName name="_574_____________________________________________________________________________________________________123Graph_LBL_ECHART_1" hidden="1">[11]F!$G$5:$G$29</definedName>
    <definedName name="_574_______________________________________________________123Graph_BCHART_6" hidden="1">'[10]Monthly Data'!$F$6:$F$23</definedName>
    <definedName name="_574___123Graph_LBL_BCHART_6" hidden="1">'[10]Monthly Data'!$C$6:$C$12</definedName>
    <definedName name="_575________________________________________________________________________________________________________________________________123Graph_XCHART_7" hidden="1">'[10]Monthly Data'!$A$6:$A$13</definedName>
    <definedName name="_575_____________________________________________________________________________________________________123Graph_XCHART_2" hidden="1">[11]F!$A$5:$A$29</definedName>
    <definedName name="_575_______________________________________________________123Graph_BCHART_7" hidden="1">'[10]Monthly Data'!#REF!</definedName>
    <definedName name="_575___123Graph_LBL_BCHART_7" hidden="1">'[10]Monthly Data'!#REF!</definedName>
    <definedName name="_576_______________________________________________________________________________________________________________________________123Graph_ACHART_1" hidden="1">[11]F!$B$5:$B$29</definedName>
    <definedName name="_576_____________________________________________________________________________________________________123Graph_XCHART_3" hidden="1">[11]F!$A$5:$A$29</definedName>
    <definedName name="_576_______________________________________________________123Graph_CCHART_1" hidden="1">[11]F!$F$5:$F$29</definedName>
    <definedName name="_576___123Graph_LBL_ECHART_1" hidden="1">[11]F!$G$5:$G$29</definedName>
    <definedName name="_577_______________________________________________________________________________________________________________________________123Graph_ACHART_2" hidden="1">[11]F!$B$5:$B$29</definedName>
    <definedName name="_577_____________________________________________________________________________________________________123Graph_XCHART_4" hidden="1">[11]F!$A$5:$A$29</definedName>
    <definedName name="_577_______________________________________________________123Graph_CCHART_2" hidden="1">[11]F!$H$5:$H$29</definedName>
    <definedName name="_577___123Graph_XCHART_2" hidden="1">[11]F!$A$5:$A$29</definedName>
    <definedName name="_578_______________________________________________________________________________________________________________________________123Graph_ACHART_3" hidden="1">[11]F!$L$5:$L$29</definedName>
    <definedName name="_578_____________________________________________________________________________________________________123Graph_XCHART_7" hidden="1">'[10]Monthly Data'!$A$6:$A$13</definedName>
    <definedName name="_578_______________________________________________________123Graph_CCHART_6" hidden="1">'[10]Monthly Data'!$E$6:$E$23</definedName>
    <definedName name="_578___123Graph_XCHART_3" hidden="1">[11]F!$A$5:$A$29</definedName>
    <definedName name="_579_______________________________________________________________________________________________________________________________123Graph_ACHART_4" hidden="1">[11]F!$G$5:$G$29</definedName>
    <definedName name="_579____________________________________________________________________________________________________123Graph_ACHART_1" hidden="1">[11]F!$B$5:$B$29</definedName>
    <definedName name="_579_______________________________________________________123Graph_CCHART_7" hidden="1">'[10]Monthly Data'!#REF!</definedName>
    <definedName name="_579___123Graph_XCHART_4" hidden="1">[11]F!$A$5:$A$29</definedName>
    <definedName name="_58_________________________________________________________________________________________________________________________________________________________________________123Graph_CCHART_7" hidden="1">'[10]Monthly Data'!#REF!</definedName>
    <definedName name="_58______________________________________________________________________________________________________________________123Graph_ACHART_2" hidden="1">[11]F!$B$5:$B$29</definedName>
    <definedName name="_58________________________________________________________________________________123Graph_CCHART_7" hidden="1">'[10]Monthly Data'!#REF!</definedName>
    <definedName name="_58_____________________123Graph_XCHART_7" hidden="1">'[10]Monthly Data'!$A$6:$A$13</definedName>
    <definedName name="_58___________123Graph_CCHART_2" hidden="1">[7]F!$H$5:$H$29</definedName>
    <definedName name="_58___________123Graph_LBL_BCHART_6" hidden="1">'[4]Monthly Data'!$C$6:$C$12</definedName>
    <definedName name="_58____123Graph_ACHART_3" hidden="1">[1]F!$L$5:$L$29</definedName>
    <definedName name="_58__123Graph_BCHART_7" hidden="1">[3]A!$J$114:$J$131</definedName>
    <definedName name="_58__123Graph_DChart_2B" hidden="1">'[6]Cash Component Inputs'!$C$48:$H$48</definedName>
    <definedName name="_58__123Graph_FCHART_1" hidden="1">[19]F!$L$5:$L$29</definedName>
    <definedName name="_58__123Graph_LBL_BCHART_1" hidden="1">[1]F!$D$5:$D$29</definedName>
    <definedName name="_58__123Graph_XCHART_4" hidden="1">[3]A!$A$60:$A$75</definedName>
    <definedName name="_58__123Graph_XCHART_7" hidden="1">[3]A!$A$114:$A$131</definedName>
    <definedName name="_580_______________________________________________________________________________________________________________________________123Graph_ACHART_5" hidden="1">[11]E!$B$12:$B$32</definedName>
    <definedName name="_580____________________________________________________________________________________________________123Graph_ACHART_2" hidden="1">[11]F!$B$5:$B$29</definedName>
    <definedName name="_580_______________________________________________________123Graph_DCHART_1" hidden="1">[11]F!$E$5:$E$29</definedName>
    <definedName name="_580___123Graph_XCHART_7" hidden="1">'[10]Monthly Data'!$A$6:$A$13</definedName>
    <definedName name="_581_______________________________________________________________________________________________________________________________123Graph_ACHART_6" hidden="1">'[10]Monthly Data'!$B$6:$B$23</definedName>
    <definedName name="_581____________________________________________________________________________________________________123Graph_ACHART_3" hidden="1">[11]F!$L$5:$L$29</definedName>
    <definedName name="_581_______________________________________________________123Graph_DCHART_6" hidden="1">'[10]Monthly Data'!$D$6:$D$23</definedName>
    <definedName name="_582____________________________________________________________________________________________________123Graph_ACHART_4" hidden="1">[11]F!$G$5:$G$29</definedName>
    <definedName name="_582_______________________________________________________123Graph_DCHART_7" hidden="1">'[10]Monthly Data'!#REF!</definedName>
    <definedName name="_583_______________________________________________________________________________________________________________________________123Graph_BCHART_1" hidden="1">[11]F!$J$5:$J$29</definedName>
    <definedName name="_583____________________________________________________________________________________________________123Graph_ACHART_5" hidden="1">[11]E!$B$12:$B$32</definedName>
    <definedName name="_583_______________________________________________________123Graph_ECHART_1" hidden="1">[11]F!$I$5:$I$29</definedName>
    <definedName name="_584_______________________________________________________________________________________________________________________________123Graph_BCHART_2" hidden="1">[11]F!$J$5:$J$29</definedName>
    <definedName name="_584____________________________________________________________________________________________________123Graph_ACHART_6" hidden="1">'[10]Monthly Data'!$B$6:$B$23</definedName>
    <definedName name="_584_______________________________________________________123Graph_FCHART_1" hidden="1">[11]F!$L$5:$L$29</definedName>
    <definedName name="_585_______________________________________________________________________________________________________________________________123Graph_BCHART_3" hidden="1">[11]F!$C$5:$C$29</definedName>
    <definedName name="_585____________________________________________________________________________________________________123Graph_ACHART_7" hidden="1">'[10]Monthly Data'!#REF!</definedName>
    <definedName name="_585_______________________________________________________123Graph_LBL_BCHART_1" hidden="1">[11]F!$D$5:$D$29</definedName>
    <definedName name="_586_______________________________________________________________________________________________________________________________123Graph_BCHART_6" hidden="1">'[10]Monthly Data'!$F$6:$F$23</definedName>
    <definedName name="_586____________________________________________________________________________________________________123Graph_BCHART_1" hidden="1">[11]F!$J$5:$J$29</definedName>
    <definedName name="_586_______________________________________________________123Graph_LBL_BCHART_6" hidden="1">'[10]Monthly Data'!$C$6:$C$12</definedName>
    <definedName name="_587____________________________________________________________________________________________________123Graph_BCHART_2" hidden="1">[11]F!$J$5:$J$29</definedName>
    <definedName name="_587_______________________________________________________123Graph_LBL_BCHART_7" hidden="1">'[10]Monthly Data'!#REF!</definedName>
    <definedName name="_588_______________________________________________________________________________________________________________________________123Graph_CCHART_1" hidden="1">[11]F!$F$5:$F$29</definedName>
    <definedName name="_588____________________________________________________________________________________________________123Graph_BCHART_3" hidden="1">[11]F!$C$5:$C$29</definedName>
    <definedName name="_588_______________________________________________________123Graph_LBL_ECHART_1" hidden="1">[11]F!$G$5:$G$29</definedName>
    <definedName name="_589_______________________________________________________________________________________________________________________________123Graph_CCHART_2" hidden="1">[11]F!$H$5:$H$29</definedName>
    <definedName name="_589____________________________________________________________________________________________________123Graph_BCHART_6" hidden="1">'[10]Monthly Data'!$F$6:$F$23</definedName>
    <definedName name="_589_______________________________________________________123Graph_XCHART_2" hidden="1">[11]F!$A$5:$A$29</definedName>
    <definedName name="_59_________________________________________________________________________________________________________________________________________________________________________123Graph_DCHART_7" hidden="1">'[10]Monthly Data'!#REF!</definedName>
    <definedName name="_59______________________________________________________________________________________________________________________123Graph_ACHART_3" hidden="1">[11]F!$L$5:$L$29</definedName>
    <definedName name="_59________________________________________________________________________________123Graph_DCHART_7" hidden="1">'[10]Monthly Data'!#REF!</definedName>
    <definedName name="_59____________________123Graph_ACHART_1" hidden="1">[11]F!$B$5:$B$29</definedName>
    <definedName name="_59___________123Graph_CCHART_6" hidden="1">'[4]Monthly Data'!$E$6:$E$23</definedName>
    <definedName name="_59___________123Graph_LBL_ECHART_1" hidden="1">[7]F!$G$5:$G$29</definedName>
    <definedName name="_59____123Graph_ACHART_4" hidden="1">[1]F!$G$5:$G$29</definedName>
    <definedName name="_59__123Graph_BCHART_8" hidden="1">[3]A!$J$132:$J$150</definedName>
    <definedName name="_59__123Graph_DCHART_6" hidden="1">'[4]Monthly Data'!$D$6:$D$23</definedName>
    <definedName name="_59__123Graph_LBL_BCHART_6" hidden="1">'[8]Monthly Data'!$C$6:$C$12</definedName>
    <definedName name="_59__123Graph_XCHART_4" hidden="1">[15]F!$A$5:$A$29</definedName>
    <definedName name="_59__123Graph_XCHART_5" hidden="1">[3]A!$A$76:$A$90</definedName>
    <definedName name="_59__123Graph_XCHART_7" hidden="1">'[8]Monthly Data'!$A$6:$A$13</definedName>
    <definedName name="_59__123Graph_XCHART_8" hidden="1">[3]A!$A$132:$A$150</definedName>
    <definedName name="_590_______________________________________________________________________________________________________________________________123Graph_CCHART_6" hidden="1">'[10]Monthly Data'!$E$6:$E$23</definedName>
    <definedName name="_590____________________________________________________________________________________________________123Graph_BCHART_7" hidden="1">'[10]Monthly Data'!#REF!</definedName>
    <definedName name="_590_______________________________________________________123Graph_XCHART_3" hidden="1">[11]F!$A$5:$A$29</definedName>
    <definedName name="_591____________________________________________________________________________________________________123Graph_CCHART_1" hidden="1">[11]F!$F$5:$F$29</definedName>
    <definedName name="_591_______________________________________________________123Graph_XCHART_4" hidden="1">[11]F!$A$5:$A$29</definedName>
    <definedName name="_592_______________________________________________________________________________________________________________________________123Graph_DCHART_1" hidden="1">[11]F!$E$5:$E$29</definedName>
    <definedName name="_592____________________________________________________________________________________________________123Graph_CCHART_2" hidden="1">[11]F!$H$5:$H$29</definedName>
    <definedName name="_592_______________________________________________________123Graph_XCHART_7" hidden="1">'[10]Monthly Data'!$A$6:$A$13</definedName>
    <definedName name="_593_______________________________________________________________________________________________________________________________123Graph_DCHART_6" hidden="1">'[10]Monthly Data'!$D$6:$D$23</definedName>
    <definedName name="_593____________________________________________________________________________________________________123Graph_CCHART_6" hidden="1">'[10]Monthly Data'!$E$6:$E$23</definedName>
    <definedName name="_593______________________________________________________123Graph_ACHART_1" hidden="1">[11]F!$B$5:$B$29</definedName>
    <definedName name="_594____________________________________________________________________________________________________123Graph_CCHART_7" hidden="1">'[10]Monthly Data'!#REF!</definedName>
    <definedName name="_594______________________________________________________123Graph_ACHART_2" hidden="1">[11]F!$B$5:$B$29</definedName>
    <definedName name="_595_______________________________________________________________________________________________________________________________123Graph_ECHART_1" hidden="1">[11]F!$I$5:$I$29</definedName>
    <definedName name="_595____________________________________________________________________________________________________123Graph_DCHART_1" hidden="1">[11]F!$E$5:$E$29</definedName>
    <definedName name="_595______________________________________________________123Graph_ACHART_3" hidden="1">[11]F!$L$5:$L$29</definedName>
    <definedName name="_596_______________________________________________________________________________________________________________________________123Graph_FCHART_1" hidden="1">[11]F!$L$5:$L$29</definedName>
    <definedName name="_596____________________________________________________________________________________________________123Graph_DCHART_6" hidden="1">'[10]Monthly Data'!$D$6:$D$23</definedName>
    <definedName name="_596______________________________________________________123Graph_ACHART_4" hidden="1">[11]F!$G$5:$G$29</definedName>
    <definedName name="_597_______________________________________________________________________________________________________________________________123Graph_LBL_BCHART_1" hidden="1">[11]F!$D$5:$D$29</definedName>
    <definedName name="_597____________________________________________________________________________________________________123Graph_DCHART_7" hidden="1">'[10]Monthly Data'!#REF!</definedName>
    <definedName name="_597______________________________________________________123Graph_ACHART_5" hidden="1">[11]E!$B$12:$B$32</definedName>
    <definedName name="_598_______________________________________________________________________________________________________________________________123Graph_LBL_BCHART_6" hidden="1">'[10]Monthly Data'!$C$6:$C$12</definedName>
    <definedName name="_598____________________________________________________________________________________________________123Graph_ECHART_1" hidden="1">[11]F!$I$5:$I$29</definedName>
    <definedName name="_598______________________________________________________123Graph_ACHART_6" hidden="1">'[10]Monthly Data'!$B$6:$B$23</definedName>
    <definedName name="_599____________________________________________________________________________________________________123Graph_FCHART_1" hidden="1">[11]F!$L$5:$L$29</definedName>
    <definedName name="_6___________________________________________________________________________________________________________________________________________________________________________________123Graph_ACHART_7" hidden="1">'[10]Monthly Data'!#REF!</definedName>
    <definedName name="_6________________________________________________________________________________________________________________________123Graph_ACHART_7" hidden="1">'[10]Monthly Data'!#REF!</definedName>
    <definedName name="_6__________________________________________________________________________________________123Graph_ACHART_7" hidden="1">'[10]Monthly Data'!#REF!</definedName>
    <definedName name="_6______________________123Graph_ACHART_6" hidden="1">'[10]Monthly Data'!$B$6:$B$23</definedName>
    <definedName name="_6___123Graph_ACHART_4" hidden="1">[7]F!$G$5:$G$29</definedName>
    <definedName name="_6___123Graph_ACHART_6" hidden="1">'[4]Monthly Data'!$B$6:$B$23</definedName>
    <definedName name="_6__123Graph_ACHART_1" hidden="1">[1]F!$B$5:$B$29</definedName>
    <definedName name="_6__123Graph_ACHART_11" hidden="1">[3]A!$B$188:$B$206</definedName>
    <definedName name="_6__123Graph_ACHART_15" hidden="1">[3]A!$B$4:$B$131</definedName>
    <definedName name="_6__123Graph_ACHART_2" hidden="1">[1]F!$B$5:$B$29</definedName>
    <definedName name="_6__123Graph_AChart_2B" hidden="1">'[6]Cash Component Inputs'!#REF!</definedName>
    <definedName name="_6__123Graph_ACHART_3" hidden="1">[1]F!$L$5:$L$29</definedName>
    <definedName name="_6__123Graph_AChart_3B" hidden="1">'[6]Cash Component Inputs'!$C$24:$H$24</definedName>
    <definedName name="_6__123Graph_ACHART_5" hidden="1">[7]E!$B$12:$B$32</definedName>
    <definedName name="_6__123Graph_ACHART_6" hidden="1">'[4]Monthly Data'!$B$6:$B$23</definedName>
    <definedName name="_6__123Graph_BChart_1B" hidden="1">'[6]Cash Component Inputs'!$Y$11:$AK$11</definedName>
    <definedName name="_60_________________________________________________________________________________________________________________________________________________________________________123Graph_LBL_BCHART_7" hidden="1">'[10]Monthly Data'!#REF!</definedName>
    <definedName name="_60______________________________________________________________________________________________________________________123Graph_ACHART_4" hidden="1">[11]F!$G$5:$G$29</definedName>
    <definedName name="_60________________________________________________________________________________123Graph_LBL_BCHART_7" hidden="1">'[10]Monthly Data'!#REF!</definedName>
    <definedName name="_60____________________123Graph_ACHART_2" hidden="1">[11]F!$B$5:$B$29</definedName>
    <definedName name="_60___________123Graph_XCHART_2" hidden="1">[7]F!$A$5:$A$29</definedName>
    <definedName name="_60__123Graph_ACHART_2" hidden="1">[1]F!$B$5:$B$29</definedName>
    <definedName name="_60__123Graph_BCHART_9" hidden="1">[3]A!$J$151:$J$168</definedName>
    <definedName name="_60__123Graph_ECHART_1" hidden="1">[1]F!$I$5:$I$29</definedName>
    <definedName name="_60__123Graph_LBL_BCHART_1" hidden="1">[19]F!$D$5:$D$29</definedName>
    <definedName name="_60__123Graph_LBL_ECHART_1" hidden="1">[19]F!$G$5:$G$29</definedName>
    <definedName name="_60__123Graph_XCHART_6" hidden="1">[3]A!$A$93:$A$113</definedName>
    <definedName name="_60__123Graph_XCHART_9" hidden="1">[3]A!$A$151:$A$168</definedName>
    <definedName name="_600_______________________________________________________________________________________________________________________________123Graph_LBL_ECHART_1" hidden="1">[11]F!$G$5:$G$29</definedName>
    <definedName name="_600____________________________________________________________________________________________________123Graph_LBL_BCHART_1" hidden="1">[11]F!$D$5:$D$29</definedName>
    <definedName name="_600______________________________________________________123Graph_BCHART_1" hidden="1">[11]F!$J$5:$J$29</definedName>
    <definedName name="_601_______________________________________________________________________________________________________________________________123Graph_XCHART_2" hidden="1">[11]F!$A$5:$A$29</definedName>
    <definedName name="_601____________________________________________________________________________________________________123Graph_LBL_BCHART_6" hidden="1">'[10]Monthly Data'!$C$6:$C$12</definedName>
    <definedName name="_601______________________________________________________123Graph_BCHART_2" hidden="1">[11]F!$J$5:$J$29</definedName>
    <definedName name="_602_______________________________________________________________________________________________________________________________123Graph_XCHART_3" hidden="1">[11]F!$A$5:$A$29</definedName>
    <definedName name="_602____________________________________________________________________________________________________123Graph_LBL_BCHART_7" hidden="1">'[10]Monthly Data'!#REF!</definedName>
    <definedName name="_602______________________________________________________123Graph_BCHART_3" hidden="1">[11]F!$C$5:$C$29</definedName>
    <definedName name="_603_______________________________________________________________________________________________________________________________123Graph_XCHART_4" hidden="1">[11]F!$A$5:$A$29</definedName>
    <definedName name="_603____________________________________________________________________________________________________123Graph_LBL_ECHART_1" hidden="1">[11]F!$G$5:$G$29</definedName>
    <definedName name="_603______________________________________________________123Graph_BCHART_6" hidden="1">'[10]Monthly Data'!$F$6:$F$23</definedName>
    <definedName name="_604_______________________________________________________________________________________________________________________________123Graph_XCHART_7" hidden="1">'[10]Monthly Data'!$A$6:$A$13</definedName>
    <definedName name="_604____________________________________________________________________________________________________123Graph_XCHART_2" hidden="1">[11]F!$A$5:$A$29</definedName>
    <definedName name="_605______________________________________________________________________________________________________________________________123Graph_ACHART_1" hidden="1">[11]F!$B$5:$B$29</definedName>
    <definedName name="_605____________________________________________________________________________________________________123Graph_XCHART_3" hidden="1">[11]F!$A$5:$A$29</definedName>
    <definedName name="_605______________________________________________________123Graph_CCHART_1" hidden="1">[11]F!$F$5:$F$29</definedName>
    <definedName name="_606______________________________________________________________________________________________________________________________123Graph_ACHART_2" hidden="1">[11]F!$B$5:$B$29</definedName>
    <definedName name="_606____________________________________________________________________________________________________123Graph_XCHART_4" hidden="1">[11]F!$A$5:$A$29</definedName>
    <definedName name="_606______________________________________________________123Graph_CCHART_2" hidden="1">[11]F!$H$5:$H$29</definedName>
    <definedName name="_607______________________________________________________________________________________________________________________________123Graph_ACHART_3" hidden="1">[11]F!$L$5:$L$29</definedName>
    <definedName name="_607____________________________________________________________________________________________________123Graph_XCHART_7" hidden="1">'[10]Monthly Data'!$A$6:$A$13</definedName>
    <definedName name="_607______________________________________________________123Graph_CCHART_6" hidden="1">'[10]Monthly Data'!$E$6:$E$23</definedName>
    <definedName name="_608______________________________________________________________________________________________________________________________123Graph_ACHART_4" hidden="1">[11]F!$G$5:$G$29</definedName>
    <definedName name="_608___________________________________________________________________________________________________123Graph_ACHART_1" hidden="1">[11]F!$B$5:$B$29</definedName>
    <definedName name="_609______________________________________________________________________________________________________________________________123Graph_ACHART_5" hidden="1">[11]E!$B$12:$B$32</definedName>
    <definedName name="_609___________________________________________________________________________________________________123Graph_ACHART_2" hidden="1">[11]F!$B$5:$B$29</definedName>
    <definedName name="_609______________________________________________________123Graph_DCHART_1" hidden="1">[11]F!$E$5:$E$29</definedName>
    <definedName name="_61________________________________________________________________________________________________________________________________________________________________________123Graph_ACHART_7" hidden="1">'[10]Monthly Data'!#REF!</definedName>
    <definedName name="_61______________________________________________________________________________________________________________________123Graph_ACHART_5" hidden="1">[11]E!$B$12:$B$32</definedName>
    <definedName name="_61_______________________________________________________________________________123Graph_ACHART_7" hidden="1">'[10]Monthly Data'!#REF!</definedName>
    <definedName name="_61____________________123Graph_ACHART_3" hidden="1">[11]F!$L$5:$L$29</definedName>
    <definedName name="_61___________123Graph_DCHART_1" hidden="1">[7]F!$E$5:$E$29</definedName>
    <definedName name="_61___________123Graph_XCHART_3" hidden="1">[7]F!$A$5:$A$29</definedName>
    <definedName name="_61_______123Graph_ACHART_1" hidden="1">[1]F!$B$5:$B$29</definedName>
    <definedName name="_61____123Graph_ACHART_6" hidden="1">'[8]Monthly Data'!$B$6:$B$23</definedName>
    <definedName name="_61__123Graph_CCHART_1" hidden="1">[3]A!$C$27:$C$42</definedName>
    <definedName name="_61__123Graph_CCHART_7" hidden="1">'[14]Monthly Data'!#REF!</definedName>
    <definedName name="_61__123Graph_ECHART_1" hidden="1">[7]F!$I$5:$I$29</definedName>
    <definedName name="_61__123Graph_FCHART_1" hidden="1">[1]F!$L$5:$L$29</definedName>
    <definedName name="_61__123Graph_XCHART_7" hidden="1">'[14]Monthly Data'!$A$6:$A$13</definedName>
    <definedName name="_610______________________________________________________________________________________________________________________________123Graph_ACHART_6" hidden="1">'[10]Monthly Data'!$B$6:$B$23</definedName>
    <definedName name="_610___________________________________________________________________________________________________123Graph_ACHART_3" hidden="1">[11]F!$L$5:$L$29</definedName>
    <definedName name="_610______________________________________________________123Graph_DCHART_6" hidden="1">'[10]Monthly Data'!$D$6:$D$23</definedName>
    <definedName name="_611______________________________________________________________________________________________________________________________123Graph_ACHART_7" hidden="1">'[10]Monthly Data'!#REF!</definedName>
    <definedName name="_611___________________________________________________________________________________________________123Graph_ACHART_4" hidden="1">[11]F!$G$5:$G$29</definedName>
    <definedName name="_612______________________________________________________________________________________________________________________________123Graph_BCHART_1" hidden="1">[11]F!$J$5:$J$29</definedName>
    <definedName name="_612___________________________________________________________________________________________________123Graph_ACHART_5" hidden="1">[11]E!$B$12:$B$32</definedName>
    <definedName name="_612______________________________________________________123Graph_ECHART_1" hidden="1">[11]F!$I$5:$I$29</definedName>
    <definedName name="_613______________________________________________________________________________________________________________________________123Graph_BCHART_2" hidden="1">[11]F!$J$5:$J$29</definedName>
    <definedName name="_613___________________________________________________________________________________________________123Graph_ACHART_6" hidden="1">'[10]Monthly Data'!$B$6:$B$23</definedName>
    <definedName name="_613______________________________________________________123Graph_FCHART_1" hidden="1">[11]F!$L$5:$L$29</definedName>
    <definedName name="_614______________________________________________________________________________________________________________________________123Graph_BCHART_3" hidden="1">[11]F!$C$5:$C$29</definedName>
    <definedName name="_614___________________________________________________________________________________________________123Graph_ACHART_7" hidden="1">'[10]Monthly Data'!#REF!</definedName>
    <definedName name="_614______________________________________________________123Graph_LBL_BCHART_1" hidden="1">[11]F!$D$5:$D$29</definedName>
    <definedName name="_615______________________________________________________________________________________________________________________________123Graph_BCHART_6" hidden="1">'[10]Monthly Data'!$F$6:$F$23</definedName>
    <definedName name="_615___________________________________________________________________________________________________123Graph_BCHART_1" hidden="1">[11]F!$J$5:$J$29</definedName>
    <definedName name="_615______________________________________________________123Graph_LBL_BCHART_6" hidden="1">'[10]Monthly Data'!$C$6:$C$12</definedName>
    <definedName name="_616______________________________________________________________________________________________________________________________123Graph_BCHART_7" hidden="1">'[10]Monthly Data'!#REF!</definedName>
    <definedName name="_616___________________________________________________________________________________________________123Graph_BCHART_2" hidden="1">[11]F!$J$5:$J$29</definedName>
    <definedName name="_617______________________________________________________________________________________________________________________________123Graph_CCHART_1" hidden="1">[11]F!$F$5:$F$29</definedName>
    <definedName name="_617___________________________________________________________________________________________________123Graph_BCHART_3" hidden="1">[11]F!$C$5:$C$29</definedName>
    <definedName name="_617______________________________________________________123Graph_LBL_ECHART_1" hidden="1">[11]F!$G$5:$G$29</definedName>
    <definedName name="_618______________________________________________________________________________________________________________________________123Graph_CCHART_2" hidden="1">[11]F!$H$5:$H$29</definedName>
    <definedName name="_618___________________________________________________________________________________________________123Graph_BCHART_6" hidden="1">'[10]Monthly Data'!$F$6:$F$23</definedName>
    <definedName name="_618______________________________________________________123Graph_XCHART_2" hidden="1">[11]F!$A$5:$A$29</definedName>
    <definedName name="_619______________________________________________________________________________________________________________________________123Graph_CCHART_6" hidden="1">'[10]Monthly Data'!$E$6:$E$23</definedName>
    <definedName name="_619___________________________________________________________________________________________________123Graph_BCHART_7" hidden="1">'[10]Monthly Data'!#REF!</definedName>
    <definedName name="_619______________________________________________________123Graph_XCHART_3" hidden="1">[11]F!$A$5:$A$29</definedName>
    <definedName name="_62________________________________________________________________________________________________________________________________________________________________________123Graph_BCHART_7" hidden="1">'[10]Monthly Data'!#REF!</definedName>
    <definedName name="_62______________________________________________________________________________________________________________________123Graph_ACHART_6" hidden="1">'[10]Monthly Data'!$B$6:$B$23</definedName>
    <definedName name="_62_______________________________________________________________________________123Graph_BCHART_7" hidden="1">'[10]Monthly Data'!#REF!</definedName>
    <definedName name="_62____________________123Graph_ACHART_4" hidden="1">[11]F!$G$5:$G$29</definedName>
    <definedName name="_62___________123Graph_DCHART_6" hidden="1">'[4]Monthly Data'!$D$6:$D$23</definedName>
    <definedName name="_62___________123Graph_XCHART_4" hidden="1">[7]F!$A$5:$A$29</definedName>
    <definedName name="_62_______123Graph_ACHART_2" hidden="1">[1]F!$B$5:$B$29</definedName>
    <definedName name="_62____123Graph_BCHART_1" hidden="1">[1]F!$J$5:$J$29</definedName>
    <definedName name="_62__123Graph_BCHART_7" hidden="1">'[8]Monthly Data'!#REF!</definedName>
    <definedName name="_62__123Graph_CCHART_10" hidden="1">[3]A!$C$168:$C$187</definedName>
    <definedName name="_62__123Graph_DCHART_1" hidden="1">[15]F!$E$5:$E$29</definedName>
    <definedName name="_62__123Graph_FCHART_1" hidden="1">[7]F!$L$5:$L$29</definedName>
    <definedName name="_62__123Graph_LBL_BCHART_1" hidden="1">[1]F!$D$5:$D$29</definedName>
    <definedName name="_62__123Graph_LBL_BCHART_6" hidden="1">'[22]Monthly Data'!$C$6:$C$12</definedName>
    <definedName name="_62__123Graph_XCHART_2" hidden="1">[19]F!$A$5:$A$29</definedName>
    <definedName name="_62__123Graph_XCHART_8" hidden="1">[3]A!$A$132:$A$150</definedName>
    <definedName name="_620______________________________________________________________________________________________________________________________123Graph_CCHART_7" hidden="1">'[10]Monthly Data'!#REF!</definedName>
    <definedName name="_620___________________________________________________________________________________________________123Graph_CCHART_1" hidden="1">[11]F!$F$5:$F$29</definedName>
    <definedName name="_620______________________________________________________123Graph_XCHART_4" hidden="1">[11]F!$A$5:$A$29</definedName>
    <definedName name="_621______________________________________________________________________________________________________________________________123Graph_DCHART_1" hidden="1">[11]F!$E$5:$E$29</definedName>
    <definedName name="_621___________________________________________________________________________________________________123Graph_CCHART_2" hidden="1">[11]F!$H$5:$H$29</definedName>
    <definedName name="_621______________________________________________________123Graph_XCHART_7" hidden="1">'[10]Monthly Data'!$A$6:$A$13</definedName>
    <definedName name="_622______________________________________________________________________________________________________________________________123Graph_DCHART_6" hidden="1">'[10]Monthly Data'!$D$6:$D$23</definedName>
    <definedName name="_622___________________________________________________________________________________________________123Graph_CCHART_6" hidden="1">'[10]Monthly Data'!$E$6:$E$23</definedName>
    <definedName name="_622_____________________________________________________123Graph_ACHART_1" hidden="1">[11]F!$B$5:$B$29</definedName>
    <definedName name="_623______________________________________________________________________________________________________________________________123Graph_DCHART_7" hidden="1">'[10]Monthly Data'!#REF!</definedName>
    <definedName name="_623___________________________________________________________________________________________________123Graph_CCHART_7" hidden="1">'[10]Monthly Data'!#REF!</definedName>
    <definedName name="_623_____________________________________________________123Graph_ACHART_2" hidden="1">[11]F!$B$5:$B$29</definedName>
    <definedName name="_624______________________________________________________________________________________________________________________________123Graph_ECHART_1" hidden="1">[11]F!$I$5:$I$29</definedName>
    <definedName name="_624___________________________________________________________________________________________________123Graph_DCHART_1" hidden="1">[11]F!$E$5:$E$29</definedName>
    <definedName name="_624_____________________________________________________123Graph_ACHART_3" hidden="1">[11]F!$L$5:$L$29</definedName>
    <definedName name="_625______________________________________________________________________________________________________________________________123Graph_FCHART_1" hidden="1">[11]F!$L$5:$L$29</definedName>
    <definedName name="_625___________________________________________________________________________________________________123Graph_DCHART_6" hidden="1">'[10]Monthly Data'!$D$6:$D$23</definedName>
    <definedName name="_625_____________________________________________________123Graph_ACHART_4" hidden="1">[11]F!$G$5:$G$29</definedName>
    <definedName name="_626______________________________________________________________________________________________________________________________123Graph_LBL_BCHART_1" hidden="1">[11]F!$D$5:$D$29</definedName>
    <definedName name="_626___________________________________________________________________________________________________123Graph_DCHART_7" hidden="1">'[10]Monthly Data'!#REF!</definedName>
    <definedName name="_626_____________________________________________________123Graph_ACHART_5" hidden="1">[11]E!$B$12:$B$32</definedName>
    <definedName name="_627______________________________________________________________________________________________________________________________123Graph_LBL_BCHART_6" hidden="1">'[10]Monthly Data'!$C$6:$C$12</definedName>
    <definedName name="_627___________________________________________________________________________________________________123Graph_ECHART_1" hidden="1">[11]F!$I$5:$I$29</definedName>
    <definedName name="_627_____________________________________________________123Graph_ACHART_6" hidden="1">'[10]Monthly Data'!$B$6:$B$23</definedName>
    <definedName name="_628______________________________________________________________________________________________________________________________123Graph_LBL_BCHART_7" hidden="1">'[10]Monthly Data'!#REF!</definedName>
    <definedName name="_628___________________________________________________________________________________________________123Graph_FCHART_1" hidden="1">[11]F!$L$5:$L$29</definedName>
    <definedName name="_628_____________________________________________________123Graph_ACHART_7" hidden="1">'[10]Monthly Data'!#REF!</definedName>
    <definedName name="_629______________________________________________________________________________________________________________________________123Graph_LBL_ECHART_1" hidden="1">[11]F!$G$5:$G$29</definedName>
    <definedName name="_629___________________________________________________________________________________________________123Graph_LBL_BCHART_1" hidden="1">[11]F!$D$5:$D$29</definedName>
    <definedName name="_629_____________________________________________________123Graph_BCHART_1" hidden="1">[11]F!$J$5:$J$29</definedName>
    <definedName name="_63________________________________________________________________________________________________________________________________________________________________________123Graph_CCHART_7" hidden="1">'[10]Monthly Data'!#REF!</definedName>
    <definedName name="_63______________________________________________________________________________________________________________________123Graph_ACHART_7" hidden="1">'[10]Monthly Data'!#REF!</definedName>
    <definedName name="_63_______________________________________________________________________________123Graph_CCHART_7" hidden="1">'[10]Monthly Data'!#REF!</definedName>
    <definedName name="_63____________________123Graph_ACHART_5" hidden="1">[11]E!$B$12:$B$32</definedName>
    <definedName name="_63___________123Graph_XCHART_7" hidden="1">'[4]Monthly Data'!$A$6:$A$13</definedName>
    <definedName name="_63_______123Graph_ACHART_3" hidden="1">[1]F!$L$5:$L$29</definedName>
    <definedName name="_63____123Graph_BCHART_2" hidden="1">[1]F!$J$5:$J$29</definedName>
    <definedName name="_63__123Graph_CCHART_1" hidden="1">[7]F!$F$5:$F$29</definedName>
    <definedName name="_63__123Graph_CCHART_11" hidden="1">[3]A!$C$188:$C$206</definedName>
    <definedName name="_63__123Graph_DCHART_6" hidden="1">'[14]Monthly Data'!$D$6:$D$23</definedName>
    <definedName name="_63__123Graph_LBL_BCHART_1" hidden="1">[7]F!$D$5:$D$29</definedName>
    <definedName name="_63__123Graph_LBL_BCHART_6" hidden="1">'[8]Monthly Data'!$C$6:$C$12</definedName>
    <definedName name="_63__123Graph_XCHART_9" hidden="1">[3]A!$A$151:$A$168</definedName>
    <definedName name="_630______________________________________________________________________________________________________________________________123Graph_XCHART_2" hidden="1">[11]F!$A$5:$A$29</definedName>
    <definedName name="_630___________________________________________________________________________________________________123Graph_LBL_BCHART_6" hidden="1">'[10]Monthly Data'!$C$6:$C$12</definedName>
    <definedName name="_630_____________________________________________________123Graph_BCHART_2" hidden="1">[11]F!$J$5:$J$29</definedName>
    <definedName name="_631______________________________________________________________________________________________________________________________123Graph_XCHART_3" hidden="1">[11]F!$A$5:$A$29</definedName>
    <definedName name="_631___________________________________________________________________________________________________123Graph_LBL_BCHART_7" hidden="1">'[10]Monthly Data'!#REF!</definedName>
    <definedName name="_631_____________________________________________________123Graph_BCHART_3" hidden="1">[11]F!$C$5:$C$29</definedName>
    <definedName name="_632______________________________________________________________________________________________________________________________123Graph_XCHART_4" hidden="1">[11]F!$A$5:$A$29</definedName>
    <definedName name="_632___________________________________________________________________________________________________123Graph_LBL_ECHART_1" hidden="1">[11]F!$G$5:$G$29</definedName>
    <definedName name="_632_____________________________________________________123Graph_BCHART_6" hidden="1">'[10]Monthly Data'!$F$6:$F$23</definedName>
    <definedName name="_633______________________________________________________________________________________________________________________________123Graph_XCHART_7" hidden="1">'[10]Monthly Data'!$A$6:$A$13</definedName>
    <definedName name="_633___________________________________________________________________________________________________123Graph_XCHART_2" hidden="1">[11]F!$A$5:$A$29</definedName>
    <definedName name="_633_____________________________________________________123Graph_BCHART_7" hidden="1">'[10]Monthly Data'!#REF!</definedName>
    <definedName name="_634_____________________________________________________________________________________________________________________________123Graph_ACHART_1" hidden="1">[11]F!$B$5:$B$29</definedName>
    <definedName name="_634___________________________________________________________________________________________________123Graph_XCHART_3" hidden="1">[11]F!$A$5:$A$29</definedName>
    <definedName name="_634_____________________________________________________123Graph_CCHART_1" hidden="1">[11]F!$F$5:$F$29</definedName>
    <definedName name="_635_____________________________________________________________________________________________________________________________123Graph_ACHART_2" hidden="1">[11]F!$B$5:$B$29</definedName>
    <definedName name="_635___________________________________________________________________________________________________123Graph_XCHART_4" hidden="1">[11]F!$A$5:$A$29</definedName>
    <definedName name="_635_____________________________________________________123Graph_CCHART_2" hidden="1">[11]F!$H$5:$H$29</definedName>
    <definedName name="_636_____________________________________________________________________________________________________________________________123Graph_ACHART_3" hidden="1">[11]F!$L$5:$L$29</definedName>
    <definedName name="_636___________________________________________________________________________________________________123Graph_XCHART_7" hidden="1">'[10]Monthly Data'!$A$6:$A$13</definedName>
    <definedName name="_636_____________________________________________________123Graph_CCHART_6" hidden="1">'[10]Monthly Data'!$E$6:$E$23</definedName>
    <definedName name="_637_____________________________________________________________________________________________________________________________123Graph_ACHART_4" hidden="1">[11]F!$G$5:$G$29</definedName>
    <definedName name="_637__________________________________________________________________________________________________123Graph_ACHART_1" hidden="1">[11]F!$B$5:$B$29</definedName>
    <definedName name="_637_____________________________________________________123Graph_CCHART_7" hidden="1">'[10]Monthly Data'!#REF!</definedName>
    <definedName name="_638_____________________________________________________________________________________________________________________________123Graph_ACHART_5" hidden="1">[11]E!$B$12:$B$32</definedName>
    <definedName name="_638__________________________________________________________________________________________________123Graph_ACHART_2" hidden="1">[11]F!$B$5:$B$29</definedName>
    <definedName name="_638_____________________________________________________123Graph_DCHART_1" hidden="1">[11]F!$E$5:$E$29</definedName>
    <definedName name="_639_____________________________________________________________________________________________________________________________123Graph_ACHART_6" hidden="1">'[10]Monthly Data'!$B$6:$B$23</definedName>
    <definedName name="_639__________________________________________________________________________________________________123Graph_ACHART_3" hidden="1">[11]F!$L$5:$L$29</definedName>
    <definedName name="_639_____________________________________________________123Graph_DCHART_6" hidden="1">'[10]Monthly Data'!$D$6:$D$23</definedName>
    <definedName name="_64________________________________________________________________________________________________________________________________________________________________________123Graph_DCHART_7" hidden="1">'[10]Monthly Data'!#REF!</definedName>
    <definedName name="_64______________________________________________________________________________________________________________________123Graph_BCHART_1" hidden="1">[11]F!$J$5:$J$29</definedName>
    <definedName name="_64_______________________________________________________________________________123Graph_DCHART_7" hidden="1">'[10]Monthly Data'!#REF!</definedName>
    <definedName name="_64____________________123Graph_ACHART_6" hidden="1">'[10]Monthly Data'!$B$6:$B$23</definedName>
    <definedName name="_64___________123Graph_ECHART_1" hidden="1">[7]F!$I$5:$I$29</definedName>
    <definedName name="_64__________123Graph_ACHART_1" hidden="1">[7]F!$B$5:$B$29</definedName>
    <definedName name="_64_______123Graph_ACHART_4" hidden="1">[1]F!$G$5:$G$29</definedName>
    <definedName name="_64____123Graph_BCHART_3" hidden="1">[1]F!$C$5:$C$29</definedName>
    <definedName name="_64__123Graph_CCHART_1" hidden="1">[1]F!$F$5:$F$29</definedName>
    <definedName name="_64__123Graph_CCHART_12" hidden="1">[3]A!$C$207:$C$226</definedName>
    <definedName name="_64__123Graph_CCHART_2" hidden="1">[7]F!$H$5:$H$29</definedName>
    <definedName name="_64__123Graph_LBL_BCHART_6" hidden="1">'[4]Monthly Data'!$C$6:$C$12</definedName>
    <definedName name="_64__123Graph_LBL_BCHART_7" hidden="1">'[14]Monthly Data'!#REF!</definedName>
    <definedName name="_64__123Graph_XCHART_3" hidden="1">[19]F!$A$5:$A$29</definedName>
    <definedName name="_640__________________________________________________________________________________________________123Graph_ACHART_4" hidden="1">[11]F!$G$5:$G$29</definedName>
    <definedName name="_640_____________________________________________________123Graph_DCHART_7" hidden="1">'[10]Monthly Data'!#REF!</definedName>
    <definedName name="_641_____________________________________________________________________________________________________________________________123Graph_BCHART_1" hidden="1">[11]F!$J$5:$J$29</definedName>
    <definedName name="_641__________________________________________________________________________________________________123Graph_ACHART_5" hidden="1">[11]E!$B$12:$B$32</definedName>
    <definedName name="_641_____________________________________________________123Graph_ECHART_1" hidden="1">[11]F!$I$5:$I$29</definedName>
    <definedName name="_642_____________________________________________________________________________________________________________________________123Graph_BCHART_2" hidden="1">[11]F!$J$5:$J$29</definedName>
    <definedName name="_642__________________________________________________________________________________________________123Graph_ACHART_6" hidden="1">'[10]Monthly Data'!$B$6:$B$23</definedName>
    <definedName name="_642_____________________________________________________123Graph_FCHART_1" hidden="1">[11]F!$L$5:$L$29</definedName>
    <definedName name="_643_____________________________________________________________________________________________________________________________123Graph_BCHART_3" hidden="1">[11]F!$C$5:$C$29</definedName>
    <definedName name="_643__________________________________________________________________________________________________123Graph_ACHART_7" hidden="1">'[10]Monthly Data'!#REF!</definedName>
    <definedName name="_643_____________________________________________________123Graph_LBL_BCHART_1" hidden="1">[11]F!$D$5:$D$29</definedName>
    <definedName name="_644_____________________________________________________________________________________________________________________________123Graph_BCHART_6" hidden="1">'[10]Monthly Data'!$F$6:$F$23</definedName>
    <definedName name="_644__________________________________________________________________________________________________123Graph_BCHART_1" hidden="1">[11]F!$J$5:$J$29</definedName>
    <definedName name="_644_____________________________________________________123Graph_LBL_BCHART_6" hidden="1">'[10]Monthly Data'!$C$6:$C$12</definedName>
    <definedName name="_645__________________________________________________________________________________________________123Graph_BCHART_2" hidden="1">[11]F!$J$5:$J$29</definedName>
    <definedName name="_645_____________________________________________________123Graph_LBL_BCHART_7" hidden="1">'[10]Monthly Data'!#REF!</definedName>
    <definedName name="_646_____________________________________________________________________________________________________________________________123Graph_CCHART_1" hidden="1">[11]F!$F$5:$F$29</definedName>
    <definedName name="_646__________________________________________________________________________________________________123Graph_BCHART_3" hidden="1">[11]F!$C$5:$C$29</definedName>
    <definedName name="_646_____________________________________________________123Graph_LBL_ECHART_1" hidden="1">[11]F!$G$5:$G$29</definedName>
    <definedName name="_647_____________________________________________________________________________________________________________________________123Graph_CCHART_2" hidden="1">[11]F!$H$5:$H$29</definedName>
    <definedName name="_647__________________________________________________________________________________________________123Graph_BCHART_6" hidden="1">'[10]Monthly Data'!$F$6:$F$23</definedName>
    <definedName name="_647_____________________________________________________123Graph_XCHART_2" hidden="1">[11]F!$A$5:$A$29</definedName>
    <definedName name="_648_____________________________________________________________________________________________________________________________123Graph_CCHART_6" hidden="1">'[10]Monthly Data'!$E$6:$E$23</definedName>
    <definedName name="_648__________________________________________________________________________________________________123Graph_BCHART_7" hidden="1">'[10]Monthly Data'!#REF!</definedName>
    <definedName name="_648_____________________________________________________123Graph_XCHART_3" hidden="1">[11]F!$A$5:$A$29</definedName>
    <definedName name="_649__________________________________________________________________________________________________123Graph_CCHART_1" hidden="1">[11]F!$F$5:$F$29</definedName>
    <definedName name="_649_____________________________________________________123Graph_XCHART_4" hidden="1">[11]F!$A$5:$A$29</definedName>
    <definedName name="_65________________________________________________________________________________________________________________________________________________________________________123Graph_LBL_BCHART_7" hidden="1">'[10]Monthly Data'!#REF!</definedName>
    <definedName name="_65______________________________________________________________________________________________________________________123Graph_BCHART_2" hidden="1">[11]F!$J$5:$J$29</definedName>
    <definedName name="_65_______________________________________________________________________________123Graph_LBL_BCHART_7" hidden="1">'[10]Monthly Data'!#REF!</definedName>
    <definedName name="_65____________________123Graph_ACHART_7" hidden="1">'[10]Monthly Data'!#REF!</definedName>
    <definedName name="_65___________123Graph_FCHART_1" hidden="1">[7]F!$L$5:$L$29</definedName>
    <definedName name="_65__________123Graph_ACHART_2" hidden="1">[7]F!$B$5:$B$29</definedName>
    <definedName name="_65_______123Graph_ACHART_5" hidden="1">[1]E!$B$12:$B$32</definedName>
    <definedName name="_65____123Graph_BCHART_6" hidden="1">'[8]Monthly Data'!$F$6:$F$23</definedName>
    <definedName name="_65__123Graph_CCHART_13" hidden="1">[3]A!$C$4:$C$113</definedName>
    <definedName name="_65__123Graph_CCHART_6" hidden="1">'[4]Monthly Data'!$E$6:$E$23</definedName>
    <definedName name="_65__123Graph_LBL_ECHART_1" hidden="1">[1]F!$G$5:$G$29</definedName>
    <definedName name="_650_____________________________________________________________________________________________________________________________123Graph_DCHART_1" hidden="1">[11]F!$E$5:$E$29</definedName>
    <definedName name="_650__________________________________________________________________________________________________123Graph_CCHART_2" hidden="1">[11]F!$H$5:$H$29</definedName>
    <definedName name="_650_____________________________________________________123Graph_XCHART_7" hidden="1">'[10]Monthly Data'!$A$6:$A$13</definedName>
    <definedName name="_651_____________________________________________________________________________________________________________________________123Graph_DCHART_6" hidden="1">'[10]Monthly Data'!$D$6:$D$23</definedName>
    <definedName name="_651__________________________________________________________________________________________________123Graph_CCHART_6" hidden="1">'[10]Monthly Data'!$E$6:$E$23</definedName>
    <definedName name="_651____________________________________________________123Graph_ACHART_1" hidden="1">[11]F!$B$5:$B$29</definedName>
    <definedName name="_652__________________________________________________________________________________________________123Graph_CCHART_7" hidden="1">'[10]Monthly Data'!#REF!</definedName>
    <definedName name="_652____________________________________________________123Graph_ACHART_2" hidden="1">[11]F!$B$5:$B$29</definedName>
    <definedName name="_653_____________________________________________________________________________________________________________________________123Graph_ECHART_1" hidden="1">[11]F!$I$5:$I$29</definedName>
    <definedName name="_653__________________________________________________________________________________________________123Graph_DCHART_1" hidden="1">[11]F!$E$5:$E$29</definedName>
    <definedName name="_653____________________________________________________123Graph_ACHART_3" hidden="1">[11]F!$L$5:$L$29</definedName>
    <definedName name="_654_____________________________________________________________________________________________________________________________123Graph_FCHART_1" hidden="1">[11]F!$L$5:$L$29</definedName>
    <definedName name="_654__________________________________________________________________________________________________123Graph_DCHART_6" hidden="1">'[10]Monthly Data'!$D$6:$D$23</definedName>
    <definedName name="_654____________________________________________________123Graph_ACHART_4" hidden="1">[11]F!$G$5:$G$29</definedName>
    <definedName name="_655_____________________________________________________________________________________________________________________________123Graph_LBL_BCHART_1" hidden="1">[11]F!$D$5:$D$29</definedName>
    <definedName name="_655__________________________________________________________________________________________________123Graph_DCHART_7" hidden="1">'[10]Monthly Data'!#REF!</definedName>
    <definedName name="_655____________________________________________________123Graph_ACHART_5" hidden="1">[11]E!$B$12:$B$32</definedName>
    <definedName name="_656_____________________________________________________________________________________________________________________________123Graph_LBL_BCHART_6" hidden="1">'[10]Monthly Data'!$C$6:$C$12</definedName>
    <definedName name="_656__________________________________________________________________________________________________123Graph_ECHART_1" hidden="1">[11]F!$I$5:$I$29</definedName>
    <definedName name="_656____________________________________________________123Graph_ACHART_6" hidden="1">'[10]Monthly Data'!$B$6:$B$23</definedName>
    <definedName name="_657__________________________________________________________________________________________________123Graph_FCHART_1" hidden="1">[11]F!$L$5:$L$29</definedName>
    <definedName name="_658_____________________________________________________________________________________________________________________________123Graph_LBL_ECHART_1" hidden="1">[11]F!$G$5:$G$29</definedName>
    <definedName name="_658__________________________________________________________________________________________________123Graph_LBL_BCHART_1" hidden="1">[11]F!$D$5:$D$29</definedName>
    <definedName name="_658____________________________________________________123Graph_BCHART_1" hidden="1">[11]F!$J$5:$J$29</definedName>
    <definedName name="_659_____________________________________________________________________________________________________________________________123Graph_XCHART_2" hidden="1">[11]F!$A$5:$A$29</definedName>
    <definedName name="_659__________________________________________________________________________________________________123Graph_LBL_BCHART_6" hidden="1">'[10]Monthly Data'!$C$6:$C$12</definedName>
    <definedName name="_659____________________________________________________123Graph_BCHART_2" hidden="1">[11]F!$J$5:$J$29</definedName>
    <definedName name="_66_______________________________________________________________________________________________________________________________________________________________________123Graph_ACHART_7" hidden="1">'[10]Monthly Data'!#REF!</definedName>
    <definedName name="_66______________________________________________________________________________________________________________________123Graph_BCHART_3" hidden="1">[11]F!$C$5:$C$29</definedName>
    <definedName name="_66______________________________________________________________________________123Graph_ACHART_7" hidden="1">'[10]Monthly Data'!#REF!</definedName>
    <definedName name="_66____________________123Graph_BCHART_1" hidden="1">[11]F!$J$5:$J$29</definedName>
    <definedName name="_66___________123Graph_LBL_BCHART_1" hidden="1">[7]F!$D$5:$D$29</definedName>
    <definedName name="_66__________123Graph_ACHART_3" hidden="1">[7]F!$L$5:$L$29</definedName>
    <definedName name="_66_______123Graph_ACHART_1" hidden="1">[1]F!$B$5:$B$29</definedName>
    <definedName name="_66_______123Graph_ACHART_6" hidden="1">'[8]Monthly Data'!$B$6:$B$23</definedName>
    <definedName name="_66____123Graph_CCHART_1" hidden="1">[1]F!$F$5:$F$29</definedName>
    <definedName name="_66__123Graph_CCHART_15" hidden="1">[3]A!$C$4:$C$131</definedName>
    <definedName name="_66__123Graph_CCHART_2" hidden="1">[1]F!$H$5:$H$29</definedName>
    <definedName name="_66__123Graph_LBL_ECHART_1" hidden="1">[7]F!$G$5:$G$29</definedName>
    <definedName name="_66__123Graph_XCHART_2" hidden="1">[1]F!$A$5:$A$29</definedName>
    <definedName name="_66__123Graph_XCHART_4" hidden="1">[19]F!$A$5:$A$29</definedName>
    <definedName name="_660_____________________________________________________________________________________________________________________________123Graph_XCHART_3" hidden="1">[11]F!$A$5:$A$29</definedName>
    <definedName name="_660__________________________________________________________________________________________________123Graph_LBL_BCHART_7" hidden="1">'[10]Monthly Data'!#REF!</definedName>
    <definedName name="_660____________________________________________________123Graph_BCHART_3" hidden="1">[11]F!$C$5:$C$29</definedName>
    <definedName name="_661_____________________________________________________________________________________________________________________________123Graph_XCHART_4" hidden="1">[11]F!$A$5:$A$29</definedName>
    <definedName name="_661__________________________________________________________________________________________________123Graph_LBL_ECHART_1" hidden="1">[11]F!$G$5:$G$29</definedName>
    <definedName name="_661____________________________________________________123Graph_BCHART_6" hidden="1">'[10]Monthly Data'!$F$6:$F$23</definedName>
    <definedName name="_662_____________________________________________________________________________________________________________________________123Graph_XCHART_7" hidden="1">'[10]Monthly Data'!$A$6:$A$13</definedName>
    <definedName name="_662__________________________________________________________________________________________________123Graph_XCHART_2" hidden="1">[11]F!$A$5:$A$29</definedName>
    <definedName name="_663____________________________________________________________________________________________________________________________123Graph_ACHART_1" hidden="1">[11]F!$B$5:$B$29</definedName>
    <definedName name="_663__________________________________________________________________________________________________123Graph_XCHART_3" hidden="1">[11]F!$A$5:$A$29</definedName>
    <definedName name="_663____________________________________________________123Graph_CCHART_1" hidden="1">[11]F!$F$5:$F$29</definedName>
    <definedName name="_664____________________________________________________________________________________________________________________________123Graph_ACHART_2" hidden="1">[11]F!$B$5:$B$29</definedName>
    <definedName name="_664__________________________________________________________________________________________________123Graph_XCHART_4" hidden="1">[11]F!$A$5:$A$29</definedName>
    <definedName name="_664____________________________________________________123Graph_CCHART_2" hidden="1">[11]F!$H$5:$H$29</definedName>
    <definedName name="_665____________________________________________________________________________________________________________________________123Graph_ACHART_3" hidden="1">[11]F!$L$5:$L$29</definedName>
    <definedName name="_665__________________________________________________________________________________________________123Graph_XCHART_7" hidden="1">'[10]Monthly Data'!$A$6:$A$13</definedName>
    <definedName name="_665____________________________________________________123Graph_CCHART_6" hidden="1">'[10]Monthly Data'!$E$6:$E$23</definedName>
    <definedName name="_666____________________________________________________________________________________________________________________________123Graph_ACHART_4" hidden="1">[11]F!$G$5:$G$29</definedName>
    <definedName name="_666_________________________________________________________________________________________________123Graph_ACHART_1" hidden="1">[11]F!$B$5:$B$29</definedName>
    <definedName name="_667____________________________________________________________________________________________________________________________123Graph_ACHART_5" hidden="1">[11]E!$B$12:$B$32</definedName>
    <definedName name="_667_________________________________________________________________________________________________123Graph_ACHART_2" hidden="1">[11]F!$B$5:$B$29</definedName>
    <definedName name="_667____________________________________________________123Graph_DCHART_1" hidden="1">[11]F!$E$5:$E$29</definedName>
    <definedName name="_668____________________________________________________________________________________________________________________________123Graph_ACHART_6" hidden="1">'[10]Monthly Data'!$B$6:$B$23</definedName>
    <definedName name="_668_________________________________________________________________________________________________123Graph_ACHART_3" hidden="1">[11]F!$L$5:$L$29</definedName>
    <definedName name="_668____________________________________________________123Graph_DCHART_6" hidden="1">'[10]Monthly Data'!$D$6:$D$23</definedName>
    <definedName name="_669____________________________________________________________________________________________________________________________123Graph_ACHART_7" hidden="1">'[10]Monthly Data'!#REF!</definedName>
    <definedName name="_669_________________________________________________________________________________________________123Graph_ACHART_4" hidden="1">[11]F!$G$5:$G$29</definedName>
    <definedName name="_66D0Cwvu.Zeros._.hidd" hidden="1">[23]ACCRUALS!$A$18:$IV$27,[23]ACCRUALS!$A$37:$IV$43,[23]ACCRUALS!#REF!</definedName>
    <definedName name="_67_______________________________________________________________________________________________________________________________________________________________________123Graph_BCHART_7" hidden="1">'[10]Monthly Data'!#REF!</definedName>
    <definedName name="_67______________________________________________________________________________________________________________________123Graph_BCHART_6" hidden="1">'[10]Monthly Data'!$F$6:$F$23</definedName>
    <definedName name="_67______________________________________________________________________________123Graph_BCHART_7" hidden="1">'[10]Monthly Data'!#REF!</definedName>
    <definedName name="_67____________________123Graph_BCHART_2" hidden="1">[11]F!$J$5:$J$29</definedName>
    <definedName name="_67___________123Graph_LBL_BCHART_6" hidden="1">'[4]Monthly Data'!$C$6:$C$12</definedName>
    <definedName name="_67__________123Graph_ACHART_4" hidden="1">[7]F!$G$5:$G$29</definedName>
    <definedName name="_67_______123Graph_ACHART_2" hidden="1">[1]F!$B$5:$B$29</definedName>
    <definedName name="_67_______123Graph_BCHART_1" hidden="1">[1]F!$J$5:$J$29</definedName>
    <definedName name="_67____123Graph_CCHART_2" hidden="1">[1]F!$H$5:$H$29</definedName>
    <definedName name="_67__123Graph_CCHART_17" hidden="1">[3]A!$C$4:$C$26</definedName>
    <definedName name="_67__123Graph_XCHART_2" hidden="1">[7]F!$A$5:$A$29</definedName>
    <definedName name="_67__123Graph_XCHART_3" hidden="1">[1]F!$A$5:$A$29</definedName>
    <definedName name="_670____________________________________________________________________________________________________________________________123Graph_BCHART_1" hidden="1">[11]F!$J$5:$J$29</definedName>
    <definedName name="_670_________________________________________________________________________________________________123Graph_ACHART_5" hidden="1">[11]E!$B$12:$B$32</definedName>
    <definedName name="_670____________________________________________________123Graph_ECHART_1" hidden="1">[11]F!$I$5:$I$29</definedName>
    <definedName name="_671____________________________________________________________________________________________________________________________123Graph_BCHART_2" hidden="1">[11]F!$J$5:$J$29</definedName>
    <definedName name="_671_________________________________________________________________________________________________123Graph_ACHART_6" hidden="1">'[10]Monthly Data'!$B$6:$B$23</definedName>
    <definedName name="_671____________________________________________________123Graph_FCHART_1" hidden="1">[11]F!$L$5:$L$29</definedName>
    <definedName name="_672____________________________________________________________________________________________________________________________123Graph_BCHART_3" hidden="1">[11]F!$C$5:$C$29</definedName>
    <definedName name="_672_________________________________________________________________________________________________123Graph_ACHART_7" hidden="1">'[10]Monthly Data'!#REF!</definedName>
    <definedName name="_672____________________________________________________123Graph_LBL_BCHART_1" hidden="1">[11]F!$D$5:$D$29</definedName>
    <definedName name="_673____________________________________________________________________________________________________________________________123Graph_BCHART_6" hidden="1">'[10]Monthly Data'!$F$6:$F$23</definedName>
    <definedName name="_673_________________________________________________________________________________________________123Graph_BCHART_1" hidden="1">[11]F!$J$5:$J$29</definedName>
    <definedName name="_673____________________________________________________123Graph_LBL_BCHART_6" hidden="1">'[10]Monthly Data'!$C$6:$C$12</definedName>
    <definedName name="_674____________________________________________________________________________________________________________________________123Graph_BCHART_7" hidden="1">'[10]Monthly Data'!#REF!</definedName>
    <definedName name="_674_________________________________________________________________________________________________123Graph_BCHART_2" hidden="1">[11]F!$J$5:$J$29</definedName>
    <definedName name="_675____________________________________________________________________________________________________________________________123Graph_CCHART_1" hidden="1">[11]F!$F$5:$F$29</definedName>
    <definedName name="_675_________________________________________________________________________________________________123Graph_BCHART_3" hidden="1">[11]F!$C$5:$C$29</definedName>
    <definedName name="_675____________________________________________________123Graph_LBL_ECHART_1" hidden="1">[11]F!$G$5:$G$29</definedName>
    <definedName name="_676____________________________________________________________________________________________________________________________123Graph_CCHART_2" hidden="1">[11]F!$H$5:$H$29</definedName>
    <definedName name="_676_________________________________________________________________________________________________123Graph_BCHART_6" hidden="1">'[10]Monthly Data'!$F$6:$F$23</definedName>
    <definedName name="_676____________________________________________________123Graph_XCHART_2" hidden="1">[11]F!$A$5:$A$29</definedName>
    <definedName name="_677____________________________________________________________________________________________________________________________123Graph_CCHART_6" hidden="1">'[10]Monthly Data'!$E$6:$E$23</definedName>
    <definedName name="_677_________________________________________________________________________________________________123Graph_BCHART_7" hidden="1">'[10]Monthly Data'!#REF!</definedName>
    <definedName name="_677____________________________________________________123Graph_XCHART_3" hidden="1">[11]F!$A$5:$A$29</definedName>
    <definedName name="_678____________________________________________________________________________________________________________________________123Graph_CCHART_7" hidden="1">'[10]Monthly Data'!#REF!</definedName>
    <definedName name="_678_________________________________________________________________________________________________123Graph_CCHART_1" hidden="1">[11]F!$F$5:$F$29</definedName>
    <definedName name="_678____________________________________________________123Graph_XCHART_4" hidden="1">[11]F!$A$5:$A$29</definedName>
    <definedName name="_679____________________________________________________________________________________________________________________________123Graph_DCHART_1" hidden="1">[11]F!$E$5:$E$29</definedName>
    <definedName name="_679_________________________________________________________________________________________________123Graph_CCHART_2" hidden="1">[11]F!$H$5:$H$29</definedName>
    <definedName name="_679____________________________________________________123Graph_XCHART_7" hidden="1">'[10]Monthly Data'!$A$6:$A$13</definedName>
    <definedName name="_67ÿ_0Swvu.Zeros._.hidd" hidden="1">[23]ACCRUALS!#REF!</definedName>
    <definedName name="_68_______________________________________________________________________________________________________________________________________________________________________123Graph_CCHART_7" hidden="1">'[10]Monthly Data'!#REF!</definedName>
    <definedName name="_68______________________________________________________________________________________________________________________123Graph_BCHART_7" hidden="1">'[10]Monthly Data'!#REF!</definedName>
    <definedName name="_68______________________________________________________________________________123Graph_CCHART_7" hidden="1">'[10]Monthly Data'!#REF!</definedName>
    <definedName name="_68____________________123Graph_BCHART_3" hidden="1">[11]F!$C$5:$C$29</definedName>
    <definedName name="_68__________123Graph_ACHART_5" hidden="1">[7]E!$B$12:$B$32</definedName>
    <definedName name="_68_______123Graph_ACHART_3" hidden="1">[1]F!$L$5:$L$29</definedName>
    <definedName name="_68_______123Graph_BCHART_2" hidden="1">[1]F!$J$5:$J$29</definedName>
    <definedName name="_68____123Graph_CCHART_6" hidden="1">'[8]Monthly Data'!$E$6:$E$23</definedName>
    <definedName name="_68__123Graph_CCHART_2" hidden="1">[3]A!$C$5:$C$24</definedName>
    <definedName name="_68__123Graph_CCHART_6" hidden="1">'[8]Monthly Data'!$E$6:$E$23</definedName>
    <definedName name="_68__123Graph_XChart_2B" hidden="1">'[6]Cash Component Inputs'!$C$35:$H$35</definedName>
    <definedName name="_68__123Graph_XCHART_4" hidden="1">[1]F!$A$5:$A$29</definedName>
    <definedName name="_68__123Graph_XCHART_7" hidden="1">'[22]Monthly Data'!$A$6:$A$13</definedName>
    <definedName name="_680____________________________________________________________________________________________________________________________123Graph_DCHART_6" hidden="1">'[10]Monthly Data'!$D$6:$D$23</definedName>
    <definedName name="_680_________________________________________________________________________________________________123Graph_CCHART_6" hidden="1">'[10]Monthly Data'!$E$6:$E$23</definedName>
    <definedName name="_680___________________________________________________123Graph_ACHART_1" hidden="1">[11]F!$B$5:$B$29</definedName>
    <definedName name="_681____________________________________________________________________________________________________________________________123Graph_DCHART_7" hidden="1">'[10]Monthly Data'!#REF!</definedName>
    <definedName name="_681_________________________________________________________________________________________________123Graph_CCHART_7" hidden="1">'[10]Monthly Data'!#REF!</definedName>
    <definedName name="_681___________________________________________________123Graph_ACHART_2" hidden="1">[11]F!$B$5:$B$29</definedName>
    <definedName name="_682____________________________________________________________________________________________________________________________123Graph_ECHART_1" hidden="1">[11]F!$I$5:$I$29</definedName>
    <definedName name="_682_________________________________________________________________________________________________123Graph_DCHART_1" hidden="1">[11]F!$E$5:$E$29</definedName>
    <definedName name="_682___________________________________________________123Graph_ACHART_3" hidden="1">[11]F!$L$5:$L$29</definedName>
    <definedName name="_683____________________________________________________________________________________________________________________________123Graph_FCHART_1" hidden="1">[11]F!$L$5:$L$29</definedName>
    <definedName name="_683_________________________________________________________________________________________________123Graph_DCHART_6" hidden="1">'[10]Monthly Data'!$D$6:$D$23</definedName>
    <definedName name="_683___________________________________________________123Graph_ACHART_4" hidden="1">[11]F!$G$5:$G$29</definedName>
    <definedName name="_684____________________________________________________________________________________________________________________________123Graph_LBL_BCHART_1" hidden="1">[11]F!$D$5:$D$29</definedName>
    <definedName name="_684_________________________________________________________________________________________________123Graph_DCHART_7" hidden="1">'[10]Monthly Data'!#REF!</definedName>
    <definedName name="_684___________________________________________________123Graph_ACHART_5" hidden="1">[11]E!$B$12:$B$32</definedName>
    <definedName name="_685____________________________________________________________________________________________________________________________123Graph_LBL_BCHART_6" hidden="1">'[10]Monthly Data'!$C$6:$C$12</definedName>
    <definedName name="_685_________________________________________________________________________________________________123Graph_ECHART_1" hidden="1">[11]F!$I$5:$I$29</definedName>
    <definedName name="_685___________________________________________________123Graph_ACHART_6" hidden="1">'[10]Monthly Data'!$B$6:$B$23</definedName>
    <definedName name="_686____________________________________________________________________________________________________________________________123Graph_LBL_BCHART_7" hidden="1">'[10]Monthly Data'!#REF!</definedName>
    <definedName name="_686_________________________________________________________________________________________________123Graph_FCHART_1" hidden="1">[11]F!$L$5:$L$29</definedName>
    <definedName name="_686___________________________________________________123Graph_ACHART_7" hidden="1">'[10]Monthly Data'!#REF!</definedName>
    <definedName name="_687____________________________________________________________________________________________________________________________123Graph_LBL_ECHART_1" hidden="1">[11]F!$G$5:$G$29</definedName>
    <definedName name="_687_________________________________________________________________________________________________123Graph_LBL_BCHART_1" hidden="1">[11]F!$D$5:$D$29</definedName>
    <definedName name="_687___________________________________________________123Graph_BCHART_1" hidden="1">[11]F!$J$5:$J$29</definedName>
    <definedName name="_688____________________________________________________________________________________________________________________________123Graph_XCHART_2" hidden="1">[11]F!$A$5:$A$29</definedName>
    <definedName name="_688_________________________________________________________________________________________________123Graph_LBL_BCHART_6" hidden="1">'[10]Monthly Data'!$C$6:$C$12</definedName>
    <definedName name="_688___________________________________________________123Graph_BCHART_2" hidden="1">[11]F!$J$5:$J$29</definedName>
    <definedName name="_689____________________________________________________________________________________________________________________________123Graph_XCHART_3" hidden="1">[11]F!$A$5:$A$29</definedName>
    <definedName name="_689_________________________________________________________________________________________________123Graph_LBL_BCHART_7" hidden="1">'[10]Monthly Data'!#REF!</definedName>
    <definedName name="_689___________________________________________________123Graph_BCHART_3" hidden="1">[11]F!$C$5:$C$29</definedName>
    <definedName name="_69_______________________________________________________________________________________________________________________________________________________________________123Graph_DCHART_7" hidden="1">'[10]Monthly Data'!#REF!</definedName>
    <definedName name="_69______________________________________________________________________________________________________________________123Graph_CCHART_1" hidden="1">[11]F!$F$5:$F$29</definedName>
    <definedName name="_69______________________________________________________________________________123Graph_DCHART_7" hidden="1">'[10]Monthly Data'!#REF!</definedName>
    <definedName name="_69____________________123Graph_BCHART_6" hidden="1">'[10]Monthly Data'!$F$6:$F$23</definedName>
    <definedName name="_69___________123Graph_LBL_ECHART_1" hidden="1">[7]F!$G$5:$G$29</definedName>
    <definedName name="_69__________123Graph_ACHART_6" hidden="1">'[4]Monthly Data'!$B$6:$B$23</definedName>
    <definedName name="_69_______123Graph_ACHART_4" hidden="1">[1]F!$G$5:$G$29</definedName>
    <definedName name="_69_______123Graph_BCHART_3" hidden="1">[1]F!$C$5:$C$29</definedName>
    <definedName name="_69____123Graph_DCHART_1" hidden="1">[1]F!$E$5:$E$29</definedName>
    <definedName name="_69__123Graph_CCHART_3" hidden="1">[3]A!$C$46:$C$59</definedName>
    <definedName name="_69__123Graph_LBL_BCHART_7" hidden="1">'[8]Monthly Data'!#REF!</definedName>
    <definedName name="_69__123Graph_XCHART_3" hidden="1">[7]F!$A$5:$A$29</definedName>
    <definedName name="_69__123Graph_XCHART_7" hidden="1">'[8]Monthly Data'!$A$6:$A$13</definedName>
    <definedName name="_690____________________________________________________________________________________________________________________________123Graph_XCHART_4" hidden="1">[11]F!$A$5:$A$29</definedName>
    <definedName name="_690_________________________________________________________________________________________________123Graph_LBL_ECHART_1" hidden="1">[11]F!$G$5:$G$29</definedName>
    <definedName name="_690___________________________________________________123Graph_BCHART_6" hidden="1">'[10]Monthly Data'!$F$6:$F$23</definedName>
    <definedName name="_691____________________________________________________________________________________________________________________________123Graph_XCHART_7" hidden="1">'[10]Monthly Data'!$A$6:$A$13</definedName>
    <definedName name="_691_________________________________________________________________________________________________123Graph_XCHART_2" hidden="1">[11]F!$A$5:$A$29</definedName>
    <definedName name="_691___________________________________________________123Graph_BCHART_7" hidden="1">'[10]Monthly Data'!#REF!</definedName>
    <definedName name="_692___________________________________________________________________________________________________________________________123Graph_ACHART_1" hidden="1">[11]F!$B$5:$B$29</definedName>
    <definedName name="_692_________________________________________________________________________________________________123Graph_XCHART_3" hidden="1">[11]F!$A$5:$A$29</definedName>
    <definedName name="_692___________________________________________________123Graph_CCHART_1" hidden="1">[11]F!$F$5:$F$29</definedName>
    <definedName name="_693___________________________________________________________________________________________________________________________123Graph_ACHART_2" hidden="1">[11]F!$B$5:$B$29</definedName>
    <definedName name="_693_________________________________________________________________________________________________123Graph_XCHART_4" hidden="1">[11]F!$A$5:$A$29</definedName>
    <definedName name="_693___________________________________________________123Graph_CCHART_2" hidden="1">[11]F!$H$5:$H$29</definedName>
    <definedName name="_694___________________________________________________________________________________________________________________________123Graph_ACHART_3" hidden="1">[11]F!$L$5:$L$29</definedName>
    <definedName name="_694_________________________________________________________________________________________________123Graph_XCHART_7" hidden="1">'[10]Monthly Data'!$A$6:$A$13</definedName>
    <definedName name="_694___________________________________________________123Graph_CCHART_6" hidden="1">'[10]Monthly Data'!$E$6:$E$23</definedName>
    <definedName name="_695___________________________________________________________________________________________________________________________123Graph_ACHART_4" hidden="1">[11]F!$G$5:$G$29</definedName>
    <definedName name="_695________________________________________________________________________________________________123Graph_ACHART_1" hidden="1">[11]F!$B$5:$B$29</definedName>
    <definedName name="_695___________________________________________________123Graph_CCHART_7" hidden="1">'[10]Monthly Data'!#REF!</definedName>
    <definedName name="_696___________________________________________________________________________________________________________________________123Graph_ACHART_5" hidden="1">[11]E!$B$12:$B$32</definedName>
    <definedName name="_696________________________________________________________________________________________________123Graph_ACHART_2" hidden="1">[11]F!$B$5:$B$29</definedName>
    <definedName name="_696___________________________________________________123Graph_DCHART_1" hidden="1">[11]F!$E$5:$E$29</definedName>
    <definedName name="_697___________________________________________________________________________________________________________________________123Graph_ACHART_6" hidden="1">'[10]Monthly Data'!$B$6:$B$23</definedName>
    <definedName name="_697________________________________________________________________________________________________123Graph_ACHART_3" hidden="1">[11]F!$L$5:$L$29</definedName>
    <definedName name="_697___________________________________________________123Graph_DCHART_6" hidden="1">'[10]Monthly Data'!$D$6:$D$23</definedName>
    <definedName name="_698________________________________________________________________________________________________123Graph_ACHART_4" hidden="1">[11]F!$G$5:$G$29</definedName>
    <definedName name="_698___________________________________________________123Graph_DCHART_7" hidden="1">'[10]Monthly Data'!#REF!</definedName>
    <definedName name="_699___________________________________________________________________________________________________________________________123Graph_BCHART_1" hidden="1">[11]F!$J$5:$J$29</definedName>
    <definedName name="_699________________________________________________________________________________________________123Graph_ACHART_5" hidden="1">[11]E!$B$12:$B$32</definedName>
    <definedName name="_699___________________________________________________123Graph_ECHART_1" hidden="1">[11]F!$I$5:$I$29</definedName>
    <definedName name="_7___________________________________________________________________________________________________________________________________________________________________________________123Graph_BCHART_7" hidden="1">'[10]Monthly Data'!#REF!</definedName>
    <definedName name="_7________________________________________________________________________________________________________________________123Graph_BCHART_1" hidden="1">[11]F!$J$5:$J$29</definedName>
    <definedName name="_7__________________________________________________________________________________________123Graph_BCHART_7" hidden="1">'[10]Monthly Data'!#REF!</definedName>
    <definedName name="_7______________________123Graph_ACHART_7" hidden="1">'[10]Monthly Data'!#REF!</definedName>
    <definedName name="_7___123Graph_ACHART_5" hidden="1">[7]E!$B$12:$B$32</definedName>
    <definedName name="_7___123Graph_ACHART_7" hidden="1">'[10]Monthly Data'!#REF!</definedName>
    <definedName name="_7__123Graph_ACHART_12" hidden="1">[3]A!$B$207:$B$226</definedName>
    <definedName name="_7__123Graph_ACHART_17" hidden="1">[3]A!$B$4:$B$26</definedName>
    <definedName name="_7__123Graph_ACHART_2" hidden="1">[15]F!$B$5:$B$29</definedName>
    <definedName name="_7__123Graph_ACHART_3" hidden="1">[7]F!$L$5:$L$29</definedName>
    <definedName name="_7__123Graph_ACHART_4" hidden="1">[7]F!$G$5:$G$29</definedName>
    <definedName name="_7__123Graph_AChart_4B" hidden="1">'[6]Cash Component Inputs'!$AG$10:$AS$10</definedName>
    <definedName name="_7__123Graph_ACHART_6" hidden="1">'[4]Monthly Data'!$B$6:$B$23</definedName>
    <definedName name="_7__123Graph_ACHART_7" hidden="1">'[16]Monthly Data'!#REF!</definedName>
    <definedName name="_7__123Graph_BChart_4B" hidden="1">'[2]Cash Component Inputs'!$AG$16:$AS$16</definedName>
    <definedName name="_70_______________________________________________________________________________________________________________________________________________________________________123Graph_LBL_BCHART_7" hidden="1">'[10]Monthly Data'!#REF!</definedName>
    <definedName name="_70______________________________________________________________________________________________________________________123Graph_CCHART_2" hidden="1">[11]F!$H$5:$H$29</definedName>
    <definedName name="_70______________________________________________________________________________123Graph_LBL_BCHART_7" hidden="1">'[10]Monthly Data'!#REF!</definedName>
    <definedName name="_70____________________123Graph_BCHART_7" hidden="1">'[10]Monthly Data'!#REF!</definedName>
    <definedName name="_70___________123Graph_XCHART_2" hidden="1">[7]F!$A$5:$A$29</definedName>
    <definedName name="_70__________123Graph_BCHART_1" hidden="1">[7]F!$J$5:$J$29</definedName>
    <definedName name="_70_______123Graph_ACHART_5" hidden="1">[1]E!$B$12:$B$32</definedName>
    <definedName name="_70_______123Graph_BCHART_6" hidden="1">'[8]Monthly Data'!$F$6:$F$23</definedName>
    <definedName name="_70__123Graph_CCHART_4" hidden="1">[3]A!$C$60:$C$75</definedName>
    <definedName name="_70__123Graph_LBL_ECHART_1" hidden="1">[1]F!$G$5:$G$29</definedName>
    <definedName name="_70__123Graph_XChart_3B" hidden="1">'[6]Cash Component Inputs'!$C$23:$H$23</definedName>
    <definedName name="_700___________________________________________________________________________________________________________________________123Graph_BCHART_2" hidden="1">[11]F!$J$5:$J$29</definedName>
    <definedName name="_700________________________________________________________________________________________________123Graph_ACHART_6" hidden="1">'[10]Monthly Data'!$B$6:$B$23</definedName>
    <definedName name="_700___________________________________________________123Graph_FCHART_1" hidden="1">[11]F!$L$5:$L$29</definedName>
    <definedName name="_701___________________________________________________________________________________________________________________________123Graph_BCHART_3" hidden="1">[11]F!$C$5:$C$29</definedName>
    <definedName name="_701________________________________________________________________________________________________123Graph_ACHART_7" hidden="1">'[10]Monthly Data'!#REF!</definedName>
    <definedName name="_701___________________________________________________123Graph_LBL_BCHART_1" hidden="1">[11]F!$D$5:$D$29</definedName>
    <definedName name="_702___________________________________________________________________________________________________________________________123Graph_BCHART_6" hidden="1">'[10]Monthly Data'!$F$6:$F$23</definedName>
    <definedName name="_702________________________________________________________________________________________________123Graph_BCHART_1" hidden="1">[11]F!$J$5:$J$29</definedName>
    <definedName name="_702___________________________________________________123Graph_LBL_BCHART_6" hidden="1">'[10]Monthly Data'!$C$6:$C$12</definedName>
    <definedName name="_703________________________________________________________________________________________________123Graph_BCHART_2" hidden="1">[11]F!$J$5:$J$29</definedName>
    <definedName name="_703___________________________________________________123Graph_LBL_BCHART_7" hidden="1">'[10]Monthly Data'!#REF!</definedName>
    <definedName name="_704___________________________________________________________________________________________________________________________123Graph_CCHART_1" hidden="1">[11]F!$F$5:$F$29</definedName>
    <definedName name="_704________________________________________________________________________________________________123Graph_BCHART_3" hidden="1">[11]F!$C$5:$C$29</definedName>
    <definedName name="_704___________________________________________________123Graph_LBL_ECHART_1" hidden="1">[11]F!$G$5:$G$29</definedName>
    <definedName name="_705___________________________________________________________________________________________________________________________123Graph_CCHART_2" hidden="1">[11]F!$H$5:$H$29</definedName>
    <definedName name="_705________________________________________________________________________________________________123Graph_BCHART_6" hidden="1">'[10]Monthly Data'!$F$6:$F$23</definedName>
    <definedName name="_705___________________________________________________123Graph_XCHART_2" hidden="1">[11]F!$A$5:$A$29</definedName>
    <definedName name="_706___________________________________________________________________________________________________________________________123Graph_CCHART_6" hidden="1">'[10]Monthly Data'!$E$6:$E$23</definedName>
    <definedName name="_706________________________________________________________________________________________________123Graph_BCHART_7" hidden="1">'[10]Monthly Data'!#REF!</definedName>
    <definedName name="_706___________________________________________________123Graph_XCHART_3" hidden="1">[11]F!$A$5:$A$29</definedName>
    <definedName name="_707________________________________________________________________________________________________123Graph_CCHART_1" hidden="1">[11]F!$F$5:$F$29</definedName>
    <definedName name="_707___________________________________________________123Graph_XCHART_4" hidden="1">[11]F!$A$5:$A$29</definedName>
    <definedName name="_708___________________________________________________________________________________________________________________________123Graph_DCHART_1" hidden="1">[11]F!$E$5:$E$29</definedName>
    <definedName name="_708________________________________________________________________________________________________123Graph_CCHART_2" hidden="1">[11]F!$H$5:$H$29</definedName>
    <definedName name="_708___________________________________________________123Graph_XCHART_7" hidden="1">'[10]Monthly Data'!$A$6:$A$13</definedName>
    <definedName name="_709___________________________________________________________________________________________________________________________123Graph_DCHART_6" hidden="1">'[10]Monthly Data'!$D$6:$D$23</definedName>
    <definedName name="_709________________________________________________________________________________________________123Graph_CCHART_6" hidden="1">'[10]Monthly Data'!$E$6:$E$23</definedName>
    <definedName name="_709__________________________________________________123Graph_ACHART_1" hidden="1">[11]F!$B$5:$B$29</definedName>
    <definedName name="_71______________________________________________________________________________________________________________________________________________________________________123Graph_ACHART_7" hidden="1">'[10]Monthly Data'!#REF!</definedName>
    <definedName name="_71______________________________________________________________________________________________________________________123Graph_CCHART_6" hidden="1">'[10]Monthly Data'!$E$6:$E$23</definedName>
    <definedName name="_71_____________________________________________________________________________123Graph_ACHART_7" hidden="1">'[10]Monthly Data'!#REF!</definedName>
    <definedName name="_71____________________123Graph_CCHART_1" hidden="1">[11]F!$F$5:$F$29</definedName>
    <definedName name="_71___________123Graph_XCHART_3" hidden="1">[7]F!$A$5:$A$29</definedName>
    <definedName name="_71__________123Graph_BCHART_2" hidden="1">[7]F!$J$5:$J$29</definedName>
    <definedName name="_71_______123Graph_ACHART_6" hidden="1">'[8]Monthly Data'!$B$6:$B$23</definedName>
    <definedName name="_71_______123Graph_CCHART_1" hidden="1">[1]F!$F$5:$F$29</definedName>
    <definedName name="_71____123Graph_ECHART_1" hidden="1">[1]F!$I$5:$I$29</definedName>
    <definedName name="_71__123Graph_CCHART_5" hidden="1">[3]A!$C$76:$C$92</definedName>
    <definedName name="_71__123Graph_XCHART_2" hidden="1">[1]F!$A$5:$A$29</definedName>
    <definedName name="_71__123Graph_XCHART_4" hidden="1">[7]F!$A$5:$A$29</definedName>
    <definedName name="_710________________________________________________________________________________________________123Graph_CCHART_7" hidden="1">'[10]Monthly Data'!#REF!</definedName>
    <definedName name="_710__________________________________________________123Graph_ACHART_2" hidden="1">[11]F!$B$5:$B$29</definedName>
    <definedName name="_711___________________________________________________________________________________________________________________________123Graph_ECHART_1" hidden="1">[11]F!$I$5:$I$29</definedName>
    <definedName name="_711________________________________________________________________________________________________123Graph_DCHART_1" hidden="1">[11]F!$E$5:$E$29</definedName>
    <definedName name="_711__________________________________________________123Graph_ACHART_3" hidden="1">[11]F!$L$5:$L$29</definedName>
    <definedName name="_712___________________________________________________________________________________________________________________________123Graph_FCHART_1" hidden="1">[11]F!$L$5:$L$29</definedName>
    <definedName name="_712________________________________________________________________________________________________123Graph_DCHART_6" hidden="1">'[10]Monthly Data'!$D$6:$D$23</definedName>
    <definedName name="_712__________________________________________________123Graph_ACHART_4" hidden="1">[11]F!$G$5:$G$29</definedName>
    <definedName name="_713___________________________________________________________________________________________________________________________123Graph_LBL_BCHART_1" hidden="1">[11]F!$D$5:$D$29</definedName>
    <definedName name="_713________________________________________________________________________________________________123Graph_DCHART_7" hidden="1">'[10]Monthly Data'!#REF!</definedName>
    <definedName name="_713__________________________________________________123Graph_ACHART_5" hidden="1">[11]E!$B$12:$B$32</definedName>
    <definedName name="_714___________________________________________________________________________________________________________________________123Graph_LBL_BCHART_6" hidden="1">'[10]Monthly Data'!$C$6:$C$12</definedName>
    <definedName name="_714________________________________________________________________________________________________123Graph_ECHART_1" hidden="1">[11]F!$I$5:$I$29</definedName>
    <definedName name="_714__________________________________________________123Graph_ACHART_6" hidden="1">'[10]Monthly Data'!$B$6:$B$23</definedName>
    <definedName name="_715________________________________________________________________________________________________123Graph_FCHART_1" hidden="1">[11]F!$L$5:$L$29</definedName>
    <definedName name="_716___________________________________________________________________________________________________________________________123Graph_LBL_ECHART_1" hidden="1">[11]F!$G$5:$G$29</definedName>
    <definedName name="_716________________________________________________________________________________________________123Graph_LBL_BCHART_1" hidden="1">[11]F!$D$5:$D$29</definedName>
    <definedName name="_716__________________________________________________123Graph_BCHART_1" hidden="1">[11]F!$J$5:$J$29</definedName>
    <definedName name="_717___________________________________________________________________________________________________________________________123Graph_XCHART_2" hidden="1">[11]F!$A$5:$A$29</definedName>
    <definedName name="_717________________________________________________________________________________________________123Graph_LBL_BCHART_6" hidden="1">'[10]Monthly Data'!$C$6:$C$12</definedName>
    <definedName name="_717__________________________________________________123Graph_BCHART_2" hidden="1">[11]F!$J$5:$J$29</definedName>
    <definedName name="_718___________________________________________________________________________________________________________________________123Graph_XCHART_3" hidden="1">[11]F!$A$5:$A$29</definedName>
    <definedName name="_718________________________________________________________________________________________________123Graph_LBL_BCHART_7" hidden="1">'[10]Monthly Data'!#REF!</definedName>
    <definedName name="_718__________________________________________________123Graph_BCHART_3" hidden="1">[11]F!$C$5:$C$29</definedName>
    <definedName name="_719___________________________________________________________________________________________________________________________123Graph_XCHART_4" hidden="1">[11]F!$A$5:$A$29</definedName>
    <definedName name="_719________________________________________________________________________________________________123Graph_LBL_ECHART_1" hidden="1">[11]F!$G$5:$G$29</definedName>
    <definedName name="_719__________________________________________________123Graph_BCHART_6" hidden="1">'[10]Monthly Data'!$F$6:$F$23</definedName>
    <definedName name="_72______________________________________________________________________________________________________________________________________________________________________123Graph_BCHART_7" hidden="1">'[10]Monthly Data'!#REF!</definedName>
    <definedName name="_72______________________________________________________________________________________________________________________123Graph_CCHART_7" hidden="1">'[10]Monthly Data'!#REF!</definedName>
    <definedName name="_72_____________________________________________________________________________123Graph_BCHART_7" hidden="1">'[10]Monthly Data'!#REF!</definedName>
    <definedName name="_72____________________123Graph_CCHART_2" hidden="1">[11]F!$H$5:$H$29</definedName>
    <definedName name="_72___________123Graph_XCHART_4" hidden="1">[7]F!$A$5:$A$29</definedName>
    <definedName name="_72__________123Graph_BCHART_3" hidden="1">[7]F!$C$5:$C$29</definedName>
    <definedName name="_72_______123Graph_BCHART_1" hidden="1">[1]F!$J$5:$J$29</definedName>
    <definedName name="_72_______123Graph_CCHART_2" hidden="1">[1]F!$H$5:$H$29</definedName>
    <definedName name="_72____123Graph_FCHART_1" hidden="1">[1]F!$L$5:$L$29</definedName>
    <definedName name="_72__123Graph_CCHART_6" hidden="1">[3]A!$C$93:$C$113</definedName>
    <definedName name="_72__123Graph_ECHART_1" hidden="1">[1]F!$I$5:$I$29</definedName>
    <definedName name="_72__123Graph_XCHART_2" hidden="1">[19]F!$A$5:$A$29</definedName>
    <definedName name="_72__123Graph_XCHART_3" hidden="1">[1]F!$A$5:$A$29</definedName>
    <definedName name="_72__123Graph_XCHART_7" hidden="1">'[4]Monthly Data'!$A$6:$A$13</definedName>
    <definedName name="_720___________________________________________________________________________________________________________________________123Graph_XCHART_7" hidden="1">'[10]Monthly Data'!$A$6:$A$13</definedName>
    <definedName name="_720________________________________________________________________________________________________123Graph_XCHART_2" hidden="1">[11]F!$A$5:$A$29</definedName>
    <definedName name="_721__________________________________________________________________________________________________________________________123Graph_ACHART_1" hidden="1">[11]F!$B$5:$B$29</definedName>
    <definedName name="_721________________________________________________________________________________________________123Graph_XCHART_3" hidden="1">[11]F!$A$5:$A$29</definedName>
    <definedName name="_721__________________________________________________123Graph_CCHART_1" hidden="1">[11]F!$F$5:$F$29</definedName>
    <definedName name="_722__________________________________________________________________________________________________________________________123Graph_ACHART_2" hidden="1">[11]F!$B$5:$B$29</definedName>
    <definedName name="_722________________________________________________________________________________________________123Graph_XCHART_4" hidden="1">[11]F!$A$5:$A$29</definedName>
    <definedName name="_722__________________________________________________123Graph_CCHART_2" hidden="1">[11]F!$H$5:$H$29</definedName>
    <definedName name="_723__________________________________________________________________________________________________________________________123Graph_ACHART_3" hidden="1">[11]F!$L$5:$L$29</definedName>
    <definedName name="_723________________________________________________________________________________________________123Graph_XCHART_7" hidden="1">'[10]Monthly Data'!$A$6:$A$13</definedName>
    <definedName name="_723__________________________________________________123Graph_CCHART_6" hidden="1">'[10]Monthly Data'!$E$6:$E$23</definedName>
    <definedName name="_724__________________________________________________________________________________________________________________________123Graph_ACHART_4" hidden="1">[11]F!$G$5:$G$29</definedName>
    <definedName name="_724_______________________________________________________________________________________________123Graph_ACHART_1" hidden="1">[11]F!$B$5:$B$29</definedName>
    <definedName name="_725__________________________________________________________________________________________________________________________123Graph_ACHART_5" hidden="1">[11]E!$B$12:$B$32</definedName>
    <definedName name="_725_______________________________________________________________________________________________123Graph_ACHART_2" hidden="1">[11]F!$B$5:$B$29</definedName>
    <definedName name="_725__________________________________________________123Graph_DCHART_1" hidden="1">[11]F!$E$5:$E$29</definedName>
    <definedName name="_726__________________________________________________________________________________________________________________________123Graph_ACHART_6" hidden="1">'[10]Monthly Data'!$B$6:$B$23</definedName>
    <definedName name="_726_______________________________________________________________________________________________123Graph_ACHART_3" hidden="1">[11]F!$L$5:$L$29</definedName>
    <definedName name="_726__________________________________________________123Graph_DCHART_6" hidden="1">'[10]Monthly Data'!$D$6:$D$23</definedName>
    <definedName name="_727__________________________________________________________________________________________________________________________123Graph_ACHART_7" hidden="1">'[10]Monthly Data'!#REF!</definedName>
    <definedName name="_727_______________________________________________________________________________________________123Graph_ACHART_4" hidden="1">[11]F!$G$5:$G$29</definedName>
    <definedName name="_728__________________________________________________________________________________________________________________________123Graph_BCHART_1" hidden="1">[11]F!$J$5:$J$29</definedName>
    <definedName name="_728_______________________________________________________________________________________________123Graph_ACHART_5" hidden="1">[11]E!$B$12:$B$32</definedName>
    <definedName name="_728__________________________________________________123Graph_ECHART_1" hidden="1">[11]F!$I$5:$I$29</definedName>
    <definedName name="_729__________________________________________________________________________________________________________________________123Graph_BCHART_2" hidden="1">[11]F!$J$5:$J$29</definedName>
    <definedName name="_729_______________________________________________________________________________________________123Graph_ACHART_6" hidden="1">'[10]Monthly Data'!$B$6:$B$23</definedName>
    <definedName name="_729__________________________________________________123Graph_FCHART_1" hidden="1">[11]F!$L$5:$L$29</definedName>
    <definedName name="_73______________________________________________________________________________________________________________________________________________________________________123Graph_CCHART_7" hidden="1">'[10]Monthly Data'!#REF!</definedName>
    <definedName name="_73______________________________________________________________________________________________________________________123Graph_DCHART_1" hidden="1">[11]F!$E$5:$E$29</definedName>
    <definedName name="_73_____________________________________________________________________________123Graph_CCHART_7" hidden="1">'[10]Monthly Data'!#REF!</definedName>
    <definedName name="_73____________________123Graph_CCHART_6" hidden="1">'[10]Monthly Data'!$E$6:$E$23</definedName>
    <definedName name="_73___________123Graph_XCHART_7" hidden="1">'[4]Monthly Data'!$A$6:$A$13</definedName>
    <definedName name="_73__________123Graph_BCHART_6" hidden="1">'[4]Monthly Data'!$F$6:$F$23</definedName>
    <definedName name="_73_______123Graph_BCHART_2" hidden="1">[1]F!$J$5:$J$29</definedName>
    <definedName name="_73_______123Graph_CCHART_6" hidden="1">'[8]Monthly Data'!$E$6:$E$23</definedName>
    <definedName name="_73____123Graph_LBL_BCHART_1" hidden="1">[1]F!$D$5:$D$29</definedName>
    <definedName name="_73__123Graph_CCHART_7" hidden="1">[3]A!$C$114:$C$131</definedName>
    <definedName name="_73__123Graph_FCHART_1" hidden="1">[7]F!$L$5:$L$29</definedName>
    <definedName name="_73__123Graph_XCHART_4" hidden="1">[1]F!$A$5:$A$29</definedName>
    <definedName name="_730__________________________________________________________________________________________________________________________123Graph_BCHART_3" hidden="1">[11]F!$C$5:$C$29</definedName>
    <definedName name="_730_______________________________________________________________________________________________123Graph_ACHART_7" hidden="1">'[10]Monthly Data'!#REF!</definedName>
    <definedName name="_730__________________________________________________123Graph_LBL_BCHART_1" hidden="1">[11]F!$D$5:$D$29</definedName>
    <definedName name="_731__________________________________________________________________________________________________________________________123Graph_BCHART_6" hidden="1">'[10]Monthly Data'!$F$6:$F$23</definedName>
    <definedName name="_731_______________________________________________________________________________________________123Graph_BCHART_1" hidden="1">[11]F!$J$5:$J$29</definedName>
    <definedName name="_731__________________________________________________123Graph_LBL_BCHART_6" hidden="1">'[10]Monthly Data'!$C$6:$C$12</definedName>
    <definedName name="_732__________________________________________________________________________________________________________________________123Graph_BCHART_7" hidden="1">'[10]Monthly Data'!#REF!</definedName>
    <definedName name="_732_______________________________________________________________________________________________123Graph_BCHART_2" hidden="1">[11]F!$J$5:$J$29</definedName>
    <definedName name="_733__________________________________________________________________________________________________________________________123Graph_CCHART_1" hidden="1">[11]F!$F$5:$F$29</definedName>
    <definedName name="_733_______________________________________________________________________________________________123Graph_BCHART_3" hidden="1">[11]F!$C$5:$C$29</definedName>
    <definedName name="_733__________________________________________________123Graph_LBL_ECHART_1" hidden="1">[11]F!$G$5:$G$29</definedName>
    <definedName name="_734__________________________________________________________________________________________________________________________123Graph_CCHART_2" hidden="1">[11]F!$H$5:$H$29</definedName>
    <definedName name="_734_______________________________________________________________________________________________123Graph_BCHART_6" hidden="1">'[10]Monthly Data'!$F$6:$F$23</definedName>
    <definedName name="_734__________________________________________________123Graph_XCHART_2" hidden="1">[11]F!$A$5:$A$29</definedName>
    <definedName name="_735__________________________________________________________________________________________________________________________123Graph_CCHART_6" hidden="1">'[10]Monthly Data'!$E$6:$E$23</definedName>
    <definedName name="_735_______________________________________________________________________________________________123Graph_BCHART_7" hidden="1">'[10]Monthly Data'!#REF!</definedName>
    <definedName name="_735__________________________________________________123Graph_XCHART_3" hidden="1">[11]F!$A$5:$A$29</definedName>
    <definedName name="_736__________________________________________________________________________________________________________________________123Graph_CCHART_7" hidden="1">'[10]Monthly Data'!#REF!</definedName>
    <definedName name="_736_______________________________________________________________________________________________123Graph_CCHART_1" hidden="1">[11]F!$F$5:$F$29</definedName>
    <definedName name="_736__________________________________________________123Graph_XCHART_4" hidden="1">[11]F!$A$5:$A$29</definedName>
    <definedName name="_737__________________________________________________________________________________________________________________________123Graph_DCHART_1" hidden="1">[11]F!$E$5:$E$29</definedName>
    <definedName name="_737_______________________________________________________________________________________________123Graph_CCHART_2" hidden="1">[11]F!$H$5:$H$29</definedName>
    <definedName name="_737__________________________________________________123Graph_XCHART_7" hidden="1">'[10]Monthly Data'!$A$6:$A$13</definedName>
    <definedName name="_738__________________________________________________________________________________________________________________________123Graph_DCHART_6" hidden="1">'[10]Monthly Data'!$D$6:$D$23</definedName>
    <definedName name="_738_______________________________________________________________________________________________123Graph_CCHART_6" hidden="1">'[10]Monthly Data'!$E$6:$E$23</definedName>
    <definedName name="_738_________________________________________________123Graph_ACHART_1" hidden="1">[11]F!$B$5:$B$29</definedName>
    <definedName name="_739__________________________________________________________________________________________________________________________123Graph_DCHART_7" hidden="1">'[10]Monthly Data'!#REF!</definedName>
    <definedName name="_739_______________________________________________________________________________________________123Graph_CCHART_7" hidden="1">'[10]Monthly Data'!#REF!</definedName>
    <definedName name="_739_________________________________________________123Graph_ACHART_2" hidden="1">[11]F!$B$5:$B$29</definedName>
    <definedName name="_74______________________________________________________________________________________________________________________________________________________________________123Graph_DCHART_7" hidden="1">'[10]Monthly Data'!#REF!</definedName>
    <definedName name="_74______________________________________________________________________________________________________________________123Graph_DCHART_6" hidden="1">'[10]Monthly Data'!$D$6:$D$23</definedName>
    <definedName name="_74_____________________________________________________________________________123Graph_DCHART_7" hidden="1">'[10]Monthly Data'!#REF!</definedName>
    <definedName name="_74____________________123Graph_CCHART_7" hidden="1">'[10]Monthly Data'!#REF!</definedName>
    <definedName name="_74__________123Graph_ACHART_1" hidden="1">[7]F!$B$5:$B$29</definedName>
    <definedName name="_74__________123Graph_CCHART_1" hidden="1">[7]F!$F$5:$F$29</definedName>
    <definedName name="_74_______123Graph_BCHART_3" hidden="1">[1]F!$C$5:$C$29</definedName>
    <definedName name="_74_______123Graph_DCHART_1" hidden="1">[1]F!$E$5:$E$29</definedName>
    <definedName name="_74____123Graph_LBL_BCHART_6" hidden="1">'[8]Monthly Data'!$C$6:$C$12</definedName>
    <definedName name="_74__123Graph_CCHART_8" hidden="1">[3]A!$C$132:$C$150</definedName>
    <definedName name="_74__123Graph_LBL_BCHART_1" hidden="1">[7]F!$D$5:$D$29</definedName>
    <definedName name="_74__123Graph_XCHART_3" hidden="1">[19]F!$A$5:$A$29</definedName>
    <definedName name="_74__123Graph_XCHART_7" hidden="1">'[8]Monthly Data'!$A$6:$A$13</definedName>
    <definedName name="_740__________________________________________________________________________________________________________________________123Graph_ECHART_1" hidden="1">[11]F!$I$5:$I$29</definedName>
    <definedName name="_740_______________________________________________________________________________________________123Graph_DCHART_1" hidden="1">[11]F!$E$5:$E$29</definedName>
    <definedName name="_740_________________________________________________123Graph_ACHART_3" hidden="1">[11]F!$L$5:$L$29</definedName>
    <definedName name="_741__________________________________________________________________________________________________________________________123Graph_FCHART_1" hidden="1">[11]F!$L$5:$L$29</definedName>
    <definedName name="_741_______________________________________________________________________________________________123Graph_DCHART_6" hidden="1">'[10]Monthly Data'!$D$6:$D$23</definedName>
    <definedName name="_741_________________________________________________123Graph_ACHART_4" hidden="1">[11]F!$G$5:$G$29</definedName>
    <definedName name="_742__________________________________________________________________________________________________________________________123Graph_LBL_BCHART_1" hidden="1">[11]F!$D$5:$D$29</definedName>
    <definedName name="_742_______________________________________________________________________________________________123Graph_DCHART_7" hidden="1">'[10]Monthly Data'!#REF!</definedName>
    <definedName name="_742_________________________________________________123Graph_ACHART_5" hidden="1">[11]E!$B$12:$B$32</definedName>
    <definedName name="_743__________________________________________________________________________________________________________________________123Graph_LBL_BCHART_6" hidden="1">'[10]Monthly Data'!$C$6:$C$12</definedName>
    <definedName name="_743_______________________________________________________________________________________________123Graph_ECHART_1" hidden="1">[11]F!$I$5:$I$29</definedName>
    <definedName name="_743_________________________________________________123Graph_ACHART_6" hidden="1">'[10]Monthly Data'!$B$6:$B$23</definedName>
    <definedName name="_744__________________________________________________________________________________________________________________________123Graph_LBL_BCHART_7" hidden="1">'[10]Monthly Data'!#REF!</definedName>
    <definedName name="_744_______________________________________________________________________________________________123Graph_FCHART_1" hidden="1">[11]F!$L$5:$L$29</definedName>
    <definedName name="_744_________________________________________________123Graph_ACHART_7" hidden="1">'[10]Monthly Data'!#REF!</definedName>
    <definedName name="_745__________________________________________________________________________________________________________________________123Graph_LBL_ECHART_1" hidden="1">[11]F!$G$5:$G$29</definedName>
    <definedName name="_745_______________________________________________________________________________________________123Graph_LBL_BCHART_1" hidden="1">[11]F!$D$5:$D$29</definedName>
    <definedName name="_745_________________________________________________123Graph_BCHART_1" hidden="1">[11]F!$J$5:$J$29</definedName>
    <definedName name="_746__________________________________________________________________________________________________________________________123Graph_XCHART_2" hidden="1">[11]F!$A$5:$A$29</definedName>
    <definedName name="_746_______________________________________________________________________________________________123Graph_LBL_BCHART_6" hidden="1">'[10]Monthly Data'!$C$6:$C$12</definedName>
    <definedName name="_746_________________________________________________123Graph_BCHART_2" hidden="1">[11]F!$J$5:$J$29</definedName>
    <definedName name="_747__________________________________________________________________________________________________________________________123Graph_XCHART_3" hidden="1">[11]F!$A$5:$A$29</definedName>
    <definedName name="_747_______________________________________________________________________________________________123Graph_LBL_BCHART_7" hidden="1">'[10]Monthly Data'!#REF!</definedName>
    <definedName name="_747_________________________________________________123Graph_BCHART_3" hidden="1">[11]F!$C$5:$C$29</definedName>
    <definedName name="_748__________________________________________________________________________________________________________________________123Graph_XCHART_4" hidden="1">[11]F!$A$5:$A$29</definedName>
    <definedName name="_748_______________________________________________________________________________________________123Graph_LBL_ECHART_1" hidden="1">[11]F!$G$5:$G$29</definedName>
    <definedName name="_748_________________________________________________123Graph_BCHART_6" hidden="1">'[10]Monthly Data'!$F$6:$F$23</definedName>
    <definedName name="_749__________________________________________________________________________________________________________________________123Graph_XCHART_7" hidden="1">'[10]Monthly Data'!$A$6:$A$13</definedName>
    <definedName name="_749_______________________________________________________________________________________________123Graph_XCHART_2" hidden="1">[11]F!$A$5:$A$29</definedName>
    <definedName name="_749_________________________________________________123Graph_BCHART_7" hidden="1">'[10]Monthly Data'!#REF!</definedName>
    <definedName name="_75______________________________________________________________________________________________________________________________________________________________________123Graph_LBL_BCHART_7" hidden="1">'[10]Monthly Data'!#REF!</definedName>
    <definedName name="_75______________________________________________________________________________________________________________________123Graph_DCHART_7" hidden="1">'[10]Monthly Data'!#REF!</definedName>
    <definedName name="_75_____________________________________________________________________________123Graph_LBL_BCHART_7" hidden="1">'[10]Monthly Data'!#REF!</definedName>
    <definedName name="_75____________________123Graph_DCHART_1" hidden="1">[11]F!$E$5:$E$29</definedName>
    <definedName name="_75__________123Graph_ACHART_2" hidden="1">[7]F!$B$5:$B$29</definedName>
    <definedName name="_75__________123Graph_CCHART_2" hidden="1">[7]F!$H$5:$H$29</definedName>
    <definedName name="_75_______123Graph_BCHART_6" hidden="1">'[8]Monthly Data'!$F$6:$F$23</definedName>
    <definedName name="_75_______123Graph_DCHART_6" hidden="1">'[8]Monthly Data'!$D$6:$D$23</definedName>
    <definedName name="_75____123Graph_LBL_ECHART_1" hidden="1">[1]F!$G$5:$G$29</definedName>
    <definedName name="_75__123Graph_CCHART_9" hidden="1">[3]A!$C$151:$C$168</definedName>
    <definedName name="_75__123Graph_LBL_BCHART_6" hidden="1">'[4]Monthly Data'!$C$6:$C$12</definedName>
    <definedName name="_750_________________________________________________________________________________________________________________________123Graph_ACHART_1" hidden="1">[11]F!$B$5:$B$29</definedName>
    <definedName name="_750_______________________________________________________________________________________________123Graph_XCHART_3" hidden="1">[11]F!$A$5:$A$29</definedName>
    <definedName name="_750_________________________________________________123Graph_CCHART_1" hidden="1">[11]F!$F$5:$F$29</definedName>
    <definedName name="_750__123Graph_FCHART_1" hidden="1">[7]F!$L$5:$L$29</definedName>
    <definedName name="_751_________________________________________________________________________________________________________________________123Graph_ACHART_2" hidden="1">[11]F!$B$5:$B$29</definedName>
    <definedName name="_751_______________________________________________________________________________________________123Graph_XCHART_4" hidden="1">[11]F!$A$5:$A$29</definedName>
    <definedName name="_751_________________________________________________123Graph_CCHART_2" hidden="1">[11]F!$H$5:$H$29</definedName>
    <definedName name="_752_________________________________________________________________________________________________________________________123Graph_ACHART_3" hidden="1">[11]F!$L$5:$L$29</definedName>
    <definedName name="_752_______________________________________________________________________________________________123Graph_XCHART_7" hidden="1">'[10]Monthly Data'!$A$6:$A$13</definedName>
    <definedName name="_752_________________________________________________123Graph_CCHART_6" hidden="1">'[10]Monthly Data'!$E$6:$E$23</definedName>
    <definedName name="_753_________________________________________________________________________________________________________________________123Graph_ACHART_4" hidden="1">[11]F!$G$5:$G$29</definedName>
    <definedName name="_753______________________________________________________________________________________________123Graph_ACHART_1" hidden="1">[11]F!$B$5:$B$29</definedName>
    <definedName name="_753_________________________________________________123Graph_CCHART_7" hidden="1">'[10]Monthly Data'!#REF!</definedName>
    <definedName name="_754_________________________________________________________________________________________________________________________123Graph_ACHART_5" hidden="1">[11]E!$B$12:$B$32</definedName>
    <definedName name="_754______________________________________________________________________________________________123Graph_ACHART_2" hidden="1">[11]F!$B$5:$B$29</definedName>
    <definedName name="_754_________________________________________________123Graph_DCHART_1" hidden="1">[11]F!$E$5:$E$29</definedName>
    <definedName name="_755_________________________________________________________________________________________________________________________123Graph_ACHART_6" hidden="1">'[10]Monthly Data'!$B$6:$B$23</definedName>
    <definedName name="_755______________________________________________________________________________________________123Graph_ACHART_3" hidden="1">[11]F!$L$5:$L$29</definedName>
    <definedName name="_755_________________________________________________123Graph_DCHART_6" hidden="1">'[10]Monthly Data'!$D$6:$D$23</definedName>
    <definedName name="_756______________________________________________________________________________________________123Graph_ACHART_4" hidden="1">[11]F!$G$5:$G$29</definedName>
    <definedName name="_756_________________________________________________123Graph_DCHART_7" hidden="1">'[10]Monthly Data'!#REF!</definedName>
    <definedName name="_757_________________________________________________________________________________________________________________________123Graph_BCHART_1" hidden="1">[11]F!$J$5:$J$29</definedName>
    <definedName name="_757______________________________________________________________________________________________123Graph_ACHART_5" hidden="1">[11]E!$B$12:$B$32</definedName>
    <definedName name="_757_________________________________________________123Graph_ECHART_1" hidden="1">[11]F!$I$5:$I$29</definedName>
    <definedName name="_758_________________________________________________________________________________________________________________________123Graph_BCHART_2" hidden="1">[11]F!$J$5:$J$29</definedName>
    <definedName name="_758______________________________________________________________________________________________123Graph_ACHART_6" hidden="1">'[10]Monthly Data'!$B$6:$B$23</definedName>
    <definedName name="_758_________________________________________________123Graph_FCHART_1" hidden="1">[11]F!$L$5:$L$29</definedName>
    <definedName name="_759_________________________________________________________________________________________________________________________123Graph_BCHART_3" hidden="1">[11]F!$C$5:$C$29</definedName>
    <definedName name="_759______________________________________________________________________________________________123Graph_ACHART_7" hidden="1">'[10]Monthly Data'!#REF!</definedName>
    <definedName name="_759_________________________________________________123Graph_LBL_BCHART_1" hidden="1">[11]F!$D$5:$D$29</definedName>
    <definedName name="_76_____________________________________________________________________________________________________________________________________________________________________123Graph_ACHART_7" hidden="1">'[10]Monthly Data'!#REF!</definedName>
    <definedName name="_76______________________________________________________________________________________________________________________123Graph_ECHART_1" hidden="1">[11]F!$I$5:$I$29</definedName>
    <definedName name="_76____________________________________________________________________________123Graph_ACHART_7" hidden="1">'[10]Monthly Data'!#REF!</definedName>
    <definedName name="_76____________________123Graph_DCHART_6" hidden="1">'[10]Monthly Data'!$D$6:$D$23</definedName>
    <definedName name="_76__________123Graph_ACHART_3" hidden="1">[7]F!$L$5:$L$29</definedName>
    <definedName name="_76__________123Graph_CCHART_6" hidden="1">'[4]Monthly Data'!$E$6:$E$23</definedName>
    <definedName name="_76_______123Graph_CCHART_1" hidden="1">[1]F!$F$5:$F$29</definedName>
    <definedName name="_76_______123Graph_ECHART_1" hidden="1">[1]F!$I$5:$I$29</definedName>
    <definedName name="_76____123Graph_XCHART_2" hidden="1">[1]F!$A$5:$A$29</definedName>
    <definedName name="_76__123Graph_XCHART_1" hidden="1">[3]A!$A$27:$A$42</definedName>
    <definedName name="_76__123Graph_XCHART_2" hidden="1">[1]F!$A$5:$A$29</definedName>
    <definedName name="_76__123Graph_XCHART_4" hidden="1">[19]F!$A$5:$A$29</definedName>
    <definedName name="_760_________________________________________________________________________________________________________________________123Graph_BCHART_6" hidden="1">'[10]Monthly Data'!$F$6:$F$23</definedName>
    <definedName name="_760______________________________________________________________________________________________123Graph_BCHART_1" hidden="1">[11]F!$J$5:$J$29</definedName>
    <definedName name="_760_________________________________________________123Graph_LBL_BCHART_6" hidden="1">'[10]Monthly Data'!$C$6:$C$12</definedName>
    <definedName name="_761______________________________________________________________________________________________123Graph_BCHART_2" hidden="1">[11]F!$J$5:$J$29</definedName>
    <definedName name="_761_________________________________________________123Graph_LBL_BCHART_7" hidden="1">'[10]Monthly Data'!#REF!</definedName>
    <definedName name="_762_________________________________________________________________________________________________________________________123Graph_CCHART_1" hidden="1">[11]F!$F$5:$F$29</definedName>
    <definedName name="_762______________________________________________________________________________________________123Graph_BCHART_3" hidden="1">[11]F!$C$5:$C$29</definedName>
    <definedName name="_762_________________________________________________123Graph_LBL_ECHART_1" hidden="1">[11]F!$G$5:$G$29</definedName>
    <definedName name="_763_________________________________________________________________________________________________________________________123Graph_CCHART_2" hidden="1">[11]F!$H$5:$H$29</definedName>
    <definedName name="_763______________________________________________________________________________________________123Graph_BCHART_6" hidden="1">'[10]Monthly Data'!$F$6:$F$23</definedName>
    <definedName name="_763_________________________________________________123Graph_XCHART_2" hidden="1">[11]F!$A$5:$A$29</definedName>
    <definedName name="_764_________________________________________________________________________________________________________________________123Graph_CCHART_6" hidden="1">'[10]Monthly Data'!$E$6:$E$23</definedName>
    <definedName name="_764______________________________________________________________________________________________123Graph_BCHART_7" hidden="1">'[10]Monthly Data'!#REF!</definedName>
    <definedName name="_764_________________________________________________123Graph_XCHART_3" hidden="1">[11]F!$A$5:$A$29</definedName>
    <definedName name="_765______________________________________________________________________________________________123Graph_CCHART_1" hidden="1">[11]F!$F$5:$F$29</definedName>
    <definedName name="_765_________________________________________________123Graph_XCHART_4" hidden="1">[11]F!$A$5:$A$29</definedName>
    <definedName name="_766_________________________________________________________________________________________________________________________123Graph_DCHART_1" hidden="1">[11]F!$E$5:$E$29</definedName>
    <definedName name="_766______________________________________________________________________________________________123Graph_CCHART_2" hidden="1">[11]F!$H$5:$H$29</definedName>
    <definedName name="_766_________________________________________________123Graph_XCHART_7" hidden="1">'[10]Monthly Data'!$A$6:$A$13</definedName>
    <definedName name="_767_________________________________________________________________________________________________________________________123Graph_DCHART_6" hidden="1">'[10]Monthly Data'!$D$6:$D$23</definedName>
    <definedName name="_767______________________________________________________________________________________________123Graph_CCHART_6" hidden="1">'[10]Monthly Data'!$E$6:$E$23</definedName>
    <definedName name="_767________________________________________________123Graph_ACHART_1" hidden="1">[11]F!$B$5:$B$29</definedName>
    <definedName name="_768______________________________________________________________________________________________123Graph_CCHART_7" hidden="1">'[10]Monthly Data'!#REF!</definedName>
    <definedName name="_768________________________________________________123Graph_ACHART_2" hidden="1">[11]F!$B$5:$B$29</definedName>
    <definedName name="_769_________________________________________________________________________________________________________________________123Graph_ECHART_1" hidden="1">[11]F!$I$5:$I$29</definedName>
    <definedName name="_769______________________________________________________________________________________________123Graph_DCHART_1" hidden="1">[11]F!$E$5:$E$29</definedName>
    <definedName name="_769________________________________________________123Graph_ACHART_3" hidden="1">[11]F!$L$5:$L$29</definedName>
    <definedName name="_77_____________________________________________________________________________________________________________________________________________________________________123Graph_BCHART_7" hidden="1">'[10]Monthly Data'!#REF!</definedName>
    <definedName name="_77______________________________________________________________________________________________________________________123Graph_FCHART_1" hidden="1">[11]F!$L$5:$L$29</definedName>
    <definedName name="_77____________________________________________________________________________123Graph_BCHART_7" hidden="1">'[10]Monthly Data'!#REF!</definedName>
    <definedName name="_77____________________123Graph_DCHART_7" hidden="1">'[10]Monthly Data'!#REF!</definedName>
    <definedName name="_77__________123Graph_ACHART_4" hidden="1">[7]F!$G$5:$G$29</definedName>
    <definedName name="_77__________123Graph_DCHART_1" hidden="1">[7]F!$E$5:$E$29</definedName>
    <definedName name="_77_______123Graph_CCHART_2" hidden="1">[1]F!$H$5:$H$29</definedName>
    <definedName name="_77_______123Graph_FCHART_1" hidden="1">[1]F!$L$5:$L$29</definedName>
    <definedName name="_77____123Graph_XCHART_3" hidden="1">[1]F!$A$5:$A$29</definedName>
    <definedName name="_77__123Graph_XCHART_10" hidden="1">[3]A!$A$168:$A$187</definedName>
    <definedName name="_770_________________________________________________________________________________________________________________________123Graph_FCHART_1" hidden="1">[11]F!$L$5:$L$29</definedName>
    <definedName name="_770______________________________________________________________________________________________123Graph_DCHART_6" hidden="1">'[10]Monthly Data'!$D$6:$D$23</definedName>
    <definedName name="_770________________________________________________123Graph_ACHART_4" hidden="1">[11]F!$G$5:$G$29</definedName>
    <definedName name="_771_________________________________________________________________________________________________________________________123Graph_LBL_BCHART_1" hidden="1">[11]F!$D$5:$D$29</definedName>
    <definedName name="_771______________________________________________________________________________________________123Graph_DCHART_7" hidden="1">'[10]Monthly Data'!#REF!</definedName>
    <definedName name="_771________________________________________________123Graph_ACHART_5" hidden="1">[11]E!$B$12:$B$32</definedName>
    <definedName name="_772_________________________________________________________________________________________________________________________123Graph_LBL_BCHART_6" hidden="1">'[10]Monthly Data'!$C$6:$C$12</definedName>
    <definedName name="_772______________________________________________________________________________________________123Graph_ECHART_1" hidden="1">[11]F!$I$5:$I$29</definedName>
    <definedName name="_772________________________________________________123Graph_ACHART_6" hidden="1">'[10]Monthly Data'!$B$6:$B$23</definedName>
    <definedName name="_773______________________________________________________________________________________________123Graph_FCHART_1" hidden="1">[11]F!$L$5:$L$29</definedName>
    <definedName name="_774_________________________________________________________________________________________________________________________123Graph_LBL_ECHART_1" hidden="1">[11]F!$G$5:$G$29</definedName>
    <definedName name="_774______________________________________________________________________________________________123Graph_LBL_BCHART_1" hidden="1">[11]F!$D$5:$D$29</definedName>
    <definedName name="_774________________________________________________123Graph_BCHART_1" hidden="1">[11]F!$J$5:$J$29</definedName>
    <definedName name="_775_________________________________________________________________________________________________________________________123Graph_XCHART_2" hidden="1">[11]F!$A$5:$A$29</definedName>
    <definedName name="_775______________________________________________________________________________________________123Graph_LBL_BCHART_6" hidden="1">'[10]Monthly Data'!$C$6:$C$12</definedName>
    <definedName name="_775________________________________________________123Graph_BCHART_2" hidden="1">[11]F!$J$5:$J$29</definedName>
    <definedName name="_776_________________________________________________________________________________________________________________________123Graph_XCHART_3" hidden="1">[11]F!$A$5:$A$29</definedName>
    <definedName name="_776______________________________________________________________________________________________123Graph_LBL_BCHART_7" hidden="1">'[10]Monthly Data'!#REF!</definedName>
    <definedName name="_776________________________________________________123Graph_BCHART_3" hidden="1">[11]F!$C$5:$C$29</definedName>
    <definedName name="_777_________________________________________________________________________________________________________________________123Graph_XCHART_4" hidden="1">[11]F!$A$5:$A$29</definedName>
    <definedName name="_777______________________________________________________________________________________________123Graph_LBL_ECHART_1" hidden="1">[11]F!$G$5:$G$29</definedName>
    <definedName name="_777________________________________________________123Graph_BCHART_6" hidden="1">'[10]Monthly Data'!$F$6:$F$23</definedName>
    <definedName name="_778_________________________________________________________________________________________________________________________123Graph_XCHART_7" hidden="1">'[10]Monthly Data'!$A$6:$A$13</definedName>
    <definedName name="_778______________________________________________________________________________________________123Graph_XCHART_2" hidden="1">[11]F!$A$5:$A$29</definedName>
    <definedName name="_779________________________________________________________________________________________________________________________123Graph_ACHART_1" hidden="1">[11]F!$B$5:$B$29</definedName>
    <definedName name="_779______________________________________________________________________________________________123Graph_XCHART_3" hidden="1">[11]F!$A$5:$A$29</definedName>
    <definedName name="_779________________________________________________123Graph_CCHART_1" hidden="1">[11]F!$F$5:$F$29</definedName>
    <definedName name="_78_____________________________________________________________________________________________________________________________________________________________________123Graph_CCHART_7" hidden="1">'[10]Monthly Data'!#REF!</definedName>
    <definedName name="_78______________________________________________________________________________________________________________________123Graph_LBL_BCHART_1" hidden="1">[11]F!$D$5:$D$29</definedName>
    <definedName name="_78____________________________________________________________________________123Graph_CCHART_7" hidden="1">'[10]Monthly Data'!#REF!</definedName>
    <definedName name="_78____________________123Graph_ECHART_1" hidden="1">[11]F!$I$5:$I$29</definedName>
    <definedName name="_78__________123Graph_ACHART_5" hidden="1">[7]E!$B$12:$B$32</definedName>
    <definedName name="_78__________123Graph_DCHART_6" hidden="1">'[4]Monthly Data'!$D$6:$D$23</definedName>
    <definedName name="_78_______123Graph_CCHART_6" hidden="1">'[8]Monthly Data'!$E$6:$E$23</definedName>
    <definedName name="_78_______123Graph_LBL_BCHART_1" hidden="1">[1]F!$D$5:$D$29</definedName>
    <definedName name="_78____123Graph_XCHART_4" hidden="1">[1]F!$A$5:$A$29</definedName>
    <definedName name="_78__123Graph_XCHART_11" hidden="1">[3]A!$A$188:$A$206</definedName>
    <definedName name="_78__123Graph_XCHART_4" hidden="1">[1]F!$A$5:$A$29</definedName>
    <definedName name="_78__123Graph_XCHART_7" hidden="1">'[22]Monthly Data'!$A$6:$A$13</definedName>
    <definedName name="_780________________________________________________________________________________________________________________________123Graph_ACHART_2" hidden="1">[11]F!$B$5:$B$29</definedName>
    <definedName name="_780______________________________________________________________________________________________123Graph_XCHART_4" hidden="1">[11]F!$A$5:$A$29</definedName>
    <definedName name="_780________________________________________________123Graph_CCHART_2" hidden="1">[11]F!$H$5:$H$29</definedName>
    <definedName name="_781________________________________________________________________________________________________________________________123Graph_ACHART_3" hidden="1">[11]F!$L$5:$L$29</definedName>
    <definedName name="_781______________________________________________________________________________________________123Graph_XCHART_7" hidden="1">'[10]Monthly Data'!$A$6:$A$13</definedName>
    <definedName name="_781________________________________________________123Graph_CCHART_6" hidden="1">'[10]Monthly Data'!$E$6:$E$23</definedName>
    <definedName name="_782________________________________________________________________________________________________________________________123Graph_ACHART_4" hidden="1">[11]F!$G$5:$G$29</definedName>
    <definedName name="_782_____________________________________________________________________________________________123Graph_ACHART_1" hidden="1">[11]F!$B$5:$B$29</definedName>
    <definedName name="_783________________________________________________________________________________________________________________________123Graph_ACHART_5" hidden="1">[11]E!$B$12:$B$32</definedName>
    <definedName name="_783_____________________________________________________________________________________________123Graph_ACHART_2" hidden="1">[11]F!$B$5:$B$29</definedName>
    <definedName name="_783________________________________________________123Graph_DCHART_1" hidden="1">[11]F!$E$5:$E$29</definedName>
    <definedName name="_784________________________________________________________________________________________________________________________123Graph_ACHART_6" hidden="1">'[10]Monthly Data'!$B$6:$B$23</definedName>
    <definedName name="_784_____________________________________________________________________________________________123Graph_ACHART_3" hidden="1">[11]F!$L$5:$L$29</definedName>
    <definedName name="_784________________________________________________123Graph_DCHART_6" hidden="1">'[10]Monthly Data'!$D$6:$D$23</definedName>
    <definedName name="_785________________________________________________________________________________________________________________________123Graph_ACHART_7" hidden="1">'[10]Monthly Data'!#REF!</definedName>
    <definedName name="_785_____________________________________________________________________________________________123Graph_ACHART_4" hidden="1">[11]F!$G$5:$G$29</definedName>
    <definedName name="_786________________________________________________________________________________________________________________________123Graph_BCHART_1" hidden="1">[11]F!$J$5:$J$29</definedName>
    <definedName name="_786_____________________________________________________________________________________________123Graph_ACHART_5" hidden="1">[11]E!$B$12:$B$32</definedName>
    <definedName name="_786________________________________________________123Graph_ECHART_1" hidden="1">[11]F!$I$5:$I$29</definedName>
    <definedName name="_787________________________________________________________________________________________________________________________123Graph_BCHART_2" hidden="1">[11]F!$J$5:$J$29</definedName>
    <definedName name="_787_____________________________________________________________________________________________123Graph_ACHART_6" hidden="1">'[10]Monthly Data'!$B$6:$B$23</definedName>
    <definedName name="_787________________________________________________123Graph_FCHART_1" hidden="1">[11]F!$L$5:$L$29</definedName>
    <definedName name="_788________________________________________________________________________________________________________________________123Graph_BCHART_3" hidden="1">[11]F!$C$5:$C$29</definedName>
    <definedName name="_788_____________________________________________________________________________________________123Graph_ACHART_7" hidden="1">'[10]Monthly Data'!#REF!</definedName>
    <definedName name="_788________________________________________________123Graph_LBL_BCHART_1" hidden="1">[11]F!$D$5:$D$29</definedName>
    <definedName name="_789________________________________________________________________________________________________________________________123Graph_BCHART_6" hidden="1">'[10]Monthly Data'!$F$6:$F$23</definedName>
    <definedName name="_789_____________________________________________________________________________________________123Graph_BCHART_1" hidden="1">[11]F!$J$5:$J$29</definedName>
    <definedName name="_789________________________________________________123Graph_LBL_BCHART_6" hidden="1">'[10]Monthly Data'!$C$6:$C$12</definedName>
    <definedName name="_79_____________________________________________________________________________________________________________________________________________________________________123Graph_DCHART_7" hidden="1">'[10]Monthly Data'!#REF!</definedName>
    <definedName name="_79______________________________________________________________________________________________________________________123Graph_LBL_BCHART_6" hidden="1">'[10]Monthly Data'!$C$6:$C$12</definedName>
    <definedName name="_79____________________________________________________________________________123Graph_DCHART_7" hidden="1">'[10]Monthly Data'!#REF!</definedName>
    <definedName name="_79____________________123Graph_FCHART_1" hidden="1">[11]F!$L$5:$L$29</definedName>
    <definedName name="_79__________123Graph_ACHART_6" hidden="1">'[4]Monthly Data'!$B$6:$B$23</definedName>
    <definedName name="_79__________123Graph_ECHART_1" hidden="1">[7]F!$I$5:$I$29</definedName>
    <definedName name="_79_______123Graph_DCHART_1" hidden="1">[1]F!$E$5:$E$29</definedName>
    <definedName name="_79_______123Graph_LBL_BCHART_6" hidden="1">'[8]Monthly Data'!$C$6:$C$12</definedName>
    <definedName name="_79____123Graph_XCHART_7" hidden="1">'[8]Monthly Data'!$A$6:$A$13</definedName>
    <definedName name="_79__123Graph_DCHART_7" hidden="1">'[14]Monthly Data'!#REF!</definedName>
    <definedName name="_79__123Graph_XCHART_12" hidden="1">[3]A!$A$207:$A$226</definedName>
    <definedName name="_79__123Graph_XCHART_7" hidden="1">'[8]Monthly Data'!$A$6:$A$13</definedName>
    <definedName name="_790________________________________________________________________________________________________________________________123Graph_BCHART_7" hidden="1">'[10]Monthly Data'!#REF!</definedName>
    <definedName name="_790_____________________________________________________________________________________________123Graph_BCHART_2" hidden="1">[11]F!$J$5:$J$29</definedName>
    <definedName name="_791________________________________________________________________________________________________________________________123Graph_CCHART_1" hidden="1">[11]F!$F$5:$F$29</definedName>
    <definedName name="_791_____________________________________________________________________________________________123Graph_BCHART_3" hidden="1">[11]F!$C$5:$C$29</definedName>
    <definedName name="_791________________________________________________123Graph_LBL_ECHART_1" hidden="1">[11]F!$G$5:$G$29</definedName>
    <definedName name="_792________________________________________________________________________________________________________________________123Graph_CCHART_2" hidden="1">[11]F!$H$5:$H$29</definedName>
    <definedName name="_792_____________________________________________________________________________________________123Graph_BCHART_6" hidden="1">'[10]Monthly Data'!$F$6:$F$23</definedName>
    <definedName name="_792________________________________________________123Graph_XCHART_2" hidden="1">[11]F!$A$5:$A$29</definedName>
    <definedName name="_793________________________________________________________________________________________________________________________123Graph_CCHART_6" hidden="1">'[10]Monthly Data'!$E$6:$E$23</definedName>
    <definedName name="_793_____________________________________________________________________________________________123Graph_BCHART_7" hidden="1">'[10]Monthly Data'!#REF!</definedName>
    <definedName name="_793________________________________________________123Graph_XCHART_3" hidden="1">[11]F!$A$5:$A$29</definedName>
    <definedName name="_794________________________________________________________________________________________________________________________123Graph_CCHART_7" hidden="1">'[10]Monthly Data'!#REF!</definedName>
    <definedName name="_794_____________________________________________________________________________________________123Graph_CCHART_1" hidden="1">[11]F!$F$5:$F$29</definedName>
    <definedName name="_794________________________________________________123Graph_XCHART_4" hidden="1">[11]F!$A$5:$A$29</definedName>
    <definedName name="_795________________________________________________________________________________________________________________________123Graph_DCHART_1" hidden="1">[11]F!$E$5:$E$29</definedName>
    <definedName name="_795_____________________________________________________________________________________________123Graph_CCHART_2" hidden="1">[11]F!$H$5:$H$29</definedName>
    <definedName name="_795________________________________________________123Graph_XCHART_7" hidden="1">'[10]Monthly Data'!$A$6:$A$13</definedName>
    <definedName name="_796________________________________________________________________________________________________________________________123Graph_DCHART_6" hidden="1">'[10]Monthly Data'!$D$6:$D$23</definedName>
    <definedName name="_796_____________________________________________________________________________________________123Graph_CCHART_6" hidden="1">'[10]Monthly Data'!$E$6:$E$23</definedName>
    <definedName name="_796_______________________________________________123Graph_ACHART_1" hidden="1">[11]F!$B$5:$B$29</definedName>
    <definedName name="_797________________________________________________________________________________________________________________________123Graph_DCHART_7" hidden="1">'[10]Monthly Data'!#REF!</definedName>
    <definedName name="_797_____________________________________________________________________________________________123Graph_CCHART_7" hidden="1">'[10]Monthly Data'!#REF!</definedName>
    <definedName name="_797_______________________________________________123Graph_ACHART_2" hidden="1">[11]F!$B$5:$B$29</definedName>
    <definedName name="_798________________________________________________________________________________________________________________________123Graph_ECHART_1" hidden="1">[11]F!$I$5:$I$29</definedName>
    <definedName name="_798_____________________________________________________________________________________________123Graph_DCHART_1" hidden="1">[11]F!$E$5:$E$29</definedName>
    <definedName name="_798_______________________________________________123Graph_ACHART_3" hidden="1">[11]F!$L$5:$L$29</definedName>
    <definedName name="_799________________________________________________________________________________________________________________________123Graph_FCHART_1" hidden="1">[11]F!$L$5:$L$29</definedName>
    <definedName name="_799_____________________________________________________________________________________________123Graph_DCHART_6" hidden="1">'[10]Monthly Data'!$D$6:$D$23</definedName>
    <definedName name="_799_______________________________________________123Graph_ACHART_4" hidden="1">[11]F!$G$5:$G$29</definedName>
    <definedName name="_8___________________________________________________________________________________________________________________________________________________________________________________123Graph_CCHART_7" hidden="1">'[10]Monthly Data'!#REF!</definedName>
    <definedName name="_8________________________________________________________________________________________________________________________123Graph_BCHART_2" hidden="1">[11]F!$J$5:$J$29</definedName>
    <definedName name="_8__________________________________________________________________________________________123Graph_CCHART_7" hidden="1">'[10]Monthly Data'!#REF!</definedName>
    <definedName name="_8______________________123Graph_BCHART_1" hidden="1">[11]F!$J$5:$J$29</definedName>
    <definedName name="_8____123Graph_ACHART_3" hidden="1">[1]F!$L$5:$L$29</definedName>
    <definedName name="_8___123Graph_ACHART_6" hidden="1">'[4]Monthly Data'!$B$6:$B$23</definedName>
    <definedName name="_8___123Graph_BCHART_1" hidden="1">[11]F!$J$5:$J$29</definedName>
    <definedName name="_8__123Graph_ACHART_13" hidden="1">[3]A!$B$4:$B$113</definedName>
    <definedName name="_8__123Graph_ACHART_2" hidden="1">[3]A!$B$5:$B$24</definedName>
    <definedName name="_8__123Graph_ACHART_3" hidden="1">[1]F!$L$5:$L$29</definedName>
    <definedName name="_8__123Graph_AChart_3B" hidden="1">'[6]Cash Component Inputs'!$C$24:$H$24</definedName>
    <definedName name="_8__123Graph_ACHART_4" hidden="1">[1]F!$G$5:$G$29</definedName>
    <definedName name="_8__123Graph_AChart_4B" hidden="1">'[6]Cash Component Inputs'!$AG$10:$AS$10</definedName>
    <definedName name="_8__123Graph_ACHART_7" hidden="1">'[4]Monthly Data'!#REF!</definedName>
    <definedName name="_8__123Graph_BCHART_1" hidden="1">[18]F!$J$5:$J$29</definedName>
    <definedName name="_8__123Graph_BChart_1B" hidden="1">'[6]Cash Component Inputs'!$Y$11:$AK$11</definedName>
    <definedName name="_8__123Graph_CChart_1B" hidden="1">'[2]Cash Component Inputs'!$Y$13:$AK$13</definedName>
    <definedName name="_80_____________________________________________________________________________________________________________________________________________________________________123Graph_LBL_BCHART_7" hidden="1">'[10]Monthly Data'!#REF!</definedName>
    <definedName name="_80______________________________________________________________________________________________________________________123Graph_LBL_BCHART_7" hidden="1">'[10]Monthly Data'!#REF!</definedName>
    <definedName name="_80____________________________________________________________________________123Graph_LBL_BCHART_7" hidden="1">'[10]Monthly Data'!#REF!</definedName>
    <definedName name="_80____________________123Graph_LBL_BCHART_1" hidden="1">[11]F!$D$5:$D$29</definedName>
    <definedName name="_80__________123Graph_FCHART_1" hidden="1">[7]F!$L$5:$L$29</definedName>
    <definedName name="_80_______123Graph_DCHART_6" hidden="1">'[8]Monthly Data'!$D$6:$D$23</definedName>
    <definedName name="_80_______123Graph_LBL_ECHART_1" hidden="1">[1]F!$G$5:$G$29</definedName>
    <definedName name="_80___123Graph_ACHART_1" hidden="1">[1]F!$B$5:$B$29</definedName>
    <definedName name="_80__123Graph_ECHART_1" hidden="1">[15]F!$I$5:$I$29</definedName>
    <definedName name="_80__123Graph_LBL_BCHART_1" hidden="1">[1]F!$D$5:$D$29</definedName>
    <definedName name="_80__123Graph_XCHART_13" hidden="1">[3]A!$A$4:$A$113</definedName>
    <definedName name="_800________________________________________________________________________________________________________________________123Graph_LBL_BCHART_1" hidden="1">[11]F!$D$5:$D$29</definedName>
    <definedName name="_800_____________________________________________________________________________________________123Graph_DCHART_7" hidden="1">'[10]Monthly Data'!#REF!</definedName>
    <definedName name="_800_______________________________________________123Graph_ACHART_5" hidden="1">[11]E!$B$12:$B$32</definedName>
    <definedName name="_801________________________________________________________________________________________________________________________123Graph_LBL_BCHART_6" hidden="1">'[10]Monthly Data'!$C$6:$C$12</definedName>
    <definedName name="_801_____________________________________________________________________________________________123Graph_ECHART_1" hidden="1">[11]F!$I$5:$I$29</definedName>
    <definedName name="_801_______________________________________________123Graph_ACHART_6" hidden="1">'[10]Monthly Data'!$B$6:$B$23</definedName>
    <definedName name="_802________________________________________________________________________________________________________________________123Graph_LBL_BCHART_7" hidden="1">'[10]Monthly Data'!#REF!</definedName>
    <definedName name="_802_____________________________________________________________________________________________123Graph_FCHART_1" hidden="1">[11]F!$L$5:$L$29</definedName>
    <definedName name="_802_______________________________________________123Graph_ACHART_7" hidden="1">'[10]Monthly Data'!#REF!</definedName>
    <definedName name="_803________________________________________________________________________________________________________________________123Graph_LBL_ECHART_1" hidden="1">[11]F!$G$5:$G$29</definedName>
    <definedName name="_803_____________________________________________________________________________________________123Graph_LBL_BCHART_1" hidden="1">[11]F!$D$5:$D$29</definedName>
    <definedName name="_803_______________________________________________123Graph_BCHART_1" hidden="1">[11]F!$J$5:$J$29</definedName>
    <definedName name="_804________________________________________________________________________________________________________________________123Graph_XCHART_2" hidden="1">[11]F!$A$5:$A$29</definedName>
    <definedName name="_804_____________________________________________________________________________________________123Graph_LBL_BCHART_6" hidden="1">'[10]Monthly Data'!$C$6:$C$12</definedName>
    <definedName name="_804_______________________________________________123Graph_BCHART_2" hidden="1">[11]F!$J$5:$J$29</definedName>
    <definedName name="_805________________________________________________________________________________________________________________________123Graph_XCHART_3" hidden="1">[11]F!$A$5:$A$29</definedName>
    <definedName name="_805_____________________________________________________________________________________________123Graph_LBL_BCHART_7" hidden="1">'[10]Monthly Data'!#REF!</definedName>
    <definedName name="_805_______________________________________________123Graph_BCHART_3" hidden="1">[11]F!$C$5:$C$29</definedName>
    <definedName name="_806________________________________________________________________________________________________________________________123Graph_XCHART_4" hidden="1">[11]F!$A$5:$A$29</definedName>
    <definedName name="_806_____________________________________________________________________________________________123Graph_LBL_ECHART_1" hidden="1">[11]F!$G$5:$G$29</definedName>
    <definedName name="_806_______________________________________________123Graph_BCHART_6" hidden="1">'[10]Monthly Data'!$F$6:$F$23</definedName>
    <definedName name="_807________________________________________________________________________________________________________________________123Graph_XCHART_7" hidden="1">'[10]Monthly Data'!$A$6:$A$13</definedName>
    <definedName name="_807_____________________________________________________________________________________________123Graph_XCHART_2" hidden="1">[11]F!$A$5:$A$29</definedName>
    <definedName name="_807_______________________________________________123Graph_BCHART_7" hidden="1">'[10]Monthly Data'!#REF!</definedName>
    <definedName name="_808_______________________________________________________________________________________________________________________123Graph_ACHART_1" hidden="1">[11]F!$B$5:$B$29</definedName>
    <definedName name="_808_____________________________________________________________________________________________123Graph_XCHART_3" hidden="1">[11]F!$A$5:$A$29</definedName>
    <definedName name="_808_______________________________________________123Graph_CCHART_1" hidden="1">[11]F!$F$5:$F$29</definedName>
    <definedName name="_809_______________________________________________________________________________________________________________________123Graph_ACHART_2" hidden="1">[11]F!$B$5:$B$29</definedName>
    <definedName name="_809_____________________________________________________________________________________________123Graph_XCHART_4" hidden="1">[11]F!$A$5:$A$29</definedName>
    <definedName name="_809_______________________________________________123Graph_CCHART_2" hidden="1">[11]F!$H$5:$H$29</definedName>
    <definedName name="_81____________________________________________________________________________________________________________________________________________________________________123Graph_ACHART_7" hidden="1">'[10]Monthly Data'!#REF!</definedName>
    <definedName name="_81______________________________________________________________________________________________________________________123Graph_LBL_ECHART_1" hidden="1">[11]F!$G$5:$G$29</definedName>
    <definedName name="_81___________________________________________________________________________123Graph_ACHART_7" hidden="1">'[10]Monthly Data'!#REF!</definedName>
    <definedName name="_81____________________123Graph_LBL_BCHART_6" hidden="1">'[10]Monthly Data'!$C$6:$C$12</definedName>
    <definedName name="_81__________123Graph_BCHART_1" hidden="1">[7]F!$J$5:$J$29</definedName>
    <definedName name="_81__________123Graph_LBL_BCHART_1" hidden="1">[7]F!$D$5:$D$29</definedName>
    <definedName name="_81_______123Graph_ECHART_1" hidden="1">[1]F!$I$5:$I$29</definedName>
    <definedName name="_81_______123Graph_XCHART_2" hidden="1">[1]F!$A$5:$A$29</definedName>
    <definedName name="_81___123Graph_ACHART_2" hidden="1">[1]F!$B$5:$B$29</definedName>
    <definedName name="_81__123Graph_FCHART_1" hidden="1">[15]F!$L$5:$L$29</definedName>
    <definedName name="_81__123Graph_XCHART_15" hidden="1">[3]A!$A$4:$A$131</definedName>
    <definedName name="_810_______________________________________________________________________________________________________________________123Graph_ACHART_3" hidden="1">[11]F!$L$5:$L$29</definedName>
    <definedName name="_810_____________________________________________________________________________________________123Graph_XCHART_7" hidden="1">'[10]Monthly Data'!$A$6:$A$13</definedName>
    <definedName name="_810_______________________________________________123Graph_CCHART_6" hidden="1">'[10]Monthly Data'!$E$6:$E$23</definedName>
    <definedName name="_811_______________________________________________________________________________________________________________________123Graph_ACHART_4" hidden="1">[11]F!$G$5:$G$29</definedName>
    <definedName name="_811____________________________________________________________________________________________123Graph_ACHART_1" hidden="1">[11]F!$B$5:$B$29</definedName>
    <definedName name="_811_______________________________________________123Graph_CCHART_7" hidden="1">'[10]Monthly Data'!#REF!</definedName>
    <definedName name="_812_______________________________________________________________________________________________________________________123Graph_ACHART_5" hidden="1">[11]E!$B$12:$B$32</definedName>
    <definedName name="_812____________________________________________________________________________________________123Graph_ACHART_2" hidden="1">[11]F!$B$5:$B$29</definedName>
    <definedName name="_812_______________________________________________123Graph_DCHART_1" hidden="1">[11]F!$E$5:$E$29</definedName>
    <definedName name="_813_______________________________________________________________________________________________________________________123Graph_ACHART_6" hidden="1">'[10]Monthly Data'!$B$6:$B$23</definedName>
    <definedName name="_813____________________________________________________________________________________________123Graph_ACHART_3" hidden="1">[11]F!$L$5:$L$29</definedName>
    <definedName name="_813_______________________________________________123Graph_DCHART_6" hidden="1">'[10]Monthly Data'!$D$6:$D$23</definedName>
    <definedName name="_814____________________________________________________________________________________________123Graph_ACHART_4" hidden="1">[11]F!$G$5:$G$29</definedName>
    <definedName name="_814_______________________________________________123Graph_DCHART_7" hidden="1">'[10]Monthly Data'!#REF!</definedName>
    <definedName name="_815_______________________________________________________________________________________________________________________123Graph_BCHART_1" hidden="1">[11]F!$J$5:$J$29</definedName>
    <definedName name="_815____________________________________________________________________________________________123Graph_ACHART_5" hidden="1">[11]E!$B$12:$B$32</definedName>
    <definedName name="_815_______________________________________________123Graph_ECHART_1" hidden="1">[11]F!$I$5:$I$29</definedName>
    <definedName name="_816_______________________________________________________________________________________________________________________123Graph_BCHART_2" hidden="1">[11]F!$J$5:$J$29</definedName>
    <definedName name="_816____________________________________________________________________________________________123Graph_ACHART_6" hidden="1">'[10]Monthly Data'!$B$6:$B$23</definedName>
    <definedName name="_816_______________________________________________123Graph_FCHART_1" hidden="1">[11]F!$L$5:$L$29</definedName>
    <definedName name="_817_______________________________________________________________________________________________________________________123Graph_BCHART_3" hidden="1">[11]F!$C$5:$C$29</definedName>
    <definedName name="_817____________________________________________________________________________________________123Graph_ACHART_7" hidden="1">'[10]Monthly Data'!#REF!</definedName>
    <definedName name="_817_______________________________________________123Graph_LBL_BCHART_1" hidden="1">[11]F!$D$5:$D$29</definedName>
    <definedName name="_818_______________________________________________________________________________________________________________________123Graph_BCHART_6" hidden="1">'[10]Monthly Data'!$F$6:$F$23</definedName>
    <definedName name="_818____________________________________________________________________________________________123Graph_BCHART_1" hidden="1">[11]F!$J$5:$J$29</definedName>
    <definedName name="_818_______________________________________________123Graph_LBL_BCHART_6" hidden="1">'[10]Monthly Data'!$C$6:$C$12</definedName>
    <definedName name="_819____________________________________________________________________________________________123Graph_BCHART_2" hidden="1">[11]F!$J$5:$J$29</definedName>
    <definedName name="_819_______________________________________________123Graph_LBL_BCHART_7" hidden="1">'[10]Monthly Data'!#REF!</definedName>
    <definedName name="_82____________________________________________________________________________________________________________________________________________________________________123Graph_BCHART_7" hidden="1">'[10]Monthly Data'!#REF!</definedName>
    <definedName name="_82______________________________________________________________________________________________________________________123Graph_XCHART_2" hidden="1">[11]F!$A$5:$A$29</definedName>
    <definedName name="_82___________________________________________________________________________123Graph_BCHART_7" hidden="1">'[10]Monthly Data'!#REF!</definedName>
    <definedName name="_82____________________123Graph_LBL_BCHART_7" hidden="1">'[10]Monthly Data'!#REF!</definedName>
    <definedName name="_82__________123Graph_BCHART_2" hidden="1">[7]F!$J$5:$J$29</definedName>
    <definedName name="_82__________123Graph_LBL_BCHART_6" hidden="1">'[4]Monthly Data'!$C$6:$C$12</definedName>
    <definedName name="_82_______123Graph_FCHART_1" hidden="1">[1]F!$L$5:$L$29</definedName>
    <definedName name="_82_______123Graph_XCHART_3" hidden="1">[1]F!$A$5:$A$29</definedName>
    <definedName name="_82___123Graph_ACHART_3" hidden="1">[1]F!$L$5:$L$29</definedName>
    <definedName name="_82__123Graph_LBL_BCHART_1" hidden="1">[15]F!$D$5:$D$29</definedName>
    <definedName name="_82__123Graph_XCHART_17" hidden="1">[3]A!$A$4:$A$26</definedName>
    <definedName name="_820_______________________________________________________________________________________________________________________123Graph_CCHART_1" hidden="1">[11]F!$F$5:$F$29</definedName>
    <definedName name="_820____________________________________________________________________________________________123Graph_BCHART_3" hidden="1">[11]F!$C$5:$C$29</definedName>
    <definedName name="_820_______________________________________________123Graph_LBL_ECHART_1" hidden="1">[11]F!$G$5:$G$29</definedName>
    <definedName name="_821_______________________________________________________________________________________________________________________123Graph_CCHART_2" hidden="1">[11]F!$H$5:$H$29</definedName>
    <definedName name="_821____________________________________________________________________________________________123Graph_BCHART_6" hidden="1">'[10]Monthly Data'!$F$6:$F$23</definedName>
    <definedName name="_821_______________________________________________123Graph_XCHART_2" hidden="1">[11]F!$A$5:$A$29</definedName>
    <definedName name="_822_______________________________________________________________________________________________________________________123Graph_CCHART_6" hidden="1">'[10]Monthly Data'!$E$6:$E$23</definedName>
    <definedName name="_822____________________________________________________________________________________________123Graph_BCHART_7" hidden="1">'[10]Monthly Data'!#REF!</definedName>
    <definedName name="_822_______________________________________________123Graph_XCHART_3" hidden="1">[11]F!$A$5:$A$29</definedName>
    <definedName name="_823____________________________________________________________________________________________123Graph_CCHART_1" hidden="1">[11]F!$F$5:$F$29</definedName>
    <definedName name="_823_______________________________________________123Graph_XCHART_4" hidden="1">[11]F!$A$5:$A$29</definedName>
    <definedName name="_824_______________________________________________________________________________________________________________________123Graph_DCHART_1" hidden="1">[11]F!$E$5:$E$29</definedName>
    <definedName name="_824____________________________________________________________________________________________123Graph_CCHART_2" hidden="1">[11]F!$H$5:$H$29</definedName>
    <definedName name="_824_______________________________________________123Graph_XCHART_7" hidden="1">'[10]Monthly Data'!$A$6:$A$13</definedName>
    <definedName name="_825_______________________________________________________________________________________________________________________123Graph_DCHART_6" hidden="1">'[10]Monthly Data'!$D$6:$D$23</definedName>
    <definedName name="_825____________________________________________________________________________________________123Graph_CCHART_6" hidden="1">'[10]Monthly Data'!$E$6:$E$23</definedName>
    <definedName name="_825______________________________________________123Graph_ACHART_1" hidden="1">[11]F!$B$5:$B$29</definedName>
    <definedName name="_826____________________________________________________________________________________________123Graph_CCHART_7" hidden="1">'[10]Monthly Data'!#REF!</definedName>
    <definedName name="_826______________________________________________123Graph_ACHART_2" hidden="1">[11]F!$B$5:$B$29</definedName>
    <definedName name="_827_______________________________________________________________________________________________________________________123Graph_ECHART_1" hidden="1">[11]F!$I$5:$I$29</definedName>
    <definedName name="_827____________________________________________________________________________________________123Graph_DCHART_1" hidden="1">[11]F!$E$5:$E$29</definedName>
    <definedName name="_827______________________________________________123Graph_ACHART_3" hidden="1">[11]F!$L$5:$L$29</definedName>
    <definedName name="_828_______________________________________________________________________________________________________________________123Graph_FCHART_1" hidden="1">[11]F!$L$5:$L$29</definedName>
    <definedName name="_828____________________________________________________________________________________________123Graph_DCHART_6" hidden="1">'[10]Monthly Data'!$D$6:$D$23</definedName>
    <definedName name="_828______________________________________________123Graph_ACHART_4" hidden="1">[11]F!$G$5:$G$29</definedName>
    <definedName name="_829_______________________________________________________________________________________________________________________123Graph_LBL_BCHART_1" hidden="1">[11]F!$D$5:$D$29</definedName>
    <definedName name="_829____________________________________________________________________________________________123Graph_DCHART_7" hidden="1">'[10]Monthly Data'!#REF!</definedName>
    <definedName name="_829______________________________________________123Graph_ACHART_5" hidden="1">[11]E!$B$12:$B$32</definedName>
    <definedName name="_83____________________________________________________________________________________________________________________________________________________________________123Graph_CCHART_7" hidden="1">'[10]Monthly Data'!#REF!</definedName>
    <definedName name="_83______________________________________________________________________________________________________________________123Graph_XCHART_3" hidden="1">[11]F!$A$5:$A$29</definedName>
    <definedName name="_83___________________________________________________________________________123Graph_CCHART_7" hidden="1">'[10]Monthly Data'!#REF!</definedName>
    <definedName name="_83____________________123Graph_LBL_ECHART_1" hidden="1">[11]F!$G$5:$G$29</definedName>
    <definedName name="_83__________123Graph_BCHART_3" hidden="1">[7]F!$C$5:$C$29</definedName>
    <definedName name="_83__________123Graph_LBL_ECHART_1" hidden="1">[7]F!$G$5:$G$29</definedName>
    <definedName name="_83_______123Graph_LBL_BCHART_1" hidden="1">[1]F!$D$5:$D$29</definedName>
    <definedName name="_83_______123Graph_XCHART_4" hidden="1">[1]F!$A$5:$A$29</definedName>
    <definedName name="_83___123Graph_ACHART_4" hidden="1">[1]F!$G$5:$G$29</definedName>
    <definedName name="_83__123Graph_LBL_BCHART_6" hidden="1">'[14]Monthly Data'!$C$6:$C$12</definedName>
    <definedName name="_83__123Graph_XCHART_2" hidden="1">[3]A!$A$43:$A$62</definedName>
    <definedName name="_830_______________________________________________________________________________________________________________________123Graph_LBL_BCHART_6" hidden="1">'[10]Monthly Data'!$C$6:$C$12</definedName>
    <definedName name="_830____________________________________________________________________________________________123Graph_ECHART_1" hidden="1">[11]F!$I$5:$I$29</definedName>
    <definedName name="_830______________________________________________123Graph_ACHART_6" hidden="1">'[10]Monthly Data'!$B$6:$B$23</definedName>
    <definedName name="_831____________________________________________________________________________________________123Graph_FCHART_1" hidden="1">[11]F!$L$5:$L$29</definedName>
    <definedName name="_832_______________________________________________________________________________________________________________________123Graph_LBL_ECHART_1" hidden="1">[11]F!$G$5:$G$29</definedName>
    <definedName name="_832____________________________________________________________________________________________123Graph_LBL_BCHART_1" hidden="1">[11]F!$D$5:$D$29</definedName>
    <definedName name="_832______________________________________________123Graph_BCHART_1" hidden="1">[11]F!$J$5:$J$29</definedName>
    <definedName name="_833_______________________________________________________________________________________________________________________123Graph_XCHART_2" hidden="1">[11]F!$A$5:$A$29</definedName>
    <definedName name="_833____________________________________________________________________________________________123Graph_LBL_BCHART_6" hidden="1">'[10]Monthly Data'!$C$6:$C$12</definedName>
    <definedName name="_833______________________________________________123Graph_BCHART_2" hidden="1">[11]F!$J$5:$J$29</definedName>
    <definedName name="_834_______________________________________________________________________________________________________________________123Graph_XCHART_3" hidden="1">[11]F!$A$5:$A$29</definedName>
    <definedName name="_834____________________________________________________________________________________________123Graph_LBL_BCHART_7" hidden="1">'[10]Monthly Data'!#REF!</definedName>
    <definedName name="_834______________________________________________123Graph_BCHART_3" hidden="1">[11]F!$C$5:$C$29</definedName>
    <definedName name="_835_______________________________________________________________________________________________________________________123Graph_XCHART_4" hidden="1">[11]F!$A$5:$A$29</definedName>
    <definedName name="_835____________________________________________________________________________________________123Graph_LBL_ECHART_1" hidden="1">[11]F!$G$5:$G$29</definedName>
    <definedName name="_835______________________________________________123Graph_BCHART_6" hidden="1">'[10]Monthly Data'!$F$6:$F$23</definedName>
    <definedName name="_836_______________________________________________________________________________________________________________________123Graph_XCHART_7" hidden="1">'[10]Monthly Data'!$A$6:$A$13</definedName>
    <definedName name="_836____________________________________________________________________________________________123Graph_XCHART_2" hidden="1">[11]F!$A$5:$A$29</definedName>
    <definedName name="_837______________________________________________________________________________________________________________________123Graph_ACHART_1" hidden="1">[11]F!$B$5:$B$29</definedName>
    <definedName name="_837____________________________________________________________________________________________123Graph_XCHART_3" hidden="1">[11]F!$A$5:$A$29</definedName>
    <definedName name="_837______________________________________________123Graph_CCHART_1" hidden="1">[11]F!$F$5:$F$29</definedName>
    <definedName name="_838______________________________________________________________________________________________________________________123Graph_ACHART_2" hidden="1">[11]F!$B$5:$B$29</definedName>
    <definedName name="_838____________________________________________________________________________________________123Graph_XCHART_4" hidden="1">[11]F!$A$5:$A$29</definedName>
    <definedName name="_838______________________________________________123Graph_CCHART_2" hidden="1">[11]F!$H$5:$H$29</definedName>
    <definedName name="_839______________________________________________________________________________________________________________________123Graph_ACHART_3" hidden="1">[11]F!$L$5:$L$29</definedName>
    <definedName name="_839____________________________________________________________________________________________123Graph_XCHART_7" hidden="1">'[10]Monthly Data'!$A$6:$A$13</definedName>
    <definedName name="_839______________________________________________123Graph_CCHART_6" hidden="1">'[10]Monthly Data'!$E$6:$E$23</definedName>
    <definedName name="_84____________________________________________________________________________________________________________________________________________________________________123Graph_DCHART_7" hidden="1">'[10]Monthly Data'!#REF!</definedName>
    <definedName name="_84______________________________________________________________________________________________________________________123Graph_XCHART_4" hidden="1">[11]F!$A$5:$A$29</definedName>
    <definedName name="_84___________________________________________________________________________123Graph_DCHART_7" hidden="1">'[10]Monthly Data'!#REF!</definedName>
    <definedName name="_84____________________123Graph_XCHART_2" hidden="1">[11]F!$A$5:$A$29</definedName>
    <definedName name="_84__________123Graph_BCHART_6" hidden="1">'[4]Monthly Data'!$F$6:$F$23</definedName>
    <definedName name="_84__________123Graph_XCHART_2" hidden="1">[7]F!$A$5:$A$29</definedName>
    <definedName name="_84_______123Graph_LBL_BCHART_6" hidden="1">'[8]Monthly Data'!$C$6:$C$12</definedName>
    <definedName name="_84_______123Graph_XCHART_7" hidden="1">'[8]Monthly Data'!$A$6:$A$13</definedName>
    <definedName name="_84___123Graph_ACHART_5" hidden="1">[1]E!$B$12:$B$32</definedName>
    <definedName name="_84__123Graph_XCHART_3" hidden="1">[3]A!$A$46:$A$59</definedName>
    <definedName name="_840______________________________________________________________________________________________________________________123Graph_ACHART_4" hidden="1">[11]F!$G$5:$G$29</definedName>
    <definedName name="_840___________________________________________________________________________________________123Graph_ACHART_1" hidden="1">[11]F!$B$5:$B$29</definedName>
    <definedName name="_840__123Graph_XCHART_3" hidden="1">[7]F!$A$5:$A$29</definedName>
    <definedName name="_841______________________________________________________________________________________________________________________123Graph_ACHART_5" hidden="1">[11]E!$B$12:$B$32</definedName>
    <definedName name="_841___________________________________________________________________________________________123Graph_ACHART_2" hidden="1">[11]F!$B$5:$B$29</definedName>
    <definedName name="_841______________________________________________123Graph_DCHART_1" hidden="1">[11]F!$E$5:$E$29</definedName>
    <definedName name="_842______________________________________________________________________________________________________________________123Graph_ACHART_6" hidden="1">'[10]Monthly Data'!$B$6:$B$23</definedName>
    <definedName name="_842___________________________________________________________________________________________123Graph_ACHART_3" hidden="1">[11]F!$L$5:$L$29</definedName>
    <definedName name="_842______________________________________________123Graph_DCHART_6" hidden="1">'[10]Monthly Data'!$D$6:$D$23</definedName>
    <definedName name="_843___________________________________________________________________________________________123Graph_ACHART_4" hidden="1">[11]F!$G$5:$G$29</definedName>
    <definedName name="_844______________________________________________________________________________________________________________________123Graph_BCHART_1" hidden="1">[11]F!$J$5:$J$29</definedName>
    <definedName name="_844___________________________________________________________________________________________123Graph_ACHART_5" hidden="1">[11]E!$B$12:$B$32</definedName>
    <definedName name="_844______________________________________________123Graph_ECHART_1" hidden="1">[11]F!$I$5:$I$29</definedName>
    <definedName name="_845______________________________________________________________________________________________________________________123Graph_BCHART_2" hidden="1">[11]F!$J$5:$J$29</definedName>
    <definedName name="_845___________________________________________________________________________________________123Graph_ACHART_6" hidden="1">'[10]Monthly Data'!$B$6:$B$23</definedName>
    <definedName name="_845______________________________________________123Graph_FCHART_1" hidden="1">[11]F!$L$5:$L$29</definedName>
    <definedName name="_846______________________________________________________________________________________________________________________123Graph_BCHART_3" hidden="1">[11]F!$C$5:$C$29</definedName>
    <definedName name="_846___________________________________________________________________________________________123Graph_BCHART_1" hidden="1">[11]F!$J$5:$J$29</definedName>
    <definedName name="_846______________________________________________123Graph_LBL_BCHART_1" hidden="1">[11]F!$D$5:$D$29</definedName>
    <definedName name="_847______________________________________________________________________________________________________________________123Graph_BCHART_6" hidden="1">'[10]Monthly Data'!$F$6:$F$23</definedName>
    <definedName name="_847___________________________________________________________________________________________123Graph_BCHART_2" hidden="1">[11]F!$J$5:$J$29</definedName>
    <definedName name="_847______________________________________________123Graph_LBL_BCHART_6" hidden="1">'[10]Monthly Data'!$C$6:$C$12</definedName>
    <definedName name="_848___________________________________________________________________________________________123Graph_BCHART_3" hidden="1">[11]F!$C$5:$C$29</definedName>
    <definedName name="_849______________________________________________________________________________________________________________________123Graph_CCHART_1" hidden="1">[11]F!$F$5:$F$29</definedName>
    <definedName name="_849___________________________________________________________________________________________123Graph_BCHART_6" hidden="1">'[10]Monthly Data'!$F$6:$F$23</definedName>
    <definedName name="_849______________________________________________123Graph_LBL_ECHART_1" hidden="1">[11]F!$G$5:$G$29</definedName>
    <definedName name="_85____________________________________________________________________________________________________________________________________________________________________123Graph_LBL_BCHART_7" hidden="1">'[10]Monthly Data'!#REF!</definedName>
    <definedName name="_85______________________________________________________________________________________________________________________123Graph_XCHART_7" hidden="1">'[10]Monthly Data'!$A$6:$A$13</definedName>
    <definedName name="_85___________________________________________________________________________123Graph_LBL_BCHART_7" hidden="1">'[10]Monthly Data'!#REF!</definedName>
    <definedName name="_85____________________123Graph_XCHART_3" hidden="1">[11]F!$A$5:$A$29</definedName>
    <definedName name="_85__________123Graph_XCHART_3" hidden="1">[7]F!$A$5:$A$29</definedName>
    <definedName name="_85_______123Graph_LBL_ECHART_1" hidden="1">[1]F!$G$5:$G$29</definedName>
    <definedName name="_85___123Graph_ACHART_6" hidden="1">'[8]Monthly Data'!$B$6:$B$23</definedName>
    <definedName name="_85__123Graph_XCHART_4" hidden="1">[3]A!$A$60:$A$75</definedName>
    <definedName name="_850______________________________________________________________________________________________________________________123Graph_CCHART_2" hidden="1">[11]F!$H$5:$H$29</definedName>
    <definedName name="_850___________________________________________________________________________________________123Graph_CCHART_1" hidden="1">[11]F!$F$5:$F$29</definedName>
    <definedName name="_850______________________________________________123Graph_XCHART_2" hidden="1">[11]F!$A$5:$A$29</definedName>
    <definedName name="_851______________________________________________________________________________________________________________________123Graph_CCHART_6" hidden="1">'[10]Monthly Data'!$E$6:$E$23</definedName>
    <definedName name="_851___________________________________________________________________________________________123Graph_CCHART_2" hidden="1">[11]F!$H$5:$H$29</definedName>
    <definedName name="_851______________________________________________123Graph_XCHART_3" hidden="1">[11]F!$A$5:$A$29</definedName>
    <definedName name="_852___________________________________________________________________________________________123Graph_CCHART_6" hidden="1">'[10]Monthly Data'!$E$6:$E$23</definedName>
    <definedName name="_852______________________________________________123Graph_XCHART_4" hidden="1">[11]F!$A$5:$A$29</definedName>
    <definedName name="_853______________________________________________________________________________________________________________________123Graph_DCHART_1" hidden="1">[11]F!$E$5:$E$29</definedName>
    <definedName name="_853___________________________________________________________________________________________123Graph_DCHART_1" hidden="1">[11]F!$E$5:$E$29</definedName>
    <definedName name="_853______________________________________________123Graph_XCHART_7" hidden="1">'[10]Monthly Data'!$A$6:$A$13</definedName>
    <definedName name="_854______________________________________________________________________________________________________________________123Graph_DCHART_6" hidden="1">'[10]Monthly Data'!$D$6:$D$23</definedName>
    <definedName name="_854___________________________________________________________________________________________123Graph_DCHART_6" hidden="1">'[10]Monthly Data'!$D$6:$D$23</definedName>
    <definedName name="_854_____________________________________________123Graph_ACHART_1" hidden="1">[11]F!$B$5:$B$29</definedName>
    <definedName name="_855___________________________________________________________________________________________123Graph_ECHART_1" hidden="1">[11]F!$I$5:$I$29</definedName>
    <definedName name="_855_____________________________________________123Graph_ACHART_2" hidden="1">[11]F!$B$5:$B$29</definedName>
    <definedName name="_856______________________________________________________________________________________________________________________123Graph_ECHART_1" hidden="1">[11]F!$I$5:$I$29</definedName>
    <definedName name="_856___________________________________________________________________________________________123Graph_FCHART_1" hidden="1">[11]F!$L$5:$L$29</definedName>
    <definedName name="_856_____________________________________________123Graph_ACHART_3" hidden="1">[11]F!$L$5:$L$29</definedName>
    <definedName name="_857______________________________________________________________________________________________________________________123Graph_FCHART_1" hidden="1">[11]F!$L$5:$L$29</definedName>
    <definedName name="_857___________________________________________________________________________________________123Graph_LBL_BCHART_1" hidden="1">[11]F!$D$5:$D$29</definedName>
    <definedName name="_857_____________________________________________123Graph_ACHART_4" hidden="1">[11]F!$G$5:$G$29</definedName>
    <definedName name="_858______________________________________________________________________________________________________________________123Graph_LBL_BCHART_1" hidden="1">[11]F!$D$5:$D$29</definedName>
    <definedName name="_858___________________________________________________________________________________________123Graph_LBL_BCHART_6" hidden="1">'[10]Monthly Data'!$C$6:$C$12</definedName>
    <definedName name="_858_____________________________________________123Graph_ACHART_5" hidden="1">[11]E!$B$12:$B$32</definedName>
    <definedName name="_859______________________________________________________________________________________________________________________123Graph_LBL_BCHART_6" hidden="1">'[10]Monthly Data'!$C$6:$C$12</definedName>
    <definedName name="_859___________________________________________________________________________________________123Graph_LBL_ECHART_1" hidden="1">[11]F!$G$5:$G$29</definedName>
    <definedName name="_859_____________________________________________123Graph_ACHART_6" hidden="1">'[10]Monthly Data'!$B$6:$B$23</definedName>
    <definedName name="_86___________________________________________________________________________________________________________________________________________________________________123Graph_ACHART_7" hidden="1">'[10]Monthly Data'!#REF!</definedName>
    <definedName name="_86_____________________________________________________________________________________________________________________123Graph_ACHART_1" hidden="1">[11]F!$B$5:$B$29</definedName>
    <definedName name="_86__________________________________________________________________________123Graph_ACHART_7" hidden="1">'[10]Monthly Data'!#REF!</definedName>
    <definedName name="_86____________________123Graph_XCHART_4" hidden="1">[11]F!$A$5:$A$29</definedName>
    <definedName name="_86__________123Graph_CCHART_1" hidden="1">[7]F!$F$5:$F$29</definedName>
    <definedName name="_86__________123Graph_XCHART_4" hidden="1">[7]F!$A$5:$A$29</definedName>
    <definedName name="_86_______123Graph_XCHART_2" hidden="1">[1]F!$A$5:$A$29</definedName>
    <definedName name="_86__123Graph_XCHART_4" hidden="1">[1]F!$A$5:$A$29</definedName>
    <definedName name="_86__123Graph_XCHART_5" hidden="1">[3]A!$A$76:$A$90</definedName>
    <definedName name="_860___________________________________________________________________________________________123Graph_XCHART_2" hidden="1">[11]F!$A$5:$A$29</definedName>
    <definedName name="_860_____________________________________________123Graph_ACHART_7" hidden="1">'[10]Monthly Data'!#REF!</definedName>
    <definedName name="_861______________________________________________________________________________________________________________________123Graph_LBL_ECHART_1" hidden="1">[11]F!$G$5:$G$29</definedName>
    <definedName name="_861___________________________________________________________________________________________123Graph_XCHART_3" hidden="1">[11]F!$A$5:$A$29</definedName>
    <definedName name="_861_____________________________________________123Graph_BCHART_1" hidden="1">[11]F!$J$5:$J$29</definedName>
    <definedName name="_862______________________________________________________________________________________________________________________123Graph_XCHART_2" hidden="1">[11]F!$A$5:$A$29</definedName>
    <definedName name="_862___________________________________________________________________________________________123Graph_XCHART_4" hidden="1">[11]F!$A$5:$A$29</definedName>
    <definedName name="_862_____________________________________________123Graph_BCHART_2" hidden="1">[11]F!$J$5:$J$29</definedName>
    <definedName name="_863______________________________________________________________________________________________________________________123Graph_XCHART_3" hidden="1">[11]F!$A$5:$A$29</definedName>
    <definedName name="_863___________________________________________________________________________________________123Graph_XCHART_7" hidden="1">'[10]Monthly Data'!$A$6:$A$13</definedName>
    <definedName name="_863_____________________________________________123Graph_BCHART_3" hidden="1">[11]F!$C$5:$C$29</definedName>
    <definedName name="_864______________________________________________________________________________________________________________________123Graph_XCHART_4" hidden="1">[11]F!$A$5:$A$29</definedName>
    <definedName name="_864__________________________________________________________________________________________123Graph_ACHART_1" hidden="1">[11]F!$B$5:$B$29</definedName>
    <definedName name="_864_____________________________________________123Graph_BCHART_6" hidden="1">'[10]Monthly Data'!$F$6:$F$23</definedName>
    <definedName name="_865______________________________________________________________________________________________________________________123Graph_XCHART_7" hidden="1">'[10]Monthly Data'!$A$6:$A$13</definedName>
    <definedName name="_865__________________________________________________________________________________________123Graph_ACHART_2" hidden="1">[11]F!$B$5:$B$29</definedName>
    <definedName name="_865_____________________________________________123Graph_BCHART_7" hidden="1">'[10]Monthly Data'!#REF!</definedName>
    <definedName name="_866_____________________________________________________________________________________________________________________123Graph_ACHART_1" hidden="1">[11]F!$B$5:$B$29</definedName>
    <definedName name="_866__________________________________________________________________________________________123Graph_ACHART_3" hidden="1">[11]F!$L$5:$L$29</definedName>
    <definedName name="_866_____________________________________________123Graph_CCHART_1" hidden="1">[11]F!$F$5:$F$29</definedName>
    <definedName name="_867_____________________________________________________________________________________________________________________123Graph_ACHART_2" hidden="1">[11]F!$B$5:$B$29</definedName>
    <definedName name="_867__________________________________________________________________________________________123Graph_ACHART_4" hidden="1">[11]F!$G$5:$G$29</definedName>
    <definedName name="_867_____________________________________________123Graph_CCHART_2" hidden="1">[11]F!$H$5:$H$29</definedName>
    <definedName name="_868_____________________________________________________________________________________________________________________123Graph_ACHART_3" hidden="1">[11]F!$L$5:$L$29</definedName>
    <definedName name="_868__________________________________________________________________________________________123Graph_ACHART_5" hidden="1">[11]E!$B$12:$B$32</definedName>
    <definedName name="_868_____________________________________________123Graph_CCHART_6" hidden="1">'[10]Monthly Data'!$E$6:$E$23</definedName>
    <definedName name="_869_____________________________________________________________________________________________________________________123Graph_ACHART_4" hidden="1">[11]F!$G$5:$G$29</definedName>
    <definedName name="_869__________________________________________________________________________________________123Graph_ACHART_6" hidden="1">'[10]Monthly Data'!$B$6:$B$23</definedName>
    <definedName name="_869_____________________________________________123Graph_CCHART_7" hidden="1">'[10]Monthly Data'!#REF!</definedName>
    <definedName name="_87___________________________________________________________________________________________________________________________________________________________________123Graph_BCHART_7" hidden="1">'[10]Monthly Data'!#REF!</definedName>
    <definedName name="_87_____________________________________________________________________________________________________________________123Graph_ACHART_2" hidden="1">[11]F!$B$5:$B$29</definedName>
    <definedName name="_87__________________________________________________________________________123Graph_BCHART_7" hidden="1">'[10]Monthly Data'!#REF!</definedName>
    <definedName name="_87____________________123Graph_XCHART_7" hidden="1">'[10]Monthly Data'!$A$6:$A$13</definedName>
    <definedName name="_87__________123Graph_CCHART_2" hidden="1">[7]F!$H$5:$H$29</definedName>
    <definedName name="_87__________123Graph_XCHART_7" hidden="1">'[4]Monthly Data'!$A$6:$A$13</definedName>
    <definedName name="_87_______123Graph_CCHART_2" hidden="1">[15]F!$H$5:$H$29</definedName>
    <definedName name="_87_______123Graph_XCHART_3" hidden="1">[1]F!$A$5:$A$29</definedName>
    <definedName name="_87__123Graph_XCHART_6" hidden="1">[3]A!$A$93:$A$113</definedName>
    <definedName name="_87__123Graph_XCHART_7" hidden="1">'[8]Monthly Data'!$A$6:$A$13</definedName>
    <definedName name="_870_____________________________________________________________________________________________________________________123Graph_ACHART_5" hidden="1">[11]E!$B$12:$B$32</definedName>
    <definedName name="_870__________________________________________________________________________________________123Graph_BCHART_1" hidden="1">[11]F!$J$5:$J$29</definedName>
    <definedName name="_870_____________________________________________123Graph_DCHART_1" hidden="1">[11]F!$E$5:$E$29</definedName>
    <definedName name="_871_____________________________________________________________________________________________________________________123Graph_ACHART_6" hidden="1">'[10]Monthly Data'!$B$6:$B$23</definedName>
    <definedName name="_871__________________________________________________________________________________________123Graph_BCHART_2" hidden="1">[11]F!$J$5:$J$29</definedName>
    <definedName name="_871_____________________________________________123Graph_DCHART_6" hidden="1">'[10]Monthly Data'!$D$6:$D$23</definedName>
    <definedName name="_872__________________________________________________________________________________________123Graph_BCHART_3" hidden="1">[11]F!$C$5:$C$29</definedName>
    <definedName name="_872_____________________________________________123Graph_DCHART_7" hidden="1">'[10]Monthly Data'!#REF!</definedName>
    <definedName name="_873_____________________________________________________________________________________________________________________123Graph_BCHART_1" hidden="1">[11]F!$J$5:$J$29</definedName>
    <definedName name="_873__________________________________________________________________________________________123Graph_BCHART_6" hidden="1">'[10]Monthly Data'!$F$6:$F$23</definedName>
    <definedName name="_873_____________________________________________123Graph_ECHART_1" hidden="1">[11]F!$I$5:$I$29</definedName>
    <definedName name="_874_____________________________________________________________________________________________________________________123Graph_BCHART_2" hidden="1">[11]F!$J$5:$J$29</definedName>
    <definedName name="_874__________________________________________________________________________________________123Graph_CCHART_1" hidden="1">[11]F!$F$5:$F$29</definedName>
    <definedName name="_874_____________________________________________123Graph_FCHART_1" hidden="1">[11]F!$L$5:$L$29</definedName>
    <definedName name="_875_____________________________________________________________________________________________________________________123Graph_BCHART_3" hidden="1">[11]F!$C$5:$C$29</definedName>
    <definedName name="_875__________________________________________________________________________________________123Graph_CCHART_2" hidden="1">[11]F!$H$5:$H$29</definedName>
    <definedName name="_875_____________________________________________123Graph_LBL_BCHART_1" hidden="1">[11]F!$D$5:$D$29</definedName>
    <definedName name="_876_____________________________________________________________________________________________________________________123Graph_BCHART_6" hidden="1">'[10]Monthly Data'!$F$6:$F$23</definedName>
    <definedName name="_876__________________________________________________________________________________________123Graph_CCHART_6" hidden="1">'[10]Monthly Data'!$E$6:$E$23</definedName>
    <definedName name="_876_____________________________________________123Graph_LBL_BCHART_6" hidden="1">'[10]Monthly Data'!$C$6:$C$12</definedName>
    <definedName name="_877__________________________________________________________________________________________123Graph_DCHART_1" hidden="1">[11]F!$E$5:$E$29</definedName>
    <definedName name="_877_____________________________________________123Graph_LBL_BCHART_7" hidden="1">'[10]Monthly Data'!#REF!</definedName>
    <definedName name="_878_____________________________________________________________________________________________________________________123Graph_CCHART_1" hidden="1">[11]F!$F$5:$F$29</definedName>
    <definedName name="_878__________________________________________________________________________________________123Graph_DCHART_6" hidden="1">'[10]Monthly Data'!$D$6:$D$23</definedName>
    <definedName name="_878_____________________________________________123Graph_LBL_ECHART_1" hidden="1">[11]F!$G$5:$G$29</definedName>
    <definedName name="_879_____________________________________________________________________________________________________________________123Graph_CCHART_2" hidden="1">[11]F!$H$5:$H$29</definedName>
    <definedName name="_879__________________________________________________________________________________________123Graph_ECHART_1" hidden="1">[11]F!$I$5:$I$29</definedName>
    <definedName name="_879_____________________________________________123Graph_XCHART_2" hidden="1">[11]F!$A$5:$A$29</definedName>
    <definedName name="_88___________________________________________________________________________________________________________________________________________________________________123Graph_CCHART_7" hidden="1">'[10]Monthly Data'!#REF!</definedName>
    <definedName name="_88_____________________________________________________________________________________________________________________123Graph_ACHART_3" hidden="1">[11]F!$L$5:$L$29</definedName>
    <definedName name="_88__________________________________________________________________________123Graph_CCHART_7" hidden="1">'[10]Monthly Data'!#REF!</definedName>
    <definedName name="_88___________________123Graph_ACHART_1" hidden="1">[11]F!$B$5:$B$29</definedName>
    <definedName name="_88__________123Graph_CCHART_6" hidden="1">'[4]Monthly Data'!$E$6:$E$23</definedName>
    <definedName name="_88_______123Graph_CCHART_6" hidden="1">'[8]Monthly Data'!$E$6:$E$23</definedName>
    <definedName name="_88_______123Graph_XCHART_4" hidden="1">[1]F!$A$5:$A$29</definedName>
    <definedName name="_88___123Graph_ACHART_1" hidden="1">[7]F!$B$5:$B$29</definedName>
    <definedName name="_88__123Graph_ACHART_1" hidden="1">[7]F!$B$5:$B$29</definedName>
    <definedName name="_88__123Graph_XCHART_7" hidden="1">[3]A!$A$114:$A$131</definedName>
    <definedName name="_880_____________________________________________________________________________________________________________________123Graph_CCHART_6" hidden="1">'[10]Monthly Data'!$E$6:$E$23</definedName>
    <definedName name="_880__________________________________________________________________________________________123Graph_FCHART_1" hidden="1">[11]F!$L$5:$L$29</definedName>
    <definedName name="_880_____________________________________________123Graph_XCHART_3" hidden="1">[11]F!$A$5:$A$29</definedName>
    <definedName name="_881__________________________________________________________________________________________123Graph_LBL_BCHART_1" hidden="1">[11]F!$D$5:$D$29</definedName>
    <definedName name="_881_____________________________________________123Graph_XCHART_4" hidden="1">[11]F!$A$5:$A$29</definedName>
    <definedName name="_882_____________________________________________________________________________________________________________________123Graph_DCHART_1" hidden="1">[11]F!$E$5:$E$29</definedName>
    <definedName name="_882__________________________________________________________________________________________123Graph_LBL_BCHART_6" hidden="1">'[10]Monthly Data'!$C$6:$C$12</definedName>
    <definedName name="_882_____________________________________________123Graph_XCHART_7" hidden="1">'[10]Monthly Data'!$A$6:$A$13</definedName>
    <definedName name="_883_____________________________________________________________________________________________________________________123Graph_DCHART_6" hidden="1">'[10]Monthly Data'!$D$6:$D$23</definedName>
    <definedName name="_883__________________________________________________________________________________________123Graph_LBL_ECHART_1" hidden="1">[11]F!$G$5:$G$29</definedName>
    <definedName name="_883____________________________________________123Graph_ACHART_1" hidden="1">[11]F!$B$5:$B$29</definedName>
    <definedName name="_884__________________________________________________________________________________________123Graph_XCHART_2" hidden="1">[11]F!$A$5:$A$29</definedName>
    <definedName name="_884____________________________________________123Graph_ACHART_2" hidden="1">[11]F!$B$5:$B$29</definedName>
    <definedName name="_885_____________________________________________________________________________________________________________________123Graph_ECHART_1" hidden="1">[11]F!$I$5:$I$29</definedName>
    <definedName name="_885__________________________________________________________________________________________123Graph_XCHART_3" hidden="1">[11]F!$A$5:$A$29</definedName>
    <definedName name="_885____________________________________________123Graph_ACHART_3" hidden="1">[11]F!$L$5:$L$29</definedName>
    <definedName name="_886_____________________________________________________________________________________________________________________123Graph_FCHART_1" hidden="1">[11]F!$L$5:$L$29</definedName>
    <definedName name="_886__________________________________________________________________________________________123Graph_XCHART_4" hidden="1">[11]F!$A$5:$A$29</definedName>
    <definedName name="_886____________________________________________123Graph_ACHART_4" hidden="1">[11]F!$G$5:$G$29</definedName>
    <definedName name="_887_____________________________________________________________________________________________________________________123Graph_LBL_BCHART_1" hidden="1">[11]F!$D$5:$D$29</definedName>
    <definedName name="_887__________________________________________________________________________________________123Graph_XCHART_7" hidden="1">'[10]Monthly Data'!$A$6:$A$13</definedName>
    <definedName name="_887____________________________________________123Graph_ACHART_5" hidden="1">[11]E!$B$12:$B$32</definedName>
    <definedName name="_888_____________________________________________________________________________________________________________________123Graph_LBL_BCHART_6" hidden="1">'[10]Monthly Data'!$C$6:$C$12</definedName>
    <definedName name="_888_________________________________________________________________________________________123Graph_ACHART_1" hidden="1">[11]F!$B$5:$B$29</definedName>
    <definedName name="_888____________________________________________123Graph_ACHART_6" hidden="1">'[10]Monthly Data'!$B$6:$B$23</definedName>
    <definedName name="_889_________________________________________________________________________________________123Graph_ACHART_2" hidden="1">[11]F!$B$5:$B$29</definedName>
    <definedName name="_89___________________________________________________________________________________________________________________________________________________________________123Graph_DCHART_7" hidden="1">'[10]Monthly Data'!#REF!</definedName>
    <definedName name="_89_____________________________________________________________________________________________________________________123Graph_ACHART_4" hidden="1">[11]F!$G$5:$G$29</definedName>
    <definedName name="_89__________________________________________________________________________123Graph_DCHART_7" hidden="1">'[10]Monthly Data'!#REF!</definedName>
    <definedName name="_89___________________123Graph_ACHART_2" hidden="1">[11]F!$B$5:$B$29</definedName>
    <definedName name="_89_______123Graph_DCHART_1" hidden="1">[1]F!$E$5:$E$29</definedName>
    <definedName name="_89_______123Graph_XCHART_7" hidden="1">'[8]Monthly Data'!$A$6:$A$13</definedName>
    <definedName name="_89___123Graph_ACHART_2" hidden="1">[7]F!$B$5:$B$29</definedName>
    <definedName name="_89__123Graph_ACHART_1" hidden="1">[7]F!$B$5:$B$29</definedName>
    <definedName name="_89__123Graph_ACHART_2" hidden="1">[7]F!$B$5:$B$29</definedName>
    <definedName name="_89__123Graph_CCHART_7" hidden="1">'[8]Monthly Data'!#REF!</definedName>
    <definedName name="_89__123Graph_XCHART_8" hidden="1">[3]A!$A$132:$A$150</definedName>
    <definedName name="_890_____________________________________________________________________________________________________________________123Graph_LBL_ECHART_1" hidden="1">[11]F!$G$5:$G$29</definedName>
    <definedName name="_890_________________________________________________________________________________________123Graph_ACHART_3" hidden="1">[11]F!$L$5:$L$29</definedName>
    <definedName name="_890____________________________________________123Graph_BCHART_1" hidden="1">[11]F!$J$5:$J$29</definedName>
    <definedName name="_891_____________________________________________________________________________________________________________________123Graph_XCHART_2" hidden="1">[11]F!$A$5:$A$29</definedName>
    <definedName name="_891_________________________________________________________________________________________123Graph_ACHART_4" hidden="1">[11]F!$G$5:$G$29</definedName>
    <definedName name="_891____________________________________________123Graph_BCHART_2" hidden="1">[11]F!$J$5:$J$29</definedName>
    <definedName name="_892_____________________________________________________________________________________________________________________123Graph_XCHART_3" hidden="1">[11]F!$A$5:$A$29</definedName>
    <definedName name="_892_________________________________________________________________________________________123Graph_ACHART_5" hidden="1">[11]E!$B$12:$B$32</definedName>
    <definedName name="_892____________________________________________123Graph_BCHART_3" hidden="1">[11]F!$C$5:$C$29</definedName>
    <definedName name="_893_____________________________________________________________________________________________________________________123Graph_XCHART_4" hidden="1">[11]F!$A$5:$A$29</definedName>
    <definedName name="_893_________________________________________________________________________________________123Graph_ACHART_6" hidden="1">'[10]Monthly Data'!$B$6:$B$23</definedName>
    <definedName name="_893____________________________________________123Graph_BCHART_6" hidden="1">'[10]Monthly Data'!$F$6:$F$23</definedName>
    <definedName name="_894_____________________________________________________________________________________________________________________123Graph_XCHART_7" hidden="1">'[10]Monthly Data'!$A$6:$A$13</definedName>
    <definedName name="_894_________________________________________________________________________________________123Graph_BCHART_1" hidden="1">[11]F!$J$5:$J$29</definedName>
    <definedName name="_895____________________________________________________________________________________________________________________123Graph_ACHART_1" hidden="1">[11]F!$B$5:$B$29</definedName>
    <definedName name="_895_________________________________________________________________________________________123Graph_BCHART_2" hidden="1">[11]F!$J$5:$J$29</definedName>
    <definedName name="_895____________________________________________123Graph_CCHART_1" hidden="1">[11]F!$F$5:$F$29</definedName>
    <definedName name="_896____________________________________________________________________________________________________________________123Graph_ACHART_2" hidden="1">[11]F!$B$5:$B$29</definedName>
    <definedName name="_896_________________________________________________________________________________________123Graph_BCHART_3" hidden="1">[11]F!$C$5:$C$29</definedName>
    <definedName name="_896____________________________________________123Graph_CCHART_2" hidden="1">[11]F!$H$5:$H$29</definedName>
    <definedName name="_897____________________________________________________________________________________________________________________123Graph_ACHART_3" hidden="1">[11]F!$L$5:$L$29</definedName>
    <definedName name="_897_________________________________________________________________________________________123Graph_BCHART_6" hidden="1">'[10]Monthly Data'!$F$6:$F$23</definedName>
    <definedName name="_897____________________________________________123Graph_CCHART_6" hidden="1">'[10]Monthly Data'!$E$6:$E$23</definedName>
    <definedName name="_898____________________________________________________________________________________________________________________123Graph_ACHART_4" hidden="1">[11]F!$G$5:$G$29</definedName>
    <definedName name="_898_________________________________________________________________________________________123Graph_CCHART_1" hidden="1">[11]F!$F$5:$F$29</definedName>
    <definedName name="_899____________________________________________________________________________________________________________________123Graph_ACHART_5" hidden="1">[11]E!$B$12:$B$32</definedName>
    <definedName name="_899_________________________________________________________________________________________123Graph_CCHART_2" hidden="1">[11]F!$H$5:$H$29</definedName>
    <definedName name="_899____________________________________________123Graph_DCHART_1" hidden="1">[11]F!$E$5:$E$29</definedName>
    <definedName name="_9___________________________________________________________________________________________________________________________________________________________________________________123Graph_DCHART_7" hidden="1">'[10]Monthly Data'!#REF!</definedName>
    <definedName name="_9________________________________________________________________________________________________________________________123Graph_BCHART_3" hidden="1">[11]F!$C$5:$C$29</definedName>
    <definedName name="_9__________________________________________________________________________________________123Graph_DCHART_7" hidden="1">'[10]Monthly Data'!#REF!</definedName>
    <definedName name="_9______________________123Graph_BCHART_2" hidden="1">[11]F!$J$5:$J$29</definedName>
    <definedName name="_9___123Graph_BCHART_1" hidden="1">[7]F!$J$5:$J$29</definedName>
    <definedName name="_9___123Graph_BCHART_2" hidden="1">[11]F!$J$5:$J$29</definedName>
    <definedName name="_9__123Graph_ACHART_15" hidden="1">[3]A!$B$4:$B$131</definedName>
    <definedName name="_9__123Graph_ACHART_3" hidden="1">[3]A!$B$46:$B$59</definedName>
    <definedName name="_9__123Graph_ACHART_4" hidden="1">[7]F!$G$5:$G$29</definedName>
    <definedName name="_9__123Graph_ACHART_5" hidden="1">[7]E!$B$12:$B$32</definedName>
    <definedName name="_9__123Graph_BCHART_1" hidden="1">[7]F!$J$5:$J$29</definedName>
    <definedName name="_9__123Graph_BCHART_2" hidden="1">[7]F!$J$5:$J$29</definedName>
    <definedName name="_9__123Graph_BChart_4B" hidden="1">'[6]Cash Component Inputs'!$AG$16:$AS$16</definedName>
    <definedName name="_9__123Graph_CChart_2B" hidden="1">'[2]Cash Component Inputs'!$C$44:$H$44</definedName>
    <definedName name="_90___________________________________________________________________________________________________________________________________________________________________123Graph_LBL_BCHART_7" hidden="1">'[10]Monthly Data'!#REF!</definedName>
    <definedName name="_90_____________________________________________________________________________________________________________________123Graph_ACHART_5" hidden="1">[11]E!$B$12:$B$32</definedName>
    <definedName name="_90__________________________________________________________________________123Graph_LBL_BCHART_7" hidden="1">'[10]Monthly Data'!#REF!</definedName>
    <definedName name="_90___________________123Graph_ACHART_3" hidden="1">[11]F!$L$5:$L$29</definedName>
    <definedName name="_90__________123Graph_DCHART_1" hidden="1">[7]F!$E$5:$E$29</definedName>
    <definedName name="_90___123Graph_ACHART_3" hidden="1">[7]F!$L$5:$L$29</definedName>
    <definedName name="_90__123Graph_ACHART_3" hidden="1">[7]F!$L$5:$L$29</definedName>
    <definedName name="_90__123Graph_LBL_ECHART_1" hidden="1">[7]F!$G$5:$G$29</definedName>
    <definedName name="_90__123Graph_XCHART_9" hidden="1">[3]A!$A$151:$A$168</definedName>
    <definedName name="_900____________________________________________________________________________________________________________________123Graph_ACHART_6" hidden="1">'[10]Monthly Data'!$B$6:$B$23</definedName>
    <definedName name="_900_________________________________________________________________________________________123Graph_CCHART_6" hidden="1">'[10]Monthly Data'!$E$6:$E$23</definedName>
    <definedName name="_900____________________________________________123Graph_DCHART_6" hidden="1">'[10]Monthly Data'!$D$6:$D$23</definedName>
    <definedName name="_901____________________________________________________________________________________________________________________123Graph_ACHART_7" hidden="1">'[10]Monthly Data'!#REF!</definedName>
    <definedName name="_901_________________________________________________________________________________________123Graph_DCHART_1" hidden="1">[11]F!$E$5:$E$29</definedName>
    <definedName name="_902____________________________________________________________________________________________________________________123Graph_BCHART_1" hidden="1">[11]F!$J$5:$J$29</definedName>
    <definedName name="_902_________________________________________________________________________________________123Graph_DCHART_6" hidden="1">'[10]Monthly Data'!$D$6:$D$23</definedName>
    <definedName name="_902____________________________________________123Graph_ECHART_1" hidden="1">[11]F!$I$5:$I$29</definedName>
    <definedName name="_903____________________________________________________________________________________________________________________123Graph_BCHART_2" hidden="1">[11]F!$J$5:$J$29</definedName>
    <definedName name="_903_________________________________________________________________________________________123Graph_ECHART_1" hidden="1">[11]F!$I$5:$I$29</definedName>
    <definedName name="_903____________________________________________123Graph_FCHART_1" hidden="1">[11]F!$L$5:$L$29</definedName>
    <definedName name="_904____________________________________________________________________________________________________________________123Graph_BCHART_3" hidden="1">[11]F!$C$5:$C$29</definedName>
    <definedName name="_904_________________________________________________________________________________________123Graph_FCHART_1" hidden="1">[11]F!$L$5:$L$29</definedName>
    <definedName name="_904____________________________________________123Graph_LBL_BCHART_1" hidden="1">[11]F!$D$5:$D$29</definedName>
    <definedName name="_905____________________________________________________________________________________________________________________123Graph_BCHART_6" hidden="1">'[10]Monthly Data'!$F$6:$F$23</definedName>
    <definedName name="_905_________________________________________________________________________________________123Graph_LBL_BCHART_1" hidden="1">[11]F!$D$5:$D$29</definedName>
    <definedName name="_905____________________________________________123Graph_LBL_BCHART_6" hidden="1">'[10]Monthly Data'!$C$6:$C$12</definedName>
    <definedName name="_906____________________________________________________________________________________________________________________123Graph_BCHART_7" hidden="1">'[10]Monthly Data'!#REF!</definedName>
    <definedName name="_906_________________________________________________________________________________________123Graph_LBL_BCHART_6" hidden="1">'[10]Monthly Data'!$C$6:$C$12</definedName>
    <definedName name="_907____________________________________________________________________________________________________________________123Graph_CCHART_1" hidden="1">[11]F!$F$5:$F$29</definedName>
    <definedName name="_907_________________________________________________________________________________________123Graph_LBL_ECHART_1" hidden="1">[11]F!$G$5:$G$29</definedName>
    <definedName name="_907____________________________________________123Graph_LBL_ECHART_1" hidden="1">[11]F!$G$5:$G$29</definedName>
    <definedName name="_908____________________________________________________________________________________________________________________123Graph_CCHART_2" hidden="1">[11]F!$H$5:$H$29</definedName>
    <definedName name="_908_________________________________________________________________________________________123Graph_XCHART_2" hidden="1">[11]F!$A$5:$A$29</definedName>
    <definedName name="_908____________________________________________123Graph_XCHART_2" hidden="1">[11]F!$A$5:$A$29</definedName>
    <definedName name="_909____________________________________________________________________________________________________________________123Graph_CCHART_6" hidden="1">'[10]Monthly Data'!$E$6:$E$23</definedName>
    <definedName name="_909_________________________________________________________________________________________123Graph_XCHART_3" hidden="1">[11]F!$A$5:$A$29</definedName>
    <definedName name="_909____________________________________________123Graph_XCHART_3" hidden="1">[11]F!$A$5:$A$29</definedName>
    <definedName name="_91__________________________________________________________________________________________________________________________________________________________________123Graph_ACHART_7" hidden="1">'[10]Monthly Data'!#REF!</definedName>
    <definedName name="_91_____________________________________________________________________________________________________________________123Graph_ACHART_6" hidden="1">'[10]Monthly Data'!$B$6:$B$23</definedName>
    <definedName name="_91_________________________________________________________________________123Graph_ACHART_7" hidden="1">'[10]Monthly Data'!#REF!</definedName>
    <definedName name="_91___________________123Graph_ACHART_4" hidden="1">[11]F!$G$5:$G$29</definedName>
    <definedName name="_91__________123Graph_DCHART_6" hidden="1">'[4]Monthly Data'!$D$6:$D$23</definedName>
    <definedName name="_91_______123Graph_ECHART_1" hidden="1">[1]F!$I$5:$I$29</definedName>
    <definedName name="_91___123Graph_ACHART_4" hidden="1">[7]F!$G$5:$G$29</definedName>
    <definedName name="_91__123Graph_ACHART_2" hidden="1">[7]F!$B$5:$B$29</definedName>
    <definedName name="_91__123Graph_ACHART_4" hidden="1">[7]F!$G$5:$G$29</definedName>
    <definedName name="_91__123Graph_DCHART_1" hidden="1">[1]F!$E$5:$E$29</definedName>
    <definedName name="_91__123Graph_XCHART_2" hidden="1">[7]F!$A$5:$A$29</definedName>
    <definedName name="_910____________________________________________________________________________________________________________________123Graph_CCHART_7" hidden="1">'[10]Monthly Data'!#REF!</definedName>
    <definedName name="_910_________________________________________________________________________________________123Graph_XCHART_4" hidden="1">[11]F!$A$5:$A$29</definedName>
    <definedName name="_910____________________________________________123Graph_XCHART_4" hidden="1">[11]F!$A$5:$A$29</definedName>
    <definedName name="_911____________________________________________________________________________________________________________________123Graph_DCHART_1" hidden="1">[11]F!$E$5:$E$29</definedName>
    <definedName name="_911_________________________________________________________________________________________123Graph_XCHART_7" hidden="1">'[10]Monthly Data'!$A$6:$A$13</definedName>
    <definedName name="_911____________________________________________123Graph_XCHART_7" hidden="1">'[10]Monthly Data'!$A$6:$A$13</definedName>
    <definedName name="_912____________________________________________________________________________________________________________________123Graph_DCHART_6" hidden="1">'[10]Monthly Data'!$D$6:$D$23</definedName>
    <definedName name="_912________________________________________________________________________________________123Graph_ACHART_1" hidden="1">[11]F!$B$5:$B$29</definedName>
    <definedName name="_912___________________________________________123Graph_ACHART_1" hidden="1">[11]F!$B$5:$B$29</definedName>
    <definedName name="_913____________________________________________________________________________________________________________________123Graph_DCHART_7" hidden="1">'[10]Monthly Data'!#REF!</definedName>
    <definedName name="_913________________________________________________________________________________________123Graph_ACHART_2" hidden="1">[11]F!$B$5:$B$29</definedName>
    <definedName name="_913___________________________________________123Graph_ACHART_2" hidden="1">[11]F!$B$5:$B$29</definedName>
    <definedName name="_914____________________________________________________________________________________________________________________123Graph_ECHART_1" hidden="1">[11]F!$I$5:$I$29</definedName>
    <definedName name="_914________________________________________________________________________________________123Graph_ACHART_3" hidden="1">[11]F!$L$5:$L$29</definedName>
    <definedName name="_914___________________________________________123Graph_ACHART_3" hidden="1">[11]F!$L$5:$L$29</definedName>
    <definedName name="_915____________________________________________________________________________________________________________________123Graph_FCHART_1" hidden="1">[11]F!$L$5:$L$29</definedName>
    <definedName name="_915________________________________________________________________________________________123Graph_ACHART_4" hidden="1">[11]F!$G$5:$G$29</definedName>
    <definedName name="_915___________________________________________123Graph_ACHART_4" hidden="1">[11]F!$G$5:$G$29</definedName>
    <definedName name="_916____________________________________________________________________________________________________________________123Graph_LBL_BCHART_1" hidden="1">[11]F!$D$5:$D$29</definedName>
    <definedName name="_916________________________________________________________________________________________123Graph_ACHART_5" hidden="1">[11]E!$B$12:$B$32</definedName>
    <definedName name="_916___________________________________________123Graph_ACHART_5" hidden="1">[11]E!$B$12:$B$32</definedName>
    <definedName name="_917____________________________________________________________________________________________________________________123Graph_LBL_BCHART_6" hidden="1">'[10]Monthly Data'!$C$6:$C$12</definedName>
    <definedName name="_917________________________________________________________________________________________123Graph_ACHART_6" hidden="1">'[10]Monthly Data'!$B$6:$B$23</definedName>
    <definedName name="_917___________________________________________123Graph_ACHART_6" hidden="1">'[10]Monthly Data'!$B$6:$B$23</definedName>
    <definedName name="_918____________________________________________________________________________________________________________________123Graph_LBL_BCHART_7" hidden="1">'[10]Monthly Data'!#REF!</definedName>
    <definedName name="_918________________________________________________________________________________________123Graph_BCHART_1" hidden="1">[11]F!$J$5:$J$29</definedName>
    <definedName name="_918___________________________________________123Graph_ACHART_7" hidden="1">'[10]Monthly Data'!#REF!</definedName>
    <definedName name="_919____________________________________________________________________________________________________________________123Graph_LBL_ECHART_1" hidden="1">[11]F!$G$5:$G$29</definedName>
    <definedName name="_919________________________________________________________________________________________123Graph_BCHART_2" hidden="1">[11]F!$J$5:$J$29</definedName>
    <definedName name="_919___________________________________________123Graph_BCHART_1" hidden="1">[11]F!$J$5:$J$29</definedName>
    <definedName name="_92__________________________________________________________________________________________________________________________________________________________________123Graph_BCHART_7" hidden="1">'[10]Monthly Data'!#REF!</definedName>
    <definedName name="_92_____________________________________________________________________________________________________________________123Graph_ACHART_7" hidden="1">'[10]Monthly Data'!#REF!</definedName>
    <definedName name="_92_________________________________________________________________________123Graph_BCHART_7" hidden="1">'[10]Monthly Data'!#REF!</definedName>
    <definedName name="_92___________________123Graph_ACHART_5" hidden="1">[11]E!$B$12:$B$32</definedName>
    <definedName name="_92_______123Graph_FCHART_1" hidden="1">[1]F!$L$5:$L$29</definedName>
    <definedName name="_92___123Graph_ACHART_5" hidden="1">[7]E!$B$12:$B$32</definedName>
    <definedName name="_92__123Graph_ACHART_5" hidden="1">[7]E!$B$12:$B$32</definedName>
    <definedName name="_92__123Graph_DCHART_1" hidden="1">[7]F!$E$5:$E$29</definedName>
    <definedName name="_92__123Graph_XCHART_3" hidden="1">[7]F!$A$5:$A$29</definedName>
    <definedName name="_920____________________________________________________________________________________________________________________123Graph_XCHART_2" hidden="1">[11]F!$A$5:$A$29</definedName>
    <definedName name="_920________________________________________________________________________________________123Graph_BCHART_3" hidden="1">[11]F!$C$5:$C$29</definedName>
    <definedName name="_920___________________________________________123Graph_BCHART_2" hidden="1">[11]F!$J$5:$J$29</definedName>
    <definedName name="_921____________________________________________________________________________________________________________________123Graph_XCHART_3" hidden="1">[11]F!$A$5:$A$29</definedName>
    <definedName name="_921________________________________________________________________________________________123Graph_BCHART_6" hidden="1">'[10]Monthly Data'!$F$6:$F$23</definedName>
    <definedName name="_921___________________________________________123Graph_BCHART_3" hidden="1">[11]F!$C$5:$C$29</definedName>
    <definedName name="_922____________________________________________________________________________________________________________________123Graph_XCHART_4" hidden="1">[11]F!$A$5:$A$29</definedName>
    <definedName name="_922________________________________________________________________________________________123Graph_CCHART_1" hidden="1">[11]F!$F$5:$F$29</definedName>
    <definedName name="_922___________________________________________123Graph_BCHART_6" hidden="1">'[10]Monthly Data'!$F$6:$F$23</definedName>
    <definedName name="_923____________________________________________________________________________________________________________________123Graph_XCHART_7" hidden="1">'[10]Monthly Data'!$A$6:$A$13</definedName>
    <definedName name="_923________________________________________________________________________________________123Graph_CCHART_2" hidden="1">[11]F!$H$5:$H$29</definedName>
    <definedName name="_923___________________________________________123Graph_BCHART_7" hidden="1">'[10]Monthly Data'!#REF!</definedName>
    <definedName name="_924___________________________________________________________________________________________________________________123Graph_ACHART_1" hidden="1">[11]F!$B$5:$B$29</definedName>
    <definedName name="_924________________________________________________________________________________________123Graph_CCHART_6" hidden="1">'[10]Monthly Data'!$E$6:$E$23</definedName>
    <definedName name="_924___________________________________________123Graph_CCHART_1" hidden="1">[11]F!$F$5:$F$29</definedName>
    <definedName name="_925___________________________________________________________________________________________________________________123Graph_ACHART_2" hidden="1">[11]F!$B$5:$B$29</definedName>
    <definedName name="_925________________________________________________________________________________________123Graph_DCHART_1" hidden="1">[11]F!$E$5:$E$29</definedName>
    <definedName name="_925___________________________________________123Graph_CCHART_2" hidden="1">[11]F!$H$5:$H$29</definedName>
    <definedName name="_926___________________________________________________________________________________________________________________123Graph_ACHART_3" hidden="1">[11]F!$L$5:$L$29</definedName>
    <definedName name="_926________________________________________________________________________________________123Graph_DCHART_6" hidden="1">'[10]Monthly Data'!$D$6:$D$23</definedName>
    <definedName name="_926___________________________________________123Graph_CCHART_6" hidden="1">'[10]Monthly Data'!$E$6:$E$23</definedName>
    <definedName name="_927___________________________________________________________________________________________________________________123Graph_ACHART_4" hidden="1">[11]F!$G$5:$G$29</definedName>
    <definedName name="_927________________________________________________________________________________________123Graph_ECHART_1" hidden="1">[11]F!$I$5:$I$29</definedName>
    <definedName name="_927___________________________________________123Graph_CCHART_7" hidden="1">'[10]Monthly Data'!#REF!</definedName>
    <definedName name="_928___________________________________________________________________________________________________________________123Graph_ACHART_5" hidden="1">[11]E!$B$12:$B$32</definedName>
    <definedName name="_928________________________________________________________________________________________123Graph_FCHART_1" hidden="1">[11]F!$L$5:$L$29</definedName>
    <definedName name="_928___________________________________________123Graph_DCHART_1" hidden="1">[11]F!$E$5:$E$29</definedName>
    <definedName name="_929___________________________________________________________________________________________________________________123Graph_ACHART_6" hidden="1">'[10]Monthly Data'!$B$6:$B$23</definedName>
    <definedName name="_929________________________________________________________________________________________123Graph_LBL_BCHART_1" hidden="1">[11]F!$D$5:$D$29</definedName>
    <definedName name="_929___________________________________________123Graph_DCHART_6" hidden="1">'[10]Monthly Data'!$D$6:$D$23</definedName>
    <definedName name="_93__________________________________________________________________________________________________________________________________________________________________123Graph_CCHART_7" hidden="1">'[10]Monthly Data'!#REF!</definedName>
    <definedName name="_93_____________________________________________________________________________________________________________________123Graph_BCHART_1" hidden="1">[11]F!$J$5:$J$29</definedName>
    <definedName name="_93_________________________________________________________________________123Graph_CCHART_7" hidden="1">'[10]Monthly Data'!#REF!</definedName>
    <definedName name="_93___________________123Graph_ACHART_6" hidden="1">'[10]Monthly Data'!$B$6:$B$23</definedName>
    <definedName name="_93__________123Graph_ECHART_1" hidden="1">[7]F!$I$5:$I$29</definedName>
    <definedName name="_93_______123Graph_LBL_BCHART_1" hidden="1">[1]F!$D$5:$D$29</definedName>
    <definedName name="_93___123Graph_ACHART_6" hidden="1">'[4]Monthly Data'!$B$6:$B$23</definedName>
    <definedName name="_93__123Graph_ACHART_3" hidden="1">[7]F!$L$5:$L$29</definedName>
    <definedName name="_93__123Graph_ACHART_6" hidden="1">'[4]Monthly Data'!$B$6:$B$23</definedName>
    <definedName name="_93__123Graph_DCHART_6" hidden="1">'[4]Monthly Data'!$D$6:$D$23</definedName>
    <definedName name="_93__123Graph_XCHART_4" hidden="1">[7]F!$A$5:$A$29</definedName>
    <definedName name="_930________________________________________________________________________________________123Graph_LBL_BCHART_6" hidden="1">'[10]Monthly Data'!$C$6:$C$12</definedName>
    <definedName name="_930___________________________________________123Graph_DCHART_7" hidden="1">'[10]Monthly Data'!#REF!</definedName>
    <definedName name="_931___________________________________________________________________________________________________________________123Graph_BCHART_1" hidden="1">[11]F!$J$5:$J$29</definedName>
    <definedName name="_931________________________________________________________________________________________123Graph_LBL_ECHART_1" hidden="1">[11]F!$G$5:$G$29</definedName>
    <definedName name="_931___________________________________________123Graph_ECHART_1" hidden="1">[11]F!$I$5:$I$29</definedName>
    <definedName name="_932___________________________________________________________________________________________________________________123Graph_BCHART_2" hidden="1">[11]F!$J$5:$J$29</definedName>
    <definedName name="_932________________________________________________________________________________________123Graph_XCHART_2" hidden="1">[11]F!$A$5:$A$29</definedName>
    <definedName name="_932___________________________________________123Graph_FCHART_1" hidden="1">[11]F!$L$5:$L$29</definedName>
    <definedName name="_933___________________________________________________________________________________________________________________123Graph_BCHART_3" hidden="1">[11]F!$C$5:$C$29</definedName>
    <definedName name="_933________________________________________________________________________________________123Graph_XCHART_3" hidden="1">[11]F!$A$5:$A$29</definedName>
    <definedName name="_933___________________________________________123Graph_LBL_BCHART_1" hidden="1">[11]F!$D$5:$D$29</definedName>
    <definedName name="_934___________________________________________________________________________________________________________________123Graph_BCHART_6" hidden="1">'[10]Monthly Data'!$F$6:$F$23</definedName>
    <definedName name="_934________________________________________________________________________________________123Graph_XCHART_4" hidden="1">[11]F!$A$5:$A$29</definedName>
    <definedName name="_934___________________________________________123Graph_LBL_BCHART_6" hidden="1">'[10]Monthly Data'!$C$6:$C$12</definedName>
    <definedName name="_935________________________________________________________________________________________123Graph_XCHART_7" hidden="1">'[10]Monthly Data'!$A$6:$A$13</definedName>
    <definedName name="_935___________________________________________123Graph_LBL_BCHART_7" hidden="1">'[10]Monthly Data'!#REF!</definedName>
    <definedName name="_936___________________________________________________________________________________________________________________123Graph_CCHART_1" hidden="1">[11]F!$F$5:$F$29</definedName>
    <definedName name="_936_______________________________________________________________________________________123Graph_ACHART_1" hidden="1">[11]F!$B$5:$B$29</definedName>
    <definedName name="_936___________________________________________123Graph_LBL_ECHART_1" hidden="1">[11]F!$G$5:$G$29</definedName>
    <definedName name="_937___________________________________________________________________________________________________________________123Graph_CCHART_2" hidden="1">[11]F!$H$5:$H$29</definedName>
    <definedName name="_937_______________________________________________________________________________________123Graph_ACHART_2" hidden="1">[11]F!$B$5:$B$29</definedName>
    <definedName name="_937___________________________________________123Graph_XCHART_2" hidden="1">[11]F!$A$5:$A$29</definedName>
    <definedName name="_938___________________________________________________________________________________________________________________123Graph_CCHART_6" hidden="1">'[10]Monthly Data'!$E$6:$E$23</definedName>
    <definedName name="_938_______________________________________________________________________________________123Graph_ACHART_3" hidden="1">[11]F!$L$5:$L$29</definedName>
    <definedName name="_938___________________________________________123Graph_XCHART_3" hidden="1">[11]F!$A$5:$A$29</definedName>
    <definedName name="_939_______________________________________________________________________________________123Graph_ACHART_4" hidden="1">[11]F!$G$5:$G$29</definedName>
    <definedName name="_939___________________________________________123Graph_XCHART_4" hidden="1">[11]F!$A$5:$A$29</definedName>
    <definedName name="_94__________________________________________________________________________________________________________________________________________________________________123Graph_DCHART_7" hidden="1">'[10]Monthly Data'!#REF!</definedName>
    <definedName name="_94_____________________________________________________________________________________________________________________123Graph_BCHART_2" hidden="1">[11]F!$J$5:$J$29</definedName>
    <definedName name="_94_________________________________________________________________________123Graph_DCHART_7" hidden="1">'[10]Monthly Data'!#REF!</definedName>
    <definedName name="_94___________________123Graph_ACHART_7" hidden="1">'[10]Monthly Data'!#REF!</definedName>
    <definedName name="_94__________123Graph_FCHART_1" hidden="1">[7]F!$L$5:$L$29</definedName>
    <definedName name="_94_______123Graph_LBL_BCHART_6" hidden="1">'[8]Monthly Data'!$C$6:$C$12</definedName>
    <definedName name="_94__123Graph_XCHART_7" hidden="1">'[4]Monthly Data'!$A$6:$A$13</definedName>
    <definedName name="_940___________________________________________________________________________________________________________________123Graph_DCHART_1" hidden="1">[11]F!$E$5:$E$29</definedName>
    <definedName name="_940_______________________________________________________________________________________123Graph_ACHART_5" hidden="1">[11]E!$B$12:$B$32</definedName>
    <definedName name="_940___________________________________________123Graph_XCHART_7" hidden="1">'[10]Monthly Data'!$A$6:$A$13</definedName>
    <definedName name="_941___________________________________________________________________________________________________________________123Graph_DCHART_6" hidden="1">'[10]Monthly Data'!$D$6:$D$23</definedName>
    <definedName name="_941_______________________________________________________________________________________123Graph_ACHART_6" hidden="1">'[10]Monthly Data'!$B$6:$B$23</definedName>
    <definedName name="_941__________________________________________123Graph_ACHART_1" hidden="1">[11]F!$B$5:$B$29</definedName>
    <definedName name="_942_______________________________________________________________________________________123Graph_BCHART_1" hidden="1">[11]F!$J$5:$J$29</definedName>
    <definedName name="_942__________________________________________123Graph_ACHART_2" hidden="1">[11]F!$B$5:$B$29</definedName>
    <definedName name="_943___________________________________________________________________________________________________________________123Graph_ECHART_1" hidden="1">[11]F!$I$5:$I$29</definedName>
    <definedName name="_943_______________________________________________________________________________________123Graph_BCHART_2" hidden="1">[11]F!$J$5:$J$29</definedName>
    <definedName name="_943__________________________________________123Graph_ACHART_3" hidden="1">[11]F!$L$5:$L$29</definedName>
    <definedName name="_944___________________________________________________________________________________________________________________123Graph_FCHART_1" hidden="1">[11]F!$L$5:$L$29</definedName>
    <definedName name="_944_______________________________________________________________________________________123Graph_BCHART_3" hidden="1">[11]F!$C$5:$C$29</definedName>
    <definedName name="_944__________________________________________123Graph_ACHART_4" hidden="1">[11]F!$G$5:$G$29</definedName>
    <definedName name="_945___________________________________________________________________________________________________________________123Graph_LBL_BCHART_1" hidden="1">[11]F!$D$5:$D$29</definedName>
    <definedName name="_945_______________________________________________________________________________________123Graph_BCHART_6" hidden="1">'[10]Monthly Data'!$F$6:$F$23</definedName>
    <definedName name="_945__________________________________________123Graph_ACHART_5" hidden="1">[11]E!$B$12:$B$32</definedName>
    <definedName name="_946___________________________________________________________________________________________________________________123Graph_LBL_BCHART_6" hidden="1">'[10]Monthly Data'!$C$6:$C$12</definedName>
    <definedName name="_946_______________________________________________________________________________________123Graph_CCHART_1" hidden="1">[11]F!$F$5:$F$29</definedName>
    <definedName name="_946__________________________________________123Graph_ACHART_6" hidden="1">'[10]Monthly Data'!$B$6:$B$23</definedName>
    <definedName name="_947_______________________________________________________________________________________123Graph_CCHART_2" hidden="1">[11]F!$H$5:$H$29</definedName>
    <definedName name="_948___________________________________________________________________________________________________________________123Graph_LBL_ECHART_1" hidden="1">[11]F!$G$5:$G$29</definedName>
    <definedName name="_948_______________________________________________________________________________________123Graph_CCHART_6" hidden="1">'[10]Monthly Data'!$E$6:$E$23</definedName>
    <definedName name="_948__________________________________________123Graph_BCHART_1" hidden="1">[11]F!$J$5:$J$29</definedName>
    <definedName name="_949___________________________________________________________________________________________________________________123Graph_XCHART_2" hidden="1">[11]F!$A$5:$A$29</definedName>
    <definedName name="_949_______________________________________________________________________________________123Graph_DCHART_1" hidden="1">[11]F!$E$5:$E$29</definedName>
    <definedName name="_949__________________________________________123Graph_BCHART_2" hidden="1">[11]F!$J$5:$J$29</definedName>
    <definedName name="_95__________________________________________________________________________________________________________________________________________________________________123Graph_LBL_BCHART_7" hidden="1">'[10]Monthly Data'!#REF!</definedName>
    <definedName name="_95_____________________________________________________________________________________________________________________123Graph_BCHART_3" hidden="1">[11]F!$C$5:$C$29</definedName>
    <definedName name="_95_________________________________________________________________________123Graph_LBL_BCHART_7" hidden="1">'[10]Monthly Data'!#REF!</definedName>
    <definedName name="_95___________________123Graph_BCHART_1" hidden="1">[11]F!$J$5:$J$29</definedName>
    <definedName name="_95__________123Graph_LBL_BCHART_1" hidden="1">[7]F!$D$5:$D$29</definedName>
    <definedName name="_95_______123Graph_LBL_ECHART_1" hidden="1">[1]F!$G$5:$G$29</definedName>
    <definedName name="_95___123Graph_BCHART_1" hidden="1">[7]F!$J$5:$J$29</definedName>
    <definedName name="_95__123Graph_ACHART_4" hidden="1">[7]F!$G$5:$G$29</definedName>
    <definedName name="_95__123Graph_BCHART_1" hidden="1">[7]F!$J$5:$J$29</definedName>
    <definedName name="_950___________________________________________________________________________________________________________________123Graph_XCHART_3" hidden="1">[11]F!$A$5:$A$29</definedName>
    <definedName name="_950_______________________________________________________________________________________123Graph_DCHART_6" hidden="1">'[10]Monthly Data'!$D$6:$D$23</definedName>
    <definedName name="_950__________________________________________123Graph_BCHART_3" hidden="1">[11]F!$C$5:$C$29</definedName>
    <definedName name="_951___________________________________________________________________________________________________________________123Graph_XCHART_4" hidden="1">[11]F!$A$5:$A$29</definedName>
    <definedName name="_951_______________________________________________________________________________________123Graph_ECHART_1" hidden="1">[11]F!$I$5:$I$29</definedName>
    <definedName name="_951__________________________________________123Graph_BCHART_6" hidden="1">'[10]Monthly Data'!$F$6:$F$23</definedName>
    <definedName name="_952___________________________________________________________________________________________________________________123Graph_XCHART_7" hidden="1">'[10]Monthly Data'!$A$6:$A$13</definedName>
    <definedName name="_952_______________________________________________________________________________________123Graph_FCHART_1" hidden="1">[11]F!$L$5:$L$29</definedName>
    <definedName name="_953__________________________________________________________________________________________________________________123Graph_ACHART_1" hidden="1">[11]F!$B$5:$B$29</definedName>
    <definedName name="_953_______________________________________________________________________________________123Graph_LBL_BCHART_1" hidden="1">[11]F!$D$5:$D$29</definedName>
    <definedName name="_953__________________________________________123Graph_CCHART_1" hidden="1">[11]F!$F$5:$F$29</definedName>
    <definedName name="_954__________________________________________________________________________________________________________________123Graph_ACHART_2" hidden="1">[11]F!$B$5:$B$29</definedName>
    <definedName name="_954_______________________________________________________________________________________123Graph_LBL_BCHART_6" hidden="1">'[10]Monthly Data'!$C$6:$C$12</definedName>
    <definedName name="_954__________________________________________123Graph_CCHART_2" hidden="1">[11]F!$H$5:$H$29</definedName>
    <definedName name="_955__________________________________________________________________________________________________________________123Graph_ACHART_3" hidden="1">[11]F!$L$5:$L$29</definedName>
    <definedName name="_955_______________________________________________________________________________________123Graph_LBL_ECHART_1" hidden="1">[11]F!$G$5:$G$29</definedName>
    <definedName name="_955__________________________________________123Graph_CCHART_6" hidden="1">'[10]Monthly Data'!$E$6:$E$23</definedName>
    <definedName name="_956__________________________________________________________________________________________________________________123Graph_ACHART_4" hidden="1">[11]F!$G$5:$G$29</definedName>
    <definedName name="_956_______________________________________________________________________________________123Graph_XCHART_2" hidden="1">[11]F!$A$5:$A$29</definedName>
    <definedName name="_957__________________________________________________________________________________________________________________123Graph_ACHART_5" hidden="1">[11]E!$B$12:$B$32</definedName>
    <definedName name="_957_______________________________________________________________________________________123Graph_XCHART_3" hidden="1">[11]F!$A$5:$A$29</definedName>
    <definedName name="_957__________________________________________123Graph_DCHART_1" hidden="1">[11]F!$E$5:$E$29</definedName>
    <definedName name="_958__________________________________________________________________________________________________________________123Graph_ACHART_6" hidden="1">'[10]Monthly Data'!$B$6:$B$23</definedName>
    <definedName name="_958_______________________________________________________________________________________123Graph_XCHART_4" hidden="1">[11]F!$A$5:$A$29</definedName>
    <definedName name="_958__________________________________________123Graph_DCHART_6" hidden="1">'[10]Monthly Data'!$D$6:$D$23</definedName>
    <definedName name="_959__________________________________________________________________________________________________________________123Graph_ACHART_7" hidden="1">'[10]Monthly Data'!#REF!</definedName>
    <definedName name="_959_______________________________________________________________________________________123Graph_XCHART_7" hidden="1">'[10]Monthly Data'!$A$6:$A$13</definedName>
    <definedName name="_96_________________________________________________________________________________________________________________________________________________________________123Graph_ACHART_7" hidden="1">'[10]Monthly Data'!#REF!</definedName>
    <definedName name="_96_____________________________________________________________________________________________________________________123Graph_BCHART_6" hidden="1">'[10]Monthly Data'!$F$6:$F$23</definedName>
    <definedName name="_96___________________123Graph_BCHART_2" hidden="1">[11]F!$J$5:$J$29</definedName>
    <definedName name="_96__________123Graph_LBL_BCHART_6" hidden="1">'[4]Monthly Data'!$C$6:$C$12</definedName>
    <definedName name="_96_______123Graph_XCHART_2" hidden="1">[1]F!$A$5:$A$29</definedName>
    <definedName name="_96___123Graph_BCHART_2" hidden="1">[1]F!$J$5:$J$29</definedName>
    <definedName name="_96__123Graph_BCHART_2" hidden="1">[7]F!$J$5:$J$29</definedName>
    <definedName name="_960__________________________________________________________________________________________________________________123Graph_BCHART_1" hidden="1">[11]F!$J$5:$J$29</definedName>
    <definedName name="_960______________________________________________________________________________________123Graph_ACHART_1" hidden="1">[11]F!$B$5:$B$29</definedName>
    <definedName name="_960__________________________________________123Graph_ECHART_1" hidden="1">[11]F!$I$5:$I$29</definedName>
    <definedName name="_961__________________________________________________________________________________________________________________123Graph_BCHART_2" hidden="1">[11]F!$J$5:$J$29</definedName>
    <definedName name="_961______________________________________________________________________________________123Graph_ACHART_2" hidden="1">[11]F!$B$5:$B$29</definedName>
    <definedName name="_961__________________________________________123Graph_FCHART_1" hidden="1">[11]F!$L$5:$L$29</definedName>
    <definedName name="_962__________________________________________________________________________________________________________________123Graph_BCHART_3" hidden="1">[11]F!$C$5:$C$29</definedName>
    <definedName name="_962______________________________________________________________________________________123Graph_ACHART_3" hidden="1">[11]F!$L$5:$L$29</definedName>
    <definedName name="_962__________________________________________123Graph_LBL_BCHART_1" hidden="1">[11]F!$D$5:$D$29</definedName>
    <definedName name="_963__________________________________________________________________________________________________________________123Graph_BCHART_6" hidden="1">'[10]Monthly Data'!$F$6:$F$23</definedName>
    <definedName name="_963______________________________________________________________________________________123Graph_ACHART_4" hidden="1">[11]F!$G$5:$G$29</definedName>
    <definedName name="_963__________________________________________123Graph_LBL_BCHART_6" hidden="1">'[10]Monthly Data'!$C$6:$C$12</definedName>
    <definedName name="_964__________________________________________________________________________________________________________________123Graph_BCHART_7" hidden="1">'[10]Monthly Data'!#REF!</definedName>
    <definedName name="_964______________________________________________________________________________________123Graph_ACHART_5" hidden="1">[11]E!$B$12:$B$32</definedName>
    <definedName name="_965__________________________________________________________________________________________________________________123Graph_CCHART_1" hidden="1">[11]F!$F$5:$F$29</definedName>
    <definedName name="_965______________________________________________________________________________________123Graph_ACHART_6" hidden="1">'[10]Monthly Data'!$B$6:$B$23</definedName>
    <definedName name="_965__________________________________________123Graph_LBL_ECHART_1" hidden="1">[11]F!$G$5:$G$29</definedName>
    <definedName name="_966__________________________________________________________________________________________________________________123Graph_CCHART_2" hidden="1">[11]F!$H$5:$H$29</definedName>
    <definedName name="_966______________________________________________________________________________________123Graph_BCHART_1" hidden="1">[11]F!$J$5:$J$29</definedName>
    <definedName name="_966__________________________________________123Graph_XCHART_2" hidden="1">[11]F!$A$5:$A$29</definedName>
    <definedName name="_967__________________________________________________________________________________________________________________123Graph_CCHART_6" hidden="1">'[10]Monthly Data'!$E$6:$E$23</definedName>
    <definedName name="_967______________________________________________________________________________________123Graph_BCHART_2" hidden="1">[11]F!$J$5:$J$29</definedName>
    <definedName name="_967__________________________________________123Graph_XCHART_3" hidden="1">[11]F!$A$5:$A$29</definedName>
    <definedName name="_968__________________________________________________________________________________________________________________123Graph_CCHART_7" hidden="1">'[10]Monthly Data'!#REF!</definedName>
    <definedName name="_968______________________________________________________________________________________123Graph_BCHART_3" hidden="1">[11]F!$C$5:$C$29</definedName>
    <definedName name="_968__________________________________________123Graph_XCHART_4" hidden="1">[11]F!$A$5:$A$29</definedName>
    <definedName name="_969__________________________________________________________________________________________________________________123Graph_DCHART_1" hidden="1">[11]F!$E$5:$E$29</definedName>
    <definedName name="_969______________________________________________________________________________________123Graph_BCHART_6" hidden="1">'[10]Monthly Data'!$F$6:$F$23</definedName>
    <definedName name="_969__________________________________________123Graph_XCHART_7" hidden="1">'[10]Monthly Data'!$A$6:$A$13</definedName>
    <definedName name="_97_________________________________________________________________________________________________________________________________________________________________123Graph_BCHART_7" hidden="1">'[10]Monthly Data'!#REF!</definedName>
    <definedName name="_97_____________________________________________________________________________________________________________________123Graph_BCHART_7" hidden="1">'[10]Monthly Data'!#REF!</definedName>
    <definedName name="_97___________________123Graph_BCHART_3" hidden="1">[11]F!$C$5:$C$29</definedName>
    <definedName name="_97_______123Graph_XCHART_3" hidden="1">[1]F!$A$5:$A$29</definedName>
    <definedName name="_97___123Graph_BCHART_3" hidden="1">[1]F!$C$5:$C$29</definedName>
    <definedName name="_97__123Graph_ACHART_5" hidden="1">[7]E!$B$12:$B$32</definedName>
    <definedName name="_97__123Graph_BCHART_3" hidden="1">[7]F!$C$5:$C$29</definedName>
    <definedName name="_970__________________________________________________________________________________________________________________123Graph_DCHART_6" hidden="1">'[10]Monthly Data'!$D$6:$D$23</definedName>
    <definedName name="_970______________________________________________________________________________________123Graph_CCHART_1" hidden="1">[11]F!$F$5:$F$29</definedName>
    <definedName name="_970_________________________________________123Graph_ACHART_1" hidden="1">[11]F!$B$5:$B$29</definedName>
    <definedName name="_971__________________________________________________________________________________________________________________123Graph_DCHART_7" hidden="1">'[10]Monthly Data'!#REF!</definedName>
    <definedName name="_971______________________________________________________________________________________123Graph_CCHART_2" hidden="1">[11]F!$H$5:$H$29</definedName>
    <definedName name="_971_________________________________________123Graph_ACHART_2" hidden="1">[11]F!$B$5:$B$29</definedName>
    <definedName name="_972__________________________________________________________________________________________________________________123Graph_ECHART_1" hidden="1">[11]F!$I$5:$I$29</definedName>
    <definedName name="_972______________________________________________________________________________________123Graph_CCHART_6" hidden="1">'[10]Monthly Data'!$E$6:$E$23</definedName>
    <definedName name="_972_________________________________________123Graph_ACHART_3" hidden="1">[11]F!$L$5:$L$29</definedName>
    <definedName name="_973__________________________________________________________________________________________________________________123Graph_FCHART_1" hidden="1">[11]F!$L$5:$L$29</definedName>
    <definedName name="_973______________________________________________________________________________________123Graph_DCHART_1" hidden="1">[11]F!$E$5:$E$29</definedName>
    <definedName name="_973_________________________________________123Graph_ACHART_4" hidden="1">[11]F!$G$5:$G$29</definedName>
    <definedName name="_974__________________________________________________________________________________________________________________123Graph_LBL_BCHART_1" hidden="1">[11]F!$D$5:$D$29</definedName>
    <definedName name="_974______________________________________________________________________________________123Graph_DCHART_6" hidden="1">'[10]Monthly Data'!$D$6:$D$23</definedName>
    <definedName name="_974_________________________________________123Graph_ACHART_5" hidden="1">[11]E!$B$12:$B$32</definedName>
    <definedName name="_975__________________________________________________________________________________________________________________123Graph_LBL_BCHART_6" hidden="1">'[10]Monthly Data'!$C$6:$C$12</definedName>
    <definedName name="_975______________________________________________________________________________________123Graph_ECHART_1" hidden="1">[11]F!$I$5:$I$29</definedName>
    <definedName name="_975_________________________________________123Graph_ACHART_6" hidden="1">'[10]Monthly Data'!$B$6:$B$23</definedName>
    <definedName name="_976__________________________________________________________________________________________________________________123Graph_LBL_BCHART_7" hidden="1">'[10]Monthly Data'!#REF!</definedName>
    <definedName name="_976______________________________________________________________________________________123Graph_FCHART_1" hidden="1">[11]F!$L$5:$L$29</definedName>
    <definedName name="_976_________________________________________123Graph_ACHART_7" hidden="1">'[10]Monthly Data'!#REF!</definedName>
    <definedName name="_977__________________________________________________________________________________________________________________123Graph_LBL_ECHART_1" hidden="1">[11]F!$G$5:$G$29</definedName>
    <definedName name="_977______________________________________________________________________________________123Graph_LBL_BCHART_1" hidden="1">[11]F!$D$5:$D$29</definedName>
    <definedName name="_977_________________________________________123Graph_BCHART_1" hidden="1">[11]F!$J$5:$J$29</definedName>
    <definedName name="_978__________________________________________________________________________________________________________________123Graph_XCHART_2" hidden="1">[11]F!$A$5:$A$29</definedName>
    <definedName name="_978______________________________________________________________________________________123Graph_LBL_BCHART_6" hidden="1">'[10]Monthly Data'!$C$6:$C$12</definedName>
    <definedName name="_978_________________________________________123Graph_BCHART_2" hidden="1">[11]F!$J$5:$J$29</definedName>
    <definedName name="_979__________________________________________________________________________________________________________________123Graph_XCHART_3" hidden="1">[11]F!$A$5:$A$29</definedName>
    <definedName name="_979______________________________________________________________________________________123Graph_LBL_ECHART_1" hidden="1">[11]F!$G$5:$G$29</definedName>
    <definedName name="_979_________________________________________123Graph_BCHART_3" hidden="1">[11]F!$C$5:$C$29</definedName>
    <definedName name="_98_________________________________________________________________________________________________________________________________________________________________123Graph_CCHART_7" hidden="1">'[10]Monthly Data'!#REF!</definedName>
    <definedName name="_98_____________________________________________________________________________________________________________________123Graph_CCHART_1" hidden="1">[11]F!$F$5:$F$29</definedName>
    <definedName name="_98___________________123Graph_BCHART_6" hidden="1">'[10]Monthly Data'!$F$6:$F$23</definedName>
    <definedName name="_98__________123Graph_LBL_ECHART_1" hidden="1">[7]F!$G$5:$G$29</definedName>
    <definedName name="_98_______123Graph_XCHART_4" hidden="1">[1]F!$A$5:$A$29</definedName>
    <definedName name="_98___123Graph_BCHART_6" hidden="1">'[8]Monthly Data'!$F$6:$F$23</definedName>
    <definedName name="_98__123Graph_BCHART_6" hidden="1">'[4]Monthly Data'!$F$6:$F$23</definedName>
    <definedName name="_980__________________________________________________________________________________________________________________123Graph_XCHART_4" hidden="1">[11]F!$A$5:$A$29</definedName>
    <definedName name="_980______________________________________________________________________________________123Graph_XCHART_2" hidden="1">[11]F!$A$5:$A$29</definedName>
    <definedName name="_980_________________________________________123Graph_BCHART_6" hidden="1">'[10]Monthly Data'!$F$6:$F$23</definedName>
    <definedName name="_981__________________________________________________________________________________________________________________123Graph_XCHART_7" hidden="1">'[10]Monthly Data'!$A$6:$A$13</definedName>
    <definedName name="_981______________________________________________________________________________________123Graph_XCHART_3" hidden="1">[11]F!$A$5:$A$29</definedName>
    <definedName name="_981_________________________________________123Graph_BCHART_7" hidden="1">'[10]Monthly Data'!#REF!</definedName>
    <definedName name="_982_________________________________________________________________________________________________________________123Graph_ACHART_1" hidden="1">[11]F!$B$5:$B$29</definedName>
    <definedName name="_982______________________________________________________________________________________123Graph_XCHART_4" hidden="1">[11]F!$A$5:$A$29</definedName>
    <definedName name="_982_________________________________________123Graph_CCHART_1" hidden="1">[11]F!$F$5:$F$29</definedName>
    <definedName name="_983_________________________________________________________________________________________________________________123Graph_ACHART_2" hidden="1">[11]F!$B$5:$B$29</definedName>
    <definedName name="_983______________________________________________________________________________________123Graph_XCHART_7" hidden="1">'[10]Monthly Data'!$A$6:$A$13</definedName>
    <definedName name="_983_________________________________________123Graph_CCHART_2" hidden="1">[11]F!$H$5:$H$29</definedName>
    <definedName name="_984_________________________________________________________________________________________________________________123Graph_ACHART_3" hidden="1">[11]F!$L$5:$L$29</definedName>
    <definedName name="_984_____________________________________________________________________________________123Graph_ACHART_1" hidden="1">[11]F!$B$5:$B$29</definedName>
    <definedName name="_984_________________________________________123Graph_CCHART_6" hidden="1">'[10]Monthly Data'!$E$6:$E$23</definedName>
    <definedName name="_985_________________________________________________________________________________________________________________123Graph_ACHART_4" hidden="1">[11]F!$G$5:$G$29</definedName>
    <definedName name="_985_____________________________________________________________________________________123Graph_ACHART_2" hidden="1">[11]F!$B$5:$B$29</definedName>
    <definedName name="_985_________________________________________123Graph_CCHART_7" hidden="1">'[10]Monthly Data'!#REF!</definedName>
    <definedName name="_986_________________________________________________________________________________________________________________123Graph_ACHART_5" hidden="1">[11]E!$B$12:$B$32</definedName>
    <definedName name="_986_____________________________________________________________________________________123Graph_ACHART_3" hidden="1">[11]F!$L$5:$L$29</definedName>
    <definedName name="_986_________________________________________123Graph_DCHART_1" hidden="1">[11]F!$E$5:$E$29</definedName>
    <definedName name="_987_________________________________________________________________________________________________________________123Graph_ACHART_6" hidden="1">'[10]Monthly Data'!$B$6:$B$23</definedName>
    <definedName name="_987_____________________________________________________________________________________123Graph_ACHART_4" hidden="1">[11]F!$G$5:$G$29</definedName>
    <definedName name="_987_________________________________________123Graph_DCHART_6" hidden="1">'[10]Monthly Data'!$D$6:$D$23</definedName>
    <definedName name="_988_____________________________________________________________________________________123Graph_ACHART_5" hidden="1">[11]E!$B$12:$B$32</definedName>
    <definedName name="_988_________________________________________123Graph_DCHART_7" hidden="1">'[10]Monthly Data'!#REF!</definedName>
    <definedName name="_989_________________________________________________________________________________________________________________123Graph_BCHART_1" hidden="1">[11]F!$J$5:$J$29</definedName>
    <definedName name="_989_____________________________________________________________________________________123Graph_ACHART_6" hidden="1">'[10]Monthly Data'!$B$6:$B$23</definedName>
    <definedName name="_989_________________________________________123Graph_ECHART_1" hidden="1">[11]F!$I$5:$I$29</definedName>
    <definedName name="_99_________________________________________________________________________________________________________________________________________________________________123Graph_DCHART_7" hidden="1">'[10]Monthly Data'!#REF!</definedName>
    <definedName name="_99_____________________________________________________________________________________________________________________123Graph_CCHART_2" hidden="1">[11]F!$H$5:$H$29</definedName>
    <definedName name="_99___________________123Graph_BCHART_7" hidden="1">'[10]Monthly Data'!#REF!</definedName>
    <definedName name="_99__________123Graph_XCHART_2" hidden="1">[7]F!$A$5:$A$29</definedName>
    <definedName name="_99_______123Graph_XCHART_7" hidden="1">'[8]Monthly Data'!$A$6:$A$13</definedName>
    <definedName name="_99__123Graph_ACHART_6" hidden="1">'[4]Monthly Data'!$B$6:$B$23</definedName>
    <definedName name="_99__123Graph_LBL_BCHART_7" hidden="1">'[14]Monthly Data'!#REF!</definedName>
    <definedName name="_990_________________________________________________________________________________________________________________123Graph_BCHART_2" hidden="1">[11]F!$J$5:$J$29</definedName>
    <definedName name="_990_____________________________________________________________________________________123Graph_BCHART_1" hidden="1">[11]F!$J$5:$J$29</definedName>
    <definedName name="_990_________________________________________123Graph_FCHART_1" hidden="1">[11]F!$L$5:$L$29</definedName>
    <definedName name="_991_________________________________________________________________________________________________________________123Graph_BCHART_3" hidden="1">[11]F!$C$5:$C$29</definedName>
    <definedName name="_991_____________________________________________________________________________________123Graph_BCHART_2" hidden="1">[11]F!$J$5:$J$29</definedName>
    <definedName name="_991_________________________________________123Graph_LBL_BCHART_1" hidden="1">[11]F!$D$5:$D$29</definedName>
    <definedName name="_992_________________________________________________________________________________________________________________123Graph_BCHART_6" hidden="1">'[10]Monthly Data'!$F$6:$F$23</definedName>
    <definedName name="_992_____________________________________________________________________________________123Graph_BCHART_3" hidden="1">[11]F!$C$5:$C$29</definedName>
    <definedName name="_992_________________________________________123Graph_LBL_BCHART_6" hidden="1">'[10]Monthly Data'!$C$6:$C$12</definedName>
    <definedName name="_993_____________________________________________________________________________________123Graph_BCHART_6" hidden="1">'[10]Monthly Data'!$F$6:$F$23</definedName>
    <definedName name="_993_________________________________________123Graph_LBL_BCHART_7" hidden="1">'[10]Monthly Data'!#REF!</definedName>
    <definedName name="_994_________________________________________________________________________________________________________________123Graph_CCHART_1" hidden="1">[11]F!$F$5:$F$29</definedName>
    <definedName name="_994_____________________________________________________________________________________123Graph_CCHART_1" hidden="1">[11]F!$F$5:$F$29</definedName>
    <definedName name="_994_________________________________________123Graph_LBL_ECHART_1" hidden="1">[11]F!$G$5:$G$29</definedName>
    <definedName name="_995_________________________________________________________________________________________________________________123Graph_CCHART_2" hidden="1">[11]F!$H$5:$H$29</definedName>
    <definedName name="_995_____________________________________________________________________________________123Graph_CCHART_2" hidden="1">[11]F!$H$5:$H$29</definedName>
    <definedName name="_995_________________________________________123Graph_XCHART_2" hidden="1">[11]F!$A$5:$A$29</definedName>
    <definedName name="_996_________________________________________________________________________________________________________________123Graph_CCHART_6" hidden="1">'[10]Monthly Data'!$E$6:$E$23</definedName>
    <definedName name="_996_____________________________________________________________________________________123Graph_CCHART_6" hidden="1">'[10]Monthly Data'!$E$6:$E$23</definedName>
    <definedName name="_996_________________________________________123Graph_XCHART_3" hidden="1">[11]F!$A$5:$A$29</definedName>
    <definedName name="_997_____________________________________________________________________________________123Graph_DCHART_1" hidden="1">[11]F!$E$5:$E$29</definedName>
    <definedName name="_997_________________________________________123Graph_XCHART_4" hidden="1">[11]F!$A$5:$A$29</definedName>
    <definedName name="_998_________________________________________________________________________________________________________________123Graph_DCHART_1" hidden="1">[11]F!$E$5:$E$29</definedName>
    <definedName name="_998_____________________________________________________________________________________123Graph_DCHART_6" hidden="1">'[10]Monthly Data'!$D$6:$D$23</definedName>
    <definedName name="_998_________________________________________123Graph_XCHART_7" hidden="1">'[10]Monthly Data'!$A$6:$A$13</definedName>
    <definedName name="_999_________________________________________________________________________________________________________________123Graph_DCHART_6" hidden="1">'[10]Monthly Data'!$D$6:$D$23</definedName>
    <definedName name="_999_____________________________________________________________________________________123Graph_ECHART_1" hidden="1">[11]F!$I$5:$I$29</definedName>
    <definedName name="_999________________________________________123Graph_ACHART_1" hidden="1">[11]F!$B$5:$B$29</definedName>
    <definedName name="_apa3">#REF!</definedName>
    <definedName name="_AS1" hidden="1">{#N/A,#N/A,FALSE,"INTERNATIONAL";#N/A,#N/A,FALSE,"USA";#N/A,#N/A,FALSE,"Spec Fin";#N/A,#N/A,FALSE,"Europe";#N/A,#N/A,FALSE,"Shipping";#N/A,#N/A,FALSE,"INTSERV";#N/A,#N/A,FALSE,"ADMIN";#N/A,#N/A,FALSE,"DEPARTMENTS"}</definedName>
    <definedName name="_AS2" hidden="1">{#N/A,#N/A,FALSE,"INTERNATIONAL";#N/A,#N/A,FALSE,"USA";#N/A,#N/A,FALSE,"Spec Fin";#N/A,#N/A,FALSE,"Europe";#N/A,#N/A,FALSE,"Shipping";#N/A,#N/A,FALSE,"INTSERV";#N/A,#N/A,FALSE,"ADMIN";#N/A,#N/A,FALSE,"DEPARTMENTS"}</definedName>
    <definedName name="_asa2">#REF!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dRecalcBehavior" hidden="1">0</definedName>
    <definedName name="_AtRisk_SimSetting_StdRecalcWithoutRiskStatic" hidden="1">0</definedName>
    <definedName name="_AtRisk_SimSetting_StdRecalcWithoutRiskStaticPercentile" hidden="1">0.5</definedName>
    <definedName name="_ccv2" hidden="1">{#N/A,#N/A,FALSE,"INTRO";#N/A,#N/A,FALSE,"Page 2 ";#N/A,#N/A,FALSE,"Sales-pg 3";#N/A,#N/A,FALSE,"Page 4";#N/A,#N/A,FALSE,"Admin-pg 5";#N/A,#N/A,FALSE,"Comm-pg 6";#N/A,#N/A,FALSE,"WArea-pg 7";#N/A,#N/A,FALSE,"Introds-pg 9";#N/A,#N/A,FALSE,"Stds-pg 10";#N/A,#N/A,FALSE,"Fum Laps-pg 11";#N/A,#N/A,FALSE,"HR-pg 13";#N/A,#N/A,FALSE,"Apend A"}</definedName>
    <definedName name="_ccv3" hidden="1">{#N/A,#N/A,FALSE,"INTRO";#N/A,#N/A,FALSE,"Page 2 ";#N/A,#N/A,FALSE,"Sales-pg 3";#N/A,#N/A,FALSE,"Page 4";#N/A,#N/A,FALSE,"Admin-pg 5";#N/A,#N/A,FALSE,"Comm-pg 6";#N/A,#N/A,FALSE,"WArea-pg 7";#N/A,#N/A,FALSE,"Introds-pg 9";#N/A,#N/A,FALSE,"Stds-pg 10";#N/A,#N/A,FALSE,"Fum Laps-pg 11";#N/A,#N/A,FALSE,"HR-pg 13";#N/A,#N/A,FALSE,"Apend A"}</definedName>
    <definedName name="_Col1" hidden="1">[9]MNTH_BAL!$M$2</definedName>
    <definedName name="_Col10" hidden="1">[9]MNTH_BAL!$V$2</definedName>
    <definedName name="_Col11" hidden="1">[9]MNTH_BAL!$W$2</definedName>
    <definedName name="_Col12" hidden="1">[9]MNTH_BAL!$X$2</definedName>
    <definedName name="_Col13" hidden="1">[9]MNTH_BAL!$Y$2</definedName>
    <definedName name="_Col14" hidden="1">[9]MNTH_BAL!$Z$2</definedName>
    <definedName name="_Col15" hidden="1">[9]MNTH_BAL!$AA$2</definedName>
    <definedName name="_Col16" hidden="1">[9]MNTH_BAL!$AB$2</definedName>
    <definedName name="_Col17" hidden="1">[9]MNTH_BAL!$AC$2</definedName>
    <definedName name="_Col18" hidden="1">[9]MNTH_BAL!$AD$2</definedName>
    <definedName name="_Col19" hidden="1">[9]MNTH_BAL!$AE$2</definedName>
    <definedName name="_Col2" hidden="1">[9]MNTH_BAL!$N$2</definedName>
    <definedName name="_Col20" hidden="1">[9]MNTH_BAL!$AF$2</definedName>
    <definedName name="_Col21" hidden="1">[9]MNTH_BAL!$AG$2</definedName>
    <definedName name="_Col22" hidden="1">[9]MNTH_BAL!$AH$2</definedName>
    <definedName name="_Col23" hidden="1">[9]MNTH_BAL!$AI$2</definedName>
    <definedName name="_Col24" hidden="1">[9]MNTH_BAL!$AJ$2</definedName>
    <definedName name="_Col25" hidden="1">[9]MNTH_BAL!$AK$2</definedName>
    <definedName name="_Col26" hidden="1">[9]MNTH_BAL!$AL$2</definedName>
    <definedName name="_Col27" hidden="1">[9]MNTH_BAL!$AM$2</definedName>
    <definedName name="_Col28" hidden="1">[9]MNTH_BAL!$AN$2</definedName>
    <definedName name="_Col29" hidden="1">[9]MNTH_BAL!$AO$2</definedName>
    <definedName name="_Col3" hidden="1">[9]MNTH_BAL!$O$2</definedName>
    <definedName name="_Col30" hidden="1">[9]MNTH_BAL!$AP$2</definedName>
    <definedName name="_Col31" hidden="1">[9]MNTH_BAL!$AQ$2</definedName>
    <definedName name="_Col32" hidden="1">[9]MNTH_BAL!$AR$2</definedName>
    <definedName name="_Col33" hidden="1">[9]MNTH_BAL!$AS$2</definedName>
    <definedName name="_Col34" hidden="1">[9]MNTH_BAL!$AT$2</definedName>
    <definedName name="_Col35" hidden="1">[9]MNTH_BAL!$AU$2</definedName>
    <definedName name="_Col36" hidden="1">[9]MNTH_BAL!$AV$2</definedName>
    <definedName name="_Col37" hidden="1">[9]MNTH_BAL!$AW$2</definedName>
    <definedName name="_Col38" hidden="1">[9]MNTH_BAL!$AX$2</definedName>
    <definedName name="_Col39" hidden="1">[9]MNTH_BAL!$AY$2</definedName>
    <definedName name="_Col4" hidden="1">[9]MNTH_BAL!$P$2</definedName>
    <definedName name="_Col40" hidden="1">[9]MNTH_BAL!$AZ$2</definedName>
    <definedName name="_Col41" hidden="1">[9]MNTH_BAL!$BA$2</definedName>
    <definedName name="_Col42" hidden="1">[9]MNTH_BAL!$BB$2</definedName>
    <definedName name="_Col43" hidden="1">[9]MNTH_BAL!$BC$2</definedName>
    <definedName name="_Col44" hidden="1">[9]MNTH_BAL!$BD$2</definedName>
    <definedName name="_Col45" hidden="1">[9]MNTH_BAL!$BE$2</definedName>
    <definedName name="_Col46" hidden="1">[9]MNTH_BAL!$BF$2</definedName>
    <definedName name="_Col47" hidden="1">[9]MNTH_BAL!$BG$2</definedName>
    <definedName name="_Col48" hidden="1">[9]MNTH_BAL!$BH$2</definedName>
    <definedName name="_Col49" hidden="1">[9]MNTH_BAL!$BI$2</definedName>
    <definedName name="_Col5" hidden="1">[9]MNTH_BAL!$Q$2</definedName>
    <definedName name="_Col50" hidden="1">[9]MNTH_BAL!$BJ$2</definedName>
    <definedName name="_Col51" hidden="1">[9]MNTH_BAL!$BK$2</definedName>
    <definedName name="_Col52" hidden="1">[9]MNTH_BAL!$BL$2</definedName>
    <definedName name="_Col53" hidden="1">[9]MNTH_BAL!$BM$2</definedName>
    <definedName name="_Col54" hidden="1">[9]MNTH_BAL!$BN$2</definedName>
    <definedName name="_Col55" hidden="1">[9]MNTH_BAL!$BO$2</definedName>
    <definedName name="_Col56" hidden="1">[9]MNTH_BAL!$BP$2</definedName>
    <definedName name="_Col57" hidden="1">[9]MNTH_BAL!$BQ$2</definedName>
    <definedName name="_Col58" hidden="1">[9]MNTH_BAL!$BR$2</definedName>
    <definedName name="_Col59" hidden="1">[9]MNTH_BAL!$BS$2</definedName>
    <definedName name="_Col6" hidden="1">[9]MNTH_BAL!$R$2</definedName>
    <definedName name="_Col60" hidden="1">[9]MNTH_BAL!$BT$2</definedName>
    <definedName name="_Col7" hidden="1">[9]MNTH_BAL!$S$2</definedName>
    <definedName name="_Col8" hidden="1">[9]MNTH_BAL!$T$2</definedName>
    <definedName name="_Col9" hidden="1">[9]MNTH_BAL!$U$2</definedName>
    <definedName name="_csc1">#REF!</definedName>
    <definedName name="_csc2">#REF!</definedName>
    <definedName name="_Fill" hidden="1">#REF!</definedName>
    <definedName name="_Fill2" hidden="1">#REF!</definedName>
    <definedName name="_xlnm._FilterDatabase" localSheetId="2" hidden="1">PV_Meta!$A$10:$A$10</definedName>
    <definedName name="_HYS4" hidden="1">{"'Changes Log'!$A$1:$F$25"}</definedName>
    <definedName name="_Key1" hidden="1">[24]LIST!#REF!</definedName>
    <definedName name="_Key1.1" hidden="1">#REF!</definedName>
    <definedName name="_Key1.2" hidden="1">#REF!</definedName>
    <definedName name="_Key1.3" hidden="1">#REF!</definedName>
    <definedName name="_Key2" hidden="1">[24]LIST!#REF!</definedName>
    <definedName name="_KIM01" hidden="1">{"'Changes Log'!$A$1:$F$25"}</definedName>
    <definedName name="_MO1" hidden="1">{"'Changes Log'!$A$1:$F$25"}</definedName>
    <definedName name="_msm1">#REF!</definedName>
    <definedName name="_msm2">#REF!</definedName>
    <definedName name="_msm3">#REF!</definedName>
    <definedName name="_msm4">#REF!</definedName>
    <definedName name="_Order1">255</definedName>
    <definedName name="_Order2" hidden="1">255</definedName>
    <definedName name="_pap2">#REF!</definedName>
    <definedName name="_Parse_In" hidden="1">#REF!</definedName>
    <definedName name="_Parse_Out" hidden="1">#REF!</definedName>
    <definedName name="_pcp3">#REF!</definedName>
    <definedName name="_pcp5">#REF!</definedName>
    <definedName name="_pmp2">#REF!</definedName>
    <definedName name="_pmp3">#REF!</definedName>
    <definedName name="_pmp4">#REF!</definedName>
    <definedName name="_pmp5">#REF!</definedName>
    <definedName name="_s2"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_SM"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_Sort" hidden="1">#REF!</definedName>
    <definedName name="_Sort1.1" hidden="1">#REF!</definedName>
    <definedName name="_Sort1.2" hidden="1">#REF!</definedName>
    <definedName name="_Sort1.3" hidden="1">#REF!</definedName>
    <definedName name="_Sort2" hidden="1">#REF!</definedName>
    <definedName name="a">#REF!</definedName>
    <definedName name="aa">#REF!</definedName>
    <definedName name="aa_1" hidden="1">{#N/A,#N/A,FALSE,"Summary";#N/A,#N/A,FALSE,"Staff Number Summary";#N/A,#N/A,FALSE,"ROPS Division Analysis";#N/A,#N/A,FALSE,"Cash";#N/A,#N/A,FALSE,"OSS System Costs";#N/A,#N/A,FALSE,"Notes";#N/A,#N/A,FALSE,"Assumptions &amp; Risks";#N/A,#N/A,FALSE,"Non ROPS REX"}</definedName>
    <definedName name="aaa" hidden="1">{"'Changes Log'!$A$1:$F$25"}</definedName>
    <definedName name="AAA_duser">"OFF"</definedName>
    <definedName name="aaaaa" hidden="1">[5]PPR!#REF!</definedName>
    <definedName name="aaaaaaaa" hidden="1">{"GRAPHS",#N/A,FALSE,"GRAPH"}</definedName>
    <definedName name="AAB_Addin5">"AAB_Description for addin 5,Description for addin 5,Description for addin 5,Description for addin 5,Description for addin 5,Description for addin 5"</definedName>
    <definedName name="ab">#REF!</definedName>
    <definedName name="abc">#REF!</definedName>
    <definedName name="abd">#REF!</definedName>
    <definedName name="ABILL">#REF!</definedName>
    <definedName name="abl">#REF!</definedName>
    <definedName name="abo">#REF!</definedName>
    <definedName name="AccessDatabase" hidden="1">"S:\Manager\Budget\Year End 2001\Pivot Reports\Budget Schedules.mdb"</definedName>
    <definedName name="AccountList">#REF!</definedName>
    <definedName name="ACwvu.Zeros._.hidden." hidden="1">#N/A</definedName>
    <definedName name="adadad" hidden="1">{"KPI",#N/A,FALSE,"KPI";"GRAPHS",#N/A,FALSE,"GRAPH";"PROFIT_LOSS",#N/A,FALSE,"P&amp;L";"BAL_SHEET",#N/A,FALSE,"BS";"FUM_FLOW",#N/A,FALSE,"FUM"}</definedName>
    <definedName name="adf" hidden="1">{#N/A,#N/A,FALSE,"Assessment";#N/A,#N/A,FALSE,"Staffing";#N/A,#N/A,FALSE,"Hires";#N/A,#N/A,FALSE,"Assumptions"}</definedName>
    <definedName name="adfasd" hidden="1">[5]PPR!#REF!</definedName>
    <definedName name="aFbDf" hidden="1">{"KPI",#N/A,FALSE,"KPI";"GRAPHS",#N/A,FALSE,"GRAPH";"PROFIT_LOSS",#N/A,FALSE,"P&amp;L";"BAL_SHEET",#N/A,FALSE,"BS";"FUM_FLOW",#N/A,FALSE,"FUM"}</definedName>
    <definedName name="affasfsafas"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afmahfm" hidden="1">{"FUM_FLOW",#N/A,FALSE,"FUM"}</definedName>
    <definedName name="agency_name">#REF!</definedName>
    <definedName name="agg" hidden="1">{"GRAPHS",#N/A,FALSE,"GRAPH"}</definedName>
    <definedName name="Alias_bud">[25]Settings!$M$4:$M$6</definedName>
    <definedName name="Alias_fct">[25]Settings!$N$4:$N$6</definedName>
    <definedName name="all">#REF!</definedName>
    <definedName name="Amort_1H15A">'[26]NORMALISED FY15'!$AQ$68</definedName>
    <definedName name="Amort_1H16F">'[26]REVISED FY16-19 FORECAST'!$E$81:$J$81</definedName>
    <definedName name="Amort_2H15A">'[26]NORMALISED FY15'!$AX$68</definedName>
    <definedName name="Amort_2H16F">'[26]REVISED FY16-19 FORECAST'!$K$81:$P$81</definedName>
    <definedName name="Amount">[27]Challenges!#REF!</definedName>
    <definedName name="Amount___m">'[28]FY17 SWOT Consol'!$E$10:$E$1289</definedName>
    <definedName name="Amount___m__FY18">'[28]FY18 Drivers Consol'!$E$7:$E$1345</definedName>
    <definedName name="anscount">1</definedName>
    <definedName name="AOP" hidden="1">{#N/A,#N/A,TRUE,"Front Sheet";#N/A,#N/A,TRUE,"P&amp;L";#N/A,#N/A,TRUE,"Consolidated Monthly P&amp;L";#N/A,#N/A,TRUE,"Retail Banking P&amp;L";#N/A,#N/A,TRUE,"Credit Card Issuance";#N/A,#N/A,TRUE,"Merchant Acquiring P&amp;L";#N/A,#N/A,TRUE,"Balance Sheet";#N/A,#N/A,TRUE,"Monthly Balance Sheet";#N/A,#N/A,TRUE,"Spread";#N/A,#N/A,TRUE,"Detail Fees&amp;Comm ";#N/A,#N/A,TRUE,"Product Profitability";#N/A,#N/A,TRUE,"Credit Card";#N/A,#N/A,TRUE,"Accs-Custs";#N/A,#N/A,TRUE,"Cap Exp";#N/A,#N/A,TRUE,"HO worksheet"}</definedName>
    <definedName name="AP_Weeks">#REF!</definedName>
    <definedName name="app">#REF!</definedName>
    <definedName name="Archie">#REF!</definedName>
    <definedName name="area">[29]Table!$D$4:$D$83</definedName>
    <definedName name="AreaNames">[30]Assumptions!$D$118:$D$125</definedName>
    <definedName name="Areas">[31]Table!$F$6:$F$34</definedName>
    <definedName name="as">#REF!</definedName>
    <definedName name="AS2DocOpenMode" hidden="1">"AS2DocumentEdit"</definedName>
    <definedName name="asdas"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asdf" hidden="1">{"KPI",#N/A,FALSE,"KPI";"GRAPHS",#N/A,FALSE,"GRAPH";"PROFIT_LOSS",#N/A,FALSE,"P&amp;L";"BAL_SHEET",#N/A,FALSE,"BS";"FUM_FLOW",#N/A,FALSE,"FUM"}</definedName>
    <definedName name="asdf2" hidden="1">{"KPI",#N/A,FALSE,"KPI";"GRAPHS",#N/A,FALSE,"GRAPH";"PROFIT_LOSS",#N/A,FALSE,"P&amp;L";"BAL_SHEET",#N/A,FALSE,"BS";"FUM_FLOW",#N/A,FALSE,"FUM"}</definedName>
    <definedName name="asdfasdf" hidden="1">'[4]Monthly Data'!#REF!</definedName>
    <definedName name="asdfsd" hidden="1">'[4]Monthly Data'!#REF!</definedName>
    <definedName name="asdggg" hidden="1">{"KPI",#N/A,FALSE,"KPI";"GRAPHS",#N/A,FALSE,"GRAPH";"PROFIT_LOSS",#N/A,FALSE,"P&amp;L";"BAL_SHEET",#N/A,FALSE,"BS";"FUM_FLOW",#N/A,FALSE,"FUM"}</definedName>
    <definedName name="asdjfkajdfklajkld" hidden="1">{"'Changes Log'!$A$1:$F$25"}</definedName>
    <definedName name="asdm" hidden="1">{"KPI",#N/A,FALSE,"KPI";"GRAPHS",#N/A,FALSE,"GRAPH";"PROFIT_LOSS",#N/A,FALSE,"P&amp;L";"BAL_SHEET",#N/A,FALSE,"BS";"FUM_FLOW",#N/A,FALSE,"FUM"}</definedName>
    <definedName name="asfsfasfasaf" hidden="1">{#N/A,#N/A,FALSE,"sf01-expenses";#N/A,#N/A,FALSE,"sf01 - income";#N/A,#N/A,FALSE,"sf01 - liabilities";#N/A,#N/A,FALSE,"sf 01 - assets";#N/A,#N/A,FALSE,"sf 01 - asset appn"}</definedName>
    <definedName name="asfsfsffs" hidden="1">{#N/A,#N/A,FALSE,"sf01-expenses"}</definedName>
    <definedName name="ASP_1H15A">'[26]NORMALISED FY15'!$AQ$40,'[26]NORMALISED FY15'!$AQ$44,'[26]NORMALISED FY15'!$AQ$31</definedName>
    <definedName name="ASP_1H16F">'[26]REVISED FY16-19 FORECAST'!$E$53:$J$53,'[26]REVISED FY16-19 FORECAST'!$E$57:$J$57,'[26]REVISED FY16-19 FORECAST'!$E$44:$J$44</definedName>
    <definedName name="ASP_2H15A">'[26]NORMALISED FY15'!$AX$40,'[26]NORMALISED FY15'!$AX$44,'[26]NORMALISED FY15'!$AX$31</definedName>
    <definedName name="ASP_2H16F">'[26]REVISED FY16-19 FORECAST'!$K$53:$P$53,'[26]REVISED FY16-19 FORECAST'!$K$57:$P$57,'[26]REVISED FY16-19 FORECAST'!$K$44:$P$44</definedName>
    <definedName name="AssetClass">#REF!</definedName>
    <definedName name="auburn">#REF!</definedName>
    <definedName name="aug">#REF!</definedName>
    <definedName name="Average_Risk_Rating">#REF!</definedName>
    <definedName name="b">#REF!</definedName>
    <definedName name="B0B1_NA0425" hidden="1">{"'Changes Log'!$A$1:$F$25"}</definedName>
    <definedName name="bababab" hidden="1">{"PROFIT_LOSS",#N/A,FALSE,"P&amp;L"}</definedName>
    <definedName name="BABABASBBSDBDBF" hidden="1">{"KPI",#N/A,FALSE,"KPI";"GRAPHS",#N/A,FALSE,"GRAPH";"PROFIT_LOSS",#N/A,FALSE,"P&amp;L";"BAL_SHEET",#N/A,FALSE,"BS";"FUM_FLOW",#N/A,FALSE,"FUM"}</definedName>
    <definedName name="BankablePlan">'[32]Bankable Plan'!$O$15</definedName>
    <definedName name="bbb" hidden="1">{#N/A,#N/A,FALSE,"INTRO";#N/A,#N/A,FALSE,"Page 2 ";#N/A,#N/A,FALSE,"Sales-pg 3";#N/A,#N/A,FALSE,"Page 4";#N/A,#N/A,FALSE,"Admin-pg 5";#N/A,#N/A,FALSE,"Comm-pg 6";#N/A,#N/A,FALSE,"WArea-pg 7";#N/A,#N/A,FALSE,"Introds-pg 9";#N/A,#N/A,FALSE,"Stds-pg 10";#N/A,#N/A,FALSE,"Fum Laps-pg 11";#N/A,#N/A,FALSE,"HR-pg 13";#N/A,#N/A,FALSE,"Apend A"}</definedName>
    <definedName name="bbbbbb" hidden="1">'[8]Monthly Data'!#REF!</definedName>
    <definedName name="bbbv2" hidden="1">{#N/A,#N/A,FALSE,"INTRO";#N/A,#N/A,FALSE,"Page 2 ";#N/A,#N/A,FALSE,"Sales-pg 3";#N/A,#N/A,FALSE,"Page 4";#N/A,#N/A,FALSE,"Admin-pg 5";#N/A,#N/A,FALSE,"Comm-pg 6";#N/A,#N/A,FALSE,"WArea-pg 7";#N/A,#N/A,FALSE,"Introds-pg 9";#N/A,#N/A,FALSE,"Stds-pg 10";#N/A,#N/A,FALSE,"Fum Laps-pg 11";#N/A,#N/A,FALSE,"HR-pg 13";#N/A,#N/A,FALSE,"Apend A"}</definedName>
    <definedName name="bbgdf" hidden="1">{#N/A,#N/A,FALSE,"sf01-expenses";#N/A,#N/A,FALSE,"sf01 - income";#N/A,#N/A,FALSE,"sf01 - liabilities";#N/A,#N/A,FALSE,"sf 01 - assets";#N/A,#N/A,FALSE,"sf 01 - asset appn"}</definedName>
    <definedName name="bcbc" hidden="1">{#N/A,#N/A,FALSE,"sf01-expenses"}</definedName>
    <definedName name="bcbcbccb" hidden="1">{#N/A,#N/A,FALSE,"entity bs";#N/A,#N/A,FALSE,"entity p &amp; l"}</definedName>
    <definedName name="bcbcc" hidden="1">{#N/A,#N/A,FALSE,"entity bs";#N/A,#N/A,FALSE,"entity p &amp; l"}</definedName>
    <definedName name="bcd" hidden="1">{#N/A,#N/A,FALSE,"INTRO";#N/A,#N/A,FALSE,"Page 2 ";#N/A,#N/A,FALSE,"Sales-pg 3";#N/A,#N/A,FALSE,"Page 4";#N/A,#N/A,FALSE,"Admin-pg 5";#N/A,#N/A,FALSE,"Comm-pg 6";#N/A,#N/A,FALSE,"WArea-pg 7";#N/A,#N/A,FALSE,"Introds-pg 9";#N/A,#N/A,FALSE,"Stds-pg 10";#N/A,#N/A,FALSE,"Fum Laps-pg 11";#N/A,#N/A,FALSE,"HR-pg 13";#N/A,#N/A,FALSE,"Apend A"}</definedName>
    <definedName name="bcxcbcb" hidden="1">{#N/A,#N/A,FALSE,"sf01-expenses";#N/A,#N/A,FALSE,"sf01 - income";#N/A,#N/A,FALSE,"sf01 - liabilities";#N/A,#N/A,FALSE,"sf 01 - assets";#N/A,#N/A,FALSE,"sf 01 - asset appn"}</definedName>
    <definedName name="Benefit_Duration">[33]Refs!$O$7:$O$23</definedName>
    <definedName name="Benefit_Start_Month">[34]Refs!$M$8:$M$71</definedName>
    <definedName name="Benefit_Status">[33]Refs!$M$7:$M$10</definedName>
    <definedName name="Benefit_Type">[33]Refs!$H$7:$H$11</definedName>
    <definedName name="BenefitStartMonth">[33]Refs!$N$7:$N$43</definedName>
    <definedName name="BEx0017DGUEDPCFJUPUZOOLJCS2B" hidden="1">#REF!</definedName>
    <definedName name="BEx001CNWHJ5RULCSFM36ZCGJ1UH" hidden="1">#REF!</definedName>
    <definedName name="BEx0041RNVGGN8SKGQTWHTVAGKBV" hidden="1">#REF!</definedName>
    <definedName name="BEx004791UAJIJSN57OT7YBLNP82" hidden="1">#REF!</definedName>
    <definedName name="BEx00775MOOZ27JSJXP0IV5VTB27" hidden="1">#REF!</definedName>
    <definedName name="BEx008P2NVFDLBHL7IZ5WTMVOQ1F" hidden="1">#REF!</definedName>
    <definedName name="BEx009G00IN0JUIAQ4WE9NHTMQE2" hidden="1">#REF!</definedName>
    <definedName name="BEx00BOU3W82V7VY13028CB37GZD" hidden="1">#REF!</definedName>
    <definedName name="BEx00DXTY2JDVGWQKV8H7FG4SV30" hidden="1">#REF!</definedName>
    <definedName name="BEx00GHLTYRH5N2S6P78YW1CD30N" hidden="1">#REF!</definedName>
    <definedName name="BEx00J6L4N3WDFUWI1GNCD89U2A5" hidden="1">#REF!</definedName>
    <definedName name="BEx00JC31DY11L45SEU4B10BIN6W" hidden="1">#REF!</definedName>
    <definedName name="BEx00KJ6I0OXTEIGJO3E3ZTN48R9" hidden="1">#REF!</definedName>
    <definedName name="BEx00KZHZBHP3TDV1YMX4B19B95O" hidden="1">#REF!</definedName>
    <definedName name="BEx00MBY8XXUOHIZ4LHXHPD7WYD5" hidden="1">#REF!</definedName>
    <definedName name="BEx00TIW2SF0I1RM2X5ZZMR37ZU4" hidden="1">#REF!</definedName>
    <definedName name="BEx00TTNQFCOFCP4MF67S4CXOBGA">#REF!</definedName>
    <definedName name="BEx00U9SHQ0NHO9GPJITAMG5T4E9" hidden="1">#REF!</definedName>
    <definedName name="BEx00UF9TCCZB15ZU8AI0BL43AJ5">#REF!</definedName>
    <definedName name="BEx01049R9ZE3WM0TJWIDL7I2AO5" hidden="1">#REF!</definedName>
    <definedName name="BEx019PJ3R1BFUJIHSSS1YAHVN7K" hidden="1">#REF!</definedName>
    <definedName name="BEx01HY6E3GJ66ABU5ABN26V6Q13" hidden="1">#REF!</definedName>
    <definedName name="BEx01IUK82AT95OQ2PU7PVHXMPLF" hidden="1">#REF!</definedName>
    <definedName name="BEx01KSR55KGL7FIS4OX97N0OOXN" hidden="1">#REF!</definedName>
    <definedName name="BEx01PW5YQKEGAR8JDDI5OARYXDF" hidden="1">#REF!</definedName>
    <definedName name="BEx01T1EVAEW9BLAP4L6II4G6OC4" hidden="1">#REF!</definedName>
    <definedName name="BEx01X35DZBL50I19K4ZSW4F1ESH" hidden="1">#REF!</definedName>
    <definedName name="BEx01XJ94SHJ1YQ7ORPW0RQGKI2H" hidden="1">#REF!</definedName>
    <definedName name="BEx021QA76H3WV3NBBING7208TSS" hidden="1">#REF!</definedName>
    <definedName name="BEx026TP5VTPR8N7QRXN8WJVSKCC" hidden="1">#REF!</definedName>
    <definedName name="BEx02GEZPGH6EWHBFB69IRNT6SS9">#REF!</definedName>
    <definedName name="BEx02Q08R9G839Q4RFGG9026C7PX" hidden="1">#REF!</definedName>
    <definedName name="BEx02SEL3Z1QWGAHXDPUA9WLTTPS" hidden="1">#REF!</definedName>
    <definedName name="BEx02Y3KJZH5BGDM9QEZ1PVVI114" hidden="1">#REF!</definedName>
    <definedName name="BEx0313GRLLASDTVPW5DHTXHE74M" hidden="1">#REF!</definedName>
    <definedName name="BEx03HKVMT9H1LLV4OTP1I56YMLW" hidden="1">#REF!</definedName>
    <definedName name="BEx040GNGACOQI5MY5X2NE42ZWDU" hidden="1">#REF!</definedName>
    <definedName name="BEx1EY3LVTIZEK7RI735GQTNSK76" hidden="1">#REF!</definedName>
    <definedName name="BEx1F0SOZ3H5XUHXD7O01TCR8T6J" hidden="1">#REF!</definedName>
    <definedName name="BEx1F2LGNVW0SB4BTPA7JVOGGOI3">#REF!</definedName>
    <definedName name="BEx1F9HL824UCNCVZ2U62J4KZCX8" hidden="1">#REF!</definedName>
    <definedName name="BEx1FEVSJKTI1Q1Z874QZVFSJSVA" hidden="1">#REF!</definedName>
    <definedName name="BEx1FGDRUHHLI1GBHELT4PK0LY4V" hidden="1">#REF!</definedName>
    <definedName name="BEx1FJZ7GKO99IYTP6GGGF7EUL3Z" hidden="1">#REF!</definedName>
    <definedName name="BEx1FZV2CM77TBH1R6YYV9P06KA2" hidden="1">#REF!</definedName>
    <definedName name="BEx1G59AY8195JTUM6P18VXUFJ3E" hidden="1">#REF!</definedName>
    <definedName name="BEx1GACQL91IG43LSU6M1F2TWPZN" hidden="1">#REF!</definedName>
    <definedName name="BEx1GB92OWY6P3B3Z6EYFUUWMITG" hidden="1">#REF!</definedName>
    <definedName name="BEx1GVMRHFXUP6XYYY9NR12PV5TF" hidden="1">#REF!</definedName>
    <definedName name="BEx1H6KIT7BHUH6MDDWC935V9N47" hidden="1">#REF!</definedName>
    <definedName name="BEx1H87T6DD61HQ1UAIRQ8DJM37M">#REF!</definedName>
    <definedName name="BEx1HDGOOJ3SKHYMWUZJ1P0RQZ9N" hidden="1">#REF!</definedName>
    <definedName name="BEx1HDM5ZXSJG6JQEMSFV52PZ10V" hidden="1">#REF!</definedName>
    <definedName name="BEx1HE2AJZBG27SZNCHH6J9ZN8BV">#REF!</definedName>
    <definedName name="BEx1HETBBZVN5F43LKOFMC4QB0CR" hidden="1">#REF!</definedName>
    <definedName name="BEx1HGM2TBFL6UBVA6E4PKNSPI96" hidden="1">#REF!</definedName>
    <definedName name="BEx1HGWNWPLNXICOTP90TKQVVE4E" hidden="1">#REF!</definedName>
    <definedName name="BEx1HIPLJZABY0EMUOTZN0EQMDPU" hidden="1">#REF!</definedName>
    <definedName name="BEx1HO94JIRX219MPWMB5E5XZ04X" hidden="1">#REF!</definedName>
    <definedName name="BEx1HQ1VXUTI3FS49D3YCLIEEJGO">#REF!</definedName>
    <definedName name="BEx1HQNF6KHM21E3XLW0NMSSEI9S" hidden="1">#REF!</definedName>
    <definedName name="BEx1HSLNWIW4S97ZBYY7I7M5YVH4" hidden="1">#REF!</definedName>
    <definedName name="BEx1I38LBZSH2UZJIZXAE5XOUU55" hidden="1">#REF!</definedName>
    <definedName name="BEx1I4QKTILCKZUSOJCVZN7SNHL5" hidden="1">#REF!</definedName>
    <definedName name="BEx1IA4R98R91B1FBVA3UPLG3EHH">#REF!</definedName>
    <definedName name="BEx1IE0ZP7RIFM9FI24S9I6AAJ14" hidden="1">#REF!</definedName>
    <definedName name="BEx1IGQ5B697MNDOE06MVSR0H58E" hidden="1">#REF!</definedName>
    <definedName name="BEx1IKRPW8MLB9Y485M1TL2IT9SH" hidden="1">#REF!</definedName>
    <definedName name="BEx1ILIRVCTD8W9TMU51FB5EVOQ2">#REF!</definedName>
    <definedName name="BEx1IR7R6GK5HAA60ZTS2U5JOJQB">#REF!</definedName>
    <definedName name="BEx1J0CSSHDJGBJUHVOEMCF2P4DL" hidden="1">#REF!</definedName>
    <definedName name="BEx1J61RRF9LJ3V3R5OY3WJ6VBWR" hidden="1">#REF!</definedName>
    <definedName name="BEx1J6CK7856063GE89W2N2KLCSW">#REF!</definedName>
    <definedName name="BEx1J7E8VCGLPYU82QXVUG5N3ZAI" hidden="1">#REF!</definedName>
    <definedName name="BEx1JGE2YQWH8S25USOY08XVGO0D" hidden="1">#REF!</definedName>
    <definedName name="BEx1JIXQAXYWDIQOW0IZ1GW9999Q" hidden="1">#REF!</definedName>
    <definedName name="BEx1JJJC9T1W7HY4V7HP1S1W4JO1" hidden="1">#REF!</definedName>
    <definedName name="BEx1JKKZSJ7DI4PTFVI9VVFMB1X2" hidden="1">#REF!</definedName>
    <definedName name="BEx1JL6JKVJH17X0IEDKD06O3YDG">#REF!</definedName>
    <definedName name="BEx1JUBQFRVMASSFK4B3V0AD7YP9" hidden="1">#REF!</definedName>
    <definedName name="BEx1JXBM5W4YRWNQ0P95QQS6JWD6" hidden="1">#REF!</definedName>
    <definedName name="BEx1KA23OVWDAZIDA79AXTTH3R1O">#REF!</definedName>
    <definedName name="BEx1KBK2R9BMIH620ZH1NQJXM1WG" hidden="1">#REF!</definedName>
    <definedName name="BEx1KCWQ445PDI0YUBIXZBK5EWCP" hidden="1">#REF!</definedName>
    <definedName name="BEx1KGY9QEHZ9QSARMQUTQKRK4UX" hidden="1">#REF!</definedName>
    <definedName name="BEx1KKP1ELIF2UII2FWVGL7M1X7J" hidden="1">#REF!</definedName>
    <definedName name="BEx1KP1KG2TE6Z309EEJK4PKZC5O" hidden="1">#REF!</definedName>
    <definedName name="BEx1KP71QUG4P2GQKIG1B87MK9V6">#REF!</definedName>
    <definedName name="BEx1KRW0U9N6DDTDSPQ3A4AWGGNE">#REF!</definedName>
    <definedName name="BEx1KUVWMB0QCWA3RBE4CADFVRIS" hidden="1">#REF!</definedName>
    <definedName name="BEx1L116A643LVO0VVSET3LDKZ6K" hidden="1">#REF!</definedName>
    <definedName name="BEx1L2OG1SDFK2TPXELJ77YP4NI2" hidden="1">#REF!</definedName>
    <definedName name="BEx1L6Q60MWRDJB4L20LK0XPA0Z2" hidden="1">#REF!</definedName>
    <definedName name="BEx1LD63FP2Z4BR9TKSHOZW9KKZ5" hidden="1">#REF!</definedName>
    <definedName name="BEx1LDMB9RW982DUILM2WPT5VWQ3" hidden="1">#REF!</definedName>
    <definedName name="BEx1LRPGDQCOEMW8YT80J1XCDCIV" hidden="1">#REF!</definedName>
    <definedName name="BEx1LRUSJW4JG54X07QWD9R27WV9" hidden="1">#REF!</definedName>
    <definedName name="BEx1M1WBK5T0LP1AK2JYV6W87ID6" hidden="1">#REF!</definedName>
    <definedName name="BEx1M3JJGKF1YALMTNWMK99YH9FT" hidden="1">#REF!</definedName>
    <definedName name="BEx1M51HHDYGIT8PON7U8ICL2S95" hidden="1">#REF!</definedName>
    <definedName name="BEx1MEBZTWO6XAWNC9Z6T7VUC26Q" hidden="1">#REF!</definedName>
    <definedName name="BEx1MMQ3H3E9MBH330J6MD3EP8AD" hidden="1">#REF!</definedName>
    <definedName name="BEx1MTRKKVCHOZ0YGID6HZ49LJTO" hidden="1">#REF!</definedName>
    <definedName name="BEx1N0IFWPSL686RSLZTZA4KIY2A" hidden="1">#REF!</definedName>
    <definedName name="BEx1N3CUJ3UX61X38ZAJVPEN4KMC" hidden="1">#REF!</definedName>
    <definedName name="BEx1N496WSTPNOCFZ3XR19V391ST">#REF!</definedName>
    <definedName name="BEx1N6NK2BDO89BELEACODD3MFTT">#REF!</definedName>
    <definedName name="BEx1NCCJ3E3LHL8DEEZ1TNPH6GZR">#REF!</definedName>
    <definedName name="BEx1NFCG8AI9NXWO5ROKI6DYZP77" hidden="1">#REF!</definedName>
    <definedName name="BEx1NIXWBVL3155PUY83P28EUH7D" hidden="1">#REF!</definedName>
    <definedName name="BEx1NM34KQTO1LDNSAFD1L82UZFG" hidden="1">#REF!</definedName>
    <definedName name="BEx1NM8MJ72NN78GQKQ46WWRXQSS">#REF!</definedName>
    <definedName name="BEx1NO6TXZVOGCUWCCRTXRXWW0XL" hidden="1">#REF!</definedName>
    <definedName name="BEx1NRHI6H7GU4LRJ9UP4JPSIIY7" hidden="1">#REF!</definedName>
    <definedName name="BEx1NS8EU5P9FQV3S0WRTXI5L361" hidden="1">#REF!</definedName>
    <definedName name="BEx1NT4RIIP1DMELF4Z1FL5857FC" hidden="1">#REF!</definedName>
    <definedName name="BEx1NUBX5VUYZFKQH69FN6BTLWCR" hidden="1">#REF!</definedName>
    <definedName name="BEx1NX11BCQECWAATQS9TRQD7CN5">#REF!</definedName>
    <definedName name="BEx1NZ4K1L8UON80Y2A4RASKWGNP" hidden="1">#REF!</definedName>
    <definedName name="BEx1O0XA02OXBEY6AAS94L6P1KSR" hidden="1">#REF!</definedName>
    <definedName name="BEx1O77VP6VLUSBZ00K25MYD1ZPV" hidden="1">#REF!</definedName>
    <definedName name="BEx1OGI5P8RJR4TNO53OR2QRAIOE">#REF!</definedName>
    <definedName name="BEx1OLAZ915OGYWP0QP1QQWDLCRX" hidden="1">#REF!</definedName>
    <definedName name="BEx1OO5ER042IS6IC4TLDI75JNVH" hidden="1">#REF!</definedName>
    <definedName name="BEx1ORQW70UA5LSJRYB1U8NLTKZL">#REF!</definedName>
    <definedName name="BEx1OSY1XL8KA40SBZR13Q1YOQ5A">#REF!</definedName>
    <definedName name="BEx1OTE54CBSUT8FWKRALEDCUWN4" hidden="1">#REF!</definedName>
    <definedName name="BEx1OVSMPADTX95QUOX34KZQ8EDY" hidden="1">#REF!</definedName>
    <definedName name="BEx1OWUAWZ847KFW1J6V6QC96D2U" hidden="1">#REF!</definedName>
    <definedName name="BEx1OX544IO9FQJI7YYQGZCEHB3O" hidden="1">#REF!</definedName>
    <definedName name="BEx1OY6SVEUT2EQ26P7EKEND342G" hidden="1">#REF!</definedName>
    <definedName name="BEx1OYN1LPIPI12O9G6F7QAOS9T4" hidden="1">#REF!</definedName>
    <definedName name="BEx1OZ3BPPX7N16CZ600I6AEYZY7">#REF!</definedName>
    <definedName name="BEx1P1HHKJA799O3YZXQAX6KFH58" hidden="1">#REF!</definedName>
    <definedName name="BEx1P34W467WGPOXPK292QFJIPHJ" hidden="1">#REF!</definedName>
    <definedName name="BEx1P4S5Y4X1AG5YL9DS164978PB" hidden="1">#REF!</definedName>
    <definedName name="BEx1P7S1J4TKGVJ43C2Q2R3M9WRB" hidden="1">#REF!</definedName>
    <definedName name="BEx1PA11BLPVZM8RC5BL46WX8YB5" hidden="1">#REF!</definedName>
    <definedName name="BEx1PBZ4BEFIPGMQXT9T8S4PZ2IM" hidden="1">#REF!</definedName>
    <definedName name="BEx1PJX50SOIV9AIFTHP7T7OB1IB">#REF!</definedName>
    <definedName name="BEx1PLF2CFSXBZPVI6CJ534EIJDN" hidden="1">#REF!</definedName>
    <definedName name="BEx1PMWZB2DO6EM9BKLUICZJ65HD" hidden="1">#REF!</definedName>
    <definedName name="BEx1PR415U01RF514LC24LSXZ46E" hidden="1">#REF!</definedName>
    <definedName name="BEx1PXUPD5XRUU2SPVGZCRNTWS98" hidden="1">#REF!</definedName>
    <definedName name="BEx1PZSYCXOHVZ8JQ9EUJSGV833R">#REF!</definedName>
    <definedName name="BEx1PZSYJJSGRUPAMHCAYFACKIXL">#REF!</definedName>
    <definedName name="BEx1QA54J2A4I7IBQR19BTY28ZMR" hidden="1">#REF!</definedName>
    <definedName name="BEx1QIU02UKQDRQO4JFJQTQPA9M2" hidden="1">#REF!</definedName>
    <definedName name="BEx1QMQAHG3KQUK59DVM68SWKZIZ" hidden="1">#REF!</definedName>
    <definedName name="BEx1QOTTD8A7ZISZKTC3BOOVKWEN" hidden="1">#REF!</definedName>
    <definedName name="BEx1R02C8KNH9YXA8P430NC2J4P0" hidden="1">#REF!</definedName>
    <definedName name="BEx1R4PN8ZZNA9KNKYGRQ8RAN25H">#REF!</definedName>
    <definedName name="BEx1R9T2YDHQZ2XR3LTP91UWOD1K">#REF!</definedName>
    <definedName name="BEx1R9YFKJCMSEST8OVCAO5E47FO" hidden="1">#REF!</definedName>
    <definedName name="BEx1RBGC06B3T52OIC0EQ1KGVP1I" hidden="1">#REF!</definedName>
    <definedName name="BEx1RER2OCLRTOU14G0LP5BBWZ2E">#REF!</definedName>
    <definedName name="BEx1RINA3MGHKGB4WATJ8N0238NK" hidden="1">#REF!</definedName>
    <definedName name="BEx1RR6UZNP2CCKJQH8G2YXYUP52" hidden="1">#REF!</definedName>
    <definedName name="BEx1RRC7X4NI1CU4EO5XYE2GVARJ" hidden="1">#REF!</definedName>
    <definedName name="BEx1RWA5OWLZ8J256MYY4IFBK5OV" hidden="1">#REF!</definedName>
    <definedName name="BEx1RWQG10YH555CRM3AXJCKEGPK" hidden="1">#REF!</definedName>
    <definedName name="BEx1RZA1NCGT832L7EMR7GMF588W" hidden="1">#REF!</definedName>
    <definedName name="BEx1S0MOOGSSYT24R5GZFG5GMGFR" hidden="1">#REF!</definedName>
    <definedName name="BEx1S0XGIPUSZQUCSGWSK10GKW7Y" hidden="1">#REF!</definedName>
    <definedName name="BEx1S5VFNKIXHTTCWSV60UC50EZ8" hidden="1">#REF!</definedName>
    <definedName name="BEx1S8PZ2EO2Y5D1EPZRY61PDPST" hidden="1">#REF!</definedName>
    <definedName name="BEx1SATJTTUFMF70MWWJUGMJ92P6" hidden="1">#REF!</definedName>
    <definedName name="BEx1SK3U02H0RGKEYXW7ZMCEOF3V" hidden="1">#REF!</definedName>
    <definedName name="BEx1SSNEZINBJT29QVS62VS1THT4" hidden="1">#REF!</definedName>
    <definedName name="BEx1SSSX6XIR2CCLDSFEQ7KWE84D" hidden="1">#REF!</definedName>
    <definedName name="BEx1SVNCHNANBJIDIQVB8AFK4HAN" hidden="1">#REF!</definedName>
    <definedName name="BEx1SXWCBEAC7BIUXV4FKPCIAFPW" hidden="1">#REF!</definedName>
    <definedName name="BEx1T0AOBIOCCQS55FSZR8SL7VLE">#REF!</definedName>
    <definedName name="BEx1T71CGXGG7AV6N4D9E4ZND5NL">#REF!</definedName>
    <definedName name="BEx1T7SCX7KK0ROG334AKM67Y8WU" hidden="1">#REF!</definedName>
    <definedName name="BEx1TE2Z6DTKZKL0MKRDTG7FYVW6" hidden="1">#REF!</definedName>
    <definedName name="BEx1TF4P3Y93C5WS1R717SSC1FFI" hidden="1">#REF!</definedName>
    <definedName name="BEx1TJ0WLS9O7KNSGIPWTYHDYI1D" hidden="1">#REF!</definedName>
    <definedName name="BEx1TNTKITTEKOJ5Q0RUF0799ZGD" hidden="1">#REF!</definedName>
    <definedName name="BEx1TWCZDLYMBHZ350I44X5PPAWP">#REF!</definedName>
    <definedName name="BEx1U15M7LVVFZENH830B2BGWC04" hidden="1">#REF!</definedName>
    <definedName name="BEx1U15MW58BQ7OIH2MQRKV0WIBM" hidden="1">#REF!</definedName>
    <definedName name="BEx1U7WFO8OZKB1EBF4H386JW91L" hidden="1">#REF!</definedName>
    <definedName name="BEx1U87938YR9N6HYI24KVBKLOS3" hidden="1">#REF!</definedName>
    <definedName name="BEx1U9ZYQN05L7R10TFR73CXNCLV" hidden="1">#REF!</definedName>
    <definedName name="BEx1U9ZZMUV5L8YMQ6628VD5GA66">#REF!</definedName>
    <definedName name="BEx1UESH4KDWHYESQU2IE55RS3LI" hidden="1">#REF!</definedName>
    <definedName name="BEx1UI8N9KTCPSOJ7RDW0T8UEBNP" hidden="1">#REF!</definedName>
    <definedName name="BEx1UML0HHJFHA5TBOYQ24I3RV1W" hidden="1">#REF!</definedName>
    <definedName name="BEx1UTBTUHS6OEIJQPUAEZZL9E4S" hidden="1">#REF!</definedName>
    <definedName name="BEx1UUDIQPZ23XQ79GUL0RAWRSCK" hidden="1">#REF!</definedName>
    <definedName name="BEx1UZX7VKJKPT717YJ26MRSO6UH">#REF!</definedName>
    <definedName name="BEx1V67SEV778NVW68J8W5SND1J7" hidden="1">#REF!</definedName>
    <definedName name="BEx1VIY9SQLRESD11CC4PHYT0XSG" hidden="1">#REF!</definedName>
    <definedName name="BEx1VQQSB5BKTBE7EAFXSN31CNVX" hidden="1">#REF!</definedName>
    <definedName name="BEx1W0C2W033LDGODXDS2ZA4G062">#REF!</definedName>
    <definedName name="BEx1W0HJEE4LVLTK13JJZLHACAYC" hidden="1">#REF!</definedName>
    <definedName name="BEx1W8FDLOFGE28JXY6J54MICRMP" hidden="1">#REF!</definedName>
    <definedName name="BEx1W9H85XHXWZV329W8MHQO2DI3" hidden="1">#REF!</definedName>
    <definedName name="BEx1WC67EH10SC38QWX3WEA5KH3A" hidden="1">#REF!</definedName>
    <definedName name="BEx1WDO53ZG95BCDDJH20QVTZIEM" hidden="1">#REF!</definedName>
    <definedName name="BEx1WEF7MIMRV79DFZ2KVHQCB7SN">#REF!</definedName>
    <definedName name="BEx1WGYTKZZIPM1577W5FEYKFH3V" hidden="1">#REF!</definedName>
    <definedName name="BEx1WHF28B57B4TYANZEB1H5V478" hidden="1">#REF!</definedName>
    <definedName name="BEx1WHPURIV3D3PTJJ359H1OP7ZV" hidden="1">#REF!</definedName>
    <definedName name="BEx1WLWY2CR1WRD694JJSWSDFAIR" hidden="1">#REF!</definedName>
    <definedName name="BEx1WMD1LWPWRIK6GGAJRJAHJM8I" hidden="1">#REF!</definedName>
    <definedName name="BEx1WNUZFWGSVOG938C5L09KN1OQ">#REF!</definedName>
    <definedName name="BEx1WR0D41MR174LBF3P9E3K0J51" hidden="1">#REF!</definedName>
    <definedName name="BEx1WU09CIHOI0L84XXCKC501H1F" hidden="1">#REF!</definedName>
    <definedName name="BEx1WUB1FAS5PHU33TJ60SUHR618" hidden="1">#REF!</definedName>
    <definedName name="BEx1WX04G0INSPPG9NTNR3DYR6PZ" hidden="1">#REF!</definedName>
    <definedName name="BEx1X3LHU9DPG01VWX2IF65TRATF" hidden="1">#REF!</definedName>
    <definedName name="BEx1X3QU07GK7I7KLROCFBELK7NH" hidden="1">#REF!</definedName>
    <definedName name="BEx1X4SOKVX00F4Q5WI8LYTZS5B7">#REF!</definedName>
    <definedName name="BEx1XK8AAMO0AH0Z1OUKW30CA7EQ" hidden="1">#REF!</definedName>
    <definedName name="BEx1XL4MZ7C80495GHQRWOBS16PQ" hidden="1">#REF!</definedName>
    <definedName name="BEx1XN86QZPXEC2550TP8XT6SWZX" hidden="1">#REF!</definedName>
    <definedName name="BEx1Y2IGS2K95E1M51PEF9KJZ0KB" hidden="1">#REF!</definedName>
    <definedName name="BEx1Y3PKK83X2FN9SAALFHOWKMRQ" hidden="1">#REF!</definedName>
    <definedName name="BEx1YESTTL0P30P9OAIG7IP76M1F" hidden="1">#REF!</definedName>
    <definedName name="BEx1YKHSW5HDSZLEI6ETN0XC509V" hidden="1">#REF!</definedName>
    <definedName name="BEx1YL3DJ7Y4AZ01ERCOGW0FJ26T" hidden="1">#REF!</definedName>
    <definedName name="BEx1Z2RYHSVD1H37817SN93VMURZ" hidden="1">#REF!</definedName>
    <definedName name="BEx3AMAKWI6458B67VKZO56MCNJW" hidden="1">#REF!</definedName>
    <definedName name="BEx3AOOVM42G82TNF53W0EKXLUSI" hidden="1">#REF!</definedName>
    <definedName name="BEx3AZH9W4SUFCAHNDOQ728R9V4L" hidden="1">#REF!</definedName>
    <definedName name="BEx3BNR9ES4KY7Q1DK83KC5NDGL8" hidden="1">#REF!</definedName>
    <definedName name="BEx3BQR5VZXNQ4H949ORM8ESU3B3" hidden="1">#REF!</definedName>
    <definedName name="BEx3BTLL3ASJN134DLEQTQM70VZM" hidden="1">#REF!</definedName>
    <definedName name="BEx3BUY7RMAFSBZF32M92G5X0RL1">#REF!</definedName>
    <definedName name="BEx3BW5CTV0DJU5AQS3ZQFK2VLF3" hidden="1">#REF!</definedName>
    <definedName name="BEx3BYP0FG369M7G3JEFLMMXAKTS" hidden="1">#REF!</definedName>
    <definedName name="BEx3C0HQTXMO3PK6I892NMXHGX0E">#REF!</definedName>
    <definedName name="BEx3C2QR0WUD19QSVO8EMIPNQJKH" hidden="1">#REF!</definedName>
    <definedName name="BEx3C5ACPKV4XIAY0LO077TCRNLJ" hidden="1">#REF!</definedName>
    <definedName name="BEx3CBKXPIN2XM7QJNI7O0MB70AR" hidden="1">#REF!</definedName>
    <definedName name="BEx3CCC0JCXW9MCS4PLV5BQDH6I0">#REF!</definedName>
    <definedName name="BEx3CCS3VNR1KW2R7DKSQFZ17QW0" hidden="1">#REF!</definedName>
    <definedName name="BEx3CHVJTKJ5ACLIBVOEJ1QJC25T">#REF!</definedName>
    <definedName name="BEx3CJTQKH2DA27EF3S3CHSZ4745">#REF!</definedName>
    <definedName name="BEx3CK9V8KHUCTFINKN268MUGWWR">#REF!</definedName>
    <definedName name="BEx3CKFCCPZZ6ROLAT5C1DZNIC1U" hidden="1">#REF!</definedName>
    <definedName name="BEx3CO0SVO4WLH0DO43DCHYDTH1P" hidden="1">#REF!</definedName>
    <definedName name="BEx3CRGT14WF7XP0JDXM03R37WSE">#REF!</definedName>
    <definedName name="BEx3CYCYGGMB71VLCR8RQR9BTOG8" hidden="1">#REF!</definedName>
    <definedName name="BEx3D35KVB55GTY44YX4O9YGEVQI" hidden="1">#REF!</definedName>
    <definedName name="BEx3D9G6QTSPF9UYI4X0XY0VE896" hidden="1">#REF!</definedName>
    <definedName name="BEx3DCQU9PBRXIMLO62KS5RLH447" hidden="1">#REF!</definedName>
    <definedName name="BEx3DCWBVZQM6PBD76ZM0PO214QA">#REF!</definedName>
    <definedName name="BEx3DXKN1KQV14H470PS3DLGMDBB" hidden="1">#REF!</definedName>
    <definedName name="BEx3E04GM2G1O7YP6K1AB3LZKI7J" hidden="1">#REF!</definedName>
    <definedName name="BEx3E22INXU2VKWET4AVSBR8WAD6" hidden="1">#REF!</definedName>
    <definedName name="BEx3ECUZ1PH5IP5IYHV1XOMPU3XF">#REF!</definedName>
    <definedName name="BEx3EF99FD6QNNCNOKDEE67JHTUJ" hidden="1">#REF!</definedName>
    <definedName name="BEx3EHCSERZ2O2OAG8Y95UPG2IY9" hidden="1">#REF!</definedName>
    <definedName name="BEx3EJR3TCJDYS7ZXNDS5N9KTGIK" hidden="1">#REF!</definedName>
    <definedName name="BEx3ELJTTBS6P05CNISMGOJOA60V" hidden="1">#REF!</definedName>
    <definedName name="BEx3EMLOENAD02895VJQL2AJPNZX">#REF!</definedName>
    <definedName name="BEx3EQSLJBDDJRHNX19PBFCKNY2I" hidden="1">#REF!</definedName>
    <definedName name="BEx3EQY1DLE7G1BN4GY27QI7C7L8" hidden="1">#REF!</definedName>
    <definedName name="BEx3EUUAX947Q5N6MY6W0KSNY78Y" hidden="1">#REF!</definedName>
    <definedName name="BEx3F6OFRO89ZJZYWLD9B20DB63K" hidden="1">#REF!</definedName>
    <definedName name="BEx3FG4DPAPTA9PM2Q6BMWI6BIHV" hidden="1">#REF!</definedName>
    <definedName name="BEx3FHMD1P5XBCH23ZKIFO6ZTCNB" hidden="1">#REF!</definedName>
    <definedName name="BEx3FI2G3YYIACQHXNXEA15M8ZK5" hidden="1">#REF!</definedName>
    <definedName name="BEx3FJ9MHSLDK8W91GO85FX1GX57" hidden="1">#REF!</definedName>
    <definedName name="BEx3FR251HFU7A33PU01SJUENL2B" hidden="1">#REF!</definedName>
    <definedName name="BEx3FSUVFBYTL2OBQUJFOSUYT0BG">#REF!</definedName>
    <definedName name="BEx3FVUSCC4VHKQL0CIO8T0VDM77">#REF!</definedName>
    <definedName name="BEx3FVUSHO6QKXQKT41U7VCWVLWE">#REF!</definedName>
    <definedName name="BEx3FX7EJL47JSLSWP3EOC265WAE" hidden="1">#REF!</definedName>
    <definedName name="BEx3FXCOYL7S3PH26GSDLYVTLT8P" hidden="1">#REF!</definedName>
    <definedName name="BEx3G201R8NLJ6FIHO2QS0SW9QVV" hidden="1">#REF!</definedName>
    <definedName name="BEx3G2LL2II66XY5YCDPG4JE13A3" hidden="1">#REF!</definedName>
    <definedName name="BEx3G2WA0DTYY9D8AGHHOBTPE2B2" hidden="1">#REF!</definedName>
    <definedName name="BEx3G8FY85SUKO01ZJQZYO51EA75" hidden="1">#REF!</definedName>
    <definedName name="BEx3GCC6GGA7Y8GFZNPE9KFPJWK4" hidden="1">#REF!</definedName>
    <definedName name="BEx3GCXR6IAS0B6WJ03GJVH7CO52" hidden="1">#REF!</definedName>
    <definedName name="BEx3GCXRIGGV94QKY166MWUI9S0Q">#REF!</definedName>
    <definedName name="BEx3GDZH5KHUU0C7RY1PDVGKTH8E" hidden="1">#REF!</definedName>
    <definedName name="BEx3GEVV18SEQDI1JGY7EN6D1GT1" hidden="1">#REF!</definedName>
    <definedName name="BEx3GGJ9SZLSM76P3IG0UEQZCL24" hidden="1">#REF!</definedName>
    <definedName name="BEx3GKA085UH4QKDPAUY3FJ8CSNO" hidden="1">#REF!</definedName>
    <definedName name="BEx3GKFH64MKQX61S7DYTZ15JCPY" hidden="1">#REF!</definedName>
    <definedName name="BEx3GMJ1Y6UU02DLRL0QXCEKDA6C" hidden="1">#REF!</definedName>
    <definedName name="BEx3GN4LY0135CBDIN1TU2UEODGF" hidden="1">#REF!</definedName>
    <definedName name="BEx3GPDH2AH4QKT4OOSN563XUHBD" hidden="1">#REF!</definedName>
    <definedName name="BEx3GQ9V1DONRHIKU8HGIPUP1EGT" hidden="1">#REF!</definedName>
    <definedName name="BEx3GT4FSFTN5MJ5G6K5IPRLN35Y" hidden="1">#REF!</definedName>
    <definedName name="BEx3H0WXXTYT3ACECT4ED2MXHY76">#REF!</definedName>
    <definedName name="BEx3H5UX2GZFZZT657YR76RHW5I6" hidden="1">#REF!</definedName>
    <definedName name="BEx3HDY7J6NV3XM1PYN5T6W6QU10">#REF!</definedName>
    <definedName name="BEx3HMSEFOP6DBM4R97XA6B7NFG6" hidden="1">#REF!</definedName>
    <definedName name="BEx3HQE2DTDEHK65W4F3ORV7CPS0">#REF!</definedName>
    <definedName name="BEx3HWJ5SQSD2CVCQNR183X44FR8" hidden="1">#REF!</definedName>
    <definedName name="BEx3I09YVXO0G4X7KGSA4WGORM35" hidden="1">#REF!</definedName>
    <definedName name="BEx3I52KGWTLMD09RZMPFO0JGKV9" hidden="1">#REF!</definedName>
    <definedName name="BEx3I8YVMTKIV65QTJOU1UG3NIIF" hidden="1">#REF!</definedName>
    <definedName name="BEx3ICF1GY8HQEBIU9S43PDJ90BX" hidden="1">#REF!</definedName>
    <definedName name="BEx3ID0KTI6Q323FJZIX7ZDR8313" hidden="1">#REF!</definedName>
    <definedName name="BEx3IK7JCBDWSO598STIKDYN1BSL">#REF!</definedName>
    <definedName name="BEx3IMLPLFDY04Z6ON69TCWA33TL" hidden="1">#REF!</definedName>
    <definedName name="BEx3IWN8YPN2XHSCISQB9608ZLOD" hidden="1">#REF!</definedName>
    <definedName name="BEx3IYAH2DEBFWO8F94H4MXE3RLY" hidden="1">#REF!</definedName>
    <definedName name="BEx3IZXXSYEW50379N2EAFWO8DZV" hidden="1">#REF!</definedName>
    <definedName name="BEx3J08PR9DV25VGB0334D6TTNGE">#REF!</definedName>
    <definedName name="BEx3J1VYD23B2KC8BN16O8QOGI6Q" hidden="1">#REF!</definedName>
    <definedName name="BEx3J1VZVGTKT4ATPO9O5JCSFTTR" hidden="1">#REF!</definedName>
    <definedName name="BEx3J2XUDDF0SSPYVBJC3N2BVRNR" hidden="1">#REF!</definedName>
    <definedName name="BEx3JBMP3AB89E7S6TBXPJD7NNCT">#REF!</definedName>
    <definedName name="BEx3JBMQP3YDH94HAJSD9NOSR5J2">#REF!</definedName>
    <definedName name="BEx3JC2TY7JNAAC3L7QHVPQXLGQ8" hidden="1">#REF!</definedName>
    <definedName name="BEx3JGVHCH6LQ1WF4HHNYPTN6VIL" hidden="1">#REF!</definedName>
    <definedName name="BEx3JH6AMD3E1YXXI2WWQ594TD77" hidden="1">#REF!</definedName>
    <definedName name="BEx3JOD7T61GBJMOT71XQ3DEPJBO" hidden="1">#REF!</definedName>
    <definedName name="BEx3JWB8EIB42E4QPNP0F6ZKJHSM" hidden="1">#REF!</definedName>
    <definedName name="BEx3JWLZJKZDELYN08CMMAECODXI">#REF!</definedName>
    <definedName name="BEx3JX23SYDIGOGM4Y0CQFBW8ZBV" hidden="1">#REF!</definedName>
    <definedName name="BEx3JXCXCVBZJGV5VEG9MJEI01AL" hidden="1">#REF!</definedName>
    <definedName name="BEx3JYK2N7X59TPJSKYZ77ENY8SS" hidden="1">#REF!</definedName>
    <definedName name="BEx3JZAXL8KNT6BS2DKSBQW8WFTT" hidden="1">#REF!</definedName>
    <definedName name="BEx3K4EII7GU1CG0BN7UL15M6J8Z" hidden="1">#REF!</definedName>
    <definedName name="BEx3K4ZXQUQ2KYZF74B84SO48XMW" hidden="1">#REF!</definedName>
    <definedName name="BEx3KEFXUCVNVPH7KSEGAZYX13B5" hidden="1">#REF!</definedName>
    <definedName name="BEx3KFXUAF6YXAA47B7Q6X9B3VGB" hidden="1">#REF!</definedName>
    <definedName name="BEx3KIXQYOGMPK4WJJAVBRX4NR28" hidden="1">#REF!</definedName>
    <definedName name="BEx3KJOMVOSFZVJUL3GKCNP6DQDS" hidden="1">#REF!</definedName>
    <definedName name="BEx3KP2VRBMORK0QEAZUYCXL3DHJ" hidden="1">#REF!</definedName>
    <definedName name="BEx3KWFA0SBAXKI1X94AE3NSL14J" hidden="1">#REF!</definedName>
    <definedName name="BEx3L4IN3LI4C26SITKTGAH27CDU" hidden="1">#REF!</definedName>
    <definedName name="BEx3L4YQ0J7ZU0M5QM6YIPCEYC9K" hidden="1">#REF!</definedName>
    <definedName name="BEx3L60DJOR7NQN42G7YSAODP1EX" hidden="1">#REF!</definedName>
    <definedName name="BEx3L7D0PI38HWZ7VADU16C9E33D" hidden="1">#REF!</definedName>
    <definedName name="BEx3L7IHUQ01YI72M2ZMPNSS9I8Q">#REF!</definedName>
    <definedName name="BEx3L9WT886UPC0M8AH5Y82YAB1H" hidden="1">#REF!</definedName>
    <definedName name="BEx3LBPJWBFVKE2ZYB8233EM8SK8">#REF!</definedName>
    <definedName name="BEx3LD7IKTLMF97NM7ZOWVDUNP2Z">#REF!</definedName>
    <definedName name="BEx3LM1PR4Y7KINKMTMKR984GX8Q" hidden="1">#REF!</definedName>
    <definedName name="BEx3LN3KBLP62YY3Z6LNW5PU2JAN" hidden="1">#REF!</definedName>
    <definedName name="BEx3LPCEZ1C0XEKNCM3YT09JWCUO" hidden="1">#REF!</definedName>
    <definedName name="BEx3LRQPBEYUQ8NMLL8AOZ2SXLOI" hidden="1">#REF!</definedName>
    <definedName name="BEx3LRW7MVSWJ5M834ZGZ8L34SLN">#REF!</definedName>
    <definedName name="BEx3LS1I40Q4IQATCCL4NCHWU6I9" hidden="1">#REF!</definedName>
    <definedName name="BEx3M1MR1K1NQD03H74BFWOK4MWQ" hidden="1">#REF!</definedName>
    <definedName name="BEx3M4H77MYUKOOD31H9F80NMVK8" hidden="1">#REF!</definedName>
    <definedName name="BEx3M6Q6DPBH70C5DMQYS2W2TNXL" hidden="1">#REF!</definedName>
    <definedName name="BEx3M9VFX329PZWYC4DMZ6P3W9R2" hidden="1">#REF!</definedName>
    <definedName name="BEx3MCQ0VEBV0CZXDS505L38EQ8N" hidden="1">#REF!</definedName>
    <definedName name="BEx3MEYV5LQY0BAL7V3CFAFVOM3T" hidden="1">#REF!</definedName>
    <definedName name="BEx3MREOFWJQEYMCMBL7ZE06NBN6" hidden="1">#REF!</definedName>
    <definedName name="BEx3MSLO5053XWEXF12SBPGP581R">#REF!</definedName>
    <definedName name="BEx3MW1VHR8JIAS5J58XQ0CC4L8U" hidden="1">#REF!</definedName>
    <definedName name="BEx3MWSWKFV3KGQS7KUHYSC9AEH8">#REF!</definedName>
    <definedName name="BEx3N51IHA88UXRPEENI44P0KP7U" hidden="1">#REF!</definedName>
    <definedName name="BEx3N7FW0O3BI5FG5H3TN8ESSC61" hidden="1">#REF!</definedName>
    <definedName name="BEx3N7VYL8CCBFTRFOA6W3BWAQJ0" hidden="1">#REF!</definedName>
    <definedName name="BEx3ND4UFJZ2Z5QQZPDMW76GKL5F" hidden="1">#REF!</definedName>
    <definedName name="BEx3NEBZZAKINAZ2JWKH8TZ2G5ZX">#REF!</definedName>
    <definedName name="BEx3NKXF7GYXHBK75UI6MDRUSU0J" hidden="1">#REF!</definedName>
    <definedName name="BEx3NLIZ7PHF2XE59ECZ3MD04ZG1" hidden="1">#REF!</definedName>
    <definedName name="BEx3NMQ4BVC94728AUM7CCX7UHTU" hidden="1">#REF!</definedName>
    <definedName name="BEx3NR2I4OUFP3Z2QZEDU2PIFIDI" hidden="1">#REF!</definedName>
    <definedName name="BEx3NYPQTFLS5SZRHPBIEJDL9IU4" hidden="1">#REF!</definedName>
    <definedName name="BEx3NZ5U4O0E5TW1VMJBS57SOPSA" hidden="1">#REF!</definedName>
    <definedName name="BEx3O19B8FTTAPVT5DZXQGQXWFR8" hidden="1">#REF!</definedName>
    <definedName name="BEx3O3YH6RUISSCUML408AQ03TLV">#REF!</definedName>
    <definedName name="BEx3O61ZAE346AWSBJXHSSZ2AMZ3" hidden="1">#REF!</definedName>
    <definedName name="BEx3O6NK00QD72RHSDYIDAGGAZ5D" hidden="1">#REF!</definedName>
    <definedName name="BEx3O85IKWARA6NCJOLRBRJFMEWW" hidden="1">#REF!</definedName>
    <definedName name="BEx3OE5ARDMBYCFNT40CS4NYLYOC" hidden="1">#REF!</definedName>
    <definedName name="BEx3OJZSCGFRW7SVGBFI0X9DNVMM" hidden="1">#REF!</definedName>
    <definedName name="BEx3OK5349EJ2XRYXV7W13YG9FSL" hidden="1">#REF!</definedName>
    <definedName name="BEx3OKQNISM122F9Q9OYM8DLSQXQ">#REF!</definedName>
    <definedName name="BEx3ONL9DYTQTPUWT063HDGP463P" hidden="1">#REF!</definedName>
    <definedName name="BEx3ORSBUXAF21MKEY90YJV9AY9A" hidden="1">#REF!</definedName>
    <definedName name="BEx3OSDPC76YELEXOE4HPHR08Z63" hidden="1">#REF!</definedName>
    <definedName name="BEx3OV8BH6PYNZT7C246LOAU9SVX" hidden="1">#REF!</definedName>
    <definedName name="BEx3OXRYJZUEY6E72UJU0PHLMYAR" hidden="1">#REF!</definedName>
    <definedName name="BEx3P54EFPJ9XERKXPZGLNSLQXCN" hidden="1">#REF!</definedName>
    <definedName name="BEx3P59TTRSGQY888P5C1O7M2PQT" hidden="1">#REF!</definedName>
    <definedName name="BEx3P60PK613PG7GWX8DOIWX0VGV" hidden="1">#REF!</definedName>
    <definedName name="BEx3PCWV9Y52I3DN6L7E0R6TR0ID">#REF!</definedName>
    <definedName name="BEx3PDNRRNKD5GOUBUQFXAHIXLD9" hidden="1">#REF!</definedName>
    <definedName name="BEx3PDT8GNPWLLN02IH1XPV90XYK" hidden="1">#REF!</definedName>
    <definedName name="BEx3PDYJMBZ1VUR09BOR3NNGGVQ4" hidden="1">#REF!</definedName>
    <definedName name="BEx3PH3XEJ2NE0K5OG2MN0WFK3ZQ">#REF!</definedName>
    <definedName name="BEx3PH99MLZU1LB38QDL3NELDJBG" hidden="1">#REF!</definedName>
    <definedName name="BEx3PKEMDW8KZEP11IL927C5O7I2" hidden="1">#REF!</definedName>
    <definedName name="BEx3PKJZ1Z7L9S6KV8KXVS6B2FX4" hidden="1">#REF!</definedName>
    <definedName name="BEx3PLR47F4UY3GLKXPNUJCE9KXK" hidden="1">#REF!</definedName>
    <definedName name="BEx3PMNG53Z5HY138H99QOMTX8W3" hidden="1">#REF!</definedName>
    <definedName name="BEx3PP1RRSFZ8UC0JC9R91W6LNKW" hidden="1">#REF!</definedName>
    <definedName name="BEx3PPNDD7L6SUISGSI2D375NSCH" hidden="1">#REF!</definedName>
    <definedName name="BEx3PQZZ6L9TOCDKNGIDPO8Y2G54" hidden="1">#REF!</definedName>
    <definedName name="BEx3PVXYZC8WB9ZJE7OCKUXZ46EA" hidden="1">#REF!</definedName>
    <definedName name="BEx3PY1HNVANBV1PYUT7JFE2O04L" hidden="1">#REF!</definedName>
    <definedName name="BEx3Q0VWPU5EQECK7MQ47TYJ3SWW" hidden="1">#REF!</definedName>
    <definedName name="BEx3Q3QHHJB3PUJIXDIL8G6EHCRE" hidden="1">#REF!</definedName>
    <definedName name="BEx3Q7BZ9PUXK2RLIOFSIS9AHU1B" hidden="1">#REF!</definedName>
    <definedName name="BEx3Q8J42S9VU6EAN2Y28MR6DF88" hidden="1">#REF!</definedName>
    <definedName name="BEx3Q9QA35ZVN9VVHN81BBIVN881" hidden="1">#REF!</definedName>
    <definedName name="BEx3QD0XYUEL1G6J200V2STCORG5" hidden="1">#REF!</definedName>
    <definedName name="BEx3QEDFOYFY5NBTININ5W4RLD4Q" hidden="1">#REF!</definedName>
    <definedName name="BEx3QH2K40ZZFYJES4QCRY78Q560" hidden="1">#REF!</definedName>
    <definedName name="BEx3QIKJ3U962US1Q564NZDLU8LD" hidden="1">#REF!</definedName>
    <definedName name="BEx3QM0N6DWW6JM2DSERWYNJMQTP" hidden="1">#REF!</definedName>
    <definedName name="BEx3QR9D45DHW50VQ7Y3Q1AXPOB9" hidden="1">#REF!</definedName>
    <definedName name="BEx3QSWT2S5KWG6U2V9711IYDQBM" hidden="1">#REF!</definedName>
    <definedName name="BEx3QUEQRV7AS5YQNP77MY0X7WAA">#REF!</definedName>
    <definedName name="BEx3QVGG7Q2X4HZHJAM35A8T3VR7" hidden="1">#REF!</definedName>
    <definedName name="BEx3QYB0QGMALLX4X8CJ6CU71L69" hidden="1">#REF!</definedName>
    <definedName name="BEx3R0JUB9YN8PHPPQTAMIT1IHWK" hidden="1">#REF!</definedName>
    <definedName name="BEx3R51QX9SRXP9Y1A5RHPRYRENI">#REF!</definedName>
    <definedName name="BEx3R81NFRO7M81VHVKOBFT0QBIL" hidden="1">#REF!</definedName>
    <definedName name="BEx3RHC2ZD5UFS6QD4OPFCNNMWH1" hidden="1">#REF!</definedName>
    <definedName name="BEx3RHXP47BUAR3NJ82Y9PU3E5ZL">#REF!</definedName>
    <definedName name="BEx3RIZIX56SZSFKT589AV6UQHH7" hidden="1">#REF!</definedName>
    <definedName name="BEx3RQ10QIWBAPHALAA91BUUCM2X" hidden="1">#REF!</definedName>
    <definedName name="BEx3RSFBB83TAKX7N3F394TT3RW4" hidden="1">#REF!</definedName>
    <definedName name="BEx3RV4E1WT43SZBUN09RTB8EK1O" hidden="1">#REF!</definedName>
    <definedName name="BEx3RVKIG6XQHIZ2ZVV7RS7JPDPI">#REF!</definedName>
    <definedName name="BEx3RXYU0QLFXSFTM5EB20GD03W5" hidden="1">#REF!</definedName>
    <definedName name="BEx3RYKLC3QQO3XTUN7BEW2AQL98" hidden="1">#REF!</definedName>
    <definedName name="BEx3S2WXUEQA8PLX4U6G9LJB63ZN" hidden="1">#REF!</definedName>
    <definedName name="BEx3SI1R86TR8VUUE96RVJ4QIGWF">#REF!</definedName>
    <definedName name="BEx3SICJ45BYT6FHBER86PJT25FC" hidden="1">#REF!</definedName>
    <definedName name="BEx3SL1NUYCLQWKW8EFSFZGONHKE" hidden="1">#REF!</definedName>
    <definedName name="BEx3SMUCMJVGQ2H4EHQI5ZFHEF0P" hidden="1">#REF!</definedName>
    <definedName name="BEx3SN56F03CPDRDA7LZ763V0N4I" hidden="1">#REF!</definedName>
    <definedName name="BEx3SPE6N1ORXPRCDL3JPZD73Z9F" hidden="1">#REF!</definedName>
    <definedName name="BEx3SRHPTPN7B94Z5RIAF5GX6XJX" hidden="1">#REF!</definedName>
    <definedName name="BEx3ST4Y5OZXSIK7V846SMFT5B23" hidden="1">#REF!</definedName>
    <definedName name="BEx3SV8HQNLIEJ569DNTDAQ891O1">#REF!</definedName>
    <definedName name="BEx3SWQG9ED1M1Q5D63K0HZ15GQG" hidden="1">#REF!</definedName>
    <definedName name="BEx3SXMSM8J04NWBIZ9J3YJX1OQA">#REF!</definedName>
    <definedName name="BEx3T29ZTULQE0OMSMWUMZDU9ZZ0" hidden="1">#REF!</definedName>
    <definedName name="BEx3T2KQTL8WQJ5T4W3J5GJF8MQS" hidden="1">#REF!</definedName>
    <definedName name="BEx3T3HAES5SDB9Y3EQLHKGH97R6" hidden="1">#REF!</definedName>
    <definedName name="BEx3T6MIQFA5R24EJ2LOOIYCQ22E" hidden="1">#REF!</definedName>
    <definedName name="BEx3T6MJ1QDJ929WMUDVZ0O3UW0Y" hidden="1">#REF!</definedName>
    <definedName name="BEx3T84FNRR9TE49IAMXFAL1HMEB">#REF!</definedName>
    <definedName name="BEx3TEPSM88IET8PDLKKCHMFEMFM" hidden="1">#REF!</definedName>
    <definedName name="BEx3TO09F9SV99SJXCUC1B49RVCJ" hidden="1">#REF!</definedName>
    <definedName name="BEx3TPCSI16OAB2L9M9IULQMQ9J9" hidden="1">#REF!</definedName>
    <definedName name="BEx3TSNFVSCF473H28ESWJ40R1JF">#REF!</definedName>
    <definedName name="BEx3U28QUXQLIE8GL4Y416EKGM7X">#REF!</definedName>
    <definedName name="BEx3U64YUOZ419BAJS2W78UMATAW" hidden="1">#REF!</definedName>
    <definedName name="BEx3U838BJ8L516WDVZKJFWDLYVF">#REF!</definedName>
    <definedName name="BEx3U94WCEA5DKMWBEX1GU0LKYG2" hidden="1">#REF!</definedName>
    <definedName name="BEx3U9VZ8SQVYS6ZA038J7AP7ZGW" hidden="1">#REF!</definedName>
    <definedName name="BEx3UB8EZFJXHJZVKQQJ8J1RIJ4B" hidden="1">#REF!</definedName>
    <definedName name="BEx3UDMQG4Y7M23SH26YDGXW6ASF" hidden="1">#REF!</definedName>
    <definedName name="BEx3UIQ5WRJBGNTFCCLOR4N7B1OQ" hidden="1">#REF!</definedName>
    <definedName name="BEx3UJBQWUJW9KX0PXKZ4TRHMR71" hidden="1">#REF!</definedName>
    <definedName name="BEx3UJMIX2NUSSWGMSI25A5DM4CH" hidden="1">#REF!</definedName>
    <definedName name="BEx3UKOCOQG7S1YQ436S997K1KWV" hidden="1">#REF!</definedName>
    <definedName name="BEx3UYM19VIXLA0EU7LB9NHA77PB" hidden="1">#REF!</definedName>
    <definedName name="BEx3V408D2N11HRSYYRZRRO8315G" hidden="1">#REF!</definedName>
    <definedName name="BEx3V6EJO8BG91O9M5DVBLNPDBKG" hidden="1">#REF!</definedName>
    <definedName name="BEx3VML7CG70HPISMVYIUEN3711Q" hidden="1">#REF!</definedName>
    <definedName name="BEx56ZID5H04P9AIYLP1OASFGV56" hidden="1">#REF!</definedName>
    <definedName name="BEx574WLOY1XCAHGFH6OXJGRR5PS" hidden="1">#REF!</definedName>
    <definedName name="BEx5802QAJKNHFBFPTR0PSRHQPJE" hidden="1">#REF!</definedName>
    <definedName name="BEx587EYSS57E3PI8DT973HLJM9E" hidden="1">#REF!</definedName>
    <definedName name="BEx587KFQ3VKCOCY1SA5F24PQGUI" hidden="1">#REF!</definedName>
    <definedName name="BEx5880J619L4AQWICSKIB7QZ34X">#REF!</definedName>
    <definedName name="BEx58BGQISDLNC1HO1TAPABNSYEI" hidden="1">#REF!</definedName>
    <definedName name="BEx58BRIOZK0RLFLN24KQEYRQI2H">#REF!</definedName>
    <definedName name="BEx58C2AP00HUX5MEQ0IP0YTGH8Z" hidden="1">#REF!</definedName>
    <definedName name="BEx58DK9AIMMG66KQYP17UXWPFVU">#REF!</definedName>
    <definedName name="BEx58K5N8E71C4BV4QUKI8CFI3DP" hidden="1">#REF!</definedName>
    <definedName name="BEx58L1ZU6Z6CM46VT7XVX6QZ3TM">#REF!</definedName>
    <definedName name="BEx58O780PQ05NF0Z1SKKRB3N099" hidden="1">#REF!</definedName>
    <definedName name="BEx58XHO7ZULLF2EUD7YIS0MGQJ5" hidden="1">#REF!</definedName>
    <definedName name="BEx58ZW0HAIGIPEX9CVA1PQQTR6X" hidden="1">#REF!</definedName>
    <definedName name="BEx590HK5D9TOQX5RPN2DZK6XOJR">#REF!</definedName>
    <definedName name="BEx590N1O8SNLNPXKJW5A3HV2PFS" hidden="1">#REF!</definedName>
    <definedName name="BEx591ZJ14LAJI4Q8DU3CQQBHZDV" hidden="1">#REF!</definedName>
    <definedName name="BEx59BA1KH3RG6K1LHL7YS2VB79N" hidden="1">#REF!</definedName>
    <definedName name="BEx59DOBTFTVE1L9188M055HXF70">#REF!</definedName>
    <definedName name="BEx59E9WABJP2TN71QAIKK79HPK9" hidden="1">#REF!</definedName>
    <definedName name="BEx59IX2LI3IJXTVUX81L377KM9Q">#REF!</definedName>
    <definedName name="BEx59P7MAPNU129ZTC5H3EH892G1" hidden="1">#REF!</definedName>
    <definedName name="BEx59WPJZYWUOEGJHPOVM5ETCM6G" hidden="1">#REF!</definedName>
    <definedName name="BEx5A11WZRQSIE089QE119AOX9ZG" hidden="1">#REF!</definedName>
    <definedName name="BEx5A53I4OI80LV9DRIR9EFD2XUD" hidden="1">#REF!</definedName>
    <definedName name="BEx5A7CIGCOTHJKHGUBDZG91JGPZ" hidden="1">#REF!</definedName>
    <definedName name="BEx5A8UFLT2SWVSG5COFA9B8P376" hidden="1">#REF!</definedName>
    <definedName name="BEx5ACAHJPLAS35SPSXQ88PJYGPI" hidden="1">#REF!</definedName>
    <definedName name="BEx5AFFTN3IXIBHDKM0FYC4OFL1S" hidden="1">#REF!</definedName>
    <definedName name="BEx5ANDOOW91YBCYUL4H4JOJKCSS" hidden="1">#REF!</definedName>
    <definedName name="BEx5AOFIO8KVRHIZ1RII337AA8ML" hidden="1">#REF!</definedName>
    <definedName name="BEx5APRZ66L5BWHFE8E4YYNEDTI4" hidden="1">#REF!</definedName>
    <definedName name="BEx5ARQ6V82KDMN77WT0B1AK7B5S" hidden="1">#REF!</definedName>
    <definedName name="BEx5ATDHF09KTRA28TB62S3673PD" hidden="1">#REF!</definedName>
    <definedName name="BEx5AUVDSQ35VO4BD9AKKGBM5S7D" hidden="1">#REF!</definedName>
    <definedName name="BEx5AV67NIRPF5598BA70A20E6M0">#REF!</definedName>
    <definedName name="BEx5AVX8QF1WJJIEAKX7QQBRB0YP">#REF!</definedName>
    <definedName name="BEx5AYGWUZSAH5II320ZTBVKHQK6">#REF!</definedName>
    <definedName name="BEx5B1RL2MD7TNTY002NXJH39J8N">#REF!</definedName>
    <definedName name="BEx5B22BHVKMAUFSMCLRXV0G2GNT">#REF!</definedName>
    <definedName name="BEx5B2T9CVDEGDB1JO0XQOB44TTT" hidden="1">#REF!</definedName>
    <definedName name="BEx5B4RHHX0J1BF2FZKEA0SPP29O" hidden="1">#REF!</definedName>
    <definedName name="BEx5B5YMSWP0OVI5CIQRP5V18D0C" hidden="1">#REF!</definedName>
    <definedName name="BEx5B825RW35M5H0UB2IZGGRS4ER" hidden="1">#REF!</definedName>
    <definedName name="BEx5BAWPMY0TL684WDXX6KKJLRCN" hidden="1">#REF!</definedName>
    <definedName name="BEx5BBI61U4Y65GD0ARMTALPP7SJ" hidden="1">#REF!</definedName>
    <definedName name="BEx5BCPB00WPAIYZRANHWIWOEFX0" hidden="1">#REF!</definedName>
    <definedName name="BEx5BDR56MEV4IHY6CIH2SVNG1UB" hidden="1">#REF!</definedName>
    <definedName name="BEx5BESZC5H329SKHGJOHZFILYJJ" hidden="1">#REF!</definedName>
    <definedName name="BEx5BHSQ42B50IU1TEQFUXFX9XQD" hidden="1">#REF!</definedName>
    <definedName name="BEx5BKSM4UN4C1DM3EYKM79MRC5K" hidden="1">#REF!</definedName>
    <definedName name="BEx5BLUHJTT18FM5B1HTUK7HID81" hidden="1">#REF!</definedName>
    <definedName name="BEx5BNN8NPH9KVOBARB9CDD9WLB6" hidden="1">#REF!</definedName>
    <definedName name="BEx5BQN48A0P0HALA6YWGQLFIY7R" hidden="1">#REF!</definedName>
    <definedName name="BEx5BW1CH2YI1QJUC8CYZ06E0UJA" hidden="1">#REF!</definedName>
    <definedName name="BEx5BY4UVDAABHVDZL21FT7SLJYJ">#REF!</definedName>
    <definedName name="BEx5BYFMZ80TDDN2EZO8CF39AIAC" hidden="1">#REF!</definedName>
    <definedName name="BEx5C2BWFW6SHZBFDEISKGXHZCQW" hidden="1">#REF!</definedName>
    <definedName name="BEx5C49ZFH8TO9ZU55729C3F7XG7" hidden="1">#REF!</definedName>
    <definedName name="BEx5C8GZQK13G60ZM70P63I5OS0L" hidden="1">#REF!</definedName>
    <definedName name="BEx5CAPTVN2NBT3UOMA1UFAL1C2R" hidden="1">#REF!</definedName>
    <definedName name="BEx5CDV8VSJ1XDWGSFLZ0Z0WQ8ZY" hidden="1">#REF!</definedName>
    <definedName name="BEx5CE60Q1KRXEMHAHU8Q25TGRHI" hidden="1">#REF!</definedName>
    <definedName name="BEx5CEM3SYF9XP0ZZVE0GEPCLV3F" hidden="1">#REF!</definedName>
    <definedName name="BEx5CFYQ0F1Z6P8SCVJ0I3UPVFE4" hidden="1">#REF!</definedName>
    <definedName name="BEx5CINUDCSDCAJSNNV7XVNU8Q79" hidden="1">#REF!</definedName>
    <definedName name="BEx5CNLUIOYU8EODGA03Z3547I9T" hidden="1">#REF!</definedName>
    <definedName name="BEx5CNR9ZYFH7VDST1YKR6JOAOVD" hidden="1">#REF!</definedName>
    <definedName name="BEx5CPEKNSJORIPFQC2E1LTRYY8L" hidden="1">#REF!</definedName>
    <definedName name="BEx5CQR6PPHZ1S1UI8J4XM1TRDYC" hidden="1">#REF!</definedName>
    <definedName name="BEx5CSUOL05D8PAM2TRDA9VRJT1O" hidden="1">#REF!</definedName>
    <definedName name="BEx5CUNFOO4YDFJ22HCMI2QKIGKM" hidden="1">#REF!</definedName>
    <definedName name="BEx5CXNC1MBJLFG1ELYHUCGYIFE7">#REF!</definedName>
    <definedName name="BEx5D8L47OF0WHBPFWXGZINZWUBZ" hidden="1">#REF!</definedName>
    <definedName name="BEx5DAJAHQ2SKUPCKSCR3PYML67L" hidden="1">#REF!</definedName>
    <definedName name="BEx5DC18JM1KJCV44PF18E0LNRKA" hidden="1">#REF!</definedName>
    <definedName name="BEx5DDJ7O4BDU7R2C0BM8S6IJSDR" hidden="1">#REF!</definedName>
    <definedName name="BEx5DJIZBTNS011R9IIG2OQ2L6ZX" hidden="1">#REF!</definedName>
    <definedName name="BEx5E123OLO9WQUOIRIDJ967KAGK" hidden="1">#REF!</definedName>
    <definedName name="BEx5E2UU5NES6W779W2OZTZOB4O7" hidden="1">#REF!</definedName>
    <definedName name="BEx5E3WOGQ72C32OX1TBFZSV7WRA" hidden="1">#REF!</definedName>
    <definedName name="BEx5E4CSE5G83J5K32WENF7BXL82" hidden="1">#REF!</definedName>
    <definedName name="BEx5E6R3QSXU42G46ZZ7URJIBOTU" hidden="1">#REF!</definedName>
    <definedName name="BEx5EBJRCYRL1UNDRQ20I4JP7IYI" hidden="1">#REF!</definedName>
    <definedName name="BEx5EJ6ZGL2YFL022J4PQTFAT7FU" hidden="1">#REF!</definedName>
    <definedName name="BEx5ELQL9B0VR6UT18KP11DHOTFX" hidden="1">#REF!</definedName>
    <definedName name="BEx5EN30VGJFG2FTB1GG4ZL3ZS7O">#REF!</definedName>
    <definedName name="BEx5EQJ74IWNVJJ75STRF6891J69" hidden="1">#REF!</definedName>
    <definedName name="BEx5ER4TJTFPN7IB1MNEB1ZFR5M6" hidden="1">#REF!</definedName>
    <definedName name="BEx5EXKOWU63KPLUG7JJVCQ39RXM">#REF!</definedName>
    <definedName name="BEx5EZ2ORDJQSTT4KQMZALOFR80B" hidden="1">#REF!</definedName>
    <definedName name="BEx5F1GYY7HY1HSEBXTYAQJ6P6OD" hidden="1">#REF!</definedName>
    <definedName name="BEx5F6V72QTCK7O39Y59R0EVM6CW" hidden="1">#REF!</definedName>
    <definedName name="BEx5FGLQVACD5F5YZG4DGSCHCGO2" hidden="1">#REF!</definedName>
    <definedName name="BEx5FGR7YST9UWW32VFER0W4LEF2" hidden="1">#REF!</definedName>
    <definedName name="BEx5FLJWHLW3BTZILDPN5NMA449V" hidden="1">#REF!</definedName>
    <definedName name="BEx5FNI2O10YN2SI1NO4X5GP3GTF" hidden="1">#REF!</definedName>
    <definedName name="BEx5FO8YRFSZCG3L608EHIHIHFY4" hidden="1">#REF!</definedName>
    <definedName name="BEx5FQNA6V4CNYSH013K45RI4BCV" hidden="1">#REF!</definedName>
    <definedName name="BEx5FSW55LVAZI956T9XU4KIBELE" hidden="1">#REF!</definedName>
    <definedName name="BEx5FTCEIIRM9OOPXK6PB2KJSLTA" hidden="1">#REF!</definedName>
    <definedName name="BEx5FVQPPEU32CPNV9RRQ9MNLLVE" hidden="1">#REF!</definedName>
    <definedName name="BEx5G08KGMG5X2AQKDGPFYG5GH94" hidden="1">#REF!</definedName>
    <definedName name="BEx5G1A8TFN4C4QII35U9DKYNIS8" hidden="1">#REF!</definedName>
    <definedName name="BEx5G1L0QO91KEPDMV1D8OT4BT73" hidden="1">#REF!</definedName>
    <definedName name="BEx5G7VM9DZEQJHMM57YNR96XQYD">#REF!</definedName>
    <definedName name="BEx5G86DZL1VYUX6KWODAP3WFAWP" hidden="1">#REF!</definedName>
    <definedName name="BEx5G8BV2GIOCM3C7IUFK8L04A6M" hidden="1">#REF!</definedName>
    <definedName name="BEx5G8H70AOIQNK90C2VU5BAF8TV" hidden="1">#REF!</definedName>
    <definedName name="BEx5GE66YNPSS5MSPTBXLYLNUHSJ" hidden="1">#REF!</definedName>
    <definedName name="BEx5GID9MVBUPFFT9M8K8B5MO9NV" hidden="1">#REF!</definedName>
    <definedName name="BEx5GK0IE7Q75FUKAIRKKR40F3P7">#REF!</definedName>
    <definedName name="BEx5GL2CVWMY3S947ALVPBQG1W21" hidden="1">#REF!</definedName>
    <definedName name="BEx5GN0EWA9SCQDPQ7NTUQH82QVK" hidden="1">#REF!</definedName>
    <definedName name="BEx5GNBCU4WZ74I0UXFL9ZG2XSGJ" hidden="1">#REF!</definedName>
    <definedName name="BEx5GT5PB17R2GKX3F4H7WWN4M94" hidden="1">#REF!</definedName>
    <definedName name="BEx5GUCTYC7QCWGWU5BTO7Y7HDZX" hidden="1">#REF!</definedName>
    <definedName name="BEx5GYUPJULJQ624TEESYFG1NFOH" hidden="1">#REF!</definedName>
    <definedName name="BEx5GZR2KDETMC7ZPNE1YU6YELWI" hidden="1">#REF!</definedName>
    <definedName name="BEx5H0NEE0AIN5E2UHJ9J9ISU9N1" hidden="1">#REF!</definedName>
    <definedName name="BEx5H1UJSEUQM2K8QHQXO5THVHSO" hidden="1">#REF!</definedName>
    <definedName name="BEx5H2WFSII73OJ41QGRAZ28JO53" hidden="1">#REF!</definedName>
    <definedName name="BEx5HAOT9XWUF7XIFRZZS8B9F5TZ" hidden="1">#REF!</definedName>
    <definedName name="BEx5HBW4ANW0P2CP6PO0BSQSJZTG" hidden="1">#REF!</definedName>
    <definedName name="BEx5HE4XRF9BUY04MENWY9CHHN5H" hidden="1">#REF!</definedName>
    <definedName name="BEx5HFHMABAT0H9KKS754X4T304E" hidden="1">#REF!</definedName>
    <definedName name="BEx5HGDZ7MX1S3KNXLRL9WU565V4" hidden="1">#REF!</definedName>
    <definedName name="BEx5HJZ9FAVNZSSBTAYRPZDYM9NU" hidden="1">#REF!</definedName>
    <definedName name="BEx5HZ9JMKHNLFWLVUB1WP5B39BL" hidden="1">#REF!</definedName>
    <definedName name="BEx5I244LQHZTF3XI66J8705R9XX" hidden="1">#REF!</definedName>
    <definedName name="BEx5I3B4OHOD6SAPLK3PZDRO1GYC" hidden="1">#REF!</definedName>
    <definedName name="BEx5I3WOH9EB7550INRVRD6J3PU6" hidden="1">#REF!</definedName>
    <definedName name="BEx5I4CZWURJPJZH95QO8E7MXFWV" hidden="1">#REF!</definedName>
    <definedName name="BEx5I8PBP4LIXDGID5BP0THLO0AQ" hidden="1">#REF!</definedName>
    <definedName name="BEx5I8USVUB3JP4S9OXGMZVMOQXR" hidden="1">#REF!</definedName>
    <definedName name="BEx5I9GDQSYIAL65UQNDMNFQCS9Y" hidden="1">#REF!</definedName>
    <definedName name="BEx5IBUPG9AWNW5PK7JGRGEJ4OLM" hidden="1">#REF!</definedName>
    <definedName name="BEx5IC06RVN8BSAEPREVKHKLCJ2L" hidden="1">#REF!</definedName>
    <definedName name="BEx5IEP42NEFY7WE75OWWG8Q7RCU">#REF!</definedName>
    <definedName name="BEx5IGI14D9S0TV9TNCCBLT5SEB6" hidden="1">#REF!</definedName>
    <definedName name="BEx5IWDVGKEN2VKAWE6K1QEEABWW">#REF!</definedName>
    <definedName name="BEx5J0FFP1KS4NGY20AEJI8VREEA" hidden="1">#REF!</definedName>
    <definedName name="BEx5J7X8DJ93OJORYVK5CTFWBVH9" hidden="1">#REF!</definedName>
    <definedName name="BEx5JA0PX3G0MN5LJDKEIDPT0LZU">#REF!</definedName>
    <definedName name="BEx5JENVO7X0TBQGRMGKRTMFB470" hidden="1">#REF!</definedName>
    <definedName name="BEx5JF3ZXLDIS8VNKDCY7ZI7H1CI" hidden="1">#REF!</definedName>
    <definedName name="BEx5JHCZJ8G6OOOW6EF3GABXKH6F" hidden="1">#REF!</definedName>
    <definedName name="BEx5JIUZ0JKOP30FBP7SU6EB8RNI" hidden="1">#REF!</definedName>
    <definedName name="BEx5JJB6W446THXQCRUKD3I7RKLP" hidden="1">#REF!</definedName>
    <definedName name="BEx5JJWTMI37U3RDEJOYLO93RJ6Z" hidden="1">#REF!</definedName>
    <definedName name="BEx5JK243FBJHURGPQAPXW4QF844" hidden="1">#REF!</definedName>
    <definedName name="BEx5JKNPM2MRUIDFE9Y18JSAG9W9" hidden="1">#REF!</definedName>
    <definedName name="BEx5JLUU6TGKM6CJ7LHC8BBX0Q0Y">#REF!</definedName>
    <definedName name="BEx5JNCT8Z7XSSPD5EMNAJELCU2V" hidden="1">#REF!</definedName>
    <definedName name="BEx5JP02DZ97IB62ITCKG1MMWBKN" hidden="1">#REF!</definedName>
    <definedName name="BEx5JQCNT9Y4RM306CHC8IPY3HBZ" hidden="1">#REF!</definedName>
    <definedName name="BEx5JR91NO6ECBKQUI7KBAUHVWQY" hidden="1">#REF!</definedName>
    <definedName name="BEx5JSG6WJ00CX1AI0W2PF0A3JNW">#REF!</definedName>
    <definedName name="BEx5JTHW7OW4QTNV5XZ3NC20LDLF" hidden="1">#REF!</definedName>
    <definedName name="BEx5JYAJNG9UN829R3S7MVC3S2RP" hidden="1">#REF!</definedName>
    <definedName name="BEx5K08PYKE6JOKBYIB006TX619P" hidden="1">#REF!</definedName>
    <definedName name="BEx5K1AKPNBF18M8BS3MHI13PF7R" hidden="1">#REF!</definedName>
    <definedName name="BEx5K21HQCDNYPG2QWFOVS99PE4A" hidden="1">#REF!</definedName>
    <definedName name="BEx5K2XUBI4PPQEA67866SKQOPBC" hidden="1">#REF!</definedName>
    <definedName name="BEx5K51DSERT1TR7B4A29R41W4NX" hidden="1">#REF!</definedName>
    <definedName name="BEx5KCJ4JCAHU2E4LCLVKFWL64CX" hidden="1">#REF!</definedName>
    <definedName name="BEx5KHBR8N8I9OVJ440EI2ZELA5T">#REF!</definedName>
    <definedName name="BEx5KHMKRHRDWNXM50YMWUFXJBY2" hidden="1">#REF!</definedName>
    <definedName name="BEx5KM9PJMIQFJSBANJO5FVW3Z28" hidden="1">#REF!</definedName>
    <definedName name="BEx5KOO1FHA4BJJBZGOZKTK8PRRN" hidden="1">#REF!</definedName>
    <definedName name="BEx5KRIL3PFC9PIM7NQWA09TEQWG" hidden="1">#REF!</definedName>
    <definedName name="BEx5KYER580I4T7WTLMUN7NLNP5K" hidden="1">#REF!</definedName>
    <definedName name="BEx5KZR90O22CCJW2H143Q50HGBQ" hidden="1">#REF!</definedName>
    <definedName name="BEx5L5G8IT9GCG3MH9LUWVPFYKOE">#REF!</definedName>
    <definedName name="BEx5LHLB3M6K4ZKY2F42QBZT30ZH" hidden="1">#REF!</definedName>
    <definedName name="BEx5LMDSMTGXHVXOSWGRZPXSQLSQ">#REF!</definedName>
    <definedName name="BEx5LQFHVF8COLORNQMDKWG2YEKB" hidden="1">#REF!</definedName>
    <definedName name="BEx5LRMNU3HXIE1BUMDHRU31F7JJ" hidden="1">#REF!</definedName>
    <definedName name="BEx5LSJ1LPUAX3ENSPECWPG4J7D1" hidden="1">#REF!</definedName>
    <definedName name="BEx5LTKQ8RQWJE4BC88OP928893U" hidden="1">#REF!</definedName>
    <definedName name="BEx5LTQ89CUEK7TR4TCGSD2MMKRK" hidden="1">#REF!</definedName>
    <definedName name="BEx5LWQ2YRWKLHNPUOX7A77685LZ" hidden="1">#REF!</definedName>
    <definedName name="BEx5LYO5AGM9ICPKZBV7EN03XYO9" hidden="1">#REF!</definedName>
    <definedName name="BEx5M77RRW57AVN750V0X62XEJ10" hidden="1">#REF!</definedName>
    <definedName name="BEx5M7T5JER9G2MLDH3G50GCW8PO" hidden="1">#REF!</definedName>
    <definedName name="BEx5MAIGJD3C3AO0RGLKRTEZBVUE" hidden="1">#REF!</definedName>
    <definedName name="BEx5MB9BR71LZDG7XXQ2EO58JC5F" hidden="1">#REF!</definedName>
    <definedName name="BEx5MJSWQ04VS8WFHCZXYA7ZWU81" hidden="1">#REF!</definedName>
    <definedName name="BEx5MLQZM68YQSKARVWTTPINFQ2C" hidden="1">#REF!</definedName>
    <definedName name="BEx5MVXTKNBXHNWTL43C670E4KXC" hidden="1">#REF!</definedName>
    <definedName name="BEx5MWOP1V9VR0JJYD6LXHB5LRQC" hidden="1">#REF!</definedName>
    <definedName name="BEx5MXQIV8IGKKCPM3SFC8F2J5E8">#REF!</definedName>
    <definedName name="BEx5N4XI4PWB1W9PMZ4O5R0HWTYD" hidden="1">#REF!</definedName>
    <definedName name="BEx5N7XD1THB4TUR6208KTME37XE" hidden="1">#REF!</definedName>
    <definedName name="BEx5NA68N6FJFX9UJXK4M14U487F" hidden="1">#REF!</definedName>
    <definedName name="BEx5NIKBG2GDJOYGE3WCXKU7YY51" hidden="1">#REF!</definedName>
    <definedName name="BEx5NQ21VOWDACH3A52OBDPC5G1P" hidden="1">#REF!</definedName>
    <definedName name="BEx5NQCWDBH1H1TDLWJGYHYZOS8Y">#REF!</definedName>
    <definedName name="BEx5NSLQB5BME587481TA1THZCT9" hidden="1">#REF!</definedName>
    <definedName name="BEx5NUEM24ZED9VYADF1LHA31YNV" hidden="1">#REF!</definedName>
    <definedName name="BEx5NV06L5J5IMKGOMGKGJ4PBZCD" hidden="1">#REF!</definedName>
    <definedName name="BEx5NZSSQ6PY99ZX2D7Q9IGOR34W" hidden="1">#REF!</definedName>
    <definedName name="BEx5O3ZUQ2OARA1CDOZ3NC4UE5AA" hidden="1">#REF!</definedName>
    <definedName name="BEx5OAFS0NJ2CB86A02E1JYHMLQ1" hidden="1">#REF!</definedName>
    <definedName name="BEx5OG4RPU8W1ETWDWM234NYYYEN" hidden="1">#REF!</definedName>
    <definedName name="BEx5OHXI4R617RH4NY6VKOI4ZRA2" hidden="1">#REF!</definedName>
    <definedName name="BEx5OL87PVSZSDHUK8KZBXSXHK2L" hidden="1">#REF!</definedName>
    <definedName name="BEx5OP9Y43F99O2IT69MKCCXGL61" hidden="1">#REF!</definedName>
    <definedName name="BEx5OR80DNC80GG0VQFSUZZKA9WX" hidden="1">#REF!</definedName>
    <definedName name="BEx5OXIKDIYQDT89AL1I005KPLFQ" hidden="1">#REF!</definedName>
    <definedName name="BEx5P43YFVU6P2VV49KQ4980BOGL" hidden="1">#REF!</definedName>
    <definedName name="BEx5P55MR79CQOGCZPEMBW5NHOF6">#REF!</definedName>
    <definedName name="BEx5P9Y9RDXNUAJ6CZ2LHMM8IM7T" hidden="1">#REF!</definedName>
    <definedName name="BEx5PC79MMOO32H4ZR7P5U0IAM7Y" hidden="1">#REF!</definedName>
    <definedName name="BEx5PHG040UB6SAJGMT6H4JLV2O8" hidden="1">#REF!</definedName>
    <definedName name="BEx5PHWB2C0D5QLP3BZIP3UO7DIZ" hidden="1">#REF!</definedName>
    <definedName name="BEx5PJP02W68K2E46L5C5YBSNU6T" hidden="1">#REF!</definedName>
    <definedName name="BEx5PLCA8DOMAU315YCS5275L2HS" hidden="1">#REF!</definedName>
    <definedName name="BEx5POXQZ0BM3XNB5JNZN76TT4EL">#REF!</definedName>
    <definedName name="BEx5PRXMZ5M65Z732WNNGV564C2J" hidden="1">#REF!</definedName>
    <definedName name="BEx5PYJ1M7KNW4566RAPKTK159HP" hidden="1">#REF!</definedName>
    <definedName name="BEx5Q4TM0DV73DM4D4ACLF585128">#REF!</definedName>
    <definedName name="BEx5Q6MCZKJF3PQW74W9W3IHKHSA" hidden="1">#REF!</definedName>
    <definedName name="BEx5QGT6ZJDVW73MNRC6IUML0GKF" hidden="1">#REF!</definedName>
    <definedName name="BEx5QPSW4IPLH50WSR87HRER05RF" hidden="1">#REF!</definedName>
    <definedName name="BEx73V0EP8EMNRC3EZJJKKVKWQVB" hidden="1">#REF!</definedName>
    <definedName name="BEx741WJHIJVXUX131SBXTVW8D71" hidden="1">#REF!</definedName>
    <definedName name="BEx746ZZ73QHTXKD87X7R3HKC2KM" hidden="1">#REF!</definedName>
    <definedName name="BEx7493GNGRINYB8DIXDBRZ3EEMI" hidden="1">#REF!</definedName>
    <definedName name="BEx74ESIB9Y8KGETIERMKU5PLCQR" hidden="1">#REF!</definedName>
    <definedName name="BEx74IZJLRUQ03RCK06W91H2260J" hidden="1">#REF!</definedName>
    <definedName name="BEx74Q6H3O7133AWQXWC21MI2UFT" hidden="1">#REF!</definedName>
    <definedName name="BEx74W6BJ8ENO3J25WNM5H5APKA3" hidden="1">#REF!</definedName>
    <definedName name="BEx755GRRD9BL27YHLH5QWIYLWB7" hidden="1">#REF!</definedName>
    <definedName name="BEx757V4HY4OAGXYAJGM7RJQE3NM" hidden="1">#REF!</definedName>
    <definedName name="BEx759D1D5SXS5ELLZVBI0SXYUNF" hidden="1">#REF!</definedName>
    <definedName name="BEx75BGL4B587TM29E78APZYJUTT" hidden="1">#REF!</definedName>
    <definedName name="BEx75GJZSZHUDN6OOAGQYFUDA2LP" hidden="1">#REF!</definedName>
    <definedName name="BEx75HGCCV5K4UCJWYV8EV9AG5YT" hidden="1">#REF!</definedName>
    <definedName name="BEx75MJT47XEWZSLZAG6IUOQKXIX" hidden="1">#REF!</definedName>
    <definedName name="BEx75PZT8TY5P13U978NVBUXKHT4" hidden="1">#REF!</definedName>
    <definedName name="BEx75T55F7GML8V1DMWL26WRT006" hidden="1">#REF!</definedName>
    <definedName name="BEx75VJGR07JY6UUWURQ4PJ29UKC" hidden="1">#REF!</definedName>
    <definedName name="BEx7654RDS2O29HYZMAG13YXE35T">#REF!</definedName>
    <definedName name="BEx765A28KL05DU9PG2REPK40UX3" hidden="1">#REF!</definedName>
    <definedName name="BEx765FEBBFR1VWDDWVKMZ7NU0BR" hidden="1">#REF!</definedName>
    <definedName name="BEx766MPDQV8CUZHWLFLEJ1PQMCC">#REF!</definedName>
    <definedName name="BEx76H9MLBJWK0F1J69Z47N2ZX3U" hidden="1">#REF!</definedName>
    <definedName name="BEx76I5ZXD6R7R1JK6X97K4N5KYR" hidden="1">#REF!</definedName>
    <definedName name="BEx76OREDDNUGNF94L403PJYA0OW" hidden="1">#REF!</definedName>
    <definedName name="BEx76V1XKGBEDZIV9DV1A2YV1JOI" hidden="1">#REF!</definedName>
    <definedName name="BEx76Y75POY93ZXGSGN8KX2Q61R0">#REF!</definedName>
    <definedName name="BEx7741OUGLA0WJQLQRUJSL4DE00" hidden="1">#REF!</definedName>
    <definedName name="BEx774HR91QKU3NU32J6D2M2K1U2" hidden="1">#REF!</definedName>
    <definedName name="BEx774N83DXLJZ54Q42PWIJZ2DN1" hidden="1">#REF!</definedName>
    <definedName name="BEx779QNIY3061ZV9BR462WKEGRW" hidden="1">#REF!</definedName>
    <definedName name="BEx77G19QU9A95CNHE6QMVSQR2T3" hidden="1">#REF!</definedName>
    <definedName name="BEx77HOHKWCI4AKUBJ36LZVM88SK" hidden="1">#REF!</definedName>
    <definedName name="BEx77L4I9KFKVCXQ2B6QRQFOMD8F">#REF!</definedName>
    <definedName name="BEx77O4IWEDB8R7H2W8VTKFZJHZ9">#REF!</definedName>
    <definedName name="BEx77OQ625E4LSEXLQEMAZHPDMMC" hidden="1">#REF!</definedName>
    <definedName name="BEx77P0S3GVMS7BJUL9OWUGJ1B02" hidden="1">#REF!</definedName>
    <definedName name="BEx77QDESURI6WW5582YXSK3A972" hidden="1">#REF!</definedName>
    <definedName name="BEx77VBI9XOPFHKEWU5EHQ9J675Y" hidden="1">#REF!</definedName>
    <definedName name="BEx7809GQOCLHSNH95VOYIX7P1TV" hidden="1">#REF!</definedName>
    <definedName name="BEx780K8XAXUHGVZGZWQ74DK4CI3" hidden="1">#REF!</definedName>
    <definedName name="BEx78226TN58UE0CTY98YEDU0LSL" hidden="1">#REF!</definedName>
    <definedName name="BEx7881ZZBWHRAX6W2GY19J8MGEQ" hidden="1">#REF!</definedName>
    <definedName name="BEx78A5IYYCMR88AXOWEFKVY8371" hidden="1">#REF!</definedName>
    <definedName name="BEx78A5JAWI6EMCWJ7AJWGAH8AMJ" hidden="1">#REF!</definedName>
    <definedName name="BEx78G5BNSAN3Q0S8V5PQUW2QI4R">#REF!</definedName>
    <definedName name="BEx78HHRIWDLHQX2LG0HWFRYEL1T" hidden="1">#REF!</definedName>
    <definedName name="BEx78NSKC3OQCQ4WQAIZ6JURE7GW" hidden="1">#REF!</definedName>
    <definedName name="BEx78OOPYID4QYC9KQ8TPDG220E4" hidden="1">#REF!</definedName>
    <definedName name="BEx78QMXZ2P1ZB3HJ9O50DWHCMXR" hidden="1">#REF!</definedName>
    <definedName name="BEx78SFO5VR28677DWZEMDN7G86X" hidden="1">#REF!</definedName>
    <definedName name="BEx78SFOYH1Z0ZDTO47W2M60TW6K" hidden="1">#REF!</definedName>
    <definedName name="BEx78VA3UW5ECMAWJSQ8N5WWFW3Y">#REF!</definedName>
    <definedName name="BEx7932NF2H0E4B660J7CJDLD196">#REF!</definedName>
    <definedName name="BEx79AKDT74Q4Z65KYGKW4YEWJGT">#REF!</definedName>
    <definedName name="BEx79HRD8NL9EMUOALME68ALFZYA" hidden="1">#REF!</definedName>
    <definedName name="BEx79IIDYYOZDYZJ12JK1LECXLT9" hidden="1">#REF!</definedName>
    <definedName name="BEx79JK3E6JO8MX4O35A5G8NZCC8" hidden="1">#REF!</definedName>
    <definedName name="BEx79JUVTZED49LXA84TGEX38KDG">#REF!</definedName>
    <definedName name="BEx79OCP4HQ6XP8EWNGEUDLOZBBS" hidden="1">#REF!</definedName>
    <definedName name="BEx79SEAYKUZB0H4LYBCD6WWJBG2" hidden="1">#REF!</definedName>
    <definedName name="BEx79SJRHTLS9PYM69O9BWW1FMJK" hidden="1">#REF!</definedName>
    <definedName name="BEx79YJJLBELICW9F9FRYSCQ101L" hidden="1">#REF!</definedName>
    <definedName name="BEx79YOUHTDD16ZGGUBH3JDBW1VZ" hidden="1">#REF!</definedName>
    <definedName name="BEx79YUC7B0V77FSBGIRCY1BR4VK" hidden="1">#REF!</definedName>
    <definedName name="BEx79ZW16B2UUK7VCBFP5BSR07BO" hidden="1">#REF!</definedName>
    <definedName name="BEx7A06T3RC2891FUX05G3QPRAUE" hidden="1">#REF!</definedName>
    <definedName name="BEx7A9S3JA1X7FH4CFSQLTZC4691" hidden="1">#REF!</definedName>
    <definedName name="BEx7ABA2C9IWH5VSLVLLLCY62161" hidden="1">#REF!</definedName>
    <definedName name="BEx7AE4LPLX8N85BYB0WCO5S7ZPV" hidden="1">#REF!</definedName>
    <definedName name="BEx7AQV3PGI9EVX19Y61TNZWQD3Z" hidden="1">#REF!</definedName>
    <definedName name="BEx7ASD1I654MEDCO6GGWA95PXSC" hidden="1">#REF!</definedName>
    <definedName name="BEx7ASYMO87QTI4OGS8RP4M3OLYE" hidden="1">#REF!</definedName>
    <definedName name="BEx7AVCX9S5RJP3NSZ4QM4E6ERDT" hidden="1">#REF!</definedName>
    <definedName name="BEx7AVYIFEVRX8X4MN7KJRQSLHOI">#REF!</definedName>
    <definedName name="BEx7AVYIGP0930MV5JEBWRYCJN68" hidden="1">#REF!</definedName>
    <definedName name="BEx7AWEMLDESDY2LZBKWJZQ54KZC" hidden="1">#REF!</definedName>
    <definedName name="BEx7B11YDBMRZG7EYCKJUO3H1Y6F" hidden="1">#REF!</definedName>
    <definedName name="BEx7B3LKPGMDIE1WTF5ZO95GA2PN" hidden="1">#REF!</definedName>
    <definedName name="BEx7B4HX1VGAPOQOHMBGHSS214S1">#REF!</definedName>
    <definedName name="BEx7B4Y6NQYETLAUHVDZTJAZ8MVI">#REF!</definedName>
    <definedName name="BEx7B5907VLMRC7RTA09IY9MF4T0">#REF!</definedName>
    <definedName name="BEx7B6LH6917TXOSAAQ6U7HVF018" hidden="1">#REF!</definedName>
    <definedName name="BEx7BACEX6XEB5LJBPZ8URFGZBDM" hidden="1">#REF!</definedName>
    <definedName name="BEx7BIQJ5XHOJHZUAVG3KLP0T1HX" hidden="1">#REF!</definedName>
    <definedName name="BEx7BPXFZXJ79FQ0E8AQE21PGVHA" hidden="1">#REF!</definedName>
    <definedName name="BEx7BZYUSVM9J8T67F0REX1CTULO">#REF!</definedName>
    <definedName name="BEx7C04AM39DQMC1TIX7CFZ2ADHX" hidden="1">#REF!</definedName>
    <definedName name="BEx7C10JR0Y56PX6W4ZQNBMGD7PB" hidden="1">#REF!</definedName>
    <definedName name="BEx7C40F0PQURHPI6YQ39NFIR86Z" hidden="1">#REF!</definedName>
    <definedName name="BEx7C93VR7SYRIJS1JO8YZKSFAW9" hidden="1">#REF!</definedName>
    <definedName name="BEx7CCPC6R1KQQZ2JQU6EFI1G0RM" hidden="1">#REF!</definedName>
    <definedName name="BEx7CIJST9GLS2QD383UK7VUDTGL" hidden="1">#REF!</definedName>
    <definedName name="BEx7CO8T2XKC7GHDSYNAWTZ9L7YR" hidden="1">#REF!</definedName>
    <definedName name="BEx7CW1CF00DO8A36UNC2X7K65C2" hidden="1">#REF!</definedName>
    <definedName name="BEx7CW6NFRL2P4XWP0MWHIYA97KF" hidden="1">#REF!</definedName>
    <definedName name="BEx7CXJB4ZWQDEFQSP6G5AKR4OOD" hidden="1">#REF!</definedName>
    <definedName name="BEx7D5RWKRS4W71J4NZ6ZSFHPKFT" hidden="1">#REF!</definedName>
    <definedName name="BEx7D8H1TPOX1UN17QZYEV7Q58GA" hidden="1">#REF!</definedName>
    <definedName name="BEx7DD4D7DAI5BN4L7AHWYB979CQ" hidden="1">#REF!</definedName>
    <definedName name="BEx7DGF13H2074LRWFZQ45PZ6JPX" hidden="1">#REF!</definedName>
    <definedName name="BEx7DJK8PIDAN27J7MCAKOA8QS00">#REF!</definedName>
    <definedName name="BEx7DKWUXEDIISSX4GDD4YYT887F" hidden="1">#REF!</definedName>
    <definedName name="BEx7DLIBIH9LA7NTR13C0AYZSWYG">#REF!</definedName>
    <definedName name="BEx7DM3W2ZJQDIFI1659STOES3XQ">#REF!</definedName>
    <definedName name="BEx7DMUYR2HC26WW7AOB1TULERMB" hidden="1">#REF!</definedName>
    <definedName name="BEx7DVJTRV44IMJIBFXELE67SZ7S" hidden="1">#REF!</definedName>
    <definedName name="BEx7DVUMFCI5INHMVFIJ44RTTSTT" hidden="1">#REF!</definedName>
    <definedName name="BEx7DXCJZ3I689VTA71VMXN7D2H4">#REF!</definedName>
    <definedName name="BEx7DXHVQ3XRVZ2H7QO8TYMIA4P9" hidden="1">#REF!</definedName>
    <definedName name="BEx7E2QT2U8THYOKBPXONB1B47WH" hidden="1">#REF!</definedName>
    <definedName name="BEx7E5QP7W6UKO74F5Y0VJ741HS5" hidden="1">#REF!</definedName>
    <definedName name="BEx7E6N29HGH3I47AFB2DCS6MVS6" hidden="1">#REF!</definedName>
    <definedName name="BEx7E9MXZLPIMVOFYW11LDD7SDZ2" hidden="1">#REF!</definedName>
    <definedName name="BEx7EBA8IYHQKT7IQAOAML660SYA" hidden="1">#REF!</definedName>
    <definedName name="BEx7EI6C8MCRZFEQYUBE5FSUTIHK" hidden="1">#REF!</definedName>
    <definedName name="BEx7EI6DL1Z6UWLFBXAKVGZTKHWJ" hidden="1">#REF!</definedName>
    <definedName name="BEx7EJ2RP9JO6Y2NKK635AZAR9UL" hidden="1">#REF!</definedName>
    <definedName name="BEx7EM2OG2ZUI0DEKW14GUYDBH55">#REF!</definedName>
    <definedName name="BEx7EPIS31XZ9RPD5SP14B7TZY36">#REF!</definedName>
    <definedName name="BEx7EQKHX7GZYOLXRDU534TT4H64" hidden="1">#REF!</definedName>
    <definedName name="BEx7ETV6L1TM7JSXJIGK3FC6RVZW" hidden="1">#REF!</definedName>
    <definedName name="BEx7EWK9GUVV6FXWYIGH0TAI4V2O" hidden="1">#REF!</definedName>
    <definedName name="BEx7EYYLHMBYQTH6I377FCQS7CSX" hidden="1">#REF!</definedName>
    <definedName name="BEx7F3GG2FI10JUMINUOIYICFVD9" hidden="1">#REF!</definedName>
    <definedName name="BEx7F4NMGGTZWR8S7710RWGFG8W2" hidden="1">#REF!</definedName>
    <definedName name="BEx7F53VWKXDOPELMM980QGUSGGD" hidden="1">#REF!</definedName>
    <definedName name="BEx7FBJRLJUZKK1FVSCNP0F4GBYT" hidden="1">#REF!</definedName>
    <definedName name="BEx7FCLG1RYI2SNOU1Y2GQZNZSWA" hidden="1">#REF!</definedName>
    <definedName name="BEx7FD1Q9UC00V8331JNLZA4VT1F">#REF!</definedName>
    <definedName name="BEx7FEJOQNYA7A6O7YB4SBB1KK73" hidden="1">#REF!</definedName>
    <definedName name="BEx7FGHONQ1RCMO5DQVW58D61M5M">#REF!</definedName>
    <definedName name="BEx7FIL87TXQSUJ03S7NBB9S4HA5" hidden="1">#REF!</definedName>
    <definedName name="BEx7FN32ZGWOAA4TTH79KINTDWR9" hidden="1">#REF!</definedName>
    <definedName name="BEx7FTOFOYQLDCCOJY1H3JHICFOI" hidden="1">#REF!</definedName>
    <definedName name="BEx7FVMORQ1N6SIECWJVJWT23E6Y" hidden="1">#REF!</definedName>
    <definedName name="BEx7FZ2NBD60FXGNYS120WYBTXA3" hidden="1">#REF!</definedName>
    <definedName name="BEx7G82CKM3NIY1PHNFK28M09PCH" hidden="1">#REF!</definedName>
    <definedName name="BEx7GMG8RQ2YB3WVSLKZZZKKRMV0" hidden="1">#REF!</definedName>
    <definedName name="BEx7GNCNA0LTK9LI3TVV7XHSDLZA">#REF!</definedName>
    <definedName name="BEx7GO906P4Y5KGHUR7JZKWSP4R6">#REF!</definedName>
    <definedName name="BEx7GQCIM1W1OR8EP7JKRMYGFHW2" hidden="1">#REF!</definedName>
    <definedName name="BEx7GR3ENYWRXXS5IT0UMEGOLGUH" hidden="1">#REF!</definedName>
    <definedName name="BEx7GSAL6P7TASL8MB63RFST1LJL" hidden="1">#REF!</definedName>
    <definedName name="BEx7GSLEAEDT83F2LWWOC5ZLL5JW" hidden="1">#REF!</definedName>
    <definedName name="BEx7H0JD6I5I8WQLLWOYWY5YWPQE" hidden="1">#REF!</definedName>
    <definedName name="BEx7H14XCXH7WEXEY1HVO53A6AGH" hidden="1">#REF!</definedName>
    <definedName name="BEx7H6ZA84EDCYX9HQKE2VH03R77" hidden="1">#REF!</definedName>
    <definedName name="BEx7H7A3IND3XX895B1NI519TC8J" hidden="1">#REF!</definedName>
    <definedName name="BEx7HFTIA8AC8BR8HKIN81VE1SGW" hidden="1">#REF!</definedName>
    <definedName name="BEx7HGVBEF4LEIF6RC14N3PSU461" hidden="1">#REF!</definedName>
    <definedName name="BEx7HHRP6OIBN749NAR4JO512P36" hidden="1">#REF!</definedName>
    <definedName name="BEx7HQ0GTGWIFUPUJ817T0XN8MVB">#REF!</definedName>
    <definedName name="BEx7HQ5T9FZ42QWS09UO4DT42Y0R" hidden="1">#REF!</definedName>
    <definedName name="BEx7HRCZE3CVGON1HV07MT5MNDZ3" hidden="1">#REF!</definedName>
    <definedName name="BEx7HRIGND8FX67MQSX5S5AYB3KQ">#REF!</definedName>
    <definedName name="BEx7HWGE2CANG5M17X4C8YNC3N8F" hidden="1">#REF!</definedName>
    <definedName name="BEx7HWGF0HBLP24AUIIOQ26MAT5V">#REF!</definedName>
    <definedName name="BEx7I01U4FLBZHM7EZ9YITBMDRYU">#REF!</definedName>
    <definedName name="BEx7I8FZ96C5JAHXS18ZV0912LZP" hidden="1">#REF!</definedName>
    <definedName name="BEx7IBVYN47SFZIA0K4MDKQZNN9V" hidden="1">#REF!</definedName>
    <definedName name="BEx7IJTYZHWYWQ1TQVKRC67VVT77" hidden="1">#REF!</definedName>
    <definedName name="BEx7IOBT9UP9R2B7456IXMELIJJW" hidden="1">#REF!</definedName>
    <definedName name="BEx7IV2IJ5WT7UC0UG7WP0WF2JZI" hidden="1">#REF!</definedName>
    <definedName name="BEx7IWV99LM4FB1AXIXRNLT7DZJM" hidden="1">#REF!</definedName>
    <definedName name="BEx7IXGU74GE5E4S6W4Z13AR092Y" hidden="1">#REF!</definedName>
    <definedName name="BEx7J4YL8Q3BI1MLH16YYQ18IJRD" hidden="1">#REF!</definedName>
    <definedName name="BEx7J9B4EOP8JPRQCUQJTYF4X0D6" hidden="1">#REF!</definedName>
    <definedName name="BEx7JBEMDLZO4AHM7SHE2PFAJPYZ" hidden="1">#REF!</definedName>
    <definedName name="BEx7JGNELQFQ61PU3RKEBIXGNRT8">#REF!</definedName>
    <definedName name="BEx7JH3HGBPI07OHZ5LFYK0UFZQR" hidden="1">#REF!</definedName>
    <definedName name="BEx7JR503KTNUD5OQK7XDKNNMWDH">#REF!</definedName>
    <definedName name="BEx7JV194190CNM6WWGQ3UBJ3CHH" hidden="1">#REF!</definedName>
    <definedName name="BEx7JVS5N0SIFT5K1GFEF5269O4B" hidden="1">#REF!</definedName>
    <definedName name="BEx7K0VL25LF11UTEBHWBIQ4JLM9" hidden="1">#REF!</definedName>
    <definedName name="BEx7K1H60J5NFM9WUXSTZ1OZCD6Q" hidden="1">#REF!</definedName>
    <definedName name="BEx7K7GZ607XQOGB81A1HINBTGOZ" hidden="1">#REF!</definedName>
    <definedName name="BEx7K7RRH438X004414UH7RN4ZMV">#REF!</definedName>
    <definedName name="BEx7KEYPBDXSNROH8M6CDCBN6B50" hidden="1">#REF!</definedName>
    <definedName name="BEx7KQCQDPSXM9V5M9IL44828Y2O" hidden="1">#REF!</definedName>
    <definedName name="BEx7KSAS8BZT6H8OQCZ5DNSTMO07" hidden="1">#REF!</definedName>
    <definedName name="BEx7KWHTBD21COXVI4HNEQH0Z3L8" hidden="1">#REF!</definedName>
    <definedName name="BEx7KXUGRMRSUXCM97Z7VRZQ9JH2" hidden="1">#REF!</definedName>
    <definedName name="BEx7L21IQVP1N1TTQLRMANSSLSLE" hidden="1">#REF!</definedName>
    <definedName name="BEx7L2XWHFNHRFRU54O5A0ZD5HCW">#REF!</definedName>
    <definedName name="BEx7L3DZH58ZUVXJY3QMJYM4KE2N" hidden="1">#REF!</definedName>
    <definedName name="BEx7L5C6U8MP6IZ67BD649WQYJEK" hidden="1">#REF!</definedName>
    <definedName name="BEx7L8HEYEVTATR0OG5JJO647KNI" hidden="1">#REF!</definedName>
    <definedName name="BEx7L8XOV64OMS15ZFURFEUXLMWF" hidden="1">#REF!</definedName>
    <definedName name="BEx7LFZ68JQ4N5V7C2TR8SZKCZV7">#REF!</definedName>
    <definedName name="BEx7LG4LXPEV2E7348V0GW7R7S2Y" hidden="1">#REF!</definedName>
    <definedName name="BEx7LJVFQACL9F4DRS9YZQ9R2N30" hidden="1">#REF!</definedName>
    <definedName name="BEx7LW5QZ5CTXER3C8JBFHDJCIKK">#REF!</definedName>
    <definedName name="BEx7M4942LKQWAZZWQFTC0GXS361" hidden="1">#REF!</definedName>
    <definedName name="BEx7MAUI1JJFDIJGDW4RWY5384LY" hidden="1">#REF!</definedName>
    <definedName name="BEx7MJJECN037YM914JXWOLVHMOS">#REF!</definedName>
    <definedName name="BEx7MJZO3UKAMJ53UWOJ5ZD4GGMQ" hidden="1">#REF!</definedName>
    <definedName name="BEx7MT4MFNXIVQGAT6D971GZW7CA" hidden="1">#REF!</definedName>
    <definedName name="BEx7NCWS2OIK5H160EANP0Y0TGHS">#REF!</definedName>
    <definedName name="BEx7NI062THZAM6I8AJWTFJL91CS" hidden="1">#REF!</definedName>
    <definedName name="BEx8ZMI1GH303SI2RV513Q2QNVAR">#REF!</definedName>
    <definedName name="BEx8ZY6UFM571XUE82FQZRNOKP90" hidden="1">#REF!</definedName>
    <definedName name="BEx904S75BPRYMHF0083JF7ES4NG" hidden="1">#REF!</definedName>
    <definedName name="BEx9082W2ZE8AO2ZC9HGPXHWEZNT">#REF!</definedName>
    <definedName name="BEx90CVJHW2G83ZSI8F4ZSPTFSPI" hidden="1">#REF!</definedName>
    <definedName name="BEx90DRXFP6P2TCUOXG8U9FMYEO8" hidden="1">#REF!</definedName>
    <definedName name="BEx90GRRS3P5O5J0YGHAV4Y4T32E">#REF!</definedName>
    <definedName name="BEx90HDD4RWF7JZGA8GCGG7D63MG" hidden="1">#REF!</definedName>
    <definedName name="BEx90LV85DJ4LXQPHG34YKU01GBY" hidden="1">#REF!</definedName>
    <definedName name="BEx90VGH5H09ON2QXYC9WIIEU98T" hidden="1">#REF!</definedName>
    <definedName name="BEx910EF0NWM274H6EIOIHFCBMW5">#REF!</definedName>
    <definedName name="BEx9175B70QXYAU5A8DJPGZQ46L9" hidden="1">#REF!</definedName>
    <definedName name="BEx918CGVNZVEGN4H38QGD98OFIY">#REF!</definedName>
    <definedName name="BEx91AQQRTV87AO27VWHSFZAD4ZR" hidden="1">#REF!</definedName>
    <definedName name="BEx91I8HRAN0CGUCXWNDOS54LTH3">#REF!</definedName>
    <definedName name="BEx91L8FLL5CWLA2CDHKCOMGVDZN" hidden="1">#REF!</definedName>
    <definedName name="BEx91OTVH9ZDBC3QTORU8RZX4EOC" hidden="1">#REF!</definedName>
    <definedName name="BEx91QH5JRZKQP1GPN2SQMR3CKAG" hidden="1">#REF!</definedName>
    <definedName name="BEx91ROALDNHO7FI4X8L61RH4UJE" hidden="1">#REF!</definedName>
    <definedName name="BEx91TMID71GVYH0U16QM1RV3PX0" hidden="1">#REF!</definedName>
    <definedName name="BEx91VF2D78PAF337E3L2L81K9W2" hidden="1">#REF!</definedName>
    <definedName name="BEx91WRQAYUR3VYGIL9WVHK2XVKB">#REF!</definedName>
    <definedName name="BEx91YKG5M0ZZDVWNGF80SPL8GUP" hidden="1">#REF!</definedName>
    <definedName name="BEx91Z6032QGEKQL4O080ZG896CS">#REF!</definedName>
    <definedName name="BEx921KBZS947QKU0J9XADYW9IYD">#REF!</definedName>
    <definedName name="BEx921PNZ46VORG2VRMWREWIC0SE" hidden="1">#REF!</definedName>
    <definedName name="BEx9220G1H60C9XPQZ8ZJTVB559X" hidden="1">#REF!</definedName>
    <definedName name="BEx929NP72PG7G4TFZGS66B3TRSQ">#REF!</definedName>
    <definedName name="BEx92A99TAHC4LYM594ZJ3HSHNF0">#REF!</definedName>
    <definedName name="BEx92DJXEXVC627QL1HYSV2VSHSS" hidden="1">#REF!</definedName>
    <definedName name="BEx92DPEKL5WM5A3CN8674JI0PR3" hidden="1">#REF!</definedName>
    <definedName name="BEx92ER2RMY93TZK0D9L9T3H0GI5" hidden="1">#REF!</definedName>
    <definedName name="BEx92ER3H8Q2ML6NEP6ZTGUYMORT">#REF!</definedName>
    <definedName name="BEx92FI04PJT4LI23KKIHRXWJDTT" hidden="1">#REF!</definedName>
    <definedName name="BEx92HR14HQ9D5JXCSPA4SS4RT62" hidden="1">#REF!</definedName>
    <definedName name="BEx92HWA2D6A5EX9MFG68G0NOMSN" hidden="1">#REF!</definedName>
    <definedName name="BEx92L6ZNX79FI3CQQCOGPEXXBD4">#REF!</definedName>
    <definedName name="BEx92MJN6JDZA5A5YOMY1ENY2H0Y" hidden="1">#REF!</definedName>
    <definedName name="BEx92PUBDIXAU1FW5ZAXECMAU0LN" hidden="1">#REF!</definedName>
    <definedName name="BEx92S8MHFFIVRQ2YSHZNQGOFUHD" hidden="1">#REF!</definedName>
    <definedName name="BEx92XXNHCDNK9J3TK2K2UTDJHLI">#REF!</definedName>
    <definedName name="BEx935VHGQGAJAXJKSPCC6GC2KIE" hidden="1">#REF!</definedName>
    <definedName name="BEx937TQ69HSUZUA70F1X294D4OD" hidden="1">#REF!</definedName>
    <definedName name="BEx939GYDZ83WWRCCXFBYEIZL6TV" hidden="1">#REF!</definedName>
    <definedName name="BEx93B9OULL2YGC896XXYAAJSTRK" hidden="1">#REF!</definedName>
    <definedName name="BEx93EF2OPUY92WSYH0W2RMHNX2M" hidden="1">#REF!</definedName>
    <definedName name="BEx93FGQOII8AHFU6EMSI4IN8SEH" hidden="1">#REF!</definedName>
    <definedName name="BEx93FRKF99NRT3LH99UTIH7AAYF" hidden="1">#REF!</definedName>
    <definedName name="BEx93M7FSHP50OG34A4W8W8DF12U" hidden="1">#REF!</definedName>
    <definedName name="BEx93OLWY2O3PRA74U41VG5RXT4Q" hidden="1">#REF!</definedName>
    <definedName name="BEx93RWFAF6YJGYUTITVM445C02U" hidden="1">#REF!</definedName>
    <definedName name="BEx93SY9RWG3HUV4YXQKXJH9FH14" hidden="1">#REF!</definedName>
    <definedName name="BEx93TJUX3U0FJDBG6DDSNQ91R5J" hidden="1">#REF!</definedName>
    <definedName name="BEx942UCRHMI4B0US31HO95GSC2X" hidden="1">#REF!</definedName>
    <definedName name="BEx948ZFFQWVIDNG4AZAUGGGEB5U" hidden="1">#REF!</definedName>
    <definedName name="BEx94CKXG92OMURH41SNU6IOHK4J" hidden="1">#REF!</definedName>
    <definedName name="BEx94E8CBMGM9YP8Z0W8OWHAAZH1" hidden="1">#REF!</definedName>
    <definedName name="BEx94GXG30CIVB6ZQN3X3IK6BZXQ" hidden="1">#REF!</definedName>
    <definedName name="BEx94HZ5LURYM9ST744ALV6ZCKYP" hidden="1">#REF!</definedName>
    <definedName name="BEx94IQ75E90YUMWJ9N591LR7DQQ" hidden="1">#REF!</definedName>
    <definedName name="BEx94JH2UIDDWLFXTA37PW64Y9KG">#REF!</definedName>
    <definedName name="BEx94L9TBK45AUQSX1IUZ86U1GPQ" hidden="1">#REF!</definedName>
    <definedName name="BEx94LPX7PAQESPZBDFLM6B8Z6KI">#REF!</definedName>
    <definedName name="BEx94N7W5T3U7UOE97D6OVIBUCXS" hidden="1">#REF!</definedName>
    <definedName name="BEx94VGNLJZTDC0KLK355K58VA1T">#REF!</definedName>
    <definedName name="BEx94YGJ1N7ZS6UWI5HXL9C9CF3D" hidden="1">#REF!</definedName>
    <definedName name="BEx9509BRRWMEPNWE0KMGJK6ED8A">#REF!</definedName>
    <definedName name="BEx953PB6S6ECMD8N0JSW0CBG0DA" hidden="1">#REF!</definedName>
    <definedName name="BEx955NIAWX5OLAHMTV6QFUZPR30" hidden="1">#REF!</definedName>
    <definedName name="BEx9581TYVI2M5TT4ISDAJV4W7Z6" hidden="1">#REF!</definedName>
    <definedName name="BEx95JQME67SEFU0LZUHQDBCTMR8" hidden="1">#REF!</definedName>
    <definedName name="BEx95NHF4RVUE0YDOAFZEIVBYJXD" hidden="1">#REF!</definedName>
    <definedName name="BEx95QBZMG0E2KQ9BERJ861QLYN3" hidden="1">#REF!</definedName>
    <definedName name="BEx95QHBVDN795UNQJLRXG3RDU49" hidden="1">#REF!</definedName>
    <definedName name="BEx95TBVUWV7L7OMFMZDQEXGVHU6" hidden="1">#REF!</definedName>
    <definedName name="BEx95U89DZZSVO39TGS62CX8G9N4" hidden="1">#REF!</definedName>
    <definedName name="BEx95V9ZEJXUGHH63RQSDQHV6NNO">#REF!</definedName>
    <definedName name="BEx95WRXR3XR164C0NDHJM1HU9GG" hidden="1">#REF!</definedName>
    <definedName name="BEx95ZBPVBQBIU0LCXSH93UZK4VU" hidden="1">#REF!</definedName>
    <definedName name="BEx9602K2GHNBUEUVT9ONRQU1GMD" hidden="1">#REF!</definedName>
    <definedName name="BEx961PTB33K4Y0P39FKXEIGD1E4" hidden="1">#REF!</definedName>
    <definedName name="BEx962BL3Y4LA53EBYI64ZYMZE8U" hidden="1">#REF!</definedName>
    <definedName name="BEx963O2KVUOFM57CMRD2OVZO29Y">#REF!</definedName>
    <definedName name="BEx966NZJDTRDALTMTUPZNM5DGBB" hidden="1">#REF!</definedName>
    <definedName name="BEx968M0J29TAYY1Z5TDJ9IFVX4E" hidden="1">#REF!</definedName>
    <definedName name="BEx96F23FQVO2V7KF1LUZPI3FTZ1" hidden="1">#REF!</definedName>
    <definedName name="BEx96ICQS09TZ8OL37R461AV96NZ">#REF!</definedName>
    <definedName name="BEx96KR21O7H9R29TN0S45Y3QPUK" hidden="1">#REF!</definedName>
    <definedName name="BEx96PP1L179IIAM5OKP4HA9QIG3">#REF!</definedName>
    <definedName name="BEx96R6YP7HPCLL5J47HR3AK2X8Q">#REF!</definedName>
    <definedName name="BEx96SUFKHHFE8XQ6UUO6ILDOXHO" hidden="1">#REF!</definedName>
    <definedName name="BEx96UN4YWXBDEZ1U1ZUIPP41Z7I" hidden="1">#REF!</definedName>
    <definedName name="BEx9706NFOGJWDFFOFDUAFC8NNTP" hidden="1">#REF!</definedName>
    <definedName name="BEx970MYCPJ6DQ44TKLOIGZO5LHH" hidden="1">#REF!</definedName>
    <definedName name="BEx971ZEIA1P7MMD6GWB0T3TTJCC" hidden="1">#REF!</definedName>
    <definedName name="BEx978KSD61YJH3S9DGO050R2EHA" hidden="1">#REF!</definedName>
    <definedName name="BEx97H9O1NAKAPK4MX4PKO34ICL5" hidden="1">#REF!</definedName>
    <definedName name="BEx97HVA5F2I0D6ID81KCUDEQOIH" hidden="1">#REF!</definedName>
    <definedName name="BEx97IBD12QEVQJONDS325KUAJUJ" hidden="1">#REF!</definedName>
    <definedName name="BEx97MNUZQ1Z0AO2FL7XQYVNCPR7" hidden="1">#REF!</definedName>
    <definedName name="BEx97NPQBACJVD9K1YXI08RTW9E2" hidden="1">#REF!</definedName>
    <definedName name="BEx97RWQLXS0OORDCN69IGA58CWU" hidden="1">#REF!</definedName>
    <definedName name="BEx97SYGJ2UR4ZKWEUZGAWJ3IVTR" hidden="1">#REF!</definedName>
    <definedName name="BEx97UGETI1N2A3XTCQTU5IIMY5Y">#REF!</definedName>
    <definedName name="BEx97Y1XBXDMCEUQMOVKGVOBRRPS" hidden="1">#REF!</definedName>
    <definedName name="BEx97YNGGDFIXHTMGFL2IHAQX9MI" hidden="1">#REF!</definedName>
    <definedName name="BEx97YSSPQEK9H4WTMHM4U860BJJ" hidden="1">#REF!</definedName>
    <definedName name="BEx981HW73BUZWT14TBTZHC0ZTJ4" hidden="1">#REF!</definedName>
    <definedName name="BEx9871KU0N99P0900EAK69VFYT2" hidden="1">#REF!</definedName>
    <definedName name="BEx98A6T3B7Z38IYFXT8A6483K0V">#REF!</definedName>
    <definedName name="BEx98HU0R559UL2C0XMS0LQYC5EA" hidden="1">#REF!</definedName>
    <definedName name="BEx98IFKNJFGZFLID1YTRFEG1SXY" hidden="1">#REF!</definedName>
    <definedName name="BEx98WTGMYWOAWUVBZ8OQR4B1VJ5">#REF!</definedName>
    <definedName name="BEx9915UVD4G7RA3IMLFZ0LG3UA2" hidden="1">#REF!</definedName>
    <definedName name="BEx991WRK411JNUWYHCZV61ZZFIM">#REF!</definedName>
    <definedName name="BEx992CZON8AO7U7V88VN1JBO0MG" hidden="1">#REF!</definedName>
    <definedName name="BEx9952469XMFGSPXL7CMXHPJF90" hidden="1">#REF!</definedName>
    <definedName name="BEx996PDFJKUPC5R3NK6OXLHT7MP">#REF!</definedName>
    <definedName name="BEx997LXCH08CBLLM554YG5S56HR">#REF!</definedName>
    <definedName name="BEx99995OO0X4HC0IQDAISYRWAJG" hidden="1">#REF!</definedName>
    <definedName name="BEx99B77I7TUSHRR4HIZ9FU2EIUT" hidden="1">#REF!</definedName>
    <definedName name="BEx99Q6PH5F3OQKCCAAO75PYDEFN" hidden="1">#REF!</definedName>
    <definedName name="BEx99WBYT2D6UUC1PT7A40ENYID4" hidden="1">#REF!</definedName>
    <definedName name="BEx99XOGHOM28CNCYKQWYGL56W2S" hidden="1">#REF!</definedName>
    <definedName name="BEx99YFJ8JDPEEEQRABGIA0M020Y" hidden="1">#REF!</definedName>
    <definedName name="BEx99ZRZ4I7FHDPGRAT5VW7NVBPU" hidden="1">#REF!</definedName>
    <definedName name="BEx9A0OBMGQC5NOC7A5V2RSNVHBW" hidden="1">#REF!</definedName>
    <definedName name="BEx9AA4BHNBXV8MVTOY6N6V7AP6A" hidden="1">#REF!</definedName>
    <definedName name="BEx9AAV6SW79BCTVQ76BFIM2GJJ2" hidden="1">#REF!</definedName>
    <definedName name="BEx9ACD4ES220PA5N501YU51JDKJ">#REF!</definedName>
    <definedName name="BEx9ADPRQZSMQBC5ZVK9Y67PRZBV" hidden="1">#REF!</definedName>
    <definedName name="BEx9ADV30IBPVHCP9DHD8YDW7M8I" hidden="1">#REF!</definedName>
    <definedName name="BEx9AF29DH8LK2T0U5C5C51YVU96">#REF!</definedName>
    <definedName name="BEx9AF7L5ZENW5KXQT3860J0R5IG" hidden="1">#REF!</definedName>
    <definedName name="BEx9AKWPNM58M88D1ZL7PKKW6ES3" hidden="1">#REF!</definedName>
    <definedName name="BEx9ARY7F2Q2JQT63RW0CEZQ1WDB" hidden="1">#REF!</definedName>
    <definedName name="BEx9AT5E3ZSHKSOL35O38L8HF9TH" hidden="1">#REF!</definedName>
    <definedName name="BEx9AV8W1FAWF5BHATYEN47X12JN" hidden="1">#REF!</definedName>
    <definedName name="BEx9B8A5186FNTQQNLIO5LK02ABI" hidden="1">#REF!</definedName>
    <definedName name="BEx9B8VR20E2CILU4CDQUQQ9ONXK" hidden="1">#REF!</definedName>
    <definedName name="BEx9B917EUP13X6FQ3NPQL76XM5V" hidden="1">#REF!</definedName>
    <definedName name="BEx9BAJ5WYEQ623HUT9NNCMP3RUG" hidden="1">#REF!</definedName>
    <definedName name="BEx9BAOGUISRQKRB42IUZNSUS3RS" hidden="1">#REF!</definedName>
    <definedName name="BEx9BCBV86NAOTMCAYGOG2K426CC" hidden="1">#REF!</definedName>
    <definedName name="BEx9BJIOLBJX09A90B4NMY8EPWVW">#REF!</definedName>
    <definedName name="BEx9BYSYW7QCPXS2NAVLFAU5Y2Z2" hidden="1">#REF!</definedName>
    <definedName name="BEx9C17AHM4NMY8G3WK6YQ0T0WDU" hidden="1">#REF!</definedName>
    <definedName name="BEx9C17G039V7Z6B6L2PDUIZFX6F">#REF!</definedName>
    <definedName name="BEx9C590HJ2O31IWJB73C1HR74AI" hidden="1">#REF!</definedName>
    <definedName name="BEx9CCQRMYYOGIOYTOM73VKDIPS1" hidden="1">#REF!</definedName>
    <definedName name="BEx9CJHG02ADUIJ0WCG5FYLWETIN" hidden="1">#REF!</definedName>
    <definedName name="BEx9CMMSQA4LXHX5RGGTAJ9WVHTY" hidden="1">#REF!</definedName>
    <definedName name="BEx9CTDI67HC12AXERPXGHMJ1995" hidden="1">#REF!</definedName>
    <definedName name="BEx9CTDJ6OYUCCHJVREB4QE71EVB" hidden="1">#REF!</definedName>
    <definedName name="BEx9D1BC9FT19KY0INAABNDBAMR1" hidden="1">#REF!</definedName>
    <definedName name="BEx9D6K8Z4KQ7HGOYQFXGQMI2R7S" hidden="1">#REF!</definedName>
    <definedName name="BEx9DG089M31E3AB3O4HYTSE6Y81" hidden="1">#REF!</definedName>
    <definedName name="BEx9DGLRBAA81DUUOT35XR05XLKG" hidden="1">#REF!</definedName>
    <definedName name="BEx9DIZXF9X0GE90ROFYKV6K3PM9" hidden="1">#REF!</definedName>
    <definedName name="BEx9DJR0V3EIL8CY42MLNDLFRGSW">#REF!</definedName>
    <definedName name="BEx9DMW6X86S4VKNW0J7LC0211N9">#REF!</definedName>
    <definedName name="BEx9DN6ZMF18Q39MPMXSDJTZQNJ3" hidden="1">#REF!</definedName>
    <definedName name="BEx9DUU8DALPSCW66GTMQRPXZ6GL" hidden="1">#REF!</definedName>
    <definedName name="BEx9E08EK253W8SNA7NOGR32IG6U" hidden="1">#REF!</definedName>
    <definedName name="BEx9E14TDNSEMI784W0OTIEQMWN6" hidden="1">#REF!</definedName>
    <definedName name="BEx9E2BZ2B1R41FMGJCJ7JLGLUAJ" hidden="1">#REF!</definedName>
    <definedName name="BEx9E2S1LDHWNY3YCSQ6AY2CX2VH" hidden="1">#REF!</definedName>
    <definedName name="BEx9E7KNW63UGZTY2SSHSEGLDKYG">#REF!</definedName>
    <definedName name="BEx9E8BKN9ID8INFDMLOY12FC94B" hidden="1">#REF!</definedName>
    <definedName name="BEx9E9DFNY1QBHHE8NWFNK9KEYV5" hidden="1">#REF!</definedName>
    <definedName name="BEx9EEGVFGD9P2J88ICA4KVPXY9N" hidden="1">#REF!</definedName>
    <definedName name="BEx9EG9KBJ77M8LEOR9ITOKN5KXY" hidden="1">#REF!</definedName>
    <definedName name="BEx9EHGQHOBSWB60JAPUOVE46FK0" hidden="1">#REF!</definedName>
    <definedName name="BEx9EMK6HAJJMVYZTN5AUIV7O1E6" hidden="1">#REF!</definedName>
    <definedName name="BEx9EOI7XEEU1DO16WZIXL4Z40VP" hidden="1">#REF!</definedName>
    <definedName name="BEx9EQLVZHYQ1TPX7WH3SOWXCZLE" hidden="1">#REF!</definedName>
    <definedName name="BEx9ETLU0EK5LGEM1QCNYN2S8O5F" hidden="1">#REF!</definedName>
    <definedName name="BEx9EYP8EU65GUB90S4MJYW0APNZ" hidden="1">#REF!</definedName>
    <definedName name="BEx9EZQXEWMDSNH3J8SI5HHQ218A" hidden="1">#REF!</definedName>
    <definedName name="BEx9F0Y2ESUNE3U7TQDLMPE9BO67" hidden="1">#REF!</definedName>
    <definedName name="BEx9F5W18ZGFOKGRE8PR6T1MO6GT" hidden="1">#REF!</definedName>
    <definedName name="BEx9F78N4HY0XFGBQ4UJRD52L1EI" hidden="1">#REF!</definedName>
    <definedName name="BEx9FC6M8X9JRFGVDP4STUY1223L">#REF!</definedName>
    <definedName name="BEx9FCXNQYXFLYLIBKY0D8E3AE2A">#REF!</definedName>
    <definedName name="BEx9FD2Z26WZEL3PTSM5J30VDFSY" hidden="1">#REF!</definedName>
    <definedName name="BEx9FEFLAIA72Z256A7MU4Y6HU5W">#REF!</definedName>
    <definedName name="BEx9FF16LOQP5QIR4UHW5EIFGQB8" hidden="1">#REF!</definedName>
    <definedName name="BEx9FIMNTDW1WWN2CVER8QCSS7D4">#REF!</definedName>
    <definedName name="BEx9FJTSRCZ3ZXT3QVBJT5NF8T7V" hidden="1">#REF!</definedName>
    <definedName name="BEx9FLRVEKHKYUC14ZMVEXYYH8R8" hidden="1">#REF!</definedName>
    <definedName name="BEx9FMIYJ2USHK1N6RNOQQ277AM4">#REF!</definedName>
    <definedName name="BEx9FO66J42FQ0LK6TMYOZDX9GI6" hidden="1">#REF!</definedName>
    <definedName name="BEx9FQVA0993UKN4K44BL09PTV9Q" hidden="1">#REF!</definedName>
    <definedName name="BEx9FRBEEYPS5HLS3XT34AKZN94G" hidden="1">#REF!</definedName>
    <definedName name="BEx9FUM9Y596VQNWSLTX1FXWYHER">#REF!</definedName>
    <definedName name="BEx9FZ9FDQYJEZNCQ6YEBSFDDNA8" hidden="1">#REF!</definedName>
    <definedName name="BEx9G0WU3ZZ9HDR25QJGWEUIX4SN" hidden="1">#REF!</definedName>
    <definedName name="BEx9G17GB2V3PQ50QQFW2NROEZT9" hidden="1">#REF!</definedName>
    <definedName name="BEx9G3B5HAHWMTYXN8VR94HR2AKB">#REF!</definedName>
    <definedName name="BEx9G892CF6SM99J007LDYZPPYNL" hidden="1">#REF!</definedName>
    <definedName name="BEx9GDY4D8ZPQJCYFIMYM0V0C51Y" hidden="1">#REF!</definedName>
    <definedName name="BEx9GGY04V0ZWI6O9KZH4KSBB389" hidden="1">#REF!</definedName>
    <definedName name="BEx9GIQQDL6RK4C9P1VMD1I5IA09">#REF!</definedName>
    <definedName name="BEx9GJCC7BWX156MTPY59VC5JN0O" hidden="1">#REF!</definedName>
    <definedName name="BEx9GNOPB6OZ2RH3FCDNJR38RJOS" hidden="1">#REF!</definedName>
    <definedName name="BEx9GNU701BD7YSS9TFG6GMA2Z8A" hidden="1">#REF!</definedName>
    <definedName name="BEx9GQ30A6JEV5UJKJYRC1WX3RV5">#REF!</definedName>
    <definedName name="BEx9GQU1866STFJ3NWES5R5FK9O3" hidden="1">#REF!</definedName>
    <definedName name="BEx9GUQALUWCD30UKUQGSWW8KBQ7" hidden="1">#REF!</definedName>
    <definedName name="BEx9GWTU9DMQA3POEIZGWJWJVEWS" hidden="1">#REF!</definedName>
    <definedName name="BEx9GY6BVFQGCLMOWVT6PIC9WP5X" hidden="1">#REF!</definedName>
    <definedName name="BEx9GZ2P3FDHKXEBXX2VS0BG2NP2" hidden="1">#REF!</definedName>
    <definedName name="BEx9H04IB14E1437FF2OIRRWBSD7" hidden="1">#REF!</definedName>
    <definedName name="BEx9H3KJ0ZB5DVT7L7S22FCKIOHC" hidden="1">#REF!</definedName>
    <definedName name="BEx9H5O1KDZJCW91Q29VRPY5YS6P" hidden="1">#REF!</definedName>
    <definedName name="BEx9H8YR0E906F1JXZMBX3LNT004" hidden="1">#REF!</definedName>
    <definedName name="BEx9H9V5D52IFWEZD3I221Z2VYVD" hidden="1">#REF!</definedName>
    <definedName name="BEx9HA5XTSNG6EHFSDP8ZCMLLCO3">#REF!</definedName>
    <definedName name="BEx9HB7PT8DWBGW6HTFY33EFHSAF" hidden="1">#REF!</definedName>
    <definedName name="BEx9HCUZSYI9UUDH7Z582GES1APO">#REF!</definedName>
    <definedName name="BEx9HOZW6YJFQ89XRAQV1BV7KSMD">#REF!</definedName>
    <definedName name="BEx9HQHV4N00R3PBTH3QTYPDU3WQ" hidden="1">#REF!</definedName>
    <definedName name="BEx9HZSBU21CDFZGOTLNHIXHXF84">#REF!</definedName>
    <definedName name="BEx9I8XIG7E5NB48QQHXP23FIN60" hidden="1">#REF!</definedName>
    <definedName name="BEx9IMV4929ZUL3HLHQ30HPTUGJL">#REF!</definedName>
    <definedName name="BEx9IQRF01ATLVK0YE60ARKQJ68L" hidden="1">#REF!</definedName>
    <definedName name="BEx9IQRF60EPDRMMFD2YTOWLZVQU" hidden="1">#REF!</definedName>
    <definedName name="BEx9IT5QNZWKM6YQ5WER0DC2PMMU" hidden="1">#REF!</definedName>
    <definedName name="BEx9IW5MFLXTVCJHVUZTUH93AXOS" hidden="1">#REF!</definedName>
    <definedName name="BEx9IX1ZRFUE85ATW4NGTSACFIOO" hidden="1">#REF!</definedName>
    <definedName name="BEx9IXCSPSZC80YZUPRCYTG326KV" hidden="1">#REF!</definedName>
    <definedName name="BEx9IZ5JWO6UJ4YVOAODB228M7RZ" hidden="1">#REF!</definedName>
    <definedName name="BEx9IZR39NHDGOM97H4E6F81RTQW" hidden="1">#REF!</definedName>
    <definedName name="BEx9IZR3WP2BURWA2052ZX8WFD8I">#REF!</definedName>
    <definedName name="BEx9J1EJIB9UVZKMZ7QHB9U6VVOO" hidden="1">#REF!</definedName>
    <definedName name="BEx9J6CH5E7YZPER7HXEIOIKGPCA" hidden="1">#REF!</definedName>
    <definedName name="BEx9JAJJB1LP7T4P1H7H149GDL6W">#REF!</definedName>
    <definedName name="BEx9JFC5J2BPC5W1QT1B3YFW4RMG">#REF!</definedName>
    <definedName name="BEx9JJTZKVUJAVPTRE0RAVTEH41G" hidden="1">#REF!</definedName>
    <definedName name="BEx9JLBYK239B3F841C7YG1GT7ST" hidden="1">#REF!</definedName>
    <definedName name="BExAW0BG903N0S4NUSQQ5EL1KS2Z">#REF!</definedName>
    <definedName name="BExAW4IIW5D0MDY6TJ3G4FOLPYIR" hidden="1">#REF!</definedName>
    <definedName name="BExAWTOT90GFHUSKPNL3WDYO1UJJ" hidden="1">#REF!</definedName>
    <definedName name="BExAWX4TM5S7IAY7QW6J8B2ZL3JF" hidden="1">#REF!</definedName>
    <definedName name="BExAX2TU15VIP65OGKSZD41PMO4N" hidden="1">#REF!</definedName>
    <definedName name="BExAX410NB4F2XOB84OR2197H8M5" hidden="1">#REF!</definedName>
    <definedName name="BExAX7MGHI7OBZADTXXF5PHRR4U8" hidden="1">#REF!</definedName>
    <definedName name="BExAX8TNG8LQ5Q4904SAYQIPGBSV" hidden="1">#REF!</definedName>
    <definedName name="BExAXBO7IREHRV1J9G65FF5TDV9A" hidden="1">#REF!</definedName>
    <definedName name="BExAXEDC2IXZ6Z8R5OUFS8OGJR89" hidden="1">#REF!</definedName>
    <definedName name="BExAXI9K2PJQH4QLETR7MGS2BNZZ" hidden="1">#REF!</definedName>
    <definedName name="BExAXL3ZT02BUZOGSRNS6WGCOV7K" hidden="1">#REF!</definedName>
    <definedName name="BExAXL40LDNIK611AYB1QPTYW9XW" hidden="1">#REF!</definedName>
    <definedName name="BExAXM0E5YJ1320F4FF9W11DFMHZ" hidden="1">#REF!</definedName>
    <definedName name="BExAY0EAT2LXR5MFGM0DLIB45PLO" hidden="1">#REF!</definedName>
    <definedName name="BExAY2NAKORP6CYTZIT3RH0Y2JDZ" hidden="1">#REF!</definedName>
    <definedName name="BExAY2SL80F07BN3MXB3SOJ30MGR" hidden="1">#REF!</definedName>
    <definedName name="BExAY3E6ZENZQIAGY0O0UO4QFKMW">#REF!</definedName>
    <definedName name="BExAY4AJ7C5Z08I1BODI0BIB5FJA">#REF!</definedName>
    <definedName name="BExAY9DZDS6RN4F7LPICOBGZ4AF5" hidden="1">#REF!</definedName>
    <definedName name="BExAY9ZJT64UBNSHPOGOXOER0FA5" hidden="1">#REF!</definedName>
    <definedName name="BExAYE6LNIEBR9DSNI5JGNITGKIT" hidden="1">#REF!</definedName>
    <definedName name="BExAYHMLXGGO25P8HYB2S75DEB4F" hidden="1">#REF!</definedName>
    <definedName name="BExAYKXAUWGDOPG952TEJ2UKZKWN" hidden="1">#REF!</definedName>
    <definedName name="BExAYLIUI4G4S3WWBXZ24XFSHV6Q">#REF!</definedName>
    <definedName name="BExAYOO9DKXP4BYOJNDXGK1R2ZSV" hidden="1">#REF!</definedName>
    <definedName name="BExAYP9TDTI2MBP6EYE0H39CPMXN" hidden="1">#REF!</definedName>
    <definedName name="BExAYPKLU1Q0K6E9POOOO2FOMPXP" hidden="1">#REF!</definedName>
    <definedName name="BExAYPPWJPWDKU59O051WMGB7O0J" hidden="1">#REF!</definedName>
    <definedName name="BExAYR2JZCJBUH6F1LZC2A7JIVRJ" hidden="1">#REF!</definedName>
    <definedName name="BExAYTGVRD3DLKO75RFPMBKCIWB8" hidden="1">#REF!</definedName>
    <definedName name="BExAYVKDXJJ761HTFFUOH6P2CSF7" hidden="1">#REF!</definedName>
    <definedName name="BExAYW0HX3LSBBC0PQCZX1DK3WOG">#REF!</definedName>
    <definedName name="BExAYWX2798W4N286P4DLLFTGA50" hidden="1">#REF!</definedName>
    <definedName name="BExAYY9H9COOT46HJLPVDLTO12UL" hidden="1">#REF!</definedName>
    <definedName name="BExAZ5R8HCQI17HXAP8Q0ZO92I1V">#REF!</definedName>
    <definedName name="BExAZCNEGB4JYHC8CZ51KTN890US" hidden="1">#REF!</definedName>
    <definedName name="BExAZFCI302YFYRDJYQDWQQL0Q0O" hidden="1">#REF!</definedName>
    <definedName name="BExAZLHLST9OP89R1HJMC1POQG8H" hidden="1">#REF!</definedName>
    <definedName name="BExAZLSEK4WC60V0QT5HQJRIKN8N" hidden="1">#REF!</definedName>
    <definedName name="BExAZMDYMIAA7RX1BMCKU1VLBRGY" hidden="1">#REF!</definedName>
    <definedName name="BExAZNFTTSXASHLBAG5O0MNFU583" hidden="1">#REF!</definedName>
    <definedName name="BExAZNL6BHI8DCQWXOX4I2P839UX" hidden="1">#REF!</definedName>
    <definedName name="BExAZQQIHUYN4Z3QGUCD0P8SHUFA">#REF!</definedName>
    <definedName name="BExAZRMWSONMCG9KDUM4KAQ7BONM" hidden="1">#REF!</definedName>
    <definedName name="BExAZS8GJ3UIYZN6ED3LS8C7BTFX" hidden="1">#REF!</definedName>
    <definedName name="BExAZTFG4SJRG4TW6JXRF7N08JFI" hidden="1">#REF!</definedName>
    <definedName name="BExAZUS4A8OHDZK0MWAOCCCKTH73" hidden="1">#REF!</definedName>
    <definedName name="BExAZVDOHIPW5GUVMUI2BV7QVKN8">#REF!</definedName>
    <definedName name="BExAZX6FECVK3E07KXM2XPYKGM6U" hidden="1">#REF!</definedName>
    <definedName name="BExB012NJ8GASTNNPBRRFTLHIOC9" hidden="1">#REF!</definedName>
    <definedName name="BExB072HHXVMUC0VYNGG48GRSH5Q" hidden="1">#REF!</definedName>
    <definedName name="BExB0E9F26PHJBJ69QCAXUABONMO" hidden="1">#REF!</definedName>
    <definedName name="BExB0FRDEYDEUEAB1W8KD6D965XA" hidden="1">#REF!</definedName>
    <definedName name="BExB0IWQ3OGIPE5IQWOD3JLQWOAH" hidden="1">#REF!</definedName>
    <definedName name="BExB0KPCN7YJORQAYUCF4YKIKPMC" hidden="1">#REF!</definedName>
    <definedName name="BExB0MNJD224VGBA8M2598M0PI8K">#REF!</definedName>
    <definedName name="BExB0OASZZC08FMDYX9HRSM9OXEF" hidden="1">#REF!</definedName>
    <definedName name="BExB0WE4PI3NOBXXVO9CTEN4DIU2" hidden="1">#REF!</definedName>
    <definedName name="BExB10QNIVITUYS55OAEKK3VLJFE" hidden="1">#REF!</definedName>
    <definedName name="BExB12OPX4FIWY3UUQ7N9MXBTXY2" hidden="1">#REF!</definedName>
    <definedName name="BExB12ZHTPYICL0A8RA5MRDZPYAX" hidden="1">#REF!</definedName>
    <definedName name="BExB134TU4BOFCB5MRFDV0T89BW1">#REF!</definedName>
    <definedName name="BExB15ZDRY4CIJ911DONP0KCY9KU" hidden="1">#REF!</definedName>
    <definedName name="BExB16VQY0O0RLZYJFU3OFEONVTE" hidden="1">#REF!</definedName>
    <definedName name="BExB1D6DDDMV7AOB9S4XD45OPKJ3" hidden="1">#REF!</definedName>
    <definedName name="BExB1FKN9YUYJ7B8ZJSMRSJ6ONT6" hidden="1">#REF!</definedName>
    <definedName name="BExB1FKNY2UO4W5FUGFHJOA2WFGG" hidden="1">#REF!</definedName>
    <definedName name="BExB1GMD0PIDGTFBGQOPRWQSP9I4" hidden="1">#REF!</definedName>
    <definedName name="BExB1HIQKUZGEBQ2MPH0TPTAZKIT" hidden="1">#REF!</definedName>
    <definedName name="BExB1I4BK3AB6GEEFY7ZAOON31BO" hidden="1">#REF!</definedName>
    <definedName name="BExB1JRQVOHGEJPRVCA2SJHWJDPU" hidden="1">#REF!</definedName>
    <definedName name="BExB1MM5JCNZU5NE5D18WR6JVMVK">#REF!</definedName>
    <definedName name="BExB1PRIHGQDXV9DDWASUOS872GF">#REF!</definedName>
    <definedName name="BExB1Q29OO6LNFNT1EQLA3KYE7MX" hidden="1">#REF!</definedName>
    <definedName name="BExB1TNRV5EBWZEHYLHI76T0FVA7" hidden="1">#REF!</definedName>
    <definedName name="BExB1UENFKIO27UN311RA6Q7UZX5" hidden="1">#REF!</definedName>
    <definedName name="BExB1V5P35XY47GFT4KS3FHR91TI" hidden="1">#REF!</definedName>
    <definedName name="BExB1WI6M8I0EEP1ANUQZCFY24EV" hidden="1">#REF!</definedName>
    <definedName name="BExB203OWC9QZA3BYOKQ18L4FUJE" hidden="1">#REF!</definedName>
    <definedName name="BExB2CJHTU7C591BR4WRL5L2F2K6" hidden="1">#REF!</definedName>
    <definedName name="BExB2K1AV4PGNS1O6C7D7AO411AX" hidden="1">#REF!</definedName>
    <definedName name="BExB2O2UYHKI324YE324E1N7FVIB" hidden="1">#REF!</definedName>
    <definedName name="BExB2Q0VJ0MU2URO3JOVUAVHEI3V" hidden="1">#REF!</definedName>
    <definedName name="BExB2QXAEJCS47H4R2Y6MILAGC9Q">#REF!</definedName>
    <definedName name="BExB2V4G4W3DIHZU05TOOTUR2SQF" hidden="1">#REF!</definedName>
    <definedName name="BExB2VQ2EF9LAZXEAIJPM237MJU9" hidden="1">#REF!</definedName>
    <definedName name="BExB30IP1DNKNQ6PZ5ERUGR5MK4Z" hidden="1">#REF!</definedName>
    <definedName name="BExB35M4M9VQF0DHGYBEA3KV711P" hidden="1">#REF!</definedName>
    <definedName name="BExB385QN3QGD6W72R0T5MS4TE3E">#REF!</definedName>
    <definedName name="BExB3UHHICUTGWETP8C6WVL733PQ">#REF!</definedName>
    <definedName name="BExB3V8JJLU8J85GQQXHGZD1P339" hidden="1">#REF!</definedName>
    <definedName name="BExB406HXCZGNSDPPO8VOG1110ZG" hidden="1">#REF!</definedName>
    <definedName name="BExB42FHJ01PIUQ0OH2IBYYVDU0M">#REF!</definedName>
    <definedName name="BExB442RX0T3L6HUL6X5T21CENW6" hidden="1">#REF!</definedName>
    <definedName name="BExB454LI2HQ1BFALYSU7NTBZKCY">#REF!</definedName>
    <definedName name="BExB4ADD0L7417CII901XTFKXD1J" hidden="1">#REF!</definedName>
    <definedName name="BExB4B9PTN6T4CSKH6U5OZ3JFDD8" hidden="1">#REF!</definedName>
    <definedName name="BExB4DO1V1NL2AVK5YE1RSL5RYHL" hidden="1">#REF!</definedName>
    <definedName name="BExB4DYU06HCGRIPBSWRCXK804UM" hidden="1">#REF!</definedName>
    <definedName name="BExB4R5JZFW6A1CMY56N51JV2U9K" hidden="1">#REF!</definedName>
    <definedName name="BExB4TP6LTJQ8U8BI4GGEFDBZK74" hidden="1">#REF!</definedName>
    <definedName name="BExB4W3OS3R2Z6UHRZE6JY2GKRM8">#REF!</definedName>
    <definedName name="BExB4W8Z8696309ZYBWA4BNPUPAH" hidden="1">#REF!</definedName>
    <definedName name="BExB4WJSD5IWA5YH4JB1XT1FXIQP">#REF!</definedName>
    <definedName name="BExB4YNB9KQFY84XA4R2IDMOLRVY" hidden="1">#REF!</definedName>
    <definedName name="BExB4Z3EZBGYYI33U0KQ8NEIH8PY" hidden="1">#REF!</definedName>
    <definedName name="BExB541CBB1D8CTY30SOY75V64NO" hidden="1">#REF!</definedName>
    <definedName name="BExB55368XW7UX657ZSPC6BFE92S" hidden="1">#REF!</definedName>
    <definedName name="BExB56QM3Y25OVQEQ8FSZQMOOHYR">#REF!</definedName>
    <definedName name="BExB57MZEPL2SA2ONPK66YFLZWJU" hidden="1">#REF!</definedName>
    <definedName name="BExB5833OAOJ22VK1YK47FHUSVK2" hidden="1">#REF!</definedName>
    <definedName name="BExB58JDIHS42JZT9DJJMKA8QFCO" hidden="1">#REF!</definedName>
    <definedName name="BExB58U5FQC5JWV9CGC83HLLZUZI" hidden="1">#REF!</definedName>
    <definedName name="BExB5EDO9XUKHF74X3HAU2WPPHZH" hidden="1">#REF!</definedName>
    <definedName name="BExB5G6EH68AYEP1UT0GHUEL3SLN" hidden="1">#REF!</definedName>
    <definedName name="BExB5GBVSD9KP4LOUODUFQJU7ULP" hidden="1">#REF!</definedName>
    <definedName name="BExB5K85MHDSNRCKZDFW4JXYEGAX" hidden="1">#REF!</definedName>
    <definedName name="BExB5OF2ECKGNDC6KRSCMUF9ZMB9" hidden="1">#REF!</definedName>
    <definedName name="BExB5QO30WI9WES28Y2RINNXRHWC" hidden="1">#REF!</definedName>
    <definedName name="BExB5QYVEZWFE5DQVHAM760EV05X" hidden="1">#REF!</definedName>
    <definedName name="BExB5SM3PP71XFFR48EFW4MLD9Y0">#REF!</definedName>
    <definedName name="BExB5TT9XRF4FVF46SQAGSHSVYFM" hidden="1">#REF!</definedName>
    <definedName name="BExB5U9IRH14EMOE0YGIE3WIVLFS" hidden="1">#REF!</definedName>
    <definedName name="BExB5VBDLBRG1P1RUC5GKB8LQNTD">#REF!</definedName>
    <definedName name="BExB5VWYMOV6BAIH7XUBBVPU7MMD" hidden="1">#REF!</definedName>
    <definedName name="BExB5WYMA3Z7ZTXUZ4TH5NC8YJPE">#REF!</definedName>
    <definedName name="BExB5Z25VHXNE1D4NN3UK6TULBO2" hidden="1">#REF!</definedName>
    <definedName name="BExB5ZNR0HNB8KDWBJT7ZXI7MU37" hidden="1">#REF!</definedName>
    <definedName name="BExB610DZWIJP1B72U9QM42COH2B" hidden="1">#REF!</definedName>
    <definedName name="BExB6692ZQP36NHHWV7TLSTYCP8G" hidden="1">#REF!</definedName>
    <definedName name="BExB66JX0ARVQOOU5H1J5YA6ZQVN">#REF!</definedName>
    <definedName name="BExB68Y7JXKM80YBT5YGDQG09NSP">#REF!</definedName>
    <definedName name="BExB6BNB8JMI8TCV7MN7V2WOG78W" hidden="1">#REF!</definedName>
    <definedName name="BExB6C3FUAKK9ML5T767NMWGA9YB" hidden="1">#REF!</definedName>
    <definedName name="BExB6C8X6JYRLKZKK17VE3QUNL3D" hidden="1">#REF!</definedName>
    <definedName name="BExB6CZTE0PWILZ6X0SQ2FCCSK0D" hidden="1">#REF!</definedName>
    <definedName name="BExB6DQV4LN5QZM9XXHGFHLWUCTE">#REF!</definedName>
    <definedName name="BExB6HN3QRFPXM71MDUK21BKM7PF" hidden="1">#REF!</definedName>
    <definedName name="BExB6IZMHCZ3LB7N73KD90YB1HBZ" hidden="1">#REF!</definedName>
    <definedName name="BExB6LU6BZJOFDPDMPF7X2NRQKEP" hidden="1">#REF!</definedName>
    <definedName name="BExB6Q6JKBMO3M4WX8XUD0JET6HB" hidden="1">#REF!</definedName>
    <definedName name="BExB719SGNX4Y8NE6JEXC555K596" hidden="1">#REF!</definedName>
    <definedName name="BExB7265CX59QXA1UKV2V4J9BH2M" hidden="1">#REF!</definedName>
    <definedName name="BExB7265DCHKS7V2OWRBXCZTEIW9" hidden="1">#REF!</definedName>
    <definedName name="BExB72GY0M7TPK7JB42APNTKLAI4">#REF!</definedName>
    <definedName name="BExB74F088Z5LM9SEUAESIZUQ3X8" hidden="1">#REF!</definedName>
    <definedName name="BExB74PS5P9G0P09Y6DZSCX0FLTJ" hidden="1">#REF!</definedName>
    <definedName name="BExB78RH79J0MIF7H8CAZ0CFE88Q" hidden="1">#REF!</definedName>
    <definedName name="BExB7ELT09HGDVO5BJC1ZY9D09GZ" hidden="1">#REF!</definedName>
    <definedName name="BExB7K5IUAGIZVLOHZ3KNJALEOI1">#REF!</definedName>
    <definedName name="BExB7QW763PC6RQYPKW6K36EH39P">#REF!</definedName>
    <definedName name="BExB7XSC6HRG7ZW4I3GIJU8D4BLN" hidden="1">#REF!</definedName>
    <definedName name="BExB806PAXX70XUTA3ZI7OORD78R" hidden="1">#REF!</definedName>
    <definedName name="BExB8E4HS3HL5M4OHR30HLB7E16J" hidden="1">#REF!</definedName>
    <definedName name="BExB8EVDVXMT3L791C6W8IGK73E7" hidden="1">#REF!</definedName>
    <definedName name="BExB8HF4UBVZKQCSRFRUQL2EE6VL" hidden="1">#REF!</definedName>
    <definedName name="BExB8HKHKZ1ORJZUYGG2M4VSCC39" hidden="1">#REF!</definedName>
    <definedName name="BExB8QPH8DC5BESEVPSMBCWVN6PO" hidden="1">#REF!</definedName>
    <definedName name="BExB8U5N0D85YR8APKN3PPKG0FWP" hidden="1">#REF!</definedName>
    <definedName name="BExB8VYEUPDFXGSVX4USOSA50ZES">#REF!</definedName>
    <definedName name="BExB93G5DJ08AFTJT3AWDIYZF7VG" hidden="1">#REF!</definedName>
    <definedName name="BExB95E6FRLLLV9FC3NJYJGPLJTZ">#REF!</definedName>
    <definedName name="BExB9DHI5I2TJ2LXYPM98EE81L27" hidden="1">#REF!</definedName>
    <definedName name="BExB9OVHP7IIJR2TV964J1QTR3LY">#REF!</definedName>
    <definedName name="BExB9Q2MZZHBGW8QQKVEYIMJBPIE" hidden="1">#REF!</definedName>
    <definedName name="BExB9S66MFUL9J891R547MSVIVV1" hidden="1">#REF!</definedName>
    <definedName name="BExBA1GON0EZRJ20UYPILAPLNQWM" hidden="1">#REF!</definedName>
    <definedName name="BExBA69ASGYRZW1G1DYIS9QRRTBN" hidden="1">#REF!</definedName>
    <definedName name="BExBA6K42582A14WFFWQ3Q8QQWB6" hidden="1">#REF!</definedName>
    <definedName name="BExBA8I5D4R8R2PYQ1K16TWGTOEP" hidden="1">#REF!</definedName>
    <definedName name="BExBA93PE0DGUUTA7LLSIGBIXWE5" hidden="1">#REF!</definedName>
    <definedName name="BExBAGQYIBV77JKN346FU4VT1MB4" hidden="1">#REF!</definedName>
    <definedName name="BExBAI8X0FKDQJ6YZJQDTTG4ZCWY" hidden="1">#REF!</definedName>
    <definedName name="BExBAKN7XIBAXCF9PCNVS038PCQO" hidden="1">#REF!</definedName>
    <definedName name="BExBAKSI9IUAVSB8L8YNF9PMUO8W">#REF!</definedName>
    <definedName name="BExBAKXZ7PBW3DDKKA5MWC1ZUC7O" hidden="1">#REF!</definedName>
    <definedName name="BExBAO8NLXZXHO6KCIECSFCH3RR0" hidden="1">#REF!</definedName>
    <definedName name="BExBAOOT1KBSIEISN1ADL4RMY879" hidden="1">#REF!</definedName>
    <definedName name="BExBATS6QTKFZ3S66DBSAAJJ1257" hidden="1">#REF!</definedName>
    <definedName name="BExBAVKX8Q09370X1GCZWJ4E91YJ" hidden="1">#REF!</definedName>
    <definedName name="BExBAX2X2ENJYO4QTR5VAIQ86L7B" hidden="1">#REF!</definedName>
    <definedName name="BExBAZ13D3F1DVJQ6YJ8JGUYEYJE" hidden="1">#REF!</definedName>
    <definedName name="BExBB7PUSRBGCBMCM8AS5DL1GNIQ" hidden="1">#REF!</definedName>
    <definedName name="BExBB9D9GNURCRZN3NR6UY375OX5" hidden="1">#REF!</definedName>
    <definedName name="BExBB9YUART2EQOR9ISH68B35PP8">#REF!</definedName>
    <definedName name="BExBBERHHS9AE6U3FEXBYQ6PK3MM">#REF!</definedName>
    <definedName name="BExBBICXMV2ZH5B5YMMX645DI2WF">#REF!</definedName>
    <definedName name="BExBBJ9BWME32GCDTD4GDSQBG1SE" hidden="1">#REF!</definedName>
    <definedName name="BExBBOCS99573HXPJX7NW3AJDAE3">#REF!</definedName>
    <definedName name="BExBBOT0ASRIETRZCN7AG4WCQ9SA">#REF!</definedName>
    <definedName name="BExBBTG649R9I0CT042JLL8LXV18" hidden="1">#REF!</definedName>
    <definedName name="BExBBUCJQRR74Q7GPWDEZXYK2KJL" hidden="1">#REF!</definedName>
    <definedName name="BExBBV8XVMD9CKZY711T0BN7H3PM" hidden="1">#REF!</definedName>
    <definedName name="BExBC6S9JZS9ZX6V7SBKDJ5R3CGN" hidden="1">#REF!</definedName>
    <definedName name="BExBC78HXWXHO3XAB6E8NVTBGLJS" hidden="1">#REF!</definedName>
    <definedName name="BExBCAOJ4I8BZW6HDAGC4QP0U06N">#REF!</definedName>
    <definedName name="BExBCDTV7GTBOTIE9EFJ36EX4FKM" hidden="1">#REF!</definedName>
    <definedName name="BExBCGZ40TGEULMJVOZJ2MFV5NB8">#REF!</definedName>
    <definedName name="BExBCK4H2CF3XDL7AH3W254CWF4R" hidden="1">#REF!</definedName>
    <definedName name="BExBCKKJTIRKC1RZJRTK65HHLX4W" hidden="1">#REF!</definedName>
    <definedName name="BExBCLMEPAN3XXX174TU8SS0627Q" hidden="1">#REF!</definedName>
    <definedName name="BExBCMTEH63P6H1CKWQH2DGVNSVX" hidden="1">#REF!</definedName>
    <definedName name="BExBCRBEYR2KZ8FAQFZ2NHY13WIY" hidden="1">#REF!</definedName>
    <definedName name="BExBCZUU1UR90PQUCOSYNFQQTXI1" hidden="1">#REF!</definedName>
    <definedName name="BExBD1CR31JE4TBZEMZ6ZNRFIDNP" hidden="1">#REF!</definedName>
    <definedName name="BExBD2EGG4K4X15MN73DRI2KPNPA">#REF!</definedName>
    <definedName name="BExBD2EGVHLXKEDA1S0SMNA2VGNM">#REF!</definedName>
    <definedName name="BExBD4I559NXSV6J07Q343TKYMVJ" hidden="1">#REF!</definedName>
    <definedName name="BExBD6WAA1VWNQVBNOC8XPVQJMT3" hidden="1">#REF!</definedName>
    <definedName name="BExBDAN9IRGFU8OAJV0IYUJM6HMM" hidden="1">#REF!</definedName>
    <definedName name="BExBDBZQLTX3OGFYGULQFK5WEZU5" hidden="1">#REF!</definedName>
    <definedName name="BExBDFFWTM8HKZO81U4X8HKHVILI" hidden="1">#REF!</definedName>
    <definedName name="BExBDJS9TUEU8Z84IV59E5V4T8K6" hidden="1">#REF!</definedName>
    <definedName name="BExBDKOMSVH4XMH52CFJ3F028I9R" hidden="1">#REF!</definedName>
    <definedName name="BExBDSMMYFCIX2NVMPQFE1WIQ5GK">#REF!</definedName>
    <definedName name="BExBDSRXVZQ0W5WXQMP5XD00GRRL" hidden="1">#REF!</definedName>
    <definedName name="BExBDT87X0LQJD6D5FHAW0OLVHRZ">#REF!</definedName>
    <definedName name="BExBDTDIHS3IA85P49E3FM64KE4B" hidden="1">#REF!</definedName>
    <definedName name="BExBDU9W8JQAU2G1XE8DA5H7I48K" hidden="1">#REF!</definedName>
    <definedName name="BExBDUVGK3E1J4JY9ZYTS7V14BLY" hidden="1">#REF!</definedName>
    <definedName name="BExBDWDG2GXBTEGBOQMQLB38QUEV" hidden="1">#REF!</definedName>
    <definedName name="BExBDZITI2UCDSH0V24NITQG9SFA" hidden="1">#REF!</definedName>
    <definedName name="BExBE162OSBKD30I7T1DKKPT3I9I" hidden="1">#REF!</definedName>
    <definedName name="BExBE4M6YL512JJD7QCT5NHC893P" hidden="1">#REF!</definedName>
    <definedName name="BExBE5YPUY1T7N7DHMMIGGXK8TMP" hidden="1">#REF!</definedName>
    <definedName name="BExBEC9ATLQZF86W1M3APSM4HEOH" hidden="1">#REF!</definedName>
    <definedName name="BExBEYFQJE9YK12A6JBMRFKEC7RN" hidden="1">#REF!</definedName>
    <definedName name="BExBF0U1PNBWLGLVVPNYEZHKB0ON" hidden="1">#REF!</definedName>
    <definedName name="BExBF3TXJTJ52WTH5JS1IEEUKRWA" hidden="1">#REF!</definedName>
    <definedName name="BExBFD4DBIW3YYVV1JDMA60Q845B">#REF!</definedName>
    <definedName name="BExBG1ED81J2O4A2S5F5Y3BPHMCR" hidden="1">#REF!</definedName>
    <definedName name="BExCRLIHS7466WFJ3RPIUGGXYESZ" hidden="1">#REF!</definedName>
    <definedName name="BExCROIFDQP6GEN1GZNTC0JUNTOZ" hidden="1">#REF!</definedName>
    <definedName name="BExCRRIBGG57IJ1DUG0GCSPL72DO" hidden="1">#REF!</definedName>
    <definedName name="BExCS078RE3CUATM8A8NCC0WWHGC" hidden="1">#REF!</definedName>
    <definedName name="BExCS1EDDUEAEWHVYXHIP9I1WCJH" hidden="1">#REF!</definedName>
    <definedName name="BExCS4EB0VPTSA5TNAVWEVX4I4O3" hidden="1">#REF!</definedName>
    <definedName name="BExCS6SLRCBH006GNRE27HFRHP40" hidden="1">#REF!</definedName>
    <definedName name="BExCS7ZPMHFJ4UJDAL8CQOLSZ13B" hidden="1">#REF!</definedName>
    <definedName name="BExCS8W4NJUZH9S1CYB6XSDLEPBW" hidden="1">#REF!</definedName>
    <definedName name="BExCSAE1M6G20R41J0Y24YNN0YC1" hidden="1">#REF!</definedName>
    <definedName name="BExCSAOUZOYKHN7HV511TO8VDJ02" hidden="1">#REF!</definedName>
    <definedName name="BExCSDU2C4MP9VGP8XHM9CBN0OUX" hidden="1">#REF!</definedName>
    <definedName name="BExCSEAC222HHRFJRN13H2YW81CX">#REF!</definedName>
    <definedName name="BExCSGJ6WJ658XEIVXW8489IYAQ4" hidden="1">#REF!</definedName>
    <definedName name="BExCSGZG9G2SOKYYBCQF48XUIYCJ" hidden="1">#REF!</definedName>
    <definedName name="BExCSJJ3CW8Q7BOLGX6J9L2RA317">#REF!</definedName>
    <definedName name="BExCSMDMLZ00X4AGDDSWUSKSK4Q7">#REF!</definedName>
    <definedName name="BExCSMOFTXSUEC1T46LR1UPYRCX5" hidden="1">#REF!</definedName>
    <definedName name="BExCSSDG3TM6TPKS19E9QYJEELZ6" hidden="1">#REF!</definedName>
    <definedName name="BExCSZV7U67UWXL2HKJNM5W1E4OO" hidden="1">#REF!</definedName>
    <definedName name="BExCT4NSDT61OCH04Y2QIFIOP75H" hidden="1">#REF!</definedName>
    <definedName name="BExCTFLKISTOFH6EMFLCZW6CKVFP">#REF!</definedName>
    <definedName name="BExCTGY74RTHOAIEN6ZVJ2VM4TFK" hidden="1">#REF!</definedName>
    <definedName name="BExCTM6X5IU1I1D4WSUX12X0VL2H">#REF!</definedName>
    <definedName name="BExCTQZK820SVCR4B21C0SUB8L7V">#REF!</definedName>
    <definedName name="BExCTW8G3VCZ55S09HTUGXKB1P2M" hidden="1">#REF!</definedName>
    <definedName name="BExCTWDSPLVPUGOF3CNK4G5F3BLV" hidden="1">#REF!</definedName>
    <definedName name="BExCTX4TEUL3T1K56FSS8ILE29VJ">#REF!</definedName>
    <definedName name="BExCTYS2KX0QANOLT8LGZ9WV3S3T" hidden="1">#REF!</definedName>
    <definedName name="BExCTZZ9JNES4EDHW97NP0EGQALX" hidden="1">#REF!</definedName>
    <definedName name="BExCU0A1V6NMZQ9ASYJ8QIVQ5UR2" hidden="1">#REF!</definedName>
    <definedName name="BExCU16FAFHSYEENQXBNLERR7V3K" hidden="1">#REF!</definedName>
    <definedName name="BExCU1BV2D18PJPRJ4NZ1IWEHB1M">#REF!</definedName>
    <definedName name="BExCU2834920JBHSPCRC4UF80OLL" hidden="1">#REF!</definedName>
    <definedName name="BExCU64IT07AC8RE32C6L5SQA1ND">#REF!</definedName>
    <definedName name="BExCU8O54I3P3WRYWY1CRP3S78QY" hidden="1">#REF!</definedName>
    <definedName name="BExCUD60H1UMM2E28QIX022PMAO3" hidden="1">#REF!</definedName>
    <definedName name="BExCUDRJO23YOKT8GPWOVQ4XEHF5" hidden="1">#REF!</definedName>
    <definedName name="BExCUJ0BTMD48GEBA1PDZA3W0TB5">#REF!</definedName>
    <definedName name="BExCUMLT2DYF6SDVB1VMHVUOPZL6">#REF!</definedName>
    <definedName name="BExCUPAWHM0P4BSKFZ5SJKV1ERM7" hidden="1">#REF!</definedName>
    <definedName name="BExCUPAXFR16YMWL30ME3F3BSRDZ" hidden="1">#REF!</definedName>
    <definedName name="BExCUR94DHCE47PUUWEMT5QZOYR2" hidden="1">#REF!</definedName>
    <definedName name="BExCUW1Q2AR1JX2Z1B9CGJ6H60GY" hidden="1">#REF!</definedName>
    <definedName name="BExCUW1RF5RHW7OK9J4GFUGR30IK" hidden="1">#REF!</definedName>
    <definedName name="BExCV337XTA5MC9OSC07CUZE19KW">#REF!</definedName>
    <definedName name="BExCV634L7SVHGB0UDDTRRQ2Q72H" hidden="1">#REF!</definedName>
    <definedName name="BExCV7QJR9A0S55IOOAO8ZAI04EU" hidden="1">#REF!</definedName>
    <definedName name="BExCVB18CYTDEZ7TP19V3BEDBTS0" hidden="1">#REF!</definedName>
    <definedName name="BExCVBXG4TTE2ERW52ZA09FBTDH2" hidden="1">#REF!</definedName>
    <definedName name="BExCVBXGSXT9FWJRG62PX9S1RK83" hidden="1">#REF!</definedName>
    <definedName name="BExCVFZ6H4AGN5KXE7FM9HOM22PW">#REF!</definedName>
    <definedName name="BExCVHBNLOHNFS0JAV3I1XGPNH9W" hidden="1">#REF!</definedName>
    <definedName name="BExCVI86R31A2IOZIEBY1FJLVILD" hidden="1">#REF!</definedName>
    <definedName name="BExCVKGZXE0I9EIXKBZVSGSEY2RR" hidden="1">#REF!</definedName>
    <definedName name="BExCVKH0KFLY4D0IVRFGVTJYRXFX" hidden="1">#REF!</definedName>
    <definedName name="BExCVV44WY5807WGMTGKPW0GT256" hidden="1">#REF!</definedName>
    <definedName name="BExCVWLXVAKW0MGL9EAXK4DRRB6T" hidden="1">#REF!</definedName>
    <definedName name="BExCVZ5PN4V6MRBZ04PZJW3GEF8S" hidden="1">#REF!</definedName>
    <definedName name="BExCW13R0GWJYGXZBNCPAHQN4NR2" hidden="1">#REF!</definedName>
    <definedName name="BExCW9Y5HWU4RJTNX74O6L24VGCK" hidden="1">#REF!</definedName>
    <definedName name="BExCWE56SER49Y0VRFPH3RTCHH1N" hidden="1">#REF!</definedName>
    <definedName name="BExCWGZM8GJVBK09FND7K7HCL8W7" hidden="1">#REF!</definedName>
    <definedName name="BExCWI1FYMKRMEVAVM4NHBASL52O">#REF!</definedName>
    <definedName name="BExCWJDX3M4TNMM0R4XFYY8XEQTS">#REF!</definedName>
    <definedName name="BExCWPDPESGZS07QGBLSBWDNVJLZ" hidden="1">#REF!</definedName>
    <definedName name="BExCWPOITSQQKJ4N826U7X7VQZAB">#REF!</definedName>
    <definedName name="BExCWPOJ24BM7IV1XOEFX7DBICT7" hidden="1">#REF!</definedName>
    <definedName name="BExCWTVKHIVCRHF8GC39KI58YM5K" hidden="1">#REF!</definedName>
    <definedName name="BExCWX69ER7R6C6VGOZAPRGXJR2R" hidden="1">#REF!</definedName>
    <definedName name="BExCX2KGRZBRVLZNM8SUSIE6A0RL" hidden="1">#REF!</definedName>
    <definedName name="BExCX3X451T70LZ1VF95L7W4Y4TM" hidden="1">#REF!</definedName>
    <definedName name="BExCX4NZ2N1OUGXM7EV0U7VULJMM" hidden="1">#REF!</definedName>
    <definedName name="BExCXAYLA3TMOHIRCEXCXXUSNOKZ" hidden="1">#REF!</definedName>
    <definedName name="BExCXC0EIRZGKHGFWVH6BZGZKSL5" hidden="1">#REF!</definedName>
    <definedName name="BExCXD7GOMYSMV8JA8NR3JUPBEUF" hidden="1">#REF!</definedName>
    <definedName name="BExCXI02F5UT89TK33NXGPYBRQ4O">#REF!</definedName>
    <definedName name="BExCXILMURGYMAH6N5LF5DV6K3GM" hidden="1">#REF!</definedName>
    <definedName name="BExCXQUFBMXQ1650735H48B1AZT3" hidden="1">#REF!</definedName>
    <definedName name="BExCY2DQO9VLA77Q7EG3T0XNXX4F" hidden="1">#REF!</definedName>
    <definedName name="BExCY4H9JMPB090TG2SILY28IPCR" hidden="1">#REF!</definedName>
    <definedName name="BExCY6VMJ68MX3C981R5Q0BX5791" hidden="1">#REF!</definedName>
    <definedName name="BExCY712NHA41J6F3CC0XCPY99VJ">#REF!</definedName>
    <definedName name="BExCYAH2SAZCPW6XCB7V7PMMCAWO" hidden="1">#REF!</definedName>
    <definedName name="BExCYAX6FHL0ALPAHTH1LSG69SWU">#REF!</definedName>
    <definedName name="BExCYIEX0NOYWCQ0UV6IFDUINQMV" hidden="1">#REF!</definedName>
    <definedName name="BExCYJBB52X8B3AREHCC1L5QNPX7" hidden="1">#REF!</definedName>
    <definedName name="BExCYK7MZ56O5XIV8T5XIE9VBQXN" hidden="1">#REF!</definedName>
    <definedName name="BExCYPRC5HJE6N2XQTHCT6NXGP8N" hidden="1">#REF!</definedName>
    <definedName name="BExCYUK0I3UEXZNFDW71G6Z6D8XR" hidden="1">#REF!</definedName>
    <definedName name="BExCYYLKAD8A4ROK8J3R4ZE4OCE7" hidden="1">#REF!</definedName>
    <definedName name="BExCZ8N3LY1MK546U698CH4PGDFJ">#REF!</definedName>
    <definedName name="BExCZBHJ4ZDFD4N4ZS7VAL7FA7P7" hidden="1">#REF!</definedName>
    <definedName name="BExCZFZCXMLY5DWESYJ9NGTJYQ8M" hidden="1">#REF!</definedName>
    <definedName name="BExCZJ4P8WS0BDT31WDXI0ROE7D6" hidden="1">#REF!</definedName>
    <definedName name="BExCZKH6NI0EE02L995IFVBD1J59" hidden="1">#REF!</definedName>
    <definedName name="BExCZTGV7S91CBNL5HFBXGECCYZP">#REF!</definedName>
    <definedName name="BExCZUD9FEOJBKDJ51Z3JON9LKJ8" hidden="1">#REF!</definedName>
    <definedName name="BExCZXNYH4BWVPLJTWQ3HTK5TH1K">#REF!</definedName>
    <definedName name="BExD0508DAALLU00PHFPBC8SRRKT" hidden="1">#REF!</definedName>
    <definedName name="BExD06IBKUIXT12NF7FZDTSBNZXP">#REF!</definedName>
    <definedName name="BExD06SXR2OPV4282WTX6ARRQ4JS" hidden="1">#REF!</definedName>
    <definedName name="BExD0HALIN0JR4JTPGDEVAEE5EX5" hidden="1">#REF!</definedName>
    <definedName name="BExD0LCCDPG16YLY5WQSZF1XI5DA" hidden="1">#REF!</definedName>
    <definedName name="BExD0P34E2BH6KVROX5XQBBORMT0">#REF!</definedName>
    <definedName name="BExD0RMWSB4TRECEHTH6NN4K9DFZ" hidden="1">#REF!</definedName>
    <definedName name="BExD0U6KG10QGVDI1XSHK0J10A2V" hidden="1">#REF!</definedName>
    <definedName name="BExD0WQ71JYMUDXQTQEITA6DXV3F" hidden="1">#REF!</definedName>
    <definedName name="BExD0Y2U8FOXKRF1FKQNDAR32Q80" hidden="1">#REF!</definedName>
    <definedName name="BExD13RUIBGRXDL4QDZ305UKUR12" hidden="1">#REF!</definedName>
    <definedName name="BExD14DETV5R4OOTMAXD5NAKWRO3" hidden="1">#REF!</definedName>
    <definedName name="BExD189NLCZ0MV1E8GXPW23W160D" hidden="1">#REF!</definedName>
    <definedName name="BExD1OAU9OXQAZA4D70HP72CU6GB" hidden="1">#REF!</definedName>
    <definedName name="BExD1UAM6CY18QHKI2UEGC9U29SR" hidden="1">#REF!</definedName>
    <definedName name="BExD1Y1JV61416YA1XRQHKWPZIE7" hidden="1">#REF!</definedName>
    <definedName name="BExD2713AF0X3H9X1V8O8QZN0OTI">#REF!</definedName>
    <definedName name="BExD27BVYBRUJURNYBGEHPAIAHG7" hidden="1">#REF!</definedName>
    <definedName name="BExD2CFHIRMBKN5KXE5QP4XXEWFS" hidden="1">#REF!</definedName>
    <definedName name="BExD2DMHH1HWXQ9W0YYMDP8AAX8Q" hidden="1">#REF!</definedName>
    <definedName name="BExD2HTPC7IWBAU6OSQ67MQA8BYZ" hidden="1">#REF!</definedName>
    <definedName name="BExD2MRMSOCW29ZLJ226FVCE2K34" hidden="1">#REF!</definedName>
    <definedName name="BExD2PM1ZC797Y93M07N1T14QDW7" hidden="1">#REF!</definedName>
    <definedName name="BExD2RK9LE7I985N677G3WNH5DIV" hidden="1">#REF!</definedName>
    <definedName name="BExD33P4Y9QGZCVHV9V61BEEOAGO">#REF!</definedName>
    <definedName name="BExD33P5IR4CHW6G3Y4U9P0O4CG0">#REF!</definedName>
    <definedName name="BExD363H2VGFIQUCE6LS4AC5J0ZT" hidden="1">#REF!</definedName>
    <definedName name="BExD37W7YUULHO5DGYRP7KYM65NC" hidden="1">#REF!</definedName>
    <definedName name="BExD3A588E939V61P1XEW0FI5Q0S" hidden="1">#REF!</definedName>
    <definedName name="BExD3C8Q4RCIUSGIEFPTRL69PW8P">#REF!</definedName>
    <definedName name="BExD3CJJDKVR9M18XI3WDZH80WL6" hidden="1">#REF!</definedName>
    <definedName name="BExD3ESD9WYJIB3TRDPJ1CKXRAVL" hidden="1">#REF!</definedName>
    <definedName name="BExD3F368X5S25MWSUNIV57RDB57" hidden="1">#REF!</definedName>
    <definedName name="BExD3IJ5IT335SOSNV9L85WKAOSI" hidden="1">#REF!</definedName>
    <definedName name="BExD3KBVUY57GMMQTOFEU6S6G1AY" hidden="1">#REF!</definedName>
    <definedName name="BExD3NMR7AW2Z6V8SC79VQR37NA6" hidden="1">#REF!</definedName>
    <definedName name="BExD3PKTT0MHJPK56ADYPFIYXKO7" hidden="1">#REF!</definedName>
    <definedName name="BExD3QXA2UQ2W4N7NYLUEOG40BZB" hidden="1">#REF!</definedName>
    <definedName name="BExD3U2N041TEJ7GCN005UTPHNXY" hidden="1">#REF!</definedName>
    <definedName name="BExD40O0CFTNJFOFMMM1KH0P7BUI" hidden="1">#REF!</definedName>
    <definedName name="BExD41PUHR6HOHY896T5PWCP1VVW" hidden="1">#REF!</definedName>
    <definedName name="BExD4441KIWJ1US8COIYX7BTFHT8">#REF!</definedName>
    <definedName name="BExD4446G653LYXD6VOOZW28JKVK" hidden="1">#REF!</definedName>
    <definedName name="BExD450J6NYTX8GL6HHNVSQUZ33L" hidden="1">#REF!</definedName>
    <definedName name="BExD45B681LLYLNFRKW0JBJ99GD0" hidden="1">#REF!</definedName>
    <definedName name="BExD47UZN79E7UZ1PF13H1AL03VT" hidden="1">#REF!</definedName>
    <definedName name="BExD4B5OJKUPJMFR7AZJGR6UVR3E" hidden="1">#REF!</definedName>
    <definedName name="BExD4BR7XEVMNFOHDAS5WNC1TUGP">#REF!</definedName>
    <definedName name="BExD4BR9HJ3MWWZ5KLVZWX9FJAUS" hidden="1">#REF!</definedName>
    <definedName name="BExD4F1WTKT3H0N9MF4H1LX7MBSY" hidden="1">#REF!</definedName>
    <definedName name="BExD4H5GQWXBS6LUL3TSP36DVO38" hidden="1">#REF!</definedName>
    <definedName name="BExD4JE9PJE5VLILML7Y16XM7L06">#REF!</definedName>
    <definedName name="BExD4JJSS3QDBLABCJCHD45SRNPI" hidden="1">#REF!</definedName>
    <definedName name="BExD4LNAFI8Q1VXKNJA0ZIR4OBJ4" hidden="1">#REF!</definedName>
    <definedName name="BExD4R1I0MKF033I5LPUYIMTZ6E8" hidden="1">#REF!</definedName>
    <definedName name="BExD4RHMHOHG2WM6HI950PSP13F8" hidden="1">#REF!</definedName>
    <definedName name="BExD50MT3M6XZLNUP9JL93EG6D9R" hidden="1">#REF!</definedName>
    <definedName name="BExD51DNJX9HXPQUAQGBRXE7AZCB" hidden="1">#REF!</definedName>
    <definedName name="BExD57TQC4JV1610XQ89UZLNBSHV">#REF!</definedName>
    <definedName name="BExD5EEYL4JDWKXVYKHARINB22KH">#REF!</definedName>
    <definedName name="BExD5EV7KDSVF1CJT38M4IBPFLPY" hidden="1">#REF!</definedName>
    <definedName name="BExD5FRK547OESJRYAW574DZEZ7J" hidden="1">#REF!</definedName>
    <definedName name="BExD5I5X2YA2YNCTCDSMEL4CWF4N" hidden="1">#REF!</definedName>
    <definedName name="BExD5P7D7B3TCMJQY4TM56KCPB73" hidden="1">#REF!</definedName>
    <definedName name="BExD5PSYBG31I7DH89FCSVQ1AXGE">#REF!</definedName>
    <definedName name="BExD5QUSRFJWRQ1ZM50WYLCF74DF" hidden="1">#REF!</definedName>
    <definedName name="BExD5SSUIF6AJQHBHK8PNMFBPRYB" hidden="1">#REF!</definedName>
    <definedName name="BExD5WEBVO1997VNKCPXYZYYE99F" hidden="1">#REF!</definedName>
    <definedName name="BExD623C9LRX18BE0W2V6SZLQUXX" hidden="1">#REF!</definedName>
    <definedName name="BExD6BZF6UGC8YXEZJ8URJDY0HUJ" hidden="1">#REF!</definedName>
    <definedName name="BExD6CQA7UMJBXV7AIFAIHUF2ICX" hidden="1">#REF!</definedName>
    <definedName name="BExD6FKVK8WJWNYPVENR7Q8Q30PK" hidden="1">#REF!</definedName>
    <definedName name="BExD6GMP0LK8WKVWMIT1NNH8CHLF" hidden="1">#REF!</definedName>
    <definedName name="BExD6H2TE0WWAUIWVSSCLPZ6B88N" hidden="1">#REF!</definedName>
    <definedName name="BExD6U9K3J535GP8DMBW6C3IIZ35">#REF!</definedName>
    <definedName name="BExD6XK8YEZ6RH2YG17PDX5ZLQLT">#REF!</definedName>
    <definedName name="BExD6XV0BDU8LPQPWSKHU0XX0UPR" hidden="1">#REF!</definedName>
    <definedName name="BExD71LTOE015TV5RSAHM8NT8GVW" hidden="1">#REF!</definedName>
    <definedName name="BExD73USXVADC7EHGHVTQNCT06ZA" hidden="1">#REF!</definedName>
    <definedName name="BExD7877IUPECAVTG1IBCX9NT39A" hidden="1">#REF!</definedName>
    <definedName name="BExD7CE8ZR0EL3ZQP0AYQ5XQUH9L" hidden="1">#REF!</definedName>
    <definedName name="BExD7FJMQO1K5ADCBKS00FPPK4HP" hidden="1">#REF!</definedName>
    <definedName name="BExD7GAIGULTB3YHM1OS9RBQOTEC" hidden="1">#REF!</definedName>
    <definedName name="BExD7GAIHX094KROB46WFTL2XBWL" hidden="1">#REF!</definedName>
    <definedName name="BExD7IE1DHIS52UFDCTSKPJQNRD5" hidden="1">#REF!</definedName>
    <definedName name="BExD7IUBGUWHYC9UNZ1IY5XFYKQN" hidden="1">#REF!</definedName>
    <definedName name="BExD7IZMKM0QIFE7EV1NYL6EZVJZ" hidden="1">#REF!</definedName>
    <definedName name="BExD7JQOJ35HGL8U2OCEI2P2JT7I" hidden="1">#REF!</definedName>
    <definedName name="BExD7KSDKNDNH95NDT3S7GM3MUU2" hidden="1">#REF!</definedName>
    <definedName name="BExD7SVOH5J3ZVHK9KI2N1XE0CC3" hidden="1">#REF!</definedName>
    <definedName name="BExD7V4PCVR1ACVPOJXKJ4CSROIX" hidden="1">#REF!</definedName>
    <definedName name="BExD7XTS05LPKY2EE1OCHOMNKN2S">#REF!</definedName>
    <definedName name="BExD819S39VUTMASCBMYI883THJ3" hidden="1">#REF!</definedName>
    <definedName name="BExD8CYKX2WGEDSW6KFP6MND1PM0" hidden="1">#REF!</definedName>
    <definedName name="BExD8H5MGJFMK4HK6DOAGTFYV6JT" hidden="1">#REF!</definedName>
    <definedName name="BExD8H5O087KQVWIVPUUID5VMGMS" hidden="1">#REF!</definedName>
    <definedName name="BExD8JJZFNKSR1D0K5ALHAB9U34F" hidden="1">#REF!</definedName>
    <definedName name="BExD8KWFYVMYYY2YJ34JT4QNLLTE" hidden="1">#REF!</definedName>
    <definedName name="BExD8OCLZMFN5K3VZYI4Q4ITVKUA" hidden="1">#REF!</definedName>
    <definedName name="BExD8UHQH680AHZVH5OUYN23P4XK">#REF!</definedName>
    <definedName name="BExD8VUAYJL6EZEKTOLHUSDAXWFT">#REF!</definedName>
    <definedName name="BExD92QIFHDGRI0GIC42KW4GSMIL">#REF!</definedName>
    <definedName name="BExD93C1R6LC0631ECHVFYH0R0PD" hidden="1">#REF!</definedName>
    <definedName name="BExD97TXIO0COVNN4OH3DEJ33YLM" hidden="1">#REF!</definedName>
    <definedName name="BExD99RZ1RFIMK6O1ZHSPJ68X9Y5" hidden="1">#REF!</definedName>
    <definedName name="BExD9IMBI0P6S6QRAXHE26HMK86D" hidden="1">#REF!</definedName>
    <definedName name="BExD9L0ID3VSOU609GKWYTA5BFMA" hidden="1">#REF!</definedName>
    <definedName name="BExD9M7SEMG0JK2FUTTZXWIEBTKB" hidden="1">#REF!</definedName>
    <definedName name="BExD9MNYBYB1AICQL5165G472IE2" hidden="1">#REF!</definedName>
    <definedName name="BExD9PNSYT7GASEGUVL48MUQ02WO" hidden="1">#REF!</definedName>
    <definedName name="BExD9TK2MIWFH5SKUYU9ZKF4NPHQ" hidden="1">#REF!</definedName>
    <definedName name="BExDA6LD9061UULVKUUI4QP8SK13" hidden="1">#REF!</definedName>
    <definedName name="BExDAGMVMNLQ6QXASB9R6D8DIT12" hidden="1">#REF!</definedName>
    <definedName name="BExDAGXNWP22K1MRKARWM1KQEFIM" hidden="1">#REF!</definedName>
    <definedName name="BExDAI4UAY29BNJZN9T25057MOJI">#REF!</definedName>
    <definedName name="BExDAYBHU9ADLXI8VRC7F608RVGM" hidden="1">#REF!</definedName>
    <definedName name="BExDB39GNDHCPPB7U2PZQO5TJ1OI" hidden="1">#REF!</definedName>
    <definedName name="BExDBDR1XR0FV0CYUCB2OJ7CJCZU" hidden="1">#REF!</definedName>
    <definedName name="BExDBECNFJKO0HIOIKTWDCSWP755" hidden="1">#REF!</definedName>
    <definedName name="BExDBI8WRY61SHXKAT4UFXLB15E8" hidden="1">#REF!</definedName>
    <definedName name="BExDBZBW3EHQF6J0XXIT3ZMXPL8C" hidden="1">#REF!</definedName>
    <definedName name="BExDC7F818VN0S18ID7XRCRVYPJ4" hidden="1">#REF!</definedName>
    <definedName name="BExDCL7K96PC9VZYB70ZW3QPVIJE" hidden="1">#REF!</definedName>
    <definedName name="BExDCMPIHH27EAXTDLP095HYA29X" hidden="1">#REF!</definedName>
    <definedName name="BExDCP3UZ3C2O4C1F7KMU0Z9U32N" hidden="1">#REF!</definedName>
    <definedName name="BExDCQLSR5X27KK1UK2QRTRNNFD9" hidden="1">#REF!</definedName>
    <definedName name="BExENRJDC2MGQRJ6EHLAWX5I4SRS" hidden="1">#REF!</definedName>
    <definedName name="BExEOBX3WECDMYCV9RLN49APTXMM" hidden="1">#REF!</definedName>
    <definedName name="BExEOTLOAPK7ZWBU26QG9X32ZU2C">#REF!</definedName>
    <definedName name="BExEP4E4F36662JDI0TOD85OP7X9" hidden="1">#REF!</definedName>
    <definedName name="BExEP7388TKNL6FEJW00XN7FHEUG" hidden="1">#REF!</definedName>
    <definedName name="BExEP7OS4SJOP7F0H4LY2OYD736A" hidden="1">#REF!</definedName>
    <definedName name="BExEP9SCEXI4PG04UBP1YYR35W26">#REF!</definedName>
    <definedName name="BExEPBQCQ2L1G2K28KM8IEXI795X">#REF!</definedName>
    <definedName name="BExEPEVQU060ED9GCFVYWVDV8RMK">#REF!</definedName>
    <definedName name="BExEPN9VIYI0FVL0HLZQXJFO6TT0" hidden="1">#REF!</definedName>
    <definedName name="BExEPVNYPAFYZ2RJL5NA2PFXRHYY">#REF!</definedName>
    <definedName name="BExEPYNVVW9RNE7G2J34YSNRWCYV" hidden="1">#REF!</definedName>
    <definedName name="BExEPYT6VDSMR8MU2341Q5GM2Y9V" hidden="1">#REF!</definedName>
    <definedName name="BExEQ2ENYLMY8K1796XBB31CJHNN" hidden="1">#REF!</definedName>
    <definedName name="BExEQ2PFE4N40LEPGDPS90WDL6BN" hidden="1">#REF!</definedName>
    <definedName name="BExEQ2PFURT24NQYGYVE8NKX1EGA" hidden="1">#REF!</definedName>
    <definedName name="BExEQ4NO25WSR2UD6D54HXNCEMD9" hidden="1">#REF!</definedName>
    <definedName name="BExEQB8ZWXO6IIGOEPWTLOJGE2NR" hidden="1">#REF!</definedName>
    <definedName name="BExEQBZX0EL6LIKPY01197ACK65H" hidden="1">#REF!</definedName>
    <definedName name="BExEQD73QE34MW57L1HFXSTB7QEG" hidden="1">#REF!</definedName>
    <definedName name="BExEQDNCNQ8NG3T7ZR9H78F8FLVD" hidden="1">#REF!</definedName>
    <definedName name="BExEQDXZALJLD4OBF74IKZBR13SR" hidden="1">#REF!</definedName>
    <definedName name="BExEQFLE2RPWGMWQAI4JMKUEFRPT" hidden="1">#REF!</definedName>
    <definedName name="BExEQMC7RQ48IW55WHAU49Q2G6SD" hidden="1">#REF!</definedName>
    <definedName name="BExEQP6O3KEN60DGFCAA2SJYMR5I" hidden="1">#REF!</definedName>
    <definedName name="BExEQTZAP8R69U31W4LKGTKKGKQE" hidden="1">#REF!</definedName>
    <definedName name="BExEQWOEJEJFW6Q74X61E3VLV8ZZ" hidden="1">#REF!</definedName>
    <definedName name="BExEQZDHWHSYWBB7DGE4ID5JZV9J">#REF!</definedName>
    <definedName name="BExER2O72H1F9WV6S1J04C15PXX7" hidden="1">#REF!</definedName>
    <definedName name="BExER8D7BXIE314ACCHL5QFFS7IT" hidden="1">#REF!</definedName>
    <definedName name="BExERBD2MH0QN7XOGJPTND60HP14" hidden="1">#REF!</definedName>
    <definedName name="BExERCETL5ZVXSS6EENB85QCSRYG" hidden="1">#REF!</definedName>
    <definedName name="BExERIUTB21WQ9WVQXUCDCGSH23E" hidden="1">#REF!</definedName>
    <definedName name="BExERMWGAJCV460SK3VVQQPLEYU4">#REF!</definedName>
    <definedName name="BExERRUIKIOATPZ9U4HQ0V52RJAU" hidden="1">#REF!</definedName>
    <definedName name="BExERSANFNM1O7T65PC5MJ301YET" hidden="1">#REF!</definedName>
    <definedName name="BExERSLFEDXNMOLAZ2VOI6VVJCBW" hidden="1">#REF!</definedName>
    <definedName name="BExERWCEBKQRYWRQLYJ4UCMMKTHG" hidden="1">#REF!</definedName>
    <definedName name="BExERWSHS5678NWP0NM8J09K2OGY" hidden="1">#REF!</definedName>
    <definedName name="BExERX3B5NOBVXHG9KNAKNQEFLIG">#REF!</definedName>
    <definedName name="BExES44RHHDL3V7FLV6M20834WF1" hidden="1">#REF!</definedName>
    <definedName name="BExES4A7VE2X3RYYTVRLKZD4I7WU" hidden="1">#REF!</definedName>
    <definedName name="BExES4KZQ2J4TQJE232DGROX32IC">#REF!</definedName>
    <definedName name="BExES519OBIX36NGX8QTLTGBYSK3" hidden="1">#REF!</definedName>
    <definedName name="BExES6ZC8R7PHJ21OVJFLIR7DY30" hidden="1">#REF!</definedName>
    <definedName name="BExES7VP339FXP8Z5VZRQY07QNKH">#REF!</definedName>
    <definedName name="BExESAVMC1MJPTAHKEQGK16B4GSC" hidden="1">#REF!</definedName>
    <definedName name="BExESKBDJG913DEQW5POG2OPGJLC">#REF!</definedName>
    <definedName name="BExESMKD95A649M0WRSG6CXXP326" hidden="1">#REF!</definedName>
    <definedName name="BExESMKDX9ADCAK9MEVUHI7J8P3N" hidden="1">#REF!</definedName>
    <definedName name="BExESNB9TEWQMQG3M5Q5S7DPLSG9">#REF!</definedName>
    <definedName name="BExESR27ZXJG5VMY4PR9D940VS7T" hidden="1">#REF!</definedName>
    <definedName name="BExESVELXG081IJWHH5I697I4ELL">#REF!</definedName>
    <definedName name="BExESW06JNRELGAGI4NW8VBDCF38">#REF!</definedName>
    <definedName name="BExESWR9DI1FIV2EDXUNCMJ7UZ74" hidden="1">#REF!</definedName>
    <definedName name="BExESZ03KXL8DQ2591HLR56ZML94" hidden="1">#REF!</definedName>
    <definedName name="BExESZAW5N443NRTKIP59OEI1CR6" hidden="1">#REF!</definedName>
    <definedName name="BExET3HXQ60A4O2OLKX8QNXRI6LQ" hidden="1">#REF!</definedName>
    <definedName name="BExETA3B1FCIOA80H94K90FWXQKE" hidden="1">#REF!</definedName>
    <definedName name="BExETAZOYT4CJIT8RRKC9F2HJG1D" hidden="1">#REF!</definedName>
    <definedName name="BExETF6QD5A9GEINE1KZRRC2LXWM" hidden="1">#REF!</definedName>
    <definedName name="BExETIXHQ15V7FDZWD662ZAZ9ORX">#REF!</definedName>
    <definedName name="BExETPOD4V4WSTHFGECI9LQU9PT3">#REF!</definedName>
    <definedName name="BExETQ9XRXLUACN82805SPSPNKHI" hidden="1">#REF!</definedName>
    <definedName name="BExETQFFLH766OHX0PD3NEIK0DIF" hidden="1">#REF!</definedName>
    <definedName name="BExETQVID2X6QRPLXN7SOSRSLK18" hidden="1">#REF!</definedName>
    <definedName name="BExETR0YRMOR63E6DHLEHV9QVVON" hidden="1">#REF!</definedName>
    <definedName name="BExETT4DMX3I4UV5NP3A05YTVUB4" hidden="1">#REF!</definedName>
    <definedName name="BExETVDCXGPYA4OP2UI1URTJ60TK" hidden="1">#REF!</definedName>
    <definedName name="BExETVDDT1JSFQ98044U4SWZ2FXX" hidden="1">#REF!</definedName>
    <definedName name="BExETVTGY38YXYYF7N73OYN6FYY3" hidden="1">#REF!</definedName>
    <definedName name="BExETZ46B3YQGIC69TVV2P9P21GH" hidden="1">#REF!</definedName>
    <definedName name="BExETZPQ8SCN9C9OPV2QDISSGYYA">#REF!</definedName>
    <definedName name="BExEUGN9B0YJ7RCAHU15S7656FCX">#REF!</definedName>
    <definedName name="BExEUKE79NDQVNNBUJUQGLSW0VP5" hidden="1">#REF!</definedName>
    <definedName name="BExEUKZSMJAIRSUAF886FUHZ7OUV">#REF!</definedName>
    <definedName name="BExEUM6Y5MUDV2WYYY9ICV8796JQ" hidden="1">#REF!</definedName>
    <definedName name="BExEUNE4T242Y59C6MS28MXEUGCP" hidden="1">#REF!</definedName>
    <definedName name="BExEUP6VFVA75OTE08D9BX5QHQVA">#REF!</definedName>
    <definedName name="BExEUTOOSAR1CJ6S2O9NTTQMWXNZ" hidden="1">#REF!</definedName>
    <definedName name="BExEV2TP7NA3ZR6RJGH5ER370OUM" hidden="1">#REF!</definedName>
    <definedName name="BExEV69USLNYO2QRJRC0J92XUF00" hidden="1">#REF!</definedName>
    <definedName name="BExEV6KNTQOCFD7GV726XQEVQ7R6" hidden="1">#REF!</definedName>
    <definedName name="BExEV6VGM4POO9QT9KH3QA3VYCWM" hidden="1">#REF!</definedName>
    <definedName name="BExEV8TNKI35RXY9H69H5DEILZD1" hidden="1">#REF!</definedName>
    <definedName name="BExEVAM8BLTWVS6IMVJWDOZBQK9R" hidden="1">#REF!</definedName>
    <definedName name="BExEVET98G3FU6QBF9LHYWSAMV0O" hidden="1">#REF!</definedName>
    <definedName name="BExEVL3UZ22W55ZRF3F0J21PKQLX" hidden="1">#REF!</definedName>
    <definedName name="BExEVNCUT0PDUYNJH7G6BSEWZOT2" hidden="1">#REF!</definedName>
    <definedName name="BExEVNNNBDPUTVE05FRA88BFIAIH" hidden="1">#REF!</definedName>
    <definedName name="BExEVPGF4V5J0WQRZKUM8F9TTKZJ" hidden="1">#REF!</definedName>
    <definedName name="BExEVPWH8S9GER9M14SPIT6XZ8SG" hidden="1">#REF!</definedName>
    <definedName name="BExEVVLIEVWYRF2UUC1H0H5QU1CP" hidden="1">#REF!</definedName>
    <definedName name="BExEVWCKO8T84GW9Z3X47915XKSH" hidden="1">#REF!</definedName>
    <definedName name="BExEVWY5G09I3KFUTST3MGF5VYA1">#REF!</definedName>
    <definedName name="BExEVZSJWMZ5L2ZE7AZC57CXKW6T" hidden="1">#REF!</definedName>
    <definedName name="BExEW0JL1GFFCXMDGW54CI7Y8FZN" hidden="1">#REF!</definedName>
    <definedName name="BExEW6357VV6LVZCWOOM0R3T78QK" hidden="1">#REF!</definedName>
    <definedName name="BExEW68M9WL8214QH9C7VCK7BN08" hidden="1">#REF!</definedName>
    <definedName name="BExEW8HFKH6F47KIHYBDRUEFZ2ZZ" hidden="1">#REF!</definedName>
    <definedName name="BExEWHXF5F2E8FN7TRI5U2ZY0T0P" hidden="1">#REF!</definedName>
    <definedName name="BExEWLO75K95C6IRKHXSP7VP81T4" hidden="1">#REF!</definedName>
    <definedName name="BExEWNBGQS1U2LW3W84T4LSJ9K00" hidden="1">#REF!</definedName>
    <definedName name="BExEWO7STL7HNZSTY8VQBPTX1WK6" hidden="1">#REF!</definedName>
    <definedName name="BExEWPF4IF76927EV5QS83TXDBJ8" hidden="1">#REF!</definedName>
    <definedName name="BExEWQ0M1N3KMKTDJ73H10QSG4W1" hidden="1">#REF!</definedName>
    <definedName name="BExEX55C8UCWU5LQA2CGW19T9QSW" hidden="1">#REF!</definedName>
    <definedName name="BExEX85F3OSW8NSCYGYPS9372Z1Q" hidden="1">#REF!</definedName>
    <definedName name="BExEX9HWY2G6928ZVVVQF77QCM2C" hidden="1">#REF!</definedName>
    <definedName name="BExEXBQWAYKMVBRJRHB8PFCSYFVN" hidden="1">#REF!</definedName>
    <definedName name="BExEXDUAFSIVT95XXO62AVPHKVD6" hidden="1">#REF!</definedName>
    <definedName name="BExEXF1M51TM0K27O96GM5FJ53OI" hidden="1">#REF!</definedName>
    <definedName name="BExEXHL86QF250B2RYTYWKKY3LAX">#REF!</definedName>
    <definedName name="BExEXJDXTWSZH33B28A9ZAF6Y1XD" hidden="1">#REF!</definedName>
    <definedName name="BExEXRBZ0DI9E2UFLLKYWGN66B61" hidden="1">#REF!</definedName>
    <definedName name="BExEXRHA86M2PVJZUNREYHZ3V34Q" hidden="1">#REF!</definedName>
    <definedName name="BExEXUH69TNT4GI76QZ9BOYYNAWV">#REF!</definedName>
    <definedName name="BExEXWQ5OMXLYO20ZHL8LTN26Y55">#REF!</definedName>
    <definedName name="BExEY067KMBNYP9WMRGOH8ITDBLD" hidden="1">#REF!</definedName>
    <definedName name="BExEYDI8ZDBZU0OFR4AQ1WQ639EF">#REF!</definedName>
    <definedName name="BExEYGCSYH6XC1X89ZT8VJVQ6THP" hidden="1">#REF!</definedName>
    <definedName name="BExEYLG9FL9V1JPPNZ3FUDNSEJ4V" hidden="1">#REF!</definedName>
    <definedName name="BExEYMNEMBBYXWNWXZLG7VGO5KOZ" hidden="1">#REF!</definedName>
    <definedName name="BExEYMNF2QRNIDLWBRQBKG2HGW95" hidden="1">#REF!</definedName>
    <definedName name="BExEYOW8C1B3OUUCIGEC7L8OOW1Z" hidden="1">#REF!</definedName>
    <definedName name="BExEYRAJPYU9ALPU8MSXR7FKQ5WB" hidden="1">#REF!</definedName>
    <definedName name="BExEYUQJXZT6N5HJH8ACJF6SRWEE" hidden="1">#REF!</definedName>
    <definedName name="BExEYVHM7COM2XBAZH71USCAT6K9" hidden="1">#REF!</definedName>
    <definedName name="BExEYW8O56SE67A8CIT413PPQFWN" hidden="1">#REF!</definedName>
    <definedName name="BExEYWJHS39F8K0W68C7NJKYNOYR">#REF!</definedName>
    <definedName name="BExEYXQGOT90CC2QXVUDAMIS2SD6" hidden="1">#REF!</definedName>
    <definedName name="BExEYY17N22FDMK6IA4HQRCTNPYL" hidden="1">#REF!</definedName>
    <definedName name="BExEZ1S6VZCG01ZPLBSS9Z1SBOJ2" hidden="1">#REF!</definedName>
    <definedName name="BExEZ4S2EUGBFWRW9578K4V840QB">#REF!</definedName>
    <definedName name="BExEZAMKPQPZM0OJDQ284NTAGFL8">#REF!</definedName>
    <definedName name="BExEZFPZKLS4GGKV39NX0GL8AK7B" hidden="1">#REF!</definedName>
    <definedName name="BExEZGBFNJR8DLPN0V11AU22L6WY" hidden="1">#REF!</definedName>
    <definedName name="BExEZHD95E6HUMB2U9Z82YD1BTU9">#REF!</definedName>
    <definedName name="BExEZQYJW81F362CWKW5HLAAM45I" hidden="1">#REF!</definedName>
    <definedName name="BExEZSWLMZZ2RK34GSJ9Q3NPCFT2" hidden="1">#REF!</definedName>
    <definedName name="BExF00P41ZT7TTJ22H5AKFSOL486">#REF!</definedName>
    <definedName name="BExF02Y3V3QEPO2XLDSK47APK9XJ" hidden="1">#REF!</definedName>
    <definedName name="BExF05Y0PC2PRL87AM9N4J9HEJSR" hidden="1">#REF!</definedName>
    <definedName name="BExF09OS91RT7N7IW8JLMZ121ZP3" hidden="1">#REF!</definedName>
    <definedName name="BExF0KXC1GPXZRZXY61RHV87TWE9">#REF!</definedName>
    <definedName name="BExF0L2TP18E48BYIVEYR9BGX4HR" hidden="1">#REF!</definedName>
    <definedName name="BExF0LOEHV42P2DV7QL8O7HOQ3N9" hidden="1">#REF!</definedName>
    <definedName name="BExF0QH116YF95UAL83HSM0C2X7Y" hidden="1">#REF!</definedName>
    <definedName name="BExF0WRM4JN1WHJWZK212QK13F8D" hidden="1">#REF!</definedName>
    <definedName name="BExF0WRM9VO25RLSO03ZOCE8H7K5" hidden="1">#REF!</definedName>
    <definedName name="BExF0XD72A607IDKGUH16S3FADZ0" hidden="1">#REF!</definedName>
    <definedName name="BExF0ZRI7W4RSLIDLHTSM0AWXO3S" hidden="1">#REF!</definedName>
    <definedName name="BExF19CT3MMZZ2T5EWMDNG3UOJ01" hidden="1">#REF!</definedName>
    <definedName name="BExF1LHOHZWVXN336YHYBI23S1B6" hidden="1">#REF!</definedName>
    <definedName name="BExF1M38U6NX17YJA8YU359B5Z4M" hidden="1">#REF!</definedName>
    <definedName name="BExF1MU4W3NPEY0OHRDWP5IANCBB" hidden="1">#REF!</definedName>
    <definedName name="BExF1MZN8MWMOKOARHJ1QAF9HPGT" hidden="1">#REF!</definedName>
    <definedName name="BExF1US4ZIQYSU5LBFYNRA9N0K2O" hidden="1">#REF!</definedName>
    <definedName name="BExF200VK438ANZMJEAPZ2RQDB8U" hidden="1">#REF!</definedName>
    <definedName name="BExF20MLDX989VFFN07D6K26337A" hidden="1">#REF!</definedName>
    <definedName name="BExF21OBXGVA9D1CPMHVJHL599BC" hidden="1">#REF!</definedName>
    <definedName name="BExF27O4GBOTPUPHXT1NKJ085B9T" hidden="1">#REF!</definedName>
    <definedName name="BExF289OY25DKWS6YDWUS7JJBUVG" hidden="1">#REF!</definedName>
    <definedName name="BExF28PXA9VBW4OZ74OITX6LHR12" hidden="1">#REF!</definedName>
    <definedName name="BExF2CWZN6E87RGTBMD4YQI2QT7R" hidden="1">#REF!</definedName>
    <definedName name="BExF2DYO1WQ7GMXSTAQRDBW1NSFG" hidden="1">#REF!</definedName>
    <definedName name="BExF2G277XMTR2QKHXIB2FTTXCYX" hidden="1">#REF!</definedName>
    <definedName name="BExF2LR83KWDOSK9ACAROCGMTQ8X" hidden="1">#REF!</definedName>
    <definedName name="BExF2LWK2WUGJY5EJF3UCU96ZXVD">#REF!</definedName>
    <definedName name="BExF2MSWNUY9Z6BZJQZ538PPTION" hidden="1">#REF!</definedName>
    <definedName name="BExF2QZYWHTYGUTTXR15CKCV3LS7" hidden="1">#REF!</definedName>
    <definedName name="BExF2T8Y6TSJ74RMSZOA9CEH4OZ6" hidden="1">#REF!</definedName>
    <definedName name="BExF31N3YM4F37EOOY8M8VI1KXN8" hidden="1">#REF!</definedName>
    <definedName name="BExF37C1YKBT79Z9SOJAG5MXQGTU" hidden="1">#REF!</definedName>
    <definedName name="BExF39A4W0JLZ9S4BUYX7F26LFQS" hidden="1">#REF!</definedName>
    <definedName name="BExF3A6HPA6DGYALZNHHJPMCUYZR" hidden="1">#REF!</definedName>
    <definedName name="BExF3AS2T7GFVNU9JPBXWUQH845Y" hidden="1">#REF!</definedName>
    <definedName name="BExF3FVJ27NZ35U1KCBZ4ICG7790" hidden="1">#REF!</definedName>
    <definedName name="BExF3GBMLCA5ZT2251N0N3CRN11O" hidden="1">#REF!</definedName>
    <definedName name="BExF3I9T44X7DV9HHV51DVDDPPZG" hidden="1">#REF!</definedName>
    <definedName name="BExF3JMFX5DILOIFUDIO1HZUK875" hidden="1">#REF!</definedName>
    <definedName name="BExF3NTC4BGZEM6B87TCFX277QCS" hidden="1">#REF!</definedName>
    <definedName name="BExF3Q7NI90WT31QHYSJDIG0LLLJ" hidden="1">#REF!</definedName>
    <definedName name="BExF3QD55TIY1MSBSRK9TUJKBEWO" hidden="1">#REF!</definedName>
    <definedName name="BExF3QT8J6RIF1L3R700MBSKIOKW" hidden="1">#REF!</definedName>
    <definedName name="BExF3RET913530OJZJYWUA4LCSLF" hidden="1">#REF!</definedName>
    <definedName name="BExF3WT6SMOIHQOP8WPZJ362CL66">#REF!</definedName>
    <definedName name="BExF42SSBVPMLK2UB3B7FPEIY9TU" hidden="1">#REF!</definedName>
    <definedName name="BExF4CE3SB9NJ6ZHV8QR1JQPZDKQ" hidden="1">#REF!</definedName>
    <definedName name="BExF4FU2KHNEBN8WO5BX6VWPTZ7F" hidden="1">#REF!</definedName>
    <definedName name="BExF4HXSWB50BKYPWA0HTT8W56H6" hidden="1">#REF!</definedName>
    <definedName name="BExF4JQI7JC9AQCZS0N8G9MDWJMU">#REF!</definedName>
    <definedName name="BExF4KHF04IWW4LQ95FHQPFE4Y9K" hidden="1">#REF!</definedName>
    <definedName name="BExF4LJ363XCEFP1VZKDF54P3Q9X" hidden="1">#REF!</definedName>
    <definedName name="BExF4LU2NV3A47BCWPM3EZXUEH37" hidden="1">#REF!</definedName>
    <definedName name="BExF4MVQM5Y0QRDLDFSKWWTF709C" hidden="1">#REF!</definedName>
    <definedName name="BExF4NC076QUH4NMPVQL9ISG53HK">#REF!</definedName>
    <definedName name="BExF4PVMZYV36E8HOYY06J81AMBI" hidden="1">#REF!</definedName>
    <definedName name="BExF4S9Y67VJG07J6NBSTKJIFGN9" hidden="1">#REF!</definedName>
    <definedName name="BExF4SF9NEX1FZE9N8EXT89PM54D" hidden="1">#REF!</definedName>
    <definedName name="BExF52GTGP8MHGII4KJ8TJGR8W8U" hidden="1">#REF!</definedName>
    <definedName name="BExF555WOVUJ01YPS0D6AIQBYU7Q">#REF!</definedName>
    <definedName name="BExF57K7L3UC1I2FSAWURR4SN0UN" hidden="1">#REF!</definedName>
    <definedName name="BExF59NQHJ39J7AF8B91RVX0H3P6" hidden="1">#REF!</definedName>
    <definedName name="BExF5D96JEPDW6LV89G2REZJ1ES7" hidden="1">#REF!</definedName>
    <definedName name="BExF5HR2GFV7O8LKG9SJ4BY78LYA" hidden="1">#REF!</definedName>
    <definedName name="BExF5ZFO2A29GHWR5ES64Z9OS16J" hidden="1">#REF!</definedName>
    <definedName name="BExF63S045JO7H2ZJCBTBVH3SUIF" hidden="1">#REF!</definedName>
    <definedName name="BExF642TEGTXCI9A61ZOONJCB0U1" hidden="1">#REF!</definedName>
    <definedName name="BExF65FFOHNFLM63A7M0XSPHOAGY" hidden="1">#REF!</definedName>
    <definedName name="BExF65FG676YJL5926U1I43JN0CG" hidden="1">#REF!</definedName>
    <definedName name="BExF67O951CF8UJF3KBDNR0E83C1" hidden="1">#REF!</definedName>
    <definedName name="BExF6E46TWU96GDX69OY16BD8NAE">#REF!</definedName>
    <definedName name="BExF6EV7I35NVMIJGYTB6E24YVPA" hidden="1">#REF!</definedName>
    <definedName name="BExF6FGUF393KTMBT40S5BYAFG00" hidden="1">#REF!</definedName>
    <definedName name="BExF6GNYXWY8A0SY4PW1B6KJMMTM" hidden="1">#REF!</definedName>
    <definedName name="BExF6IB8K74Z0AFT05GPOKKZW7C9" hidden="1">#REF!</definedName>
    <definedName name="BExF6JNWE4H8L694Y8Z1VCZ9EMVP" hidden="1">#REF!</definedName>
    <definedName name="BExF6NUXJI11W2IAZNAM1QWC0459" hidden="1">#REF!</definedName>
    <definedName name="BExF6RR76KNVIXGJOVFO8GDILKGZ" hidden="1">#REF!</definedName>
    <definedName name="BExF6YSN319VOWAFXSYMVPSHNYT5" hidden="1">#REF!</definedName>
    <definedName name="BExF6ZE8D5CMPJPRWT6S4HM56LPF" hidden="1">#REF!</definedName>
    <definedName name="BExF71SL7S5BDGRZ694893ZZ2ZTI" hidden="1">#REF!</definedName>
    <definedName name="BExF76FV8SF7AJK7B35AL7VTZF6D" hidden="1">#REF!</definedName>
    <definedName name="BExF7CKZRTYQ65J6AVFG2LWCIGIN" hidden="1">#REF!</definedName>
    <definedName name="BExF7EOIMC1OYL1N7835KGOI0FIZ" hidden="1">#REF!</definedName>
    <definedName name="BExF7FVNFEHQQH5MIO6AIUWSERR7" hidden="1">#REF!</definedName>
    <definedName name="BExF7K88K7ASGV6RAOAGH52G04VR" hidden="1">#REF!</definedName>
    <definedName name="BExF7OVDRP3LHNAF2CX4V84CKKIR" hidden="1">#REF!</definedName>
    <definedName name="BExF7QO41X2A2SL8UXDNP99GY7U9" hidden="1">#REF!</definedName>
    <definedName name="BExF7RV9JQHNUU59Z7TLWW2ARAN8" hidden="1">#REF!</definedName>
    <definedName name="BExF7RV9L88OQII0P8I4C0K7KRRP">#REF!</definedName>
    <definedName name="BExF81GI8B8WBHXFTET68A9358BR" hidden="1">#REF!</definedName>
    <definedName name="BExF84R8ZH2K4C0CYI1IVFH8WUYD" hidden="1">#REF!</definedName>
    <definedName name="BExF8RJ850RAI5BA5N5XI2560K8J">#REF!</definedName>
    <definedName name="BExF9CTA0UGH0U2JUPUJKMEEI1Z2" hidden="1">#REF!</definedName>
    <definedName name="BExF9J3VS3H3S4F9THNX4ICEEL8B" hidden="1">#REF!</definedName>
    <definedName name="BExGKNC6UCNO0YTOPVJZMQ34IVMH" hidden="1">#REF!</definedName>
    <definedName name="BExGKT17Q7NLLXEVPD5JH5USNBZN" hidden="1">#REF!</definedName>
    <definedName name="BExGL97US0Y3KXXASUTVR26XLT70" hidden="1">#REF!</definedName>
    <definedName name="BExGLC7R4C33RO0PID97ZPPVCW4M" hidden="1">#REF!</definedName>
    <definedName name="BExGLEWSWO4C9B3EV0OQ0BBJTY2M" hidden="1">#REF!</definedName>
    <definedName name="BExGLFIF7HCFSHNQHKEV6RY0WCO3" hidden="1">#REF!</definedName>
    <definedName name="BExGLTARRL0J772UD2TXEYAVPY6E" hidden="1">#REF!</definedName>
    <definedName name="BExGLVP1IU8K5A8J1340XFMYPR88" hidden="1">#REF!</definedName>
    <definedName name="BExGLYE6RZTAAWHJBG2QFJPTDS2Q" hidden="1">#REF!</definedName>
    <definedName name="BExGM18L57MGFOGSP0YQ30ZXGYQ6">#REF!</definedName>
    <definedName name="BExGM4DZ65OAQP7MA4LN6QMYZOFF" hidden="1">#REF!</definedName>
    <definedName name="BExGM6HHCC4R3FDWFPXONN1SSVW4" hidden="1">#REF!</definedName>
    <definedName name="BExGMCXCWEC9XNUOEMZ61TMI6CUO" hidden="1">#REF!</definedName>
    <definedName name="BExGMEFBL47KYW564WF1RQ6VY453" hidden="1">#REF!</definedName>
    <definedName name="BExGMJDGIH0MEPC2TUSFUCY2ROTB" hidden="1">#REF!</definedName>
    <definedName name="BExGMKPW2HPKN0M0XKF3AZ8YP0D6" hidden="1">#REF!</definedName>
    <definedName name="BExGMP2F175LGL6QVSJGP6GKYHHA" hidden="1">#REF!</definedName>
    <definedName name="BExGMPIIP8GKML2VVA8OEFL43NCS" hidden="1">#REF!</definedName>
    <definedName name="BExGMST8UMSV599X4JX2S65JSRB7">#REF!</definedName>
    <definedName name="BExGMZ3SRIXLXMWBVOXXV3M4U4YL" hidden="1">#REF!</definedName>
    <definedName name="BExGMZ3UBN48IXU1ZEFYECEMZ1IM" hidden="1">#REF!</definedName>
    <definedName name="BExGN0LRKAPMAKXJTDAKS7Q1MV6S" hidden="1">#REF!</definedName>
    <definedName name="BExGN3024CVZ7CZM306S7LAGYDCP">#REF!</definedName>
    <definedName name="BExGN4I0QATXNZCLZJM1KH1OIJQH" hidden="1">#REF!</definedName>
    <definedName name="BExGN7Y0SKDJVE9IDQSG01B1TVB8" hidden="1">#REF!</definedName>
    <definedName name="BExGN9ANZ0RBD6IVFWM6CXVHU1HR">#REF!</definedName>
    <definedName name="BExGN9FZ2RWCMSY1YOBJKZMNIM9R" hidden="1">#REF!</definedName>
    <definedName name="BExGNBZRMCR8WUR5TKZ70FN80F3N" hidden="1">#REF!</definedName>
    <definedName name="BExGNCFW1HJRE2CBZ65J7JB4DCF3" hidden="1">#REF!</definedName>
    <definedName name="BExGNDSIMTHOCXXG6QOGR6DA8SGG" hidden="1">#REF!</definedName>
    <definedName name="BExGNJ6QH42J0PW0ACWPYVL73SYW">#REF!</definedName>
    <definedName name="BExGNN2YQ9BDAZXT2GLCSAPXKIM7" hidden="1">#REF!</definedName>
    <definedName name="BExGNPBUQ4MFVXFVD9LJPL5PZU68" hidden="1">#REF!</definedName>
    <definedName name="BExGNSS0CKRPKHO25R3TDBEL2NHX" hidden="1">#REF!</definedName>
    <definedName name="BExGNYH0MO8NOVS85L15G0RWX4GW" hidden="1">#REF!</definedName>
    <definedName name="BExGNZO44DEG8CGIDYSEGDUQ531R" hidden="1">#REF!</definedName>
    <definedName name="BExGO2O0V6UYDY26AX8OSN72F77N" hidden="1">#REF!</definedName>
    <definedName name="BExGO2YUBOVLYHY1QSIHRE1KLAFV" hidden="1">#REF!</definedName>
    <definedName name="BExGO70E2O70LF46V8T26YFPL4V8" hidden="1">#REF!</definedName>
    <definedName name="BExGO9UYV84809QKUNISUNTNWC80" hidden="1">#REF!</definedName>
    <definedName name="BExGOB25QJMQCQE76MRW9X58OIOO" hidden="1">#REF!</definedName>
    <definedName name="BExGODAZKJ9EXMQZNQR5YDBSS525" hidden="1">#REF!</definedName>
    <definedName name="BExGODR8ZSMUC11I56QHSZ686XV5" hidden="1">#REF!</definedName>
    <definedName name="BExGOE7C2HSW9M6L6R25H0Z4JEKM" hidden="1">#REF!</definedName>
    <definedName name="BExGOI3M84PCOV0FSX0APR834A9T" hidden="1">#REF!</definedName>
    <definedName name="BExGOL903YF63SRYHHD7UNE2B0E7" hidden="1">#REF!</definedName>
    <definedName name="BExGONSM4S9L49CX58B32FIAUJMQ">#REF!</definedName>
    <definedName name="BExGOROWSCEN1I6IXZVXWNFSY76K" hidden="1">#REF!</definedName>
    <definedName name="BExGOT6UXUX5FVTAYL9SOBZ1D0II" hidden="1">#REF!</definedName>
    <definedName name="BExGOXJDHUDPDT8I8IVGVW9J0R5Q" hidden="1">#REF!</definedName>
    <definedName name="BExGP14PP79LCE1C5NX534M8XJC2" hidden="1">#REF!</definedName>
    <definedName name="BExGP4KTZUT5QSDKFBOVU93N3L2S" hidden="1">#REF!</definedName>
    <definedName name="BExGPB0QWZQYZ4O1B28QZMIZK4R5" hidden="1">#REF!</definedName>
    <definedName name="BExGPHGT5KDOCMV2EFS4OVKTWBRD" hidden="1">#REF!</definedName>
    <definedName name="BExGPID72Y4Y619LWASUQZKZHJNC" hidden="1">#REF!</definedName>
    <definedName name="BExGPJ9K021NIMQ53YU2ZRPOBVI3" hidden="1">#REF!</definedName>
    <definedName name="BExGPKGP77GF264YS6CSOJP9BFJU" hidden="1">#REF!</definedName>
    <definedName name="BExGPPENQIANVGLVQJ77DK5JPRTB" hidden="1">#REF!</definedName>
    <definedName name="BExGPQGCF9N00NC3FK8OZMNEVDMH">#REF!</definedName>
    <definedName name="BExGPVUKNN7LYRQO6ANPT0O2BEK1" hidden="1">#REF!</definedName>
    <definedName name="BExGQ1ZU4967P72AHF4V1D0FOL5C" hidden="1">#REF!</definedName>
    <definedName name="BExGQ36ZOMR9GV8T05M605MMOY3Y" hidden="1">#REF!</definedName>
    <definedName name="BExGQ5G0DQWCA2JSD0KL8S4F4KPB">#REF!</definedName>
    <definedName name="BExGQ61DTJ0SBFMDFBAK3XZ9O0ZO" hidden="1">#REF!</definedName>
    <definedName name="BExGQ6SG9XEOD0VMBAR22YPZWSTA" hidden="1">#REF!</definedName>
    <definedName name="BExGQ7OUGWSM7SN3IET21LBUOM98" hidden="1">#REF!</definedName>
    <definedName name="BExGQBL344ZCHWYEL5P9RWQCS5QS" hidden="1">#REF!</definedName>
    <definedName name="BExGQGJ1A7LNZUS8QSMOG8UNGLMK" hidden="1">#REF!</definedName>
    <definedName name="BExGQI14RDHOUB9ZF2AM6BG9P5C8" hidden="1">#REF!</definedName>
    <definedName name="BExGQIS0KR9EGZUA3D1M052KQG8L">#REF!</definedName>
    <definedName name="BExGQOX5SC3QE5GND2P8HAHC7ZN6" hidden="1">#REF!</definedName>
    <definedName name="BExGQP2M90PWKZU8RDMLC9SJN90J" hidden="1">#REF!</definedName>
    <definedName name="BExGQPO7ENFEQC0NC6MC9OZR2LHY" hidden="1">#REF!</definedName>
    <definedName name="BExGQRM9NCME1AQA8RNH8GRKBEY8" hidden="1">#REF!</definedName>
    <definedName name="BExGQRX7BLMEGN2VBI5I6V6EFC0E">#REF!</definedName>
    <definedName name="BExGQX0H4EZMXBJTKJJE4ICJWN5O" hidden="1">#REF!</definedName>
    <definedName name="BExGR23WEFG8G3CHQC5Q2M1VP9Q0" hidden="1">#REF!</definedName>
    <definedName name="BExGR4CW3WRIID17GGX4MI9ZDHFE" hidden="1">#REF!</definedName>
    <definedName name="BExGR65GJX27MU2OL6NI5PB8XVB4" hidden="1">#REF!</definedName>
    <definedName name="BExGR6LQ97HETGS3CT96L4IK0JSH" hidden="1">#REF!</definedName>
    <definedName name="BExGR9ATP2LVT7B9OCPSLJ11H9SX" hidden="1">#REF!</definedName>
    <definedName name="BExGRBJOTD2A0BACI5TU65H8WOKL" hidden="1">#REF!</definedName>
    <definedName name="BExGRHZROC86IFGNDBDWZNBH5Q2V" hidden="1">#REF!</definedName>
    <definedName name="BExGRL54G9ISNWNPV0M67DZ0FH29">#REF!</definedName>
    <definedName name="BExGRUKVVKDL8483WI70VN2QZDGD" hidden="1">#REF!</definedName>
    <definedName name="BExGRWOG8H774BWL55XHDM510RIO" hidden="1">#REF!</definedName>
    <definedName name="BExGS2IWR5DUNJ1U9PAKIV8CMBNI" hidden="1">#REF!</definedName>
    <definedName name="BExGS69P9FFTEOPDS0MWFKF45G47" hidden="1">#REF!</definedName>
    <definedName name="BExGS6F1JFHM5MUJ1RFO50WP6D05" hidden="1">#REF!</definedName>
    <definedName name="BExGSA5YB5ZGE4NHDVCZ55TQAJTL" hidden="1">#REF!</definedName>
    <definedName name="BExGSCEUCQQVDEEKWJ677QTGUVTE" hidden="1">#REF!</definedName>
    <definedName name="BExGSGB1X4X1CJI9IAZSNVOWGLI1" hidden="1">#REF!</definedName>
    <definedName name="BExGSQY65LH1PCKKM5WHDW83F35O" hidden="1">#REF!</definedName>
    <definedName name="BExGSV58SBDYCE6WZKLZXQX5M8ZT" hidden="1">#REF!</definedName>
    <definedName name="BExGSYW1GKISF0PMUAK3XJK9PEW9" hidden="1">#REF!</definedName>
    <definedName name="BExGSZCAYTGKIJ7FVF2BV38U03O4">#REF!</definedName>
    <definedName name="BExGT0DZJB6LSF6L693UUB9EY1VQ" hidden="1">#REF!</definedName>
    <definedName name="BExGT38KJBWYTFXWGLO584LFGNZY">#REF!</definedName>
    <definedName name="BExGT7QA3L5ZYS2GUSYRG186GWT6" hidden="1">#REF!</definedName>
    <definedName name="BExGTGVFIF8HOQXR54SK065A8M4K" hidden="1">#REF!</definedName>
    <definedName name="BExGTIYX3OWPIINOGY1E4QQYSKHP" hidden="1">#REF!</definedName>
    <definedName name="BExGTKGUN0KUU3C0RL2LK98D8MEK" hidden="1">#REF!</definedName>
    <definedName name="BExGTLIKCH4VSSDWX9N86RRW7KN3" hidden="1">#REF!</definedName>
    <definedName name="BExGTO7O4XFPTXV5Z6TX4D6V16YK" hidden="1">#REF!</definedName>
    <definedName name="BExGTT0AZKETK7NC61P6IO2FOA5R">#REF!</definedName>
    <definedName name="BExGTWLS3UNXRTE9HRI1WZNDYZEB" hidden="1">#REF!</definedName>
    <definedName name="BExGTXCUN0VW7L3MXWZACRHZG134">#REF!</definedName>
    <definedName name="BExGTZ046J7VMUG4YPKFN2K8TWB7" hidden="1">#REF!</definedName>
    <definedName name="BExGU2G9OPRZRIU9YGF6NX9FUW0J" hidden="1">#REF!</definedName>
    <definedName name="BExGU5W98F1GNEKIIX3QWZCSAK2C">#REF!</definedName>
    <definedName name="BExGU6HTKLRZO8UOI3DTAM5RFDBA" hidden="1">#REF!</definedName>
    <definedName name="BExGUDDZXFFQHAF4UZF8ZB1HO7H6" hidden="1">#REF!</definedName>
    <definedName name="BExGUDJH8ER3FRCI3LPPO09RBLI9">#REF!</definedName>
    <definedName name="BExGUIBXBRHGM97ZX6GBA4ZDQ79C" hidden="1">#REF!</definedName>
    <definedName name="BExGUM8D91UNPCOO4TKP9FGX85TF" hidden="1">#REF!</definedName>
    <definedName name="BExGUO6F2LO1RYF75A9XM2U1X1V3" hidden="1">#REF!</definedName>
    <definedName name="BExGUOH87D9E0YS4IX78M07M329H">#REF!</definedName>
    <definedName name="BExGUOS0NDSIOD3JYZHRCG6HKBJY" hidden="1">#REF!</definedName>
    <definedName name="BExGUQF9N9FKI7S0H30WUAEB5LPD" hidden="1">#REF!</definedName>
    <definedName name="BExGUQVJE1MV019H8EUN9O73RXA9" hidden="1">#REF!</definedName>
    <definedName name="BExGUR6BA03XPBK60SQUW197GJ5X" hidden="1">#REF!</definedName>
    <definedName name="BExGUVIP60TA4B7X2PFGMBFUSKGX" hidden="1">#REF!</definedName>
    <definedName name="BExGUZKF06F209XL1IZWVJEQ82EE" hidden="1">#REF!</definedName>
    <definedName name="BExGV061FOM0K5TBBTHTHXNZZ18Q">#REF!</definedName>
    <definedName name="BExGV2EVT380QHD4AP2RL9MR8L5L" hidden="1">#REF!</definedName>
    <definedName name="BExGVACVVNKPPWK5F8U7C6TZ01Y7" hidden="1">#REF!</definedName>
    <definedName name="BExGVFWDKW8LO48OL2ZZUGFJFDDA" hidden="1">#REF!</definedName>
    <definedName name="BExGVV1DEV7A2TKVMFCFE9SAROTC">#REF!</definedName>
    <definedName name="BExGVV6OOLDQ3TXZK51TTF3YX0WN" hidden="1">#REF!</definedName>
    <definedName name="BExGVWZEL5QTVWTWCLS97ABCJPJX" hidden="1">#REF!</definedName>
    <definedName name="BExGVXVT97NIIDRGIZ094FVDGW77" hidden="1">#REF!</definedName>
    <definedName name="BExGW04LELR590CAGFTOVIKXSVPM">#REF!</definedName>
    <definedName name="BExGW0KVOL93Z29HD7AAKNQ59I24" hidden="1">#REF!</definedName>
    <definedName name="BExGW0KVS7U0C87XFZ78QW991IEV" hidden="1">#REF!</definedName>
    <definedName name="BExGW2Z7AMPG6H9EXA9ML6EZVGGA" hidden="1">#REF!</definedName>
    <definedName name="BExGWABG5VT5XO1A196RK61AXA8C" hidden="1">#REF!</definedName>
    <definedName name="BExGWDGV1JZCFC26222CRQ12M3EG" hidden="1">#REF!</definedName>
    <definedName name="BExGWEO0JDG84NYLEAV5NSOAGMJZ" hidden="1">#REF!</definedName>
    <definedName name="BExGWLEOC70Z8QAJTPT2PDHTNM4L" hidden="1">#REF!</definedName>
    <definedName name="BExGWNCW2AZ4W7VX08IQYZ7TOPN1">#REF!</definedName>
    <definedName name="BExGWNCXLCRTLBVMTXYJ5PHQI6SS" hidden="1">#REF!</definedName>
    <definedName name="BExGWWHW4FB64GJXSW7UGXH5TD6B">#REF!</definedName>
    <definedName name="BExGX0E7H5UCUZKEAN6OCIWJZPW0">#REF!</definedName>
    <definedName name="BExGX453OMLZPGJF63K8PNB8EDJJ" hidden="1">#REF!</definedName>
    <definedName name="BExGX4FWWDPKEFVDOB4YY5DK7F2S" hidden="1">#REF!</definedName>
    <definedName name="BExGX6U988MCFIGDA1282F92U9AA" hidden="1">#REF!</definedName>
    <definedName name="BExGX7FTB1CKAT5HUW6H531FIY6I" hidden="1">#REF!</definedName>
    <definedName name="BExGX9DVACJQIZ4GH6YAD2A7F70O" hidden="1">#REF!</definedName>
    <definedName name="BExGXDFFQI94T91LFNDQBHT92QR4">#REF!</definedName>
    <definedName name="BExGXDVP2S2Y8Z8Q43I78RCIK3DD" hidden="1">#REF!</definedName>
    <definedName name="BExGXJ9W5JU7TT9S0BKL5Y6VVB39" hidden="1">#REF!</definedName>
    <definedName name="BExGXK0Z7ACOCGH0W028TZECIBX0">#REF!</definedName>
    <definedName name="BExGXO7TZ8X82ZRG8IZH5T5CCWR5">#REF!</definedName>
    <definedName name="BExGXQGVELUHEDSBNLEGTLOGNVS5" hidden="1">#REF!</definedName>
    <definedName name="BExGXWB73RJ4BASBQTQ8EY0EC1EB" hidden="1">#REF!</definedName>
    <definedName name="BExGXZ0ABB43C7SMRKZHWOSU9EQX" hidden="1">#REF!</definedName>
    <definedName name="BExGY0T0UPBWF73OV2QYIOSP1VVJ" hidden="1">#REF!</definedName>
    <definedName name="BExGY6SU3SYVCJ3AG2ITY59SAZ5A" hidden="1">#REF!</definedName>
    <definedName name="BExGY6YA4P5KMY2VHT0DYK3YTFAX" hidden="1">#REF!</definedName>
    <definedName name="BExGY8G88PVVRYHPHRPJZFSX6HSC" hidden="1">#REF!</definedName>
    <definedName name="BExGYC718HTZ80PNKYPVIYGRJVF6" hidden="1">#REF!</definedName>
    <definedName name="BExGYCNATXZY2FID93B17YWIPPRD" hidden="1">#REF!</definedName>
    <definedName name="BExGYF6X0QX1ET2L9826F1CI0997" hidden="1">#REF!</definedName>
    <definedName name="BExGYFHPQSGZTICK8NUFBJZ4MNLG">#REF!</definedName>
    <definedName name="BExGYGJJJ3BBCQAOA51WHP01HN73" hidden="1">#REF!</definedName>
    <definedName name="BExGYHAGH0IZT9WAS43U752U84WI" hidden="1">#REF!</definedName>
    <definedName name="BExGYOS6TV2C72PLRFU8RP1I58GY" hidden="1">#REF!</definedName>
    <definedName name="BExGYXXCM53K2H84S4WZTHTHZPHE" hidden="1">#REF!</definedName>
    <definedName name="BExGYY2PBI68I55GPNKXV5RYR1WF" hidden="1">#REF!</definedName>
    <definedName name="BExGZ0MC1XT4VWABFT1UK2UMI0CP" hidden="1">#REF!</definedName>
    <definedName name="BExGZ7NXZ0IBS44C2NZ9VMD6T6K2" hidden="1">#REF!</definedName>
    <definedName name="BExGZJ78ZWZCVHZ3BKEKFJZ6MAEO" hidden="1">#REF!</definedName>
    <definedName name="BExGZOLH2QV73J3M9IWDDPA62TP4" hidden="1">#REF!</definedName>
    <definedName name="BExGZP1PWGFKVVVN4YDIS22DZPCR" hidden="1">#REF!</definedName>
    <definedName name="BExGZSN96MC2HMMYQ3BMZ50490SJ" hidden="1">#REF!</definedName>
    <definedName name="BExGZYXS0GTA29TRAW6KAUBGG6D4" hidden="1">#REF!</definedName>
    <definedName name="BExH00L21GZX5YJJGVMOAWBERLP5" hidden="1">#REF!</definedName>
    <definedName name="BExH02ZD6VAY1KQLAQYBBI6WWIZB" hidden="1">#REF!</definedName>
    <definedName name="BExH07XC83E8WXF2O7EJTNS1DOZD" hidden="1">#REF!</definedName>
    <definedName name="BExH08Z6LQCGGSGSAILMHX4X7JMD" hidden="1">#REF!</definedName>
    <definedName name="BExH0KT9Z8HEVRRQRGQ8YHXRLIJA" hidden="1">#REF!</definedName>
    <definedName name="BExH0KTA6PC3C1H961G6G3WB4ROD" hidden="1">#REF!</definedName>
    <definedName name="BExH0M0FDN12YBOCKL3XL2Z7T7Y8" hidden="1">#REF!</definedName>
    <definedName name="BExH0M5XIPF469DDAUCFNFAVSO43">#REF!</definedName>
    <definedName name="BExH0MM7I8JET831K28J4IJOYKKS">#REF!</definedName>
    <definedName name="BExH0O9G06YPZ5TN9RYT326I1CP2" hidden="1">#REF!</definedName>
    <definedName name="BExH0WNJAKTJRCKMTX8O4KNMIIJM" hidden="1">#REF!</definedName>
    <definedName name="BExH0Y5JGUO7Z6TD8HXAB8MDIXSA" hidden="1">#REF!</definedName>
    <definedName name="BExH12Y4WX542WI3ZEM15AK4UM9J" hidden="1">#REF!</definedName>
    <definedName name="BExH1AFVY3DFB10LXJXXA05EU6X8" hidden="1">#REF!</definedName>
    <definedName name="BExH1FDTQXR9QQ31WDB7OPXU7MPT" hidden="1">#REF!</definedName>
    <definedName name="BExH1FOMEUIJNIDJAUY0ZQFBJSY9" hidden="1">#REF!</definedName>
    <definedName name="BExH1JFFHEBFX9BWJMNIA3N66R3Z" hidden="1">#REF!</definedName>
    <definedName name="BExH1M4IBXB5GDWEKKFZAUL8QW0W" hidden="1">#REF!</definedName>
    <definedName name="BExH1NRXNXU0WLQASP81I62087ON" hidden="1">#REF!</definedName>
    <definedName name="BExH1QMD1UU8X5NZERDZ7OIP3IBI" hidden="1">#REF!</definedName>
    <definedName name="BExH1Z0GIUSVTF2H1G1I3PDGBNK2" hidden="1">#REF!</definedName>
    <definedName name="BExH20NWPT4I0AHYP59M8QLVWWMU" hidden="1">#REF!</definedName>
    <definedName name="BExH225UTM6S9FW4MUDZS7F1PQSH" hidden="1">#REF!</definedName>
    <definedName name="BExH23271RF7AYZ542KHQTH68GQ7" hidden="1">#REF!</definedName>
    <definedName name="BExH25WMKDDKD4JTG58BP2JM29Z1" hidden="1">#REF!</definedName>
    <definedName name="BExH27UTSCG6O4YJJT0JD5A1LMW1" hidden="1">#REF!</definedName>
    <definedName name="BExH2GJQR4JALNB314RY0LDI49VH" hidden="1">#REF!</definedName>
    <definedName name="BExH2JZR49T7644JFVE7B3N7RZM9" hidden="1">#REF!</definedName>
    <definedName name="BExH2UHF0QTJG107MULYB16WBJM9" hidden="1">#REF!</definedName>
    <definedName name="BExH2VU17ZSQ6UMFZ9FOP753TT9E" hidden="1">#REF!</definedName>
    <definedName name="BExH2WKXV8X5S2GSBBTWGI0NLNAH" hidden="1">#REF!</definedName>
    <definedName name="BExH2XH9U7TXHNDFVMCHIG5JR6FL">#REF!</definedName>
    <definedName name="BExH2XS1UFYFGU0S0EBXX90W2WE8" hidden="1">#REF!</definedName>
    <definedName name="BExH2XS2TND9SB0GC295R4FP6K5Y" hidden="1">#REF!</definedName>
    <definedName name="BExH2ZA0SZ4SSITL50NA8LZ3OEX6" hidden="1">#REF!</definedName>
    <definedName name="BExH31Z3JNVJPESWKXHILGXZHP2M" hidden="1">#REF!</definedName>
    <definedName name="BExH3BPW245WVGA1K1DGTL1XWDCH" hidden="1">#REF!</definedName>
    <definedName name="BExH3E9HZ3QJCDZW7WI7YACFQCHE" hidden="1">#REF!</definedName>
    <definedName name="BExH3IRB6764RQ5HBYRLH6XCT29X" hidden="1">#REF!</definedName>
    <definedName name="BExH4HTPYPQ91XIJ8IWIMHWOB0RA" hidden="1">#REF!</definedName>
    <definedName name="BExIFR5G7ZV8I4P8ATXO3RYFODCL" hidden="1">#REF!</definedName>
    <definedName name="BExIG2U8V6RSB47SXLCQG3Q68YRO" hidden="1">#REF!</definedName>
    <definedName name="BExIG9FMY6OOSODNTWQJ2F28Y2FK" hidden="1">#REF!</definedName>
    <definedName name="BExIGJBO8R13LV7CZ7C1YCP974NN" hidden="1">#REF!</definedName>
    <definedName name="BExIGT7QSZ5S5WYDTY8296C1QRV7" hidden="1">#REF!</definedName>
    <definedName name="BExIGWT86FPOEYTI8GXCGU5Y3KGK" hidden="1">#REF!</definedName>
    <definedName name="BExIH51URLQJA6KNX5CJKIUIR5UQ" hidden="1">#REF!</definedName>
    <definedName name="BExIHBHXA7E7VUTBVHXXXCH3A5CL" hidden="1">#REF!</definedName>
    <definedName name="BExIHI3AFPBC4F4L8BXW13MDPP1H" hidden="1">#REF!</definedName>
    <definedName name="BExIHL36VUPVA5D5LZ9FXYJP81S8" hidden="1">#REF!</definedName>
    <definedName name="BExIHNMT9P59WY619GEWB1XONTAE" hidden="1">#REF!</definedName>
    <definedName name="BExIHNMTY8HBM7KQDSTMXEM6MHL4" hidden="1">#REF!</definedName>
    <definedName name="BExIHPQCQTGEW8QOJVIQ4VX0P6DX" hidden="1">#REF!</definedName>
    <definedName name="BExIHU2VSXTKRMO3RHJI6RZ206Q5" hidden="1">#REF!</definedName>
    <definedName name="BExIHZ6ALVREAYK4T741OOLGXOZA" hidden="1">#REF!</definedName>
    <definedName name="BExIHZMEVW8YBLLQVL5SS5RWVA3R" hidden="1">#REF!</definedName>
    <definedName name="BExII1KN91Q7DLW0UB7W2TJ5ACT9" hidden="1">#REF!</definedName>
    <definedName name="BExII1PXENVUWL0G8CDSDGSKWN3B">#REF!</definedName>
    <definedName name="BExII20QQ1K3GHOPL1ZQX5SL618M" hidden="1">#REF!</definedName>
    <definedName name="BExII50LI8I0CDOOZEMIVHVA2V95" hidden="1">#REF!</definedName>
    <definedName name="BExIIELVN34FX357UNYT42KH8YA2">#REF!</definedName>
    <definedName name="BExIIICU4P80WH0EKUEOX2R2BC9J" hidden="1">#REF!</definedName>
    <definedName name="BExIIJPAXYBBIH05V3402AYBV5ES">#REF!</definedName>
    <definedName name="BExIINWCVHSJ4WZL9UPGMOVKJ1Z4" hidden="1">#REF!</definedName>
    <definedName name="BExIIXMY38TQD12CVV4S57L3I809" hidden="1">#REF!</definedName>
    <definedName name="BExIIY37NEVU2LGS1JE4VR9AN6W4" hidden="1">#REF!</definedName>
    <definedName name="BExIIYJAGXR8TPZ1KCYM7EGJ79UW" hidden="1">#REF!</definedName>
    <definedName name="BExIJ3160YCWGAVEU0208ZGXXG3P" hidden="1">#REF!</definedName>
    <definedName name="BExIJ8Q4WWPTKVONF0FPLTD4L7CH" hidden="1">#REF!</definedName>
    <definedName name="BExIJ9MI8QNCVF6L1SK4ZWC4CPJ7" hidden="1">#REF!</definedName>
    <definedName name="BExIJFGZJ5ED9D6KAY4PGQYLELAX" hidden="1">#REF!</definedName>
    <definedName name="BExIJQK80ZEKSTV62E59AYJYUNLI" hidden="1">#REF!</definedName>
    <definedName name="BExIJRLX3M0YQLU1D5Y9V7HM5QNM" hidden="1">#REF!</definedName>
    <definedName name="BExIJV22J0QA7286KNPMHO1ZUCB3" hidden="1">#REF!</definedName>
    <definedName name="BExIJVI6OC7B6ZE9V4PAOYZXKNER" hidden="1">#REF!</definedName>
    <definedName name="BExIJWK0NGTGQ4X7D5VIVXD14JHI" hidden="1">#REF!</definedName>
    <definedName name="BExIJWPCIYINEJUTXU74VK7WG031" hidden="1">#REF!</definedName>
    <definedName name="BExIJZP8AKK000EFDGK7KZ1YKRXT" hidden="1">#REF!</definedName>
    <definedName name="BExIK7N8B7QXQ48VEHW868PB5PQ2" hidden="1">#REF!</definedName>
    <definedName name="BExIKEDXZW0YR3356LD96TC7GAGW">#REF!</definedName>
    <definedName name="BExIKHTXPZR5A8OHB6HDP6QWDHAD" hidden="1">#REF!</definedName>
    <definedName name="BExIKMMJOETSAXJYY1SIKM58LMA2" hidden="1">#REF!</definedName>
    <definedName name="BExIKRF6AQ6VOO9KCIWSM6FY8M7D" hidden="1">#REF!</definedName>
    <definedName name="BExIKTYZESFT3LC0ASFMFKSE0D1X" hidden="1">#REF!</definedName>
    <definedName name="BExIKXVA6M8K0PTRYAGXS666L335" hidden="1">#REF!</definedName>
    <definedName name="BExIL0PMZ2SXK9R6MLP43KBU1J2P" hidden="1">#REF!</definedName>
    <definedName name="BExIL45UAJTQCLO0PRR3OAT4FUN0" hidden="1">#REF!</definedName>
    <definedName name="BExILAAXRTRAD18K74M6MGUEEPUM" hidden="1">#REF!</definedName>
    <definedName name="BExILG5F338C0FFLMVOKMKF8X5ZP" hidden="1">#REF!</definedName>
    <definedName name="BExILGQTQM0HOD0BJI90YO7GOIN3" hidden="1">#REF!</definedName>
    <definedName name="BExILI8Z41WP1I83L06KGRLKLGUL" hidden="1">#REF!</definedName>
    <definedName name="BExILJ558DU4VWYTKQGUZWNZN6KS" hidden="1">#REF!</definedName>
    <definedName name="BExILQSDMGJMGE1T71LIATAFKUZV">#REF!</definedName>
    <definedName name="BExILU8IVOG4AG1RNIHY7H2ZXKGL" hidden="1">#REF!</definedName>
    <definedName name="BExILUTYCUWPWY8G0FXT681VDUX0" hidden="1">#REF!</definedName>
    <definedName name="BExIM02UP3RCUWZ2RO86WO6595EZ" hidden="1">#REF!</definedName>
    <definedName name="BExIM9DBUB7ZGF4B20FVUO9QGOX2" hidden="1">#REF!</definedName>
    <definedName name="BExIMGK9Z94TFPWWZFMD10HV0IF6" hidden="1">#REF!</definedName>
    <definedName name="BExIMIT427CJSYOCFG8JGTIJC8EC" hidden="1">#REF!</definedName>
    <definedName name="BExIMPEGKG18TELVC33T4OQTNBWC" hidden="1">#REF!</definedName>
    <definedName name="BExIMTAR1TFV3DP2D7HWECJEOYUG" hidden="1">#REF!</definedName>
    <definedName name="BExIMXY31G6TG26X9WCFFVUMPNFV">#REF!</definedName>
    <definedName name="BExIN36T3OYOBVBSGV30QSXNA1DO" hidden="1">#REF!</definedName>
    <definedName name="BExIN3SELWXIGE9EWSK9QJ3RHFPD" hidden="1">#REF!</definedName>
    <definedName name="BExIN4OR435DL1US13JQPOQK8GD5" hidden="1">#REF!</definedName>
    <definedName name="BExIN8FK0VJT3CRRWGRO3XE26YZS" hidden="1">#REF!</definedName>
    <definedName name="BExINA2ZMPFG1SNIYW4D2JP4T720">#REF!</definedName>
    <definedName name="BExINCXF7NWFRBUNIVFUEUPY1Q54" hidden="1">#REF!</definedName>
    <definedName name="BExINF0XE20FDKXVJU4C3619VPPQ">#REF!</definedName>
    <definedName name="BExINGODGJ1MMGNAFTCL3BV9E3XW" hidden="1">#REF!</definedName>
    <definedName name="BExINI6A7H3KSFRFA6UBBDPKW37F" hidden="1">#REF!</definedName>
    <definedName name="BExINIMK8XC3JOBT2EXYFHHH52H0" hidden="1">#REF!</definedName>
    <definedName name="BExINL0Q6AUWGXP112LQ7MC7CC9S" hidden="1">#REF!</definedName>
    <definedName name="BExINLMAOVZQEKQP5KDE5YLBIMEP">#REF!</definedName>
    <definedName name="BExINLX401ZKEGWU168DS4JUM2J6" hidden="1">#REF!</definedName>
    <definedName name="BExINMYYJO1FTV1CZF6O5XCFAMQX" hidden="1">#REF!</definedName>
    <definedName name="BExINO0MM0VFZGX84AO4LV2VTJSL" hidden="1">#REF!</definedName>
    <definedName name="BExINP2H4KI05FRFV5PKZFE00HKO" hidden="1">#REF!</definedName>
    <definedName name="BExINURFT20VGJ6T1L43FHQXGJMB">#REF!</definedName>
    <definedName name="BExINVT50DNQFXWZEBLEC0HIJDBS" hidden="1">#REF!</definedName>
    <definedName name="BExINYT1S9HTKX12F6T1MBDFL53T" hidden="1">#REF!</definedName>
    <definedName name="BExINZELVWYGU876QUUZCIMXPBQC" hidden="1">#REF!</definedName>
    <definedName name="BExIO1YENLP79IJFEP9XGV2TRGB0" hidden="1">#REF!</definedName>
    <definedName name="BExIOCQUQHKUU1KONGSDOLQTQEIC" hidden="1">#REF!</definedName>
    <definedName name="BExIOEUDLMQULYKSXV94CO63QD9I" hidden="1">#REF!</definedName>
    <definedName name="BExIOFL8Y5O61VLKTB4H20IJNWS1" hidden="1">#REF!</definedName>
    <definedName name="BExIOKU5B1K14ATZAHEC7PHAST72">#REF!</definedName>
    <definedName name="BExIOMBXRW5NS4ZPYX9G5QREZ5J6" hidden="1">#REF!</definedName>
    <definedName name="BExIORA3GK78T7C7SNBJJUONJ0LS" hidden="1">#REF!</definedName>
    <definedName name="BExIORFDXP4AVIEBLSTZ8ETSXMNM" hidden="1">#REF!</definedName>
    <definedName name="BExIOTZ5EFZ2NASVQ05RH15HRSW6" hidden="1">#REF!</definedName>
    <definedName name="BExIOWDHS7YZ5EA26Y883WAKEF90" hidden="1">#REF!</definedName>
    <definedName name="BExIP3EYMLXYSYD644AIULVB4SM4" hidden="1">#REF!</definedName>
    <definedName name="BExIP8IDJE4SBQIM1UG9QP7GY9H0">#REF!</definedName>
    <definedName name="BExIP8YNN6UUE1GZ223SWH7DLGKO" hidden="1">#REF!</definedName>
    <definedName name="BExIPAB4AOL592OJCC1CFAXTLF1A" hidden="1">#REF!</definedName>
    <definedName name="BExIPB25DKX4S2ZCKQN7KWSC3JBF" hidden="1">#REF!</definedName>
    <definedName name="BExIPDLT8JYAMGE5HTN4D1YHZF3V" hidden="1">#REF!</definedName>
    <definedName name="BExIPG040Q08EWIWL6CAVR3GRI43" hidden="1">#REF!</definedName>
    <definedName name="BExIPKCNG2M6L73ES2UQI5310WB7" hidden="1">#REF!</definedName>
    <definedName name="BExIPKNFUDPDKOSH5GHDVNA8D66S" hidden="1">#REF!</definedName>
    <definedName name="BExIPLJTRJRKOL7VVP0PEP05W0QL" hidden="1">#REF!</definedName>
    <definedName name="BExIPR8NT4YDYDHEPKLNR5I1YSYL">#REF!</definedName>
    <definedName name="BExIPWC8O6RDVWGYH8ZWF7NOFFH1" hidden="1">#REF!</definedName>
    <definedName name="BExIPYFR9Q89IRAL0HPOES7623H9" hidden="1">#REF!</definedName>
    <definedName name="BExIQ1VS9A2FHVD9TUHKG9K8EVVP" hidden="1">#REF!</definedName>
    <definedName name="BExIQ3J19L30PSQ2CXNT6IHW0I7V" hidden="1">#REF!</definedName>
    <definedName name="BExIQ3OJ7M04XCY276IO0LJA5XUK" hidden="1">#REF!</definedName>
    <definedName name="BExIQ5S19ITB0NDRUN4XV7B905ED" hidden="1">#REF!</definedName>
    <definedName name="BExIQ9TMQT2EIXSVQW7GVSOAW2VJ" hidden="1">#REF!</definedName>
    <definedName name="BExIQBMDE1L6J4H27K1FMSHQKDSE" hidden="1">#REF!</definedName>
    <definedName name="BExIQC2MD36P4T9FO6S7AQH1R6RY" hidden="1">#REF!</definedName>
    <definedName name="BExIQC7WT5Q3MRTKH87GRATWP6BC">#REF!</definedName>
    <definedName name="BExIQCDFFALELXAMMR1ZQBGNV1HO" hidden="1">#REF!</definedName>
    <definedName name="BExIQCTILU1D6OD8XR0K44Z9OTI8" hidden="1">#REF!</definedName>
    <definedName name="BExIQE65LVXUOF3UZFO7SDHFJH22" hidden="1">#REF!</definedName>
    <definedName name="BExIQG9OO2KKBOWTMD1OXY36TEGA" hidden="1">#REF!</definedName>
    <definedName name="BExIQIII4MABGPDVFEBH294F5JBS" hidden="1">#REF!</definedName>
    <definedName name="BExIQT0506EQFTTAUHKWVPWT2QOR">#REF!</definedName>
    <definedName name="BExIQX1XBB31HZTYEEVOBSE3C5A6" hidden="1">#REF!</definedName>
    <definedName name="BExIQYP5T1TPAQYW7QU1Q98BKX7W" hidden="1">#REF!</definedName>
    <definedName name="BExIR2ALYRP9FW99DK2084J7IIDC" hidden="1">#REF!</definedName>
    <definedName name="BExIR8FQETPTQYW37DBVDWG3J4JW" hidden="1">#REF!</definedName>
    <definedName name="BExIROMDJEWU7URNHITH6TA7TBZU">#REF!</definedName>
    <definedName name="BExIRRBGTY01OQOI3U5SW59RFDFI" hidden="1">#REF!</definedName>
    <definedName name="BExIRSIMN2J7EAE0J8JCHGB3CDWI" hidden="1">#REF!</definedName>
    <definedName name="BExIS4T0DRF57HYO7OGG72KBOFOI" hidden="1">#REF!</definedName>
    <definedName name="BExIS77BJDDK18PGI9DSEYZPIL7P" hidden="1">#REF!</definedName>
    <definedName name="BExIS8USL1T3Z97CZ30HJ98E2GXQ" hidden="1">#REF!</definedName>
    <definedName name="BExIS9AV4RC6PXI59TZT6O7OZPNP" hidden="1">#REF!</definedName>
    <definedName name="BExISC5B700MZUBFTQ9K4IKTF7HR" hidden="1">#REF!</definedName>
    <definedName name="BExISDHXS49S1H56ENBPRF1NLD5C" hidden="1">#REF!</definedName>
    <definedName name="BExISDHXVBH4K5MHN7BY21XZD1M4" hidden="1">#REF!</definedName>
    <definedName name="BExISFANV31FE202YFS0Z1K2CT4F">#REF!</definedName>
    <definedName name="BExISJ6WFYQKE0RGTDWHAWUAE1AP" hidden="1">#REF!</definedName>
    <definedName name="BExISM1JLV54A21A164IURMPGUMU" hidden="1">#REF!</definedName>
    <definedName name="BExISRFKJYUZ4AKW44IJF7RF9Y90" hidden="1">#REF!</definedName>
    <definedName name="BExISWDOQ85AK974YT1ZIEUQWDZ6">#REF!</definedName>
    <definedName name="BExIT1MK8TBAK3SNP36A8FKDQSOK" hidden="1">#REF!</definedName>
    <definedName name="BExIT2IT2V9GEHP8BOT7V4TQL64A" hidden="1">#REF!</definedName>
    <definedName name="BExIT2IWTC1VZE3IE6O8XB4XHWO1" hidden="1">#REF!</definedName>
    <definedName name="BExITBNYANV2S8KD56GOGCKW393R" hidden="1">#REF!</definedName>
    <definedName name="BExITIENDKM3QRJOGWIORW9TFSPY" hidden="1">#REF!</definedName>
    <definedName name="BExITR3JBFVVN3E94KPU1KJKRQTK" hidden="1">#REF!</definedName>
    <definedName name="BExIU8BZVYDP9F66EAE4CTO5C6FK">#REF!</definedName>
    <definedName name="BExIU9Z9ZY4JAFCHTKULMGZF6IZB">#REF!</definedName>
    <definedName name="BExIUB6GMB0SK1G4X7OS9A0AYW30" hidden="1">#REF!</definedName>
    <definedName name="BExIUD4OJGH65NFNQ4VMCE3R4J1X" hidden="1">#REF!</definedName>
    <definedName name="BExIUE6BOJ0CIN377XZVWWQD1N4A" hidden="1">#REF!</definedName>
    <definedName name="BExIULYTKJ6F74ZZ6GFR3H0502B9" hidden="1">#REF!</definedName>
    <definedName name="BExIUTB5OAAXYW0OFMP0PS40SPOB" hidden="1">#REF!</definedName>
    <definedName name="BExIUUT2MHIOV6R3WHA0DPM1KBKY" hidden="1">#REF!</definedName>
    <definedName name="BExIUXI7T2XUZCSZE9GKUIN8NC2X" hidden="1">#REF!</definedName>
    <definedName name="BExIUXYG6D2EKWQ1O7ASHIJZSPTA">#REF!</definedName>
    <definedName name="BExIUYPDT1AM6MWGWQS646PIZIWC" hidden="1">#REF!</definedName>
    <definedName name="BExIUZ059MQS4XFLJDT99IJZSPRH">#REF!</definedName>
    <definedName name="BExIV0I2O9F8D1UK1SI8AEYR6U0A" hidden="1">#REF!</definedName>
    <definedName name="BExIV2LM38XPLRTWT0R44TMQ59E5" hidden="1">#REF!</definedName>
    <definedName name="BExIV3HY4S0YRV1F7XEMF2YHAR2I" hidden="1">#REF!</definedName>
    <definedName name="BExIV5G74JRXB8H3JSCMIGI64HN2" hidden="1">#REF!</definedName>
    <definedName name="BExIV6HUZFRIFLXW2SICKGTAH1PV" hidden="1">#REF!</definedName>
    <definedName name="BExIVAJGVFZQO2P0OGQ0K1JDQ48R">#REF!</definedName>
    <definedName name="BExIVC6WZMHRBRGIBUVX0CO2RK05" hidden="1">#REF!</definedName>
    <definedName name="BExIVCXWL6H5LD9DHDIA4F5U9TQL" hidden="1">#REF!</definedName>
    <definedName name="BExIVHVWLE97GSYXI5MCGEPG5OPB" hidden="1">#REF!</definedName>
    <definedName name="BExIVMOIPSEWSIHIDDLOXESQ28A0" hidden="1">#REF!</definedName>
    <definedName name="BExIVNVNJX9BYDLC88NG09YF5XQ6" hidden="1">#REF!</definedName>
    <definedName name="BExIVO13X6X2M2MRL16FX1XX6QI9">#REF!</definedName>
    <definedName name="BExIVQVKLMGSRYT1LFZH0KUIA4OR" hidden="1">#REF!</definedName>
    <definedName name="BExIVVTOG5AZ4KUOOILA6S6X5U3W" hidden="1">#REF!</definedName>
    <definedName name="BExIVYTFI35KNR2XSA6N8OJYUTUR" hidden="1">#REF!</definedName>
    <definedName name="BExIW5K9P6FW64ZQ92UDNJ04ONGX" hidden="1">#REF!</definedName>
    <definedName name="BExIWB3SY3WRIVIOF988DNNODBOA" hidden="1">#REF!</definedName>
    <definedName name="BExIWB99CG0H52LRD6QWPN4L6DV2" hidden="1">#REF!</definedName>
    <definedName name="BExIWC04ZN07TZBG9NZHAOHAAZHY">#REF!</definedName>
    <definedName name="BExIWG1W7XP9DFYYSZAIOSHM0QLQ" hidden="1">#REF!</definedName>
    <definedName name="BExIWH3KUK94B7833DD4TB0Y6KP9" hidden="1">#REF!</definedName>
    <definedName name="BExIWKE9MGIDWORBI43AWTUNYFAN" hidden="1">#REF!</definedName>
    <definedName name="BExIX0A3Y0NCUAPOGX1VDLP3RFXP" hidden="1">#REF!</definedName>
    <definedName name="BExIX2DMJCFY68X9XPKX7A9YBWQV" hidden="1">#REF!</definedName>
    <definedName name="BExIX2TR5Y49IC6QDWHCFY0XMZY8">#REF!</definedName>
    <definedName name="BExIX34PM5DBTRHRQWP6PL6WIX88" hidden="1">#REF!</definedName>
    <definedName name="BExIX40XIPCM2V46V98KFR8KGNWE">#REF!</definedName>
    <definedName name="BExIX4S01VKH0V2KWQZGAY2FUFFS" hidden="1">#REF!</definedName>
    <definedName name="BExIX5OAP9KSUE5SIZCW9P39Q4WE" hidden="1">#REF!</definedName>
    <definedName name="BExIXGRJPVJMUDGSG7IHPXPNO69B" hidden="1">#REF!</definedName>
    <definedName name="BExIXKT44BT0FDHT8B3D4XX554VC">#REF!</definedName>
    <definedName name="BExIXLPHK7OMPSZYKQ3AIN8PQZS0">#REF!</definedName>
    <definedName name="BExIXM5R87ZL3FHALWZXYCPHGX3E" hidden="1">#REF!</definedName>
    <definedName name="BExIXNI8EX16IJUTT24MCLK86T06" hidden="1">#REF!</definedName>
    <definedName name="BExIXS036ZCKT2Z8XZKLZ8PFWQGL" hidden="1">#REF!</definedName>
    <definedName name="BExIXWHXDA7L7LI7HU54WKVOM6YD" hidden="1">#REF!</definedName>
    <definedName name="BExIXY5CF9PFM0P40AZ4U51TMWV0" hidden="1">#REF!</definedName>
    <definedName name="BExIY7ACZB9DFG1SQ4VTKNAWZ5S8" hidden="1">#REF!</definedName>
    <definedName name="BExIYEXJBK8JDWIRSVV4RJSKZVV1" hidden="1">#REF!</definedName>
    <definedName name="BExIYFTQVJ12H0U5LSM4GPY1B9ZX">#REF!</definedName>
    <definedName name="BExIYI2RH0K4225XO970K2IQ1E79" hidden="1">#REF!</definedName>
    <definedName name="BExIYMPZ0KS2KOJFQAUQJ77L7701" hidden="1">#REF!</definedName>
    <definedName name="BExIYOO4P2NLI0GTES3GN8FDL0US" hidden="1">#REF!</definedName>
    <definedName name="BExIYP9Q6FV9T0R9G3UDKLS4TTYX" hidden="1">#REF!</definedName>
    <definedName name="BExIYRTCOZA1OQ7D46XDWMCW6RFR" hidden="1">#REF!</definedName>
    <definedName name="BExIYV9J8PQMS8RXDN5PACOT06YP" hidden="1">#REF!</definedName>
    <definedName name="BExIYX7JISEEC67YS8JD7VLCEHHU">#REF!</definedName>
    <definedName name="BExIYZ5RQLWCI560DA1AAL1MHUV1">#REF!</definedName>
    <definedName name="BExIYZGLDQ1TN7BIIN4RLDP31GIM" hidden="1">#REF!</definedName>
    <definedName name="BExIZ4K0EZJK6PW3L8SVKTJFSWW9" hidden="1">#REF!</definedName>
    <definedName name="BExIZ85HOTIM764E7TWUPTC5S8Q6">#REF!</definedName>
    <definedName name="BExIZA3IOHYB817UN33ZR6VNRGPZ">#REF!</definedName>
    <definedName name="BExIZAECOEZGBAO29QMV14E6XDIV" hidden="1">#REF!</definedName>
    <definedName name="BExIZDJOESDTEAQBTQWEEQ1QUQOJ" hidden="1">#REF!</definedName>
    <definedName name="BExIZKVXYD5O2JBU81F2UFJZLLSI" hidden="1">#REF!</definedName>
    <definedName name="BExIZPZDHC8HGER83WHCZAHOX7LK" hidden="1">#REF!</definedName>
    <definedName name="BExIZUMOAXT05DMCI2XYU8Z15JUJ" hidden="1">#REF!</definedName>
    <definedName name="BExIZY2PUZ0OF9YKK1B13IW0VS6G" hidden="1">#REF!</definedName>
    <definedName name="BExJ072E7SED1VJOHCJFHMRW2QUV" hidden="1">#REF!</definedName>
    <definedName name="BExJ08KB42GOUC2P92D8UI7KEHKL" hidden="1">#REF!</definedName>
    <definedName name="BExJ08KBRR2XMWW3VZMPSQKXHZUH" hidden="1">#REF!</definedName>
    <definedName name="BExJ09M7LVNWXMA240ITNAB00TEL">#REF!</definedName>
    <definedName name="BExJ0DYJWXGE7DA39PYL3WM05U9O" hidden="1">#REF!</definedName>
    <definedName name="BExJ0JCRE7HP1J5ICCTGR58SY007" hidden="1">#REF!</definedName>
    <definedName name="BExJ0MY8SY5J5V50H3UKE78ODTVB" hidden="1">#REF!</definedName>
    <definedName name="BExJ0YC98G37ML4N8FLP8D95EFRF" hidden="1">#REF!</definedName>
    <definedName name="BExJ11MY9B0F7RFESFSORX1Z25QM" hidden="1">#REF!</definedName>
    <definedName name="BExJ1715SPVBNYQDHRUVAERXVPP3">#REF!</definedName>
    <definedName name="BExJ17BX8184K5K637OX1LOZS5XG" hidden="1">#REF!</definedName>
    <definedName name="BExJ1K7X0KP2AJOVSZJ30BY5ELAU">#REF!</definedName>
    <definedName name="BExKCCREBIWYDT3KYY47J6PKFUJC" hidden="1">#REF!</definedName>
    <definedName name="BExKCDYKAEV45AFXHVHZZ62E5BM3" hidden="1">#REF!</definedName>
    <definedName name="BExKDJBKAJPY1RL4WY6D99TGYHCW" hidden="1">#REF!</definedName>
    <definedName name="BExKDKO0W4AGQO1V7K6Q4VM750FT" hidden="1">#REF!</definedName>
    <definedName name="BExKDLF10G7W77J87QWH3ZGLUCLW" hidden="1">#REF!</definedName>
    <definedName name="BExKDNILLONPQFIQ7MCYCIESLHPK">#REF!</definedName>
    <definedName name="BExKDO45GL6PAZQR3PAOWFVA6WLZ" hidden="1">#REF!</definedName>
    <definedName name="BExKDP0HUX6M9TZJMLL277Y65ZBF" hidden="1">#REF!</definedName>
    <definedName name="BExKDZNGS5QPP73HOCNYCYF31XV7">#REF!</definedName>
    <definedName name="BExKE1LOXF1RTP6NKUEA8R8H0P5T">#REF!</definedName>
    <definedName name="BExKE400P7WOFSUK628BT91CWB4H" hidden="1">#REF!</definedName>
    <definedName name="BExKEBC9OYBDSP23CKVX3NIIFEAI">#REF!</definedName>
    <definedName name="BExKEBC9WMUY4E338XQRIWAYATZB" hidden="1">#REF!</definedName>
    <definedName name="BExKEFE0I3MT6ZLC4T1L9465HKTN" hidden="1">#REF!</definedName>
    <definedName name="BExKEK6O5BVJP4VY02FY7JNAZ6BT" hidden="1">#REF!</definedName>
    <definedName name="BExKEKMRQLC0TPETMUVPBOHVEK6D" hidden="1">#REF!</definedName>
    <definedName name="BExKEKXK6E6QX339ELPXDIRZSJE0" hidden="1">#REF!</definedName>
    <definedName name="BExKEOOIBMP7N8033EY2CJYCBX6H" hidden="1">#REF!</definedName>
    <definedName name="BExKES9YXZR0J86Y53MO0MX5Y709">#REF!</definedName>
    <definedName name="BExKES9ZA5L22XTSO9Y8GAI2RIIH" hidden="1">#REF!</definedName>
    <definedName name="BExKEW0RR5LA3VC46A2BEOOMQE56" hidden="1">#REF!</definedName>
    <definedName name="BExKF02HYBPMKRSPJGAK1MWM2V4R" hidden="1">#REF!</definedName>
    <definedName name="BExKF1V9KC8NU6SAYLCKXE9NYMBG" hidden="1">#REF!</definedName>
    <definedName name="BExKF6T6NSKHL780AFODTIVSWJ0P">#REF!</definedName>
    <definedName name="BExKFA3VI1CZK21SM0N3LZWT9LA1" hidden="1">#REF!</definedName>
    <definedName name="BExKFBWMAE7WJZ1FM7407DIFHIVZ">#REF!</definedName>
    <definedName name="BExKFINBFV5J2NFRCL4YUO3YF0ZE" hidden="1">#REF!</definedName>
    <definedName name="BExKFISRBFACTAMJSALEYMY66F6X" hidden="1">#REF!</definedName>
    <definedName name="BExKFOSK5DJ151C4E8544UWMYTOC" hidden="1">#REF!</definedName>
    <definedName name="BExKFS396NTUJSC4NAHJMQPW6NHX">#REF!</definedName>
    <definedName name="BExKFYJ4KJB8ZEQM3RW7J92VXL5E" hidden="1">#REF!</definedName>
    <definedName name="BExKFYJC4EVEV54F82K6VKP7Q3OU" hidden="1">#REF!</definedName>
    <definedName name="BExKG4IYHBKQQ8J8FN10GB2IKO33" hidden="1">#REF!</definedName>
    <definedName name="BExKG7OBSVKAH4IZTXCZ3I8D6S3C">#REF!</definedName>
    <definedName name="BExKG8KO0T2K2PJKN0MY59LZRPC0" hidden="1">#REF!</definedName>
    <definedName name="BExKGF0L44S78D33WMQ1A75TRKB9" hidden="1">#REF!</definedName>
    <definedName name="BExKGFRN31B3G20LMQ4LRF879J68" hidden="1">#REF!</definedName>
    <definedName name="BExKGJD3U3ADZILP20U3EURP0UQP" hidden="1">#REF!</definedName>
    <definedName name="BExKGNK5YGKP0YHHTAAOV17Z9EIM" hidden="1">#REF!</definedName>
    <definedName name="BExKGV77YH9YXIQTRKK2331QGYKF" hidden="1">#REF!</definedName>
    <definedName name="BExKGWEDNC7MHANRQMN7CHX6PBLM" hidden="1">#REF!</definedName>
    <definedName name="BExKGWUGUAZ9RHGMMEHY6AG0GBZC" hidden="1">#REF!</definedName>
    <definedName name="BExKGXWBAPT7EMDMFNG9B7NQC9C6" hidden="1">#REF!</definedName>
    <definedName name="BExKH0ANKNJUT5MEASVBDV24PB47" hidden="1">#REF!</definedName>
    <definedName name="BExKH1XX2VT5S788DRK3ES1J78XW" hidden="1">#REF!</definedName>
    <definedName name="BExKH3AIITKPQY0AFXO1BSAPR7PC">#REF!</definedName>
    <definedName name="BExKH3FTZ5VGTB86W9M4AB39R0G8" hidden="1">#REF!</definedName>
    <definedName name="BExKH3FV5U5O6XZM7STS3NZKQFGJ" hidden="1">#REF!</definedName>
    <definedName name="BExKH6L8BUEGZ1O7ZYFE7R04MJJV" hidden="1">#REF!</definedName>
    <definedName name="BExKHAMUH8NR3HRV0V6FHJE3ROLN" hidden="1">#REF!</definedName>
    <definedName name="BExKHCFKOWFHO2WW0N7Y5XDXEWAO" hidden="1">#REF!</definedName>
    <definedName name="BExKHIVL2H4JT741NG108MPPW5FQ" hidden="1">#REF!</definedName>
    <definedName name="BExKHIVLONZ46HLMR50DEXKEUNEP" hidden="1">#REF!</definedName>
    <definedName name="BExKHKDK2PRBCUJS8TEDP8K3VODQ" hidden="1">#REF!</definedName>
    <definedName name="BExKHPM9XA0ADDK7TUR0N38EXWEP" hidden="1">#REF!</definedName>
    <definedName name="BExKI4076KXCDE5KXL79KT36OKLO" hidden="1">#REF!</definedName>
    <definedName name="BExKI703H6LLQ9SUAO1Q66RXBCFT" hidden="1">#REF!</definedName>
    <definedName name="BExKI7LO70WYISR7Q0Y1ZDWO9M3B" hidden="1">#REF!</definedName>
    <definedName name="BExKIGQV6TXIZG039HBOJU62WP2U" hidden="1">#REF!</definedName>
    <definedName name="BExKILE008SF3KTAN8WML3XKI1NZ" hidden="1">#REF!</definedName>
    <definedName name="BExKIMADXU5SU6BA6M12PI288VBP" hidden="1">#REF!</definedName>
    <definedName name="BExKINSBB6RS7I489QHMCOMU4Z2X" hidden="1">#REF!</definedName>
    <definedName name="BExKIU87ZKSOC2DYZWFK6SAK9I8E" hidden="1">#REF!</definedName>
    <definedName name="BExKIWMII565OJ3GT8TSWJXT7MUQ">#REF!</definedName>
    <definedName name="BExKJ449HLYX2DJ9UF0H9GTPSQ73" hidden="1">#REF!</definedName>
    <definedName name="BExKJELX2RUC8UEC56IZPYYZXHA7" hidden="1">#REF!</definedName>
    <definedName name="BExKJINMXS61G2TZEXCJAWVV4F57" hidden="1">#REF!</definedName>
    <definedName name="BExKJK5ME8KB7HA0180L7OUZDDGV" hidden="1">#REF!</definedName>
    <definedName name="BExKJN5IF0VMDILJ5K8ZENF2QYV1" hidden="1">#REF!</definedName>
    <definedName name="BExKJUSJPFUIK20FTVAFJWR2OUYX" hidden="1">#REF!</definedName>
    <definedName name="BExKK8VP5RS3D0UXZVKA37C4SYBP" hidden="1">#REF!</definedName>
    <definedName name="BExKK9MKNUG05E6BRO03LF5M6PJE" hidden="1">#REF!</definedName>
    <definedName name="BExKKIM9NPF6B3SPMPIQB27HQME4" hidden="1">#REF!</definedName>
    <definedName name="BExKKIX1BCBQ4R3K41QD8NTV0OV0" hidden="1">#REF!</definedName>
    <definedName name="BExKKJIMAKMQ89XMPYI028QBZPVH">#REF!</definedName>
    <definedName name="BExKKNV6EGKNDELCDNN73C170NA1" hidden="1">#REF!</definedName>
    <definedName name="BExKKQ3ZWADYV03YHMXDOAMU90EB" hidden="1">#REF!</definedName>
    <definedName name="BExKKQET495VDKM0EFVXH1U4TFMA">#REF!</definedName>
    <definedName name="BExKKUGD2HMJWQEYZ8H3X1BMXFS9" hidden="1">#REF!</definedName>
    <definedName name="BExKKX05KCZZZPKOR1NE5A8RGVT4" hidden="1">#REF!</definedName>
    <definedName name="BExKL002TQQTZZ9BETERCDLUDV0K" hidden="1">#REF!</definedName>
    <definedName name="BExKL7XWG4AU9IW4P4AONCZMO825">#REF!</definedName>
    <definedName name="BExKLD6S9L66QYREYHBE5J44OK7X" hidden="1">#REF!</definedName>
    <definedName name="BExKLEZK32L28GYJWVO63BZ5E1JD" hidden="1">#REF!</definedName>
    <definedName name="BExKLGBZ8D7W1HW672WZB4ZK47TN" hidden="1">#REF!</definedName>
    <definedName name="BExKLKTTG5TREFA1FCLQSBI882UU">#REF!</definedName>
    <definedName name="BExKLLKVVHT06LA55JB2FC871DC5" hidden="1">#REF!</definedName>
    <definedName name="BExKLO4OJ4LE6YA3WZB02FDH4ZBC" hidden="1">#REF!</definedName>
    <definedName name="BExKLQDIHLIUBQ2AWSC2WZ15MIJW" hidden="1">#REF!</definedName>
    <definedName name="BExKLWYWL8HEKZRA5IGCCM60HYID" hidden="1">#REF!</definedName>
    <definedName name="BExKLX9OMIZRVELEESUGRFHXM0CU" hidden="1">#REF!</definedName>
    <definedName name="BExKLYBF28BXZ2Q171DRQVRJMX74">#REF!</definedName>
    <definedName name="BExKMLE650MM71HFCDLDISEWX89Q">#REF!</definedName>
    <definedName name="BExKMOJFGAH0TW3R03WP6BFGZBI5">#REF!</definedName>
    <definedName name="BExKMQ6TGXRUY2JY3FBHD3UB4TA1">#REF!</definedName>
    <definedName name="BExKMQ6TNC7HJYGI8ZXCAA2IBMDN" hidden="1">#REF!</definedName>
    <definedName name="BExKMQXQ0S00MI79KAGVXL98J5TO" hidden="1">#REF!</definedName>
    <definedName name="BExKMT6QOTQRVCWIFXOBV181RAUK">#REF!</definedName>
    <definedName name="BExKMTSBJSDFQC65DJ741XH3YZRT" hidden="1">#REF!</definedName>
    <definedName name="BExKMU33MKOIT9QIDKWBQSXE14P6" hidden="1">#REF!</definedName>
    <definedName name="BExKMWBX4EH3EYJ07UFEM08NB40Z" hidden="1">#REF!</definedName>
    <definedName name="BExKN2X9V6F5IB9WLSL5D26ISQUL">#REF!</definedName>
    <definedName name="BExKN8BIHMXUW84YZHL1X2KCWOLG">#REF!</definedName>
    <definedName name="BExKNBGV2IR3S7M0BX4810KZB4V3" hidden="1">#REF!</definedName>
    <definedName name="BExKNCTBZTSY3MO42VU5PLV6YUHZ" hidden="1">#REF!</definedName>
    <definedName name="BExKNEBA0NBX0W62149MSB7FHEXM">#REF!</definedName>
    <definedName name="BExKNGV2YY749C42AQ2T9QNIE5C3" hidden="1">#REF!</definedName>
    <definedName name="BExKNLNPVPYAX0HY1KY6DVQ1SU4G">#REF!</definedName>
    <definedName name="BExKNM3TO8JLDR94J4BKF7TE6872" hidden="1">#REF!</definedName>
    <definedName name="BExKNN082WGUANFBFZN4E64XXG3Z" hidden="1">#REF!</definedName>
    <definedName name="BExKNSZZFAQZYXRP1G1AXN9XUM5T">#REF!</definedName>
    <definedName name="BExKNV8UOHVWEHDJWI2WMJ9X6QHZ" hidden="1">#REF!</definedName>
    <definedName name="BExKNYUAYWR68YCUOIW6WYVNJ198" hidden="1">#REF!</definedName>
    <definedName name="BExKNZLD7UATC1MYRNJD8H2NH4KU" hidden="1">#REF!</definedName>
    <definedName name="BExKNZQUKQQG2Y97R74G4O4BJP1L" hidden="1">#REF!</definedName>
    <definedName name="BExKO06X0EAD3ABEG1E8PWLDWHBA" hidden="1">#REF!</definedName>
    <definedName name="BExKO2AHHSGNI1AZOIOW21KPXKPE" hidden="1">#REF!</definedName>
    <definedName name="BExKO2FXWJWC5IZLDN8JHYILQJ2N" hidden="1">#REF!</definedName>
    <definedName name="BExKO3CABIX7TSHNW06YPHB1MHSP" hidden="1">#REF!</definedName>
    <definedName name="BExKO438WZ8FKOU00NURGFMOYXWN" hidden="1">#REF!</definedName>
    <definedName name="BExKOAJ4JDXWAY4ZT5E04FQ2TPKV">#REF!</definedName>
    <definedName name="BExKOBVR6FBO1U02GWCHZEQEFC13" hidden="1">#REF!</definedName>
    <definedName name="BExKODIZGWW2EQD0FEYW6WK6XLCM" hidden="1">#REF!</definedName>
    <definedName name="BExKOEA1HY8RIY04636RSKF38SDX" hidden="1">#REF!</definedName>
    <definedName name="BExKOFXBOXIC2NRE6TIF5QXUS9CX">#REF!</definedName>
    <definedName name="BExKOPO2HPWVQGAKW8LOZMPIDEFG" hidden="1">#REF!</definedName>
    <definedName name="BExKOTEUNU6QYU617JXK0K9MWIN5">#REF!</definedName>
    <definedName name="BExKOYNRUT4EECWT7UQNVZDTU70U" hidden="1">#REF!</definedName>
    <definedName name="BExKP292R83MY2T0TE4U2A7IPDVH">#REF!</definedName>
    <definedName name="BExKP6GABAP993P76RDUJOC0038O">#REF!</definedName>
    <definedName name="BExKP71UM7D3IS5KJBGG0L9P7B0I" hidden="1">#REF!</definedName>
    <definedName name="BExKPBUB2CY2DG06TKNKPK0LLHI1" hidden="1">#REF!</definedName>
    <definedName name="BExKPCAL40V7L27O3MJDV6PFOH79" hidden="1">#REF!</definedName>
    <definedName name="BExKPEUDK6TKZOU9R0ZE9OQ8KGHD">#REF!</definedName>
    <definedName name="BExKPEZP0QTKOTLIMMIFSVTHQEEK" hidden="1">#REF!</definedName>
    <definedName name="BExKPIFQ27S6U1OL6V7WAFE5KAQM">#REF!</definedName>
    <definedName name="BExKPLQJX0HJ8OTXBXH9IC9J2V0W" hidden="1">#REF!</definedName>
    <definedName name="BExKPN8C7GN36ZJZHLOB74LU6KT0" hidden="1">#REF!</definedName>
    <definedName name="BExKPOFHYO3HN9G4NBN0UNCOPOGS">#REF!</definedName>
    <definedName name="BExKPR4L5KLWP5Z6JGS82FNPZ9LU">#REF!</definedName>
    <definedName name="BExKPX9VZ1J5021Q98K60HMPJU58" hidden="1">#REF!</definedName>
    <definedName name="BExKQ1X1ASY8FQ8IRUCWH1ZV131N">#REF!</definedName>
    <definedName name="BExKQBYKN0RICRCS6WWBMOK3A9AP">#REF!</definedName>
    <definedName name="BExKQJ01GRP9KX7BHWUGSV76KSSN" hidden="1">#REF!</definedName>
    <definedName name="BExKQJGAAWNM3NT19E9I0CQDBTU0" hidden="1">#REF!</definedName>
    <definedName name="BExKQM5GJ1ZN5REKFE7YVBQ0KXWF" hidden="1">#REF!</definedName>
    <definedName name="BExKQO3G0R230211GSQXEUMGOJJH" hidden="1">#REF!</definedName>
    <definedName name="BExKQOEA7HV9U5DH9C8JXFD62EKH" hidden="1">#REF!</definedName>
    <definedName name="BExKQQ71278061G7ZFYGPWOMOMY2" hidden="1">#REF!</definedName>
    <definedName name="BExKQROXFHOAXZAJ9P338TCB51AS" hidden="1">#REF!</definedName>
    <definedName name="BExKQTXRG3ECU8NT47UR7643LO5G" hidden="1">#REF!</definedName>
    <definedName name="BExKQVL7HPOIZ4FHANDFMVOJLEPR" hidden="1">#REF!</definedName>
    <definedName name="BExKQXJEC13TW2MN7EYAJ7XSGY1U" hidden="1">#REF!</definedName>
    <definedName name="BExKR32XG1WY77WDT8KW9FJPGQTU" hidden="1">#REF!</definedName>
    <definedName name="BExKR5MLBVPZZOJ9GRBVEEDQ2QG9">#REF!</definedName>
    <definedName name="BExKR8RZSEHW184G0Z56B4EGNU72" hidden="1">#REF!</definedName>
    <definedName name="BExKREBH2A3TV7IZR3NRO5P2YAPB" hidden="1">#REF!</definedName>
    <definedName name="BExKRO291J2ZNZMVOU4DAHQJB06W" hidden="1">#REF!</definedName>
    <definedName name="BExKRS3TU9ZISEFNAGIP4D2THSPK" hidden="1">#REF!</definedName>
    <definedName name="BExKRVUSQ6PA7ZYQSTEQL3X7PB9P" hidden="1">#REF!</definedName>
    <definedName name="BExKRY3KZ7F7RB2KH8HXSQ85IEQO" hidden="1">#REF!</definedName>
    <definedName name="BExKS7ZNJN891R5LUSJZ8PGLL1O3">#REF!</definedName>
    <definedName name="BExKSA37DZTCK6H13HPIKR0ZFVL8" hidden="1">#REF!</definedName>
    <definedName name="BExKSAJ9PLFSAM5DGYLJ0LGWBOCJ" hidden="1">#REF!</definedName>
    <definedName name="BExKSFHEJYQU3MJ64AXH349TS3AS" hidden="1">#REF!</definedName>
    <definedName name="BExKSFMOMSZYDE0WNC94F40S6636" hidden="1">#REF!</definedName>
    <definedName name="BExKSHQ9K79S8KYUWIV5M5LAHHF1" hidden="1">#REF!</definedName>
    <definedName name="BExKSIS3VA1NCEFCZZSIK8B3YIBZ" hidden="1">#REF!</definedName>
    <definedName name="BExKSJTWG9L3FCX8FLK4EMUJMF27" hidden="1">#REF!</definedName>
    <definedName name="BExKSMDKVAO0A43CLVBQQD41BXOS" hidden="1">#REF!</definedName>
    <definedName name="BExKSR66M8VX6DOVY5XKESJ3UH2N" hidden="1">#REF!</definedName>
    <definedName name="BExKSU0MKNAVZYYPKCYTZDWQX4R8" hidden="1">#REF!</definedName>
    <definedName name="BExKSUGW58QK0F726X0WVKBRB7CS" hidden="1">#REF!</definedName>
    <definedName name="BExKSUX53NACKD8N79M3PEXTEQUI" hidden="1">#REF!</definedName>
    <definedName name="BExKSX60G1MUS689FXIGYP2F7C62" hidden="1">#REF!</definedName>
    <definedName name="BExKT2UZ7Y2VWF5NQE18SJRLD2RN" hidden="1">#REF!</definedName>
    <definedName name="BExKT3GJFNGAM09H5F615E36A38C" hidden="1">#REF!</definedName>
    <definedName name="BExKT7SXWSMOJGQDXK9H1BPUIIN6">#REF!</definedName>
    <definedName name="BExKT8EJ91HE8EIWCS4A5O4AD7CB" hidden="1">#REF!</definedName>
    <definedName name="BExKTFG56479VYZB4S7N00X74UWI">#REF!</definedName>
    <definedName name="BExKTGHU41U7OXQNLCH9L528CTKN" hidden="1">#REF!</definedName>
    <definedName name="BExKTPHJHS2ABTOKJTUNF5SFUAQN" hidden="1">#REF!</definedName>
    <definedName name="BExKTQ8L687C87WTOYO893XPVVZ1" hidden="1">#REF!</definedName>
    <definedName name="BExKTQZGN8GI3XGSEXMPCCA3S19H" hidden="1">#REF!</definedName>
    <definedName name="BExKTUKYYU0F6TUW1RXV24LRAZFE" hidden="1">#REF!</definedName>
    <definedName name="BExKU3FBLHQBIUTN6XEZW5GC9OG1" hidden="1">#REF!</definedName>
    <definedName name="BExKU82I99FEUIZLODXJDOJC96CQ" hidden="1">#REF!</definedName>
    <definedName name="BExKUDM0DFSCM3D91SH0XLXJSL18" hidden="1">#REF!</definedName>
    <definedName name="BExKUEIEGD9JH03Q4QGCL2ZVM2AQ" hidden="1">#REF!</definedName>
    <definedName name="BExKULEKJLA77AUQPDUHSM94Y76Z" hidden="1">#REF!</definedName>
    <definedName name="BExKUMGDRU2IWYXSAHYBHJPLAB7B" hidden="1">#REF!</definedName>
    <definedName name="BExKUPASS3H5268MTUCTQGAWNU4C" hidden="1">#REF!</definedName>
    <definedName name="BExKUUZUKLNLFC5IDJ0MWJVDXEE9">#REF!</definedName>
    <definedName name="BExKV08R85MKI3MAX9E2HERNQUNL" hidden="1">#REF!</definedName>
    <definedName name="BExKV4AAUNNJL5JWD7PX6BFKVS6O" hidden="1">#REF!</definedName>
    <definedName name="BExKV86JLIEC5ONGHK5H7I6TXRTA" hidden="1">#REF!</definedName>
    <definedName name="BExKV8S497WD25N3LA72PSCGO8G3" hidden="1">#REF!</definedName>
    <definedName name="BExKVCODKK3HJUHN63LRVLN5ICGK">#REF!</definedName>
    <definedName name="BExKVDVK6HN74GQPTXICP9BFC8CF" hidden="1">#REF!</definedName>
    <definedName name="BExKVFZ3ZZGIC1QI8XN6BYFWN0ZY" hidden="1">#REF!</definedName>
    <definedName name="BExKVG4KGO28KPGTAFL1R8TTZ10N" hidden="1">#REF!</definedName>
    <definedName name="BExKVIO6Z7GEVWCFLJ0FR3QIJSHB" hidden="1">#REF!</definedName>
    <definedName name="BExKVQ5X3IRWPYD2HC2Y0KDG4Q0B" hidden="1">#REF!</definedName>
    <definedName name="BExKW0CSH7DA02YSNV64PSEIXB2P" hidden="1">#REF!</definedName>
    <definedName name="BExM9GNIQIRM5OEH8VFTN58L3NSY" hidden="1">#REF!</definedName>
    <definedName name="BExM9NUG3Q31X01AI9ZJCZIX25CS" hidden="1">#REF!</definedName>
    <definedName name="BExM9OG182RP30MY23PG49LVPZ1C" hidden="1">#REF!</definedName>
    <definedName name="BExM9UQN0TIL2QB8BQX5YK9L7EW9" hidden="1">#REF!</definedName>
    <definedName name="BExMA3FJNFT8KNGMWGB2AYKTY672" hidden="1">#REF!</definedName>
    <definedName name="BExMA64MW1S18NH8DCKPCCEI5KCB" hidden="1">#REF!</definedName>
    <definedName name="BExMA8TPWC5AKL0Q3Z4KTOJYYOWJ">#REF!</definedName>
    <definedName name="BExMAKIIKT5IOC2T2F2E560ZVF25">#REF!</definedName>
    <definedName name="BExMALEWFUEM8Y686IT03ECURUBR" hidden="1">#REF!</definedName>
    <definedName name="BExMAR3XSK6RSFLHP7ZX1EWGHASI" hidden="1">#REF!</definedName>
    <definedName name="BExMATT0Q2PUBLRIS7ZSK4AC3XKL">#REF!</definedName>
    <definedName name="BExMAW7BNSIBSCLWGFR39SG57VNE">#REF!</definedName>
    <definedName name="BExMAXJS82ZJ8RS22VLE0V0LDUII" hidden="1">#REF!</definedName>
    <definedName name="BExMAZSSBNAR9ZWTIXODNXZH74MR" hidden="1">#REF!</definedName>
    <definedName name="BExMB2Y08ZQ6ES53Z1Z85LK1XPJG" hidden="1">#REF!</definedName>
    <definedName name="BExMB38RZ6T4NK9DRWOJHWBZF0NW" hidden="1">#REF!</definedName>
    <definedName name="BExMB4QRS0R3MTB4CMUHFZ84LNZQ" hidden="1">#REF!</definedName>
    <definedName name="BExMB5SLJ1HKXZZKB4V5153HW27E" hidden="1">#REF!</definedName>
    <definedName name="BExMBC35WKQY5CWQJLV4D05O6971" hidden="1">#REF!</definedName>
    <definedName name="BExMBFTZV4Q1A5KG25C1N9PHQNSW" hidden="1">#REF!</definedName>
    <definedName name="BExMBK6ISK3U7KHZKUJXIDKGF6VW" hidden="1">#REF!</definedName>
    <definedName name="BExMBN0YD37FUF5JUJ3WLY6HXUCT">#REF!</definedName>
    <definedName name="BExMBW0L1Y6G84MS8PAPYL4RKKKZ" hidden="1">#REF!</definedName>
    <definedName name="BExMBYPQDG9AYDQ5E8IECVFREPO6" hidden="1">#REF!</definedName>
    <definedName name="BExMC5R82S07KSLMO7YA8CCU0ZAI" hidden="1">#REF!</definedName>
    <definedName name="BExMC6T1M47YSI59JVTZQW1VY83Y">#REF!</definedName>
    <definedName name="BExMC8AZUTX8LG89K2JJR7ZG62XX" hidden="1">#REF!</definedName>
    <definedName name="BExMCA96YR10V72G2R0SCIKPZLIZ" hidden="1">#REF!</definedName>
    <definedName name="BExMCAPB2KR2CNKS8MYVWTH5MOT2" hidden="1">#REF!</definedName>
    <definedName name="BExMCB5JU5I2VQDUBS4O42BTEVKI" hidden="1">#REF!</definedName>
    <definedName name="BExMCFSQFSEMPY5IXDIRKZDASDBR" hidden="1">#REF!</definedName>
    <definedName name="BExMCMZOEYWVOOJ98TBHTTCS7XB8" hidden="1">#REF!</definedName>
    <definedName name="BExMCQL61TGTO8CNGT327ZL0RJOE" hidden="1">#REF!</definedName>
    <definedName name="BExMCRSC61GNE2C255DR0NN6NYI0" hidden="1">#REF!</definedName>
    <definedName name="BExMCS8EF2W3FS9QADNKREYSI8P0" hidden="1">#REF!</definedName>
    <definedName name="BExMCS8FJMDFXTHMIHHIHTRDRCFT" hidden="1">#REF!</definedName>
    <definedName name="BExMCUS7GSOM96J0HJ7EH0FFM2AC" hidden="1">#REF!</definedName>
    <definedName name="BExMCVOLAC4DPEZ4TRZ70EJU04DY">#REF!</definedName>
    <definedName name="BExMCXMMDFHHNJDRURMCXF1DGUOM" hidden="1">#REF!</definedName>
    <definedName name="BExMCYDORWP9OGL5XMGRAHOQ9FHH" hidden="1">#REF!</definedName>
    <definedName name="BExMCYTT6TVDWMJXO1NZANRTVNAN" hidden="1">#REF!</definedName>
    <definedName name="BExMD5F6IAV108XYJLXUO9HD0IT6" hidden="1">#REF!</definedName>
    <definedName name="BExMD963673NTBXBO0VDNBAG9YWM" hidden="1">#REF!</definedName>
    <definedName name="BExMDA7RHIJFKX5PFRHSMIFJGLNS">#REF!</definedName>
    <definedName name="BExMDANV66W9T3XAXID40XFJ0J93" hidden="1">#REF!</definedName>
    <definedName name="BExMDD7P27CGK15K3AHCCABF6VJE">#REF!</definedName>
    <definedName name="BExMDGD1KQP7NNR78X2ZX4FCBQ1S" hidden="1">#REF!</definedName>
    <definedName name="BExMDIRDK0DI8P86HB7WPH8QWLSQ" hidden="1">#REF!</definedName>
    <definedName name="BExMDPI2FVMORSWDDCVAJ85WYAYO" hidden="1">#REF!</definedName>
    <definedName name="BExMDQ3NI3GV1A8JDHIRIL4YLESR" hidden="1">#REF!</definedName>
    <definedName name="BExMDUWAATB6AI7BI1UYVBD6BVVO" hidden="1">#REF!</definedName>
    <definedName name="BExMDUWB7VWHFFR266QXO46BNV2S" hidden="1">#REF!</definedName>
    <definedName name="BExMDVSO20ADTTVCKT513NZBKC0Q" hidden="1">#REF!</definedName>
    <definedName name="BExMDXLERSZK95EKQUWV8HK7AUNM" hidden="1">#REF!</definedName>
    <definedName name="BExMDYSJQUH4L59AV6U268XUUW7T">#REF!</definedName>
    <definedName name="BExME2U47N8LZG0BPJ49ANY5QVV2" hidden="1">#REF!</definedName>
    <definedName name="BExME88DH5DUKMUFI9FNVECXFD2E" hidden="1">#REF!</definedName>
    <definedName name="BExME8DTCA5DQDFZSSR1HPTMF4Z9">#REF!</definedName>
    <definedName name="BExME9A7MOGAK7YTTQYXP5DL6VYA" hidden="1">#REF!</definedName>
    <definedName name="BExMEKTHIM47ERJ7ML7M759FF32G" hidden="1">#REF!</definedName>
    <definedName name="BExMELKJQ1VY0R09S8ARAXPDILUC">#REF!</definedName>
    <definedName name="BExMEOEYVUZTNUM10HNMNBCV7K1G">#REF!</definedName>
    <definedName name="BExMEOV9YFRY5C3GDLU60GIX10BY" hidden="1">#REF!</definedName>
    <definedName name="BExMEQ2ECZVJ633A445Y83DNCO6F" hidden="1">#REF!</definedName>
    <definedName name="BExMES0GI2H2TEFA0GO6H2E8RKIQ">#REF!</definedName>
    <definedName name="BExMEVRDWUJGK2Q8F5RDRKFQ49OS">#REF!</definedName>
    <definedName name="BExMEY095ELVR1FY94CBBWCTD3ND" hidden="1">#REF!</definedName>
    <definedName name="BExMEY09ESM4H2YGKEQQRYUD114R" hidden="1">#REF!</definedName>
    <definedName name="BExMF4G4IUPQY1Y5GEY5N3E04CL6" hidden="1">#REF!</definedName>
    <definedName name="BExMF9UIGYMOAQK0ELUWP0S0HZZY" hidden="1">#REF!</definedName>
    <definedName name="BExMFDLBSWFMRDYJ2DZETI3EXKN2" hidden="1">#REF!</definedName>
    <definedName name="BExMFFJCU2N6QOC5V50II5WTLPAF" hidden="1">#REF!</definedName>
    <definedName name="BExMFH6SWBYCN98LEO4HJ8MYBMEV" hidden="1">#REF!</definedName>
    <definedName name="BExMFLDTMRTCHKA37LQW67BG8D5C" hidden="1">#REF!</definedName>
    <definedName name="BExMFQ102FN53YEFF1Q73O5PKTN2" hidden="1">#REF!</definedName>
    <definedName name="BExMFY4B5JW31L4PL9F4S16LTC8G" hidden="1">#REF!</definedName>
    <definedName name="BExMG32G17AR0T2XUTDU65WYMWNG">#REF!</definedName>
    <definedName name="BExMG9NSK30KD01QX0UBN2VNRTG4" hidden="1">#REF!</definedName>
    <definedName name="BExMGDEM991GAGU3FENS0CN25ZGD" hidden="1">#REF!</definedName>
    <definedName name="BExMGDUTQQMS8NXSSUYX88ZBMP7B" hidden="1">#REF!</definedName>
    <definedName name="BExMGFSWSVUC8O4EM6ZP6T82VC1A" hidden="1">#REF!</definedName>
    <definedName name="BExMGG3PFIHPHX7NXB7HDFI3N12L" hidden="1">#REF!</definedName>
    <definedName name="BExMGINCUWU0FVDIJX42RKMOP0UJ" hidden="1">#REF!</definedName>
    <definedName name="BExMGLHXDV1Z5M04RWX0DVI6PZXI">#REF!</definedName>
    <definedName name="BExMGQQTQJ96JWWA8SZL3P0OX55E">#REF!</definedName>
    <definedName name="BExMH3H9TW5TJCNU5Z1EWXP3BAEP" hidden="1">#REF!</definedName>
    <definedName name="BExMHL0F92STTTCS1PG0ZSV8VRDZ">#REF!</definedName>
    <definedName name="BExMHOWPB34KPZ76M2KIX2C9R2VB" hidden="1">#REF!</definedName>
    <definedName name="BExMHSSYC6KVHA3QDTSYPN92TWMI" hidden="1">#REF!</definedName>
    <definedName name="BExMHZ3JFBLJIRRT9P4DNZO03RZT">#REF!</definedName>
    <definedName name="BExMI0WA793SF41LQ40A28U8OXQY" hidden="1">#REF!</definedName>
    <definedName name="BExMI3AJ9477KDL4T9DHET4LJJTW" hidden="1">#REF!</definedName>
    <definedName name="BExMI3QOZTYEQUF0SE6AK4HHWJO7" hidden="1">#REF!</definedName>
    <definedName name="BExMI6L9KX05GAK523JFKICJMTA5" hidden="1">#REF!</definedName>
    <definedName name="BExMI6QQ20XHD0NWJUN741B37182" hidden="1">#REF!</definedName>
    <definedName name="BExMI7C5ZF88AI1Y5EUJDOCJSYEW">#REF!</definedName>
    <definedName name="BExMI8JB94SBD9EMNJEK7Y2T6GYU" hidden="1">#REF!</definedName>
    <definedName name="BExMI8OS85YTW3KYVE4YD0R7Z6UV" hidden="1">#REF!</definedName>
    <definedName name="BExMIBDVYWTTWL46SUQ41RBZ47ZG">#REF!</definedName>
    <definedName name="BExMIBOOZU40JS3F89OMPSRCE9MM" hidden="1">#REF!</definedName>
    <definedName name="BExMIIQ5MBWSIHTFWAQADXMZC22Q" hidden="1">#REF!</definedName>
    <definedName name="BExMIKZ5EDDZDK5D6GTXJPH9XWND" hidden="1">#REF!</definedName>
    <definedName name="BExMIL4I2GE866I25CR5JBLJWJ6A" hidden="1">#REF!</definedName>
    <definedName name="BExMINZ1VSVJFX41CSDWSTFUQABQ" hidden="1">#REF!</definedName>
    <definedName name="BExMIR9RIUN7G7GE2UP0FPC3TNO7">#REF!</definedName>
    <definedName name="BExMIRKIPF27SNO82SPFSB3T5U17" hidden="1">#REF!</definedName>
    <definedName name="BExMITO2815ZU1FIJYI9J1PX0L9C" hidden="1">#REF!</definedName>
    <definedName name="BExMIV0KC8555D5E42ZGWG15Y0MO" hidden="1">#REF!</definedName>
    <definedName name="BExMIZT6AN7E6YMW2S87CTCN2UXH" hidden="1">#REF!</definedName>
    <definedName name="BExMJ15T9F3475M0896SG60TN0SR" hidden="1">#REF!</definedName>
    <definedName name="BExMJ51XJZN31B84NVPI18J3CWTB" hidden="1">#REF!</definedName>
    <definedName name="BExMJA01LCAWUR1OX7H4E7JGNN3W" hidden="1">#REF!</definedName>
    <definedName name="BExMJBHZ65PHXW249DTZQL3R8TTU">#REF!</definedName>
    <definedName name="BExMJK1CVZ137NEVNB0O1OZLC403" hidden="1">#REF!</definedName>
    <definedName name="BExMJNC8ZFB9DRFOJ961ZAJ8U3A8" hidden="1">#REF!</definedName>
    <definedName name="BExMJO33XNLGSYAM3IC9H04OS897" hidden="1">#REF!</definedName>
    <definedName name="BExMJTBV8A3D31W2IQHP9RDFPPHQ" hidden="1">#REF!</definedName>
    <definedName name="BExMJU2WNJXGV9B7OAYNW8HBC7KP" hidden="1">#REF!</definedName>
    <definedName name="BExMK0OA4CYPHQFXIOZFG5E4Y027" hidden="1">#REF!</definedName>
    <definedName name="BExMK2RTXN4QJWEUNX002XK8VQP8" hidden="1">#REF!</definedName>
    <definedName name="BExMK4PUCESVT5R1QNC1MQOAECJH" hidden="1">#REF!</definedName>
    <definedName name="BExMK9YM5LJXV6MN1TG2JPH5RLYA" hidden="1">#REF!</definedName>
    <definedName name="BExMKBGQDUZ8AWXYHA3QVMSDVZ3D" hidden="1">#REF!</definedName>
    <definedName name="BExMKBM1467553LDFZRRKVSHN374" hidden="1">#REF!</definedName>
    <definedName name="BExMKGK5FJUC0AU8MABRGDC5ZM70" hidden="1">#REF!</definedName>
    <definedName name="BExMKHR4HE5NDDF9CDLFTY6GUIDY" hidden="1">#REF!</definedName>
    <definedName name="BExMKOI0IEYQSWL82F4MI37J9NZ3" hidden="1">#REF!</definedName>
    <definedName name="BExMKTW7R5SOV4PHAFGHU3W73DYE" hidden="1">#REF!</definedName>
    <definedName name="BExMKU6Z8TN17UK3ZDY6O8ZPSLD2" hidden="1">#REF!</definedName>
    <definedName name="BExMKU7051J2W1RQXGZGE62NBRUZ" hidden="1">#REF!</definedName>
    <definedName name="BExMKUN3WPECJR2XRID2R7GZRGNX" hidden="1">#REF!</definedName>
    <definedName name="BExMKWQT2HNMONK6BWXLEXOCG6DR" hidden="1">#REF!</definedName>
    <definedName name="BExMKZ535P011X4TNV16GCOH4H21" hidden="1">#REF!</definedName>
    <definedName name="BExML2L2MU36PI6OMB28ZSAMTV3U">#REF!</definedName>
    <definedName name="BExML3XQNDIMX55ZCHHXKUV3D6E6" hidden="1">#REF!</definedName>
    <definedName name="BExML5QGSWHLI18BGY4CGOTD3UWH" hidden="1">#REF!</definedName>
    <definedName name="BExMLO5Z61RE85X8HHX2G4IU3AZW" hidden="1">#REF!</definedName>
    <definedName name="BExMLOWUP6SYKVHTXUQUF6G3F33B" hidden="1">#REF!</definedName>
    <definedName name="BExMLVI7UORSHM9FMO8S2EI0TMTS" hidden="1">#REF!</definedName>
    <definedName name="BExMLWPE8XR9W02JVGZI1LFSV7PO" hidden="1">#REF!</definedName>
    <definedName name="BExMLX06LJEJYXAL1D16DOYL0DCK" hidden="1">#REF!</definedName>
    <definedName name="BExMM5UCOT2HSSN0ZIPZW55GSOVO" hidden="1">#REF!</definedName>
    <definedName name="BExMM8E6P380SA60LXURWESRSE0I">#REF!</definedName>
    <definedName name="BExMM8ZRS5RQ8H1H55RVPVTDL5NL" hidden="1">#REF!</definedName>
    <definedName name="BExMMCAFFAXP122S1IWW44A4YVKM" hidden="1">#REF!</definedName>
    <definedName name="BExMMH8EAZB09XXQ5X4LR0P4NHG9" hidden="1">#REF!</definedName>
    <definedName name="BExMMIQC4RCXMSARV5164FODBYGT" hidden="1">#REF!</definedName>
    <definedName name="BExMMIQH5BABNZVCIQ7TBCQ10AY5" hidden="1">#REF!</definedName>
    <definedName name="BExMMJHFHLA3ZB5BQ9G25CH5E020">#REF!</definedName>
    <definedName name="BExMMNIZ2T7M22WECMUQXEF4NJ71" hidden="1">#REF!</definedName>
    <definedName name="BExMMP6EO01G8CX83MATACY0P8QU" hidden="1">#REF!</definedName>
    <definedName name="BExMMPMIOU7BURTV0L1K6ACW9X73" hidden="1">#REF!</definedName>
    <definedName name="BExMMQ835AJDHS4B419SS645P67Q" hidden="1">#REF!</definedName>
    <definedName name="BExMMQIUVPCOBISTEJJYNCCLUCPY" hidden="1">#REF!</definedName>
    <definedName name="BExMMRKOS23QE7CZ2LUJ6X7TUI95" hidden="1">#REF!</definedName>
    <definedName name="BExMMSX6T9KANOJ55GU1XYFJZ7PM">#REF!</definedName>
    <definedName name="BExMMTIXETA5VAKBSOFDD5SRU887" hidden="1">#REF!</definedName>
    <definedName name="BExMMV0P6P5YS3C35G0JYYHI7992" hidden="1">#REF!</definedName>
    <definedName name="BExMMZTDDCFDHK0GU54VF8EVH99F" hidden="1">#REF!</definedName>
    <definedName name="BExMN87H7ZZJTOBWYL62G1NR4J5O">#REF!</definedName>
    <definedName name="BExMNC3R95LDK17MRB64GSSXN9HP">#REF!</definedName>
    <definedName name="BExMNDR4V2VG5RFZDGTAGD3Q9PPG" hidden="1">#REF!</definedName>
    <definedName name="BExMNESUMGK4A480C93AKE7HP7RE" hidden="1">#REF!</definedName>
    <definedName name="BExMNJLFWZBRN9PZF1IO9CYWV1B2" hidden="1">#REF!</definedName>
    <definedName name="BExMNKCJ0FA57YEUUAJE43U1QN5P" hidden="1">#REF!</definedName>
    <definedName name="BExMNKHVBPF6MF9AQAF22HM2E61E" hidden="1">#REF!</definedName>
    <definedName name="BExMNKN5D1WEF2OOJVP6LZ6DLU3Y" hidden="1">#REF!</definedName>
    <definedName name="BExMNMW5F4EXF4L2NJX9Y1BH2DXV" hidden="1">#REF!</definedName>
    <definedName name="BExMNPLA47ZJYIK3D3AYUP8EL32T" hidden="1">#REF!</definedName>
    <definedName name="BExMNQ1J7QX20FWV4DQ41E6S4T2W" hidden="1">#REF!</definedName>
    <definedName name="BExMNQMY2IUP61KESI720VOMTAJ1" hidden="1">#REF!</definedName>
    <definedName name="BExMNR38HMPLWAJRQ9MMS3ZAZ9IU" hidden="1">#REF!</definedName>
    <definedName name="BExMNRDZULKJMVY2VKIIRM2M5A1M" hidden="1">#REF!</definedName>
    <definedName name="BExMNUZHMKFZ814RTA641MNKZ7HQ" hidden="1">#REF!</definedName>
    <definedName name="BExMNW6NIOK4PW2K16RX2DT8BCKP" hidden="1">#REF!</definedName>
    <definedName name="BExMO3Z535X4EMECV60C7B9N1VE0" hidden="1">#REF!</definedName>
    <definedName name="BExMO6O9D440UNJ9LK9T9LOKPYTK" hidden="1">#REF!</definedName>
    <definedName name="BExMO9IOWKTWHO8LQJJQI5P3INWY" hidden="1">#REF!</definedName>
    <definedName name="BExMOI29DOEK5R1A5QZPUDKF7N6T" hidden="1">#REF!</definedName>
    <definedName name="BExMOJ9GY6AQGI153FV703AE296H" hidden="1">#REF!</definedName>
    <definedName name="BExMOKLWA32XQE5MC68SUUCYN967" hidden="1">#REF!</definedName>
    <definedName name="BExMOU1P3J1Q2O4NCXY26BBLSVNK" hidden="1">#REF!</definedName>
    <definedName name="BExMOWLGZ7KGXD63OPBXB8N67D75" hidden="1">#REF!</definedName>
    <definedName name="BExMP06Y7JRUYXTNBLZEZIIFMP8Z" hidden="1">#REF!</definedName>
    <definedName name="BExMP0SKTVSU7EG87MXW69BTDK6K" hidden="1">#REF!</definedName>
    <definedName name="BExMP1OX3B3HQYRDKJ125O6DY1DH" hidden="1">#REF!</definedName>
    <definedName name="BExMPAJ5AJAXGKGK3F6H3ODS6RF4" hidden="1">#REF!</definedName>
    <definedName name="BExMPD2X55FFBVJ6CBUKNPROIOEU" hidden="1">#REF!</definedName>
    <definedName name="BExMPGTVPYQ1ACGV1RRRS5LYB125" hidden="1">#REF!</definedName>
    <definedName name="BExMPGZ848E38FUH1JBQN97DGWAT" hidden="1">#REF!</definedName>
    <definedName name="BExMPLBKFPJM4GF27I2D45X0U9QF" hidden="1">#REF!</definedName>
    <definedName name="BExMPMTICOSMQENOFKQ18K0ZT4S8" hidden="1">#REF!</definedName>
    <definedName name="BExMPMZ07II0R4KGWQQ7PGS3RZS4" hidden="1">#REF!</definedName>
    <definedName name="BExMPOBH04JMDO6Z8DMSEJZM4ANN" hidden="1">#REF!</definedName>
    <definedName name="BExMPSD77XQ3HA6A4FZOJK8G2JP3" hidden="1">#REF!</definedName>
    <definedName name="BExMQ0LTUT6NI650CJ4DCDOW0YWM">#REF!</definedName>
    <definedName name="BExMQ41ZQNCI291UVV7EBWD8RXWS" hidden="1">#REF!</definedName>
    <definedName name="BExMQ4CMSGCTN5RWGE1066FTWP79" hidden="1">#REF!</definedName>
    <definedName name="BExMQ4I3Q7F0BMPHSFMFW9TZ87UD" hidden="1">#REF!</definedName>
    <definedName name="BExMQ4SWDWI4N16AZ0T5CJ6HH8WC" hidden="1">#REF!</definedName>
    <definedName name="BExMQ71WHW50GVX45JU951AGPLFQ" hidden="1">#REF!</definedName>
    <definedName name="BExMQ8UGMDO3076HI1XF6QVI3SBS">#REF!</definedName>
    <definedName name="BExMQCG3Z67EYB0GK1K6ID64FWW6" hidden="1">#REF!</definedName>
    <definedName name="BExMQGXSLPT4A6N47LE6FBVHWBOF" hidden="1">#REF!</definedName>
    <definedName name="BExMQSBR7PL4KLB1Q4961QO45Y4G" hidden="1">#REF!</definedName>
    <definedName name="BExMQYRV5B2IO6LU8VO4NN40MTX7" hidden="1">#REF!</definedName>
    <definedName name="BExMR1MA4I1X77714ZEPUVC8W398" hidden="1">#REF!</definedName>
    <definedName name="BExMR4GUTFCN4RD7H81IOKECLEG3" hidden="1">#REF!</definedName>
    <definedName name="BExMR8YQHA7N77HGHY4Y6R30I3XT" hidden="1">#REF!</definedName>
    <definedName name="BExMRENOIARWRYOIVPDIEBVNRDO7" hidden="1">#REF!</definedName>
    <definedName name="BExMRNHX7VLT86MFVIZ4L557YVW8">#REF!</definedName>
    <definedName name="BExMRP5C9V3XNIT2DRA9I6G73H2V" hidden="1">#REF!</definedName>
    <definedName name="BExMRPG54LNH7HRC92MBSUT6UL6L" hidden="1">#REF!</definedName>
    <definedName name="BExMRQHUEHGF2FS4LCB0THFELGDI" hidden="1">#REF!</definedName>
    <definedName name="BExMRRJNUMGRSDD5GGKKGEIZ6FTS" hidden="1">#REF!</definedName>
    <definedName name="BExMRU3ACIU0RD2BNWO55LH5U2BR" hidden="1">#REF!</definedName>
    <definedName name="BExMS3ZCIO15BKVRZJE4II9S70XU">#REF!</definedName>
    <definedName name="BExMS9J2LV97PVYP3XK3Z36LTION" hidden="1">#REF!</definedName>
    <definedName name="BExMSBH2VAWD69YKIWSRDAY9ASM1" hidden="1">#REF!</definedName>
    <definedName name="BExMSM9I7XZ0BC793Y8GWVJNG1V9" hidden="1">#REF!</definedName>
    <definedName name="BExMSQRCC40AP8BDUPL2I2DNC210" hidden="1">#REF!</definedName>
    <definedName name="BExMTFXP3LQZM9NWTYEIG3UHDWUB">#REF!</definedName>
    <definedName name="BExO4J9LR712G00TVA82VNTG8O7H" hidden="1">#REF!</definedName>
    <definedName name="BExO4P9G3CC5P66YXQJ1MQZE3Q3L" hidden="1">#REF!</definedName>
    <definedName name="BExO4Q5T1IO39TUFXG41PZPWD8H5" hidden="1">#REF!</definedName>
    <definedName name="BExO55G2KVZ7MIJ30N827CLH0I2A" hidden="1">#REF!</definedName>
    <definedName name="BExO5A8PZD9EUHC5CMPU6N3SQ15L" hidden="1">#REF!</definedName>
    <definedName name="BExO5SYZ74T3WX3T7OYGDC748FJJ">#REF!</definedName>
    <definedName name="BExO5XMAHL7CY3X0B1OPKZ28DCJ5" hidden="1">#REF!</definedName>
    <definedName name="BExO66LZJKY4PTQVREELI6POS4AY" hidden="1">#REF!</definedName>
    <definedName name="BExO6FAW84DVMIW6NC89439RL60D">#REF!</definedName>
    <definedName name="BExO6IARK5NI1120LLHFQNXGGNSG" hidden="1">#REF!</definedName>
    <definedName name="BExO6LLHCYTF7CIVHKAO0NMET14Q" hidden="1">#REF!</definedName>
    <definedName name="BExO6OFVWDE9N460E4PI53KOEYZ0">#REF!</definedName>
    <definedName name="BExO6XVNYXHQE305MSZ5SMWI2JCQ">#REF!</definedName>
    <definedName name="BExO76F9EDRBIRP9WMY8XRZXFAP9" hidden="1">#REF!</definedName>
    <definedName name="BExO7A0RAM8VLJ9WVOS0CNSGVOZA" hidden="1">#REF!</definedName>
    <definedName name="BExO7OUQS3XTUQ2LDKGQ8AAQ3OJJ" hidden="1">#REF!</definedName>
    <definedName name="BExO7RUSODZC2NQZMT2AFSMV2ONF" hidden="1">#REF!</definedName>
    <definedName name="BExO7W1PSMP8KLLJ6LI9QUDVQEVV" hidden="1">#REF!</definedName>
    <definedName name="BExO7ZN6UCRF2KQNC8GYNZ0PPRFN">#REF!</definedName>
    <definedName name="BExO85HMYXZJ7SONWBKKIAXMCI3C" hidden="1">#REF!</definedName>
    <definedName name="BExO863922O4PBGQMUNEQKGN3K96" hidden="1">#REF!</definedName>
    <definedName name="BExO86397705WC4OKJNAY0SWAG7C" hidden="1">#REF!</definedName>
    <definedName name="BExO87VZH79D1JRVA1BO0RFV1P6W" hidden="1">#REF!</definedName>
    <definedName name="BExO88C21RIN4ET43SA03O8G97ZL">#REF!</definedName>
    <definedName name="BExO89ZIOXN0HOKHY24F7HDZ87UT" hidden="1">#REF!</definedName>
    <definedName name="BExO8AQEEOTEPTVKTJHNUBD2SETC" hidden="1">#REF!</definedName>
    <definedName name="BExO8CDTBCABLEUD6PE2UM2EZ6C4" hidden="1">#REF!</definedName>
    <definedName name="BExO8HBQXS90A7SDKBIFE6M0PBW7" hidden="1">#REF!</definedName>
    <definedName name="BExO8ITPNZTW8XGY4ETFMN62UUMK">#REF!</definedName>
    <definedName name="BExO8IZ05ZG0XVOL3W41KBQE176A" hidden="1">#REF!</definedName>
    <definedName name="BExO8R7TGXZ0IKGI6EFHAXRMIOT3">#REF!</definedName>
    <definedName name="BExO8TM4L261JTCSQ24FHE73242J" hidden="1">#REF!</definedName>
    <definedName name="BExO8TM5V5CFSV5A13AYOWY4NGRS" hidden="1">#REF!</definedName>
    <definedName name="BExO8UD0JZN7D0BXCWVNYZXQXGON">#REF!</definedName>
    <definedName name="BExO8UTAGQWDBQZEEF4HUNMLQCVU" hidden="1">#REF!</definedName>
    <definedName name="BExO8X7LNFAIGAMY2TOC49JA5L7E" hidden="1">#REF!</definedName>
    <definedName name="BExO937E20IHMGQOZMECL3VZC7OX" hidden="1">#REF!</definedName>
    <definedName name="BExO943SKIOQOA9PC3ARESAL8MFT">#REF!</definedName>
    <definedName name="BExO94UTJKQQ7TJTTJRTSR70YVJC" hidden="1">#REF!</definedName>
    <definedName name="BExO9BAQ7JE6AM4DXDHYH159KTQ0" hidden="1">#REF!</definedName>
    <definedName name="BExO9J3A438976RXIUX5U9SU5T55" hidden="1">#REF!</definedName>
    <definedName name="BExO9RS5RXFJ1911HL3CCK6M74EP" hidden="1">#REF!</definedName>
    <definedName name="BExO9SDRI1M6KMHXSG3AE5L0F2U3" hidden="1">#REF!</definedName>
    <definedName name="BExO9V2U2YXAY904GYYGU6TD8Y7M" hidden="1">#REF!</definedName>
    <definedName name="BExOA8PPAT6BFKDHD9OQK39O9RSG" hidden="1">#REF!</definedName>
    <definedName name="BExOAC0E0KNKU34JZ5GCD7UOGUYD">#REF!</definedName>
    <definedName name="BExOAFR6JHRK4AP8O7TB9UDEAVJL" hidden="1">#REF!</definedName>
    <definedName name="BExOAGCX9ISY83KMXO02KFMKR8OW" hidden="1">#REF!</definedName>
    <definedName name="BExOAQ3GKCT7YZW1EMVU3EILSZL2" hidden="1">#REF!</definedName>
    <definedName name="BExOAUAJ72OEMXA5M3TUHP24SN90">#REF!</definedName>
    <definedName name="BExOB3VTFZ92TUJVES6CMT4NLZYZ" hidden="1">#REF!</definedName>
    <definedName name="BExOB5J3CAHCJ6CKLPXU1UVF3MQZ">#REF!</definedName>
    <definedName name="BExOB886RIKYRO6D0LXJDAB2M84Z" hidden="1">#REF!</definedName>
    <definedName name="BExOB9KT2THGV4SPLDVFTFXS4B14" hidden="1">#REF!</definedName>
    <definedName name="BExOBAH0E1BEOZE8707I7BN7ENB6">#REF!</definedName>
    <definedName name="BExOBEZ0IE2WBEYY3D3CMRI72N1K" hidden="1">#REF!</definedName>
    <definedName name="BExOBIPU8760ITY0C8N27XZ3KWEF" hidden="1">#REF!</definedName>
    <definedName name="BExOBM0I5L0MZ1G4H9MGMD87SBMZ" hidden="1">#REF!</definedName>
    <definedName name="BExOBNNWXJI9Y0IQ9VT4NMZCB3SW" hidden="1">#REF!</definedName>
    <definedName name="BExOBOUXMP88KJY2BX2JLUJH5N0K" hidden="1">#REF!</definedName>
    <definedName name="BExOBP0FKQ4SVR59FB48UNLKCOR6" hidden="1">#REF!</definedName>
    <definedName name="BExOBYAVUCQ0IGM0Y6A75QHP0Q1A" hidden="1">#REF!</definedName>
    <definedName name="BExOBYLMYCYZ1NJLHJCPLA3PVKYK" hidden="1">#REF!</definedName>
    <definedName name="BExOBYLO8NTLBKV3569Y2UNNIV1K" hidden="1">#REF!</definedName>
    <definedName name="BExOC08Y6OIMB5N7XH5Q1IR1M20Q" hidden="1">#REF!</definedName>
    <definedName name="BExOC3UEHB1CZNINSQHZANWJYKR8" hidden="1">#REF!</definedName>
    <definedName name="BExOC4QRYH09LR3ASHCJSU5UWDWO">#REF!</definedName>
    <definedName name="BExOC7LCVAJC36Q60I8PKPCD0T1S" hidden="1">#REF!</definedName>
    <definedName name="BExOCBN3DRS0JF6PKK3I1GI0CYA7" hidden="1">#REF!</definedName>
    <definedName name="BExOCBSF3XGO9YJ23LX2H78VOUR7" hidden="1">#REF!</definedName>
    <definedName name="BExOCESA2B4QMQI42WIZ585IXBZO">#REF!</definedName>
    <definedName name="BExOCKXFMOW6WPFEVX1I7R7FNDSS" hidden="1">#REF!</definedName>
    <definedName name="BExOCN0XUKS54MG2B3EWK72RBNWP">#REF!</definedName>
    <definedName name="BExOCQX7MZG1R6UPBHNGI606SL8K" hidden="1">#REF!</definedName>
    <definedName name="BExOCYEXOB95DH5NOB0M5NOYX398" hidden="1">#REF!</definedName>
    <definedName name="BExOD4ERMDMFD8X1016N4EXOUR0S" hidden="1">#REF!</definedName>
    <definedName name="BExOD55RS7BQUHRQ6H3USVGKR0P7" hidden="1">#REF!</definedName>
    <definedName name="BExODEWDDEABM4ZY3XREJIBZ8IVP" hidden="1">#REF!</definedName>
    <definedName name="BExODNLAA1L7WQ9ZQX6A1ZOXK9VR" hidden="1">#REF!</definedName>
    <definedName name="BExODZ4LTXPAXGG9P9YNL7HPGFSQ" hidden="1">#REF!</definedName>
    <definedName name="BExODZFEIWV26E8RFU7XQYX1J458" hidden="1">#REF!</definedName>
    <definedName name="BExOE89QWLYZ033JJYOXL9EN126C" hidden="1">#REF!</definedName>
    <definedName name="BExOEBKG55EROA2VL360A06LKASE" hidden="1">#REF!</definedName>
    <definedName name="BExOENEKNEMNTVPBFMPAB7WELS9I" hidden="1">#REF!</definedName>
    <definedName name="BExOEQEGQYUT1DOH9SG99LU0H5XR">#REF!</definedName>
    <definedName name="BExOERG5LWXYYEN1DY1H2FWRJS9T" hidden="1">#REF!</definedName>
    <definedName name="BExOEV1S6JJVO5PP4BZ20SNGZR7D" hidden="1">#REF!</definedName>
    <definedName name="BExOF5ZJR1UJ9IQRGDTEZM7GPQX4" hidden="1">#REF!</definedName>
    <definedName name="BExOFBTU478VNN61YPYCGVJTKL36">#REF!</definedName>
    <definedName name="BExOFEDNCYI2TPTMQ8SJN3AW4YMF" hidden="1">#REF!</definedName>
    <definedName name="BExOFJH1W33H5R9GH680DNXTZ0ZN" hidden="1">#REF!</definedName>
    <definedName name="BExOFKDEU1R32AKXSNYSGXQD1K18">#REF!</definedName>
    <definedName name="BExOFM66AAWQLNBR553E17UB8OEZ" hidden="1">#REF!</definedName>
    <definedName name="BExOFN2CCI1J0EUWG6CV07EKJOT7" hidden="1">#REF!</definedName>
    <definedName name="BExOFSRIXVNAJZFXD1FXBZCBHHXY">#REF!</definedName>
    <definedName name="BExOFTIFXAMBL9Z3SMV5Q53EDAJ6">#REF!</definedName>
    <definedName name="BExOFVLXVD6RVHSQO8KZOOACSV24" hidden="1">#REF!</definedName>
    <definedName name="BExOFWCUKBRVPLFCW7817R2TQR3P">#REF!</definedName>
    <definedName name="BExOFYB1WCQQ6E2YNQDZWGE7DIY0">#REF!</definedName>
    <definedName name="BExOG1AZCK9QN09SNEN2DTTFFCLJ" hidden="1">#REF!</definedName>
    <definedName name="BExOG2SW3XOGP9VAPQ3THV3VWV12" hidden="1">#REF!</definedName>
    <definedName name="BExOG45J81K4OPA40KW5VQU54KY3" hidden="1">#REF!</definedName>
    <definedName name="BExOG8759667A4ZBIJMEE5LMGPU0" hidden="1">#REF!</definedName>
    <definedName name="BExOGFE2SCL8HHT4DFAXKLUTJZOG" hidden="1">#REF!</definedName>
    <definedName name="BExOGI36M303Q8EC4B64Z7M65JNA">#REF!</definedName>
    <definedName name="BExOGT6D0LJ3C22RDW8COECKB1J5" hidden="1">#REF!</definedName>
    <definedName name="BExOGTMI1HT31M1RGWVRAVHAK7DE" hidden="1">#REF!</definedName>
    <definedName name="BExOGXO9JE5XSE9GC3I6O21UEKAO" hidden="1">#REF!</definedName>
    <definedName name="BExOGYF4PINRBY2S2NS02YJX691I" hidden="1">#REF!</definedName>
    <definedName name="BExOGYVEAJFUXQVT8YQO2U7YT5OY" hidden="1">#REF!</definedName>
    <definedName name="BExOH20LEV7Y4S837KYWMSCSKB1Q">#REF!</definedName>
    <definedName name="BExOH2GVFOFXDG3YQK89NSKG7WJG" hidden="1">#REF!</definedName>
    <definedName name="BExOH7KB5HAPBB5K1Z3DIW5LCRSI" hidden="1">#REF!</definedName>
    <definedName name="BExOH9ICZ13C1LAW8OTYTR9S7ZP3" hidden="1">#REF!</definedName>
    <definedName name="BExOHBB43JS54D6MARIQR5PJNUDG" hidden="1">#REF!</definedName>
    <definedName name="BExOHFI3SNEGIXGSYVG94MMS2P9L" hidden="1">#REF!</definedName>
    <definedName name="BExOHISTSPQLRVUI7SLH4TFM2G7R">#REF!</definedName>
    <definedName name="BExOHL75H3OT4WAKKPUXIVXWFVDS" hidden="1">#REF!</definedName>
    <definedName name="BExOHLHXXJL6363CC082M9M5VVXQ" hidden="1">#REF!</definedName>
    <definedName name="BExOHNAO5UDXSO73BK2ARHWKS90Y" hidden="1">#REF!</definedName>
    <definedName name="BExOHR1G1I9A9CI1HG94EWBLWNM2" hidden="1">#REF!</definedName>
    <definedName name="BExOHTQPP8LQ98L6PYUI6QW08YID" hidden="1">#REF!</definedName>
    <definedName name="BExOHX6Q6NJI793PGX59O5EKTP4G" hidden="1">#REF!</definedName>
    <definedName name="BExOI1DRTQMQ1JF0TWA6SKPLN7RS" hidden="1">#REF!</definedName>
    <definedName name="BExOI5A2XIKTRZ0VK5EL2P89V4E5" hidden="1">#REF!</definedName>
    <definedName name="BExOI5VMTHH7Y8MQQ1N635CHYI0P" hidden="1">#REF!</definedName>
    <definedName name="BExOID7VOB9BQF7R2LPG9N3FUUEN">#REF!</definedName>
    <definedName name="BExOIEVCP4Y6VDS23AK84MCYYHRT" hidden="1">#REF!</definedName>
    <definedName name="BExOIFX0GTP29B0OQPB632ZHUX75" hidden="1">#REF!</definedName>
    <definedName name="BExOIHPQIXR0NDR5WD01BZKPKEO3" hidden="1">#REF!</definedName>
    <definedName name="BExOIM7L0Z3LSII9P7ZTV4KJ8RMA" hidden="1">#REF!</definedName>
    <definedName name="BExOIN9ETPA87K6NINBIFRSWHK4C" hidden="1">#REF!</definedName>
    <definedName name="BExOIQ9C505B8X0ZTWVWJQFB04ZL" hidden="1">#REF!</definedName>
    <definedName name="BExOIWJVMJ6MG6JC4SPD1L00OHU1" hidden="1">#REF!</definedName>
    <definedName name="BExOIYCN8Z4JK3OOG86KYUCV0ME8" hidden="1">#REF!</definedName>
    <definedName name="BExOIZZW7SE0EKMLW92FVB5H2CI4" hidden="1">#REF!</definedName>
    <definedName name="BExOJ1SMQJK4T1BJMV4SB791VHTP">#REF!</definedName>
    <definedName name="BExOJ3AKZ9BCBZT3KD8WMSLK6MN2" hidden="1">#REF!</definedName>
    <definedName name="BExOJ7XQK71I4YZDD29AKOOWZ47E" hidden="1">#REF!</definedName>
    <definedName name="BExOJHZAIE1GPCX5XAYFJJOCFNIU" hidden="1">#REF!</definedName>
    <definedName name="BExOJM0W6XGSW5MXPTTX0GNF6SFT" hidden="1">#REF!</definedName>
    <definedName name="BExOJMX9LJ9EQD16LT67LQWM6Q7X" hidden="1">#REF!</definedName>
    <definedName name="BExOJQTHUGRDANQIQ5GJV4SIRQBM">#REF!</definedName>
    <definedName name="BExOJW2DM87YYAFC34ZLQ2HP9I4A">#REF!</definedName>
    <definedName name="BExOJXEUJJ9SYRJXKYYV2NCCDT2R" hidden="1">#REF!</definedName>
    <definedName name="BExOJXPNEHIH7BRI13183ISJH71L">#REF!</definedName>
    <definedName name="BExOK03ZNCTAYQZE02GBCK3M5M0S" hidden="1">#REF!</definedName>
    <definedName name="BExOK0EQYM9JUMAGWOUN7QDH7VMZ" hidden="1">#REF!</definedName>
    <definedName name="BExOK4WM9O7QNG6O57FOASI5QSN1" hidden="1">#REF!</definedName>
    <definedName name="BExOKCECQSFWA99RY6KEDPH30KT6" hidden="1">#REF!</definedName>
    <definedName name="BExOKDAQ31PVS0Q7NXOF66C24GYL" hidden="1">#REF!</definedName>
    <definedName name="BExOKKHOPWUVRJGQJ5ONR2U40JX8" hidden="1">#REF!</definedName>
    <definedName name="BExOKSL0S8J00NAUJ5MUANV16FGU">#REF!</definedName>
    <definedName name="BExOKTXMJP351VXKH8VT6SXUNIMF" hidden="1">#REF!</definedName>
    <definedName name="BExOKU8GMLOCNVORDE329819XN67" hidden="1">#REF!</definedName>
    <definedName name="BExOL0Z3Z7IAMHPB91EO2MF49U57" hidden="1">#REF!</definedName>
    <definedName name="BExOL1VHZ5EVTN2EZCR7K07TPOC4" hidden="1">#REF!</definedName>
    <definedName name="BExOL7KH12VAR0LG741SIOJTLWFD" hidden="1">#REF!</definedName>
    <definedName name="BExOL9TAWZL49CA1FCMB8MQDF5X2">#REF!</definedName>
    <definedName name="BExOLB5SC7VD8OG53K8II93SAENQ" hidden="1">#REF!</definedName>
    <definedName name="BExOLBWUMUVH4PG74LL3P6RJA0J3">#REF!</definedName>
    <definedName name="BExOLCYO4HM5THWPKQJKWPWCN0UF" hidden="1">#REF!</definedName>
    <definedName name="BExOLD411QWFX4FN11349510DRJ8" hidden="1">#REF!</definedName>
    <definedName name="BExOLHGJV4CILZWM3YCPQENVSNHY">#REF!</definedName>
    <definedName name="BExOLICXFHJLILCJVFMJE5MGGWKR" hidden="1">#REF!</definedName>
    <definedName name="BExOLOI0WJS3QC12I3ISL0D9AWOF" hidden="1">#REF!</definedName>
    <definedName name="BExOLQWBTMI24VJGTMBMM6LTWX4R">#REF!</definedName>
    <definedName name="BExOLYZNCQU9YFRCJTSR1R7098U7" hidden="1">#REF!</definedName>
    <definedName name="BExOLYZNG5RBD0BTS1OEZJNU92Q5" hidden="1">#REF!</definedName>
    <definedName name="BExOM3HIJ3UZPOKJI68KPBJAHPDC" hidden="1">#REF!</definedName>
    <definedName name="BExOM3XRGNP9U9KHLPMC2ZO6QX6F">#REF!</definedName>
    <definedName name="BExOM5A8F1602SZBZ7DLHGL8TVGY" hidden="1">#REF!</definedName>
    <definedName name="BExOM8VOXJWJPQXGTSPV0PYQHAEH">#REF!</definedName>
    <definedName name="BExOMAOGHFNQUXGMDSBD3SX93SIZ">#REF!</definedName>
    <definedName name="BExOMBFCBGGM6KO5RX1LMJ0M22S4" hidden="1">#REF!</definedName>
    <definedName name="BExOMI672TH8VPB5MGW4I7CD339Q" hidden="1">#REF!</definedName>
    <definedName name="BExOMKPURE33YQ3K1JG9NVQD4W49" hidden="1">#REF!</definedName>
    <definedName name="BExOMO5YH4V1V3BQNRWFWNMGLN60">#REF!</definedName>
    <definedName name="BExOMP7NGCLUNFK50QD2LPKRG078" hidden="1">#REF!</definedName>
    <definedName name="BExOMSD1300Y5HAYXK4T0981M15J">#REF!</definedName>
    <definedName name="BExOMSYM3Q3KJQGX7JMDUZYS9Q1W">#REF!</definedName>
    <definedName name="BExOMTK7OAI8RJPAUEFRKX172NVT">#REF!</definedName>
    <definedName name="BExOMU0A6XMY48SZRYL4WQZD13BI" hidden="1">#REF!</definedName>
    <definedName name="BExOMURCS106CGQQIXU90WM5GIRT">#REF!</definedName>
    <definedName name="BExOMVT0HSNC59DJP4CLISASGHKL" hidden="1">#REF!</definedName>
    <definedName name="BExOMZURFUKQ6IYLI8JBW5A5PH91">#REF!</definedName>
    <definedName name="BExON0AX35F2SI0UCVMGWGVIUNI3" hidden="1">#REF!</definedName>
    <definedName name="BExON41U4296DV3DPG6I5EF3OEYF" hidden="1">#REF!</definedName>
    <definedName name="BExON771AQHO0Y9UH44AUQSUWERQ">#REF!</definedName>
    <definedName name="BExON8UB96J8UZO1ZX4IVWLM8DGA" hidden="1">#REF!</definedName>
    <definedName name="BExON9LDJE5PV62B1E25GHZ9UP9M">#REF!</definedName>
    <definedName name="BExONB3A7CO4YD8RB41PHC93BQ9M" hidden="1">#REF!</definedName>
    <definedName name="BExONFL4TFXSXWK3WNKGBKED9MO0" hidden="1">#REF!</definedName>
    <definedName name="BExONFQH6UUXF8V0GI4BRIST9RFO" hidden="1">#REF!</definedName>
    <definedName name="BExONIL1EPN8W1SVF4S473NVT9G0" hidden="1">#REF!</definedName>
    <definedName name="BExONIL31DZWU7IFVN3VV0XTXJA1" hidden="1">#REF!</definedName>
    <definedName name="BExONJ1BU17R0F5A2UP1UGJBOGKS" hidden="1">#REF!</definedName>
    <definedName name="BExONNZ9VMHVX3J6NLNJY7KZA61O" hidden="1">#REF!</definedName>
    <definedName name="BExONRQ1BAA4F3TXP2MYQ4YCZ09S" hidden="1">#REF!</definedName>
    <definedName name="BExONSX8O3NFGGC9KUY52ODGOQMZ" hidden="1">#REF!</definedName>
    <definedName name="BExONVBIXX436X1BG1TMAO4S9LD0" hidden="1">#REF!</definedName>
    <definedName name="BExOO1WWIZSGB0YTGKESB45TSVMZ" hidden="1">#REF!</definedName>
    <definedName name="BExOO4B8FPAFYPHCTYTX37P1TQM5" hidden="1">#REF!</definedName>
    <definedName name="BExOO87HQ6QNAKVZU5NPMUVQYALQ" hidden="1">#REF!</definedName>
    <definedName name="BExOOIULUDOJRMYABWV5CCL906X6" hidden="1">#REF!</definedName>
    <definedName name="BExOOPW1N7R6EJLKFGR8N3BSWVQQ" hidden="1">#REF!</definedName>
    <definedName name="BExOORE1DP6UVW28XJX2VS05649B" hidden="1">#REF!</definedName>
    <definedName name="BExOOTN0KTXJCL7E476XBN1CJ553" hidden="1">#REF!</definedName>
    <definedName name="BExOP9DEBV5W5P4Q25J3XCJBP5S9" hidden="1">#REF!</definedName>
    <definedName name="BExOPFNYRBL0BFM23LZBJTADNOE4" hidden="1">#REF!</definedName>
    <definedName name="BExOPHRIXMBL1R74EGB78CHWILE2" hidden="1">#REF!</definedName>
    <definedName name="BExOPINVFSIZMCVT9YGT2AODVCX3" hidden="1">#REF!</definedName>
    <definedName name="BExOPJV0G43Z50LNI0UWME9NPU9S" hidden="1">#REF!</definedName>
    <definedName name="BExOQ1JN4SAC44RTMZIGHSW023WA" hidden="1">#REF!</definedName>
    <definedName name="BExOQ256YMF115DJL3KBPNKABJ90" hidden="1">#REF!</definedName>
    <definedName name="BExOQ5QP7NSJ31FFB9MSDXFMEE3L" hidden="1">#REF!</definedName>
    <definedName name="BExQ19DEUOLC11IW32E2AMVZLFF1" hidden="1">#REF!</definedName>
    <definedName name="BExQ1FD6KISGYU1JWEQ4G243ZPVD" hidden="1">#REF!</definedName>
    <definedName name="BExQ1GKDGWQ3FPMJS2SSRXM0FL14" hidden="1">#REF!</definedName>
    <definedName name="BExQ1X1RE71HCCMKWV64X8HPHR0R" hidden="1">#REF!</definedName>
    <definedName name="BExQ29C73XR33S3668YYSYZAIHTG" hidden="1">#REF!</definedName>
    <definedName name="BExQ2D8FIF14HEYTMF3KJFNMRQEK">#REF!</definedName>
    <definedName name="BExQ2FS228IUDUP2023RA1D4AO4C" hidden="1">#REF!</definedName>
    <definedName name="BExQ2L0XYWLY9VPZWXYYFRIRQRJ1" hidden="1">#REF!</definedName>
    <definedName name="BExQ2LBS62UBABQTBMAO9CN1AQ9T" hidden="1">#REF!</definedName>
    <definedName name="BExQ2LMII4TCMXP6DX81XDK85R42" hidden="1">#REF!</definedName>
    <definedName name="BExQ2M841F5Z1BQYR8DG5FKK0LIU" hidden="1">#REF!</definedName>
    <definedName name="BExQ2NFAMPMXNDWA0D5EZPPZEZ79" hidden="1">#REF!</definedName>
    <definedName name="BExQ2QF5HW4HPP3M2KWKXNEKJC9A" hidden="1">#REF!</definedName>
    <definedName name="BExQ2XWXG4YRGW7D7D9DNGSZWQBY">#REF!</definedName>
    <definedName name="BExQ300G8I8TK45A0MVHV15422EU" hidden="1">#REF!</definedName>
    <definedName name="BExQ35USOC58STDNJE3OKG3S0NQV" hidden="1">#REF!</definedName>
    <definedName name="BExQ39R28MXSG2SEV956F0KZ20AN" hidden="1">#REF!</definedName>
    <definedName name="BExQ3D1P3M5Z3HLMEZ17E0BLEE4U" hidden="1">#REF!</definedName>
    <definedName name="BExQ3L50V231CAO5W164GRZZ18IB" hidden="1">#REF!</definedName>
    <definedName name="BExQ3O4W7QF8BOXTUT4IOGF6YKUD" hidden="1">#REF!</definedName>
    <definedName name="BExQ3PXOWSN8561ZR8IEY8ZASI3B" hidden="1">#REF!</definedName>
    <definedName name="BExQ3TZF04IPY0B0UG9CQQ5736UA" hidden="1">#REF!</definedName>
    <definedName name="BExQ41BOL730OSEM60CEMAMP4ARQ" hidden="1">#REF!</definedName>
    <definedName name="BExQ42IU9MNDYLODP41DL6YTZMAR" hidden="1">#REF!</definedName>
    <definedName name="BExQ452HF7N1HYPXJXQ8WD6SOWUV" hidden="1">#REF!</definedName>
    <definedName name="BExQ499KBJ5W7A1G293A0K14EVQB" hidden="1">#REF!</definedName>
    <definedName name="BExQ4A0K6H5LRW72P286IGFUMIEF" hidden="1">#REF!</definedName>
    <definedName name="BExQ4B7Q3NN5PZMR9C0YCQ9KMIUO" hidden="1">#REF!</definedName>
    <definedName name="BExQ4BTBSHPHVEDRCXC2ROW8PLFC" hidden="1">#REF!</definedName>
    <definedName name="BExQ4DGKF54SRKQUTUT4B1CZSS62" hidden="1">#REF!</definedName>
    <definedName name="BExQ4T74LQ5PYTV1MUQUW75A4BDY" hidden="1">#REF!</definedName>
    <definedName name="BExQ4XJHD7EJCNH7S1MJDZJ2MNWG" hidden="1">#REF!</definedName>
    <definedName name="BExQ5039ZCEWBUJHU682G4S89J03" hidden="1">#REF!</definedName>
    <definedName name="BExQ53U1WPQDQWX1BVV1GSXRBF6E" hidden="1">#REF!</definedName>
    <definedName name="BExQ54AAN0F12FWUK6WQ8OH4PF5F">#REF!</definedName>
    <definedName name="BExQ54L355SCQXC1EISPLL9TG2C1" hidden="1">#REF!</definedName>
    <definedName name="BExQ56TY4JJESBOOKT0I29EQQ5I9" hidden="1">#REF!</definedName>
    <definedName name="BExQ56Z9W6YHZHRXOFFI8EFA7CDI" hidden="1">#REF!</definedName>
    <definedName name="BExQ58HE5ISWJN164Q96QPXY1ZJL" hidden="1">#REF!</definedName>
    <definedName name="BExQ5HH2QVG0J6E0TKW7QV8EKK0L">#REF!</definedName>
    <definedName name="BExQ5KX3Z668H1KUCKZ9J24HUQ1F" hidden="1">#REF!</definedName>
    <definedName name="BExQ5SPMSOCJYLAY20NB5A6O32RE" hidden="1">#REF!</definedName>
    <definedName name="BExQ5UICMGTMK790KTLK49MAGXRC" hidden="1">#REF!</definedName>
    <definedName name="BExQ5VEQEIJO7YY80OJTA3XRQYJ9" hidden="1">#REF!</definedName>
    <definedName name="BExQ5YUUK9FD0QGTY4WD0W90O7OL" hidden="1">#REF!</definedName>
    <definedName name="BExQ63793YQ9BH7JLCNRIATIGTRG" hidden="1">#REF!</definedName>
    <definedName name="BExQ6CN1EF2UPZ57ZYMGK8TUJQSS" hidden="1">#REF!</definedName>
    <definedName name="BExQ6JJ6GQ820H268M24Q000VLS5" hidden="1">#REF!</definedName>
    <definedName name="BExQ6M2YXJ8AMRJF3QGHC40ADAHZ" hidden="1">#REF!</definedName>
    <definedName name="BExQ6M8B0X44N9TV56ATUVHGDI00" hidden="1">#REF!</definedName>
    <definedName name="BExQ6NKT7GLCK5DO3FT99FA0VH7Y" hidden="1">#REF!</definedName>
    <definedName name="BExQ6PIZEB3532T46HXOTSDMM8XR" hidden="1">#REF!</definedName>
    <definedName name="BExQ6POH065GV0I74XXVD0VUPBJW" hidden="1">#REF!</definedName>
    <definedName name="BExQ6WV9KPSMXPPLGZ3KK4WNYTHU" hidden="1">#REF!</definedName>
    <definedName name="BExQ783XTMM2A9I3UKCFWJH1PP2N" hidden="1">#REF!</definedName>
    <definedName name="BExQ79LX01ZPQB8EGD1ZHR2VK2H3" hidden="1">#REF!</definedName>
    <definedName name="BExQ7B3V9MGDK2OIJ61XXFBFLJFZ" hidden="1">#REF!</definedName>
    <definedName name="BExQ7CB046NVPF9ZXDGA7OXOLSLX" hidden="1">#REF!</definedName>
    <definedName name="BExQ7IWDCGGOO1HTJ97YGO1CK3R9" hidden="1">#REF!</definedName>
    <definedName name="BExQ7JNFIEGS2HKNBALH3Q2N5G7Z" hidden="1">#REF!</definedName>
    <definedName name="BExQ7MCEUS7Z0WR3R813B28D5DEU">#REF!</definedName>
    <definedName name="BExQ7MY3U2Z1IZ71U5LJUD00VVB4" hidden="1">#REF!</definedName>
    <definedName name="BExQ7W8F2XXWTK9VP49G274ZEQHP" hidden="1">#REF!</definedName>
    <definedName name="BExQ7XL2Q1GVUFL1F9KK0K0EXMWG" hidden="1">#REF!</definedName>
    <definedName name="BExQ7ZJ4OA8NMBZCEFZPKS6395QD" hidden="1">#REF!</definedName>
    <definedName name="BExQ8469L3ZRZ3KYZPYMSJIDL7Y5" hidden="1">#REF!</definedName>
    <definedName name="BExQ84MJB94HL3BWRN50M4NCB6Z0" hidden="1">#REF!</definedName>
    <definedName name="BExQ8583ZE00NW7T9OF11OT9IA14" hidden="1">#REF!</definedName>
    <definedName name="BExQ88DCRVWEPONCRN565VOVDYV4">#REF!</definedName>
    <definedName name="BExQ8A0RPE3IMIFIZLUE7KD2N21W" hidden="1">#REF!</definedName>
    <definedName name="BExQ8ABK6H1ADV2R2OYT8NFFYG2N" hidden="1">#REF!</definedName>
    <definedName name="BExQ8DM90XJ6GCJIK9LC5O82I2TJ" hidden="1">#REF!</definedName>
    <definedName name="BExQ8G0K46ZORA0QVQTDI7Z8LXGF" hidden="1">#REF!</definedName>
    <definedName name="BExQ8IEV7VUJ0CFOIVUW3JN9T15Q">#REF!</definedName>
    <definedName name="BExQ8O3WEU8HNTTGKTW5T0QSKCLP" hidden="1">#REF!</definedName>
    <definedName name="BExQ8U95JXE2ZGDDWOEHH46ENO5L" hidden="1">#REF!</definedName>
    <definedName name="BExQ8UUP7KQWLXPL81ZMF3AC1K7V" hidden="1">#REF!</definedName>
    <definedName name="BExQ8ZCEDBOBJA3D9LDP5TU2WYGR" hidden="1">#REF!</definedName>
    <definedName name="BExQ94LAW6MAQBWY25WTBFV5PPZJ" hidden="1">#REF!</definedName>
    <definedName name="BExQ97QIPOSSRK978N8P234Y1XA4" hidden="1">#REF!</definedName>
    <definedName name="BExQ9C30Q1KILUQP20VVFXP85TG4" hidden="1">#REF!</definedName>
    <definedName name="BExQ9DQATTM64NGUOQWM96CIR7J1" hidden="1">#REF!</definedName>
    <definedName name="BExQ9DVR0WJQK432BJFWT5WHPMRB" hidden="1">#REF!</definedName>
    <definedName name="BExQ9E6FBAXTHGF3RXANFIA77GXP" hidden="1">#REF!</definedName>
    <definedName name="BExQ9EMODJRGK0CVLW5WJ8VNK9MO" hidden="1">#REF!</definedName>
    <definedName name="BExQ9F2YH4UUCCMQITJ475B3S3NP" hidden="1">#REF!</definedName>
    <definedName name="BExQ9G4LRR3U92Q95C54HSD3CCAZ">#REF!</definedName>
    <definedName name="BExQ9KX9734KIAK7IMRLHCPYDHO2" hidden="1">#REF!</definedName>
    <definedName name="BExQ9L81FF4I7816VTPFBDWVU4CW" hidden="1">#REF!</definedName>
    <definedName name="BExQ9M4E2ACZOWWWP1JJIQO8AHUM" hidden="1">#REF!</definedName>
    <definedName name="BExQ9TBE920K0NSWLSLCP5M46S72" hidden="1">#REF!</definedName>
    <definedName name="BExQ9UTANMJCK7LJ4OQMD6F2Q01L" hidden="1">#REF!</definedName>
    <definedName name="BExQ9ZGH453K9OCPHLCQRW3D07TR" hidden="1">#REF!</definedName>
    <definedName name="BExQ9ZLYHWABXAA9NJDW8ZS0UQ9P" hidden="1">#REF!</definedName>
    <definedName name="BExQA1PH6UNYSBOTCKG831TAR51K" hidden="1">#REF!</definedName>
    <definedName name="BExQA324HSCK40ENJUT9CS9EC71B" hidden="1">#REF!</definedName>
    <definedName name="BExQA55GY0STSNBWQCWN8E31ZXCS" hidden="1">#REF!</definedName>
    <definedName name="BExQA9HZIN9XEMHEEVHT99UU9Z82" hidden="1">#REF!</definedName>
    <definedName name="BExQAELFYH92K8CJL155181UDORO" hidden="1">#REF!</definedName>
    <definedName name="BExQAG8PP8R5NJKNQD1U4QOSD6X5" hidden="1">#REF!</definedName>
    <definedName name="BExQAPZF4QS45XYDUW4R5WRVDZMJ">#REF!</definedName>
    <definedName name="BExQAQQBNIMRAHRNBMPG6HWZ8BO1" hidden="1">#REF!</definedName>
    <definedName name="BExQASZAY29L9DZZP1P0EY051QCV">#REF!</definedName>
    <definedName name="BExQASZB8Y070KJ3G6GSUZHL0AXI" hidden="1">#REF!</definedName>
    <definedName name="BExQAXBPHZAL6GIT9MXF153UOSJE">#REF!</definedName>
    <definedName name="BExQAZ9X3LXK8P950E71VV7J2N2F" hidden="1">#REF!</definedName>
    <definedName name="BExQBDICMZTSA1X73TMHNO4JSFLN" hidden="1">#REF!</definedName>
    <definedName name="BExQBEER6CRCRPSSL61S0OMH57ZA" hidden="1">#REF!</definedName>
    <definedName name="BExQBIGGY5TXI2FJVVZSLZ0LTZYH" hidden="1">#REF!</definedName>
    <definedName name="BExQBIWL3WNK62HTWI98SRYMT2PL">#REF!</definedName>
    <definedName name="BExQBM1RUSIQ85LLMM2159BYDPIP" hidden="1">#REF!</definedName>
    <definedName name="BExQBMCKJK08OVFWWTZHA6OG2DIW" hidden="1">#REF!</definedName>
    <definedName name="BExQBPSOZ47V81YAEURP0NQJNTJH" hidden="1">#REF!</definedName>
    <definedName name="BExQBPY6RT2QO3AO1HPHH1JLD2T5">#REF!</definedName>
    <definedName name="BExQBUQPGEIRIFAH2FD6QUCRMF3K">#REF!</definedName>
    <definedName name="BExQC3VV1010XKW9ENQWXHXQ3345" hidden="1">#REF!</definedName>
    <definedName name="BExQC5TWT21CGBKD0IHAXTIN2QB8" hidden="1">#REF!</definedName>
    <definedName name="BExQC94JL9F5GW4S8DQCAF4WB2DA" hidden="1">#REF!</definedName>
    <definedName name="BExQCI9M5F9BX0WO90T8KQKXJECZ" hidden="1">#REF!</definedName>
    <definedName name="BExQCKTD8AT0824LGWREXM1B5D1X" hidden="1">#REF!</definedName>
    <definedName name="BExQCMGRT05BBPKTHA8T5JOG1KY4" hidden="1">#REF!</definedName>
    <definedName name="BExQCWSZ43K5ZHQ3WVFTU7PH7IU5">#REF!</definedName>
    <definedName name="BExQCYAXFSU4C3JJ8RCB0J7TPESQ" hidden="1">#REF!</definedName>
    <definedName name="BExQD571YWOXKR2SX85K5MKQ0AO2" hidden="1">#REF!</definedName>
    <definedName name="BExQD8HRBPR5DD317M12BSFIZX64" hidden="1">#REF!</definedName>
    <definedName name="BExQDB6VCHN8PNX8EA6JNIEQ2JC2" hidden="1">#REF!</definedName>
    <definedName name="BExQDE1B6U2Q9B73KBENABP71YM1" hidden="1">#REF!</definedName>
    <definedName name="BExQDF8GSX74QBFWYT6IXILN6M6D" hidden="1">#REF!</definedName>
    <definedName name="BExQDGQCN7ZW41QDUHOBJUGQAX40" hidden="1">#REF!</definedName>
    <definedName name="BExQDOIXAFYY0Z2557O5GQBPZYYA">#REF!</definedName>
    <definedName name="BExQE143LUCUWEOOFP4ZSFGGQCAV" hidden="1">#REF!</definedName>
    <definedName name="BExQE6IAA3QFZ6TX9BXPJISLE0Q1" hidden="1">#REF!</definedName>
    <definedName name="BExQE9T03JYQLDTGMA9MO7BNQREF" hidden="1">#REF!</definedName>
    <definedName name="BExQEC7BRIJ30PTU3UPFOIP2HPE3" hidden="1">#REF!</definedName>
    <definedName name="BExQEJUD5RQJ325ULPV2E4W8QAL6" hidden="1">#REF!</definedName>
    <definedName name="BExQEMUA4HEFM4OVO8M8MA8PIAW1" hidden="1">#REF!</definedName>
    <definedName name="BExQEON0GES4R2NJ60ICJTGLTGZH" hidden="1">#REF!</definedName>
    <definedName name="BExQEQ4XZQFIKUXNU9H7WE7AMZ1U" hidden="1">#REF!</definedName>
    <definedName name="BExQF00ZDAC842R706797DN4H4HE" hidden="1">#REF!</definedName>
    <definedName name="BExQF1OEB07CRAP6ALNNMJNJ3P2D" hidden="1">#REF!</definedName>
    <definedName name="BExQF4OB21CSREFU0YRA1TCMOGPL" hidden="1">#REF!</definedName>
    <definedName name="BExQF5VGRYOUB0YC9A0R111K3GW6" hidden="1">#REF!</definedName>
    <definedName name="BExQF9X2AQPFJZTCHTU5PTTR0JAH" hidden="1">#REF!</definedName>
    <definedName name="BExQFADAMYG3OUJWHBRXOKS1ZDJE">#REF!</definedName>
    <definedName name="BExQFC0M9KKFMQKPLPEO2RQDB7MM" hidden="1">#REF!</definedName>
    <definedName name="BExQFEEV7627R8TYZCM28C6V6WHE" hidden="1">#REF!</definedName>
    <definedName name="BExQFEK8NUD04X2OBRA275ADPSDL" hidden="1">#REF!</definedName>
    <definedName name="BExQFGD52XZXIFOL339T7XGKIRK5">#REF!</definedName>
    <definedName name="BExQFGYIWDR4W0YF7XR6E4EWWJ02" hidden="1">#REF!</definedName>
    <definedName name="BExQFMNOOBC2XE1R03V1MF8QJSDG" hidden="1">#REF!</definedName>
    <definedName name="BExQFNPE0JNBFPGM91B5GNSDG31N" hidden="1">#REF!</definedName>
    <definedName name="BExQFPNFKA36IAPS22LAUMBDI4KE" hidden="1">#REF!</definedName>
    <definedName name="BExQFPSWEMA8WBUZ4WK20LR13VSU" hidden="1">#REF!</definedName>
    <definedName name="BExQFRWEWBIB8C7JGCOVKGUZ3W7X" hidden="1">#REF!</definedName>
    <definedName name="BExQFVSPOSCCPF1TLJPIWYWYB8A9" hidden="1">#REF!</definedName>
    <definedName name="BExQFWJQXNQAW6LUMOEDS6KMJMYL" hidden="1">#REF!</definedName>
    <definedName name="BExQFZ3E8D2B666X37RP3ZPCN6I7">#REF!</definedName>
    <definedName name="BExQG8TYRD2G42UA5ZPCRLNKUDMX" hidden="1">#REF!</definedName>
    <definedName name="BExQGFKTOP6WGJAF2OI8PXQPMWT4" hidden="1">#REF!</definedName>
    <definedName name="BExQGJBMTT65H9JTQ4AG1USC1YE5" hidden="1">#REF!</definedName>
    <definedName name="BExQGK2OGJU43EMNMJ5DJ7LK5BAL" hidden="1">#REF!</definedName>
    <definedName name="BExQGMM9RZL83B2Z0ZZPHKUY6VTK" hidden="1">#REF!</definedName>
    <definedName name="BExQGMMBPJQI92Z3CX4DTS6YXEAR" hidden="1">#REF!</definedName>
    <definedName name="BExQGO48J9MPCDQ96RBB9UN9AIGT" hidden="1">#REF!</definedName>
    <definedName name="BExQGSBB6MJWDW7AYWA0MSFTXKRR" hidden="1">#REF!</definedName>
    <definedName name="BExQH0UURAJ13AVO5UI04HSRGVYW" hidden="1">#REF!</definedName>
    <definedName name="BExQH2SYBCYZGAHMWFVY3BIBXVCY" hidden="1">#REF!</definedName>
    <definedName name="BExQH6ZZY0NR8SE48PSI9D0CU1TC" hidden="1">#REF!</definedName>
    <definedName name="BExQH8CLM2C7SACQBQJX9J3YTV2J">#REF!</definedName>
    <definedName name="BExQH9P2MCXAJOVEO4GFQT6MNW22" hidden="1">#REF!</definedName>
    <definedName name="BExQHCZSBYUY8OKKJXFYWKBBM6AH" hidden="1">#REF!</definedName>
    <definedName name="BExQHH6UIWBB3DMYEN4UYRAYTJ9F">#REF!</definedName>
    <definedName name="BExQHIOQTMKSPQS38O2VQTMVFLCE" hidden="1">#REF!</definedName>
    <definedName name="BExQHNMPPXYTEGZNER620H67XA2T" hidden="1">#REF!</definedName>
    <definedName name="BExQHPKXZ1K33V2F90NZIQRZYIAW" hidden="1">#REF!</definedName>
    <definedName name="BExQHUDK0G6QIQASHOWCQDRS9IYU">#REF!</definedName>
    <definedName name="BExQHVF9KD06AG2RXUQJ9X4PVGX4" hidden="1">#REF!</definedName>
    <definedName name="BExQHZBHVN2L4HC7ACTR73T5OCV0" hidden="1">#REF!</definedName>
    <definedName name="BExQHZGZ5JZ4AE00IROC5LG5734F" hidden="1">#REF!</definedName>
    <definedName name="BExQI85V9TNLDJT5LTRZS10Y26SG" hidden="1">#REF!</definedName>
    <definedName name="BExQIAPKHVEV8CU1L3TTHJW67FJ5" hidden="1">#REF!</definedName>
    <definedName name="BExQIBB4I3Z6AUU0HYV1DHRS13M4" hidden="1">#REF!</definedName>
    <definedName name="BExQIBWPAXU7HJZLKGJZY3EB7MIS" hidden="1">#REF!</definedName>
    <definedName name="BExQICT281Q1E6HHLEIC7LOYTR4F" hidden="1">#REF!</definedName>
    <definedName name="BExQIDUXFRRQTUP42M6V5KODFDPZ" hidden="1">#REF!</definedName>
    <definedName name="BExQIEWM4YHWE15RFGAT8AWBZ25Y" hidden="1">#REF!</definedName>
    <definedName name="BExQIII2YKNNBPUFZNOC88FK394S" hidden="1">#REF!</definedName>
    <definedName name="BExQILY25H294E4ISU3FSA0FDYQL" hidden="1">#REF!</definedName>
    <definedName name="BExQINW95C7N048P3U0KM5A2Q0VU" hidden="1">#REF!</definedName>
    <definedName name="BExQIS8O6R36CI01XRY9ISM99TW9" hidden="1">#REF!</definedName>
    <definedName name="BExQIVJB9MJ25NDUHTCVMSODJY2C" hidden="1">#REF!</definedName>
    <definedName name="BExQJ3BUNTR3TE2PR8JFQRQ5QPHO">#REF!</definedName>
    <definedName name="BExQJ7IXTYN8ELZIUSOUURFAP5Z5" hidden="1">#REF!</definedName>
    <definedName name="BExQJA2QV914SJS3J32EA5LSO25A" hidden="1">#REF!</definedName>
    <definedName name="BExQJBF7LAX128WR7VTMJC88ZLPG" hidden="1">#REF!</definedName>
    <definedName name="BExQJEVCKX6KZHNCLYXY7D0MX5KN" hidden="1">#REF!</definedName>
    <definedName name="BExQJGO36VLSSJZJ059DPYOSOS5I">#REF!</definedName>
    <definedName name="BExQJIBCENFZ4FNIPQ8IC1PBMHA9" hidden="1">#REF!</definedName>
    <definedName name="BExQJJYSDX8B0J1QGF2HL071KKA3" hidden="1">#REF!</definedName>
    <definedName name="BExQJPYJFFSI0U4BB3MRR6AGBT3K" hidden="1">#REF!</definedName>
    <definedName name="BExQJSNO0P2WIX8NIEEQ0RFDZUXZ">#REF!</definedName>
    <definedName name="BExQJX019VWBQMW1HCV154DP9287" hidden="1">#REF!</definedName>
    <definedName name="BExQK1HV6SQQ7CP8H8IUKI9TYXTD" hidden="1">#REF!</definedName>
    <definedName name="BExQK1SODHG66277P2K5V2W6173O" hidden="1">#REF!</definedName>
    <definedName name="BExQK3LE5CSBW1E4H4KHW548FL2R" hidden="1">#REF!</definedName>
    <definedName name="BExQKCVW1G30NSOSLTCGTCA8SVV4" hidden="1">#REF!</definedName>
    <definedName name="BExQKG6LD6PLNDGNGO9DJXY865BR" hidden="1">#REF!</definedName>
    <definedName name="BExQKIKWORSYJ1QHGMPQ60F3CNHG">#REF!</definedName>
    <definedName name="BExQL0V1FWR74GKSRDO5EOGWZZWC" hidden="1">#REF!</definedName>
    <definedName name="BExQLE1TOW3A287TQB0AVWENT8O1" hidden="1">#REF!</definedName>
    <definedName name="BExRYOYB4A3E5F6MTROY69LR0PMG" hidden="1">#REF!</definedName>
    <definedName name="BExRYZLA9EW71H4SXQR525S72LLP" hidden="1">#REF!</definedName>
    <definedName name="BExRZ66M8G9FQ0VFP077QSZBSOA5" hidden="1">#REF!</definedName>
    <definedName name="BExRZ6MWAR92XKJQNDGQ5XR79TFH">#REF!</definedName>
    <definedName name="BExRZ8FMQQL46I8AQWU17LRNZD5T" hidden="1">#REF!</definedName>
    <definedName name="BExRZHFC53UPVKULKJSTAT0D95FO" hidden="1">#REF!</definedName>
    <definedName name="BExRZIRRIXRUMZ5GOO95S7460BMP" hidden="1">#REF!</definedName>
    <definedName name="BExRZIXA5ABLJCXYLXCYV78P1CWB" hidden="1">#REF!</definedName>
    <definedName name="BExRZK9RAHMM0ZLTNSK7A4LDC42D" hidden="1">#REF!</definedName>
    <definedName name="BExRZOGSR69INI6GAEPHDWSNK5Q4" hidden="1">#REF!</definedName>
    <definedName name="BExRZV25G1282I818MHPYAHL3WIR">#REF!</definedName>
    <definedName name="BExS02PDU3RIYDBR02EV6VUXEVN6" hidden="1">#REF!</definedName>
    <definedName name="BExS0ASQBKRTPDWFK0KUDFOS9LE5" hidden="1">#REF!</definedName>
    <definedName name="BExS0GHQUF6YT0RU3TKDEO8CSJYB" hidden="1">#REF!</definedName>
    <definedName name="BExS0IL7J1N1IPS0VDM8G2GZC3L2" hidden="1">#REF!</definedName>
    <definedName name="BExS0K8IHC45I78DMZBOJ1P13KQA" hidden="1">#REF!</definedName>
    <definedName name="BExS0TTRZCV8OSVH3DWMW7V14BNH" hidden="1">#REF!</definedName>
    <definedName name="BExS0UFCKI6Z4BDWL0C1TI1UZA8D" hidden="1">#REF!</definedName>
    <definedName name="BExS0ZTK0AHE8QAHQY8QMOG9MLON" hidden="1">#REF!</definedName>
    <definedName name="BExS152B2LFCRAUHSLI5T6QRNII0" hidden="1">#REF!</definedName>
    <definedName name="BExS15IJV0WW662NXQUVT3FGP4ST" hidden="1">#REF!</definedName>
    <definedName name="BExS16PROWSNHW3MZQBGQNQU7S8R" hidden="1">#REF!</definedName>
    <definedName name="BExS194110MR25BYJI3CJ2EGZ8XT" hidden="1">#REF!</definedName>
    <definedName name="BExS1BNVGNSGD4EP90QL8WXYWZ66" hidden="1">#REF!</definedName>
    <definedName name="BExS1FEN05TLT7YYC2NH7L3BL7LY">#REF!</definedName>
    <definedName name="BExS1IPAG9ITD8G9GWNAR6JZ2DPE">#REF!</definedName>
    <definedName name="BExS1NCH5YCGNQ2JSLUASANDAHLU" hidden="1">#REF!</definedName>
    <definedName name="BExS1UE39N6NCND7MAARSBWXS6HU" hidden="1">#REF!</definedName>
    <definedName name="BExS1UJFEIUUP9FNEVDENB7M35EA">#REF!</definedName>
    <definedName name="BExS1VQKWZC7SM0UY7BWIPST3VU3" hidden="1">#REF!</definedName>
    <definedName name="BExS1XZEUDVXBOCSG0N0QSJL8Y7F">#REF!</definedName>
    <definedName name="BExS226HTWL5WVC76MP5A1IBI8WD" hidden="1">#REF!</definedName>
    <definedName name="BExS244OMXXU1R7EOF21D4HJYN1K">#REF!</definedName>
    <definedName name="BExS26OI2QNNAH2WMDD95Z400048" hidden="1">#REF!</definedName>
    <definedName name="BExS2DF6B4ZUF3VZLI4G6LJ3BF38" hidden="1">#REF!</definedName>
    <definedName name="BExS2FD8N1EWZ6YMKPK76UGMVNUN" hidden="1">#REF!</definedName>
    <definedName name="BExS2FTHHTEMXSG2PIYOS28K4GFZ" hidden="1">#REF!</definedName>
    <definedName name="BExS2OT61VXS58SSI0I90Z76DFCQ" hidden="1">#REF!</definedName>
    <definedName name="BExS2QB5FS5LYTFYO4BROTWG3OV5" hidden="1">#REF!</definedName>
    <definedName name="BExS2RIBMZPBDB3W6PKRNHUM06WI" hidden="1">#REF!</definedName>
    <definedName name="BExS2TLU1HONYV6S3ZD9T12D7CIG" hidden="1">#REF!</definedName>
    <definedName name="BExS2TWM6MHJGYPELLJCSBDHVBBC" hidden="1">#REF!</definedName>
    <definedName name="BExS318UV9I2FXPQQWUKKX00QLPJ" hidden="1">#REF!</definedName>
    <definedName name="BExS32AQU31XIOLEHDW37UON6DIT" hidden="1">#REF!</definedName>
    <definedName name="BExS38AHQWKT950DKJR1SJAY5NKD" hidden="1">#REF!</definedName>
    <definedName name="BExS3BL7KZUM0PK7UW1Y6M98ZKXC" hidden="1">#REF!</definedName>
    <definedName name="BExS3LBS0SMTHALVM4NRI1BAV1NP" hidden="1">#REF!</definedName>
    <definedName name="BExS3MTQ75VBXDGEBURP6YT8RROE" hidden="1">#REF!</definedName>
    <definedName name="BExS3OH5XH1H0NEUDJGB0D1EF3C6" hidden="1">#REF!</definedName>
    <definedName name="BExS3OMGYO0DFN5186UFKEXZ2RX3" hidden="1">#REF!</definedName>
    <definedName name="BExS3SDERJ27OER67TIGOVZU13A2" hidden="1">#REF!</definedName>
    <definedName name="BExS3SZ0LP45765UDG7VCSNFE5TX" hidden="1">#REF!</definedName>
    <definedName name="BExS3UX23AROZLHD5M9HG1V5W7VG" hidden="1">#REF!</definedName>
    <definedName name="BExS3WV2VQ19L2A1DJ73AUFN7SRX" hidden="1">#REF!</definedName>
    <definedName name="BExS3YTBF2BX8415VKQB7OOTV3IU" hidden="1">#REF!</definedName>
    <definedName name="BExS46R5AM58TKC2HPH0A11648ZL" hidden="1">#REF!</definedName>
    <definedName name="BExS46R5WDNU5KL04FKY5LHJUCB8" hidden="1">#REF!</definedName>
    <definedName name="BExS4ASWKM93XA275AXHYP8AG6SU" hidden="1">#REF!</definedName>
    <definedName name="BExS4FG26EQ0CXFB80VUU2YTPSBG">#REF!</definedName>
    <definedName name="BExS4IAMWTT1CKFNHGN8SPWSD3QR" hidden="1">#REF!</definedName>
    <definedName name="BExS4JHTN0Z04BYT97ZJZV2636BC" hidden="1">#REF!</definedName>
    <definedName name="BExS4JN3Y6SVBKILQK0R9HS45Y52" hidden="1">#REF!</definedName>
    <definedName name="BExS4P6S41O6Z6BED77U3GD9PNH1" hidden="1">#REF!</definedName>
    <definedName name="BExS4PXPE4O2R7963TJRUOQSF301" hidden="1">#REF!</definedName>
    <definedName name="BExS4UFKWNI7QAX0PTOVVBUB0LP8" hidden="1">#REF!</definedName>
    <definedName name="BExS5167HB3CLZSA1EPY9TVR4CO8">#REF!</definedName>
    <definedName name="BExS51H0N51UT0FZOPZRCF1GU063" hidden="1">#REF!</definedName>
    <definedName name="BExS54X72TJFC41FJK72MLRR2OO7" hidden="1">#REF!</definedName>
    <definedName name="BExS58D777XHU6L8N7O77HMNSZ99" hidden="1">#REF!</definedName>
    <definedName name="BExS59F0PA1V2ZC7S5TN6IT41SXP" hidden="1">#REF!</definedName>
    <definedName name="BExS5BYO19H5ZKO75ERO60KF7DQH" hidden="1">#REF!</definedName>
    <definedName name="BExS5DRER9US6NXY9ATYT41KZII3" hidden="1">#REF!</definedName>
    <definedName name="BExS5EIGX05J060CR2SD4QN3T5M8">#REF!</definedName>
    <definedName name="BExS5L3TGB8JVW9ROYWTKYTUPW27" hidden="1">#REF!</definedName>
    <definedName name="BExS5MWL36J2IFL722GVE57OAOWM" hidden="1">#REF!</definedName>
    <definedName name="BExS5SG3GBHVDR15MOYHV230A4BG" hidden="1">#REF!</definedName>
    <definedName name="BExS5TY0F5R1ZXIVJHAAVVG81G5H" hidden="1">#REF!</definedName>
    <definedName name="BExS5WCBK4OV6JFLBC4P7ERRJSXX">#REF!</definedName>
    <definedName name="BExS6CZ90U6J0V0FAVJ7MT7QCFNC">#REF!</definedName>
    <definedName name="BExS6GKQ96EHVLYWNJDWXZXUZW90" hidden="1">#REF!</definedName>
    <definedName name="BExS6ITKSZFRR01YD5B0F676SYN7" hidden="1">#REF!</definedName>
    <definedName name="BExS6IYVVGGZJXGGYPX7UNAQOB2X" hidden="1">#REF!</definedName>
    <definedName name="BExS6KGU63BUOXCPJ9TSCDS9ZY2T" hidden="1">#REF!</definedName>
    <definedName name="BExS6N0LI574IAC89EFW6CLTCQ33" hidden="1">#REF!</definedName>
    <definedName name="BExS6QRF1JUFVM5K04125XLELOAP" hidden="1">#REF!</definedName>
    <definedName name="BExS6TB8A3E4328G5CSBRL44I29V" hidden="1">#REF!</definedName>
    <definedName name="BExS6WRDBF3ST86ZOBBUL3GTCR11" hidden="1">#REF!</definedName>
    <definedName name="BExS6XNRKR0C3MTA0LV5B60UB908" hidden="1">#REF!</definedName>
    <definedName name="BExS785E4KN1H5C1NFHPAOGY6512">#REF!</definedName>
    <definedName name="BExS79HUY1GAJJP4VMMZHU8UJI6O" hidden="1">#REF!</definedName>
    <definedName name="BExS7DU7IOWG5MHL28Z4KOM2V434" hidden="1">#REF!</definedName>
    <definedName name="BExS7G38ASJVTDO2IAPA36EB2SPF" hidden="1">#REF!</definedName>
    <definedName name="BExS7HQI0PBQNP39JUZ69RMC7M7N" hidden="1">#REF!</definedName>
    <definedName name="BExS7IMTVTZHBJN0S6XPUZJ9PYPJ" hidden="1">#REF!</definedName>
    <definedName name="BExS7PJ118YDFMTYUNK87S1IU9AO">#REF!</definedName>
    <definedName name="BExS7TKQYLRZGM93UY3ZJZJBQNFJ" hidden="1">#REF!</definedName>
    <definedName name="BExS7TVIHJQ54K2Q7S5TI60WWB6A" hidden="1">#REF!</definedName>
    <definedName name="BExS7V7ZWCLO6O0HLU8GA7HBWO2D">#REF!</definedName>
    <definedName name="BExS7WPYOP0TWW3VMNEZPAHXBWWL">#REF!</definedName>
    <definedName name="BExS7Y2LNGVHSIBKC7C3R6X4LDR6" hidden="1">#REF!</definedName>
    <definedName name="BExS7YDEESIAQ65BZIF4MIVZRECD" hidden="1">#REF!</definedName>
    <definedName name="BExS7YIP78K3I8RSF297PBHY84W7" hidden="1">#REF!</definedName>
    <definedName name="BExS80RP8GCPNFHHGN85D3RLJQWW" hidden="1">#REF!</definedName>
    <definedName name="BExS81TE0EY44Y3W2M4Z4MGNP5OM" hidden="1">#REF!</definedName>
    <definedName name="BExS81YPDZDVJJVS15HV2HDXAC3Y" hidden="1">#REF!</definedName>
    <definedName name="BExS82PRVNUTEKQZS56YT2DVF6C2" hidden="1">#REF!</definedName>
    <definedName name="BExS8BPG5A0GR5AO1U951NDGGR0L" hidden="1">#REF!</definedName>
    <definedName name="BExS8GSUS17UY50TEM2AWF36BR9Z" hidden="1">#REF!</definedName>
    <definedName name="BExS8HJRBVG0XI6PWA9KTMJZMQXK" hidden="1">#REF!</definedName>
    <definedName name="BExS8LQTNX922FCMI8FORKMV1ZCD" hidden="1">#REF!</definedName>
    <definedName name="BExS8R51C8RM2FS6V6IRTYO9GA4A" hidden="1">#REF!</definedName>
    <definedName name="BExS8W8G0X4RIQXAZCCLUM05FF9P" hidden="1">#REF!</definedName>
    <definedName name="BExS8WDX408F60MH1X9B9UZ2H4R7" hidden="1">#REF!</definedName>
    <definedName name="BExS8WU0YFZBVMG5XU13LFDN011E">#REF!</definedName>
    <definedName name="BExS8Z2W2QEC3MH0BZIYLDFQNUIP" hidden="1">#REF!</definedName>
    <definedName name="BExS92DKGRFFCIA9C0IXDOLO57EP" hidden="1">#REF!</definedName>
    <definedName name="BExS92TTX38MKED27Z1H03YDXIHF">#REF!</definedName>
    <definedName name="BExS96VLITSMWXH53ZMAXX797SCC" hidden="1">#REF!</definedName>
    <definedName name="BExS970VMB40OE1CEB7FR2ZHFGZ0" hidden="1">#REF!</definedName>
    <definedName name="BExS98OB4321YCHLCQ022PXKTT2W" hidden="1">#REF!</definedName>
    <definedName name="BExS98YYASPUUV0CWE22XX4RE92F" hidden="1">#REF!</definedName>
    <definedName name="BExS9C9N8GFISC6HUERJ0EI06GB2" hidden="1">#REF!</definedName>
    <definedName name="BExS9DX13CACP3J8JDREK30JB1SQ" hidden="1">#REF!</definedName>
    <definedName name="BExS9FPRS2KRRCS33SE6WFNF5GYL" hidden="1">#REF!</definedName>
    <definedName name="BExS9KIEWIVH2KDVG4AZ0Y2J54DQ" hidden="1">#REF!</definedName>
    <definedName name="BExS9QCPH555B3NRBSOD4N2XHLIA" hidden="1">#REF!</definedName>
    <definedName name="BExS9R3SHT8WL8OGM0LRLX1TKSWQ" hidden="1">#REF!</definedName>
    <definedName name="BExS9WI0A6PSEB8N9GPXF2Z7MWHM" hidden="1">#REF!</definedName>
    <definedName name="BExSA5HP306TN9XJS0TU619DLRR7" hidden="1">#REF!</definedName>
    <definedName name="BExSA6JCOXJ9C13BDKS1RAXSP41B">#REF!</definedName>
    <definedName name="BExSAA4TQVBEW9YTSAC7IB9WGR0N" hidden="1">#REF!</definedName>
    <definedName name="BExSAAVWQOOIA6B3JHQVGP08HFEM" hidden="1">#REF!</definedName>
    <definedName name="BExSAFJ3IICU2M7QPVE4ARYMXZKX" hidden="1">#REF!</definedName>
    <definedName name="BExSAH6ID8OHX379UXVNGFO8J6KQ" hidden="1">#REF!</definedName>
    <definedName name="BExSAHMLQ6JVYPI9TAJW5EE8YXWC" hidden="1">#REF!</definedName>
    <definedName name="BExSAQBHIXGQRNIRGCJMBXUPCZQA" hidden="1">#REF!</definedName>
    <definedName name="BExSAQBI4WMC85OEQRB9QXEU0UGF">#REF!</definedName>
    <definedName name="BExSAT5WZEM6Z4GG7X374JPK349Y" hidden="1">#REF!</definedName>
    <definedName name="BExSAUTCT4P7JP57NOR9MTX33QJZ" hidden="1">#REF!</definedName>
    <definedName name="BExSAY9CA9TFXQ9M9FBJRGJO9T9E" hidden="1">#REF!</definedName>
    <definedName name="BExSB2LVWG5X67XLHU4VR53X1RT5">#REF!</definedName>
    <definedName name="BExSB4JYKQ3MINI7RAYK5M8BLJDC" hidden="1">#REF!</definedName>
    <definedName name="BExSB7PB6OBCFUQOC4DY1XQNLV86" hidden="1">#REF!</definedName>
    <definedName name="BExSBLHMDPAU7TLJHXOGAD2L0A74" hidden="1">#REF!</definedName>
    <definedName name="BExSBMOS41ZRLWYLOU29V6Y7YORR" hidden="1">#REF!</definedName>
    <definedName name="BExSBRBXXQMBU1TYDW1BXTEVEPRU" hidden="1">#REF!</definedName>
    <definedName name="BExSBVIZVHRY0ICWW6XA5ELNZ25Y" hidden="1">#REF!</definedName>
    <definedName name="BExSC24D817ZPVU9NB3DRJCBHHXL" hidden="1">#REF!</definedName>
    <definedName name="BExSC3H17I9L85Y4903HSA8TIA5T" hidden="1">#REF!</definedName>
    <definedName name="BExSC54998WTZ21DSL0R8UN0Y9JH" hidden="1">#REF!</definedName>
    <definedName name="BExSC60N7WR9PJSNC9B7ORCX9NGY" hidden="1">#REF!</definedName>
    <definedName name="BExSC9M353D3EKCXI5GRYJZYPZYZ" hidden="1">#REF!</definedName>
    <definedName name="BExSCCWSQ7ZQVZ9SLEDC5ZYS8O5O">#REF!</definedName>
    <definedName name="BExSCE99EZTILTTCE4NJJF96OYYM" hidden="1">#REF!</definedName>
    <definedName name="BExSCGNQ32YIJAV7OHF4HVVCU2K0" hidden="1">#REF!</definedName>
    <definedName name="BExSCHUQZ2HFEWS54X67DIS8OSXZ" hidden="1">#REF!</definedName>
    <definedName name="BExSCLG8NESX9OUZV7PDJFZT2BM1">#REF!</definedName>
    <definedName name="BExSCMCL857DT19X3K1XQRLLE9I8" hidden="1">#REF!</definedName>
    <definedName name="BExSCOG41SKKG4GYU76WRWW1CTE6" hidden="1">#REF!</definedName>
    <definedName name="BExSCS73GWMP69C5FXTGRYYLA0Y5">#REF!</definedName>
    <definedName name="BExSCVC9P86YVFMRKKUVRV29MZXZ" hidden="1">#REF!</definedName>
    <definedName name="BExSD16RWPJ4BKJERNVKGA3W1V8N" hidden="1">#REF!</definedName>
    <definedName name="BExSD233CH4MU9ZMGNRF97ZV7KWU" hidden="1">#REF!</definedName>
    <definedName name="BExSD2U0F3BN6IN9N4R2DTTJG15H" hidden="1">#REF!</definedName>
    <definedName name="BExSD6A6NY15YSMFH51ST6XJY429" hidden="1">#REF!</definedName>
    <definedName name="BExSD8J161L7JGZLHYH4HCC1YO7T" hidden="1">#REF!</definedName>
    <definedName name="BExSD9VH6PF6RQ135VOEE08YXPAW" hidden="1">#REF!</definedName>
    <definedName name="BExSDJ5ZE3T46HSF6W0OXL80TXQG" hidden="1">#REF!</definedName>
    <definedName name="BExSDP5Y04WWMX2WWRITWOX8R5I9" hidden="1">#REF!</definedName>
    <definedName name="BExSDPB90WI9NU3KX9UIPRZWHL0J" hidden="1">#REF!</definedName>
    <definedName name="BExSDQIEATQGICVE21Z13Z3C99FL" hidden="1">#REF!</definedName>
    <definedName name="BExSDSGM203BJTNS9MKCBX453HMD" hidden="1">#REF!</definedName>
    <definedName name="BExSDT20XUFXTDM37M148AXAP7HN" hidden="1">#REF!</definedName>
    <definedName name="BExSDT7HZNGWUYO7VCMV1I327NFW">#REF!</definedName>
    <definedName name="BExSDXUSU3Q80700TMQJ9X1O5K2I">#REF!</definedName>
    <definedName name="BExSE3EB9DJQFQWMWTBF4WIQE7SN" hidden="1">#REF!</definedName>
    <definedName name="BExSE5734S2I1J3ISGCOEP2WKEWB" hidden="1">#REF!</definedName>
    <definedName name="BExSE5HW9Z075GDJ359PUZY2A7ZG">#REF!</definedName>
    <definedName name="BExSE81IZJVT063LU9SPHI9ARHN3">#REF!</definedName>
    <definedName name="BExSEEHK1VLWD7JBV9SVVVIKQZ3I" hidden="1">#REF!</definedName>
    <definedName name="BExSEJKZLX37P3V33TRTFJ30BFRK" hidden="1">#REF!</definedName>
    <definedName name="BExSENS155VWKD88OV7B6MJNN5VQ" hidden="1">#REF!</definedName>
    <definedName name="BExSEP9UVOAI6TMXKNK587PQ3328" hidden="1">#REF!</definedName>
    <definedName name="BExSERZ34ETZF8OI93MYIVZX4RDV" hidden="1">#REF!</definedName>
    <definedName name="BExSEVPW5GUV9P70D7AGHJQBQO9W">#REF!</definedName>
    <definedName name="BExSF07QFLZCO4P6K6QF05XG7PH1" hidden="1">#REF!</definedName>
    <definedName name="BExSFELNPJYUZX393PKWKNNZYV1N" hidden="1">#REF!</definedName>
    <definedName name="BExSFEWEX6RZ0D15DMATZW2M1LBG">#REF!</definedName>
    <definedName name="BExSFJ8ZAGQ63A4MVMZRQWLVRGQ5" hidden="1">#REF!</definedName>
    <definedName name="BExSFKQRST2S9KXWWLCXYLKSF4G1" hidden="1">#REF!</definedName>
    <definedName name="BExSFU6QNAGMQ5Q1AQ089J3IY60C" hidden="1">#REF!</definedName>
    <definedName name="BExSFWVT1LO6CGUP9CA653TWCG1G">#REF!</definedName>
    <definedName name="BExSFYDRRTAZVPXRWUF5PDQ97WFF" hidden="1">#REF!</definedName>
    <definedName name="BExSFZVPFTXA3F0IJ2NGH1GXX9R7" hidden="1">#REF!</definedName>
    <definedName name="BExSG5Q0BRBNZFY2UNP5NZ5E02VP" hidden="1">#REF!</definedName>
    <definedName name="BExSG90Q4ZUU2IPGDYOM169NJV9S" hidden="1">#REF!</definedName>
    <definedName name="BExSG9X3DU845PNXYJGGLBQY2UHG" hidden="1">#REF!</definedName>
    <definedName name="BExSGE45J27MDUUNXW7Z8Q33UAON" hidden="1">#REF!</definedName>
    <definedName name="BExSGE9LY91Q0URHB4YAMX0UAMYI" hidden="1">#REF!</definedName>
    <definedName name="BExSGEEWSM6V6B3J3F29MN7WAH14" hidden="1">#REF!</definedName>
    <definedName name="BExSGHV3FJV2D0FW99ZV24I7Y5OP" hidden="1">#REF!</definedName>
    <definedName name="BExSGJT4LF1CNH5RN5GZ373ISW9D" hidden="1">#REF!</definedName>
    <definedName name="BExSGLB2URTLBCKBB4Y885W925F2" hidden="1">#REF!</definedName>
    <definedName name="BExSGOAYG73SFWOPAQV80P710GID" hidden="1">#REF!</definedName>
    <definedName name="BExSGOWJHRW7FWKLO2EHUOOGHNAF" hidden="1">#REF!</definedName>
    <definedName name="BExSGOWJTAP41ZV5Q23H7MI9C76W" hidden="1">#REF!</definedName>
    <definedName name="BExSGR5JQVX2HQ0PKCGZNSSUM1RV" hidden="1">#REF!</definedName>
    <definedName name="BExSGVHX69GJZHD99DKE4RZ042B1" hidden="1">#REF!</definedName>
    <definedName name="BExSGXQXUIUYLI9JOLOWC04F008A">#REF!</definedName>
    <definedName name="BExSGZJO4J4ZO04E2N2ECVYS9DEZ" hidden="1">#REF!</definedName>
    <definedName name="BExSH4HLTQVL4MI545VJL4WFN9U2" hidden="1">#REF!</definedName>
    <definedName name="BExSH4HMJS0TXSYHRWJRFTJ7NOSN" hidden="1">#REF!</definedName>
    <definedName name="BExSHAHFHS7MMNJR8JPVABRGBVIT" hidden="1">#REF!</definedName>
    <definedName name="BExSHDS3RJMD6MEJ67RL63M0SEIC" hidden="1">#REF!</definedName>
    <definedName name="BExSHGH88QZWW4RNAX4YKAZ5JEBL" hidden="1">#REF!</definedName>
    <definedName name="BExSHOKK1OO3CX9Z28C58E5J1D9W" hidden="1">#REF!</definedName>
    <definedName name="BExSHP63U8P88ACXISOG845L0H8R">#REF!</definedName>
    <definedName name="BExSHQD8KYLTQGDXIRKCHQQ7MKIH" hidden="1">#REF!</definedName>
    <definedName name="BExSHUKBQVT2G9G0K9ORVIJO6TU8" hidden="1">#REF!</definedName>
    <definedName name="BExSHVGPIAHXI97UBLI9G4I4M29F" hidden="1">#REF!</definedName>
    <definedName name="BExSI0K2YL3HTCQAD8A7TR4QCUR6" hidden="1">#REF!</definedName>
    <definedName name="BExSIFUDNRWXWIWNGCCFOOD8WIAZ" hidden="1">#REF!</definedName>
    <definedName name="BExTT5ZLCSY7QGTCUXFPQMCXT1Z0">#REF!</definedName>
    <definedName name="BExTTWD2PGX3Y9FR5F2MRNLY1DIY" hidden="1">#REF!</definedName>
    <definedName name="BExTTZNS2PBCR93C9IUW49UZ4I6T" hidden="1">#REF!</definedName>
    <definedName name="BExTU2YFQ25JQ6MEMRHHN66VLTPJ" hidden="1">#REF!</definedName>
    <definedName name="BExTU75IOII1V5O0C9X2VAYYVJUG" hidden="1">#REF!</definedName>
    <definedName name="BExTUA5F7V4LUIIAM17J3A8XF3JE" hidden="1">#REF!</definedName>
    <definedName name="BExTUE1MWIWWM7QXX6XZHDB4N049">#REF!</definedName>
    <definedName name="BExTUJ53ANGZ3H1KDK4CR4Q0OD6P" hidden="1">#REF!</definedName>
    <definedName name="BExTUKXSZBM7C57G6NGLWGU4WOHY" hidden="1">#REF!</definedName>
    <definedName name="BExTUOOMC43GH95KQ1PJ86MN9XDF" hidden="1">#REF!</definedName>
    <definedName name="BExTUSQCFFYZCDNHWHADBC2E1ZP1" hidden="1">#REF!</definedName>
    <definedName name="BExTUVFGOJEYS28JURA5KHQFDU5J" hidden="1">#REF!</definedName>
    <definedName name="BExTUW10U40QCYGHM5NJ3YR1O5SP" hidden="1">#REF!</definedName>
    <definedName name="BExTUW11O73LLYVMFILB95RIJEZO" hidden="1">#REF!</definedName>
    <definedName name="BExTUWXF4XOIVT3RWZ3NUA8M9POR" hidden="1">#REF!</definedName>
    <definedName name="BExTUWXFQHINU66YG82BI20ATMB5" hidden="1">#REF!</definedName>
    <definedName name="BExTUXDIPZGGAFDUVSRT7AT0S5T2" hidden="1">#REF!</definedName>
    <definedName name="BExTUY9WNSJ91GV8CP0SKJTEIV82" hidden="1">#REF!</definedName>
    <definedName name="BExTV4PX9WHRAUXMDR679ST1UM46">#REF!</definedName>
    <definedName name="BExTV5BHQKJKEPW6T7UP4W56GW69">#REF!</definedName>
    <definedName name="BExTV67VIM8PV6KO253M4DUBJQLC" hidden="1">#REF!</definedName>
    <definedName name="BExTVELZCF2YA5L6F23BYZZR6WHF" hidden="1">#REF!</definedName>
    <definedName name="BExTVGPIQZ99YFXUC8OONUX5BD42" hidden="1">#REF!</definedName>
    <definedName name="BExTVLCNBUTZTQBZWN5V4QNP9Q02">#REF!</definedName>
    <definedName name="BExTVTLH2E1SH7Z2XBYHUOQBWWLI" hidden="1">#REF!</definedName>
    <definedName name="BExTVWLE38JUTMH96QSLH6E4194F">#REF!</definedName>
    <definedName name="BExTVZQLP9VFLEYQ9280W13X7E8K" hidden="1">#REF!</definedName>
    <definedName name="BExTW1ORHTOE4HYHHOU1HCI28Q9J" hidden="1">#REF!</definedName>
    <definedName name="BExTWB4LA1PODQOH4LDTHQKBN16K" hidden="1">#REF!</definedName>
    <definedName name="BExTWD843WRT69ZFJA1HB0QVE6N9" hidden="1">#REF!</definedName>
    <definedName name="BExTWE9Z16EL3SQ1FWKXOYDVPCW1" hidden="1">#REF!</definedName>
    <definedName name="BExTWFX8OYD9IX59PTP73YAC8O9G" hidden="1">#REF!</definedName>
    <definedName name="BExTWH4F24Z064G0O3ZDPX094954" hidden="1">#REF!</definedName>
    <definedName name="BExTWI0Q8AWXUA3ZN7I5V3QK2KM1" hidden="1">#REF!</definedName>
    <definedName name="BExTWI0R31187AOWYLZ1W1WNI84K" hidden="1">#REF!</definedName>
    <definedName name="BExTWIX3LUB77BNJW21SEB5TR7NR" hidden="1">#REF!</definedName>
    <definedName name="BExTWJTGTEM42YMMOXES1DOPT9UG" hidden="1">#REF!</definedName>
    <definedName name="BExTWJTIA3WUW1PUWXAOP9O8NKLZ" hidden="1">#REF!</definedName>
    <definedName name="BExTWTERU1SE8R3LRC2C4HQMOIB1" hidden="1">#REF!</definedName>
    <definedName name="BExTWW95OX07FNA01WF5MSSSFQLX" hidden="1">#REF!</definedName>
    <definedName name="BExTWXGBZR3GAGM5XUZ3B7LAL67A" hidden="1">#REF!</definedName>
    <definedName name="BExTX476KI0RNB71XI5TYMANSGBG" hidden="1">#REF!</definedName>
    <definedName name="BExTXBU9ARHX9SZA1095AP0EL98U" hidden="1">#REF!</definedName>
    <definedName name="BExTXJ6HBAIXMMWKZTJNFDYVZCAY" hidden="1">#REF!</definedName>
    <definedName name="BExTXNZC31881QBLG9DPS4KTGFRL">#REF!</definedName>
    <definedName name="BExTXO4LUZRPI233LLHYYMW0HQM6">#REF!</definedName>
    <definedName name="BExTXT812NQT8GAEGH738U29BI0D" hidden="1">#REF!</definedName>
    <definedName name="BExTXUF6ZMJ5B4EC6U6QC4E342H8" hidden="1">#REF!</definedName>
    <definedName name="BExTXWIP2TFPTQ76NHFOB72NICRZ" hidden="1">#REF!</definedName>
    <definedName name="BExTY1M50ATHQIJMV9OKBF0G4KFR">#REF!</definedName>
    <definedName name="BExTY1WXTBXUD0M1NWE12NMAUGCO" hidden="1">#REF!</definedName>
    <definedName name="BExTY5T62H651VC86QM4X7E28JVA" hidden="1">#REF!</definedName>
    <definedName name="BExTY8T41OBZ32MRCWT76H4XO1YE" hidden="1">#REF!</definedName>
    <definedName name="BExTYFUM06D38OZX9ROU9AP6WS3X" hidden="1">#REF!</definedName>
    <definedName name="BExTYHCJJ2NWRM1RV59FYR41534U" hidden="1">#REF!</definedName>
    <definedName name="BExTYKCEFJ83LZM95M1V7CSFQVEA" hidden="1">#REF!</definedName>
    <definedName name="BExTYKY028GUATY35HDNDPAG2F2N">#REF!</definedName>
    <definedName name="BExTYPLA9N640MFRJJQPKXT7P88M" hidden="1">#REF!</definedName>
    <definedName name="BExTYQC6JGDZ2ROVFDFSTF7VDT9B">#REF!</definedName>
    <definedName name="BExTYTC3DH1QPOHVO6DFI391XLN5" hidden="1">#REF!</definedName>
    <definedName name="BExTYWS3FB889GKD1S7309JICKI0" hidden="1">#REF!</definedName>
    <definedName name="BExTZ7F71SNTOX4LLZCK5R9VUMIJ" hidden="1">#REF!</definedName>
    <definedName name="BExTZ8ME0BDUS9T3A0B4G3E1CY3X" hidden="1">#REF!</definedName>
    <definedName name="BExTZ8X5G9S3PA4FPSNK7T69W7QT" hidden="1">#REF!</definedName>
    <definedName name="BExTZ97Y0RMR8V5BI9F2H4MFB77O" hidden="1">#REF!</definedName>
    <definedName name="BExTZJUVZ85IJ33WJE8NMGTWYTZQ">#REF!</definedName>
    <definedName name="BExTZK5PMCAXJL4DUIGL6H9Y8U4C" hidden="1">#REF!</definedName>
    <definedName name="BExTZKB6L5SXV5UN71YVTCBEIGWY" hidden="1">#REF!</definedName>
    <definedName name="BExTZKLYUCISKF9I8QQ63WX7HUNY">#REF!</definedName>
    <definedName name="BExTZLICVKK4NBJFEGL270GJ2VQO" hidden="1">#REF!</definedName>
    <definedName name="BExTZO2596CBZKPI7YNA1QQNPAIJ" hidden="1">#REF!</definedName>
    <definedName name="BExTZWLDV8HDUFCPYM34H7JQYTKM" hidden="1">#REF!</definedName>
    <definedName name="BExTZXHX3763YK919W7RNPOH2A5Z" hidden="1">#REF!</definedName>
    <definedName name="BExTZXY1NGCBBVX37EVKRMJH48BG">#REF!</definedName>
    <definedName name="BExTZY8TDV4U7FQL7O10G6VKWKPJ" hidden="1">#REF!</definedName>
    <definedName name="BExU02QNT4LT7H9JPUC4FXTLVGZT" hidden="1">#REF!</definedName>
    <definedName name="BExU04E3BBWHO7A1RWS6YWMD5XYW">#REF!</definedName>
    <definedName name="BExU07JA5UB01LNPLM186PCOJW13" hidden="1">#REF!</definedName>
    <definedName name="BExU091A10QVE7583Q5CAHW138RD" hidden="1">#REF!</definedName>
    <definedName name="BExU0BFJJQO1HJZKI14QGOQ6JROO" hidden="1">#REF!</definedName>
    <definedName name="BExU0FH5WTGW8MRFUFMDDSMJ6YQ5" hidden="1">#REF!</definedName>
    <definedName name="BExU0FMLYKBHXH0JHAD0FA64EF92" hidden="1">#REF!</definedName>
    <definedName name="BExU0GDOIL9U33QGU9ZU3YX3V1I4" hidden="1">#REF!</definedName>
    <definedName name="BExU0HKTO8WJDQDWRTUK5TETM3HS" hidden="1">#REF!</definedName>
    <definedName name="BExU0MTJQPE041ZN7H8UKGV6MZT7" hidden="1">#REF!</definedName>
    <definedName name="BExU0OMBQSWIHFMY1OM7T10U86BP" hidden="1">#REF!</definedName>
    <definedName name="BExU0UWV2CVHNPV93958E1MP6HQ6">#REF!</definedName>
    <definedName name="BExU0XB6XCXI4SZ92YEUFMW4TAXF" hidden="1">#REF!</definedName>
    <definedName name="BExU0ZUUFYHLUK4M4E8GLGIBBNT0" hidden="1">#REF!</definedName>
    <definedName name="BExU100BECMM80PGKJ2OPFH3L4GF">#REF!</definedName>
    <definedName name="BExU147D6RPG6ZVTSXRKFSVRHSBG" hidden="1">#REF!</definedName>
    <definedName name="BExU14I6JUVTJV78AQ318E3II3M6" hidden="1">#REF!</definedName>
    <definedName name="BExU16R10W1SOAPNG4CDJ01T7JRE" hidden="1">#REF!</definedName>
    <definedName name="BExU17CKOR3GNIHDNVLH9L1IOJS9" hidden="1">#REF!</definedName>
    <definedName name="BExU18ZYT8NHQP5TQYO34HURC9XJ">#REF!</definedName>
    <definedName name="BExU195BGGXFJW1ZZCFG4T9O62X5">#REF!</definedName>
    <definedName name="BExU1DHV6HLHQI6JI50VFFUFYN0Q" hidden="1">#REF!</definedName>
    <definedName name="BExU1DN4RELJSQTQUF8YK7BNGXKO" hidden="1">#REF!</definedName>
    <definedName name="BExU1GXUTLRPJN4MRINLAPHSZQFG" hidden="1">#REF!</definedName>
    <definedName name="BExU1IL9AOHFO85BZB6S60DK3N8H" hidden="1">#REF!</definedName>
    <definedName name="BExU1NOPS09CLFZL1O31RAF9BQNQ" hidden="1">#REF!</definedName>
    <definedName name="BExU1PH9MOEX1JZVZ3D5M9DXB191" hidden="1">#REF!</definedName>
    <definedName name="BExU1QZEEKJA35IMEOLOJ3ODX0ZA" hidden="1">#REF!</definedName>
    <definedName name="BExU1VRURIWWVJ95O40WA23LMTJD" hidden="1">#REF!</definedName>
    <definedName name="BExU1WZ0EOCS2RLN5T1ZP6D44YN6">#REF!</definedName>
    <definedName name="BExU2941Z7GTMQ5O1VVPEU7YRR7P" hidden="1">#REF!</definedName>
    <definedName name="BExU2JWHYW4JEZTRPD9OWYL2WJEH" hidden="1">#REF!</definedName>
    <definedName name="BExU2K7A4VMPLKB1ZTL4RRT8GSME" hidden="1">#REF!</definedName>
    <definedName name="BExU2M5CK6XK55UIHDVYRXJJJRI4" hidden="1">#REF!</definedName>
    <definedName name="BExU2TXVT25ZTOFQAF6CM53Z1RLF" hidden="1">#REF!</definedName>
    <definedName name="BExU2XZLYIU19G7358W5T9E87AFR" hidden="1">#REF!</definedName>
    <definedName name="BExU3B66MCKJFSKT3HL8B5EJGVX0" hidden="1">#REF!</definedName>
    <definedName name="BExU3D9R4DRJADX0E7E2OZ3T6J9D" hidden="1">#REF!</definedName>
    <definedName name="BExU3E69JYTRRLQVAZ706XSOU2NO">#REF!</definedName>
    <definedName name="BExU3HBGML6P8X5AX389ZSWW41H6" hidden="1">#REF!</definedName>
    <definedName name="BExU3HGWLZKNU08IAQ1X44YUE6VN" hidden="1">#REF!</definedName>
    <definedName name="BExU3HX1IEJGNDJI6N6CLR8ZJK9D" hidden="1">#REF!</definedName>
    <definedName name="BExU3QWQVA35KFNEQYRLU0ZG2TZ0" hidden="1">#REF!</definedName>
    <definedName name="BExU3U1XXWDTH7BU2RPSJQE2ITLK" hidden="1">#REF!</definedName>
    <definedName name="BExU3UNI9NR1RNZR07NSLSZMDOQQ" hidden="1">#REF!</definedName>
    <definedName name="BExU3WAY5QCECU39DIVAPZLVX691">#REF!</definedName>
    <definedName name="BExU401R18N6XKZKL7CNFOZQCM14" hidden="1">#REF!</definedName>
    <definedName name="BExU42QVGY7TK39W1BIN6CDRG2OE" hidden="1">#REF!</definedName>
    <definedName name="BExU44P2AEX6PD8VC4ISCROUCQSP" hidden="1">#REF!</definedName>
    <definedName name="BExU4555TYWYTPJBYBMR1P0SDGHR" hidden="1">#REF!</definedName>
    <definedName name="BExU47OZMS6TCWMEHHF0UCSFLLPI" hidden="1">#REF!</definedName>
    <definedName name="BExU4CMVFI9SZHZZHU1JEM513838">#REF!</definedName>
    <definedName name="BExU4D36E8TXN0M8KSNGEAFYP4DQ" hidden="1">#REF!</definedName>
    <definedName name="BExU4DDZ1IIXARLSIC2WF105IBQW">#REF!</definedName>
    <definedName name="BExU4G31RRVLJ3AC6E1FNEFMXM3O" hidden="1">#REF!</definedName>
    <definedName name="BExU4GDVLPUEWBA4MRYRTQAUNO7B" hidden="1">#REF!</definedName>
    <definedName name="BExU4I148DA7PRCCISLWQ6ABXFK6" hidden="1">#REF!</definedName>
    <definedName name="BExU4L101H2KQHVKCKQ4PBAWZV6K" hidden="1">#REF!</definedName>
    <definedName name="BExU4LH9WIV1UH77N85CGLVPJTDH">#REF!</definedName>
    <definedName name="BExU4MIZMMFZZWTK4WHGFZSMWPS8" hidden="1">#REF!</definedName>
    <definedName name="BExU4NA00RRRBGRT6TOB0MXZRCRZ" hidden="1">#REF!</definedName>
    <definedName name="BExU4RH27WWGWK9O532UAUCS62Y8">#REF!</definedName>
    <definedName name="BExU4RMEEI0QS2NQQOXDQNTXQBC8">#REF!</definedName>
    <definedName name="BExU4SDGFBN5FVM0BISZYKWZ3ULY" hidden="1">#REF!</definedName>
    <definedName name="BExU4XWZRGDFLCPK6HI2B3EXIQNU" hidden="1">#REF!</definedName>
    <definedName name="BExU51IFNZXPBDES28457LR8X60M" hidden="1">#REF!</definedName>
    <definedName name="BExU529CJ5AWHU0WNPZUYLVVT9GO" hidden="1">#REF!</definedName>
    <definedName name="BExU529I6YHVOG83TJHWSILIQU1S" hidden="1">#REF!</definedName>
    <definedName name="BExU56WMUTLJ7GO5P87OA336HQ5B" hidden="1">#REF!</definedName>
    <definedName name="BExU57YCIKPRD8QWL6EU0YR3NG3J" hidden="1">#REF!</definedName>
    <definedName name="BExU5DSTBWXLN6E59B757KRWRI6E" hidden="1">#REF!</definedName>
    <definedName name="BExU5FQUNBU302B4Q9RD3I6K0ZPT">#REF!</definedName>
    <definedName name="BExU5N8L0E2WDEBA4ITD4A8FT8ON" hidden="1">#REF!</definedName>
    <definedName name="BExU5TDWM8NNDHYPQ7OQODTQ368A" hidden="1">#REF!</definedName>
    <definedName name="BExU5X4OX1V1XHS6WSSORVQPP6Z3" hidden="1">#REF!</definedName>
    <definedName name="BExU5XVPARTFMRYHNUTBKDIL4UJN" hidden="1">#REF!</definedName>
    <definedName name="BExU604JZ24O71GZH25W93NQLQT8" hidden="1">#REF!</definedName>
    <definedName name="BExU63F9FX5RUJEGRDLRUWJ7TE8Z">#REF!</definedName>
    <definedName name="BExU65TJC31JJA1WQOPOUOTHQB69">#REF!</definedName>
    <definedName name="BExU65Z0U3U6VCDZFI4U8Z1U8UVA" hidden="1">#REF!</definedName>
    <definedName name="BExU66KMFBAP8JCVG9VM1RD1TNFF" hidden="1">#REF!</definedName>
    <definedName name="BExU67BIP4IDGLTCZMUKNEA7DFWZ" hidden="1">#REF!</definedName>
    <definedName name="BExU68IOM3CB3TACNAE9565TW7SH" hidden="1">#REF!</definedName>
    <definedName name="BExU6AM82KN21E82HMWVP3LWP9IL" hidden="1">#REF!</definedName>
    <definedName name="BExU6B7RN0RDTSBW1WB64J34D68R" hidden="1">#REF!</definedName>
    <definedName name="BExU6ECZN52KPZORKWI2PNZK1UEN">#REF!</definedName>
    <definedName name="BExU6FEU1MRHU98R9YOJC5OKUJ6L" hidden="1">#REF!</definedName>
    <definedName name="BExU6KIAJ663Y8W8QMU4HCF183DF" hidden="1">#REF!</definedName>
    <definedName name="BExU6KT19B4PG6SHXFBGBPLM66KT" hidden="1">#REF!</definedName>
    <definedName name="BExU6L94KBWNMNQ5XA84OYNGE5N6">#REF!</definedName>
    <definedName name="BExU6MWL30NHY8I1G97R2SU1TD1Y" hidden="1">#REF!</definedName>
    <definedName name="BExU6PAVKIOAIMQ9XQIHHF1SUAGO" hidden="1">#REF!</definedName>
    <definedName name="BExU6WCDTH36EL6UXCHO3HQFPF76">#REF!</definedName>
    <definedName name="BExU6WXXC7SSQDMHSLUN5C2V4IYX" hidden="1">#REF!</definedName>
    <definedName name="BExU71L9L0UNZI077IPZ3HIIEIQ8">#REF!</definedName>
    <definedName name="BExU73387E74XE8A9UKZLZNJYY65" hidden="1">#REF!</definedName>
    <definedName name="BExU76ZHCJM8I7VSICCMSTC33O6U" hidden="1">#REF!</definedName>
    <definedName name="BExU77L1ZM2BRJB4M5RWTLREPRBO" hidden="1">#REF!</definedName>
    <definedName name="BExU7BBTUF8BQ42DSGM94X5TG5GF" hidden="1">#REF!</definedName>
    <definedName name="BExU7BHBV0B04LHO57OBRPYXCUX4" hidden="1">#REF!</definedName>
    <definedName name="BExU7DVMNLPZ8DIZKTOS0GLZESXN" hidden="1">#REF!</definedName>
    <definedName name="BExU7HH4EAHFQHT4AXKGWAWZP3I0" hidden="1">#REF!</definedName>
    <definedName name="BExU7IO50ODBTDR3553OHRTZDB2B">#REF!</definedName>
    <definedName name="BExU7KMBZ9F06LFKJZL8J88AR5UP" hidden="1">#REF!</definedName>
    <definedName name="BExU7MF1ZVPDHOSMCAXOSYICHZ4I" hidden="1">#REF!</definedName>
    <definedName name="BExU7MPVEGME7JG7W219YU32G2RS" hidden="1">#REF!</definedName>
    <definedName name="BExU7MVCNQIE5T49T48X1N45KIME" hidden="1">#REF!</definedName>
    <definedName name="BExU7O2BJ6D5YCKEL6FD2EFCWYRX" hidden="1">#REF!</definedName>
    <definedName name="BExU7Q0JS9YIUKUPNSSAIDK2KJAV" hidden="1">#REF!</definedName>
    <definedName name="BExU7R7PE5C4XWLCMTR6GJPB5G5X" hidden="1">#REF!</definedName>
    <definedName name="BExU7TRDMKBS4JK2N1LCX63WAALV" hidden="1">#REF!</definedName>
    <definedName name="BExU7VUWIK7942LR3XULMKX3BJWZ" hidden="1">#REF!</definedName>
    <definedName name="BExU80I6AE5OU7P7F5V7HWIZBJ4P" hidden="1">#REF!</definedName>
    <definedName name="BExU850175HNZ3APYMN4PS39K99A">#REF!</definedName>
    <definedName name="BExU85AUW6RSKQIVXFO60KKE5T20" hidden="1">#REF!</definedName>
    <definedName name="BExU86NB26MCPYIISZ36HADONGT2" hidden="1">#REF!</definedName>
    <definedName name="BExU885EZZNSZV3GP298UJ8LB7OL" hidden="1">#REF!</definedName>
    <definedName name="BExU89HUCJGH7D39YPF0HUJJCAOP" hidden="1">#REF!</definedName>
    <definedName name="BExU89XZ24NAEGSD8GN6NKO3596G" hidden="1">#REF!</definedName>
    <definedName name="BExU8FSAUP9TUZ1NO9WXK80QPHWV" hidden="1">#REF!</definedName>
    <definedName name="BExU8FSGATXULCM675VF1KYAHGP1" hidden="1">#REF!</definedName>
    <definedName name="BExU8KFLAN778MBN93NYZB0FV30G" hidden="1">#REF!</definedName>
    <definedName name="BExU8MZDWKK1V3LPQSFBJFDQC4LG">#REF!</definedName>
    <definedName name="BExU8S2O68RLH6LUDGJKFXMKKE5J" hidden="1">#REF!</definedName>
    <definedName name="BExU8UBPDHR9WVHLBVX1752A0IKU" hidden="1">#REF!</definedName>
    <definedName name="BExU8UX9JX3XLB47YZ8GFXE0V7R2" hidden="1">#REF!</definedName>
    <definedName name="BExU8V2QEONF9R0X2D3R15MZ0GVY" hidden="1">#REF!</definedName>
    <definedName name="BExU8WF8BES6RL8RQ8IINZKEN3R6">#REF!</definedName>
    <definedName name="BExU91DC3DGKPZD6LTER2IRTF89C" hidden="1">#REF!</definedName>
    <definedName name="BExU96M1J7P9DZQ3S9H0C12KGYTW" hidden="1">#REF!</definedName>
    <definedName name="BExU9ANNRLHHS1DCSL0RQVSODDZN">#REF!</definedName>
    <definedName name="BExU9B98E0WUJ89KDTIKL2K0JEM7" hidden="1">#REF!</definedName>
    <definedName name="BExU9F05OR1GZ3057R6UL3WPEIYI" hidden="1">#REF!</definedName>
    <definedName name="BExU9GCSO5YILIKG6VAHN13DL75K" hidden="1">#REF!</definedName>
    <definedName name="BExU9HEIAMXLQZIE63ELQU9RYY3A">#REF!</definedName>
    <definedName name="BExU9JSSXGYU7VTPXJRPK3XZ7Y9Q">#REF!</definedName>
    <definedName name="BExU9KJOZLO15N11MJVN782NFGJ0" hidden="1">#REF!</definedName>
    <definedName name="BExU9LG29XU2K1GNKRO4438JYQZE" hidden="1">#REF!</definedName>
    <definedName name="BExU9LWC27SDS2GBPOEX8AUXZON2">#REF!</definedName>
    <definedName name="BExU9RW36I5Z6JIXUIUB3PJH86LT" hidden="1">#REF!</definedName>
    <definedName name="BExUA28AO7OWDG3H23Q0CL4B7BHW" hidden="1">#REF!</definedName>
    <definedName name="BExUA5O923FFNEBY8BPO1TU3QGBM" hidden="1">#REF!</definedName>
    <definedName name="BExUA6Q4K25VH452AQ3ZIRBCMS61" hidden="1">#REF!</definedName>
    <definedName name="BExUA70WLCP9OCVALDRRYY8F15AL">#REF!</definedName>
    <definedName name="BExUAFV4JMBSM2SKBQL9NHL0NIBS" hidden="1">#REF!</definedName>
    <definedName name="BExUAMWQODKBXMRH1QCMJLJBF8M7" hidden="1">#REF!</definedName>
    <definedName name="BExUAX8WS5OPVLCDXRGKTU2QMTFO" hidden="1">#REF!</definedName>
    <definedName name="BExUB2714LQX7YNLDD145WA3YCRI">#REF!</definedName>
    <definedName name="BExUB33FJHDI3XKPQSVL75HO9RQ3" hidden="1">#REF!</definedName>
    <definedName name="BExUB3JHDL430WKBOVB9KNTSWU3Q" hidden="1">#REF!</definedName>
    <definedName name="BExUB8HLEXSBVPZ5AXNQEK96F1N4" hidden="1">#REF!</definedName>
    <definedName name="BExUBC8F7QDXHQJJ2OLK9ZTX8R39">#REF!</definedName>
    <definedName name="BExUBCDVZIEA7YT0LPSMHL5ZSERQ" hidden="1">#REF!</definedName>
    <definedName name="BExUBCONNSCRDTX1ITCDP6BZWR2S">#REF!</definedName>
    <definedName name="BExUBHS3GSH5VBST38UZEW71U1I4" hidden="1">#REF!</definedName>
    <definedName name="BExUBKH1UTJKOJ7DNF6MUDU41C87">#REF!</definedName>
    <definedName name="BExUBKXBUCN760QYU7Q8GESBWOQH" hidden="1">#REF!</definedName>
    <definedName name="BExUBL83ED0P076RN9RJ8P1MZ299" hidden="1">#REF!</definedName>
    <definedName name="BExUBN64LPXX4Z738WO97YQ5MXMX" hidden="1">#REF!</definedName>
    <definedName name="BExUBNRVHXRIJBHKA2TWL10IFYUF" hidden="1">#REF!</definedName>
    <definedName name="BExUBOIRUQINEO0G5QTS9QINMNQ5">#REF!</definedName>
    <definedName name="BExUBPV8GB3LLCKQZCK9OFOFPN4G" hidden="1">#REF!</definedName>
    <definedName name="BExUC0CVTKRLMZYMN1RC96JSYJU7" hidden="1">#REF!</definedName>
    <definedName name="BExUC326ULIMSB53RBKE37SYBXIE">#REF!</definedName>
    <definedName name="BExUC623BDYEODBN0N4DO6PJQ7NU" hidden="1">#REF!</definedName>
    <definedName name="BExUC8WH8TCKBB5313JGYYQ1WFLT" hidden="1">#REF!</definedName>
    <definedName name="BExUC9I0SERNJS93P6KRCPUI2O40" hidden="1">#REF!</definedName>
    <definedName name="BExUCAEGQZ6PB4AG64761OAR17RY" hidden="1">#REF!</definedName>
    <definedName name="BExUCFCDK6SPH86I6STXX8X3WMC4" hidden="1">#REF!</definedName>
    <definedName name="BExUCLC6AQ5KR6LXSAXV4QQ8ASVG" hidden="1">#REF!</definedName>
    <definedName name="BExUCM38SELYPUGOH303U80J9WL1" hidden="1">#REF!</definedName>
    <definedName name="BExUCTVRA6ANHOP8BD7EW7XMX4OZ" hidden="1">#REF!</definedName>
    <definedName name="BExUCYZ71ON1JVZAIWXF7Q83Q5D4" hidden="1">#REF!</definedName>
    <definedName name="BExUD4IOJ12X3PJG5WXNNGDRCKAP" hidden="1">#REF!</definedName>
    <definedName name="BExUD9WX9BWK72UWVSLYZJLAY5VY" hidden="1">#REF!</definedName>
    <definedName name="BExUDBEUJH9IACZDBL1VAUWPG0QW" hidden="1">#REF!</definedName>
    <definedName name="BExUDEV0CYVO7Y5IQQBEJ6FUY9S6" hidden="1">#REF!</definedName>
    <definedName name="BExUDQ3JPLF15XXZMZ6T43VLXCV3" hidden="1">#REF!</definedName>
    <definedName name="BExUDWOXQGIZW0EAIIYLQUPXF8YV" hidden="1">#REF!</definedName>
    <definedName name="BExUDXAIC17W1FUU8Z10XUAVB7CS" hidden="1">#REF!</definedName>
    <definedName name="BExUE5OMY7OAJQ9WR8C8HG311ORP" hidden="1">#REF!</definedName>
    <definedName name="BExUEFKOQWXXGRNLAOJV2BJ66UB8" hidden="1">#REF!</definedName>
    <definedName name="BExUEJGX3OQQP5KFRJSRCZ70EI9V" hidden="1">#REF!</definedName>
    <definedName name="BExUEYR71COFS2X8PDNU21IPMQEU" hidden="1">#REF!</definedName>
    <definedName name="BExVPRLJ9I6RX45EDVFSQGCPJSOK" hidden="1">#REF!</definedName>
    <definedName name="BExVPYHO9OJ3Q5FX6ROL2M9BPWMR" hidden="1">#REF!</definedName>
    <definedName name="BExVPYSGV14LULIKGUZWM2G5B7KA">#REF!</definedName>
    <definedName name="BExVR15ITEN8TF2H5MGLG77YNGFE" hidden="1">#REF!</definedName>
    <definedName name="BExVR8NAH73TVNEQ6TXX8GAYA4RX" hidden="1">#REF!</definedName>
    <definedName name="BExVR9JMXVKKHE61QNSW0OIM77QU">#REF!</definedName>
    <definedName name="BExVS6TAND82CBJNY4L4SO9LKEMV" hidden="1">#REF!</definedName>
    <definedName name="BExVSER5OYA5QZQR8XW7BUVMDLO9">#REF!</definedName>
    <definedName name="BExVSL787C8E4HFQZ2NVLT35I2XV" hidden="1">#REF!</definedName>
    <definedName name="BExVSTFTVV14SFGHQUOJL5SQ5TX9" hidden="1">#REF!</definedName>
    <definedName name="BExVT3MOO7H952ZNK6QNO3RNPCSQ">#REF!</definedName>
    <definedName name="BExVT3MPE8LQ5JFN3HQIFKSQ80U4" hidden="1">#REF!</definedName>
    <definedName name="BExVT7TRK3NZHPME2TFBXOF1WBR9" hidden="1">#REF!</definedName>
    <definedName name="BExVT9H0R0T7WGQAAC0HABMG54YM" hidden="1">#REF!</definedName>
    <definedName name="BExVTCMDDEDGLUIMUU6BSFHEWTOP" hidden="1">#REF!</definedName>
    <definedName name="BExVTCMDQMLKRA2NQR72XU6Y54IK" hidden="1">#REF!</definedName>
    <definedName name="BExVTCRV8FQ5U9OYWWL44N6KFNHU" hidden="1">#REF!</definedName>
    <definedName name="BExVTNESHPVG0A0KZ7BRX26MS0PF" hidden="1">#REF!</definedName>
    <definedName name="BExVTTJVTNRSBHBTUZ78WG2JM5MK" hidden="1">#REF!</definedName>
    <definedName name="BExVTUAYUR922VXBNO4MN569BULR" hidden="1">#REF!</definedName>
    <definedName name="BExVTW3OZ04QHKTFPPDM5JDNT6C1" hidden="1">#REF!</definedName>
    <definedName name="BExVTXLMYR87BC04D1ERALPUFVPG" hidden="1">#REF!</definedName>
    <definedName name="BExVU1Y0DHRHFZR6B09ZFUXXLQTN" hidden="1">#REF!</definedName>
    <definedName name="BExVU6QMM5J49S1312H8AMNK3Y8U" hidden="1">#REF!</definedName>
    <definedName name="BExVU9QJSREY0EMKUT4JOPA5NQ19" hidden="1">#REF!</definedName>
    <definedName name="BExVUKIY9EAPZH38TIECZ22RDUTZ" hidden="1">#REF!</definedName>
    <definedName name="BExVUL9V3H8ZF6Y72LQBBN639YAA" hidden="1">#REF!</definedName>
    <definedName name="BExVUQTJJKSYVVSTNA151WBBKRO9">#REF!</definedName>
    <definedName name="BExVUQTJLPLMBIR3IXZY7RW4X2TN" hidden="1">#REF!</definedName>
    <definedName name="BExVUYM48XLGN1IRS7UN1IQNZTRD" hidden="1">#REF!</definedName>
    <definedName name="BExVV5T14N2HZIK7HQ4P2KG09U0J" hidden="1">#REF!</definedName>
    <definedName name="BExVV7R410VYLADLX9LNG63ID6H1" hidden="1">#REF!</definedName>
    <definedName name="BExVV9EIKG4R0HYBQNRGQZPTFJAH">#REF!</definedName>
    <definedName name="BExVVA033OB71P301YYKYS90S2LK" hidden="1">#REF!</definedName>
    <definedName name="BExVVCEED4JEKF59OV0G3T4XFMFO" hidden="1">#REF!</definedName>
    <definedName name="BExVVJFWG3WZSMV7PCKHII6IA4NV">#REF!</definedName>
    <definedName name="BExVVPFO2J7FMSRPD36909HN4BZJ" hidden="1">#REF!</definedName>
    <definedName name="BExVVQ19AQ3VCARJOC38SF7OYE9Y" hidden="1">#REF!</definedName>
    <definedName name="BExVVQ19TAECID45CS4HXT1RD3AQ" hidden="1">#REF!</definedName>
    <definedName name="BExVW3YV5XGIVJ97UUPDJGJ2P15B" hidden="1">#REF!</definedName>
    <definedName name="BExVW5X571GEYR5SCU1Z2DHKWM79" hidden="1">#REF!</definedName>
    <definedName name="BExVW62GC2O42PYGMT7MDPOM46LS" hidden="1">#REF!</definedName>
    <definedName name="BExVW6YTKA098AF57M4PHNQ54XMH" hidden="1">#REF!</definedName>
    <definedName name="BExVW9TDVZ35C9X4BL81FOYNIYWI" hidden="1">#REF!</definedName>
    <definedName name="BExVWCD0AVWWR68CM0RNPRFFPBEL">#REF!</definedName>
    <definedName name="BExVWFIECOO89T8IP3W2AWFHPKFY" hidden="1">#REF!</definedName>
    <definedName name="BExVWINKCH0V0NUWH363SMXAZE62" hidden="1">#REF!</definedName>
    <definedName name="BExVWKLTTIXH9E6HKWCPG4HZM9KD">#REF!</definedName>
    <definedName name="BExVWYU8EK669NP172GEIGCTVPPA" hidden="1">#REF!</definedName>
    <definedName name="BExVX3HJPV9ZPAY12RMBV261NE68" hidden="1">#REF!</definedName>
    <definedName name="BExVX3MVJ0GHWPP1EL59ZQNKMX0B" hidden="1">#REF!</definedName>
    <definedName name="BExVX3XN2DRJKL8EDBIG58RYQ36R" hidden="1">#REF!</definedName>
    <definedName name="BExVXDIXRPSWSEJINFR36GNPL4VE" hidden="1">#REF!</definedName>
    <definedName name="BExVXDZ1UWHUUX4JPOI8A88I6EER" hidden="1">#REF!</definedName>
    <definedName name="BExVXDZ63PUART77BBR5SI63TPC6" hidden="1">#REF!</definedName>
    <definedName name="BExVXHKI6LFYMGWISMPACMO247HL" hidden="1">#REF!</definedName>
    <definedName name="BExVXLX2BZ5EF2X6R41BTKRJR1NM" hidden="1">#REF!</definedName>
    <definedName name="BExVXPTABB0VH581XBV6UPG44GIM" hidden="1">#REF!</definedName>
    <definedName name="BExVXUGH473NJGOAYU69YXM838ZZ" hidden="1">#REF!</definedName>
    <definedName name="BExVY11V7U1SAY4QKYE0PBSPD7LW" hidden="1">#REF!</definedName>
    <definedName name="BExVY1SV37DL5YU59HS4IG3VBCP4" hidden="1">#REF!</definedName>
    <definedName name="BExVY3WFGJKSQA08UF9NCMST928Y" hidden="1">#REF!</definedName>
    <definedName name="BExVY7N7APOSX562C86T41J73BNN" hidden="1">#REF!</definedName>
    <definedName name="BExVY7XZS7ZEEEI66TWUYUKRGMHJ" hidden="1">#REF!</definedName>
    <definedName name="BExVY954UOEVQEIC5OFO4NEWVKAQ" hidden="1">#REF!</definedName>
    <definedName name="BExVY955UIU941K3MV0PQZSDO5U6">#REF!</definedName>
    <definedName name="BExVYHDYIV5397LC02V4FEP8VD6W" hidden="1">#REF!</definedName>
    <definedName name="BExVYJC0VEJP6E2O8CJUREL94L2P" hidden="1">#REF!</definedName>
    <definedName name="BExVYOVIZDA18YIQ0A30Q052PCAK" hidden="1">#REF!</definedName>
    <definedName name="BExVYQIXPEM6J4JVP78BRHIC05PV" hidden="1">#REF!</definedName>
    <definedName name="BExVYVGWN7SONLVDH9WJ2F1JS264" hidden="1">#REF!</definedName>
    <definedName name="BExVZ9EO732IK6MNMG17Y1EFTJQC" hidden="1">#REF!</definedName>
    <definedName name="BExVZB1Y5J4UL2LKK0363EU7GIJ1" hidden="1">#REF!</definedName>
    <definedName name="BExVZB7FF0OE99ORMUN582X4A52Y">#REF!</definedName>
    <definedName name="BExVZESW4KWQ72XZ6AAT3JSAGMMO" hidden="1">#REF!</definedName>
    <definedName name="BExVZESX5PGJTOE1HEDRK7DVM3ZA">#REF!</definedName>
    <definedName name="BExVZJQVO5LQ0BJH5JEN5NOBIAF6" hidden="1">#REF!</definedName>
    <definedName name="BExVZN71KF3BJV2JWKP20H3IC7QO">#REF!</definedName>
    <definedName name="BExVZNXWS91RD7NXV5NE2R3C8WW7" hidden="1">#REF!</definedName>
    <definedName name="BExVZOUB7CBRVGIR13KIG2MHQTDQ">#REF!</definedName>
    <definedName name="BExVZTC4R0YAZWRS7W2ZL7Q9PA5A" hidden="1">#REF!</definedName>
    <definedName name="BExVZXJ6WVZFMJSQU93MS83LIS5V">#REF!</definedName>
    <definedName name="BExW0386REQRCQCVT9BCX80UPTRY" hidden="1">#REF!</definedName>
    <definedName name="BExW08X7MUCAUZUT84HH2K0HG8JM" hidden="1">#REF!</definedName>
    <definedName name="BExW0FYP4WXY71CYUG40SUBG9UWU" hidden="1">#REF!</definedName>
    <definedName name="BExW0HBAR94L0RTT4FLGEJ88FO94" hidden="1">#REF!</definedName>
    <definedName name="BExW0HBC1RMZ2GDGOGDTNAOOFO74" hidden="1">#REF!</definedName>
    <definedName name="BExW0PJY0QT1YYHEOQPDHHNJJOC5" hidden="1">#REF!</definedName>
    <definedName name="BExW0RI61B4VV0ARXTFVBAWRA1C5" hidden="1">#REF!</definedName>
    <definedName name="BExW0U7A8HHMF2ZX945IIB7S3TL3">#REF!</definedName>
    <definedName name="BExW0ZFZK22WVH1ET2MVEUVKIIWF" hidden="1">#REF!</definedName>
    <definedName name="BExW1BVUYQTKMOR56MW7RVRX4L1L" hidden="1">#REF!</definedName>
    <definedName name="BExW1F1220628FOMTW5UAATHRJHK" hidden="1">#REF!</definedName>
    <definedName name="BExW1HFDM4II0N1SUBIZXS3C6D8I">#REF!</definedName>
    <definedName name="BExW1MYW2W2J94KONQHUOEUXMOY9" hidden="1">#REF!</definedName>
    <definedName name="BExW1OMAJ42LSF4Z1N8X46BH5GNS" hidden="1">#REF!</definedName>
    <definedName name="BExW1R63R89C6B8RTIBJ1VNYJ8M0" hidden="1">#REF!</definedName>
    <definedName name="BExW1RBGFQLZYEJCOQYIPJVGSZWG" hidden="1">#REF!</definedName>
    <definedName name="BExW1TKA0Z9OP2DTG50GZR5EG8C7" hidden="1">#REF!</definedName>
    <definedName name="BExW1U0JLKQ094DW5MMOI8UHO09V" hidden="1">#REF!</definedName>
    <definedName name="BExW1VD0VONEQ17Y26QDSX9ED5TW" hidden="1">#REF!</definedName>
    <definedName name="BExW1XGJ8WLCFWOMVVAGRSSEVYZA">#REF!</definedName>
    <definedName name="BExW1ZK1KUEBDO6O4WCLOQ88ECR8">#REF!</definedName>
    <definedName name="BExW22PGTQTO5C5TK1RQUWPR4X8X" hidden="1">#REF!</definedName>
    <definedName name="BExW241WXLU526O8L335OZS39THI" hidden="1">#REF!</definedName>
    <definedName name="BExW27CKTHXIQCUL3RSLAFEQV8VT" hidden="1">#REF!</definedName>
    <definedName name="BExW283NP9D366XFPXLGSCI5UB0L" hidden="1">#REF!</definedName>
    <definedName name="BExW29QWDEJTOHHY5EYXAMRR4035" hidden="1">#REF!</definedName>
    <definedName name="BExW29WF535OHEG91SW5OF7MQBU2" hidden="1">#REF!</definedName>
    <definedName name="BExW2H3C8WJSBW5FGTFKVDVJC4CL" hidden="1">#REF!</definedName>
    <definedName name="BExW2J6VFCSV4HK5G1E514PPUKGW">#REF!</definedName>
    <definedName name="BExW2K8KJH7WQ7VT1HIQM4HQNW2B">#REF!</definedName>
    <definedName name="BExW2MSCKPGF5K3I7TL4KF5ISUOL" hidden="1">#REF!</definedName>
    <definedName name="BExW2N345ZVY7AGU2FR709R030DF" hidden="1">#REF!</definedName>
    <definedName name="BExW2SMO90FU9W8DVVES6Q4E6BZR" hidden="1">#REF!</definedName>
    <definedName name="BExW2VH8S6D47D2NKCX8ZMSCG04E" hidden="1">#REF!</definedName>
    <definedName name="BExW35YV9V70DFOPLUGI2W7IYOU2" hidden="1">#REF!</definedName>
    <definedName name="BExW36V9N91OHCUMGWJQL3I5P4JK" hidden="1">#REF!</definedName>
    <definedName name="BExW3EIAY3DYFMZP3NMYR75GZW03">#REF!</definedName>
    <definedName name="BExW3EIBA1J9Q9NA9VCGZGRS8WV7" hidden="1">#REF!</definedName>
    <definedName name="BExW3FEO8FI8N6AGQKYEG4SQVJWB" hidden="1">#REF!</definedName>
    <definedName name="BExW3GB28STOMJUSZEIA7YKYNS4Y" hidden="1">#REF!</definedName>
    <definedName name="BExW3QY05C6SAP0WZSHMAE5Q2WP8" hidden="1">#REF!</definedName>
    <definedName name="BExW3RJJPSDFS6MWFOI30CGAHUXK">#REF!</definedName>
    <definedName name="BExW3T1K638HT5E0Y8MMK108P5JT" hidden="1">#REF!</definedName>
    <definedName name="BExW3YQILM4DRCXFV47VS3CHN31Z" hidden="1">#REF!</definedName>
    <definedName name="BExW3Z6TM23CFIU0PUMK1F0L0UMC">#REF!</definedName>
    <definedName name="BExW41QG1LYA59LVUMQ3V99O9LBT">#REF!</definedName>
    <definedName name="BExW4217ZHL9VO39POSTJOD090WU" hidden="1">#REF!</definedName>
    <definedName name="BExW4FIQ3VTGIFS3QVJ23SERSV94">#REF!</definedName>
    <definedName name="BExW4GPW71EBF8XPS2QGVQHBCDX3" hidden="1">#REF!</definedName>
    <definedName name="BExW4JKC5837JBPCOJV337ZVYYY3" hidden="1">#REF!</definedName>
    <definedName name="BExW4L7R1NVUKEQSVWZPXWCI6NVN" hidden="1">#REF!</definedName>
    <definedName name="BExW4LNTKB0VX43QAJBQRW4Z3RDG">#REF!</definedName>
    <definedName name="BExW4MPPB0NR89T6YTRLD1A8PN0Q" hidden="1">#REF!</definedName>
    <definedName name="BExW4QR9FV9MP5K610THBSM51RYO" hidden="1">#REF!</definedName>
    <definedName name="BExW4S980QVHHT7SZ0CMVH1Z25PN" hidden="1">#REF!</definedName>
    <definedName name="BExW4W06STB1HZ9XLS5Y4RV3C18C" hidden="1">#REF!</definedName>
    <definedName name="BExW4W5HHUEZ3O9DYN9KJZWC1FEL" hidden="1">#REF!</definedName>
    <definedName name="BExW4YP9G35FGPXZM97N19WEI3I4" hidden="1">#REF!</definedName>
    <definedName name="BExW4Z029R9E19ZENN3WEA3VDAD1" hidden="1">#REF!</definedName>
    <definedName name="BExW55QR4RTNELACCTX5M8T1AY8X" hidden="1">#REF!</definedName>
    <definedName name="BExW5AZNOWVMLH1JCHAWLXJTK20W">#REF!</definedName>
    <definedName name="BExW5AZNT6IAZGNF2C879ODHY1B8" hidden="1">#REF!</definedName>
    <definedName name="BExW5EFO6R6U4UQLT4G2G4W9SX94" hidden="1">#REF!</definedName>
    <definedName name="BExW5MTSI1W15Z92EZRYO18BXKBK">#REF!</definedName>
    <definedName name="BExW5TVAEF43WVA6JS5JQ3VWAAPK">#REF!</definedName>
    <definedName name="BExW5TVF13SBQXIQOE5POHXJKUUT" hidden="1">#REF!</definedName>
    <definedName name="BExW5WPU27WD4NWZOT0ZEJIDLX5J" hidden="1">#REF!</definedName>
    <definedName name="BExW5X64UZDAB8GEIIQBWQV66NV9" hidden="1">#REF!</definedName>
    <definedName name="BExW5YTD76EQQN5XUSTGN3UH1MCK">#REF!</definedName>
    <definedName name="BExW605ZVHUIXQKCHNLGUABLZZRS">#REF!</definedName>
    <definedName name="BExW61IG8BHRRIM40SF3VFYS43WF">#REF!</definedName>
    <definedName name="BExW61NYOHBXEBCZ80ZJTB38E7BS" hidden="1">#REF!</definedName>
    <definedName name="BExW64T5GUYKW4V1314DJGUR4ABG" hidden="1">#REF!</definedName>
    <definedName name="BExW660AV1TUV2XNUPD65RZR3QOO" hidden="1">#REF!</definedName>
    <definedName name="BExW66LVVZK656PQY1257QMHP2AY" hidden="1">#REF!</definedName>
    <definedName name="BExW69R3XDXNIIPCT0PY0X32UKAJ" hidden="1">#REF!</definedName>
    <definedName name="BExW6EJPHAP1TWT380AZLXNHR22P" hidden="1">#REF!</definedName>
    <definedName name="BExW6G1PJ38H10DVLL8WPQ736OEB" hidden="1">#REF!</definedName>
    <definedName name="BExW6QE0VJ5RRAQZB4SWWF8JTHCL" hidden="1">#REF!</definedName>
    <definedName name="BExW6WJ2VW51JNF32JZF98WJDRR3" hidden="1">#REF!</definedName>
    <definedName name="BExW74MG1WIOS7FRGX4CXWYNPZV1" hidden="1">#REF!</definedName>
    <definedName name="BExW782LBJUIVCV6ACRLJBIKVJFQ" hidden="1">#REF!</definedName>
    <definedName name="BExW794A74Z5F2K8LVQLD6VSKXUE" hidden="1">#REF!</definedName>
    <definedName name="BExW7ARK13PJNV5CRR5W0JZMYHUT">#REF!</definedName>
    <definedName name="BExW7NSY9CQA1O23DAZ9TYTC0PAO" hidden="1">#REF!</definedName>
    <definedName name="BExW7Q79RJWXCSWJIY4GLGGQXX5G" hidden="1">#REF!</definedName>
    <definedName name="BExW7RUJF46U5MH1BM7NABCEHB2D" hidden="1">#REF!</definedName>
    <definedName name="BExW89DT2OUQ24LOFUS7BMP44P4B" hidden="1">#REF!</definedName>
    <definedName name="BExW8IISLE4PPTCT7VI30FDYODJ8" hidden="1">#REF!</definedName>
    <definedName name="BExW8K0SSIPSKBVP06IJ71600HJZ" hidden="1">#REF!</definedName>
    <definedName name="BExW8M9SM20N8U5S5VXQWZTJFUUA">#REF!</definedName>
    <definedName name="BExW8NM8DJJESE7GF7VGTO2XO6P1" hidden="1">#REF!</definedName>
    <definedName name="BExW8T0GVY3ZYO4ACSBLHS8SH895" hidden="1">#REF!</definedName>
    <definedName name="BExW8UIETCQNRENW27D6FE5H93W7">#REF!</definedName>
    <definedName name="BExW8YEP73JMMU9HZ08PM4WHJQZ4" hidden="1">#REF!</definedName>
    <definedName name="BExW937AT53OZQRHNWQZ5BVH24IE" hidden="1">#REF!</definedName>
    <definedName name="BExW95LN5N0LYFFVP7GJEGDVDLF0" hidden="1">#REF!</definedName>
    <definedName name="BExW967733Q8RAJOHR2GJ3HO8JIW" hidden="1">#REF!</definedName>
    <definedName name="BExW9G39X58B5FGJEE8EY65TJ80A" hidden="1">#REF!</definedName>
    <definedName name="BExW9JZK2CSFMKED1TX7YD9FRDO3" hidden="1">#REF!</definedName>
    <definedName name="BExW9POK1KIOI0ALS5MZIKTDIYMA" hidden="1">#REF!</definedName>
    <definedName name="BExW9TVLB7OIHTG98I7I4EXBL61S" hidden="1">#REF!</definedName>
    <definedName name="BExWA4YT8RZ80HLIZ27K75SVDCOA">#REF!</definedName>
    <definedName name="BExWADCXN9W4XIJYFC4DT0SKR0T7" hidden="1">#REF!</definedName>
    <definedName name="BExXL73LWBGD96RI4G056NIO3FDP">#REF!</definedName>
    <definedName name="BExXLDE6PN4ESWT3LXJNQCY94NE4" hidden="1">#REF!</definedName>
    <definedName name="BExXLDOYNIS8GLKISUIBXIOW06CA" hidden="1">#REF!</definedName>
    <definedName name="BExXLQVPK2H3IF0NDDA5CT612EUK" hidden="1">#REF!</definedName>
    <definedName name="BExXLR6IO70TYTACKQH9M5PGV24J" hidden="1">#REF!</definedName>
    <definedName name="BExXM065WOLYRYHGHOJE0OOFXA4M" hidden="1">#REF!</definedName>
    <definedName name="BExXM2VAIDA0BCYKI847LJC0UQBZ">#REF!</definedName>
    <definedName name="BExXM3GUNXVDM82KUR17NNUMQCNI" hidden="1">#REF!</definedName>
    <definedName name="BExXMA28M8SH7MKIGETSDA72WUIZ" hidden="1">#REF!</definedName>
    <definedName name="BExXMMSQL0Y5NKMQOEGM6RQNYOMF" hidden="1">#REF!</definedName>
    <definedName name="BExXMOLHIAHDLFSA31PUB36SC3I9" hidden="1">#REF!</definedName>
    <definedName name="BExXMT8T5Z3M2JBQN65X2LKH0YQI" hidden="1">#REF!</definedName>
    <definedName name="BExXMV1IP3IA6I2RJLTLRUS2IIL4">#REF!</definedName>
    <definedName name="BExXN1XNO7H60M9X1E7EVWFJDM5N" hidden="1">#REF!</definedName>
    <definedName name="BExXN22ZOTIW49GPLWFYKVM90FNZ" hidden="1">#REF!</definedName>
    <definedName name="BExXN4C031W9DK73MJHKL8YT1QA8" hidden="1">#REF!</definedName>
    <definedName name="BExXN6QAP8UJQVN4R4BQKPP4QK35" hidden="1">#REF!</definedName>
    <definedName name="BExXN7XGWO2DTXUDR9KJT0R74AGC" hidden="1">#REF!</definedName>
    <definedName name="BExXNBOA39T2X6Y5Y5GZ5DDNA1AX" hidden="1">#REF!</definedName>
    <definedName name="BExXNCVFPZXLVEBIYBJSD5NGNDN5" hidden="1">#REF!</definedName>
    <definedName name="BExXND6872VJ3M2PGT056WQMWBHD" hidden="1">#REF!</definedName>
    <definedName name="BExXNPM24UN2PGVL9D1TUBFRIKR4" hidden="1">#REF!</definedName>
    <definedName name="BExXNRUWHTVKJZUNKVBFHLNVSDV2" hidden="1">#REF!</definedName>
    <definedName name="BExXNSGH5R2WD9G0F8P2HZVLG5G0">#REF!</definedName>
    <definedName name="BExXNSLYWITH4246M4YVOUIV04ZJ" hidden="1">#REF!</definedName>
    <definedName name="BExXNVWNFO6C4X6PXT03PF6FU94K" hidden="1">#REF!</definedName>
    <definedName name="BExXNWYB165VO9MHARCL5WLCHWS0" hidden="1">#REF!</definedName>
    <definedName name="BExXO1G5TG80TSHNS86X0DXO6YHY" hidden="1">#REF!</definedName>
    <definedName name="BExXO278QHQN8JDK5425EJ615ECC" hidden="1">#REF!</definedName>
    <definedName name="BExXO2I0AAEBXPR6FCID3XN7L535" hidden="1">#REF!</definedName>
    <definedName name="BExXO2Y5BM2CCQUWDNVKQSN9K63W" hidden="1">#REF!</definedName>
    <definedName name="BExXO6E9ABFOYA2LVN6RLW4BO9G6" hidden="1">#REF!</definedName>
    <definedName name="BExXO6ZP85325PSLSXWM38N73O6V" hidden="1">#REF!</definedName>
    <definedName name="BExXOBHOP0WGFHI2Y9AO4L440UVQ" hidden="1">#REF!</definedName>
    <definedName name="BExXOHSAD2NSHOLLMZ2JWA4I3I1R" hidden="1">#REF!</definedName>
    <definedName name="BExXOJQBVBDGLVEYZAE7AL8F0VWX" hidden="1">#REF!</definedName>
    <definedName name="BExXOMQ9421Y32TZ81U6YGIP35QU" hidden="1">#REF!</definedName>
    <definedName name="BExXOR83O863MGPOO6HR1LKKGX98" hidden="1">#REF!</definedName>
    <definedName name="BExXP80B5FGA00JCM7UXKPI3PB7Y" hidden="1">#REF!</definedName>
    <definedName name="BExXP85M4WXYVN1UVHUTOEKEG5XS" hidden="1">#REF!</definedName>
    <definedName name="BExXPDUMN4B85QFXGPSJPII52QR3" hidden="1">#REF!</definedName>
    <definedName name="BExXPELOTHOAG0OWILLAH94OZV5J" hidden="1">#REF!</definedName>
    <definedName name="BExXPPU6WVR4S2Y000YKH5RG74TJ" hidden="1">#REF!</definedName>
    <definedName name="BExXPS31W1VD2NMIE4E37LHVDF0L" hidden="1">#REF!</definedName>
    <definedName name="BExXPUMU4BLFWI2L0MHMM5F3OUPL" hidden="1">#REF!</definedName>
    <definedName name="BExXPZKYEMVF5JOC14HYOOYQK6JK" hidden="1">#REF!</definedName>
    <definedName name="BExXQ06J7OF0O2FO4WR0QK93RJ17" hidden="1">#REF!</definedName>
    <definedName name="BExXQ29W5MDIYSXQXTSC9E2FLAM8" hidden="1">#REF!</definedName>
    <definedName name="BExXQ89PA10X79WBWOEP1AJX1OQM" hidden="1">#REF!</definedName>
    <definedName name="BExXQCGQGGYSI0LTRVR73MUO50AW" hidden="1">#REF!</definedName>
    <definedName name="BExXQEEXFHDQ8DSRAJSB5ET6J004" hidden="1">#REF!</definedName>
    <definedName name="BExXQFWWIX933WJNCYAJENFU51HI" hidden="1">#REF!</definedName>
    <definedName name="BExXQH41O5HZAH8BO6HCFY8YC3TU" hidden="1">#REF!</definedName>
    <definedName name="BExXQHPNAFE4M6C2HYRCQNIU9D31" hidden="1">#REF!</definedName>
    <definedName name="BExXQIRBLQSLAJTFL7224FCFUTKH" hidden="1">#REF!</definedName>
    <definedName name="BExXQJIEF5R3QQ6D8HO3NGPU0IQC" hidden="1">#REF!</definedName>
    <definedName name="BExXQMYEOGRO69K9BLZF14USRMVP" hidden="1">#REF!</definedName>
    <definedName name="BExXQPSY338OC59M1F6RCQJOFLXU" hidden="1">#REF!</definedName>
    <definedName name="BExXQQEJUHH1E034921ZMEEJ6M6X">#REF!</definedName>
    <definedName name="BExXQS1SGPIQX0ESRMCECOYMUQQJ" hidden="1">#REF!</definedName>
    <definedName name="BExXQU00K9ER4I1WM7T9J0W1E7ZC" hidden="1">#REF!</definedName>
    <definedName name="BExXQU00KOR7XLM8B13DGJ1MIQDY" hidden="1">#REF!</definedName>
    <definedName name="BExXQXG18PS8HGBOS03OSTQ0KEYC" hidden="1">#REF!</definedName>
    <definedName name="BExXQXQT4OAFQT5B0YB3USDJOJOB" hidden="1">#REF!</definedName>
    <definedName name="BExXR3FSEXAHSXEQNJORWFCPX86N" hidden="1">#REF!</definedName>
    <definedName name="BExXR3W3FKYQBLR299HO9RZ70C43" hidden="1">#REF!</definedName>
    <definedName name="BExXR46U23CRRBV6IZT982MAEQKI" hidden="1">#REF!</definedName>
    <definedName name="BExXR8OKAVX7O70V5IYG2PRKXSTI" hidden="1">#REF!</definedName>
    <definedName name="BExXRA6N6XCLQM6XDV724ZIH6G93" hidden="1">#REF!</definedName>
    <definedName name="BExXRABZ1CNKCG6K1MR6OUFHF7J9" hidden="1">#REF!</definedName>
    <definedName name="BExXRBOFETC0OTJ6WY3VPMFH03VB" hidden="1">#REF!</definedName>
    <definedName name="BExXRD13K1S9Y3JGR7CXSONT7RJZ" hidden="1">#REF!</definedName>
    <definedName name="BExXRHIY77F53DUYX7CMZPXGRDAG" hidden="1">#REF!</definedName>
    <definedName name="BExXRIFB4QQ87QIGA9AG0NXP577K" hidden="1">#REF!</definedName>
    <definedName name="BExXRIQ2JF2CVTRDQX2D9SPH7FTN" hidden="1">#REF!</definedName>
    <definedName name="BExXRO4A6VUH1F4XV8N1BRJ4896W" hidden="1">#REF!</definedName>
    <definedName name="BExXRO9N1SNJZGKD90P4K7FU1J0P" hidden="1">#REF!</definedName>
    <definedName name="BExXRV5QP3Z0KAQ1EQT9JYT2FV0L" hidden="1">#REF!</definedName>
    <definedName name="BExXRWT7RFH7O5WEJZ618N2PKGAA">#REF!</definedName>
    <definedName name="BExXRZ20LZZCW8LVGDK0XETOTSAI" hidden="1">#REF!</definedName>
    <definedName name="BExXRZNM651EJ5HJPGKGTVYLAZQ1" hidden="1">#REF!</definedName>
    <definedName name="BExXS63O4OMWMNXXAODZQFSDG33N" hidden="1">#REF!</definedName>
    <definedName name="BExXSBSP1TOY051HSPEPM0AEIO2M" hidden="1">#REF!</definedName>
    <definedName name="BExXSBY0S70HRJ1R0POASBK3RJTG" hidden="1">#REF!</definedName>
    <definedName name="BExXSC8RFK5D68FJD2HI4K66SA6I" hidden="1">#REF!</definedName>
    <definedName name="BExXSE1IX3EEDK3RXMOU9K6B9GWF" hidden="1">#REF!</definedName>
    <definedName name="BExXSNHC88W4UMXEOIOOATJAIKZO" hidden="1">#REF!</definedName>
    <definedName name="BExXSTBS08WIA9TLALV3UQ2Z3MRG" hidden="1">#REF!</definedName>
    <definedName name="BExXSVQ2WOJJ73YEO8Q2FK60V4G8" hidden="1">#REF!</definedName>
    <definedName name="BExXSW66IDCL2YAORNAAUTTP65WW" hidden="1">#REF!</definedName>
    <definedName name="BExXT0IQKJVBWHLC0609TNIHL790">#REF!</definedName>
    <definedName name="BExXTHLRNL82GN7KZY3TOLO508N7" hidden="1">#REF!</definedName>
    <definedName name="BExXTI7C712PRDFK49JC7T0MKIGA">#REF!</definedName>
    <definedName name="BExXTINEGPKZ75DCUCEF3QOV6OES" hidden="1">#REF!</definedName>
    <definedName name="BExXTKAV4Y4JQ7D62LKGD89F9WMF" hidden="1">#REF!</definedName>
    <definedName name="BExXTL72MKEQSQH9L2OTFLU8DM2B" hidden="1">#REF!</definedName>
    <definedName name="BExXTM3M4RTCRSX7VGAXGQNPP668" hidden="1">#REF!</definedName>
    <definedName name="BExXTOCF78J7WY6FOVBRY1N2RBBR" hidden="1">#REF!</definedName>
    <definedName name="BExXTP3GYO6Z9RTKKT10XA0UTV3T" hidden="1">#REF!</definedName>
    <definedName name="BExXTZKZ4CG92ZQLIRKEXXH9BFIR" hidden="1">#REF!</definedName>
    <definedName name="BExXU4J2BM2964GD5UZHM752Q4NS" hidden="1">#REF!</definedName>
    <definedName name="BExXU6XDTT7RM93KILIDEYPA9XKF" hidden="1">#REF!</definedName>
    <definedName name="BExXU8VLZA7WLPZ3RAQZGNERUD26" hidden="1">#REF!</definedName>
    <definedName name="BExXUB9RSLSCNN5ETLXY72DAPZZM" hidden="1">#REF!</definedName>
    <definedName name="BExXUF624N4VMYHT76B7AA7Y8FTW">#REF!</definedName>
    <definedName name="BExXUFRM82XQIN2T8KGLDQL1IBQW" hidden="1">#REF!</definedName>
    <definedName name="BExXUQ98H8HZVTLXCVKQN8M9NVMQ">#REF!</definedName>
    <definedName name="BExXUQEQBF6FI240ZGIF9YXZSRAU" hidden="1">#REF!</definedName>
    <definedName name="BExXUSCROJIBORQ9Z40NKP5PZU5K">#REF!</definedName>
    <definedName name="BExXUT95YIH0D851A3DYIS3BQK98" hidden="1">#REF!</definedName>
    <definedName name="BExXUYND6EJO7CJ5KRICV4O1JNWK" hidden="1">#REF!</definedName>
    <definedName name="BExXV1CHPJ11AP6GX6V164CJC3O9" hidden="1">#REF!</definedName>
    <definedName name="BExXV1HWKTB46UXT08JLMPP8P4SP" hidden="1">#REF!</definedName>
    <definedName name="BExXV653BS8PT13NCC2OQWIYLW8O" hidden="1">#REF!</definedName>
    <definedName name="BExXV6FWG4H3S2QEUJZYIXILNGJ7" hidden="1">#REF!</definedName>
    <definedName name="BExXV83B2QX2CAW2Y1EODCNOMPVJ" hidden="1">#REF!</definedName>
    <definedName name="BExXVFA8SR5N2B55QFP90WEBH0M7">#REF!</definedName>
    <definedName name="BExXVK87BMMO6LHKV0CFDNIQVIBS" hidden="1">#REF!</definedName>
    <definedName name="BExXVKZ9WXPGL6IVY6T61IDD771I" hidden="1">#REF!</definedName>
    <definedName name="BExXVNODTVAZW6LTMX2IG3C7AUJI">#REF!</definedName>
    <definedName name="BExXW0K72T1Y8K1I4VZT87UY9S2G" hidden="1">#REF!</definedName>
    <definedName name="BExXW27MMXHXUXX78SDTBE1JYTHT" hidden="1">#REF!</definedName>
    <definedName name="BExXW2YIM2MYBSHRIX0RP9D4PRMN" hidden="1">#REF!</definedName>
    <definedName name="BExXWBNE4KTFSXKVSRF6WX039WPB" hidden="1">#REF!</definedName>
    <definedName name="BExXWCEFPM2UFC3LC37H8GSMA5GA" hidden="1">#REF!</definedName>
    <definedName name="BExXWFP5AYE7EHYTJWBZSQ8PQ0YX" hidden="1">#REF!</definedName>
    <definedName name="BExXWUJ3R3THTSX4CB7YAZUF7YE7">#REF!</definedName>
    <definedName name="BExXWV4PVILJESJUN64VD9TMKR5F" hidden="1">#REF!</definedName>
    <definedName name="BExXWVFIBQT8OY1O41FRFPFGXQHK" hidden="1">#REF!</definedName>
    <definedName name="BExXWWXHBZHA9J3N8K47F84X0M0L" hidden="1">#REF!</definedName>
    <definedName name="BExXWZBQ9DA93L5Y41LY2CE3YYYV" hidden="1">#REF!</definedName>
    <definedName name="BExXX2X8PG5JWQYMAYD3RFCC5QAB" hidden="1">#REF!</definedName>
    <definedName name="BExXXBM521DL8R4ZX7NZ3DBCUOR5" hidden="1">#REF!</definedName>
    <definedName name="BExXXC7OZI33XZ03NRMEP7VRLQK4" hidden="1">#REF!</definedName>
    <definedName name="BExXXH5N3NKBQ7BCJPJTBF8CYM2Q" hidden="1">#REF!</definedName>
    <definedName name="BExXXKWLM4D541BH6O8GOJMHFHMW" hidden="1">#REF!</definedName>
    <definedName name="BExXXPPA1Q87XPI97X0OXCPBPDON" hidden="1">#REF!</definedName>
    <definedName name="BExXXVUDA98IZTQ6MANKU4MTTDVR" hidden="1">#REF!</definedName>
    <definedName name="BExXXZQNZY6IZI45DJXJK0MQZWA7" hidden="1">#REF!</definedName>
    <definedName name="BExXY0SAZOPJMDG9GOR625UDCCS8" hidden="1">#REF!</definedName>
    <definedName name="BExXY2FR7PFLXNGA6J0Z6IQF8TYJ" hidden="1">#REF!</definedName>
    <definedName name="BExXY5QFG6QP94SFT3935OBM8Y4K" hidden="1">#REF!</definedName>
    <definedName name="BExXY7TYEBFXRYUYIFHTN65RJ8EW" hidden="1">#REF!</definedName>
    <definedName name="BExXY8FI01NVQK95MTW6VEE5O8Z6" hidden="1">#REF!</definedName>
    <definedName name="BExXYI0SQ8EW39J0WW38XLMY5KHP">#REF!</definedName>
    <definedName name="BExXYKPX0LZ7TQ6HPEWW0NSXRWYP" hidden="1">#REF!</definedName>
    <definedName name="BExXYLBHANUXC5FCTDDTGOVD3GQS" hidden="1">#REF!</definedName>
    <definedName name="BExXYMNYAYH3WA2ZCFAYKZID9ZCI" hidden="1">#REF!</definedName>
    <definedName name="BExXYPD7XMFI79NMO72OVF2SK9EY">#REF!</definedName>
    <definedName name="BExXYYT12SVN2VDMLVNV4P3ISD8T" hidden="1">#REF!</definedName>
    <definedName name="BExXZ17CBEDKOG85P5U1ERDTFSVV">#REF!</definedName>
    <definedName name="BExXZ2ED767RAZ0J274WXUF12AS9" hidden="1">#REF!</definedName>
    <definedName name="BExXZ3WEYVVV9XKKD5E86QEX5U57" hidden="1">#REF!</definedName>
    <definedName name="BExXZ4CKWN3R9HA311KINBA3R2K4" hidden="1">#REF!</definedName>
    <definedName name="BExXZ6QU5C0UMWY7U4BHVZNIPANK" hidden="1">#REF!</definedName>
    <definedName name="BExXZ9AHQA2CN9NH6DETF37A1T9K" hidden="1">#REF!</definedName>
    <definedName name="BExXZEDWUYH25UZMW2QU2RXFILJE" hidden="1">#REF!</definedName>
    <definedName name="BExXZFVV4YB42AZ3H1I40YG3JAPU" hidden="1">#REF!</definedName>
    <definedName name="BExXZH37Z6G32IN1Q0UUE2OZNV6G" hidden="1">#REF!</definedName>
    <definedName name="BExXZHJ9T2JELF12CHHGD54J1B0C" hidden="1">#REF!</definedName>
    <definedName name="BExXZIVSCU9APJX77LX77WDF945I">#REF!</definedName>
    <definedName name="BExXZM14XID3OAA88OURJ7QSZW1E" hidden="1">#REF!</definedName>
    <definedName name="BExXZMH7RVYKG7BL51HYEF002733">#REF!</definedName>
    <definedName name="BExXZNJ2X1TK2LRK5ZY3MX49H5T7" hidden="1">#REF!</definedName>
    <definedName name="BExXZOVPCEP495TQSON6PSRQ8XCY" hidden="1">#REF!</definedName>
    <definedName name="BExXZU9X4S5DQDEHRCWFW0NFKU21" hidden="1">#REF!</definedName>
    <definedName name="BExXZXKH7NBARQQAZM69Z57IH1MM" hidden="1">#REF!</definedName>
    <definedName name="BExY05T95YHBLI9ZYWFFT2O2B871" hidden="1">#REF!</definedName>
    <definedName name="BExY07WSDH5QEVM7BJXJK2ZRAI1O" hidden="1">#REF!</definedName>
    <definedName name="BExY0C3UBVC4M59JIRXVQ8OWAJC1" hidden="1">#REF!</definedName>
    <definedName name="BExY0DWL486R4QOVLODC06HW29GL" hidden="1">#REF!</definedName>
    <definedName name="BExY0LP3ZNHQJAHSP0RM9KQWM2Z4">#REF!</definedName>
    <definedName name="BExY0OE8GFHMLLTEAFIOQTOPEVPB" hidden="1">#REF!</definedName>
    <definedName name="BExY0OJHW85S0VKBA8T4HTYPYBOS" hidden="1">#REF!</definedName>
    <definedName name="BExY0T1E034D7XAXNC6F7540LLIE" hidden="1">#REF!</definedName>
    <definedName name="BExY0XTZLHN49J2JH94BYTKBJLT3" hidden="1">#REF!</definedName>
    <definedName name="BExY0XTZYI6L1RTNMA0G3Y63ITHG" hidden="1">#REF!</definedName>
    <definedName name="BExY11FH9TXHERUYGG8FE50U7H7J" hidden="1">#REF!</definedName>
    <definedName name="BExY180UKNW5NIAWD6ZUYTFEH8QS" hidden="1">#REF!</definedName>
    <definedName name="BExY1BBJ5Y28X6MBLWKHHTSR9V3P">#REF!</definedName>
    <definedName name="BExY1DPTV4LSY9MEOUGXF8X052NA" hidden="1">#REF!</definedName>
    <definedName name="BExY1FIMLW9L499KIE7ZJ706UYLM" hidden="1">#REF!</definedName>
    <definedName name="BExY1GK9ELBEKDD7O6HR6DUO8YGO" hidden="1">#REF!</definedName>
    <definedName name="BExY1NWOXXFV9GGZ3PX444LZ8TVX" hidden="1">#REF!</definedName>
    <definedName name="BExY1ONMI973LYH6W67SZIDXWDA0" hidden="1">#REF!</definedName>
    <definedName name="BExY1TR1D4ATKJ4SRCNWSU7XB2U2" hidden="1">#REF!</definedName>
    <definedName name="BExY1UCL0RND63LLSM9X5SFRG117" hidden="1">#REF!</definedName>
    <definedName name="BExY1WAT3937L08HLHIRQHMP2A3H" hidden="1">#REF!</definedName>
    <definedName name="BExY1YEBOSLMID7LURP8QB46AI91" hidden="1">#REF!</definedName>
    <definedName name="BExY20N5RBGLA9CSNVN4D9OJTB73">#REF!</definedName>
    <definedName name="BExY296R8OUCK4XLLSDGENO8RM3O">#REF!</definedName>
    <definedName name="BExY2BVWRNRFN0C7YLZK6SX8HO3A">#REF!</definedName>
    <definedName name="BExY2FS4LFX9OHOTQT7SJ2PXAC25" hidden="1">#REF!</definedName>
    <definedName name="BExY2FXFP72JGCAH09AU2LOARFE3" hidden="1">#REF!</definedName>
    <definedName name="BExY2GDPCZPVU0IQ6IJIB1YQQRQ6" hidden="1">#REF!</definedName>
    <definedName name="BExY2GJ14UUHDXE8TAZ2MZY2FU7H" hidden="1">#REF!</definedName>
    <definedName name="BExY2GTSZ3VA9TXLY7KW1LIAKJ61" hidden="1">#REF!</definedName>
    <definedName name="BExY2IXBR1SGYZH08T7QHKEFS8HA" hidden="1">#REF!</definedName>
    <definedName name="BExY2KKS88TDG9XX95L7B4CJSLX1">#REF!</definedName>
    <definedName name="BExY2LX9OJHZD6LKA6BGF77OR0P2" hidden="1">#REF!</definedName>
    <definedName name="BExY2OBKMWB4R36JL4NP0XBL6KVX">#REF!</definedName>
    <definedName name="BExY2OBLJJKZ8EUSPVHVHEP48WWX" hidden="1">#REF!</definedName>
    <definedName name="BExY2Q4B5FUDA5VU4VRUHX327QN0" hidden="1">#REF!</definedName>
    <definedName name="BExY2Z9AYT815HN6EROZQUMVWCZH">#REF!</definedName>
    <definedName name="BExY3BUHF49HBMC20Z30YPLFCPS7" hidden="1">#REF!</definedName>
    <definedName name="BExY3C59PDF2BON135CH8LLYNO9W" hidden="1">#REF!</definedName>
    <definedName name="BExY3FAME3HIN2RXBJJ7BFZOQELW" hidden="1">#REF!</definedName>
    <definedName name="BExY3HOSK7YI364K15OX70AVR6F1" hidden="1">#REF!</definedName>
    <definedName name="BExY3JXT10HDV8IRQXYNHEEU49VD" hidden="1">#REF!</definedName>
    <definedName name="BExY3NDXUNNEBJ56MN8LPCRB2IB5">#REF!</definedName>
    <definedName name="BExY3PS9FF16S8QWSYU89GM4E8VB" hidden="1">#REF!</definedName>
    <definedName name="BExY3T89AUR83SOAZZ3OMDEJDQ39" hidden="1">#REF!</definedName>
    <definedName name="BExY3YH5PNRCNPT5YW1GGTSK2CL8">#REF!</definedName>
    <definedName name="BExY3YMHKXSM8ZA6J2QVK2F5QV01" hidden="1">#REF!</definedName>
    <definedName name="BExY41X511HFZDAEXQ9KL7CLK946" hidden="1">#REF!</definedName>
    <definedName name="BExY4BT7GKMUXR3MLQA649F0T9ER">#REF!</definedName>
    <definedName name="BExY4DRA1NB56I6KHB22C0U0NKPH" hidden="1">#REF!</definedName>
    <definedName name="BExY4MG771JQ84EMIVB6HQGGHZY7" hidden="1">#REF!</definedName>
    <definedName name="BExY4PQUTBYZGBCOH80JJH5VLRD6" hidden="1">#REF!</definedName>
    <definedName name="BExY4PWCSFB8P3J3TBQB2MD67263" hidden="1">#REF!</definedName>
    <definedName name="BExY4RZW3KK11JLYBA4DWZ92M6LQ" hidden="1">#REF!</definedName>
    <definedName name="BExY4SW8AV0ZS8G2TZLIRJTOBSGD" hidden="1">#REF!</definedName>
    <definedName name="BExY4XOVTTNVZ577RLIEC7NZQFIX" hidden="1">#REF!</definedName>
    <definedName name="BExY4XZN708G0NP8VBG6B3FWTYLT" hidden="1">#REF!</definedName>
    <definedName name="BExY50JAF5CG01GTHAUS7I4ZLUDC" hidden="1">#REF!</definedName>
    <definedName name="BExY52MTCUP3X2H4AU6JWJENOEVW" hidden="1">#REF!</definedName>
    <definedName name="BExY53J7EXFEOFTRNAHLK7IH3ACB" hidden="1">#REF!</definedName>
    <definedName name="BExY5515SJTJS3VM80M3YYR0WF37" hidden="1">#REF!</definedName>
    <definedName name="BExY5515WE39FQ3EG5QHG67V9C0O" hidden="1">#REF!</definedName>
    <definedName name="BExY5986WNAD8NFCPXC9TVLBU4FG" hidden="1">#REF!</definedName>
    <definedName name="BExY5BXBLQUW4SOF44M3WMGHRNE2" hidden="1">#REF!</definedName>
    <definedName name="BExY5DF9MS25IFNWGJ1YAS5MDN8R" hidden="1">#REF!</definedName>
    <definedName name="BExY5ERVGL3UM2MGT8LJ0XPKTZEK" hidden="1">#REF!</definedName>
    <definedName name="BExY5EX6NJFK8W754ZVZDN5DS04K" hidden="1">#REF!</definedName>
    <definedName name="BExY5FIRCYEXUO1CS3SMNI9JSO8V">#REF!</definedName>
    <definedName name="BExY5GF50B4KWANM90GR1LCLKFLJ" hidden="1">#REF!</definedName>
    <definedName name="BExY5NBAKR7A63B937IEEK19Z1NM">#REF!</definedName>
    <definedName name="BExY5S3XD1NJT109CV54IFOHVLQ6" hidden="1">#REF!</definedName>
    <definedName name="BExY5TB2VAI3GHKCPXMCVIOM8B8W" hidden="1">#REF!</definedName>
    <definedName name="BExY6KVS1MMZ2R34PGEFR2BMTU9W" hidden="1">#REF!</definedName>
    <definedName name="BExY6Q9YY7LW745GP7CYOGGSPHGE" hidden="1">#REF!</definedName>
    <definedName name="BExY6QVKB3HJ898QXZTKT53RG7DK" hidden="1">#REF!</definedName>
    <definedName name="BExZIA3C8LKJTEH3MKQ57KJH5TA2" hidden="1">#REF!</definedName>
    <definedName name="BExZIIHH3QNQE3GFMHEE4UMHY6WQ" hidden="1">#REF!</definedName>
    <definedName name="BExZIYO22G5UXOB42GDLYGVRJ6U7" hidden="1">#REF!</definedName>
    <definedName name="BExZJ7I9T8XU4MZRKJ1VVU76V2LZ" hidden="1">#REF!</definedName>
    <definedName name="BExZJA22HQFUO0AXG89KJGS2WE03" hidden="1">#REF!</definedName>
    <definedName name="BExZJFR2S99ZF4NS7QU69IEZ2BBW" hidden="1">#REF!</definedName>
    <definedName name="BExZJMY170JCUU1RWASNZ1HJPRTA" hidden="1">#REF!</definedName>
    <definedName name="BExZJOQR77H0P4SUKVYACDCFBBXO" hidden="1">#REF!</definedName>
    <definedName name="BExZJRAEW7GBZE5XXX8Q1Q4L7IUD">#REF!</definedName>
    <definedName name="BExZJS6RG34ODDY9HMZ0O34MEMSB" hidden="1">#REF!</definedName>
    <definedName name="BExZJT8M7DPA1Q95VUYWWSRFRF5Z" hidden="1">#REF!</definedName>
    <definedName name="BExZJU4ZJUO53Z0ZDKXRX3KI682X" hidden="1">#REF!</definedName>
    <definedName name="BExZJXL0XWTMDCNAWRKKPPARUMKI">#REF!</definedName>
    <definedName name="BExZJZ2Y4FL03G9Z7DEO8M5REO1J">#REF!</definedName>
    <definedName name="BExZK34NR4BAD7HJAP7SQ926UQP3" hidden="1">#REF!</definedName>
    <definedName name="BExZK34OEDKPLCHCPBRGZSXEX38I">#REF!</definedName>
    <definedName name="BExZK3FGPHH5H771U7D5XY7XBS6E" hidden="1">#REF!</definedName>
    <definedName name="BExZK3KSBL672T8RP5Z11434ICM0" hidden="1">#REF!</definedName>
    <definedName name="BExZKCPXFR6V4B3EL4A373FQQU0J">#REF!</definedName>
    <definedName name="BExZKED7NSW2XGFMVNABRND5TZ5Z" hidden="1">#REF!</definedName>
    <definedName name="BExZKGRIH1C8XY2R7Z1LHBXCBRJC" hidden="1">#REF!</definedName>
    <definedName name="BExZKHYORG3O8C772XPFHM1N8T80" hidden="1">#REF!</definedName>
    <definedName name="BExZKJRF2IRR57DG9CLC7MSHWNNN" hidden="1">#REF!</definedName>
    <definedName name="BExZKOPD860AAFL3G9DR23P1C6CN">#REF!</definedName>
    <definedName name="BExZKSWKXCYECJ7U5H5LO58HYXPI" hidden="1">#REF!</definedName>
    <definedName name="BExZKV5GYXO0X760SBD9TWTIQHGI" hidden="1">#REF!</definedName>
    <definedName name="BExZL6E4YVXRUN7ZGF2BIGIXFR8K" hidden="1">#REF!</definedName>
    <definedName name="BExZL9JBEW0WT7UTW5L7BJN2L63O" hidden="1">#REF!</definedName>
    <definedName name="BExZLBHCWHOB4RW4FUX3IWCDNDED" hidden="1">#REF!</definedName>
    <definedName name="BExZLCDWOXSAL3E45Y87GOH1NUUX" hidden="1">#REF!</definedName>
    <definedName name="BExZLGVLMKTPFXG42QYT0PO81G7F" hidden="1">#REF!</definedName>
    <definedName name="BExZLHRZMB1LAT56CZDZRRPS2Q5E" hidden="1">#REF!</definedName>
    <definedName name="BExZLKMK7LRK14S09WLMH7MXSQXM" hidden="1">#REF!</definedName>
    <definedName name="BExZLRYTTJ1CFXKNUBFL18XL2OBI" hidden="1">#REF!</definedName>
    <definedName name="BExZLT5ZPFGYISDYWOPOK90JLRBR" hidden="1">#REF!</definedName>
    <definedName name="BExZLU2C1MN8NUGNP6C0PMUY9INJ" hidden="1">#REF!</definedName>
    <definedName name="BExZM1ERDHY9VB8WIO8BGK3O824A" hidden="1">#REF!</definedName>
    <definedName name="BExZM7JVLG0W8EG5RBU915U3SKBY" hidden="1">#REF!</definedName>
    <definedName name="BExZM85FOVUFF110XMQ9O2ODSJUK" hidden="1">#REF!</definedName>
    <definedName name="BExZM9NFMMDTLANHKPBVLWXVZA1J">#REF!</definedName>
    <definedName name="BExZMF1MMTZ1TA14PZ8ASSU2CBSP" hidden="1">#REF!</definedName>
    <definedName name="BExZMKL5YQZD7F0FUCSVFGLPFK52" hidden="1">#REF!</definedName>
    <definedName name="BExZMOC3VNZALJM71X2T6FV91GTB" hidden="1">#REF!</definedName>
    <definedName name="BExZMXH39OB0I43XEL3K11U3G9PM" hidden="1">#REF!</definedName>
    <definedName name="BExZMZQ3RBKDHT5GLFNLS52OSJA0" hidden="1">#REF!</definedName>
    <definedName name="BExZN2F7Y2J2L2LN5WZRG949MS4A" hidden="1">#REF!</definedName>
    <definedName name="BExZN847WUWKRYTZWG9TCQZJS3OL" hidden="1">#REF!</definedName>
    <definedName name="BExZN9WYNPZGW6ROC24BKADLW30T" hidden="1">#REF!</definedName>
    <definedName name="BExZNH3VISFF4NQI11BZDP5IQ7VG" hidden="1">#REF!</definedName>
    <definedName name="BExZNH98T9Z1QHOZ84PIAHIF0NWJ" hidden="1">#REF!</definedName>
    <definedName name="BExZNIB2Z0PW4MJVTRVEDQX8NTGC" hidden="1">#REF!</definedName>
    <definedName name="BExZNJ1Y8RSOGU7HCLNI4JJ9WA8U" hidden="1">#REF!</definedName>
    <definedName name="BExZNJYCFYVMAOI62GB2BABK1ELE" hidden="1">#REF!</definedName>
    <definedName name="BExZNT3IENBP4PJ3O1VRGS96XB1T" hidden="1">#REF!</definedName>
    <definedName name="BExZNV707LIU6Z5H6QI6H67LHTI1" hidden="1">#REF!</definedName>
    <definedName name="BExZNVCBKB930QQ9QW7KSGOZ0V1M" hidden="1">#REF!</definedName>
    <definedName name="BExZNW8QJ18X0RSGFDWAE9ZSDX39" hidden="1">#REF!</definedName>
    <definedName name="BExZNZDWRS6Q40L8OCWFEIVI0A1O" hidden="1">#REF!</definedName>
    <definedName name="BExZO3FOJ2H54EBKSXFCQ0V9E0UP" hidden="1">#REF!</definedName>
    <definedName name="BExZOB859W6TV1BQUKGH27VWPE9W" hidden="1">#REF!</definedName>
    <definedName name="BExZOBO9NYLGVJQ31LVQ9XS2ZT4N" hidden="1">#REF!</definedName>
    <definedName name="BExZOEIVPQXLMQIOFZKVB6QU4PL2" hidden="1">#REF!</definedName>
    <definedName name="BExZOETNB1CJ3Y2RKLI1ZK0S8Z6H" hidden="1">#REF!</definedName>
    <definedName name="BExZOGBLV9VKIJSZA9FTH6F6I902" hidden="1">#REF!</definedName>
    <definedName name="BExZOL9K1RUXBTLZ6FJ65BIE9G5R" hidden="1">#REF!</definedName>
    <definedName name="BExZOREMVSK4E5VSWM838KHUB8AI" hidden="1">#REF!</definedName>
    <definedName name="BExZOVR745T5P1KS9NV2PXZPZVRG" hidden="1">#REF!</definedName>
    <definedName name="BExZOWI8DO93NIV813D9N2LTOHLE" hidden="1">#REF!</definedName>
    <definedName name="BExZOZSWGLSY2XYVRIS6VSNJDSGD" hidden="1">#REF!</definedName>
    <definedName name="BExZP7AIJKLM6C6CSUIIFAHFBNX2" hidden="1">#REF!</definedName>
    <definedName name="BExZPBHQTOAS88K5A1F1M40RD0V9">#REF!</definedName>
    <definedName name="BExZPFU3AP7RASS5X21Q6MTP5DI1" hidden="1">#REF!</definedName>
    <definedName name="BExZPQ0XY507N8FJMVPKCTK8HC9H" hidden="1">#REF!</definedName>
    <definedName name="BExZPUO3WXZZLJS5CMNV98Z7IUYV" hidden="1">#REF!</definedName>
    <definedName name="BExZPWBJ4H8RND8XVKNCJ474L2J6" hidden="1">#REF!</definedName>
    <definedName name="BExZQ37OVBR25U32CO2YYVPZOMR5" hidden="1">#REF!</definedName>
    <definedName name="BExZQ3IHNAFF2HI20IH754T349LH" hidden="1">#REF!</definedName>
    <definedName name="BExZQ3NT7H06VO0AR48WHZULZB93" hidden="1">#REF!</definedName>
    <definedName name="BExZQ7PJU07SEJMDX18U9YVDC2GU" hidden="1">#REF!</definedName>
    <definedName name="BExZQ97GRS1JT451BUNZG7OVGF7Q" hidden="1">#REF!</definedName>
    <definedName name="BExZQIHTGHK7OOI2Y2PN3JYBY82I" hidden="1">#REF!</definedName>
    <definedName name="BExZQJJMGU5MHQOILGXGJPAQI5XI" hidden="1">#REF!</definedName>
    <definedName name="BExZQJUG4T2EM8SMDTEKNG6VMCKU" hidden="1">#REF!</definedName>
    <definedName name="BExZQS8J2E11B753RPB4WFVXU4T9">#REF!</definedName>
    <definedName name="BExZQUC2XT0N2L3P8GBJVHPN2EFL" hidden="1">#REF!</definedName>
    <definedName name="BExZQV8H2FX59JJ5NIST3R3Z7WS6">#REF!</definedName>
    <definedName name="BExZQXBYEBN28QUH1KOVW6KKA5UM" hidden="1">#REF!</definedName>
    <definedName name="BExZQXXJ8N8SGL3EEG4N5FLUDC1S" hidden="1">#REF!</definedName>
    <definedName name="BExZQZKT146WEN8FTVZ7Y5TSB8L5" hidden="1">#REF!</definedName>
    <definedName name="BExZR485AKBH93YZ08CMUC3WROED" hidden="1">#REF!</definedName>
    <definedName name="BExZR7TL98P2PPUVGIZYR5873DWW" hidden="1">#REF!</definedName>
    <definedName name="BExZRAO76C1QFA82TUTQ22AW9M48" hidden="1">#REF!</definedName>
    <definedName name="BExZRGD1603X5ACFALUUDKCD7X48" hidden="1">#REF!</definedName>
    <definedName name="BExZRGNSUPG6TBX2L292MP1PLVMU" hidden="1">#REF!</definedName>
    <definedName name="BExZRP1X6UVLN1UOLHH5VF4STP1O" hidden="1">#REF!</definedName>
    <definedName name="BExZRQ930U6OCYNV00CH5I0Q4LPE" hidden="1">#REF!</definedName>
    <definedName name="BExZRW8W514W8OZ72YBONYJ64GXF" hidden="1">#REF!</definedName>
    <definedName name="BExZRWJP2BUVFJPO8U8ATQEP0LZU" hidden="1">#REF!</definedName>
    <definedName name="BExZRYN6TKLS1N70DLRI2IKWN37Q" hidden="1">#REF!</definedName>
    <definedName name="BExZS1CBTC8QC8S2HIB93A2TPFQA" hidden="1">#REF!</definedName>
    <definedName name="BExZS2OY9JTSSP01ZQ6V2T2LO5R9" hidden="1">#REF!</definedName>
    <definedName name="BExZS3FTE6KGAN6EL6PVW0RS1JES" hidden="1">#REF!</definedName>
    <definedName name="BExZS8OQTOQF4WGGROSRBN40SG0D">#REF!</definedName>
    <definedName name="BExZSI9USDLZAN8LI8M4YYQL24GZ" hidden="1">#REF!</definedName>
    <definedName name="BExZSS0LA2JY4ZLJ1Z5YCMLJJZCH" hidden="1">#REF!</definedName>
    <definedName name="BExZSYRAL38T8SFTHLEC94VZAPTB" hidden="1">#REF!</definedName>
    <definedName name="BExZSZ21VX9ESDG8PFXHDLT82KLO" hidden="1">#REF!</definedName>
    <definedName name="BExZT099CSLD6DJMIKJKIXDO8GD5" hidden="1">#REF!</definedName>
    <definedName name="BExZT4G9XWEXQ18D0PEKSEHI6WID" hidden="1">#REF!</definedName>
    <definedName name="BExZT7QY243WPD2U861XHMTPS78R" hidden="1">#REF!</definedName>
    <definedName name="BExZTAQV2QVSZY5Y3VCCWUBSBW9P" hidden="1">#REF!</definedName>
    <definedName name="BExZTC8S1L60TW34BLBQLDKD9RH4" hidden="1">#REF!</definedName>
    <definedName name="BExZTCP3AS1RQUH3NNZGOJY7ORHW" hidden="1">#REF!</definedName>
    <definedName name="BExZTHSI2FX56PWRSNX9H5EWTZFO" hidden="1">#REF!</definedName>
    <definedName name="BExZTJL3HVBFY139H6CJHEQCT1EL" hidden="1">#REF!</definedName>
    <definedName name="BExZTLOL8OPABZI453E0KVNA1GJS" hidden="1">#REF!</definedName>
    <definedName name="BExZTRTVWTMKCPET67E7AUW31QOH">#REF!</definedName>
    <definedName name="BExZTT6J3X0TOX0ZY6YPLUVMCW9X" hidden="1">#REF!</definedName>
    <definedName name="BExZTW6ECBRA0BBITWBQ8R93RMCL" hidden="1">#REF!</definedName>
    <definedName name="BExZTYQ1JEJ7OY2XU5OVPIV2ST7B" hidden="1">#REF!</definedName>
    <definedName name="BExZTZRQ0WP21ITNV942ZE8OJVWZ" hidden="1">#REF!</definedName>
    <definedName name="BExZU2BHYAOKSCBM3C5014ZF6IXS" hidden="1">#REF!</definedName>
    <definedName name="BExZU2RMJTXOCS0ROPMYPE6WTD87" hidden="1">#REF!</definedName>
    <definedName name="BExZU4PUHEQETAS2NM9TK6EASM49">#REF!</definedName>
    <definedName name="BExZUF7G8FENTJKH9R1XUWXM6CWD" hidden="1">#REF!</definedName>
    <definedName name="BExZUNARUJBIZ08VCAV3GEVBIR3D" hidden="1">#REF!</definedName>
    <definedName name="BExZUPZPM5VG0U7QOR9TJE7TLZP2" hidden="1">#REF!</definedName>
    <definedName name="BExZUSZSJZU49WES7TCI0N0HW4M5" hidden="1">#REF!</definedName>
    <definedName name="BExZUSZT5496UMBP4LFSLTR1GVEW" hidden="1">#REF!</definedName>
    <definedName name="BExZUT54340I38GVCV79EL116WR0" hidden="1">#REF!</definedName>
    <definedName name="BExZUVOQ7S4P6T0GV7JJ6O4MNBKW" hidden="1">#REF!</definedName>
    <definedName name="BExZUYDULCX65H9OZ9JHPBNKF3MI" hidden="1">#REF!</definedName>
    <definedName name="BExZUZFO8JDDWOJ2EA3WKEJSLJX7">#REF!</definedName>
    <definedName name="BExZUZVY52YCLVUL7DT4IPKDUTZF">#REF!</definedName>
    <definedName name="BExZUZVY5ANGZJG00334A3ZJKZML">#REF!</definedName>
    <definedName name="BExZV0XN2SXJPDK6BLBH11RLTRCA" hidden="1">#REF!</definedName>
    <definedName name="BExZV2QD5ZDK3AGDRULLA7JB46C3" hidden="1">#REF!</definedName>
    <definedName name="BExZV4OFC4E044NV2AK8G2UA1XAF" hidden="1">#REF!</definedName>
    <definedName name="BExZV4TVWFJMKGL2Q6E2LQ1UOQVH">#REF!</definedName>
    <definedName name="BExZV5A06VDOWVSX0XEWXUJG2B5Q">#REF!</definedName>
    <definedName name="BExZV5A1D4A6IRJFEQE7N3YOBI5O" hidden="1">#REF!</definedName>
    <definedName name="BExZV89VHU9IA6Q4CS2B3ZBAQB4G">#REF!</definedName>
    <definedName name="BExZVBQ29OM0V8XAL3HL0JIM0MMU" hidden="1">#REF!</definedName>
    <definedName name="BExZVCRRWDAEMKOMWLKW8Y589BTB" hidden="1">#REF!</definedName>
    <definedName name="BExZVEPYS6HYXG8RN9GMWZTHDEMK" hidden="1">#REF!</definedName>
    <definedName name="BExZVGO6J54L173UNUYR28OQA7T7">#REF!</definedName>
    <definedName name="BExZVLM4T9ORS4ZWHME46U4Q103C" hidden="1">#REF!</definedName>
    <definedName name="BExZVM7OZWPPRH5YQW50EYMMIW1A" hidden="1">#REF!</definedName>
    <definedName name="BExZVPYGX2C5OSHMZ6F0KBKZ6B1S" hidden="1">#REF!</definedName>
    <definedName name="BExZVW92BIGOE7S7BGNAK369OBAA" hidden="1">#REF!</definedName>
    <definedName name="BExZVWUNCG7ICXXRU9ALHEE8FA28">#REF!</definedName>
    <definedName name="BExZW5UARC8W9AQNLJX2I5WQWS5F" hidden="1">#REF!</definedName>
    <definedName name="BExZW7C9K41ALCD7X4L9UO3XAAJG" hidden="1">#REF!</definedName>
    <definedName name="BExZW7HRGN6A9YS41KI2B2UUMJ7X" hidden="1">#REF!</definedName>
    <definedName name="BExZW8ZPNV43UXGOT98FDNIBQHZY" hidden="1">#REF!</definedName>
    <definedName name="BExZW950TR2MMXPUMDVBYG2WV1AX">#REF!</definedName>
    <definedName name="BExZWKZ5N3RDXU8MZ8HQVYYD8O0F" hidden="1">#REF!</definedName>
    <definedName name="BExZWO4ITR24TI60TY7ZB4VTJJ3K" hidden="1">#REF!</definedName>
    <definedName name="BExZWSMC9T48W74GFGQCIUJ8ZPP3" hidden="1">#REF!</definedName>
    <definedName name="BExZWTO13WI5HYOD923V9HWRJYKJ" hidden="1">#REF!</definedName>
    <definedName name="BExZWUF2V4HY3HI8JN9ZVPRWK1H3" hidden="1">#REF!</definedName>
    <definedName name="BExZWX45URTK9KYDJHEXL1OTZ833" hidden="1">#REF!</definedName>
    <definedName name="BExZX0EWQEZO86WDAD9A4EAEZ012" hidden="1">#REF!</definedName>
    <definedName name="BExZX1WSR48BBWSFW7QP7EUMPQM7" hidden="1">#REF!</definedName>
    <definedName name="BExZX2T6ZT2DZLYSDJJBPVIT5OK2" hidden="1">#REF!</definedName>
    <definedName name="BExZX8I6XYE9MJFC5JUG3ZJE9YCS" hidden="1">#REF!</definedName>
    <definedName name="BExZX8NJ68Z7526CM7YAJAML7HAW">#REF!</definedName>
    <definedName name="BExZXOJDELULNLEH7WG0OYJT0NJ4" hidden="1">#REF!</definedName>
    <definedName name="BExZXOOTRNUK8LGEAZ8ZCFW9KXQ1" hidden="1">#REF!</definedName>
    <definedName name="BExZXT6JOXNKEDU23DKL8XZAJZIH" hidden="1">#REF!</definedName>
    <definedName name="BExZXTHHFBGVI1B14PIGDZ7A5BSD" hidden="1">#REF!</definedName>
    <definedName name="BExZXUONY9GJ0C0UE78WVHD53TG1" hidden="1">#REF!</definedName>
    <definedName name="BExZXUTYW1HWEEZ1LIX4OQWC7HL1" hidden="1">#REF!</definedName>
    <definedName name="BExZXY4NKQL9QD76YMQJ15U1C2G8" hidden="1">#REF!</definedName>
    <definedName name="BExZXYA4YA3LROELPDUCJ8SP9YM0" hidden="1">#REF!</definedName>
    <definedName name="BExZXYQ7U5G08FQGUIGYT14QCBOF" hidden="1">#REF!</definedName>
    <definedName name="BExZY02V77YJBMODJSWZOYCMPS5X" hidden="1">#REF!</definedName>
    <definedName name="BExZY49QRZIR6CA41LFA9LM6EULU" hidden="1">#REF!</definedName>
    <definedName name="BExZY6IROS5YIIB5FW4BKA918EI1">#REF!</definedName>
    <definedName name="BExZYBWXR2E0PR1Z4TCKJTCUQJ1U" hidden="1">#REF!</definedName>
    <definedName name="BExZYS8XKDLQGGF58DRC95JZH7RY" hidden="1">#REF!</definedName>
    <definedName name="BExZYZFUXDA4KLDPV6XMXBEFLZXM" hidden="1">#REF!</definedName>
    <definedName name="BExZZ24YQOBUJTDPVU4JE2DI81OU" hidden="1">#REF!</definedName>
    <definedName name="BExZZ2FQA9A8C7CJKMEFQ9VPSLCE" hidden="1">#REF!</definedName>
    <definedName name="BExZZC6HAIITD2LG9VYL7VF2213L" hidden="1">#REF!</definedName>
    <definedName name="BExZZCHAVHW8C2H649KRGVQ0WVRT" hidden="1">#REF!</definedName>
    <definedName name="BExZZKKGKMA7EGN8TWDUPVM4A4A0">#REF!</definedName>
    <definedName name="BExZZLBIB77S0Z0JWZONZD23ZI0H">#REF!</definedName>
    <definedName name="BExZZQEWRZD35MLC7GPJ2ILASZJ5" hidden="1">#REF!</definedName>
    <definedName name="BExZZTK54OTLF2YB68BHGOS27GEN" hidden="1">#REF!</definedName>
    <definedName name="BExZZX5LNMXWHX5WKP9XRZI1YZA1" hidden="1">#REF!</definedName>
    <definedName name="BExZZX5MEB3GXBOTMOBK3DECI5IW" hidden="1">#REF!</definedName>
    <definedName name="BExZZXB3JQQG4SIZS4MRU6NNW7HI" hidden="1">#REF!</definedName>
    <definedName name="BExZZZEMIIFKMLLV4DJKX5TB9R5V" hidden="1">#REF!</definedName>
    <definedName name="bfb" hidden="1">{#N/A,#N/A,FALSE,"sf01-expenses"}</definedName>
    <definedName name="bfbdfb" hidden="1">{#N/A,#N/A,FALSE,"entity bs";#N/A,#N/A,FALSE,"entity p &amp; l"}</definedName>
    <definedName name="bfbgbg"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bfdbd" hidden="1">{#N/A,#N/A,FALSE,"sf01-expenses"}</definedName>
    <definedName name="bgtr4" hidden="1">{#N/A,#N/A,FALSE,"entity bs";#N/A,#N/A,FALSE,"entity p &amp; l"}</definedName>
    <definedName name="BILL">#REF!</definedName>
    <definedName name="BLPH1" hidden="1">#REF!</definedName>
    <definedName name="BLPH10" hidden="1">[35]GDP!$AL$13</definedName>
    <definedName name="BLPH100" hidden="1">[36]inflation!$F$7</definedName>
    <definedName name="BLPH101" hidden="1">[36]inflation!#REF!</definedName>
    <definedName name="BLPH102" hidden="1">[36]inflation!#REF!</definedName>
    <definedName name="BLPH103" hidden="1">[36]inflation!#REF!</definedName>
    <definedName name="BLPH104" hidden="1">[36]consumption!#REF!</definedName>
    <definedName name="BLPH105" hidden="1">[36]consumption!#REF!</definedName>
    <definedName name="BLPH106" hidden="1">[36]surveys!$L$7</definedName>
    <definedName name="BLPH107" hidden="1">[36]exports!$C$7</definedName>
    <definedName name="BLPH108" hidden="1">[36]surveys!#REF!</definedName>
    <definedName name="BLPH109" hidden="1">[36]surveys!$AJ$7</definedName>
    <definedName name="BLPH11" hidden="1">[35]GDP!#REF!</definedName>
    <definedName name="BLPH110" hidden="1">[37]Production!#REF!</definedName>
    <definedName name="BLPH111" hidden="1">[36]surveys!$DW$7</definedName>
    <definedName name="BLPH112" hidden="1">[36]exports!$J$7</definedName>
    <definedName name="BLPH113" hidden="1">[36]exports!$S$7</definedName>
    <definedName name="BLPH114" hidden="1">#REF!</definedName>
    <definedName name="BLPH115" hidden="1">#REF!</definedName>
    <definedName name="BLPH116" hidden="1">#REF!</definedName>
    <definedName name="BLPH117" hidden="1">#REF!</definedName>
    <definedName name="BLPH118" hidden="1">#REF!</definedName>
    <definedName name="BLPH119" hidden="1">#REF!</definedName>
    <definedName name="BLPH12" hidden="1">[35]GDP!#REF!</definedName>
    <definedName name="BLPH120" hidden="1">#REF!</definedName>
    <definedName name="BLPH121" hidden="1">#REF!</definedName>
    <definedName name="BLPH122" hidden="1">#REF!</definedName>
    <definedName name="BLPH13" hidden="1">[35]GDP!#REF!</definedName>
    <definedName name="BLPH14" hidden="1">[35]GDP!$EN$13</definedName>
    <definedName name="BLPH15" hidden="1">[35]GDP!$EP$13</definedName>
    <definedName name="BLPH154" hidden="1">[36]labour!$AS$9</definedName>
    <definedName name="BLPH155" hidden="1">#REF!</definedName>
    <definedName name="BLPH156" hidden="1">[36]consumption!#REF!</definedName>
    <definedName name="BLPH157" hidden="1">[37]Production!#REF!</definedName>
    <definedName name="BLPH158" hidden="1">[36]weekly!$K$6</definedName>
    <definedName name="BLPH159" hidden="1">[36]inflation!#REF!</definedName>
    <definedName name="BLPH16" hidden="1">[35]GDP!$ER$13</definedName>
    <definedName name="BLPH17" hidden="1">[35]GDP!$EX$20</definedName>
    <definedName name="BLPH171" hidden="1">[36]weekly!$N$95</definedName>
    <definedName name="BLPH172" hidden="1">[36]weekly!$U$95</definedName>
    <definedName name="BLPH173" hidden="1">[36]weekly!$E$6</definedName>
    <definedName name="BLPH174" hidden="1">[36]weekly!$H$6</definedName>
    <definedName name="BLPH175" hidden="1">[36]consumption!#REF!</definedName>
    <definedName name="BLPH176" hidden="1">[37]Production!#REF!</definedName>
    <definedName name="BLPH177" hidden="1">[37]Production!#REF!</definedName>
    <definedName name="BLPH178" hidden="1">[37]Production!#REF!</definedName>
    <definedName name="BLPH179" hidden="1">[37]Production!$AM$8</definedName>
    <definedName name="BLPH18" hidden="1">[35]GDP!$FB$13</definedName>
    <definedName name="BLPH180" hidden="1">[37]Production!$AI$8</definedName>
    <definedName name="BLPH181" hidden="1">#REF!</definedName>
    <definedName name="BLPH182" hidden="1">#REF!</definedName>
    <definedName name="BLPH183" hidden="1">#REF!</definedName>
    <definedName name="BLPH184" hidden="1">#REF!</definedName>
    <definedName name="BLPH185" hidden="1">[36]exports!$G$7</definedName>
    <definedName name="BLPH186" hidden="1">[36]exports!$P$7</definedName>
    <definedName name="BLPH187" hidden="1">[37]Production!$DF$8</definedName>
    <definedName name="BLPH188" hidden="1">[37]Production!#REF!</definedName>
    <definedName name="BLPH189" hidden="1">[37]Production!#REF!</definedName>
    <definedName name="BLPH19" hidden="1">[35]GDP!$EZ$20</definedName>
    <definedName name="BLPH190" hidden="1">#REF!</definedName>
    <definedName name="BLPH191" hidden="1">#REF!</definedName>
    <definedName name="BLPH192" hidden="1">[37]Production!$DI$8</definedName>
    <definedName name="BLPH193" hidden="1">[37]Production!$BX$8</definedName>
    <definedName name="BLPH194" hidden="1">[37]Production!#REF!</definedName>
    <definedName name="BLPH195" hidden="1">[37]Production!$CF$8</definedName>
    <definedName name="BLPH196" hidden="1">[38]Exports!$M$58</definedName>
    <definedName name="BLPH197" hidden="1">[38]Exports!$O$58</definedName>
    <definedName name="BLPH198" hidden="1">[38]Exports!$AJ$10</definedName>
    <definedName name="BLPH199" hidden="1">[38]Exports!$AL$10</definedName>
    <definedName name="BLPH2" hidden="1">[39]PPP!#REF!</definedName>
    <definedName name="BLPH200" hidden="1">[38]Exports!$U$10</definedName>
    <definedName name="BLPH201" hidden="1">[38]Exports!$W$10</definedName>
    <definedName name="BLPH202" hidden="1">[38]Exports!$Z$10</definedName>
    <definedName name="BLPH203" hidden="1">[38]Exports!$AB$10</definedName>
    <definedName name="BLPH204" hidden="1">[38]Exports!$AE$10</definedName>
    <definedName name="BLPH205" hidden="1">[38]Exports!$AG$10</definedName>
    <definedName name="BLPH206" hidden="1">[38]Exports!$AP$10</definedName>
    <definedName name="BLPH207" hidden="1">[38]Exports!$AR$10</definedName>
    <definedName name="BLPH208" hidden="1">[38]Exports!$AV$10</definedName>
    <definedName name="BLPH209" hidden="1">[38]Exports!$AT$10</definedName>
    <definedName name="BLPH21" hidden="1">#REF!</definedName>
    <definedName name="BLPH210" hidden="1">[38]Exports!$AZ$10</definedName>
    <definedName name="BLPH211" hidden="1">[38]Exports!$AX$10</definedName>
    <definedName name="BLPH212" hidden="1">[38]Exports!$BD$46</definedName>
    <definedName name="BLPH213" hidden="1">[38]Exports!$BB$46</definedName>
    <definedName name="BLPH214" hidden="1">#REF!</definedName>
    <definedName name="BLPH215" hidden="1">#REF!</definedName>
    <definedName name="BLPH216" hidden="1">#REF!</definedName>
    <definedName name="BLPH217" hidden="1">#REF!</definedName>
    <definedName name="BLPH218" hidden="1">#REF!</definedName>
    <definedName name="BLPH219" hidden="1">#REF!</definedName>
    <definedName name="BLPH220" hidden="1">#REF!</definedName>
    <definedName name="BLPH221" hidden="1">#REF!</definedName>
    <definedName name="BLPH222" hidden="1">#REF!</definedName>
    <definedName name="BLPH223" hidden="1">'[35]Exchange Rates'!$H$7</definedName>
    <definedName name="BLPH224" hidden="1">'[35]Exchange Rates'!$B$32</definedName>
    <definedName name="BLPH225" hidden="1">'[35]Exchange Rates'!$D$7</definedName>
    <definedName name="BLPH226" hidden="1">'[35]Exchange Rates'!$F$7</definedName>
    <definedName name="BLPH227" hidden="1">'[35]Exchange Rates'!$J$7</definedName>
    <definedName name="BLPH228" hidden="1">'[35]Exchange Rates'!$L$7</definedName>
    <definedName name="BLPH229" hidden="1">'[35]Exchange Rates'!$N$29</definedName>
    <definedName name="BLPH230" hidden="1">[40]Exports!#REF!</definedName>
    <definedName name="BLPH231" hidden="1">'[35]Exchange Rates'!$AI$55</definedName>
    <definedName name="BLPH232" hidden="1">'[35]Exchange Rates'!$AG$55</definedName>
    <definedName name="BLPH233" hidden="1">[40]Exports!#REF!</definedName>
    <definedName name="BLPH234" hidden="1">'[35]Exchange Rates'!$AC$55</definedName>
    <definedName name="BLPH235" hidden="1">'[35]Exchange Rates'!$AA$7</definedName>
    <definedName name="BLPH236" hidden="1">'[35]Exchange Rates'!$Y$55</definedName>
    <definedName name="BLPH237" hidden="1">'[35]Exchange Rates'!$AK$7</definedName>
    <definedName name="BLPH238" hidden="1">[40]Interest_Rate_Markets!#REF!</definedName>
    <definedName name="BLPH239" hidden="1">'[35]Industrial Production'!#REF!</definedName>
    <definedName name="BLPH240" hidden="1">'[35]Industrial Production'!$CU$82</definedName>
    <definedName name="BLPH241" hidden="1">'[35]Industrial Production'!#REF!</definedName>
    <definedName name="BLPH242" hidden="1">'[35]Industrial Production'!#REF!</definedName>
    <definedName name="BLPH243" hidden="1">'[35]Industrial Production'!$CX$57</definedName>
    <definedName name="BLPH244" hidden="1">'[35]Industrial Production'!$CR$139</definedName>
    <definedName name="BLPH245" hidden="1">'[35]Industrial Production'!$CO$9</definedName>
    <definedName name="BLPH246" hidden="1">'[35]Industrial Production'!#REF!</definedName>
    <definedName name="BLPH247" hidden="1">'[35]Industrial Production'!$CU$83</definedName>
    <definedName name="BLPH248" hidden="1">[38]Exports!$DE$10</definedName>
    <definedName name="BLPH249" hidden="1">[38]Exports!$DG$10</definedName>
    <definedName name="BLPH250" hidden="1">'[35]Industrial Production'!$U$9</definedName>
    <definedName name="BLPH251" hidden="1">'[35]Industrial Production'!$Z$9</definedName>
    <definedName name="BLPH252" hidden="1">'[35]Industrial Production'!$AD$153</definedName>
    <definedName name="BLPH253" hidden="1">'[35]Industrial Production'!$AG$57</definedName>
    <definedName name="BLPH254" hidden="1">[36]inflation!$BH$7</definedName>
    <definedName name="BLPH255" hidden="1">[37]Production!$BP$8</definedName>
    <definedName name="BLPH256" hidden="1">[36]surveys!$X$7</definedName>
    <definedName name="BLPH257" hidden="1">[36]inflation!$BN$7</definedName>
    <definedName name="BLPH258" hidden="1">#REF!</definedName>
    <definedName name="BLPH259" hidden="1">#REF!</definedName>
    <definedName name="BLPH260" hidden="1">#REF!</definedName>
    <definedName name="BLPH261" hidden="1">#REF!</definedName>
    <definedName name="BLPH262" hidden="1">#REF!</definedName>
    <definedName name="BLPH263" hidden="1">#REF!</definedName>
    <definedName name="BLPH264" hidden="1">#REF!</definedName>
    <definedName name="BLPH265" hidden="1">#REF!</definedName>
    <definedName name="BLPH266" hidden="1">#REF!</definedName>
    <definedName name="BLPH267" hidden="1">#REF!</definedName>
    <definedName name="BLPH268" hidden="1">#REF!</definedName>
    <definedName name="BLPH269" hidden="1">#REF!</definedName>
    <definedName name="BLPH270" hidden="1">#REF!</definedName>
    <definedName name="BLPH271" hidden="1">#REF!</definedName>
    <definedName name="BLPH272" hidden="1">#REF!</definedName>
    <definedName name="BLPH273" hidden="1">#REF!</definedName>
    <definedName name="BLPH290" hidden="1">'[40]Consumption &amp; Investment'!#REF!</definedName>
    <definedName name="BLPH294" hidden="1">'[41]Data by Country'!$BO$29</definedName>
    <definedName name="BLPH3" hidden="1">[39]PPP!#REF!</definedName>
    <definedName name="BLPH309" hidden="1">[40]Markets_12!#REF!</definedName>
    <definedName name="BLPH310" hidden="1">[40]Markets_12!#REF!</definedName>
    <definedName name="BLPH311" hidden="1">[40]Markets_12!#REF!</definedName>
    <definedName name="BLPH312" hidden="1">[40]Markets_12!#REF!</definedName>
    <definedName name="BLPH318" hidden="1">[40]Markets_12!#REF!</definedName>
    <definedName name="BLPH4" hidden="1">[39]PPP!#REF!</definedName>
    <definedName name="BLPH5" hidden="1">[39]PPP!#REF!</definedName>
    <definedName name="BLPH6" hidden="1">[35]GDP!$AD$13</definedName>
    <definedName name="BLPH60" hidden="1">[36]consumption!#REF!</definedName>
    <definedName name="BLPH61" hidden="1">[36]consumption!#REF!</definedName>
    <definedName name="BLPH67" hidden="1">[36]surveys!$H$7</definedName>
    <definedName name="BLPH68" hidden="1">[36]consumption!#REF!</definedName>
    <definedName name="BLPH69" hidden="1">[36]consumption!$AF$7</definedName>
    <definedName name="BLPH7" hidden="1">[35]GDP!$AN$49</definedName>
    <definedName name="BLPH70" hidden="1">[36]consumption!$T$7</definedName>
    <definedName name="BLPH71" hidden="1">[36]surveys!#REF!</definedName>
    <definedName name="BLPH72" hidden="1">[36]surveys!$C$7</definedName>
    <definedName name="BLPH73" hidden="1">[36]surveys!$P$7</definedName>
    <definedName name="BLPH74" hidden="1">[37]Production!#REF!</definedName>
    <definedName name="BLPH75" hidden="1">[36]surveys!$T$7</definedName>
    <definedName name="BLPH76" hidden="1">[36]surveys!$AB$7</definedName>
    <definedName name="BLPH77" hidden="1">#REF!</definedName>
    <definedName name="BLPH78" hidden="1">#REF!</definedName>
    <definedName name="BLPH79" hidden="1">[36]weekly!$A$6</definedName>
    <definedName name="BLPH8" hidden="1">[35]GDP!$AH$17</definedName>
    <definedName name="BLPH80" hidden="1">[36]labour!$B$9</definedName>
    <definedName name="BLPH81" hidden="1">[36]consumption!$BA$7</definedName>
    <definedName name="BLPH82" hidden="1">[37]Production!#REF!</definedName>
    <definedName name="BLPH83" hidden="1">[36]labour!$AG$10</definedName>
    <definedName name="BLPH84" hidden="1">[36]labour!$AK$9</definedName>
    <definedName name="BLPH85" hidden="1">[36]labour!$AO$9</definedName>
    <definedName name="BLPH86" hidden="1">[36]surveys!$AF$37</definedName>
    <definedName name="BLPH87" hidden="1">[36]consumption!$AS$7</definedName>
    <definedName name="BLPH88" hidden="1">[36]inflation!$AD$7</definedName>
    <definedName name="BLPH89" hidden="1">[37]Production!$P$56</definedName>
    <definedName name="BLPH9" hidden="1">[35]GDP!$AJ$13</definedName>
    <definedName name="BLPH90" hidden="1">#REF!</definedName>
    <definedName name="BLPH91" hidden="1">[37]Production!$V$8</definedName>
    <definedName name="BLPH92" hidden="1">[37]Production!$M$12</definedName>
    <definedName name="BLPH93" hidden="1">[36]inflation!#REF!</definedName>
    <definedName name="BLPH94" hidden="1">[36]inflation!#REF!</definedName>
    <definedName name="BLPH95" hidden="1">[36]inflation!#REF!</definedName>
    <definedName name="BLPH96" hidden="1">[37]Production!$M$8</definedName>
    <definedName name="BLPH97" hidden="1">[36]inflation!#REF!</definedName>
    <definedName name="BLPH98" hidden="1">[36]inflation!#REF!</definedName>
    <definedName name="BLPH99" hidden="1">[36]inflation!#REF!</definedName>
    <definedName name="bn" hidden="1">{#N/A,#N/A,FALSE,"Cover";#N/A,#N/A,FALSE,"Index";#N/A,#N/A,FALSE,"1";#N/A,#N/A,FALSE,"2";#N/A,#N/A,FALSE,"3";#N/A,#N/A,FALSE,"4";#N/A,#N/A,FALSE,"5";#N/A,#N/A,FALSE,"6";#N/A,#N/A,FALSE,"7";#N/A,#N/A,FALSE,"8";#N/A,#N/A,FALSE,"9";#N/A,#N/A,FALSE,"10"}</definedName>
    <definedName name="Branch_List">[42]Mapping!$J$5:$J$18</definedName>
    <definedName name="bsfgsfg" hidden="1">{#N/A,#N/A,FALSE,"sf01-expenses"}</definedName>
    <definedName name="bt" hidden="1">{#N/A,#N/A,FALSE,"sf01-expenses"}</definedName>
    <definedName name="btr" hidden="1">{#N/A,#N/A,FALSE,"sf01-expenses";#N/A,#N/A,FALSE,"sf01 - income";#N/A,#N/A,FALSE,"sf01 - liabilities";#N/A,#N/A,FALSE,"sf 01 - assets";#N/A,#N/A,FALSE,"sf 01 - asset appn"}</definedName>
    <definedName name="BU">[29]Table!$B$4:$B$7</definedName>
    <definedName name="BU_Plan_transfer">[27]Challenges!#REF!</definedName>
    <definedName name="Budget">[43]Data!$C$5:$N$15</definedName>
    <definedName name="BusinessUnit">#REF!</definedName>
    <definedName name="BusinessUnitList">#REF!</definedName>
    <definedName name="bvcvb" hidden="1">{#N/A,#N/A,FALSE,"sf01-expenses";#N/A,#N/A,FALSE,"sf01 - income";#N/A,#N/A,FALSE,"sf01 - liabilities";#N/A,#N/A,FALSE,"sf 01 - assets";#N/A,#N/A,FALSE,"sf 01 - asset appn"}</definedName>
    <definedName name="bxbcxcb" hidden="1">{#N/A,#N/A,FALSE,"sf01-expenses"}</definedName>
    <definedName name="ca" hidden="1">{"KPI",#N/A,FALSE,"KPI";"GRAPHS",#N/A,FALSE,"GRAPH";"PROFIT_LOSS",#N/A,FALSE,"P&amp;L";"BAL_SHEET",#N/A,FALSE,"BS";"FUM_FLOW",#N/A,FALSE,"FUM"}</definedName>
    <definedName name="Capital_ID_Consol">#REF!</definedName>
    <definedName name="CapRate">'[44]Compass capitalisation'!$P$19</definedName>
    <definedName name="casualrate">#REF!</definedName>
    <definedName name="Categories">[45]ConsolWorkings!$P$12:$P$21</definedName>
    <definedName name="CatList">#REF!</definedName>
    <definedName name="cbAuditSheet" hidden="1">#REF!</definedName>
    <definedName name="cbcbcb" hidden="1">{#N/A,#N/A,FALSE,"sf01-expenses";#N/A,#N/A,FALSE,"sf01 - income";#N/A,#N/A,FALSE,"sf01 - liabilities";#N/A,#N/A,FALSE,"sf 01 - assets";#N/A,#N/A,FALSE,"sf 01 - asset appn"}</definedName>
    <definedName name="cbGens1" hidden="1">[9]GENS!$I$5</definedName>
    <definedName name="cbxcb" hidden="1">{#N/A,#N/A,FALSE,"sf01-expenses";#N/A,#N/A,FALSE,"sf01 - income";#N/A,#N/A,FALSE,"sf01 - liabilities";#N/A,#N/A,FALSE,"sf 01 - assets";#N/A,#N/A,FALSE,"sf 01 - asset appn"}</definedName>
    <definedName name="cc" hidden="1">{#N/A,#N/A,FALSE,"ExecSummary_FUM";#N/A,#N/A,FALSE,"ExecSummary_Profit";#N/A,#N/A,FALSE,"Product Commentary";#N/A,#N/A,FALSE,"Detailed PerfStmnt";#N/A,#N/A,FALSE,"P&amp;L Explanation"}</definedName>
    <definedName name="ccc" hidden="1">{#N/A,#N/A,FALSE,"Sheet1"}</definedName>
    <definedName name="cent" hidden="1">{TRUE,TRUE,-1.25,-15.5,484.5,301.5,FALSE,TRUE,TRUE,TRUE,0,1,#N/A,1,#N/A,6.09375,32.0588235294118,1,FALSE,FALSE,3,TRUE,1,FALSE,100,"Swvu.Zeros._.hidden.","ACwvu.Zeros._.hidden.",1,FALSE,FALSE,0.748031496062992,0.748031496062992,0.984251968503937,0.984251968503937,1,"","&amp;L&amp;6&amp;D &amp;T",FALSE,FALSE,FALSE,FALSE,1,100,#N/A,#N/A,"=R7C1:R98C6","=R1:R6",#N/A,"Cwvu.Zeros._.hidden.",FALSE,FALSE}</definedName>
    <definedName name="cewsdfe" hidden="1">{#N/A,#N/A,FALSE,"Assessment";#N/A,#N/A,FALSE,"Staffing";#N/A,#N/A,FALSE,"Hires";#N/A,#N/A,FALSE,"Assumptions"}</definedName>
    <definedName name="Challenge">[27]Challenges!#REF!</definedName>
    <definedName name="Change_efficiency">'[46]Setup &amp; Instructions'!$S$16</definedName>
    <definedName name="Change_Management_CS">#REF!</definedName>
    <definedName name="check" hidden="1">{#N/A,#N/A,TRUE,"Front Sheet";#N/A,#N/A,TRUE,"P&amp;L";#N/A,#N/A,TRUE,"Consolidated Monthly P&amp;L";#N/A,#N/A,TRUE,"Retail Banking P&amp;L";#N/A,#N/A,TRUE,"Credit Card Issuance";#N/A,#N/A,TRUE,"Merchant Acquiring P&amp;L";#N/A,#N/A,TRUE,"Balance Sheet";#N/A,#N/A,TRUE,"Monthly Balance Sheet";#N/A,#N/A,TRUE,"Spread";#N/A,#N/A,TRUE,"Detail Fees&amp;Comm ";#N/A,#N/A,TRUE,"Product Profitability";#N/A,#N/A,TRUE,"Credit Card";#N/A,#N/A,TRUE,"Accs-Custs";#N/A,#N/A,TRUE,"Cap Exp";#N/A,#N/A,TRUE,"HO worksheet"}</definedName>
    <definedName name="Choice">[25]Settings!$C$20</definedName>
    <definedName name="CIQWBGuid" hidden="1">"a293eab6-dda5-4fa4-907d-47df4b0cf9f6"</definedName>
    <definedName name="CleanRange">[47]Report_Temp!#REF!</definedName>
    <definedName name="CMESALES" hidden="1">{#N/A,#N/A,FALSE,"INTRO";#N/A,#N/A,FALSE,"Page 2 ";#N/A,#N/A,FALSE,"Sales-pg 3";#N/A,#N/A,FALSE,"Page 4";#N/A,#N/A,FALSE,"Admin-pg 5";#N/A,#N/A,FALSE,"Comm-pg 6";#N/A,#N/A,FALSE,"WArea-pg 7";#N/A,#N/A,FALSE,"Introds-pg 9";#N/A,#N/A,FALSE,"Stds-pg 10";#N/A,#N/A,FALSE,"Fum Laps-pg 11";#N/A,#N/A,FALSE,"HR-pg 13";#N/A,#N/A,FALSE,"Apend A"}</definedName>
    <definedName name="CMOSales" hidden="1">{#N/A,#N/A,FALSE,"INTRO";#N/A,#N/A,FALSE,"Page 2 ";#N/A,#N/A,FALSE,"Sales-pg 3";#N/A,#N/A,FALSE,"Page 4";#N/A,#N/A,FALSE,"Admin-pg 5";#N/A,#N/A,FALSE,"Comm-pg 6";#N/A,#N/A,FALSE,"WArea-pg 7";#N/A,#N/A,FALSE,"Introds-pg 9";#N/A,#N/A,FALSE,"Stds-pg 10";#N/A,#N/A,FALSE,"Fum Laps-pg 11";#N/A,#N/A,FALSE,"HR-pg 13";#N/A,#N/A,FALSE,"Apend A"}</definedName>
    <definedName name="cnmnm" hidden="1">{"GRAPHS",#N/A,FALSE,"GRAPH"}</definedName>
    <definedName name="Coding">[27]Challenges!#REF!</definedName>
    <definedName name="CodingTable">[27]Challenges!#REF!</definedName>
    <definedName name="color1">#REF!</definedName>
    <definedName name="color10">#REF!</definedName>
    <definedName name="color11">#REF!</definedName>
    <definedName name="color12">#REF!</definedName>
    <definedName name="color13">#REF!</definedName>
    <definedName name="color14">#REF!</definedName>
    <definedName name="color15">#REF!</definedName>
    <definedName name="color16">#REF!</definedName>
    <definedName name="color2">#REF!</definedName>
    <definedName name="color3">#REF!</definedName>
    <definedName name="color4">#REF!</definedName>
    <definedName name="color5">#REF!</definedName>
    <definedName name="color6">#REF!</definedName>
    <definedName name="color7">#REF!</definedName>
    <definedName name="color8">#REF!</definedName>
    <definedName name="color9">#REF!</definedName>
    <definedName name="colors">#REF!</definedName>
    <definedName name="Communications">#REF!</definedName>
    <definedName name="ConsultCostTypes">[48]Assumptions!$D$102:$D$105</definedName>
    <definedName name="Continuous_Improvement_Strategic_Projects">#REF!</definedName>
    <definedName name="Contractor">[49]Data!$C$41:$N$51</definedName>
    <definedName name="Corporate_Counsel">#REF!</definedName>
    <definedName name="Corporate_Secretary">#REF!</definedName>
    <definedName name="CostCat">[50]DATA!$DX$3:$DX$123</definedName>
    <definedName name="CostPool">[33]Refs!$L$7:$L$14</definedName>
    <definedName name="CostType">[51]Inputs!$D$25:$D$26</definedName>
    <definedName name="CountryLink">#REF!</definedName>
    <definedName name="CPI">#REF!</definedName>
    <definedName name="cs">#REF!</definedName>
    <definedName name="cu">#REF!</definedName>
    <definedName name="cube">[25]Settings!$C$22</definedName>
    <definedName name="cube_list_bud">[25]Settings!$K$4:$K$6</definedName>
    <definedName name="Cumulative_Variance">#REF!</definedName>
    <definedName name="Cur_Month">[52]Assumptions!$C$5</definedName>
    <definedName name="Cur_Yr">[52]Assumptions!$C$6</definedName>
    <definedName name="curr_list">[25]Settings!$L$4:$L$21</definedName>
    <definedName name="Current_Month">#REF!</definedName>
    <definedName name="CurrFinYear">[25]Settings!$C$16</definedName>
    <definedName name="CurrViewIdx">'[53]TCM references'!$F$5</definedName>
    <definedName name="cus">#REF!</definedName>
    <definedName name="cust">#REF!</definedName>
    <definedName name="Customer_Service">#REF!</definedName>
    <definedName name="cv" hidden="1">{#N/A,#N/A,FALSE,"Cover";#N/A,#N/A,FALSE,"Index";#N/A,#N/A,FALSE,"1";#N/A,#N/A,FALSE,"2";#N/A,#N/A,FALSE,"3";#N/A,#N/A,FALSE,"4";#N/A,#N/A,FALSE,"5";#N/A,#N/A,FALSE,"6";#N/A,#N/A,FALSE,"7";#N/A,#N/A,FALSE,"8";#N/A,#N/A,FALSE,"9";#N/A,#N/A,FALSE,"10"}</definedName>
    <definedName name="CVCVCVCVFUUR" hidden="1">{"BAL_SHEET",#N/A,FALSE,"BS"}</definedName>
    <definedName name="Cwvu.Zeros._.hidden." hidden="1">#N/A</definedName>
    <definedName name="d">#REF!</definedName>
    <definedName name="daaae" hidden="1">{"KPI",#N/A,FALSE,"KPI";"GRAPHS",#N/A,FALSE,"GRAPH";"PROFIT_LOSS",#N/A,FALSE,"P&amp;L";"BAL_SHEET",#N/A,FALSE,"BS";"FUM_FLOW",#N/A,FALSE,"FUM"}</definedName>
    <definedName name="daaan" hidden="1">{"KPI",#N/A,FALSE,"KPI"}</definedName>
    <definedName name="dasdfasf"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dasdfsaf"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data">#REF!</definedName>
    <definedName name="DATA1">#REF!</definedName>
    <definedName name="DATA10">#REF!</definedName>
    <definedName name="DATA11">#REF!</definedName>
    <definedName name="DATA12">#REF!</definedName>
    <definedName name="DATA13">#REF!</definedName>
    <definedName name="DATA14">#REF!</definedName>
    <definedName name="DATA15">#REF!</definedName>
    <definedName name="DATA16">#REF!</definedName>
    <definedName name="DATA17">#REF!</definedName>
    <definedName name="data2">#REF!</definedName>
    <definedName name="DATA3">#REF!</definedName>
    <definedName name="DATA4">#REF!</definedName>
    <definedName name="DATA5">#REF!</definedName>
    <definedName name="DATA6">#REF!</definedName>
    <definedName name="DATA7">#REF!</definedName>
    <definedName name="DATA8">#REF!</definedName>
    <definedName name="DATA9">#REF!</definedName>
    <definedName name="DataValidationListGLMapping">#REF!</definedName>
    <definedName name="Date">[52]Assumptions!$C$13:$Z$14</definedName>
    <definedName name="DATERANGE">[54]SOP!$D$24:$D$35</definedName>
    <definedName name="Dates">#REF!</definedName>
    <definedName name="Days_wk">#REF!</definedName>
    <definedName name="dBWB">#REF!</definedName>
    <definedName name="dd">#REF!</definedName>
    <definedName name="ddd" hidden="1">{#N/A,#N/A,FALSE,"ExecSummary_FUM";#N/A,#N/A,FALSE,"ExecSummary_Profit";#N/A,#N/A,FALSE,"Product Commentary";#N/A,#N/A,FALSE,"Detailed PerfStmnt";#N/A,#N/A,FALSE,"P&amp;L Explanation"}</definedName>
    <definedName name="dddddddd" hidden="1">{#N/A,#N/A,FALSE,"ExecSummary_FUM";#N/A,#N/A,FALSE,"ExecSummary_Profit";#N/A,#N/A,FALSE,"Product Commentary";#N/A,#N/A,FALSE,"Detailed PerfStmnt";#N/A,#N/A,FALSE,"P&amp;L Explanation"}</definedName>
    <definedName name="ddddddddddddddd" hidden="1">'[14]Monthly Data'!#REF!</definedName>
    <definedName name="DDDDDDRURURURU" hidden="1">{"BAL_SHEET",#N/A,FALSE,"BS"}</definedName>
    <definedName name="dddddwdws" hidden="1">{#N/A,#N/A,FALSE,"ExecSummary_FUM";#N/A,#N/A,FALSE,"ExecSummary_Profit";#N/A,#N/A,FALSE,"Product Commentary";#N/A,#N/A,FALSE,"Detailed PerfStmnt";#N/A,#N/A,FALSE,"P&amp;L Explanation"}</definedName>
    <definedName name="ddfd" hidden="1">{#N/A,#N/A,FALSE,"ExecSummary_FUM";#N/A,#N/A,FALSE,"ExecSummary_Profit";#N/A,#N/A,FALSE,"Product Commentary";#N/A,#N/A,FALSE,"Detailed PerfStmnt";#N/A,#N/A,FALSE,"P&amp;L Explanation"}</definedName>
    <definedName name="DDKDFKFKKGVV" hidden="1">{"KPI",#N/A,FALSE,"KPI";"GRAPHS",#N/A,FALSE,"GRAPH";"PROFIT_LOSS",#N/A,FALSE,"P&amp;L";"BAL_SHEET",#N/A,FALSE,"BS";"FUM_FLOW",#N/A,FALSE,"FUM"}</definedName>
    <definedName name="ded" hidden="1">{#N/A,#N/A,FALSE,"ExecSummary_FUM";#N/A,#N/A,FALSE,"ExecSummary_Profit";#N/A,#N/A,FALSE,"Product Commentary";#N/A,#N/A,FALSE,"Detailed PerfStmnt";#N/A,#N/A,FALSE,"P&amp;L Explanation"}</definedName>
    <definedName name="dedede" hidden="1">{#N/A,#N/A,FALSE,"CPG-NC";#N/A,#N/A,FALSE,"CPG-NIM";#N/A,#N/A,FALSE,"CPG-Ostds";#N/A,#N/A,FALSE,"CPG-NII";#N/A,#N/A,FALSE,"CPG-Dist Pmts";#N/A,#N/A,FALSE,"CPG-Exp by Centre";#N/A,#N/A,FALSE,"CPG-Exp by Line";#N/A,#N/A,FALSE,"CPG-FTE by Centre";#N/A,#N/A,FALSE,"NC-Sum";#N/A,#N/A,FALSE,"CPG-Issue";#N/A,#N/A,FALSE,"CPG-Comm";#N/A,#N/A,FALSE,"CPG-Acquire";#N/A,#N/A,FALSE,"PS-NC";#N/A,#N/A,FALSE,"CPG-KPI"}</definedName>
    <definedName name="dededqdqdqdq" hidden="1">{#N/A,#N/A,FALSE,"ExecSummary_FUM";#N/A,#N/A,FALSE,"ExecSummary_Profit";#N/A,#N/A,FALSE,"Product Commentary";#N/A,#N/A,FALSE,"Detailed PerfStmnt";#N/A,#N/A,FALSE,"P&amp;L Explanation"}</definedName>
    <definedName name="deewq" hidden="1">{#N/A,#N/A,FALSE,"INTRO";#N/A,#N/A,FALSE,"Page 2 ";#N/A,#N/A,FALSE,"Sales-pg 3";#N/A,#N/A,FALSE,"Page 4";#N/A,#N/A,FALSE,"Admin-pg 5";#N/A,#N/A,FALSE,"Comm-pg 6";#N/A,#N/A,FALSE,"WArea-pg 7";#N/A,#N/A,FALSE,"Introds-pg 9";#N/A,#N/A,FALSE,"Stds-pg 10";#N/A,#N/A,FALSE,"Fum Laps-pg 11";#N/A,#N/A,FALSE,"HR-pg 13";#N/A,#N/A,FALSE,"Apend A"}</definedName>
    <definedName name="defded" hidden="1">{#N/A,#N/A,FALSE,"sf01-expenses"}</definedName>
    <definedName name="del">#REF!</definedName>
    <definedName name="Demand_manage_uplifts">[27]Challenges!#REF!</definedName>
    <definedName name="DepartmentList">#REF!</definedName>
    <definedName name="df" hidden="1">{#N/A,#N/A,FALSE,"Cover";#N/A,#N/A,FALSE,"Contents";#N/A,#N/A,FALSE,"Profit &amp; Loss";#N/A,#N/A,FALSE,"Ratio Graphs";#N/A,#N/A,FALSE,"Bad Debt Graphs";#N/A,#N/A,FALSE,"Funds &amp; Margins Month";#N/A,#N/A,FALSE,"Funds &amp; Margins Cumulative";#N/A,#N/A,FALSE,"Funds Trend Graphs";#N/A,#N/A,FALSE,"Funds Graphs";#N/A,#N/A,FALSE,"Margins Graphs"}</definedName>
    <definedName name="dfbbdbd" hidden="1">{#N/A,#N/A,FALSE,"sf01-expenses"}</definedName>
    <definedName name="dfbdfbd" hidden="1">{#N/A,#N/A,FALSE,"sf01-expenses"}</definedName>
    <definedName name="dfbfb"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dfbfbdfb" hidden="1">{#N/A,#N/A,FALSE,"sf01-expenses";#N/A,#N/A,FALSE,"sf01 - income";#N/A,#N/A,FALSE,"sf01 - liabilities";#N/A,#N/A,FALSE,"sf 01 - assets";#N/A,#N/A,FALSE,"sf 01 - asset appn"}</definedName>
    <definedName name="dfbfbdfbfd"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dfbfbfdbfd" hidden="1">{#N/A,#N/A,FALSE,"entity bs";#N/A,#N/A,FALSE,"entity p &amp; l"}</definedName>
    <definedName name="dfbfdbdb" hidden="1">{#N/A,#N/A,FALSE,"sf01-expenses";#N/A,#N/A,FALSE,"sf01 - income";#N/A,#N/A,FALSE,"sf01 - liabilities";#N/A,#N/A,FALSE,"sf 01 - assets";#N/A,#N/A,FALSE,"sf 01 - asset appn"}</definedName>
    <definedName name="dfbfdbfb" hidden="1">{#N/A,#N/A,FALSE,"sf01-expenses"}</definedName>
    <definedName name="dfbfdfbbdf" hidden="1">{#N/A,#N/A,FALSE,"sf01-expenses";#N/A,#N/A,FALSE,"sf01 - income";#N/A,#N/A,FALSE,"sf01 - liabilities";#N/A,#N/A,FALSE,"sf 01 - assets";#N/A,#N/A,FALSE,"sf 01 - asset appn"}</definedName>
    <definedName name="dfbfdfbf" hidden="1">{#N/A,#N/A,FALSE,"sf01-expenses"}</definedName>
    <definedName name="dfdf">#REF!</definedName>
    <definedName name="dfdfbbf" hidden="1">{#N/A,#N/A,FALSE,"entity bs";#N/A,#N/A,FALSE,"entity p &amp; l"}</definedName>
    <definedName name="dfdfgdfg"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dfdfgfd" hidden="1">{#N/A,#N/A,FALSE,"sf01-expenses";#N/A,#N/A,FALSE,"sf01 - income";#N/A,#N/A,FALSE,"sf01 - liabilities";#N/A,#N/A,FALSE,"sf 01 - assets";#N/A,#N/A,FALSE,"sf 01 - asset appn"}</definedName>
    <definedName name="dfdgff" hidden="1">{#N/A,#N/A,FALSE,"sf01-expenses"}</definedName>
    <definedName name="dfdgffg" hidden="1">{#N/A,#N/A,FALSE,"sf01-expenses"}</definedName>
    <definedName name="dfdggf" hidden="1">{#N/A,#N/A,FALSE,"entity bs";#N/A,#N/A,FALSE,"entity p &amp; l"}</definedName>
    <definedName name="dffdb" hidden="1">{#N/A,#N/A,FALSE,"sf01-expenses";#N/A,#N/A,FALSE,"sf01 - income";#N/A,#N/A,FALSE,"sf01 - liabilities";#N/A,#N/A,FALSE,"sf 01 - assets";#N/A,#N/A,FALSE,"sf 01 - asset appn"}</definedName>
    <definedName name="dffdbffdb" hidden="1">{#N/A,#N/A,FALSE,"entity bs";#N/A,#N/A,FALSE,"entity p &amp; l"}</definedName>
    <definedName name="dffdgfg" hidden="1">{#N/A,#N/A,FALSE,"sf01-expenses"}</definedName>
    <definedName name="dffdgg" hidden="1">{#N/A,#N/A,FALSE,"sf01-expenses";#N/A,#N/A,FALSE,"sf01 - income";#N/A,#N/A,FALSE,"sf01 - liabilities";#N/A,#N/A,FALSE,"sf 01 - assets";#N/A,#N/A,FALSE,"sf 01 - asset appn"}</definedName>
    <definedName name="dffdggf" hidden="1">{#N/A,#N/A,FALSE,"sf01-expenses"}</definedName>
    <definedName name="dffggf" hidden="1">{#N/A,#N/A,TRUE,"PL";#N/A,#N/A,TRUE,"BS";#N/A,#N/A,TRUE,"CF"}</definedName>
    <definedName name="dfgd" hidden="1">{#N/A,#N/A,FALSE,"sf01-expenses"}</definedName>
    <definedName name="dfgdffg" hidden="1">{#N/A,#N/A,FALSE,"entity bs";#N/A,#N/A,FALSE,"entity p &amp; l"}</definedName>
    <definedName name="dfgdfgdfg" hidden="1">{#N/A,#N/A,FALSE,"sf01-expenses";#N/A,#N/A,FALSE,"sf01 - income";#N/A,#N/A,FALSE,"sf01 - liabilities";#N/A,#N/A,FALSE,"sf 01 - assets";#N/A,#N/A,FALSE,"sf 01 - asset appn"}</definedName>
    <definedName name="dfgdfghfghgh"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dfgdgf" hidden="1">{#N/A,#N/A,FALSE,"sf01-expenses";#N/A,#N/A,FALSE,"sf01 - income";#N/A,#N/A,FALSE,"sf01 - liabilities";#N/A,#N/A,FALSE,"sf 01 - assets";#N/A,#N/A,FALSE,"sf 01 - asset appn"}</definedName>
    <definedName name="dfgfdfg" hidden="1">{#N/A,#N/A,FALSE,"sf01-expenses"}</definedName>
    <definedName name="dfgfdggf" hidden="1">{#N/A,#N/A,FALSE,"sf01-expenses"}</definedName>
    <definedName name="dfgfdghdfg" hidden="1">{#N/A,#N/A,FALSE,"entity bs";#N/A,#N/A,FALSE,"entity p &amp; l"}</definedName>
    <definedName name="dfgfgdfg" hidden="1">{#N/A,#N/A,FALSE,"sf01-expenses";#N/A,#N/A,FALSE,"sf01 - income";#N/A,#N/A,FALSE,"sf01 - liabilities";#N/A,#N/A,FALSE,"sf 01 - assets";#N/A,#N/A,FALSE,"sf 01 - asset appn"}</definedName>
    <definedName name="dfgg"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dfhdfhffd" hidden="1">{#N/A,#N/A,FALSE,"sf01-expenses"}</definedName>
    <definedName name="dfhdfhhdf" hidden="1">{#N/A,#N/A,FALSE,"entity bs";#N/A,#N/A,FALSE,"entity p &amp; l"}</definedName>
    <definedName name="dfhfdhdfh" hidden="1">{#N/A,#N/A,FALSE,"sf01-expenses"}</definedName>
    <definedName name="dfhfdhfhdfd" hidden="1">{#N/A,#N/A,FALSE,"sf01-expenses";#N/A,#N/A,FALSE,"sf01 - income";#N/A,#N/A,FALSE,"sf01 - liabilities";#N/A,#N/A,FALSE,"sf 01 - assets";#N/A,#N/A,FALSE,"sf 01 - asset appn"}</definedName>
    <definedName name="dfhffhd" hidden="1">{#N/A,#N/A,TRUE,"PL";#N/A,#N/A,TRUE,"BS";#N/A,#N/A,TRUE,"CF"}</definedName>
    <definedName name="dfhfhdhdffd" hidden="1">{#N/A,#N/A,FALSE,"entity bs";#N/A,#N/A,FALSE,"entity p &amp; l"}</definedName>
    <definedName name="dfhfhdhfhd" hidden="1">{#N/A,#N/A,FALSE,"entity bs";#N/A,#N/A,FALSE,"entity p &amp; l"}</definedName>
    <definedName name="dfhfhfdhh" hidden="1">{#N/A,#N/A,FALSE,"entity bs";#N/A,#N/A,FALSE,"entity p &amp; l"}</definedName>
    <definedName name="dfhhfdhdf"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dfhhfdhfd" hidden="1">{#N/A,#N/A,FALSE,"sf01-expenses";#N/A,#N/A,FALSE,"sf01 - income";#N/A,#N/A,FALSE,"sf01 - liabilities";#N/A,#N/A,FALSE,"sf 01 - assets";#N/A,#N/A,FALSE,"sf 01 - asset appn"}</definedName>
    <definedName name="DFKLJSDFL" hidden="1">{"'Changes Log'!$A$1:$F$25"}</definedName>
    <definedName name="dfsdfs"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dfsdfsdf" hidden="1">{#N/A,#N/A,FALSE,"sf01-expenses";#N/A,#N/A,FALSE,"sf01 - income";#N/A,#N/A,FALSE,"sf01 - liabilities";#N/A,#N/A,FALSE,"sf 01 - assets";#N/A,#N/A,FALSE,"sf 01 - asset appn"}</definedName>
    <definedName name="dgdff" hidden="1">{#N/A,#N/A,FALSE,"sf01-expenses"}</definedName>
    <definedName name="dgfdfg" hidden="1">{#N/A,#N/A,FALSE,"sf01-expenses"}</definedName>
    <definedName name="dgffdg" hidden="1">{#N/A,#N/A,FALSE,"entity bs";#N/A,#N/A,FALSE,"entity p &amp; l"}</definedName>
    <definedName name="dgffg" hidden="1">{#N/A,#N/A,FALSE,"sf01-expenses"}</definedName>
    <definedName name="dhdfhhdf"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dhffdhhfd" hidden="1">{#N/A,#N/A,FALSE,"sf01-expenses"}</definedName>
    <definedName name="dhfhfdhfd"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dhfhfhf" hidden="1">{#N/A,#N/A,FALSE,"sf01-expenses"}</definedName>
    <definedName name="DHFHFHGHGU4I" hidden="1">{"BAL_SHEET",#N/A,FALSE,"BS"}</definedName>
    <definedName name="dial" hidden="1">#REF!</definedName>
    <definedName name="Dial1">#REF!</definedName>
    <definedName name="Dial2">#REF!</definedName>
    <definedName name="Dial3">#REF!</definedName>
    <definedName name="Dial4">#REF!</definedName>
    <definedName name="DirIT_1H15A">'[26]NORMALISED FY15'!$AQ$69,'[26]NORMALISED FY15'!$AQ$70,'[26]NORMALISED FY15'!$AQ$64,'[26]NORMALISED FY15'!$AQ$61,'[26]NORMALISED FY15'!$AQ$58,'[26]NORMALISED FY15'!$AQ$55,'[26]NORMALISED FY15'!$AQ$49,'[26]NORMALISED FY15'!$AQ$45,'[26]NORMALISED FY15'!$AQ$41,'[26]NORMALISED FY15'!$AQ$35,'[26]NORMALISED FY15'!$AQ$32</definedName>
    <definedName name="DirIT_1H16F">'[26]REVISED FY16-19 FORECAST'!$E$45:$J$45,'[26]REVISED FY16-19 FORECAST'!$E$48:$J$48,'[26]REVISED FY16-19 FORECAST'!$E$58:$J$58,'[26]REVISED FY16-19 FORECAST'!$E$54:$J$54,'[26]REVISED FY16-19 FORECAST'!$E$62:$J$62,'[26]REVISED FY16-19 FORECAST'!$E$68:$J$68,'[26]REVISED FY16-19 FORECAST'!$E$71:$J$71,'[26]REVISED FY16-19 FORECAST'!$E$74:$J$74,'[26]REVISED FY16-19 FORECAST'!$E$77:$J$77,'[26]REVISED FY16-19 FORECAST'!$E$82:$J$83</definedName>
    <definedName name="DirIT_2H15A">'[26]NORMALISED FY15'!$AX$32,'[26]NORMALISED FY15'!$AX$35,'[26]NORMALISED FY15'!$AX$41,'[26]NORMALISED FY15'!$AX$45,'[26]NORMALISED FY15'!$AX$49,'[26]NORMALISED FY15'!$AX$55,'[26]NORMALISED FY15'!$AX$58,'[26]NORMALISED FY15'!$AX$61,'[26]NORMALISED FY15'!$AX$64,'[26]NORMALISED FY15'!$AX$69,'[26]NORMALISED FY15'!$AX$70</definedName>
    <definedName name="DirIT_2H16F">'[26]REVISED FY16-19 FORECAST'!$K$45:$P$45,'[26]REVISED FY16-19 FORECAST'!$K$48:$P$48,'[26]REVISED FY16-19 FORECAST'!$K$54:$P$54,'[26]REVISED FY16-19 FORECAST'!$K$58:$P$58,'[26]REVISED FY16-19 FORECAST'!$K$62:$P$62,'[26]REVISED FY16-19 FORECAST'!$K$68:$P$68,'[26]REVISED FY16-19 FORECAST'!$K$71:$P$71,'[26]REVISED FY16-19 FORECAST'!$K$74:$P$74,'[26]REVISED FY16-19 FORECAST'!$K$77:$P$77,'[26]REVISED FY16-19 FORECAST'!$K$82:$P$82,'[26]REVISED FY16-19 FORECAST'!$K$83:$P$83</definedName>
    <definedName name="division">'[55]Pay Details as at 010413'!$A:$IV</definedName>
    <definedName name="DJDJDJDJD" hidden="1">{"GRAPHS",#N/A,FALSE,"GRAPH"}</definedName>
    <definedName name="donotwantu" hidden="1">{#N/A,#N/A,TRUE,"Austrapay Proposal";#N/A,#N/A,TRUE,"SPF Recovery Calc";#N/A,#N/A,TRUE,"Capex Schedule";#N/A,#N/A,TRUE,"Schedule 1";#N/A,#N/A,TRUE,"Capital Budget  by Year";#N/A,#N/A,TRUE,"Depreciation by Year";#N/A,#N/A,TRUE,"Funding By Year";#N/A,#N/A,TRUE,"WBC Revenue Schedule";#N/A,#N/A,TRUE,"WBC Pricing Schedule"}</definedName>
    <definedName name="donotwantu10" hidden="1">{#N/A,#N/A,FALSE,"RBS Finance Summary";#N/A,#N/A,FALSE,"ROPS Project Analysis";#N/A,#N/A,FALSE,"Non ROPS REX"}</definedName>
    <definedName name="donotwantu11" hidden="1">{#N/A,#N/A,FALSE,"Assessment";#N/A,#N/A,FALSE,"Staffing";#N/A,#N/A,FALSE,"Hires";#N/A,#N/A,FALSE,"Assumptions"}</definedName>
    <definedName name="donotwantu12" hidden="1">{#N/A,#N/A,FALSE,"Assessment";#N/A,#N/A,FALSE,"Staffing";#N/A,#N/A,FALSE,"Hires";#N/A,#N/A,FALSE,"Assumptions"}</definedName>
    <definedName name="donotwantu13" hidden="1">{"Budget",#N/A,FALSE,"Summary Budget YTDOct02";"Actual",#N/A,FALSE,"Summary Act YTDOct02";#N/A,#N/A,FALSE,"Summary Var YTDOct02"}</definedName>
    <definedName name="donotwantu2" hidden="1">{#N/A,#N/A,FALSE,"Summary";#N/A,#N/A,FALSE,"Staff Number Summary";#N/A,#N/A,FALSE,"ROPS Division Analysis";#N/A,#N/A,FALSE,"Cash";#N/A,#N/A,FALSE,"OSS System Costs";#N/A,#N/A,FALSE,"Notes";#N/A,#N/A,FALSE,"Assumptions &amp; Risks";#N/A,#N/A,FALSE,"Non ROPS REX"}</definedName>
    <definedName name="donotwantu3" hidden="1">{#N/A,#N/A,FALSE,"Assessment";#N/A,#N/A,FALSE,"Staffing";#N/A,#N/A,FALSE,"Hires";#N/A,#N/A,FALSE,"Assumptions"}</definedName>
    <definedName name="donotwantu4" hidden="1">{#N/A,#N/A,FALSE,"Assessment";#N/A,#N/A,FALSE,"Staffing";#N/A,#N/A,FALSE,"Hires";#N/A,#N/A,FALSE,"Assumptions"}</definedName>
    <definedName name="donotwantu5" hidden="1">{#N/A,#N/A,FALSE,"Assessment";#N/A,#N/A,FALSE,"Staffing";#N/A,#N/A,FALSE,"Hires";#N/A,#N/A,FALSE,"Assumptions"}</definedName>
    <definedName name="donotwantu6" hidden="1">{#N/A,#N/A,FALSE,"Assessment";#N/A,#N/A,FALSE,"Staffing";#N/A,#N/A,FALSE,"Hires";#N/A,#N/A,FALSE,"Assumptions"}</definedName>
    <definedName name="donotwantu7" hidden="1">{#N/A,#N/A,TRUE,"Assessment";#N/A,#N/A,TRUE,"US-OSprice";#N/A,#N/A,TRUE,"US Summary";#N/A,#N/A,TRUE,"OSPRICE";#N/A,#N/A,TRUE,"Summary";#N/A,#N/A,TRUE,"Terms";#N/A,#N/A,TRUE,"Summary P&amp;L USD";#N/A,#N/A,TRUE,"Summary P&amp;L AUD";#N/A,#N/A,TRUE,"Assumptions"}</definedName>
    <definedName name="donotwantu8" hidden="1">{#N/A,#N/A,FALSE,"Summary";#N/A,#N/A,FALSE,"Staff Number Summary";#N/A,#N/A,FALSE,"ROPS Division Analysis";#N/A,#N/A,FALSE,"Cash";#N/A,#N/A,FALSE,"OSS System Costs";#N/A,#N/A,FALSE,"Notes";#N/A,#N/A,FALSE,"Assumptions &amp; Risks";#N/A,#N/A,FALSE,"Non ROPS REX"}</definedName>
    <definedName name="donotwantu9" hidden="1">{#N/A,#N/A,FALSE,"Summary";#N/A,#N/A,FALSE,"Staff Number Summary";#N/A,#N/A,FALSE,"ROPS Division Analysis";#N/A,#N/A,FALSE,"Cash";#N/A,#N/A,FALSE,"OSS System Costs";#N/A,#N/A,FALSE,"Notes";#N/A,#N/A,FALSE,"Assumptions &amp; Risks";#N/A,#N/A,FALSE,"Non ROPS REX"}</definedName>
    <definedName name="Driver">'[28]FY17 SWOT Consol'!$I$10:$I$1289</definedName>
    <definedName name="dsad" hidden="1">{#N/A,#N/A,FALSE,"sf01-expenses";#N/A,#N/A,FALSE,"sf01 - income";#N/A,#N/A,FALSE,"sf01 - liabilities";#N/A,#N/A,FALSE,"sf 01 - assets";#N/A,#N/A,FALSE,"sf 01 - asset appn"}</definedName>
    <definedName name="dsd" hidden="1">{#N/A,#N/A,FALSE,"INTRO";#N/A,#N/A,FALSE,"Page 2 ";#N/A,#N/A,FALSE,"Sales-pg 3";#N/A,#N/A,FALSE,"Page 4";#N/A,#N/A,FALSE,"Admin-pg 5";#N/A,#N/A,FALSE,"Comm-pg 6";#N/A,#N/A,FALSE,"WArea-pg 7";#N/A,#N/A,FALSE,"Introds-pg 9";#N/A,#N/A,FALSE,"Stds-pg 10";#N/A,#N/A,FALSE,"Fum Laps-pg 11";#N/A,#N/A,FALSE,"HR-pg 13";#N/A,#N/A,FALSE,"Apend A"}</definedName>
    <definedName name="dsdsvsd" hidden="1">{#N/A,#N/A,FALSE,"entity bs";#N/A,#N/A,FALSE,"entity p &amp; l"}</definedName>
    <definedName name="dsf" hidden="1">{#N/A,#N/A,FALSE,"sf01-expenses"}</definedName>
    <definedName name="dsffdsfsd" hidden="1">{#N/A,#N/A,FALSE,"sf01-expenses"}</definedName>
    <definedName name="dsffsdfdf" hidden="1">{#N/A,#N/A,FALSE,"sf01-expenses"}</definedName>
    <definedName name="dsfsdffs" hidden="1">{#N/A,#N/A,FALSE,"sf01-expenses"}</definedName>
    <definedName name="dsggddgs" hidden="1">{#N/A,#N/A,FALSE,"sf01-expenses"}</definedName>
    <definedName name="DSS" hidden="1">{"KPI",#N/A,FALSE,"KPI";"GRAPHS",#N/A,FALSE,"GRAPH";"PROFIT_LOSS",#N/A,FALSE,"P&amp;L";"BAL_SHEET",#N/A,FALSE,"BS";"FUM_FLOW",#N/A,FALSE,"FUM"}</definedName>
    <definedName name="dsvdsvdvs" hidden="1">{#N/A,#N/A,FALSE,"sf01-expenses"}</definedName>
    <definedName name="dsvdsvvds" hidden="1">{#N/A,#N/A,FALSE,"sf01-expenses";#N/A,#N/A,FALSE,"sf01 - income";#N/A,#N/A,FALSE,"sf01 - liabilities";#N/A,#N/A,FALSE,"sf 01 - assets";#N/A,#N/A,FALSE,"sf 01 - asset appn"}</definedName>
    <definedName name="dsvdvdsvv" hidden="1">{#N/A,#N/A,FALSE,"sf01-expenses"}</definedName>
    <definedName name="dsvdvsdsv" hidden="1">{#N/A,#N/A,FALSE,"sf01-expenses"}</definedName>
    <definedName name="dsvdvsdv" hidden="1">{#N/A,#N/A,FALSE,"sf01-expenses"}</definedName>
    <definedName name="dsvdvsdvs" hidden="1">{#N/A,#N/A,FALSE,"sf01-expenses";#N/A,#N/A,FALSE,"sf01 - income";#N/A,#N/A,FALSE,"sf01 - liabilities";#N/A,#N/A,FALSE,"sf 01 - assets";#N/A,#N/A,FALSE,"sf 01 - asset appn"}</definedName>
    <definedName name="dsvdvsdvv" hidden="1">{#N/A,#N/A,FALSE,"sf01-expenses";#N/A,#N/A,FALSE,"sf01 - income";#N/A,#N/A,FALSE,"sf01 - liabilities";#N/A,#N/A,FALSE,"sf 01 - assets";#N/A,#N/A,FALSE,"sf 01 - asset appn"}</definedName>
    <definedName name="dsvdvssdvsvd" hidden="1">{#N/A,#N/A,FALSE,"sf01-expenses";#N/A,#N/A,FALSE,"sf01 - income";#N/A,#N/A,FALSE,"sf01 - liabilities";#N/A,#N/A,FALSE,"sf 01 - assets";#N/A,#N/A,FALSE,"sf 01 - asset appn"}</definedName>
    <definedName name="dsvvd" hidden="1">{#N/A,#N/A,FALSE,"sf01-expenses";#N/A,#N/A,FALSE,"sf01 - income";#N/A,#N/A,FALSE,"sf01 - liabilities";#N/A,#N/A,FALSE,"sf 01 - assets";#N/A,#N/A,FALSE,"sf 01 - asset appn"}</definedName>
    <definedName name="dsvvds" hidden="1">{#N/A,#N/A,FALSE,"sf01-expenses";#N/A,#N/A,FALSE,"sf01 - income";#N/A,#N/A,FALSE,"sf01 - liabilities";#N/A,#N/A,FALSE,"sf 01 - assets";#N/A,#N/A,FALSE,"sf 01 - asset appn"}</definedName>
    <definedName name="dsvvdsvd" hidden="1">{#N/A,#N/A,FALSE,"entity bs";#N/A,#N/A,FALSE,"entity p &amp; l"}</definedName>
    <definedName name="dsvvdvddsv" hidden="1">{#N/A,#N/A,FALSE,"sf01-expenses";#N/A,#N/A,FALSE,"sf01 - income";#N/A,#N/A,FALSE,"sf01 - liabilities";#N/A,#N/A,FALSE,"sf 01 - assets";#N/A,#N/A,FALSE,"sf 01 - asset appn"}</definedName>
    <definedName name="DV_Worksheets">#REF!</definedName>
    <definedName name="dvdvvds" hidden="1">{#N/A,#N/A,FALSE,"sf01-expenses"}</definedName>
    <definedName name="dvsdsvds" hidden="1">{#N/A,#N/A,FALSE,"sf01-expenses"}</definedName>
    <definedName name="dvsdsvvdsvds" hidden="1">{#N/A,#N/A,FALSE,"entity bs";#N/A,#N/A,FALSE,"entity p &amp; l"}</definedName>
    <definedName name="dvsdvsvd" hidden="1">{#N/A,#N/A,FALSE,"sf01-expenses";#N/A,#N/A,FALSE,"sf01 - income";#N/A,#N/A,FALSE,"sf01 - liabilities";#N/A,#N/A,FALSE,"sf 01 - assets";#N/A,#N/A,FALSE,"sf 01 - asset appn"}</definedName>
    <definedName name="dvsvdvd" hidden="1">{#N/A,#N/A,FALSE,"entity bs";#N/A,#N/A,FALSE,"entity p &amp; l"}</definedName>
    <definedName name="ebt" hidden="1">{#N/A,#N/A,FALSE,"sf01-expenses"}</definedName>
    <definedName name="EERERREREZNBZBZBBZBZ" hidden="1">{"GRAPHS",#N/A,FALSE,"GRAPH"}</definedName>
    <definedName name="EGM_Sponsor">[34]Refs!$C$8:$C$18</definedName>
    <definedName name="elements">#REF!</definedName>
    <definedName name="EMP">'[56]MASTER PAY DETAILS EMP'!$A:$IV</definedName>
    <definedName name="EndDate">[47]Admin!$N$2</definedName>
    <definedName name="ENDFY16">#REF!</definedName>
    <definedName name="EPMWorkbookOptions_1">"dgEAAB+LCAAAAAAABACF0MEOgjAMBuC7ie+w7C4DTTwYwINeTCQYTdRrhQKL0JFtOh9fokGjHrz+/dqmDee3pmZX1EYqinjg+ZwhZSqXVEb8YotRMOXzeDgID0qfT0qd09Z21LCuj8zsZvKIV9a2MyGcc56beEqXYuz7gTgm611WYQP8heV/PJJkLFCGvNvKWLjFQqOpUkpbpLiA2mAoPsOHW9QIegkWUtrBFXv5HT9sf8tGK4uZxbzXv4VP"</definedName>
    <definedName name="EPMWorkbookOptions_2" hidden="1">"73ImntHK7EFLONWYoC7fE37y7nXi63fxHS3iv392AQAA"</definedName>
    <definedName name="er" hidden="1">{#N/A,#N/A,FALSE,"Cover";#N/A,#N/A,FALSE,"Index";#N/A,#N/A,FALSE,"1";#N/A,#N/A,FALSE,"2";#N/A,#N/A,FALSE,"3";#N/A,#N/A,FALSE,"4";#N/A,#N/A,FALSE,"5";#N/A,#N/A,FALSE,"6";#N/A,#N/A,FALSE,"7";#N/A,#N/A,FALSE,"8";#N/A,#N/A,FALSE,"9";#N/A,#N/A,FALSE,"10"}</definedName>
    <definedName name="ERERERERLLALALALAL" hidden="1">{"KPI",#N/A,FALSE,"KPI"}</definedName>
    <definedName name="ERP">#REF!</definedName>
    <definedName name="ES_BU">[57]Refs!$B$8:$B$15</definedName>
    <definedName name="ES_Calc">#REF!</definedName>
    <definedName name="ES_Calc_Dept">#REF!</definedName>
    <definedName name="ES_Calc_Yr">#REF!</definedName>
    <definedName name="ES_Division">[34]Refs!$B$8:$B$18</definedName>
    <definedName name="ES_Prod_Category">[58]Refs!$I$5:$I$12</definedName>
    <definedName name="EssCheckPageTotalBUD">'[25]Data Entry Bud'!$BV$4</definedName>
    <definedName name="EssCheckPageTotalH1BUD">'[25]Data Entry Bud'!$BX$4</definedName>
    <definedName name="EssCheckPageTotalH2BUD">'[25]Data Entry Bud'!$BZ$4</definedName>
    <definedName name="EssfHasNonUnique">FALSE</definedName>
    <definedName name="EssLatest">"FY-2.Jul"</definedName>
    <definedName name="EssOptions">"A1000000000110001000011100020_0100000"</definedName>
    <definedName name="EssSamplingValue">100</definedName>
    <definedName name="est">#REF!</definedName>
    <definedName name="ESTABRED">#REF!</definedName>
    <definedName name="et" hidden="1">{"KPI",#N/A,FALSE,"KPI"}</definedName>
    <definedName name="ewf">#REF!</definedName>
    <definedName name="ewr" hidden="1">{#N/A,#N/A,FALSE,"INTRO";#N/A,#N/A,FALSE,"Page 2 ";#N/A,#N/A,FALSE,"Sales-pg 3";#N/A,#N/A,FALSE,"Page 4";#N/A,#N/A,FALSE,"Admin-pg 5";#N/A,#N/A,FALSE,"Comm-pg 6";#N/A,#N/A,FALSE,"WArea-pg 7";#N/A,#N/A,FALSE,"Introds-pg 9";#N/A,#N/A,FALSE,"Stds-pg 10";#N/A,#N/A,FALSE,"Fum Laps-pg 11";#N/A,#N/A,FALSE,"HR-pg 13";#N/A,#N/A,FALSE,"Apend A"}</definedName>
    <definedName name="EXECB">#REF!</definedName>
    <definedName name="Executive_Management">#REF!</definedName>
    <definedName name="Existing">#REF!</definedName>
    <definedName name="Existing_Resource">#REF!</definedName>
    <definedName name="exit">#REF!</definedName>
    <definedName name="EXPBLUE">#REF!</definedName>
    <definedName name="extdate">#REF!</definedName>
    <definedName name="f" hidden="1">{"KPI",#N/A,FALSE,"KPI";"GRAPHS",#N/A,FALSE,"GRAPH";"PROFIT_LOSS",#N/A,FALSE,"P&amp;L";"BAL_SHEET",#N/A,FALSE,"BS";"FUM_FLOW",#N/A,FALSE,"FUM"}</definedName>
    <definedName name="faafafsfas" hidden="1">{#N/A,#N/A,FALSE,"sf01-expenses";#N/A,#N/A,FALSE,"sf01 - income";#N/A,#N/A,FALSE,"sf01 - liabilities";#N/A,#N/A,FALSE,"sf 01 - assets";#N/A,#N/A,FALSE,"sf 01 - asset appn"}</definedName>
    <definedName name="faasffs" hidden="1">{#N/A,#N/A,TRUE,"PL";#N/A,#N/A,TRUE,"BS";#N/A,#N/A,TRUE,"CF"}</definedName>
    <definedName name="fadf" hidden="1">{"GRAPHS",#N/A,FALSE,"GRAPH"}</definedName>
    <definedName name="fafsasfas" hidden="1">{#N/A,#N/A,FALSE,"entity bs";#N/A,#N/A,FALSE,"entity p &amp; l"}</definedName>
    <definedName name="Fair_Value_Adjustments">[59]RestructureCost_b!$B$6:$F$7</definedName>
    <definedName name="fasafsfsa" hidden="1">{#N/A,#N/A,FALSE,"entity bs";#N/A,#N/A,FALSE,"entity p &amp; l"}</definedName>
    <definedName name="fasfasafsfsa" hidden="1">{#N/A,#N/A,FALSE,"sf01-expenses"}</definedName>
    <definedName name="fasfassfafs" hidden="1">{#N/A,#N/A,FALSE,"sf01-expenses";#N/A,#N/A,FALSE,"sf01 - income";#N/A,#N/A,FALSE,"sf01 - liabilities";#N/A,#N/A,FALSE,"sf 01 - assets";#N/A,#N/A,FALSE,"sf 01 - asset appn"}</definedName>
    <definedName name="fbbfdbf"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fbbfdfb" hidden="1">{#N/A,#N/A,FALSE,"entity bs";#N/A,#N/A,FALSE,"entity p &amp; l"}</definedName>
    <definedName name="fbbfdfbbfd" hidden="1">{#N/A,#N/A,FALSE,"sf01-expenses"}</definedName>
    <definedName name="fbdfbdfb"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fbdfbf"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fbfbdb" hidden="1">{#N/A,#N/A,FALSE,"sf01-expenses"}</definedName>
    <definedName name="fbfbdbfd"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fbfbdfb" hidden="1">{#N/A,#N/A,FALSE,"sf01-expenses"}</definedName>
    <definedName name="fbfdbbf" hidden="1">{#N/A,#N/A,TRUE,"PL";#N/A,#N/A,TRUE,"BS";#N/A,#N/A,TRUE,"CF"}</definedName>
    <definedName name="fbfdbdfb" hidden="1">{#N/A,#N/A,FALSE,"sf01-expenses";#N/A,#N/A,FALSE,"sf01 - income";#N/A,#N/A,FALSE,"sf01 - liabilities";#N/A,#N/A,FALSE,"sf 01 - assets";#N/A,#N/A,FALSE,"sf 01 - asset appn"}</definedName>
    <definedName name="fbfdbfdfb" hidden="1">{#N/A,#N/A,FALSE,"sf01-expenses"}</definedName>
    <definedName name="fbfdfdb" hidden="1">{#N/A,#N/A,FALSE,"sf01-expenses"}</definedName>
    <definedName name="fbffd"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fbffdbdf" hidden="1">{#N/A,#N/A,FALSE,"sf01-expenses"}</definedName>
    <definedName name="fd" hidden="1">{#N/A,#N/A,FALSE,"sf01-expenses";#N/A,#N/A,FALSE,"sf01 - income";#N/A,#N/A,FALSE,"sf01 - liabilities";#N/A,#N/A,FALSE,"sf 01 - assets";#N/A,#N/A,FALSE,"sf 01 - asset appn"}</definedName>
    <definedName name="fdbbfdf" hidden="1">{#N/A,#N/A,FALSE,"entity bs";#N/A,#N/A,FALSE,"entity p &amp; l"}</definedName>
    <definedName name="fdbdfb" hidden="1">{#N/A,#N/A,FALSE,"sf01-expenses";#N/A,#N/A,FALSE,"sf01 - income";#N/A,#N/A,FALSE,"sf01 - liabilities";#N/A,#N/A,FALSE,"sf 01 - assets";#N/A,#N/A,FALSE,"sf 01 - asset appn"}</definedName>
    <definedName name="fdbdfbbdf" hidden="1">{#N/A,#N/A,FALSE,"sf01-expenses"}</definedName>
    <definedName name="fdbfbdfbfd" hidden="1">{#N/A,#N/A,FALSE,"entity bs";#N/A,#N/A,FALSE,"entity p &amp; l"}</definedName>
    <definedName name="fdbfbfb"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fdbfdb" hidden="1">{#N/A,#N/A,FALSE,"sf01-expenses";#N/A,#N/A,FALSE,"sf01 - income";#N/A,#N/A,FALSE,"sf01 - liabilities";#N/A,#N/A,FALSE,"sf 01 - assets";#N/A,#N/A,FALSE,"sf 01 - asset appn"}</definedName>
    <definedName name="fdbfdf" hidden="1">{#N/A,#N/A,FALSE,"sf01-expenses";#N/A,#N/A,FALSE,"sf01 - income";#N/A,#N/A,FALSE,"sf01 - liabilities";#N/A,#N/A,FALSE,"sf 01 - assets";#N/A,#N/A,FALSE,"sf 01 - asset appn"}</definedName>
    <definedName name="fdbfdfb" hidden="1">{#N/A,#N/A,FALSE,"entity bs";#N/A,#N/A,FALSE,"entity p &amp; l"}</definedName>
    <definedName name="fdbfdfbf" hidden="1">{#N/A,#N/A,FALSE,"sf01-expenses";#N/A,#N/A,FALSE,"sf01 - income";#N/A,#N/A,FALSE,"sf01 - liabilities";#N/A,#N/A,FALSE,"sf 01 - assets";#N/A,#N/A,FALSE,"sf 01 - asset appn"}</definedName>
    <definedName name="fdbgnhghmj" hidden="1">{#N/A,#N/A,FALSE,"sf01-expenses";#N/A,#N/A,FALSE,"sf01 - income";#N/A,#N/A,FALSE,"sf01 - liabilities";#N/A,#N/A,FALSE,"sf 01 - assets";#N/A,#N/A,FALSE,"sf 01 - asset appn"}</definedName>
    <definedName name="fddffggf" hidden="1">{#N/A,#N/A,FALSE,"entity bs";#N/A,#N/A,FALSE,"entity p &amp; l"}</definedName>
    <definedName name="fddgfd" hidden="1">{#N/A,#N/A,FALSE,"sf01-expenses";#N/A,#N/A,FALSE,"sf01 - income";#N/A,#N/A,FALSE,"sf01 - liabilities";#N/A,#N/A,FALSE,"sf 01 - assets";#N/A,#N/A,FALSE,"sf 01 - asset appn"}</definedName>
    <definedName name="fdfbbf" hidden="1">{#N/A,#N/A,FALSE,"entity bs";#N/A,#N/A,FALSE,"entity p &amp; l"}</definedName>
    <definedName name="fdfbbfd" hidden="1">{#N/A,#N/A,FALSE,"sf01-expenses"}</definedName>
    <definedName name="fdfbbffdb" hidden="1">{#N/A,#N/A,FALSE,"entity bs";#N/A,#N/A,FALSE,"entity p &amp; l"}</definedName>
    <definedName name="fdfbfb" hidden="1">{#N/A,#N/A,FALSE,"sf01-expenses"}</definedName>
    <definedName name="fdfbfd" hidden="1">{#N/A,#N/A,FALSE,"sf01-expenses";#N/A,#N/A,FALSE,"sf01 - income";#N/A,#N/A,FALSE,"sf01 - liabilities";#N/A,#N/A,FALSE,"sf 01 - assets";#N/A,#N/A,FALSE,"sf 01 - asset appn"}</definedName>
    <definedName name="fdfbfdb"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fdfdbdfb" hidden="1">{#N/A,#N/A,FALSE,"sf01-expenses";#N/A,#N/A,FALSE,"sf01 - income";#N/A,#N/A,FALSE,"sf01 - liabilities";#N/A,#N/A,FALSE,"sf 01 - assets";#N/A,#N/A,FALSE,"sf 01 - asset appn"}</definedName>
    <definedName name="fdfdbf"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fdfddhfdh" hidden="1">{#N/A,#N/A,FALSE,"sf01-expenses"}</definedName>
    <definedName name="fdfdg" hidden="1">{#N/A,#N/A,FALSE,"sf01-expenses"}</definedName>
    <definedName name="fdfdssfd" hidden="1">{#N/A,#N/A,FALSE,"INTRO";#N/A,#N/A,FALSE,"Page 2 ";#N/A,#N/A,FALSE,"Sales-pg 3";#N/A,#N/A,FALSE,"Page 4";#N/A,#N/A,FALSE,"Admin-pg 5";#N/A,#N/A,FALSE,"Comm-pg 6";#N/A,#N/A,FALSE,"WArea-pg 7";#N/A,#N/A,FALSE,"Introds-pg 9";#N/A,#N/A,FALSE,"Stds-pg 10";#N/A,#N/A,FALSE,"Fum Laps-pg 11";#N/A,#N/A,FALSE,"HR-pg 13";#N/A,#N/A,FALSE,"Apend A"}</definedName>
    <definedName name="fdgd" hidden="1">#REF!</definedName>
    <definedName name="fdgffdg" hidden="1">{#N/A,#N/A,FALSE,"sf01-expenses"}</definedName>
    <definedName name="fdgfgfdg" hidden="1">{#N/A,#N/A,FALSE,"entity bs";#N/A,#N/A,FALSE,"entity p &amp; l"}</definedName>
    <definedName name="fdh" hidden="1">{#N/A,#N/A,FALSE,"sf01-expenses"}</definedName>
    <definedName name="fdhfhddh" hidden="1">{#N/A,#N/A,FALSE,"sf01-expenses";#N/A,#N/A,FALSE,"sf01 - income";#N/A,#N/A,FALSE,"sf01 - liabilities";#N/A,#N/A,FALSE,"sf 01 - assets";#N/A,#N/A,FALSE,"sf 01 - asset appn"}</definedName>
    <definedName name="fdhfhdfh"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fdhfhdh" hidden="1">{#N/A,#N/A,FALSE,"sf01-expenses";#N/A,#N/A,FALSE,"sf01 - income";#N/A,#N/A,FALSE,"sf01 - liabilities";#N/A,#N/A,FALSE,"sf 01 - assets";#N/A,#N/A,FALSE,"sf 01 - asset appn"}</definedName>
    <definedName name="fdhfhdhh"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fdhfhfhdfdh" hidden="1">{#N/A,#N/A,FALSE,"sf01-expenses";#N/A,#N/A,FALSE,"sf01 - income";#N/A,#N/A,FALSE,"sf01 - liabilities";#N/A,#N/A,FALSE,"sf 01 - assets";#N/A,#N/A,FALSE,"sf 01 - asset appn"}</definedName>
    <definedName name="fdhfhfhdfh"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fdhfhfhdhf"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fdhhfdhf"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fdhhfdhfd" hidden="1">{#N/A,#N/A,FALSE,"sf01-expenses"}</definedName>
    <definedName name="fdhhffhd" hidden="1">{#N/A,#N/A,FALSE,"sf01-expenses"}</definedName>
    <definedName name="fds">[60]Lists!$B$2:$B$3</definedName>
    <definedName name="Feb_TAMP">#REF!</definedName>
    <definedName name="FEBDATA">#REF!</definedName>
    <definedName name="fergf" hidden="1">{#N/A,#N/A,FALSE,"INTRO";#N/A,#N/A,FALSE,"Page 2 ";#N/A,#N/A,FALSE,"Sales-pg 3";#N/A,#N/A,FALSE,"Page 4";#N/A,#N/A,FALSE,"Admin-pg 5";#N/A,#N/A,FALSE,"Comm-pg 6";#N/A,#N/A,FALSE,"WArea-pg 7";#N/A,#N/A,FALSE,"Introds-pg 9";#N/A,#N/A,FALSE,"Stds-pg 10";#N/A,#N/A,FALSE,"Fum Laps-pg 11";#N/A,#N/A,FALSE,"HR-pg 13";#N/A,#N/A,FALSE,"Apend A"}</definedName>
    <definedName name="ffbfb" hidden="1">{#N/A,#N/A,FALSE,"sf01-expenses"}</definedName>
    <definedName name="ffbfd" hidden="1">{#N/A,#N/A,FALSE,"sf01-expenses"}</definedName>
    <definedName name="ffbfdb" hidden="1">{#N/A,#N/A,FALSE,"entity bs";#N/A,#N/A,FALSE,"entity p &amp; l"}</definedName>
    <definedName name="ffff" hidden="1">{"KPI",#N/A,FALSE,"KPI";"GRAPHS",#N/A,FALSE,"GRAPH";"PROFIT_LOSS",#N/A,FALSE,"P&amp;L";"BAL_SHEET",#N/A,FALSE,"BS";"FUM_FLOW",#N/A,FALSE,"FUM"}</definedName>
    <definedName name="fg" hidden="1">{"KPI",#N/A,FALSE,"KPI";"GRAPHS",#N/A,FALSE,"GRAPH";"PROFIT_LOSS",#N/A,FALSE,"P&amp;L";"BAL_SHEET",#N/A,FALSE,"BS";"FUM_FLOW",#N/A,FALSE,"FUM"}</definedName>
    <definedName name="fgdfdg" hidden="1">{#N/A,#N/A,FALSE,"sf01-expenses";#N/A,#N/A,FALSE,"sf01 - income";#N/A,#N/A,FALSE,"sf01 - liabilities";#N/A,#N/A,FALSE,"sf 01 - assets";#N/A,#N/A,FALSE,"sf 01 - asset appn"}</definedName>
    <definedName name="fgdfgdf" hidden="1">{#N/A,#N/A,FALSE,"sf01-expenses";#N/A,#N/A,FALSE,"sf01 - income";#N/A,#N/A,FALSE,"sf01 - liabilities";#N/A,#N/A,FALSE,"sf 01 - assets";#N/A,#N/A,FALSE,"sf 01 - asset appn"}</definedName>
    <definedName name="fgdfgffd" hidden="1">{#N/A,#N/A,FALSE,"sf01-expenses";#N/A,#N/A,FALSE,"sf01 - income";#N/A,#N/A,FALSE,"sf01 - liabilities";#N/A,#N/A,FALSE,"sf 01 - assets";#N/A,#N/A,FALSE,"sf 01 - asset appn"}</definedName>
    <definedName name="fgdfgfg" hidden="1">{#N/A,#N/A,FALSE,"sf01-expenses"}</definedName>
    <definedName name="fgdgfgf"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fgfdggfd" hidden="1">{#N/A,#N/A,FALSE,"sf01-expenses";#N/A,#N/A,FALSE,"sf01 - income";#N/A,#N/A,FALSE,"sf01 - liabilities";#N/A,#N/A,FALSE,"sf 01 - assets";#N/A,#N/A,FALSE,"sf 01 - asset appn"}</definedName>
    <definedName name="fgfgdf" hidden="1">{#N/A,#N/A,FALSE,"entity bs";#N/A,#N/A,FALSE,"entity p &amp; l"}</definedName>
    <definedName name="fgfgfgdfgdf" hidden="1">{#N/A,#N/A,FALSE,"sf01-expenses";#N/A,#N/A,FALSE,"sf01 - income";#N/A,#N/A,FALSE,"sf01 - liabilities";#N/A,#N/A,FALSE,"sf 01 - assets";#N/A,#N/A,FALSE,"sf 01 - asset appn"}</definedName>
    <definedName name="fgfgfgj" hidden="1">{#N/A,#N/A,FALSE,"sf01-expenses"}</definedName>
    <definedName name="fgfggfd" hidden="1">{#N/A,#N/A,FALSE,"entity bs";#N/A,#N/A,FALSE,"entity p &amp; l"}</definedName>
    <definedName name="fgfgnngfn"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fgfjfgjf" hidden="1">{#N/A,#N/A,FALSE,"entity bs";#N/A,#N/A,FALSE,"entity p &amp; l"}</definedName>
    <definedName name="fgfjfjg" hidden="1">{#N/A,#N/A,FALSE,"sf01-expenses";#N/A,#N/A,FALSE,"sf01 - income";#N/A,#N/A,FALSE,"sf01 - liabilities";#N/A,#N/A,FALSE,"sf 01 - assets";#N/A,#N/A,FALSE,"sf 01 - asset appn"}</definedName>
    <definedName name="fggfgf" hidden="1">{#N/A,#N/A,FALSE,"sf01-expenses";#N/A,#N/A,FALSE,"sf01 - income";#N/A,#N/A,FALSE,"sf01 - liabilities";#N/A,#N/A,FALSE,"sf 01 - assets";#N/A,#N/A,FALSE,"sf 01 - asset appn"}</definedName>
    <definedName name="fggj" hidden="1">{#N/A,#N/A,FALSE,"entity bs";#N/A,#N/A,FALSE,"entity p &amp; l"}</definedName>
    <definedName name="fggjgf" hidden="1">{#N/A,#N/A,FALSE,"sf01-expenses";#N/A,#N/A,FALSE,"sf01 - income";#N/A,#N/A,FALSE,"sf01 - liabilities";#N/A,#N/A,FALSE,"sf 01 - assets";#N/A,#N/A,FALSE,"sf 01 - asset appn"}</definedName>
    <definedName name="fghffgh" hidden="1">{#N/A,#N/A,FALSE,"sf01-expenses"}</definedName>
    <definedName name="fghgfhhg"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fghggfh" hidden="1">{#N/A,#N/A,FALSE,"entity bs";#N/A,#N/A,FALSE,"entity p &amp; l"}</definedName>
    <definedName name="fghghghfg"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fgjfg" hidden="1">{#N/A,#N/A,FALSE,"sf01-expenses";#N/A,#N/A,FALSE,"sf01 - income";#N/A,#N/A,FALSE,"sf01 - liabilities";#N/A,#N/A,FALSE,"sf 01 - assets";#N/A,#N/A,FALSE,"sf 01 - asset appn"}</definedName>
    <definedName name="fgjgffj" hidden="1">{#N/A,#N/A,TRUE,"PL";#N/A,#N/A,TRUE,"BS";#N/A,#N/A,TRUE,"CF"}</definedName>
    <definedName name="fgjgjg" hidden="1">{#N/A,#N/A,FALSE,"sf01-expenses"}</definedName>
    <definedName name="fgngfgnfngf" hidden="1">{#N/A,#N/A,FALSE,"sf01-expenses"}</definedName>
    <definedName name="fgnnfggfnng" hidden="1">{#N/A,#N/A,FALSE,"sf01-expenses"}</definedName>
    <definedName name="fgnnggfnn"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fhdfhdhfd" hidden="1">{#N/A,#N/A,FALSE,"sf01-expenses"}</definedName>
    <definedName name="final"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Finance_Admin_CS">#REF!</definedName>
    <definedName name="Finance_and_IT">#REF!</definedName>
    <definedName name="Finance_IT">#REF!</definedName>
    <definedName name="fjgjffg" hidden="1">{#N/A,#N/A,FALSE,"sf01-expenses";#N/A,#N/A,FALSE,"sf01 - income";#N/A,#N/A,FALSE,"sf01 - liabilities";#N/A,#N/A,FALSE,"sf 01 - assets";#N/A,#N/A,FALSE,"sf 01 - asset appn"}</definedName>
    <definedName name="fjgjjg" hidden="1">{#N/A,#N/A,FALSE,"sf01-expenses"}</definedName>
    <definedName name="fl">#REF!</definedName>
    <definedName name="flm">#REF!</definedName>
    <definedName name="fltm">#REF!</definedName>
    <definedName name="FN">#REF!</definedName>
    <definedName name="Format">#REF!</definedName>
    <definedName name="FS?_FY15PLGroupAdjust_Ferenck_22012015_91851" comment="FY15PLGroupAdjust" hidden="1">#REF!</definedName>
    <definedName name="FS?_GLResult_Probert_10112014_51505" comment="GLResult" hidden="1">#REF!</definedName>
    <definedName name="FS?_ITDSCentrePL_Spathis_23052014_113117" comment="ITDSCentrePL" hidden="1">#REF!</definedName>
    <definedName name="FS?_ITDSCentrePLSummary_Spathis_23052014_13953" comment="ITDSCentrePLSummary" hidden="1">#REF!</definedName>
    <definedName name="FS?_Picture117_Probert_11112014_85328" comment="Picture117" hidden="1">#REF!</definedName>
    <definedName name="FS?_Picture180_Probert_17102014_102255" comment="Picture180" hidden="1">#REF!</definedName>
    <definedName name="FS?_Picture2_DoctorA_12112014_94730" comment="Picture2" hidden="1">'[61]1. ES Result'!#REF!</definedName>
    <definedName name="FS?_Picture2_DoctorA_12112014_95607" comment="Picture2" hidden="1">'[61]1. ES Result'!#REF!</definedName>
    <definedName name="FS?_Picture2_FitzpaC_26082014_30629" hidden="1">#REF!</definedName>
    <definedName name="FS?_Picture2_LimaIza_12082014_35305" comment="Picture2" hidden="1">#REF!</definedName>
    <definedName name="FS?_Picture2_LimaIza_12112014_122345" comment="Picture2" hidden="1">'[61]1. ES Result'!#REF!</definedName>
    <definedName name="FS?_Picture2_LimaIza_19012015_24005" hidden="1">'[61]1. ES Result'!#REF!</definedName>
    <definedName name="FS?_Picture2_LimaIza_3122014_42447" comment="Picture2" hidden="1">'[61]1. ES Result'!#REF!</definedName>
    <definedName name="FS?_Picture2_LimaIza_3122014_43011" comment="Picture2" hidden="1">'[61]1. ES Result'!#REF!</definedName>
    <definedName name="FS?_Picture2_LimaIza_4022015_20747" comment="Picture2" hidden="1">'[61]1. ES Result'!#REF!</definedName>
    <definedName name="FS?_Picture2_LimaIza_4022015_34139" comment="Picture2" hidden="1">'[61]1. ES Result'!#REF!</definedName>
    <definedName name="FS?_Picture2_LimaIza_4122014_92441" comment="Picture2" hidden="1">'[61]1. ES Result'!#REF!</definedName>
    <definedName name="FS?_Picture2_LimaIza_5022015_102154" comment="Picture2" hidden="1">'[61]1. ES Result'!#REF!</definedName>
    <definedName name="FS?_Picture2_LimaIza_6012015_35903" comment="Picture2" hidden="1">'[61]1. ES Result'!#REF!</definedName>
    <definedName name="FS?_Picture2_LimaIza_6012015_82836" comment="Picture2" hidden="1">'[61]1. ES Result'!#REF!</definedName>
    <definedName name="FS?_Picture2_LimaIza_6012015_82853" comment="Picture2" hidden="1">'[61]1. ES Result'!#REF!</definedName>
    <definedName name="FS?_Picture2_LimaIza_6022015_112608" comment="Picture2" hidden="1">'[61]1. ES Result'!#REF!</definedName>
    <definedName name="FS?_Picture2_MacVica_7012015_33920" comment="Picture2" hidden="1">'[62]1H15 Results Analysis'!#REF!</definedName>
    <definedName name="FS?_Picture2_SophaBl_12082014_50802" comment="Picture2" hidden="1">#REF!</definedName>
    <definedName name="FS?_Picture2_SophaBl_12082014_52224" comment="Picture2" hidden="1">#REF!</definedName>
    <definedName name="FS?_Picture2_SophaBl_12082014_82244" comment="Picture2" hidden="1">#REF!</definedName>
    <definedName name="FS?_Picture2_SophaBl_13082014_103928" comment="Picture2" hidden="1">#REF!</definedName>
    <definedName name="FS?_Picture2_SophaBl_8082014_71456" comment="Picture2" hidden="1">#REF!</definedName>
    <definedName name="FS?_Picture2_SophaBl_8082014_72217" comment="Picture2" hidden="1">#REF!</definedName>
    <definedName name="FS?_Picture2_SophaBl_8082014_72252" comment="Picture2" hidden="1">#REF!</definedName>
    <definedName name="FS?_Picture2_SophaBl_8082014_72346" comment="Picture2" hidden="1">#REF!</definedName>
    <definedName name="FS?_Picture2_SophaBl_8082014_72603" comment="Picture2" hidden="1">#REF!</definedName>
    <definedName name="FS?_Picture2_SophaBl_8082014_72654" comment="Picture2" hidden="1">#REF!</definedName>
    <definedName name="FS?_Picture2_SophaBl_8082014_72808" comment="Picture2" hidden="1">#REF!</definedName>
    <definedName name="FS?_Picture2_Spathis_23052014_121606" comment="Picture2" hidden="1">#REF!</definedName>
    <definedName name="FS?_Picture242_Probert_13012015_85324" comment="Picture242" hidden="1">#REF!</definedName>
    <definedName name="FS?_Picture26_RileyAs_6032016_71600" comment="Picture26" hidden="1">'[63]Direct IT '!#REF!</definedName>
    <definedName name="FS?_Picture27_RileyAs_6032016_71641" comment="Picture27" hidden="1">'[63]Direct IT '!#REF!</definedName>
    <definedName name="FS?_Picture3_DoctorA_12112014_103348" comment="Picture3" hidden="1">'[61]1. ES Result'!#REF!</definedName>
    <definedName name="FS?_Picture3_LimaIza_12082014_35250" comment="Picture3" hidden="1">#REF!</definedName>
    <definedName name="FS?_Picture3_LimaIza_19012015_24108" comment="Picture3" hidden="1">'[61]1. ES Result'!#REF!</definedName>
    <definedName name="FS?_Picture3_LimaIza_4022015_21816" comment="Picture3" hidden="1">'[61]1. ES Result'!#REF!</definedName>
    <definedName name="FS?_Picture3_MacVica_7012015_34122" comment="Picture3" hidden="1">'[62]1H15 Results Analysis'!#REF!</definedName>
    <definedName name="FS?_Picture3_Spathis_23052014_121758" comment="Picture3" hidden="1">#REF!</definedName>
    <definedName name="FS?_Picture4_LimaIza_4022015_22444" comment="Picture4" hidden="1">'[61]1. ES Result'!#REF!</definedName>
    <definedName name="FS?_Picture4_MacVica_7012015_34904" comment="Picture4" hidden="1">'[62]1H15 Results Analysis'!#REF!</definedName>
    <definedName name="FS?_Picture5_LimaIza_12082014_35216" comment="Picture5" hidden="1">#REF!</definedName>
    <definedName name="FS?_Picture5_LimaIza_12082014_35231" comment="Picture5" hidden="1">#REF!</definedName>
    <definedName name="FS?_Picture6_LimaIza_12082014_35457" comment="Picture6" hidden="1">#REF!</definedName>
    <definedName name="FS?_Picture6_SophaBl_13082014_121611" comment="Picture6" hidden="1">#REF!</definedName>
    <definedName name="FS?_Picture7_DoctorA_12112014_121032" comment="Picture7" hidden="1">'[61]1. ES Result'!#REF!</definedName>
    <definedName name="FS?_Picture7_LimaIza_12082014_44921" comment="Picture7" hidden="1">#REF!</definedName>
    <definedName name="FS?_Picture7_SophaBl_13082014_121634" comment="Picture7" hidden="1">#REF!</definedName>
    <definedName name="FS?_Picture8_LimaIza_12082014_45037" comment="Picture8" hidden="1">#REF!</definedName>
    <definedName name="FS?_Picture8_SophaBl_13082014_111618" comment="Picture8" hidden="1">#REF!</definedName>
    <definedName name="FS?_Picture9_SophaBl_13082014_112348" comment="Picture9" hidden="1">#REF!</definedName>
    <definedName name="FS?_TestTable1_Spathis_23052014_110929" comment="TestTable1" hidden="1">#REF!</definedName>
    <definedName name="FS?_YTDResult_Probert_17102014_105507" comment="YTDResult" hidden="1">#REF!</definedName>
    <definedName name="fSAFsadds" hidden="1">{#N/A,#N/A,FALSE,"entity bs";#N/A,#N/A,FALSE,"entity p &amp; l"}</definedName>
    <definedName name="fsafsasfafsa" hidden="1">{#N/A,#N/A,FALSE,"entity bs";#N/A,#N/A,FALSE,"entity p &amp; l"}</definedName>
    <definedName name="fsafsfasasfas" hidden="1">{#N/A,#N/A,FALSE,"sf01-expenses";#N/A,#N/A,FALSE,"sf01 - income";#N/A,#N/A,FALSE,"sf01 - liabilities";#N/A,#N/A,FALSE,"sf 01 - assets";#N/A,#N/A,FALSE,"sf 01 - asset appn"}</definedName>
    <definedName name="fsdfsdfs" hidden="1">{#N/A,#N/A,FALSE,"sf01-expenses"}</definedName>
    <definedName name="fsdsfsd" hidden="1">{#N/A,#N/A,FALSE,"entity bs";#N/A,#N/A,FALSE,"entity p &amp; l"}</definedName>
    <definedName name="FTC_are_the_Client">#REF!</definedName>
    <definedName name="FTC_Client_and_Deliverer">#REF!</definedName>
    <definedName name="FTC_Deliverer_for_a_Client">#REF!</definedName>
    <definedName name="FTEs" hidden="1">{#N/A,#N/A,FALSE,"INTRO";#N/A,#N/A,FALSE,"Page 2 ";#N/A,#N/A,FALSE,"Sales-pg 3";#N/A,#N/A,FALSE,"Page 4";#N/A,#N/A,FALSE,"Admin-pg 5";#N/A,#N/A,FALSE,"Comm-pg 6";#N/A,#N/A,FALSE,"WArea-pg 7";#N/A,#N/A,FALSE,"Introds-pg 9";#N/A,#N/A,FALSE,"Stds-pg 10";#N/A,#N/A,FALSE,"Fum Laps-pg 11";#N/A,#N/A,FALSE,"HR-pg 13";#N/A,#N/A,FALSE,"Apend A"}</definedName>
    <definedName name="fui" hidden="1">{#N/A,#N/A,FALSE,"sf01-expenses"}</definedName>
    <definedName name="full">#REF!</definedName>
    <definedName name="fulldetails">#REF!</definedName>
    <definedName name="Funding_Source">[33]Refs!$K$7:$K$11</definedName>
    <definedName name="FY00Alias">[25]Settings!$C$31</definedName>
    <definedName name="FY17_Divisions">'[28]Table FY17 (ES)'!$C$7:$N$7</definedName>
    <definedName name="FY17_Lines">'[28]Table FY17 (ES)'!$B$55:$B$86</definedName>
    <definedName name="FY17_Table">'[28]Table FY17 (ES)'!$C$55:$N$86</definedName>
    <definedName name="FY17F_BUDIVISION">'[28]Table FY17 (BU)'!$C$5:$Q$5</definedName>
    <definedName name="FY17F_BULINE">'[28]Table FY17 (BU)'!$B$35:$B$55</definedName>
    <definedName name="FY17F_BUTABLE">'[28]Table FY17 (BU)'!$C$35:$S$55</definedName>
    <definedName name="FY17P_BUDIVISIONS">'[28]Table FY17P (BU)'!$C$5:$Q$5</definedName>
    <definedName name="FY17P_BULINE">'[28]Table FY17P (BU)'!$B$35:$B$55</definedName>
    <definedName name="FY17P_BUTABLE">'[28]Table FY17P (BU)'!$C$35:$Q$55</definedName>
    <definedName name="FY17P_Divisions">'[28]Table FY17P (ES)'!$C$7:$N$7</definedName>
    <definedName name="FY17P_Lines">'[28]Table FY17P (ES)'!$B$55:$B$86</definedName>
    <definedName name="FY17P_Table">'[28]Table FY17P (ES)'!$C$55:$N$86</definedName>
    <definedName name="FY18_Accounts">'[28]Dashboard_Fcst FY18'!$B$7:$B$38</definedName>
    <definedName name="FY18_Divisions">'[64]Table FY18 (ES)'!$C$7:$N$7</definedName>
    <definedName name="FY18_Lines">'[64]Table FY18 (ES)'!$B$57:$B$90</definedName>
    <definedName name="FY18_Table">'[64]Table FY18 (ES)'!$C$57:$N$90</definedName>
    <definedName name="FY18CentreAdjChange">'[46]Setup &amp; Instructions'!$S$18</definedName>
    <definedName name="FY18CentreAdjRun">'[46]Setup &amp; Instructions'!$S$17</definedName>
    <definedName name="FY18F_BUDIVISION">'[64]Table FY18 (BU)'!$C$5:$Q$5</definedName>
    <definedName name="FY18F_BULINE">'[64]Table FY18 (BU)'!$B$37:$B$59</definedName>
    <definedName name="FY18F_BUTABLE">'[64]Table FY18 (BU)'!$C$37:$S$59</definedName>
    <definedName name="FY18Target">'[32]Residual Allocation'!$D$3</definedName>
    <definedName name="FY19_Accounts">'[28]Dashboard_Fcst FY19'!$B$79:$B$110</definedName>
    <definedName name="FY19_BU_Headings">'[28]Dashboard_Fcst FY19'!$C$78:$AF$78</definedName>
    <definedName name="FY19_Divisions">'[64]Table FY19 (ES)'!$C$7:$N$7</definedName>
    <definedName name="FY19_Fcst">'[28]Dashboard_Fcst FY19'!$C$79:$AF$110</definedName>
    <definedName name="FY19_Lines">'[64]Table FY19 (ES)'!$B$57:$B$90</definedName>
    <definedName name="FY19_Table">'[64]Table FY19 (ES)'!$C$57:$N$90</definedName>
    <definedName name="FY19ESTable">'[64]Table FY19 (ES)'!$B$96:$N$101</definedName>
    <definedName name="FY19F_BUDIVISION">'[64]Table FY19 (BU)'!$C$5:$Q$5</definedName>
    <definedName name="FY19F_BULINE">'[64]Table FY19 (BU)'!$B$37:$B$59</definedName>
    <definedName name="FY19F_BUTABLE">'[64]Table FY19 (BU)'!$C$37:$S$59</definedName>
    <definedName name="FY19Uplift">'[65]List - FY19'!$D$6:$D$15</definedName>
    <definedName name="FY20_Table">'[64]Table FY20 (ES)'!$C$57:$N$90</definedName>
    <definedName name="FY20ESTable">'[64]Table FY20 (ES)'!$B$96:$N$101</definedName>
    <definedName name="FY20F_BUTABLE">'[64]Table FY20 (BU)'!$C$37:$S$59</definedName>
    <definedName name="FY21ESTable">'[64]Table FY20 (ES)'!$B$96:$N$101</definedName>
    <definedName name="FYearList">#REF!</definedName>
    <definedName name="FYP1Alias">[25]Settings!$C$32</definedName>
    <definedName name="FYP2Alias">[25]Settings!$C$33</definedName>
    <definedName name="FYP3Alias">[25]Settings!$C$34</definedName>
    <definedName name="gbgfbbgfbgfgfb" hidden="1">{#N/A,#N/A,FALSE,"entity bs";#N/A,#N/A,FALSE,"entity p &amp; l"}</definedName>
    <definedName name="gdsgdggds" hidden="1">{#N/A,#N/A,FALSE,"sf01-expenses";#N/A,#N/A,FALSE,"sf01 - income";#N/A,#N/A,FALSE,"sf01 - liabilities";#N/A,#N/A,FALSE,"sf 01 - assets";#N/A,#N/A,FALSE,"sf 01 - asset appn"}</definedName>
    <definedName name="gdssdgg" hidden="1">{#N/A,#N/A,FALSE,"sf01-expenses"}</definedName>
    <definedName name="gf"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gfdfdggf"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gfdfg" hidden="1">{#N/A,#N/A,FALSE,"entity bs";#N/A,#N/A,FALSE,"entity p &amp; l"}</definedName>
    <definedName name="gfdfgf"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gfdfgg"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gffgfdg" hidden="1">{#N/A,#N/A,FALSE,"sf01-expenses"}</definedName>
    <definedName name="gffggf" hidden="1">{#N/A,#N/A,FALSE,"sf01-expenses";#N/A,#N/A,FALSE,"sf01 - income";#N/A,#N/A,FALSE,"sf01 - liabilities";#N/A,#N/A,FALSE,"sf 01 - assets";#N/A,#N/A,FALSE,"sf 01 - asset appn"}</definedName>
    <definedName name="gffgjgj" hidden="1">{#N/A,#N/A,FALSE,"entity bs";#N/A,#N/A,FALSE,"entity p &amp; l"}</definedName>
    <definedName name="gfhhggh" hidden="1">{#N/A,#N/A,FALSE,"sf01-expenses"}</definedName>
    <definedName name="gfngfnnfng" hidden="1">{#N/A,#N/A,FALSE,"entity bs";#N/A,#N/A,FALSE,"entity p &amp; l"}</definedName>
    <definedName name="gfngfnngfgfn"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gfngnfgnf" hidden="1">{#N/A,#N/A,FALSE,"sf01-expenses"}</definedName>
    <definedName name="gfngnfng" hidden="1">{#N/A,#N/A,FALSE,"sf01-expenses"}</definedName>
    <definedName name="gfngnghnmhg" hidden="1">{#N/A,#N/A,FALSE,"sf01-expenses";#N/A,#N/A,FALSE,"sf01 - income";#N/A,#N/A,FALSE,"sf01 - liabilities";#N/A,#N/A,FALSE,"sf 01 - assets";#N/A,#N/A,FALSE,"sf 01 - asset appn"}</definedName>
    <definedName name="gg" hidden="1">{"KPI",#N/A,FALSE,"KPI";"GRAPHS",#N/A,FALSE,"GRAPH";"PROFIT_LOSS",#N/A,FALSE,"P&amp;L";"BAL_SHEET",#N/A,FALSE,"BS";"FUM_FLOW",#N/A,FALSE,"FUM"}</definedName>
    <definedName name="ggggggaaaaa" hidden="1">{"FUM_FLOW",#N/A,FALSE,"FUM"}</definedName>
    <definedName name="gggggggr" hidden="1">#REF!</definedName>
    <definedName name="gh" hidden="1">{TRUE,TRUE,-1.25,-15.5,484.5,301.5,FALSE,TRUE,TRUE,TRUE,0,1,#N/A,1,#N/A,6.09375,32.0588235294118,1,FALSE,FALSE,3,TRUE,1,FALSE,100,"Swvu.Zeros._.hidden.","ACwvu.Zeros._.hidden.",1,FALSE,FALSE,0.748031496062992,0.748031496062992,0.984251968503937,0.984251968503937,1,"","&amp;L&amp;6&amp;D &amp;T",FALSE,FALSE,FALSE,FALSE,1,100,#N/A,#N/A,"=R7C1:R98C6","=R1:R6",#N/A,"Cwvu.Zeros._.hidden.",FALSE,FALSE}</definedName>
    <definedName name="ghfg" hidden="1">{"BAL_SHEET",#N/A,FALSE,"BS"}</definedName>
    <definedName name="ghfgh" hidden="1">{#N/A,#N/A,FALSE,"sf01-expenses"}</definedName>
    <definedName name="ghfh" hidden="1">{"FUM_FLOW",#N/A,FALSE,"FUM"}</definedName>
    <definedName name="GHGHGHDKKDLSS" hidden="1">{"FUM_FLOW",#N/A,FALSE,"FUM"}</definedName>
    <definedName name="GHGHGHDNMLREWMCOE" hidden="1">{"PROFIT_LOSS",#N/A,FALSE,"P&amp;L"}</definedName>
    <definedName name="ghhgghhg"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ghjhhj"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ghjhjhj" hidden="1">{#N/A,#N/A,FALSE,"sf01-expenses";#N/A,#N/A,FALSE,"sf01 - income";#N/A,#N/A,FALSE,"sf01 - liabilities";#N/A,#N/A,FALSE,"sf 01 - assets";#N/A,#N/A,FALSE,"sf 01 - asset appn"}</definedName>
    <definedName name="ghjjhhj" hidden="1">{#N/A,#N/A,FALSE,"entity bs";#N/A,#N/A,FALSE,"entity p &amp; l"}</definedName>
    <definedName name="ghkhgkhkg" hidden="1">{#N/A,#N/A,FALSE,"entity bs";#N/A,#N/A,FALSE,"entity p &amp; l"}</definedName>
    <definedName name="ghkhgkkhg" hidden="1">{#N/A,#N/A,FALSE,"sf01-expenses"}</definedName>
    <definedName name="ghkhkgkhgk" hidden="1">{#N/A,#N/A,FALSE,"sf01-expenses";#N/A,#N/A,FALSE,"sf01 - income";#N/A,#N/A,FALSE,"sf01 - liabilities";#N/A,#N/A,FALSE,"sf 01 - assets";#N/A,#N/A,FALSE,"sf 01 - asset appn"}</definedName>
    <definedName name="ghkkhgghk" hidden="1">{#N/A,#N/A,FALSE,"sf01-expenses";#N/A,#N/A,FALSE,"sf01 - income";#N/A,#N/A,FALSE,"sf01 - liabilities";#N/A,#N/A,FALSE,"sf 01 - assets";#N/A,#N/A,FALSE,"sf 01 - asset appn"}</definedName>
    <definedName name="ghkkhghk" hidden="1">{#N/A,#N/A,FALSE,"sf01-expenses";#N/A,#N/A,FALSE,"sf01 - income";#N/A,#N/A,FALSE,"sf01 - liabilities";#N/A,#N/A,FALSE,"sf 01 - assets";#N/A,#N/A,FALSE,"sf 01 - asset appn"}</definedName>
    <definedName name="ghkkhghkg" hidden="1">{#N/A,#N/A,TRUE,"PL";#N/A,#N/A,TRUE,"BS";#N/A,#N/A,TRUE,"CF"}</definedName>
    <definedName name="gjgjgj" hidden="1">{#N/A,#N/A,FALSE,"sf01-expenses"}</definedName>
    <definedName name="gjhgjhjh" hidden="1">{#N/A,#N/A,FALSE,"entity bs";#N/A,#N/A,FALSE,"entity p &amp; l"}</definedName>
    <definedName name="gjjgj" hidden="1">{#N/A,#N/A,FALSE,"sf01-expenses"}</definedName>
    <definedName name="gjk" hidden="1">{#N/A,#N/A,FALSE,"entity bs";#N/A,#N/A,FALSE,"entity p &amp; l"}</definedName>
    <definedName name="gl">#REF!</definedName>
    <definedName name="GL_Accounts">[29]Table!$F$4:$F$1093</definedName>
    <definedName name="GL_Walk_Categories">'[28]FY17 SWOT Consol'!$J$10:$J$1289</definedName>
    <definedName name="GL_Walk_Categories_FY18">'[28]FY18 Drivers Consol'!$J$7:$J$1345</definedName>
    <definedName name="glkgh" hidden="1">{"GRAPHS",#N/A,FALSE,"GRAPH"}</definedName>
    <definedName name="GLMAPPING">'[66]GL Mapping'!$A:$G</definedName>
    <definedName name="gnggn" hidden="1">{#N/A,#N/A,FALSE,"sf01-expenses";#N/A,#N/A,FALSE,"sf01 - income";#N/A,#N/A,FALSE,"sf01 - liabilities";#N/A,#N/A,FALSE,"sf 01 - assets";#N/A,#N/A,FALSE,"sf 01 - asset appn"}</definedName>
    <definedName name="gnngg"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gnvngvng" hidden="1">{#N/A,#N/A,FALSE,"entity bs";#N/A,#N/A,FALSE,"entity p &amp; l"}</definedName>
    <definedName name="gr" hidden="1">{#N/A,#N/A,FALSE,"sf01-expenses"}</definedName>
    <definedName name="Graphs" hidden="1">{"BAL_SHEET",#N/A,FALSE,"BS"}</definedName>
    <definedName name="Group_Walk_Categories">'[28]FY17 SWOT Consol'!$L$10:$L$1289</definedName>
    <definedName name="GroupIdx">'[53]TCM references'!$F$11</definedName>
    <definedName name="GRPPL_RBS">[67]GRPPL_RBS!$A$1:$BP$47</definedName>
    <definedName name="GRPPL_RBS_Acc">[67]GRPPL_RBS!$A$1:$A$47</definedName>
    <definedName name="GRPPL_RBS_MY">[67]GRPPL_RBS!$A$1:$BP$1</definedName>
    <definedName name="gsddsggds" hidden="1">{#N/A,#N/A,FALSE,"sf01-expenses"}</definedName>
    <definedName name="gsdgdg" hidden="1">{#N/A,#N/A,FALSE,"entity bs";#N/A,#N/A,FALSE,"entity p &amp; l"}</definedName>
    <definedName name="gsdggds" hidden="1">{#N/A,#N/A,FALSE,"entity bs";#N/A,#N/A,FALSE,"entity p &amp; l"}</definedName>
    <definedName name="gvnnng" hidden="1">{#N/A,#N/A,FALSE,"sf01-expenses";#N/A,#N/A,FALSE,"sf01 - income";#N/A,#N/A,FALSE,"sf01 - liabilities";#N/A,#N/A,FALSE,"sf 01 - assets";#N/A,#N/A,FALSE,"sf 01 - asset appn"}</definedName>
    <definedName name="gw" hidden="1">{#N/A,#N/A,FALSE,"sf01-expenses";#N/A,#N/A,FALSE,"sf01 - income";#N/A,#N/A,FALSE,"sf01 - liabilities";#N/A,#N/A,FALSE,"sf 01 - assets";#N/A,#N/A,FALSE,"sf 01 - asset appn"}</definedName>
    <definedName name="H20AE_CTN_LIST">#REF!</definedName>
    <definedName name="H20AE_CTN_SUM">#REF!</definedName>
    <definedName name="HAHAHAHAAAA" hidden="1">{"GRAPHS",#N/A,FALSE,"GRAPH"}</definedName>
    <definedName name="hdfhdffhd" hidden="1">{#N/A,#N/A,FALSE,"sf01-expenses"}</definedName>
    <definedName name="hdfhdfgfjg" hidden="1">{#N/A,#N/A,FALSE,"sf01-expenses";#N/A,#N/A,FALSE,"sf01 - income";#N/A,#N/A,FALSE,"sf01 - liabilities";#N/A,#N/A,FALSE,"sf 01 - assets";#N/A,#N/A,FALSE,"sf 01 - asset appn"}</definedName>
    <definedName name="hdfhfdhdf"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hdfhfdhfd" hidden="1">{#N/A,#N/A,FALSE,"sf01-expenses"}</definedName>
    <definedName name="Hdr_Names">OFFSET([47]Admin!$G$1,1,,COUNTA([47]Admin!$G:$G)-1)</definedName>
    <definedName name="he" hidden="1">{#N/A,#N/A,FALSE,"sf01-expenses";#N/A,#N/A,FALSE,"sf01 - income";#N/A,#N/A,FALSE,"sf01 - liabilities";#N/A,#N/A,FALSE,"sf 01 - assets";#N/A,#N/A,FALSE,"sf 01 - asset appn"}</definedName>
    <definedName name="HeadEstDet">[68]EstablishmentListing!#REF!</definedName>
    <definedName name="HeadGraph">#REF!</definedName>
    <definedName name="HeadList">#REF!</definedName>
    <definedName name="HeadSumRecs">#REF!</definedName>
    <definedName name="hfd" hidden="1">{#N/A,#N/A,FALSE,"sf01-expenses";#N/A,#N/A,FALSE,"sf01 - income";#N/A,#N/A,FALSE,"sf01 - liabilities";#N/A,#N/A,FALSE,"sf 01 - assets";#N/A,#N/A,FALSE,"sf 01 - asset appn"}</definedName>
    <definedName name="hfdfdhhfd" hidden="1">{#N/A,#N/A,FALSE,"entity bs";#N/A,#N/A,FALSE,"entity p &amp; l"}</definedName>
    <definedName name="hffggh" hidden="1">{#N/A,#N/A,FALSE,"sf01-expenses"}</definedName>
    <definedName name="hggkhhkk" hidden="1">{#N/A,#N/A,FALSE,"sf01-expenses"}</definedName>
    <definedName name="hgjhghj" hidden="1">{#N/A,#N/A,FALSE,"sf01-expenses"}</definedName>
    <definedName name="hgjjhhj" hidden="1">{#N/A,#N/A,TRUE,"PL";#N/A,#N/A,TRUE,"BS";#N/A,#N/A,TRUE,"CF"}</definedName>
    <definedName name="hgkhgkhkg" hidden="1">{#N/A,#N/A,FALSE,"sf01-expenses"}</definedName>
    <definedName name="hgkhgkk" hidden="1">{#N/A,#N/A,FALSE,"entity bs";#N/A,#N/A,FALSE,"entity p &amp; l"}</definedName>
    <definedName name="hgkhkghgk" hidden="1">{#N/A,#N/A,FALSE,"sf01-expenses";#N/A,#N/A,FALSE,"sf01 - income";#N/A,#N/A,FALSE,"sf01 - liabilities";#N/A,#N/A,FALSE,"sf 01 - assets";#N/A,#N/A,FALSE,"sf 01 - asset appn"}</definedName>
    <definedName name="hgkhkgkhg" hidden="1">{#N/A,#N/A,FALSE,"entity bs";#N/A,#N/A,FALSE,"entity p &amp; l"}</definedName>
    <definedName name="hier">#REF!</definedName>
    <definedName name="hier_seg_1">#REF!</definedName>
    <definedName name="hier_seg_2">#REF!</definedName>
    <definedName name="hier_seg_3">#REF!</definedName>
    <definedName name="hier_seg_4">#REF!</definedName>
    <definedName name="hierarchy">#REF!</definedName>
    <definedName name="hj" hidden="1">{#N/A,#N/A,FALSE,"sf01-expenses";#N/A,#N/A,FALSE,"sf01 - income";#N/A,#N/A,FALSE,"sf01 - liabilities";#N/A,#N/A,FALSE,"sf 01 - assets";#N/A,#N/A,FALSE,"sf 01 - asset appn"}</definedName>
    <definedName name="hjfhkhj"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hjgfthf" hidden="1">{#N/A,#N/A,FALSE,"INTRO";#N/A,#N/A,FALSE,"Page 2 ";#N/A,#N/A,FALSE,"Sales-pg 3";#N/A,#N/A,FALSE,"Page 4";#N/A,#N/A,FALSE,"Admin-pg 5";#N/A,#N/A,FALSE,"Comm-pg 6";#N/A,#N/A,FALSE,"WArea-pg 7";#N/A,#N/A,FALSE,"Introds-pg 9";#N/A,#N/A,FALSE,"Stds-pg 10";#N/A,#N/A,FALSE,"Fum Laps-pg 11";#N/A,#N/A,FALSE,"HR-pg 13";#N/A,#N/A,FALSE,"Apend A"}</definedName>
    <definedName name="hjhgjjh" hidden="1">{#N/A,#N/A,FALSE,"entity bs";#N/A,#N/A,FALSE,"entity p &amp; l"}</definedName>
    <definedName name="hjhjjj" hidden="1">{#N/A,#N/A,FALSE,"sf01-expenses";#N/A,#N/A,FALSE,"sf01 - income";#N/A,#N/A,FALSE,"sf01 - liabilities";#N/A,#N/A,FALSE,"sf 01 - assets";#N/A,#N/A,FALSE,"sf 01 - asset appn"}</definedName>
    <definedName name="hjkhkfkj" hidden="1">{#N/A,#N/A,FALSE,"sf01-expenses"}</definedName>
    <definedName name="hjkjkj" hidden="1">{#N/A,#N/A,FALSE,"sf01-expenses";#N/A,#N/A,FALSE,"sf01 - income";#N/A,#N/A,FALSE,"sf01 - liabilities";#N/A,#N/A,FALSE,"sf 01 - assets";#N/A,#N/A,FALSE,"sf 01 - asset appn"}</definedName>
    <definedName name="hjkkjk" hidden="1">{#N/A,#N/A,FALSE,"sf01-expenses"}</definedName>
    <definedName name="hjkkjkj" hidden="1">{#N/A,#N/A,FALSE,"sf01-expenses"}</definedName>
    <definedName name="hjkkjkjh" hidden="1">{#N/A,#N/A,FALSE,"sf01-expenses"}</definedName>
    <definedName name="hjkkkj" hidden="1">{#N/A,#N/A,TRUE,"PL";#N/A,#N/A,TRUE,"BS";#N/A,#N/A,TRUE,"CF"}</definedName>
    <definedName name="hkghkgkh" hidden="1">{#N/A,#N/A,FALSE,"sf01-expenses";#N/A,#N/A,FALSE,"sf01 - income";#N/A,#N/A,FALSE,"sf01 - liabilities";#N/A,#N/A,FALSE,"sf 01 - assets";#N/A,#N/A,FALSE,"sf 01 - asset appn"}</definedName>
    <definedName name="hkhkhhj" hidden="1">{#N/A,#N/A,FALSE,"entity bs";#N/A,#N/A,FALSE,"entity p &amp; l"}</definedName>
    <definedName name="hkhkkhj"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hmhgmkgh" hidden="1">{#N/A,#N/A,FALSE,"sf01-expenses"}</definedName>
    <definedName name="HR_CS">#REF!</definedName>
    <definedName name="hre" hidden="1">{#N/A,#N/A,FALSE,"entity bs";#N/A,#N/A,FALSE,"entity p &amp; l"}</definedName>
    <definedName name="HTML" hidden="1">{"'Changes Log'!$A$1:$F$25"}</definedName>
    <definedName name="HTML_CodePage" hidden="1">1252</definedName>
    <definedName name="HTML_Control" hidden="1">{"'Leverage'!$B$2:$M$418"}</definedName>
    <definedName name="HTML_Control_1" hidden="1">{"'Leverage'!$B$2:$M$418"}</definedName>
    <definedName name="HTML_Description" hidden="1">""</definedName>
    <definedName name="HTML_Email" hidden="1">""</definedName>
    <definedName name="HTML_Header" hidden="1">"Leverage"</definedName>
    <definedName name="HTML_KIM" hidden="1">{"'Changes Log'!$A$1:$F$25"}</definedName>
    <definedName name="HTML_LastUpdate" hidden="1">"8/21/00"</definedName>
    <definedName name="HTML_LineAfter" hidden="1">FALSE</definedName>
    <definedName name="HTML_LineBefore" hidden="1">FALSE</definedName>
    <definedName name="HTML_Name" hidden="1">"Frank Vickers"</definedName>
    <definedName name="HTML_OBDlg2" hidden="1">TRUE</definedName>
    <definedName name="HTML_OBDlg4" hidden="1">TRUE</definedName>
    <definedName name="HTML_OS" hidden="1">0</definedName>
    <definedName name="HTML_PathFile" hidden="1">"C:\my documents\lever.htm"</definedName>
    <definedName name="HTML_Title" hidden="1">"leverage"</definedName>
    <definedName name="Human_Resources">#REF!</definedName>
    <definedName name="HY" hidden="1">{"'Changes Log'!$A$1:$F$25"}</definedName>
    <definedName name="HYKKKOI" hidden="1">{"'Changes Log'!$A$1:$F$25"}</definedName>
    <definedName name="HYUJJ" hidden="1">{"'Changes Log'!$A$1:$F$25"}</definedName>
    <definedName name="i" hidden="1">{#N/A,#N/A,FALSE,"sf01-expenses"}</definedName>
    <definedName name="IcebergCat">#REF!</definedName>
    <definedName name="ICTCostTypes">[69]Assumptions!$D$96:$D$100</definedName>
    <definedName name="Idea_ID">[47]Admin!$Q$2</definedName>
    <definedName name="iii" hidden="1">'[6]Cash Component Inputs'!#REF!</definedName>
    <definedName name="iluiluii"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ina">#REF!</definedName>
    <definedName name="Inclusive_Scope">#REF!</definedName>
    <definedName name="Inflation">'[46]Setup &amp; Instructions'!$S$14</definedName>
    <definedName name="Infrastructure">#REF!</definedName>
    <definedName name="InitialDataEntry">#REF!</definedName>
    <definedName name="Initiative_Health_Status">[33]Refs!$P$7:$P$10</definedName>
    <definedName name="InvSpd_1H15A">'[70]NORMALISED FY15'!#REF!</definedName>
    <definedName name="InvSpd_1H16F">SUM('[70]REVISED FY16-19 FORECAST'!#REF!)</definedName>
    <definedName name="InvSpd_2H15A">'[70]NORMALISED FY15'!#REF!</definedName>
    <definedName name="InvSpd_2H16F">SUM('[70]REVISED FY16-19 FORECAST'!#REF!)</definedName>
    <definedName name="io" hidden="1">{TRUE,TRUE,-1.25,-15.5,484.5,301.5,FALSE,TRUE,TRUE,TRUE,0,1,#N/A,1,#N/A,6.09375,32.0588235294118,1,FALSE,FALSE,3,TRUE,1,FALSE,100,"Swvu.Zeros._.hidden.","ACwvu.Zeros._.hidden.",1,FALSE,FALSE,0.748031496062992,0.748031496062992,0.984251968503937,0.984251968503937,1,"","&amp;L&amp;6&amp;D &amp;T",FALSE,FALSE,FALSE,FALSE,1,100,#N/A,#N/A,"=R7C1:R98C6","=R1:R6",#N/A,"Cwvu.Zeros._.hidden.",FALSE,FALSE}</definedName>
    <definedName name="IQ_ADDIN" hidden="1">"AUTO"</definedName>
    <definedName name="IQ_CH" hidden="1">110000</definedName>
    <definedName name="IQ_CQ" hidden="1">5000</definedName>
    <definedName name="IQ_CY" hidden="1">10000</definedName>
    <definedName name="IQ_DAILY" hidden="1">500000</definedName>
    <definedName name="IQ_DNTM" hidden="1">700000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LTMMONTH" hidden="1">120000</definedName>
    <definedName name="IQ_MONTH" hidden="1">15000</definedName>
    <definedName name="IQ_MTD" hidden="1">800000</definedName>
    <definedName name="IQ_NAMES_REVISION_DATE_" hidden="1">40246.6569791666</definedName>
    <definedName name="IQ_NTM" hidden="1">6000</definedName>
    <definedName name="IQ_OPENED55" hidden="1">1</definedName>
    <definedName name="IQ_QTD" hidden="1">750000</definedName>
    <definedName name="IQ_TODAY" hidden="1">0</definedName>
    <definedName name="IQ_WEEK" hidden="1">50000</definedName>
    <definedName name="IQ_YTD" hidden="1">3000</definedName>
    <definedName name="IQ_YTDMONTH" hidden="1">130000</definedName>
    <definedName name="IQRG3" hidden="1">"$G$4:$G$23"</definedName>
    <definedName name="IQRJ3" hidden="1">"$J$4:$J$22"</definedName>
    <definedName name="IQRJ4" hidden="1">"$J$5:$J$256"</definedName>
    <definedName name="IQRL1" hidden="1">"$L$2:$L$253"</definedName>
    <definedName name="IQRL3" hidden="1">"$L$4:$L$255"</definedName>
    <definedName name="IQRL5" hidden="1">"$L$6:$L$257"</definedName>
    <definedName name="IQRM1" hidden="1">"$M$2:$M$253"</definedName>
    <definedName name="IQRM3" hidden="1">"$M$4:$M$255"</definedName>
    <definedName name="IQRM5" hidden="1">"$M$6:$M$257"</definedName>
    <definedName name="IS">#REF!</definedName>
    <definedName name="IsCurrentYear">[71]xlsMaintenance!$B$4</definedName>
    <definedName name="IsGroup">[71]xlsMaintenance!$B$3</definedName>
    <definedName name="ISWAS0429" hidden="1">{"'Changes Log'!$A$1:$F$25"}</definedName>
    <definedName name="ItemCategories">#REF!</definedName>
    <definedName name="ITInvSpdSwp_1H15A">'[26]NORMALISED FY15'!$AQ$52</definedName>
    <definedName name="ITInvSpdSwp_1H16F">'[26]REVISED FY16-19 FORECAST'!$E$65:$J$65</definedName>
    <definedName name="ITInvSpdSwp_2H15A">'[26]NORMALISED FY15'!$AX$52</definedName>
    <definedName name="ITInvSpdSwp_2H16F">'[26]REVISED FY16-19 FORECAST'!$K$65:$P$65</definedName>
    <definedName name="ITrcg_1H15A">'[26]NORMALISED FY15'!$AQ$33,'[26]NORMALISED FY15'!$AQ$36:$AQ$37,'[26]NORMALISED FY15'!$AQ$42,'[26]NORMALISED FY15'!$AQ$46:$AQ$47,'[26]NORMALISED FY15'!$AQ$50,'[26]NORMALISED FY15'!$AQ$56,'[26]NORMALISED FY15'!$AQ$59,'[26]NORMALISED FY15'!$AQ$62</definedName>
    <definedName name="ITrcg_1H16F">'[26]REVISED FY16-19 FORECAST'!$E$46:$J$46,'[26]REVISED FY16-19 FORECAST'!$E$49:$J$50,'[26]REVISED FY16-19 FORECAST'!$E$55:$J$55,'[26]REVISED FY16-19 FORECAST'!$E$59:$J$60,'[26]REVISED FY16-19 FORECAST'!$E$63:$J$63,'[26]REVISED FY16-19 FORECAST'!$E$69:$J$69,'[26]REVISED FY16-19 FORECAST'!$E$72:$J$72,'[26]REVISED FY16-19 FORECAST'!$E$75:$J$75</definedName>
    <definedName name="ITrcg_2H15A">'[26]NORMALISED FY15'!$AX$33,'[26]NORMALISED FY15'!$AX$36:$AX$37,'[26]NORMALISED FY15'!$AX$42,'[26]NORMALISED FY15'!$AX$46:$AX$47,'[26]NORMALISED FY15'!$AX$50,'[26]NORMALISED FY15'!$AX$56,'[26]NORMALISED FY15'!$AX$59,'[26]NORMALISED FY15'!$AX$62</definedName>
    <definedName name="ITrcg_2H16F">'[26]REVISED FY16-19 FORECAST'!$K$46:$P$46,'[26]REVISED FY16-19 FORECAST'!$K$49:$P$50,'[26]REVISED FY16-19 FORECAST'!$K$55:$P$55,'[26]REVISED FY16-19 FORECAST'!$K$59:$P$60,'[26]REVISED FY16-19 FORECAST'!$K$63:$P$63,'[26]REVISED FY16-19 FORECAST'!$K$69:$P$69,'[26]REVISED FY16-19 FORECAST'!$K$72:$P$72,'[26]REVISED FY16-19 FORECAST'!$K$75:$P$75</definedName>
    <definedName name="iuiuliu" hidden="1">{#N/A,#N/A,FALSE,"entity bs";#N/A,#N/A,FALSE,"entity p &amp; l"}</definedName>
    <definedName name="iuiuliul" hidden="1">{#N/A,#N/A,FALSE,"sf01-expenses"}</definedName>
    <definedName name="iuliliuli" hidden="1">{#N/A,#N/A,FALSE,"sf01-expenses"}</definedName>
    <definedName name="iulilul"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iuliluuilui" hidden="1">{#N/A,#N/A,FALSE,"entity bs";#N/A,#N/A,FALSE,"entity p &amp; l"}</definedName>
    <definedName name="iuliul" hidden="1">{#N/A,#N/A,FALSE,"sf01-expenses";#N/A,#N/A,FALSE,"sf01 - income";#N/A,#N/A,FALSE,"sf01 - liabilities";#N/A,#N/A,FALSE,"sf 01 - assets";#N/A,#N/A,FALSE,"sf 01 - asset appn"}</definedName>
    <definedName name="iuliuli" hidden="1">{#N/A,#N/A,FALSE,"sf01-expenses"}</definedName>
    <definedName name="iulliiulil" hidden="1">{#N/A,#N/A,TRUE,"PL";#N/A,#N/A,TRUE,"BS";#N/A,#N/A,TRUE,"CF"}</definedName>
    <definedName name="iullili"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iulliulu" hidden="1">{#N/A,#N/A,FALSE,"sf01-expenses"}</definedName>
    <definedName name="iuululiu" hidden="1">{#N/A,#N/A,FALSE,"sf01-expenses"}</definedName>
    <definedName name="iyuiuykyi" hidden="1">{#N/A,#N/A,FALSE,"sf01-expenses";#N/A,#N/A,FALSE,"sf01 - income";#N/A,#N/A,FALSE,"sf01 - liabilities";#N/A,#N/A,FALSE,"sf 01 - assets";#N/A,#N/A,FALSE,"sf 01 - asset appn"}</definedName>
    <definedName name="j" hidden="1">'[8]Monthly Data'!#REF!</definedName>
    <definedName name="JANDATA">#REF!</definedName>
    <definedName name="jfgjfgjfg"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jgjfgjfgfjg" hidden="1">{#N/A,#N/A,FALSE,"entity bs";#N/A,#N/A,FALSE,"entity p &amp; l"}</definedName>
    <definedName name="jgjgjfg" hidden="1">{#N/A,#N/A,FALSE,"sf01-expenses";#N/A,#N/A,FALSE,"sf01 - income";#N/A,#N/A,FALSE,"sf01 - liabilities";#N/A,#N/A,FALSE,"sf 01 - assets";#N/A,#N/A,FALSE,"sf 01 - asset appn"}</definedName>
    <definedName name="jhghh" hidden="1">{#N/A,#N/A,FALSE,"sf01-expenses";#N/A,#N/A,FALSE,"sf01 - income";#N/A,#N/A,FALSE,"sf01 - liabilities";#N/A,#N/A,FALSE,"sf 01 - assets";#N/A,#N/A,FALSE,"sf 01 - asset appn"}</definedName>
    <definedName name="jhgjh" hidden="1">{#N/A,#N/A,FALSE,"entity bs";#N/A,#N/A,FALSE,"entity p &amp; l"}</definedName>
    <definedName name="jhhjhgjjh" hidden="1">{#N/A,#N/A,FALSE,"sf01-expenses";#N/A,#N/A,FALSE,"sf01 - income";#N/A,#N/A,FALSE,"sf01 - liabilities";#N/A,#N/A,FALSE,"sf 01 - assets";#N/A,#N/A,FALSE,"sf 01 - asset appn"}</definedName>
    <definedName name="jhhjhj" hidden="1">{#N/A,#N/A,FALSE,"sf01-expenses";#N/A,#N/A,FALSE,"sf01 - income";#N/A,#N/A,FALSE,"sf01 - liabilities";#N/A,#N/A,FALSE,"sf 01 - assets";#N/A,#N/A,FALSE,"sf 01 - asset appn"}</definedName>
    <definedName name="jhhjhjjh" hidden="1">{#N/A,#N/A,FALSE,"sf01-expenses"}</definedName>
    <definedName name="jhjhgh" hidden="1">{#N/A,#N/A,FALSE,"sf01-expenses";#N/A,#N/A,FALSE,"sf01 - income";#N/A,#N/A,FALSE,"sf01 - liabilities";#N/A,#N/A,FALSE,"sf 01 - assets";#N/A,#N/A,FALSE,"sf 01 - asset appn"}</definedName>
    <definedName name="jhjhhj" hidden="1">{#N/A,#N/A,FALSE,"sf01-expenses"}</definedName>
    <definedName name="jhjhjhjh" hidden="1">{#N/A,#N/A,FALSE,"sf01-expenses"}</definedName>
    <definedName name="jhjk" hidden="1">{#N/A,#N/A,FALSE,"sf01-expenses";#N/A,#N/A,FALSE,"sf01 - income";#N/A,#N/A,FALSE,"sf01 - liabilities";#N/A,#N/A,FALSE,"sf 01 - assets";#N/A,#N/A,FALSE,"sf 01 - asset appn"}</definedName>
    <definedName name="jhkhj" hidden="1">{#N/A,#N/A,FALSE,"sf01-expenses";#N/A,#N/A,FALSE,"sf01 - income";#N/A,#N/A,FALSE,"sf01 - liabilities";#N/A,#N/A,FALSE,"sf 01 - assets";#N/A,#N/A,FALSE,"sf 01 - asset appn"}</definedName>
    <definedName name="jhkhjhj" hidden="1">{#N/A,#N/A,FALSE,"sf01-expenses";#N/A,#N/A,FALSE,"sf01 - income";#N/A,#N/A,FALSE,"sf01 - liabilities";#N/A,#N/A,FALSE,"sf 01 - assets";#N/A,#N/A,FALSE,"sf 01 - asset appn"}</definedName>
    <definedName name="jhkjhk" hidden="1">{#N/A,#N/A,FALSE,"entity bs";#N/A,#N/A,FALSE,"entity p &amp; l"}</definedName>
    <definedName name="jk" hidden="1">{#N/A,#N/A,FALSE,"sf01-expenses";#N/A,#N/A,FALSE,"sf01 - income";#N/A,#N/A,FALSE,"sf01 - liabilities";#N/A,#N/A,FALSE,"sf 01 - assets";#N/A,#N/A,FALSE,"sf 01 - asset appn"}</definedName>
    <definedName name="jk..kj.k" hidden="1">{#N/A,#N/A,FALSE,"entity bs";#N/A,#N/A,FALSE,"entity p &amp; l"}</definedName>
    <definedName name="jk.kj.kj" hidden="1">{#N/A,#N/A,FALSE,"sf01-expenses"}</definedName>
    <definedName name="jkkjkkj" hidden="1">{#N/A,#N/A,FALSE,"sf01-expenses"}</definedName>
    <definedName name="jkkkk" hidden="1">{"BAL_SHEET",#N/A,FALSE,"BS"}</definedName>
    <definedName name="JobFamilyType">[48]Assumptions!$C$49:$C$71</definedName>
    <definedName name="jul">[72]Lists!$E$2:$E$3</definedName>
    <definedName name="JUNE">#REF!</definedName>
    <definedName name="June07"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k" hidden="1">{#N/A,#N/A,FALSE,"entity bs";#N/A,#N/A,FALSE,"entity p &amp; l"}</definedName>
    <definedName name="k.ijl"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kghghkkhg"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KHYJMM" hidden="1">{"'Changes Log'!$A$1:$F$25"}</definedName>
    <definedName name="KIM" hidden="1">{"'Changes Log'!$A$1:$F$25"}</definedName>
    <definedName name="kimdoohun" hidden="1">{"'Changes Log'!$A$1:$F$25"}</definedName>
    <definedName name="kimhaiyoung" hidden="1">{"'Changes Log'!$A$1:$F$25"}</definedName>
    <definedName name="kimhaiyoungcollecton" hidden="1">{"'Changes Log'!$A$1:$F$25"}</definedName>
    <definedName name="kimjooyoung" hidden="1">{"'Changes Log'!$A$1:$F$25"}</definedName>
    <definedName name="kj.kj..jk." hidden="1">{#N/A,#N/A,FALSE,"sf01-expenses"}</definedName>
    <definedName name="kjjh"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kjkhj"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kjkjh" hidden="1">{#N/A,#N/A,FALSE,"sf01-expenses"}</definedName>
    <definedName name="kjkkhj"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kjkkj" hidden="1">{#N/A,#N/A,FALSE,"sf01-expenses";#N/A,#N/A,FALSE,"sf01 - income";#N/A,#N/A,FALSE,"sf01 - liabilities";#N/A,#N/A,FALSE,"sf 01 - assets";#N/A,#N/A,FALSE,"sf 01 - asset appn"}</definedName>
    <definedName name="kk" hidden="1">{#N/A,#N/A,FALSE,"sf01-expenses"}</definedName>
    <definedName name="kkjhkh" hidden="1">{#N/A,#N/A,FALSE,"sf01-expenses"}</definedName>
    <definedName name="kkk"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kl" hidden="1">{#N/A,#N/A,FALSE,"Cover";#N/A,#N/A,FALSE,"Contents";#N/A,#N/A,FALSE,"Commentary";#N/A,#N/A,FALSE,"Profit &amp; Loss";#N/A,#N/A,FALSE,"Ratio Graphs";#N/A,#N/A,FALSE,"Bad Debt Graphs";#N/A,#N/A,FALSE,"Funds &amp; Margins Month";#N/A,#N/A,FALSE,"Funds &amp; Margins Cumulative";#N/A,#N/A,FALSE,"Funds Trend Graphs";#N/A,#N/A,FALSE,"Funds Graphs";#N/A,#N/A,FALSE,"Margins Graphs"}</definedName>
    <definedName name="kldkjlkarnnldkfd" hidden="1">{"'Changes Log'!$A$1:$F$25"}</definedName>
    <definedName name="KPIv3" hidden="1">{#N/A,#N/A,FALSE,"INTRO";#N/A,#N/A,FALSE,"Page 2 ";#N/A,#N/A,FALSE,"Sales-pg 3";#N/A,#N/A,FALSE,"Page 4";#N/A,#N/A,FALSE,"Admin-pg 5";#N/A,#N/A,FALSE,"Comm-pg 6";#N/A,#N/A,FALSE,"WArea-pg 7";#N/A,#N/A,FALSE,"Introds-pg 9";#N/A,#N/A,FALSE,"Stds-pg 10";#N/A,#N/A,FALSE,"Fum Laps-pg 11";#N/A,#N/A,FALSE,"HR-pg 13";#N/A,#N/A,FALSE,"Apend A"}</definedName>
    <definedName name="l" hidden="1">{"KPI",#N/A,FALSE,"KPI";"GRAPHS",#N/A,FALSE,"GRAPH";"PROFIT_LOSS",#N/A,FALSE,"P&amp;L";"BAL_SHEET",#N/A,FALSE,"BS";"FUM_FLOW",#N/A,FALSE,"FUM"}</definedName>
    <definedName name="Latest_Snapshot">[47]Admin!$Y$2</definedName>
    <definedName name="LFJKSDLKJ" hidden="1">{"'Changes Log'!$A$1:$F$25"}</definedName>
    <definedName name="LHFS" hidden="1">{"'Changes Log'!$A$1:$F$25"}</definedName>
    <definedName name="limcount" hidden="1">1</definedName>
    <definedName name="Lineitem">[31]Table!$C$6:$C$25</definedName>
    <definedName name="Linked">'[73]Mov''t Comentary'!$P$3:$P$57</definedName>
    <definedName name="List_AllPlatforms">'[64]Named Ranges'!$I$5:$I$47</definedName>
    <definedName name="List_branch">[74]YTDGR55!$D$7:$L$7</definedName>
    <definedName name="List_BUFY18Plan">[64]DATA!$I$2:$I$14</definedName>
    <definedName name="List_BUPlatforms">'[64]Named Ranges'!$M$5:$M$33</definedName>
    <definedName name="List_DATE">[75]FAQs!$I$47:$I$70</definedName>
    <definedName name="List_EGMBU">[76]List!$B$6:$B$19</definedName>
    <definedName name="List_EGMBUPhase">[64]DATA!$E$2:$E$26</definedName>
    <definedName name="List_EGMFY18Plan">[64]DATA!$N$2:$N$13</definedName>
    <definedName name="ListOfWorkstreams">[47]Admin!$U$2:$U$15</definedName>
    <definedName name="liuiuluil" hidden="1">{#N/A,#N/A,FALSE,"sf01-expenses";#N/A,#N/A,FALSE,"sf01 - income";#N/A,#N/A,FALSE,"sf01 - liabilities";#N/A,#N/A,FALSE,"sf 01 - assets";#N/A,#N/A,FALSE,"sf 01 - asset appn"}</definedName>
    <definedName name="lll"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llll" hidden="1">{"FUM_FLOW",#N/A,FALSE,"FUM"}</definedName>
    <definedName name="locations">#REF!</definedName>
    <definedName name="LOLD">1</definedName>
    <definedName name="LOLD_Table">7</definedName>
    <definedName name="london1" hidden="1">{#N/A,#N/A,FALSE,"Sheet1"}</definedName>
    <definedName name="lpm" hidden="1">{"PROFIT_LOSS",#N/A,FALSE,"P&amp;L"}</definedName>
    <definedName name="mAN" hidden="1">{"james",#N/A,FALSE,"LIST"}</definedName>
    <definedName name="MANAGERSFEB">#REF!</definedName>
    <definedName name="MANAGERSJAN">#REF!</definedName>
    <definedName name="MANAGERSMARCH">#REF!</definedName>
    <definedName name="ManualAdj" hidden="1">{"james",#N/A,FALSE,"LIST"}</definedName>
    <definedName name="ManualAdjBE" hidden="1">{"james",#N/A,FALSE,"LIST"}</definedName>
    <definedName name="ManualAdjSenseChck" hidden="1">{"james",#N/A,FALSE,"LIST"}</definedName>
    <definedName name="MapTab">[77]Final!$A$2:$Q$14648</definedName>
    <definedName name="MarginAnalysis" hidden="1">{#N/A,#N/A,FALSE,"ExecSummary_FUM";#N/A,#N/A,FALSE,"ExecSummary_Profit";#N/A,#N/A,FALSE,"Product Commentary";#N/A,#N/A,FALSE,"Detailed PerfStmnt";#N/A,#N/A,FALSE,"P&amp;L Explanation"}</definedName>
    <definedName name="Master_db">[78]Staff_Master!$A$1:$CB$2126</definedName>
    <definedName name="mastercasual">#REF!</definedName>
    <definedName name="MF">#REF!</definedName>
    <definedName name="MGTPL">[26]MGTPL!$A$1:$CD$161</definedName>
    <definedName name="MGTPL_Acc">[26]MGTPL!$A$1:$A$199</definedName>
    <definedName name="MGTPL_MY">[26]MGTPL!$A$1:$CD$1</definedName>
    <definedName name="MGTPL_RBS">[67]MGTPL_RBS!$A$1:$BQ$47</definedName>
    <definedName name="MGTPL_RBS_Acc">[67]MGTPL_RBS!$A$1:$A$47</definedName>
    <definedName name="MGTPL_RBS_MY">[67]MGTPL_RBS!$A$1:$BQ$1</definedName>
    <definedName name="mil">[79]Transactions!$R$20</definedName>
    <definedName name="mm" hidden="1">{"GRAPHS",#N/A,FALSE,"GRAPH"}</definedName>
    <definedName name="MMMRMRMRMRM" hidden="1">{"KPI",#N/A,FALSE,"KPI";"GRAPHS",#N/A,FALSE,"GRAPH";"PROFIT_LOSS",#N/A,FALSE,"P&amp;L";"BAL_SHEET",#N/A,FALSE,"BS";"FUM_FLOW",#N/A,FALSE,"FUM"}</definedName>
    <definedName name="mnt">#REF!</definedName>
    <definedName name="Mob">[80]!Table4[#Data]</definedName>
    <definedName name="Mobility">[80]!Table4[#Data]</definedName>
    <definedName name="ModeIdx">'[53]TCM references'!$F$10</definedName>
    <definedName name="MoM_Resourc_Variance">#REF!</definedName>
    <definedName name="MoM_Variance">#REF!</definedName>
    <definedName name="mon">#REF!</definedName>
    <definedName name="monte_db">#REF!</definedName>
    <definedName name="monte1_db">[81]EEO!$A$1:$L$2129</definedName>
    <definedName name="monte10_db">#REF!</definedName>
    <definedName name="monte2_db">[81]Pay!$A$1:$H$1565</definedName>
    <definedName name="monte3_db">'[81]Plan Wrk Hrs'!$A$1:$H$2129</definedName>
    <definedName name="monte4_db">[81]All_Lve!$A$1:$Z$1572</definedName>
    <definedName name="monte5_db">'[82]September Figures'!$A$1:$C$2503</definedName>
    <definedName name="monte6_db">'[82]September Figures'!$A$1:$C$2503</definedName>
    <definedName name="Month">#REF!</definedName>
    <definedName name="Month_List">[42]Mapping!$O$5:$O$18</definedName>
    <definedName name="Month2">[83]Setup!$C$10</definedName>
    <definedName name="MonthName">'[84]Setup &amp; Instructions'!$D$6</definedName>
    <definedName name="months">[29]Table!$E$4:$E$39</definedName>
    <definedName name="MS">#REF!</definedName>
    <definedName name="Names_List">[42]Mapping!$Y$4:$Z$57</definedName>
    <definedName name="Names1">#REF!</definedName>
    <definedName name="nananana" hidden="1">{"BAL_SHEET",#N/A,FALSE,"BS"}</definedName>
    <definedName name="Nature_FY18">'[28]FY18 Drivers Consol'!$N$7:$N$1345</definedName>
    <definedName name="nbnvg"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NetSpd_1H15A">'[26]NORMALISED FY15'!$AQ$93</definedName>
    <definedName name="NetSpd_1H16F">'[26]REVISED FY16-19 FORECAST'!$E$106:$J$106</definedName>
    <definedName name="NetSpd_2H15A">'[26]NORMALISED FY15'!$AX$93</definedName>
    <definedName name="NetSpd_2H16F">'[26]REVISED FY16-19 FORECAST'!$K$106:$P$106</definedName>
    <definedName name="new">#REF!</definedName>
    <definedName name="NewCostCentre">[85]Title!$E$20</definedName>
    <definedName name="NEWCostCentre1">[86]Title!$E$19</definedName>
    <definedName name="NewProgram">'[87]Dropdown lists'!$F$2:$F$19</definedName>
    <definedName name="nggnngvn" hidden="1">{#N/A,#N/A,FALSE,"entity bs";#N/A,#N/A,FALSE,"entity p &amp; l"}</definedName>
    <definedName name="ngvng" hidden="1">{#N/A,#N/A,FALSE,"sf01-expenses";#N/A,#N/A,FALSE,"sf01 - income";#N/A,#N/A,FALSE,"sf01 - liabilities";#N/A,#N/A,FALSE,"sf 01 - assets";#N/A,#N/A,FALSE,"sf 01 - asset appn"}</definedName>
    <definedName name="ngvngvn" hidden="1">{#N/A,#N/A,FALSE,"sf01-expenses"}</definedName>
    <definedName name="ngvnngv" hidden="1">{#N/A,#N/A,FALSE,"sf01-expenses"}</definedName>
    <definedName name="nm" hidden="1">{#N/A,#N/A,FALSE,"Cover";#N/A,#N/A,FALSE,"Index";#N/A,#N/A,FALSE,"1";#N/A,#N/A,FALSE,"2";#N/A,#N/A,FALSE,"3";#N/A,#N/A,FALSE,"4";#N/A,#N/A,FALSE,"5";#N/A,#N/A,FALSE,"6";#N/A,#N/A,FALSE,"7";#N/A,#N/A,FALSE,"8";#N/A,#N/A,FALSE,"9";#N/A,#N/A,FALSE,"10"}</definedName>
    <definedName name="No_ability_to_manage">[27]Challenges!#REF!</definedName>
    <definedName name="NSWST_FTE">#REF!</definedName>
    <definedName name="NSWT_Award_DB">#REF!</definedName>
    <definedName name="NUMBERSDATAJAN">#REF!</definedName>
    <definedName name="nvvn" hidden="1">{#N/A,#N/A,FALSE,"sf01-expenses"}</definedName>
    <definedName name="NW_Country">#REF!</definedName>
    <definedName name="OE_1H15A">'[26]NORMALISED FY15'!$AQ$29</definedName>
    <definedName name="OE_1H16F">'[26]REVISED FY16-19 FORECAST'!$E$42:$J$42</definedName>
    <definedName name="OE_2H15A">'[26]NORMALISED FY15'!$AX$29</definedName>
    <definedName name="OE_2H16F">'[26]REVISED FY16-19 FORECAST'!$K$42:$P$42</definedName>
    <definedName name="oi" hidden="1">{#N/A,#N/A,FALSE,"sf01-expenses"}</definedName>
    <definedName name="ojuiohuh" hidden="1">{#N/A,#N/A,FALSE,"Sheet1"}</definedName>
    <definedName name="oM" hidden="1">"44CFUSM9NJ8YKVAD6178HRGGW"</definedName>
    <definedName name="ooyi" hidden="1">{"KPI",#N/A,FALSE,"KPI"}</definedName>
    <definedName name="op">#REF!</definedName>
    <definedName name="opas" hidden="1">[5]PPR!#REF!</definedName>
    <definedName name="opex">#REF!</definedName>
    <definedName name="Other_1H15A">'[26]NORMALISED FY15'!$AQ$73</definedName>
    <definedName name="Other_1H16F">'[26]REVISED FY16-19 FORECAST'!$E$86:$J$86</definedName>
    <definedName name="Other_2H15A">'[26]NORMALISED FY15'!$AX$73</definedName>
    <definedName name="Other_2H16F">'[26]REVISED FY16-19 FORECAST'!$K$86:$P$86</definedName>
    <definedName name="OtherCostTypes">[48]Assumptions!$D$108:$D$109</definedName>
    <definedName name="OTOTTOCVRJNGV" hidden="1">{"KPI",#N/A,FALSE,"KPI"}</definedName>
    <definedName name="output">[88]Lists!$G$2:$G$4</definedName>
    <definedName name="Overall_Schedule_Variance">#REF!</definedName>
    <definedName name="Parent">#REF!</definedName>
    <definedName name="Partnerdays_wk">#REF!</definedName>
    <definedName name="PAY">#REF!</definedName>
    <definedName name="PAYDETAILSEST010413">#REF!</definedName>
    <definedName name="PAYDETAILSJAN">#REF!</definedName>
    <definedName name="PAYDETAILSMASTER010413">#REF!</definedName>
    <definedName name="PAYDETAILSREM010413">#REF!</definedName>
    <definedName name="PAYROLL">#REF!</definedName>
    <definedName name="People">#REF!</definedName>
    <definedName name="PeopleCRates">#REF!</definedName>
    <definedName name="Percentage_Milestones_Delayed">#REF!</definedName>
    <definedName name="Percentage_Milestones_Overdue">#REF!</definedName>
    <definedName name="Percentage_Risks_Impact_Not_Redued">#REF!</definedName>
    <definedName name="Percentage_Risks_Missed_Due_Date">#REF!</definedName>
    <definedName name="Performance_branch" hidden="1">{"'Changes Log'!$A$1:$F$25"}</definedName>
    <definedName name="period">[25]Settings!$C$23</definedName>
    <definedName name="period_list_bud">[25]Settings!$I$4:$I$5</definedName>
    <definedName name="PF">#REF!</definedName>
    <definedName name="pgm">[29]Table!$C$4:$C$9</definedName>
    <definedName name="PhysProgName">#REF!</definedName>
    <definedName name="PID">#REF!</definedName>
    <definedName name="Platform_Name">[50]DATA!$DX$3:$GI$3</definedName>
    <definedName name="pn">#REF!</definedName>
    <definedName name="pon">#REF!</definedName>
    <definedName name="POSDATADEC">#REF!</definedName>
    <definedName name="POSMANAGEDBYORG010413">#REF!</definedName>
    <definedName name="POSMANAGEDBYPOS010413">#REF!</definedName>
    <definedName name="pppp">#REF!</definedName>
    <definedName name="Presentation">#REF!</definedName>
    <definedName name="Print.All.SPF" hidden="1">{#N/A,#N/A,TRUE,"Austrapay Proposal";#N/A,#N/A,TRUE,"SPF Recovery Calc";#N/A,#N/A,TRUE,"Capex Schedule";#N/A,#N/A,TRUE,"Schedule 1";#N/A,#N/A,TRUE,"Capital Budget  by Year";#N/A,#N/A,TRUE,"Depreciation by Year";#N/A,#N/A,TRUE,"Funding By Year";#N/A,#N/A,TRUE,"WBC Revenue Schedule";#N/A,#N/A,TRUE,"WBC Pricing Schedule"}</definedName>
    <definedName name="_xlnm.Print_Area">#REF!</definedName>
    <definedName name="Print_Area_MI">#REF!</definedName>
    <definedName name="Print_Area_move">#REF!</definedName>
    <definedName name="_xlnm.Print_Titles">#REF!</definedName>
    <definedName name="Prod_Benefit_Status">[58]Refs!$O$5:$O$7</definedName>
    <definedName name="Prod_Benefit_Type">[34]Refs!$I$8:$I$12</definedName>
    <definedName name="ProdCategory">[33]Refs!$G$7:$G$15</definedName>
    <definedName name="ProductIdx">'[53]TCM references'!$F$9</definedName>
    <definedName name="Productivity">[27]Challenges!#REF!</definedName>
    <definedName name="Productivity_Benefit_Status">[89]References!$L$8:$L$10</definedName>
    <definedName name="ProductList">#REF!</definedName>
    <definedName name="Program_Name">#REF!</definedName>
    <definedName name="Program_Name2">#REF!</definedName>
    <definedName name="Program_Number">#REF!</definedName>
    <definedName name="Proj_Name">#REF!</definedName>
    <definedName name="Proj_Yr">[90]DATA!$A$25:$CI$25</definedName>
    <definedName name="Project">[90]DATA!$A$25:$A$1821</definedName>
    <definedName name="Project_Data">[90]DATA!$A$25:$CI$1821</definedName>
    <definedName name="Project_Name">#REF!</definedName>
    <definedName name="Project_Name1">#REF!</definedName>
    <definedName name="projectcentre1">'[91]ProjectCentre Metadata'!$1:$1048576</definedName>
    <definedName name="Projectcentre111">'[92]ProjectCentre Metadata'!$A:$AQ</definedName>
    <definedName name="Projectcentre2">#REF!</definedName>
    <definedName name="ProjectList">#REF!</definedName>
    <definedName name="PRPRPRPRMJRNV" hidden="1">{"GRAPHS",#N/A,FALSE,"GRAPH"}</definedName>
    <definedName name="PSC">#REF!</definedName>
    <definedName name="PubHolList">'[93]Pub Hol List'!$A$2:$A$11</definedName>
    <definedName name="PublicHolidays">#REF!</definedName>
    <definedName name="PYDATERANGE">[54]SOP!$E$24:$E$35</definedName>
    <definedName name="q" hidden="1">{#N/A,#N/A,FALSE,"sf01-expenses"}</definedName>
    <definedName name="qq" hidden="1">{#N/A,#N/A,FALSE,"INTRO";#N/A,#N/A,FALSE,"Page 2 ";#N/A,#N/A,FALSE,"Sales-pg 3";#N/A,#N/A,FALSE,"Page 4";#N/A,#N/A,FALSE,"Admin-pg 5";#N/A,#N/A,FALSE,"Comm-pg 6";#N/A,#N/A,FALSE,"WArea-pg 7";#N/A,#N/A,FALSE,"Introds-pg 9";#N/A,#N/A,FALSE,"Stds-pg 10";#N/A,#N/A,FALSE,"Fum Laps-pg 11";#N/A,#N/A,FALSE,"HR-pg 13";#N/A,#N/A,FALSE,"Apend A"}</definedName>
    <definedName name="qqq">#REF!</definedName>
    <definedName name="qqqqq" hidden="1">{"GRAPHS",#N/A,FALSE,"GRAPH"}</definedName>
    <definedName name="QQQQQQPPPPPAAAA" hidden="1">{"PROFIT_LOSS",#N/A,FALSE,"P&amp;L"}</definedName>
    <definedName name="qwwdq" hidden="1">{#N/A,#N/A,FALSE,"INTRO";#N/A,#N/A,FALSE,"Page 2 ";#N/A,#N/A,FALSE,"Sales-pg 3";#N/A,#N/A,FALSE,"Page 4";#N/A,#N/A,FALSE,"Admin-pg 5";#N/A,#N/A,FALSE,"Comm-pg 6";#N/A,#N/A,FALSE,"WArea-pg 7";#N/A,#N/A,FALSE,"Introds-pg 9";#N/A,#N/A,FALSE,"Stds-pg 10";#N/A,#N/A,FALSE,"Fum Laps-pg 11";#N/A,#N/A,FALSE,"HR-pg 13";#N/A,#N/A,FALSE,"Apend A"}</definedName>
    <definedName name="RailCorp">[49]Data!$C$23:$N$33</definedName>
    <definedName name="RawData">#REF!</definedName>
    <definedName name="Reduce_service_level">[27]Challenges!#REF!</definedName>
    <definedName name="rem">#REF!</definedName>
    <definedName name="REMFEB">#REF!</definedName>
    <definedName name="Residual">'[32]Residual Allocation'!$D$7</definedName>
    <definedName name="Resource_List">#REF!</definedName>
    <definedName name="ResourceCentre">#REF!</definedName>
    <definedName name="ResourceRole">#REF!</definedName>
    <definedName name="ResourceRoleName">#REF!</definedName>
    <definedName name="RevenueMatrix" hidden="1">{"GRAPHS",#N/A,FALSE,"GRAPH"}</definedName>
    <definedName name="RevenueTypes">[48]Assumptions!$D$112:$D$114</definedName>
    <definedName name="rew" hidden="1">{#N/A,#N/A,FALSE,"INTRO";#N/A,#N/A,FALSE,"Page 2 ";#N/A,#N/A,FALSE,"Sales-pg 3";#N/A,#N/A,FALSE,"Page 4";#N/A,#N/A,FALSE,"Admin-pg 5";#N/A,#N/A,FALSE,"Comm-pg 6";#N/A,#N/A,FALSE,"WArea-pg 7";#N/A,#N/A,FALSE,"Introds-pg 9";#N/A,#N/A,FALSE,"Stds-pg 10";#N/A,#N/A,FALSE,"Fum Laps-pg 11";#N/A,#N/A,FALSE,"HR-pg 13";#N/A,#N/A,FALSE,"Apend A"}</definedName>
    <definedName name="Rex" hidden="1">{#N/A,#N/A,FALSE,"Summary";#N/A,#N/A,FALSE,"Staff Number Summary";#N/A,#N/A,FALSE,"ROPS Division Analysis";#N/A,#N/A,FALSE,"Cash";#N/A,#N/A,FALSE,"OSS System Costs";#N/A,#N/A,FALSE,"Notes";#N/A,#N/A,FALSE,"Assumptions &amp; Risks";#N/A,#N/A,FALSE,"Non ROPS REX"}</definedName>
    <definedName name="rfgjuyfcj" hidden="1">{"FUM_FLOW",#N/A,FALSE,"FUM"}</definedName>
    <definedName name="Risk_accept">[27]Challenges!#REF!</definedName>
    <definedName name="RiskAfterRecalcMacro" hidden="1">""</definedName>
    <definedName name="RiskAfterSimMacro" hidden="1">"writeresults"</definedName>
    <definedName name="RiskBeforeRecalcMacro" hidden="1">""</definedName>
    <definedName name="RiskBeforeSimMacro" hidden="1">"initialize"</definedName>
    <definedName name="RiskCollectDistributionSamples" hidden="1">0</definedName>
    <definedName name="RiskFixedSeed" hidden="1">1</definedName>
    <definedName name="RiskHasSettings">TRUE</definedName>
    <definedName name="RiskMinimizeOnStart" hidden="1">FALSE</definedName>
    <definedName name="RiskMonitorConvergence">FALSE</definedName>
    <definedName name="RiskNumIterations">10000</definedName>
    <definedName name="RiskNumSimulations">1</definedName>
    <definedName name="RiskPauseOnError">FALSE</definedName>
    <definedName name="RiskRealTimeResults">FALSE</definedName>
    <definedName name="RiskReportGraphFormat">0</definedName>
    <definedName name="RiskResultsUpdateFreq">100</definedName>
    <definedName name="RiskRunAfterRecalcMacro">FALSE</definedName>
    <definedName name="RiskRunAfterSimMacro">FALSE</definedName>
    <definedName name="RiskRunBeforeRecalcMacro">FALSE</definedName>
    <definedName name="RiskRunBeforeSimMacro">FALSE</definedName>
    <definedName name="RiskSamplingType">3</definedName>
    <definedName name="RiskShowRiskWindowAtEndOfSimulation">TRUE</definedName>
    <definedName name="RiskStandardRecalc">0</definedName>
    <definedName name="RiskStatFunctionsUpdateFreq">1</definedName>
    <definedName name="RiskTemplateSheetName">"myTemplate"</definedName>
    <definedName name="RiskUpdateDisplay">FALSE</definedName>
    <definedName name="RiskUpdateStatFunctions">TRUE</definedName>
    <definedName name="RiskUseDifferentSeedForEachSim">FALSE</definedName>
    <definedName name="RiskUseFixedSeed">FALSE</definedName>
    <definedName name="RiskUseMultipleCPUs">FALSE</definedName>
    <definedName name="rlagusalsWkd" hidden="1">{"'Changes Log'!$A$1:$F$25"}</definedName>
    <definedName name="RMS_FTE">#REF!</definedName>
    <definedName name="rngChart5_1_Max">[94]sysChart!$S$4</definedName>
    <definedName name="rngChart5_1_Min">[94]sysChart!$R$4</definedName>
    <definedName name="rngChart5_2_Max">[94]sysChart!$S$6</definedName>
    <definedName name="rngChart5_2_Min">[94]sysChart!$R$6</definedName>
    <definedName name="rngChart5_3_Max">[94]sysChart!$S$9</definedName>
    <definedName name="rngChart5_3_Min">[94]sysChart!$R$9</definedName>
    <definedName name="rngChart6_1_Max">[94]sysChart!$S$16</definedName>
    <definedName name="rngChart6_1_Min">[94]sysChart!$R$16</definedName>
    <definedName name="rngChart6_2_Max">[94]sysChart!$S$18</definedName>
    <definedName name="rngChart6_2_Min">[94]sysChart!$R$18</definedName>
    <definedName name="rngVERnew">[85]Title!$E$21</definedName>
    <definedName name="rnhy" hidden="1">{#N/A,#N/A,FALSE,"sf01-expenses"}</definedName>
    <definedName name="RosaStratAlign">#REF!</definedName>
    <definedName name="rote" hidden="1">{#N/A,#N/A,FALSE,"ExecSummary_FUM";#N/A,#N/A,FALSE,"ExecSummary_Profit";#N/A,#N/A,FALSE,"Product Commentary";#N/A,#N/A,FALSE,"Detailed PerfStmnt";#N/A,#N/A,FALSE,"P&amp;L Explanation"}</definedName>
    <definedName name="row">#REF!</definedName>
    <definedName name="rr" hidden="1">{"KPI",#N/A,FALSE,"KPI";"GRAPHS",#N/A,FALSE,"GRAPH";"PROFIT_LOSS",#N/A,FALSE,"P&amp;L";"BAL_SHEET",#N/A,FALSE,"BS";"FUM_FLOW",#N/A,FALSE,"FUM"}</definedName>
    <definedName name="rrr" hidden="1">#REF!</definedName>
    <definedName name="rrrbbb" hidden="1">{"PROFIT_LOSS",#N/A,FALSE,"P&amp;L"}</definedName>
    <definedName name="rt" hidden="1">{#N/A,#N/A,FALSE,"Cover";#N/A,#N/A,FALSE,"Index";#N/A,#N/A,FALSE,"1";#N/A,#N/A,FALSE,"2";#N/A,#N/A,FALSE,"3";#N/A,#N/A,FALSE,"4";#N/A,#N/A,FALSE,"5";#N/A,#N/A,FALSE,"6";#N/A,#N/A,FALSE,"7";#N/A,#N/A,FALSE,"8";#N/A,#N/A,FALSE,"9";#N/A,#N/A,FALSE,"10"}</definedName>
    <definedName name="RTRTRTRTRTRTRRT" hidden="1">{"FUM_FLOW",#N/A,FALSE,"FUM"}</definedName>
    <definedName name="Run___Change">'[28]FY17 SWOT Consol'!$G$10:$G$1289</definedName>
    <definedName name="Run___Change_FY18">'[28]FY18 Drivers Consol'!$G$7:$G$1345</definedName>
    <definedName name="Run_efficiency">'[46]Setup &amp; Instructions'!$S$15</definedName>
    <definedName name="s" hidden="1">{"GRAPHS",#N/A,FALSE,"GRAPH"}</definedName>
    <definedName name="S8_AddBacks">#REF!</definedName>
    <definedName name="S8_Port_Consol">#REF!</definedName>
    <definedName name="sa" hidden="1">{#N/A,#N/A,FALSE,"sf01-expenses"}</definedName>
    <definedName name="saa" hidden="1">{"GRAPHS",#N/A,FALSE,"GRAPH"}</definedName>
    <definedName name="sadasfsa" hidden="1">{#N/A,#N/A,FALSE,"sf01-expenses"}</definedName>
    <definedName name="safasfass" hidden="1">{#N/A,#N/A,FALSE,"sf01-expenses";#N/A,#N/A,FALSE,"sf01 - income";#N/A,#N/A,FALSE,"sf01 - liabilities";#N/A,#N/A,FALSE,"sf 01 - assets";#N/A,#N/A,FALSE,"sf 01 - asset appn"}</definedName>
    <definedName name="Safety">#REF!</definedName>
    <definedName name="sal">#REF!</definedName>
    <definedName name="SALES">#REF!</definedName>
    <definedName name="SAP2DATA">#REF!</definedName>
    <definedName name="SAP3DATA">#REF!</definedName>
    <definedName name="SAPBEXbbsBack" hidden="1">"xSAPtemp3130.xls"</definedName>
    <definedName name="SAPBEXdnldView" hidden="1">"4DF8NM6RI9CJCZ3UMQ241VGWQ"</definedName>
    <definedName name="SAPBEXhrIndnt">"Wide"</definedName>
    <definedName name="SAPBEXrevision">1</definedName>
    <definedName name="SAPBEXsysID">"BWP"</definedName>
    <definedName name="SAPBEXwbID">"3V4872J69O9H2WWQKAW04F9JM"</definedName>
    <definedName name="SAPsysID">"708C5W7SBKP804JT78WJ0JNKI"</definedName>
    <definedName name="SAPwbID">"ARS"</definedName>
    <definedName name="Sars" hidden="1">{"GRAPHS",#N/A,FALSE,"GRAPH"}</definedName>
    <definedName name="sas" hidden="1">{#N/A,#N/A,FALSE,"INTRO";#N/A,#N/A,FALSE,"Page 2 ";#N/A,#N/A,FALSE,"Sales-pg 3";#N/A,#N/A,FALSE,"Page 4";#N/A,#N/A,FALSE,"Admin-pg 5";#N/A,#N/A,FALSE,"Comm-pg 6";#N/A,#N/A,FALSE,"WArea-pg 7";#N/A,#N/A,FALSE,"Introds-pg 9";#N/A,#N/A,FALSE,"Stds-pg 10";#N/A,#N/A,FALSE,"Fum Laps-pg 11";#N/A,#N/A,FALSE,"HR-pg 13";#N/A,#N/A,FALSE,"Apend A"}</definedName>
    <definedName name="sav" hidden="1">{#N/A,#N/A,FALSE,"sf01-expenses"}</definedName>
    <definedName name="scale11">#REF!</definedName>
    <definedName name="scale13">#REF!</definedName>
    <definedName name="scale14">#REF!</definedName>
    <definedName name="scale15">#REF!</definedName>
    <definedName name="scale16">#REF!</definedName>
    <definedName name="scales">#REF!</definedName>
    <definedName name="Scen_List_bud">[25]Settings!$J$4:$J$5</definedName>
    <definedName name="ScenBUD">'[25]Data Entry Bud'!$G$7</definedName>
    <definedName name="ScenFCT">'[25]Data Entry Fct'!$G$7</definedName>
    <definedName name="SCIGroup">#REF!</definedName>
    <definedName name="SCIGroup4copy">#REF!</definedName>
    <definedName name="scsdcfsd"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sd" hidden="1">{#N/A,#N/A,FALSE,"INTERNATIONAL";#N/A,#N/A,FALSE,"USA";#N/A,#N/A,FALSE,"Spec Fin";#N/A,#N/A,FALSE,"Europe";#N/A,#N/A,FALSE,"Shipping";#N/A,#N/A,FALSE,"INTSERV";#N/A,#N/A,FALSE,"ADMIN";#N/A,#N/A,FALSE,"DEPARTMENTS"}</definedName>
    <definedName name="sdad" hidden="1">[95]PPR!#REF!</definedName>
    <definedName name="sdasdasdasda" hidden="1">{#N/A,#N/A,FALSE,"ExecSummary_FUM";#N/A,#N/A,FALSE,"ExecSummary_Profit";#N/A,#N/A,FALSE,"Product Commentary";#N/A,#N/A,FALSE,"Detailed PerfStmnt";#N/A,#N/A,FALSE,"P&amp;L Explanation"}</definedName>
    <definedName name="sdf" hidden="1">{"PROFIT_LOSS",#N/A,FALSE,"P&amp;L"}</definedName>
    <definedName name="sdfdfs" hidden="1">{#N/A,#N/A,FALSE,"entity bs";#N/A,#N/A,FALSE,"entity p &amp; l"}</definedName>
    <definedName name="sdffdsgfsfd" hidden="1">{#N/A,#N/A,FALSE,"INTRO";#N/A,#N/A,FALSE,"Page 2 ";#N/A,#N/A,FALSE,"Sales-pg 3";#N/A,#N/A,FALSE,"Page 4";#N/A,#N/A,FALSE,"Admin-pg 5";#N/A,#N/A,FALSE,"Comm-pg 6";#N/A,#N/A,FALSE,"WArea-pg 7";#N/A,#N/A,FALSE,"Introds-pg 9";#N/A,#N/A,FALSE,"Stds-pg 10";#N/A,#N/A,FALSE,"Fum Laps-pg 11";#N/A,#N/A,FALSE,"HR-pg 13";#N/A,#N/A,FALSE,"Apend A"}</definedName>
    <definedName name="sdffsddsf" hidden="1">{#N/A,#N/A,FALSE,"sf01-expenses"}</definedName>
    <definedName name="sdfgdsgfdsg" hidden="1">{#N/A,#N/A,FALSE,"INTERNATIONAL";#N/A,#N/A,FALSE,"USA";#N/A,#N/A,FALSE,"Spec Fin";#N/A,#N/A,FALSE,"Europe";#N/A,#N/A,FALSE,"Shipping";#N/A,#N/A,FALSE,"INTSERV";#N/A,#N/A,FALSE,"ADMIN";#N/A,#N/A,FALSE,"DEPARTMENTS"}</definedName>
    <definedName name="sdfsdf" hidden="1">{#N/A,#N/A,FALSE,"sf01-expenses"}</definedName>
    <definedName name="sdfsdffs" hidden="1">{#N/A,#N/A,FALSE,"sf01-expenses";#N/A,#N/A,FALSE,"sf01 - income";#N/A,#N/A,FALSE,"sf01 - liabilities";#N/A,#N/A,FALSE,"sf 01 - assets";#N/A,#N/A,FALSE,"sf 01 - asset appn"}</definedName>
    <definedName name="sdfsdfsd" hidden="1">{#N/A,#N/A,FALSE,"sf01-expenses";#N/A,#N/A,FALSE,"sf01 - income";#N/A,#N/A,FALSE,"sf01 - liabilities";#N/A,#N/A,FALSE,"sf 01 - assets";#N/A,#N/A,FALSE,"sf 01 - asset appn"}</definedName>
    <definedName name="sdfsdfsdffd" hidden="1">{#N/A,#N/A,FALSE,"sf01-expenses";#N/A,#N/A,FALSE,"sf01 - income";#N/A,#N/A,FALSE,"sf01 - liabilities";#N/A,#N/A,FALSE,"sf 01 - assets";#N/A,#N/A,FALSE,"sf 01 - asset appn"}</definedName>
    <definedName name="sdfsdfsdfsd" hidden="1">{#N/A,#N/A,FALSE,"INTERNATIONAL";#N/A,#N/A,FALSE,"USA";#N/A,#N/A,FALSE,"Spec Fin";#N/A,#N/A,FALSE,"Europe";#N/A,#N/A,FALSE,"Shipping";#N/A,#N/A,FALSE,"INTSERV";#N/A,#N/A,FALSE,"ADMIN";#N/A,#N/A,FALSE,"DEPARTMENTS"}</definedName>
    <definedName name="sdggsddg"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sdggsgsd" hidden="1">{#N/A,#N/A,FALSE,"sf01-expenses";#N/A,#N/A,FALSE,"sf01 - income";#N/A,#N/A,FALSE,"sf01 - liabilities";#N/A,#N/A,FALSE,"sf 01 - assets";#N/A,#N/A,FALSE,"sf 01 - asset appn"}</definedName>
    <definedName name="sdgsdgsdg" hidden="1">{#N/A,#N/A,FALSE,"sf01-expenses"}</definedName>
    <definedName name="sdsd" hidden="1">{#N/A,#N/A,FALSE,"ExecSummary_FUM";#N/A,#N/A,FALSE,"ExecSummary_Profit";#N/A,#N/A,FALSE,"Product Commentary";#N/A,#N/A,FALSE,"Detailed PerfStmnt";#N/A,#N/A,FALSE,"P&amp;L Explanation"}</definedName>
    <definedName name="sdsdfsdf" hidden="1">{#N/A,#N/A,FALSE,"entity bs";#N/A,#N/A,FALSE,"entity p &amp; l"}</definedName>
    <definedName name="SDSFDSURIRTITITIT" hidden="1">{"BAL_SHEET",#N/A,FALSE,"BS"}</definedName>
    <definedName name="sdvdsvsvd"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sdvdvsdvs" hidden="1">{#N/A,#N/A,FALSE,"sf01-expenses"}</definedName>
    <definedName name="sdvdvssdvvds"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sdvsvdsvdvds" hidden="1">{#N/A,#N/A,FALSE,"sf01-expenses"}</definedName>
    <definedName name="sdvvdsvds" hidden="1">{#N/A,#N/A,FALSE,"sf01-expenses"}</definedName>
    <definedName name="sdvvssdv" hidden="1">{#N/A,#N/A,FALSE,"entity bs";#N/A,#N/A,FALSE,"entity p &amp; l"}</definedName>
    <definedName name="se">#REF!</definedName>
    <definedName name="second" hidden="1">{"GRAPHS",#N/A,FALSE,"GRAPH"}</definedName>
    <definedName name="Security_Services">#REF!</definedName>
    <definedName name="seg_1">#REF!</definedName>
    <definedName name="seg_2">#REF!</definedName>
    <definedName name="seg_3">#REF!</definedName>
    <definedName name="seg_4">#REF!</definedName>
    <definedName name="SelectionType">[51]Inputs!$D$29:$D$30</definedName>
    <definedName name="selector">#REF!</definedName>
    <definedName name="sencount">1</definedName>
    <definedName name="ServiceNames">[30]Assumptions!$D$128:$D$144</definedName>
    <definedName name="seven">#REF!</definedName>
    <definedName name="sfdsdfs" hidden="1">{#N/A,#N/A,FALSE,"sf01-expenses"}</definedName>
    <definedName name="sffssfafsa" hidden="1">{#N/A,#N/A,FALSE,"sf01-expenses"}</definedName>
    <definedName name="sgddgsdsg" hidden="1">{#N/A,#N/A,FALSE,"sf01-expenses";#N/A,#N/A,FALSE,"sf01 - income";#N/A,#N/A,FALSE,"sf01 - liabilities";#N/A,#N/A,FALSE,"sf 01 - assets";#N/A,#N/A,FALSE,"sf 01 - asset appn"}</definedName>
    <definedName name="sgdgdfgfg" hidden="1">{#N/A,#N/A,FALSE,"sf01-expenses"}</definedName>
    <definedName name="sgdgdgd"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sgdgdsgsd" hidden="1">{#N/A,#N/A,FALSE,"sf01-expenses"}</definedName>
    <definedName name="sgdgsdgg" hidden="1">{#N/A,#N/A,FALSE,"sf01-expenses"}</definedName>
    <definedName name="sgdsdgsdg" hidden="1">{#N/A,#N/A,FALSE,"sf01-expenses";#N/A,#N/A,FALSE,"sf01 - income";#N/A,#N/A,FALSE,"sf01 - liabilities";#N/A,#N/A,FALSE,"sf 01 - assets";#N/A,#N/A,FALSE,"sf 01 - asset appn"}</definedName>
    <definedName name="sgdsgdsdg" hidden="1">{#N/A,#N/A,FALSE,"sf01-expenses";#N/A,#N/A,FALSE,"sf01 - income";#N/A,#N/A,FALSE,"sf01 - liabilities";#N/A,#N/A,FALSE,"sf 01 - assets";#N/A,#N/A,FALSE,"sf 01 - asset appn"}</definedName>
    <definedName name="sgdsgdsgd" hidden="1">{#N/A,#N/A,FALSE,"entity bs";#N/A,#N/A,FALSE,"entity p &amp; l"}</definedName>
    <definedName name="sgsdggsdg" hidden="1">{#N/A,#N/A,FALSE,"entity bs";#N/A,#N/A,FALSE,"entity p &amp; l"}</definedName>
    <definedName name="sgsgdg" hidden="1">{#N/A,#N/A,FALSE,"entity bs";#N/A,#N/A,FALSE,"entity p &amp; l"}</definedName>
    <definedName name="SHEET" hidden="1">{"'Changes Log'!$A$1:$F$25"}</definedName>
    <definedName name="Sheet1" hidden="1">{#N/A,#N/A,FALSE,"CPG-NC";#N/A,#N/A,FALSE,"CPG-NIM";#N/A,#N/A,FALSE,"CPG-Ostds";#N/A,#N/A,FALSE,"CPG-NII";#N/A,#N/A,FALSE,"CPG-Dist Pmts";#N/A,#N/A,FALSE,"CPG-Exp by Centre";#N/A,#N/A,FALSE,"CPG-Exp by Line";#N/A,#N/A,FALSE,"CPG-FTE by Centre";#N/A,#N/A,FALSE,"NC-Sum";#N/A,#N/A,FALSE,"CPG-Issue";#N/A,#N/A,FALSE,"CPG-Comm";#N/A,#N/A,FALSE,"CPG-Acquire";#N/A,#N/A,FALSE,"PS-NC";#N/A,#N/A,FALSE,"CPG-KPI"}</definedName>
    <definedName name="Sheet1_BNE_MESSAGES" hidden="1">#REF!</definedName>
    <definedName name="Sheet1_BNE_MESSAGES_HIDDEN" hidden="1">#REF!</definedName>
    <definedName name="Sheet1_BNE_MESSAGES_LAMP" hidden="1">#REF!</definedName>
    <definedName name="Sheet1_BNE_UPLOAD" hidden="1">#REF!</definedName>
    <definedName name="Sheet1_GL_INTERFACE_ACCOUNTING_DATE" hidden="1">#REF!</definedName>
    <definedName name="Sheet1_GL_INTERFACE_ACTUAL_FLAG" hidden="1">#REF!</definedName>
    <definedName name="Sheet1_GL_INTERFACE_CURRENCY_CODE" hidden="1">#REF!</definedName>
    <definedName name="Sheet1_GL_INTERFACE_DATABASE" hidden="1">#REF!</definedName>
    <definedName name="Sheet1_GL_INTERFACE_ENTERED_CR" hidden="1">#REF!</definedName>
    <definedName name="Sheet1_GL_INTERFACE_ENTERED_DR" hidden="1">#REF!</definedName>
    <definedName name="Sheet1_GL_INTERFACE_GROUP_ID" hidden="1">#REF!</definedName>
    <definedName name="Sheet1_GL_INTERFACE_REFERENCE1" hidden="1">#REF!</definedName>
    <definedName name="Sheet1_GL_INTERFACE_REFERENCE10" hidden="1">#REF!</definedName>
    <definedName name="Sheet1_GL_INTERFACE_REFERENCE4" hidden="1">#REF!</definedName>
    <definedName name="Sheet1_GL_INTERFACE_REFERENCE7" hidden="1">#REF!</definedName>
    <definedName name="Sheet1_GL_INTERFACE_REFERENCE8" hidden="1">#REF!</definedName>
    <definedName name="Sheet1_GL_INTERFACE_SEGMENT1" hidden="1">#REF!</definedName>
    <definedName name="Sheet1_GL_INTERFACE_SEGMENT2" hidden="1">#REF!</definedName>
    <definedName name="Sheet1_GL_INTERFACE_SEGMENT3" hidden="1">#REF!</definedName>
    <definedName name="Sheet1_GL_INTERFACE_SEGMENT4" hidden="1">#REF!</definedName>
    <definedName name="Sheet1_GL_INTERFACE_SEGMENT5" hidden="1">#REF!</definedName>
    <definedName name="Sheet1_GL_INTERFACE_SEGMENT6" hidden="1">#REF!</definedName>
    <definedName name="Sheet1_GL_INTERFACE_SEGMENT7" hidden="1">#REF!</definedName>
    <definedName name="Sheet1_GL_INTERFACE_SEGMENT8" hidden="1">#REF!</definedName>
    <definedName name="Sheet1_GL_INTERFACE_SEGMENT9" hidden="1">#REF!</definedName>
    <definedName name="Sheet1_GL_INTERFACE_SET_OF_BOOKS_ID" hidden="1">#REF!</definedName>
    <definedName name="Sheet1_GL_INTERFACE_USER_JE_CATEGORY_NAME" hidden="1">#REF!</definedName>
    <definedName name="Sheet1_GL_INTERFACE_USER_JE_SOURCE_NAME" hidden="1">#REF!</definedName>
    <definedName name="SHEET10" hidden="1">{"'Changes Log'!$A$1:$F$25"}</definedName>
    <definedName name="SHEET11" hidden="1">{"'Changes Log'!$A$1:$F$25"}</definedName>
    <definedName name="SHEET12" hidden="1">{"'Changes Log'!$A$1:$F$25"}</definedName>
    <definedName name="sheet123" hidden="1">{#N/A,#N/A,FALSE,"sf01-expenses"}</definedName>
    <definedName name="sheet1234" hidden="1">{#N/A,#N/A,FALSE,"sf01-expenses"}</definedName>
    <definedName name="sheet1a" hidden="1">{#N/A,#N/A,FALSE,"CPG-NC";#N/A,#N/A,FALSE,"CPG-NIM";#N/A,#N/A,FALSE,"CPG-Ostds";#N/A,#N/A,FALSE,"CPG-NII";#N/A,#N/A,FALSE,"CPG-Dist Pmts";#N/A,#N/A,FALSE,"CPG-Exp by Centre";#N/A,#N/A,FALSE,"CPG-Exp by Line";#N/A,#N/A,FALSE,"CPG-FTE by Centre";#N/A,#N/A,FALSE,"NC-Sum";#N/A,#N/A,FALSE,"CPG-Issue";#N/A,#N/A,FALSE,"CPG-Comm";#N/A,#N/A,FALSE,"CPG-Acquire";#N/A,#N/A,FALSE,"PS-NC";#N/A,#N/A,FALSE,"CPG-KPI"}</definedName>
    <definedName name="SHEET2" hidden="1">{"'Changes Log'!$A$1:$F$25"}</definedName>
    <definedName name="SHEET20" hidden="1">{"'Changes Log'!$A$1:$F$25"}</definedName>
    <definedName name="SHEET3" hidden="1">{"'Changes Log'!$A$1:$F$25"}</definedName>
    <definedName name="SHEET4" hidden="1">{"'Changes Log'!$A$1:$F$25"}</definedName>
    <definedName name="SHEET5" hidden="1">{"'Changes Log'!$A$1:$F$25"}</definedName>
    <definedName name="SHEET9" hidden="1">{"'Changes Log'!$A$1:$F$25"}</definedName>
    <definedName name="SHEETS22" hidden="1">{"'Changes Log'!$A$1:$F$25"}</definedName>
    <definedName name="SIA_ActualFY15">'[26]SIA Data'!$3:$26</definedName>
    <definedName name="SIA_BudgetFY16">'[26]SIA Data'!$36:$60</definedName>
    <definedName name="SIA_Criteria_ActCol">'[26]SIA Data'!$A$3:$A$26</definedName>
    <definedName name="SIA_Criteria_ActRow">'[26]SIA Data'!$A$3:$O$3</definedName>
    <definedName name="SIA_Criteria_BudCol">'[26]SIA Data'!$A$36:$O$36</definedName>
    <definedName name="SIA_Criteria_BudRow">'[26]SIA Data'!$A$36:$A$60</definedName>
    <definedName name="SIA_Criteria_YTDCol">'[26]SIA Data'!$A$67:$H$67</definedName>
    <definedName name="SIA_Criteria_YTDRow">'[26]SIA Data'!$A$67:$A$90</definedName>
    <definedName name="SIA_YTD_FY16">'[26]SIA Data'!$67:$90</definedName>
    <definedName name="Slicer_Delayed">#N/A</definedName>
    <definedName name="Slicer_Delayed_past_FY24">#N/A</definedName>
    <definedName name="Slicer_FY">#N/A</definedName>
    <definedName name="Slicer_No_Mitigation">#N/A</definedName>
    <definedName name="Slicer_Overall_Assessment">#N/A</definedName>
    <definedName name="Slicer_Overdue">#N/A</definedName>
    <definedName name="Slicer_Overdue1">#N/A</definedName>
    <definedName name="Slicer_Overdue2">#N/A</definedName>
    <definedName name="Slicer_PSR_Updated?">#N/A</definedName>
    <definedName name="Slicer_Stage">#N/A</definedName>
    <definedName name="Slicer_Stage1">#N/A</definedName>
    <definedName name="Slicer_Stage2">#N/A</definedName>
    <definedName name="Slicer_Stage3">#N/A</definedName>
    <definedName name="Slicer_Work_Name">#N/A</definedName>
    <definedName name="Slicer_Work_Status">#N/A</definedName>
    <definedName name="snew" hidden="1">{#N/A,#N/A,FALSE,"Com-NC";#N/A,#N/A,FALSE,"Com-NIM";#N/A,#N/A,FALSE,"Com-Ostd";#N/A,#N/A,FALSE,"Com-NII";#N/A,#N/A,FALSE,"Com-Exp";#N/A,#N/A,FALSE,"Com-Mkt Sh"}</definedName>
    <definedName name="solver_cvg" hidden="1">0.001</definedName>
    <definedName name="solver_drv" hidden="1">1</definedName>
    <definedName name="solver_est" hidden="1">1</definedName>
    <definedName name="solver_itr" hidden="1">100</definedName>
    <definedName name="solver_lin" hidden="1">2</definedName>
    <definedName name="solver_neg" hidden="1">2</definedName>
    <definedName name="solver_num" hidden="1">0</definedName>
    <definedName name="solver_nwt" hidden="1">1</definedName>
    <definedName name="solver_pre" hidden="1">0.000001</definedName>
    <definedName name="solver_scl" hidden="1">2</definedName>
    <definedName name="solver_sho" hidden="1">2</definedName>
    <definedName name="solver_tim" hidden="1">100</definedName>
    <definedName name="solver_tol" hidden="1">0.05</definedName>
    <definedName name="solver_typ" hidden="1">3</definedName>
    <definedName name="solver_val" hidden="1">-151982.48</definedName>
    <definedName name="SortRange">OFFSET([47]Report_Temp!$A$3,,,COUNTA([47]Report_Temp!$A$3:$A$1048576),COUNTA([47]Report_Temp!$3:$3))</definedName>
    <definedName name="ss">#REF!</definedName>
    <definedName name="ssdsads" hidden="1">[96]PPR!#REF!</definedName>
    <definedName name="sshsgh" hidden="1">{"KPI",#N/A,FALSE,"KPI"}</definedName>
    <definedName name="ssss" hidden="1">{#N/A,#N/A,FALSE,"Com-NC";#N/A,#N/A,FALSE,"Com-NIM";#N/A,#N/A,FALSE,"Com-Ostd";#N/A,#N/A,FALSE,"Com-NII";#N/A,#N/A,FALSE,"Com-Exp";#N/A,#N/A,FALSE,"Com-Mkt Sh"}</definedName>
    <definedName name="sssss"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sssssssssssssss" hidden="1">{#N/A,#N/A,FALSE,"CPG-NC";#N/A,#N/A,FALSE,"CPG-NIM";#N/A,#N/A,FALSE,"CPG-Ostds";#N/A,#N/A,FALSE,"CPG-NII";#N/A,#N/A,FALSE,"CPG-Dist Pmts";#N/A,#N/A,FALSE,"CPG-Exp by Centre";#N/A,#N/A,FALSE,"CPG-Exp by Line";#N/A,#N/A,FALSE,"CPG-FTE by Centre";#N/A,#N/A,FALSE,"NC-Sum";#N/A,#N/A,FALSE,"CPG-Issue";#N/A,#N/A,FALSE,"CPG-Comm";#N/A,#N/A,FALSE,"CPG-Acquire";#N/A,#N/A,FALSE,"PS-NC";#N/A,#N/A,FALSE,"CPG-KPI"}</definedName>
    <definedName name="ssssssssssssssssssssssssss"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STA_FTE">#REF!</definedName>
    <definedName name="Staff_1H15A">'[26]NORMALISED FY15'!$AQ$23</definedName>
    <definedName name="Staff_1H16F">'[26]REVISED FY16-19 FORECAST'!$E$36:$J$36</definedName>
    <definedName name="Staff_2H15A">'[26]NORMALISED FY15'!$AX$23</definedName>
    <definedName name="Staff_2H16F">'[26]REVISED FY16-19 FORECAST'!$K$36:$P$36</definedName>
    <definedName name="staffing2" hidden="1">{#N/A,#N/A,FALSE,"Assessment";#N/A,#N/A,FALSE,"Staffing";#N/A,#N/A,FALSE,"Hires";#N/A,#N/A,FALSE,"Assumptions"}</definedName>
    <definedName name="Staffing3" hidden="1">{#N/A,#N/A,FALSE,"Assessment";#N/A,#N/A,FALSE,"Staffing";#N/A,#N/A,FALSE,"Hires";#N/A,#N/A,FALSE,"Assumptions"}</definedName>
    <definedName name="StaffTypes">[48]Assumptions!$D$34:$D$37</definedName>
    <definedName name="Standard">ValidationType</definedName>
    <definedName name="StandardFct">ValidationType</definedName>
    <definedName name="Standards_Passenger_Information">#REF!</definedName>
    <definedName name="Start_Date">[47]Admin!$M$2</definedName>
    <definedName name="STARTFY16">#REF!</definedName>
    <definedName name="Station_Operations_CityRail">#REF!</definedName>
    <definedName name="stats" hidden="1">{#N/A,#N/A,FALSE,"INTRO";#N/A,#N/A,FALSE,"Page 2 ";#N/A,#N/A,FALSE,"Sales-pg 3";#N/A,#N/A,FALSE,"Page 4";#N/A,#N/A,FALSE,"Admin-pg 5";#N/A,#N/A,FALSE,"Comm-pg 6";#N/A,#N/A,FALSE,"WArea-pg 7";#N/A,#N/A,FALSE,"Introds-pg 9";#N/A,#N/A,FALSE,"Stds-pg 10";#N/A,#N/A,FALSE,"Fum Laps-pg 11";#N/A,#N/A,FALSE,"HR-pg 13";#N/A,#N/A,FALSE,"Apend A"}</definedName>
    <definedName name="Status">#REF!</definedName>
    <definedName name="SteaStatMeth">#REF!</definedName>
    <definedName name="StratAlign">#REF!</definedName>
    <definedName name="Strategic_Planning">#REF!</definedName>
    <definedName name="Strategy">[97]Lists!$E$2:$E$8</definedName>
    <definedName name="Strategy_Performance_Access">#REF!</definedName>
    <definedName name="Stretch">[27]Challenges!#REF!</definedName>
    <definedName name="sum">[72]Lists!$F$2:$F$3</definedName>
    <definedName name="SummaryForecast">[98]Lists!$A$2:$A$3</definedName>
    <definedName name="SumPos">[98]Lists!$B$2:$B$3</definedName>
    <definedName name="svddsdv" hidden="1">{#N/A,#N/A,FALSE,"sf01-expenses";#N/A,#N/A,FALSE,"sf01 - income";#N/A,#N/A,FALSE,"sf01 - liabilities";#N/A,#N/A,FALSE,"sf 01 - assets";#N/A,#N/A,FALSE,"sf 01 - asset appn"}</definedName>
    <definedName name="svddsvdsvvds"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svdvdsdv"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SW_Country">#REF!</definedName>
    <definedName name="SWOTLabels">[45]ConsolWorkings!$P$6:$P$9</definedName>
    <definedName name="swsws" hidden="1">{#N/A,#N/A,FALSE,"ExecSummary_FUM";#N/A,#N/A,FALSE,"ExecSummary_Profit";#N/A,#N/A,FALSE,"Product Commentary";#N/A,#N/A,FALSE,"Detailed PerfStmnt";#N/A,#N/A,FALSE,"P&amp;L Explanation"}</definedName>
    <definedName name="Swvu.Zeros._.hidden." hidden="1">#N/A</definedName>
    <definedName name="sxcvv" hidden="1">{"BAL_SHEET",#N/A,FALSE,"BS"}</definedName>
    <definedName name="sysBudget_BS_Hdg">OFFSET([99]sysBudget_BS!$A$1,0,0,1,COUNTA([99]sysBudget_BS!$A$1:$IV$1))</definedName>
    <definedName name="sysBudget_PL">OFFSET([99]sysBudget_PL!$A$2,0,0,COUNTA([99]sysBudget_PL!$A$1:$A$65536)-1,COUNTA([99]sysBudget_PL!$A$1:$IV$1))</definedName>
    <definedName name="sysBudget_PL_Hdg">OFFSET([99]sysBudget_PL!$A$1,0,0,1,COUNTA([99]sysBudget_PL!$A$1:$IV$1))</definedName>
    <definedName name="sysCCActFY">[94]sysSummaryData!$P$3</definedName>
    <definedName name="sysCCActMth">[94]sysSummaryData!$N$3</definedName>
    <definedName name="sysCCActYTD">[94]sysSummaryData!$O$3</definedName>
    <definedName name="sysCCBudFY">[94]sysSummaryData!$P$4</definedName>
    <definedName name="sysCCBudMth">[94]sysSummaryData!$N$4</definedName>
    <definedName name="sysCCBudYTD">[94]sysSummaryData!$O$4</definedName>
    <definedName name="sysCommentary">[94]sysCommentary!$A$2:$D$245</definedName>
    <definedName name="sysCommentaryCharts">[94]sysCommentaryCharts!$A$2:$E$241</definedName>
    <definedName name="sysCostIncome">[94]sysSummaryData!$A$23:$D$24</definedName>
    <definedName name="sysData_PL_Act">[94]sysFields_PL!$A$3:$AH$82</definedName>
    <definedName name="sysData_PL_Act_Hdg">[94]sysFields_PL!$A$3:$AH$3</definedName>
    <definedName name="sysData_PL_Bud">[94]sysFields_PL!$A$101:$R$178</definedName>
    <definedName name="sysData_PL_Bud_Hdg">[94]sysFields_PL!$A$101:$R$101</definedName>
    <definedName name="sysData_PM_Act_Vol">[94]sysFields_PM!$A$3:$AC$62</definedName>
    <definedName name="sysData_PM_Act_Vol_CM_AVG">[94]sysFields_PM!$A$262:$AC$320</definedName>
    <definedName name="sysData_PM_Act_Vol_CM_AVG_Hdg">[94]sysFields_PM!$A$261:$AC$261</definedName>
    <definedName name="sysData_PM_Act_Vol_Hdg">[94]sysFields_PM!$A$3:$AC$3</definedName>
    <definedName name="sysData_PM_Act_Vol_YTD_AVG">[94]sysFields_PM!$A$324:$AC$382</definedName>
    <definedName name="sysData_PM_Act_Vol_YTD_AVG_Hdg">[94]sysFields_PM!$A$323:$AC$323</definedName>
    <definedName name="sysData_PM_Bud_Vol">[94]sysFields_PM!$A$198:$O$255</definedName>
    <definedName name="sysData_PM_Bud_Vol_Hdg">[94]sysFields_PM!$A$198:$O$198</definedName>
    <definedName name="sysData_PM_MTD_Mgn">[94]sysFields_PM!$A$134:$AB$194</definedName>
    <definedName name="sysData_PM_MTD_Mgn_Hdg">[94]sysFields_PM!$A$133:$AB$133</definedName>
    <definedName name="sysData_PM_YTD_Mgn">[94]sysFields_PM!$A$68:$AB$127</definedName>
    <definedName name="sysData_PM_YTD_Mgn_Hdg">[94]sysFields_PM!$A$68:$AB$68</definedName>
    <definedName name="sysData1">OFFSET([94]sysData1!$A$1,0,0,COUNTA([94]sysData1!$A$1:$A$65536),13)</definedName>
    <definedName name="sysData10">OFFSET([94]sysData10!$A$1,0,0,COUNTA([94]sysData10!$A$1:$A$65536),13)</definedName>
    <definedName name="sysData11">OFFSET([94]sysData11!$A$1,0,0,COUNTA([94]sysData11!$A$1:$A$65536),13)</definedName>
    <definedName name="sysData12">OFFSET([94]sysData12!$A$1,0,0,COUNTA([94]sysData12!$A$1:$A$65536),13)</definedName>
    <definedName name="sysData13">OFFSET([94]sysData13!$A$1,0,0,COUNTA([94]sysData13!$A$1:$A$65536),14)</definedName>
    <definedName name="sysData14">OFFSET([94]sysData14!$A$1,0,0,COUNTA([94]sysData14!$A$1:$A$65536),14)</definedName>
    <definedName name="sysData15">OFFSET([94]sysData15!$A$1,0,0,COUNTA([94]sysData15!$A$1:$A$65536),14)</definedName>
    <definedName name="sysData16">OFFSET([94]sysData16!$A$1,0,0,COUNTA([94]sysData16!$A$1:$A$65536),2)</definedName>
    <definedName name="sysData17">OFFSET([94]sysData17!$A$1,0,0,COUNTA([94]sysData17!$A$1:$A$65536),15)</definedName>
    <definedName name="sysData18">OFFSET([94]sysData18!$A$1,0,0,COUNTA([94]sysData18!$A$1:$A$65536),15)</definedName>
    <definedName name="sysData19">OFFSET([94]sysData19!$A$1,0,0,COUNTA([94]sysData19!$A$1:$A$65536),15)</definedName>
    <definedName name="sysData2">OFFSET([94]sysData2!$A$1,0,0,COUNTA([94]sysData2!$A$1:$A$65536),13)</definedName>
    <definedName name="sysData20">OFFSET([94]sysData20!$A$1,0,0,COUNTA([94]sysData20!$A$1:$A$65536),15)</definedName>
    <definedName name="sysData3">OFFSET([94]sysData3!$A$1,0,0,COUNTA([94]sysData3!$A$1:$A$65536),13)</definedName>
    <definedName name="sysData4">OFFSET([94]sysData4!$A$1,0,0,COUNTA([94]sysData4!$A$1:$A$65536),13)</definedName>
    <definedName name="sysData5">OFFSET([94]sysData5!$A$1,0,0,COUNTA([94]sysData5!$A$1:$A$65536),13)</definedName>
    <definedName name="sysData6">OFFSET([94]sysData6!$A$1,0,0,COUNTA([94]sysData6!$A$1:$A$65536),13)</definedName>
    <definedName name="sysData7">OFFSET([94]sysData7!$A$1,0,0,COUNTA([94]sysData7!$A$1:$A$65536),15)</definedName>
    <definedName name="sysData8">OFFSET([94]sysData8!$A$1,0,0,COUNTA([94]sysData8!$A$1:$A$65536),14)</definedName>
    <definedName name="sysData9">OFFSET([94]sysData9!$A$1,0,0,COUNTA([94]sysData9!$A$1:$A$65536),15)</definedName>
    <definedName name="sysDateHeading">[94]sysMain!$C$4</definedName>
    <definedName name="sysDaysCumulative">[94]sysMain!$C$14</definedName>
    <definedName name="sysDaysInHalf">[94]sysMain!$C$16</definedName>
    <definedName name="sysDaysInMonth">[94]sysMain!$C$13</definedName>
    <definedName name="sysDaysInPriorHalf">[94]sysMain!$C$17</definedName>
    <definedName name="sysDaysInYear">[94]sysMain!$C$15</definedName>
    <definedName name="sysDaysRemaining">[94]sysMain!$C$18</definedName>
    <definedName name="sysForecast_BS">OFFSET([99]sysForecast_BS!$A$2,0,0,COUNTA([99]sysForecast_BS!$A$1:$A$65536)-1,COUNTA([99]sysForecast_BS!$A$1:$IV$1))</definedName>
    <definedName name="sysForecast_BS_Hdg">OFFSET([99]sysForecast_BS!$A$1,0,0,1,COUNTA([99]sysForecast_BS!$A$1:$IV$1))</definedName>
    <definedName name="sysForecast_PL">OFFSET([99]sysForecast_PL!$A$2,0,0,COUNTA([99]sysForecast_PL!$A$1:$A$65536)-1,COUNTA([99]sysForecast_PL!$A$1:$IV$1))</definedName>
    <definedName name="sysForecast_PL_Hdg">OFFSET([99]sysForecast_PL!$A$1,0,0,1,COUNTA([99]sysForecast_PL!$A$1:$IV$1))</definedName>
    <definedName name="sysLastMonth2PriorYear">[94]sysMain!$C$10</definedName>
    <definedName name="sysLastMonthPriorYear">[94]sysMain!$C$9</definedName>
    <definedName name="sysLastMonthThisYear">[94]sysMain!$C$7</definedName>
    <definedName name="sysLineOfBusiness">[94]sysMain!$C$19</definedName>
    <definedName name="sysLineOfBusinessDesc">[94]sysMain!$C$20</definedName>
    <definedName name="sysLOB_DropDown">OFFSET([94]sysMain!$E$3,,,COUNTA([94]sysMain!$E$3:$E$30),2)</definedName>
    <definedName name="sysLOB_Index">[94]sysMain!$C$25</definedName>
    <definedName name="sysMarketShareAct">[99]sysMarketShare!$A$2:$AD$8</definedName>
    <definedName name="sysMarketShareAct_Hdg">[99]sysMarketShare!$A$2:$AD$2</definedName>
    <definedName name="sysMonthCurrent">[94]sysMain!$C$2</definedName>
    <definedName name="sysMonthCurrentDesc">[94]sysMain!$C$3</definedName>
    <definedName name="sysMonthCurrentPriorYear">[94]sysMain!$C$8</definedName>
    <definedName name="sysMonthPrior">[94]sysMain!$C$5</definedName>
    <definedName name="sysMonthPriorDesc">[94]sysMain!$C$6</definedName>
    <definedName name="sysPACC">[94]sysSummaryData!$A$20:$D$21</definedName>
    <definedName name="sysReportList">[94]sysMain!$J$27:$K$30</definedName>
    <definedName name="sysRunRates">OFFSET([94]sysRunRates!$A$3,0,0,COUNTA([94]sysRunRates!$A$1:$A$65536),8)</definedName>
    <definedName name="sysSelectedLob">[94]sysMain!$C$26</definedName>
    <definedName name="sysSelectedReport">[94]sysMain!$C$27</definedName>
    <definedName name="sysSubLevel">[94]sysMain!$C$21</definedName>
    <definedName name="sysSubLevel2">[94]sysMain!$C$30</definedName>
    <definedName name="sysSubLevelDesc">[94]sysMain!$C$22</definedName>
    <definedName name="sysSubLevels">OFFSET([94]sysMain!$F$2,1,0,COUNTA([94]sysMain!$F$1:$F$65536)-1,3)</definedName>
    <definedName name="sysSummaryCapitalCharge">[94]sysSummaryData!$A$3:$N$4</definedName>
    <definedName name="sysUnit_PM">[94]sysMain!$C$23</definedName>
    <definedName name="sysUnitDesc_PM">[94]sysMain!$C$24</definedName>
    <definedName name="sysUnits">[94]sysMain!$B$34:$C$36</definedName>
    <definedName name="sysUnits1">[94]sysMain!$B$34:$B$36</definedName>
    <definedName name="sysYearCurrent">[94]sysMain!$C$11</definedName>
    <definedName name="sysYearPrior">[94]sysMain!$C$12</definedName>
    <definedName name="T">#REF!</definedName>
    <definedName name="TableIdx">'[100]TCM references'!$F$2</definedName>
    <definedName name="TableName">"Dummy"</definedName>
    <definedName name="TAM_EDRS">#REF!</definedName>
    <definedName name="tbl_CN43N">[101]!tbl_CN43N14[#Data]</definedName>
    <definedName name="TCA">#REF!</definedName>
    <definedName name="tcb">#REF!</definedName>
    <definedName name="tcc">#REF!</definedName>
    <definedName name="tcd">#REF!</definedName>
    <definedName name="tcrw">#REF!</definedName>
    <definedName name="temp">#REF!</definedName>
    <definedName name="Temp_2" hidden="1">{#N/A,#N/A,FALSE,"Assessment";#N/A,#N/A,FALSE,"Staffing";#N/A,#N/A,FALSE,"Hires";#N/A,#N/A,FALSE,"Assumptions"}</definedName>
    <definedName name="Temp_3" hidden="1">{#N/A,#N/A,FALSE,"Assessment";#N/A,#N/A,FALSE,"Staffing";#N/A,#N/A,FALSE,"Hires";#N/A,#N/A,FALSE,"Assumptions"}</definedName>
    <definedName name="Teq_EmpMaster">#REF!</definedName>
    <definedName name="Test">#REF!</definedName>
    <definedName name="TEST0">#REF!</definedName>
    <definedName name="TEST02">#REF!</definedName>
    <definedName name="TEST1">#REF!</definedName>
    <definedName name="test123" hidden="1">{"'Changes Log'!$A$1:$F$25"}</definedName>
    <definedName name="TEST2">#REF!</definedName>
    <definedName name="test21" hidden="1">{"james",#N/A,FALSE,"LIST"}</definedName>
    <definedName name="TESTHKEY">#REF!</definedName>
    <definedName name="TESTKEYS">#REF!</definedName>
    <definedName name="testkeys1">#REF!</definedName>
    <definedName name="TESTVKEY">#REF!</definedName>
    <definedName name="TFNSW_FTE">#REF!</definedName>
    <definedName name="thnbvd" hidden="1">{"GRAPHS",#N/A,FALSE,"GRAPH"}</definedName>
    <definedName name="Ticketing_System_Policy">#REF!</definedName>
    <definedName name="TimeIdx">'[100]TCM references'!$F$7</definedName>
    <definedName name="TM1REBUILDOPTION">1</definedName>
    <definedName name="to"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ToICMS">[102]CodeHierarchy!$A$4:$M$1242,[102]CodeHierarchy!$R$4:$R$1242,[102]CodeHierarchy!$X$4:$X$1242</definedName>
    <definedName name="Top_SM_Estab">#REF!</definedName>
    <definedName name="TopEstDet">#REF!</definedName>
    <definedName name="TopList">'[103]CTN Listing'!#REF!</definedName>
    <definedName name="TopOfData">'[104]Establishment Report'!#REF!</definedName>
    <definedName name="TopOfSelect">#REF!</definedName>
    <definedName name="ToPosting">[102]CodeHierarchy!$A$4:$B$1242,[102]CodeHierarchy!$Z$4:$Z$1242,[102]CodeHierarchy!$X$4:$X$1242,[102]CodeHierarchy!$R$4:$R$1242</definedName>
    <definedName name="TopPhysProg">#REF!</definedName>
    <definedName name="TopSelect">#REF!</definedName>
    <definedName name="TopSumRecs">#REF!</definedName>
    <definedName name="tr"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Train_Services">#REF!</definedName>
    <definedName name="TrainingAllowance">[48]Assumptions!$D$8</definedName>
    <definedName name="Transport_COA">#REF!</definedName>
    <definedName name="Transport_Sen_Serv">[49]Data!$C$59:$N$69</definedName>
    <definedName name="TSS_ERP_Deployment_Function_Name">[42]Mapping!#REF!</definedName>
    <definedName name="TSS_Quality_Assurance_Function_Name">[42]Mapping!#REF!</definedName>
    <definedName name="TSSDB">'[105]TSS DB listing 0608'!$A:$IV</definedName>
    <definedName name="tt" hidden="1">{"GRAPHS",#N/A,FALSE,"GRAPH"}</definedName>
    <definedName name="tuytuy" hidden="1">{#N/A,#N/A,FALSE,"sf01-expenses"}</definedName>
    <definedName name="ty" hidden="1">{#N/A,#N/A,FALSE,"Cover";#N/A,#N/A,FALSE,"Index";#N/A,#N/A,FALSE,"1";#N/A,#N/A,FALSE,"2";#N/A,#N/A,FALSE,"3";#N/A,#N/A,FALSE,"4";#N/A,#N/A,FALSE,"5";#N/A,#N/A,FALSE,"6";#N/A,#N/A,FALSE,"7";#N/A,#N/A,FALSE,"8";#N/A,#N/A,FALSE,"9";#N/A,#N/A,FALSE,"10"}</definedName>
    <definedName name="Type">'[28]FY17 SWOT Consol'!$C$10:$C$1289</definedName>
    <definedName name="Type_FY18">'[28]FY18 Drivers Consol'!$C$7:$C$1345</definedName>
    <definedName name="tyutyu" hidden="1">{#N/A,#N/A,FALSE,"sf01-expenses";#N/A,#N/A,FALSE,"sf01 - income";#N/A,#N/A,FALSE,"sf01 - liabilities";#N/A,#N/A,FALSE,"sf 01 - assets";#N/A,#N/A,FALSE,"sf 01 - asset appn"}</definedName>
    <definedName name="tyuuytu" hidden="1">{#N/A,#N/A,FALSE,"entity bs";#N/A,#N/A,FALSE,"entity p &amp; l"}</definedName>
    <definedName name="tyuuytuy" hidden="1">{#N/A,#N/A,FALSE,"sf01-expenses"}</definedName>
    <definedName name="tyuuyty" hidden="1">{#N/A,#N/A,FALSE,"sf01-expenses";#N/A,#N/A,FALSE,"sf01 - income";#N/A,#N/A,FALSE,"sf01 - liabilities";#N/A,#N/A,FALSE,"sf 01 - assets";#N/A,#N/A,FALSE,"sf 01 - asset appn"}</definedName>
    <definedName name="u" hidden="1">{#N/A,#N/A,FALSE,"sf01-expenses";#N/A,#N/A,FALSE,"sf01 - income";#N/A,#N/A,FALSE,"sf01 - liabilities";#N/A,#N/A,FALSE,"sf 01 - assets";#N/A,#N/A,FALSE,"sf 01 - asset appn"}</definedName>
    <definedName name="ui" hidden="1">{#N/A,#N/A,FALSE,"INTERNATIONAL";#N/A,#N/A,FALSE,"USA";#N/A,#N/A,FALSE,"Spec Fin";#N/A,#N/A,FALSE,"Europe";#N/A,#N/A,FALSE,"Shipping";#N/A,#N/A,FALSE,"INTSERV";#N/A,#N/A,FALSE,"ADMIN";#N/A,#N/A,FALSE,"DEPARTMENTS"}</definedName>
    <definedName name="uiiluil" hidden="1">{#N/A,#N/A,FALSE,"sf01-expenses";#N/A,#N/A,FALSE,"sf01 - income";#N/A,#N/A,FALSE,"sf01 - liabilities";#N/A,#N/A,FALSE,"sf 01 - assets";#N/A,#N/A,FALSE,"sf 01 - asset appn"}</definedName>
    <definedName name="uiiluull" hidden="1">{#N/A,#N/A,FALSE,"sf01-expenses"}</definedName>
    <definedName name="uiliuilui" hidden="1">{#N/A,#N/A,FALSE,"sf01-expenses";#N/A,#N/A,FALSE,"sf01 - income";#N/A,#N/A,FALSE,"sf01 - liabilities";#N/A,#N/A,FALSE,"sf 01 - assets";#N/A,#N/A,FALSE,"sf 01 - asset appn"}</definedName>
    <definedName name="uiliul"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uiliuli" hidden="1">{#N/A,#N/A,FALSE,"sf01-expenses"}</definedName>
    <definedName name="uilliuluil" hidden="1">{#N/A,#N/A,FALSE,"entity bs";#N/A,#N/A,FALSE,"entity p &amp; l"}</definedName>
    <definedName name="uiyiui" hidden="1">{#N/A,#N/A,FALSE,"sf01-expenses";#N/A,#N/A,FALSE,"sf01 - income";#N/A,#N/A,FALSE,"sf01 - liabilities";#N/A,#N/A,FALSE,"sf 01 - assets";#N/A,#N/A,FALSE,"sf 01 - asset appn"}</definedName>
    <definedName name="uiyiyyui" hidden="1">{#N/A,#N/A,FALSE,"sf01-expenses";#N/A,#N/A,FALSE,"sf01 - income";#N/A,#N/A,FALSE,"sf01 - liabilities";#N/A,#N/A,FALSE,"sf 01 - assets";#N/A,#N/A,FALSE,"sf 01 - asset appn"}</definedName>
    <definedName name="uiykuyi" hidden="1">{#N/A,#N/A,FALSE,"sf01-expenses";#N/A,#N/A,FALSE,"sf01 - income";#N/A,#N/A,FALSE,"sf01 - liabilities";#N/A,#N/A,FALSE,"sf 01 - assets";#N/A,#N/A,FALSE,"sf 01 - asset appn"}</definedName>
    <definedName name="uk" hidden="1">{#N/A,#N/A,FALSE,"sf01-expenses"}</definedName>
    <definedName name="Unassigned">#REF!</definedName>
    <definedName name="Unassigned_Resource">#REF!</definedName>
    <definedName name="Unattached">#REF!</definedName>
    <definedName name="UploadPageTotalBUD">'[25]Data Entry Bud'!$BU$4</definedName>
    <definedName name="UploadPageTotalH1BUD">'[25]Data Entry Bud'!$BW$4</definedName>
    <definedName name="UploadPageTotalH2BUD">'[25]Data Entry Bud'!$BY$4</definedName>
    <definedName name="UsefulLife">'[44]Compass capitalisation'!$P$20</definedName>
    <definedName name="uuiuiil" hidden="1">{#N/A,#N/A,FALSE,"sf01-expenses"}</definedName>
    <definedName name="uuuuu" hidden="1">{"KPI",#N/A,FALSE,"KPI";"GRAPHS",#N/A,FALSE,"GRAPH";"PROFIT_LOSS",#N/A,FALSE,"P&amp;L";"BAL_SHEET",#N/A,FALSE,"BS";"FUM_FLOW",#N/A,FALSE,"FUM"}</definedName>
    <definedName name="uyiikuyi"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uyiiu" hidden="1">{#N/A,#N/A,FALSE,"sf01-expenses"}</definedName>
    <definedName name="uyiiuiu" hidden="1">{#N/A,#N/A,FALSE,"sf01-expenses"}</definedName>
    <definedName name="uyiiuyi" hidden="1">{#N/A,#N/A,FALSE,"sf01-expenses";#N/A,#N/A,FALSE,"sf01 - income";#N/A,#N/A,FALSE,"sf01 - liabilities";#N/A,#N/A,FALSE,"sf 01 - assets";#N/A,#N/A,FALSE,"sf 01 - asset appn"}</definedName>
    <definedName name="uyikyiy" hidden="1">{#N/A,#N/A,FALSE,"sf01-expenses";#N/A,#N/A,FALSE,"sf01 - income";#N/A,#N/A,FALSE,"sf01 - liabilities";#N/A,#N/A,FALSE,"sf 01 - assets";#N/A,#N/A,FALSE,"sf 01 - asset appn"}</definedName>
    <definedName name="uyiuui" hidden="1">{#N/A,#N/A,FALSE,"sf01-expenses"}</definedName>
    <definedName name="uyiyui" hidden="1">{#N/A,#N/A,FALSE,"sf01-expenses"}</definedName>
    <definedName name="uyuyi" hidden="1">{#N/A,#N/A,FALSE,"sf01-expenses";#N/A,#N/A,FALSE,"sf01 - income";#N/A,#N/A,FALSE,"sf01 - liabilities";#N/A,#N/A,FALSE,"sf 01 - assets";#N/A,#N/A,FALSE,"sf 01 - asset appn"}</definedName>
    <definedName name="val_Default_Res_Rate_Hr">'[101]2. PV_FTC_Res'!$H$6</definedName>
    <definedName name="val_Fcst_Finish">'[101]2. PV_FTC_Res'!$B$5</definedName>
    <definedName name="val_Fcst_Start">'[101]2. PV_FTC_Res'!$B$4</definedName>
    <definedName name="val_FY_Forecast_Finish">'[101]2. PV_FTC_Res'!#REF!</definedName>
    <definedName name="val_FY_Forecast_Start">'[101]2. PV_FTC_Res'!#REF!</definedName>
    <definedName name="val_Report_Date">PV_Meta!$B$7</definedName>
    <definedName name="validAccounts">#REF!</definedName>
    <definedName name="ValidationType">[106]Settings!$C$25</definedName>
    <definedName name="validBusUnits">#REF!</definedName>
    <definedName name="validDepartments">#REF!</definedName>
    <definedName name="validProducts">#REF!</definedName>
    <definedName name="validProjects">#REF!</definedName>
    <definedName name="valuesOK">#REF!</definedName>
    <definedName name="vb" hidden="1">{#N/A,#N/A,FALSE,"sf01-expenses"}</definedName>
    <definedName name="vbvbvnb" hidden="1">{#N/A,#N/A,FALSE,"sf01-expenses"}</definedName>
    <definedName name="vc" hidden="1">{#N/A,#N/A,FALSE,"sf01-expenses";#N/A,#N/A,FALSE,"sf01 - income";#N/A,#N/A,FALSE,"sf01 - liabilities";#N/A,#N/A,FALSE,"sf 01 - assets";#N/A,#N/A,FALSE,"sf 01 - asset appn"}</definedName>
    <definedName name="vcvcvcvccx" hidden="1">{#N/A,#N/A,FALSE,"INTRO";#N/A,#N/A,FALSE,"Page 2 ";#N/A,#N/A,FALSE,"Sales-pg 3";#N/A,#N/A,FALSE,"Page 4";#N/A,#N/A,FALSE,"Admin-pg 5";#N/A,#N/A,FALSE,"Comm-pg 6";#N/A,#N/A,FALSE,"WArea-pg 7";#N/A,#N/A,FALSE,"Introds-pg 9";#N/A,#N/A,FALSE,"Stds-pg 10";#N/A,#N/A,FALSE,"Fum Laps-pg 11";#N/A,#N/A,FALSE,"HR-pg 13";#N/A,#N/A,FALSE,"Apend A"}</definedName>
    <definedName name="vdsdvdsv" hidden="1">{#N/A,#N/A,FALSE,"entity bs";#N/A,#N/A,FALSE,"entity p &amp; l"}</definedName>
    <definedName name="vdssdvsdvv" hidden="1">{#N/A,#N/A,FALSE,"sf01-expenses"}</definedName>
    <definedName name="vdsvdsdsdv" hidden="1">{#N/A,#N/A,FALSE,"sf01-expenses"}</definedName>
    <definedName name="vdsvdvd" hidden="1">{#N/A,#N/A,FALSE,"sf01-expenses";#N/A,#N/A,FALSE,"sf01 - income";#N/A,#N/A,FALSE,"sf01 - liabilities";#N/A,#N/A,FALSE,"sf 01 - assets";#N/A,#N/A,FALSE,"sf 01 - asset appn"}</definedName>
    <definedName name="vdvsdf" hidden="1">{#N/A,#N/A,FALSE,"entity bs";#N/A,#N/A,FALSE,"entity p &amp; l"}</definedName>
    <definedName name="vdvsdsdvvsd"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ve">#REF!</definedName>
    <definedName name="VersionIdx">'[100]TCM references'!$F$4</definedName>
    <definedName name="vgnnvng" hidden="1">{#N/A,#N/A,FALSE,"entity bs";#N/A,#N/A,FALSE,"entity p &amp; l"}</definedName>
    <definedName name="ViewIdx">'[100]TCM references'!$F$6</definedName>
    <definedName name="vngnvv" hidden="1">{#N/A,#N/A,FALSE,"sf01-expenses"}</definedName>
    <definedName name="vol">#REF!</definedName>
    <definedName name="vr">#REF!</definedName>
    <definedName name="VRE_1H15A">'[26]NORMALISED FY15'!$AQ$30</definedName>
    <definedName name="VRE_1H16F">'[26]REVISED FY16-19 FORECAST'!$E$43:$J$43</definedName>
    <definedName name="VRE_2H15A">'[26]NORMALISED FY15'!$AX$30</definedName>
    <definedName name="VRE_2H16F">'[26]REVISED FY16-19 FORECAST'!$K$43:$P$43</definedName>
    <definedName name="vsdvdds" hidden="1">{#N/A,#N/A,FALSE,"entity bs";#N/A,#N/A,FALSE,"entity p &amp; l"}</definedName>
    <definedName name="vsdvsdv"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vsdvsdvdsv" hidden="1">{#N/A,#N/A,FALSE,"sf01-expenses"}</definedName>
    <definedName name="vvv" hidden="1">'[8]Monthly Data'!#REF!</definedName>
    <definedName name="vvxvb" hidden="1">{#N/A,#N/A,FALSE,"sf01-expenses"}</definedName>
    <definedName name="vzxvzxxz" hidden="1">{#N/A,#N/A,FALSE,"sf01-expenses";#N/A,#N/A,FALSE,"sf01 - income";#N/A,#N/A,FALSE,"sf01 - liabilities";#N/A,#N/A,FALSE,"sf 01 - assets";#N/A,#N/A,FALSE,"sf 01 - asset appn"}</definedName>
    <definedName name="w" hidden="1">{#N/A,#N/A,FALSE,"sf01-expenses"}</definedName>
    <definedName name="w21sw" hidden="1">{#N/A,#N/A,FALSE,"INTRO";#N/A,#N/A,FALSE,"Page 2 ";#N/A,#N/A,FALSE,"Sales-pg 3";#N/A,#N/A,FALSE,"Page 4";#N/A,#N/A,FALSE,"Admin-pg 5";#N/A,#N/A,FALSE,"Comm-pg 6";#N/A,#N/A,FALSE,"WArea-pg 7";#N/A,#N/A,FALSE,"Introds-pg 9";#N/A,#N/A,FALSE,"Stds-pg 10";#N/A,#N/A,FALSE,"Fum Laps-pg 11";#N/A,#N/A,FALSE,"HR-pg 13";#N/A,#N/A,FALSE,"Apend A"}</definedName>
    <definedName name="wa" hidden="1">{"GRAPHS",#N/A,FALSE,"GRAPH"}</definedName>
    <definedName name="war" hidden="1">{"BAL_SHEET",#N/A,FALSE,"BS"}</definedName>
    <definedName name="wd" hidden="1">{#N/A,#N/A,FALSE,"INTRO";#N/A,#N/A,FALSE,"Page 2 ";#N/A,#N/A,FALSE,"Sales-pg 3";#N/A,#N/A,FALSE,"Page 4";#N/A,#N/A,FALSE,"Admin-pg 5";#N/A,#N/A,FALSE,"Comm-pg 6";#N/A,#N/A,FALSE,"WArea-pg 7";#N/A,#N/A,FALSE,"Introds-pg 9";#N/A,#N/A,FALSE,"Stds-pg 10";#N/A,#N/A,FALSE,"Fum Laps-pg 11";#N/A,#N/A,FALSE,"HR-pg 13";#N/A,#N/A,FALSE,"Apend A"}</definedName>
    <definedName name="we" hidden="1">{#N/A,#N/A,TRUE,"PL";#N/A,#N/A,TRUE,"BS";#N/A,#N/A,TRUE,"CF"}</definedName>
    <definedName name="wefrwf" hidden="1">{TRUE,TRUE,-1.25,-15.5,484.5,301.5,FALSE,TRUE,TRUE,TRUE,0,1,#N/A,1,#N/A,6.09375,32.0588235294118,1,FALSE,FALSE,3,TRUE,1,FALSE,100,"Swvu.Zeros._.hidden.","ACwvu.Zeros._.hidden.",1,FALSE,FALSE,0.748031496062992,0.748031496062992,0.984251968503937,0.984251968503937,1,"","&amp;L&amp;6&amp;D &amp;T",FALSE,FALSE,FALSE,FALSE,1,100,#N/A,#N/A,"=R7C1:R98C6","=R1:R6",#N/A,"Cwvu.Zeros._.hidden.",FALSE,FALSE}</definedName>
    <definedName name="wefwefwefwe" hidden="1">{TRUE,TRUE,-1.25,-15.5,484.5,301.5,FALSE,TRUE,TRUE,TRUE,0,1,#N/A,1,#N/A,6.09375,32.0588235294118,1,FALSE,FALSE,3,TRUE,1,FALSE,100,"Swvu.Zeros._.hidden.","ACwvu.Zeros._.hidden.",1,FALSE,FALSE,0.748031496062992,0.748031496062992,0.984251968503937,0.984251968503937,1,"","&amp;L&amp;6&amp;D &amp;T",FALSE,FALSE,FALSE,FALSE,1,100,#N/A,#N/A,"=R7C1:R98C6","=R1:R6",#N/A,"Cwvu.Zeros._.hidden.",FALSE,FALSE}</definedName>
    <definedName name="wefwrfwfwee" hidden="1">{TRUE,TRUE,-1.25,-15.5,484.5,301.5,FALSE,TRUE,TRUE,TRUE,0,1,#N/A,1,#N/A,6.09375,32.0588235294118,1,FALSE,FALSE,3,TRUE,1,FALSE,100,"Swvu.Zeros._.hidden.","ACwvu.Zeros._.hidden.",1,FALSE,FALSE,0.748031496062992,0.748031496062992,0.984251968503937,0.984251968503937,1,"","&amp;L&amp;6&amp;D &amp;T",FALSE,FALSE,FALSE,FALSE,1,100,#N/A,#N/A,"=R7C1:R98C6","=R1:R6",#N/A,"Cwvu.Zeros._.hidden.",FALSE,FALSE}</definedName>
    <definedName name="weqwew" hidden="1">{#N/A,#N/A,FALSE,"INTRO";#N/A,#N/A,FALSE,"Page 2 ";#N/A,#N/A,FALSE,"Sales-pg 3";#N/A,#N/A,FALSE,"Page 4";#N/A,#N/A,FALSE,"Admin-pg 5";#N/A,#N/A,FALSE,"Comm-pg 6";#N/A,#N/A,FALSE,"WArea-pg 7";#N/A,#N/A,FALSE,"Introds-pg 9";#N/A,#N/A,FALSE,"Stds-pg 10";#N/A,#N/A,FALSE,"Fum Laps-pg 11";#N/A,#N/A,FALSE,"HR-pg 13";#N/A,#N/A,FALSE,"Apend A"}</definedName>
    <definedName name="wer" hidden="1">{"BAL_SHEET",#N/A,FALSE,"BS"}</definedName>
    <definedName name="werew" hidden="1">{#N/A,#N/A,FALSE,"INTRO";#N/A,#N/A,FALSE,"Page 2 ";#N/A,#N/A,FALSE,"Sales-pg 3";#N/A,#N/A,FALSE,"Page 4";#N/A,#N/A,FALSE,"Admin-pg 5";#N/A,#N/A,FALSE,"Comm-pg 6";#N/A,#N/A,FALSE,"WArea-pg 7";#N/A,#N/A,FALSE,"Introds-pg 9";#N/A,#N/A,FALSE,"Stds-pg 10";#N/A,#N/A,FALSE,"Fum Laps-pg 11";#N/A,#N/A,FALSE,"HR-pg 13";#N/A,#N/A,FALSE,"Apend A"}</definedName>
    <definedName name="werf" hidden="1">{"BAL_SHEET",#N/A,FALSE,"BS"}</definedName>
    <definedName name="wert" hidden="1">{#N/A,#N/A,FALSE,"entity bs";#N/A,#N/A,FALSE,"entity p &amp; l"}</definedName>
    <definedName name="werw" hidden="1">{"FUM_FLOW",#N/A,FALSE,"FUM"}</definedName>
    <definedName name="werwer" hidden="1">{"FUM_FLOW",#N/A,FALSE,"FUM"}</definedName>
    <definedName name="werytty" hidden="1">{"BAL_SHEET",#N/A,FALSE,"BS"}</definedName>
    <definedName name="WoL_Variance">#REF!</definedName>
    <definedName name="WorkstreamRange">[47]Admin!$A$2:$A$24</definedName>
    <definedName name="wrn.95._.Plan." hidden="1">{"Budget Summary",#N/A,FALSE,"Sheet1";"Calendarization",#N/A,FALSE,"Sheet1";"Starting Personnel",#N/A,FALSE,"Sheet1"}</definedName>
    <definedName name="wrn.Analyst._.Detailed." hidden="1">{"Analyst - Detailed",#N/A,FALSE,"Peer Analysis";"Analyst - Detailed",#N/A,FALSE,"Peer Analysis"}</definedName>
    <definedName name="wrn.Analyst._.Summary." hidden="1">{"Analyst Summary",#N/A,FALSE,"Peer Analysis"}</definedName>
    <definedName name="wrn.BAL_SHEET." hidden="1">{"BAL_SHEET",#N/A,FALSE,"BS"}</definedName>
    <definedName name="wrn.board" hidden="1">{#N/A,#N/A,FALSE,"Board Rpt 1";#N/A,#N/A,FALSE,"Board Rpt 2";#N/A,#N/A,FALSE,"Board Rpt 3";#N/A,#N/A,FALSE,"Board Rpt 4";#N/A,#N/A,FALSE,"Board Rpt 5";#N/A,#N/A,FALSE,"Board Rpt 6";#N/A,#N/A,FALSE,"Board Rpt 7";#N/A,#N/A,FALSE,"Board Rpt 8";#N/A,#N/A,FALSE,"Board Rpt 9"}</definedName>
    <definedName name="wrn.Board._.Rpt." hidden="1">{#N/A,#N/A,FALSE,"Board Rpt 1";#N/A,#N/A,FALSE,"Board Rpt 2";#N/A,#N/A,FALSE,"Board Rpt 3";#N/A,#N/A,FALSE,"Board Rpt 4";#N/A,#N/A,FALSE,"Board Rpt 5";#N/A,#N/A,FALSE,"Board Rpt 6";#N/A,#N/A,FALSE,"Board Rpt 7";#N/A,#N/A,FALSE,"Board Rpt 8";#N/A,#N/A,FALSE,"Board Rpt 9"}</definedName>
    <definedName name="wrn.Budget._.20001._.Template." hidden="1">{#N/A,#N/A,TRUE,"Front Sheet";#N/A,#N/A,TRUE,"P&amp;L";#N/A,#N/A,TRUE,"Consolidated Monthly P&amp;L";#N/A,#N/A,TRUE,"Retail Banking P&amp;L";#N/A,#N/A,TRUE,"Credit Card Issuance";#N/A,#N/A,TRUE,"Merchant Acquiring P&amp;L";#N/A,#N/A,TRUE,"Balance Sheet";#N/A,#N/A,TRUE,"Monthly Balance Sheet";#N/A,#N/A,TRUE,"Spread";#N/A,#N/A,TRUE,"Detail Fees&amp;Comm ";#N/A,#N/A,TRUE,"Product Profitability";#N/A,#N/A,TRUE,"Credit Card";#N/A,#N/A,TRUE,"Accs-Custs";#N/A,#N/A,TRUE,"Cap Exp";#N/A,#N/A,TRUE,"HO worksheet"}</definedName>
    <definedName name="wrn.Commentary." hidden="1">{#N/A,#N/A,FALSE,"Com-NC";#N/A,#N/A,FALSE,"Com-NIM";#N/A,#N/A,FALSE,"Com-Ostd";#N/A,#N/A,FALSE,"Com-NII";#N/A,#N/A,FALSE,"Com-Exp";#N/A,#N/A,FALSE,"Com-Mkt Sh"}</definedName>
    <definedName name="wrn.COMMRULE."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wrn.East._.management._.pack." hidden="1">{#N/A,#N/A,FALSE,"Cover";#N/A,#N/A,FALSE,"Contents";#N/A,#N/A,FALSE,"Commentary";#N/A,#N/A,FALSE,"Profit &amp; Loss";#N/A,#N/A,FALSE,"Ratio Graphs";#N/A,#N/A,FALSE,"Bad Debt Graphs";#N/A,#N/A,FALSE,"Funds &amp; Margins Month";#N/A,#N/A,FALSE,"Funds &amp; Margins Cumulative";#N/A,#N/A,FALSE,"Funds Trend Graphs";#N/A,#N/A,FALSE,"Funds Graphs";#N/A,#N/A,FALSE,"Margins Graphs"}</definedName>
    <definedName name="wrn.England._.mgt._.accounts._.test." hidden="1">{#N/A,#N/A,FALSE,"Cover";#N/A,#N/A,FALSE,"Contents";#N/A,#N/A,FALSE,"Profit &amp; Loss";#N/A,#N/A,FALSE,"Ratio Graphs";#N/A,#N/A,FALSE,"Bad Debt Graphs";#N/A,#N/A,FALSE,"Funds &amp; Margins Month";#N/A,#N/A,FALSE,"Funds &amp; Margins Cumulative";#N/A,#N/A,FALSE,"Funds Trend Graphs";#N/A,#N/A,FALSE,"Funds Graphs";#N/A,#N/A,FALSE,"Margins Graphs"}</definedName>
    <definedName name="wrn.entity." hidden="1">{#N/A,#N/A,FALSE,"entity bs";#N/A,#N/A,FALSE,"entity p &amp; l"}</definedName>
    <definedName name="wrn.Financials._.CPG." hidden="1">{#N/A,#N/A,TRUE,"CPG-NC";#N/A,#N/A,TRUE,"CPG-NIM";#N/A,#N/A,TRUE,"CPG-Ostds";#N/A,#N/A,TRUE,"CPG-NII";#N/A,#N/A,TRUE,"CPG-Dist Pmts";#N/A,#N/A,TRUE,"CPG-Exp by Line";#N/A,#N/A,TRUE,"CPG-Exp by Centre";#N/A,#N/A,TRUE,"CPG-FTE by Centre";#N/A,#N/A,TRUE,"CPG-KPI"}</definedName>
    <definedName name="wrn.Financials._.Full." hidden="1">{#N/A,#N/A,FALSE,"CPG-NC";#N/A,#N/A,FALSE,"CPG-NIM";#N/A,#N/A,FALSE,"CPG-Ostds";#N/A,#N/A,FALSE,"CPG-NII";#N/A,#N/A,FALSE,"CPG-Dist Pmts";#N/A,#N/A,FALSE,"CPG-Exp by Centre";#N/A,#N/A,FALSE,"CPG-Exp by Line";#N/A,#N/A,FALSE,"CPG-FTE by Centre";#N/A,#N/A,FALSE,"NC-Sum";#N/A,#N/A,FALSE,"CPG-Issue";#N/A,#N/A,FALSE,"CPG-Comm";#N/A,#N/A,FALSE,"CPG-Acquire";#N/A,#N/A,FALSE,"PS-NC";#N/A,#N/A,FALSE,"CPG-KPI"}</definedName>
    <definedName name="wrn.FUM_FLOW." hidden="1">{"FUM_FLOW",#N/A,FALSE,"FUM"}</definedName>
    <definedName name="wrn.G8." hidden="1">{#N/A,#N/A,TRUE,"Assessment";#N/A,#N/A,TRUE,"US-OSprice";#N/A,#N/A,TRUE,"US Summary";#N/A,#N/A,TRUE,"OSPRICE";#N/A,#N/A,TRUE,"Summary";#N/A,#N/A,TRUE,"Terms";#N/A,#N/A,TRUE,"Summary P&amp;L USD";#N/A,#N/A,TRUE,"Summary P&amp;L AUD";#N/A,#N/A,TRUE,"Assumptions"}</definedName>
    <definedName name="wrn.GRAPHS." hidden="1">{"GRAPHS",#N/A,FALSE,"GRAPH"}</definedName>
    <definedName name="wrn.james." hidden="1">{"james",#N/A,FALSE,"LIST"}</definedName>
    <definedName name="wrn.james.1" hidden="1">{"james",#N/A,FALSE,"LIST"}</definedName>
    <definedName name="wrn.james.1.SenseChk" hidden="1">{"james",#N/A,FALSE,"LIST"}</definedName>
    <definedName name="wrn.james.SenseChk" hidden="1">{"james",#N/A,FALSE,"LIST"}</definedName>
    <definedName name="wrn.jamesBE" hidden="1">{"james",#N/A,FALSE,"LIST"}</definedName>
    <definedName name="wrn.KPI." hidden="1">{"KPI",#N/A,FALSE,"KPI"}</definedName>
    <definedName name="wrn.LONDON." hidden="1">{#N/A,#N/A,FALSE,"Sheet1"}</definedName>
    <definedName name="wrn.Long._.Report." hidden="1">{#N/A,#N/A,TRUE,"Cover";#N/A,#N/A,TRUE,"Header (ld)";#N/A,#N/A,TRUE,"T&amp;O By Region";#N/A,#N/A,TRUE,"Region Charts ";#N/A,#N/A,TRUE,"T&amp;O London";#N/A,#N/A,TRUE,"AD Report";#N/A,#N/A,TRUE,"Var by OU"}</definedName>
    <definedName name="wrn.Long._.Report.a" hidden="1">{#N/A,#N/A,TRUE,"Cover";#N/A,#N/A,TRUE,"Header (ld)";#N/A,#N/A,TRUE,"T&amp;O By Region";#N/A,#N/A,TRUE,"Region Charts ";#N/A,#N/A,TRUE,"T&amp;O London";#N/A,#N/A,TRUE,"AD Report";#N/A,#N/A,TRUE,"Var by OU"}</definedName>
    <definedName name="wrn.main._.mis." hidden="1">{#N/A,#N/A,FALSE,"INTRO";#N/A,#N/A,FALSE,"Page 2 ";#N/A,#N/A,FALSE,"Sales-pg 3";#N/A,#N/A,FALSE,"Page 4";#N/A,#N/A,FALSE,"Admin-pg 5";#N/A,#N/A,FALSE,"Comm-pg 6";#N/A,#N/A,FALSE,"WArea-pg 7";#N/A,#N/A,FALSE,"Introds-pg 9";#N/A,#N/A,FALSE,"Stds-pg 10";#N/A,#N/A,FALSE,"Fum Laps-pg 11";#N/A,#N/A,FALSE,"HR-pg 13";#N/A,#N/A,FALSE,"Apend A"}</definedName>
    <definedName name="wrn.ManagementReport." hidden="1">{#N/A,#N/A,FALSE,"ExecSummary_FUM";#N/A,#N/A,FALSE,"ExecSummary_Profit";#N/A,#N/A,FALSE,"Product Commentary";#N/A,#N/A,FALSE,"Detailed PerfStmnt";#N/A,#N/A,FALSE,"P&amp;L Explanation"}</definedName>
    <definedName name="wrn.NewPack." hidden="1">{#N/A,#N/A,FALSE,"Cover";#N/A,#N/A,FALSE,"Index";#N/A,#N/A,FALSE,"1";#N/A,#N/A,FALSE,"2";#N/A,#N/A,FALSE,"3";#N/A,#N/A,FALSE,"4";#N/A,#N/A,FALSE,"5";#N/A,#N/A,FALSE,"6";#N/A,#N/A,FALSE,"7";#N/A,#N/A,FALSE,"8";#N/A,#N/A,FALSE,"9";#N/A,#N/A,FALSE,"10"}</definedName>
    <definedName name="wrn.NewPack1." hidden="1">{#N/A,#N/A,FALSE,"Cover";#N/A,#N/A,FALSE,"Index";#N/A,#N/A,FALSE,"1";#N/A,#N/A,FALSE,"2";#N/A,#N/A,FALSE,"3";#N/A,#N/A,FALSE,"4";#N/A,#N/A,FALSE,"5";#N/A,#N/A,FALSE,"6";#N/A,#N/A,FALSE,"7";#N/A,#N/A,FALSE,"8";#N/A,#N/A,FALSE,"9";#N/A,#N/A,FALSE,"10"}</definedName>
    <definedName name="wrn.NewPack2." hidden="1">{#N/A,#N/A,FALSE,"Cover";#N/A,#N/A,FALSE,"Index";#N/A,#N/A,FALSE,"1";#N/A,#N/A,FALSE,"2";#N/A,#N/A,FALSE,"3";#N/A,#N/A,FALSE,"4";#N/A,#N/A,FALSE,"5";#N/A,#N/A,FALSE,"6";#N/A,#N/A,FALSE,"7";#N/A,#N/A,FALSE,"8";#N/A,#N/A,FALSE,"9";#N/A,#N/A,FALSE,"10"}</definedName>
    <definedName name="wrn.Pack." hidden="1">{#N/A,#N/A,FALSE,"Summary";#N/A,#N/A,FALSE,"Staff Number Summary";#N/A,#N/A,FALSE,"ROPS Division Analysis";#N/A,#N/A,FALSE,"Cash";#N/A,#N/A,FALSE,"OSS System Costs";#N/A,#N/A,FALSE,"Notes";#N/A,#N/A,FALSE,"Assumptions &amp; Risks";#N/A,#N/A,FALSE,"Non ROPS REX"}</definedName>
    <definedName name="wrn.Pack1" hidden="1">{#N/A,#N/A,FALSE,"Summary";#N/A,#N/A,FALSE,"Staff Number Summary";#N/A,#N/A,FALSE,"ROPS Division Analysis";#N/A,#N/A,FALSE,"Cash";#N/A,#N/A,FALSE,"OSS System Costs";#N/A,#N/A,FALSE,"Notes";#N/A,#N/A,FALSE,"Assumptions &amp; Risks";#N/A,#N/A,FALSE,"Non ROPS REX"}</definedName>
    <definedName name="wrn.Performance._.Review." hidden="1">{#N/A,#N/A,FALSE,"CPG-KPI";#N/A,#N/A,FALSE,"CPG-FTE Summ";#N/A,#N/A,FALSE,"CPG-NC";#N/A,#N/A,FALSE,"CPG-NIM";#N/A,#N/A,FALSE,"CPG-Ostds";#N/A,#N/A,FALSE,"CPG-NII";#N/A,#N/A,FALSE,"CPG-Dist Pmts";#N/A,#N/A,FALSE,"CPG-Exp by Line";#N/A,#N/A,FALSE,"NC-Sum";#N/A,#N/A,FALSE,"CPG-Issue";#N/A,#N/A,FALSE,"CPG-Comm";#N/A,#N/A,FALSE,"CPG-Acquire";#N/A,#N/A,FALSE,"CPG-Serv";#N/A,#N/A,FALSE,"CPG-Shared"}</definedName>
    <definedName name="wrn.PRINT._.ALL." hidden="1">{"KPI",#N/A,FALSE,"KPI";"GRAPHS",#N/A,FALSE,"GRAPH";"PROFIT_LOSS",#N/A,FALSE,"P&amp;L";"BAL_SHEET",#N/A,FALSE,"BS";"FUM_FLOW",#N/A,FALSE,"FUM"}</definedName>
    <definedName name="wrn.Print._.all._.expenses." hidden="1">{#N/A,#N/A,FALSE,"INTERNATIONAL";#N/A,#N/A,FALSE,"USA";#N/A,#N/A,FALSE,"Spec Fin";#N/A,#N/A,FALSE,"Europe";#N/A,#N/A,FALSE,"Shipping";#N/A,#N/A,FALSE,"INTSERV";#N/A,#N/A,FALSE,"ADMIN";#N/A,#N/A,FALSE,"DEPARTMENTS"}</definedName>
    <definedName name="wrn.print._.all._.expenses5" hidden="1">{#N/A,#N/A,FALSE,"INTERNATIONAL";#N/A,#N/A,FALSE,"USA";#N/A,#N/A,FALSE,"Spec Fin";#N/A,#N/A,FALSE,"Europe";#N/A,#N/A,FALSE,"Shipping";#N/A,#N/A,FALSE,"INTSERV";#N/A,#N/A,FALSE,"ADMIN";#N/A,#N/A,FALSE,"DEPARTMENTS"}</definedName>
    <definedName name="wrn.Print_all." hidden="1">{#N/A,#N/A,TRUE,"PL";#N/A,#N/A,TRUE,"BS";#N/A,#N/A,TRUE,"CF"}</definedName>
    <definedName name="wrn.PROFIT_LOSS." hidden="1">{"PROFIT_LOSS",#N/A,FALSE,"P&amp;L"}</definedName>
    <definedName name="wrn.RBS._.Finance." hidden="1">{#N/A,#N/A,FALSE,"RBS Finance Summary";#N/A,#N/A,FALSE,"ROPS Project Analysis";#N/A,#N/A,FALSE,"Non ROPS REX"}</definedName>
    <definedName name="wrn.Reconciliations." hidden="1">{#N/A,#N/A,FALSE,"BALANCE_SHEET";#N/A,#N/A,FALSE,"AMORTIZATION";#N/A,#N/A,FALSE,"FIXED_ASSETS";#N/A,#N/A,FALSE,"ATB"}</definedName>
    <definedName name="wrn.Report._.Set._.for._.Shanye." hidden="1">{#N/A,#N/A,TRUE,"FTE Summary";#N/A,#N/A,TRUE,"Staff Detail";#N/A,#N/A,TRUE,"Vacancy Forecast";#N/A,#N/A,TRUE,"Contractor Forecast";#N/A,#N/A,TRUE,"Position Forecast";#N/A,#N/A,TRUE,"People Forecast"}</definedName>
    <definedName name="wrn.SF1." hidden="1">{#N/A,#N/A,FALSE,"sf01-expenses";#N/A,#N/A,FALSE,"sf01 - income";#N/A,#N/A,FALSE,"sf01 - liabilities";#N/A,#N/A,FALSE,"sf 01 - assets";#N/A,#N/A,FALSE,"sf 01 - asset appn"}</definedName>
    <definedName name="wrn.sf1._.expenses." hidden="1">{#N/A,#N/A,FALSE,"sf01-expenses"}</definedName>
    <definedName name="wrn.Short._.Report." hidden="1">{#N/A,#N/A,TRUE,"Cover";#N/A,#N/A,TRUE,"Header (eu)";#N/A,#N/A,TRUE,"Region Charts";#N/A,#N/A,TRUE,"T&amp;O By Region";#N/A,#N/A,TRUE,"AD Report"}</definedName>
    <definedName name="wrn.Staffing." hidden="1">{#N/A,#N/A,FALSE,"Assessment";#N/A,#N/A,FALSE,"Staffing";#N/A,#N/A,FALSE,"Hires";#N/A,#N/A,FALSE,"Assumptions"}</definedName>
    <definedName name="wrn.Staffing1" hidden="1">{#N/A,#N/A,FALSE,"Assessment";#N/A,#N/A,FALSE,"Staffing";#N/A,#N/A,FALSE,"Hires";#N/A,#N/A,FALSE,"Assumptions"}</definedName>
    <definedName name="wrn.TEMP." hidden="1">{#N/A,#N/A,FALSE,"DATABASE"}</definedName>
    <definedName name="wrn.YTD._.Budget._.v._.Actual." hidden="1">{"Budget",#N/A,FALSE,"Summary Budget YTDOct02";"Actual",#N/A,FALSE,"Summary Act YTDOct02";#N/A,#N/A,FALSE,"Summary Var YTDOct02"}</definedName>
    <definedName name="wt" hidden="1">{#N/A,#N/A,FALSE,"sf01-expenses";#N/A,#N/A,FALSE,"sf01 - income";#N/A,#N/A,FALSE,"sf01 - liabilities";#N/A,#N/A,FALSE,"sf 01 - assets";#N/A,#N/A,FALSE,"sf 01 - asset appn"}</definedName>
    <definedName name="wvu.Zeros._.hidden." hidden="1">{TRUE,TRUE,-1.25,-15.5,484.5,301.5,FALSE,TRUE,TRUE,TRUE,0,1,#N/A,1,#N/A,6.09375,32.0588235294118,1,FALSE,FALSE,3,TRUE,1,FALSE,100,"Swvu.Zeros._.hidden.","ACwvu.Zeros._.hidden.",1,FALSE,FALSE,0.748031496062992,0.748031496062992,0.984251968503937,0.984251968503937,1,"","&amp;L&amp;6&amp;D &amp;T",FALSE,FALSE,FALSE,FALSE,1,100,#N/A,#N/A,"=R7C1:R98C6","=R1:R6",#N/A,"Cwvu.Zeros._.hidden.",FALSE,FALSE}</definedName>
    <definedName name="wvu.Zeros._.hidden2" hidden="1">{TRUE,TRUE,-1.25,-15.5,484.5,301.5,FALSE,TRUE,TRUE,TRUE,0,1,#N/A,1,#N/A,6.09375,32.0588235294118,1,FALSE,FALSE,3,TRUE,1,FALSE,100,"Swvu.Zeros._.hidden.","ACwvu.Zeros._.hidden.",1,FALSE,FALSE,0.748031496062992,0.748031496062992,0.984251968503937,0.984251968503937,1,"","&amp;L&amp;6&amp;D &amp;T",FALSE,FALSE,FALSE,FALSE,1,100,#N/A,#N/A,"=R7C1:R98C6","=R1:R6",#N/A,"Cwvu.Zeros._.hidden.",FALSE,FALSE}</definedName>
    <definedName name="wvu.Zeros2._.hidden." hidden="1">{TRUE,TRUE,-1.25,-15.5,484.5,301.5,FALSE,TRUE,TRUE,TRUE,0,1,#N/A,1,#N/A,6.09375,32.0588235294118,1,FALSE,FALSE,3,TRUE,1,FALSE,100,"Swvu.Zeros._.hidden.","ACwvu.Zeros._.hidden.",1,FALSE,FALSE,0.748031496062992,0.748031496062992,0.984251968503937,0.984251968503937,1,"","&amp;L&amp;6&amp;D &amp;T",FALSE,FALSE,FALSE,FALSE,1,100,#N/A,#N/A,"=R7C1:R98C6","=R1:R6",#N/A,"Cwvu.Zeros._.hidden.",FALSE,FALSE}</definedName>
    <definedName name="www" hidden="1">{"BAL_SHEET",#N/A,FALSE,"BS"}</definedName>
    <definedName name="XADH_JOIN04S">#REF!</definedName>
    <definedName name="xbbx" hidden="1">{#N/A,#N/A,FALSE,"sf01-expenses"}</definedName>
    <definedName name="xbxbxcb" hidden="1">{#N/A,#N/A,FALSE,"sf01-expenses"}</definedName>
    <definedName name="xbxcb" hidden="1">{#N/A,#N/A,FALSE,"sf01-expenses";#N/A,#N/A,FALSE,"sf01 - income";#N/A,#N/A,FALSE,"sf01 - liabilities";#N/A,#N/A,FALSE,"sf 01 - assets";#N/A,#N/A,FALSE,"sf 01 - asset appn"}</definedName>
    <definedName name="XC">#REF!</definedName>
    <definedName name="xcbbcb" hidden="1">{#N/A,#N/A,FALSE,"sf01-expenses";#N/A,#N/A,FALSE,"sf01 - income";#N/A,#N/A,FALSE,"sf01 - liabilities";#N/A,#N/A,FALSE,"sf 01 - assets";#N/A,#N/A,FALSE,"sf 01 - asset appn"}</definedName>
    <definedName name="XCenter">#REF!</definedName>
    <definedName name="XCenter1">#REF!</definedName>
    <definedName name="XCentre2">#REF!</definedName>
    <definedName name="XCentre3">#REF!</definedName>
    <definedName name="xcvxcvcxvxcv" hidden="1">{#N/A,#N/A,FALSE,"Cover";#N/A,#N/A,FALSE,"Index";#N/A,#N/A,FALSE,"1";#N/A,#N/A,FALSE,"2";#N/A,#N/A,FALSE,"3";#N/A,#N/A,FALSE,"4";#N/A,#N/A,FALSE,"5";#N/A,#N/A,FALSE,"6";#N/A,#N/A,FALSE,"7";#N/A,#N/A,FALSE,"8";#N/A,#N/A,FALSE,"9";#N/A,#N/A,FALSE,"10"}</definedName>
    <definedName name="xcvxcvx" hidden="1">{#N/A,#N/A,FALSE,"Cover";#N/A,#N/A,FALSE,"Contents";#N/A,#N/A,FALSE,"Profit &amp; Loss";#N/A,#N/A,FALSE,"Ratio Graphs";#N/A,#N/A,FALSE,"Bad Debt Graphs";#N/A,#N/A,FALSE,"Funds &amp; Margins Month";#N/A,#N/A,FALSE,"Funds &amp; Margins Cumulative";#N/A,#N/A,FALSE,"Funds Trend Graphs";#N/A,#N/A,FALSE,"Funds Graphs";#N/A,#N/A,FALSE,"Margins Graphs"}</definedName>
    <definedName name="xs" hidden="1">{#N/A,#N/A,FALSE,"sf01-expenses"}</definedName>
    <definedName name="xvhmsg" hidden="1">{"GRAPHS",#N/A,FALSE,"GRAPH"}</definedName>
    <definedName name="xvhst" hidden="1">{"PROFIT_LOSS",#N/A,FALSE,"P&amp;L"}</definedName>
    <definedName name="xx" hidden="1">'[8]Monthly Data'!#REF!</definedName>
    <definedName name="xxdg" hidden="1">{"KPI",#N/A,FALSE,"KPI";"GRAPHS",#N/A,FALSE,"GRAPH";"PROFIT_LOSS",#N/A,FALSE,"P&amp;L";"BAL_SHEET",#N/A,FALSE,"BS";"FUM_FLOW",#N/A,FALSE,"FUM"}</definedName>
    <definedName name="XXX">#REF!</definedName>
    <definedName name="xxy" hidden="1">{#N/A,#N/A,TRUE,"CPG-NC";#N/A,#N/A,TRUE,"CPG-NIM";#N/A,#N/A,TRUE,"CPG-Ostds";#N/A,#N/A,TRUE,"CPG-NII";#N/A,#N/A,TRUE,"CPG-Dist Pmts";#N/A,#N/A,TRUE,"CPG-Exp by Line";#N/A,#N/A,TRUE,"CPG-Exp by Centre";#N/A,#N/A,TRUE,"CPG-FTE by Centre";#N/A,#N/A,TRUE,"CPG-KPI"}</definedName>
    <definedName name="xyz" hidden="1">{#N/A,#N/A,FALSE,"P&amp;L";#N/A,#N/A,FALSE,"R-P&amp;L";#N/A,#N/A,FALSE,"N-P&amp;L";#N/A,#N/A,FALSE,"E-P&amp;L"}</definedName>
    <definedName name="xzc" hidden="1">{"BAL_SHEET",#N/A,FALSE,"BS"}</definedName>
    <definedName name="xzvvxzxv" hidden="1">{#N/A,#N/A,FALSE,"sf01-expenses";#N/A,#N/A,FALSE,"sf01 - income";#N/A,#N/A,FALSE,"sf01 - liabilities";#N/A,#N/A,FALSE,"sf 01 - assets";#N/A,#N/A,FALSE,"sf 01 - asset appn"}</definedName>
    <definedName name="xzvzxvxzv" hidden="1">{#N/A,#N/A,FALSE,"sf01-expenses";#N/A,#N/A,FALSE,"sf01 - income";#N/A,#N/A,FALSE,"sf01 - liabilities";#N/A,#N/A,FALSE,"sf 01 - assets";#N/A,#N/A,FALSE,"sf 01 - asset appn"}</definedName>
    <definedName name="xzvzxvz" hidden="1">{#N/A,#N/A,FALSE,"sf01-expenses"}</definedName>
    <definedName name="y" hidden="1">{#N/A,#N/A,FALSE,"entity bs";#N/A,#N/A,FALSE,"entity p &amp; l"}</definedName>
    <definedName name="ye" hidden="1">{#N/A,#N/A,FALSE,"sf01-expenses";#N/A,#N/A,FALSE,"sf01 - income";#N/A,#N/A,FALSE,"sf01 - liabilities";#N/A,#N/A,FALSE,"sf 01 - assets";#N/A,#N/A,FALSE,"sf 01 - asset appn"}</definedName>
    <definedName name="yggvh"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YHS" hidden="1">{"'Changes Log'!$A$1:$F$25"}</definedName>
    <definedName name="Yr_Lookup">[52]Assumptions!$C$19:$F$20</definedName>
    <definedName name="YTD_Variance">#REF!</definedName>
    <definedName name="ytuuyu" hidden="1">{#N/A,#N/A,FALSE,"entity bs";#N/A,#N/A,FALSE,"entity p &amp; l"}</definedName>
    <definedName name="ytuuyuy" hidden="1">{#N/A,#N/A,FALSE,"entity bs";#N/A,#N/A,FALSE,"entity p &amp; l"}</definedName>
    <definedName name="ytuuyytu"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ytuytutyu"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yu" hidden="1">{#N/A,#N/A,FALSE,"INTERNATIONAL";#N/A,#N/A,FALSE,"USA";#N/A,#N/A,FALSE,"Spec Fin";#N/A,#N/A,FALSE,"Europe";#N/A,#N/A,FALSE,"Shipping";#N/A,#N/A,FALSE,"INTSERV";#N/A,#N/A,FALSE,"ADMIN";#N/A,#N/A,FALSE,"DEPARTMENTS"}</definedName>
    <definedName name="yuiiiuy" hidden="1">{#N/A,#N/A,FALSE,"sf01-expenses"}</definedName>
    <definedName name="yuiiu" hidden="1">{#N/A,#N/A,FALSE,"sf01-expenses"}</definedName>
    <definedName name="yuiiuiu" hidden="1">{#N/A,#N/A,FALSE,"sf01-expenses"}</definedName>
    <definedName name="yuiiuuy" hidden="1">{#N/A,#N/A,FALSE,"sf01-expenses";#N/A,#N/A,FALSE,"sf01 - income";#N/A,#N/A,FALSE,"sf01 - liabilities";#N/A,#N/A,FALSE,"sf 01 - assets";#N/A,#N/A,FALSE,"sf 01 - asset appn"}</definedName>
    <definedName name="yuiiuy"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yuiiuyi" hidden="1">{#N/A,#N/A,FALSE,"sf01-expenses"}</definedName>
    <definedName name="yuiiuyui" hidden="1">{#N/A,#N/A,FALSE,"sf01-expenses";#N/A,#N/A,FALSE,"sf01 - income";#N/A,#N/A,FALSE,"sf01 - liabilities";#N/A,#N/A,FALSE,"sf 01 - assets";#N/A,#N/A,FALSE,"sf 01 - asset appn"}</definedName>
    <definedName name="yuiuiiu" hidden="1">{#N/A,#N/A,FALSE,"sf01-expenses";#N/A,#N/A,FALSE,"sf01 - income";#N/A,#N/A,FALSE,"sf01 - liabilities";#N/A,#N/A,FALSE,"sf 01 - assets";#N/A,#N/A,FALSE,"sf 01 - asset appn"}</definedName>
    <definedName name="yuiuyi" hidden="1">{#N/A,#N/A,FALSE,"sf01-expenses"}</definedName>
    <definedName name="yuiyi" hidden="1">{#N/A,#N/A,FALSE,"entity bs";#N/A,#N/A,FALSE,"entity p &amp; l"}</definedName>
    <definedName name="yuiyutiy" hidden="1">{#N/A,#N/A,FALSE,"sf01-expenses";#N/A,#N/A,FALSE,"sf01 - income";#N/A,#N/A,FALSE,"sf01 - liabilities";#N/A,#N/A,FALSE,"sf 01 - assets";#N/A,#N/A,FALSE,"sf 01 - asset appn"}</definedName>
    <definedName name="yukyukk" hidden="1">{#N/A,#N/A,FALSE,"sf01-expenses"}</definedName>
    <definedName name="yutuyytutyu"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yutyuyu"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yuu"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yuuiiu" hidden="1">{#N/A,#N/A,FALSE,"entity bs";#N/A,#N/A,FALSE,"entity p &amp; l"}</definedName>
    <definedName name="yuuy" hidden="1">{#N/A,#N/A,FALSE,"entity bs";#N/A,#N/A,FALSE,"entity p &amp; l"}</definedName>
    <definedName name="yuuyii" hidden="1">{#N/A,#N/A,FALSE,"entity bs";#N/A,#N/A,FALSE,"entity p &amp; l"}</definedName>
    <definedName name="yuuyuy" hidden="1">{#N/A,#N/A,FALSE,"entity bs";#N/A,#N/A,FALSE,"entity p &amp; l"}</definedName>
    <definedName name="yuyu" hidden="1">{#N/A,#N/A,FALSE,"sf01-expenses"}</definedName>
    <definedName name="yuyuiui" hidden="1">{#N/A,#N/A,FALSE,"sf01-expenses"}</definedName>
    <definedName name="z" hidden="1">{#N/A,#N/A,FALSE,"INTERNATIONAL";#N/A,#N/A,FALSE,"USA";#N/A,#N/A,FALSE,"Spec Fin";#N/A,#N/A,FALSE,"Europe";#N/A,#N/A,FALSE,"Shipping";#N/A,#N/A,FALSE,"INTSERV";#N/A,#N/A,FALSE,"ADMIN";#N/A,#N/A,FALSE,"DEPARTMENTS"}</definedName>
    <definedName name="Z_3B0BDF8B_96A5_4342_811A_B2DF0D9331C4_.wvu.FilterData" hidden="1">#REF!</definedName>
    <definedName name="Z_BC08E90A_2165_4BAB_8259_CFD549233E8D_.wvu.FilterData" hidden="1">#REF!</definedName>
    <definedName name="zgSR" hidden="1">{#N/A,#N/A,FALSE,"sf01-expenses";#N/A,#N/A,FALSE,"sf01 - income";#N/A,#N/A,FALSE,"sf01 - liabilities";#N/A,#N/A,FALSE,"sf 01 - assets";#N/A,#N/A,FALSE,"sf 01 - asset appn"}</definedName>
    <definedName name="zvxxzvv" hidden="1">{#N/A,#N/A,FALSE,"entity bs";#N/A,#N/A,FALSE,"entity p &amp; l"}</definedName>
    <definedName name="zx" hidden="1">{TRUE,TRUE,-1.25,-15.5,484.5,301.5,FALSE,TRUE,TRUE,TRUE,0,1,#N/A,1,#N/A,6.09375,32.0588235294118,1,FALSE,FALSE,3,TRUE,1,FALSE,100,"Swvu.Zeros._.hidden.","ACwvu.Zeros._.hidden.",1,FALSE,FALSE,0.748031496062992,0.748031496062992,0.984251968503937,0.984251968503937,1,"","&amp;L&amp;6&amp;D &amp;T",FALSE,FALSE,FALSE,FALSE,1,100,#N/A,#N/A,"=R7C1:R98C6","=R1:R6",#N/A,"Cwvu.Zeros._.hidden.",FALSE,FALSE}</definedName>
    <definedName name="zxcv" hidden="1">{#N/A,#N/A,FALSE,"Cover";#N/A,#N/A,FALSE,"Index";#N/A,#N/A,FALSE,"1";#N/A,#N/A,FALSE,"2";#N/A,#N/A,FALSE,"3";#N/A,#N/A,FALSE,"4";#N/A,#N/A,FALSE,"5";#N/A,#N/A,FALSE,"6";#N/A,#N/A,FALSE,"7";#N/A,#N/A,FALSE,"8";#N/A,#N/A,FALSE,"9";#N/A,#N/A,FALSE,"10"}</definedName>
    <definedName name="zxcvzvcxzvzx" hidden="1">{#N/A,#N/A,FALSE,"Cover";#N/A,#N/A,FALSE,"Index";#N/A,#N/A,FALSE,"1";#N/A,#N/A,FALSE,"2";#N/A,#N/A,FALSE,"3";#N/A,#N/A,FALSE,"4";#N/A,#N/A,FALSE,"5";#N/A,#N/A,FALSE,"6";#N/A,#N/A,FALSE,"7";#N/A,#N/A,FALSE,"8";#N/A,#N/A,FALSE,"9";#N/A,#N/A,FALSE,"10"}</definedName>
    <definedName name="zxvxzvvzx" hidden="1">{#N/A,#N/A,FALSE,"sf01-expenses"}</definedName>
    <definedName name="zxvzxvx" hidden="1">{#N/A,#N/A,FALSE,"sf01-expenses"}</definedName>
    <definedName name="zxvzxvxv" hidden="1">{#N/A,#N/A,FALSE,"sf01-expenses"}</definedName>
    <definedName name="zxvzxvxvzxzvv"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zzz">#REF!</definedName>
  </definedNames>
  <calcPr calcId="191028"/>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15"/>
        <x14:slicerCache r:id="rId116"/>
        <x14:slicerCache r:id="rId117"/>
        <x14:slicerCache r:id="rId118"/>
        <x14:slicerCache r:id="rId119"/>
        <x14:slicerCache r:id="rId120"/>
        <x14:slicerCache r:id="rId121"/>
        <x14:slicerCache r:id="rId122"/>
        <x14:slicerCache r:id="rId123"/>
        <x14:slicerCache r:id="rId124"/>
        <x14:slicerCache r:id="rId125"/>
        <x14:slicerCache r:id="rId126"/>
        <x14:slicerCache r:id="rId127"/>
        <x14:slicerCache r:id="rId128"/>
        <x14:slicerCache r:id="rId12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6" i="13" l="1"/>
  <c r="C7" i="13"/>
  <c r="C8" i="13"/>
  <c r="C9" i="13"/>
  <c r="C10" i="13"/>
  <c r="C11" i="13"/>
  <c r="C12" i="13"/>
  <c r="C13" i="13"/>
  <c r="C14" i="13"/>
  <c r="C15"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44" i="13"/>
  <c r="C45" i="13"/>
  <c r="C46" i="13"/>
  <c r="C47" i="13"/>
  <c r="C48" i="13"/>
  <c r="C49" i="13"/>
  <c r="C50" i="13"/>
  <c r="C51" i="13"/>
  <c r="C52" i="13"/>
  <c r="C53" i="13"/>
  <c r="C54" i="13"/>
  <c r="C55" i="13"/>
  <c r="C56" i="13"/>
  <c r="C57" i="13"/>
  <c r="C58" i="13"/>
  <c r="C59" i="13"/>
  <c r="C60" i="13"/>
  <c r="C61" i="13"/>
  <c r="C62" i="13"/>
  <c r="C63" i="13"/>
  <c r="C64" i="13"/>
  <c r="E7" i="14"/>
  <c r="E8" i="14"/>
  <c r="E9" i="14"/>
  <c r="E10" i="14"/>
  <c r="E11" i="14"/>
  <c r="E12" i="14"/>
  <c r="E13" i="14"/>
  <c r="E14" i="14"/>
  <c r="E15" i="14"/>
  <c r="E16" i="14"/>
  <c r="E17" i="14"/>
  <c r="E18" i="14"/>
  <c r="E19" i="14"/>
  <c r="E20" i="14"/>
  <c r="E21" i="14"/>
  <c r="E22" i="14"/>
  <c r="E23" i="14"/>
  <c r="E24" i="14"/>
  <c r="E25" i="14"/>
  <c r="E26" i="14"/>
  <c r="E27" i="14"/>
  <c r="E28" i="14"/>
  <c r="E29" i="14"/>
  <c r="E30" i="14"/>
  <c r="E31" i="14"/>
  <c r="E32" i="14"/>
  <c r="E33" i="14"/>
  <c r="E34" i="14"/>
  <c r="E35" i="14"/>
  <c r="E36" i="14"/>
  <c r="E37" i="14"/>
  <c r="E38" i="14"/>
  <c r="E39" i="14"/>
  <c r="E40" i="14"/>
  <c r="E41" i="14"/>
  <c r="E42" i="14"/>
  <c r="E43" i="14"/>
  <c r="E44" i="14"/>
  <c r="E45" i="14"/>
  <c r="E46" i="14"/>
  <c r="E47" i="14"/>
  <c r="E48" i="14"/>
  <c r="E49" i="14"/>
  <c r="E50" i="14"/>
  <c r="E51" i="14"/>
  <c r="E52" i="14"/>
  <c r="E53" i="14"/>
  <c r="E54" i="14"/>
  <c r="E55" i="14"/>
  <c r="E56" i="14"/>
  <c r="E57" i="14"/>
  <c r="E58" i="14"/>
  <c r="E59" i="14"/>
  <c r="E60" i="14"/>
  <c r="E61" i="14"/>
  <c r="E62" i="14"/>
  <c r="E63" i="14"/>
  <c r="E64" i="14"/>
  <c r="E65" i="14"/>
  <c r="E66" i="14"/>
  <c r="E67" i="14"/>
  <c r="E68" i="14"/>
  <c r="E69" i="14"/>
  <c r="E70" i="14"/>
  <c r="E71" i="14"/>
  <c r="E72" i="14"/>
  <c r="E73" i="14"/>
  <c r="E74" i="14"/>
  <c r="E75" i="14"/>
  <c r="E76" i="14"/>
  <c r="E77" i="14"/>
  <c r="E78" i="14"/>
  <c r="E79" i="14"/>
  <c r="E80" i="14"/>
  <c r="E81" i="14"/>
  <c r="E82" i="14"/>
  <c r="E83" i="14"/>
  <c r="E84" i="14"/>
  <c r="E85" i="14"/>
  <c r="E86" i="14"/>
  <c r="E87" i="14"/>
  <c r="E88" i="14"/>
  <c r="E89" i="14"/>
  <c r="E90" i="14"/>
  <c r="E91" i="14"/>
  <c r="E92" i="14"/>
  <c r="E93" i="14"/>
  <c r="E94" i="14"/>
  <c r="E95" i="14"/>
  <c r="E96" i="14"/>
  <c r="E97" i="14"/>
  <c r="E98" i="14"/>
  <c r="E99" i="14"/>
  <c r="E100" i="14"/>
  <c r="E101" i="14"/>
  <c r="E102" i="14"/>
  <c r="E103" i="14"/>
  <c r="E104" i="14"/>
  <c r="E105" i="14"/>
  <c r="E106" i="14"/>
  <c r="E107" i="14"/>
  <c r="E108" i="14"/>
  <c r="E109" i="14"/>
  <c r="E110" i="14"/>
  <c r="E111" i="14"/>
  <c r="E112" i="14"/>
  <c r="E113" i="14"/>
  <c r="E114" i="14"/>
  <c r="E115" i="14"/>
  <c r="E116" i="14"/>
  <c r="E117" i="14"/>
  <c r="E118" i="14"/>
  <c r="E119" i="14"/>
  <c r="E120" i="14"/>
  <c r="D7" i="14"/>
  <c r="D8" i="14"/>
  <c r="D9" i="14"/>
  <c r="D10" i="14"/>
  <c r="D11" i="14"/>
  <c r="D12" i="14"/>
  <c r="D13" i="14"/>
  <c r="D14" i="14"/>
  <c r="D15" i="14"/>
  <c r="D16" i="14"/>
  <c r="D17" i="14"/>
  <c r="D18" i="14"/>
  <c r="D19" i="14"/>
  <c r="D20" i="14"/>
  <c r="D21" i="14"/>
  <c r="D22"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D57" i="14"/>
  <c r="D58" i="14"/>
  <c r="D59" i="14"/>
  <c r="D60" i="14"/>
  <c r="D61" i="14"/>
  <c r="D62" i="14"/>
  <c r="D63" i="14"/>
  <c r="D64" i="14"/>
  <c r="D65" i="14"/>
  <c r="D66" i="14"/>
  <c r="D67" i="14"/>
  <c r="D68" i="14"/>
  <c r="D69" i="14"/>
  <c r="D70" i="14"/>
  <c r="D71" i="14"/>
  <c r="D72" i="14"/>
  <c r="D73" i="14"/>
  <c r="D74" i="14"/>
  <c r="D75" i="14"/>
  <c r="D76" i="14"/>
  <c r="D77" i="14"/>
  <c r="D78" i="14"/>
  <c r="D79" i="14"/>
  <c r="D80" i="14"/>
  <c r="D81" i="14"/>
  <c r="D82" i="14"/>
  <c r="D83" i="14"/>
  <c r="D84" i="14"/>
  <c r="D85" i="14"/>
  <c r="D86" i="14"/>
  <c r="D87" i="14"/>
  <c r="D88" i="14"/>
  <c r="D89" i="14"/>
  <c r="D90" i="14"/>
  <c r="D91" i="14"/>
  <c r="D92" i="14"/>
  <c r="D93" i="14"/>
  <c r="D94" i="14"/>
  <c r="D95" i="14"/>
  <c r="D96" i="14"/>
  <c r="D97" i="14"/>
  <c r="D98" i="14"/>
  <c r="D99" i="14"/>
  <c r="D100" i="14"/>
  <c r="D101" i="14"/>
  <c r="D102" i="14"/>
  <c r="D103" i="14"/>
  <c r="D104" i="14"/>
  <c r="D105" i="14"/>
  <c r="D106" i="14"/>
  <c r="D107" i="14"/>
  <c r="D108" i="14"/>
  <c r="D109" i="14"/>
  <c r="D110" i="14"/>
  <c r="D111" i="14"/>
  <c r="D112" i="14"/>
  <c r="D113" i="14"/>
  <c r="D114" i="14"/>
  <c r="D115" i="14"/>
  <c r="D116" i="14"/>
  <c r="D117" i="14"/>
  <c r="D118" i="14"/>
  <c r="D119" i="14"/>
  <c r="D120" i="14"/>
  <c r="N10" i="15"/>
  <c r="N11" i="15"/>
  <c r="N12" i="15"/>
  <c r="N13" i="15"/>
  <c r="N14" i="15"/>
  <c r="N15" i="15"/>
  <c r="N16" i="15"/>
  <c r="N17" i="15"/>
  <c r="N18" i="15"/>
  <c r="N19" i="15"/>
  <c r="N20" i="15"/>
  <c r="N21" i="15"/>
  <c r="N22" i="15"/>
  <c r="N23" i="15"/>
  <c r="N24" i="15"/>
  <c r="N25" i="15"/>
  <c r="N26" i="15"/>
  <c r="N27" i="15"/>
  <c r="N28" i="15"/>
  <c r="N29" i="15"/>
  <c r="N30" i="15"/>
  <c r="N31" i="15"/>
  <c r="N32" i="15"/>
  <c r="N33" i="15"/>
  <c r="N34" i="15"/>
  <c r="N35" i="15"/>
  <c r="N36" i="15"/>
  <c r="N37" i="15"/>
  <c r="N38" i="15"/>
  <c r="N39" i="15"/>
  <c r="N40" i="15"/>
  <c r="N41" i="15"/>
  <c r="N42" i="15"/>
  <c r="N43" i="15"/>
  <c r="N44" i="15"/>
  <c r="N45" i="15"/>
  <c r="N46" i="15"/>
  <c r="N47" i="15"/>
  <c r="N48" i="15"/>
  <c r="N49" i="15"/>
  <c r="N50" i="15"/>
  <c r="N51" i="15"/>
  <c r="N52" i="15"/>
  <c r="N53" i="15"/>
  <c r="N54" i="15"/>
  <c r="N55" i="15"/>
  <c r="N56" i="15"/>
  <c r="N57" i="15"/>
  <c r="N58" i="15"/>
  <c r="N59" i="15"/>
  <c r="N60" i="15"/>
  <c r="N61" i="15"/>
  <c r="N62" i="15"/>
  <c r="N63" i="15"/>
  <c r="N64" i="15"/>
  <c r="N65" i="15"/>
  <c r="N66" i="15"/>
  <c r="N67" i="15"/>
  <c r="N68" i="15"/>
  <c r="N69" i="15"/>
  <c r="N70" i="15"/>
  <c r="N71" i="15"/>
  <c r="N72" i="15"/>
  <c r="N73" i="15"/>
  <c r="N74" i="15"/>
  <c r="N75" i="15"/>
  <c r="N76" i="15"/>
  <c r="N77" i="15"/>
  <c r="N78" i="15"/>
  <c r="N79" i="15"/>
  <c r="N80" i="15"/>
  <c r="N81" i="15"/>
  <c r="N82" i="15"/>
  <c r="N83" i="15"/>
  <c r="N84" i="15"/>
  <c r="N85" i="15"/>
  <c r="N86" i="15"/>
  <c r="N87" i="15"/>
  <c r="N88" i="15"/>
  <c r="N89" i="15"/>
  <c r="N90" i="15"/>
  <c r="N91" i="15"/>
  <c r="N92" i="15"/>
  <c r="N93" i="15"/>
  <c r="N94" i="15"/>
  <c r="N95" i="15"/>
  <c r="N96" i="15"/>
  <c r="N97" i="15"/>
  <c r="N98" i="15"/>
  <c r="N99" i="15"/>
  <c r="N100" i="15"/>
  <c r="N101" i="15"/>
  <c r="N102" i="15"/>
  <c r="N103" i="15"/>
  <c r="N104" i="15"/>
  <c r="N105" i="15"/>
  <c r="N106" i="15"/>
  <c r="N107" i="15"/>
  <c r="N108" i="15"/>
  <c r="N109" i="15"/>
  <c r="N110" i="15"/>
  <c r="N111" i="15"/>
  <c r="N112" i="15"/>
  <c r="N113" i="15"/>
  <c r="N114" i="15"/>
  <c r="N115" i="15"/>
  <c r="N116" i="15"/>
  <c r="N117" i="15"/>
  <c r="N118" i="15"/>
  <c r="N119" i="15"/>
  <c r="N120" i="15"/>
  <c r="N121" i="15"/>
  <c r="N122" i="15"/>
  <c r="N123" i="15"/>
  <c r="M10" i="15"/>
  <c r="M11" i="15"/>
  <c r="M12" i="15"/>
  <c r="M13" i="15"/>
  <c r="M14" i="15"/>
  <c r="M15" i="15"/>
  <c r="M16" i="15"/>
  <c r="M17" i="15"/>
  <c r="M18" i="15"/>
  <c r="M19" i="15"/>
  <c r="M20" i="15"/>
  <c r="M21" i="15"/>
  <c r="M22" i="15"/>
  <c r="M23" i="15"/>
  <c r="M24" i="15"/>
  <c r="M25" i="15"/>
  <c r="M26" i="15"/>
  <c r="M27" i="15"/>
  <c r="M28" i="15"/>
  <c r="M29" i="15"/>
  <c r="M30" i="15"/>
  <c r="M31" i="15"/>
  <c r="M32" i="15"/>
  <c r="M33" i="15"/>
  <c r="M34" i="15"/>
  <c r="M35" i="15"/>
  <c r="M36" i="15"/>
  <c r="M37" i="15"/>
  <c r="M38" i="15"/>
  <c r="M39" i="15"/>
  <c r="M40" i="15"/>
  <c r="M41" i="15"/>
  <c r="M42" i="15"/>
  <c r="M43" i="15"/>
  <c r="M44" i="15"/>
  <c r="M45" i="15"/>
  <c r="M46" i="15"/>
  <c r="M47" i="15"/>
  <c r="M48" i="15"/>
  <c r="M49" i="15"/>
  <c r="M50" i="15"/>
  <c r="M51" i="15"/>
  <c r="M52" i="15"/>
  <c r="M53" i="15"/>
  <c r="M54" i="15"/>
  <c r="M55" i="15"/>
  <c r="M56" i="15"/>
  <c r="M57" i="15"/>
  <c r="M58" i="15"/>
  <c r="M59" i="15"/>
  <c r="M60" i="15"/>
  <c r="M61" i="15"/>
  <c r="M62" i="15"/>
  <c r="M63" i="15"/>
  <c r="M64" i="15"/>
  <c r="M65" i="15"/>
  <c r="M66" i="15"/>
  <c r="M67" i="15"/>
  <c r="M68" i="15"/>
  <c r="M69" i="15"/>
  <c r="M70" i="15"/>
  <c r="M71" i="15"/>
  <c r="M72" i="15"/>
  <c r="M73" i="15"/>
  <c r="M74" i="15"/>
  <c r="M75" i="15"/>
  <c r="M76" i="15"/>
  <c r="M77" i="15"/>
  <c r="M78" i="15"/>
  <c r="M79" i="15"/>
  <c r="M80" i="15"/>
  <c r="M81" i="15"/>
  <c r="M82" i="15"/>
  <c r="M83" i="15"/>
  <c r="M84" i="15"/>
  <c r="M85" i="15"/>
  <c r="M86" i="15"/>
  <c r="M87" i="15"/>
  <c r="M88" i="15"/>
  <c r="M89" i="15"/>
  <c r="M90" i="15"/>
  <c r="M91" i="15"/>
  <c r="M92" i="15"/>
  <c r="M93" i="15"/>
  <c r="M94" i="15"/>
  <c r="M95" i="15"/>
  <c r="M96" i="15"/>
  <c r="M97" i="15"/>
  <c r="M98" i="15"/>
  <c r="M99" i="15"/>
  <c r="M100" i="15"/>
  <c r="M101" i="15"/>
  <c r="M102" i="15"/>
  <c r="M103" i="15"/>
  <c r="M104" i="15"/>
  <c r="M105" i="15"/>
  <c r="M106" i="15"/>
  <c r="M107" i="15"/>
  <c r="M108" i="15"/>
  <c r="M109" i="15"/>
  <c r="M110" i="15"/>
  <c r="M111" i="15"/>
  <c r="M112" i="15"/>
  <c r="M113" i="15"/>
  <c r="M114" i="15"/>
  <c r="M115" i="15"/>
  <c r="M116" i="15"/>
  <c r="M117" i="15"/>
  <c r="M118" i="15"/>
  <c r="M119" i="15"/>
  <c r="M120" i="15"/>
  <c r="M121" i="15"/>
  <c r="M122" i="15"/>
  <c r="M123" i="15"/>
  <c r="B6" i="12"/>
  <c r="B7" i="12"/>
  <c r="B8" i="12"/>
  <c r="B9" i="12"/>
  <c r="B10" i="12"/>
  <c r="B11" i="12"/>
  <c r="B12" i="12"/>
  <c r="B13" i="12"/>
  <c r="B14" i="12"/>
  <c r="B15" i="12"/>
  <c r="B16" i="12"/>
  <c r="B17" i="12"/>
  <c r="B18" i="12"/>
  <c r="B19" i="12"/>
  <c r="B20" i="12"/>
  <c r="B21" i="12"/>
  <c r="B22" i="12"/>
  <c r="B6" i="13"/>
  <c r="B7" i="13"/>
  <c r="B8" i="13"/>
  <c r="B9" i="13"/>
  <c r="B10" i="13"/>
  <c r="B11" i="13"/>
  <c r="B12" i="13"/>
  <c r="B13" i="13"/>
  <c r="B14" i="13"/>
  <c r="B15" i="13"/>
  <c r="B16" i="13"/>
  <c r="B17" i="13"/>
  <c r="B18" i="13"/>
  <c r="B19" i="13"/>
  <c r="B20" i="13"/>
  <c r="B21" i="13"/>
  <c r="B22" i="13"/>
  <c r="B23" i="13"/>
  <c r="B24" i="13"/>
  <c r="B25" i="13"/>
  <c r="B26" i="13"/>
  <c r="B27" i="13"/>
  <c r="B28" i="13"/>
  <c r="B29" i="13"/>
  <c r="B30" i="13"/>
  <c r="B31" i="13"/>
  <c r="B32" i="13"/>
  <c r="B33" i="13"/>
  <c r="B34" i="13"/>
  <c r="B35" i="13"/>
  <c r="B36" i="13"/>
  <c r="B37" i="13"/>
  <c r="B38" i="13"/>
  <c r="B39" i="13"/>
  <c r="B40" i="13"/>
  <c r="B41" i="13"/>
  <c r="B42" i="13"/>
  <c r="B43" i="13"/>
  <c r="B44" i="13"/>
  <c r="B45" i="13"/>
  <c r="B46" i="13"/>
  <c r="B47" i="13"/>
  <c r="B48" i="13"/>
  <c r="B49" i="13"/>
  <c r="B50" i="13"/>
  <c r="B51" i="13"/>
  <c r="B52" i="13"/>
  <c r="B53" i="13"/>
  <c r="B54" i="13"/>
  <c r="B55" i="13"/>
  <c r="B56" i="13"/>
  <c r="B57" i="13"/>
  <c r="B58" i="13"/>
  <c r="B59" i="13"/>
  <c r="B60" i="13"/>
  <c r="B61" i="13"/>
  <c r="B62" i="13"/>
  <c r="B63" i="13"/>
  <c r="B64" i="13"/>
  <c r="AG8" i="11"/>
  <c r="AG9" i="11"/>
  <c r="AG10" i="11"/>
  <c r="AG11" i="11"/>
  <c r="AG12" i="11"/>
  <c r="AG13" i="11"/>
  <c r="AG14" i="11"/>
  <c r="AG15" i="11"/>
  <c r="AG16" i="11"/>
  <c r="AG17" i="11"/>
  <c r="AG18" i="11"/>
  <c r="AG19" i="11"/>
  <c r="AG20" i="11"/>
  <c r="AG21" i="11"/>
  <c r="AG22" i="11"/>
  <c r="AG23" i="11"/>
  <c r="AG24" i="11"/>
  <c r="AG25" i="11"/>
  <c r="AG26" i="11"/>
  <c r="AG27" i="11"/>
  <c r="AG28" i="11"/>
  <c r="AG29" i="11"/>
  <c r="AG30" i="11"/>
  <c r="AG31" i="11"/>
  <c r="AG32" i="11"/>
  <c r="AG33" i="11"/>
  <c r="AG34" i="11"/>
  <c r="AG35" i="11"/>
  <c r="AG36" i="11"/>
  <c r="AG37" i="11"/>
  <c r="AG38" i="11"/>
  <c r="AG39" i="11"/>
  <c r="AG40" i="11"/>
  <c r="AG41" i="11"/>
  <c r="AG42" i="11"/>
  <c r="AG43" i="11"/>
  <c r="AG44" i="11"/>
  <c r="AG45" i="11"/>
  <c r="AG46" i="11"/>
  <c r="AG47" i="11"/>
  <c r="AG48" i="11"/>
  <c r="AG49" i="11"/>
  <c r="AG50" i="11"/>
  <c r="AG51" i="11"/>
  <c r="AG52" i="11"/>
  <c r="AG53" i="11"/>
  <c r="AG54" i="11"/>
  <c r="AG55" i="11"/>
  <c r="AG56" i="11"/>
  <c r="AG57" i="11"/>
  <c r="AG58" i="11"/>
  <c r="AG59" i="11"/>
  <c r="AG60" i="11"/>
  <c r="AG61" i="11"/>
  <c r="AG62" i="11"/>
  <c r="AG63" i="11"/>
  <c r="AG64" i="11"/>
  <c r="AG65" i="11"/>
  <c r="AG66" i="11"/>
  <c r="AG67" i="11"/>
  <c r="AG68" i="11"/>
  <c r="AG69" i="11"/>
  <c r="AG70" i="11"/>
  <c r="AG71" i="11"/>
  <c r="AG72" i="11"/>
  <c r="AG73" i="11"/>
  <c r="AG74" i="11"/>
  <c r="AG75" i="11"/>
  <c r="AG76" i="11"/>
  <c r="AG77" i="11"/>
  <c r="AG78" i="11"/>
  <c r="AG79" i="11"/>
  <c r="AG80" i="11"/>
  <c r="AG81" i="11"/>
  <c r="AG82" i="11"/>
  <c r="AG83" i="11"/>
  <c r="AG84" i="11"/>
  <c r="AG85" i="11"/>
  <c r="AG86" i="11"/>
  <c r="AG87" i="11"/>
  <c r="AG88" i="11"/>
  <c r="AG89" i="11"/>
  <c r="AG90" i="11"/>
  <c r="AG91" i="11"/>
  <c r="AG92" i="11"/>
  <c r="AG93" i="11"/>
  <c r="AG94" i="11"/>
  <c r="AG95" i="11"/>
  <c r="AG96" i="11"/>
  <c r="AG97" i="11"/>
  <c r="AG98" i="11"/>
  <c r="AG99" i="11"/>
  <c r="AG100" i="11"/>
  <c r="AG101" i="11"/>
  <c r="AG102" i="11"/>
  <c r="AG103" i="11"/>
  <c r="AG104" i="11"/>
  <c r="AG105" i="11"/>
  <c r="AG106" i="11"/>
  <c r="AG107" i="11"/>
  <c r="AG108" i="11"/>
  <c r="AG109" i="11"/>
  <c r="AG110" i="11"/>
  <c r="AG111" i="11"/>
  <c r="AG112" i="11"/>
  <c r="AG113" i="11"/>
  <c r="AG114" i="11"/>
  <c r="AG115" i="11"/>
  <c r="AG116" i="11"/>
  <c r="AG117" i="11"/>
  <c r="AG118" i="11"/>
  <c r="AG119" i="11"/>
  <c r="AG120" i="11"/>
  <c r="AG121" i="11"/>
  <c r="AG122" i="11"/>
  <c r="AG123" i="11"/>
  <c r="AG124" i="11"/>
  <c r="AG125" i="11"/>
  <c r="AG126" i="11"/>
  <c r="AG127" i="11"/>
  <c r="AG128" i="11"/>
  <c r="AG129" i="11"/>
  <c r="AG130" i="11"/>
  <c r="AG131" i="11"/>
  <c r="AG132" i="11"/>
  <c r="AG133" i="11"/>
  <c r="AG134" i="11"/>
  <c r="AG135" i="11"/>
  <c r="AG136" i="11"/>
  <c r="AG137" i="11"/>
  <c r="AG138" i="11"/>
  <c r="AG139" i="11"/>
  <c r="AG140" i="11"/>
  <c r="AG141" i="11"/>
  <c r="AG142" i="11"/>
  <c r="AG143" i="11"/>
  <c r="AG144" i="11"/>
  <c r="AG145" i="11"/>
  <c r="AG146" i="11"/>
  <c r="AG147" i="11"/>
  <c r="AG148" i="11"/>
  <c r="AG149" i="11"/>
  <c r="AG150" i="11"/>
  <c r="AG151" i="11"/>
  <c r="AG152" i="11"/>
  <c r="AG153" i="11"/>
  <c r="AG154" i="11"/>
  <c r="AG155" i="11"/>
  <c r="AG156" i="11"/>
  <c r="AG157" i="11"/>
  <c r="AG158" i="11"/>
  <c r="AG159" i="11"/>
  <c r="AG160" i="11"/>
  <c r="AG161" i="11"/>
  <c r="AG162" i="11"/>
  <c r="AG163" i="11"/>
  <c r="AG164" i="11"/>
  <c r="AG165" i="11"/>
  <c r="AG166" i="11"/>
  <c r="AG167" i="11"/>
  <c r="AG168" i="11"/>
  <c r="AG169" i="11"/>
  <c r="AG170" i="11"/>
  <c r="AG171" i="11"/>
  <c r="AG172" i="11"/>
  <c r="AG173" i="11"/>
  <c r="AG174" i="11"/>
  <c r="AG175" i="11"/>
  <c r="AG176" i="11"/>
  <c r="AG177" i="11"/>
  <c r="AG178" i="11"/>
  <c r="AG179" i="11"/>
  <c r="AG180" i="11"/>
  <c r="AG181" i="11"/>
  <c r="AG182" i="11"/>
  <c r="AG183" i="11"/>
  <c r="AG184" i="11"/>
  <c r="AG185" i="11"/>
  <c r="AG186" i="11"/>
  <c r="AG187" i="11"/>
  <c r="AG188" i="11"/>
  <c r="AG189" i="11"/>
  <c r="AG190" i="11"/>
  <c r="AG191" i="11"/>
  <c r="AG192" i="11"/>
  <c r="AG193" i="11"/>
  <c r="AG194" i="11"/>
  <c r="AG195" i="11"/>
  <c r="AG196" i="11"/>
  <c r="AG197" i="11"/>
  <c r="AG198" i="11"/>
  <c r="AG199" i="11"/>
  <c r="AG200" i="11"/>
  <c r="AG201" i="11"/>
  <c r="AG202" i="11"/>
  <c r="AG203" i="11"/>
  <c r="AG204" i="11"/>
  <c r="AG205" i="11"/>
  <c r="AG206" i="11"/>
  <c r="AG207" i="11"/>
  <c r="AG208" i="11"/>
  <c r="AG209" i="11"/>
  <c r="AG210" i="11"/>
  <c r="AG211" i="11"/>
  <c r="AG212" i="11"/>
  <c r="AG213" i="11"/>
  <c r="AG214" i="11"/>
  <c r="AG215" i="11"/>
  <c r="AG216" i="11"/>
  <c r="AG217" i="11"/>
  <c r="AG218" i="11"/>
  <c r="AG219" i="11"/>
  <c r="AG220" i="11"/>
  <c r="AG221" i="11"/>
  <c r="AG222" i="11"/>
  <c r="AG223" i="11"/>
  <c r="AG224" i="11"/>
  <c r="AG225" i="11"/>
  <c r="AG226" i="11"/>
  <c r="AG227" i="11"/>
  <c r="AG228" i="11"/>
  <c r="AG229" i="11"/>
  <c r="AG230" i="11"/>
  <c r="AG231" i="11"/>
  <c r="AG232" i="11"/>
  <c r="AG233" i="11"/>
  <c r="AG234" i="11"/>
  <c r="AG235" i="11"/>
  <c r="AG236" i="11"/>
  <c r="AG237" i="11"/>
  <c r="AG238" i="11"/>
  <c r="AG239" i="11"/>
  <c r="AG240" i="11"/>
  <c r="AG241" i="11"/>
  <c r="AG242" i="11"/>
  <c r="AG243" i="11"/>
  <c r="AG244" i="11"/>
  <c r="AG245" i="11"/>
  <c r="AG246" i="11"/>
  <c r="AG247" i="11"/>
  <c r="AG248" i="11"/>
  <c r="AG249" i="11"/>
  <c r="AG250" i="11"/>
  <c r="AG251" i="11"/>
  <c r="AG252" i="11"/>
  <c r="AG253" i="11"/>
  <c r="AG254" i="11"/>
  <c r="AG255" i="11"/>
  <c r="AG256" i="11"/>
  <c r="AG257" i="11"/>
  <c r="AG258" i="11"/>
  <c r="AG259" i="11"/>
  <c r="AG260" i="11"/>
  <c r="AG261" i="11"/>
  <c r="AG262" i="11"/>
  <c r="AG263" i="11"/>
  <c r="AG264" i="11"/>
  <c r="AG265" i="11"/>
  <c r="AG266" i="11"/>
  <c r="AG267" i="11"/>
  <c r="AG268" i="11"/>
  <c r="AG269" i="11"/>
  <c r="AG270" i="11"/>
  <c r="AG271" i="11"/>
  <c r="AG272" i="11"/>
  <c r="AG273" i="11"/>
  <c r="AG274" i="11"/>
  <c r="AG275" i="11"/>
  <c r="AG276" i="11"/>
  <c r="AG277" i="11"/>
  <c r="AG278" i="11"/>
  <c r="AG279" i="11"/>
  <c r="AG280" i="11"/>
  <c r="AG281" i="11"/>
  <c r="AG282" i="11"/>
  <c r="AG283" i="11"/>
  <c r="AG284" i="11"/>
  <c r="AG285" i="11"/>
  <c r="AG286" i="11"/>
  <c r="AG287" i="11"/>
  <c r="AG288" i="11"/>
  <c r="AG289" i="11"/>
  <c r="AG290" i="11"/>
  <c r="AG291" i="11"/>
  <c r="AG292" i="11"/>
  <c r="AG293" i="11"/>
  <c r="AG294" i="11"/>
  <c r="AG295" i="11"/>
  <c r="AG296" i="11"/>
  <c r="AG297" i="11"/>
  <c r="AG298" i="11"/>
  <c r="AG299" i="11"/>
  <c r="AG300" i="11"/>
  <c r="AG301" i="11"/>
  <c r="AG302" i="11"/>
  <c r="AG303" i="11"/>
  <c r="AG304" i="11"/>
  <c r="AG305" i="11"/>
  <c r="AG306" i="11"/>
  <c r="AG307" i="11"/>
  <c r="AG308" i="11"/>
  <c r="AG309" i="11"/>
  <c r="AG310" i="11"/>
  <c r="AG311" i="11"/>
  <c r="AG312" i="11"/>
  <c r="AG313" i="11"/>
  <c r="AG314" i="11"/>
  <c r="AG315" i="11"/>
  <c r="AG316" i="11"/>
  <c r="AG317" i="11"/>
  <c r="AG318" i="11"/>
  <c r="AG319" i="11"/>
  <c r="AG320" i="11"/>
  <c r="AG321" i="11"/>
  <c r="AG322" i="11"/>
  <c r="AG323" i="11"/>
  <c r="AG324" i="11"/>
  <c r="AG325" i="11"/>
  <c r="AG326" i="11"/>
  <c r="AG327" i="11"/>
  <c r="AG328" i="11"/>
  <c r="AG329" i="11"/>
  <c r="AG330" i="11"/>
  <c r="AG331" i="11"/>
  <c r="AG332" i="11"/>
  <c r="AG333" i="11"/>
  <c r="AG334" i="11"/>
  <c r="AG335" i="11"/>
  <c r="AG336" i="11"/>
  <c r="AG337" i="11"/>
  <c r="AG338" i="11"/>
  <c r="AG339" i="11"/>
  <c r="AG340" i="11"/>
  <c r="AG341" i="11"/>
  <c r="AG342" i="11"/>
  <c r="AG343" i="11"/>
  <c r="AG344" i="11"/>
  <c r="AG345" i="11"/>
  <c r="AG346" i="11"/>
  <c r="AG347" i="11"/>
  <c r="AG348" i="11"/>
  <c r="AG349" i="11"/>
  <c r="AG350" i="11"/>
  <c r="AG351" i="11"/>
  <c r="AG352" i="11"/>
  <c r="AG353" i="11"/>
  <c r="AG354" i="11"/>
  <c r="AG355" i="11"/>
  <c r="AG356" i="11"/>
  <c r="AG357" i="11"/>
  <c r="AG358" i="11"/>
  <c r="AG359" i="11"/>
  <c r="AG360" i="11"/>
  <c r="AG361" i="11"/>
  <c r="AG362" i="11"/>
  <c r="AG363" i="11"/>
  <c r="AG364" i="11"/>
  <c r="AG365" i="11"/>
  <c r="AG366" i="11"/>
  <c r="AG367" i="11"/>
  <c r="AG368" i="11"/>
  <c r="AG369" i="11"/>
  <c r="AG370" i="11"/>
  <c r="AG371" i="11"/>
  <c r="AG372" i="11"/>
  <c r="AG373" i="11"/>
  <c r="AG374" i="11"/>
  <c r="AG375" i="11"/>
  <c r="AG376" i="11"/>
  <c r="AG377" i="11"/>
  <c r="AG378" i="11"/>
  <c r="AG379" i="11"/>
  <c r="AG380" i="11"/>
  <c r="AG381" i="11"/>
  <c r="AG382" i="11"/>
  <c r="AG383" i="11"/>
  <c r="AG384" i="11"/>
  <c r="AG385" i="11"/>
  <c r="AG386" i="11"/>
  <c r="AG387" i="11"/>
  <c r="AG388" i="11"/>
  <c r="AG389" i="11"/>
  <c r="AG390" i="11"/>
  <c r="AG391" i="11"/>
  <c r="AG392" i="11"/>
  <c r="AG393" i="11"/>
  <c r="AG394" i="11"/>
  <c r="AG395" i="11"/>
  <c r="AG396" i="11"/>
  <c r="AG397" i="11"/>
  <c r="AG398" i="11"/>
  <c r="AG399" i="11"/>
  <c r="AG400" i="11"/>
  <c r="AG401" i="11"/>
  <c r="AG402" i="11"/>
  <c r="AG403" i="11"/>
  <c r="AG404" i="11"/>
  <c r="AG405" i="11"/>
  <c r="AG406" i="11"/>
  <c r="AG407" i="11"/>
  <c r="AG408" i="11"/>
  <c r="AG409" i="11"/>
  <c r="AG410" i="11"/>
  <c r="AG411" i="11"/>
  <c r="AG412" i="11"/>
  <c r="AG413" i="11"/>
  <c r="AG414" i="11"/>
  <c r="AG415" i="11"/>
  <c r="AG416" i="11"/>
  <c r="AG417" i="11"/>
  <c r="AG418" i="11"/>
  <c r="AG419" i="11"/>
  <c r="AG420" i="11"/>
  <c r="AG421" i="11"/>
  <c r="AG422" i="11"/>
  <c r="AG423" i="11"/>
  <c r="AG424" i="11"/>
  <c r="AG425" i="11"/>
  <c r="AG426" i="11"/>
  <c r="AG427" i="11"/>
  <c r="AG428" i="11"/>
  <c r="AG429" i="11"/>
  <c r="AG430" i="11"/>
  <c r="AG431" i="11"/>
  <c r="AG432" i="11"/>
  <c r="AG433" i="11"/>
  <c r="AG434" i="11"/>
  <c r="AG435" i="11"/>
  <c r="AG436" i="11"/>
  <c r="AG437" i="11"/>
  <c r="AG438" i="11"/>
  <c r="AG439" i="11"/>
  <c r="AG440" i="11"/>
  <c r="AG441" i="11"/>
  <c r="AG442" i="11"/>
  <c r="AG443" i="11"/>
  <c r="AG444" i="11"/>
  <c r="AG445" i="11"/>
  <c r="AG446" i="11"/>
  <c r="AG447" i="11"/>
  <c r="AG448" i="11"/>
  <c r="AG449" i="11"/>
  <c r="AG450" i="11"/>
  <c r="AG451" i="11"/>
  <c r="AG452" i="11"/>
  <c r="AG453" i="11"/>
  <c r="AG454" i="11"/>
  <c r="AG455" i="11"/>
  <c r="AG456" i="11"/>
  <c r="AG457" i="11"/>
  <c r="AG458" i="11"/>
  <c r="AG459" i="11"/>
  <c r="AG460" i="11"/>
  <c r="AG461" i="11"/>
  <c r="AG462" i="11"/>
  <c r="AG463" i="11"/>
  <c r="AG464" i="11"/>
  <c r="AG465" i="11"/>
  <c r="AG466" i="11"/>
  <c r="AG467" i="11"/>
  <c r="AG468" i="11"/>
  <c r="AG469" i="11"/>
  <c r="AG470" i="11"/>
  <c r="AG471" i="11"/>
  <c r="AG472" i="11"/>
  <c r="AG473" i="11"/>
  <c r="AG474" i="11"/>
  <c r="AG475" i="11"/>
  <c r="AG476" i="11"/>
  <c r="AG477" i="11"/>
  <c r="AG478" i="11"/>
  <c r="AG479" i="11"/>
  <c r="AG480" i="11"/>
  <c r="AG481" i="11"/>
  <c r="AG482" i="11"/>
  <c r="AG483" i="11"/>
  <c r="AG484" i="11"/>
  <c r="AG485" i="11"/>
  <c r="AG486" i="11"/>
  <c r="AG487" i="11"/>
  <c r="AG488" i="11"/>
  <c r="AG489" i="11"/>
  <c r="AG490" i="11"/>
  <c r="AG491" i="11"/>
  <c r="AG492" i="11"/>
  <c r="AG493" i="11"/>
  <c r="AG494" i="11"/>
  <c r="AG495" i="11"/>
  <c r="AG496" i="11"/>
  <c r="AG497" i="11"/>
  <c r="AG498" i="11"/>
  <c r="AG499" i="11"/>
  <c r="AG500" i="11"/>
  <c r="AG501" i="11"/>
  <c r="AG502" i="11"/>
  <c r="AG503" i="11"/>
  <c r="AG504" i="11"/>
  <c r="AG505" i="11"/>
  <c r="AG506" i="11"/>
  <c r="AG507" i="11"/>
  <c r="AG508" i="11"/>
  <c r="AG509" i="11"/>
  <c r="AG510" i="11"/>
  <c r="AG511" i="11"/>
  <c r="AG512" i="11"/>
  <c r="AG513" i="11"/>
  <c r="AG514" i="11"/>
  <c r="AG515" i="11"/>
  <c r="AG516" i="11"/>
  <c r="AG517" i="11"/>
  <c r="AG518" i="11"/>
  <c r="AG519" i="11"/>
  <c r="AG520" i="11"/>
  <c r="AG521" i="11"/>
  <c r="AG522" i="11"/>
  <c r="AG523" i="11"/>
  <c r="AG524" i="11"/>
  <c r="AG525" i="11"/>
  <c r="AG526" i="11"/>
  <c r="AG527" i="11"/>
  <c r="AG528" i="11"/>
  <c r="AG529" i="11"/>
  <c r="AG530" i="11"/>
  <c r="AG531" i="11"/>
  <c r="AG532" i="11"/>
  <c r="AG533" i="11"/>
  <c r="AG534" i="11"/>
  <c r="AG535" i="11"/>
  <c r="AG536" i="11"/>
  <c r="AG537" i="11"/>
  <c r="AG538" i="11"/>
  <c r="AG539" i="11"/>
  <c r="AG540" i="11"/>
  <c r="AG541" i="11"/>
  <c r="AG542" i="11"/>
  <c r="AG543" i="11"/>
  <c r="AG544" i="11"/>
  <c r="AG545" i="11"/>
  <c r="AG546" i="11"/>
  <c r="AG547" i="11"/>
  <c r="AG548" i="11"/>
  <c r="AG549" i="11"/>
  <c r="AG550" i="11"/>
  <c r="AG551" i="11"/>
  <c r="AG552" i="11"/>
  <c r="AG553" i="11"/>
  <c r="AG554" i="11"/>
  <c r="AG555" i="11"/>
  <c r="AG556" i="11"/>
  <c r="AG557" i="11"/>
  <c r="AG558" i="11"/>
  <c r="AG559" i="11"/>
  <c r="AG560" i="11"/>
  <c r="AG561" i="11"/>
  <c r="AG562" i="11"/>
  <c r="AG563" i="11"/>
  <c r="AG564" i="11"/>
  <c r="AG565" i="11"/>
  <c r="AG566" i="11"/>
  <c r="AG567" i="11"/>
  <c r="AG568" i="11"/>
  <c r="AG569" i="11"/>
  <c r="AG570" i="11"/>
  <c r="AG571" i="11"/>
  <c r="AG572" i="11"/>
  <c r="AG573" i="11"/>
  <c r="AG574" i="11"/>
  <c r="AG575" i="11"/>
  <c r="AG576" i="11"/>
  <c r="AG577" i="11"/>
  <c r="AG578" i="11"/>
  <c r="AG579" i="11"/>
  <c r="AG580" i="11"/>
  <c r="AG581" i="11"/>
  <c r="AG582" i="11"/>
  <c r="AG583" i="11"/>
  <c r="AG584" i="11"/>
  <c r="AG585" i="11"/>
  <c r="AG586" i="11"/>
  <c r="AG587" i="11"/>
  <c r="AG588" i="11"/>
  <c r="AG589" i="11"/>
  <c r="AG590" i="11"/>
  <c r="AG591" i="11"/>
  <c r="AG592" i="11"/>
  <c r="AG593" i="11"/>
  <c r="AG594" i="11"/>
  <c r="AG595" i="11"/>
  <c r="AG596" i="11"/>
  <c r="AG597" i="11"/>
  <c r="AG598" i="11"/>
  <c r="AG599" i="11"/>
  <c r="AG600" i="11"/>
  <c r="AG601" i="11"/>
  <c r="AG602" i="11"/>
  <c r="AG603" i="11"/>
  <c r="AG604" i="11"/>
  <c r="AG605" i="11"/>
  <c r="AG606" i="11"/>
  <c r="AG607" i="11"/>
  <c r="AG608" i="11"/>
  <c r="AG609" i="11"/>
  <c r="AG610" i="11"/>
  <c r="AG611" i="11"/>
  <c r="AG612" i="11"/>
  <c r="AG613" i="11"/>
  <c r="AG614" i="11"/>
  <c r="AG615" i="11"/>
  <c r="AG616" i="11"/>
  <c r="AG617" i="11"/>
  <c r="AG618" i="11"/>
  <c r="AG619" i="11"/>
  <c r="AG620" i="11"/>
  <c r="AG621" i="11"/>
  <c r="AG622" i="11"/>
  <c r="AG623" i="11"/>
  <c r="AG624" i="11"/>
  <c r="AG625" i="11"/>
  <c r="AG626" i="11"/>
  <c r="AG627" i="11"/>
  <c r="AG628" i="11"/>
  <c r="AG629" i="11"/>
  <c r="AG630" i="11"/>
  <c r="AG631" i="11"/>
  <c r="AG632" i="11"/>
  <c r="AG633" i="11"/>
  <c r="AG634" i="11"/>
  <c r="AG635" i="11"/>
  <c r="AG636" i="11"/>
  <c r="AG637" i="11"/>
  <c r="AG638" i="11"/>
  <c r="AG639" i="11"/>
  <c r="AG640" i="11"/>
  <c r="AG641" i="11"/>
  <c r="AG642" i="11"/>
  <c r="AG643" i="11"/>
  <c r="AG644" i="11"/>
  <c r="AG645" i="11"/>
  <c r="AG646" i="11"/>
  <c r="AG647" i="11"/>
  <c r="AG648" i="11"/>
  <c r="AG649" i="11"/>
  <c r="AG650" i="11"/>
  <c r="AG651" i="11"/>
  <c r="AG652" i="11"/>
  <c r="AG653" i="11"/>
  <c r="AG654" i="11"/>
  <c r="AG655" i="11"/>
  <c r="AG656" i="11"/>
  <c r="AG657" i="11"/>
  <c r="AG658" i="11"/>
  <c r="AG659" i="11"/>
  <c r="AG660" i="11"/>
  <c r="AG661" i="11"/>
  <c r="AG662" i="11"/>
  <c r="AG663" i="11"/>
  <c r="AG664" i="11"/>
  <c r="AG665" i="11"/>
  <c r="AG666" i="11"/>
  <c r="AG667" i="11"/>
  <c r="AG668" i="11"/>
  <c r="AG669" i="11"/>
  <c r="AG670" i="11"/>
  <c r="AG671" i="11"/>
  <c r="AG672" i="11"/>
  <c r="AG673" i="11"/>
  <c r="AG674" i="11"/>
  <c r="AG675" i="11"/>
  <c r="AG676" i="11"/>
  <c r="AG677" i="11"/>
  <c r="AG678" i="11"/>
  <c r="AG679" i="11"/>
  <c r="AG680" i="11"/>
  <c r="AG681" i="11"/>
  <c r="AG682" i="11"/>
  <c r="AG683" i="11"/>
  <c r="AG684" i="11"/>
  <c r="AG685" i="11"/>
  <c r="AG686" i="11"/>
  <c r="AG687" i="11"/>
  <c r="AG688" i="11"/>
  <c r="AG689" i="11"/>
  <c r="AG690" i="11"/>
  <c r="AG691" i="11"/>
  <c r="AG692" i="11"/>
  <c r="AG693" i="11"/>
  <c r="AG694" i="11"/>
  <c r="AG695" i="11"/>
  <c r="AG696" i="11"/>
  <c r="AG697" i="11"/>
  <c r="AG698" i="11"/>
  <c r="AG699" i="11"/>
  <c r="AG700" i="11"/>
  <c r="AG701" i="11"/>
  <c r="AG702" i="11"/>
  <c r="AG703" i="11"/>
  <c r="AG704" i="11"/>
  <c r="AG705" i="11"/>
  <c r="AG706" i="11"/>
  <c r="AG707" i="11"/>
  <c r="AG708" i="11"/>
  <c r="AG709" i="11"/>
  <c r="AG710" i="11"/>
  <c r="AG711" i="11"/>
  <c r="AG712" i="11"/>
  <c r="AG713" i="11"/>
  <c r="AG714" i="11"/>
  <c r="AG715" i="11"/>
  <c r="AG716" i="11"/>
  <c r="AG717" i="11"/>
  <c r="AG718" i="11"/>
  <c r="AG719" i="11"/>
  <c r="AG720" i="11"/>
  <c r="AG721" i="11"/>
  <c r="AG722" i="11"/>
  <c r="AG723" i="11"/>
  <c r="AG724" i="11"/>
  <c r="AG725" i="11"/>
  <c r="AG726" i="11"/>
  <c r="AG727" i="11"/>
  <c r="AG728" i="11"/>
  <c r="AG729" i="11"/>
  <c r="AG730" i="11"/>
  <c r="AG731" i="11"/>
  <c r="AG732" i="11"/>
  <c r="AG733" i="11"/>
  <c r="AG734" i="11"/>
  <c r="AG735" i="11"/>
  <c r="AG736" i="11"/>
  <c r="AG737" i="11"/>
  <c r="AG738" i="11"/>
  <c r="AG739" i="11"/>
  <c r="AG740" i="11"/>
  <c r="AG741" i="11"/>
  <c r="AG742" i="11"/>
  <c r="AG743" i="11"/>
  <c r="AG744" i="11"/>
  <c r="AG745" i="11"/>
  <c r="AG746" i="11"/>
  <c r="AG747" i="11"/>
  <c r="AG748" i="11"/>
  <c r="AG749" i="11"/>
  <c r="AG750" i="11"/>
  <c r="AG751" i="11"/>
  <c r="AG752" i="11"/>
  <c r="AG753" i="11"/>
  <c r="AG754" i="11"/>
  <c r="AG755" i="11"/>
  <c r="AG756" i="11"/>
  <c r="AG757" i="11"/>
  <c r="AG758" i="11"/>
  <c r="AG759" i="11"/>
  <c r="AG760" i="11"/>
  <c r="AG761" i="11"/>
  <c r="AG762" i="11"/>
  <c r="AG763" i="11"/>
  <c r="AG764" i="11"/>
  <c r="AG765" i="11"/>
  <c r="AG766" i="11"/>
  <c r="AG767" i="11"/>
  <c r="AG768" i="11"/>
  <c r="AG769" i="11"/>
  <c r="AG770" i="11"/>
  <c r="AG771" i="11"/>
  <c r="AG772" i="11"/>
  <c r="AG773" i="11"/>
  <c r="AG774" i="11"/>
  <c r="AG775" i="11"/>
  <c r="AG776" i="11"/>
  <c r="AG777" i="11"/>
  <c r="AG778" i="11"/>
  <c r="AG779" i="11"/>
  <c r="AG780" i="11"/>
  <c r="AG781" i="11"/>
  <c r="AG782" i="11"/>
  <c r="AG783" i="11"/>
  <c r="AG784" i="11"/>
  <c r="AG785" i="11"/>
  <c r="AG786" i="11"/>
  <c r="AG787" i="11"/>
  <c r="AG788" i="11"/>
  <c r="AG789" i="11"/>
  <c r="AG790" i="11"/>
  <c r="AG791" i="11"/>
  <c r="AG792" i="11"/>
  <c r="AG793" i="11"/>
  <c r="AG794" i="11"/>
  <c r="AG795" i="11"/>
  <c r="AG796" i="11"/>
  <c r="AG797" i="11"/>
  <c r="AG798" i="11"/>
  <c r="AG799" i="11"/>
  <c r="AG800" i="11"/>
  <c r="AG801" i="11"/>
  <c r="AG802" i="11"/>
  <c r="AG803" i="11"/>
  <c r="AG804" i="11"/>
  <c r="AG805" i="11"/>
  <c r="AG806" i="11"/>
  <c r="AG807" i="11"/>
  <c r="AG808" i="11"/>
  <c r="AG809" i="11"/>
  <c r="AG810" i="11"/>
  <c r="AG811" i="11"/>
  <c r="AG812" i="11"/>
  <c r="AG813" i="11"/>
  <c r="AG814" i="11"/>
  <c r="AG815" i="11"/>
  <c r="AG816" i="11"/>
  <c r="AG817" i="11"/>
  <c r="AG818" i="11"/>
  <c r="AG819" i="11"/>
  <c r="AG820" i="11"/>
  <c r="AG821" i="11"/>
  <c r="AG822" i="11"/>
  <c r="AG823" i="11"/>
  <c r="AG824" i="11"/>
  <c r="AG825" i="11"/>
  <c r="AG826" i="11"/>
  <c r="AG827" i="11"/>
  <c r="AG828" i="11"/>
  <c r="AG829" i="11"/>
  <c r="AG830" i="11"/>
  <c r="AG831" i="11"/>
  <c r="AG832" i="11"/>
  <c r="AG833" i="11"/>
  <c r="AG834" i="11"/>
  <c r="AG835" i="11"/>
  <c r="AG836" i="11"/>
  <c r="AG837" i="11"/>
  <c r="AG838" i="11"/>
  <c r="AG839" i="11"/>
  <c r="AG840" i="11"/>
  <c r="AG841" i="11"/>
  <c r="AG842" i="11"/>
  <c r="AG843" i="11"/>
  <c r="AG844" i="11"/>
  <c r="AG845" i="11"/>
  <c r="AG846" i="11"/>
  <c r="AG847" i="11"/>
  <c r="AG848" i="11"/>
  <c r="AG849" i="11"/>
  <c r="AG850" i="11"/>
  <c r="AG851" i="11"/>
  <c r="AG852" i="11"/>
  <c r="AG853" i="11"/>
  <c r="AG854" i="11"/>
  <c r="AG855" i="11"/>
  <c r="AG856" i="11"/>
  <c r="AG857" i="11"/>
  <c r="AG858" i="11"/>
  <c r="AG859" i="11"/>
  <c r="AG860" i="11"/>
  <c r="AG861" i="11"/>
  <c r="AG862" i="11"/>
  <c r="AG863" i="11"/>
  <c r="AG864" i="11"/>
  <c r="AG865" i="11"/>
  <c r="AG866" i="11"/>
  <c r="AG867" i="11"/>
  <c r="AG868" i="11"/>
  <c r="AG869" i="11"/>
  <c r="AG870" i="11"/>
  <c r="AG871" i="11"/>
  <c r="AG872" i="11"/>
  <c r="AG873" i="11"/>
  <c r="AG874" i="11"/>
  <c r="AG875" i="11"/>
  <c r="AG876" i="11"/>
  <c r="AG877" i="11"/>
  <c r="AG878" i="11"/>
  <c r="AG879" i="11"/>
  <c r="AG880" i="11"/>
  <c r="AG881" i="11"/>
  <c r="AG882" i="11"/>
  <c r="AG883" i="11"/>
  <c r="AG884" i="11"/>
  <c r="AG885" i="11"/>
  <c r="AG886" i="11"/>
  <c r="AG887" i="11"/>
  <c r="AG888" i="11"/>
  <c r="AG889" i="11"/>
  <c r="AG890" i="11"/>
  <c r="AG891" i="11"/>
  <c r="AG892" i="11"/>
  <c r="AG893" i="11"/>
  <c r="AG894" i="11"/>
  <c r="AG895" i="11"/>
  <c r="AG896" i="11"/>
  <c r="AG897" i="11"/>
  <c r="AG898" i="11"/>
  <c r="AG899" i="11"/>
  <c r="AG900" i="11"/>
  <c r="AG901" i="11"/>
  <c r="AG902" i="11"/>
  <c r="AG903" i="11"/>
  <c r="AG904" i="11"/>
  <c r="AG905" i="11"/>
  <c r="AG906" i="11"/>
  <c r="AG907" i="11"/>
  <c r="AG908" i="11"/>
  <c r="AG909" i="11"/>
  <c r="AG910" i="11"/>
  <c r="AG911" i="11"/>
  <c r="AG912" i="11"/>
  <c r="AG913" i="11"/>
  <c r="AG914" i="11"/>
  <c r="AG915" i="11"/>
  <c r="AG916" i="11"/>
  <c r="AG917" i="11"/>
  <c r="AG918" i="11"/>
  <c r="AG919" i="11"/>
  <c r="AG920" i="11"/>
  <c r="AG921" i="11"/>
  <c r="AG922" i="11"/>
  <c r="AG923" i="11"/>
  <c r="AG924" i="11"/>
  <c r="AG925" i="11"/>
  <c r="AG926" i="11"/>
  <c r="AG927" i="11"/>
  <c r="AG928" i="11"/>
  <c r="AG929" i="11"/>
  <c r="AG930" i="11"/>
  <c r="AG931" i="11"/>
  <c r="AG932" i="11"/>
  <c r="AG933" i="11"/>
  <c r="AG934" i="11"/>
  <c r="AG935" i="11"/>
  <c r="AG936" i="11"/>
  <c r="AG937" i="11"/>
  <c r="AG938" i="11"/>
  <c r="AG939" i="11"/>
  <c r="AG940" i="11"/>
  <c r="AG941" i="11"/>
  <c r="AG942" i="11"/>
  <c r="AG943" i="11"/>
  <c r="AG944" i="11"/>
  <c r="AG945" i="11"/>
  <c r="AG946" i="11"/>
  <c r="AG947" i="11"/>
  <c r="AG948" i="11"/>
  <c r="AG949" i="11"/>
  <c r="AG950" i="11"/>
  <c r="AG951" i="11"/>
  <c r="AG952" i="11"/>
  <c r="AG953" i="11"/>
  <c r="AG954" i="11"/>
  <c r="AG955" i="11"/>
  <c r="AG956" i="11"/>
  <c r="AG957" i="11"/>
  <c r="AG958" i="11"/>
  <c r="AG959" i="11"/>
  <c r="AG960" i="11"/>
  <c r="AG961" i="11"/>
  <c r="AG962" i="11"/>
  <c r="AG963" i="11"/>
  <c r="AG964" i="11"/>
  <c r="AG965" i="11"/>
  <c r="AG966" i="11"/>
  <c r="AG967" i="11"/>
  <c r="AG968" i="11"/>
  <c r="AG969" i="11"/>
  <c r="AG970" i="11"/>
  <c r="AG971" i="11"/>
  <c r="AG972" i="11"/>
  <c r="AG973" i="11"/>
  <c r="AG974" i="11"/>
  <c r="AG975" i="11"/>
  <c r="AG976" i="11"/>
  <c r="AG977" i="11"/>
  <c r="AG978" i="11"/>
  <c r="AG979" i="11"/>
  <c r="AG980" i="11"/>
  <c r="AG981" i="11"/>
  <c r="AG982" i="11"/>
  <c r="AG983" i="11"/>
  <c r="AG984" i="11"/>
  <c r="AG985" i="11"/>
  <c r="AG986" i="11"/>
  <c r="AG987" i="11"/>
  <c r="AG988" i="11"/>
  <c r="AG989" i="11"/>
  <c r="AG990" i="11"/>
  <c r="AG991" i="11"/>
  <c r="AG992" i="11"/>
  <c r="AG993" i="11"/>
  <c r="AG994" i="11"/>
  <c r="AG995" i="11"/>
  <c r="AG996" i="11"/>
  <c r="AG997" i="11"/>
  <c r="AG998" i="11"/>
  <c r="AG999" i="11"/>
  <c r="AG1000" i="11"/>
  <c r="AG1001" i="11"/>
  <c r="AG1002" i="11"/>
  <c r="AG1003" i="11"/>
  <c r="AG1004" i="11"/>
  <c r="AG1005" i="11"/>
  <c r="AG1006" i="11"/>
  <c r="AG1007" i="11"/>
  <c r="AG1008" i="11"/>
  <c r="AG1009" i="11"/>
  <c r="AG1010" i="11"/>
  <c r="AG1011" i="11"/>
  <c r="AG1012" i="11"/>
  <c r="AG1013" i="11"/>
  <c r="AG1014" i="11"/>
  <c r="AG1015" i="11"/>
  <c r="AG1016" i="11"/>
  <c r="AG1017" i="11"/>
  <c r="AG1018" i="11"/>
  <c r="AG1019" i="11"/>
  <c r="AG1020" i="11"/>
  <c r="AG1021" i="11"/>
  <c r="AG1022" i="11"/>
  <c r="AG1023" i="11"/>
  <c r="AG1024" i="11"/>
  <c r="AG1025" i="11"/>
  <c r="AG1026" i="11"/>
  <c r="AG1027" i="11"/>
  <c r="AG1028" i="11"/>
  <c r="AG1029" i="11"/>
  <c r="AG1030" i="11"/>
  <c r="AG1031" i="11"/>
  <c r="AG1032" i="11"/>
  <c r="AG1033" i="11"/>
  <c r="AG1034" i="11"/>
  <c r="AG1035" i="11"/>
  <c r="AG1036" i="11"/>
  <c r="AG1037" i="11"/>
  <c r="AG1038" i="11"/>
  <c r="AG1039" i="11"/>
  <c r="AG1040" i="11"/>
  <c r="AG1041" i="11"/>
  <c r="AG1042" i="11"/>
  <c r="AG1043" i="11"/>
  <c r="AG1044" i="11"/>
  <c r="AG1045" i="11"/>
  <c r="AG1046" i="11"/>
  <c r="AG1047" i="11"/>
  <c r="AG1048" i="11"/>
  <c r="AG1049" i="11"/>
  <c r="AG1050" i="11"/>
  <c r="AG1051" i="11"/>
  <c r="AG1052" i="11"/>
  <c r="AG1053" i="11"/>
  <c r="AG1054" i="11"/>
  <c r="AG1055" i="11"/>
  <c r="AG1056" i="11"/>
  <c r="AG1057" i="11"/>
  <c r="AG1058" i="11"/>
  <c r="AG1059" i="11"/>
  <c r="AG1060" i="11"/>
  <c r="AG1061" i="11"/>
  <c r="AG1062" i="11"/>
  <c r="AG1063" i="11"/>
  <c r="AG1064" i="11"/>
  <c r="AG1065" i="11"/>
  <c r="AG1066" i="11"/>
  <c r="AG1067" i="11"/>
  <c r="AG1068" i="11"/>
  <c r="AG1069" i="11"/>
  <c r="AG1070" i="11"/>
  <c r="AG1071" i="11"/>
  <c r="AG1072" i="11"/>
  <c r="AG1073" i="11"/>
  <c r="AG1074" i="11"/>
  <c r="AG1075" i="11"/>
  <c r="AG1076" i="11"/>
  <c r="AG1077" i="11"/>
  <c r="AG1078" i="11"/>
  <c r="AG1079" i="11"/>
  <c r="AG1080" i="11"/>
  <c r="AG1081" i="11"/>
  <c r="AG1082" i="11"/>
  <c r="AG1083" i="11"/>
  <c r="AG1084" i="11"/>
  <c r="AG1085" i="11"/>
  <c r="AG1086" i="11"/>
  <c r="AG1087" i="11"/>
  <c r="AG1088" i="11"/>
  <c r="AG1089" i="11"/>
  <c r="AG1090" i="11"/>
  <c r="AG1091" i="11"/>
  <c r="AG1092" i="11"/>
  <c r="AG1093" i="11"/>
  <c r="AG1094" i="11"/>
  <c r="AG1095" i="11"/>
  <c r="AG1096" i="11"/>
  <c r="AG1097" i="11"/>
  <c r="AG1098" i="11"/>
  <c r="AG1099" i="11"/>
  <c r="AG1100" i="11"/>
  <c r="AG1101" i="11"/>
  <c r="AG1102" i="11"/>
  <c r="AG1103" i="11"/>
  <c r="AG1104" i="11"/>
  <c r="AG1105" i="11"/>
  <c r="AG1106" i="11"/>
  <c r="AG1107" i="11"/>
  <c r="AG1108" i="11"/>
  <c r="AG1109" i="11"/>
  <c r="AG1110" i="11"/>
  <c r="AG1111" i="11"/>
  <c r="AG1112" i="11"/>
  <c r="AG1113" i="11"/>
  <c r="AG1114" i="11"/>
  <c r="AG1115" i="11"/>
  <c r="AG1116" i="11"/>
  <c r="AG1117" i="11"/>
  <c r="AG1118" i="11"/>
  <c r="AG1119" i="11"/>
  <c r="AG1120" i="11"/>
  <c r="AG1121" i="11"/>
  <c r="AG1122" i="11"/>
  <c r="AG1123" i="11"/>
  <c r="AG1124" i="11"/>
  <c r="AG1125" i="11"/>
  <c r="AG1126" i="11"/>
  <c r="AG1127" i="11"/>
  <c r="AG1128" i="11"/>
  <c r="AG1129" i="11"/>
  <c r="AG1130" i="11"/>
  <c r="AG1131" i="11"/>
  <c r="AG1132" i="11"/>
  <c r="AG1133" i="11"/>
  <c r="AG1134" i="11"/>
  <c r="AG1135" i="11"/>
  <c r="AG1136" i="11"/>
  <c r="AG1137" i="11"/>
  <c r="AG1138" i="11"/>
  <c r="AG1139" i="11"/>
  <c r="AG1140" i="11"/>
  <c r="AG1141" i="11"/>
  <c r="AG1142" i="11"/>
  <c r="AG1143" i="11"/>
  <c r="AG1144" i="11"/>
  <c r="AG1145" i="11"/>
  <c r="AG1146" i="11"/>
  <c r="AG1147" i="11"/>
  <c r="AG1148" i="11"/>
  <c r="AG1149" i="11"/>
  <c r="AG1150" i="11"/>
  <c r="AG1151" i="11"/>
  <c r="AG1152" i="11"/>
  <c r="AG1153" i="11"/>
  <c r="AG1154" i="11"/>
  <c r="AG1155" i="11"/>
  <c r="AG1156" i="11"/>
  <c r="AG1157" i="11"/>
  <c r="AG1158" i="11"/>
  <c r="AG1159" i="11"/>
  <c r="AG1160" i="11"/>
  <c r="AG1161" i="11"/>
  <c r="AG1162" i="11"/>
  <c r="AG1163" i="11"/>
  <c r="AG1164" i="11"/>
  <c r="AG1165" i="11"/>
  <c r="AG1166" i="11"/>
  <c r="AG1167" i="11"/>
  <c r="AG1168" i="11"/>
  <c r="AG1169" i="11"/>
  <c r="AG1170" i="11"/>
  <c r="AG1171" i="11"/>
  <c r="AG1172" i="11"/>
  <c r="AG1173" i="11"/>
  <c r="AG1174" i="11"/>
  <c r="AG1175" i="11"/>
  <c r="AG1176" i="11"/>
  <c r="AG1177" i="11"/>
  <c r="AG1178" i="11"/>
  <c r="AG1179" i="11"/>
  <c r="AG1180" i="11"/>
  <c r="AG1181" i="11"/>
  <c r="AG1182" i="11"/>
  <c r="AG1183" i="11"/>
  <c r="AG1184" i="11"/>
  <c r="AG1185" i="11"/>
  <c r="AG1186" i="11"/>
  <c r="AG1187" i="11"/>
  <c r="AG1188" i="11"/>
  <c r="AG1189" i="11"/>
  <c r="AG1190" i="11"/>
  <c r="AG1191" i="11"/>
  <c r="AG1192" i="11"/>
  <c r="AG1193" i="11"/>
  <c r="AG1194" i="11"/>
  <c r="AG1195" i="11"/>
  <c r="AG1196" i="11"/>
  <c r="AG1197" i="11"/>
  <c r="AG1198" i="11"/>
  <c r="AG1199" i="11"/>
  <c r="AG1200" i="11"/>
  <c r="AG1201" i="11"/>
  <c r="AG1202" i="11"/>
  <c r="AG1203" i="11"/>
  <c r="AG1204" i="11"/>
  <c r="AG1205" i="11"/>
  <c r="AG1206" i="11"/>
  <c r="AG1207" i="11"/>
  <c r="AG1208" i="11"/>
  <c r="AG1209" i="11"/>
  <c r="AG1210" i="11"/>
  <c r="AG1211" i="11"/>
  <c r="AG1212" i="11"/>
  <c r="AG1213" i="11"/>
  <c r="AG1214" i="11"/>
  <c r="AG1215" i="11"/>
  <c r="AG1216" i="11"/>
  <c r="AG1217" i="11"/>
  <c r="AG1218" i="11"/>
  <c r="AG1219" i="11"/>
  <c r="AG1220" i="11"/>
  <c r="AG1221" i="11"/>
  <c r="AG1222" i="11"/>
  <c r="AG1223" i="11"/>
  <c r="AG1224" i="11"/>
  <c r="AG1225" i="11"/>
  <c r="AG1226" i="11"/>
  <c r="AG1227" i="11"/>
  <c r="AG1228" i="11"/>
  <c r="AG1229" i="11"/>
  <c r="AG1230" i="11"/>
  <c r="AG1231" i="11"/>
  <c r="AG1232" i="11"/>
  <c r="AG1233" i="11"/>
  <c r="AG1234" i="11"/>
  <c r="AG1235" i="11"/>
  <c r="AG1236" i="11"/>
  <c r="AG1237" i="11"/>
  <c r="AG1238" i="11"/>
  <c r="AG1239" i="11"/>
  <c r="AG1240" i="11"/>
  <c r="AG1241" i="11"/>
  <c r="AG1242" i="11"/>
  <c r="AG1243" i="11"/>
  <c r="AG1244" i="11"/>
  <c r="AG1245" i="11"/>
  <c r="AG1246" i="11"/>
  <c r="AG1247" i="11"/>
  <c r="AG1248" i="11"/>
  <c r="AG1249" i="11"/>
  <c r="AG1250" i="11"/>
  <c r="AG1251" i="11"/>
  <c r="AG1252" i="11"/>
  <c r="AG1253" i="11"/>
  <c r="AG1254" i="11"/>
  <c r="AG1255" i="11"/>
  <c r="AG1256" i="11"/>
  <c r="AG1257" i="11"/>
  <c r="AG1258" i="11"/>
  <c r="AG1259" i="11"/>
  <c r="AG1260" i="11"/>
  <c r="AG1261" i="11"/>
  <c r="AG1262" i="11"/>
  <c r="AG1263" i="11"/>
  <c r="AG1264" i="11"/>
  <c r="AG1265" i="11"/>
  <c r="AG1266" i="11"/>
  <c r="AG1267" i="11"/>
  <c r="AG1268" i="11"/>
  <c r="AG1269" i="11"/>
  <c r="AG1270" i="11"/>
  <c r="AG1271" i="11"/>
  <c r="AG1272" i="11"/>
  <c r="AG1273" i="11"/>
  <c r="AG1274" i="11"/>
  <c r="AG1275" i="11"/>
  <c r="AG1276" i="11"/>
  <c r="AG1277" i="11"/>
  <c r="AG1278" i="11"/>
  <c r="AG1279" i="11"/>
  <c r="AG1280" i="11"/>
  <c r="AG1281" i="11"/>
  <c r="AG1282" i="11"/>
  <c r="AG1283" i="11"/>
  <c r="AG1284" i="11"/>
  <c r="AG1285" i="11"/>
  <c r="AG1286" i="11"/>
  <c r="AG1287" i="11"/>
  <c r="AG1288" i="11"/>
  <c r="AG1289" i="11"/>
  <c r="AG1290" i="11"/>
  <c r="AG1291" i="11"/>
  <c r="AG1292" i="11"/>
  <c r="AG1293" i="11"/>
  <c r="AG1294" i="11"/>
  <c r="AG1295" i="11"/>
  <c r="AG1296" i="11"/>
  <c r="AG1297" i="11"/>
  <c r="AG1298" i="11"/>
  <c r="AG1299" i="11"/>
  <c r="AG1300" i="11"/>
  <c r="AG1301" i="11"/>
  <c r="AG1302" i="11"/>
  <c r="AG1303" i="11"/>
  <c r="AG1304" i="11"/>
  <c r="AG1305" i="11"/>
  <c r="AG1306" i="11"/>
  <c r="AG1307" i="11"/>
  <c r="AG1308" i="11"/>
  <c r="AG1309" i="11"/>
  <c r="AG1310" i="11"/>
  <c r="AG1311" i="11"/>
  <c r="AG1312" i="11"/>
  <c r="AG1313" i="11"/>
  <c r="AG1314" i="11"/>
  <c r="AG1315" i="11"/>
  <c r="AG1316" i="11"/>
  <c r="AG1317" i="11"/>
  <c r="AG1318" i="11"/>
  <c r="AG1319" i="11"/>
  <c r="AG1320" i="11"/>
  <c r="AG1321" i="11"/>
  <c r="AG1322" i="11"/>
  <c r="AG1323" i="11"/>
  <c r="AG1324" i="11"/>
  <c r="AG1325" i="11"/>
  <c r="AG1326" i="11"/>
  <c r="AG1327" i="11"/>
  <c r="AG1328" i="11"/>
  <c r="AG1329" i="11"/>
  <c r="AG1330" i="11"/>
  <c r="AG1331" i="11"/>
  <c r="AG1332" i="11"/>
  <c r="AG1333" i="11"/>
  <c r="AG1334" i="11"/>
  <c r="AG1335" i="11"/>
  <c r="AG1336" i="11"/>
  <c r="AG1337" i="11"/>
  <c r="AG1338" i="11"/>
  <c r="AG1339" i="11"/>
  <c r="AG1340" i="11"/>
  <c r="AG1341" i="11"/>
  <c r="AG1342" i="11"/>
  <c r="AG1343" i="11"/>
  <c r="AG1344" i="11"/>
  <c r="AG1345" i="11"/>
  <c r="AG1346" i="11"/>
  <c r="AG1347" i="11"/>
  <c r="AG1348" i="11"/>
  <c r="AG1349" i="11"/>
  <c r="AG1350" i="11"/>
  <c r="AG1351" i="11"/>
  <c r="AG1352" i="11"/>
  <c r="AG1353" i="11"/>
  <c r="AG1354" i="11"/>
  <c r="AG1355" i="11"/>
  <c r="AG1356" i="11"/>
  <c r="AG1357" i="11"/>
  <c r="AG1358" i="11"/>
  <c r="AG1359" i="11"/>
  <c r="AG1360" i="11"/>
  <c r="AG1361" i="11"/>
  <c r="AG1362" i="11"/>
  <c r="AG1363" i="11"/>
  <c r="AG1364" i="11"/>
  <c r="AG1365" i="11"/>
  <c r="AG1366" i="11"/>
  <c r="AG1367" i="11"/>
  <c r="AG1368" i="11"/>
  <c r="AG1369" i="11"/>
  <c r="AG1370" i="11"/>
  <c r="AG1371" i="11"/>
  <c r="AG1372" i="11"/>
  <c r="AG1373" i="11"/>
  <c r="AG1374" i="11"/>
  <c r="AG1375" i="11"/>
  <c r="AG1376" i="11"/>
  <c r="AG1377" i="11"/>
  <c r="AG1378" i="11"/>
  <c r="AG1379" i="11"/>
  <c r="AG1380" i="11"/>
  <c r="AG1381" i="11"/>
  <c r="AG1382" i="11"/>
  <c r="AG1383" i="11"/>
  <c r="AG1384" i="11"/>
  <c r="AG1385" i="11"/>
  <c r="AG1386" i="11"/>
  <c r="AG1387" i="11"/>
  <c r="AG1388" i="11"/>
  <c r="AG1389" i="11"/>
  <c r="AG1390" i="11"/>
  <c r="AG1391" i="11"/>
  <c r="AG1392" i="11"/>
  <c r="AG1393" i="11"/>
  <c r="AG1394" i="11"/>
  <c r="AG1395" i="11"/>
  <c r="AG1396" i="11"/>
  <c r="AG1397" i="11"/>
  <c r="AG1398" i="11"/>
  <c r="AG1399" i="11"/>
  <c r="AG1400" i="11"/>
  <c r="AG1401" i="11"/>
  <c r="AG1402" i="11"/>
  <c r="AG1403" i="11"/>
  <c r="AG1404" i="11"/>
  <c r="AG1405" i="11"/>
  <c r="AG1406" i="11"/>
  <c r="AG1407" i="11"/>
  <c r="AG1408" i="11"/>
  <c r="AG1409" i="11"/>
  <c r="AG1410" i="11"/>
  <c r="AG1411" i="11"/>
  <c r="AG1412" i="11"/>
  <c r="AG1413" i="11"/>
  <c r="AG1414" i="11"/>
  <c r="AG1415" i="11"/>
  <c r="AG1416" i="11"/>
  <c r="AG1417" i="11"/>
  <c r="AG1418" i="11"/>
  <c r="AG1419" i="11"/>
  <c r="AG1420" i="11"/>
  <c r="AG1421" i="11"/>
  <c r="AG1422" i="11"/>
  <c r="AG1423" i="11"/>
  <c r="AG1424" i="11"/>
  <c r="AG1425" i="11"/>
  <c r="AG1426" i="11"/>
  <c r="AG1427" i="11"/>
  <c r="AG1428" i="11"/>
  <c r="AG1429" i="11"/>
  <c r="AG1430" i="11"/>
  <c r="AG1431" i="11"/>
  <c r="AG1432" i="11"/>
  <c r="AG1433" i="11"/>
  <c r="AG1434" i="11"/>
  <c r="AG1435" i="11"/>
  <c r="AG1436" i="11"/>
  <c r="AG1437" i="11"/>
  <c r="AG1438" i="11"/>
  <c r="AG1439" i="11"/>
  <c r="AG1440" i="11"/>
  <c r="AG1441" i="11"/>
  <c r="AG1442" i="11"/>
  <c r="AG1443" i="11"/>
  <c r="AG1444" i="11"/>
  <c r="AG1445" i="11"/>
  <c r="AG1446" i="11"/>
  <c r="AG1447" i="11"/>
  <c r="AG1448" i="11"/>
  <c r="AG1449" i="11"/>
  <c r="AG1450" i="11"/>
  <c r="AG1451" i="11"/>
  <c r="AG1452" i="11"/>
  <c r="AG1453" i="11"/>
  <c r="AG1454" i="11"/>
  <c r="AG1455" i="11"/>
  <c r="AG1456" i="11"/>
  <c r="AG1457" i="11"/>
  <c r="AG1458" i="11"/>
  <c r="AG1459" i="11"/>
  <c r="AG1460" i="11"/>
  <c r="AG1461" i="11"/>
  <c r="AG1462" i="11"/>
  <c r="AG1463" i="11"/>
  <c r="AG1464" i="11"/>
  <c r="AG1465" i="11"/>
  <c r="AG1466" i="11"/>
  <c r="AG1467" i="11"/>
  <c r="AG1468" i="11"/>
  <c r="AG1469" i="11"/>
  <c r="AG1470" i="11"/>
  <c r="AG1471" i="11"/>
  <c r="AG1472" i="11"/>
  <c r="AG1473" i="11"/>
  <c r="AG1474" i="11"/>
  <c r="AG1475" i="11"/>
  <c r="AG1476" i="11"/>
  <c r="AG1477" i="11"/>
  <c r="AG1478" i="11"/>
  <c r="AG1479" i="11"/>
  <c r="AG1480" i="11"/>
  <c r="AG1481" i="11"/>
  <c r="AG1482" i="11"/>
  <c r="AG1483" i="11"/>
  <c r="AG1484" i="11"/>
  <c r="AG1485" i="11"/>
  <c r="AG1486" i="11"/>
  <c r="AG1487" i="11"/>
  <c r="AG1488" i="11"/>
  <c r="AG1489" i="11"/>
  <c r="AG1490" i="11"/>
  <c r="AG1491" i="11"/>
  <c r="AG1492" i="11"/>
  <c r="AG1493" i="11"/>
  <c r="AG1494" i="11"/>
  <c r="AG1495" i="11"/>
  <c r="AG1496" i="11"/>
  <c r="AG1497" i="11"/>
  <c r="AG1498" i="11"/>
  <c r="AG1499" i="11"/>
  <c r="AG1500" i="11"/>
  <c r="AG1501" i="11"/>
  <c r="AG1502" i="11"/>
  <c r="AG1503" i="11"/>
  <c r="AG1504" i="11"/>
  <c r="AG1505" i="11"/>
  <c r="AG1506" i="11"/>
  <c r="AG1507" i="11"/>
  <c r="AG1508" i="11"/>
  <c r="AG1509" i="11"/>
  <c r="AG1510" i="11"/>
  <c r="AG1511" i="11"/>
  <c r="AG1512" i="11"/>
  <c r="AG1513" i="11"/>
  <c r="AG1514" i="11"/>
  <c r="AG1515" i="11"/>
  <c r="AG1516" i="11"/>
  <c r="AG1517" i="11"/>
  <c r="AG1518" i="11"/>
  <c r="AG1519" i="11"/>
  <c r="AG1520" i="11"/>
  <c r="AG1521" i="11"/>
  <c r="AG1522" i="11"/>
  <c r="AG1523" i="11"/>
  <c r="AG1524" i="11"/>
  <c r="AG1525" i="11"/>
  <c r="AG1526" i="11"/>
  <c r="AG1527" i="11"/>
  <c r="AG1528" i="11"/>
  <c r="AG1529" i="11"/>
  <c r="AG1530" i="11"/>
  <c r="AG1531" i="11"/>
  <c r="AG1532" i="11"/>
  <c r="AG1533" i="11"/>
  <c r="AG1534" i="11"/>
  <c r="AG1535" i="11"/>
  <c r="AG1536" i="11"/>
  <c r="AG1537" i="11"/>
  <c r="AG1538" i="11"/>
  <c r="AG1539" i="11"/>
  <c r="AG1540" i="11"/>
  <c r="AG1541" i="11"/>
  <c r="AG1542" i="11"/>
  <c r="AG1543" i="11"/>
  <c r="AG1544" i="11"/>
  <c r="AG1545" i="11"/>
  <c r="AG1546" i="11"/>
  <c r="AG1547" i="11"/>
  <c r="AG1548" i="11"/>
  <c r="AG1549" i="11"/>
  <c r="AG1550" i="11"/>
  <c r="AG1551" i="11"/>
  <c r="AG1552" i="11"/>
  <c r="AG1553" i="11"/>
  <c r="AG1554" i="11"/>
  <c r="AG1555" i="11"/>
  <c r="AG1556" i="11"/>
  <c r="AG1557" i="11"/>
  <c r="AG1558" i="11"/>
  <c r="AG1559" i="11"/>
  <c r="AG1560" i="11"/>
  <c r="AG1561" i="11"/>
  <c r="AG1562" i="11"/>
  <c r="AG1563" i="11"/>
  <c r="AG1564" i="11"/>
  <c r="AG1565" i="11"/>
  <c r="AG1566" i="11"/>
  <c r="AG1567" i="11"/>
  <c r="AG1568" i="11"/>
  <c r="AG1569" i="11"/>
  <c r="AG1570" i="11"/>
  <c r="AG1571" i="11"/>
  <c r="AG1572" i="11"/>
  <c r="AG1573" i="11"/>
  <c r="AG1574" i="11"/>
  <c r="AG1575" i="11"/>
  <c r="AG1576" i="11"/>
  <c r="AG1577" i="11"/>
  <c r="AG1578" i="11"/>
  <c r="AG1579" i="11"/>
  <c r="AG1580" i="11"/>
  <c r="AG1581" i="11"/>
  <c r="AG1582" i="11"/>
  <c r="AG1583" i="11"/>
  <c r="AG1584" i="11"/>
  <c r="AG1585" i="11"/>
  <c r="AG1586" i="11"/>
  <c r="AG1587" i="11"/>
  <c r="AG1588" i="11"/>
  <c r="AG1589" i="11"/>
  <c r="AG1590" i="11"/>
  <c r="AG1591" i="11"/>
  <c r="AG1592" i="11"/>
  <c r="AG1593" i="11"/>
  <c r="AG1594" i="11"/>
  <c r="AG1595" i="11"/>
  <c r="AG1596" i="11"/>
  <c r="AG1597" i="11"/>
  <c r="AG1598" i="11"/>
  <c r="AG1599" i="11"/>
  <c r="AG1600" i="11"/>
  <c r="AG1601" i="11"/>
  <c r="AG1602" i="11"/>
  <c r="AG1603" i="11"/>
  <c r="AG1604" i="11"/>
  <c r="AG1605" i="11"/>
  <c r="AG1606" i="11"/>
  <c r="AG1607" i="11"/>
  <c r="AG1608" i="11"/>
  <c r="AG1609" i="11"/>
  <c r="AG1610" i="11"/>
  <c r="AG1611" i="11"/>
  <c r="AG1612" i="11"/>
  <c r="AG1613" i="11"/>
  <c r="AG1614" i="11"/>
  <c r="AG1615" i="11"/>
  <c r="AG1616" i="11"/>
  <c r="AG1617" i="11"/>
  <c r="AG1618" i="11"/>
  <c r="AG1619" i="11"/>
  <c r="AG1620" i="11"/>
  <c r="AG1621" i="11"/>
  <c r="AG1622" i="11"/>
  <c r="AG1623" i="11"/>
  <c r="AG1624" i="11"/>
  <c r="AG1625" i="11"/>
  <c r="AG1626" i="11"/>
  <c r="AG1627" i="11"/>
  <c r="AG1628" i="11"/>
  <c r="AG1629" i="11"/>
  <c r="AG1630" i="11"/>
  <c r="AG1631" i="11"/>
  <c r="AG1632" i="11"/>
  <c r="AG1633" i="11"/>
  <c r="AG1634" i="11"/>
  <c r="AG1635" i="11"/>
  <c r="AG1636" i="11"/>
  <c r="AG1637" i="11"/>
  <c r="AG1638" i="11"/>
  <c r="AG1639" i="11"/>
  <c r="AG1640" i="11"/>
  <c r="AG1641" i="11"/>
  <c r="AG1642" i="11"/>
  <c r="AG1643" i="11"/>
  <c r="AG1644" i="11"/>
  <c r="AG1645" i="11"/>
  <c r="AG1646" i="11"/>
  <c r="AG1647" i="11"/>
  <c r="AG1648" i="11"/>
  <c r="AG1649" i="11"/>
  <c r="AG1650" i="11"/>
  <c r="AG1651" i="11"/>
  <c r="AG1652" i="11"/>
  <c r="AG1653" i="11"/>
  <c r="AG1654" i="11"/>
  <c r="AG1655" i="11"/>
  <c r="AG1656" i="11"/>
  <c r="AG1657" i="11"/>
  <c r="AG1658" i="11"/>
  <c r="AG1659" i="11"/>
  <c r="AG1660" i="11"/>
  <c r="AG1661" i="11"/>
  <c r="AG1662" i="11"/>
  <c r="AG1663" i="11"/>
  <c r="AG1664" i="11"/>
  <c r="AG1665" i="11"/>
  <c r="AG1666" i="11"/>
  <c r="AG1667" i="11"/>
  <c r="AG1668" i="11"/>
  <c r="AG1669" i="11"/>
  <c r="AG1670" i="11"/>
  <c r="AG1671" i="11"/>
  <c r="AG1672" i="11"/>
  <c r="AG1673" i="11"/>
  <c r="AG1674" i="11"/>
  <c r="AG1675" i="11"/>
  <c r="AG1676" i="11"/>
  <c r="AG1677" i="11"/>
  <c r="AG1678" i="11"/>
  <c r="AG1679" i="11"/>
  <c r="AG1680" i="11"/>
  <c r="AG1681" i="11"/>
  <c r="AG1682" i="11"/>
  <c r="AG1683" i="11"/>
  <c r="AG1684" i="11"/>
  <c r="AG1685" i="11"/>
  <c r="AG1686" i="11"/>
  <c r="AG1687" i="11"/>
  <c r="AG1688" i="11"/>
  <c r="AG1689" i="11"/>
  <c r="AG1690" i="11"/>
  <c r="AG1691" i="11"/>
  <c r="AG1692" i="11"/>
  <c r="AG1693" i="11"/>
  <c r="AG1694" i="11"/>
  <c r="AG1695" i="11"/>
  <c r="AG1696" i="11"/>
  <c r="AG1697" i="11"/>
  <c r="AG1698" i="11"/>
  <c r="AG1699" i="11"/>
  <c r="AG1700" i="11"/>
  <c r="AG1701" i="11"/>
  <c r="AG1702" i="11"/>
  <c r="AG1703" i="11"/>
  <c r="AG1704" i="11"/>
  <c r="AG1705" i="11"/>
  <c r="AG1706" i="11"/>
  <c r="AG1707" i="11"/>
  <c r="AG1708" i="11"/>
  <c r="AG1709" i="11"/>
  <c r="AG1710" i="11"/>
  <c r="AG1711" i="11"/>
  <c r="AG1712" i="11"/>
  <c r="AG1713" i="11"/>
  <c r="AG1714" i="11"/>
  <c r="AG1715" i="11"/>
  <c r="AG1716" i="11"/>
  <c r="AG1717" i="11"/>
  <c r="AG1718" i="11"/>
  <c r="AG1719" i="11"/>
  <c r="AG1720" i="11"/>
  <c r="AG1721" i="11"/>
  <c r="AG1722" i="11"/>
  <c r="AG1723" i="11"/>
  <c r="AG1724" i="11"/>
  <c r="AG1725" i="11"/>
  <c r="AG1726" i="11"/>
  <c r="AG1727" i="11"/>
  <c r="AG1728" i="11"/>
  <c r="AG1729" i="11"/>
  <c r="AG1730" i="11"/>
  <c r="AG1731" i="11"/>
  <c r="AG1732" i="11"/>
  <c r="AG1733" i="11"/>
  <c r="AG1734" i="11"/>
  <c r="AG1735" i="11"/>
  <c r="AG1736" i="11"/>
  <c r="AG1737" i="11"/>
  <c r="AG1738" i="11"/>
  <c r="AG1739" i="11"/>
  <c r="AG1740" i="11"/>
  <c r="AG1741" i="11"/>
  <c r="AG1742" i="11"/>
  <c r="AG1743" i="11"/>
  <c r="AG1744" i="11"/>
  <c r="AG1745" i="11"/>
  <c r="AG1746" i="11"/>
  <c r="AG1747" i="11"/>
  <c r="AG1748" i="11"/>
  <c r="AG1749" i="11"/>
  <c r="AG1750" i="11"/>
  <c r="AG1751" i="11"/>
  <c r="AG1752" i="11"/>
  <c r="AG1753" i="11"/>
  <c r="AG1754" i="11"/>
  <c r="AG1755" i="11"/>
  <c r="AG1756" i="11"/>
  <c r="AG1757" i="11"/>
  <c r="AG1758" i="11"/>
  <c r="AG1759" i="11"/>
  <c r="AG1760" i="11"/>
  <c r="AG1761" i="11"/>
  <c r="AG1762" i="11"/>
  <c r="AG1763" i="11"/>
  <c r="AG1764" i="11"/>
  <c r="AG1765" i="11"/>
  <c r="AG1766" i="11"/>
  <c r="AG1767" i="11"/>
  <c r="AG1768" i="11"/>
  <c r="AG1769" i="11"/>
  <c r="AG1770" i="11"/>
  <c r="AG1771" i="11"/>
  <c r="AG1772" i="11"/>
  <c r="AG1773" i="11"/>
  <c r="AG1774" i="11"/>
  <c r="AG1775" i="11"/>
  <c r="AG1776" i="11"/>
  <c r="AG1777" i="11"/>
  <c r="AG1778" i="11"/>
  <c r="AG1779" i="11"/>
  <c r="AG1780" i="11"/>
  <c r="AG1781" i="11"/>
  <c r="AG1782" i="11"/>
  <c r="AG1783" i="11"/>
  <c r="AG1784" i="11"/>
  <c r="AG1785" i="11"/>
  <c r="AG1786" i="11"/>
  <c r="AG1787" i="11"/>
  <c r="AG1788" i="11"/>
  <c r="AG1789" i="11"/>
  <c r="AG1790" i="11"/>
  <c r="AG1791" i="11"/>
  <c r="AG1792" i="11"/>
  <c r="AG1793" i="11"/>
  <c r="AG1794" i="11"/>
  <c r="AG1795" i="11"/>
  <c r="AG1796" i="11"/>
  <c r="AG1797" i="11"/>
  <c r="AG1798" i="11"/>
  <c r="AG1799" i="11"/>
  <c r="AG1800" i="11"/>
  <c r="AG1801" i="11"/>
  <c r="AG1802" i="11"/>
  <c r="AG1803" i="11"/>
  <c r="AG1804" i="11"/>
  <c r="AG1805" i="11"/>
  <c r="AG1806" i="11"/>
  <c r="AG1807" i="11"/>
  <c r="AG1808" i="11"/>
  <c r="AG1809" i="11"/>
  <c r="AG1810" i="11"/>
  <c r="AG1811" i="11"/>
  <c r="AG1812" i="11"/>
  <c r="AG1813" i="11"/>
  <c r="AG1814" i="11"/>
  <c r="AG1815" i="11"/>
  <c r="AG1816" i="11"/>
  <c r="AG1817" i="11"/>
  <c r="AG1818" i="11"/>
  <c r="AG1819" i="11"/>
  <c r="AG1820" i="11"/>
  <c r="AG1821" i="11"/>
  <c r="AG1822" i="11"/>
  <c r="AG1823" i="11"/>
  <c r="AG1824" i="11"/>
  <c r="AG1825" i="11"/>
  <c r="AG1826" i="11"/>
  <c r="AG1827" i="11"/>
  <c r="AG1828" i="11"/>
  <c r="AG1829" i="11"/>
  <c r="AG1830" i="11"/>
  <c r="AG1831" i="11"/>
  <c r="AG1832" i="11"/>
  <c r="AG1833" i="11"/>
  <c r="AG1834" i="11"/>
  <c r="AG1835" i="11"/>
  <c r="AG1836" i="11"/>
  <c r="AG1837" i="11"/>
  <c r="AG1838" i="11"/>
  <c r="AG1839" i="11"/>
  <c r="AG1840" i="11"/>
  <c r="AG1841" i="11"/>
  <c r="AG1842" i="11"/>
  <c r="AG1843" i="11"/>
  <c r="AG1844" i="11"/>
  <c r="AG1845" i="11"/>
  <c r="AG1846" i="11"/>
  <c r="AG1847" i="11"/>
  <c r="AG1848" i="11"/>
  <c r="AG1849" i="11"/>
  <c r="AG1850" i="11"/>
  <c r="AG1851" i="11"/>
  <c r="AG1852" i="11"/>
  <c r="AG1853" i="11"/>
  <c r="AG1854" i="11"/>
  <c r="AG1855" i="11"/>
  <c r="AG1856" i="11"/>
  <c r="AG1857" i="11"/>
  <c r="AG1858" i="11"/>
  <c r="AG1859" i="11"/>
  <c r="AG1860" i="11"/>
  <c r="AG1861" i="11"/>
  <c r="AG1862" i="11"/>
  <c r="AG1863" i="11"/>
  <c r="AG1864" i="11"/>
  <c r="AG1865" i="11"/>
  <c r="AG1866" i="11"/>
  <c r="AG1867" i="11"/>
  <c r="AG1868" i="11"/>
  <c r="AG1869" i="11"/>
  <c r="AG1870" i="11"/>
  <c r="AG1871" i="11"/>
  <c r="AG1872" i="11"/>
  <c r="AG1873" i="11"/>
  <c r="AG1874" i="11"/>
  <c r="AG1875" i="11"/>
  <c r="AG1876" i="11"/>
  <c r="AG1877" i="11"/>
  <c r="AG1878" i="11"/>
  <c r="AG1879" i="11"/>
  <c r="AG1880" i="11"/>
  <c r="AG1881" i="11"/>
  <c r="AG1882" i="11"/>
  <c r="AG1883" i="11"/>
  <c r="AG1884" i="11"/>
  <c r="AG1885" i="11"/>
  <c r="AG1886" i="11"/>
  <c r="AG1887" i="11"/>
  <c r="AG1888" i="11"/>
  <c r="AG1889" i="11"/>
  <c r="AG1890" i="11"/>
  <c r="AG1891" i="11"/>
  <c r="AG1892" i="11"/>
  <c r="AG1893" i="11"/>
  <c r="AG1894" i="11"/>
  <c r="AG1895" i="11"/>
  <c r="AG1896" i="11"/>
  <c r="AG1897" i="11"/>
  <c r="AG1898" i="11"/>
  <c r="AG1899" i="11"/>
  <c r="AG1900" i="11"/>
  <c r="AG1901" i="11"/>
  <c r="AG1902" i="11"/>
  <c r="AG1903" i="11"/>
  <c r="AG1904" i="11"/>
  <c r="AG1905" i="11"/>
  <c r="AG1906" i="11"/>
  <c r="AG1907" i="11"/>
  <c r="AG1908" i="11"/>
  <c r="AG1909" i="11"/>
  <c r="AG1910" i="11"/>
  <c r="AG1911" i="11"/>
  <c r="AG1912" i="11"/>
  <c r="AG1913" i="11"/>
  <c r="AG1914" i="11"/>
  <c r="AG1915" i="11"/>
  <c r="AG1916" i="11"/>
  <c r="AG1917" i="11"/>
  <c r="AG1918" i="11"/>
  <c r="AG1919" i="11"/>
  <c r="AG1920" i="11"/>
  <c r="AG1921" i="11"/>
  <c r="AG1922" i="11"/>
  <c r="AG1923" i="11"/>
  <c r="AG1924" i="11"/>
  <c r="AG1925" i="11"/>
  <c r="AG1926" i="11"/>
  <c r="AG1927" i="11"/>
  <c r="AG1928" i="11"/>
  <c r="AG1929" i="11"/>
  <c r="AG1930" i="11"/>
  <c r="AG1931" i="11"/>
  <c r="AG1932" i="11"/>
  <c r="AG1933" i="11"/>
  <c r="AG1934" i="11"/>
  <c r="AG1935" i="11"/>
  <c r="AG1936" i="11"/>
  <c r="AG1937" i="11"/>
  <c r="AG1938" i="11"/>
  <c r="AG1939" i="11"/>
  <c r="AG1940" i="11"/>
  <c r="AG1941" i="11"/>
  <c r="AG1942" i="11"/>
  <c r="AG1943" i="11"/>
  <c r="AG1944" i="11"/>
  <c r="AG1945" i="11"/>
  <c r="AG1946" i="11"/>
  <c r="AG1947" i="11"/>
  <c r="AG1948" i="11"/>
  <c r="AG1949" i="11"/>
  <c r="AG1950" i="11"/>
  <c r="AG1951" i="11"/>
  <c r="AG1952" i="11"/>
  <c r="AG1953" i="11"/>
  <c r="AG1954" i="11"/>
  <c r="AG1955" i="11"/>
  <c r="AG1956" i="11"/>
  <c r="AG1957" i="11"/>
  <c r="AG1958" i="11"/>
  <c r="AG1959" i="11"/>
  <c r="AG1960" i="11"/>
  <c r="AG1961" i="11"/>
  <c r="AG1962" i="11"/>
  <c r="AG1963" i="11"/>
  <c r="AG1964" i="11"/>
  <c r="AG1965" i="11"/>
  <c r="AG1966" i="11"/>
  <c r="AG1967" i="11"/>
  <c r="AG1968" i="11"/>
  <c r="AG1969" i="11"/>
  <c r="AG1970" i="11"/>
  <c r="AG1971" i="11"/>
  <c r="AG1972" i="11"/>
  <c r="AG1973" i="11"/>
  <c r="AG1974" i="11"/>
  <c r="AG1975" i="11"/>
  <c r="AG1976" i="11"/>
  <c r="AG1977" i="11"/>
  <c r="AG1978" i="11"/>
  <c r="AG1979" i="11"/>
  <c r="AG1980" i="11"/>
  <c r="AG1981" i="11"/>
  <c r="AG1982" i="11"/>
  <c r="AG1983" i="11"/>
  <c r="AG1984" i="11"/>
  <c r="AG1985" i="11"/>
  <c r="AG1986" i="11"/>
  <c r="AG1987" i="11"/>
  <c r="AG1988" i="11"/>
  <c r="AG1989" i="11"/>
  <c r="AG1990" i="11"/>
  <c r="AG1991" i="11"/>
  <c r="AG1992" i="11"/>
  <c r="AG1993" i="11"/>
  <c r="AG1994" i="11"/>
  <c r="AG1995" i="11"/>
  <c r="AG1996" i="11"/>
  <c r="AG1997" i="11"/>
  <c r="AG1998" i="11"/>
  <c r="AG1999" i="11"/>
  <c r="AG2000" i="11"/>
  <c r="AG2001" i="11"/>
  <c r="AG2002" i="11"/>
  <c r="AG2003" i="11"/>
  <c r="AG2004" i="11"/>
  <c r="AG2005" i="11"/>
  <c r="AG2006" i="11"/>
  <c r="AG2007" i="11"/>
  <c r="AG2008" i="11"/>
  <c r="AG2009" i="11"/>
  <c r="AG2010" i="11"/>
  <c r="AG2011" i="11"/>
  <c r="AG2012" i="11"/>
  <c r="AG2013" i="11"/>
  <c r="AG2014" i="11"/>
  <c r="AG2015" i="11"/>
  <c r="AG2016" i="11"/>
  <c r="AG2017" i="11"/>
  <c r="AG2018" i="11"/>
  <c r="AG2019" i="11"/>
  <c r="AG2020" i="11"/>
  <c r="AG2021" i="11"/>
  <c r="AG2022" i="11"/>
  <c r="AG2023" i="11"/>
  <c r="AG2024" i="11"/>
  <c r="AG2025" i="11"/>
  <c r="AG2026" i="11"/>
  <c r="AG2027" i="11"/>
  <c r="AG2028" i="11"/>
  <c r="AG2029" i="11"/>
  <c r="AG2030" i="11"/>
  <c r="AG2031" i="11"/>
  <c r="AG2032" i="11"/>
  <c r="AG2033" i="11"/>
  <c r="AG2034" i="11"/>
  <c r="AG2035" i="11"/>
  <c r="AG2036" i="11"/>
  <c r="AG2037" i="11"/>
  <c r="AG2038" i="11"/>
  <c r="AG2039" i="11"/>
  <c r="AG2040" i="11"/>
  <c r="AG2041" i="11"/>
  <c r="AG2042" i="11"/>
  <c r="AG2043" i="11"/>
  <c r="AG2044" i="11"/>
  <c r="AG2045" i="11"/>
  <c r="AG2046" i="11"/>
  <c r="AG2047" i="11"/>
  <c r="AG2048" i="11"/>
  <c r="AG2049" i="11"/>
  <c r="AG2050" i="11"/>
  <c r="AG2051" i="11"/>
  <c r="AG2052" i="11"/>
  <c r="AG2053" i="11"/>
  <c r="AG2054" i="11"/>
  <c r="AG2055" i="11"/>
  <c r="AG2056" i="11"/>
  <c r="AG2057" i="11"/>
  <c r="AG2058" i="11"/>
  <c r="AG2059" i="11"/>
  <c r="AG2060" i="11"/>
  <c r="AG2061" i="11"/>
  <c r="AG2062" i="11"/>
  <c r="AG2063" i="11"/>
  <c r="AG2064" i="11"/>
  <c r="AG2065" i="11"/>
  <c r="AG2066" i="11"/>
  <c r="AG2067" i="11"/>
  <c r="AG2068" i="11"/>
  <c r="AG2069" i="11"/>
  <c r="AG2070" i="11"/>
  <c r="AG2071" i="11"/>
  <c r="AG2072" i="11"/>
  <c r="AG2073" i="11"/>
  <c r="AG2074" i="11"/>
  <c r="AG2075" i="11"/>
  <c r="AG2076" i="11"/>
  <c r="AG2077" i="11"/>
  <c r="AG2078" i="11"/>
  <c r="AG2079" i="11"/>
  <c r="AG2080" i="11"/>
  <c r="AG2081" i="11"/>
  <c r="AG2082" i="11"/>
  <c r="AG2083" i="11"/>
  <c r="AG2084" i="11"/>
  <c r="AG2085" i="11"/>
  <c r="AG2086" i="11"/>
  <c r="AG2087" i="11"/>
  <c r="AG2088" i="11"/>
  <c r="AG2089" i="11"/>
  <c r="AG2090" i="11"/>
  <c r="AG2091" i="11"/>
  <c r="AG2092" i="11"/>
  <c r="AG2093" i="11"/>
  <c r="AG2094" i="11"/>
  <c r="AG2095" i="11"/>
  <c r="AG2096" i="11"/>
  <c r="AG2097" i="11"/>
  <c r="AG2098" i="11"/>
  <c r="AG2099" i="11"/>
  <c r="AG2100" i="11"/>
  <c r="AG2101" i="11"/>
  <c r="AG2102" i="11"/>
  <c r="AG2103" i="11"/>
  <c r="AG2104" i="11"/>
  <c r="AG2105" i="11"/>
  <c r="AG2106" i="11"/>
  <c r="AG2107" i="11"/>
  <c r="AG2108" i="11"/>
  <c r="AG2109" i="11"/>
  <c r="AG2110" i="11"/>
  <c r="AG2111" i="11"/>
  <c r="AG2112" i="11"/>
  <c r="AG2113" i="11"/>
  <c r="AG2114" i="11"/>
  <c r="AG2115" i="11"/>
  <c r="AG2116" i="11"/>
  <c r="AG2117" i="11"/>
  <c r="AG2118" i="11"/>
  <c r="AG2119" i="11"/>
  <c r="AG2120" i="11"/>
  <c r="AG2121" i="11"/>
  <c r="AG2122" i="11"/>
  <c r="AG2123" i="11"/>
  <c r="AG2124" i="11"/>
  <c r="AG2125" i="11"/>
  <c r="AG2126" i="11"/>
  <c r="AG2127" i="11"/>
  <c r="AG2128" i="11"/>
  <c r="AG2129" i="11"/>
  <c r="AG2130" i="11"/>
  <c r="AG2131" i="11"/>
  <c r="AG2132" i="11"/>
  <c r="AG2133" i="11"/>
  <c r="AG2134" i="11"/>
  <c r="AG2135" i="11"/>
  <c r="AG2136" i="11"/>
  <c r="AG2137" i="11"/>
  <c r="AG2138" i="11"/>
  <c r="AG2139" i="11"/>
  <c r="AG2140" i="11"/>
  <c r="AG2141" i="11"/>
  <c r="AG2142" i="11"/>
  <c r="AG2143" i="11"/>
  <c r="AG2144" i="11"/>
  <c r="AG2145" i="11"/>
  <c r="AG2146" i="11"/>
  <c r="AG2147" i="11"/>
  <c r="AG2148" i="11"/>
  <c r="AG2149" i="11"/>
  <c r="AG2150" i="11"/>
  <c r="AG2151" i="11"/>
  <c r="AG2152" i="11"/>
  <c r="AG2153" i="11"/>
  <c r="AG2154" i="11"/>
  <c r="AG2155" i="11"/>
  <c r="AG2156" i="11"/>
  <c r="AG2157" i="11"/>
  <c r="AG2158" i="11"/>
  <c r="AG2159" i="11"/>
  <c r="AG2160" i="11"/>
  <c r="AG2161" i="11"/>
  <c r="AG2162" i="11"/>
  <c r="AG2163" i="11"/>
  <c r="AG2164" i="11"/>
  <c r="AG2165" i="11"/>
  <c r="AG2166" i="11"/>
  <c r="AG2167" i="11"/>
  <c r="AG2168" i="11"/>
  <c r="AG2169" i="11"/>
  <c r="AG2170" i="11"/>
  <c r="AG2171" i="11"/>
  <c r="AG2172" i="11"/>
  <c r="AG2173" i="11"/>
  <c r="AG2174" i="11"/>
  <c r="AG2175" i="11"/>
  <c r="AG2176" i="11"/>
  <c r="AG2177" i="11"/>
  <c r="AG2178" i="11"/>
  <c r="AG2179" i="11"/>
  <c r="AG2180" i="11"/>
  <c r="AG2181" i="11"/>
  <c r="AG2182" i="11"/>
  <c r="AG2183" i="11"/>
  <c r="AG2184" i="11"/>
  <c r="AG2185" i="11"/>
  <c r="AG2186" i="11"/>
  <c r="AG2187" i="11"/>
  <c r="AG2188" i="11"/>
  <c r="AG2189" i="11"/>
  <c r="AG2190" i="11"/>
  <c r="AG2191" i="11"/>
  <c r="AG2192" i="11"/>
  <c r="AG2193" i="11"/>
  <c r="AG2194" i="11"/>
  <c r="AG2195" i="11"/>
  <c r="AG2196" i="11"/>
  <c r="AG2197" i="11"/>
  <c r="AG2198" i="11"/>
  <c r="AG2199" i="11"/>
  <c r="AG2200" i="11"/>
  <c r="AG2201" i="11"/>
  <c r="AG2202" i="11"/>
  <c r="AG2203" i="11"/>
  <c r="AG2204" i="11"/>
  <c r="AG2205" i="11"/>
  <c r="AG2206" i="11"/>
  <c r="AG2207" i="11"/>
  <c r="AG2208" i="11"/>
  <c r="AG2209" i="11"/>
  <c r="AG2210" i="11"/>
  <c r="AG2211" i="11"/>
  <c r="AG2212" i="11"/>
  <c r="AG2213" i="11"/>
  <c r="AG2214" i="11"/>
  <c r="AG2215" i="11"/>
  <c r="AG2216" i="11"/>
  <c r="AG2217" i="11"/>
  <c r="AG2218" i="11"/>
  <c r="AG2219" i="11"/>
  <c r="AG2220" i="11"/>
  <c r="AG2221" i="11"/>
  <c r="AG2222" i="11"/>
  <c r="AG2223" i="11"/>
  <c r="AG2224" i="11"/>
  <c r="AG2225" i="11"/>
  <c r="AG2226" i="11"/>
  <c r="AG2227" i="11"/>
  <c r="AG2228" i="11"/>
  <c r="AG2229" i="11"/>
  <c r="AG2230" i="11"/>
  <c r="AG2231" i="11"/>
  <c r="AG2232" i="11"/>
  <c r="AG2233" i="11"/>
  <c r="AG2234" i="11"/>
  <c r="AG2235" i="11"/>
  <c r="AG2236" i="11"/>
  <c r="AG2237" i="11"/>
  <c r="AG2238" i="11"/>
  <c r="AG2239" i="11"/>
  <c r="AG2240" i="11"/>
  <c r="AG2241" i="11"/>
  <c r="AG2242" i="11"/>
  <c r="AG2243" i="11"/>
  <c r="AG2244" i="11"/>
  <c r="AG2245" i="11"/>
  <c r="AG2246" i="11"/>
  <c r="AG2247" i="11"/>
  <c r="AG2248" i="11"/>
  <c r="AG2249" i="11"/>
  <c r="AG2250" i="11"/>
  <c r="AG2251" i="11"/>
  <c r="AG2252" i="11"/>
  <c r="AG2253" i="11"/>
  <c r="AG2254" i="11"/>
  <c r="AG2255" i="11"/>
  <c r="AG2256" i="11"/>
  <c r="AG2257" i="11"/>
  <c r="AG2258" i="11"/>
  <c r="AG2259" i="11"/>
  <c r="AG2260" i="11"/>
  <c r="AG2261" i="11"/>
  <c r="AG2262" i="11"/>
  <c r="AG2263" i="11"/>
  <c r="AG2264" i="11"/>
  <c r="AG2265" i="11"/>
  <c r="AG2266" i="11"/>
  <c r="AG2267" i="11"/>
  <c r="AG2268" i="11"/>
  <c r="AG2269" i="11"/>
  <c r="AG2270" i="11"/>
  <c r="AG2271" i="11"/>
  <c r="AG2272" i="11"/>
  <c r="AG2273" i="11"/>
  <c r="AG2274" i="11"/>
  <c r="AG2275" i="11"/>
  <c r="AG2276" i="11"/>
  <c r="AG2277" i="11"/>
  <c r="AG2278" i="11"/>
  <c r="AG2279" i="11"/>
  <c r="AG2280" i="11"/>
  <c r="AG2281" i="11"/>
  <c r="AG2282" i="11"/>
  <c r="AG2283" i="11"/>
  <c r="AG2284" i="11"/>
  <c r="AG2285" i="11"/>
  <c r="AG2286" i="11"/>
  <c r="AG2287" i="11"/>
  <c r="AG2288" i="11"/>
  <c r="AG2289" i="11"/>
  <c r="AG2290" i="11"/>
  <c r="AG2291" i="11"/>
  <c r="AG2292" i="11"/>
  <c r="AG2293" i="11"/>
  <c r="AG2294" i="11"/>
  <c r="AG2295" i="11"/>
  <c r="AG2296" i="11"/>
  <c r="AG2297" i="11"/>
  <c r="AG2298" i="11"/>
  <c r="AG2299" i="11"/>
  <c r="AG2300" i="11"/>
  <c r="AG2301" i="11"/>
  <c r="AG2302" i="11"/>
  <c r="AG2303" i="11"/>
  <c r="AG2304" i="11"/>
  <c r="AG2305" i="11"/>
  <c r="AG2306" i="11"/>
  <c r="AG2307" i="11"/>
  <c r="AG2308" i="11"/>
  <c r="AG2309" i="11"/>
  <c r="AG2310" i="11"/>
  <c r="AG2311" i="11"/>
  <c r="AG2312" i="11"/>
  <c r="AG2313" i="11"/>
  <c r="AG2314" i="11"/>
  <c r="AG2315" i="11"/>
  <c r="AG2316" i="11"/>
  <c r="AG2317" i="11"/>
  <c r="AG2318" i="11"/>
  <c r="AG2319" i="11"/>
  <c r="AG2320" i="11"/>
  <c r="AG2321" i="11"/>
  <c r="AG2322" i="11"/>
  <c r="AG2323" i="11"/>
  <c r="AG2324" i="11"/>
  <c r="AG2325" i="11"/>
  <c r="AG2326" i="11"/>
  <c r="AG2327" i="11"/>
  <c r="AG2328" i="11"/>
  <c r="AG2329" i="11"/>
  <c r="AG2330" i="11"/>
  <c r="AG2331" i="11"/>
  <c r="AG2332" i="11"/>
  <c r="AG2333" i="11"/>
  <c r="AG2334" i="11"/>
  <c r="AG2335" i="11"/>
  <c r="AG2336" i="11"/>
  <c r="AG2337" i="11"/>
  <c r="AG2338" i="11"/>
  <c r="AG2339" i="11"/>
  <c r="AG2340" i="11"/>
  <c r="AG2341" i="11"/>
  <c r="AG2342" i="11"/>
  <c r="AG2343" i="11"/>
  <c r="AG2344" i="11"/>
  <c r="AG2345" i="11"/>
  <c r="AG2346" i="11"/>
  <c r="AG2347" i="11"/>
  <c r="AG2348" i="11"/>
  <c r="AG2349" i="11"/>
  <c r="AG2350" i="11"/>
  <c r="AG2351" i="11"/>
  <c r="AG2352" i="11"/>
  <c r="AG2353" i="11"/>
  <c r="AG2354" i="11"/>
  <c r="AG2355" i="11"/>
  <c r="AG2356" i="11"/>
  <c r="AG2357" i="11"/>
  <c r="AG2358" i="11"/>
  <c r="AG2359" i="11"/>
  <c r="AG2360" i="11"/>
  <c r="AG2361" i="11"/>
  <c r="AG2362" i="11"/>
  <c r="AG2363" i="11"/>
  <c r="AG2364" i="11"/>
  <c r="AG2365" i="11"/>
  <c r="AG2366" i="11"/>
  <c r="AG2367" i="11"/>
  <c r="AG2368" i="11"/>
  <c r="AG2369" i="11"/>
  <c r="AG2370" i="11"/>
  <c r="AG2371" i="11"/>
  <c r="AG2372" i="11"/>
  <c r="AG2373" i="11"/>
  <c r="AG2374" i="11"/>
  <c r="AG2375" i="11"/>
  <c r="AG2376" i="11"/>
  <c r="AG2377" i="11"/>
  <c r="AG2378" i="11"/>
  <c r="AG2379" i="11"/>
  <c r="AG2380" i="11"/>
  <c r="AG2381" i="11"/>
  <c r="AG2382" i="11"/>
  <c r="AG2383" i="11"/>
  <c r="AG2384" i="11"/>
  <c r="AG2385" i="11"/>
  <c r="AG2386" i="11"/>
  <c r="AG2387" i="11"/>
  <c r="AG2388" i="11"/>
  <c r="AG2389" i="11"/>
  <c r="AG2390" i="11"/>
  <c r="AG2391" i="11"/>
  <c r="AG2392" i="11"/>
  <c r="AG2393" i="11"/>
  <c r="AG2394" i="11"/>
  <c r="AG2395" i="11"/>
  <c r="AG2396" i="11"/>
  <c r="AG2397" i="11"/>
  <c r="AG2398" i="11"/>
  <c r="AG2399" i="11"/>
  <c r="AG2400" i="11"/>
  <c r="AG2401" i="11"/>
  <c r="AG2402" i="11"/>
  <c r="AG2403" i="11"/>
  <c r="AG2404" i="11"/>
  <c r="AG2405" i="11"/>
  <c r="AG2406" i="11"/>
  <c r="AG2407" i="11"/>
  <c r="AG2408" i="11"/>
  <c r="AG2409" i="11"/>
  <c r="AG2410" i="11"/>
  <c r="AG2411" i="11"/>
  <c r="AG2412" i="11"/>
  <c r="AG2413" i="11"/>
  <c r="AG2414" i="11"/>
  <c r="AG2415" i="11"/>
  <c r="AG2416" i="11"/>
  <c r="AG2417" i="11"/>
  <c r="AG2418" i="11"/>
  <c r="AG2419" i="11"/>
  <c r="AG2420" i="11"/>
  <c r="AG2421" i="11"/>
  <c r="AG2422" i="11"/>
  <c r="AG2423" i="11"/>
  <c r="AG2424" i="11"/>
  <c r="AG2425" i="11"/>
  <c r="AG2426" i="11"/>
  <c r="AG2427" i="11"/>
  <c r="AG2428" i="11"/>
  <c r="AG2429" i="11"/>
  <c r="AG2430" i="11"/>
  <c r="AG2431" i="11"/>
  <c r="AG2432" i="11"/>
  <c r="AG2433" i="11"/>
  <c r="AG2434" i="11"/>
  <c r="AG2435" i="11"/>
  <c r="AG2436" i="11"/>
  <c r="AG2437" i="11"/>
  <c r="AG2438" i="11"/>
  <c r="AG2439" i="11"/>
  <c r="AG2440" i="11"/>
  <c r="AG2441" i="11"/>
  <c r="AG2442" i="11"/>
  <c r="AG2443" i="11"/>
  <c r="AG2444" i="11"/>
  <c r="AG2445" i="11"/>
  <c r="AG2446" i="11"/>
  <c r="AG2447" i="11"/>
  <c r="AG2448" i="11"/>
  <c r="AG2449" i="11"/>
  <c r="AG2450" i="11"/>
  <c r="AG2451" i="11"/>
  <c r="AG2452" i="11"/>
  <c r="AG2453" i="11"/>
  <c r="AG2454" i="11"/>
  <c r="AG2455" i="11"/>
  <c r="AG2456" i="11"/>
  <c r="AG2457" i="11"/>
  <c r="AG2458" i="11"/>
  <c r="AG2459" i="11"/>
  <c r="AG2460" i="11"/>
  <c r="AG2461" i="11"/>
  <c r="AG2462" i="11"/>
  <c r="AG2463" i="11"/>
  <c r="AG2464" i="11"/>
  <c r="AG2465" i="11"/>
  <c r="AG2466" i="11"/>
  <c r="AG2467" i="11"/>
  <c r="AG2468" i="11"/>
  <c r="AG2469" i="11"/>
  <c r="AG2470" i="11"/>
  <c r="AG2471" i="11"/>
  <c r="AG2472" i="11"/>
  <c r="AG2473" i="11"/>
  <c r="AG2474" i="11"/>
  <c r="AG2475" i="11"/>
  <c r="AG2476" i="11"/>
  <c r="AG2477" i="11"/>
  <c r="AG2478" i="11"/>
  <c r="AG2479" i="11"/>
  <c r="AG2480" i="11"/>
  <c r="AG2481" i="11"/>
  <c r="AG2482" i="11"/>
  <c r="AG2483" i="11"/>
  <c r="AG2484" i="11"/>
  <c r="AG2485" i="11"/>
  <c r="AG2486" i="11"/>
  <c r="AG2487" i="11"/>
  <c r="AG2488" i="11"/>
  <c r="AG2489" i="11"/>
  <c r="AG2490" i="11"/>
  <c r="AG2491" i="11"/>
  <c r="AG2492" i="11"/>
  <c r="AG2493" i="11"/>
  <c r="AG2494" i="11"/>
  <c r="AG2495" i="11"/>
  <c r="AG2496" i="11"/>
  <c r="AG2497" i="11"/>
  <c r="AG2498" i="11"/>
  <c r="AG2499" i="11"/>
  <c r="AG2500" i="11"/>
  <c r="AG2501" i="11"/>
  <c r="AG2502" i="11"/>
  <c r="AG2503" i="11"/>
  <c r="AG2504" i="11"/>
  <c r="AG2505" i="11"/>
  <c r="AG2506" i="11"/>
  <c r="AG2507" i="11"/>
  <c r="AG2508" i="11"/>
  <c r="AG2509" i="11"/>
  <c r="AG2510" i="11"/>
  <c r="AG2511" i="11"/>
  <c r="AG2512" i="11"/>
  <c r="AG2513" i="11"/>
  <c r="AG2514" i="11"/>
  <c r="AG2515" i="11"/>
  <c r="AG2516" i="11"/>
  <c r="AG2517" i="11"/>
  <c r="AG2518" i="11"/>
  <c r="AG2519" i="11"/>
  <c r="AG2520" i="11"/>
  <c r="AG2521" i="11"/>
  <c r="AG2522" i="11"/>
  <c r="AG2523" i="11"/>
  <c r="AG2524" i="11"/>
  <c r="AG2525" i="11"/>
  <c r="AG2526" i="11"/>
  <c r="AG2527" i="11"/>
  <c r="AG2528" i="11"/>
  <c r="AG2529" i="11"/>
  <c r="AG2530" i="11"/>
  <c r="AG2531" i="11"/>
  <c r="AG2532" i="11"/>
  <c r="AG2533" i="11"/>
  <c r="AG2534" i="11"/>
  <c r="AG2535" i="11"/>
  <c r="AG2536" i="11"/>
  <c r="AG2537" i="11"/>
  <c r="AG2538" i="11"/>
  <c r="AG2539" i="11"/>
  <c r="AG2540" i="11"/>
  <c r="AG2541" i="11"/>
  <c r="AG2542" i="11"/>
  <c r="AG2543" i="11"/>
  <c r="AG2544" i="11"/>
  <c r="AG2545" i="11"/>
  <c r="AG2546" i="11"/>
  <c r="AG2547" i="11"/>
  <c r="AG2548" i="11"/>
  <c r="AG2549" i="11"/>
  <c r="AG2550" i="11"/>
  <c r="AG2551" i="11"/>
  <c r="AG2552" i="11"/>
  <c r="AG2553" i="11"/>
  <c r="AG2554" i="11"/>
  <c r="AG2555" i="11"/>
  <c r="AG2556" i="11"/>
  <c r="AG2557" i="11"/>
  <c r="AG2558" i="11"/>
  <c r="AG2559" i="11"/>
  <c r="AG2560" i="11"/>
  <c r="AG2561" i="11"/>
  <c r="AG2562" i="11"/>
  <c r="AG2563" i="11"/>
  <c r="AG2564" i="11"/>
  <c r="AG2565" i="11"/>
  <c r="AG2566" i="11"/>
  <c r="AG2567" i="11"/>
  <c r="AG2568" i="11"/>
  <c r="AG2569" i="11"/>
  <c r="AG2570" i="11"/>
  <c r="AG2571" i="11"/>
  <c r="AG2572" i="11"/>
  <c r="AG2573" i="11"/>
  <c r="AG2574" i="11"/>
  <c r="AG2575" i="11"/>
  <c r="AG2576" i="11"/>
  <c r="AG2577" i="11"/>
  <c r="AG2578" i="11"/>
  <c r="AG2579" i="11"/>
  <c r="AG2580" i="11"/>
  <c r="AG2581" i="11"/>
  <c r="AG2582" i="11"/>
  <c r="AG2583" i="11"/>
  <c r="AG2584" i="11"/>
  <c r="AG2585" i="11"/>
  <c r="AG2586" i="11"/>
  <c r="AG2587" i="11"/>
  <c r="AG2588" i="11"/>
  <c r="AG2589" i="11"/>
  <c r="AG2590" i="11"/>
  <c r="AG2591" i="11"/>
  <c r="AG2592" i="11"/>
  <c r="AG2593" i="11"/>
  <c r="AG2594" i="11"/>
  <c r="AG2595" i="11"/>
  <c r="AG2596" i="11"/>
  <c r="AG2597" i="11"/>
  <c r="AG2598" i="11"/>
  <c r="AG2599" i="11"/>
  <c r="AG2600" i="11"/>
  <c r="AG2601" i="11"/>
  <c r="AG2602" i="11"/>
  <c r="AG2603" i="11"/>
  <c r="AG2604" i="11"/>
  <c r="AG2605" i="11"/>
  <c r="AG2606" i="11"/>
  <c r="AG2607" i="11"/>
  <c r="AG2608" i="11"/>
  <c r="AG2609" i="11"/>
  <c r="AG2610" i="11"/>
  <c r="AG2611" i="11"/>
  <c r="AG2612" i="11"/>
  <c r="AG2613" i="11"/>
  <c r="AG2614" i="11"/>
  <c r="AG2615" i="11"/>
  <c r="AG2616" i="11"/>
  <c r="AG2617" i="11"/>
  <c r="AG2618" i="11"/>
  <c r="AG2619" i="11"/>
  <c r="AG2620" i="11"/>
  <c r="AG2621" i="11"/>
  <c r="AG2622" i="11"/>
  <c r="AG2623" i="11"/>
  <c r="AG2624" i="11"/>
  <c r="AG2625" i="11"/>
  <c r="AG2626" i="11"/>
  <c r="AG2627" i="11"/>
  <c r="AG2628" i="11"/>
  <c r="AG2629" i="11"/>
  <c r="AG2630" i="11"/>
  <c r="AG2631" i="11"/>
  <c r="AG2632" i="11"/>
  <c r="AG2633" i="11"/>
  <c r="AG2634" i="11"/>
  <c r="AG2635" i="11"/>
  <c r="AG2636" i="11"/>
  <c r="AG2637" i="11"/>
  <c r="AG2638" i="11"/>
  <c r="AG2639" i="11"/>
  <c r="AG2640" i="11"/>
  <c r="AG2641" i="11"/>
  <c r="AG2642" i="11"/>
  <c r="AG2643" i="11"/>
  <c r="AG2644" i="11"/>
  <c r="AG2645" i="11"/>
  <c r="AG2646" i="11"/>
  <c r="AG2647" i="11"/>
  <c r="AG2648" i="11"/>
  <c r="AG2649" i="11"/>
  <c r="AG2650" i="11"/>
  <c r="AG2651" i="11"/>
  <c r="AG2652" i="11"/>
  <c r="AG2653" i="11"/>
  <c r="AG2654" i="11"/>
  <c r="AG2655" i="11"/>
  <c r="AG2656" i="11"/>
  <c r="AG2657" i="11"/>
  <c r="AG2658" i="11"/>
  <c r="AG2659" i="11"/>
  <c r="AG2660" i="11"/>
  <c r="AG2661" i="11"/>
  <c r="AG2662" i="11"/>
  <c r="AG2663" i="11"/>
  <c r="AG2664" i="11"/>
  <c r="AG2665" i="11"/>
  <c r="AG2666" i="11"/>
  <c r="AG2667" i="11"/>
  <c r="AG2668" i="11"/>
  <c r="AG2669" i="11"/>
  <c r="AG2670" i="11"/>
  <c r="AG2671" i="11"/>
  <c r="AG2672" i="11"/>
  <c r="AG2673" i="11"/>
  <c r="AG2674" i="11"/>
  <c r="AG2675" i="11"/>
  <c r="AG2676" i="11"/>
  <c r="AG2677" i="11"/>
  <c r="AG2678" i="11"/>
  <c r="AG2679" i="11"/>
  <c r="AG2680" i="11"/>
  <c r="AG2681" i="11"/>
  <c r="AG2682" i="11"/>
  <c r="AG2683" i="11"/>
  <c r="AG2684" i="11"/>
  <c r="AG2685" i="11"/>
  <c r="AG2686" i="11"/>
  <c r="AG2687" i="11"/>
  <c r="AG2688" i="11"/>
  <c r="AG2689" i="11"/>
  <c r="AG2690" i="11"/>
  <c r="AG2691" i="11"/>
  <c r="AG2692" i="11"/>
  <c r="AG2693" i="11"/>
  <c r="AG2694" i="11"/>
  <c r="AG2695" i="11"/>
  <c r="AG2696" i="11"/>
  <c r="AG2697" i="11"/>
  <c r="AG2698" i="11"/>
  <c r="AG2699" i="11"/>
  <c r="AG2700" i="11"/>
  <c r="AG2701" i="11"/>
  <c r="AG2702" i="11"/>
  <c r="AG2703" i="11"/>
  <c r="AG2704" i="11"/>
  <c r="AG2705" i="11"/>
  <c r="AG2706" i="11"/>
  <c r="AG2707" i="11"/>
  <c r="AG2708" i="11"/>
  <c r="AG2709" i="11"/>
  <c r="AG2710" i="11"/>
  <c r="AG2711" i="11"/>
  <c r="AG2712" i="11"/>
  <c r="AG2713" i="11"/>
  <c r="AG2714" i="11"/>
  <c r="AG2715" i="11"/>
  <c r="AG2716" i="11"/>
  <c r="AG2717" i="11"/>
  <c r="AG2718" i="11"/>
  <c r="AG2719" i="11"/>
  <c r="AG2720" i="11"/>
  <c r="AG2721" i="11"/>
  <c r="AG2722" i="11"/>
  <c r="AG2723" i="11"/>
  <c r="AG2724" i="11"/>
  <c r="AG2725" i="11"/>
  <c r="AG2726" i="11"/>
  <c r="AG2727" i="11"/>
  <c r="AG2728" i="11"/>
  <c r="AG2729" i="11"/>
  <c r="AG2730" i="11"/>
  <c r="AG2731" i="11"/>
  <c r="AG2732" i="11"/>
  <c r="AG2733" i="11"/>
  <c r="AG2734" i="11"/>
  <c r="AG2735" i="11"/>
  <c r="AG2736" i="11"/>
  <c r="AG2737" i="11"/>
  <c r="AG2738" i="11"/>
  <c r="AG2739" i="11"/>
  <c r="AG2740" i="11"/>
  <c r="AG2741" i="11"/>
  <c r="AG2742" i="11"/>
  <c r="AG2743" i="11"/>
  <c r="AG2744" i="11"/>
  <c r="AG2745" i="11"/>
  <c r="AG2746" i="11"/>
  <c r="AG2747" i="11"/>
  <c r="AG2748" i="11"/>
  <c r="AG2749" i="11"/>
  <c r="AG2750" i="11"/>
  <c r="AG2751" i="11"/>
  <c r="AG2752" i="11"/>
  <c r="AG2753" i="11"/>
  <c r="AG2754" i="11"/>
  <c r="AG2755" i="11"/>
  <c r="AG2756" i="11"/>
  <c r="AG2757" i="11"/>
  <c r="AG2758" i="11"/>
  <c r="AG2759" i="11"/>
  <c r="AG2760" i="11"/>
  <c r="AG2761" i="11"/>
  <c r="AG2762" i="11"/>
  <c r="AG2763" i="11"/>
  <c r="AG2764" i="11"/>
  <c r="AG2765" i="11"/>
  <c r="AG2766" i="11"/>
  <c r="AG2767" i="11"/>
  <c r="AG2768" i="11"/>
  <c r="AG2769" i="11"/>
  <c r="AG2770" i="11"/>
  <c r="AG2771" i="11"/>
  <c r="AG2772" i="11"/>
  <c r="AG2773" i="11"/>
  <c r="AG2774" i="11"/>
  <c r="AG2775" i="11"/>
  <c r="AG2776" i="11"/>
  <c r="AG2777" i="11"/>
  <c r="AG2778" i="11"/>
  <c r="AG2779" i="11"/>
  <c r="AG2780" i="11"/>
  <c r="AG2781" i="11"/>
  <c r="AG2782" i="11"/>
  <c r="AG2783" i="11"/>
  <c r="AG2784" i="11"/>
  <c r="AG2785" i="11"/>
  <c r="AG2786" i="11"/>
  <c r="AG2787" i="11"/>
  <c r="AG2788" i="11"/>
  <c r="AG2789" i="11"/>
  <c r="AG2790" i="11"/>
  <c r="AG2791" i="11"/>
  <c r="AG2792" i="11"/>
  <c r="AG2793" i="11"/>
  <c r="AG2794" i="11"/>
  <c r="AG2795" i="11"/>
  <c r="AG2796" i="11"/>
  <c r="AG2797" i="11"/>
  <c r="AG2798" i="11"/>
  <c r="AG2799" i="11"/>
  <c r="AG2800" i="11"/>
  <c r="AG2801" i="11"/>
  <c r="AG2802" i="11"/>
  <c r="AG2803" i="11"/>
  <c r="AG2804" i="11"/>
  <c r="AG2805" i="11"/>
  <c r="AG2806" i="11"/>
  <c r="AG2807" i="11"/>
  <c r="AG2808" i="11"/>
  <c r="AG2809" i="11"/>
  <c r="AG2810" i="11"/>
  <c r="AG2811" i="11"/>
  <c r="AG2812" i="11"/>
  <c r="AG2813" i="11"/>
  <c r="AG2814" i="11"/>
  <c r="AG2815" i="11"/>
  <c r="AG2816" i="11"/>
  <c r="AG2817" i="11"/>
  <c r="AG2818" i="11"/>
  <c r="AG2819" i="11"/>
  <c r="AG2820" i="11"/>
  <c r="AG2821" i="11"/>
  <c r="AG2822" i="11"/>
  <c r="AG2823" i="11"/>
  <c r="AG2824" i="11"/>
  <c r="AG2825" i="11"/>
  <c r="AG2826" i="11"/>
  <c r="AG2827" i="11"/>
  <c r="AG2828" i="11"/>
  <c r="AG2829" i="11"/>
  <c r="AG2830" i="11"/>
  <c r="AG2831" i="11"/>
  <c r="AG2832" i="11"/>
  <c r="AG2833" i="11"/>
  <c r="AG2834" i="11"/>
  <c r="AG2835" i="11"/>
  <c r="AG2836" i="11"/>
  <c r="AG2837" i="11"/>
  <c r="AG2838" i="11"/>
  <c r="AG2839" i="11"/>
  <c r="AG2840" i="11"/>
  <c r="AG2841" i="11"/>
  <c r="AG2842" i="11"/>
  <c r="AG2843" i="11"/>
  <c r="AG2844" i="11"/>
  <c r="AG2845" i="11"/>
  <c r="AG2846" i="11"/>
  <c r="AG2847" i="11"/>
  <c r="AG2848" i="11"/>
  <c r="AG2849" i="11"/>
  <c r="AG2850" i="11"/>
  <c r="AG2851" i="11"/>
  <c r="AG2852" i="11"/>
  <c r="AG2853" i="11"/>
  <c r="AG2854" i="11"/>
  <c r="AG2855" i="11"/>
  <c r="AG2856" i="11"/>
  <c r="AG2857" i="11"/>
  <c r="AG2858" i="11"/>
  <c r="AG2859" i="11"/>
  <c r="AG2860" i="11"/>
  <c r="AG2861" i="11"/>
  <c r="AG2862" i="11"/>
  <c r="AG2863" i="11"/>
  <c r="AG2864" i="11"/>
  <c r="AG2865" i="11"/>
  <c r="AG2866" i="11"/>
  <c r="AG2867" i="11"/>
  <c r="AG2868" i="11"/>
  <c r="AG2869" i="11"/>
  <c r="AG2870" i="11"/>
  <c r="AG2871" i="11"/>
  <c r="AG2872" i="11"/>
  <c r="AG2873" i="11"/>
  <c r="AG2874" i="11"/>
  <c r="AG2875" i="11"/>
  <c r="AG2876" i="11"/>
  <c r="AG2877" i="11"/>
  <c r="AG2878" i="11"/>
  <c r="AG2879" i="11"/>
  <c r="AG2880" i="11"/>
  <c r="AG2881" i="11"/>
  <c r="AG2882" i="11"/>
  <c r="AG2883" i="11"/>
  <c r="AG2884" i="11"/>
  <c r="AG2885" i="11"/>
  <c r="AG2886" i="11"/>
  <c r="AG2887" i="11"/>
  <c r="AG2888" i="11"/>
  <c r="AG2889" i="11"/>
  <c r="AG2890" i="11"/>
  <c r="AG2891" i="11"/>
  <c r="AG2892" i="11"/>
  <c r="AG2893" i="11"/>
  <c r="AG2894" i="11"/>
  <c r="AG2895" i="11"/>
  <c r="AG2896" i="11"/>
  <c r="AG2897" i="11"/>
  <c r="AG2898" i="11"/>
  <c r="AG2899" i="11"/>
  <c r="AG2900" i="11"/>
  <c r="AG2901" i="11"/>
  <c r="AG2902" i="11"/>
  <c r="AG2903" i="11"/>
  <c r="AG2904" i="11"/>
  <c r="AG2905" i="11"/>
  <c r="AG2906" i="11"/>
  <c r="AG2907" i="11"/>
  <c r="AG2908" i="11"/>
  <c r="AG2909" i="11"/>
  <c r="AG2910" i="11"/>
  <c r="AG2911" i="11"/>
  <c r="AG2912" i="11"/>
  <c r="AG2913" i="11"/>
  <c r="AG2914" i="11"/>
  <c r="AG2915" i="11"/>
  <c r="AG2916" i="11"/>
  <c r="AG2917" i="11"/>
  <c r="AG2918" i="11"/>
  <c r="AG2919" i="11"/>
  <c r="AG2920" i="11"/>
  <c r="AG2921" i="11"/>
  <c r="AG2922" i="11"/>
  <c r="AG2923" i="11"/>
  <c r="AG2924" i="11"/>
  <c r="AG2925" i="11"/>
  <c r="AG2926" i="11"/>
  <c r="AG2927" i="11"/>
  <c r="AG2928" i="11"/>
  <c r="AG2929" i="11"/>
  <c r="AG2930" i="11"/>
  <c r="AG2931" i="11"/>
  <c r="AG2932" i="11"/>
  <c r="AG2933" i="11"/>
  <c r="AG2934" i="11"/>
  <c r="AG2935" i="11"/>
  <c r="AG2936" i="11"/>
  <c r="AG2937" i="11"/>
  <c r="AG2938" i="11"/>
  <c r="AG2939" i="11"/>
  <c r="AG2940" i="11"/>
  <c r="AG2941" i="11"/>
  <c r="AG2942" i="11"/>
  <c r="AG2943" i="11"/>
  <c r="AG2944" i="11"/>
  <c r="AG2945" i="11"/>
  <c r="AG2946" i="11"/>
  <c r="AG2947" i="11"/>
  <c r="AG2948" i="11"/>
  <c r="AG2949" i="11"/>
  <c r="AG2950" i="11"/>
  <c r="AG2951" i="11"/>
  <c r="AG2952" i="11"/>
  <c r="AG2953" i="11"/>
  <c r="AG2954" i="11"/>
  <c r="AG2955" i="11"/>
  <c r="AG2956" i="11"/>
  <c r="AG2957" i="11"/>
  <c r="AG2958" i="11"/>
  <c r="AG2959" i="11"/>
  <c r="AG2960" i="11"/>
  <c r="AG2961" i="11"/>
  <c r="AG2962" i="11"/>
  <c r="AG2963" i="11"/>
  <c r="AG2964" i="11"/>
  <c r="AG2965" i="11"/>
  <c r="AG2966" i="11"/>
  <c r="AG2967" i="11"/>
  <c r="AG2968" i="11"/>
  <c r="AG2969" i="11"/>
  <c r="AG2970" i="11"/>
  <c r="AG2971" i="11"/>
  <c r="AG2972" i="11"/>
  <c r="AG2973" i="11"/>
  <c r="AG2974" i="11"/>
  <c r="AG2975" i="11"/>
  <c r="AG2976" i="11"/>
  <c r="AG2977" i="11"/>
  <c r="AG2978" i="11"/>
  <c r="AG2979" i="11"/>
  <c r="AG2980" i="11"/>
  <c r="AG2981" i="11"/>
  <c r="AG2982" i="11"/>
  <c r="AG2983" i="11"/>
  <c r="AG2984" i="11"/>
  <c r="AG2985" i="11"/>
  <c r="AG2986" i="11"/>
  <c r="AG2987" i="11"/>
  <c r="AG2988" i="11"/>
  <c r="AG2989" i="11"/>
  <c r="AG2990" i="11"/>
  <c r="AG2991" i="11"/>
  <c r="AG2992" i="11"/>
  <c r="AG2993" i="11"/>
  <c r="AG2994" i="11"/>
  <c r="AG2995" i="11"/>
  <c r="AG2996" i="11"/>
  <c r="AG2997" i="11"/>
  <c r="AG2998" i="11"/>
  <c r="AG2999" i="11"/>
  <c r="AG3000" i="11"/>
  <c r="AG3001" i="11"/>
  <c r="AG3002" i="11"/>
  <c r="AG3003" i="11"/>
  <c r="AG3004" i="11"/>
  <c r="AG3005" i="11"/>
  <c r="AG3006" i="11"/>
  <c r="AG3007" i="11"/>
  <c r="AG3008" i="11"/>
  <c r="AG3009" i="11"/>
  <c r="AG3010" i="11"/>
  <c r="AG3011" i="11"/>
  <c r="AG3012" i="11"/>
  <c r="AG3013" i="11"/>
  <c r="AG3014" i="11"/>
  <c r="AG3015" i="11"/>
  <c r="AG3016" i="11"/>
  <c r="AG3017" i="11"/>
  <c r="AG3018" i="11"/>
  <c r="AG3019" i="11"/>
  <c r="AG3020" i="11"/>
  <c r="AG3021" i="11"/>
  <c r="AG3022" i="11"/>
  <c r="AG3023" i="11"/>
  <c r="AG3024" i="11"/>
  <c r="AG3025" i="11"/>
  <c r="AG3026" i="11"/>
  <c r="AG3027" i="11"/>
  <c r="AG3028" i="11"/>
  <c r="AG3029" i="11"/>
  <c r="AG3030" i="11"/>
  <c r="AG3031" i="11"/>
  <c r="AG3032" i="11"/>
  <c r="AG3033" i="11"/>
  <c r="AG3034" i="11"/>
  <c r="AG3035" i="11"/>
  <c r="AG3036" i="11"/>
  <c r="AG3037" i="11"/>
  <c r="AG3038" i="11"/>
  <c r="AG3039" i="11"/>
  <c r="AG3040" i="11"/>
  <c r="AG3041" i="11"/>
  <c r="AG3042" i="11"/>
  <c r="AG3043" i="11"/>
  <c r="AG3044" i="11"/>
  <c r="AG3045" i="11"/>
  <c r="AG3046" i="11"/>
  <c r="AG3047" i="11"/>
  <c r="AG3048" i="11"/>
  <c r="AG3049" i="11"/>
  <c r="AG3050" i="11"/>
  <c r="AG3051" i="11"/>
  <c r="AG3052" i="11"/>
  <c r="AG3053" i="11"/>
  <c r="AG3054" i="11"/>
  <c r="AG3055" i="11"/>
  <c r="AG3056" i="11"/>
  <c r="AG3057" i="11"/>
  <c r="AG3058" i="11"/>
  <c r="AG3059" i="11"/>
  <c r="AG3060" i="11"/>
  <c r="AG3061" i="11"/>
  <c r="AG3062" i="11"/>
  <c r="AG3063" i="11"/>
  <c r="AG3064" i="11"/>
  <c r="AG3065" i="11"/>
  <c r="AG3066" i="11"/>
  <c r="AG3067" i="11"/>
  <c r="AG3068" i="11"/>
  <c r="AG3069" i="11"/>
  <c r="AG3070" i="11"/>
  <c r="AG3071" i="11"/>
  <c r="AG3072" i="11"/>
  <c r="AG3073" i="11"/>
  <c r="AG3074" i="11"/>
  <c r="AG3075" i="11"/>
  <c r="AG3076" i="11"/>
  <c r="AG3077" i="11"/>
  <c r="AG3078" i="11"/>
  <c r="AG3079" i="11"/>
  <c r="AG3080" i="11"/>
  <c r="AG3081" i="11"/>
  <c r="AG3082" i="11"/>
  <c r="AG3083" i="11"/>
  <c r="AG3084" i="11"/>
  <c r="AG3085" i="11"/>
  <c r="AG3086" i="11"/>
  <c r="AG3087" i="11"/>
  <c r="AG3088" i="11"/>
  <c r="AG3089" i="11"/>
  <c r="AG3090" i="11"/>
  <c r="AG3091" i="11"/>
  <c r="AG3092" i="11"/>
  <c r="AG3093" i="11"/>
  <c r="AG3094" i="11"/>
  <c r="AG3095" i="11"/>
  <c r="AG3096" i="11"/>
  <c r="AG3097" i="11"/>
  <c r="AG3098" i="11"/>
  <c r="AG3099" i="11"/>
  <c r="AG3100" i="11"/>
  <c r="AG3101" i="11"/>
  <c r="AG3102" i="11"/>
  <c r="AG3103" i="11"/>
  <c r="AG3104" i="11"/>
  <c r="AG3105" i="11"/>
  <c r="AG3106" i="11"/>
  <c r="AG3107" i="11"/>
  <c r="AG3108" i="11"/>
  <c r="AG3109" i="11"/>
  <c r="AG3110" i="11"/>
  <c r="AG3111" i="11"/>
  <c r="AG3112" i="11"/>
  <c r="AG3113" i="11"/>
  <c r="AG3114" i="11"/>
  <c r="AG3115" i="11"/>
  <c r="AG3116" i="11"/>
  <c r="AG3117" i="11"/>
  <c r="AG3118" i="11"/>
  <c r="AG3119" i="11"/>
  <c r="AG3120" i="11"/>
  <c r="AG3121" i="11"/>
  <c r="AG3122" i="11"/>
  <c r="AG3123" i="11"/>
  <c r="AG3124" i="11"/>
  <c r="AG3125" i="11"/>
  <c r="AG3126" i="11"/>
  <c r="AG3127" i="11"/>
  <c r="AG3128" i="11"/>
  <c r="AG3129" i="11"/>
  <c r="AG3130" i="11"/>
  <c r="AG3131" i="11"/>
  <c r="AG3132" i="11"/>
  <c r="AG3133" i="11"/>
  <c r="AG3134" i="11"/>
  <c r="AG3135" i="11"/>
  <c r="AG3136" i="11"/>
  <c r="AG3137" i="11"/>
  <c r="AG3138" i="11"/>
  <c r="AG3139" i="11"/>
  <c r="AG3140" i="11"/>
  <c r="AG3141" i="11"/>
  <c r="AG3142" i="11"/>
  <c r="AG3143" i="11"/>
  <c r="AG3144" i="11"/>
  <c r="AG3145" i="11"/>
  <c r="AG3146" i="11"/>
  <c r="AG3147" i="11"/>
  <c r="AG3148" i="11"/>
  <c r="AG3149" i="11"/>
  <c r="AG3150" i="11"/>
  <c r="AG3151" i="11"/>
  <c r="AG3152" i="11"/>
  <c r="AG3153" i="11"/>
  <c r="AG3154" i="11"/>
  <c r="AG3155" i="11"/>
  <c r="AG3156" i="11"/>
  <c r="AG3157" i="11"/>
  <c r="AG3158" i="11"/>
  <c r="AG3159" i="11"/>
  <c r="AG3160" i="11"/>
  <c r="AG3161" i="11"/>
  <c r="AG3162" i="11"/>
  <c r="AG3163" i="11"/>
  <c r="AG3164" i="11"/>
  <c r="AG3165" i="11"/>
  <c r="AG3166" i="11"/>
  <c r="AG3167" i="11"/>
  <c r="AG3168" i="11"/>
  <c r="AG3169" i="11"/>
  <c r="AG3170" i="11"/>
  <c r="AG3171" i="11"/>
  <c r="AG3172" i="11"/>
  <c r="AG3173" i="11"/>
  <c r="AG3174" i="11"/>
  <c r="AG3175" i="11"/>
  <c r="AG3176" i="11"/>
  <c r="AG3177" i="11"/>
  <c r="AG3178" i="11"/>
  <c r="AG3179" i="11"/>
  <c r="AG3180" i="11"/>
  <c r="AG3181" i="11"/>
  <c r="AG3182" i="11"/>
  <c r="AG3183" i="11"/>
  <c r="AG3184" i="11"/>
  <c r="AG3185" i="11"/>
  <c r="AG3186" i="11"/>
  <c r="AG3187" i="11"/>
  <c r="AG3188" i="11"/>
  <c r="AG3189" i="11"/>
  <c r="AG3190" i="11"/>
  <c r="AG3191" i="11"/>
  <c r="AG3192" i="11"/>
  <c r="AG3193" i="11"/>
  <c r="AG3194" i="11"/>
  <c r="AG3195" i="11"/>
  <c r="AG3196" i="11"/>
  <c r="AG3197" i="11"/>
  <c r="AG3198" i="11"/>
  <c r="AG3199" i="11"/>
  <c r="AG3200" i="11"/>
  <c r="AG3201" i="11"/>
  <c r="AG3202" i="11"/>
  <c r="AG3203" i="11"/>
  <c r="AG3204" i="11"/>
  <c r="AG3205" i="11"/>
  <c r="AG3206" i="11"/>
  <c r="AG3207" i="11"/>
  <c r="AG3208" i="11"/>
  <c r="AG3209" i="11"/>
  <c r="AG3210" i="11"/>
  <c r="AG3211" i="11"/>
  <c r="AG3212" i="11"/>
  <c r="AG3213" i="11"/>
  <c r="AG3214" i="11"/>
  <c r="AG3215" i="11"/>
  <c r="AG3216" i="11"/>
  <c r="AG3217" i="11"/>
  <c r="AG3218" i="11"/>
  <c r="AG3219" i="11"/>
  <c r="AG3220" i="11"/>
  <c r="AG3221" i="11"/>
  <c r="AG3222" i="11"/>
  <c r="AG3223" i="11"/>
  <c r="AG3224" i="11"/>
  <c r="AG3225" i="11"/>
  <c r="AG3226" i="11"/>
  <c r="AG3227" i="11"/>
  <c r="AG3228" i="11"/>
  <c r="AG3229" i="11"/>
  <c r="AG3230" i="11"/>
  <c r="AG3231" i="11"/>
  <c r="AG3232" i="11"/>
  <c r="AG3233" i="11"/>
  <c r="AG3234" i="11"/>
  <c r="AG3235" i="11"/>
  <c r="AG3236" i="11"/>
  <c r="AG3237" i="11"/>
  <c r="AG3238" i="11"/>
  <c r="AG3239" i="11"/>
  <c r="AG3240" i="11"/>
  <c r="AG3241" i="11"/>
  <c r="AG3242" i="11"/>
  <c r="AG3243" i="11"/>
  <c r="AG3244" i="11"/>
  <c r="AG3245" i="11"/>
  <c r="AG3246" i="11"/>
  <c r="AG3247" i="11"/>
  <c r="AG3248" i="11"/>
  <c r="AG3249" i="11"/>
  <c r="AG3250" i="11"/>
  <c r="AG3251" i="11"/>
  <c r="AG3252" i="11"/>
  <c r="AG3253" i="11"/>
  <c r="AG3254" i="11"/>
  <c r="AG3255" i="11"/>
  <c r="AG3256" i="11"/>
  <c r="AG3257" i="11"/>
  <c r="AG3258" i="11"/>
  <c r="AG3259" i="11"/>
  <c r="AG3260" i="11"/>
  <c r="AG3261" i="11"/>
  <c r="AG3262" i="11"/>
  <c r="AG3263" i="11"/>
  <c r="AG3264" i="11"/>
  <c r="AG3265" i="11"/>
  <c r="AG3266" i="11"/>
  <c r="AG3267" i="11"/>
  <c r="AG3268" i="11"/>
  <c r="AG3269" i="11"/>
  <c r="AG3270" i="11"/>
  <c r="AG3271" i="11"/>
  <c r="AG3272" i="11"/>
  <c r="AG3273" i="11"/>
  <c r="AG3274" i="11"/>
  <c r="AG3275" i="11"/>
  <c r="AG3276" i="11"/>
  <c r="AG3277" i="11"/>
  <c r="AG3278" i="11"/>
  <c r="AG3279" i="11"/>
  <c r="AG3280" i="11"/>
  <c r="AG3281" i="11"/>
  <c r="AG3282" i="11"/>
  <c r="AG3283" i="11"/>
  <c r="AG3284" i="11"/>
  <c r="AG3285" i="11"/>
  <c r="AG3286" i="11"/>
  <c r="AG3287" i="11"/>
  <c r="AG3288" i="11"/>
  <c r="AG3289" i="11"/>
  <c r="AG3290" i="11"/>
  <c r="AG3291" i="11"/>
  <c r="AG3292" i="11"/>
  <c r="AG3293" i="11"/>
  <c r="AG3294" i="11"/>
  <c r="AG3295" i="11"/>
  <c r="AG3296" i="11"/>
  <c r="AG3297" i="11"/>
  <c r="AG3298" i="11"/>
  <c r="AG3299" i="11"/>
  <c r="AG3300" i="11"/>
  <c r="AG3301" i="11"/>
  <c r="AG3302" i="11"/>
  <c r="AG3303" i="11"/>
  <c r="AG3304" i="11"/>
  <c r="AG3305" i="11"/>
  <c r="AG3306" i="11"/>
  <c r="AG3307" i="11"/>
  <c r="AG3308" i="11"/>
  <c r="AG3309" i="11"/>
  <c r="AG3310" i="11"/>
  <c r="AG3311" i="11"/>
  <c r="AG3312" i="11"/>
  <c r="AG3313" i="11"/>
  <c r="AG3314" i="11"/>
  <c r="AG3315" i="11"/>
  <c r="AG3316" i="11"/>
  <c r="AG3317" i="11"/>
  <c r="AG3318" i="11"/>
  <c r="AG3319" i="11"/>
  <c r="AG3320" i="11"/>
  <c r="AG3321" i="11"/>
  <c r="AG3322" i="11"/>
  <c r="AG3323" i="11"/>
  <c r="AG3324" i="11"/>
  <c r="AG3325" i="11"/>
  <c r="AG3326" i="11"/>
  <c r="AG3327" i="11"/>
  <c r="AG3328" i="11"/>
  <c r="AG3329" i="11"/>
  <c r="AG3330" i="11"/>
  <c r="AG3331" i="11"/>
  <c r="AG3332" i="11"/>
  <c r="AG3333" i="11"/>
  <c r="AG3334" i="11"/>
  <c r="AG3335" i="11"/>
  <c r="AG3336" i="11"/>
  <c r="AG3337" i="11"/>
  <c r="AG3338" i="11"/>
  <c r="AG3339" i="11"/>
  <c r="AG3340" i="11"/>
  <c r="AG3341" i="11"/>
  <c r="AG3342" i="11"/>
  <c r="AG3343" i="11"/>
  <c r="AG3344" i="11"/>
  <c r="AG3345" i="11"/>
  <c r="AG3346" i="11"/>
  <c r="AG3347" i="11"/>
  <c r="AG3348" i="11"/>
  <c r="AG3349" i="11"/>
  <c r="AG3350" i="11"/>
  <c r="AG3351" i="11"/>
  <c r="AG3352" i="11"/>
  <c r="AG3353" i="11"/>
  <c r="AG3354" i="11"/>
  <c r="AG3355" i="11"/>
  <c r="AG3356" i="11"/>
  <c r="AG3357" i="11"/>
  <c r="AG3358" i="11"/>
  <c r="AG3359" i="11"/>
  <c r="AG3360" i="11"/>
  <c r="AG3361" i="11"/>
  <c r="AG3362" i="11"/>
  <c r="AG3363" i="11"/>
  <c r="AG3364" i="11"/>
  <c r="AG3365" i="11"/>
  <c r="AG3366" i="11"/>
  <c r="AG3367" i="11"/>
  <c r="AG3368" i="11"/>
  <c r="AG3369" i="11"/>
  <c r="AG3370" i="11"/>
  <c r="AG3371" i="11"/>
  <c r="AG3372" i="11"/>
  <c r="AG3373" i="11"/>
  <c r="AG3374" i="11"/>
  <c r="AG3375" i="11"/>
  <c r="AG3376" i="11"/>
  <c r="AG3377" i="11"/>
  <c r="AG3378" i="11"/>
  <c r="AG3379" i="11"/>
  <c r="AG3380" i="11"/>
  <c r="AG3381" i="11"/>
  <c r="AG3382" i="11"/>
  <c r="AG3383" i="11"/>
  <c r="AG3384" i="11"/>
  <c r="AG3385" i="11"/>
  <c r="AG3386" i="11"/>
  <c r="AG3387" i="11"/>
  <c r="AG3388" i="11"/>
  <c r="AG3389" i="11"/>
  <c r="AG3390" i="11"/>
  <c r="AG3391" i="11"/>
  <c r="AG3392" i="11"/>
  <c r="AG3393" i="11"/>
  <c r="AG3394" i="11"/>
  <c r="AG3395" i="11"/>
  <c r="AG3396" i="11"/>
  <c r="AG3397" i="11"/>
  <c r="AG3398" i="11"/>
  <c r="AG3399" i="11"/>
  <c r="AG3400" i="11"/>
  <c r="AG3401" i="11"/>
  <c r="AG3402" i="11"/>
  <c r="AG3403" i="11"/>
  <c r="AG3404" i="11"/>
  <c r="AG3405" i="11"/>
  <c r="AG3406" i="11"/>
  <c r="AG3407" i="11"/>
  <c r="AG3408" i="11"/>
  <c r="AG3409" i="11"/>
  <c r="AG3410" i="11"/>
  <c r="AG3411" i="11"/>
  <c r="AG3412" i="11"/>
  <c r="AG3413" i="11"/>
  <c r="AG3414" i="11"/>
  <c r="AG3415" i="11"/>
  <c r="AG3416" i="11"/>
  <c r="AG3417" i="11"/>
  <c r="AG3418" i="11"/>
  <c r="AG3419" i="11"/>
  <c r="AG3420" i="11"/>
  <c r="AG3421" i="11"/>
  <c r="AG3422" i="11"/>
  <c r="AG3423" i="11"/>
  <c r="AG3424" i="11"/>
  <c r="AG3425" i="11"/>
  <c r="AG3426" i="11"/>
  <c r="AG3427" i="11"/>
  <c r="AG3428" i="11"/>
  <c r="AG3429" i="11"/>
  <c r="AG3430" i="11"/>
  <c r="AG3431" i="11"/>
  <c r="AG3432" i="11"/>
  <c r="AG3433" i="11"/>
  <c r="AG3434" i="11"/>
  <c r="AG3435" i="11"/>
  <c r="AG3436" i="11"/>
  <c r="AG3437" i="11"/>
  <c r="AG3438" i="11"/>
  <c r="AG3439" i="11"/>
  <c r="AG3440" i="11"/>
  <c r="AG3441" i="11"/>
  <c r="AG3442" i="11"/>
  <c r="AG3443" i="11"/>
  <c r="AG3444" i="11"/>
  <c r="AG3445" i="11"/>
  <c r="AG3446" i="11"/>
  <c r="AG3447" i="11"/>
  <c r="AG3448" i="11"/>
  <c r="AG3449" i="11"/>
  <c r="AG3450" i="11"/>
  <c r="AG3451" i="11"/>
  <c r="AG3452" i="11"/>
  <c r="AG3453" i="11"/>
  <c r="AG3454" i="11"/>
  <c r="AG3455" i="11"/>
  <c r="AG3456" i="11"/>
  <c r="AG3457" i="11"/>
  <c r="AG3458" i="11"/>
  <c r="AG3459" i="11"/>
  <c r="AG3460" i="11"/>
  <c r="AG3461" i="11"/>
  <c r="AG3462" i="11"/>
  <c r="AG3463" i="11"/>
  <c r="AG3464" i="11"/>
  <c r="AG3465" i="11"/>
  <c r="AG3466" i="11"/>
  <c r="AG3467" i="11"/>
  <c r="AG3468" i="11"/>
  <c r="AG3469" i="11"/>
  <c r="AG3470" i="11"/>
  <c r="AG3471" i="11"/>
  <c r="AG3472" i="11"/>
  <c r="AG3473" i="11"/>
  <c r="AG3474" i="11"/>
  <c r="AG3475" i="11"/>
  <c r="AG3476" i="11"/>
  <c r="AG3477" i="11"/>
  <c r="AG3478" i="11"/>
  <c r="AG3479" i="11"/>
  <c r="AG3480" i="11"/>
  <c r="AG3481" i="11"/>
  <c r="AG3482" i="11"/>
  <c r="AG3483" i="11"/>
  <c r="AG3484" i="11"/>
  <c r="AG3485" i="11"/>
  <c r="AG3486" i="11"/>
  <c r="AG3487" i="11"/>
  <c r="AG3488" i="11"/>
  <c r="AG3489" i="11"/>
  <c r="AG3490" i="11"/>
  <c r="AG3491" i="11"/>
  <c r="AG3492" i="11"/>
  <c r="AG3493" i="11"/>
  <c r="AG3494" i="11"/>
  <c r="AG3495" i="11"/>
  <c r="AG3496" i="11"/>
  <c r="AG3497" i="11"/>
  <c r="AG3498" i="11"/>
  <c r="AG3499" i="11"/>
  <c r="AG3500" i="11"/>
  <c r="AG3501" i="11"/>
  <c r="AG3502" i="11"/>
  <c r="AG3503" i="11"/>
  <c r="AG3504" i="11"/>
  <c r="AG3505" i="11"/>
  <c r="AG3506" i="11"/>
  <c r="AG3507" i="11"/>
  <c r="AG3508" i="11"/>
  <c r="AG3509" i="11"/>
  <c r="AG3510" i="11"/>
  <c r="AG3511" i="11"/>
  <c r="AG3512" i="11"/>
  <c r="AG3513" i="11"/>
  <c r="AG3514" i="11"/>
  <c r="AG3515" i="11"/>
  <c r="AG3516" i="11"/>
  <c r="AG3517" i="11"/>
  <c r="AG3518" i="11"/>
  <c r="AG3519" i="11"/>
  <c r="AG3520" i="11"/>
  <c r="AG3521" i="11"/>
  <c r="AG3522" i="11"/>
  <c r="AG3523" i="11"/>
  <c r="AG3524" i="11"/>
  <c r="AG3525" i="11"/>
  <c r="AG3526" i="11"/>
  <c r="AG3527" i="11"/>
  <c r="AG3528" i="11"/>
  <c r="AG3529" i="11"/>
  <c r="AG3530" i="11"/>
  <c r="AG3531" i="11"/>
  <c r="AG3532" i="11"/>
  <c r="AG3533" i="11"/>
  <c r="AG3534" i="11"/>
  <c r="AG3535" i="11"/>
  <c r="AG3536" i="11"/>
  <c r="AG3537" i="11"/>
  <c r="AG3538" i="11"/>
  <c r="AG3539" i="11"/>
  <c r="AG3540" i="11"/>
  <c r="AG3541" i="11"/>
  <c r="AG3542" i="11"/>
  <c r="AG3543" i="11"/>
  <c r="AG3544" i="11"/>
  <c r="AG3545" i="11"/>
  <c r="AG3546" i="11"/>
  <c r="AG3547" i="11"/>
  <c r="AG3548" i="11"/>
  <c r="AG3549" i="11"/>
  <c r="AG3550" i="11"/>
  <c r="AG3551" i="11"/>
  <c r="AG3552" i="11"/>
  <c r="AG3553" i="11"/>
  <c r="AG3554" i="11"/>
  <c r="AG3555" i="11"/>
  <c r="AG3556" i="11"/>
  <c r="AG3557" i="11"/>
  <c r="AG3558" i="11"/>
  <c r="AG3559" i="11"/>
  <c r="AG3560" i="11"/>
  <c r="AG3561" i="11"/>
  <c r="AG3562" i="11"/>
  <c r="AG3563" i="11"/>
  <c r="AG3564" i="11"/>
  <c r="AG3565" i="11"/>
  <c r="AG3566" i="11"/>
  <c r="AG3567" i="11"/>
  <c r="AG3568" i="11"/>
  <c r="U8" i="11"/>
  <c r="U9" i="11"/>
  <c r="U10" i="11"/>
  <c r="U11" i="11"/>
  <c r="U12" i="11"/>
  <c r="U13" i="11"/>
  <c r="U14" i="11"/>
  <c r="U15" i="11"/>
  <c r="U16" i="11"/>
  <c r="U17" i="11"/>
  <c r="U18" i="11"/>
  <c r="U19" i="11"/>
  <c r="U20" i="11"/>
  <c r="U21" i="11"/>
  <c r="U22" i="11"/>
  <c r="U23" i="11"/>
  <c r="U24" i="11"/>
  <c r="U25" i="11"/>
  <c r="U26" i="11"/>
  <c r="U27" i="11"/>
  <c r="U28" i="11"/>
  <c r="U29" i="11"/>
  <c r="U30" i="11"/>
  <c r="U31" i="11"/>
  <c r="U32" i="11"/>
  <c r="U33" i="11"/>
  <c r="U34" i="11"/>
  <c r="U35" i="11"/>
  <c r="U36" i="11"/>
  <c r="U37" i="11"/>
  <c r="U38" i="11"/>
  <c r="U39" i="11"/>
  <c r="U40" i="11"/>
  <c r="U41" i="11"/>
  <c r="U42" i="11"/>
  <c r="U43" i="11"/>
  <c r="U44" i="11"/>
  <c r="U45" i="11"/>
  <c r="U46" i="11"/>
  <c r="U47" i="11"/>
  <c r="U48" i="11"/>
  <c r="U49" i="11"/>
  <c r="U50" i="11"/>
  <c r="U51" i="11"/>
  <c r="U52" i="11"/>
  <c r="U53" i="11"/>
  <c r="U54" i="11"/>
  <c r="U55" i="11"/>
  <c r="U56" i="11"/>
  <c r="U57" i="11"/>
  <c r="U58" i="11"/>
  <c r="U59" i="11"/>
  <c r="U60" i="11"/>
  <c r="U61" i="11"/>
  <c r="U62" i="11"/>
  <c r="U63" i="11"/>
  <c r="U64" i="11"/>
  <c r="U65" i="11"/>
  <c r="U66" i="11"/>
  <c r="U67" i="11"/>
  <c r="U68" i="11"/>
  <c r="U69" i="11"/>
  <c r="U70" i="11"/>
  <c r="U71" i="11"/>
  <c r="U72" i="11"/>
  <c r="U73" i="11"/>
  <c r="U74" i="11"/>
  <c r="U75" i="11"/>
  <c r="U76" i="11"/>
  <c r="U77" i="11"/>
  <c r="U78" i="11"/>
  <c r="U79" i="11"/>
  <c r="U80" i="11"/>
  <c r="U81" i="11"/>
  <c r="U82" i="11"/>
  <c r="U83" i="11"/>
  <c r="U84" i="11"/>
  <c r="U85" i="11"/>
  <c r="U86" i="11"/>
  <c r="U87" i="11"/>
  <c r="U88" i="11"/>
  <c r="U89" i="11"/>
  <c r="U90" i="11"/>
  <c r="U91" i="11"/>
  <c r="U92" i="11"/>
  <c r="U93" i="11"/>
  <c r="U94" i="11"/>
  <c r="U95" i="11"/>
  <c r="U96" i="11"/>
  <c r="U97" i="11"/>
  <c r="U98" i="11"/>
  <c r="U99" i="11"/>
  <c r="U100" i="11"/>
  <c r="U101" i="11"/>
  <c r="U102" i="11"/>
  <c r="U103" i="11"/>
  <c r="U104" i="11"/>
  <c r="U105" i="11"/>
  <c r="U106" i="11"/>
  <c r="U107" i="11"/>
  <c r="U108" i="11"/>
  <c r="U109" i="11"/>
  <c r="U110" i="11"/>
  <c r="U111" i="11"/>
  <c r="U112" i="11"/>
  <c r="U113" i="11"/>
  <c r="U114" i="11"/>
  <c r="U115" i="11"/>
  <c r="U116" i="11"/>
  <c r="U117" i="11"/>
  <c r="U118" i="11"/>
  <c r="U119" i="11"/>
  <c r="U120" i="11"/>
  <c r="U121" i="11"/>
  <c r="U122" i="11"/>
  <c r="U123" i="11"/>
  <c r="U124" i="11"/>
  <c r="U125" i="11"/>
  <c r="U126" i="11"/>
  <c r="U127" i="11"/>
  <c r="U128" i="11"/>
  <c r="U129" i="11"/>
  <c r="U130" i="11"/>
  <c r="U131" i="11"/>
  <c r="U132" i="11"/>
  <c r="U133" i="11"/>
  <c r="U134" i="11"/>
  <c r="U135" i="11"/>
  <c r="U136" i="11"/>
  <c r="U137" i="11"/>
  <c r="U138" i="11"/>
  <c r="U139" i="11"/>
  <c r="U140" i="11"/>
  <c r="U141" i="11"/>
  <c r="U142" i="11"/>
  <c r="U143" i="11"/>
  <c r="U144" i="11"/>
  <c r="U145" i="11"/>
  <c r="U146" i="11"/>
  <c r="U147" i="11"/>
  <c r="U148" i="11"/>
  <c r="U149" i="11"/>
  <c r="U150" i="11"/>
  <c r="U151" i="11"/>
  <c r="U152" i="11"/>
  <c r="U153" i="11"/>
  <c r="U154" i="11"/>
  <c r="U155" i="11"/>
  <c r="U156" i="11"/>
  <c r="U157" i="11"/>
  <c r="U158" i="11"/>
  <c r="U159" i="11"/>
  <c r="U160" i="11"/>
  <c r="U161" i="11"/>
  <c r="U162" i="11"/>
  <c r="U163" i="11"/>
  <c r="U164" i="11"/>
  <c r="U165" i="11"/>
  <c r="U166" i="11"/>
  <c r="U167" i="11"/>
  <c r="U168" i="11"/>
  <c r="U169" i="11"/>
  <c r="U170" i="11"/>
  <c r="U171" i="11"/>
  <c r="U172" i="11"/>
  <c r="U173" i="11"/>
  <c r="U174" i="11"/>
  <c r="U175" i="11"/>
  <c r="U176" i="11"/>
  <c r="U177" i="11"/>
  <c r="U178" i="11"/>
  <c r="U179" i="11"/>
  <c r="U180" i="11"/>
  <c r="U181" i="11"/>
  <c r="U182" i="11"/>
  <c r="U183" i="11"/>
  <c r="U184" i="11"/>
  <c r="U185" i="11"/>
  <c r="U186" i="11"/>
  <c r="U187" i="11"/>
  <c r="U188" i="11"/>
  <c r="U189" i="11"/>
  <c r="U190" i="11"/>
  <c r="U191" i="11"/>
  <c r="U192" i="11"/>
  <c r="U193" i="11"/>
  <c r="U194" i="11"/>
  <c r="U195" i="11"/>
  <c r="U196" i="11"/>
  <c r="U197" i="11"/>
  <c r="U198" i="11"/>
  <c r="U199" i="11"/>
  <c r="U200" i="11"/>
  <c r="U201" i="11"/>
  <c r="U202" i="11"/>
  <c r="U203" i="11"/>
  <c r="U204" i="11"/>
  <c r="U205" i="11"/>
  <c r="U206" i="11"/>
  <c r="U207" i="11"/>
  <c r="U208" i="11"/>
  <c r="U209" i="11"/>
  <c r="U210" i="11"/>
  <c r="U211" i="11"/>
  <c r="U212" i="11"/>
  <c r="U213" i="11"/>
  <c r="U214" i="11"/>
  <c r="U215" i="11"/>
  <c r="U216" i="11"/>
  <c r="U217" i="11"/>
  <c r="U218" i="11"/>
  <c r="U219" i="11"/>
  <c r="U220" i="11"/>
  <c r="U221" i="11"/>
  <c r="U222" i="11"/>
  <c r="U223" i="11"/>
  <c r="U224" i="11"/>
  <c r="U225" i="11"/>
  <c r="U226" i="11"/>
  <c r="U227" i="11"/>
  <c r="U228" i="11"/>
  <c r="U229" i="11"/>
  <c r="U230" i="11"/>
  <c r="U231" i="11"/>
  <c r="U232" i="11"/>
  <c r="U233" i="11"/>
  <c r="U234" i="11"/>
  <c r="U235" i="11"/>
  <c r="U236" i="11"/>
  <c r="U237" i="11"/>
  <c r="U238" i="11"/>
  <c r="U239" i="11"/>
  <c r="U240" i="11"/>
  <c r="U241" i="11"/>
  <c r="U242" i="11"/>
  <c r="U243" i="11"/>
  <c r="U244" i="11"/>
  <c r="U245" i="11"/>
  <c r="U246" i="11"/>
  <c r="U247" i="11"/>
  <c r="U248" i="11"/>
  <c r="U249" i="11"/>
  <c r="U250" i="11"/>
  <c r="U251" i="11"/>
  <c r="U252" i="11"/>
  <c r="U253" i="11"/>
  <c r="U254" i="11"/>
  <c r="U255" i="11"/>
  <c r="U256" i="11"/>
  <c r="U257" i="11"/>
  <c r="U258" i="11"/>
  <c r="U259" i="11"/>
  <c r="U260" i="11"/>
  <c r="U261" i="11"/>
  <c r="U262" i="11"/>
  <c r="U263" i="11"/>
  <c r="U264" i="11"/>
  <c r="U265" i="11"/>
  <c r="U266" i="11"/>
  <c r="U267" i="11"/>
  <c r="U268" i="11"/>
  <c r="U269" i="11"/>
  <c r="U270" i="11"/>
  <c r="U271" i="11"/>
  <c r="U272" i="11"/>
  <c r="U273" i="11"/>
  <c r="U274" i="11"/>
  <c r="U275" i="11"/>
  <c r="U276" i="11"/>
  <c r="U277" i="11"/>
  <c r="U278" i="11"/>
  <c r="U279" i="11"/>
  <c r="U280" i="11"/>
  <c r="U281" i="11"/>
  <c r="U282" i="11"/>
  <c r="U283" i="11"/>
  <c r="U284" i="11"/>
  <c r="U285" i="11"/>
  <c r="U286" i="11"/>
  <c r="U287" i="11"/>
  <c r="U288" i="11"/>
  <c r="U289" i="11"/>
  <c r="U290" i="11"/>
  <c r="U291" i="11"/>
  <c r="U292" i="11"/>
  <c r="U293" i="11"/>
  <c r="U294" i="11"/>
  <c r="U295" i="11"/>
  <c r="U296" i="11"/>
  <c r="U297" i="11"/>
  <c r="U298" i="11"/>
  <c r="U299" i="11"/>
  <c r="U300" i="11"/>
  <c r="U301" i="11"/>
  <c r="U302" i="11"/>
  <c r="U303" i="11"/>
  <c r="U304" i="11"/>
  <c r="U305" i="11"/>
  <c r="U306" i="11"/>
  <c r="U307" i="11"/>
  <c r="U308" i="11"/>
  <c r="U309" i="11"/>
  <c r="U310" i="11"/>
  <c r="U311" i="11"/>
  <c r="U312" i="11"/>
  <c r="U313" i="11"/>
  <c r="U314" i="11"/>
  <c r="U315" i="11"/>
  <c r="U316" i="11"/>
  <c r="U317" i="11"/>
  <c r="U318" i="11"/>
  <c r="U319" i="11"/>
  <c r="U320" i="11"/>
  <c r="U321" i="11"/>
  <c r="U322" i="11"/>
  <c r="U323" i="11"/>
  <c r="U324" i="11"/>
  <c r="U325" i="11"/>
  <c r="U326" i="11"/>
  <c r="U327" i="11"/>
  <c r="U328" i="11"/>
  <c r="U329" i="11"/>
  <c r="U330" i="11"/>
  <c r="U331" i="11"/>
  <c r="U332" i="11"/>
  <c r="U333" i="11"/>
  <c r="U334" i="11"/>
  <c r="U335" i="11"/>
  <c r="U336" i="11"/>
  <c r="U337" i="11"/>
  <c r="U338" i="11"/>
  <c r="U339" i="11"/>
  <c r="U340" i="11"/>
  <c r="U341" i="11"/>
  <c r="U342" i="11"/>
  <c r="U343" i="11"/>
  <c r="U344" i="11"/>
  <c r="U345" i="11"/>
  <c r="U346" i="11"/>
  <c r="U347" i="11"/>
  <c r="U348" i="11"/>
  <c r="U349" i="11"/>
  <c r="U350" i="11"/>
  <c r="U351" i="11"/>
  <c r="U352" i="11"/>
  <c r="U353" i="11"/>
  <c r="U354" i="11"/>
  <c r="U355" i="11"/>
  <c r="U356" i="11"/>
  <c r="U357" i="11"/>
  <c r="U358" i="11"/>
  <c r="U359" i="11"/>
  <c r="U360" i="11"/>
  <c r="U361" i="11"/>
  <c r="U362" i="11"/>
  <c r="U363" i="11"/>
  <c r="U364" i="11"/>
  <c r="U365" i="11"/>
  <c r="U366" i="11"/>
  <c r="U367" i="11"/>
  <c r="U368" i="11"/>
  <c r="U369" i="11"/>
  <c r="U370" i="11"/>
  <c r="U371" i="11"/>
  <c r="U372" i="11"/>
  <c r="U373" i="11"/>
  <c r="U374" i="11"/>
  <c r="U375" i="11"/>
  <c r="U376" i="11"/>
  <c r="U377" i="11"/>
  <c r="U378" i="11"/>
  <c r="U379" i="11"/>
  <c r="U380" i="11"/>
  <c r="U381" i="11"/>
  <c r="U382" i="11"/>
  <c r="U383" i="11"/>
  <c r="U384" i="11"/>
  <c r="U385" i="11"/>
  <c r="U386" i="11"/>
  <c r="U387" i="11"/>
  <c r="U388" i="11"/>
  <c r="U389" i="11"/>
  <c r="U390" i="11"/>
  <c r="U391" i="11"/>
  <c r="U392" i="11"/>
  <c r="U393" i="11"/>
  <c r="U394" i="11"/>
  <c r="U395" i="11"/>
  <c r="U396" i="11"/>
  <c r="U397" i="11"/>
  <c r="U398" i="11"/>
  <c r="U399" i="11"/>
  <c r="U400" i="11"/>
  <c r="U401" i="11"/>
  <c r="U402" i="11"/>
  <c r="U403" i="11"/>
  <c r="U404" i="11"/>
  <c r="U405" i="11"/>
  <c r="U406" i="11"/>
  <c r="U407" i="11"/>
  <c r="U408" i="11"/>
  <c r="U409" i="11"/>
  <c r="U410" i="11"/>
  <c r="U411" i="11"/>
  <c r="U412" i="11"/>
  <c r="U413" i="11"/>
  <c r="U414" i="11"/>
  <c r="U415" i="11"/>
  <c r="U416" i="11"/>
  <c r="U417" i="11"/>
  <c r="U418" i="11"/>
  <c r="U419" i="11"/>
  <c r="U420" i="11"/>
  <c r="U421" i="11"/>
  <c r="U422" i="11"/>
  <c r="U423" i="11"/>
  <c r="U424" i="11"/>
  <c r="U425" i="11"/>
  <c r="U426" i="11"/>
  <c r="U427" i="11"/>
  <c r="U428" i="11"/>
  <c r="U429" i="11"/>
  <c r="U430" i="11"/>
  <c r="U431" i="11"/>
  <c r="U432" i="11"/>
  <c r="U433" i="11"/>
  <c r="U434" i="11"/>
  <c r="U435" i="11"/>
  <c r="U436" i="11"/>
  <c r="U437" i="11"/>
  <c r="U438" i="11"/>
  <c r="U439" i="11"/>
  <c r="U440" i="11"/>
  <c r="U441" i="11"/>
  <c r="U442" i="11"/>
  <c r="U443" i="11"/>
  <c r="U444" i="11"/>
  <c r="U445" i="11"/>
  <c r="U446" i="11"/>
  <c r="U447" i="11"/>
  <c r="U448" i="11"/>
  <c r="U449" i="11"/>
  <c r="U450" i="11"/>
  <c r="U451" i="11"/>
  <c r="U452" i="11"/>
  <c r="U453" i="11"/>
  <c r="U454" i="11"/>
  <c r="U455" i="11"/>
  <c r="U456" i="11"/>
  <c r="U457" i="11"/>
  <c r="U458" i="11"/>
  <c r="U459" i="11"/>
  <c r="U460" i="11"/>
  <c r="U461" i="11"/>
  <c r="U462" i="11"/>
  <c r="U463" i="11"/>
  <c r="U464" i="11"/>
  <c r="U465" i="11"/>
  <c r="U466" i="11"/>
  <c r="U467" i="11"/>
  <c r="U468" i="11"/>
  <c r="U469" i="11"/>
  <c r="U470" i="11"/>
  <c r="U471" i="11"/>
  <c r="U472" i="11"/>
  <c r="U473" i="11"/>
  <c r="U474" i="11"/>
  <c r="U475" i="11"/>
  <c r="U476" i="11"/>
  <c r="U477" i="11"/>
  <c r="U478" i="11"/>
  <c r="U479" i="11"/>
  <c r="U480" i="11"/>
  <c r="U481" i="11"/>
  <c r="U482" i="11"/>
  <c r="U483" i="11"/>
  <c r="U484" i="11"/>
  <c r="U485" i="11"/>
  <c r="U486" i="11"/>
  <c r="U487" i="11"/>
  <c r="U488" i="11"/>
  <c r="U489" i="11"/>
  <c r="U490" i="11"/>
  <c r="U491" i="11"/>
  <c r="U492" i="11"/>
  <c r="U493" i="11"/>
  <c r="U494" i="11"/>
  <c r="U495" i="11"/>
  <c r="U496" i="11"/>
  <c r="U497" i="11"/>
  <c r="U498" i="11"/>
  <c r="U499" i="11"/>
  <c r="U500" i="11"/>
  <c r="U501" i="11"/>
  <c r="U502" i="11"/>
  <c r="U503" i="11"/>
  <c r="U504" i="11"/>
  <c r="U505" i="11"/>
  <c r="U506" i="11"/>
  <c r="U507" i="11"/>
  <c r="U508" i="11"/>
  <c r="U509" i="11"/>
  <c r="U510" i="11"/>
  <c r="U511" i="11"/>
  <c r="U512" i="11"/>
  <c r="U513" i="11"/>
  <c r="U514" i="11"/>
  <c r="U515" i="11"/>
  <c r="U516" i="11"/>
  <c r="U517" i="11"/>
  <c r="U518" i="11"/>
  <c r="U519" i="11"/>
  <c r="U520" i="11"/>
  <c r="U521" i="11"/>
  <c r="U522" i="11"/>
  <c r="U523" i="11"/>
  <c r="U524" i="11"/>
  <c r="U525" i="11"/>
  <c r="U526" i="11"/>
  <c r="U527" i="11"/>
  <c r="U528" i="11"/>
  <c r="U529" i="11"/>
  <c r="U530" i="11"/>
  <c r="U531" i="11"/>
  <c r="U532" i="11"/>
  <c r="U533" i="11"/>
  <c r="U534" i="11"/>
  <c r="U535" i="11"/>
  <c r="U536" i="11"/>
  <c r="U537" i="11"/>
  <c r="U538" i="11"/>
  <c r="U539" i="11"/>
  <c r="U540" i="11"/>
  <c r="U541" i="11"/>
  <c r="U542" i="11"/>
  <c r="U543" i="11"/>
  <c r="U544" i="11"/>
  <c r="U545" i="11"/>
  <c r="U546" i="11"/>
  <c r="U547" i="11"/>
  <c r="U548" i="11"/>
  <c r="U549" i="11"/>
  <c r="U550" i="11"/>
  <c r="U551" i="11"/>
  <c r="U552" i="11"/>
  <c r="U553" i="11"/>
  <c r="U554" i="11"/>
  <c r="U555" i="11"/>
  <c r="U556" i="11"/>
  <c r="U557" i="11"/>
  <c r="U558" i="11"/>
  <c r="U559" i="11"/>
  <c r="U560" i="11"/>
  <c r="U561" i="11"/>
  <c r="U562" i="11"/>
  <c r="U563" i="11"/>
  <c r="U564" i="11"/>
  <c r="U565" i="11"/>
  <c r="U566" i="11"/>
  <c r="U567" i="11"/>
  <c r="U568" i="11"/>
  <c r="U569" i="11"/>
  <c r="U570" i="11"/>
  <c r="U571" i="11"/>
  <c r="U572" i="11"/>
  <c r="U573" i="11"/>
  <c r="U574" i="11"/>
  <c r="U575" i="11"/>
  <c r="U576" i="11"/>
  <c r="U577" i="11"/>
  <c r="U578" i="11"/>
  <c r="U579" i="11"/>
  <c r="U580" i="11"/>
  <c r="U581" i="11"/>
  <c r="U582" i="11"/>
  <c r="U583" i="11"/>
  <c r="U584" i="11"/>
  <c r="U585" i="11"/>
  <c r="U586" i="11"/>
  <c r="U587" i="11"/>
  <c r="U588" i="11"/>
  <c r="U589" i="11"/>
  <c r="U590" i="11"/>
  <c r="U591" i="11"/>
  <c r="U592" i="11"/>
  <c r="U593" i="11"/>
  <c r="U594" i="11"/>
  <c r="U595" i="11"/>
  <c r="U596" i="11"/>
  <c r="U597" i="11"/>
  <c r="U598" i="11"/>
  <c r="U599" i="11"/>
  <c r="U600" i="11"/>
  <c r="U601" i="11"/>
  <c r="U602" i="11"/>
  <c r="U603" i="11"/>
  <c r="U604" i="11"/>
  <c r="U605" i="11"/>
  <c r="U606" i="11"/>
  <c r="U607" i="11"/>
  <c r="U608" i="11"/>
  <c r="U609" i="11"/>
  <c r="U610" i="11"/>
  <c r="U611" i="11"/>
  <c r="U612" i="11"/>
  <c r="U613" i="11"/>
  <c r="U614" i="11"/>
  <c r="U615" i="11"/>
  <c r="U616" i="11"/>
  <c r="U617" i="11"/>
  <c r="U618" i="11"/>
  <c r="U619" i="11"/>
  <c r="U620" i="11"/>
  <c r="U621" i="11"/>
  <c r="U622" i="11"/>
  <c r="U623" i="11"/>
  <c r="U624" i="11"/>
  <c r="U625" i="11"/>
  <c r="U626" i="11"/>
  <c r="U627" i="11"/>
  <c r="U628" i="11"/>
  <c r="U629" i="11"/>
  <c r="U630" i="11"/>
  <c r="U631" i="11"/>
  <c r="U632" i="11"/>
  <c r="U633" i="11"/>
  <c r="U634" i="11"/>
  <c r="U635" i="11"/>
  <c r="U636" i="11"/>
  <c r="U637" i="11"/>
  <c r="U638" i="11"/>
  <c r="U639" i="11"/>
  <c r="U640" i="11"/>
  <c r="U641" i="11"/>
  <c r="U642" i="11"/>
  <c r="U643" i="11"/>
  <c r="U644" i="11"/>
  <c r="U645" i="11"/>
  <c r="U646" i="11"/>
  <c r="U647" i="11"/>
  <c r="U648" i="11"/>
  <c r="U649" i="11"/>
  <c r="U650" i="11"/>
  <c r="U651" i="11"/>
  <c r="U652" i="11"/>
  <c r="U653" i="11"/>
  <c r="U654" i="11"/>
  <c r="U655" i="11"/>
  <c r="U656" i="11"/>
  <c r="U657" i="11"/>
  <c r="U658" i="11"/>
  <c r="U659" i="11"/>
  <c r="U660" i="11"/>
  <c r="U661" i="11"/>
  <c r="U662" i="11"/>
  <c r="U663" i="11"/>
  <c r="U664" i="11"/>
  <c r="U665" i="11"/>
  <c r="U666" i="11"/>
  <c r="U667" i="11"/>
  <c r="U668" i="11"/>
  <c r="U669" i="11"/>
  <c r="U670" i="11"/>
  <c r="U671" i="11"/>
  <c r="U672" i="11"/>
  <c r="U673" i="11"/>
  <c r="U674" i="11"/>
  <c r="U675" i="11"/>
  <c r="U676" i="11"/>
  <c r="U677" i="11"/>
  <c r="U678" i="11"/>
  <c r="U679" i="11"/>
  <c r="U680" i="11"/>
  <c r="U681" i="11"/>
  <c r="U682" i="11"/>
  <c r="U683" i="11"/>
  <c r="U684" i="11"/>
  <c r="U685" i="11"/>
  <c r="U686" i="11"/>
  <c r="U687" i="11"/>
  <c r="U688" i="11"/>
  <c r="U689" i="11"/>
  <c r="U690" i="11"/>
  <c r="U691" i="11"/>
  <c r="U692" i="11"/>
  <c r="U693" i="11"/>
  <c r="U694" i="11"/>
  <c r="U695" i="11"/>
  <c r="U696" i="11"/>
  <c r="U697" i="11"/>
  <c r="U698" i="11"/>
  <c r="U699" i="11"/>
  <c r="U700" i="11"/>
  <c r="U701" i="11"/>
  <c r="U702" i="11"/>
  <c r="U703" i="11"/>
  <c r="U704" i="11"/>
  <c r="U705" i="11"/>
  <c r="U706" i="11"/>
  <c r="U707" i="11"/>
  <c r="U708" i="11"/>
  <c r="U709" i="11"/>
  <c r="U710" i="11"/>
  <c r="U711" i="11"/>
  <c r="U712" i="11"/>
  <c r="U713" i="11"/>
  <c r="U714" i="11"/>
  <c r="U715" i="11"/>
  <c r="U716" i="11"/>
  <c r="U717" i="11"/>
  <c r="U718" i="11"/>
  <c r="U719" i="11"/>
  <c r="U720" i="11"/>
  <c r="U721" i="11"/>
  <c r="U722" i="11"/>
  <c r="U723" i="11"/>
  <c r="U724" i="11"/>
  <c r="U725" i="11"/>
  <c r="U726" i="11"/>
  <c r="U727" i="11"/>
  <c r="U728" i="11"/>
  <c r="U729" i="11"/>
  <c r="U730" i="11"/>
  <c r="U731" i="11"/>
  <c r="U732" i="11"/>
  <c r="U733" i="11"/>
  <c r="U734" i="11"/>
  <c r="U735" i="11"/>
  <c r="U736" i="11"/>
  <c r="U737" i="11"/>
  <c r="U738" i="11"/>
  <c r="U739" i="11"/>
  <c r="U740" i="11"/>
  <c r="U741" i="11"/>
  <c r="U742" i="11"/>
  <c r="U743" i="11"/>
  <c r="U744" i="11"/>
  <c r="U745" i="11"/>
  <c r="U746" i="11"/>
  <c r="U747" i="11"/>
  <c r="U748" i="11"/>
  <c r="U749" i="11"/>
  <c r="U750" i="11"/>
  <c r="U751" i="11"/>
  <c r="U752" i="11"/>
  <c r="U753" i="11"/>
  <c r="U754" i="11"/>
  <c r="U755" i="11"/>
  <c r="U756" i="11"/>
  <c r="U757" i="11"/>
  <c r="U758" i="11"/>
  <c r="U759" i="11"/>
  <c r="U760" i="11"/>
  <c r="U761" i="11"/>
  <c r="U762" i="11"/>
  <c r="U763" i="11"/>
  <c r="U764" i="11"/>
  <c r="U765" i="11"/>
  <c r="U766" i="11"/>
  <c r="U767" i="11"/>
  <c r="U768" i="11"/>
  <c r="U769" i="11"/>
  <c r="U770" i="11"/>
  <c r="U771" i="11"/>
  <c r="U772" i="11"/>
  <c r="U773" i="11"/>
  <c r="U774" i="11"/>
  <c r="U775" i="11"/>
  <c r="U776" i="11"/>
  <c r="U777" i="11"/>
  <c r="U778" i="11"/>
  <c r="U779" i="11"/>
  <c r="U780" i="11"/>
  <c r="U781" i="11"/>
  <c r="U782" i="11"/>
  <c r="U783" i="11"/>
  <c r="U784" i="11"/>
  <c r="U785" i="11"/>
  <c r="U786" i="11"/>
  <c r="U787" i="11"/>
  <c r="U788" i="11"/>
  <c r="U789" i="11"/>
  <c r="U790" i="11"/>
  <c r="U791" i="11"/>
  <c r="U792" i="11"/>
  <c r="U793" i="11"/>
  <c r="U794" i="11"/>
  <c r="U795" i="11"/>
  <c r="U796" i="11"/>
  <c r="U797" i="11"/>
  <c r="U798" i="11"/>
  <c r="U799" i="11"/>
  <c r="U800" i="11"/>
  <c r="U801" i="11"/>
  <c r="U802" i="11"/>
  <c r="U803" i="11"/>
  <c r="U804" i="11"/>
  <c r="U805" i="11"/>
  <c r="U806" i="11"/>
  <c r="U807" i="11"/>
  <c r="U808" i="11"/>
  <c r="U809" i="11"/>
  <c r="U810" i="11"/>
  <c r="U811" i="11"/>
  <c r="U812" i="11"/>
  <c r="U813" i="11"/>
  <c r="U814" i="11"/>
  <c r="U815" i="11"/>
  <c r="U816" i="11"/>
  <c r="U817" i="11"/>
  <c r="U818" i="11"/>
  <c r="U819" i="11"/>
  <c r="U820" i="11"/>
  <c r="U821" i="11"/>
  <c r="U822" i="11"/>
  <c r="U823" i="11"/>
  <c r="U824" i="11"/>
  <c r="U825" i="11"/>
  <c r="U826" i="11"/>
  <c r="U827" i="11"/>
  <c r="U828" i="11"/>
  <c r="U829" i="11"/>
  <c r="U830" i="11"/>
  <c r="U831" i="11"/>
  <c r="U832" i="11"/>
  <c r="U833" i="11"/>
  <c r="U834" i="11"/>
  <c r="U835" i="11"/>
  <c r="U836" i="11"/>
  <c r="U837" i="11"/>
  <c r="U838" i="11"/>
  <c r="U839" i="11"/>
  <c r="U840" i="11"/>
  <c r="U841" i="11"/>
  <c r="U842" i="11"/>
  <c r="U843" i="11"/>
  <c r="U844" i="11"/>
  <c r="U845" i="11"/>
  <c r="U846" i="11"/>
  <c r="U847" i="11"/>
  <c r="U848" i="11"/>
  <c r="U849" i="11"/>
  <c r="U850" i="11"/>
  <c r="U851" i="11"/>
  <c r="U852" i="11"/>
  <c r="U853" i="11"/>
  <c r="U854" i="11"/>
  <c r="U855" i="11"/>
  <c r="U856" i="11"/>
  <c r="U857" i="11"/>
  <c r="U858" i="11"/>
  <c r="U859" i="11"/>
  <c r="U860" i="11"/>
  <c r="U861" i="11"/>
  <c r="U862" i="11"/>
  <c r="U863" i="11"/>
  <c r="U864" i="11"/>
  <c r="U865" i="11"/>
  <c r="U866" i="11"/>
  <c r="U867" i="11"/>
  <c r="U868" i="11"/>
  <c r="U869" i="11"/>
  <c r="U870" i="11"/>
  <c r="U871" i="11"/>
  <c r="U872" i="11"/>
  <c r="U873" i="11"/>
  <c r="U874" i="11"/>
  <c r="U875" i="11"/>
  <c r="U876" i="11"/>
  <c r="U877" i="11"/>
  <c r="U878" i="11"/>
  <c r="U879" i="11"/>
  <c r="U880" i="11"/>
  <c r="U881" i="11"/>
  <c r="U882" i="11"/>
  <c r="U883" i="11"/>
  <c r="U884" i="11"/>
  <c r="U885" i="11"/>
  <c r="U886" i="11"/>
  <c r="U887" i="11"/>
  <c r="U888" i="11"/>
  <c r="U889" i="11"/>
  <c r="U890" i="11"/>
  <c r="U891" i="11"/>
  <c r="U892" i="11"/>
  <c r="U893" i="11"/>
  <c r="U894" i="11"/>
  <c r="U895" i="11"/>
  <c r="U896" i="11"/>
  <c r="U897" i="11"/>
  <c r="U898" i="11"/>
  <c r="U899" i="11"/>
  <c r="U900" i="11"/>
  <c r="U901" i="11"/>
  <c r="U902" i="11"/>
  <c r="U903" i="11"/>
  <c r="U904" i="11"/>
  <c r="U905" i="11"/>
  <c r="U906" i="11"/>
  <c r="U907" i="11"/>
  <c r="U908" i="11"/>
  <c r="U909" i="11"/>
  <c r="U910" i="11"/>
  <c r="U911" i="11"/>
  <c r="U912" i="11"/>
  <c r="U913" i="11"/>
  <c r="U914" i="11"/>
  <c r="U915" i="11"/>
  <c r="U916" i="11"/>
  <c r="U917" i="11"/>
  <c r="U918" i="11"/>
  <c r="U919" i="11"/>
  <c r="U920" i="11"/>
  <c r="U921" i="11"/>
  <c r="U922" i="11"/>
  <c r="U923" i="11"/>
  <c r="U924" i="11"/>
  <c r="U925" i="11"/>
  <c r="U926" i="11"/>
  <c r="U927" i="11"/>
  <c r="U928" i="11"/>
  <c r="U929" i="11"/>
  <c r="U930" i="11"/>
  <c r="U931" i="11"/>
  <c r="U932" i="11"/>
  <c r="U933" i="11"/>
  <c r="U934" i="11"/>
  <c r="U935" i="11"/>
  <c r="U936" i="11"/>
  <c r="U937" i="11"/>
  <c r="U938" i="11"/>
  <c r="U939" i="11"/>
  <c r="U940" i="11"/>
  <c r="U941" i="11"/>
  <c r="U942" i="11"/>
  <c r="U943" i="11"/>
  <c r="U944" i="11"/>
  <c r="U945" i="11"/>
  <c r="U946" i="11"/>
  <c r="U947" i="11"/>
  <c r="U948" i="11"/>
  <c r="U949" i="11"/>
  <c r="U950" i="11"/>
  <c r="U951" i="11"/>
  <c r="U952" i="11"/>
  <c r="U953" i="11"/>
  <c r="U954" i="11"/>
  <c r="U955" i="11"/>
  <c r="U956" i="11"/>
  <c r="U957" i="11"/>
  <c r="U958" i="11"/>
  <c r="U959" i="11"/>
  <c r="U960" i="11"/>
  <c r="U961" i="11"/>
  <c r="U962" i="11"/>
  <c r="U963" i="11"/>
  <c r="U964" i="11"/>
  <c r="U965" i="11"/>
  <c r="U966" i="11"/>
  <c r="U967" i="11"/>
  <c r="U968" i="11"/>
  <c r="U969" i="11"/>
  <c r="U970" i="11"/>
  <c r="U971" i="11"/>
  <c r="U972" i="11"/>
  <c r="U973" i="11"/>
  <c r="U974" i="11"/>
  <c r="U975" i="11"/>
  <c r="U976" i="11"/>
  <c r="U977" i="11"/>
  <c r="U978" i="11"/>
  <c r="U979" i="11"/>
  <c r="U980" i="11"/>
  <c r="U981" i="11"/>
  <c r="U982" i="11"/>
  <c r="U983" i="11"/>
  <c r="U984" i="11"/>
  <c r="U985" i="11"/>
  <c r="U986" i="11"/>
  <c r="U987" i="11"/>
  <c r="U988" i="11"/>
  <c r="U989" i="11"/>
  <c r="U990" i="11"/>
  <c r="U991" i="11"/>
  <c r="U992" i="11"/>
  <c r="U993" i="11"/>
  <c r="U994" i="11"/>
  <c r="U995" i="11"/>
  <c r="U996" i="11"/>
  <c r="U997" i="11"/>
  <c r="U998" i="11"/>
  <c r="U999" i="11"/>
  <c r="U1000" i="11"/>
  <c r="U1001" i="11"/>
  <c r="U1002" i="11"/>
  <c r="U1003" i="11"/>
  <c r="U1004" i="11"/>
  <c r="U1005" i="11"/>
  <c r="U1006" i="11"/>
  <c r="U1007" i="11"/>
  <c r="U1008" i="11"/>
  <c r="U1009" i="11"/>
  <c r="U1010" i="11"/>
  <c r="U1011" i="11"/>
  <c r="U1012" i="11"/>
  <c r="U1013" i="11"/>
  <c r="U1014" i="11"/>
  <c r="U1015" i="11"/>
  <c r="U1016" i="11"/>
  <c r="U1017" i="11"/>
  <c r="U1018" i="11"/>
  <c r="U1019" i="11"/>
  <c r="U1020" i="11"/>
  <c r="U1021" i="11"/>
  <c r="U1022" i="11"/>
  <c r="U1023" i="11"/>
  <c r="U1024" i="11"/>
  <c r="U1025" i="11"/>
  <c r="U1026" i="11"/>
  <c r="U1027" i="11"/>
  <c r="U1028" i="11"/>
  <c r="U1029" i="11"/>
  <c r="U1030" i="11"/>
  <c r="U1031" i="11"/>
  <c r="U1032" i="11"/>
  <c r="U1033" i="11"/>
  <c r="U1034" i="11"/>
  <c r="U1035" i="11"/>
  <c r="U1036" i="11"/>
  <c r="U1037" i="11"/>
  <c r="U1038" i="11"/>
  <c r="U1039" i="11"/>
  <c r="U1040" i="11"/>
  <c r="U1041" i="11"/>
  <c r="U1042" i="11"/>
  <c r="U1043" i="11"/>
  <c r="U1044" i="11"/>
  <c r="U1045" i="11"/>
  <c r="U1046" i="11"/>
  <c r="U1047" i="11"/>
  <c r="U1048" i="11"/>
  <c r="U1049" i="11"/>
  <c r="U1050" i="11"/>
  <c r="U1051" i="11"/>
  <c r="U1052" i="11"/>
  <c r="U1053" i="11"/>
  <c r="U1054" i="11"/>
  <c r="U1055" i="11"/>
  <c r="U1056" i="11"/>
  <c r="U1057" i="11"/>
  <c r="U1058" i="11"/>
  <c r="U1059" i="11"/>
  <c r="U1060" i="11"/>
  <c r="U1061" i="11"/>
  <c r="U1062" i="11"/>
  <c r="U1063" i="11"/>
  <c r="U1064" i="11"/>
  <c r="U1065" i="11"/>
  <c r="U1066" i="11"/>
  <c r="U1067" i="11"/>
  <c r="U1068" i="11"/>
  <c r="U1069" i="11"/>
  <c r="U1070" i="11"/>
  <c r="U1071" i="11"/>
  <c r="U1072" i="11"/>
  <c r="U1073" i="11"/>
  <c r="U1074" i="11"/>
  <c r="U1075" i="11"/>
  <c r="U1076" i="11"/>
  <c r="U1077" i="11"/>
  <c r="U1078" i="11"/>
  <c r="U1079" i="11"/>
  <c r="U1080" i="11"/>
  <c r="U1081" i="11"/>
  <c r="U1082" i="11"/>
  <c r="U1083" i="11"/>
  <c r="U1084" i="11"/>
  <c r="U1085" i="11"/>
  <c r="U1086" i="11"/>
  <c r="U1087" i="11"/>
  <c r="U1088" i="11"/>
  <c r="U1089" i="11"/>
  <c r="U1090" i="11"/>
  <c r="U1091" i="11"/>
  <c r="U1092" i="11"/>
  <c r="U1093" i="11"/>
  <c r="U1094" i="11"/>
  <c r="U1095" i="11"/>
  <c r="U1096" i="11"/>
  <c r="U1097" i="11"/>
  <c r="U1098" i="11"/>
  <c r="U1099" i="11"/>
  <c r="U1100" i="11"/>
  <c r="U1101" i="11"/>
  <c r="U1102" i="11"/>
  <c r="U1103" i="11"/>
  <c r="U1104" i="11"/>
  <c r="U1105" i="11"/>
  <c r="U1106" i="11"/>
  <c r="U1107" i="11"/>
  <c r="U1108" i="11"/>
  <c r="U1109" i="11"/>
  <c r="U1110" i="11"/>
  <c r="U1111" i="11"/>
  <c r="U1112" i="11"/>
  <c r="U1113" i="11"/>
  <c r="U1114" i="11"/>
  <c r="U1115" i="11"/>
  <c r="U1116" i="11"/>
  <c r="U1117" i="11"/>
  <c r="U1118" i="11"/>
  <c r="U1119" i="11"/>
  <c r="U1120" i="11"/>
  <c r="U1121" i="11"/>
  <c r="U1122" i="11"/>
  <c r="U1123" i="11"/>
  <c r="U1124" i="11"/>
  <c r="U1125" i="11"/>
  <c r="U1126" i="11"/>
  <c r="U1127" i="11"/>
  <c r="U1128" i="11"/>
  <c r="U1129" i="11"/>
  <c r="U1130" i="11"/>
  <c r="U1131" i="11"/>
  <c r="U1132" i="11"/>
  <c r="U1133" i="11"/>
  <c r="U1134" i="11"/>
  <c r="U1135" i="11"/>
  <c r="U1136" i="11"/>
  <c r="U1137" i="11"/>
  <c r="U1138" i="11"/>
  <c r="U1139" i="11"/>
  <c r="U1140" i="11"/>
  <c r="U1141" i="11"/>
  <c r="U1142" i="11"/>
  <c r="U1143" i="11"/>
  <c r="U1144" i="11"/>
  <c r="U1145" i="11"/>
  <c r="U1146" i="11"/>
  <c r="U1147" i="11"/>
  <c r="U1148" i="11"/>
  <c r="U1149" i="11"/>
  <c r="U1150" i="11"/>
  <c r="U1151" i="11"/>
  <c r="U1152" i="11"/>
  <c r="U1153" i="11"/>
  <c r="U1154" i="11"/>
  <c r="U1155" i="11"/>
  <c r="U1156" i="11"/>
  <c r="U1157" i="11"/>
  <c r="U1158" i="11"/>
  <c r="U1159" i="11"/>
  <c r="U1160" i="11"/>
  <c r="U1161" i="11"/>
  <c r="U1162" i="11"/>
  <c r="U1163" i="11"/>
  <c r="U1164" i="11"/>
  <c r="U1165" i="11"/>
  <c r="U1166" i="11"/>
  <c r="U1167" i="11"/>
  <c r="U1168" i="11"/>
  <c r="U1169" i="11"/>
  <c r="U1170" i="11"/>
  <c r="U1171" i="11"/>
  <c r="U1172" i="11"/>
  <c r="U1173" i="11"/>
  <c r="U1174" i="11"/>
  <c r="U1175" i="11"/>
  <c r="U1176" i="11"/>
  <c r="U1177" i="11"/>
  <c r="U1178" i="11"/>
  <c r="U1179" i="11"/>
  <c r="U1180" i="11"/>
  <c r="U1181" i="11"/>
  <c r="U1182" i="11"/>
  <c r="U1183" i="11"/>
  <c r="U1184" i="11"/>
  <c r="U1185" i="11"/>
  <c r="U1186" i="11"/>
  <c r="U1187" i="11"/>
  <c r="U1188" i="11"/>
  <c r="U1189" i="11"/>
  <c r="U1190" i="11"/>
  <c r="U1191" i="11"/>
  <c r="U1192" i="11"/>
  <c r="U1193" i="11"/>
  <c r="U1194" i="11"/>
  <c r="U1195" i="11"/>
  <c r="U1196" i="11"/>
  <c r="U1197" i="11"/>
  <c r="U1198" i="11"/>
  <c r="U1199" i="11"/>
  <c r="U1200" i="11"/>
  <c r="U1201" i="11"/>
  <c r="U1202" i="11"/>
  <c r="U1203" i="11"/>
  <c r="U1204" i="11"/>
  <c r="U1205" i="11"/>
  <c r="U1206" i="11"/>
  <c r="U1207" i="11"/>
  <c r="U1208" i="11"/>
  <c r="U1209" i="11"/>
  <c r="U1210" i="11"/>
  <c r="U1211" i="11"/>
  <c r="U1212" i="11"/>
  <c r="U1213" i="11"/>
  <c r="U1214" i="11"/>
  <c r="U1215" i="11"/>
  <c r="U1216" i="11"/>
  <c r="U1217" i="11"/>
  <c r="U1218" i="11"/>
  <c r="U1219" i="11"/>
  <c r="U1220" i="11"/>
  <c r="U1221" i="11"/>
  <c r="U1222" i="11"/>
  <c r="U1223" i="11"/>
  <c r="U1224" i="11"/>
  <c r="U1225" i="11"/>
  <c r="U1226" i="11"/>
  <c r="U1227" i="11"/>
  <c r="U1228" i="11"/>
  <c r="U1229" i="11"/>
  <c r="U1230" i="11"/>
  <c r="U1231" i="11"/>
  <c r="U1232" i="11"/>
  <c r="U1233" i="11"/>
  <c r="U1234" i="11"/>
  <c r="U1235" i="11"/>
  <c r="U1236" i="11"/>
  <c r="U1237" i="11"/>
  <c r="U1238" i="11"/>
  <c r="U1239" i="11"/>
  <c r="U1240" i="11"/>
  <c r="U1241" i="11"/>
  <c r="U1242" i="11"/>
  <c r="U1243" i="11"/>
  <c r="U1244" i="11"/>
  <c r="U1245" i="11"/>
  <c r="U1246" i="11"/>
  <c r="U1247" i="11"/>
  <c r="U1248" i="11"/>
  <c r="U1249" i="11"/>
  <c r="U1250" i="11"/>
  <c r="U1251" i="11"/>
  <c r="U1252" i="11"/>
  <c r="U1253" i="11"/>
  <c r="U1254" i="11"/>
  <c r="U1255" i="11"/>
  <c r="U1256" i="11"/>
  <c r="U1257" i="11"/>
  <c r="U1258" i="11"/>
  <c r="U1259" i="11"/>
  <c r="U1260" i="11"/>
  <c r="U1261" i="11"/>
  <c r="U1262" i="11"/>
  <c r="U1263" i="11"/>
  <c r="U1264" i="11"/>
  <c r="U1265" i="11"/>
  <c r="U1266" i="11"/>
  <c r="U1267" i="11"/>
  <c r="U1268" i="11"/>
  <c r="U1269" i="11"/>
  <c r="U1270" i="11"/>
  <c r="U1271" i="11"/>
  <c r="U1272" i="11"/>
  <c r="U1273" i="11"/>
  <c r="U1274" i="11"/>
  <c r="U1275" i="11"/>
  <c r="U1276" i="11"/>
  <c r="U1277" i="11"/>
  <c r="U1278" i="11"/>
  <c r="U1279" i="11"/>
  <c r="U1280" i="11"/>
  <c r="U1281" i="11"/>
  <c r="U1282" i="11"/>
  <c r="U1283" i="11"/>
  <c r="U1284" i="11"/>
  <c r="U1285" i="11"/>
  <c r="U1286" i="11"/>
  <c r="U1287" i="11"/>
  <c r="U1288" i="11"/>
  <c r="U1289" i="11"/>
  <c r="U1290" i="11"/>
  <c r="U1291" i="11"/>
  <c r="U1292" i="11"/>
  <c r="U1293" i="11"/>
  <c r="U1294" i="11"/>
  <c r="U1295" i="11"/>
  <c r="U1296" i="11"/>
  <c r="U1297" i="11"/>
  <c r="U1298" i="11"/>
  <c r="U1299" i="11"/>
  <c r="U1300" i="11"/>
  <c r="U1301" i="11"/>
  <c r="U1302" i="11"/>
  <c r="U1303" i="11"/>
  <c r="U1304" i="11"/>
  <c r="U1305" i="11"/>
  <c r="U1306" i="11"/>
  <c r="U1307" i="11"/>
  <c r="U1308" i="11"/>
  <c r="U1309" i="11"/>
  <c r="U1310" i="11"/>
  <c r="U1311" i="11"/>
  <c r="U1312" i="11"/>
  <c r="U1313" i="11"/>
  <c r="U1314" i="11"/>
  <c r="U1315" i="11"/>
  <c r="U1316" i="11"/>
  <c r="U1317" i="11"/>
  <c r="U1318" i="11"/>
  <c r="U1319" i="11"/>
  <c r="U1320" i="11"/>
  <c r="U1321" i="11"/>
  <c r="U1322" i="11"/>
  <c r="U1323" i="11"/>
  <c r="U1324" i="11"/>
  <c r="U1325" i="11"/>
  <c r="U1326" i="11"/>
  <c r="U1327" i="11"/>
  <c r="U1328" i="11"/>
  <c r="U1329" i="11"/>
  <c r="U1330" i="11"/>
  <c r="U1331" i="11"/>
  <c r="U1332" i="11"/>
  <c r="U1333" i="11"/>
  <c r="U1334" i="11"/>
  <c r="U1335" i="11"/>
  <c r="U1336" i="11"/>
  <c r="U1337" i="11"/>
  <c r="U1338" i="11"/>
  <c r="U1339" i="11"/>
  <c r="U1340" i="11"/>
  <c r="U1341" i="11"/>
  <c r="U1342" i="11"/>
  <c r="U1343" i="11"/>
  <c r="U1344" i="11"/>
  <c r="U1345" i="11"/>
  <c r="U1346" i="11"/>
  <c r="U1347" i="11"/>
  <c r="U1348" i="11"/>
  <c r="U1349" i="11"/>
  <c r="U1350" i="11"/>
  <c r="U1351" i="11"/>
  <c r="U1352" i="11"/>
  <c r="U1353" i="11"/>
  <c r="U1354" i="11"/>
  <c r="U1355" i="11"/>
  <c r="U1356" i="11"/>
  <c r="U1357" i="11"/>
  <c r="U1358" i="11"/>
  <c r="U1359" i="11"/>
  <c r="U1360" i="11"/>
  <c r="U1361" i="11"/>
  <c r="U1362" i="11"/>
  <c r="U1363" i="11"/>
  <c r="U1364" i="11"/>
  <c r="U1365" i="11"/>
  <c r="U1366" i="11"/>
  <c r="U1367" i="11"/>
  <c r="U1368" i="11"/>
  <c r="U1369" i="11"/>
  <c r="U1370" i="11"/>
  <c r="U1371" i="11"/>
  <c r="U1372" i="11"/>
  <c r="U1373" i="11"/>
  <c r="U1374" i="11"/>
  <c r="U1375" i="11"/>
  <c r="U1376" i="11"/>
  <c r="U1377" i="11"/>
  <c r="U1378" i="11"/>
  <c r="U1379" i="11"/>
  <c r="U1380" i="11"/>
  <c r="U1381" i="11"/>
  <c r="U1382" i="11"/>
  <c r="U1383" i="11"/>
  <c r="U1384" i="11"/>
  <c r="U1385" i="11"/>
  <c r="U1386" i="11"/>
  <c r="U1387" i="11"/>
  <c r="U1388" i="11"/>
  <c r="U1389" i="11"/>
  <c r="U1390" i="11"/>
  <c r="U1391" i="11"/>
  <c r="U1392" i="11"/>
  <c r="U1393" i="11"/>
  <c r="U1394" i="11"/>
  <c r="U1395" i="11"/>
  <c r="U1396" i="11"/>
  <c r="U1397" i="11"/>
  <c r="U1398" i="11"/>
  <c r="U1399" i="11"/>
  <c r="U1400" i="11"/>
  <c r="U1401" i="11"/>
  <c r="U1402" i="11"/>
  <c r="U1403" i="11"/>
  <c r="U1404" i="11"/>
  <c r="U1405" i="11"/>
  <c r="U1406" i="11"/>
  <c r="U1407" i="11"/>
  <c r="U1408" i="11"/>
  <c r="U1409" i="11"/>
  <c r="U1410" i="11"/>
  <c r="U1411" i="11"/>
  <c r="U1412" i="11"/>
  <c r="U1413" i="11"/>
  <c r="U1414" i="11"/>
  <c r="U1415" i="11"/>
  <c r="U1416" i="11"/>
  <c r="U1417" i="11"/>
  <c r="U1418" i="11"/>
  <c r="U1419" i="11"/>
  <c r="U1420" i="11"/>
  <c r="U1421" i="11"/>
  <c r="U1422" i="11"/>
  <c r="U1423" i="11"/>
  <c r="U1424" i="11"/>
  <c r="U1425" i="11"/>
  <c r="U1426" i="11"/>
  <c r="U1427" i="11"/>
  <c r="U1428" i="11"/>
  <c r="U1429" i="11"/>
  <c r="U1430" i="11"/>
  <c r="U1431" i="11"/>
  <c r="U1432" i="11"/>
  <c r="U1433" i="11"/>
  <c r="U1434" i="11"/>
  <c r="U1435" i="11"/>
  <c r="U1436" i="11"/>
  <c r="U1437" i="11"/>
  <c r="U1438" i="11"/>
  <c r="U1439" i="11"/>
  <c r="U1440" i="11"/>
  <c r="U1441" i="11"/>
  <c r="U1442" i="11"/>
  <c r="U1443" i="11"/>
  <c r="U1444" i="11"/>
  <c r="U1445" i="11"/>
  <c r="U1446" i="11"/>
  <c r="U1447" i="11"/>
  <c r="U1448" i="11"/>
  <c r="U1449" i="11"/>
  <c r="U1450" i="11"/>
  <c r="U1451" i="11"/>
  <c r="U1452" i="11"/>
  <c r="U1453" i="11"/>
  <c r="U1454" i="11"/>
  <c r="U1455" i="11"/>
  <c r="U1456" i="11"/>
  <c r="U1457" i="11"/>
  <c r="U1458" i="11"/>
  <c r="U1459" i="11"/>
  <c r="U1460" i="11"/>
  <c r="U1461" i="11"/>
  <c r="U1462" i="11"/>
  <c r="U1463" i="11"/>
  <c r="U1464" i="11"/>
  <c r="U1465" i="11"/>
  <c r="U1466" i="11"/>
  <c r="U1467" i="11"/>
  <c r="U1468" i="11"/>
  <c r="U1469" i="11"/>
  <c r="U1470" i="11"/>
  <c r="U1471" i="11"/>
  <c r="U1472" i="11"/>
  <c r="U1473" i="11"/>
  <c r="U1474" i="11"/>
  <c r="U1475" i="11"/>
  <c r="U1476" i="11"/>
  <c r="U1477" i="11"/>
  <c r="U1478" i="11"/>
  <c r="U1479" i="11"/>
  <c r="U1480" i="11"/>
  <c r="U1481" i="11"/>
  <c r="U1482" i="11"/>
  <c r="U1483" i="11"/>
  <c r="U1484" i="11"/>
  <c r="U1485" i="11"/>
  <c r="U1486" i="11"/>
  <c r="U1487" i="11"/>
  <c r="U1488" i="11"/>
  <c r="U1489" i="11"/>
  <c r="U1490" i="11"/>
  <c r="U1491" i="11"/>
  <c r="U1492" i="11"/>
  <c r="U1493" i="11"/>
  <c r="U1494" i="11"/>
  <c r="U1495" i="11"/>
  <c r="U1496" i="11"/>
  <c r="U1497" i="11"/>
  <c r="U1498" i="11"/>
  <c r="U1499" i="11"/>
  <c r="U1500" i="11"/>
  <c r="U1501" i="11"/>
  <c r="U1502" i="11"/>
  <c r="U1503" i="11"/>
  <c r="U1504" i="11"/>
  <c r="U1505" i="11"/>
  <c r="U1506" i="11"/>
  <c r="U1507" i="11"/>
  <c r="U1508" i="11"/>
  <c r="U1509" i="11"/>
  <c r="U1510" i="11"/>
  <c r="U1511" i="11"/>
  <c r="U1512" i="11"/>
  <c r="U1513" i="11"/>
  <c r="U1514" i="11"/>
  <c r="U1515" i="11"/>
  <c r="U1516" i="11"/>
  <c r="U1517" i="11"/>
  <c r="U1518" i="11"/>
  <c r="U1519" i="11"/>
  <c r="U1520" i="11"/>
  <c r="U1521" i="11"/>
  <c r="U1522" i="11"/>
  <c r="U1523" i="11"/>
  <c r="U1524" i="11"/>
  <c r="U1525" i="11"/>
  <c r="U1526" i="11"/>
  <c r="U1527" i="11"/>
  <c r="U1528" i="11"/>
  <c r="U1529" i="11"/>
  <c r="U1530" i="11"/>
  <c r="U1531" i="11"/>
  <c r="U1532" i="11"/>
  <c r="U1533" i="11"/>
  <c r="U1534" i="11"/>
  <c r="U1535" i="11"/>
  <c r="U1536" i="11"/>
  <c r="U1537" i="11"/>
  <c r="U1538" i="11"/>
  <c r="U1539" i="11"/>
  <c r="U1540" i="11"/>
  <c r="U1541" i="11"/>
  <c r="U1542" i="11"/>
  <c r="U1543" i="11"/>
  <c r="U1544" i="11"/>
  <c r="U1545" i="11"/>
  <c r="U1546" i="11"/>
  <c r="U1547" i="11"/>
  <c r="U1548" i="11"/>
  <c r="U1549" i="11"/>
  <c r="U1550" i="11"/>
  <c r="U1551" i="11"/>
  <c r="U1552" i="11"/>
  <c r="U1553" i="11"/>
  <c r="U1554" i="11"/>
  <c r="U1555" i="11"/>
  <c r="U1556" i="11"/>
  <c r="U1557" i="11"/>
  <c r="U1558" i="11"/>
  <c r="U1559" i="11"/>
  <c r="U1560" i="11"/>
  <c r="U1561" i="11"/>
  <c r="U1562" i="11"/>
  <c r="U1563" i="11"/>
  <c r="U1564" i="11"/>
  <c r="U1565" i="11"/>
  <c r="U1566" i="11"/>
  <c r="U1567" i="11"/>
  <c r="U1568" i="11"/>
  <c r="U1569" i="11"/>
  <c r="U1570" i="11"/>
  <c r="U1571" i="11"/>
  <c r="U1572" i="11"/>
  <c r="U1573" i="11"/>
  <c r="U1574" i="11"/>
  <c r="U1575" i="11"/>
  <c r="U1576" i="11"/>
  <c r="U1577" i="11"/>
  <c r="U1578" i="11"/>
  <c r="U1579" i="11"/>
  <c r="U1580" i="11"/>
  <c r="U1581" i="11"/>
  <c r="U1582" i="11"/>
  <c r="U1583" i="11"/>
  <c r="U1584" i="11"/>
  <c r="U1585" i="11"/>
  <c r="U1586" i="11"/>
  <c r="U1587" i="11"/>
  <c r="U1588" i="11"/>
  <c r="U1589" i="11"/>
  <c r="U1590" i="11"/>
  <c r="U1591" i="11"/>
  <c r="U1592" i="11"/>
  <c r="U1593" i="11"/>
  <c r="U1594" i="11"/>
  <c r="U1595" i="11"/>
  <c r="U1596" i="11"/>
  <c r="U1597" i="11"/>
  <c r="U1598" i="11"/>
  <c r="U1599" i="11"/>
  <c r="U1600" i="11"/>
  <c r="U1601" i="11"/>
  <c r="U1602" i="11"/>
  <c r="U1603" i="11"/>
  <c r="U1604" i="11"/>
  <c r="U1605" i="11"/>
  <c r="U1606" i="11"/>
  <c r="U1607" i="11"/>
  <c r="U1608" i="11"/>
  <c r="U1609" i="11"/>
  <c r="U1610" i="11"/>
  <c r="U1611" i="11"/>
  <c r="U1612" i="11"/>
  <c r="U1613" i="11"/>
  <c r="U1614" i="11"/>
  <c r="U1615" i="11"/>
  <c r="U1616" i="11"/>
  <c r="U1617" i="11"/>
  <c r="U1618" i="11"/>
  <c r="U1619" i="11"/>
  <c r="U1620" i="11"/>
  <c r="U1621" i="11"/>
  <c r="U1622" i="11"/>
  <c r="U1623" i="11"/>
  <c r="U1624" i="11"/>
  <c r="U1625" i="11"/>
  <c r="U1626" i="11"/>
  <c r="U1627" i="11"/>
  <c r="U1628" i="11"/>
  <c r="U1629" i="11"/>
  <c r="U1630" i="11"/>
  <c r="U1631" i="11"/>
  <c r="U1632" i="11"/>
  <c r="U1633" i="11"/>
  <c r="U1634" i="11"/>
  <c r="U1635" i="11"/>
  <c r="U1636" i="11"/>
  <c r="U1637" i="11"/>
  <c r="U1638" i="11"/>
  <c r="U1639" i="11"/>
  <c r="U1640" i="11"/>
  <c r="U1641" i="11"/>
  <c r="U1642" i="11"/>
  <c r="U1643" i="11"/>
  <c r="U1644" i="11"/>
  <c r="U1645" i="11"/>
  <c r="U1646" i="11"/>
  <c r="U1647" i="11"/>
  <c r="U1648" i="11"/>
  <c r="U1649" i="11"/>
  <c r="U1650" i="11"/>
  <c r="U1651" i="11"/>
  <c r="U1652" i="11"/>
  <c r="U1653" i="11"/>
  <c r="U1654" i="11"/>
  <c r="U1655" i="11"/>
  <c r="U1656" i="11"/>
  <c r="U1657" i="11"/>
  <c r="U1658" i="11"/>
  <c r="U1659" i="11"/>
  <c r="U1660" i="11"/>
  <c r="U1661" i="11"/>
  <c r="U1662" i="11"/>
  <c r="U1663" i="11"/>
  <c r="U1664" i="11"/>
  <c r="U1665" i="11"/>
  <c r="U1666" i="11"/>
  <c r="U1667" i="11"/>
  <c r="U1668" i="11"/>
  <c r="U1669" i="11"/>
  <c r="U1670" i="11"/>
  <c r="U1671" i="11"/>
  <c r="U1672" i="11"/>
  <c r="U1673" i="11"/>
  <c r="U1674" i="11"/>
  <c r="U1675" i="11"/>
  <c r="U1676" i="11"/>
  <c r="U1677" i="11"/>
  <c r="U1678" i="11"/>
  <c r="U1679" i="11"/>
  <c r="U1680" i="11"/>
  <c r="U1681" i="11"/>
  <c r="U1682" i="11"/>
  <c r="U1683" i="11"/>
  <c r="U1684" i="11"/>
  <c r="U1685" i="11"/>
  <c r="U1686" i="11"/>
  <c r="U1687" i="11"/>
  <c r="U1688" i="11"/>
  <c r="U1689" i="11"/>
  <c r="U1690" i="11"/>
  <c r="U1691" i="11"/>
  <c r="U1692" i="11"/>
  <c r="U1693" i="11"/>
  <c r="U1694" i="11"/>
  <c r="U1695" i="11"/>
  <c r="U1696" i="11"/>
  <c r="U1697" i="11"/>
  <c r="U1698" i="11"/>
  <c r="U1699" i="11"/>
  <c r="U1700" i="11"/>
  <c r="U1701" i="11"/>
  <c r="U1702" i="11"/>
  <c r="U1703" i="11"/>
  <c r="U1704" i="11"/>
  <c r="U1705" i="11"/>
  <c r="U1706" i="11"/>
  <c r="U1707" i="11"/>
  <c r="U1708" i="11"/>
  <c r="U1709" i="11"/>
  <c r="U1710" i="11"/>
  <c r="U1711" i="11"/>
  <c r="U1712" i="11"/>
  <c r="U1713" i="11"/>
  <c r="U1714" i="11"/>
  <c r="U1715" i="11"/>
  <c r="U1716" i="11"/>
  <c r="U1717" i="11"/>
  <c r="U1718" i="11"/>
  <c r="U1719" i="11"/>
  <c r="U1720" i="11"/>
  <c r="U1721" i="11"/>
  <c r="U1722" i="11"/>
  <c r="U1723" i="11"/>
  <c r="U1724" i="11"/>
  <c r="U1725" i="11"/>
  <c r="U1726" i="11"/>
  <c r="U1727" i="11"/>
  <c r="U1728" i="11"/>
  <c r="U1729" i="11"/>
  <c r="U1730" i="11"/>
  <c r="U1731" i="11"/>
  <c r="U1732" i="11"/>
  <c r="U1733" i="11"/>
  <c r="U1734" i="11"/>
  <c r="U1735" i="11"/>
  <c r="U1736" i="11"/>
  <c r="U1737" i="11"/>
  <c r="U1738" i="11"/>
  <c r="U1739" i="11"/>
  <c r="U1740" i="11"/>
  <c r="U1741" i="11"/>
  <c r="U1742" i="11"/>
  <c r="U1743" i="11"/>
  <c r="U1744" i="11"/>
  <c r="U1745" i="11"/>
  <c r="U1746" i="11"/>
  <c r="U1747" i="11"/>
  <c r="U1748" i="11"/>
  <c r="U1749" i="11"/>
  <c r="U1750" i="11"/>
  <c r="U1751" i="11"/>
  <c r="U1752" i="11"/>
  <c r="U1753" i="11"/>
  <c r="U1754" i="11"/>
  <c r="U1755" i="11"/>
  <c r="U1756" i="11"/>
  <c r="U1757" i="11"/>
  <c r="U1758" i="11"/>
  <c r="U1759" i="11"/>
  <c r="U1760" i="11"/>
  <c r="U1761" i="11"/>
  <c r="U1762" i="11"/>
  <c r="U1763" i="11"/>
  <c r="U1764" i="11"/>
  <c r="U1765" i="11"/>
  <c r="U1766" i="11"/>
  <c r="U1767" i="11"/>
  <c r="U1768" i="11"/>
  <c r="U1769" i="11"/>
  <c r="U1770" i="11"/>
  <c r="U1771" i="11"/>
  <c r="U1772" i="11"/>
  <c r="U1773" i="11"/>
  <c r="U1774" i="11"/>
  <c r="U1775" i="11"/>
  <c r="U1776" i="11"/>
  <c r="U1777" i="11"/>
  <c r="U1778" i="11"/>
  <c r="U1779" i="11"/>
  <c r="U1780" i="11"/>
  <c r="U1781" i="11"/>
  <c r="U1782" i="11"/>
  <c r="U1783" i="11"/>
  <c r="U1784" i="11"/>
  <c r="U1785" i="11"/>
  <c r="U1786" i="11"/>
  <c r="U1787" i="11"/>
  <c r="U1788" i="11"/>
  <c r="U1789" i="11"/>
  <c r="U1790" i="11"/>
  <c r="U1791" i="11"/>
  <c r="U1792" i="11"/>
  <c r="U1793" i="11"/>
  <c r="U1794" i="11"/>
  <c r="U1795" i="11"/>
  <c r="U1796" i="11"/>
  <c r="U1797" i="11"/>
  <c r="U1798" i="11"/>
  <c r="U1799" i="11"/>
  <c r="U1800" i="11"/>
  <c r="U1801" i="11"/>
  <c r="U1802" i="11"/>
  <c r="U1803" i="11"/>
  <c r="U1804" i="11"/>
  <c r="U1805" i="11"/>
  <c r="U1806" i="11"/>
  <c r="U1807" i="11"/>
  <c r="U1808" i="11"/>
  <c r="U1809" i="11"/>
  <c r="U1810" i="11"/>
  <c r="U1811" i="11"/>
  <c r="U1812" i="11"/>
  <c r="U1813" i="11"/>
  <c r="U1814" i="11"/>
  <c r="U1815" i="11"/>
  <c r="U1816" i="11"/>
  <c r="U1817" i="11"/>
  <c r="U1818" i="11"/>
  <c r="U1819" i="11"/>
  <c r="U1820" i="11"/>
  <c r="U1821" i="11"/>
  <c r="U1822" i="11"/>
  <c r="U1823" i="11"/>
  <c r="U1824" i="11"/>
  <c r="U1825" i="11"/>
  <c r="U1826" i="11"/>
  <c r="U1827" i="11"/>
  <c r="U1828" i="11"/>
  <c r="U1829" i="11"/>
  <c r="U1830" i="11"/>
  <c r="U1831" i="11"/>
  <c r="U1832" i="11"/>
  <c r="U1833" i="11"/>
  <c r="U1834" i="11"/>
  <c r="U1835" i="11"/>
  <c r="U1836" i="11"/>
  <c r="U1837" i="11"/>
  <c r="U1838" i="11"/>
  <c r="U1839" i="11"/>
  <c r="U1840" i="11"/>
  <c r="U1841" i="11"/>
  <c r="U1842" i="11"/>
  <c r="U1843" i="11"/>
  <c r="U1844" i="11"/>
  <c r="U1845" i="11"/>
  <c r="U1846" i="11"/>
  <c r="U1847" i="11"/>
  <c r="U1848" i="11"/>
  <c r="U1849" i="11"/>
  <c r="U1850" i="11"/>
  <c r="U1851" i="11"/>
  <c r="U1852" i="11"/>
  <c r="U1853" i="11"/>
  <c r="U1854" i="11"/>
  <c r="U1855" i="11"/>
  <c r="U1856" i="11"/>
  <c r="U1857" i="11"/>
  <c r="U1858" i="11"/>
  <c r="U1859" i="11"/>
  <c r="U1860" i="11"/>
  <c r="U1861" i="11"/>
  <c r="U1862" i="11"/>
  <c r="U1863" i="11"/>
  <c r="U1864" i="11"/>
  <c r="U1865" i="11"/>
  <c r="U1866" i="11"/>
  <c r="U1867" i="11"/>
  <c r="U1868" i="11"/>
  <c r="U1869" i="11"/>
  <c r="U1870" i="11"/>
  <c r="U1871" i="11"/>
  <c r="U1872" i="11"/>
  <c r="U1873" i="11"/>
  <c r="U1874" i="11"/>
  <c r="U1875" i="11"/>
  <c r="U1876" i="11"/>
  <c r="U1877" i="11"/>
  <c r="U1878" i="11"/>
  <c r="U1879" i="11"/>
  <c r="U1880" i="11"/>
  <c r="U1881" i="11"/>
  <c r="U1882" i="11"/>
  <c r="U1883" i="11"/>
  <c r="U1884" i="11"/>
  <c r="U1885" i="11"/>
  <c r="U1886" i="11"/>
  <c r="U1887" i="11"/>
  <c r="U1888" i="11"/>
  <c r="U1889" i="11"/>
  <c r="U1890" i="11"/>
  <c r="U1891" i="11"/>
  <c r="U1892" i="11"/>
  <c r="U1893" i="11"/>
  <c r="U1894" i="11"/>
  <c r="U1895" i="11"/>
  <c r="U1896" i="11"/>
  <c r="U1897" i="11"/>
  <c r="U1898" i="11"/>
  <c r="U1899" i="11"/>
  <c r="U1900" i="11"/>
  <c r="U1901" i="11"/>
  <c r="U1902" i="11"/>
  <c r="U1903" i="11"/>
  <c r="U1904" i="11"/>
  <c r="U1905" i="11"/>
  <c r="U1906" i="11"/>
  <c r="U1907" i="11"/>
  <c r="U1908" i="11"/>
  <c r="U1909" i="11"/>
  <c r="U1910" i="11"/>
  <c r="U1911" i="11"/>
  <c r="U1912" i="11"/>
  <c r="U1913" i="11"/>
  <c r="U1914" i="11"/>
  <c r="U1915" i="11"/>
  <c r="U1916" i="11"/>
  <c r="U1917" i="11"/>
  <c r="U1918" i="11"/>
  <c r="U1919" i="11"/>
  <c r="U1920" i="11"/>
  <c r="U1921" i="11"/>
  <c r="U1922" i="11"/>
  <c r="U1923" i="11"/>
  <c r="U1924" i="11"/>
  <c r="U1925" i="11"/>
  <c r="U1926" i="11"/>
  <c r="U1927" i="11"/>
  <c r="U1928" i="11"/>
  <c r="U1929" i="11"/>
  <c r="U1930" i="11"/>
  <c r="U1931" i="11"/>
  <c r="U1932" i="11"/>
  <c r="U1933" i="11"/>
  <c r="U1934" i="11"/>
  <c r="U1935" i="11"/>
  <c r="U1936" i="11"/>
  <c r="U1937" i="11"/>
  <c r="U1938" i="11"/>
  <c r="U1939" i="11"/>
  <c r="U1940" i="11"/>
  <c r="U1941" i="11"/>
  <c r="U1942" i="11"/>
  <c r="U1943" i="11"/>
  <c r="U1944" i="11"/>
  <c r="U1945" i="11"/>
  <c r="U1946" i="11"/>
  <c r="U1947" i="11"/>
  <c r="U1948" i="11"/>
  <c r="U1949" i="11"/>
  <c r="U1950" i="11"/>
  <c r="U1951" i="11"/>
  <c r="U1952" i="11"/>
  <c r="U1953" i="11"/>
  <c r="U1954" i="11"/>
  <c r="U1955" i="11"/>
  <c r="U1956" i="11"/>
  <c r="U1957" i="11"/>
  <c r="U1958" i="11"/>
  <c r="U1959" i="11"/>
  <c r="U1960" i="11"/>
  <c r="U1961" i="11"/>
  <c r="U1962" i="11"/>
  <c r="U1963" i="11"/>
  <c r="U1964" i="11"/>
  <c r="U1965" i="11"/>
  <c r="U1966" i="11"/>
  <c r="U1967" i="11"/>
  <c r="U1968" i="11"/>
  <c r="U1969" i="11"/>
  <c r="U1970" i="11"/>
  <c r="U1971" i="11"/>
  <c r="U1972" i="11"/>
  <c r="U1973" i="11"/>
  <c r="U1974" i="11"/>
  <c r="U1975" i="11"/>
  <c r="U1976" i="11"/>
  <c r="U1977" i="11"/>
  <c r="U1978" i="11"/>
  <c r="U1979" i="11"/>
  <c r="U1980" i="11"/>
  <c r="U1981" i="11"/>
  <c r="U1982" i="11"/>
  <c r="U1983" i="11"/>
  <c r="U1984" i="11"/>
  <c r="U1985" i="11"/>
  <c r="U1986" i="11"/>
  <c r="U1987" i="11"/>
  <c r="U1988" i="11"/>
  <c r="U1989" i="11"/>
  <c r="U1990" i="11"/>
  <c r="U1991" i="11"/>
  <c r="U1992" i="11"/>
  <c r="U1993" i="11"/>
  <c r="U1994" i="11"/>
  <c r="U1995" i="11"/>
  <c r="U1996" i="11"/>
  <c r="U1997" i="11"/>
  <c r="U1998" i="11"/>
  <c r="U1999" i="11"/>
  <c r="U2000" i="11"/>
  <c r="U2001" i="11"/>
  <c r="U2002" i="11"/>
  <c r="U2003" i="11"/>
  <c r="U2004" i="11"/>
  <c r="U2005" i="11"/>
  <c r="U2006" i="11"/>
  <c r="U2007" i="11"/>
  <c r="U2008" i="11"/>
  <c r="U2009" i="11"/>
  <c r="U2010" i="11"/>
  <c r="U2011" i="11"/>
  <c r="U2012" i="11"/>
  <c r="U2013" i="11"/>
  <c r="U2014" i="11"/>
  <c r="U2015" i="11"/>
  <c r="U2016" i="11"/>
  <c r="U2017" i="11"/>
  <c r="U2018" i="11"/>
  <c r="U2019" i="11"/>
  <c r="U2020" i="11"/>
  <c r="U2021" i="11"/>
  <c r="U2022" i="11"/>
  <c r="U2023" i="11"/>
  <c r="U2024" i="11"/>
  <c r="U2025" i="11"/>
  <c r="U2026" i="11"/>
  <c r="U2027" i="11"/>
  <c r="U2028" i="11"/>
  <c r="U2029" i="11"/>
  <c r="U2030" i="11"/>
  <c r="U2031" i="11"/>
  <c r="U2032" i="11"/>
  <c r="U2033" i="11"/>
  <c r="U2034" i="11"/>
  <c r="U2035" i="11"/>
  <c r="U2036" i="11"/>
  <c r="U2037" i="11"/>
  <c r="U2038" i="11"/>
  <c r="U2039" i="11"/>
  <c r="U2040" i="11"/>
  <c r="U2041" i="11"/>
  <c r="U2042" i="11"/>
  <c r="U2043" i="11"/>
  <c r="U2044" i="11"/>
  <c r="U2045" i="11"/>
  <c r="U2046" i="11"/>
  <c r="U2047" i="11"/>
  <c r="U2048" i="11"/>
  <c r="U2049" i="11"/>
  <c r="U2050" i="11"/>
  <c r="U2051" i="11"/>
  <c r="U2052" i="11"/>
  <c r="U2053" i="11"/>
  <c r="U2054" i="11"/>
  <c r="U2055" i="11"/>
  <c r="U2056" i="11"/>
  <c r="U2057" i="11"/>
  <c r="U2058" i="11"/>
  <c r="U2059" i="11"/>
  <c r="U2060" i="11"/>
  <c r="U2061" i="11"/>
  <c r="U2062" i="11"/>
  <c r="U2063" i="11"/>
  <c r="U2064" i="11"/>
  <c r="U2065" i="11"/>
  <c r="U2066" i="11"/>
  <c r="U2067" i="11"/>
  <c r="U2068" i="11"/>
  <c r="U2069" i="11"/>
  <c r="U2070" i="11"/>
  <c r="U2071" i="11"/>
  <c r="U2072" i="11"/>
  <c r="U2073" i="11"/>
  <c r="U2074" i="11"/>
  <c r="U2075" i="11"/>
  <c r="U2076" i="11"/>
  <c r="U2077" i="11"/>
  <c r="U2078" i="11"/>
  <c r="U2079" i="11"/>
  <c r="U2080" i="11"/>
  <c r="U2081" i="11"/>
  <c r="U2082" i="11"/>
  <c r="U2083" i="11"/>
  <c r="U2084" i="11"/>
  <c r="U2085" i="11"/>
  <c r="U2086" i="11"/>
  <c r="U2087" i="11"/>
  <c r="U2088" i="11"/>
  <c r="U2089" i="11"/>
  <c r="U2090" i="11"/>
  <c r="U2091" i="11"/>
  <c r="U2092" i="11"/>
  <c r="U2093" i="11"/>
  <c r="U2094" i="11"/>
  <c r="U2095" i="11"/>
  <c r="U2096" i="11"/>
  <c r="U2097" i="11"/>
  <c r="U2098" i="11"/>
  <c r="U2099" i="11"/>
  <c r="U2100" i="11"/>
  <c r="U2101" i="11"/>
  <c r="U2102" i="11"/>
  <c r="U2103" i="11"/>
  <c r="U2104" i="11"/>
  <c r="U2105" i="11"/>
  <c r="U2106" i="11"/>
  <c r="U2107" i="11"/>
  <c r="U2108" i="11"/>
  <c r="U2109" i="11"/>
  <c r="U2110" i="11"/>
  <c r="U2111" i="11"/>
  <c r="U2112" i="11"/>
  <c r="U2113" i="11"/>
  <c r="U2114" i="11"/>
  <c r="U2115" i="11"/>
  <c r="U2116" i="11"/>
  <c r="U2117" i="11"/>
  <c r="U2118" i="11"/>
  <c r="U2119" i="11"/>
  <c r="U2120" i="11"/>
  <c r="U2121" i="11"/>
  <c r="U2122" i="11"/>
  <c r="U2123" i="11"/>
  <c r="U2124" i="11"/>
  <c r="U2125" i="11"/>
  <c r="U2126" i="11"/>
  <c r="U2127" i="11"/>
  <c r="U2128" i="11"/>
  <c r="U2129" i="11"/>
  <c r="U2130" i="11"/>
  <c r="U2131" i="11"/>
  <c r="U2132" i="11"/>
  <c r="U2133" i="11"/>
  <c r="U2134" i="11"/>
  <c r="U2135" i="11"/>
  <c r="U2136" i="11"/>
  <c r="U2137" i="11"/>
  <c r="U2138" i="11"/>
  <c r="U2139" i="11"/>
  <c r="U2140" i="11"/>
  <c r="U2141" i="11"/>
  <c r="U2142" i="11"/>
  <c r="U2143" i="11"/>
  <c r="U2144" i="11"/>
  <c r="U2145" i="11"/>
  <c r="U2146" i="11"/>
  <c r="U2147" i="11"/>
  <c r="U2148" i="11"/>
  <c r="U2149" i="11"/>
  <c r="U2150" i="11"/>
  <c r="U2151" i="11"/>
  <c r="U2152" i="11"/>
  <c r="U2153" i="11"/>
  <c r="U2154" i="11"/>
  <c r="U2155" i="11"/>
  <c r="U2156" i="11"/>
  <c r="U2157" i="11"/>
  <c r="U2158" i="11"/>
  <c r="U2159" i="11"/>
  <c r="U2160" i="11"/>
  <c r="U2161" i="11"/>
  <c r="U2162" i="11"/>
  <c r="U2163" i="11"/>
  <c r="U2164" i="11"/>
  <c r="U2165" i="11"/>
  <c r="U2166" i="11"/>
  <c r="U2167" i="11"/>
  <c r="U2168" i="11"/>
  <c r="U2169" i="11"/>
  <c r="U2170" i="11"/>
  <c r="U2171" i="11"/>
  <c r="U2172" i="11"/>
  <c r="U2173" i="11"/>
  <c r="U2174" i="11"/>
  <c r="U2175" i="11"/>
  <c r="U2176" i="11"/>
  <c r="U2177" i="11"/>
  <c r="U2178" i="11"/>
  <c r="U2179" i="11"/>
  <c r="U2180" i="11"/>
  <c r="U2181" i="11"/>
  <c r="U2182" i="11"/>
  <c r="U2183" i="11"/>
  <c r="U2184" i="11"/>
  <c r="U2185" i="11"/>
  <c r="U2186" i="11"/>
  <c r="U2187" i="11"/>
  <c r="U2188" i="11"/>
  <c r="U2189" i="11"/>
  <c r="U2190" i="11"/>
  <c r="U2191" i="11"/>
  <c r="U2192" i="11"/>
  <c r="U2193" i="11"/>
  <c r="U2194" i="11"/>
  <c r="U2195" i="11"/>
  <c r="U2196" i="11"/>
  <c r="U2197" i="11"/>
  <c r="U2198" i="11"/>
  <c r="U2199" i="11"/>
  <c r="U2200" i="11"/>
  <c r="U2201" i="11"/>
  <c r="U2202" i="11"/>
  <c r="U2203" i="11"/>
  <c r="U2204" i="11"/>
  <c r="U2205" i="11"/>
  <c r="U2206" i="11"/>
  <c r="U2207" i="11"/>
  <c r="U2208" i="11"/>
  <c r="U2209" i="11"/>
  <c r="U2210" i="11"/>
  <c r="U2211" i="11"/>
  <c r="U2212" i="11"/>
  <c r="U2213" i="11"/>
  <c r="U2214" i="11"/>
  <c r="U2215" i="11"/>
  <c r="U2216" i="11"/>
  <c r="U2217" i="11"/>
  <c r="U2218" i="11"/>
  <c r="U2219" i="11"/>
  <c r="U2220" i="11"/>
  <c r="U2221" i="11"/>
  <c r="U2222" i="11"/>
  <c r="U2223" i="11"/>
  <c r="U2224" i="11"/>
  <c r="U2225" i="11"/>
  <c r="U2226" i="11"/>
  <c r="U2227" i="11"/>
  <c r="U2228" i="11"/>
  <c r="U2229" i="11"/>
  <c r="U2230" i="11"/>
  <c r="U2231" i="11"/>
  <c r="U2232" i="11"/>
  <c r="U2233" i="11"/>
  <c r="U2234" i="11"/>
  <c r="U2235" i="11"/>
  <c r="U2236" i="11"/>
  <c r="U2237" i="11"/>
  <c r="U2238" i="11"/>
  <c r="U2239" i="11"/>
  <c r="U2240" i="11"/>
  <c r="U2241" i="11"/>
  <c r="U2242" i="11"/>
  <c r="U2243" i="11"/>
  <c r="U2244" i="11"/>
  <c r="U2245" i="11"/>
  <c r="U2246" i="11"/>
  <c r="U2247" i="11"/>
  <c r="U2248" i="11"/>
  <c r="U2249" i="11"/>
  <c r="U2250" i="11"/>
  <c r="U2251" i="11"/>
  <c r="U2252" i="11"/>
  <c r="U2253" i="11"/>
  <c r="U2254" i="11"/>
  <c r="U2255" i="11"/>
  <c r="U2256" i="11"/>
  <c r="U2257" i="11"/>
  <c r="U2258" i="11"/>
  <c r="U2259" i="11"/>
  <c r="U2260" i="11"/>
  <c r="U2261" i="11"/>
  <c r="U2262" i="11"/>
  <c r="U2263" i="11"/>
  <c r="U2264" i="11"/>
  <c r="U2265" i="11"/>
  <c r="U2266" i="11"/>
  <c r="U2267" i="11"/>
  <c r="U2268" i="11"/>
  <c r="U2269" i="11"/>
  <c r="U2270" i="11"/>
  <c r="U2271" i="11"/>
  <c r="U2272" i="11"/>
  <c r="U2273" i="11"/>
  <c r="U2274" i="11"/>
  <c r="U2275" i="11"/>
  <c r="U2276" i="11"/>
  <c r="U2277" i="11"/>
  <c r="U2278" i="11"/>
  <c r="U2279" i="11"/>
  <c r="U2280" i="11"/>
  <c r="U2281" i="11"/>
  <c r="U2282" i="11"/>
  <c r="U2283" i="11"/>
  <c r="U2284" i="11"/>
  <c r="U2285" i="11"/>
  <c r="U2286" i="11"/>
  <c r="U2287" i="11"/>
  <c r="U2288" i="11"/>
  <c r="U2289" i="11"/>
  <c r="U2290" i="11"/>
  <c r="U2291" i="11"/>
  <c r="U2292" i="11"/>
  <c r="U2293" i="11"/>
  <c r="U2294" i="11"/>
  <c r="U2295" i="11"/>
  <c r="U2296" i="11"/>
  <c r="U2297" i="11"/>
  <c r="U2298" i="11"/>
  <c r="U2299" i="11"/>
  <c r="U2300" i="11"/>
  <c r="U2301" i="11"/>
  <c r="U2302" i="11"/>
  <c r="U2303" i="11"/>
  <c r="U2304" i="11"/>
  <c r="U2305" i="11"/>
  <c r="U2306" i="11"/>
  <c r="U2307" i="11"/>
  <c r="U2308" i="11"/>
  <c r="U2309" i="11"/>
  <c r="U2310" i="11"/>
  <c r="U2311" i="11"/>
  <c r="U2312" i="11"/>
  <c r="U2313" i="11"/>
  <c r="U2314" i="11"/>
  <c r="U2315" i="11"/>
  <c r="U2316" i="11"/>
  <c r="U2317" i="11"/>
  <c r="U2318" i="11"/>
  <c r="U2319" i="11"/>
  <c r="U2320" i="11"/>
  <c r="U2321" i="11"/>
  <c r="U2322" i="11"/>
  <c r="U2323" i="11"/>
  <c r="U2324" i="11"/>
  <c r="U2325" i="11"/>
  <c r="U2326" i="11"/>
  <c r="U2327" i="11"/>
  <c r="U2328" i="11"/>
  <c r="U2329" i="11"/>
  <c r="U2330" i="11"/>
  <c r="U2331" i="11"/>
  <c r="U2332" i="11"/>
  <c r="U2333" i="11"/>
  <c r="U2334" i="11"/>
  <c r="U2335" i="11"/>
  <c r="U2336" i="11"/>
  <c r="U2337" i="11"/>
  <c r="U2338" i="11"/>
  <c r="U2339" i="11"/>
  <c r="U2340" i="11"/>
  <c r="U2341" i="11"/>
  <c r="U2342" i="11"/>
  <c r="U2343" i="11"/>
  <c r="U2344" i="11"/>
  <c r="U2345" i="11"/>
  <c r="U2346" i="11"/>
  <c r="U2347" i="11"/>
  <c r="U2348" i="11"/>
  <c r="U2349" i="11"/>
  <c r="U2350" i="11"/>
  <c r="U2351" i="11"/>
  <c r="U2352" i="11"/>
  <c r="U2353" i="11"/>
  <c r="U2354" i="11"/>
  <c r="U2355" i="11"/>
  <c r="U2356" i="11"/>
  <c r="U2357" i="11"/>
  <c r="U2358" i="11"/>
  <c r="U2359" i="11"/>
  <c r="U2360" i="11"/>
  <c r="U2361" i="11"/>
  <c r="U2362" i="11"/>
  <c r="U2363" i="11"/>
  <c r="U2364" i="11"/>
  <c r="U2365" i="11"/>
  <c r="U2366" i="11"/>
  <c r="U2367" i="11"/>
  <c r="U2368" i="11"/>
  <c r="U2369" i="11"/>
  <c r="U2370" i="11"/>
  <c r="U2371" i="11"/>
  <c r="U2372" i="11"/>
  <c r="U2373" i="11"/>
  <c r="U2374" i="11"/>
  <c r="U2375" i="11"/>
  <c r="U2376" i="11"/>
  <c r="U2377" i="11"/>
  <c r="U2378" i="11"/>
  <c r="U2379" i="11"/>
  <c r="U2380" i="11"/>
  <c r="U2381" i="11"/>
  <c r="U2382" i="11"/>
  <c r="U2383" i="11"/>
  <c r="U2384" i="11"/>
  <c r="U2385" i="11"/>
  <c r="U2386" i="11"/>
  <c r="U2387" i="11"/>
  <c r="U2388" i="11"/>
  <c r="U2389" i="11"/>
  <c r="U2390" i="11"/>
  <c r="U2391" i="11"/>
  <c r="U2392" i="11"/>
  <c r="U2393" i="11"/>
  <c r="U2394" i="11"/>
  <c r="U2395" i="11"/>
  <c r="U2396" i="11"/>
  <c r="U2397" i="11"/>
  <c r="U2398" i="11"/>
  <c r="U2399" i="11"/>
  <c r="U2400" i="11"/>
  <c r="U2401" i="11"/>
  <c r="U2402" i="11"/>
  <c r="U2403" i="11"/>
  <c r="U2404" i="11"/>
  <c r="U2405" i="11"/>
  <c r="U2406" i="11"/>
  <c r="U2407" i="11"/>
  <c r="U2408" i="11"/>
  <c r="U2409" i="11"/>
  <c r="U2410" i="11"/>
  <c r="U2411" i="11"/>
  <c r="U2412" i="11"/>
  <c r="U2413" i="11"/>
  <c r="U2414" i="11"/>
  <c r="U2415" i="11"/>
  <c r="U2416" i="11"/>
  <c r="U2417" i="11"/>
  <c r="U2418" i="11"/>
  <c r="U2419" i="11"/>
  <c r="U2420" i="11"/>
  <c r="U2421" i="11"/>
  <c r="U2422" i="11"/>
  <c r="U2423" i="11"/>
  <c r="U2424" i="11"/>
  <c r="U2425" i="11"/>
  <c r="U2426" i="11"/>
  <c r="U2427" i="11"/>
  <c r="U2428" i="11"/>
  <c r="U2429" i="11"/>
  <c r="U2430" i="11"/>
  <c r="U2431" i="11"/>
  <c r="U2432" i="11"/>
  <c r="U2433" i="11"/>
  <c r="U2434" i="11"/>
  <c r="U2435" i="11"/>
  <c r="U2436" i="11"/>
  <c r="U2437" i="11"/>
  <c r="U2438" i="11"/>
  <c r="U2439" i="11"/>
  <c r="U2440" i="11"/>
  <c r="U2441" i="11"/>
  <c r="U2442" i="11"/>
  <c r="U2443" i="11"/>
  <c r="U2444" i="11"/>
  <c r="U2445" i="11"/>
  <c r="U2446" i="11"/>
  <c r="U2447" i="11"/>
  <c r="U2448" i="11"/>
  <c r="U2449" i="11"/>
  <c r="U2450" i="11"/>
  <c r="U2451" i="11"/>
  <c r="U2452" i="11"/>
  <c r="U2453" i="11"/>
  <c r="U2454" i="11"/>
  <c r="U2455" i="11"/>
  <c r="U2456" i="11"/>
  <c r="U2457" i="11"/>
  <c r="U2458" i="11"/>
  <c r="U2459" i="11"/>
  <c r="U2460" i="11"/>
  <c r="U2461" i="11"/>
  <c r="U2462" i="11"/>
  <c r="U2463" i="11"/>
  <c r="U2464" i="11"/>
  <c r="U2465" i="11"/>
  <c r="U2466" i="11"/>
  <c r="U2467" i="11"/>
  <c r="U2468" i="11"/>
  <c r="U2469" i="11"/>
  <c r="U2470" i="11"/>
  <c r="U2471" i="11"/>
  <c r="U2472" i="11"/>
  <c r="U2473" i="11"/>
  <c r="U2474" i="11"/>
  <c r="U2475" i="11"/>
  <c r="U2476" i="11"/>
  <c r="U2477" i="11"/>
  <c r="U2478" i="11"/>
  <c r="U2479" i="11"/>
  <c r="U2480" i="11"/>
  <c r="U2481" i="11"/>
  <c r="U2482" i="11"/>
  <c r="U2483" i="11"/>
  <c r="U2484" i="11"/>
  <c r="U2485" i="11"/>
  <c r="U2486" i="11"/>
  <c r="U2487" i="11"/>
  <c r="U2488" i="11"/>
  <c r="U2489" i="11"/>
  <c r="U2490" i="11"/>
  <c r="U2491" i="11"/>
  <c r="U2492" i="11"/>
  <c r="U2493" i="11"/>
  <c r="U2494" i="11"/>
  <c r="U2495" i="11"/>
  <c r="U2496" i="11"/>
  <c r="U2497" i="11"/>
  <c r="U2498" i="11"/>
  <c r="U2499" i="11"/>
  <c r="U2500" i="11"/>
  <c r="U2501" i="11"/>
  <c r="U2502" i="11"/>
  <c r="U2503" i="11"/>
  <c r="U2504" i="11"/>
  <c r="U2505" i="11"/>
  <c r="U2506" i="11"/>
  <c r="U2507" i="11"/>
  <c r="U2508" i="11"/>
  <c r="U2509" i="11"/>
  <c r="U2510" i="11"/>
  <c r="U2511" i="11"/>
  <c r="U2512" i="11"/>
  <c r="U2513" i="11"/>
  <c r="U2514" i="11"/>
  <c r="U2515" i="11"/>
  <c r="U2516" i="11"/>
  <c r="U2517" i="11"/>
  <c r="U2518" i="11"/>
  <c r="U2519" i="11"/>
  <c r="U2520" i="11"/>
  <c r="U2521" i="11"/>
  <c r="U2522" i="11"/>
  <c r="U2523" i="11"/>
  <c r="U2524" i="11"/>
  <c r="U2525" i="11"/>
  <c r="U2526" i="11"/>
  <c r="U2527" i="11"/>
  <c r="U2528" i="11"/>
  <c r="U2529" i="11"/>
  <c r="U2530" i="11"/>
  <c r="U2531" i="11"/>
  <c r="U2532" i="11"/>
  <c r="U2533" i="11"/>
  <c r="U2534" i="11"/>
  <c r="U2535" i="11"/>
  <c r="U2536" i="11"/>
  <c r="U2537" i="11"/>
  <c r="U2538" i="11"/>
  <c r="U2539" i="11"/>
  <c r="U2540" i="11"/>
  <c r="U2541" i="11"/>
  <c r="U2542" i="11"/>
  <c r="U2543" i="11"/>
  <c r="U2544" i="11"/>
  <c r="U2545" i="11"/>
  <c r="U2546" i="11"/>
  <c r="U2547" i="11"/>
  <c r="U2548" i="11"/>
  <c r="U2549" i="11"/>
  <c r="U2550" i="11"/>
  <c r="U2551" i="11"/>
  <c r="U2552" i="11"/>
  <c r="U2553" i="11"/>
  <c r="U2554" i="11"/>
  <c r="U2555" i="11"/>
  <c r="U2556" i="11"/>
  <c r="U2557" i="11"/>
  <c r="U2558" i="11"/>
  <c r="U2559" i="11"/>
  <c r="U2560" i="11"/>
  <c r="U2561" i="11"/>
  <c r="U2562" i="11"/>
  <c r="U2563" i="11"/>
  <c r="U2564" i="11"/>
  <c r="U2565" i="11"/>
  <c r="U2566" i="11"/>
  <c r="U2567" i="11"/>
  <c r="U2568" i="11"/>
  <c r="U2569" i="11"/>
  <c r="U2570" i="11"/>
  <c r="U2571" i="11"/>
  <c r="U2572" i="11"/>
  <c r="U2573" i="11"/>
  <c r="U2574" i="11"/>
  <c r="U2575" i="11"/>
  <c r="U2576" i="11"/>
  <c r="U2577" i="11"/>
  <c r="U2578" i="11"/>
  <c r="U2579" i="11"/>
  <c r="U2580" i="11"/>
  <c r="U2581" i="11"/>
  <c r="U2582" i="11"/>
  <c r="U2583" i="11"/>
  <c r="U2584" i="11"/>
  <c r="U2585" i="11"/>
  <c r="U2586" i="11"/>
  <c r="U2587" i="11"/>
  <c r="U2588" i="11"/>
  <c r="U2589" i="11"/>
  <c r="U2590" i="11"/>
  <c r="U2591" i="11"/>
  <c r="U2592" i="11"/>
  <c r="U2593" i="11"/>
  <c r="U2594" i="11"/>
  <c r="U2595" i="11"/>
  <c r="U2596" i="11"/>
  <c r="U2597" i="11"/>
  <c r="U2598" i="11"/>
  <c r="U2599" i="11"/>
  <c r="U2600" i="11"/>
  <c r="U2601" i="11"/>
  <c r="U2602" i="11"/>
  <c r="U2603" i="11"/>
  <c r="U2604" i="11"/>
  <c r="U2605" i="11"/>
  <c r="U2606" i="11"/>
  <c r="U2607" i="11"/>
  <c r="U2608" i="11"/>
  <c r="U2609" i="11"/>
  <c r="U2610" i="11"/>
  <c r="U2611" i="11"/>
  <c r="U2612" i="11"/>
  <c r="U2613" i="11"/>
  <c r="U2614" i="11"/>
  <c r="U2615" i="11"/>
  <c r="U2616" i="11"/>
  <c r="U2617" i="11"/>
  <c r="U2618" i="11"/>
  <c r="U2619" i="11"/>
  <c r="U2620" i="11"/>
  <c r="U2621" i="11"/>
  <c r="U2622" i="11"/>
  <c r="U2623" i="11"/>
  <c r="U2624" i="11"/>
  <c r="U2625" i="11"/>
  <c r="U2626" i="11"/>
  <c r="U2627" i="11"/>
  <c r="U2628" i="11"/>
  <c r="U2629" i="11"/>
  <c r="U2630" i="11"/>
  <c r="U2631" i="11"/>
  <c r="U2632" i="11"/>
  <c r="U2633" i="11"/>
  <c r="U2634" i="11"/>
  <c r="U2635" i="11"/>
  <c r="U2636" i="11"/>
  <c r="U2637" i="11"/>
  <c r="U2638" i="11"/>
  <c r="U2639" i="11"/>
  <c r="U2640" i="11"/>
  <c r="U2641" i="11"/>
  <c r="U2642" i="11"/>
  <c r="U2643" i="11"/>
  <c r="U2644" i="11"/>
  <c r="U2645" i="11"/>
  <c r="U2646" i="11"/>
  <c r="U2647" i="11"/>
  <c r="U2648" i="11"/>
  <c r="U2649" i="11"/>
  <c r="U2650" i="11"/>
  <c r="U2651" i="11"/>
  <c r="U2652" i="11"/>
  <c r="U2653" i="11"/>
  <c r="U2654" i="11"/>
  <c r="U2655" i="11"/>
  <c r="U2656" i="11"/>
  <c r="U2657" i="11"/>
  <c r="U2658" i="11"/>
  <c r="U2659" i="11"/>
  <c r="U2660" i="11"/>
  <c r="U2661" i="11"/>
  <c r="U2662" i="11"/>
  <c r="U2663" i="11"/>
  <c r="U2664" i="11"/>
  <c r="U2665" i="11"/>
  <c r="U2666" i="11"/>
  <c r="U2667" i="11"/>
  <c r="U2668" i="11"/>
  <c r="U2669" i="11"/>
  <c r="U2670" i="11"/>
  <c r="U2671" i="11"/>
  <c r="U2672" i="11"/>
  <c r="U2673" i="11"/>
  <c r="U2674" i="11"/>
  <c r="U2675" i="11"/>
  <c r="U2676" i="11"/>
  <c r="U2677" i="11"/>
  <c r="U2678" i="11"/>
  <c r="U2679" i="11"/>
  <c r="U2680" i="11"/>
  <c r="U2681" i="11"/>
  <c r="U2682" i="11"/>
  <c r="U2683" i="11"/>
  <c r="U2684" i="11"/>
  <c r="U2685" i="11"/>
  <c r="U2686" i="11"/>
  <c r="U2687" i="11"/>
  <c r="U2688" i="11"/>
  <c r="U2689" i="11"/>
  <c r="U2690" i="11"/>
  <c r="U2691" i="11"/>
  <c r="U2692" i="11"/>
  <c r="U2693" i="11"/>
  <c r="U2694" i="11"/>
  <c r="U2695" i="11"/>
  <c r="U2696" i="11"/>
  <c r="U2697" i="11"/>
  <c r="U2698" i="11"/>
  <c r="U2699" i="11"/>
  <c r="U2700" i="11"/>
  <c r="U2701" i="11"/>
  <c r="U2702" i="11"/>
  <c r="U2703" i="11"/>
  <c r="U2704" i="11"/>
  <c r="U2705" i="11"/>
  <c r="U2706" i="11"/>
  <c r="U2707" i="11"/>
  <c r="U2708" i="11"/>
  <c r="U2709" i="11"/>
  <c r="U2710" i="11"/>
  <c r="U2711" i="11"/>
  <c r="U2712" i="11"/>
  <c r="U2713" i="11"/>
  <c r="U2714" i="11"/>
  <c r="U2715" i="11"/>
  <c r="U2716" i="11"/>
  <c r="U2717" i="11"/>
  <c r="U2718" i="11"/>
  <c r="U2719" i="11"/>
  <c r="U2720" i="11"/>
  <c r="U2721" i="11"/>
  <c r="U2722" i="11"/>
  <c r="U2723" i="11"/>
  <c r="U2724" i="11"/>
  <c r="U2725" i="11"/>
  <c r="U2726" i="11"/>
  <c r="U2727" i="11"/>
  <c r="U2728" i="11"/>
  <c r="U2729" i="11"/>
  <c r="U2730" i="11"/>
  <c r="U2731" i="11"/>
  <c r="U2732" i="11"/>
  <c r="U2733" i="11"/>
  <c r="U2734" i="11"/>
  <c r="U2735" i="11"/>
  <c r="U2736" i="11"/>
  <c r="U2737" i="11"/>
  <c r="U2738" i="11"/>
  <c r="U2739" i="11"/>
  <c r="U2740" i="11"/>
  <c r="U2741" i="11"/>
  <c r="U2742" i="11"/>
  <c r="U2743" i="11"/>
  <c r="U2744" i="11"/>
  <c r="U2745" i="11"/>
  <c r="U2746" i="11"/>
  <c r="U2747" i="11"/>
  <c r="U2748" i="11"/>
  <c r="U2749" i="11"/>
  <c r="U2750" i="11"/>
  <c r="U2751" i="11"/>
  <c r="U2752" i="11"/>
  <c r="U2753" i="11"/>
  <c r="U2754" i="11"/>
  <c r="U2755" i="11"/>
  <c r="U2756" i="11"/>
  <c r="U2757" i="11"/>
  <c r="U2758" i="11"/>
  <c r="U2759" i="11"/>
  <c r="U2760" i="11"/>
  <c r="U2761" i="11"/>
  <c r="U2762" i="11"/>
  <c r="U2763" i="11"/>
  <c r="U2764" i="11"/>
  <c r="U2765" i="11"/>
  <c r="U2766" i="11"/>
  <c r="U2767" i="11"/>
  <c r="U2768" i="11"/>
  <c r="U2769" i="11"/>
  <c r="U2770" i="11"/>
  <c r="U2771" i="11"/>
  <c r="U2772" i="11"/>
  <c r="U2773" i="11"/>
  <c r="U2774" i="11"/>
  <c r="U2775" i="11"/>
  <c r="U2776" i="11"/>
  <c r="U2777" i="11"/>
  <c r="U2778" i="11"/>
  <c r="U2779" i="11"/>
  <c r="U2780" i="11"/>
  <c r="U2781" i="11"/>
  <c r="U2782" i="11"/>
  <c r="U2783" i="11"/>
  <c r="U2784" i="11"/>
  <c r="U2785" i="11"/>
  <c r="U2786" i="11"/>
  <c r="U2787" i="11"/>
  <c r="U2788" i="11"/>
  <c r="U2789" i="11"/>
  <c r="U2790" i="11"/>
  <c r="U2791" i="11"/>
  <c r="U2792" i="11"/>
  <c r="U2793" i="11"/>
  <c r="U2794" i="11"/>
  <c r="U2795" i="11"/>
  <c r="U2796" i="11"/>
  <c r="U2797" i="11"/>
  <c r="U2798" i="11"/>
  <c r="U2799" i="11"/>
  <c r="U2800" i="11"/>
  <c r="U2801" i="11"/>
  <c r="U2802" i="11"/>
  <c r="U2803" i="11"/>
  <c r="U2804" i="11"/>
  <c r="U2805" i="11"/>
  <c r="U2806" i="11"/>
  <c r="U2807" i="11"/>
  <c r="U2808" i="11"/>
  <c r="U2809" i="11"/>
  <c r="U2810" i="11"/>
  <c r="U2811" i="11"/>
  <c r="U2812" i="11"/>
  <c r="U2813" i="11"/>
  <c r="U2814" i="11"/>
  <c r="U2815" i="11"/>
  <c r="U2816" i="11"/>
  <c r="U2817" i="11"/>
  <c r="U2818" i="11"/>
  <c r="U2819" i="11"/>
  <c r="U2820" i="11"/>
  <c r="U2821" i="11"/>
  <c r="U2822" i="11"/>
  <c r="U2823" i="11"/>
  <c r="U2824" i="11"/>
  <c r="U2825" i="11"/>
  <c r="U2826" i="11"/>
  <c r="U2827" i="11"/>
  <c r="U2828" i="11"/>
  <c r="U2829" i="11"/>
  <c r="U2830" i="11"/>
  <c r="U2831" i="11"/>
  <c r="U2832" i="11"/>
  <c r="U2833" i="11"/>
  <c r="U2834" i="11"/>
  <c r="U2835" i="11"/>
  <c r="U2836" i="11"/>
  <c r="U2837" i="11"/>
  <c r="U2838" i="11"/>
  <c r="U2839" i="11"/>
  <c r="U2840" i="11"/>
  <c r="U2841" i="11"/>
  <c r="U2842" i="11"/>
  <c r="U2843" i="11"/>
  <c r="U2844" i="11"/>
  <c r="U2845" i="11"/>
  <c r="U2846" i="11"/>
  <c r="U2847" i="11"/>
  <c r="U2848" i="11"/>
  <c r="U2849" i="11"/>
  <c r="U2850" i="11"/>
  <c r="U2851" i="11"/>
  <c r="U2852" i="11"/>
  <c r="U2853" i="11"/>
  <c r="U2854" i="11"/>
  <c r="U2855" i="11"/>
  <c r="U2856" i="11"/>
  <c r="U2857" i="11"/>
  <c r="U2858" i="11"/>
  <c r="U2859" i="11"/>
  <c r="U2860" i="11"/>
  <c r="U2861" i="11"/>
  <c r="U2862" i="11"/>
  <c r="U2863" i="11"/>
  <c r="U2864" i="11"/>
  <c r="U2865" i="11"/>
  <c r="U2866" i="11"/>
  <c r="U2867" i="11"/>
  <c r="U2868" i="11"/>
  <c r="U2869" i="11"/>
  <c r="U2870" i="11"/>
  <c r="U2871" i="11"/>
  <c r="U2872" i="11"/>
  <c r="U2873" i="11"/>
  <c r="U2874" i="11"/>
  <c r="U2875" i="11"/>
  <c r="U2876" i="11"/>
  <c r="U2877" i="11"/>
  <c r="U2878" i="11"/>
  <c r="U2879" i="11"/>
  <c r="U2880" i="11"/>
  <c r="U2881" i="11"/>
  <c r="U2882" i="11"/>
  <c r="U2883" i="11"/>
  <c r="U2884" i="11"/>
  <c r="U2885" i="11"/>
  <c r="U2886" i="11"/>
  <c r="U2887" i="11"/>
  <c r="U2888" i="11"/>
  <c r="U2889" i="11"/>
  <c r="U2890" i="11"/>
  <c r="U2891" i="11"/>
  <c r="U2892" i="11"/>
  <c r="U2893" i="11"/>
  <c r="U2894" i="11"/>
  <c r="U2895" i="11"/>
  <c r="U2896" i="11"/>
  <c r="U2897" i="11"/>
  <c r="U2898" i="11"/>
  <c r="U2899" i="11"/>
  <c r="U2900" i="11"/>
  <c r="U2901" i="11"/>
  <c r="U2902" i="11"/>
  <c r="U2903" i="11"/>
  <c r="U2904" i="11"/>
  <c r="U2905" i="11"/>
  <c r="U2906" i="11"/>
  <c r="U2907" i="11"/>
  <c r="U2908" i="11"/>
  <c r="U2909" i="11"/>
  <c r="U2910" i="11"/>
  <c r="U2911" i="11"/>
  <c r="U2912" i="11"/>
  <c r="U2913" i="11"/>
  <c r="U2914" i="11"/>
  <c r="U2915" i="11"/>
  <c r="U2916" i="11"/>
  <c r="U2917" i="11"/>
  <c r="U2918" i="11"/>
  <c r="U2919" i="11"/>
  <c r="U2920" i="11"/>
  <c r="U2921" i="11"/>
  <c r="U2922" i="11"/>
  <c r="U2923" i="11"/>
  <c r="U2924" i="11"/>
  <c r="U2925" i="11"/>
  <c r="U2926" i="11"/>
  <c r="U2927" i="11"/>
  <c r="U2928" i="11"/>
  <c r="U2929" i="11"/>
  <c r="U2930" i="11"/>
  <c r="U2931" i="11"/>
  <c r="U2932" i="11"/>
  <c r="U2933" i="11"/>
  <c r="U2934" i="11"/>
  <c r="U2935" i="11"/>
  <c r="U2936" i="11"/>
  <c r="U2937" i="11"/>
  <c r="U2938" i="11"/>
  <c r="U2939" i="11"/>
  <c r="U2940" i="11"/>
  <c r="U2941" i="11"/>
  <c r="U2942" i="11"/>
  <c r="U2943" i="11"/>
  <c r="U2944" i="11"/>
  <c r="U2945" i="11"/>
  <c r="U2946" i="11"/>
  <c r="U2947" i="11"/>
  <c r="U2948" i="11"/>
  <c r="U2949" i="11"/>
  <c r="U2950" i="11"/>
  <c r="U2951" i="11"/>
  <c r="U2952" i="11"/>
  <c r="U2953" i="11"/>
  <c r="U2954" i="11"/>
  <c r="U2955" i="11"/>
  <c r="U2956" i="11"/>
  <c r="U2957" i="11"/>
  <c r="U2958" i="11"/>
  <c r="U2959" i="11"/>
  <c r="U2960" i="11"/>
  <c r="U2961" i="11"/>
  <c r="U2962" i="11"/>
  <c r="U2963" i="11"/>
  <c r="U2964" i="11"/>
  <c r="U2965" i="11"/>
  <c r="U2966" i="11"/>
  <c r="U2967" i="11"/>
  <c r="U2968" i="11"/>
  <c r="U2969" i="11"/>
  <c r="U2970" i="11"/>
  <c r="U2971" i="11"/>
  <c r="U2972" i="11"/>
  <c r="U2973" i="11"/>
  <c r="U2974" i="11"/>
  <c r="U2975" i="11"/>
  <c r="U2976" i="11"/>
  <c r="U2977" i="11"/>
  <c r="U2978" i="11"/>
  <c r="U2979" i="11"/>
  <c r="U2980" i="11"/>
  <c r="U2981" i="11"/>
  <c r="U2982" i="11"/>
  <c r="U2983" i="11"/>
  <c r="U2984" i="11"/>
  <c r="U2985" i="11"/>
  <c r="U2986" i="11"/>
  <c r="U2987" i="11"/>
  <c r="U2988" i="11"/>
  <c r="U2989" i="11"/>
  <c r="U2990" i="11"/>
  <c r="U2991" i="11"/>
  <c r="U2992" i="11"/>
  <c r="U2993" i="11"/>
  <c r="U2994" i="11"/>
  <c r="U2995" i="11"/>
  <c r="U2996" i="11"/>
  <c r="U2997" i="11"/>
  <c r="U2998" i="11"/>
  <c r="U2999" i="11"/>
  <c r="U3000" i="11"/>
  <c r="U3001" i="11"/>
  <c r="U3002" i="11"/>
  <c r="U3003" i="11"/>
  <c r="U3004" i="11"/>
  <c r="U3005" i="11"/>
  <c r="U3006" i="11"/>
  <c r="U3007" i="11"/>
  <c r="U3008" i="11"/>
  <c r="U3009" i="11"/>
  <c r="U3010" i="11"/>
  <c r="U3011" i="11"/>
  <c r="U3012" i="11"/>
  <c r="U3013" i="11"/>
  <c r="U3014" i="11"/>
  <c r="U3015" i="11"/>
  <c r="U3016" i="11"/>
  <c r="U3017" i="11"/>
  <c r="U3018" i="11"/>
  <c r="U3019" i="11"/>
  <c r="U3020" i="11"/>
  <c r="U3021" i="11"/>
  <c r="U3022" i="11"/>
  <c r="U3023" i="11"/>
  <c r="U3024" i="11"/>
  <c r="U3025" i="11"/>
  <c r="U3026" i="11"/>
  <c r="U3027" i="11"/>
  <c r="U3028" i="11"/>
  <c r="U3029" i="11"/>
  <c r="U3030" i="11"/>
  <c r="U3031" i="11"/>
  <c r="U3032" i="11"/>
  <c r="U3033" i="11"/>
  <c r="U3034" i="11"/>
  <c r="U3035" i="11"/>
  <c r="U3036" i="11"/>
  <c r="U3037" i="11"/>
  <c r="U3038" i="11"/>
  <c r="U3039" i="11"/>
  <c r="U3040" i="11"/>
  <c r="U3041" i="11"/>
  <c r="U3042" i="11"/>
  <c r="U3043" i="11"/>
  <c r="U3044" i="11"/>
  <c r="U3045" i="11"/>
  <c r="U3046" i="11"/>
  <c r="U3047" i="11"/>
  <c r="U3048" i="11"/>
  <c r="U3049" i="11"/>
  <c r="U3050" i="11"/>
  <c r="U3051" i="11"/>
  <c r="U3052" i="11"/>
  <c r="U3053" i="11"/>
  <c r="U3054" i="11"/>
  <c r="U3055" i="11"/>
  <c r="U3056" i="11"/>
  <c r="U3057" i="11"/>
  <c r="U3058" i="11"/>
  <c r="U3059" i="11"/>
  <c r="U3060" i="11"/>
  <c r="U3061" i="11"/>
  <c r="U3062" i="11"/>
  <c r="U3063" i="11"/>
  <c r="U3064" i="11"/>
  <c r="U3065" i="11"/>
  <c r="U3066" i="11"/>
  <c r="U3067" i="11"/>
  <c r="U3068" i="11"/>
  <c r="U3069" i="11"/>
  <c r="U3070" i="11"/>
  <c r="U3071" i="11"/>
  <c r="U3072" i="11"/>
  <c r="U3073" i="11"/>
  <c r="U3074" i="11"/>
  <c r="U3075" i="11"/>
  <c r="U3076" i="11"/>
  <c r="U3077" i="11"/>
  <c r="U3078" i="11"/>
  <c r="U3079" i="11"/>
  <c r="U3080" i="11"/>
  <c r="U3081" i="11"/>
  <c r="U3082" i="11"/>
  <c r="U3083" i="11"/>
  <c r="U3084" i="11"/>
  <c r="U3085" i="11"/>
  <c r="U3086" i="11"/>
  <c r="U3087" i="11"/>
  <c r="U3088" i="11"/>
  <c r="U3089" i="11"/>
  <c r="U3090" i="11"/>
  <c r="U3091" i="11"/>
  <c r="U3092" i="11"/>
  <c r="U3093" i="11"/>
  <c r="U3094" i="11"/>
  <c r="U3095" i="11"/>
  <c r="U3096" i="11"/>
  <c r="U3097" i="11"/>
  <c r="U3098" i="11"/>
  <c r="U3099" i="11"/>
  <c r="U3100" i="11"/>
  <c r="U3101" i="11"/>
  <c r="U3102" i="11"/>
  <c r="U3103" i="11"/>
  <c r="U3104" i="11"/>
  <c r="U3105" i="11"/>
  <c r="U3106" i="11"/>
  <c r="U3107" i="11"/>
  <c r="U3108" i="11"/>
  <c r="U3109" i="11"/>
  <c r="U3110" i="11"/>
  <c r="U3111" i="11"/>
  <c r="U3112" i="11"/>
  <c r="U3113" i="11"/>
  <c r="U3114" i="11"/>
  <c r="U3115" i="11"/>
  <c r="U3116" i="11"/>
  <c r="U3117" i="11"/>
  <c r="U3118" i="11"/>
  <c r="U3119" i="11"/>
  <c r="U3120" i="11"/>
  <c r="U3121" i="11"/>
  <c r="U3122" i="11"/>
  <c r="U3123" i="11"/>
  <c r="U3124" i="11"/>
  <c r="U3125" i="11"/>
  <c r="U3126" i="11"/>
  <c r="U3127" i="11"/>
  <c r="U3128" i="11"/>
  <c r="U3129" i="11"/>
  <c r="U3130" i="11"/>
  <c r="U3131" i="11"/>
  <c r="U3132" i="11"/>
  <c r="U3133" i="11"/>
  <c r="U3134" i="11"/>
  <c r="U3135" i="11"/>
  <c r="U3136" i="11"/>
  <c r="U3137" i="11"/>
  <c r="U3138" i="11"/>
  <c r="U3139" i="11"/>
  <c r="U3140" i="11"/>
  <c r="U3141" i="11"/>
  <c r="U3142" i="11"/>
  <c r="U3143" i="11"/>
  <c r="U3144" i="11"/>
  <c r="U3145" i="11"/>
  <c r="U3146" i="11"/>
  <c r="U3147" i="11"/>
  <c r="U3148" i="11"/>
  <c r="U3149" i="11"/>
  <c r="U3150" i="11"/>
  <c r="U3151" i="11"/>
  <c r="U3152" i="11"/>
  <c r="U3153" i="11"/>
  <c r="U3154" i="11"/>
  <c r="U3155" i="11"/>
  <c r="U3156" i="11"/>
  <c r="U3157" i="11"/>
  <c r="U3158" i="11"/>
  <c r="U3159" i="11"/>
  <c r="U3160" i="11"/>
  <c r="U3161" i="11"/>
  <c r="U3162" i="11"/>
  <c r="U3163" i="11"/>
  <c r="U3164" i="11"/>
  <c r="U3165" i="11"/>
  <c r="U3166" i="11"/>
  <c r="U3167" i="11"/>
  <c r="U3168" i="11"/>
  <c r="U3169" i="11"/>
  <c r="U3170" i="11"/>
  <c r="U3171" i="11"/>
  <c r="U3172" i="11"/>
  <c r="U3173" i="11"/>
  <c r="U3174" i="11"/>
  <c r="U3175" i="11"/>
  <c r="U3176" i="11"/>
  <c r="U3177" i="11"/>
  <c r="U3178" i="11"/>
  <c r="U3179" i="11"/>
  <c r="U3180" i="11"/>
  <c r="U3181" i="11"/>
  <c r="U3182" i="11"/>
  <c r="U3183" i="11"/>
  <c r="U3184" i="11"/>
  <c r="U3185" i="11"/>
  <c r="U3186" i="11"/>
  <c r="U3187" i="11"/>
  <c r="U3188" i="11"/>
  <c r="U3189" i="11"/>
  <c r="U3190" i="11"/>
  <c r="U3191" i="11"/>
  <c r="U3192" i="11"/>
  <c r="U3193" i="11"/>
  <c r="U3194" i="11"/>
  <c r="U3195" i="11"/>
  <c r="U3196" i="11"/>
  <c r="U3197" i="11"/>
  <c r="U3198" i="11"/>
  <c r="U3199" i="11"/>
  <c r="U3200" i="11"/>
  <c r="U3201" i="11"/>
  <c r="U3202" i="11"/>
  <c r="U3203" i="11"/>
  <c r="U3204" i="11"/>
  <c r="U3205" i="11"/>
  <c r="U3206" i="11"/>
  <c r="U3207" i="11"/>
  <c r="U3208" i="11"/>
  <c r="U3209" i="11"/>
  <c r="U3210" i="11"/>
  <c r="U3211" i="11"/>
  <c r="U3212" i="11"/>
  <c r="U3213" i="11"/>
  <c r="U3214" i="11"/>
  <c r="U3215" i="11"/>
  <c r="U3216" i="11"/>
  <c r="U3217" i="11"/>
  <c r="U3218" i="11"/>
  <c r="U3219" i="11"/>
  <c r="U3220" i="11"/>
  <c r="U3221" i="11"/>
  <c r="U3222" i="11"/>
  <c r="U3223" i="11"/>
  <c r="U3224" i="11"/>
  <c r="U3225" i="11"/>
  <c r="U3226" i="11"/>
  <c r="U3227" i="11"/>
  <c r="U3228" i="11"/>
  <c r="U3229" i="11"/>
  <c r="U3230" i="11"/>
  <c r="U3231" i="11"/>
  <c r="U3232" i="11"/>
  <c r="U3233" i="11"/>
  <c r="U3234" i="11"/>
  <c r="U3235" i="11"/>
  <c r="U3236" i="11"/>
  <c r="U3237" i="11"/>
  <c r="U3238" i="11"/>
  <c r="U3239" i="11"/>
  <c r="U3240" i="11"/>
  <c r="U3241" i="11"/>
  <c r="U3242" i="11"/>
  <c r="U3243" i="11"/>
  <c r="U3244" i="11"/>
  <c r="U3245" i="11"/>
  <c r="U3246" i="11"/>
  <c r="U3247" i="11"/>
  <c r="U3248" i="11"/>
  <c r="U3249" i="11"/>
  <c r="U3250" i="11"/>
  <c r="U3251" i="11"/>
  <c r="U3252" i="11"/>
  <c r="U3253" i="11"/>
  <c r="U3254" i="11"/>
  <c r="U3255" i="11"/>
  <c r="U3256" i="11"/>
  <c r="U3257" i="11"/>
  <c r="U3258" i="11"/>
  <c r="U3259" i="11"/>
  <c r="U3260" i="11"/>
  <c r="U3261" i="11"/>
  <c r="U3262" i="11"/>
  <c r="U3263" i="11"/>
  <c r="U3264" i="11"/>
  <c r="U3265" i="11"/>
  <c r="U3266" i="11"/>
  <c r="U3267" i="11"/>
  <c r="U3268" i="11"/>
  <c r="U3269" i="11"/>
  <c r="U3270" i="11"/>
  <c r="U3271" i="11"/>
  <c r="U3272" i="11"/>
  <c r="U3273" i="11"/>
  <c r="U3274" i="11"/>
  <c r="U3275" i="11"/>
  <c r="U3276" i="11"/>
  <c r="U3277" i="11"/>
  <c r="U3278" i="11"/>
  <c r="U3279" i="11"/>
  <c r="U3280" i="11"/>
  <c r="U3281" i="11"/>
  <c r="U3282" i="11"/>
  <c r="U3283" i="11"/>
  <c r="U3284" i="11"/>
  <c r="U3285" i="11"/>
  <c r="U3286" i="11"/>
  <c r="U3287" i="11"/>
  <c r="U3288" i="11"/>
  <c r="U3289" i="11"/>
  <c r="U3290" i="11"/>
  <c r="U3291" i="11"/>
  <c r="U3292" i="11"/>
  <c r="U3293" i="11"/>
  <c r="U3294" i="11"/>
  <c r="U3295" i="11"/>
  <c r="U3296" i="11"/>
  <c r="U3297" i="11"/>
  <c r="U3298" i="11"/>
  <c r="U3299" i="11"/>
  <c r="U3300" i="11"/>
  <c r="U3301" i="11"/>
  <c r="U3302" i="11"/>
  <c r="U3303" i="11"/>
  <c r="U3304" i="11"/>
  <c r="U3305" i="11"/>
  <c r="U3306" i="11"/>
  <c r="U3307" i="11"/>
  <c r="U3308" i="11"/>
  <c r="U3309" i="11"/>
  <c r="U3310" i="11"/>
  <c r="U3311" i="11"/>
  <c r="U3312" i="11"/>
  <c r="U3313" i="11"/>
  <c r="U3314" i="11"/>
  <c r="U3315" i="11"/>
  <c r="U3316" i="11"/>
  <c r="U3317" i="11"/>
  <c r="U3318" i="11"/>
  <c r="U3319" i="11"/>
  <c r="U3320" i="11"/>
  <c r="U3321" i="11"/>
  <c r="U3322" i="11"/>
  <c r="U3323" i="11"/>
  <c r="U3324" i="11"/>
  <c r="U3325" i="11"/>
  <c r="U3326" i="11"/>
  <c r="U3327" i="11"/>
  <c r="U3328" i="11"/>
  <c r="U3329" i="11"/>
  <c r="U3330" i="11"/>
  <c r="U3331" i="11"/>
  <c r="U3332" i="11"/>
  <c r="U3333" i="11"/>
  <c r="U3334" i="11"/>
  <c r="U3335" i="11"/>
  <c r="U3336" i="11"/>
  <c r="U3337" i="11"/>
  <c r="U3338" i="11"/>
  <c r="U3339" i="11"/>
  <c r="U3340" i="11"/>
  <c r="U3341" i="11"/>
  <c r="U3342" i="11"/>
  <c r="U3343" i="11"/>
  <c r="U3344" i="11"/>
  <c r="U3345" i="11"/>
  <c r="U3346" i="11"/>
  <c r="U3347" i="11"/>
  <c r="U3348" i="11"/>
  <c r="U3349" i="11"/>
  <c r="U3350" i="11"/>
  <c r="U3351" i="11"/>
  <c r="U3352" i="11"/>
  <c r="U3353" i="11"/>
  <c r="U3354" i="11"/>
  <c r="U3355" i="11"/>
  <c r="U3356" i="11"/>
  <c r="U3357" i="11"/>
  <c r="U3358" i="11"/>
  <c r="U3359" i="11"/>
  <c r="U3360" i="11"/>
  <c r="U3361" i="11"/>
  <c r="U3362" i="11"/>
  <c r="U3363" i="11"/>
  <c r="U3364" i="11"/>
  <c r="U3365" i="11"/>
  <c r="U3366" i="11"/>
  <c r="U3367" i="11"/>
  <c r="U3368" i="11"/>
  <c r="U3369" i="11"/>
  <c r="U3370" i="11"/>
  <c r="U3371" i="11"/>
  <c r="U3372" i="11"/>
  <c r="U3373" i="11"/>
  <c r="U3374" i="11"/>
  <c r="U3375" i="11"/>
  <c r="U3376" i="11"/>
  <c r="U3377" i="11"/>
  <c r="U3378" i="11"/>
  <c r="U3379" i="11"/>
  <c r="U3380" i="11"/>
  <c r="U3381" i="11"/>
  <c r="U3382" i="11"/>
  <c r="U3383" i="11"/>
  <c r="U3384" i="11"/>
  <c r="U3385" i="11"/>
  <c r="U3386" i="11"/>
  <c r="U3387" i="11"/>
  <c r="U3388" i="11"/>
  <c r="U3389" i="11"/>
  <c r="U3390" i="11"/>
  <c r="U3391" i="11"/>
  <c r="U3392" i="11"/>
  <c r="U3393" i="11"/>
  <c r="U3394" i="11"/>
  <c r="U3395" i="11"/>
  <c r="U3396" i="11"/>
  <c r="U3397" i="11"/>
  <c r="U3398" i="11"/>
  <c r="U3399" i="11"/>
  <c r="U3400" i="11"/>
  <c r="U3401" i="11"/>
  <c r="U3402" i="11"/>
  <c r="U3403" i="11"/>
  <c r="U3404" i="11"/>
  <c r="U3405" i="11"/>
  <c r="U3406" i="11"/>
  <c r="U3407" i="11"/>
  <c r="U3408" i="11"/>
  <c r="U3409" i="11"/>
  <c r="U3410" i="11"/>
  <c r="U3411" i="11"/>
  <c r="U3412" i="11"/>
  <c r="U3413" i="11"/>
  <c r="U3414" i="11"/>
  <c r="U3415" i="11"/>
  <c r="U3416" i="11"/>
  <c r="U3417" i="11"/>
  <c r="U3418" i="11"/>
  <c r="U3419" i="11"/>
  <c r="U3420" i="11"/>
  <c r="U3421" i="11"/>
  <c r="U3422" i="11"/>
  <c r="U3423" i="11"/>
  <c r="U3424" i="11"/>
  <c r="U3425" i="11"/>
  <c r="U3426" i="11"/>
  <c r="U3427" i="11"/>
  <c r="U3428" i="11"/>
  <c r="U3429" i="11"/>
  <c r="U3430" i="11"/>
  <c r="U3431" i="11"/>
  <c r="U3432" i="11"/>
  <c r="U3433" i="11"/>
  <c r="U3434" i="11"/>
  <c r="U3435" i="11"/>
  <c r="U3436" i="11"/>
  <c r="U3437" i="11"/>
  <c r="U3438" i="11"/>
  <c r="U3439" i="11"/>
  <c r="U3440" i="11"/>
  <c r="U3441" i="11"/>
  <c r="U3442" i="11"/>
  <c r="U3443" i="11"/>
  <c r="U3444" i="11"/>
  <c r="U3445" i="11"/>
  <c r="U3446" i="11"/>
  <c r="U3447" i="11"/>
  <c r="U3448" i="11"/>
  <c r="U3449" i="11"/>
  <c r="U3450" i="11"/>
  <c r="U3451" i="11"/>
  <c r="U3452" i="11"/>
  <c r="U3453" i="11"/>
  <c r="U3454" i="11"/>
  <c r="U3455" i="11"/>
  <c r="U3456" i="11"/>
  <c r="U3457" i="11"/>
  <c r="U3458" i="11"/>
  <c r="U3459" i="11"/>
  <c r="U3460" i="11"/>
  <c r="U3461" i="11"/>
  <c r="U3462" i="11"/>
  <c r="U3463" i="11"/>
  <c r="U3464" i="11"/>
  <c r="U3465" i="11"/>
  <c r="U3466" i="11"/>
  <c r="U3467" i="11"/>
  <c r="U3468" i="11"/>
  <c r="U3469" i="11"/>
  <c r="U3470" i="11"/>
  <c r="U3471" i="11"/>
  <c r="U3472" i="11"/>
  <c r="U3473" i="11"/>
  <c r="U3474" i="11"/>
  <c r="U3475" i="11"/>
  <c r="U3476" i="11"/>
  <c r="U3477" i="11"/>
  <c r="U3478" i="11"/>
  <c r="U3479" i="11"/>
  <c r="U3480" i="11"/>
  <c r="U3481" i="11"/>
  <c r="U3482" i="11"/>
  <c r="U3483" i="11"/>
  <c r="U3484" i="11"/>
  <c r="U3485" i="11"/>
  <c r="U3486" i="11"/>
  <c r="U3487" i="11"/>
  <c r="U3488" i="11"/>
  <c r="U3489" i="11"/>
  <c r="U3490" i="11"/>
  <c r="U3491" i="11"/>
  <c r="U3492" i="11"/>
  <c r="U3493" i="11"/>
  <c r="U3494" i="11"/>
  <c r="U3495" i="11"/>
  <c r="U3496" i="11"/>
  <c r="U3497" i="11"/>
  <c r="U3498" i="11"/>
  <c r="U3499" i="11"/>
  <c r="U3500" i="11"/>
  <c r="U3501" i="11"/>
  <c r="U3502" i="11"/>
  <c r="U3503" i="11"/>
  <c r="U3504" i="11"/>
  <c r="U3505" i="11"/>
  <c r="U3506" i="11"/>
  <c r="U3507" i="11"/>
  <c r="U3508" i="11"/>
  <c r="U3509" i="11"/>
  <c r="U3510" i="11"/>
  <c r="U3511" i="11"/>
  <c r="U3512" i="11"/>
  <c r="U3513" i="11"/>
  <c r="U3514" i="11"/>
  <c r="U3515" i="11"/>
  <c r="U3516" i="11"/>
  <c r="U3517" i="11"/>
  <c r="U3518" i="11"/>
  <c r="U3519" i="11"/>
  <c r="U3520" i="11"/>
  <c r="U3521" i="11"/>
  <c r="U3522" i="11"/>
  <c r="U3523" i="11"/>
  <c r="U3524" i="11"/>
  <c r="U3525" i="11"/>
  <c r="U3526" i="11"/>
  <c r="U3527" i="11"/>
  <c r="U3528" i="11"/>
  <c r="U3529" i="11"/>
  <c r="U3530" i="11"/>
  <c r="U3531" i="11"/>
  <c r="U3532" i="11"/>
  <c r="U3533" i="11"/>
  <c r="U3534" i="11"/>
  <c r="U3535" i="11"/>
  <c r="U3536" i="11"/>
  <c r="U3537" i="11"/>
  <c r="U3538" i="11"/>
  <c r="U3539" i="11"/>
  <c r="U3540" i="11"/>
  <c r="U3541" i="11"/>
  <c r="U3542" i="11"/>
  <c r="U3543" i="11"/>
  <c r="U3544" i="11"/>
  <c r="U3545" i="11"/>
  <c r="U3546" i="11"/>
  <c r="U3547" i="11"/>
  <c r="U3548" i="11"/>
  <c r="U3549" i="11"/>
  <c r="U3550" i="11"/>
  <c r="U3551" i="11"/>
  <c r="U3552" i="11"/>
  <c r="U3553" i="11"/>
  <c r="U3554" i="11"/>
  <c r="U3555" i="11"/>
  <c r="U3556" i="11"/>
  <c r="U3557" i="11"/>
  <c r="U3558" i="11"/>
  <c r="U3559" i="11"/>
  <c r="U3560" i="11"/>
  <c r="U3561" i="11"/>
  <c r="U3562" i="11"/>
  <c r="U3563" i="11"/>
  <c r="U3564" i="11"/>
  <c r="U3565" i="11"/>
  <c r="U3566" i="11"/>
  <c r="U3567" i="11"/>
  <c r="U3568" i="11"/>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4" i="15"/>
  <c r="J65" i="15"/>
  <c r="J66" i="15"/>
  <c r="J67" i="15"/>
  <c r="J68" i="15"/>
  <c r="J69" i="15"/>
  <c r="J70" i="15"/>
  <c r="J71" i="15"/>
  <c r="J72" i="15"/>
  <c r="J73" i="15"/>
  <c r="J74" i="15"/>
  <c r="J75" i="15"/>
  <c r="J76" i="15"/>
  <c r="J77" i="15"/>
  <c r="J78" i="15"/>
  <c r="J79" i="15"/>
  <c r="J80" i="15"/>
  <c r="J81" i="15"/>
  <c r="J82" i="15"/>
  <c r="J83" i="15"/>
  <c r="J84" i="15"/>
  <c r="J85" i="15"/>
  <c r="J86" i="15"/>
  <c r="J87" i="15"/>
  <c r="J88" i="15"/>
  <c r="J89" i="15"/>
  <c r="J90" i="15"/>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F104" i="15"/>
  <c r="F105" i="15"/>
  <c r="F106" i="15"/>
  <c r="F107" i="15"/>
  <c r="F108" i="15"/>
  <c r="F109" i="15"/>
  <c r="F110" i="15"/>
  <c r="F111" i="15"/>
  <c r="F112" i="15"/>
  <c r="F113" i="15"/>
  <c r="F114" i="15"/>
  <c r="F115" i="15"/>
  <c r="F116" i="15"/>
  <c r="F117" i="15"/>
  <c r="F118" i="15"/>
  <c r="F119" i="15"/>
  <c r="F120" i="15"/>
  <c r="F121" i="15"/>
  <c r="F122" i="15"/>
  <c r="F123" i="15"/>
  <c r="B10" i="9"/>
  <c r="B11" i="9"/>
  <c r="B12" i="9"/>
  <c r="B13" i="9"/>
  <c r="B14" i="9"/>
  <c r="B15" i="9"/>
  <c r="B16" i="9"/>
  <c r="B17" i="9"/>
  <c r="B18" i="9"/>
  <c r="B19" i="9"/>
  <c r="B20" i="9"/>
  <c r="B21" i="9"/>
  <c r="B22" i="9"/>
  <c r="B23" i="9"/>
  <c r="B24" i="9"/>
  <c r="B25" i="9"/>
  <c r="B26" i="9"/>
  <c r="B27" i="9"/>
  <c r="B28" i="9"/>
  <c r="B29" i="9"/>
  <c r="B30" i="9"/>
  <c r="B31" i="9"/>
  <c r="B32" i="9"/>
  <c r="B33" i="9"/>
  <c r="B34" i="9"/>
  <c r="B35" i="9"/>
  <c r="B36" i="9"/>
  <c r="B37" i="9"/>
  <c r="B38" i="9"/>
  <c r="B39" i="9"/>
  <c r="B40" i="9"/>
  <c r="B41" i="9"/>
  <c r="B42" i="9"/>
  <c r="B43" i="9"/>
  <c r="B44" i="9"/>
  <c r="B45" i="9"/>
  <c r="B46" i="9"/>
  <c r="B47" i="9"/>
  <c r="B48" i="9"/>
  <c r="B49" i="9"/>
  <c r="B50" i="9"/>
  <c r="B51" i="9"/>
  <c r="B52" i="9"/>
  <c r="B53" i="9"/>
  <c r="B54" i="9"/>
  <c r="B55" i="9"/>
  <c r="B56" i="9"/>
  <c r="B57" i="9"/>
  <c r="B58" i="9"/>
  <c r="B59" i="9"/>
  <c r="B60" i="9"/>
  <c r="B61" i="9"/>
  <c r="B62" i="9"/>
  <c r="B63" i="9"/>
  <c r="B64" i="9"/>
  <c r="B65" i="9"/>
  <c r="B66" i="9"/>
  <c r="B67" i="9"/>
  <c r="B68" i="9"/>
  <c r="B69" i="9"/>
  <c r="B70" i="9"/>
  <c r="B71" i="9"/>
  <c r="B72" i="9"/>
  <c r="B73" i="9"/>
  <c r="B74" i="9"/>
  <c r="B75" i="9"/>
  <c r="B76" i="9"/>
  <c r="B77" i="9"/>
  <c r="B78" i="9"/>
  <c r="B79" i="9"/>
  <c r="B80" i="9"/>
  <c r="B81" i="9"/>
  <c r="B82" i="9"/>
  <c r="B83" i="9"/>
  <c r="B84" i="9"/>
  <c r="B85" i="9"/>
  <c r="B86" i="9"/>
  <c r="B87" i="9"/>
  <c r="B88" i="9"/>
  <c r="B89" i="9"/>
  <c r="B90" i="9"/>
  <c r="B91" i="9"/>
  <c r="B92" i="9"/>
  <c r="B93" i="9"/>
  <c r="B94" i="9"/>
  <c r="B95" i="9"/>
  <c r="B96" i="9"/>
  <c r="B97" i="9"/>
  <c r="B98" i="9"/>
  <c r="B99" i="9"/>
  <c r="B100" i="9"/>
  <c r="B101" i="9"/>
  <c r="B102" i="9"/>
  <c r="B103" i="9"/>
  <c r="B104" i="9"/>
  <c r="B105" i="9"/>
  <c r="B106" i="9"/>
  <c r="B107" i="9"/>
  <c r="B108" i="9"/>
  <c r="B109" i="9"/>
  <c r="B110" i="9"/>
  <c r="B111" i="9"/>
  <c r="B112" i="9"/>
  <c r="B113" i="9"/>
  <c r="B114" i="9"/>
  <c r="B115" i="9"/>
  <c r="B116" i="9"/>
  <c r="B117" i="9"/>
  <c r="B118" i="9"/>
  <c r="B119" i="9"/>
  <c r="B120" i="9"/>
  <c r="B121" i="9"/>
  <c r="B122" i="9"/>
  <c r="B123" i="9"/>
  <c r="B124" i="9"/>
  <c r="B125" i="9"/>
  <c r="B126" i="9"/>
  <c r="B127" i="9"/>
  <c r="B128" i="9"/>
  <c r="B129" i="9"/>
  <c r="B130" i="9"/>
  <c r="B131" i="9"/>
  <c r="B132" i="9"/>
  <c r="B133" i="9"/>
  <c r="B134" i="9"/>
  <c r="B135" i="9"/>
  <c r="B136" i="9"/>
  <c r="B137" i="9"/>
  <c r="B138" i="9"/>
  <c r="B139" i="9"/>
  <c r="B140" i="9"/>
  <c r="B141" i="9"/>
  <c r="B142" i="9"/>
  <c r="B143" i="9"/>
  <c r="B144" i="9"/>
  <c r="B145" i="9"/>
  <c r="B146" i="9"/>
  <c r="B147" i="9"/>
  <c r="B148" i="9"/>
  <c r="B149" i="9"/>
  <c r="B150" i="9"/>
  <c r="B151" i="9"/>
  <c r="B152" i="9"/>
  <c r="B153" i="9"/>
  <c r="B154" i="9"/>
  <c r="B155" i="9"/>
  <c r="B156" i="9"/>
  <c r="B157" i="9"/>
  <c r="B158" i="9"/>
  <c r="B159" i="9"/>
  <c r="B160" i="9"/>
  <c r="B161" i="9"/>
  <c r="B162" i="9"/>
  <c r="B163" i="9"/>
  <c r="B164" i="9"/>
  <c r="B165" i="9"/>
  <c r="B166" i="9"/>
  <c r="B167" i="9"/>
  <c r="B168" i="9"/>
  <c r="B169" i="9"/>
  <c r="B170" i="9"/>
  <c r="B171" i="9"/>
  <c r="B172" i="9"/>
  <c r="B173" i="9"/>
  <c r="B174" i="9"/>
  <c r="B175" i="9"/>
  <c r="B176" i="9"/>
  <c r="P13" i="12" l="1"/>
  <c r="P14" i="12"/>
  <c r="P16" i="12"/>
  <c r="P17" i="12"/>
  <c r="P18" i="12"/>
  <c r="Q22" i="12"/>
  <c r="C7" i="12"/>
  <c r="C8" i="12"/>
  <c r="C9" i="12"/>
  <c r="C10" i="12"/>
  <c r="C11" i="12"/>
  <c r="C12" i="12"/>
  <c r="C13" i="12"/>
  <c r="C14" i="12"/>
  <c r="C15" i="12"/>
  <c r="C16" i="12"/>
  <c r="C17" i="12"/>
  <c r="C18" i="12"/>
  <c r="C19" i="12"/>
  <c r="C20" i="12"/>
  <c r="C21" i="12"/>
  <c r="C22" i="12"/>
  <c r="P7" i="12"/>
  <c r="P8" i="12"/>
  <c r="P9" i="12"/>
  <c r="P10" i="12"/>
  <c r="P11" i="12"/>
  <c r="P12" i="12"/>
  <c r="P15" i="12"/>
  <c r="P19" i="12"/>
  <c r="P20" i="12"/>
  <c r="P21" i="12"/>
  <c r="P22" i="12"/>
  <c r="Q7" i="12"/>
  <c r="Q8" i="12"/>
  <c r="Q9" i="12"/>
  <c r="Q10" i="12"/>
  <c r="Q11" i="12"/>
  <c r="Q12" i="12"/>
  <c r="Q14" i="12"/>
  <c r="Q15" i="12"/>
  <c r="Q19" i="12"/>
  <c r="Q20" i="12"/>
  <c r="Q21" i="12"/>
  <c r="D46" i="13"/>
  <c r="D64" i="13"/>
  <c r="D32" i="13"/>
  <c r="D47" i="13"/>
  <c r="D25" i="13"/>
  <c r="D30" i="13"/>
  <c r="D48" i="13"/>
  <c r="D49" i="13"/>
  <c r="D17" i="13"/>
  <c r="D29" i="13"/>
  <c r="D42" i="13"/>
  <c r="D18" i="13"/>
  <c r="D62" i="13"/>
  <c r="D7" i="13"/>
  <c r="D28" i="13"/>
  <c r="D31" i="13"/>
  <c r="D21" i="13"/>
  <c r="D22" i="13"/>
  <c r="D23" i="13"/>
  <c r="D24" i="13"/>
  <c r="D60" i="13"/>
  <c r="D61" i="13"/>
  <c r="D63" i="13"/>
  <c r="D39" i="13"/>
  <c r="E46" i="13"/>
  <c r="E64" i="13"/>
  <c r="E32" i="13"/>
  <c r="E47" i="13"/>
  <c r="E25" i="13"/>
  <c r="E30" i="13"/>
  <c r="E48" i="13"/>
  <c r="E49" i="13"/>
  <c r="E17" i="13"/>
  <c r="E29" i="13"/>
  <c r="E42" i="13"/>
  <c r="E18" i="13"/>
  <c r="E62" i="13"/>
  <c r="E7" i="13"/>
  <c r="E28" i="13"/>
  <c r="E31" i="13"/>
  <c r="E21" i="13"/>
  <c r="E22" i="13"/>
  <c r="E23" i="13"/>
  <c r="E24" i="13"/>
  <c r="E60" i="13"/>
  <c r="E61" i="13"/>
  <c r="E63" i="13"/>
  <c r="E39" i="13"/>
  <c r="S9" i="11"/>
  <c r="S10" i="11"/>
  <c r="S11" i="11"/>
  <c r="S12" i="11"/>
  <c r="S13" i="11"/>
  <c r="S14" i="11"/>
  <c r="S15" i="11"/>
  <c r="S16" i="11"/>
  <c r="S17" i="11"/>
  <c r="S18" i="11"/>
  <c r="S19" i="11"/>
  <c r="S20" i="11"/>
  <c r="S21" i="11"/>
  <c r="S22" i="11"/>
  <c r="S23" i="11"/>
  <c r="S24" i="11"/>
  <c r="S25" i="11"/>
  <c r="S26" i="11"/>
  <c r="S27" i="11"/>
  <c r="S28" i="11"/>
  <c r="S29" i="11"/>
  <c r="S30" i="11"/>
  <c r="S31" i="11"/>
  <c r="S32" i="11"/>
  <c r="S33" i="11"/>
  <c r="S34" i="11"/>
  <c r="S35" i="11"/>
  <c r="S36" i="11"/>
  <c r="S37" i="11"/>
  <c r="S38" i="11"/>
  <c r="S39" i="11"/>
  <c r="S40" i="11"/>
  <c r="S41" i="11"/>
  <c r="S42" i="11"/>
  <c r="S43" i="11"/>
  <c r="S44" i="11"/>
  <c r="S45" i="11"/>
  <c r="S46" i="11"/>
  <c r="S47" i="11"/>
  <c r="S48" i="11"/>
  <c r="S49" i="11"/>
  <c r="S50" i="11"/>
  <c r="S51" i="11"/>
  <c r="S52" i="11"/>
  <c r="S53" i="11"/>
  <c r="S54" i="11"/>
  <c r="S55" i="11"/>
  <c r="S56" i="11"/>
  <c r="S57" i="11"/>
  <c r="S58" i="11"/>
  <c r="S59" i="11"/>
  <c r="S60" i="11"/>
  <c r="S61" i="11"/>
  <c r="S62" i="11"/>
  <c r="S63" i="11"/>
  <c r="S64" i="11"/>
  <c r="S65" i="11"/>
  <c r="S66" i="11"/>
  <c r="S67" i="11"/>
  <c r="S68" i="11"/>
  <c r="S69" i="11"/>
  <c r="S70" i="11"/>
  <c r="S71" i="11"/>
  <c r="S72" i="11"/>
  <c r="S73" i="11"/>
  <c r="S74" i="11"/>
  <c r="S75" i="11"/>
  <c r="S76" i="11"/>
  <c r="S77" i="11"/>
  <c r="S78" i="11"/>
  <c r="S79" i="11"/>
  <c r="S80" i="11"/>
  <c r="S81" i="11"/>
  <c r="S82" i="11"/>
  <c r="S83" i="11"/>
  <c r="S84" i="11"/>
  <c r="S85" i="11"/>
  <c r="S86" i="11"/>
  <c r="S87" i="11"/>
  <c r="S88" i="11"/>
  <c r="S89" i="11"/>
  <c r="S90" i="11"/>
  <c r="S91" i="11"/>
  <c r="S92" i="11"/>
  <c r="S93" i="11"/>
  <c r="S94" i="11"/>
  <c r="S95" i="11"/>
  <c r="S96" i="11"/>
  <c r="S97" i="11"/>
  <c r="S98" i="11"/>
  <c r="S99" i="11"/>
  <c r="S100" i="11"/>
  <c r="S101" i="11"/>
  <c r="S102" i="11"/>
  <c r="S103" i="11"/>
  <c r="S104" i="11"/>
  <c r="S105" i="11"/>
  <c r="S106" i="11"/>
  <c r="S107" i="11"/>
  <c r="S108" i="11"/>
  <c r="S109" i="11"/>
  <c r="S110" i="11"/>
  <c r="S111" i="11"/>
  <c r="S112" i="11"/>
  <c r="S113" i="11"/>
  <c r="S114" i="11"/>
  <c r="S115" i="11"/>
  <c r="S116" i="11"/>
  <c r="S117" i="11"/>
  <c r="S118" i="11"/>
  <c r="S119" i="11"/>
  <c r="S120" i="11"/>
  <c r="S121" i="11"/>
  <c r="S122" i="11"/>
  <c r="S123" i="11"/>
  <c r="S124" i="11"/>
  <c r="S125" i="11"/>
  <c r="S126" i="11"/>
  <c r="S127" i="11"/>
  <c r="S128" i="11"/>
  <c r="S129" i="11"/>
  <c r="S130" i="11"/>
  <c r="S131" i="11"/>
  <c r="S132" i="11"/>
  <c r="S133" i="11"/>
  <c r="S134" i="11"/>
  <c r="S135" i="11"/>
  <c r="S136" i="11"/>
  <c r="S137" i="11"/>
  <c r="S138" i="11"/>
  <c r="S139" i="11"/>
  <c r="S140" i="11"/>
  <c r="S141" i="11"/>
  <c r="S142" i="11"/>
  <c r="S143" i="11"/>
  <c r="S144" i="11"/>
  <c r="S145" i="11"/>
  <c r="S146" i="11"/>
  <c r="S147" i="11"/>
  <c r="S148" i="11"/>
  <c r="S149" i="11"/>
  <c r="S150" i="11"/>
  <c r="S151" i="11"/>
  <c r="S152" i="11"/>
  <c r="S153" i="11"/>
  <c r="S154" i="11"/>
  <c r="S155" i="11"/>
  <c r="S156" i="11"/>
  <c r="S157" i="11"/>
  <c r="S158" i="11"/>
  <c r="S159" i="11"/>
  <c r="S160" i="11"/>
  <c r="S161" i="11"/>
  <c r="S162" i="11"/>
  <c r="S163" i="11"/>
  <c r="S164" i="11"/>
  <c r="S165" i="11"/>
  <c r="S166" i="11"/>
  <c r="S167" i="11"/>
  <c r="S168" i="11"/>
  <c r="S169" i="11"/>
  <c r="S170" i="11"/>
  <c r="S171" i="11"/>
  <c r="S172" i="11"/>
  <c r="S173" i="11"/>
  <c r="S174" i="11"/>
  <c r="S175" i="11"/>
  <c r="S176" i="11"/>
  <c r="S177" i="11"/>
  <c r="S178" i="11"/>
  <c r="S179" i="11"/>
  <c r="S180" i="11"/>
  <c r="S181" i="11"/>
  <c r="S182" i="11"/>
  <c r="S183" i="11"/>
  <c r="S184" i="11"/>
  <c r="S185" i="11"/>
  <c r="S186" i="11"/>
  <c r="S187" i="11"/>
  <c r="S188" i="11"/>
  <c r="S189" i="11"/>
  <c r="S190" i="11"/>
  <c r="S191" i="11"/>
  <c r="S192" i="11"/>
  <c r="S193" i="11"/>
  <c r="S194" i="11"/>
  <c r="S195" i="11"/>
  <c r="S196" i="11"/>
  <c r="S197" i="11"/>
  <c r="S198" i="11"/>
  <c r="S199" i="11"/>
  <c r="S200" i="11"/>
  <c r="S201" i="11"/>
  <c r="S202" i="11"/>
  <c r="S203" i="11"/>
  <c r="S204" i="11"/>
  <c r="S205" i="11"/>
  <c r="S206" i="11"/>
  <c r="S207" i="11"/>
  <c r="S208" i="11"/>
  <c r="S209" i="11"/>
  <c r="S210" i="11"/>
  <c r="S211" i="11"/>
  <c r="S212" i="11"/>
  <c r="S213" i="11"/>
  <c r="S214" i="11"/>
  <c r="S215" i="11"/>
  <c r="S216" i="11"/>
  <c r="S217" i="11"/>
  <c r="S218" i="11"/>
  <c r="S219" i="11"/>
  <c r="S220" i="11"/>
  <c r="S221" i="11"/>
  <c r="S222" i="11"/>
  <c r="S223" i="11"/>
  <c r="S224" i="11"/>
  <c r="S225" i="11"/>
  <c r="S226" i="11"/>
  <c r="S227" i="11"/>
  <c r="S228" i="11"/>
  <c r="S229" i="11"/>
  <c r="S230" i="11"/>
  <c r="S231" i="11"/>
  <c r="S232" i="11"/>
  <c r="S233" i="11"/>
  <c r="S234" i="11"/>
  <c r="S235" i="11"/>
  <c r="S236" i="11"/>
  <c r="S237" i="11"/>
  <c r="S238" i="11"/>
  <c r="S239" i="11"/>
  <c r="S240" i="11"/>
  <c r="S241" i="11"/>
  <c r="S242" i="11"/>
  <c r="S243" i="11"/>
  <c r="S244" i="11"/>
  <c r="S245" i="11"/>
  <c r="S246" i="11"/>
  <c r="S247" i="11"/>
  <c r="S248" i="11"/>
  <c r="S249" i="11"/>
  <c r="S250" i="11"/>
  <c r="S251" i="11"/>
  <c r="S252" i="11"/>
  <c r="S253" i="11"/>
  <c r="S254" i="11"/>
  <c r="S255" i="11"/>
  <c r="S256" i="11"/>
  <c r="S257" i="11"/>
  <c r="S258" i="11"/>
  <c r="S259" i="11"/>
  <c r="S260" i="11"/>
  <c r="S261" i="11"/>
  <c r="S262" i="11"/>
  <c r="S263" i="11"/>
  <c r="S264" i="11"/>
  <c r="S265" i="11"/>
  <c r="S266" i="11"/>
  <c r="S267" i="11"/>
  <c r="S268" i="11"/>
  <c r="S269" i="11"/>
  <c r="S270" i="11"/>
  <c r="S271" i="11"/>
  <c r="S272" i="11"/>
  <c r="S273" i="11"/>
  <c r="S274" i="11"/>
  <c r="S275" i="11"/>
  <c r="S276" i="11"/>
  <c r="S277" i="11"/>
  <c r="S278" i="11"/>
  <c r="S279" i="11"/>
  <c r="S280" i="11"/>
  <c r="S281" i="11"/>
  <c r="S282" i="11"/>
  <c r="S283" i="11"/>
  <c r="S284" i="11"/>
  <c r="S285" i="11"/>
  <c r="S286" i="11"/>
  <c r="S287" i="11"/>
  <c r="S288" i="11"/>
  <c r="S289" i="11"/>
  <c r="S290" i="11"/>
  <c r="S291" i="11"/>
  <c r="S292" i="11"/>
  <c r="S293" i="11"/>
  <c r="S294" i="11"/>
  <c r="S295" i="11"/>
  <c r="S296" i="11"/>
  <c r="S297" i="11"/>
  <c r="S298" i="11"/>
  <c r="S299" i="11"/>
  <c r="S300" i="11"/>
  <c r="S301" i="11"/>
  <c r="S302" i="11"/>
  <c r="S303" i="11"/>
  <c r="S304" i="11"/>
  <c r="S305" i="11"/>
  <c r="S306" i="11"/>
  <c r="S307" i="11"/>
  <c r="S308" i="11"/>
  <c r="S309" i="11"/>
  <c r="S310" i="11"/>
  <c r="S311" i="11"/>
  <c r="S312" i="11"/>
  <c r="S313" i="11"/>
  <c r="S314" i="11"/>
  <c r="S315" i="11"/>
  <c r="S316" i="11"/>
  <c r="S317" i="11"/>
  <c r="S318" i="11"/>
  <c r="S319" i="11"/>
  <c r="S320" i="11"/>
  <c r="S321" i="11"/>
  <c r="S322" i="11"/>
  <c r="S323" i="11"/>
  <c r="S324" i="11"/>
  <c r="S325" i="11"/>
  <c r="S326" i="11"/>
  <c r="S327" i="11"/>
  <c r="S328" i="11"/>
  <c r="S329" i="11"/>
  <c r="S330" i="11"/>
  <c r="S331" i="11"/>
  <c r="S332" i="11"/>
  <c r="S333" i="11"/>
  <c r="S334" i="11"/>
  <c r="S335" i="11"/>
  <c r="S336" i="11"/>
  <c r="S337" i="11"/>
  <c r="S338" i="11"/>
  <c r="S339" i="11"/>
  <c r="S340" i="11"/>
  <c r="S341" i="11"/>
  <c r="S342" i="11"/>
  <c r="S343" i="11"/>
  <c r="S344" i="11"/>
  <c r="S345" i="11"/>
  <c r="S346" i="11"/>
  <c r="S347" i="11"/>
  <c r="S348" i="11"/>
  <c r="S349" i="11"/>
  <c r="S350" i="11"/>
  <c r="S351" i="11"/>
  <c r="S352" i="11"/>
  <c r="S353" i="11"/>
  <c r="S354" i="11"/>
  <c r="S355" i="11"/>
  <c r="S356" i="11"/>
  <c r="S357" i="11"/>
  <c r="S358" i="11"/>
  <c r="S359" i="11"/>
  <c r="S360" i="11"/>
  <c r="S361" i="11"/>
  <c r="S362" i="11"/>
  <c r="S363" i="11"/>
  <c r="S364" i="11"/>
  <c r="S365" i="11"/>
  <c r="S366" i="11"/>
  <c r="S367" i="11"/>
  <c r="S368" i="11"/>
  <c r="S369" i="11"/>
  <c r="S370" i="11"/>
  <c r="S371" i="11"/>
  <c r="S372" i="11"/>
  <c r="S373" i="11"/>
  <c r="S374" i="11"/>
  <c r="S375" i="11"/>
  <c r="S376" i="11"/>
  <c r="S377" i="11"/>
  <c r="S378" i="11"/>
  <c r="S379" i="11"/>
  <c r="S380" i="11"/>
  <c r="S381" i="11"/>
  <c r="S382" i="11"/>
  <c r="S383" i="11"/>
  <c r="S384" i="11"/>
  <c r="S385" i="11"/>
  <c r="S386" i="11"/>
  <c r="S387" i="11"/>
  <c r="S388" i="11"/>
  <c r="S389" i="11"/>
  <c r="S390" i="11"/>
  <c r="S391" i="11"/>
  <c r="S392" i="11"/>
  <c r="S393" i="11"/>
  <c r="S394" i="11"/>
  <c r="S395" i="11"/>
  <c r="S396" i="11"/>
  <c r="S397" i="11"/>
  <c r="S398" i="11"/>
  <c r="S399" i="11"/>
  <c r="S400" i="11"/>
  <c r="S401" i="11"/>
  <c r="S402" i="11"/>
  <c r="S403" i="11"/>
  <c r="S404" i="11"/>
  <c r="S405" i="11"/>
  <c r="S406" i="11"/>
  <c r="S407" i="11"/>
  <c r="S408" i="11"/>
  <c r="S409" i="11"/>
  <c r="S410" i="11"/>
  <c r="S411" i="11"/>
  <c r="S412" i="11"/>
  <c r="S413" i="11"/>
  <c r="S414" i="11"/>
  <c r="S415" i="11"/>
  <c r="S416" i="11"/>
  <c r="S417" i="11"/>
  <c r="S418" i="11"/>
  <c r="S419" i="11"/>
  <c r="S420" i="11"/>
  <c r="S421" i="11"/>
  <c r="S422" i="11"/>
  <c r="S423" i="11"/>
  <c r="S424" i="11"/>
  <c r="S425" i="11"/>
  <c r="S426" i="11"/>
  <c r="S427" i="11"/>
  <c r="S428" i="11"/>
  <c r="S429" i="11"/>
  <c r="S430" i="11"/>
  <c r="S431" i="11"/>
  <c r="S432" i="11"/>
  <c r="S433" i="11"/>
  <c r="S434" i="11"/>
  <c r="S435" i="11"/>
  <c r="S436" i="11"/>
  <c r="S437" i="11"/>
  <c r="S438" i="11"/>
  <c r="S439" i="11"/>
  <c r="S440" i="11"/>
  <c r="S441" i="11"/>
  <c r="S442" i="11"/>
  <c r="S443" i="11"/>
  <c r="S444" i="11"/>
  <c r="S445" i="11"/>
  <c r="S446" i="11"/>
  <c r="S447" i="11"/>
  <c r="S448" i="11"/>
  <c r="S449" i="11"/>
  <c r="S450" i="11"/>
  <c r="S451" i="11"/>
  <c r="S452" i="11"/>
  <c r="S453" i="11"/>
  <c r="S454" i="11"/>
  <c r="S455" i="11"/>
  <c r="S456" i="11"/>
  <c r="S457" i="11"/>
  <c r="S458" i="11"/>
  <c r="S459" i="11"/>
  <c r="S460" i="11"/>
  <c r="S461" i="11"/>
  <c r="S462" i="11"/>
  <c r="S463" i="11"/>
  <c r="S464" i="11"/>
  <c r="S465" i="11"/>
  <c r="S466" i="11"/>
  <c r="S467" i="11"/>
  <c r="S468" i="11"/>
  <c r="S469" i="11"/>
  <c r="S470" i="11"/>
  <c r="S471" i="11"/>
  <c r="S472" i="11"/>
  <c r="S473" i="11"/>
  <c r="S474" i="11"/>
  <c r="S475" i="11"/>
  <c r="S476" i="11"/>
  <c r="S477" i="11"/>
  <c r="S478" i="11"/>
  <c r="S479" i="11"/>
  <c r="S480" i="11"/>
  <c r="S481" i="11"/>
  <c r="S482" i="11"/>
  <c r="S483" i="11"/>
  <c r="S484" i="11"/>
  <c r="S485" i="11"/>
  <c r="S486" i="11"/>
  <c r="S487" i="11"/>
  <c r="S488" i="11"/>
  <c r="S489" i="11"/>
  <c r="S490" i="11"/>
  <c r="S491" i="11"/>
  <c r="S492" i="11"/>
  <c r="S493" i="11"/>
  <c r="S494" i="11"/>
  <c r="S495" i="11"/>
  <c r="S496" i="11"/>
  <c r="S497" i="11"/>
  <c r="S498" i="11"/>
  <c r="S499" i="11"/>
  <c r="S500" i="11"/>
  <c r="S501" i="11"/>
  <c r="S502" i="11"/>
  <c r="S503" i="11"/>
  <c r="S504" i="11"/>
  <c r="S505" i="11"/>
  <c r="S506" i="11"/>
  <c r="S507" i="11"/>
  <c r="S508" i="11"/>
  <c r="S509" i="11"/>
  <c r="S510" i="11"/>
  <c r="S511" i="11"/>
  <c r="S512" i="11"/>
  <c r="S513" i="11"/>
  <c r="S514" i="11"/>
  <c r="S515" i="11"/>
  <c r="S516" i="11"/>
  <c r="S517" i="11"/>
  <c r="S518" i="11"/>
  <c r="S519" i="11"/>
  <c r="S520" i="11"/>
  <c r="S521" i="11"/>
  <c r="S522" i="11"/>
  <c r="S523" i="11"/>
  <c r="S524" i="11"/>
  <c r="S525" i="11"/>
  <c r="S526" i="11"/>
  <c r="S527" i="11"/>
  <c r="S528" i="11"/>
  <c r="S529" i="11"/>
  <c r="S530" i="11"/>
  <c r="S531" i="11"/>
  <c r="S532" i="11"/>
  <c r="S533" i="11"/>
  <c r="S534" i="11"/>
  <c r="S535" i="11"/>
  <c r="S536" i="11"/>
  <c r="S537" i="11"/>
  <c r="S538" i="11"/>
  <c r="S539" i="11"/>
  <c r="S540" i="11"/>
  <c r="S541" i="11"/>
  <c r="S542" i="11"/>
  <c r="S543" i="11"/>
  <c r="S544" i="11"/>
  <c r="S545" i="11"/>
  <c r="S546" i="11"/>
  <c r="S547" i="11"/>
  <c r="S548" i="11"/>
  <c r="S549" i="11"/>
  <c r="S550" i="11"/>
  <c r="S551" i="11"/>
  <c r="S552" i="11"/>
  <c r="S553" i="11"/>
  <c r="S554" i="11"/>
  <c r="S555" i="11"/>
  <c r="S556" i="11"/>
  <c r="S557" i="11"/>
  <c r="S558" i="11"/>
  <c r="S559" i="11"/>
  <c r="S560" i="11"/>
  <c r="S561" i="11"/>
  <c r="S562" i="11"/>
  <c r="S563" i="11"/>
  <c r="S564" i="11"/>
  <c r="S565" i="11"/>
  <c r="S566" i="11"/>
  <c r="S567" i="11"/>
  <c r="S568" i="11"/>
  <c r="S569" i="11"/>
  <c r="S570" i="11"/>
  <c r="S571" i="11"/>
  <c r="S572" i="11"/>
  <c r="S573" i="11"/>
  <c r="S574" i="11"/>
  <c r="S575" i="11"/>
  <c r="S576" i="11"/>
  <c r="S577" i="11"/>
  <c r="S578" i="11"/>
  <c r="S579" i="11"/>
  <c r="S580" i="11"/>
  <c r="S581" i="11"/>
  <c r="S582" i="11"/>
  <c r="S583" i="11"/>
  <c r="S584" i="11"/>
  <c r="S585" i="11"/>
  <c r="S586" i="11"/>
  <c r="S587" i="11"/>
  <c r="S588" i="11"/>
  <c r="S589" i="11"/>
  <c r="S590" i="11"/>
  <c r="S591" i="11"/>
  <c r="S592" i="11"/>
  <c r="S593" i="11"/>
  <c r="S594" i="11"/>
  <c r="S595" i="11"/>
  <c r="S596" i="11"/>
  <c r="S597" i="11"/>
  <c r="S598" i="11"/>
  <c r="S599" i="11"/>
  <c r="S600" i="11"/>
  <c r="S601" i="11"/>
  <c r="S602" i="11"/>
  <c r="S603" i="11"/>
  <c r="S604" i="11"/>
  <c r="S605" i="11"/>
  <c r="S606" i="11"/>
  <c r="S607" i="11"/>
  <c r="S608" i="11"/>
  <c r="S609" i="11"/>
  <c r="S610" i="11"/>
  <c r="S611" i="11"/>
  <c r="S612" i="11"/>
  <c r="S613" i="11"/>
  <c r="S614" i="11"/>
  <c r="S615" i="11"/>
  <c r="S616" i="11"/>
  <c r="S617" i="11"/>
  <c r="S618" i="11"/>
  <c r="S619" i="11"/>
  <c r="S620" i="11"/>
  <c r="S621" i="11"/>
  <c r="S622" i="11"/>
  <c r="S623" i="11"/>
  <c r="S624" i="11"/>
  <c r="S625" i="11"/>
  <c r="S626" i="11"/>
  <c r="S627" i="11"/>
  <c r="S628" i="11"/>
  <c r="S629" i="11"/>
  <c r="S630" i="11"/>
  <c r="S631" i="11"/>
  <c r="S632" i="11"/>
  <c r="S633" i="11"/>
  <c r="S634" i="11"/>
  <c r="S635" i="11"/>
  <c r="S636" i="11"/>
  <c r="S637" i="11"/>
  <c r="S638" i="11"/>
  <c r="S639" i="11"/>
  <c r="S640" i="11"/>
  <c r="S641" i="11"/>
  <c r="S642" i="11"/>
  <c r="S643" i="11"/>
  <c r="S644" i="11"/>
  <c r="S645" i="11"/>
  <c r="S646" i="11"/>
  <c r="S647" i="11"/>
  <c r="S648" i="11"/>
  <c r="S649" i="11"/>
  <c r="S650" i="11"/>
  <c r="S651" i="11"/>
  <c r="S652" i="11"/>
  <c r="S653" i="11"/>
  <c r="S654" i="11"/>
  <c r="S655" i="11"/>
  <c r="S656" i="11"/>
  <c r="S657" i="11"/>
  <c r="S658" i="11"/>
  <c r="S659" i="11"/>
  <c r="S660" i="11"/>
  <c r="S661" i="11"/>
  <c r="S662" i="11"/>
  <c r="S663" i="11"/>
  <c r="S664" i="11"/>
  <c r="S665" i="11"/>
  <c r="S666" i="11"/>
  <c r="S667" i="11"/>
  <c r="S668" i="11"/>
  <c r="S669" i="11"/>
  <c r="S670" i="11"/>
  <c r="S671" i="11"/>
  <c r="S672" i="11"/>
  <c r="S673" i="11"/>
  <c r="S674" i="11"/>
  <c r="S675" i="11"/>
  <c r="S676" i="11"/>
  <c r="S677" i="11"/>
  <c r="S678" i="11"/>
  <c r="S679" i="11"/>
  <c r="S680" i="11"/>
  <c r="S681" i="11"/>
  <c r="S682" i="11"/>
  <c r="S683" i="11"/>
  <c r="S684" i="11"/>
  <c r="S685" i="11"/>
  <c r="S686" i="11"/>
  <c r="S687" i="11"/>
  <c r="S688" i="11"/>
  <c r="S689" i="11"/>
  <c r="S690" i="11"/>
  <c r="S691" i="11"/>
  <c r="S692" i="11"/>
  <c r="S693" i="11"/>
  <c r="S694" i="11"/>
  <c r="S695" i="11"/>
  <c r="S696" i="11"/>
  <c r="S697" i="11"/>
  <c r="S698" i="11"/>
  <c r="S699" i="11"/>
  <c r="S700" i="11"/>
  <c r="S701" i="11"/>
  <c r="S702" i="11"/>
  <c r="S703" i="11"/>
  <c r="S704" i="11"/>
  <c r="S705" i="11"/>
  <c r="S706" i="11"/>
  <c r="S707" i="11"/>
  <c r="S708" i="11"/>
  <c r="S709" i="11"/>
  <c r="S710" i="11"/>
  <c r="S711" i="11"/>
  <c r="S712" i="11"/>
  <c r="S713" i="11"/>
  <c r="S714" i="11"/>
  <c r="S715" i="11"/>
  <c r="S716" i="11"/>
  <c r="S717" i="11"/>
  <c r="S718" i="11"/>
  <c r="S719" i="11"/>
  <c r="S720" i="11"/>
  <c r="S721" i="11"/>
  <c r="S722" i="11"/>
  <c r="S723" i="11"/>
  <c r="S724" i="11"/>
  <c r="S725" i="11"/>
  <c r="S726" i="11"/>
  <c r="S727" i="11"/>
  <c r="S728" i="11"/>
  <c r="S729" i="11"/>
  <c r="S730" i="11"/>
  <c r="S731" i="11"/>
  <c r="S732" i="11"/>
  <c r="S733" i="11"/>
  <c r="S734" i="11"/>
  <c r="S735" i="11"/>
  <c r="S736" i="11"/>
  <c r="S737" i="11"/>
  <c r="S738" i="11"/>
  <c r="S739" i="11"/>
  <c r="S740" i="11"/>
  <c r="S741" i="11"/>
  <c r="S742" i="11"/>
  <c r="S743" i="11"/>
  <c r="S744" i="11"/>
  <c r="S745" i="11"/>
  <c r="S746" i="11"/>
  <c r="S747" i="11"/>
  <c r="S748" i="11"/>
  <c r="S749" i="11"/>
  <c r="S750" i="11"/>
  <c r="S751" i="11"/>
  <c r="S752" i="11"/>
  <c r="S753" i="11"/>
  <c r="S754" i="11"/>
  <c r="S755" i="11"/>
  <c r="S756" i="11"/>
  <c r="S757" i="11"/>
  <c r="S758" i="11"/>
  <c r="S759" i="11"/>
  <c r="S760" i="11"/>
  <c r="S761" i="11"/>
  <c r="S762" i="11"/>
  <c r="S763" i="11"/>
  <c r="S764" i="11"/>
  <c r="S765" i="11"/>
  <c r="S766" i="11"/>
  <c r="S767" i="11"/>
  <c r="S768" i="11"/>
  <c r="S769" i="11"/>
  <c r="S770" i="11"/>
  <c r="S771" i="11"/>
  <c r="S772" i="11"/>
  <c r="S773" i="11"/>
  <c r="S774" i="11"/>
  <c r="S775" i="11"/>
  <c r="S776" i="11"/>
  <c r="S777" i="11"/>
  <c r="S778" i="11"/>
  <c r="S779" i="11"/>
  <c r="S780" i="11"/>
  <c r="S781" i="11"/>
  <c r="S782" i="11"/>
  <c r="S783" i="11"/>
  <c r="S784" i="11"/>
  <c r="S785" i="11"/>
  <c r="S786" i="11"/>
  <c r="S787" i="11"/>
  <c r="S788" i="11"/>
  <c r="S789" i="11"/>
  <c r="S790" i="11"/>
  <c r="S791" i="11"/>
  <c r="S792" i="11"/>
  <c r="S793" i="11"/>
  <c r="S794" i="11"/>
  <c r="S795" i="11"/>
  <c r="S796" i="11"/>
  <c r="S797" i="11"/>
  <c r="S798" i="11"/>
  <c r="S799" i="11"/>
  <c r="S800" i="11"/>
  <c r="S801" i="11"/>
  <c r="S802" i="11"/>
  <c r="S803" i="11"/>
  <c r="S804" i="11"/>
  <c r="S805" i="11"/>
  <c r="S806" i="11"/>
  <c r="S807" i="11"/>
  <c r="S808" i="11"/>
  <c r="S809" i="11"/>
  <c r="S810" i="11"/>
  <c r="S811" i="11"/>
  <c r="S812" i="11"/>
  <c r="S813" i="11"/>
  <c r="S814" i="11"/>
  <c r="S815" i="11"/>
  <c r="S816" i="11"/>
  <c r="S817" i="11"/>
  <c r="S818" i="11"/>
  <c r="S819" i="11"/>
  <c r="S820" i="11"/>
  <c r="S821" i="11"/>
  <c r="S822" i="11"/>
  <c r="S823" i="11"/>
  <c r="S824" i="11"/>
  <c r="S825" i="11"/>
  <c r="S826" i="11"/>
  <c r="S827" i="11"/>
  <c r="S828" i="11"/>
  <c r="S829" i="11"/>
  <c r="S830" i="11"/>
  <c r="S831" i="11"/>
  <c r="S832" i="11"/>
  <c r="S833" i="11"/>
  <c r="S834" i="11"/>
  <c r="S835" i="11"/>
  <c r="S836" i="11"/>
  <c r="S837" i="11"/>
  <c r="S838" i="11"/>
  <c r="S839" i="11"/>
  <c r="S840" i="11"/>
  <c r="S841" i="11"/>
  <c r="S842" i="11"/>
  <c r="S843" i="11"/>
  <c r="S844" i="11"/>
  <c r="S845" i="11"/>
  <c r="S846" i="11"/>
  <c r="S847" i="11"/>
  <c r="S848" i="11"/>
  <c r="S849" i="11"/>
  <c r="S850" i="11"/>
  <c r="S851" i="11"/>
  <c r="S852" i="11"/>
  <c r="S853" i="11"/>
  <c r="S854" i="11"/>
  <c r="S855" i="11"/>
  <c r="S856" i="11"/>
  <c r="S857" i="11"/>
  <c r="S858" i="11"/>
  <c r="S859" i="11"/>
  <c r="S860" i="11"/>
  <c r="S861" i="11"/>
  <c r="S862" i="11"/>
  <c r="S863" i="11"/>
  <c r="S864" i="11"/>
  <c r="S865" i="11"/>
  <c r="S866" i="11"/>
  <c r="S867" i="11"/>
  <c r="S868" i="11"/>
  <c r="S869" i="11"/>
  <c r="S870" i="11"/>
  <c r="S871" i="11"/>
  <c r="S872" i="11"/>
  <c r="S873" i="11"/>
  <c r="S874" i="11"/>
  <c r="S875" i="11"/>
  <c r="S876" i="11"/>
  <c r="S877" i="11"/>
  <c r="S878" i="11"/>
  <c r="S879" i="11"/>
  <c r="S880" i="11"/>
  <c r="S881" i="11"/>
  <c r="S882" i="11"/>
  <c r="S883" i="11"/>
  <c r="S884" i="11"/>
  <c r="S885" i="11"/>
  <c r="S886" i="11"/>
  <c r="S887" i="11"/>
  <c r="S888" i="11"/>
  <c r="S889" i="11"/>
  <c r="S890" i="11"/>
  <c r="S891" i="11"/>
  <c r="S892" i="11"/>
  <c r="S893" i="11"/>
  <c r="S894" i="11"/>
  <c r="S895" i="11"/>
  <c r="S896" i="11"/>
  <c r="S897" i="11"/>
  <c r="S898" i="11"/>
  <c r="S899" i="11"/>
  <c r="S900" i="11"/>
  <c r="S901" i="11"/>
  <c r="S902" i="11"/>
  <c r="S903" i="11"/>
  <c r="S904" i="11"/>
  <c r="S905" i="11"/>
  <c r="S906" i="11"/>
  <c r="S907" i="11"/>
  <c r="S908" i="11"/>
  <c r="S909" i="11"/>
  <c r="S910" i="11"/>
  <c r="S911" i="11"/>
  <c r="S912" i="11"/>
  <c r="S913" i="11"/>
  <c r="S914" i="11"/>
  <c r="S915" i="11"/>
  <c r="S916" i="11"/>
  <c r="S917" i="11"/>
  <c r="S918" i="11"/>
  <c r="S919" i="11"/>
  <c r="S920" i="11"/>
  <c r="S921" i="11"/>
  <c r="S922" i="11"/>
  <c r="S923" i="11"/>
  <c r="S924" i="11"/>
  <c r="S925" i="11"/>
  <c r="S926" i="11"/>
  <c r="S927" i="11"/>
  <c r="S928" i="11"/>
  <c r="S929" i="11"/>
  <c r="S930" i="11"/>
  <c r="S931" i="11"/>
  <c r="S932" i="11"/>
  <c r="S933" i="11"/>
  <c r="S934" i="11"/>
  <c r="S935" i="11"/>
  <c r="S936" i="11"/>
  <c r="S937" i="11"/>
  <c r="S938" i="11"/>
  <c r="S939" i="11"/>
  <c r="S940" i="11"/>
  <c r="S941" i="11"/>
  <c r="S942" i="11"/>
  <c r="S943" i="11"/>
  <c r="S944" i="11"/>
  <c r="S945" i="11"/>
  <c r="S946" i="11"/>
  <c r="S947" i="11"/>
  <c r="S948" i="11"/>
  <c r="S949" i="11"/>
  <c r="S950" i="11"/>
  <c r="S951" i="11"/>
  <c r="S952" i="11"/>
  <c r="S953" i="11"/>
  <c r="S954" i="11"/>
  <c r="S955" i="11"/>
  <c r="S956" i="11"/>
  <c r="S957" i="11"/>
  <c r="S958" i="11"/>
  <c r="S959" i="11"/>
  <c r="S960" i="11"/>
  <c r="S961" i="11"/>
  <c r="S962" i="11"/>
  <c r="S963" i="11"/>
  <c r="S964" i="11"/>
  <c r="S965" i="11"/>
  <c r="S966" i="11"/>
  <c r="S967" i="11"/>
  <c r="S968" i="11"/>
  <c r="S969" i="11"/>
  <c r="S970" i="11"/>
  <c r="S971" i="11"/>
  <c r="S972" i="11"/>
  <c r="S973" i="11"/>
  <c r="S974" i="11"/>
  <c r="S975" i="11"/>
  <c r="S976" i="11"/>
  <c r="S977" i="11"/>
  <c r="S978" i="11"/>
  <c r="S979" i="11"/>
  <c r="S980" i="11"/>
  <c r="S981" i="11"/>
  <c r="S982" i="11"/>
  <c r="S983" i="11"/>
  <c r="S984" i="11"/>
  <c r="S985" i="11"/>
  <c r="S986" i="11"/>
  <c r="S987" i="11"/>
  <c r="S988" i="11"/>
  <c r="S989" i="11"/>
  <c r="S990" i="11"/>
  <c r="S991" i="11"/>
  <c r="S992" i="11"/>
  <c r="S993" i="11"/>
  <c r="S994" i="11"/>
  <c r="S995" i="11"/>
  <c r="S996" i="11"/>
  <c r="S997" i="11"/>
  <c r="S998" i="11"/>
  <c r="S999" i="11"/>
  <c r="S1000" i="11"/>
  <c r="S1001" i="11"/>
  <c r="S1002" i="11"/>
  <c r="S1003" i="11"/>
  <c r="S1004" i="11"/>
  <c r="S1005" i="11"/>
  <c r="S1006" i="11"/>
  <c r="S1007" i="11"/>
  <c r="S1008" i="11"/>
  <c r="S1009" i="11"/>
  <c r="S1010" i="11"/>
  <c r="S1011" i="11"/>
  <c r="S1012" i="11"/>
  <c r="S1013" i="11"/>
  <c r="S1014" i="11"/>
  <c r="S1015" i="11"/>
  <c r="S1016" i="11"/>
  <c r="S1017" i="11"/>
  <c r="S1018" i="11"/>
  <c r="S1019" i="11"/>
  <c r="S1020" i="11"/>
  <c r="S1021" i="11"/>
  <c r="S1022" i="11"/>
  <c r="S1023" i="11"/>
  <c r="S1024" i="11"/>
  <c r="S1025" i="11"/>
  <c r="S1026" i="11"/>
  <c r="S1027" i="11"/>
  <c r="S1028" i="11"/>
  <c r="S1029" i="11"/>
  <c r="S1030" i="11"/>
  <c r="S1031" i="11"/>
  <c r="S1032" i="11"/>
  <c r="S1033" i="11"/>
  <c r="S1034" i="11"/>
  <c r="S1035" i="11"/>
  <c r="S1036" i="11"/>
  <c r="S1037" i="11"/>
  <c r="S1038" i="11"/>
  <c r="S1039" i="11"/>
  <c r="S1040" i="11"/>
  <c r="S1041" i="11"/>
  <c r="S1042" i="11"/>
  <c r="S1043" i="11"/>
  <c r="S1044" i="11"/>
  <c r="S1045" i="11"/>
  <c r="S1046" i="11"/>
  <c r="S1047" i="11"/>
  <c r="S1048" i="11"/>
  <c r="S1049" i="11"/>
  <c r="S1050" i="11"/>
  <c r="S1051" i="11"/>
  <c r="S1052" i="11"/>
  <c r="S1053" i="11"/>
  <c r="S1054" i="11"/>
  <c r="S1055" i="11"/>
  <c r="S1056" i="11"/>
  <c r="S1057" i="11"/>
  <c r="S1058" i="11"/>
  <c r="S1059" i="11"/>
  <c r="S1060" i="11"/>
  <c r="S1061" i="11"/>
  <c r="S1062" i="11"/>
  <c r="S1063" i="11"/>
  <c r="S1064" i="11"/>
  <c r="S1065" i="11"/>
  <c r="S1066" i="11"/>
  <c r="S1067" i="11"/>
  <c r="S1068" i="11"/>
  <c r="S1069" i="11"/>
  <c r="S1070" i="11"/>
  <c r="S1071" i="11"/>
  <c r="S1072" i="11"/>
  <c r="S1073" i="11"/>
  <c r="S1074" i="11"/>
  <c r="S1075" i="11"/>
  <c r="S1076" i="11"/>
  <c r="S1077" i="11"/>
  <c r="S1078" i="11"/>
  <c r="S1079" i="11"/>
  <c r="S1080" i="11"/>
  <c r="S1081" i="11"/>
  <c r="S1082" i="11"/>
  <c r="S1083" i="11"/>
  <c r="S1084" i="11"/>
  <c r="S1085" i="11"/>
  <c r="S1086" i="11"/>
  <c r="S1087" i="11"/>
  <c r="S1088" i="11"/>
  <c r="S1089" i="11"/>
  <c r="S1090" i="11"/>
  <c r="S1091" i="11"/>
  <c r="S1092" i="11"/>
  <c r="S1093" i="11"/>
  <c r="S1094" i="11"/>
  <c r="S1095" i="11"/>
  <c r="S1096" i="11"/>
  <c r="S1097" i="11"/>
  <c r="S1098" i="11"/>
  <c r="S1099" i="11"/>
  <c r="S1100" i="11"/>
  <c r="S1101" i="11"/>
  <c r="S1102" i="11"/>
  <c r="S1103" i="11"/>
  <c r="S1104" i="11"/>
  <c r="S1105" i="11"/>
  <c r="S1106" i="11"/>
  <c r="S1107" i="11"/>
  <c r="S1108" i="11"/>
  <c r="S1109" i="11"/>
  <c r="S1110" i="11"/>
  <c r="S1111" i="11"/>
  <c r="S1112" i="11"/>
  <c r="S1113" i="11"/>
  <c r="S1114" i="11"/>
  <c r="S1115" i="11"/>
  <c r="S1116" i="11"/>
  <c r="S1117" i="11"/>
  <c r="S1118" i="11"/>
  <c r="S1119" i="11"/>
  <c r="S1120" i="11"/>
  <c r="S1121" i="11"/>
  <c r="S1122" i="11"/>
  <c r="S1123" i="11"/>
  <c r="S1124" i="11"/>
  <c r="S1125" i="11"/>
  <c r="S1126" i="11"/>
  <c r="S1127" i="11"/>
  <c r="S1128" i="11"/>
  <c r="S1129" i="11"/>
  <c r="S1130" i="11"/>
  <c r="S1131" i="11"/>
  <c r="S1132" i="11"/>
  <c r="S1133" i="11"/>
  <c r="S1134" i="11"/>
  <c r="S1135" i="11"/>
  <c r="S1136" i="11"/>
  <c r="S1137" i="11"/>
  <c r="S1138" i="11"/>
  <c r="S1139" i="11"/>
  <c r="S1140" i="11"/>
  <c r="S1141" i="11"/>
  <c r="S1142" i="11"/>
  <c r="S1143" i="11"/>
  <c r="S1144" i="11"/>
  <c r="S1145" i="11"/>
  <c r="S1146" i="11"/>
  <c r="S1147" i="11"/>
  <c r="S1148" i="11"/>
  <c r="S1149" i="11"/>
  <c r="S1150" i="11"/>
  <c r="S1151" i="11"/>
  <c r="S1152" i="11"/>
  <c r="S1153" i="11"/>
  <c r="S1154" i="11"/>
  <c r="S1155" i="11"/>
  <c r="S1156" i="11"/>
  <c r="S1157" i="11"/>
  <c r="S1158" i="11"/>
  <c r="S1159" i="11"/>
  <c r="S1160" i="11"/>
  <c r="S1161" i="11"/>
  <c r="S1162" i="11"/>
  <c r="S1163" i="11"/>
  <c r="S1164" i="11"/>
  <c r="S1165" i="11"/>
  <c r="S1166" i="11"/>
  <c r="S1167" i="11"/>
  <c r="S1168" i="11"/>
  <c r="S1169" i="11"/>
  <c r="S1170" i="11"/>
  <c r="S1171" i="11"/>
  <c r="S1172" i="11"/>
  <c r="S1173" i="11"/>
  <c r="S1174" i="11"/>
  <c r="S1175" i="11"/>
  <c r="S1176" i="11"/>
  <c r="S1177" i="11"/>
  <c r="S1178" i="11"/>
  <c r="S1179" i="11"/>
  <c r="S1180" i="11"/>
  <c r="S1181" i="11"/>
  <c r="S1182" i="11"/>
  <c r="S1183" i="11"/>
  <c r="S1184" i="11"/>
  <c r="S1185" i="11"/>
  <c r="S1186" i="11"/>
  <c r="S1187" i="11"/>
  <c r="S1188" i="11"/>
  <c r="S1189" i="11"/>
  <c r="S1190" i="11"/>
  <c r="S1191" i="11"/>
  <c r="S1192" i="11"/>
  <c r="S1193" i="11"/>
  <c r="S1194" i="11"/>
  <c r="S1195" i="11"/>
  <c r="S1196" i="11"/>
  <c r="S1197" i="11"/>
  <c r="S1198" i="11"/>
  <c r="S1199" i="11"/>
  <c r="S1200" i="11"/>
  <c r="S1201" i="11"/>
  <c r="S1202" i="11"/>
  <c r="S1203" i="11"/>
  <c r="S1204" i="11"/>
  <c r="S1205" i="11"/>
  <c r="S1206" i="11"/>
  <c r="S1207" i="11"/>
  <c r="S1208" i="11"/>
  <c r="S1209" i="11"/>
  <c r="S1210" i="11"/>
  <c r="S1211" i="11"/>
  <c r="S1212" i="11"/>
  <c r="S1213" i="11"/>
  <c r="S1214" i="11"/>
  <c r="S1215" i="11"/>
  <c r="S1216" i="11"/>
  <c r="S1217" i="11"/>
  <c r="S1218" i="11"/>
  <c r="S1219" i="11"/>
  <c r="S1220" i="11"/>
  <c r="S1221" i="11"/>
  <c r="S1222" i="11"/>
  <c r="S1223" i="11"/>
  <c r="S1224" i="11"/>
  <c r="S1225" i="11"/>
  <c r="S1226" i="11"/>
  <c r="S1227" i="11"/>
  <c r="S1228" i="11"/>
  <c r="S1229" i="11"/>
  <c r="S1230" i="11"/>
  <c r="S1231" i="11"/>
  <c r="S1232" i="11"/>
  <c r="S1233" i="11"/>
  <c r="S1234" i="11"/>
  <c r="S1235" i="11"/>
  <c r="S1236" i="11"/>
  <c r="S1237" i="11"/>
  <c r="S1238" i="11"/>
  <c r="S1239" i="11"/>
  <c r="S1240" i="11"/>
  <c r="S1241" i="11"/>
  <c r="S1242" i="11"/>
  <c r="S1243" i="11"/>
  <c r="S1244" i="11"/>
  <c r="S1245" i="11"/>
  <c r="S1246" i="11"/>
  <c r="S1247" i="11"/>
  <c r="S1248" i="11"/>
  <c r="S1249" i="11"/>
  <c r="S1250" i="11"/>
  <c r="S1251" i="11"/>
  <c r="S1252" i="11"/>
  <c r="S1253" i="11"/>
  <c r="S1254" i="11"/>
  <c r="S1255" i="11"/>
  <c r="S1256" i="11"/>
  <c r="S1257" i="11"/>
  <c r="S1258" i="11"/>
  <c r="S1259" i="11"/>
  <c r="S1260" i="11"/>
  <c r="S1261" i="11"/>
  <c r="S1262" i="11"/>
  <c r="S1263" i="11"/>
  <c r="S1264" i="11"/>
  <c r="S1265" i="11"/>
  <c r="S1266" i="11"/>
  <c r="S1267" i="11"/>
  <c r="S1268" i="11"/>
  <c r="S1269" i="11"/>
  <c r="S1270" i="11"/>
  <c r="S1271" i="11"/>
  <c r="S1272" i="11"/>
  <c r="S1273" i="11"/>
  <c r="S1274" i="11"/>
  <c r="S1275" i="11"/>
  <c r="S1276" i="11"/>
  <c r="S1277" i="11"/>
  <c r="S1278" i="11"/>
  <c r="S1279" i="11"/>
  <c r="S1280" i="11"/>
  <c r="S1281" i="11"/>
  <c r="S1282" i="11"/>
  <c r="S1283" i="11"/>
  <c r="S1284" i="11"/>
  <c r="S1285" i="11"/>
  <c r="S1286" i="11"/>
  <c r="S1287" i="11"/>
  <c r="S1288" i="11"/>
  <c r="S1289" i="11"/>
  <c r="S1290" i="11"/>
  <c r="S1291" i="11"/>
  <c r="S1292" i="11"/>
  <c r="S1293" i="11"/>
  <c r="S1294" i="11"/>
  <c r="S1295" i="11"/>
  <c r="S1296" i="11"/>
  <c r="S1297" i="11"/>
  <c r="S1298" i="11"/>
  <c r="S1299" i="11"/>
  <c r="S1300" i="11"/>
  <c r="S1301" i="11"/>
  <c r="S1302" i="11"/>
  <c r="S1303" i="11"/>
  <c r="S1304" i="11"/>
  <c r="S1305" i="11"/>
  <c r="S1306" i="11"/>
  <c r="S1307" i="11"/>
  <c r="S1308" i="11"/>
  <c r="S1309" i="11"/>
  <c r="S1310" i="11"/>
  <c r="S1311" i="11"/>
  <c r="S1312" i="11"/>
  <c r="S1313" i="11"/>
  <c r="S1314" i="11"/>
  <c r="S1315" i="11"/>
  <c r="S1316" i="11"/>
  <c r="S1317" i="11"/>
  <c r="S1318" i="11"/>
  <c r="S1319" i="11"/>
  <c r="S1320" i="11"/>
  <c r="S1321" i="11"/>
  <c r="S1322" i="11"/>
  <c r="S1323" i="11"/>
  <c r="S1324" i="11"/>
  <c r="S1325" i="11"/>
  <c r="S1326" i="11"/>
  <c r="S1327" i="11"/>
  <c r="S1328" i="11"/>
  <c r="S1329" i="11"/>
  <c r="S1330" i="11"/>
  <c r="S1331" i="11"/>
  <c r="S1332" i="11"/>
  <c r="S1333" i="11"/>
  <c r="S1334" i="11"/>
  <c r="S1335" i="11"/>
  <c r="S1336" i="11"/>
  <c r="S1337" i="11"/>
  <c r="S1338" i="11"/>
  <c r="S1339" i="11"/>
  <c r="S1340" i="11"/>
  <c r="S1341" i="11"/>
  <c r="S1342" i="11"/>
  <c r="S1343" i="11"/>
  <c r="S1344" i="11"/>
  <c r="S1345" i="11"/>
  <c r="S1346" i="11"/>
  <c r="S1347" i="11"/>
  <c r="S1348" i="11"/>
  <c r="S1349" i="11"/>
  <c r="S1350" i="11"/>
  <c r="S1351" i="11"/>
  <c r="S1352" i="11"/>
  <c r="S1353" i="11"/>
  <c r="S1354" i="11"/>
  <c r="S1355" i="11"/>
  <c r="S1356" i="11"/>
  <c r="S1357" i="11"/>
  <c r="S1358" i="11"/>
  <c r="S1359" i="11"/>
  <c r="S1360" i="11"/>
  <c r="S1361" i="11"/>
  <c r="S1362" i="11"/>
  <c r="S1363" i="11"/>
  <c r="S1364" i="11"/>
  <c r="S1365" i="11"/>
  <c r="S1366" i="11"/>
  <c r="S1367" i="11"/>
  <c r="S1368" i="11"/>
  <c r="S1369" i="11"/>
  <c r="S1370" i="11"/>
  <c r="S1371" i="11"/>
  <c r="S1372" i="11"/>
  <c r="S1373" i="11"/>
  <c r="S1374" i="11"/>
  <c r="S1375" i="11"/>
  <c r="S1376" i="11"/>
  <c r="S1377" i="11"/>
  <c r="S1378" i="11"/>
  <c r="S1379" i="11"/>
  <c r="S1380" i="11"/>
  <c r="S1381" i="11"/>
  <c r="S1382" i="11"/>
  <c r="S1383" i="11"/>
  <c r="S1384" i="11"/>
  <c r="S1385" i="11"/>
  <c r="S1386" i="11"/>
  <c r="S1387" i="11"/>
  <c r="S1388" i="11"/>
  <c r="S1389" i="11"/>
  <c r="S1390" i="11"/>
  <c r="S1391" i="11"/>
  <c r="S1392" i="11"/>
  <c r="S1393" i="11"/>
  <c r="S1394" i="11"/>
  <c r="S1395" i="11"/>
  <c r="S1396" i="11"/>
  <c r="S1397" i="11"/>
  <c r="S1398" i="11"/>
  <c r="S1399" i="11"/>
  <c r="S1400" i="11"/>
  <c r="S1401" i="11"/>
  <c r="S1402" i="11"/>
  <c r="S1403" i="11"/>
  <c r="S1404" i="11"/>
  <c r="S1405" i="11"/>
  <c r="S1406" i="11"/>
  <c r="S1407" i="11"/>
  <c r="S1408" i="11"/>
  <c r="S1409" i="11"/>
  <c r="S1410" i="11"/>
  <c r="S1411" i="11"/>
  <c r="S1412" i="11"/>
  <c r="S1413" i="11"/>
  <c r="S1414" i="11"/>
  <c r="S1415" i="11"/>
  <c r="S1416" i="11"/>
  <c r="S1417" i="11"/>
  <c r="S1418" i="11"/>
  <c r="S1419" i="11"/>
  <c r="S1420" i="11"/>
  <c r="S1421" i="11"/>
  <c r="S1422" i="11"/>
  <c r="S1423" i="11"/>
  <c r="S1424" i="11"/>
  <c r="S1425" i="11"/>
  <c r="S1426" i="11"/>
  <c r="S1427" i="11"/>
  <c r="S1428" i="11"/>
  <c r="S1429" i="11"/>
  <c r="S1430" i="11"/>
  <c r="S1431" i="11"/>
  <c r="S1432" i="11"/>
  <c r="S1433" i="11"/>
  <c r="S1434" i="11"/>
  <c r="S1435" i="11"/>
  <c r="S1436" i="11"/>
  <c r="S1437" i="11"/>
  <c r="S1438" i="11"/>
  <c r="S1439" i="11"/>
  <c r="S1440" i="11"/>
  <c r="S1441" i="11"/>
  <c r="S1442" i="11"/>
  <c r="S1443" i="11"/>
  <c r="S1444" i="11"/>
  <c r="S1445" i="11"/>
  <c r="S1446" i="11"/>
  <c r="S1447" i="11"/>
  <c r="S1448" i="11"/>
  <c r="S1449" i="11"/>
  <c r="S1450" i="11"/>
  <c r="S1451" i="11"/>
  <c r="S1452" i="11"/>
  <c r="S1453" i="11"/>
  <c r="S1454" i="11"/>
  <c r="S1455" i="11"/>
  <c r="S1456" i="11"/>
  <c r="S1457" i="11"/>
  <c r="S1458" i="11"/>
  <c r="S1459" i="11"/>
  <c r="S1460" i="11"/>
  <c r="S1461" i="11"/>
  <c r="S1462" i="11"/>
  <c r="S1463" i="11"/>
  <c r="S1464" i="11"/>
  <c r="S1465" i="11"/>
  <c r="S1466" i="11"/>
  <c r="S1467" i="11"/>
  <c r="S1468" i="11"/>
  <c r="S1469" i="11"/>
  <c r="S1470" i="11"/>
  <c r="S1471" i="11"/>
  <c r="S1472" i="11"/>
  <c r="S1473" i="11"/>
  <c r="S1474" i="11"/>
  <c r="S1475" i="11"/>
  <c r="S1476" i="11"/>
  <c r="S1477" i="11"/>
  <c r="S1478" i="11"/>
  <c r="S1479" i="11"/>
  <c r="S1480" i="11"/>
  <c r="S1481" i="11"/>
  <c r="S1482" i="11"/>
  <c r="S1483" i="11"/>
  <c r="S1484" i="11"/>
  <c r="S1485" i="11"/>
  <c r="S1486" i="11"/>
  <c r="S1487" i="11"/>
  <c r="S1488" i="11"/>
  <c r="S1489" i="11"/>
  <c r="S1490" i="11"/>
  <c r="S1491" i="11"/>
  <c r="S1492" i="11"/>
  <c r="S1493" i="11"/>
  <c r="S1494" i="11"/>
  <c r="S1495" i="11"/>
  <c r="S1496" i="11"/>
  <c r="S1497" i="11"/>
  <c r="S1498" i="11"/>
  <c r="S1499" i="11"/>
  <c r="S1500" i="11"/>
  <c r="S1501" i="11"/>
  <c r="S1502" i="11"/>
  <c r="S1503" i="11"/>
  <c r="S1504" i="11"/>
  <c r="S1505" i="11"/>
  <c r="S1506" i="11"/>
  <c r="S1507" i="11"/>
  <c r="S1508" i="11"/>
  <c r="S1509" i="11"/>
  <c r="S1510" i="11"/>
  <c r="S1511" i="11"/>
  <c r="S1512" i="11"/>
  <c r="S1513" i="11"/>
  <c r="S1514" i="11"/>
  <c r="S1515" i="11"/>
  <c r="S1516" i="11"/>
  <c r="S1517" i="11"/>
  <c r="S1518" i="11"/>
  <c r="S1519" i="11"/>
  <c r="S1520" i="11"/>
  <c r="S1521" i="11"/>
  <c r="S1522" i="11"/>
  <c r="S1523" i="11"/>
  <c r="S1524" i="11"/>
  <c r="S1525" i="11"/>
  <c r="S1526" i="11"/>
  <c r="S1527" i="11"/>
  <c r="S1528" i="11"/>
  <c r="S1529" i="11"/>
  <c r="S1530" i="11"/>
  <c r="S1531" i="11"/>
  <c r="S1532" i="11"/>
  <c r="S1533" i="11"/>
  <c r="S1534" i="11"/>
  <c r="S1535" i="11"/>
  <c r="S1536" i="11"/>
  <c r="S1537" i="11"/>
  <c r="S1538" i="11"/>
  <c r="S1539" i="11"/>
  <c r="S1540" i="11"/>
  <c r="S1541" i="11"/>
  <c r="S1542" i="11"/>
  <c r="S1543" i="11"/>
  <c r="S1544" i="11"/>
  <c r="S1545" i="11"/>
  <c r="S1546" i="11"/>
  <c r="S1547" i="11"/>
  <c r="S1548" i="11"/>
  <c r="S1549" i="11"/>
  <c r="S1550" i="11"/>
  <c r="S1551" i="11"/>
  <c r="S1552" i="11"/>
  <c r="S1553" i="11"/>
  <c r="S1554" i="11"/>
  <c r="S1555" i="11"/>
  <c r="S1556" i="11"/>
  <c r="S1557" i="11"/>
  <c r="S1558" i="11"/>
  <c r="S1559" i="11"/>
  <c r="S1560" i="11"/>
  <c r="S1561" i="11"/>
  <c r="S1562" i="11"/>
  <c r="S1563" i="11"/>
  <c r="S1564" i="11"/>
  <c r="S1565" i="11"/>
  <c r="S1566" i="11"/>
  <c r="S1567" i="11"/>
  <c r="S1568" i="11"/>
  <c r="S1569" i="11"/>
  <c r="S1570" i="11"/>
  <c r="S1571" i="11"/>
  <c r="S1572" i="11"/>
  <c r="S1573" i="11"/>
  <c r="S1574" i="11"/>
  <c r="S1575" i="11"/>
  <c r="S1576" i="11"/>
  <c r="S1577" i="11"/>
  <c r="S1578" i="11"/>
  <c r="S1579" i="11"/>
  <c r="S1580" i="11"/>
  <c r="S1581" i="11"/>
  <c r="S1582" i="11"/>
  <c r="S1583" i="11"/>
  <c r="S1584" i="11"/>
  <c r="S1585" i="11"/>
  <c r="S1586" i="11"/>
  <c r="S1587" i="11"/>
  <c r="S1588" i="11"/>
  <c r="S1589" i="11"/>
  <c r="S1590" i="11"/>
  <c r="S1591" i="11"/>
  <c r="S1592" i="11"/>
  <c r="S1593" i="11"/>
  <c r="S1594" i="11"/>
  <c r="S1595" i="11"/>
  <c r="S1596" i="11"/>
  <c r="S1597" i="11"/>
  <c r="S1598" i="11"/>
  <c r="S1599" i="11"/>
  <c r="S1600" i="11"/>
  <c r="S1601" i="11"/>
  <c r="S1602" i="11"/>
  <c r="S1603" i="11"/>
  <c r="S1604" i="11"/>
  <c r="S1605" i="11"/>
  <c r="S1606" i="11"/>
  <c r="S1607" i="11"/>
  <c r="S1608" i="11"/>
  <c r="S1609" i="11"/>
  <c r="S1610" i="11"/>
  <c r="S1611" i="11"/>
  <c r="S1612" i="11"/>
  <c r="S1613" i="11"/>
  <c r="S1614" i="11"/>
  <c r="S1615" i="11"/>
  <c r="S1616" i="11"/>
  <c r="S1617" i="11"/>
  <c r="S1618" i="11"/>
  <c r="S1619" i="11"/>
  <c r="S1620" i="11"/>
  <c r="S1621" i="11"/>
  <c r="S1622" i="11"/>
  <c r="S1623" i="11"/>
  <c r="S1624" i="11"/>
  <c r="S1625" i="11"/>
  <c r="S1626" i="11"/>
  <c r="S1627" i="11"/>
  <c r="S1628" i="11"/>
  <c r="S1629" i="11"/>
  <c r="S1630" i="11"/>
  <c r="S1631" i="11"/>
  <c r="S1632" i="11"/>
  <c r="S1633" i="11"/>
  <c r="S1634" i="11"/>
  <c r="S1635" i="11"/>
  <c r="S1636" i="11"/>
  <c r="S1637" i="11"/>
  <c r="S1638" i="11"/>
  <c r="S1639" i="11"/>
  <c r="S1640" i="11"/>
  <c r="S1641" i="11"/>
  <c r="S1642" i="11"/>
  <c r="S1643" i="11"/>
  <c r="S1644" i="11"/>
  <c r="S1645" i="11"/>
  <c r="S1646" i="11"/>
  <c r="S1647" i="11"/>
  <c r="S1648" i="11"/>
  <c r="S1649" i="11"/>
  <c r="S1650" i="11"/>
  <c r="S1651" i="11"/>
  <c r="S1652" i="11"/>
  <c r="S1653" i="11"/>
  <c r="S1654" i="11"/>
  <c r="S1655" i="11"/>
  <c r="S1656" i="11"/>
  <c r="S1657" i="11"/>
  <c r="S1658" i="11"/>
  <c r="S1659" i="11"/>
  <c r="S1660" i="11"/>
  <c r="S1661" i="11"/>
  <c r="S1662" i="11"/>
  <c r="S1663" i="11"/>
  <c r="S1664" i="11"/>
  <c r="S1665" i="11"/>
  <c r="S1666" i="11"/>
  <c r="S1667" i="11"/>
  <c r="S1668" i="11"/>
  <c r="S1669" i="11"/>
  <c r="S1670" i="11"/>
  <c r="S1671" i="11"/>
  <c r="S1672" i="11"/>
  <c r="S1673" i="11"/>
  <c r="S1674" i="11"/>
  <c r="S1675" i="11"/>
  <c r="S1676" i="11"/>
  <c r="S1677" i="11"/>
  <c r="S1678" i="11"/>
  <c r="S1679" i="11"/>
  <c r="S1680" i="11"/>
  <c r="S1681" i="11"/>
  <c r="S1682" i="11"/>
  <c r="S1683" i="11"/>
  <c r="S1684" i="11"/>
  <c r="S1685" i="11"/>
  <c r="S1686" i="11"/>
  <c r="S1687" i="11"/>
  <c r="S1688" i="11"/>
  <c r="S1689" i="11"/>
  <c r="S1690" i="11"/>
  <c r="S1691" i="11"/>
  <c r="S1692" i="11"/>
  <c r="S1693" i="11"/>
  <c r="S1694" i="11"/>
  <c r="S1695" i="11"/>
  <c r="S1696" i="11"/>
  <c r="S1697" i="11"/>
  <c r="S1698" i="11"/>
  <c r="S1699" i="11"/>
  <c r="S1700" i="11"/>
  <c r="S1701" i="11"/>
  <c r="S1702" i="11"/>
  <c r="S1703" i="11"/>
  <c r="S1704" i="11"/>
  <c r="S1705" i="11"/>
  <c r="S1706" i="11"/>
  <c r="S1707" i="11"/>
  <c r="S1708" i="11"/>
  <c r="S1709" i="11"/>
  <c r="S1710" i="11"/>
  <c r="S1711" i="11"/>
  <c r="S1712" i="11"/>
  <c r="S1713" i="11"/>
  <c r="S1714" i="11"/>
  <c r="S1715" i="11"/>
  <c r="S1716" i="11"/>
  <c r="S1717" i="11"/>
  <c r="S1718" i="11"/>
  <c r="S1719" i="11"/>
  <c r="S1720" i="11"/>
  <c r="S1721" i="11"/>
  <c r="S1722" i="11"/>
  <c r="S1723" i="11"/>
  <c r="S1724" i="11"/>
  <c r="S1725" i="11"/>
  <c r="S1726" i="11"/>
  <c r="S1727" i="11"/>
  <c r="S1728" i="11"/>
  <c r="S1729" i="11"/>
  <c r="S1730" i="11"/>
  <c r="S1731" i="11"/>
  <c r="S1732" i="11"/>
  <c r="S1733" i="11"/>
  <c r="S1734" i="11"/>
  <c r="S1735" i="11"/>
  <c r="S1736" i="11"/>
  <c r="S1737" i="11"/>
  <c r="S1738" i="11"/>
  <c r="S1739" i="11"/>
  <c r="S1740" i="11"/>
  <c r="S1741" i="11"/>
  <c r="S1742" i="11"/>
  <c r="S1743" i="11"/>
  <c r="S1744" i="11"/>
  <c r="S1745" i="11"/>
  <c r="S1746" i="11"/>
  <c r="S1747" i="11"/>
  <c r="S1748" i="11"/>
  <c r="S1749" i="11"/>
  <c r="S1750" i="11"/>
  <c r="S1751" i="11"/>
  <c r="S1752" i="11"/>
  <c r="S1753" i="11"/>
  <c r="S1754" i="11"/>
  <c r="S1755" i="11"/>
  <c r="S1756" i="11"/>
  <c r="S1757" i="11"/>
  <c r="S1758" i="11"/>
  <c r="S1759" i="11"/>
  <c r="S1760" i="11"/>
  <c r="S1761" i="11"/>
  <c r="S1762" i="11"/>
  <c r="S1763" i="11"/>
  <c r="S1764" i="11"/>
  <c r="S1765" i="11"/>
  <c r="S1766" i="11"/>
  <c r="S1767" i="11"/>
  <c r="S1768" i="11"/>
  <c r="S1769" i="11"/>
  <c r="S1770" i="11"/>
  <c r="S1771" i="11"/>
  <c r="S1772" i="11"/>
  <c r="S1773" i="11"/>
  <c r="S1774" i="11"/>
  <c r="S1775" i="11"/>
  <c r="S1776" i="11"/>
  <c r="S1777" i="11"/>
  <c r="S1778" i="11"/>
  <c r="S1779" i="11"/>
  <c r="S1780" i="11"/>
  <c r="S1781" i="11"/>
  <c r="S1782" i="11"/>
  <c r="S1783" i="11"/>
  <c r="S1784" i="11"/>
  <c r="S1785" i="11"/>
  <c r="S1786" i="11"/>
  <c r="S1787" i="11"/>
  <c r="S1788" i="11"/>
  <c r="S1789" i="11"/>
  <c r="S1790" i="11"/>
  <c r="S1791" i="11"/>
  <c r="S1792" i="11"/>
  <c r="S1793" i="11"/>
  <c r="S1794" i="11"/>
  <c r="S1795" i="11"/>
  <c r="S1796" i="11"/>
  <c r="S1797" i="11"/>
  <c r="S1798" i="11"/>
  <c r="S1799" i="11"/>
  <c r="S1800" i="11"/>
  <c r="S1801" i="11"/>
  <c r="S1802" i="11"/>
  <c r="S1803" i="11"/>
  <c r="S1804" i="11"/>
  <c r="S1805" i="11"/>
  <c r="S1806" i="11"/>
  <c r="S1807" i="11"/>
  <c r="S1808" i="11"/>
  <c r="S1809" i="11"/>
  <c r="S1810" i="11"/>
  <c r="S1811" i="11"/>
  <c r="S1812" i="11"/>
  <c r="S1813" i="11"/>
  <c r="S1814" i="11"/>
  <c r="S1815" i="11"/>
  <c r="S1816" i="11"/>
  <c r="S1817" i="11"/>
  <c r="S1818" i="11"/>
  <c r="S1819" i="11"/>
  <c r="S1820" i="11"/>
  <c r="S1821" i="11"/>
  <c r="S1822" i="11"/>
  <c r="S1823" i="11"/>
  <c r="S1824" i="11"/>
  <c r="S1825" i="11"/>
  <c r="S1826" i="11"/>
  <c r="S1827" i="11"/>
  <c r="S1828" i="11"/>
  <c r="S1829" i="11"/>
  <c r="S1830" i="11"/>
  <c r="S1831" i="11"/>
  <c r="S1832" i="11"/>
  <c r="S1833" i="11"/>
  <c r="S1834" i="11"/>
  <c r="S1835" i="11"/>
  <c r="S1836" i="11"/>
  <c r="S1837" i="11"/>
  <c r="S1838" i="11"/>
  <c r="S1839" i="11"/>
  <c r="S1840" i="11"/>
  <c r="S1841" i="11"/>
  <c r="S1842" i="11"/>
  <c r="S1843" i="11"/>
  <c r="S1844" i="11"/>
  <c r="S1845" i="11"/>
  <c r="S1846" i="11"/>
  <c r="S1847" i="11"/>
  <c r="S1848" i="11"/>
  <c r="S1849" i="11"/>
  <c r="S1850" i="11"/>
  <c r="S1851" i="11"/>
  <c r="S1852" i="11"/>
  <c r="S1853" i="11"/>
  <c r="S1854" i="11"/>
  <c r="S1855" i="11"/>
  <c r="S1856" i="11"/>
  <c r="S1857" i="11"/>
  <c r="S1858" i="11"/>
  <c r="S1859" i="11"/>
  <c r="S1860" i="11"/>
  <c r="S1861" i="11"/>
  <c r="S1862" i="11"/>
  <c r="S1863" i="11"/>
  <c r="S1864" i="11"/>
  <c r="S1865" i="11"/>
  <c r="S1866" i="11"/>
  <c r="S1867" i="11"/>
  <c r="S1868" i="11"/>
  <c r="S1869" i="11"/>
  <c r="S1870" i="11"/>
  <c r="S1871" i="11"/>
  <c r="S1872" i="11"/>
  <c r="S1873" i="11"/>
  <c r="S1874" i="11"/>
  <c r="S1875" i="11"/>
  <c r="S1876" i="11"/>
  <c r="S1877" i="11"/>
  <c r="S1878" i="11"/>
  <c r="S1879" i="11"/>
  <c r="S1880" i="11"/>
  <c r="S1881" i="11"/>
  <c r="S1882" i="11"/>
  <c r="S1883" i="11"/>
  <c r="S1884" i="11"/>
  <c r="S1885" i="11"/>
  <c r="S1886" i="11"/>
  <c r="S1887" i="11"/>
  <c r="S1888" i="11"/>
  <c r="S1889" i="11"/>
  <c r="S1890" i="11"/>
  <c r="S1891" i="11"/>
  <c r="S1892" i="11"/>
  <c r="S1893" i="11"/>
  <c r="S1894" i="11"/>
  <c r="S1895" i="11"/>
  <c r="S1896" i="11"/>
  <c r="S1897" i="11"/>
  <c r="S1898" i="11"/>
  <c r="S1899" i="11"/>
  <c r="S1900" i="11"/>
  <c r="S1901" i="11"/>
  <c r="S1902" i="11"/>
  <c r="S1903" i="11"/>
  <c r="S1904" i="11"/>
  <c r="S1905" i="11"/>
  <c r="S1906" i="11"/>
  <c r="S1907" i="11"/>
  <c r="S1908" i="11"/>
  <c r="S1909" i="11"/>
  <c r="S1910" i="11"/>
  <c r="S1911" i="11"/>
  <c r="S1912" i="11"/>
  <c r="S1913" i="11"/>
  <c r="S1914" i="11"/>
  <c r="S1915" i="11"/>
  <c r="S1916" i="11"/>
  <c r="S1917" i="11"/>
  <c r="S1918" i="11"/>
  <c r="S1919" i="11"/>
  <c r="S1920" i="11"/>
  <c r="S1921" i="11"/>
  <c r="S1922" i="11"/>
  <c r="S1923" i="11"/>
  <c r="S1924" i="11"/>
  <c r="S1925" i="11"/>
  <c r="S1926" i="11"/>
  <c r="S1927" i="11"/>
  <c r="S1928" i="11"/>
  <c r="S1929" i="11"/>
  <c r="S1930" i="11"/>
  <c r="S1931" i="11"/>
  <c r="S1932" i="11"/>
  <c r="S1933" i="11"/>
  <c r="S1934" i="11"/>
  <c r="S1935" i="11"/>
  <c r="S1936" i="11"/>
  <c r="S1937" i="11"/>
  <c r="S1938" i="11"/>
  <c r="S1939" i="11"/>
  <c r="S1940" i="11"/>
  <c r="S1941" i="11"/>
  <c r="S1942" i="11"/>
  <c r="S1943" i="11"/>
  <c r="S1944" i="11"/>
  <c r="S1945" i="11"/>
  <c r="S1946" i="11"/>
  <c r="S1947" i="11"/>
  <c r="S1948" i="11"/>
  <c r="S1949" i="11"/>
  <c r="S1950" i="11"/>
  <c r="S1951" i="11"/>
  <c r="S1952" i="11"/>
  <c r="S1953" i="11"/>
  <c r="S1954" i="11"/>
  <c r="S1955" i="11"/>
  <c r="S1956" i="11"/>
  <c r="S1957" i="11"/>
  <c r="S1958" i="11"/>
  <c r="S1959" i="11"/>
  <c r="S1960" i="11"/>
  <c r="S1961" i="11"/>
  <c r="S1962" i="11"/>
  <c r="S1963" i="11"/>
  <c r="S1964" i="11"/>
  <c r="S1965" i="11"/>
  <c r="S1966" i="11"/>
  <c r="S1967" i="11"/>
  <c r="S1968" i="11"/>
  <c r="S1969" i="11"/>
  <c r="S1970" i="11"/>
  <c r="S1971" i="11"/>
  <c r="S1972" i="11"/>
  <c r="S1973" i="11"/>
  <c r="S1974" i="11"/>
  <c r="S1975" i="11"/>
  <c r="S1976" i="11"/>
  <c r="S1977" i="11"/>
  <c r="S1978" i="11"/>
  <c r="S1979" i="11"/>
  <c r="S1980" i="11"/>
  <c r="S1981" i="11"/>
  <c r="S1982" i="11"/>
  <c r="S1983" i="11"/>
  <c r="S1984" i="11"/>
  <c r="S1985" i="11"/>
  <c r="S1986" i="11"/>
  <c r="S1987" i="11"/>
  <c r="S1988" i="11"/>
  <c r="S1989" i="11"/>
  <c r="S1990" i="11"/>
  <c r="S1991" i="11"/>
  <c r="S1992" i="11"/>
  <c r="S1993" i="11"/>
  <c r="S1994" i="11"/>
  <c r="S1995" i="11"/>
  <c r="S1996" i="11"/>
  <c r="S1997" i="11"/>
  <c r="S1998" i="11"/>
  <c r="S1999" i="11"/>
  <c r="S2000" i="11"/>
  <c r="S2001" i="11"/>
  <c r="S2002" i="11"/>
  <c r="S2003" i="11"/>
  <c r="S2004" i="11"/>
  <c r="S2005" i="11"/>
  <c r="S2006" i="11"/>
  <c r="S2007" i="11"/>
  <c r="S2008" i="11"/>
  <c r="S2009" i="11"/>
  <c r="S2010" i="11"/>
  <c r="S2011" i="11"/>
  <c r="S2012" i="11"/>
  <c r="S2013" i="11"/>
  <c r="S2014" i="11"/>
  <c r="S2015" i="11"/>
  <c r="S2016" i="11"/>
  <c r="S2017" i="11"/>
  <c r="S2018" i="11"/>
  <c r="S2019" i="11"/>
  <c r="S2020" i="11"/>
  <c r="S2021" i="11"/>
  <c r="S2022" i="11"/>
  <c r="S2023" i="11"/>
  <c r="S2024" i="11"/>
  <c r="S2025" i="11"/>
  <c r="S2026" i="11"/>
  <c r="S2027" i="11"/>
  <c r="S2028" i="11"/>
  <c r="S2029" i="11"/>
  <c r="S2030" i="11"/>
  <c r="S2031" i="11"/>
  <c r="S2032" i="11"/>
  <c r="S2033" i="11"/>
  <c r="S2034" i="11"/>
  <c r="S2035" i="11"/>
  <c r="S2036" i="11"/>
  <c r="S2037" i="11"/>
  <c r="S2038" i="11"/>
  <c r="S2039" i="11"/>
  <c r="S2040" i="11"/>
  <c r="S2041" i="11"/>
  <c r="S2042" i="11"/>
  <c r="S2043" i="11"/>
  <c r="S2044" i="11"/>
  <c r="S2045" i="11"/>
  <c r="S2046" i="11"/>
  <c r="S2047" i="11"/>
  <c r="S2048" i="11"/>
  <c r="S2049" i="11"/>
  <c r="S2050" i="11"/>
  <c r="S2051" i="11"/>
  <c r="S2052" i="11"/>
  <c r="S2053" i="11"/>
  <c r="S2054" i="11"/>
  <c r="S2055" i="11"/>
  <c r="S2056" i="11"/>
  <c r="S2057" i="11"/>
  <c r="S2058" i="11"/>
  <c r="S2059" i="11"/>
  <c r="S2060" i="11"/>
  <c r="S2061" i="11"/>
  <c r="S2062" i="11"/>
  <c r="S2063" i="11"/>
  <c r="S2064" i="11"/>
  <c r="S2065" i="11"/>
  <c r="S2066" i="11"/>
  <c r="S2067" i="11"/>
  <c r="S2068" i="11"/>
  <c r="S2069" i="11"/>
  <c r="S2070" i="11"/>
  <c r="S2071" i="11"/>
  <c r="S2072" i="11"/>
  <c r="S2073" i="11"/>
  <c r="S2074" i="11"/>
  <c r="S2075" i="11"/>
  <c r="S2076" i="11"/>
  <c r="S2077" i="11"/>
  <c r="S2078" i="11"/>
  <c r="S2079" i="11"/>
  <c r="S2080" i="11"/>
  <c r="S2081" i="11"/>
  <c r="S2082" i="11"/>
  <c r="S2083" i="11"/>
  <c r="S2084" i="11"/>
  <c r="S2085" i="11"/>
  <c r="S2086" i="11"/>
  <c r="S2087" i="11"/>
  <c r="S2088" i="11"/>
  <c r="S2089" i="11"/>
  <c r="S2090" i="11"/>
  <c r="S2091" i="11"/>
  <c r="S2092" i="11"/>
  <c r="S2093" i="11"/>
  <c r="S2094" i="11"/>
  <c r="S2095" i="11"/>
  <c r="S2096" i="11"/>
  <c r="S2097" i="11"/>
  <c r="S2098" i="11"/>
  <c r="S2099" i="11"/>
  <c r="S2100" i="11"/>
  <c r="S2101" i="11"/>
  <c r="S2102" i="11"/>
  <c r="S2103" i="11"/>
  <c r="S2104" i="11"/>
  <c r="S2105" i="11"/>
  <c r="S2106" i="11"/>
  <c r="S2107" i="11"/>
  <c r="S2108" i="11"/>
  <c r="S2109" i="11"/>
  <c r="S2110" i="11"/>
  <c r="S2111" i="11"/>
  <c r="S2112" i="11"/>
  <c r="S2113" i="11"/>
  <c r="S2114" i="11"/>
  <c r="S2115" i="11"/>
  <c r="S2116" i="11"/>
  <c r="S2117" i="11"/>
  <c r="S2118" i="11"/>
  <c r="S2119" i="11"/>
  <c r="S2120" i="11"/>
  <c r="S2121" i="11"/>
  <c r="S2122" i="11"/>
  <c r="S2123" i="11"/>
  <c r="S2124" i="11"/>
  <c r="S2125" i="11"/>
  <c r="S2126" i="11"/>
  <c r="S2127" i="11"/>
  <c r="S2128" i="11"/>
  <c r="S2129" i="11"/>
  <c r="S2130" i="11"/>
  <c r="S2131" i="11"/>
  <c r="S2132" i="11"/>
  <c r="S2133" i="11"/>
  <c r="S2134" i="11"/>
  <c r="S2135" i="11"/>
  <c r="S2136" i="11"/>
  <c r="S2137" i="11"/>
  <c r="S2138" i="11"/>
  <c r="S2139" i="11"/>
  <c r="S2140" i="11"/>
  <c r="S2141" i="11"/>
  <c r="S2142" i="11"/>
  <c r="S2143" i="11"/>
  <c r="S2144" i="11"/>
  <c r="S2145" i="11"/>
  <c r="S2146" i="11"/>
  <c r="S2147" i="11"/>
  <c r="S2148" i="11"/>
  <c r="S2149" i="11"/>
  <c r="S2150" i="11"/>
  <c r="S2151" i="11"/>
  <c r="S2152" i="11"/>
  <c r="S2153" i="11"/>
  <c r="S2154" i="11"/>
  <c r="S2155" i="11"/>
  <c r="S2156" i="11"/>
  <c r="S2157" i="11"/>
  <c r="S2158" i="11"/>
  <c r="S2159" i="11"/>
  <c r="S2160" i="11"/>
  <c r="S2161" i="11"/>
  <c r="S2162" i="11"/>
  <c r="S2163" i="11"/>
  <c r="S2164" i="11"/>
  <c r="S2165" i="11"/>
  <c r="S2166" i="11"/>
  <c r="S2167" i="11"/>
  <c r="S2168" i="11"/>
  <c r="S2169" i="11"/>
  <c r="S2170" i="11"/>
  <c r="S2171" i="11"/>
  <c r="S2172" i="11"/>
  <c r="S2173" i="11"/>
  <c r="S2174" i="11"/>
  <c r="S2175" i="11"/>
  <c r="S2176" i="11"/>
  <c r="S2177" i="11"/>
  <c r="S2178" i="11"/>
  <c r="S2179" i="11"/>
  <c r="S2180" i="11"/>
  <c r="S2181" i="11"/>
  <c r="S2182" i="11"/>
  <c r="S2183" i="11"/>
  <c r="S2184" i="11"/>
  <c r="S2185" i="11"/>
  <c r="S2186" i="11"/>
  <c r="S2187" i="11"/>
  <c r="S2188" i="11"/>
  <c r="S2189" i="11"/>
  <c r="S2190" i="11"/>
  <c r="S2191" i="11"/>
  <c r="S2192" i="11"/>
  <c r="S2193" i="11"/>
  <c r="S2194" i="11"/>
  <c r="S2195" i="11"/>
  <c r="S2196" i="11"/>
  <c r="S2197" i="11"/>
  <c r="S2198" i="11"/>
  <c r="S2199" i="11"/>
  <c r="S2200" i="11"/>
  <c r="S2201" i="11"/>
  <c r="S2202" i="11"/>
  <c r="S2203" i="11"/>
  <c r="S2204" i="11"/>
  <c r="S2205" i="11"/>
  <c r="S2206" i="11"/>
  <c r="S2207" i="11"/>
  <c r="S2208" i="11"/>
  <c r="S2209" i="11"/>
  <c r="S2210" i="11"/>
  <c r="S2211" i="11"/>
  <c r="S2212" i="11"/>
  <c r="S2213" i="11"/>
  <c r="S2214" i="11"/>
  <c r="S2215" i="11"/>
  <c r="S2216" i="11"/>
  <c r="S2217" i="11"/>
  <c r="S2218" i="11"/>
  <c r="S2219" i="11"/>
  <c r="S2220" i="11"/>
  <c r="S2221" i="11"/>
  <c r="S2222" i="11"/>
  <c r="S2223" i="11"/>
  <c r="S2224" i="11"/>
  <c r="S2225" i="11"/>
  <c r="S2226" i="11"/>
  <c r="S2227" i="11"/>
  <c r="S2228" i="11"/>
  <c r="S2229" i="11"/>
  <c r="S2230" i="11"/>
  <c r="S2231" i="11"/>
  <c r="S2232" i="11"/>
  <c r="S2233" i="11"/>
  <c r="S2234" i="11"/>
  <c r="S2235" i="11"/>
  <c r="S2236" i="11"/>
  <c r="S2237" i="11"/>
  <c r="S2238" i="11"/>
  <c r="S2239" i="11"/>
  <c r="S2240" i="11"/>
  <c r="S2241" i="11"/>
  <c r="S2242" i="11"/>
  <c r="S2243" i="11"/>
  <c r="S2244" i="11"/>
  <c r="S2245" i="11"/>
  <c r="S2246" i="11"/>
  <c r="S2247" i="11"/>
  <c r="S2248" i="11"/>
  <c r="S2249" i="11"/>
  <c r="S2250" i="11"/>
  <c r="S2251" i="11"/>
  <c r="S2252" i="11"/>
  <c r="S2253" i="11"/>
  <c r="S2254" i="11"/>
  <c r="S2255" i="11"/>
  <c r="S2256" i="11"/>
  <c r="S2257" i="11"/>
  <c r="S2258" i="11"/>
  <c r="S2259" i="11"/>
  <c r="S2260" i="11"/>
  <c r="S2261" i="11"/>
  <c r="S2262" i="11"/>
  <c r="S2263" i="11"/>
  <c r="S2264" i="11"/>
  <c r="S2265" i="11"/>
  <c r="S2266" i="11"/>
  <c r="S2267" i="11"/>
  <c r="S2268" i="11"/>
  <c r="S2269" i="11"/>
  <c r="S2270" i="11"/>
  <c r="S2271" i="11"/>
  <c r="S2272" i="11"/>
  <c r="S2273" i="11"/>
  <c r="S2274" i="11"/>
  <c r="S2275" i="11"/>
  <c r="S2276" i="11"/>
  <c r="S2277" i="11"/>
  <c r="S2278" i="11"/>
  <c r="S2279" i="11"/>
  <c r="S2280" i="11"/>
  <c r="S2281" i="11"/>
  <c r="S2282" i="11"/>
  <c r="S2283" i="11"/>
  <c r="S2284" i="11"/>
  <c r="S2285" i="11"/>
  <c r="S2286" i="11"/>
  <c r="S2287" i="11"/>
  <c r="S2288" i="11"/>
  <c r="S2289" i="11"/>
  <c r="S2290" i="11"/>
  <c r="S2291" i="11"/>
  <c r="S2292" i="11"/>
  <c r="S2293" i="11"/>
  <c r="S2294" i="11"/>
  <c r="S2295" i="11"/>
  <c r="S2296" i="11"/>
  <c r="S2297" i="11"/>
  <c r="S2298" i="11"/>
  <c r="S2299" i="11"/>
  <c r="S2300" i="11"/>
  <c r="S2301" i="11"/>
  <c r="S2302" i="11"/>
  <c r="S2303" i="11"/>
  <c r="S2304" i="11"/>
  <c r="S2305" i="11"/>
  <c r="S2306" i="11"/>
  <c r="S2307" i="11"/>
  <c r="S2308" i="11"/>
  <c r="S2309" i="11"/>
  <c r="S2310" i="11"/>
  <c r="S2311" i="11"/>
  <c r="S2312" i="11"/>
  <c r="S2313" i="11"/>
  <c r="S2314" i="11"/>
  <c r="S2315" i="11"/>
  <c r="S2316" i="11"/>
  <c r="S2317" i="11"/>
  <c r="S2318" i="11"/>
  <c r="S2319" i="11"/>
  <c r="S2320" i="11"/>
  <c r="S2321" i="11"/>
  <c r="S2322" i="11"/>
  <c r="S2323" i="11"/>
  <c r="S2324" i="11"/>
  <c r="S2325" i="11"/>
  <c r="S2326" i="11"/>
  <c r="S2327" i="11"/>
  <c r="S2328" i="11"/>
  <c r="S2329" i="11"/>
  <c r="S2330" i="11"/>
  <c r="S2331" i="11"/>
  <c r="S2332" i="11"/>
  <c r="S2333" i="11"/>
  <c r="S2334" i="11"/>
  <c r="S2335" i="11"/>
  <c r="S2336" i="11"/>
  <c r="S2337" i="11"/>
  <c r="S2338" i="11"/>
  <c r="S2339" i="11"/>
  <c r="S2340" i="11"/>
  <c r="S2341" i="11"/>
  <c r="S2342" i="11"/>
  <c r="S2343" i="11"/>
  <c r="S2344" i="11"/>
  <c r="S2345" i="11"/>
  <c r="S2346" i="11"/>
  <c r="S2347" i="11"/>
  <c r="S2348" i="11"/>
  <c r="S2349" i="11"/>
  <c r="S2350" i="11"/>
  <c r="S2351" i="11"/>
  <c r="S2352" i="11"/>
  <c r="S2353" i="11"/>
  <c r="S2354" i="11"/>
  <c r="S2355" i="11"/>
  <c r="S2356" i="11"/>
  <c r="S2357" i="11"/>
  <c r="S2358" i="11"/>
  <c r="S2359" i="11"/>
  <c r="S2360" i="11"/>
  <c r="S2361" i="11"/>
  <c r="S2362" i="11"/>
  <c r="S2363" i="11"/>
  <c r="S2364" i="11"/>
  <c r="S2365" i="11"/>
  <c r="S2366" i="11"/>
  <c r="S2367" i="11"/>
  <c r="S2368" i="11"/>
  <c r="S2369" i="11"/>
  <c r="S2370" i="11"/>
  <c r="S2371" i="11"/>
  <c r="S2372" i="11"/>
  <c r="S2373" i="11"/>
  <c r="S2374" i="11"/>
  <c r="S2375" i="11"/>
  <c r="S2376" i="11"/>
  <c r="S2377" i="11"/>
  <c r="S2378" i="11"/>
  <c r="S2379" i="11"/>
  <c r="S2380" i="11"/>
  <c r="S2381" i="11"/>
  <c r="S2382" i="11"/>
  <c r="S2383" i="11"/>
  <c r="S2384" i="11"/>
  <c r="S2385" i="11"/>
  <c r="S2386" i="11"/>
  <c r="S2387" i="11"/>
  <c r="S2388" i="11"/>
  <c r="S2389" i="11"/>
  <c r="S2390" i="11"/>
  <c r="S2391" i="11"/>
  <c r="S2392" i="11"/>
  <c r="S2393" i="11"/>
  <c r="S2394" i="11"/>
  <c r="S2395" i="11"/>
  <c r="S2396" i="11"/>
  <c r="S2397" i="11"/>
  <c r="S2398" i="11"/>
  <c r="S2399" i="11"/>
  <c r="S2400" i="11"/>
  <c r="S2401" i="11"/>
  <c r="S2402" i="11"/>
  <c r="S2403" i="11"/>
  <c r="S2404" i="11"/>
  <c r="S2405" i="11"/>
  <c r="S2406" i="11"/>
  <c r="S2407" i="11"/>
  <c r="S2408" i="11"/>
  <c r="S2409" i="11"/>
  <c r="S2410" i="11"/>
  <c r="S2411" i="11"/>
  <c r="S2412" i="11"/>
  <c r="S2413" i="11"/>
  <c r="S2414" i="11"/>
  <c r="S2415" i="11"/>
  <c r="S2416" i="11"/>
  <c r="S2417" i="11"/>
  <c r="S2418" i="11"/>
  <c r="S2419" i="11"/>
  <c r="S2420" i="11"/>
  <c r="S2421" i="11"/>
  <c r="S2422" i="11"/>
  <c r="S2423" i="11"/>
  <c r="S2424" i="11"/>
  <c r="S2425" i="11"/>
  <c r="S2426" i="11"/>
  <c r="S2427" i="11"/>
  <c r="S2428" i="11"/>
  <c r="S2429" i="11"/>
  <c r="S2430" i="11"/>
  <c r="S2431" i="11"/>
  <c r="S2432" i="11"/>
  <c r="S2433" i="11"/>
  <c r="S2434" i="11"/>
  <c r="S2435" i="11"/>
  <c r="S2436" i="11"/>
  <c r="S2437" i="11"/>
  <c r="S2438" i="11"/>
  <c r="S2439" i="11"/>
  <c r="S2440" i="11"/>
  <c r="S2441" i="11"/>
  <c r="S2442" i="11"/>
  <c r="S2443" i="11"/>
  <c r="S2444" i="11"/>
  <c r="S2445" i="11"/>
  <c r="S2446" i="11"/>
  <c r="S2447" i="11"/>
  <c r="S2448" i="11"/>
  <c r="S2449" i="11"/>
  <c r="S2450" i="11"/>
  <c r="S2451" i="11"/>
  <c r="S2452" i="11"/>
  <c r="S2453" i="11"/>
  <c r="S2454" i="11"/>
  <c r="S2455" i="11"/>
  <c r="S2456" i="11"/>
  <c r="S2457" i="11"/>
  <c r="S2458" i="11"/>
  <c r="S2459" i="11"/>
  <c r="S2460" i="11"/>
  <c r="S2461" i="11"/>
  <c r="S2462" i="11"/>
  <c r="S2463" i="11"/>
  <c r="S2464" i="11"/>
  <c r="S2465" i="11"/>
  <c r="S2466" i="11"/>
  <c r="S2467" i="11"/>
  <c r="S2468" i="11"/>
  <c r="S2469" i="11"/>
  <c r="S2470" i="11"/>
  <c r="S2471" i="11"/>
  <c r="S2472" i="11"/>
  <c r="S2473" i="11"/>
  <c r="S2474" i="11"/>
  <c r="S2475" i="11"/>
  <c r="S2476" i="11"/>
  <c r="S2477" i="11"/>
  <c r="S2478" i="11"/>
  <c r="S2479" i="11"/>
  <c r="S2480" i="11"/>
  <c r="S2481" i="11"/>
  <c r="S2482" i="11"/>
  <c r="S2483" i="11"/>
  <c r="S2484" i="11"/>
  <c r="S2485" i="11"/>
  <c r="S2486" i="11"/>
  <c r="S2487" i="11"/>
  <c r="S2488" i="11"/>
  <c r="S2489" i="11"/>
  <c r="S2490" i="11"/>
  <c r="S2491" i="11"/>
  <c r="S2492" i="11"/>
  <c r="S2493" i="11"/>
  <c r="S2494" i="11"/>
  <c r="S2495" i="11"/>
  <c r="S2496" i="11"/>
  <c r="S2497" i="11"/>
  <c r="S2498" i="11"/>
  <c r="S2499" i="11"/>
  <c r="S2500" i="11"/>
  <c r="S2501" i="11"/>
  <c r="S2502" i="11"/>
  <c r="S2503" i="11"/>
  <c r="S2504" i="11"/>
  <c r="S2505" i="11"/>
  <c r="S2506" i="11"/>
  <c r="S2507" i="11"/>
  <c r="S2508" i="11"/>
  <c r="S2509" i="11"/>
  <c r="S2510" i="11"/>
  <c r="S2511" i="11"/>
  <c r="S2512" i="11"/>
  <c r="S2513" i="11"/>
  <c r="S2514" i="11"/>
  <c r="S2515" i="11"/>
  <c r="S2516" i="11"/>
  <c r="S2517" i="11"/>
  <c r="S2518" i="11"/>
  <c r="S2519" i="11"/>
  <c r="S2520" i="11"/>
  <c r="S2521" i="11"/>
  <c r="S2522" i="11"/>
  <c r="S2523" i="11"/>
  <c r="S2524" i="11"/>
  <c r="S2525" i="11"/>
  <c r="S2526" i="11"/>
  <c r="S2527" i="11"/>
  <c r="S2528" i="11"/>
  <c r="S2529" i="11"/>
  <c r="S2530" i="11"/>
  <c r="S2531" i="11"/>
  <c r="S2532" i="11"/>
  <c r="S2533" i="11"/>
  <c r="S2534" i="11"/>
  <c r="S2535" i="11"/>
  <c r="S2536" i="11"/>
  <c r="S2537" i="11"/>
  <c r="S2538" i="11"/>
  <c r="S2539" i="11"/>
  <c r="S2540" i="11"/>
  <c r="S2541" i="11"/>
  <c r="S2542" i="11"/>
  <c r="S2543" i="11"/>
  <c r="S2544" i="11"/>
  <c r="S2545" i="11"/>
  <c r="S2546" i="11"/>
  <c r="S2547" i="11"/>
  <c r="S2548" i="11"/>
  <c r="S2549" i="11"/>
  <c r="S2550" i="11"/>
  <c r="S2551" i="11"/>
  <c r="S2552" i="11"/>
  <c r="S2553" i="11"/>
  <c r="S2554" i="11"/>
  <c r="S2555" i="11"/>
  <c r="S2556" i="11"/>
  <c r="S2557" i="11"/>
  <c r="S2558" i="11"/>
  <c r="S2559" i="11"/>
  <c r="S2560" i="11"/>
  <c r="S2561" i="11"/>
  <c r="S2562" i="11"/>
  <c r="S2563" i="11"/>
  <c r="S2564" i="11"/>
  <c r="S2565" i="11"/>
  <c r="S2566" i="11"/>
  <c r="S2567" i="11"/>
  <c r="S2568" i="11"/>
  <c r="S2569" i="11"/>
  <c r="S2570" i="11"/>
  <c r="S2571" i="11"/>
  <c r="S2572" i="11"/>
  <c r="S2573" i="11"/>
  <c r="S2574" i="11"/>
  <c r="S2575" i="11"/>
  <c r="S2576" i="11"/>
  <c r="S2577" i="11"/>
  <c r="S2578" i="11"/>
  <c r="S2579" i="11"/>
  <c r="S2580" i="11"/>
  <c r="S2581" i="11"/>
  <c r="S2582" i="11"/>
  <c r="S2583" i="11"/>
  <c r="S2584" i="11"/>
  <c r="S2585" i="11"/>
  <c r="S2586" i="11"/>
  <c r="S2587" i="11"/>
  <c r="S2588" i="11"/>
  <c r="S2589" i="11"/>
  <c r="S2590" i="11"/>
  <c r="S2591" i="11"/>
  <c r="S2592" i="11"/>
  <c r="S2593" i="11"/>
  <c r="S2594" i="11"/>
  <c r="S2595" i="11"/>
  <c r="S2596" i="11"/>
  <c r="S2597" i="11"/>
  <c r="S2598" i="11"/>
  <c r="S2599" i="11"/>
  <c r="S2600" i="11"/>
  <c r="S2601" i="11"/>
  <c r="S2602" i="11"/>
  <c r="S2603" i="11"/>
  <c r="S2604" i="11"/>
  <c r="S2605" i="11"/>
  <c r="S2606" i="11"/>
  <c r="S2607" i="11"/>
  <c r="S2608" i="11"/>
  <c r="S2609" i="11"/>
  <c r="S2610" i="11"/>
  <c r="S2611" i="11"/>
  <c r="S2612" i="11"/>
  <c r="S2613" i="11"/>
  <c r="S2614" i="11"/>
  <c r="S2615" i="11"/>
  <c r="S2616" i="11"/>
  <c r="S2617" i="11"/>
  <c r="S2618" i="11"/>
  <c r="S2619" i="11"/>
  <c r="S2620" i="11"/>
  <c r="S2621" i="11"/>
  <c r="S2622" i="11"/>
  <c r="S2623" i="11"/>
  <c r="S2624" i="11"/>
  <c r="S2625" i="11"/>
  <c r="S2626" i="11"/>
  <c r="S2627" i="11"/>
  <c r="S2628" i="11"/>
  <c r="S2629" i="11"/>
  <c r="S2630" i="11"/>
  <c r="S2631" i="11"/>
  <c r="S2632" i="11"/>
  <c r="S2633" i="11"/>
  <c r="S2634" i="11"/>
  <c r="S2635" i="11"/>
  <c r="S2636" i="11"/>
  <c r="S2637" i="11"/>
  <c r="S2638" i="11"/>
  <c r="S2639" i="11"/>
  <c r="S2640" i="11"/>
  <c r="S2641" i="11"/>
  <c r="S2642" i="11"/>
  <c r="S2643" i="11"/>
  <c r="S2644" i="11"/>
  <c r="S2645" i="11"/>
  <c r="S2646" i="11"/>
  <c r="S2647" i="11"/>
  <c r="S2648" i="11"/>
  <c r="S2649" i="11"/>
  <c r="S2650" i="11"/>
  <c r="S2651" i="11"/>
  <c r="S2652" i="11"/>
  <c r="S2653" i="11"/>
  <c r="S2654" i="11"/>
  <c r="S2655" i="11"/>
  <c r="S2656" i="11"/>
  <c r="S2657" i="11"/>
  <c r="S2658" i="11"/>
  <c r="S2659" i="11"/>
  <c r="S2660" i="11"/>
  <c r="S2661" i="11"/>
  <c r="S2662" i="11"/>
  <c r="S2663" i="11"/>
  <c r="S2664" i="11"/>
  <c r="S2665" i="11"/>
  <c r="S2666" i="11"/>
  <c r="S2667" i="11"/>
  <c r="S2668" i="11"/>
  <c r="S2669" i="11"/>
  <c r="S2670" i="11"/>
  <c r="S2671" i="11"/>
  <c r="S2672" i="11"/>
  <c r="S2673" i="11"/>
  <c r="S2674" i="11"/>
  <c r="S2675" i="11"/>
  <c r="S2676" i="11"/>
  <c r="S2677" i="11"/>
  <c r="S2678" i="11"/>
  <c r="S2679" i="11"/>
  <c r="S2680" i="11"/>
  <c r="S2681" i="11"/>
  <c r="S2682" i="11"/>
  <c r="S2683" i="11"/>
  <c r="S2684" i="11"/>
  <c r="S2685" i="11"/>
  <c r="S2686" i="11"/>
  <c r="S2687" i="11"/>
  <c r="S2688" i="11"/>
  <c r="S2689" i="11"/>
  <c r="S2690" i="11"/>
  <c r="S2691" i="11"/>
  <c r="S2692" i="11"/>
  <c r="S2693" i="11"/>
  <c r="S2694" i="11"/>
  <c r="S2695" i="11"/>
  <c r="S2696" i="11"/>
  <c r="S2697" i="11"/>
  <c r="S2698" i="11"/>
  <c r="S2699" i="11"/>
  <c r="S2700" i="11"/>
  <c r="S2701" i="11"/>
  <c r="S2702" i="11"/>
  <c r="S2703" i="11"/>
  <c r="S2704" i="11"/>
  <c r="S2705" i="11"/>
  <c r="S2706" i="11"/>
  <c r="S2707" i="11"/>
  <c r="S2708" i="11"/>
  <c r="S2709" i="11"/>
  <c r="S2710" i="11"/>
  <c r="S2711" i="11"/>
  <c r="S2712" i="11"/>
  <c r="S2713" i="11"/>
  <c r="S2714" i="11"/>
  <c r="S2715" i="11"/>
  <c r="S2716" i="11"/>
  <c r="S2717" i="11"/>
  <c r="S2718" i="11"/>
  <c r="S2719" i="11"/>
  <c r="S2720" i="11"/>
  <c r="S2721" i="11"/>
  <c r="S2722" i="11"/>
  <c r="S2723" i="11"/>
  <c r="S2724" i="11"/>
  <c r="S2725" i="11"/>
  <c r="S2726" i="11"/>
  <c r="S2727" i="11"/>
  <c r="S2728" i="11"/>
  <c r="S2729" i="11"/>
  <c r="S2730" i="11"/>
  <c r="S2731" i="11"/>
  <c r="S2732" i="11"/>
  <c r="S2733" i="11"/>
  <c r="S2734" i="11"/>
  <c r="S2735" i="11"/>
  <c r="S2736" i="11"/>
  <c r="S2737" i="11"/>
  <c r="S2738" i="11"/>
  <c r="S2739" i="11"/>
  <c r="S2740" i="11"/>
  <c r="S2741" i="11"/>
  <c r="S2742" i="11"/>
  <c r="S2743" i="11"/>
  <c r="S2744" i="11"/>
  <c r="S2745" i="11"/>
  <c r="S2746" i="11"/>
  <c r="S2747" i="11"/>
  <c r="S2748" i="11"/>
  <c r="S2749" i="11"/>
  <c r="S2750" i="11"/>
  <c r="S2751" i="11"/>
  <c r="S2752" i="11"/>
  <c r="S2753" i="11"/>
  <c r="S2754" i="11"/>
  <c r="S2755" i="11"/>
  <c r="S2756" i="11"/>
  <c r="S2757" i="11"/>
  <c r="S2758" i="11"/>
  <c r="S2759" i="11"/>
  <c r="S2760" i="11"/>
  <c r="S2761" i="11"/>
  <c r="S2762" i="11"/>
  <c r="S2763" i="11"/>
  <c r="S2764" i="11"/>
  <c r="S2765" i="11"/>
  <c r="S2766" i="11"/>
  <c r="S2767" i="11"/>
  <c r="S2768" i="11"/>
  <c r="S2769" i="11"/>
  <c r="S2770" i="11"/>
  <c r="S2771" i="11"/>
  <c r="S2772" i="11"/>
  <c r="S2773" i="11"/>
  <c r="S2774" i="11"/>
  <c r="S2775" i="11"/>
  <c r="S2776" i="11"/>
  <c r="S2777" i="11"/>
  <c r="S2778" i="11"/>
  <c r="S2779" i="11"/>
  <c r="S2780" i="11"/>
  <c r="S2781" i="11"/>
  <c r="S2782" i="11"/>
  <c r="S2783" i="11"/>
  <c r="S2784" i="11"/>
  <c r="S2785" i="11"/>
  <c r="S2786" i="11"/>
  <c r="S2787" i="11"/>
  <c r="S2788" i="11"/>
  <c r="S2789" i="11"/>
  <c r="S2790" i="11"/>
  <c r="S2791" i="11"/>
  <c r="S2792" i="11"/>
  <c r="S2793" i="11"/>
  <c r="S2794" i="11"/>
  <c r="S2795" i="11"/>
  <c r="S2796" i="11"/>
  <c r="S2797" i="11"/>
  <c r="S2798" i="11"/>
  <c r="S2799" i="11"/>
  <c r="S2800" i="11"/>
  <c r="S2801" i="11"/>
  <c r="S2802" i="11"/>
  <c r="S2803" i="11"/>
  <c r="S2804" i="11"/>
  <c r="S2805" i="11"/>
  <c r="S2806" i="11"/>
  <c r="S2807" i="11"/>
  <c r="S2808" i="11"/>
  <c r="S2809" i="11"/>
  <c r="S2810" i="11"/>
  <c r="S2811" i="11"/>
  <c r="S2812" i="11"/>
  <c r="S2813" i="11"/>
  <c r="S2814" i="11"/>
  <c r="S2815" i="11"/>
  <c r="S2816" i="11"/>
  <c r="S2817" i="11"/>
  <c r="S2818" i="11"/>
  <c r="S2819" i="11"/>
  <c r="S2820" i="11"/>
  <c r="S2821" i="11"/>
  <c r="S2822" i="11"/>
  <c r="S2823" i="11"/>
  <c r="S2824" i="11"/>
  <c r="S2825" i="11"/>
  <c r="S2826" i="11"/>
  <c r="S2827" i="11"/>
  <c r="S2828" i="11"/>
  <c r="S2829" i="11"/>
  <c r="S2830" i="11"/>
  <c r="S2831" i="11"/>
  <c r="S2832" i="11"/>
  <c r="S2833" i="11"/>
  <c r="S2834" i="11"/>
  <c r="S2835" i="11"/>
  <c r="S2836" i="11"/>
  <c r="S2837" i="11"/>
  <c r="S2838" i="11"/>
  <c r="S2839" i="11"/>
  <c r="S2840" i="11"/>
  <c r="S2841" i="11"/>
  <c r="S2842" i="11"/>
  <c r="S2843" i="11"/>
  <c r="S2844" i="11"/>
  <c r="S2845" i="11"/>
  <c r="S2846" i="11"/>
  <c r="S2847" i="11"/>
  <c r="S2848" i="11"/>
  <c r="S2849" i="11"/>
  <c r="S2850" i="11"/>
  <c r="S2851" i="11"/>
  <c r="S2852" i="11"/>
  <c r="S2853" i="11"/>
  <c r="S2854" i="11"/>
  <c r="S2855" i="11"/>
  <c r="S2856" i="11"/>
  <c r="S2857" i="11"/>
  <c r="S2858" i="11"/>
  <c r="S2859" i="11"/>
  <c r="S2860" i="11"/>
  <c r="S2861" i="11"/>
  <c r="S2862" i="11"/>
  <c r="S2863" i="11"/>
  <c r="S2864" i="11"/>
  <c r="S2865" i="11"/>
  <c r="S2866" i="11"/>
  <c r="S2867" i="11"/>
  <c r="S2868" i="11"/>
  <c r="S2869" i="11"/>
  <c r="S2870" i="11"/>
  <c r="S2871" i="11"/>
  <c r="S2872" i="11"/>
  <c r="S2873" i="11"/>
  <c r="S2874" i="11"/>
  <c r="S2875" i="11"/>
  <c r="S2876" i="11"/>
  <c r="S2877" i="11"/>
  <c r="S2878" i="11"/>
  <c r="S2879" i="11"/>
  <c r="S2880" i="11"/>
  <c r="S2881" i="11"/>
  <c r="S2882" i="11"/>
  <c r="S2883" i="11"/>
  <c r="S2884" i="11"/>
  <c r="S2885" i="11"/>
  <c r="S2886" i="11"/>
  <c r="S2887" i="11"/>
  <c r="S2888" i="11"/>
  <c r="S2889" i="11"/>
  <c r="S2890" i="11"/>
  <c r="S2891" i="11"/>
  <c r="S2892" i="11"/>
  <c r="S2893" i="11"/>
  <c r="S2894" i="11"/>
  <c r="S2895" i="11"/>
  <c r="S2896" i="11"/>
  <c r="S2897" i="11"/>
  <c r="S2898" i="11"/>
  <c r="S2899" i="11"/>
  <c r="S2900" i="11"/>
  <c r="S2901" i="11"/>
  <c r="S2902" i="11"/>
  <c r="S2903" i="11"/>
  <c r="S2904" i="11"/>
  <c r="S2905" i="11"/>
  <c r="S2906" i="11"/>
  <c r="S2907" i="11"/>
  <c r="S2908" i="11"/>
  <c r="S2909" i="11"/>
  <c r="S2910" i="11"/>
  <c r="S2911" i="11"/>
  <c r="S2912" i="11"/>
  <c r="S2913" i="11"/>
  <c r="S2914" i="11"/>
  <c r="S2915" i="11"/>
  <c r="S2916" i="11"/>
  <c r="S2917" i="11"/>
  <c r="S2918" i="11"/>
  <c r="S2919" i="11"/>
  <c r="S2920" i="11"/>
  <c r="S2921" i="11"/>
  <c r="S2922" i="11"/>
  <c r="S2923" i="11"/>
  <c r="S2924" i="11"/>
  <c r="S2925" i="11"/>
  <c r="S2926" i="11"/>
  <c r="S2927" i="11"/>
  <c r="S2928" i="11"/>
  <c r="S2929" i="11"/>
  <c r="S2930" i="11"/>
  <c r="S2931" i="11"/>
  <c r="S2932" i="11"/>
  <c r="S2933" i="11"/>
  <c r="S2934" i="11"/>
  <c r="S2935" i="11"/>
  <c r="S2936" i="11"/>
  <c r="S2937" i="11"/>
  <c r="S2938" i="11"/>
  <c r="S2939" i="11"/>
  <c r="S2940" i="11"/>
  <c r="S2941" i="11"/>
  <c r="S2942" i="11"/>
  <c r="S2943" i="11"/>
  <c r="S2944" i="11"/>
  <c r="S2945" i="11"/>
  <c r="S2946" i="11"/>
  <c r="S2947" i="11"/>
  <c r="S2948" i="11"/>
  <c r="S2949" i="11"/>
  <c r="S2950" i="11"/>
  <c r="S2951" i="11"/>
  <c r="S2952" i="11"/>
  <c r="S2953" i="11"/>
  <c r="S2954" i="11"/>
  <c r="S2955" i="11"/>
  <c r="S2956" i="11"/>
  <c r="S2957" i="11"/>
  <c r="S2958" i="11"/>
  <c r="S2959" i="11"/>
  <c r="S2960" i="11"/>
  <c r="S2961" i="11"/>
  <c r="S2962" i="11"/>
  <c r="S2963" i="11"/>
  <c r="S2964" i="11"/>
  <c r="S2965" i="11"/>
  <c r="S2966" i="11"/>
  <c r="S2967" i="11"/>
  <c r="S2968" i="11"/>
  <c r="S2969" i="11"/>
  <c r="S2970" i="11"/>
  <c r="S2971" i="11"/>
  <c r="S2972" i="11"/>
  <c r="S2973" i="11"/>
  <c r="S2974" i="11"/>
  <c r="S2975" i="11"/>
  <c r="S2976" i="11"/>
  <c r="S2977" i="11"/>
  <c r="S2978" i="11"/>
  <c r="S2979" i="11"/>
  <c r="S2980" i="11"/>
  <c r="S2981" i="11"/>
  <c r="S2982" i="11"/>
  <c r="S2983" i="11"/>
  <c r="S2984" i="11"/>
  <c r="S2985" i="11"/>
  <c r="S2986" i="11"/>
  <c r="S2987" i="11"/>
  <c r="S2988" i="11"/>
  <c r="S2989" i="11"/>
  <c r="S2990" i="11"/>
  <c r="S2991" i="11"/>
  <c r="S2992" i="11"/>
  <c r="S2993" i="11"/>
  <c r="S2994" i="11"/>
  <c r="S2995" i="11"/>
  <c r="S2996" i="11"/>
  <c r="S2997" i="11"/>
  <c r="S2998" i="11"/>
  <c r="S2999" i="11"/>
  <c r="S3000" i="11"/>
  <c r="S3001" i="11"/>
  <c r="S3002" i="11"/>
  <c r="S3003" i="11"/>
  <c r="S3004" i="11"/>
  <c r="S3005" i="11"/>
  <c r="S3006" i="11"/>
  <c r="S3007" i="11"/>
  <c r="S3008" i="11"/>
  <c r="S3009" i="11"/>
  <c r="S3010" i="11"/>
  <c r="S3011" i="11"/>
  <c r="S3012" i="11"/>
  <c r="S3013" i="11"/>
  <c r="S3014" i="11"/>
  <c r="S3015" i="11"/>
  <c r="S3016" i="11"/>
  <c r="S3017" i="11"/>
  <c r="S3018" i="11"/>
  <c r="S3019" i="11"/>
  <c r="S3020" i="11"/>
  <c r="S3021" i="11"/>
  <c r="S3022" i="11"/>
  <c r="S3023" i="11"/>
  <c r="S3024" i="11"/>
  <c r="S3025" i="11"/>
  <c r="S3026" i="11"/>
  <c r="S3027" i="11"/>
  <c r="S3028" i="11"/>
  <c r="S3029" i="11"/>
  <c r="S3030" i="11"/>
  <c r="S3031" i="11"/>
  <c r="S3032" i="11"/>
  <c r="S3033" i="11"/>
  <c r="S3034" i="11"/>
  <c r="S3035" i="11"/>
  <c r="S3036" i="11"/>
  <c r="S3037" i="11"/>
  <c r="S3038" i="11"/>
  <c r="S3039" i="11"/>
  <c r="S3040" i="11"/>
  <c r="S3041" i="11"/>
  <c r="S3042" i="11"/>
  <c r="S3043" i="11"/>
  <c r="S3044" i="11"/>
  <c r="S3045" i="11"/>
  <c r="S3046" i="11"/>
  <c r="S3047" i="11"/>
  <c r="S3048" i="11"/>
  <c r="S3049" i="11"/>
  <c r="S3050" i="11"/>
  <c r="S3051" i="11"/>
  <c r="S3052" i="11"/>
  <c r="S3053" i="11"/>
  <c r="S3054" i="11"/>
  <c r="S3055" i="11"/>
  <c r="S3056" i="11"/>
  <c r="S3057" i="11"/>
  <c r="S3058" i="11"/>
  <c r="S3059" i="11"/>
  <c r="S3060" i="11"/>
  <c r="S3061" i="11"/>
  <c r="S3062" i="11"/>
  <c r="S3063" i="11"/>
  <c r="S3064" i="11"/>
  <c r="S3065" i="11"/>
  <c r="S3066" i="11"/>
  <c r="S3067" i="11"/>
  <c r="S3068" i="11"/>
  <c r="S3069" i="11"/>
  <c r="S3070" i="11"/>
  <c r="S3071" i="11"/>
  <c r="S3072" i="11"/>
  <c r="S3073" i="11"/>
  <c r="S3074" i="11"/>
  <c r="S3075" i="11"/>
  <c r="S3076" i="11"/>
  <c r="S3077" i="11"/>
  <c r="S3078" i="11"/>
  <c r="S3079" i="11"/>
  <c r="S3080" i="11"/>
  <c r="S3081" i="11"/>
  <c r="S3082" i="11"/>
  <c r="S3083" i="11"/>
  <c r="S3084" i="11"/>
  <c r="S3085" i="11"/>
  <c r="S3086" i="11"/>
  <c r="S3087" i="11"/>
  <c r="S3088" i="11"/>
  <c r="S3089" i="11"/>
  <c r="S3090" i="11"/>
  <c r="S3091" i="11"/>
  <c r="S3092" i="11"/>
  <c r="S3093" i="11"/>
  <c r="S3094" i="11"/>
  <c r="S3095" i="11"/>
  <c r="S3096" i="11"/>
  <c r="S3097" i="11"/>
  <c r="S3098" i="11"/>
  <c r="S3099" i="11"/>
  <c r="S3100" i="11"/>
  <c r="S3101" i="11"/>
  <c r="S3102" i="11"/>
  <c r="S3103" i="11"/>
  <c r="S3104" i="11"/>
  <c r="S3105" i="11"/>
  <c r="S3106" i="11"/>
  <c r="S3107" i="11"/>
  <c r="S3108" i="11"/>
  <c r="S3109" i="11"/>
  <c r="S3110" i="11"/>
  <c r="S3111" i="11"/>
  <c r="S3112" i="11"/>
  <c r="S3113" i="11"/>
  <c r="S3114" i="11"/>
  <c r="S3115" i="11"/>
  <c r="S3116" i="11"/>
  <c r="S3117" i="11"/>
  <c r="S3118" i="11"/>
  <c r="S3119" i="11"/>
  <c r="S3120" i="11"/>
  <c r="S3121" i="11"/>
  <c r="S3122" i="11"/>
  <c r="S3123" i="11"/>
  <c r="S3124" i="11"/>
  <c r="S3125" i="11"/>
  <c r="S3126" i="11"/>
  <c r="S3127" i="11"/>
  <c r="S3128" i="11"/>
  <c r="S3129" i="11"/>
  <c r="S3130" i="11"/>
  <c r="S3131" i="11"/>
  <c r="S3132" i="11"/>
  <c r="S3133" i="11"/>
  <c r="S3134" i="11"/>
  <c r="S3135" i="11"/>
  <c r="S3136" i="11"/>
  <c r="S3137" i="11"/>
  <c r="S3138" i="11"/>
  <c r="S3139" i="11"/>
  <c r="S3140" i="11"/>
  <c r="S3141" i="11"/>
  <c r="S3142" i="11"/>
  <c r="S3143" i="11"/>
  <c r="S3144" i="11"/>
  <c r="S3145" i="11"/>
  <c r="S3146" i="11"/>
  <c r="S3147" i="11"/>
  <c r="S3148" i="11"/>
  <c r="S3149" i="11"/>
  <c r="S3150" i="11"/>
  <c r="S3151" i="11"/>
  <c r="S3152" i="11"/>
  <c r="S3153" i="11"/>
  <c r="S3154" i="11"/>
  <c r="S3155" i="11"/>
  <c r="S3156" i="11"/>
  <c r="S3157" i="11"/>
  <c r="S3158" i="11"/>
  <c r="S3159" i="11"/>
  <c r="S3160" i="11"/>
  <c r="S3161" i="11"/>
  <c r="S3162" i="11"/>
  <c r="S3163" i="11"/>
  <c r="S3164" i="11"/>
  <c r="S3165" i="11"/>
  <c r="S3166" i="11"/>
  <c r="S3167" i="11"/>
  <c r="S3168" i="11"/>
  <c r="S3169" i="11"/>
  <c r="S3170" i="11"/>
  <c r="S3171" i="11"/>
  <c r="S3172" i="11"/>
  <c r="S3173" i="11"/>
  <c r="S3174" i="11"/>
  <c r="S3175" i="11"/>
  <c r="S3176" i="11"/>
  <c r="S3177" i="11"/>
  <c r="S3178" i="11"/>
  <c r="S3179" i="11"/>
  <c r="S3180" i="11"/>
  <c r="S3181" i="11"/>
  <c r="S3182" i="11"/>
  <c r="S3183" i="11"/>
  <c r="S3184" i="11"/>
  <c r="S3185" i="11"/>
  <c r="S3186" i="11"/>
  <c r="S3187" i="11"/>
  <c r="S3188" i="11"/>
  <c r="S3189" i="11"/>
  <c r="S3190" i="11"/>
  <c r="S3191" i="11"/>
  <c r="S3192" i="11"/>
  <c r="S3193" i="11"/>
  <c r="S3194" i="11"/>
  <c r="S3195" i="11"/>
  <c r="S3196" i="11"/>
  <c r="S3197" i="11"/>
  <c r="S3198" i="11"/>
  <c r="S3199" i="11"/>
  <c r="S3200" i="11"/>
  <c r="S3201" i="11"/>
  <c r="S3202" i="11"/>
  <c r="S3203" i="11"/>
  <c r="S3204" i="11"/>
  <c r="S3205" i="11"/>
  <c r="S3206" i="11"/>
  <c r="S3207" i="11"/>
  <c r="S3208" i="11"/>
  <c r="S3209" i="11"/>
  <c r="S3210" i="11"/>
  <c r="S3211" i="11"/>
  <c r="S3212" i="11"/>
  <c r="S3213" i="11"/>
  <c r="S3214" i="11"/>
  <c r="S3215" i="11"/>
  <c r="S3216" i="11"/>
  <c r="S3217" i="11"/>
  <c r="S3218" i="11"/>
  <c r="S3219" i="11"/>
  <c r="S3220" i="11"/>
  <c r="S3221" i="11"/>
  <c r="S3222" i="11"/>
  <c r="S3223" i="11"/>
  <c r="S3224" i="11"/>
  <c r="S3225" i="11"/>
  <c r="S3226" i="11"/>
  <c r="S3227" i="11"/>
  <c r="S3228" i="11"/>
  <c r="S3229" i="11"/>
  <c r="S3230" i="11"/>
  <c r="S3231" i="11"/>
  <c r="S3232" i="11"/>
  <c r="S3233" i="11"/>
  <c r="S3234" i="11"/>
  <c r="S3235" i="11"/>
  <c r="S3236" i="11"/>
  <c r="S3237" i="11"/>
  <c r="S3238" i="11"/>
  <c r="S3239" i="11"/>
  <c r="S3240" i="11"/>
  <c r="S3241" i="11"/>
  <c r="S3242" i="11"/>
  <c r="S3243" i="11"/>
  <c r="S3244" i="11"/>
  <c r="S3245" i="11"/>
  <c r="S3246" i="11"/>
  <c r="S3247" i="11"/>
  <c r="S3248" i="11"/>
  <c r="S3249" i="11"/>
  <c r="S3250" i="11"/>
  <c r="S3251" i="11"/>
  <c r="S3252" i="11"/>
  <c r="S3253" i="11"/>
  <c r="S3254" i="11"/>
  <c r="S3255" i="11"/>
  <c r="S3256" i="11"/>
  <c r="S3257" i="11"/>
  <c r="S3258" i="11"/>
  <c r="S3259" i="11"/>
  <c r="S3260" i="11"/>
  <c r="S3261" i="11"/>
  <c r="S3262" i="11"/>
  <c r="S3263" i="11"/>
  <c r="S3264" i="11"/>
  <c r="S3265" i="11"/>
  <c r="S3266" i="11"/>
  <c r="S3267" i="11"/>
  <c r="S3268" i="11"/>
  <c r="S3269" i="11"/>
  <c r="S3270" i="11"/>
  <c r="S3271" i="11"/>
  <c r="S3272" i="11"/>
  <c r="S3273" i="11"/>
  <c r="S3274" i="11"/>
  <c r="S3275" i="11"/>
  <c r="S3276" i="11"/>
  <c r="S3277" i="11"/>
  <c r="S3278" i="11"/>
  <c r="S3279" i="11"/>
  <c r="S3280" i="11"/>
  <c r="S3281" i="11"/>
  <c r="S3282" i="11"/>
  <c r="S3283" i="11"/>
  <c r="S3284" i="11"/>
  <c r="S3285" i="11"/>
  <c r="S3286" i="11"/>
  <c r="S3287" i="11"/>
  <c r="S3288" i="11"/>
  <c r="S3289" i="11"/>
  <c r="S3290" i="11"/>
  <c r="S3291" i="11"/>
  <c r="S3292" i="11"/>
  <c r="S3293" i="11"/>
  <c r="S3294" i="11"/>
  <c r="S3295" i="11"/>
  <c r="S3296" i="11"/>
  <c r="S3297" i="11"/>
  <c r="S3298" i="11"/>
  <c r="S3299" i="11"/>
  <c r="S3300" i="11"/>
  <c r="S3301" i="11"/>
  <c r="S3302" i="11"/>
  <c r="S3303" i="11"/>
  <c r="S3304" i="11"/>
  <c r="S3305" i="11"/>
  <c r="S3306" i="11"/>
  <c r="S3307" i="11"/>
  <c r="S3308" i="11"/>
  <c r="S3309" i="11"/>
  <c r="S3310" i="11"/>
  <c r="S3311" i="11"/>
  <c r="S3312" i="11"/>
  <c r="S3313" i="11"/>
  <c r="S3314" i="11"/>
  <c r="S3315" i="11"/>
  <c r="S3316" i="11"/>
  <c r="S3317" i="11"/>
  <c r="S3318" i="11"/>
  <c r="S3319" i="11"/>
  <c r="S3320" i="11"/>
  <c r="S3321" i="11"/>
  <c r="S3322" i="11"/>
  <c r="S3323" i="11"/>
  <c r="S3324" i="11"/>
  <c r="S3325" i="11"/>
  <c r="S3326" i="11"/>
  <c r="S3327" i="11"/>
  <c r="S3328" i="11"/>
  <c r="S3329" i="11"/>
  <c r="S3330" i="11"/>
  <c r="S3331" i="11"/>
  <c r="S3332" i="11"/>
  <c r="S3333" i="11"/>
  <c r="S3334" i="11"/>
  <c r="S3335" i="11"/>
  <c r="S3336" i="11"/>
  <c r="S3337" i="11"/>
  <c r="S3338" i="11"/>
  <c r="S3339" i="11"/>
  <c r="S3340" i="11"/>
  <c r="S3341" i="11"/>
  <c r="S3342" i="11"/>
  <c r="S3343" i="11"/>
  <c r="S3344" i="11"/>
  <c r="S3345" i="11"/>
  <c r="S3346" i="11"/>
  <c r="S3347" i="11"/>
  <c r="S3348" i="11"/>
  <c r="S3349" i="11"/>
  <c r="S3350" i="11"/>
  <c r="S3351" i="11"/>
  <c r="S3352" i="11"/>
  <c r="S3353" i="11"/>
  <c r="S3354" i="11"/>
  <c r="S3355" i="11"/>
  <c r="S3356" i="11"/>
  <c r="S3357" i="11"/>
  <c r="S3358" i="11"/>
  <c r="S3359" i="11"/>
  <c r="S3360" i="11"/>
  <c r="S3361" i="11"/>
  <c r="S3362" i="11"/>
  <c r="S3363" i="11"/>
  <c r="S3364" i="11"/>
  <c r="S3365" i="11"/>
  <c r="S3366" i="11"/>
  <c r="S3367" i="11"/>
  <c r="S3368" i="11"/>
  <c r="S3369" i="11"/>
  <c r="S3370" i="11"/>
  <c r="S3371" i="11"/>
  <c r="S3372" i="11"/>
  <c r="S3373" i="11"/>
  <c r="S3374" i="11"/>
  <c r="S3375" i="11"/>
  <c r="S3376" i="11"/>
  <c r="S3377" i="11"/>
  <c r="S3378" i="11"/>
  <c r="S3379" i="11"/>
  <c r="S3380" i="11"/>
  <c r="S3381" i="11"/>
  <c r="S3382" i="11"/>
  <c r="S3383" i="11"/>
  <c r="S3384" i="11"/>
  <c r="S3385" i="11"/>
  <c r="S3386" i="11"/>
  <c r="S3387" i="11"/>
  <c r="S3388" i="11"/>
  <c r="S3389" i="11"/>
  <c r="S3390" i="11"/>
  <c r="S3391" i="11"/>
  <c r="S3392" i="11"/>
  <c r="S3393" i="11"/>
  <c r="S3394" i="11"/>
  <c r="S3395" i="11"/>
  <c r="S3396" i="11"/>
  <c r="S3397" i="11"/>
  <c r="S3398" i="11"/>
  <c r="S3399" i="11"/>
  <c r="S3400" i="11"/>
  <c r="S3401" i="11"/>
  <c r="S3402" i="11"/>
  <c r="S3403" i="11"/>
  <c r="S3404" i="11"/>
  <c r="S3405" i="11"/>
  <c r="S3406" i="11"/>
  <c r="S3407" i="11"/>
  <c r="S3408" i="11"/>
  <c r="S3409" i="11"/>
  <c r="S3410" i="11"/>
  <c r="S3411" i="11"/>
  <c r="S3412" i="11"/>
  <c r="S3413" i="11"/>
  <c r="S3414" i="11"/>
  <c r="S3415" i="11"/>
  <c r="S3416" i="11"/>
  <c r="S3417" i="11"/>
  <c r="S3418" i="11"/>
  <c r="S3419" i="11"/>
  <c r="S3420" i="11"/>
  <c r="S3421" i="11"/>
  <c r="S3422" i="11"/>
  <c r="S3423" i="11"/>
  <c r="S3424" i="11"/>
  <c r="S3425" i="11"/>
  <c r="S3426" i="11"/>
  <c r="S3427" i="11"/>
  <c r="S3428" i="11"/>
  <c r="S3429" i="11"/>
  <c r="S3430" i="11"/>
  <c r="S3431" i="11"/>
  <c r="S3432" i="11"/>
  <c r="S3433" i="11"/>
  <c r="S3434" i="11"/>
  <c r="S3435" i="11"/>
  <c r="S3436" i="11"/>
  <c r="S3437" i="11"/>
  <c r="S3438" i="11"/>
  <c r="S3439" i="11"/>
  <c r="S3440" i="11"/>
  <c r="S3441" i="11"/>
  <c r="S3442" i="11"/>
  <c r="S3443" i="11"/>
  <c r="S3444" i="11"/>
  <c r="S3445" i="11"/>
  <c r="S3446" i="11"/>
  <c r="S3447" i="11"/>
  <c r="S3448" i="11"/>
  <c r="S3449" i="11"/>
  <c r="S3450" i="11"/>
  <c r="S3451" i="11"/>
  <c r="S3452" i="11"/>
  <c r="S3453" i="11"/>
  <c r="S3454" i="11"/>
  <c r="S3455" i="11"/>
  <c r="S3456" i="11"/>
  <c r="S3457" i="11"/>
  <c r="S3458" i="11"/>
  <c r="S3459" i="11"/>
  <c r="S3460" i="11"/>
  <c r="S3461" i="11"/>
  <c r="S3462" i="11"/>
  <c r="S3463" i="11"/>
  <c r="S3464" i="11"/>
  <c r="S3465" i="11"/>
  <c r="S3466" i="11"/>
  <c r="S3467" i="11"/>
  <c r="S3468" i="11"/>
  <c r="S3469" i="11"/>
  <c r="S3470" i="11"/>
  <c r="S3471" i="11"/>
  <c r="S3472" i="11"/>
  <c r="S3473" i="11"/>
  <c r="S3474" i="11"/>
  <c r="S3475" i="11"/>
  <c r="S3476" i="11"/>
  <c r="S3477" i="11"/>
  <c r="S3478" i="11"/>
  <c r="S3479" i="11"/>
  <c r="S3480" i="11"/>
  <c r="S3481" i="11"/>
  <c r="S3482" i="11"/>
  <c r="S3483" i="11"/>
  <c r="S3484" i="11"/>
  <c r="S3485" i="11"/>
  <c r="S3486" i="11"/>
  <c r="S3487" i="11"/>
  <c r="S3488" i="11"/>
  <c r="S3489" i="11"/>
  <c r="S3490" i="11"/>
  <c r="S3491" i="11"/>
  <c r="S3492" i="11"/>
  <c r="S3493" i="11"/>
  <c r="S3494" i="11"/>
  <c r="S3495" i="11"/>
  <c r="S3496" i="11"/>
  <c r="S3497" i="11"/>
  <c r="S3498" i="11"/>
  <c r="S3499" i="11"/>
  <c r="S3500" i="11"/>
  <c r="S3501" i="11"/>
  <c r="S3502" i="11"/>
  <c r="S3503" i="11"/>
  <c r="S3504" i="11"/>
  <c r="S3505" i="11"/>
  <c r="S3506" i="11"/>
  <c r="S3507" i="11"/>
  <c r="S3508" i="11"/>
  <c r="S3509" i="11"/>
  <c r="S3510" i="11"/>
  <c r="S3511" i="11"/>
  <c r="S3512" i="11"/>
  <c r="S3513" i="11"/>
  <c r="S3514" i="11"/>
  <c r="S3515" i="11"/>
  <c r="S3516" i="11"/>
  <c r="S3517" i="11"/>
  <c r="S3518" i="11"/>
  <c r="S3519" i="11"/>
  <c r="S3520" i="11"/>
  <c r="S3521" i="11"/>
  <c r="S3522" i="11"/>
  <c r="S3523" i="11"/>
  <c r="S3524" i="11"/>
  <c r="S3525" i="11"/>
  <c r="S3526" i="11"/>
  <c r="S3527" i="11"/>
  <c r="S3528" i="11"/>
  <c r="S3529" i="11"/>
  <c r="S3530" i="11"/>
  <c r="S3531" i="11"/>
  <c r="S3532" i="11"/>
  <c r="S3533" i="11"/>
  <c r="S3534" i="11"/>
  <c r="S3535" i="11"/>
  <c r="S3536" i="11"/>
  <c r="S3537" i="11"/>
  <c r="S3538" i="11"/>
  <c r="S3539" i="11"/>
  <c r="S3540" i="11"/>
  <c r="S3541" i="11"/>
  <c r="S3542" i="11"/>
  <c r="S3543" i="11"/>
  <c r="S3544" i="11"/>
  <c r="S3545" i="11"/>
  <c r="S3546" i="11"/>
  <c r="S3547" i="11"/>
  <c r="S3548" i="11"/>
  <c r="S3549" i="11"/>
  <c r="S3550" i="11"/>
  <c r="S3551" i="11"/>
  <c r="S3552" i="11"/>
  <c r="S3553" i="11"/>
  <c r="S3554" i="11"/>
  <c r="S3555" i="11"/>
  <c r="S3556" i="11"/>
  <c r="S3557" i="11"/>
  <c r="S3558" i="11"/>
  <c r="S3559" i="11"/>
  <c r="S3560" i="11"/>
  <c r="S3561" i="11"/>
  <c r="S3562" i="11"/>
  <c r="S3563" i="11"/>
  <c r="S3564" i="11"/>
  <c r="S3565" i="11"/>
  <c r="S3566" i="11"/>
  <c r="S3567" i="11"/>
  <c r="S3568" i="11"/>
  <c r="V9" i="11"/>
  <c r="V10" i="11"/>
  <c r="V11" i="11"/>
  <c r="V12" i="11"/>
  <c r="V13" i="11"/>
  <c r="V14" i="11"/>
  <c r="V15" i="11"/>
  <c r="V16" i="11"/>
  <c r="V17" i="11"/>
  <c r="V18" i="11"/>
  <c r="V19" i="11"/>
  <c r="V20" i="11"/>
  <c r="V21" i="11"/>
  <c r="V22" i="11"/>
  <c r="V23" i="11"/>
  <c r="V24" i="11"/>
  <c r="V25" i="11"/>
  <c r="V26" i="11"/>
  <c r="V27" i="11"/>
  <c r="V28" i="11"/>
  <c r="V29" i="11"/>
  <c r="V30" i="11"/>
  <c r="V31" i="11"/>
  <c r="V32" i="11"/>
  <c r="V33" i="11"/>
  <c r="V34" i="11"/>
  <c r="V35" i="11"/>
  <c r="V36" i="11"/>
  <c r="V37" i="11"/>
  <c r="V38" i="11"/>
  <c r="V39" i="11"/>
  <c r="V40" i="11"/>
  <c r="V41" i="11"/>
  <c r="V42" i="11"/>
  <c r="V43" i="11"/>
  <c r="V44" i="11"/>
  <c r="V45" i="11"/>
  <c r="V46" i="11"/>
  <c r="V47" i="11"/>
  <c r="V48" i="11"/>
  <c r="V49" i="11"/>
  <c r="V50" i="11"/>
  <c r="V51" i="11"/>
  <c r="V52" i="11"/>
  <c r="V53" i="11"/>
  <c r="V54" i="11"/>
  <c r="V55" i="11"/>
  <c r="V56" i="11"/>
  <c r="V57" i="11"/>
  <c r="V58" i="11"/>
  <c r="V59" i="11"/>
  <c r="V60" i="11"/>
  <c r="V61" i="11"/>
  <c r="V62" i="11"/>
  <c r="V63" i="11"/>
  <c r="V64" i="11"/>
  <c r="V65" i="11"/>
  <c r="V66" i="11"/>
  <c r="V67" i="11"/>
  <c r="V68" i="11"/>
  <c r="V69" i="11"/>
  <c r="V70" i="11"/>
  <c r="V71" i="11"/>
  <c r="V72" i="11"/>
  <c r="V73" i="11"/>
  <c r="V74" i="11"/>
  <c r="V75" i="11"/>
  <c r="V76" i="11"/>
  <c r="V77" i="11"/>
  <c r="V78" i="11"/>
  <c r="V79" i="11"/>
  <c r="V80" i="11"/>
  <c r="V81" i="11"/>
  <c r="V82" i="11"/>
  <c r="V83" i="11"/>
  <c r="V84" i="11"/>
  <c r="V85" i="11"/>
  <c r="V86" i="11"/>
  <c r="V87" i="11"/>
  <c r="V88" i="11"/>
  <c r="V89" i="11"/>
  <c r="V90" i="11"/>
  <c r="V91" i="11"/>
  <c r="V92" i="11"/>
  <c r="V93" i="11"/>
  <c r="V94" i="11"/>
  <c r="V95" i="11"/>
  <c r="V96" i="11"/>
  <c r="V97" i="11"/>
  <c r="V98" i="11"/>
  <c r="V99" i="11"/>
  <c r="V100" i="11"/>
  <c r="V101" i="11"/>
  <c r="V102" i="11"/>
  <c r="V103" i="11"/>
  <c r="V104" i="11"/>
  <c r="V105" i="11"/>
  <c r="V106" i="11"/>
  <c r="V107" i="11"/>
  <c r="V108" i="11"/>
  <c r="V109" i="11"/>
  <c r="V110" i="11"/>
  <c r="V111" i="11"/>
  <c r="V112" i="11"/>
  <c r="V113" i="11"/>
  <c r="V114" i="11"/>
  <c r="V115" i="11"/>
  <c r="V116" i="11"/>
  <c r="V117" i="11"/>
  <c r="V118" i="11"/>
  <c r="V119" i="11"/>
  <c r="V120" i="11"/>
  <c r="V121" i="11"/>
  <c r="V122" i="11"/>
  <c r="V123" i="11"/>
  <c r="V124" i="11"/>
  <c r="V125" i="11"/>
  <c r="V126" i="11"/>
  <c r="V127" i="11"/>
  <c r="V128" i="11"/>
  <c r="V129" i="11"/>
  <c r="V130" i="11"/>
  <c r="V131" i="11"/>
  <c r="V132" i="11"/>
  <c r="V133" i="11"/>
  <c r="V134" i="11"/>
  <c r="V135" i="11"/>
  <c r="V136" i="11"/>
  <c r="V137" i="11"/>
  <c r="V138" i="11"/>
  <c r="V139" i="11"/>
  <c r="V140" i="11"/>
  <c r="V141" i="11"/>
  <c r="V142" i="11"/>
  <c r="V143" i="11"/>
  <c r="V144" i="11"/>
  <c r="V145" i="11"/>
  <c r="V146" i="11"/>
  <c r="V147" i="11"/>
  <c r="V148" i="11"/>
  <c r="V149" i="11"/>
  <c r="V150" i="11"/>
  <c r="V151" i="11"/>
  <c r="V152" i="11"/>
  <c r="V153" i="11"/>
  <c r="V154" i="11"/>
  <c r="V155" i="11"/>
  <c r="V156" i="11"/>
  <c r="V157" i="11"/>
  <c r="V158" i="11"/>
  <c r="V159" i="11"/>
  <c r="V160" i="11"/>
  <c r="V161" i="11"/>
  <c r="V162" i="11"/>
  <c r="V163" i="11"/>
  <c r="V164" i="11"/>
  <c r="V165" i="11"/>
  <c r="V166" i="11"/>
  <c r="V167" i="11"/>
  <c r="V168" i="11"/>
  <c r="V169" i="11"/>
  <c r="V170" i="11"/>
  <c r="V171" i="11"/>
  <c r="V172" i="11"/>
  <c r="V173" i="11"/>
  <c r="V174" i="11"/>
  <c r="V175" i="11"/>
  <c r="V176" i="11"/>
  <c r="V177" i="11"/>
  <c r="V178" i="11"/>
  <c r="V179" i="11"/>
  <c r="V180" i="11"/>
  <c r="V181" i="11"/>
  <c r="V182" i="11"/>
  <c r="V183" i="11"/>
  <c r="V184" i="11"/>
  <c r="V185" i="11"/>
  <c r="V186" i="11"/>
  <c r="V187" i="11"/>
  <c r="V188" i="11"/>
  <c r="V189" i="11"/>
  <c r="V190" i="11"/>
  <c r="V191" i="11"/>
  <c r="V192" i="11"/>
  <c r="V193" i="11"/>
  <c r="V194" i="11"/>
  <c r="V195" i="11"/>
  <c r="V196" i="11"/>
  <c r="V197" i="11"/>
  <c r="V198" i="11"/>
  <c r="V199" i="11"/>
  <c r="V200" i="11"/>
  <c r="V201" i="11"/>
  <c r="V202" i="11"/>
  <c r="V203" i="11"/>
  <c r="V204" i="11"/>
  <c r="V205" i="11"/>
  <c r="V206" i="11"/>
  <c r="V207" i="11"/>
  <c r="V208" i="11"/>
  <c r="V209" i="11"/>
  <c r="V210" i="11"/>
  <c r="V211" i="11"/>
  <c r="V212" i="11"/>
  <c r="V213" i="11"/>
  <c r="V214" i="11"/>
  <c r="V215" i="11"/>
  <c r="V216" i="11"/>
  <c r="V217" i="11"/>
  <c r="V218" i="11"/>
  <c r="V219" i="11"/>
  <c r="V220" i="11"/>
  <c r="V221" i="11"/>
  <c r="V222" i="11"/>
  <c r="V223" i="11"/>
  <c r="V224" i="11"/>
  <c r="V225" i="11"/>
  <c r="V226" i="11"/>
  <c r="V227" i="11"/>
  <c r="V228" i="11"/>
  <c r="V229" i="11"/>
  <c r="V230" i="11"/>
  <c r="V231" i="11"/>
  <c r="V232" i="11"/>
  <c r="V233" i="11"/>
  <c r="V234" i="11"/>
  <c r="V235" i="11"/>
  <c r="V236" i="11"/>
  <c r="V237" i="11"/>
  <c r="V238" i="11"/>
  <c r="V239" i="11"/>
  <c r="V240" i="11"/>
  <c r="V241" i="11"/>
  <c r="V242" i="11"/>
  <c r="V243" i="11"/>
  <c r="V244" i="11"/>
  <c r="V245" i="11"/>
  <c r="V246" i="11"/>
  <c r="V247" i="11"/>
  <c r="V248" i="11"/>
  <c r="V249" i="11"/>
  <c r="V250" i="11"/>
  <c r="V251" i="11"/>
  <c r="V252" i="11"/>
  <c r="V253" i="11"/>
  <c r="V254" i="11"/>
  <c r="V255" i="11"/>
  <c r="V256" i="11"/>
  <c r="V257" i="11"/>
  <c r="V258" i="11"/>
  <c r="V259" i="11"/>
  <c r="V260" i="11"/>
  <c r="V261" i="11"/>
  <c r="V262" i="11"/>
  <c r="V263" i="11"/>
  <c r="V264" i="11"/>
  <c r="V265" i="11"/>
  <c r="V266" i="11"/>
  <c r="V267" i="11"/>
  <c r="V268" i="11"/>
  <c r="V269" i="11"/>
  <c r="V270" i="11"/>
  <c r="V271" i="11"/>
  <c r="V272" i="11"/>
  <c r="V273" i="11"/>
  <c r="V274" i="11"/>
  <c r="V275" i="11"/>
  <c r="V276" i="11"/>
  <c r="V277" i="11"/>
  <c r="V278" i="11"/>
  <c r="V279" i="11"/>
  <c r="V280" i="11"/>
  <c r="V281" i="11"/>
  <c r="V282" i="11"/>
  <c r="V283" i="11"/>
  <c r="V284" i="11"/>
  <c r="V285" i="11"/>
  <c r="V286" i="11"/>
  <c r="V287" i="11"/>
  <c r="V288" i="11"/>
  <c r="V289" i="11"/>
  <c r="V290" i="11"/>
  <c r="V291" i="11"/>
  <c r="V292" i="11"/>
  <c r="V293" i="11"/>
  <c r="V294" i="11"/>
  <c r="V295" i="11"/>
  <c r="V296" i="11"/>
  <c r="V297" i="11"/>
  <c r="V298" i="11"/>
  <c r="V299" i="11"/>
  <c r="V300" i="11"/>
  <c r="V301" i="11"/>
  <c r="V302" i="11"/>
  <c r="V303" i="11"/>
  <c r="V304" i="11"/>
  <c r="V305" i="11"/>
  <c r="V306" i="11"/>
  <c r="V307" i="11"/>
  <c r="V308" i="11"/>
  <c r="V309" i="11"/>
  <c r="V310" i="11"/>
  <c r="V311" i="11"/>
  <c r="V312" i="11"/>
  <c r="V313" i="11"/>
  <c r="V314" i="11"/>
  <c r="V315" i="11"/>
  <c r="V316" i="11"/>
  <c r="V317" i="11"/>
  <c r="V318" i="11"/>
  <c r="V319" i="11"/>
  <c r="V320" i="11"/>
  <c r="V321" i="11"/>
  <c r="V322" i="11"/>
  <c r="V323" i="11"/>
  <c r="V324" i="11"/>
  <c r="V325" i="11"/>
  <c r="V326" i="11"/>
  <c r="V327" i="11"/>
  <c r="V328" i="11"/>
  <c r="V329" i="11"/>
  <c r="V330" i="11"/>
  <c r="V331" i="11"/>
  <c r="V332" i="11"/>
  <c r="V333" i="11"/>
  <c r="V334" i="11"/>
  <c r="V335" i="11"/>
  <c r="V336" i="11"/>
  <c r="V337" i="11"/>
  <c r="V338" i="11"/>
  <c r="V339" i="11"/>
  <c r="V340" i="11"/>
  <c r="V341" i="11"/>
  <c r="V342" i="11"/>
  <c r="V343" i="11"/>
  <c r="V344" i="11"/>
  <c r="V345" i="11"/>
  <c r="V346" i="11"/>
  <c r="V347" i="11"/>
  <c r="V348" i="11"/>
  <c r="V349" i="11"/>
  <c r="V350" i="11"/>
  <c r="V351" i="11"/>
  <c r="V352" i="11"/>
  <c r="V353" i="11"/>
  <c r="V354" i="11"/>
  <c r="V355" i="11"/>
  <c r="V356" i="11"/>
  <c r="V357" i="11"/>
  <c r="V358" i="11"/>
  <c r="V359" i="11"/>
  <c r="V360" i="11"/>
  <c r="V361" i="11"/>
  <c r="V362" i="11"/>
  <c r="V363" i="11"/>
  <c r="V364" i="11"/>
  <c r="V365" i="11"/>
  <c r="V366" i="11"/>
  <c r="V367" i="11"/>
  <c r="V368" i="11"/>
  <c r="V369" i="11"/>
  <c r="V370" i="11"/>
  <c r="V371" i="11"/>
  <c r="V372" i="11"/>
  <c r="V373" i="11"/>
  <c r="V374" i="11"/>
  <c r="V375" i="11"/>
  <c r="V376" i="11"/>
  <c r="V377" i="11"/>
  <c r="V378" i="11"/>
  <c r="V379" i="11"/>
  <c r="V380" i="11"/>
  <c r="V381" i="11"/>
  <c r="V382" i="11"/>
  <c r="V383" i="11"/>
  <c r="V384" i="11"/>
  <c r="V385" i="11"/>
  <c r="V386" i="11"/>
  <c r="V387" i="11"/>
  <c r="V388" i="11"/>
  <c r="V389" i="11"/>
  <c r="V390" i="11"/>
  <c r="V391" i="11"/>
  <c r="V392" i="11"/>
  <c r="V393" i="11"/>
  <c r="V394" i="11"/>
  <c r="V395" i="11"/>
  <c r="V396" i="11"/>
  <c r="V397" i="11"/>
  <c r="V398" i="11"/>
  <c r="V399" i="11"/>
  <c r="V400" i="11"/>
  <c r="V401" i="11"/>
  <c r="V402" i="11"/>
  <c r="V403" i="11"/>
  <c r="V404" i="11"/>
  <c r="V405" i="11"/>
  <c r="V406" i="11"/>
  <c r="V407" i="11"/>
  <c r="V408" i="11"/>
  <c r="V409" i="11"/>
  <c r="V410" i="11"/>
  <c r="V411" i="11"/>
  <c r="V412" i="11"/>
  <c r="V413" i="11"/>
  <c r="V414" i="11"/>
  <c r="V415" i="11"/>
  <c r="V416" i="11"/>
  <c r="V417" i="11"/>
  <c r="V418" i="11"/>
  <c r="V419" i="11"/>
  <c r="V420" i="11"/>
  <c r="V421" i="11"/>
  <c r="V422" i="11"/>
  <c r="V423" i="11"/>
  <c r="V424" i="11"/>
  <c r="V425" i="11"/>
  <c r="V426" i="11"/>
  <c r="V427" i="11"/>
  <c r="V428" i="11"/>
  <c r="V429" i="11"/>
  <c r="V430" i="11"/>
  <c r="V431" i="11"/>
  <c r="V432" i="11"/>
  <c r="V433" i="11"/>
  <c r="V434" i="11"/>
  <c r="V435" i="11"/>
  <c r="V436" i="11"/>
  <c r="V437" i="11"/>
  <c r="V438" i="11"/>
  <c r="V439" i="11"/>
  <c r="V440" i="11"/>
  <c r="V441" i="11"/>
  <c r="V442" i="11"/>
  <c r="V443" i="11"/>
  <c r="V444" i="11"/>
  <c r="V445" i="11"/>
  <c r="V446" i="11"/>
  <c r="V447" i="11"/>
  <c r="V448" i="11"/>
  <c r="V449" i="11"/>
  <c r="V450" i="11"/>
  <c r="V451" i="11"/>
  <c r="V452" i="11"/>
  <c r="V453" i="11"/>
  <c r="V454" i="11"/>
  <c r="V455" i="11"/>
  <c r="V456" i="11"/>
  <c r="V457" i="11"/>
  <c r="V458" i="11"/>
  <c r="V459" i="11"/>
  <c r="V460" i="11"/>
  <c r="V461" i="11"/>
  <c r="V462" i="11"/>
  <c r="V463" i="11"/>
  <c r="V464" i="11"/>
  <c r="V465" i="11"/>
  <c r="V466" i="11"/>
  <c r="V467" i="11"/>
  <c r="V468" i="11"/>
  <c r="V469" i="11"/>
  <c r="V470" i="11"/>
  <c r="V471" i="11"/>
  <c r="V472" i="11"/>
  <c r="V473" i="11"/>
  <c r="V474" i="11"/>
  <c r="V475" i="11"/>
  <c r="V476" i="11"/>
  <c r="V477" i="11"/>
  <c r="V478" i="11"/>
  <c r="V479" i="11"/>
  <c r="V480" i="11"/>
  <c r="V481" i="11"/>
  <c r="V482" i="11"/>
  <c r="V483" i="11"/>
  <c r="V484" i="11"/>
  <c r="V485" i="11"/>
  <c r="V486" i="11"/>
  <c r="V487" i="11"/>
  <c r="V488" i="11"/>
  <c r="V489" i="11"/>
  <c r="V490" i="11"/>
  <c r="V491" i="11"/>
  <c r="V492" i="11"/>
  <c r="V493" i="11"/>
  <c r="V494" i="11"/>
  <c r="V495" i="11"/>
  <c r="V496" i="11"/>
  <c r="V497" i="11"/>
  <c r="V498" i="11"/>
  <c r="V499" i="11"/>
  <c r="V500" i="11"/>
  <c r="V501" i="11"/>
  <c r="V502" i="11"/>
  <c r="V503" i="11"/>
  <c r="V504" i="11"/>
  <c r="V505" i="11"/>
  <c r="V506" i="11"/>
  <c r="V507" i="11"/>
  <c r="V508" i="11"/>
  <c r="V509" i="11"/>
  <c r="V510" i="11"/>
  <c r="V511" i="11"/>
  <c r="V512" i="11"/>
  <c r="V513" i="11"/>
  <c r="V514" i="11"/>
  <c r="V515" i="11"/>
  <c r="V516" i="11"/>
  <c r="V517" i="11"/>
  <c r="V518" i="11"/>
  <c r="V519" i="11"/>
  <c r="V520" i="11"/>
  <c r="V521" i="11"/>
  <c r="V522" i="11"/>
  <c r="V523" i="11"/>
  <c r="V524" i="11"/>
  <c r="V525" i="11"/>
  <c r="V526" i="11"/>
  <c r="V527" i="11"/>
  <c r="V528" i="11"/>
  <c r="V529" i="11"/>
  <c r="V530" i="11"/>
  <c r="V531" i="11"/>
  <c r="V532" i="11"/>
  <c r="V533" i="11"/>
  <c r="V534" i="11"/>
  <c r="V535" i="11"/>
  <c r="V536" i="11"/>
  <c r="V537" i="11"/>
  <c r="V538" i="11"/>
  <c r="V539" i="11"/>
  <c r="V540" i="11"/>
  <c r="V541" i="11"/>
  <c r="V542" i="11"/>
  <c r="V543" i="11"/>
  <c r="V544" i="11"/>
  <c r="V545" i="11"/>
  <c r="V546" i="11"/>
  <c r="V547" i="11"/>
  <c r="V548" i="11"/>
  <c r="V549" i="11"/>
  <c r="V550" i="11"/>
  <c r="V551" i="11"/>
  <c r="V552" i="11"/>
  <c r="V553" i="11"/>
  <c r="V554" i="11"/>
  <c r="V555" i="11"/>
  <c r="V556" i="11"/>
  <c r="V557" i="11"/>
  <c r="V558" i="11"/>
  <c r="V559" i="11"/>
  <c r="V560" i="11"/>
  <c r="V561" i="11"/>
  <c r="V562" i="11"/>
  <c r="V563" i="11"/>
  <c r="V564" i="11"/>
  <c r="V565" i="11"/>
  <c r="V566" i="11"/>
  <c r="V567" i="11"/>
  <c r="V568" i="11"/>
  <c r="V569" i="11"/>
  <c r="V570" i="11"/>
  <c r="V571" i="11"/>
  <c r="V572" i="11"/>
  <c r="V573" i="11"/>
  <c r="V574" i="11"/>
  <c r="V575" i="11"/>
  <c r="V576" i="11"/>
  <c r="V577" i="11"/>
  <c r="V578" i="11"/>
  <c r="V579" i="11"/>
  <c r="V580" i="11"/>
  <c r="V581" i="11"/>
  <c r="V582" i="11"/>
  <c r="V583" i="11"/>
  <c r="V584" i="11"/>
  <c r="V585" i="11"/>
  <c r="V586" i="11"/>
  <c r="V587" i="11"/>
  <c r="V588" i="11"/>
  <c r="V589" i="11"/>
  <c r="V590" i="11"/>
  <c r="V591" i="11"/>
  <c r="V592" i="11"/>
  <c r="V593" i="11"/>
  <c r="V594" i="11"/>
  <c r="V595" i="11"/>
  <c r="V596" i="11"/>
  <c r="V597" i="11"/>
  <c r="V598" i="11"/>
  <c r="V599" i="11"/>
  <c r="V600" i="11"/>
  <c r="V601" i="11"/>
  <c r="V602" i="11"/>
  <c r="V603" i="11"/>
  <c r="V604" i="11"/>
  <c r="V605" i="11"/>
  <c r="V606" i="11"/>
  <c r="V607" i="11"/>
  <c r="V608" i="11"/>
  <c r="V609" i="11"/>
  <c r="V610" i="11"/>
  <c r="V611" i="11"/>
  <c r="V612" i="11"/>
  <c r="V613" i="11"/>
  <c r="V614" i="11"/>
  <c r="V615" i="11"/>
  <c r="V616" i="11"/>
  <c r="V617" i="11"/>
  <c r="V618" i="11"/>
  <c r="V619" i="11"/>
  <c r="V620" i="11"/>
  <c r="V621" i="11"/>
  <c r="V622" i="11"/>
  <c r="V623" i="11"/>
  <c r="V624" i="11"/>
  <c r="V625" i="11"/>
  <c r="V626" i="11"/>
  <c r="V627" i="11"/>
  <c r="V628" i="11"/>
  <c r="V629" i="11"/>
  <c r="V630" i="11"/>
  <c r="V631" i="11"/>
  <c r="V632" i="11"/>
  <c r="V633" i="11"/>
  <c r="V634" i="11"/>
  <c r="V635" i="11"/>
  <c r="V636" i="11"/>
  <c r="V637" i="11"/>
  <c r="V638" i="11"/>
  <c r="V639" i="11"/>
  <c r="V640" i="11"/>
  <c r="V641" i="11"/>
  <c r="V642" i="11"/>
  <c r="V643" i="11"/>
  <c r="V644" i="11"/>
  <c r="V645" i="11"/>
  <c r="V646" i="11"/>
  <c r="V647" i="11"/>
  <c r="V648" i="11"/>
  <c r="V649" i="11"/>
  <c r="V650" i="11"/>
  <c r="V651" i="11"/>
  <c r="V652" i="11"/>
  <c r="V653" i="11"/>
  <c r="V654" i="11"/>
  <c r="V655" i="11"/>
  <c r="V656" i="11"/>
  <c r="V657" i="11"/>
  <c r="V658" i="11"/>
  <c r="V659" i="11"/>
  <c r="V660" i="11"/>
  <c r="V661" i="11"/>
  <c r="V662" i="11"/>
  <c r="V663" i="11"/>
  <c r="V664" i="11"/>
  <c r="V665" i="11"/>
  <c r="V666" i="11"/>
  <c r="V667" i="11"/>
  <c r="V668" i="11"/>
  <c r="V669" i="11"/>
  <c r="V670" i="11"/>
  <c r="V671" i="11"/>
  <c r="V672" i="11"/>
  <c r="V673" i="11"/>
  <c r="V674" i="11"/>
  <c r="V675" i="11"/>
  <c r="V676" i="11"/>
  <c r="V677" i="11"/>
  <c r="V678" i="11"/>
  <c r="V679" i="11"/>
  <c r="V680" i="11"/>
  <c r="V681" i="11"/>
  <c r="V682" i="11"/>
  <c r="V683" i="11"/>
  <c r="V684" i="11"/>
  <c r="V685" i="11"/>
  <c r="V686" i="11"/>
  <c r="V687" i="11"/>
  <c r="V688" i="11"/>
  <c r="V689" i="11"/>
  <c r="V690" i="11"/>
  <c r="V691" i="11"/>
  <c r="V692" i="11"/>
  <c r="V693" i="11"/>
  <c r="V694" i="11"/>
  <c r="V695" i="11"/>
  <c r="V696" i="11"/>
  <c r="V697" i="11"/>
  <c r="V698" i="11"/>
  <c r="V699" i="11"/>
  <c r="V700" i="11"/>
  <c r="V701" i="11"/>
  <c r="V702" i="11"/>
  <c r="V703" i="11"/>
  <c r="V704" i="11"/>
  <c r="V705" i="11"/>
  <c r="V706" i="11"/>
  <c r="V707" i="11"/>
  <c r="V708" i="11"/>
  <c r="V709" i="11"/>
  <c r="V710" i="11"/>
  <c r="V711" i="11"/>
  <c r="V712" i="11"/>
  <c r="V713" i="11"/>
  <c r="V714" i="11"/>
  <c r="V715" i="11"/>
  <c r="V716" i="11"/>
  <c r="V717" i="11"/>
  <c r="V718" i="11"/>
  <c r="V719" i="11"/>
  <c r="V720" i="11"/>
  <c r="V721" i="11"/>
  <c r="V722" i="11"/>
  <c r="V723" i="11"/>
  <c r="V724" i="11"/>
  <c r="V725" i="11"/>
  <c r="V726" i="11"/>
  <c r="V727" i="11"/>
  <c r="V728" i="11"/>
  <c r="V729" i="11"/>
  <c r="V730" i="11"/>
  <c r="V731" i="11"/>
  <c r="V732" i="11"/>
  <c r="V733" i="11"/>
  <c r="V734" i="11"/>
  <c r="V735" i="11"/>
  <c r="V736" i="11"/>
  <c r="V737" i="11"/>
  <c r="V738" i="11"/>
  <c r="V739" i="11"/>
  <c r="V740" i="11"/>
  <c r="V741" i="11"/>
  <c r="V742" i="11"/>
  <c r="V743" i="11"/>
  <c r="V744" i="11"/>
  <c r="V745" i="11"/>
  <c r="V746" i="11"/>
  <c r="V747" i="11"/>
  <c r="V748" i="11"/>
  <c r="V749" i="11"/>
  <c r="V750" i="11"/>
  <c r="V751" i="11"/>
  <c r="V752" i="11"/>
  <c r="V753" i="11"/>
  <c r="V754" i="11"/>
  <c r="V755" i="11"/>
  <c r="V756" i="11"/>
  <c r="V757" i="11"/>
  <c r="V758" i="11"/>
  <c r="V759" i="11"/>
  <c r="V760" i="11"/>
  <c r="V761" i="11"/>
  <c r="V762" i="11"/>
  <c r="V763" i="11"/>
  <c r="V764" i="11"/>
  <c r="V765" i="11"/>
  <c r="V766" i="11"/>
  <c r="V767" i="11"/>
  <c r="V768" i="11"/>
  <c r="V769" i="11"/>
  <c r="V770" i="11"/>
  <c r="V771" i="11"/>
  <c r="V772" i="11"/>
  <c r="V773" i="11"/>
  <c r="V774" i="11"/>
  <c r="V775" i="11"/>
  <c r="V776" i="11"/>
  <c r="V777" i="11"/>
  <c r="V778" i="11"/>
  <c r="V779" i="11"/>
  <c r="V780" i="11"/>
  <c r="V781" i="11"/>
  <c r="V782" i="11"/>
  <c r="V783" i="11"/>
  <c r="V784" i="11"/>
  <c r="V785" i="11"/>
  <c r="V786" i="11"/>
  <c r="V787" i="11"/>
  <c r="V788" i="11"/>
  <c r="V789" i="11"/>
  <c r="V790" i="11"/>
  <c r="V791" i="11"/>
  <c r="V792" i="11"/>
  <c r="V793" i="11"/>
  <c r="V794" i="11"/>
  <c r="V795" i="11"/>
  <c r="V796" i="11"/>
  <c r="V797" i="11"/>
  <c r="V798" i="11"/>
  <c r="V799" i="11"/>
  <c r="V800" i="11"/>
  <c r="V801" i="11"/>
  <c r="V802" i="11"/>
  <c r="V803" i="11"/>
  <c r="V804" i="11"/>
  <c r="V805" i="11"/>
  <c r="V806" i="11"/>
  <c r="V807" i="11"/>
  <c r="V808" i="11"/>
  <c r="V809" i="11"/>
  <c r="V810" i="11"/>
  <c r="V811" i="11"/>
  <c r="V812" i="11"/>
  <c r="V813" i="11"/>
  <c r="V814" i="11"/>
  <c r="V815" i="11"/>
  <c r="V816" i="11"/>
  <c r="V817" i="11"/>
  <c r="V818" i="11"/>
  <c r="V819" i="11"/>
  <c r="V820" i="11"/>
  <c r="V821" i="11"/>
  <c r="V822" i="11"/>
  <c r="V823" i="11"/>
  <c r="V824" i="11"/>
  <c r="V825" i="11"/>
  <c r="V826" i="11"/>
  <c r="V827" i="11"/>
  <c r="V828" i="11"/>
  <c r="V829" i="11"/>
  <c r="V830" i="11"/>
  <c r="V831" i="11"/>
  <c r="V832" i="11"/>
  <c r="V833" i="11"/>
  <c r="V834" i="11"/>
  <c r="V835" i="11"/>
  <c r="V836" i="11"/>
  <c r="V837" i="11"/>
  <c r="V838" i="11"/>
  <c r="V839" i="11"/>
  <c r="V840" i="11"/>
  <c r="V841" i="11"/>
  <c r="V842" i="11"/>
  <c r="V843" i="11"/>
  <c r="V844" i="11"/>
  <c r="V845" i="11"/>
  <c r="V846" i="11"/>
  <c r="V847" i="11"/>
  <c r="V848" i="11"/>
  <c r="V849" i="11"/>
  <c r="V850" i="11"/>
  <c r="V851" i="11"/>
  <c r="V852" i="11"/>
  <c r="V853" i="11"/>
  <c r="V854" i="11"/>
  <c r="V855" i="11"/>
  <c r="V856" i="11"/>
  <c r="V857" i="11"/>
  <c r="V858" i="11"/>
  <c r="V859" i="11"/>
  <c r="V860" i="11"/>
  <c r="V861" i="11"/>
  <c r="V862" i="11"/>
  <c r="V863" i="11"/>
  <c r="V864" i="11"/>
  <c r="V865" i="11"/>
  <c r="V866" i="11"/>
  <c r="V867" i="11"/>
  <c r="V868" i="11"/>
  <c r="V869" i="11"/>
  <c r="V870" i="11"/>
  <c r="V871" i="11"/>
  <c r="V872" i="11"/>
  <c r="V873" i="11"/>
  <c r="V874" i="11"/>
  <c r="V875" i="11"/>
  <c r="V876" i="11"/>
  <c r="V877" i="11"/>
  <c r="V878" i="11"/>
  <c r="V879" i="11"/>
  <c r="V880" i="11"/>
  <c r="V881" i="11"/>
  <c r="V882" i="11"/>
  <c r="V883" i="11"/>
  <c r="V884" i="11"/>
  <c r="V885" i="11"/>
  <c r="V886" i="11"/>
  <c r="V887" i="11"/>
  <c r="V888" i="11"/>
  <c r="V889" i="11"/>
  <c r="V890" i="11"/>
  <c r="V891" i="11"/>
  <c r="V892" i="11"/>
  <c r="V893" i="11"/>
  <c r="V894" i="11"/>
  <c r="V895" i="11"/>
  <c r="V896" i="11"/>
  <c r="V897" i="11"/>
  <c r="V898" i="11"/>
  <c r="V899" i="11"/>
  <c r="V900" i="11"/>
  <c r="V901" i="11"/>
  <c r="V902" i="11"/>
  <c r="V903" i="11"/>
  <c r="V904" i="11"/>
  <c r="V905" i="11"/>
  <c r="V906" i="11"/>
  <c r="V907" i="11"/>
  <c r="V908" i="11"/>
  <c r="V909" i="11"/>
  <c r="V910" i="11"/>
  <c r="V911" i="11"/>
  <c r="V912" i="11"/>
  <c r="V913" i="11"/>
  <c r="V914" i="11"/>
  <c r="V915" i="11"/>
  <c r="V916" i="11"/>
  <c r="V917" i="11"/>
  <c r="V918" i="11"/>
  <c r="V919" i="11"/>
  <c r="V920" i="11"/>
  <c r="V921" i="11"/>
  <c r="V922" i="11"/>
  <c r="V923" i="11"/>
  <c r="V924" i="11"/>
  <c r="V925" i="11"/>
  <c r="V926" i="11"/>
  <c r="V927" i="11"/>
  <c r="V928" i="11"/>
  <c r="V929" i="11"/>
  <c r="V930" i="11"/>
  <c r="V931" i="11"/>
  <c r="V932" i="11"/>
  <c r="V933" i="11"/>
  <c r="V934" i="11"/>
  <c r="V935" i="11"/>
  <c r="V936" i="11"/>
  <c r="V937" i="11"/>
  <c r="V938" i="11"/>
  <c r="V939" i="11"/>
  <c r="V940" i="11"/>
  <c r="V941" i="11"/>
  <c r="V942" i="11"/>
  <c r="V943" i="11"/>
  <c r="V944" i="11"/>
  <c r="V945" i="11"/>
  <c r="V946" i="11"/>
  <c r="V947" i="11"/>
  <c r="V948" i="11"/>
  <c r="V949" i="11"/>
  <c r="V950" i="11"/>
  <c r="V951" i="11"/>
  <c r="V952" i="11"/>
  <c r="V953" i="11"/>
  <c r="V954" i="11"/>
  <c r="V955" i="11"/>
  <c r="V956" i="11"/>
  <c r="V957" i="11"/>
  <c r="V958" i="11"/>
  <c r="V959" i="11"/>
  <c r="V960" i="11"/>
  <c r="V961" i="11"/>
  <c r="V962" i="11"/>
  <c r="V963" i="11"/>
  <c r="V964" i="11"/>
  <c r="V965" i="11"/>
  <c r="V966" i="11"/>
  <c r="V967" i="11"/>
  <c r="V968" i="11"/>
  <c r="V969" i="11"/>
  <c r="V970" i="11"/>
  <c r="V971" i="11"/>
  <c r="V972" i="11"/>
  <c r="V973" i="11"/>
  <c r="V974" i="11"/>
  <c r="V975" i="11"/>
  <c r="V976" i="11"/>
  <c r="V977" i="11"/>
  <c r="V978" i="11"/>
  <c r="V979" i="11"/>
  <c r="V980" i="11"/>
  <c r="V981" i="11"/>
  <c r="V982" i="11"/>
  <c r="V983" i="11"/>
  <c r="V984" i="11"/>
  <c r="V985" i="11"/>
  <c r="V986" i="11"/>
  <c r="V987" i="11"/>
  <c r="V988" i="11"/>
  <c r="V989" i="11"/>
  <c r="V990" i="11"/>
  <c r="V991" i="11"/>
  <c r="V992" i="11"/>
  <c r="V993" i="11"/>
  <c r="V994" i="11"/>
  <c r="V995" i="11"/>
  <c r="V996" i="11"/>
  <c r="V997" i="11"/>
  <c r="V998" i="11"/>
  <c r="V999" i="11"/>
  <c r="V1000" i="11"/>
  <c r="V1001" i="11"/>
  <c r="V1002" i="11"/>
  <c r="V1003" i="11"/>
  <c r="V1004" i="11"/>
  <c r="V1005" i="11"/>
  <c r="V1006" i="11"/>
  <c r="V1007" i="11"/>
  <c r="V1008" i="11"/>
  <c r="V1009" i="11"/>
  <c r="V1010" i="11"/>
  <c r="V1011" i="11"/>
  <c r="V1012" i="11"/>
  <c r="V1013" i="11"/>
  <c r="V1014" i="11"/>
  <c r="V1015" i="11"/>
  <c r="V1016" i="11"/>
  <c r="V1017" i="11"/>
  <c r="V1018" i="11"/>
  <c r="V1019" i="11"/>
  <c r="V1020" i="11"/>
  <c r="V1021" i="11"/>
  <c r="V1022" i="11"/>
  <c r="V1023" i="11"/>
  <c r="V1024" i="11"/>
  <c r="V1025" i="11"/>
  <c r="V1026" i="11"/>
  <c r="V1027" i="11"/>
  <c r="V1028" i="11"/>
  <c r="V1029" i="11"/>
  <c r="V1030" i="11"/>
  <c r="V1031" i="11"/>
  <c r="V1032" i="11"/>
  <c r="V1033" i="11"/>
  <c r="V1034" i="11"/>
  <c r="V1035" i="11"/>
  <c r="V1036" i="11"/>
  <c r="V1037" i="11"/>
  <c r="V1038" i="11"/>
  <c r="V1039" i="11"/>
  <c r="V1040" i="11"/>
  <c r="V1041" i="11"/>
  <c r="V1042" i="11"/>
  <c r="V1043" i="11"/>
  <c r="V1044" i="11"/>
  <c r="V1045" i="11"/>
  <c r="V1046" i="11"/>
  <c r="V1047" i="11"/>
  <c r="V1048" i="11"/>
  <c r="V1049" i="11"/>
  <c r="V1050" i="11"/>
  <c r="V1051" i="11"/>
  <c r="V1052" i="11"/>
  <c r="V1053" i="11"/>
  <c r="V1054" i="11"/>
  <c r="V1055" i="11"/>
  <c r="V1056" i="11"/>
  <c r="V1057" i="11"/>
  <c r="V1058" i="11"/>
  <c r="V1059" i="11"/>
  <c r="V1060" i="11"/>
  <c r="V1061" i="11"/>
  <c r="V1062" i="11"/>
  <c r="V1063" i="11"/>
  <c r="V1064" i="11"/>
  <c r="V1065" i="11"/>
  <c r="V1066" i="11"/>
  <c r="V1067" i="11"/>
  <c r="V1068" i="11"/>
  <c r="V1069" i="11"/>
  <c r="V1070" i="11"/>
  <c r="V1071" i="11"/>
  <c r="V1072" i="11"/>
  <c r="V1073" i="11"/>
  <c r="V1074" i="11"/>
  <c r="V1075" i="11"/>
  <c r="V1076" i="11"/>
  <c r="V1077" i="11"/>
  <c r="V1078" i="11"/>
  <c r="V1079" i="11"/>
  <c r="V1080" i="11"/>
  <c r="V1081" i="11"/>
  <c r="V1082" i="11"/>
  <c r="V1083" i="11"/>
  <c r="V1084" i="11"/>
  <c r="V1085" i="11"/>
  <c r="V1086" i="11"/>
  <c r="V1087" i="11"/>
  <c r="V1088" i="11"/>
  <c r="V1089" i="11"/>
  <c r="V1090" i="11"/>
  <c r="V1091" i="11"/>
  <c r="V1092" i="11"/>
  <c r="V1093" i="11"/>
  <c r="V1094" i="11"/>
  <c r="V1095" i="11"/>
  <c r="V1096" i="11"/>
  <c r="V1097" i="11"/>
  <c r="V1098" i="11"/>
  <c r="V1099" i="11"/>
  <c r="V1100" i="11"/>
  <c r="V1101" i="11"/>
  <c r="V1102" i="11"/>
  <c r="V1103" i="11"/>
  <c r="V1104" i="11"/>
  <c r="V1105" i="11"/>
  <c r="V1106" i="11"/>
  <c r="V1107" i="11"/>
  <c r="V1108" i="11"/>
  <c r="V1109" i="11"/>
  <c r="V1110" i="11"/>
  <c r="V1111" i="11"/>
  <c r="V1112" i="11"/>
  <c r="V1113" i="11"/>
  <c r="V1114" i="11"/>
  <c r="V1115" i="11"/>
  <c r="V1116" i="11"/>
  <c r="V1117" i="11"/>
  <c r="V1118" i="11"/>
  <c r="V1119" i="11"/>
  <c r="V1120" i="11"/>
  <c r="V1121" i="11"/>
  <c r="V1122" i="11"/>
  <c r="V1123" i="11"/>
  <c r="V1124" i="11"/>
  <c r="V1125" i="11"/>
  <c r="V1126" i="11"/>
  <c r="V1127" i="11"/>
  <c r="V1128" i="11"/>
  <c r="V1129" i="11"/>
  <c r="V1130" i="11"/>
  <c r="V1131" i="11"/>
  <c r="V1132" i="11"/>
  <c r="V1133" i="11"/>
  <c r="V1134" i="11"/>
  <c r="V1135" i="11"/>
  <c r="V1136" i="11"/>
  <c r="V1137" i="11"/>
  <c r="V1138" i="11"/>
  <c r="V1139" i="11"/>
  <c r="V1140" i="11"/>
  <c r="V1141" i="11"/>
  <c r="V1142" i="11"/>
  <c r="V1143" i="11"/>
  <c r="V1144" i="11"/>
  <c r="V1145" i="11"/>
  <c r="V1146" i="11"/>
  <c r="V1147" i="11"/>
  <c r="V1148" i="11"/>
  <c r="V1149" i="11"/>
  <c r="V1150" i="11"/>
  <c r="V1151" i="11"/>
  <c r="V1152" i="11"/>
  <c r="V1153" i="11"/>
  <c r="V1154" i="11"/>
  <c r="V1155" i="11"/>
  <c r="V1156" i="11"/>
  <c r="V1157" i="11"/>
  <c r="V1158" i="11"/>
  <c r="V1159" i="11"/>
  <c r="V1160" i="11"/>
  <c r="V1161" i="11"/>
  <c r="V1162" i="11"/>
  <c r="V1163" i="11"/>
  <c r="V1164" i="11"/>
  <c r="V1165" i="11"/>
  <c r="V1166" i="11"/>
  <c r="V1167" i="11"/>
  <c r="V1168" i="11"/>
  <c r="V1169" i="11"/>
  <c r="V1170" i="11"/>
  <c r="V1171" i="11"/>
  <c r="V1172" i="11"/>
  <c r="V1173" i="11"/>
  <c r="V1174" i="11"/>
  <c r="V1175" i="11"/>
  <c r="V1176" i="11"/>
  <c r="V1177" i="11"/>
  <c r="V1178" i="11"/>
  <c r="V1179" i="11"/>
  <c r="V1180" i="11"/>
  <c r="V1181" i="11"/>
  <c r="V1182" i="11"/>
  <c r="V1183" i="11"/>
  <c r="V1184" i="11"/>
  <c r="V1185" i="11"/>
  <c r="V1186" i="11"/>
  <c r="V1187" i="11"/>
  <c r="V1188" i="11"/>
  <c r="V1189" i="11"/>
  <c r="V1190" i="11"/>
  <c r="V1191" i="11"/>
  <c r="V1192" i="11"/>
  <c r="V1193" i="11"/>
  <c r="V1194" i="11"/>
  <c r="V1195" i="11"/>
  <c r="V1196" i="11"/>
  <c r="V1197" i="11"/>
  <c r="V1198" i="11"/>
  <c r="V1199" i="11"/>
  <c r="V1200" i="11"/>
  <c r="V1201" i="11"/>
  <c r="V1202" i="11"/>
  <c r="V1203" i="11"/>
  <c r="V1204" i="11"/>
  <c r="V1205" i="11"/>
  <c r="V1206" i="11"/>
  <c r="V1207" i="11"/>
  <c r="V1208" i="11"/>
  <c r="V1209" i="11"/>
  <c r="V1210" i="11"/>
  <c r="V1211" i="11"/>
  <c r="V1212" i="11"/>
  <c r="V1213" i="11"/>
  <c r="V1214" i="11"/>
  <c r="V1215" i="11"/>
  <c r="V1216" i="11"/>
  <c r="V1217" i="11"/>
  <c r="V1218" i="11"/>
  <c r="V1219" i="11"/>
  <c r="V1220" i="11"/>
  <c r="V1221" i="11"/>
  <c r="V1222" i="11"/>
  <c r="V1223" i="11"/>
  <c r="V1224" i="11"/>
  <c r="V1225" i="11"/>
  <c r="V1226" i="11"/>
  <c r="V1227" i="11"/>
  <c r="V1228" i="11"/>
  <c r="V1229" i="11"/>
  <c r="V1230" i="11"/>
  <c r="V1231" i="11"/>
  <c r="V1232" i="11"/>
  <c r="V1233" i="11"/>
  <c r="V1234" i="11"/>
  <c r="V1235" i="11"/>
  <c r="V1236" i="11"/>
  <c r="V1237" i="11"/>
  <c r="V1238" i="11"/>
  <c r="V1239" i="11"/>
  <c r="V1240" i="11"/>
  <c r="V1241" i="11"/>
  <c r="V1242" i="11"/>
  <c r="V1243" i="11"/>
  <c r="V1244" i="11"/>
  <c r="V1245" i="11"/>
  <c r="V1246" i="11"/>
  <c r="V1247" i="11"/>
  <c r="V1248" i="11"/>
  <c r="V1249" i="11"/>
  <c r="V1250" i="11"/>
  <c r="V1251" i="11"/>
  <c r="V1252" i="11"/>
  <c r="V1253" i="11"/>
  <c r="V1254" i="11"/>
  <c r="V1255" i="11"/>
  <c r="V1256" i="11"/>
  <c r="V1257" i="11"/>
  <c r="V1258" i="11"/>
  <c r="V1259" i="11"/>
  <c r="V1260" i="11"/>
  <c r="V1261" i="11"/>
  <c r="V1262" i="11"/>
  <c r="V1263" i="11"/>
  <c r="V1264" i="11"/>
  <c r="V1265" i="11"/>
  <c r="V1266" i="11"/>
  <c r="V1267" i="11"/>
  <c r="V1268" i="11"/>
  <c r="V1269" i="11"/>
  <c r="V1270" i="11"/>
  <c r="V1271" i="11"/>
  <c r="V1272" i="11"/>
  <c r="V1273" i="11"/>
  <c r="V1274" i="11"/>
  <c r="V1275" i="11"/>
  <c r="V1276" i="11"/>
  <c r="V1277" i="11"/>
  <c r="V1278" i="11"/>
  <c r="V1279" i="11"/>
  <c r="V1280" i="11"/>
  <c r="V1281" i="11"/>
  <c r="V1282" i="11"/>
  <c r="V1283" i="11"/>
  <c r="V1284" i="11"/>
  <c r="V1285" i="11"/>
  <c r="V1286" i="11"/>
  <c r="V1287" i="11"/>
  <c r="V1288" i="11"/>
  <c r="V1289" i="11"/>
  <c r="V1290" i="11"/>
  <c r="V1291" i="11"/>
  <c r="V1292" i="11"/>
  <c r="V1293" i="11"/>
  <c r="V1294" i="11"/>
  <c r="V1295" i="11"/>
  <c r="V1296" i="11"/>
  <c r="V1297" i="11"/>
  <c r="V1298" i="11"/>
  <c r="V1299" i="11"/>
  <c r="V1300" i="11"/>
  <c r="V1301" i="11"/>
  <c r="V1302" i="11"/>
  <c r="V1303" i="11"/>
  <c r="V1304" i="11"/>
  <c r="V1305" i="11"/>
  <c r="V1306" i="11"/>
  <c r="V1307" i="11"/>
  <c r="V1308" i="11"/>
  <c r="V1309" i="11"/>
  <c r="V1310" i="11"/>
  <c r="V1311" i="11"/>
  <c r="V1312" i="11"/>
  <c r="V1313" i="11"/>
  <c r="V1314" i="11"/>
  <c r="V1315" i="11"/>
  <c r="V1316" i="11"/>
  <c r="V1317" i="11"/>
  <c r="V1318" i="11"/>
  <c r="V1319" i="11"/>
  <c r="V1320" i="11"/>
  <c r="V1321" i="11"/>
  <c r="V1322" i="11"/>
  <c r="V1323" i="11"/>
  <c r="V1324" i="11"/>
  <c r="V1325" i="11"/>
  <c r="V1326" i="11"/>
  <c r="V1327" i="11"/>
  <c r="V1328" i="11"/>
  <c r="V1329" i="11"/>
  <c r="V1330" i="11"/>
  <c r="V1331" i="11"/>
  <c r="V1332" i="11"/>
  <c r="V1333" i="11"/>
  <c r="V1334" i="11"/>
  <c r="V1335" i="11"/>
  <c r="V1336" i="11"/>
  <c r="V1337" i="11"/>
  <c r="V1338" i="11"/>
  <c r="V1339" i="11"/>
  <c r="V1340" i="11"/>
  <c r="V1341" i="11"/>
  <c r="V1342" i="11"/>
  <c r="V1343" i="11"/>
  <c r="V1344" i="11"/>
  <c r="V1345" i="11"/>
  <c r="V1346" i="11"/>
  <c r="V1347" i="11"/>
  <c r="V1348" i="11"/>
  <c r="V1349" i="11"/>
  <c r="V1350" i="11"/>
  <c r="V1351" i="11"/>
  <c r="V1352" i="11"/>
  <c r="V1353" i="11"/>
  <c r="V1354" i="11"/>
  <c r="V1355" i="11"/>
  <c r="V1356" i="11"/>
  <c r="V1357" i="11"/>
  <c r="V1358" i="11"/>
  <c r="V1359" i="11"/>
  <c r="V1360" i="11"/>
  <c r="V1361" i="11"/>
  <c r="V1362" i="11"/>
  <c r="V1363" i="11"/>
  <c r="V1364" i="11"/>
  <c r="V1365" i="11"/>
  <c r="V1366" i="11"/>
  <c r="V1367" i="11"/>
  <c r="V1368" i="11"/>
  <c r="V1369" i="11"/>
  <c r="V1370" i="11"/>
  <c r="V1371" i="11"/>
  <c r="V1372" i="11"/>
  <c r="V1373" i="11"/>
  <c r="V1374" i="11"/>
  <c r="V1375" i="11"/>
  <c r="V1376" i="11"/>
  <c r="V1377" i="11"/>
  <c r="V1378" i="11"/>
  <c r="V1379" i="11"/>
  <c r="V1380" i="11"/>
  <c r="V1381" i="11"/>
  <c r="V1382" i="11"/>
  <c r="V1383" i="11"/>
  <c r="V1384" i="11"/>
  <c r="V1385" i="11"/>
  <c r="V1386" i="11"/>
  <c r="V1387" i="11"/>
  <c r="V1388" i="11"/>
  <c r="V1389" i="11"/>
  <c r="V1390" i="11"/>
  <c r="V1391" i="11"/>
  <c r="V1392" i="11"/>
  <c r="V1393" i="11"/>
  <c r="V1394" i="11"/>
  <c r="V1395" i="11"/>
  <c r="V1396" i="11"/>
  <c r="V1397" i="11"/>
  <c r="V1398" i="11"/>
  <c r="V1399" i="11"/>
  <c r="V1400" i="11"/>
  <c r="V1401" i="11"/>
  <c r="V1402" i="11"/>
  <c r="V1403" i="11"/>
  <c r="V1404" i="11"/>
  <c r="V1405" i="11"/>
  <c r="V1406" i="11"/>
  <c r="V1407" i="11"/>
  <c r="V1408" i="11"/>
  <c r="V1409" i="11"/>
  <c r="V1410" i="11"/>
  <c r="V1411" i="11"/>
  <c r="V1412" i="11"/>
  <c r="V1413" i="11"/>
  <c r="V1414" i="11"/>
  <c r="V1415" i="11"/>
  <c r="V1416" i="11"/>
  <c r="V1417" i="11"/>
  <c r="V1418" i="11"/>
  <c r="V1419" i="11"/>
  <c r="V1420" i="11"/>
  <c r="V1421" i="11"/>
  <c r="V1422" i="11"/>
  <c r="V1423" i="11"/>
  <c r="V1424" i="11"/>
  <c r="V1425" i="11"/>
  <c r="V1426" i="11"/>
  <c r="V1427" i="11"/>
  <c r="V1428" i="11"/>
  <c r="V1429" i="11"/>
  <c r="V1430" i="11"/>
  <c r="V1431" i="11"/>
  <c r="V1432" i="11"/>
  <c r="V1433" i="11"/>
  <c r="V1434" i="11"/>
  <c r="V1435" i="11"/>
  <c r="V1436" i="11"/>
  <c r="V1437" i="11"/>
  <c r="V1438" i="11"/>
  <c r="V1439" i="11"/>
  <c r="V1440" i="11"/>
  <c r="V1441" i="11"/>
  <c r="V1442" i="11"/>
  <c r="V1443" i="11"/>
  <c r="V1444" i="11"/>
  <c r="V1445" i="11"/>
  <c r="V1446" i="11"/>
  <c r="V1447" i="11"/>
  <c r="V1448" i="11"/>
  <c r="V1449" i="11"/>
  <c r="V1450" i="11"/>
  <c r="V1451" i="11"/>
  <c r="V1452" i="11"/>
  <c r="V1453" i="11"/>
  <c r="V1454" i="11"/>
  <c r="V1455" i="11"/>
  <c r="V1456" i="11"/>
  <c r="V1457" i="11"/>
  <c r="V1458" i="11"/>
  <c r="V1459" i="11"/>
  <c r="V1460" i="11"/>
  <c r="V1461" i="11"/>
  <c r="V1462" i="11"/>
  <c r="V1463" i="11"/>
  <c r="V1464" i="11"/>
  <c r="V1465" i="11"/>
  <c r="V1466" i="11"/>
  <c r="V1467" i="11"/>
  <c r="V1468" i="11"/>
  <c r="V1469" i="11"/>
  <c r="V1470" i="11"/>
  <c r="V1471" i="11"/>
  <c r="V1472" i="11"/>
  <c r="V1473" i="11"/>
  <c r="V1474" i="11"/>
  <c r="V1475" i="11"/>
  <c r="V1476" i="11"/>
  <c r="V1477" i="11"/>
  <c r="V1478" i="11"/>
  <c r="V1479" i="11"/>
  <c r="V1480" i="11"/>
  <c r="V1481" i="11"/>
  <c r="V1482" i="11"/>
  <c r="V1483" i="11"/>
  <c r="V1484" i="11"/>
  <c r="V1485" i="11"/>
  <c r="V1486" i="11"/>
  <c r="V1487" i="11"/>
  <c r="V1488" i="11"/>
  <c r="V1489" i="11"/>
  <c r="V1490" i="11"/>
  <c r="V1491" i="11"/>
  <c r="V1492" i="11"/>
  <c r="V1493" i="11"/>
  <c r="V1494" i="11"/>
  <c r="V1495" i="11"/>
  <c r="V1496" i="11"/>
  <c r="V1497" i="11"/>
  <c r="V1498" i="11"/>
  <c r="V1499" i="11"/>
  <c r="V1500" i="11"/>
  <c r="V1501" i="11"/>
  <c r="V1502" i="11"/>
  <c r="V1503" i="11"/>
  <c r="V1504" i="11"/>
  <c r="V1505" i="11"/>
  <c r="V1506" i="11"/>
  <c r="V1507" i="11"/>
  <c r="V1508" i="11"/>
  <c r="V1509" i="11"/>
  <c r="V1510" i="11"/>
  <c r="V1511" i="11"/>
  <c r="V1512" i="11"/>
  <c r="V1513" i="11"/>
  <c r="V1514" i="11"/>
  <c r="V1515" i="11"/>
  <c r="V1516" i="11"/>
  <c r="V1517" i="11"/>
  <c r="V1518" i="11"/>
  <c r="V1519" i="11"/>
  <c r="V1520" i="11"/>
  <c r="V1521" i="11"/>
  <c r="V1522" i="11"/>
  <c r="V1523" i="11"/>
  <c r="V1524" i="11"/>
  <c r="V1525" i="11"/>
  <c r="V1526" i="11"/>
  <c r="V1527" i="11"/>
  <c r="V1528" i="11"/>
  <c r="V1529" i="11"/>
  <c r="V1530" i="11"/>
  <c r="V1531" i="11"/>
  <c r="V1532" i="11"/>
  <c r="V1533" i="11"/>
  <c r="V1534" i="11"/>
  <c r="V1535" i="11"/>
  <c r="V1536" i="11"/>
  <c r="V1537" i="11"/>
  <c r="V1538" i="11"/>
  <c r="V1539" i="11"/>
  <c r="V1540" i="11"/>
  <c r="V1541" i="11"/>
  <c r="V1542" i="11"/>
  <c r="V1543" i="11"/>
  <c r="V1544" i="11"/>
  <c r="V1545" i="11"/>
  <c r="V1546" i="11"/>
  <c r="V1547" i="11"/>
  <c r="V1548" i="11"/>
  <c r="V1549" i="11"/>
  <c r="V1550" i="11"/>
  <c r="V1551" i="11"/>
  <c r="V1552" i="11"/>
  <c r="V1553" i="11"/>
  <c r="V1554" i="11"/>
  <c r="V1555" i="11"/>
  <c r="V1556" i="11"/>
  <c r="V1557" i="11"/>
  <c r="V1558" i="11"/>
  <c r="V1559" i="11"/>
  <c r="V1560" i="11"/>
  <c r="V1561" i="11"/>
  <c r="V1562" i="11"/>
  <c r="V1563" i="11"/>
  <c r="V1564" i="11"/>
  <c r="V1565" i="11"/>
  <c r="V1566" i="11"/>
  <c r="V1567" i="11"/>
  <c r="V1568" i="11"/>
  <c r="V1569" i="11"/>
  <c r="V1570" i="11"/>
  <c r="V1571" i="11"/>
  <c r="V1572" i="11"/>
  <c r="V1573" i="11"/>
  <c r="V1574" i="11"/>
  <c r="V1575" i="11"/>
  <c r="V1576" i="11"/>
  <c r="V1577" i="11"/>
  <c r="V1578" i="11"/>
  <c r="V1579" i="11"/>
  <c r="V1580" i="11"/>
  <c r="V1581" i="11"/>
  <c r="V1582" i="11"/>
  <c r="V1583" i="11"/>
  <c r="V1584" i="11"/>
  <c r="V1585" i="11"/>
  <c r="V1586" i="11"/>
  <c r="V1587" i="11"/>
  <c r="V1588" i="11"/>
  <c r="V1589" i="11"/>
  <c r="V1590" i="11"/>
  <c r="V1591" i="11"/>
  <c r="V1592" i="11"/>
  <c r="V1593" i="11"/>
  <c r="V1594" i="11"/>
  <c r="V1595" i="11"/>
  <c r="V1596" i="11"/>
  <c r="V1597" i="11"/>
  <c r="V1598" i="11"/>
  <c r="V1599" i="11"/>
  <c r="V1600" i="11"/>
  <c r="V1601" i="11"/>
  <c r="V1602" i="11"/>
  <c r="V1603" i="11"/>
  <c r="V1604" i="11"/>
  <c r="V1605" i="11"/>
  <c r="V1606" i="11"/>
  <c r="V1607" i="11"/>
  <c r="V1608" i="11"/>
  <c r="V1609" i="11"/>
  <c r="V1610" i="11"/>
  <c r="V1611" i="11"/>
  <c r="V1612" i="11"/>
  <c r="V1613" i="11"/>
  <c r="V1614" i="11"/>
  <c r="V1615" i="11"/>
  <c r="V1616" i="11"/>
  <c r="V1617" i="11"/>
  <c r="V1618" i="11"/>
  <c r="V1619" i="11"/>
  <c r="V1620" i="11"/>
  <c r="V1621" i="11"/>
  <c r="V1622" i="11"/>
  <c r="V1623" i="11"/>
  <c r="V1624" i="11"/>
  <c r="V1625" i="11"/>
  <c r="V1626" i="11"/>
  <c r="V1627" i="11"/>
  <c r="V1628" i="11"/>
  <c r="V1629" i="11"/>
  <c r="V1630" i="11"/>
  <c r="V1631" i="11"/>
  <c r="V1632" i="11"/>
  <c r="V1633" i="11"/>
  <c r="V1634" i="11"/>
  <c r="V1635" i="11"/>
  <c r="V1636" i="11"/>
  <c r="V1637" i="11"/>
  <c r="V1638" i="11"/>
  <c r="V1639" i="11"/>
  <c r="V1640" i="11"/>
  <c r="V1641" i="11"/>
  <c r="V1642" i="11"/>
  <c r="V1643" i="11"/>
  <c r="V1644" i="11"/>
  <c r="V1645" i="11"/>
  <c r="V1646" i="11"/>
  <c r="V1647" i="11"/>
  <c r="V1648" i="11"/>
  <c r="V1649" i="11"/>
  <c r="V1650" i="11"/>
  <c r="V1651" i="11"/>
  <c r="V1652" i="11"/>
  <c r="V1653" i="11"/>
  <c r="V1654" i="11"/>
  <c r="V1655" i="11"/>
  <c r="V1656" i="11"/>
  <c r="V1657" i="11"/>
  <c r="V1658" i="11"/>
  <c r="V1659" i="11"/>
  <c r="V1660" i="11"/>
  <c r="V1661" i="11"/>
  <c r="V1662" i="11"/>
  <c r="V1663" i="11"/>
  <c r="V1664" i="11"/>
  <c r="V1665" i="11"/>
  <c r="V1666" i="11"/>
  <c r="V1667" i="11"/>
  <c r="V1668" i="11"/>
  <c r="V1669" i="11"/>
  <c r="V1670" i="11"/>
  <c r="V1671" i="11"/>
  <c r="V1672" i="11"/>
  <c r="V1673" i="11"/>
  <c r="V1674" i="11"/>
  <c r="V1675" i="11"/>
  <c r="V1676" i="11"/>
  <c r="V1677" i="11"/>
  <c r="V1678" i="11"/>
  <c r="V1679" i="11"/>
  <c r="V1680" i="11"/>
  <c r="V1681" i="11"/>
  <c r="V1682" i="11"/>
  <c r="V1683" i="11"/>
  <c r="V1684" i="11"/>
  <c r="V1685" i="11"/>
  <c r="V1686" i="11"/>
  <c r="V1687" i="11"/>
  <c r="V1688" i="11"/>
  <c r="V1689" i="11"/>
  <c r="V1690" i="11"/>
  <c r="V1691" i="11"/>
  <c r="V1692" i="11"/>
  <c r="V1693" i="11"/>
  <c r="V1694" i="11"/>
  <c r="V1695" i="11"/>
  <c r="V1696" i="11"/>
  <c r="V1697" i="11"/>
  <c r="V1698" i="11"/>
  <c r="V1699" i="11"/>
  <c r="V1700" i="11"/>
  <c r="V1701" i="11"/>
  <c r="V1702" i="11"/>
  <c r="V1703" i="11"/>
  <c r="V1704" i="11"/>
  <c r="V1705" i="11"/>
  <c r="V1706" i="11"/>
  <c r="V1707" i="11"/>
  <c r="V1708" i="11"/>
  <c r="V1709" i="11"/>
  <c r="V1710" i="11"/>
  <c r="V1711" i="11"/>
  <c r="V1712" i="11"/>
  <c r="V1713" i="11"/>
  <c r="V1714" i="11"/>
  <c r="V1715" i="11"/>
  <c r="V1716" i="11"/>
  <c r="V1717" i="11"/>
  <c r="V1718" i="11"/>
  <c r="V1719" i="11"/>
  <c r="V1720" i="11"/>
  <c r="V1721" i="11"/>
  <c r="V1722" i="11"/>
  <c r="V1723" i="11"/>
  <c r="V1724" i="11"/>
  <c r="V1725" i="11"/>
  <c r="V1726" i="11"/>
  <c r="V1727" i="11"/>
  <c r="V1728" i="11"/>
  <c r="V1729" i="11"/>
  <c r="V1730" i="11"/>
  <c r="V1731" i="11"/>
  <c r="V1732" i="11"/>
  <c r="V1733" i="11"/>
  <c r="V1734" i="11"/>
  <c r="V1735" i="11"/>
  <c r="V1736" i="11"/>
  <c r="V1737" i="11"/>
  <c r="V1738" i="11"/>
  <c r="V1739" i="11"/>
  <c r="V1740" i="11"/>
  <c r="V1741" i="11"/>
  <c r="V1742" i="11"/>
  <c r="V1743" i="11"/>
  <c r="V1744" i="11"/>
  <c r="V1745" i="11"/>
  <c r="V1746" i="11"/>
  <c r="V1747" i="11"/>
  <c r="V1748" i="11"/>
  <c r="V1749" i="11"/>
  <c r="V1750" i="11"/>
  <c r="V1751" i="11"/>
  <c r="V1752" i="11"/>
  <c r="V1753" i="11"/>
  <c r="V1754" i="11"/>
  <c r="V1755" i="11"/>
  <c r="V1756" i="11"/>
  <c r="V1757" i="11"/>
  <c r="V1758" i="11"/>
  <c r="V1759" i="11"/>
  <c r="V1760" i="11"/>
  <c r="V1761" i="11"/>
  <c r="V1762" i="11"/>
  <c r="V1763" i="11"/>
  <c r="V1764" i="11"/>
  <c r="V1765" i="11"/>
  <c r="V1766" i="11"/>
  <c r="V1767" i="11"/>
  <c r="V1768" i="11"/>
  <c r="V1769" i="11"/>
  <c r="V1770" i="11"/>
  <c r="V1771" i="11"/>
  <c r="V1772" i="11"/>
  <c r="V1773" i="11"/>
  <c r="V1774" i="11"/>
  <c r="V1775" i="11"/>
  <c r="V1776" i="11"/>
  <c r="V1777" i="11"/>
  <c r="V1778" i="11"/>
  <c r="V1779" i="11"/>
  <c r="V1780" i="11"/>
  <c r="V1781" i="11"/>
  <c r="V1782" i="11"/>
  <c r="V1783" i="11"/>
  <c r="V1784" i="11"/>
  <c r="V1785" i="11"/>
  <c r="V1786" i="11"/>
  <c r="V1787" i="11"/>
  <c r="V1788" i="11"/>
  <c r="V1789" i="11"/>
  <c r="V1790" i="11"/>
  <c r="V1791" i="11"/>
  <c r="V1792" i="11"/>
  <c r="V1793" i="11"/>
  <c r="V1794" i="11"/>
  <c r="V1795" i="11"/>
  <c r="V1796" i="11"/>
  <c r="V1797" i="11"/>
  <c r="V1798" i="11"/>
  <c r="V1799" i="11"/>
  <c r="V1800" i="11"/>
  <c r="V1801" i="11"/>
  <c r="V1802" i="11"/>
  <c r="V1803" i="11"/>
  <c r="V1804" i="11"/>
  <c r="V1805" i="11"/>
  <c r="V1806" i="11"/>
  <c r="V1807" i="11"/>
  <c r="V1808" i="11"/>
  <c r="V1809" i="11"/>
  <c r="V1810" i="11"/>
  <c r="V1811" i="11"/>
  <c r="V1812" i="11"/>
  <c r="V1813" i="11"/>
  <c r="V1814" i="11"/>
  <c r="V1815" i="11"/>
  <c r="V1816" i="11"/>
  <c r="V1817" i="11"/>
  <c r="V1818" i="11"/>
  <c r="V1819" i="11"/>
  <c r="V1820" i="11"/>
  <c r="V1821" i="11"/>
  <c r="V1822" i="11"/>
  <c r="V1823" i="11"/>
  <c r="V1824" i="11"/>
  <c r="V1825" i="11"/>
  <c r="V1826" i="11"/>
  <c r="V1827" i="11"/>
  <c r="V1828" i="11"/>
  <c r="V1829" i="11"/>
  <c r="V1830" i="11"/>
  <c r="V1831" i="11"/>
  <c r="V1832" i="11"/>
  <c r="V1833" i="11"/>
  <c r="V1834" i="11"/>
  <c r="V1835" i="11"/>
  <c r="V1836" i="11"/>
  <c r="V1837" i="11"/>
  <c r="V1838" i="11"/>
  <c r="V1839" i="11"/>
  <c r="V1840" i="11"/>
  <c r="V1841" i="11"/>
  <c r="V1842" i="11"/>
  <c r="V1843" i="11"/>
  <c r="V1844" i="11"/>
  <c r="V1845" i="11"/>
  <c r="V1846" i="11"/>
  <c r="V1847" i="11"/>
  <c r="V1848" i="11"/>
  <c r="V1849" i="11"/>
  <c r="V1850" i="11"/>
  <c r="V1851" i="11"/>
  <c r="V1852" i="11"/>
  <c r="V1853" i="11"/>
  <c r="V1854" i="11"/>
  <c r="V1855" i="11"/>
  <c r="V1856" i="11"/>
  <c r="V1857" i="11"/>
  <c r="V1858" i="11"/>
  <c r="V1859" i="11"/>
  <c r="V1860" i="11"/>
  <c r="V1861" i="11"/>
  <c r="V1862" i="11"/>
  <c r="V1863" i="11"/>
  <c r="V1864" i="11"/>
  <c r="V1865" i="11"/>
  <c r="V1866" i="11"/>
  <c r="V1867" i="11"/>
  <c r="V1868" i="11"/>
  <c r="V1869" i="11"/>
  <c r="V1870" i="11"/>
  <c r="V1871" i="11"/>
  <c r="V1872" i="11"/>
  <c r="V1873" i="11"/>
  <c r="V1874" i="11"/>
  <c r="V1875" i="11"/>
  <c r="V1876" i="11"/>
  <c r="V1877" i="11"/>
  <c r="V1878" i="11"/>
  <c r="V1879" i="11"/>
  <c r="V1880" i="11"/>
  <c r="V1881" i="11"/>
  <c r="V1882" i="11"/>
  <c r="V1883" i="11"/>
  <c r="V1884" i="11"/>
  <c r="V1885" i="11"/>
  <c r="V1886" i="11"/>
  <c r="V1887" i="11"/>
  <c r="V1888" i="11"/>
  <c r="V1889" i="11"/>
  <c r="V1890" i="11"/>
  <c r="V1891" i="11"/>
  <c r="V1892" i="11"/>
  <c r="V1893" i="11"/>
  <c r="V1894" i="11"/>
  <c r="V1895" i="11"/>
  <c r="V1896" i="11"/>
  <c r="V1897" i="11"/>
  <c r="V1898" i="11"/>
  <c r="V1899" i="11"/>
  <c r="V1900" i="11"/>
  <c r="V1901" i="11"/>
  <c r="V1902" i="11"/>
  <c r="V1903" i="11"/>
  <c r="V1904" i="11"/>
  <c r="V1905" i="11"/>
  <c r="V1906" i="11"/>
  <c r="V1907" i="11"/>
  <c r="V1908" i="11"/>
  <c r="V1909" i="11"/>
  <c r="V1910" i="11"/>
  <c r="V1911" i="11"/>
  <c r="V1912" i="11"/>
  <c r="V1913" i="11"/>
  <c r="V1914" i="11"/>
  <c r="V1915" i="11"/>
  <c r="V1916" i="11"/>
  <c r="V1917" i="11"/>
  <c r="V1918" i="11"/>
  <c r="V1919" i="11"/>
  <c r="V1920" i="11"/>
  <c r="V1921" i="11"/>
  <c r="V1922" i="11"/>
  <c r="V1923" i="11"/>
  <c r="V1924" i="11"/>
  <c r="V1925" i="11"/>
  <c r="V1926" i="11"/>
  <c r="V1927" i="11"/>
  <c r="V1928" i="11"/>
  <c r="V1929" i="11"/>
  <c r="V1930" i="11"/>
  <c r="V1931" i="11"/>
  <c r="V1932" i="11"/>
  <c r="V1933" i="11"/>
  <c r="V1934" i="11"/>
  <c r="V1935" i="11"/>
  <c r="V1936" i="11"/>
  <c r="V1937" i="11"/>
  <c r="V1938" i="11"/>
  <c r="V1939" i="11"/>
  <c r="V1940" i="11"/>
  <c r="V1941" i="11"/>
  <c r="V1942" i="11"/>
  <c r="V1943" i="11"/>
  <c r="V1944" i="11"/>
  <c r="V1945" i="11"/>
  <c r="V1946" i="11"/>
  <c r="V1947" i="11"/>
  <c r="V1948" i="11"/>
  <c r="V1949" i="11"/>
  <c r="V1950" i="11"/>
  <c r="V1951" i="11"/>
  <c r="V1952" i="11"/>
  <c r="V1953" i="11"/>
  <c r="V1954" i="11"/>
  <c r="V1955" i="11"/>
  <c r="V1956" i="11"/>
  <c r="V1957" i="11"/>
  <c r="V1958" i="11"/>
  <c r="V1959" i="11"/>
  <c r="V1960" i="11"/>
  <c r="V1961" i="11"/>
  <c r="V1962" i="11"/>
  <c r="V1963" i="11"/>
  <c r="V1964" i="11"/>
  <c r="V1965" i="11"/>
  <c r="V1966" i="11"/>
  <c r="V1967" i="11"/>
  <c r="V1968" i="11"/>
  <c r="V1969" i="11"/>
  <c r="V1970" i="11"/>
  <c r="V1971" i="11"/>
  <c r="V1972" i="11"/>
  <c r="V1973" i="11"/>
  <c r="V1974" i="11"/>
  <c r="V1975" i="11"/>
  <c r="V1976" i="11"/>
  <c r="V1977" i="11"/>
  <c r="V1978" i="11"/>
  <c r="V1979" i="11"/>
  <c r="V1980" i="11"/>
  <c r="V1981" i="11"/>
  <c r="V1982" i="11"/>
  <c r="V1983" i="11"/>
  <c r="V1984" i="11"/>
  <c r="V1985" i="11"/>
  <c r="V1986" i="11"/>
  <c r="V1987" i="11"/>
  <c r="V1988" i="11"/>
  <c r="V1989" i="11"/>
  <c r="V1990" i="11"/>
  <c r="V1991" i="11"/>
  <c r="V1992" i="11"/>
  <c r="V1993" i="11"/>
  <c r="V1994" i="11"/>
  <c r="V1995" i="11"/>
  <c r="V1996" i="11"/>
  <c r="V1997" i="11"/>
  <c r="V1998" i="11"/>
  <c r="V1999" i="11"/>
  <c r="V2000" i="11"/>
  <c r="V2001" i="11"/>
  <c r="V2002" i="11"/>
  <c r="V2003" i="11"/>
  <c r="V2004" i="11"/>
  <c r="V2005" i="11"/>
  <c r="V2006" i="11"/>
  <c r="V2007" i="11"/>
  <c r="V2008" i="11"/>
  <c r="V2009" i="11"/>
  <c r="V2010" i="11"/>
  <c r="V2011" i="11"/>
  <c r="V2012" i="11"/>
  <c r="V2013" i="11"/>
  <c r="V2014" i="11"/>
  <c r="V2015" i="11"/>
  <c r="V2016" i="11"/>
  <c r="V2017" i="11"/>
  <c r="V2018" i="11"/>
  <c r="V2019" i="11"/>
  <c r="V2020" i="11"/>
  <c r="V2021" i="11"/>
  <c r="V2022" i="11"/>
  <c r="V2023" i="11"/>
  <c r="V2024" i="11"/>
  <c r="V2025" i="11"/>
  <c r="V2026" i="11"/>
  <c r="V2027" i="11"/>
  <c r="V2028" i="11"/>
  <c r="V2029" i="11"/>
  <c r="V2030" i="11"/>
  <c r="V2031" i="11"/>
  <c r="V2032" i="11"/>
  <c r="V2033" i="11"/>
  <c r="V2034" i="11"/>
  <c r="V2035" i="11"/>
  <c r="V2036" i="11"/>
  <c r="V2037" i="11"/>
  <c r="V2038" i="11"/>
  <c r="V2039" i="11"/>
  <c r="V2040" i="11"/>
  <c r="V2041" i="11"/>
  <c r="V2042" i="11"/>
  <c r="V2043" i="11"/>
  <c r="V2044" i="11"/>
  <c r="V2045" i="11"/>
  <c r="V2046" i="11"/>
  <c r="V2047" i="11"/>
  <c r="V2048" i="11"/>
  <c r="V2049" i="11"/>
  <c r="V2050" i="11"/>
  <c r="V2051" i="11"/>
  <c r="V2052" i="11"/>
  <c r="V2053" i="11"/>
  <c r="V2054" i="11"/>
  <c r="V2055" i="11"/>
  <c r="V2056" i="11"/>
  <c r="V2057" i="11"/>
  <c r="V2058" i="11"/>
  <c r="V2059" i="11"/>
  <c r="V2060" i="11"/>
  <c r="V2061" i="11"/>
  <c r="V2062" i="11"/>
  <c r="V2063" i="11"/>
  <c r="V2064" i="11"/>
  <c r="V2065" i="11"/>
  <c r="V2066" i="11"/>
  <c r="V2067" i="11"/>
  <c r="V2068" i="11"/>
  <c r="V2069" i="11"/>
  <c r="V2070" i="11"/>
  <c r="V2071" i="11"/>
  <c r="V2072" i="11"/>
  <c r="V2073" i="11"/>
  <c r="V2074" i="11"/>
  <c r="V2075" i="11"/>
  <c r="V2076" i="11"/>
  <c r="V2077" i="11"/>
  <c r="V2078" i="11"/>
  <c r="V2079" i="11"/>
  <c r="V2080" i="11"/>
  <c r="V2081" i="11"/>
  <c r="V2082" i="11"/>
  <c r="V2083" i="11"/>
  <c r="V2084" i="11"/>
  <c r="V2085" i="11"/>
  <c r="V2086" i="11"/>
  <c r="V2087" i="11"/>
  <c r="V2088" i="11"/>
  <c r="V2089" i="11"/>
  <c r="V2090" i="11"/>
  <c r="V2091" i="11"/>
  <c r="V2092" i="11"/>
  <c r="V2093" i="11"/>
  <c r="V2094" i="11"/>
  <c r="V2095" i="11"/>
  <c r="V2096" i="11"/>
  <c r="V2097" i="11"/>
  <c r="V2098" i="11"/>
  <c r="V2099" i="11"/>
  <c r="V2100" i="11"/>
  <c r="V2101" i="11"/>
  <c r="V2102" i="11"/>
  <c r="V2103" i="11"/>
  <c r="V2104" i="11"/>
  <c r="V2105" i="11"/>
  <c r="V2106" i="11"/>
  <c r="V2107" i="11"/>
  <c r="V2108" i="11"/>
  <c r="V2109" i="11"/>
  <c r="V2110" i="11"/>
  <c r="V2111" i="11"/>
  <c r="V2112" i="11"/>
  <c r="V2113" i="11"/>
  <c r="V2114" i="11"/>
  <c r="V2115" i="11"/>
  <c r="V2116" i="11"/>
  <c r="V2117" i="11"/>
  <c r="V2118" i="11"/>
  <c r="V2119" i="11"/>
  <c r="V2120" i="11"/>
  <c r="V2121" i="11"/>
  <c r="V2122" i="11"/>
  <c r="V2123" i="11"/>
  <c r="V2124" i="11"/>
  <c r="V2125" i="11"/>
  <c r="V2126" i="11"/>
  <c r="V2127" i="11"/>
  <c r="V2128" i="11"/>
  <c r="V2129" i="11"/>
  <c r="V2130" i="11"/>
  <c r="V2131" i="11"/>
  <c r="V2132" i="11"/>
  <c r="V2133" i="11"/>
  <c r="V2134" i="11"/>
  <c r="V2135" i="11"/>
  <c r="V2136" i="11"/>
  <c r="V2137" i="11"/>
  <c r="V2138" i="11"/>
  <c r="V2139" i="11"/>
  <c r="V2140" i="11"/>
  <c r="V2141" i="11"/>
  <c r="V2142" i="11"/>
  <c r="V2143" i="11"/>
  <c r="V2144" i="11"/>
  <c r="V2145" i="11"/>
  <c r="V2146" i="11"/>
  <c r="V2147" i="11"/>
  <c r="V2148" i="11"/>
  <c r="V2149" i="11"/>
  <c r="V2150" i="11"/>
  <c r="V2151" i="11"/>
  <c r="V2152" i="11"/>
  <c r="V2153" i="11"/>
  <c r="V2154" i="11"/>
  <c r="V2155" i="11"/>
  <c r="V2156" i="11"/>
  <c r="V2157" i="11"/>
  <c r="V2158" i="11"/>
  <c r="V2159" i="11"/>
  <c r="V2160" i="11"/>
  <c r="V2161" i="11"/>
  <c r="V2162" i="11"/>
  <c r="V2163" i="11"/>
  <c r="V2164" i="11"/>
  <c r="V2165" i="11"/>
  <c r="V2166" i="11"/>
  <c r="V2167" i="11"/>
  <c r="V2168" i="11"/>
  <c r="V2169" i="11"/>
  <c r="V2170" i="11"/>
  <c r="V2171" i="11"/>
  <c r="V2172" i="11"/>
  <c r="V2173" i="11"/>
  <c r="V2174" i="11"/>
  <c r="V2175" i="11"/>
  <c r="V2176" i="11"/>
  <c r="V2177" i="11"/>
  <c r="V2178" i="11"/>
  <c r="V2179" i="11"/>
  <c r="V2180" i="11"/>
  <c r="V2181" i="11"/>
  <c r="V2182" i="11"/>
  <c r="V2183" i="11"/>
  <c r="V2184" i="11"/>
  <c r="V2185" i="11"/>
  <c r="V2186" i="11"/>
  <c r="V2187" i="11"/>
  <c r="V2188" i="11"/>
  <c r="V2189" i="11"/>
  <c r="V2190" i="11"/>
  <c r="V2191" i="11"/>
  <c r="V2192" i="11"/>
  <c r="V2193" i="11"/>
  <c r="V2194" i="11"/>
  <c r="V2195" i="11"/>
  <c r="V2196" i="11"/>
  <c r="V2197" i="11"/>
  <c r="V2198" i="11"/>
  <c r="V2199" i="11"/>
  <c r="V2200" i="11"/>
  <c r="V2201" i="11"/>
  <c r="V2202" i="11"/>
  <c r="V2203" i="11"/>
  <c r="V2204" i="11"/>
  <c r="V2205" i="11"/>
  <c r="V2206" i="11"/>
  <c r="V2207" i="11"/>
  <c r="V2208" i="11"/>
  <c r="V2209" i="11"/>
  <c r="V2210" i="11"/>
  <c r="V2211" i="11"/>
  <c r="V2212" i="11"/>
  <c r="V2213" i="11"/>
  <c r="V2214" i="11"/>
  <c r="V2215" i="11"/>
  <c r="V2216" i="11"/>
  <c r="V2217" i="11"/>
  <c r="V2218" i="11"/>
  <c r="V2219" i="11"/>
  <c r="V2220" i="11"/>
  <c r="V2221" i="11"/>
  <c r="V2222" i="11"/>
  <c r="V2223" i="11"/>
  <c r="V2224" i="11"/>
  <c r="V2225" i="11"/>
  <c r="V2226" i="11"/>
  <c r="V2227" i="11"/>
  <c r="V2228" i="11"/>
  <c r="V2229" i="11"/>
  <c r="V2230" i="11"/>
  <c r="V2231" i="11"/>
  <c r="V2232" i="11"/>
  <c r="V2233" i="11"/>
  <c r="V2234" i="11"/>
  <c r="V2235" i="11"/>
  <c r="V2236" i="11"/>
  <c r="V2237" i="11"/>
  <c r="V2238" i="11"/>
  <c r="V2239" i="11"/>
  <c r="V2240" i="11"/>
  <c r="V2241" i="11"/>
  <c r="V2242" i="11"/>
  <c r="V2243" i="11"/>
  <c r="V2244" i="11"/>
  <c r="V2245" i="11"/>
  <c r="V2246" i="11"/>
  <c r="V2247" i="11"/>
  <c r="V2248" i="11"/>
  <c r="V2249" i="11"/>
  <c r="V2250" i="11"/>
  <c r="V2251" i="11"/>
  <c r="V2252" i="11"/>
  <c r="V2253" i="11"/>
  <c r="V2254" i="11"/>
  <c r="V2255" i="11"/>
  <c r="V2256" i="11"/>
  <c r="V2257" i="11"/>
  <c r="V2258" i="11"/>
  <c r="V2259" i="11"/>
  <c r="V2260" i="11"/>
  <c r="V2261" i="11"/>
  <c r="V2262" i="11"/>
  <c r="V2263" i="11"/>
  <c r="V2264" i="11"/>
  <c r="V2265" i="11"/>
  <c r="V2266" i="11"/>
  <c r="V2267" i="11"/>
  <c r="V2268" i="11"/>
  <c r="V2269" i="11"/>
  <c r="V2270" i="11"/>
  <c r="V2271" i="11"/>
  <c r="V2272" i="11"/>
  <c r="V2273" i="11"/>
  <c r="V2274" i="11"/>
  <c r="V2275" i="11"/>
  <c r="V2276" i="11"/>
  <c r="V2277" i="11"/>
  <c r="V2278" i="11"/>
  <c r="V2279" i="11"/>
  <c r="V2280" i="11"/>
  <c r="V2281" i="11"/>
  <c r="V2282" i="11"/>
  <c r="V2283" i="11"/>
  <c r="V2284" i="11"/>
  <c r="V2285" i="11"/>
  <c r="V2286" i="11"/>
  <c r="V2287" i="11"/>
  <c r="V2288" i="11"/>
  <c r="V2289" i="11"/>
  <c r="V2290" i="11"/>
  <c r="V2291" i="11"/>
  <c r="V2292" i="11"/>
  <c r="V2293" i="11"/>
  <c r="V2294" i="11"/>
  <c r="V2295" i="11"/>
  <c r="V2296" i="11"/>
  <c r="V2297" i="11"/>
  <c r="V2298" i="11"/>
  <c r="V2299" i="11"/>
  <c r="V2300" i="11"/>
  <c r="V2301" i="11"/>
  <c r="V2302" i="11"/>
  <c r="V2303" i="11"/>
  <c r="V2304" i="11"/>
  <c r="V2305" i="11"/>
  <c r="V2306" i="11"/>
  <c r="V2307" i="11"/>
  <c r="V2308" i="11"/>
  <c r="V2309" i="11"/>
  <c r="V2310" i="11"/>
  <c r="V2311" i="11"/>
  <c r="V2312" i="11"/>
  <c r="V2313" i="11"/>
  <c r="V2314" i="11"/>
  <c r="V2315" i="11"/>
  <c r="V2316" i="11"/>
  <c r="V2317" i="11"/>
  <c r="V2318" i="11"/>
  <c r="V2319" i="11"/>
  <c r="V2320" i="11"/>
  <c r="V2321" i="11"/>
  <c r="V2322" i="11"/>
  <c r="V2323" i="11"/>
  <c r="V2324" i="11"/>
  <c r="V2325" i="11"/>
  <c r="V2326" i="11"/>
  <c r="V2327" i="11"/>
  <c r="V2328" i="11"/>
  <c r="V2329" i="11"/>
  <c r="V2330" i="11"/>
  <c r="V2331" i="11"/>
  <c r="V2332" i="11"/>
  <c r="V2333" i="11"/>
  <c r="V2334" i="11"/>
  <c r="V2335" i="11"/>
  <c r="V2336" i="11"/>
  <c r="V2337" i="11"/>
  <c r="V2338" i="11"/>
  <c r="V2339" i="11"/>
  <c r="V2340" i="11"/>
  <c r="V2341" i="11"/>
  <c r="V2342" i="11"/>
  <c r="V2343" i="11"/>
  <c r="V2344" i="11"/>
  <c r="V2345" i="11"/>
  <c r="V2346" i="11"/>
  <c r="V2347" i="11"/>
  <c r="V2348" i="11"/>
  <c r="V2349" i="11"/>
  <c r="V2350" i="11"/>
  <c r="V2351" i="11"/>
  <c r="V2352" i="11"/>
  <c r="V2353" i="11"/>
  <c r="V2354" i="11"/>
  <c r="V2355" i="11"/>
  <c r="V2356" i="11"/>
  <c r="V2357" i="11"/>
  <c r="V2358" i="11"/>
  <c r="V2359" i="11"/>
  <c r="V2360" i="11"/>
  <c r="V2361" i="11"/>
  <c r="V2362" i="11"/>
  <c r="V2363" i="11"/>
  <c r="V2364" i="11"/>
  <c r="V2365" i="11"/>
  <c r="V2366" i="11"/>
  <c r="V2367" i="11"/>
  <c r="V2368" i="11"/>
  <c r="V2369" i="11"/>
  <c r="V2370" i="11"/>
  <c r="V2371" i="11"/>
  <c r="V2372" i="11"/>
  <c r="V2373" i="11"/>
  <c r="V2374" i="11"/>
  <c r="V2375" i="11"/>
  <c r="V2376" i="11"/>
  <c r="V2377" i="11"/>
  <c r="V2378" i="11"/>
  <c r="V2379" i="11"/>
  <c r="V2380" i="11"/>
  <c r="V2381" i="11"/>
  <c r="V2382" i="11"/>
  <c r="V2383" i="11"/>
  <c r="V2384" i="11"/>
  <c r="V2385" i="11"/>
  <c r="V2386" i="11"/>
  <c r="V2387" i="11"/>
  <c r="V2388" i="11"/>
  <c r="V2389" i="11"/>
  <c r="V2390" i="11"/>
  <c r="V2391" i="11"/>
  <c r="V2392" i="11"/>
  <c r="V2393" i="11"/>
  <c r="V2394" i="11"/>
  <c r="V2395" i="11"/>
  <c r="V2396" i="11"/>
  <c r="V2397" i="11"/>
  <c r="V2398" i="11"/>
  <c r="V2399" i="11"/>
  <c r="V2400" i="11"/>
  <c r="V2401" i="11"/>
  <c r="V2402" i="11"/>
  <c r="V2403" i="11"/>
  <c r="V2404" i="11"/>
  <c r="V2405" i="11"/>
  <c r="V2406" i="11"/>
  <c r="V2407" i="11"/>
  <c r="V2408" i="11"/>
  <c r="V2409" i="11"/>
  <c r="V2410" i="11"/>
  <c r="V2411" i="11"/>
  <c r="V2412" i="11"/>
  <c r="V2413" i="11"/>
  <c r="V2414" i="11"/>
  <c r="V2415" i="11"/>
  <c r="V2416" i="11"/>
  <c r="V2417" i="11"/>
  <c r="V2418" i="11"/>
  <c r="V2419" i="11"/>
  <c r="V2420" i="11"/>
  <c r="V2421" i="11"/>
  <c r="V2422" i="11"/>
  <c r="V2423" i="11"/>
  <c r="V2424" i="11"/>
  <c r="V2425" i="11"/>
  <c r="V2426" i="11"/>
  <c r="V2427" i="11"/>
  <c r="V2428" i="11"/>
  <c r="V2429" i="11"/>
  <c r="V2430" i="11"/>
  <c r="V2431" i="11"/>
  <c r="V2432" i="11"/>
  <c r="V2433" i="11"/>
  <c r="V2434" i="11"/>
  <c r="V2435" i="11"/>
  <c r="V2436" i="11"/>
  <c r="V2437" i="11"/>
  <c r="V2438" i="11"/>
  <c r="V2439" i="11"/>
  <c r="V2440" i="11"/>
  <c r="V2441" i="11"/>
  <c r="V2442" i="11"/>
  <c r="V2443" i="11"/>
  <c r="V2444" i="11"/>
  <c r="V2445" i="11"/>
  <c r="V2446" i="11"/>
  <c r="V2447" i="11"/>
  <c r="V2448" i="11"/>
  <c r="V2449" i="11"/>
  <c r="V2450" i="11"/>
  <c r="V2451" i="11"/>
  <c r="V2452" i="11"/>
  <c r="V2453" i="11"/>
  <c r="V2454" i="11"/>
  <c r="V2455" i="11"/>
  <c r="V2456" i="11"/>
  <c r="V2457" i="11"/>
  <c r="V2458" i="11"/>
  <c r="V2459" i="11"/>
  <c r="V2460" i="11"/>
  <c r="V2461" i="11"/>
  <c r="V2462" i="11"/>
  <c r="V2463" i="11"/>
  <c r="V2464" i="11"/>
  <c r="V2465" i="11"/>
  <c r="V2466" i="11"/>
  <c r="V2467" i="11"/>
  <c r="V2468" i="11"/>
  <c r="V2469" i="11"/>
  <c r="V2470" i="11"/>
  <c r="V2471" i="11"/>
  <c r="V2472" i="11"/>
  <c r="V2473" i="11"/>
  <c r="V2474" i="11"/>
  <c r="V2475" i="11"/>
  <c r="V2476" i="11"/>
  <c r="V2477" i="11"/>
  <c r="V2478" i="11"/>
  <c r="V2479" i="11"/>
  <c r="V2480" i="11"/>
  <c r="V2481" i="11"/>
  <c r="V2482" i="11"/>
  <c r="V2483" i="11"/>
  <c r="V2484" i="11"/>
  <c r="V2485" i="11"/>
  <c r="V2486" i="11"/>
  <c r="V2487" i="11"/>
  <c r="V2488" i="11"/>
  <c r="V2489" i="11"/>
  <c r="V2490" i="11"/>
  <c r="V2491" i="11"/>
  <c r="V2492" i="11"/>
  <c r="V2493" i="11"/>
  <c r="V2494" i="11"/>
  <c r="V2495" i="11"/>
  <c r="V2496" i="11"/>
  <c r="V2497" i="11"/>
  <c r="V2498" i="11"/>
  <c r="V2499" i="11"/>
  <c r="V2500" i="11"/>
  <c r="V2501" i="11"/>
  <c r="V2502" i="11"/>
  <c r="V2503" i="11"/>
  <c r="V2504" i="11"/>
  <c r="V2505" i="11"/>
  <c r="V2506" i="11"/>
  <c r="V2507" i="11"/>
  <c r="V2508" i="11"/>
  <c r="V2509" i="11"/>
  <c r="V2510" i="11"/>
  <c r="V2511" i="11"/>
  <c r="V2512" i="11"/>
  <c r="V2513" i="11"/>
  <c r="V2514" i="11"/>
  <c r="V2515" i="11"/>
  <c r="V2516" i="11"/>
  <c r="V2517" i="11"/>
  <c r="V2518" i="11"/>
  <c r="V2519" i="11"/>
  <c r="V2520" i="11"/>
  <c r="V2521" i="11"/>
  <c r="V2522" i="11"/>
  <c r="V2523" i="11"/>
  <c r="V2524" i="11"/>
  <c r="V2525" i="11"/>
  <c r="V2526" i="11"/>
  <c r="V2527" i="11"/>
  <c r="V2528" i="11"/>
  <c r="V2529" i="11"/>
  <c r="V2530" i="11"/>
  <c r="V2531" i="11"/>
  <c r="V2532" i="11"/>
  <c r="V2533" i="11"/>
  <c r="V2534" i="11"/>
  <c r="V2535" i="11"/>
  <c r="V2536" i="11"/>
  <c r="V2537" i="11"/>
  <c r="V2538" i="11"/>
  <c r="V2539" i="11"/>
  <c r="V2540" i="11"/>
  <c r="V2541" i="11"/>
  <c r="V2542" i="11"/>
  <c r="V2543" i="11"/>
  <c r="V2544" i="11"/>
  <c r="V2545" i="11"/>
  <c r="V2546" i="11"/>
  <c r="V2547" i="11"/>
  <c r="V2548" i="11"/>
  <c r="V2549" i="11"/>
  <c r="V2550" i="11"/>
  <c r="V2551" i="11"/>
  <c r="V2552" i="11"/>
  <c r="V2553" i="11"/>
  <c r="V2554" i="11"/>
  <c r="V2555" i="11"/>
  <c r="V2556" i="11"/>
  <c r="V2557" i="11"/>
  <c r="V2558" i="11"/>
  <c r="V2559" i="11"/>
  <c r="V2560" i="11"/>
  <c r="V2561" i="11"/>
  <c r="V2562" i="11"/>
  <c r="V2563" i="11"/>
  <c r="V2564" i="11"/>
  <c r="V2565" i="11"/>
  <c r="V2566" i="11"/>
  <c r="V2567" i="11"/>
  <c r="V2568" i="11"/>
  <c r="V2569" i="11"/>
  <c r="V2570" i="11"/>
  <c r="V2571" i="11"/>
  <c r="V2572" i="11"/>
  <c r="V2573" i="11"/>
  <c r="V2574" i="11"/>
  <c r="V2575" i="11"/>
  <c r="V2576" i="11"/>
  <c r="V2577" i="11"/>
  <c r="V2578" i="11"/>
  <c r="V2579" i="11"/>
  <c r="V2580" i="11"/>
  <c r="V2581" i="11"/>
  <c r="V2582" i="11"/>
  <c r="V2583" i="11"/>
  <c r="V2584" i="11"/>
  <c r="V2585" i="11"/>
  <c r="V2586" i="11"/>
  <c r="V2587" i="11"/>
  <c r="V2588" i="11"/>
  <c r="V2589" i="11"/>
  <c r="V2590" i="11"/>
  <c r="V2591" i="11"/>
  <c r="V2592" i="11"/>
  <c r="V2593" i="11"/>
  <c r="V2594" i="11"/>
  <c r="V2595" i="11"/>
  <c r="V2596" i="11"/>
  <c r="V2597" i="11"/>
  <c r="V2598" i="11"/>
  <c r="V2599" i="11"/>
  <c r="V2600" i="11"/>
  <c r="V2601" i="11"/>
  <c r="V2602" i="11"/>
  <c r="V2603" i="11"/>
  <c r="V2604" i="11"/>
  <c r="V2605" i="11"/>
  <c r="V2606" i="11"/>
  <c r="V2607" i="11"/>
  <c r="V2608" i="11"/>
  <c r="V2609" i="11"/>
  <c r="V2610" i="11"/>
  <c r="V2611" i="11"/>
  <c r="V2612" i="11"/>
  <c r="V2613" i="11"/>
  <c r="V2614" i="11"/>
  <c r="V2615" i="11"/>
  <c r="V2616" i="11"/>
  <c r="V2617" i="11"/>
  <c r="V2618" i="11"/>
  <c r="V2619" i="11"/>
  <c r="V2620" i="11"/>
  <c r="V2621" i="11"/>
  <c r="V2622" i="11"/>
  <c r="V2623" i="11"/>
  <c r="V2624" i="11"/>
  <c r="V2625" i="11"/>
  <c r="V2626" i="11"/>
  <c r="V2627" i="11"/>
  <c r="V2628" i="11"/>
  <c r="V2629" i="11"/>
  <c r="V2630" i="11"/>
  <c r="V2631" i="11"/>
  <c r="V2632" i="11"/>
  <c r="V2633" i="11"/>
  <c r="V2634" i="11"/>
  <c r="V2635" i="11"/>
  <c r="V2636" i="11"/>
  <c r="V2637" i="11"/>
  <c r="V2638" i="11"/>
  <c r="V2639" i="11"/>
  <c r="V2640" i="11"/>
  <c r="V2641" i="11"/>
  <c r="V2642" i="11"/>
  <c r="V2643" i="11"/>
  <c r="V2644" i="11"/>
  <c r="V2645" i="11"/>
  <c r="V2646" i="11"/>
  <c r="V2647" i="11"/>
  <c r="V2648" i="11"/>
  <c r="V2649" i="11"/>
  <c r="V2650" i="11"/>
  <c r="V2651" i="11"/>
  <c r="V2652" i="11"/>
  <c r="V2653" i="11"/>
  <c r="V2654" i="11"/>
  <c r="V2655" i="11"/>
  <c r="V2656" i="11"/>
  <c r="V2657" i="11"/>
  <c r="V2658" i="11"/>
  <c r="V2659" i="11"/>
  <c r="V2660" i="11"/>
  <c r="V2661" i="11"/>
  <c r="V2662" i="11"/>
  <c r="V2663" i="11"/>
  <c r="V2664" i="11"/>
  <c r="V2665" i="11"/>
  <c r="V2666" i="11"/>
  <c r="V2667" i="11"/>
  <c r="V2668" i="11"/>
  <c r="V2669" i="11"/>
  <c r="V2670" i="11"/>
  <c r="V2671" i="11"/>
  <c r="V2672" i="11"/>
  <c r="V2673" i="11"/>
  <c r="V2674" i="11"/>
  <c r="V2675" i="11"/>
  <c r="V2676" i="11"/>
  <c r="V2677" i="11"/>
  <c r="V2678" i="11"/>
  <c r="V2679" i="11"/>
  <c r="V2680" i="11"/>
  <c r="V2681" i="11"/>
  <c r="V2682" i="11"/>
  <c r="V2683" i="11"/>
  <c r="V2684" i="11"/>
  <c r="V2685" i="11"/>
  <c r="V2686" i="11"/>
  <c r="V2687" i="11"/>
  <c r="V2688" i="11"/>
  <c r="V2689" i="11"/>
  <c r="V2690" i="11"/>
  <c r="V2691" i="11"/>
  <c r="V2692" i="11"/>
  <c r="V2693" i="11"/>
  <c r="V2694" i="11"/>
  <c r="V2695" i="11"/>
  <c r="V2696" i="11"/>
  <c r="V2697" i="11"/>
  <c r="V2698" i="11"/>
  <c r="V2699" i="11"/>
  <c r="V2700" i="11"/>
  <c r="V2701" i="11"/>
  <c r="V2702" i="11"/>
  <c r="V2703" i="11"/>
  <c r="V2704" i="11"/>
  <c r="V2705" i="11"/>
  <c r="V2706" i="11"/>
  <c r="V2707" i="11"/>
  <c r="V2708" i="11"/>
  <c r="V2709" i="11"/>
  <c r="V2710" i="11"/>
  <c r="V2711" i="11"/>
  <c r="V2712" i="11"/>
  <c r="V2713" i="11"/>
  <c r="V2714" i="11"/>
  <c r="V2715" i="11"/>
  <c r="V2716" i="11"/>
  <c r="V2717" i="11"/>
  <c r="V2718" i="11"/>
  <c r="V2719" i="11"/>
  <c r="V2720" i="11"/>
  <c r="V2721" i="11"/>
  <c r="V2722" i="11"/>
  <c r="V2723" i="11"/>
  <c r="V2724" i="11"/>
  <c r="V2725" i="11"/>
  <c r="V2726" i="11"/>
  <c r="V2727" i="11"/>
  <c r="V2728" i="11"/>
  <c r="V2729" i="11"/>
  <c r="V2730" i="11"/>
  <c r="V2731" i="11"/>
  <c r="V2732" i="11"/>
  <c r="V2733" i="11"/>
  <c r="V2734" i="11"/>
  <c r="V2735" i="11"/>
  <c r="V2736" i="11"/>
  <c r="V2737" i="11"/>
  <c r="V2738" i="11"/>
  <c r="V2739" i="11"/>
  <c r="V2740" i="11"/>
  <c r="V2741" i="11"/>
  <c r="V2742" i="11"/>
  <c r="V2743" i="11"/>
  <c r="V2744" i="11"/>
  <c r="V2745" i="11"/>
  <c r="V2746" i="11"/>
  <c r="V2747" i="11"/>
  <c r="V2748" i="11"/>
  <c r="V2749" i="11"/>
  <c r="V2750" i="11"/>
  <c r="V2751" i="11"/>
  <c r="V2752" i="11"/>
  <c r="V2753" i="11"/>
  <c r="V2754" i="11"/>
  <c r="V2755" i="11"/>
  <c r="V2756" i="11"/>
  <c r="V2757" i="11"/>
  <c r="V2758" i="11"/>
  <c r="V2759" i="11"/>
  <c r="V2760" i="11"/>
  <c r="V2761" i="11"/>
  <c r="V2762" i="11"/>
  <c r="V2763" i="11"/>
  <c r="V2764" i="11"/>
  <c r="V2765" i="11"/>
  <c r="V2766" i="11"/>
  <c r="V2767" i="11"/>
  <c r="V2768" i="11"/>
  <c r="V2769" i="11"/>
  <c r="V2770" i="11"/>
  <c r="V2771" i="11"/>
  <c r="V2772" i="11"/>
  <c r="V2773" i="11"/>
  <c r="V2774" i="11"/>
  <c r="V2775" i="11"/>
  <c r="V2776" i="11"/>
  <c r="V2777" i="11"/>
  <c r="V2778" i="11"/>
  <c r="V2779" i="11"/>
  <c r="V2780" i="11"/>
  <c r="V2781" i="11"/>
  <c r="V2782" i="11"/>
  <c r="V2783" i="11"/>
  <c r="V2784" i="11"/>
  <c r="V2785" i="11"/>
  <c r="V2786" i="11"/>
  <c r="V2787" i="11"/>
  <c r="V2788" i="11"/>
  <c r="V2789" i="11"/>
  <c r="V2790" i="11"/>
  <c r="V2791" i="11"/>
  <c r="V2792" i="11"/>
  <c r="V2793" i="11"/>
  <c r="V2794" i="11"/>
  <c r="V2795" i="11"/>
  <c r="V2796" i="11"/>
  <c r="V2797" i="11"/>
  <c r="V2798" i="11"/>
  <c r="V2799" i="11"/>
  <c r="V2800" i="11"/>
  <c r="V2801" i="11"/>
  <c r="V2802" i="11"/>
  <c r="V2803" i="11"/>
  <c r="V2804" i="11"/>
  <c r="V2805" i="11"/>
  <c r="V2806" i="11"/>
  <c r="V2807" i="11"/>
  <c r="V2808" i="11"/>
  <c r="V2809" i="11"/>
  <c r="V2810" i="11"/>
  <c r="V2811" i="11"/>
  <c r="V2812" i="11"/>
  <c r="V2813" i="11"/>
  <c r="V2814" i="11"/>
  <c r="V2815" i="11"/>
  <c r="V2816" i="11"/>
  <c r="V2817" i="11"/>
  <c r="V2818" i="11"/>
  <c r="V2819" i="11"/>
  <c r="V2820" i="11"/>
  <c r="V2821" i="11"/>
  <c r="V2822" i="11"/>
  <c r="V2823" i="11"/>
  <c r="V2824" i="11"/>
  <c r="V2825" i="11"/>
  <c r="V2826" i="11"/>
  <c r="V2827" i="11"/>
  <c r="V2828" i="11"/>
  <c r="V2829" i="11"/>
  <c r="V2830" i="11"/>
  <c r="V2831" i="11"/>
  <c r="V2832" i="11"/>
  <c r="V2833" i="11"/>
  <c r="V2834" i="11"/>
  <c r="V2835" i="11"/>
  <c r="V2836" i="11"/>
  <c r="V2837" i="11"/>
  <c r="V2838" i="11"/>
  <c r="V2839" i="11"/>
  <c r="V2840" i="11"/>
  <c r="V2841" i="11"/>
  <c r="V2842" i="11"/>
  <c r="V2843" i="11"/>
  <c r="V2844" i="11"/>
  <c r="V2845" i="11"/>
  <c r="V2846" i="11"/>
  <c r="V2847" i="11"/>
  <c r="V2848" i="11"/>
  <c r="V2849" i="11"/>
  <c r="V2850" i="11"/>
  <c r="V2851" i="11"/>
  <c r="V2852" i="11"/>
  <c r="V2853" i="11"/>
  <c r="V2854" i="11"/>
  <c r="V2855" i="11"/>
  <c r="V2856" i="11"/>
  <c r="V2857" i="11"/>
  <c r="V2858" i="11"/>
  <c r="V2859" i="11"/>
  <c r="V2860" i="11"/>
  <c r="V2861" i="11"/>
  <c r="V2862" i="11"/>
  <c r="V2863" i="11"/>
  <c r="V2864" i="11"/>
  <c r="V2865" i="11"/>
  <c r="V2866" i="11"/>
  <c r="V2867" i="11"/>
  <c r="V2868" i="11"/>
  <c r="V2869" i="11"/>
  <c r="V2870" i="11"/>
  <c r="V2871" i="11"/>
  <c r="V2872" i="11"/>
  <c r="V2873" i="11"/>
  <c r="V2874" i="11"/>
  <c r="V2875" i="11"/>
  <c r="V2876" i="11"/>
  <c r="V2877" i="11"/>
  <c r="V2878" i="11"/>
  <c r="V2879" i="11"/>
  <c r="V2880" i="11"/>
  <c r="V2881" i="11"/>
  <c r="V2882" i="11"/>
  <c r="V2883" i="11"/>
  <c r="V2884" i="11"/>
  <c r="V2885" i="11"/>
  <c r="V2886" i="11"/>
  <c r="V2887" i="11"/>
  <c r="V2888" i="11"/>
  <c r="V2889" i="11"/>
  <c r="V2890" i="11"/>
  <c r="V2891" i="11"/>
  <c r="V2892" i="11"/>
  <c r="V2893" i="11"/>
  <c r="V2894" i="11"/>
  <c r="V2895" i="11"/>
  <c r="V2896" i="11"/>
  <c r="V2897" i="11"/>
  <c r="V2898" i="11"/>
  <c r="V2899" i="11"/>
  <c r="V2900" i="11"/>
  <c r="V2901" i="11"/>
  <c r="V2902" i="11"/>
  <c r="V2903" i="11"/>
  <c r="V2904" i="11"/>
  <c r="V2905" i="11"/>
  <c r="V2906" i="11"/>
  <c r="V2907" i="11"/>
  <c r="V2908" i="11"/>
  <c r="V2909" i="11"/>
  <c r="V2910" i="11"/>
  <c r="V2911" i="11"/>
  <c r="V2912" i="11"/>
  <c r="V2913" i="11"/>
  <c r="V2914" i="11"/>
  <c r="V2915" i="11"/>
  <c r="V2916" i="11"/>
  <c r="V2917" i="11"/>
  <c r="V2918" i="11"/>
  <c r="V2919" i="11"/>
  <c r="V2920" i="11"/>
  <c r="V2921" i="11"/>
  <c r="V2922" i="11"/>
  <c r="V2923" i="11"/>
  <c r="V2924" i="11"/>
  <c r="V2925" i="11"/>
  <c r="V2926" i="11"/>
  <c r="V2927" i="11"/>
  <c r="V2928" i="11"/>
  <c r="V2929" i="11"/>
  <c r="V2930" i="11"/>
  <c r="V2931" i="11"/>
  <c r="V2932" i="11"/>
  <c r="V2933" i="11"/>
  <c r="V2934" i="11"/>
  <c r="V2935" i="11"/>
  <c r="V2936" i="11"/>
  <c r="V2937" i="11"/>
  <c r="V2938" i="11"/>
  <c r="V2939" i="11"/>
  <c r="V2940" i="11"/>
  <c r="V2941" i="11"/>
  <c r="V2942" i="11"/>
  <c r="V2943" i="11"/>
  <c r="V2944" i="11"/>
  <c r="V2945" i="11"/>
  <c r="V2946" i="11"/>
  <c r="V2947" i="11"/>
  <c r="V2948" i="11"/>
  <c r="V2949" i="11"/>
  <c r="V2950" i="11"/>
  <c r="V2951" i="11"/>
  <c r="V2952" i="11"/>
  <c r="V2953" i="11"/>
  <c r="V2954" i="11"/>
  <c r="V2955" i="11"/>
  <c r="V2956" i="11"/>
  <c r="V2957" i="11"/>
  <c r="V2958" i="11"/>
  <c r="V2959" i="11"/>
  <c r="V2960" i="11"/>
  <c r="V2961" i="11"/>
  <c r="V2962" i="11"/>
  <c r="V2963" i="11"/>
  <c r="V2964" i="11"/>
  <c r="V2965" i="11"/>
  <c r="V2966" i="11"/>
  <c r="V2967" i="11"/>
  <c r="V2968" i="11"/>
  <c r="V2969" i="11"/>
  <c r="V2970" i="11"/>
  <c r="V2971" i="11"/>
  <c r="V2972" i="11"/>
  <c r="V2973" i="11"/>
  <c r="V2974" i="11"/>
  <c r="V2975" i="11"/>
  <c r="V2976" i="11"/>
  <c r="V2977" i="11"/>
  <c r="V2978" i="11"/>
  <c r="V2979" i="11"/>
  <c r="V2980" i="11"/>
  <c r="V2981" i="11"/>
  <c r="V2982" i="11"/>
  <c r="V2983" i="11"/>
  <c r="V2984" i="11"/>
  <c r="V2985" i="11"/>
  <c r="V2986" i="11"/>
  <c r="V2987" i="11"/>
  <c r="V2988" i="11"/>
  <c r="V2989" i="11"/>
  <c r="V2990" i="11"/>
  <c r="V2991" i="11"/>
  <c r="V2992" i="11"/>
  <c r="V2993" i="11"/>
  <c r="V2994" i="11"/>
  <c r="V2995" i="11"/>
  <c r="V2996" i="11"/>
  <c r="V2997" i="11"/>
  <c r="V2998" i="11"/>
  <c r="V2999" i="11"/>
  <c r="V3000" i="11"/>
  <c r="V3001" i="11"/>
  <c r="V3002" i="11"/>
  <c r="V3003" i="11"/>
  <c r="V3004" i="11"/>
  <c r="V3005" i="11"/>
  <c r="V3006" i="11"/>
  <c r="V3007" i="11"/>
  <c r="V3008" i="11"/>
  <c r="V3009" i="11"/>
  <c r="V3010" i="11"/>
  <c r="V3011" i="11"/>
  <c r="V3012" i="11"/>
  <c r="V3013" i="11"/>
  <c r="V3014" i="11"/>
  <c r="V3015" i="11"/>
  <c r="V3016" i="11"/>
  <c r="V3017" i="11"/>
  <c r="V3018" i="11"/>
  <c r="V3019" i="11"/>
  <c r="V3020" i="11"/>
  <c r="V3021" i="11"/>
  <c r="V3022" i="11"/>
  <c r="V3023" i="11"/>
  <c r="V3024" i="11"/>
  <c r="V3025" i="11"/>
  <c r="V3026" i="11"/>
  <c r="V3027" i="11"/>
  <c r="V3028" i="11"/>
  <c r="V3029" i="11"/>
  <c r="V3030" i="11"/>
  <c r="V3031" i="11"/>
  <c r="V3032" i="11"/>
  <c r="V3033" i="11"/>
  <c r="V3034" i="11"/>
  <c r="V3035" i="11"/>
  <c r="V3036" i="11"/>
  <c r="V3037" i="11"/>
  <c r="V3038" i="11"/>
  <c r="V3039" i="11"/>
  <c r="V3040" i="11"/>
  <c r="V3041" i="11"/>
  <c r="V3042" i="11"/>
  <c r="V3043" i="11"/>
  <c r="V3044" i="11"/>
  <c r="V3045" i="11"/>
  <c r="V3046" i="11"/>
  <c r="V3047" i="11"/>
  <c r="V3048" i="11"/>
  <c r="V3049" i="11"/>
  <c r="V3050" i="11"/>
  <c r="V3051" i="11"/>
  <c r="V3052" i="11"/>
  <c r="V3053" i="11"/>
  <c r="V3054" i="11"/>
  <c r="V3055" i="11"/>
  <c r="V3056" i="11"/>
  <c r="V3057" i="11"/>
  <c r="V3058" i="11"/>
  <c r="V3059" i="11"/>
  <c r="V3060" i="11"/>
  <c r="V3061" i="11"/>
  <c r="V3062" i="11"/>
  <c r="V3063" i="11"/>
  <c r="V3064" i="11"/>
  <c r="V3065" i="11"/>
  <c r="V3066" i="11"/>
  <c r="V3067" i="11"/>
  <c r="V3068" i="11"/>
  <c r="V3069" i="11"/>
  <c r="V3070" i="11"/>
  <c r="V3071" i="11"/>
  <c r="V3072" i="11"/>
  <c r="V3073" i="11"/>
  <c r="V3074" i="11"/>
  <c r="V3075" i="11"/>
  <c r="V3076" i="11"/>
  <c r="V3077" i="11"/>
  <c r="V3078" i="11"/>
  <c r="V3079" i="11"/>
  <c r="V3080" i="11"/>
  <c r="V3081" i="11"/>
  <c r="V3082" i="11"/>
  <c r="V3083" i="11"/>
  <c r="V3084" i="11"/>
  <c r="V3085" i="11"/>
  <c r="V3086" i="11"/>
  <c r="V3087" i="11"/>
  <c r="V3088" i="11"/>
  <c r="V3089" i="11"/>
  <c r="V3090" i="11"/>
  <c r="V3091" i="11"/>
  <c r="V3092" i="11"/>
  <c r="V3093" i="11"/>
  <c r="V3094" i="11"/>
  <c r="V3095" i="11"/>
  <c r="V3096" i="11"/>
  <c r="V3097" i="11"/>
  <c r="V3098" i="11"/>
  <c r="V3099" i="11"/>
  <c r="V3100" i="11"/>
  <c r="V3101" i="11"/>
  <c r="V3102" i="11"/>
  <c r="V3103" i="11"/>
  <c r="V3104" i="11"/>
  <c r="V3105" i="11"/>
  <c r="V3106" i="11"/>
  <c r="V3107" i="11"/>
  <c r="V3108" i="11"/>
  <c r="V3109" i="11"/>
  <c r="V3110" i="11"/>
  <c r="V3111" i="11"/>
  <c r="V3112" i="11"/>
  <c r="V3113" i="11"/>
  <c r="V3114" i="11"/>
  <c r="V3115" i="11"/>
  <c r="V3116" i="11"/>
  <c r="V3117" i="11"/>
  <c r="V3118" i="11"/>
  <c r="V3119" i="11"/>
  <c r="V3120" i="11"/>
  <c r="V3121" i="11"/>
  <c r="V3122" i="11"/>
  <c r="V3123" i="11"/>
  <c r="V3124" i="11"/>
  <c r="V3125" i="11"/>
  <c r="V3126" i="11"/>
  <c r="V3127" i="11"/>
  <c r="V3128" i="11"/>
  <c r="V3129" i="11"/>
  <c r="V3130" i="11"/>
  <c r="V3131" i="11"/>
  <c r="V3132" i="11"/>
  <c r="V3133" i="11"/>
  <c r="V3134" i="11"/>
  <c r="V3135" i="11"/>
  <c r="V3136" i="11"/>
  <c r="V3137" i="11"/>
  <c r="V3138" i="11"/>
  <c r="V3139" i="11"/>
  <c r="V3140" i="11"/>
  <c r="V3141" i="11"/>
  <c r="V3142" i="11"/>
  <c r="V3143" i="11"/>
  <c r="V3144" i="11"/>
  <c r="V3145" i="11"/>
  <c r="V3146" i="11"/>
  <c r="V3147" i="11"/>
  <c r="V3148" i="11"/>
  <c r="V3149" i="11"/>
  <c r="V3150" i="11"/>
  <c r="V3151" i="11"/>
  <c r="V3152" i="11"/>
  <c r="V3153" i="11"/>
  <c r="V3154" i="11"/>
  <c r="V3155" i="11"/>
  <c r="V3156" i="11"/>
  <c r="V3157" i="11"/>
  <c r="V3158" i="11"/>
  <c r="V3159" i="11"/>
  <c r="V3160" i="11"/>
  <c r="V3161" i="11"/>
  <c r="V3162" i="11"/>
  <c r="V3163" i="11"/>
  <c r="V3164" i="11"/>
  <c r="V3165" i="11"/>
  <c r="V3166" i="11"/>
  <c r="V3167" i="11"/>
  <c r="V3168" i="11"/>
  <c r="V3169" i="11"/>
  <c r="V3170" i="11"/>
  <c r="V3171" i="11"/>
  <c r="V3172" i="11"/>
  <c r="V3173" i="11"/>
  <c r="V3174" i="11"/>
  <c r="V3175" i="11"/>
  <c r="V3176" i="11"/>
  <c r="V3177" i="11"/>
  <c r="V3178" i="11"/>
  <c r="V3179" i="11"/>
  <c r="V3180" i="11"/>
  <c r="V3181" i="11"/>
  <c r="V3182" i="11"/>
  <c r="V3183" i="11"/>
  <c r="V3184" i="11"/>
  <c r="V3185" i="11"/>
  <c r="V3186" i="11"/>
  <c r="V3187" i="11"/>
  <c r="V3188" i="11"/>
  <c r="V3189" i="11"/>
  <c r="V3190" i="11"/>
  <c r="V3191" i="11"/>
  <c r="V3192" i="11"/>
  <c r="V3193" i="11"/>
  <c r="V3194" i="11"/>
  <c r="V3195" i="11"/>
  <c r="V3196" i="11"/>
  <c r="V3197" i="11"/>
  <c r="V3198" i="11"/>
  <c r="V3199" i="11"/>
  <c r="V3200" i="11"/>
  <c r="V3201" i="11"/>
  <c r="V3202" i="11"/>
  <c r="V3203" i="11"/>
  <c r="V3204" i="11"/>
  <c r="V3205" i="11"/>
  <c r="V3206" i="11"/>
  <c r="V3207" i="11"/>
  <c r="V3208" i="11"/>
  <c r="V3209" i="11"/>
  <c r="V3210" i="11"/>
  <c r="V3211" i="11"/>
  <c r="V3212" i="11"/>
  <c r="V3213" i="11"/>
  <c r="V3214" i="11"/>
  <c r="V3215" i="11"/>
  <c r="V3216" i="11"/>
  <c r="V3217" i="11"/>
  <c r="V3218" i="11"/>
  <c r="V3219" i="11"/>
  <c r="V3220" i="11"/>
  <c r="V3221" i="11"/>
  <c r="V3222" i="11"/>
  <c r="V3223" i="11"/>
  <c r="V3224" i="11"/>
  <c r="V3225" i="11"/>
  <c r="V3226" i="11"/>
  <c r="V3227" i="11"/>
  <c r="V3228" i="11"/>
  <c r="V3229" i="11"/>
  <c r="V3230" i="11"/>
  <c r="V3231" i="11"/>
  <c r="V3232" i="11"/>
  <c r="V3233" i="11"/>
  <c r="V3234" i="11"/>
  <c r="V3235" i="11"/>
  <c r="V3236" i="11"/>
  <c r="V3237" i="11"/>
  <c r="V3238" i="11"/>
  <c r="V3239" i="11"/>
  <c r="V3240" i="11"/>
  <c r="V3241" i="11"/>
  <c r="V3242" i="11"/>
  <c r="V3243" i="11"/>
  <c r="V3244" i="11"/>
  <c r="V3245" i="11"/>
  <c r="V3246" i="11"/>
  <c r="V3247" i="11"/>
  <c r="V3248" i="11"/>
  <c r="V3249" i="11"/>
  <c r="V3250" i="11"/>
  <c r="V3251" i="11"/>
  <c r="V3252" i="11"/>
  <c r="V3253" i="11"/>
  <c r="V3254" i="11"/>
  <c r="V3255" i="11"/>
  <c r="V3256" i="11"/>
  <c r="V3257" i="11"/>
  <c r="V3258" i="11"/>
  <c r="V3259" i="11"/>
  <c r="V3260" i="11"/>
  <c r="V3261" i="11"/>
  <c r="V3262" i="11"/>
  <c r="V3263" i="11"/>
  <c r="V3264" i="11"/>
  <c r="V3265" i="11"/>
  <c r="V3266" i="11"/>
  <c r="V3267" i="11"/>
  <c r="V3268" i="11"/>
  <c r="V3269" i="11"/>
  <c r="V3270" i="11"/>
  <c r="V3271" i="11"/>
  <c r="V3272" i="11"/>
  <c r="V3273" i="11"/>
  <c r="V3274" i="11"/>
  <c r="V3275" i="11"/>
  <c r="V3276" i="11"/>
  <c r="V3277" i="11"/>
  <c r="V3278" i="11"/>
  <c r="V3279" i="11"/>
  <c r="V3280" i="11"/>
  <c r="V3281" i="11"/>
  <c r="V3282" i="11"/>
  <c r="V3283" i="11"/>
  <c r="V3284" i="11"/>
  <c r="V3285" i="11"/>
  <c r="V3286" i="11"/>
  <c r="V3287" i="11"/>
  <c r="V3288" i="11"/>
  <c r="V3289" i="11"/>
  <c r="V3290" i="11"/>
  <c r="V3291" i="11"/>
  <c r="V3292" i="11"/>
  <c r="V3293" i="11"/>
  <c r="V3294" i="11"/>
  <c r="V3295" i="11"/>
  <c r="V3296" i="11"/>
  <c r="V3297" i="11"/>
  <c r="V3298" i="11"/>
  <c r="V3299" i="11"/>
  <c r="V3300" i="11"/>
  <c r="V3301" i="11"/>
  <c r="V3302" i="11"/>
  <c r="V3303" i="11"/>
  <c r="V3304" i="11"/>
  <c r="V3305" i="11"/>
  <c r="V3306" i="11"/>
  <c r="V3307" i="11"/>
  <c r="V3308" i="11"/>
  <c r="V3309" i="11"/>
  <c r="V3310" i="11"/>
  <c r="V3311" i="11"/>
  <c r="V3312" i="11"/>
  <c r="V3313" i="11"/>
  <c r="V3314" i="11"/>
  <c r="V3315" i="11"/>
  <c r="V3316" i="11"/>
  <c r="V3317" i="11"/>
  <c r="V3318" i="11"/>
  <c r="V3319" i="11"/>
  <c r="V3320" i="11"/>
  <c r="V3321" i="11"/>
  <c r="V3322" i="11"/>
  <c r="V3323" i="11"/>
  <c r="V3324" i="11"/>
  <c r="V3325" i="11"/>
  <c r="V3326" i="11"/>
  <c r="V3327" i="11"/>
  <c r="V3328" i="11"/>
  <c r="V3329" i="11"/>
  <c r="V3330" i="11"/>
  <c r="V3331" i="11"/>
  <c r="V3332" i="11"/>
  <c r="V3333" i="11"/>
  <c r="V3334" i="11"/>
  <c r="V3335" i="11"/>
  <c r="V3336" i="11"/>
  <c r="V3337" i="11"/>
  <c r="V3338" i="11"/>
  <c r="V3339" i="11"/>
  <c r="V3340" i="11"/>
  <c r="V3341" i="11"/>
  <c r="V3342" i="11"/>
  <c r="V3343" i="11"/>
  <c r="V3344" i="11"/>
  <c r="V3345" i="11"/>
  <c r="V3346" i="11"/>
  <c r="V3347" i="11"/>
  <c r="V3348" i="11"/>
  <c r="V3349" i="11"/>
  <c r="V3350" i="11"/>
  <c r="V3351" i="11"/>
  <c r="V3352" i="11"/>
  <c r="V3353" i="11"/>
  <c r="V3354" i="11"/>
  <c r="V3355" i="11"/>
  <c r="V3356" i="11"/>
  <c r="V3357" i="11"/>
  <c r="V3358" i="11"/>
  <c r="V3359" i="11"/>
  <c r="V3360" i="11"/>
  <c r="V3361" i="11"/>
  <c r="V3362" i="11"/>
  <c r="V3363" i="11"/>
  <c r="V3364" i="11"/>
  <c r="V3365" i="11"/>
  <c r="V3366" i="11"/>
  <c r="V3367" i="11"/>
  <c r="V3368" i="11"/>
  <c r="V3369" i="11"/>
  <c r="V3370" i="11"/>
  <c r="V3371" i="11"/>
  <c r="V3372" i="11"/>
  <c r="V3373" i="11"/>
  <c r="V3374" i="11"/>
  <c r="V3375" i="11"/>
  <c r="V3376" i="11"/>
  <c r="V3377" i="11"/>
  <c r="V3378" i="11"/>
  <c r="V3379" i="11"/>
  <c r="V3380" i="11"/>
  <c r="V3381" i="11"/>
  <c r="V3382" i="11"/>
  <c r="V3383" i="11"/>
  <c r="V3384" i="11"/>
  <c r="V3385" i="11"/>
  <c r="V3386" i="11"/>
  <c r="V3387" i="11"/>
  <c r="V3388" i="11"/>
  <c r="V3389" i="11"/>
  <c r="V3390" i="11"/>
  <c r="V3391" i="11"/>
  <c r="V3392" i="11"/>
  <c r="V3393" i="11"/>
  <c r="V3394" i="11"/>
  <c r="V3395" i="11"/>
  <c r="V3396" i="11"/>
  <c r="V3397" i="11"/>
  <c r="V3398" i="11"/>
  <c r="V3399" i="11"/>
  <c r="V3400" i="11"/>
  <c r="V3401" i="11"/>
  <c r="V3402" i="11"/>
  <c r="V3403" i="11"/>
  <c r="V3404" i="11"/>
  <c r="V3405" i="11"/>
  <c r="V3406" i="11"/>
  <c r="V3407" i="11"/>
  <c r="V3408" i="11"/>
  <c r="V3409" i="11"/>
  <c r="V3410" i="11"/>
  <c r="V3411" i="11"/>
  <c r="V3412" i="11"/>
  <c r="V3413" i="11"/>
  <c r="V3414" i="11"/>
  <c r="V3415" i="11"/>
  <c r="V3416" i="11"/>
  <c r="V3417" i="11"/>
  <c r="V3418" i="11"/>
  <c r="V3419" i="11"/>
  <c r="V3420" i="11"/>
  <c r="V3421" i="11"/>
  <c r="V3422" i="11"/>
  <c r="V3423" i="11"/>
  <c r="V3424" i="11"/>
  <c r="V3425" i="11"/>
  <c r="V3426" i="11"/>
  <c r="V3427" i="11"/>
  <c r="V3428" i="11"/>
  <c r="V3429" i="11"/>
  <c r="V3430" i="11"/>
  <c r="V3431" i="11"/>
  <c r="V3432" i="11"/>
  <c r="V3433" i="11"/>
  <c r="V3434" i="11"/>
  <c r="V3435" i="11"/>
  <c r="V3436" i="11"/>
  <c r="V3437" i="11"/>
  <c r="V3438" i="11"/>
  <c r="V3439" i="11"/>
  <c r="V3440" i="11"/>
  <c r="V3441" i="11"/>
  <c r="V3442" i="11"/>
  <c r="V3443" i="11"/>
  <c r="V3444" i="11"/>
  <c r="V3445" i="11"/>
  <c r="V3446" i="11"/>
  <c r="V3447" i="11"/>
  <c r="V3448" i="11"/>
  <c r="V3449" i="11"/>
  <c r="V3450" i="11"/>
  <c r="V3451" i="11"/>
  <c r="V3452" i="11"/>
  <c r="V3453" i="11"/>
  <c r="V3454" i="11"/>
  <c r="V3455" i="11"/>
  <c r="V3456" i="11"/>
  <c r="V3457" i="11"/>
  <c r="V3458" i="11"/>
  <c r="V3459" i="11"/>
  <c r="V3460" i="11"/>
  <c r="V3461" i="11"/>
  <c r="V3462" i="11"/>
  <c r="V3463" i="11"/>
  <c r="V3464" i="11"/>
  <c r="V3465" i="11"/>
  <c r="V3466" i="11"/>
  <c r="V3467" i="11"/>
  <c r="V3468" i="11"/>
  <c r="V3469" i="11"/>
  <c r="V3470" i="11"/>
  <c r="V3471" i="11"/>
  <c r="V3472" i="11"/>
  <c r="V3473" i="11"/>
  <c r="V3474" i="11"/>
  <c r="V3475" i="11"/>
  <c r="V3476" i="11"/>
  <c r="V3477" i="11"/>
  <c r="V3478" i="11"/>
  <c r="V3479" i="11"/>
  <c r="V3480" i="11"/>
  <c r="V3481" i="11"/>
  <c r="V3482" i="11"/>
  <c r="V3483" i="11"/>
  <c r="V3484" i="11"/>
  <c r="V3485" i="11"/>
  <c r="V3486" i="11"/>
  <c r="V3487" i="11"/>
  <c r="V3488" i="11"/>
  <c r="V3489" i="11"/>
  <c r="V3490" i="11"/>
  <c r="V3491" i="11"/>
  <c r="V3492" i="11"/>
  <c r="V3493" i="11"/>
  <c r="V3494" i="11"/>
  <c r="V3495" i="11"/>
  <c r="V3496" i="11"/>
  <c r="V3497" i="11"/>
  <c r="V3498" i="11"/>
  <c r="V3499" i="11"/>
  <c r="V3500" i="11"/>
  <c r="V3501" i="11"/>
  <c r="V3502" i="11"/>
  <c r="V3503" i="11"/>
  <c r="V3504" i="11"/>
  <c r="V3505" i="11"/>
  <c r="V3506" i="11"/>
  <c r="V3507" i="11"/>
  <c r="V3508" i="11"/>
  <c r="V3509" i="11"/>
  <c r="V3510" i="11"/>
  <c r="V3511" i="11"/>
  <c r="V3512" i="11"/>
  <c r="V3513" i="11"/>
  <c r="V3514" i="11"/>
  <c r="V3515" i="11"/>
  <c r="V3516" i="11"/>
  <c r="V3517" i="11"/>
  <c r="V3518" i="11"/>
  <c r="V3519" i="11"/>
  <c r="V3520" i="11"/>
  <c r="V3521" i="11"/>
  <c r="V3522" i="11"/>
  <c r="V3523" i="11"/>
  <c r="V3524" i="11"/>
  <c r="V3525" i="11"/>
  <c r="V3526" i="11"/>
  <c r="V3527" i="11"/>
  <c r="V3528" i="11"/>
  <c r="V3529" i="11"/>
  <c r="V3530" i="11"/>
  <c r="V3531" i="11"/>
  <c r="V3532" i="11"/>
  <c r="V3533" i="11"/>
  <c r="V3534" i="11"/>
  <c r="V3535" i="11"/>
  <c r="V3536" i="11"/>
  <c r="V3537" i="11"/>
  <c r="V3538" i="11"/>
  <c r="V3539" i="11"/>
  <c r="V3540" i="11"/>
  <c r="V3541" i="11"/>
  <c r="V3542" i="11"/>
  <c r="V3543" i="11"/>
  <c r="V3544" i="11"/>
  <c r="V3545" i="11"/>
  <c r="V3546" i="11"/>
  <c r="V3547" i="11"/>
  <c r="V3548" i="11"/>
  <c r="V3549" i="11"/>
  <c r="V3550" i="11"/>
  <c r="V3551" i="11"/>
  <c r="V3552" i="11"/>
  <c r="V3553" i="11"/>
  <c r="V3554" i="11"/>
  <c r="V3555" i="11"/>
  <c r="V3556" i="11"/>
  <c r="V3557" i="11"/>
  <c r="V3558" i="11"/>
  <c r="V3559" i="11"/>
  <c r="V3560" i="11"/>
  <c r="V3561" i="11"/>
  <c r="V3562" i="11"/>
  <c r="V3563" i="11"/>
  <c r="V3564" i="11"/>
  <c r="V3565" i="11"/>
  <c r="V3566" i="11"/>
  <c r="V3567" i="11"/>
  <c r="V3568" i="11"/>
  <c r="W9" i="11"/>
  <c r="W10" i="11"/>
  <c r="W11" i="11"/>
  <c r="W12" i="11"/>
  <c r="W13" i="11"/>
  <c r="W14" i="11"/>
  <c r="W15" i="11"/>
  <c r="W16" i="11"/>
  <c r="W17" i="11"/>
  <c r="W18" i="11"/>
  <c r="W19" i="11"/>
  <c r="W20" i="11"/>
  <c r="W21" i="11"/>
  <c r="W22" i="11"/>
  <c r="W23" i="11"/>
  <c r="W24" i="11"/>
  <c r="W25" i="11"/>
  <c r="W26" i="11"/>
  <c r="W27" i="11"/>
  <c r="W28" i="11"/>
  <c r="W29" i="11"/>
  <c r="W30" i="11"/>
  <c r="W31" i="11"/>
  <c r="W32" i="11"/>
  <c r="W33" i="11"/>
  <c r="W34" i="11"/>
  <c r="W35" i="11"/>
  <c r="W36" i="11"/>
  <c r="W37" i="11"/>
  <c r="W38" i="11"/>
  <c r="W39" i="11"/>
  <c r="W40" i="11"/>
  <c r="W41" i="11"/>
  <c r="W42" i="11"/>
  <c r="W43" i="11"/>
  <c r="W44" i="11"/>
  <c r="W45" i="11"/>
  <c r="W46" i="11"/>
  <c r="W47" i="11"/>
  <c r="W48" i="11"/>
  <c r="W49" i="11"/>
  <c r="W50" i="11"/>
  <c r="W51" i="11"/>
  <c r="W52" i="11"/>
  <c r="W53" i="11"/>
  <c r="W54" i="11"/>
  <c r="W55" i="11"/>
  <c r="W56" i="11"/>
  <c r="W57" i="11"/>
  <c r="W58" i="11"/>
  <c r="W59" i="11"/>
  <c r="W60" i="11"/>
  <c r="W61" i="11"/>
  <c r="W62" i="11"/>
  <c r="W63" i="11"/>
  <c r="W64" i="11"/>
  <c r="W65" i="11"/>
  <c r="W66" i="11"/>
  <c r="W67" i="11"/>
  <c r="W68" i="11"/>
  <c r="W69" i="11"/>
  <c r="W70" i="11"/>
  <c r="W71" i="11"/>
  <c r="W72" i="11"/>
  <c r="W73" i="11"/>
  <c r="W74" i="11"/>
  <c r="W75" i="11"/>
  <c r="W76" i="11"/>
  <c r="W77" i="11"/>
  <c r="W78" i="11"/>
  <c r="W79" i="11"/>
  <c r="W80" i="11"/>
  <c r="W81" i="11"/>
  <c r="W82" i="11"/>
  <c r="W83" i="11"/>
  <c r="W84" i="11"/>
  <c r="W85" i="11"/>
  <c r="W86" i="11"/>
  <c r="W87" i="11"/>
  <c r="W88" i="11"/>
  <c r="W89" i="11"/>
  <c r="W90" i="11"/>
  <c r="W91" i="11"/>
  <c r="W92" i="11"/>
  <c r="W93" i="11"/>
  <c r="W94" i="11"/>
  <c r="W95" i="11"/>
  <c r="W96" i="11"/>
  <c r="W97" i="11"/>
  <c r="W98" i="11"/>
  <c r="W99" i="11"/>
  <c r="W100" i="11"/>
  <c r="W101" i="11"/>
  <c r="W102" i="11"/>
  <c r="W103" i="11"/>
  <c r="W104" i="11"/>
  <c r="W105" i="11"/>
  <c r="W106" i="11"/>
  <c r="W107" i="11"/>
  <c r="W108" i="11"/>
  <c r="W109" i="11"/>
  <c r="W110" i="11"/>
  <c r="W111" i="11"/>
  <c r="W112" i="11"/>
  <c r="W113" i="11"/>
  <c r="W114" i="11"/>
  <c r="W115" i="11"/>
  <c r="W116" i="11"/>
  <c r="W117" i="11"/>
  <c r="W118" i="11"/>
  <c r="W119" i="11"/>
  <c r="W120" i="11"/>
  <c r="W121" i="11"/>
  <c r="W122" i="11"/>
  <c r="W123" i="11"/>
  <c r="W124" i="11"/>
  <c r="W125" i="11"/>
  <c r="W126" i="11"/>
  <c r="W127" i="11"/>
  <c r="W128" i="11"/>
  <c r="W129" i="11"/>
  <c r="W130" i="11"/>
  <c r="W131" i="11"/>
  <c r="W132" i="11"/>
  <c r="W133" i="11"/>
  <c r="W134" i="11"/>
  <c r="W135" i="11"/>
  <c r="W136" i="11"/>
  <c r="W137" i="11"/>
  <c r="W138" i="11"/>
  <c r="W139" i="11"/>
  <c r="W140" i="11"/>
  <c r="W141" i="11"/>
  <c r="W142" i="11"/>
  <c r="W143" i="11"/>
  <c r="W144" i="11"/>
  <c r="W145" i="11"/>
  <c r="W146" i="11"/>
  <c r="W147" i="11"/>
  <c r="W148" i="11"/>
  <c r="W149" i="11"/>
  <c r="W150" i="11"/>
  <c r="W151" i="11"/>
  <c r="W152" i="11"/>
  <c r="W153" i="11"/>
  <c r="W154" i="11"/>
  <c r="W155" i="11"/>
  <c r="W156" i="11"/>
  <c r="W157" i="11"/>
  <c r="W158" i="11"/>
  <c r="W159" i="11"/>
  <c r="W160" i="11"/>
  <c r="W161" i="11"/>
  <c r="W162" i="11"/>
  <c r="W163" i="11"/>
  <c r="W164" i="11"/>
  <c r="W165" i="11"/>
  <c r="W166" i="11"/>
  <c r="W167" i="11"/>
  <c r="W168" i="11"/>
  <c r="W169" i="11"/>
  <c r="W170" i="11"/>
  <c r="W171" i="11"/>
  <c r="W172" i="11"/>
  <c r="W173" i="11"/>
  <c r="W174" i="11"/>
  <c r="W175" i="11"/>
  <c r="W176" i="11"/>
  <c r="W177" i="11"/>
  <c r="W178" i="11"/>
  <c r="W179" i="11"/>
  <c r="W180" i="11"/>
  <c r="W181" i="11"/>
  <c r="W182" i="11"/>
  <c r="W183" i="11"/>
  <c r="W184" i="11"/>
  <c r="W185" i="11"/>
  <c r="W186" i="11"/>
  <c r="W187" i="11"/>
  <c r="W188" i="11"/>
  <c r="W189" i="11"/>
  <c r="W190" i="11"/>
  <c r="W191" i="11"/>
  <c r="W192" i="11"/>
  <c r="W193" i="11"/>
  <c r="W194" i="11"/>
  <c r="W195" i="11"/>
  <c r="W196" i="11"/>
  <c r="W197" i="11"/>
  <c r="W198" i="11"/>
  <c r="W199" i="11"/>
  <c r="W200" i="11"/>
  <c r="W201" i="11"/>
  <c r="W202" i="11"/>
  <c r="W203" i="11"/>
  <c r="W204" i="11"/>
  <c r="W205" i="11"/>
  <c r="W206" i="11"/>
  <c r="W207" i="11"/>
  <c r="W208" i="11"/>
  <c r="W209" i="11"/>
  <c r="W210" i="11"/>
  <c r="W211" i="11"/>
  <c r="W212" i="11"/>
  <c r="W213" i="11"/>
  <c r="W214" i="11"/>
  <c r="W215" i="11"/>
  <c r="W216" i="11"/>
  <c r="W217" i="11"/>
  <c r="W218" i="11"/>
  <c r="W219" i="11"/>
  <c r="W220" i="11"/>
  <c r="W221" i="11"/>
  <c r="W222" i="11"/>
  <c r="W223" i="11"/>
  <c r="W224" i="11"/>
  <c r="W225" i="11"/>
  <c r="W226" i="11"/>
  <c r="W227" i="11"/>
  <c r="W228" i="11"/>
  <c r="W229" i="11"/>
  <c r="W230" i="11"/>
  <c r="W231" i="11"/>
  <c r="W232" i="11"/>
  <c r="W233" i="11"/>
  <c r="W234" i="11"/>
  <c r="W235" i="11"/>
  <c r="W236" i="11"/>
  <c r="W237" i="11"/>
  <c r="W238" i="11"/>
  <c r="W239" i="11"/>
  <c r="W240" i="11"/>
  <c r="W241" i="11"/>
  <c r="W242" i="11"/>
  <c r="W243" i="11"/>
  <c r="W244" i="11"/>
  <c r="W245" i="11"/>
  <c r="W246" i="11"/>
  <c r="W247" i="11"/>
  <c r="W248" i="11"/>
  <c r="W249" i="11"/>
  <c r="W250" i="11"/>
  <c r="W251" i="11"/>
  <c r="W252" i="11"/>
  <c r="W253" i="11"/>
  <c r="W254" i="11"/>
  <c r="W255" i="11"/>
  <c r="W256" i="11"/>
  <c r="W257" i="11"/>
  <c r="W258" i="11"/>
  <c r="W259" i="11"/>
  <c r="W260" i="11"/>
  <c r="W261" i="11"/>
  <c r="W262" i="11"/>
  <c r="W263" i="11"/>
  <c r="W264" i="11"/>
  <c r="W265" i="11"/>
  <c r="W266" i="11"/>
  <c r="W267" i="11"/>
  <c r="W268" i="11"/>
  <c r="W269" i="11"/>
  <c r="W270" i="11"/>
  <c r="W271" i="11"/>
  <c r="W272" i="11"/>
  <c r="W273" i="11"/>
  <c r="W274" i="11"/>
  <c r="W275" i="11"/>
  <c r="W276" i="11"/>
  <c r="W277" i="11"/>
  <c r="W278" i="11"/>
  <c r="W279" i="11"/>
  <c r="W280" i="11"/>
  <c r="W281" i="11"/>
  <c r="W282" i="11"/>
  <c r="W283" i="11"/>
  <c r="W284" i="11"/>
  <c r="W285" i="11"/>
  <c r="W286" i="11"/>
  <c r="W287" i="11"/>
  <c r="W288" i="11"/>
  <c r="W289" i="11"/>
  <c r="W290" i="11"/>
  <c r="W291" i="11"/>
  <c r="W292" i="11"/>
  <c r="W293" i="11"/>
  <c r="W294" i="11"/>
  <c r="W295" i="11"/>
  <c r="W296" i="11"/>
  <c r="W297" i="11"/>
  <c r="W298" i="11"/>
  <c r="W299" i="11"/>
  <c r="W300" i="11"/>
  <c r="W301" i="11"/>
  <c r="W302" i="11"/>
  <c r="W303" i="11"/>
  <c r="W304" i="11"/>
  <c r="W305" i="11"/>
  <c r="W306" i="11"/>
  <c r="W307" i="11"/>
  <c r="W308" i="11"/>
  <c r="W309" i="11"/>
  <c r="W310" i="11"/>
  <c r="W311" i="11"/>
  <c r="W312" i="11"/>
  <c r="W313" i="11"/>
  <c r="W314" i="11"/>
  <c r="W315" i="11"/>
  <c r="W316" i="11"/>
  <c r="W317" i="11"/>
  <c r="W318" i="11"/>
  <c r="W319" i="11"/>
  <c r="W320" i="11"/>
  <c r="W321" i="11"/>
  <c r="W322" i="11"/>
  <c r="W323" i="11"/>
  <c r="W324" i="11"/>
  <c r="W325" i="11"/>
  <c r="W326" i="11"/>
  <c r="W327" i="11"/>
  <c r="W328" i="11"/>
  <c r="W329" i="11"/>
  <c r="W330" i="11"/>
  <c r="W331" i="11"/>
  <c r="W332" i="11"/>
  <c r="W333" i="11"/>
  <c r="W334" i="11"/>
  <c r="W335" i="11"/>
  <c r="W336" i="11"/>
  <c r="W337" i="11"/>
  <c r="W338" i="11"/>
  <c r="W339" i="11"/>
  <c r="W340" i="11"/>
  <c r="W341" i="11"/>
  <c r="W342" i="11"/>
  <c r="W343" i="11"/>
  <c r="W344" i="11"/>
  <c r="W345" i="11"/>
  <c r="W346" i="11"/>
  <c r="W347" i="11"/>
  <c r="W348" i="11"/>
  <c r="W349" i="11"/>
  <c r="W350" i="11"/>
  <c r="W351" i="11"/>
  <c r="W352" i="11"/>
  <c r="W353" i="11"/>
  <c r="W354" i="11"/>
  <c r="W355" i="11"/>
  <c r="W356" i="11"/>
  <c r="W357" i="11"/>
  <c r="W358" i="11"/>
  <c r="W359" i="11"/>
  <c r="W360" i="11"/>
  <c r="W361" i="11"/>
  <c r="W362" i="11"/>
  <c r="W363" i="11"/>
  <c r="W364" i="11"/>
  <c r="W365" i="11"/>
  <c r="W366" i="11"/>
  <c r="W367" i="11"/>
  <c r="W368" i="11"/>
  <c r="W369" i="11"/>
  <c r="W370" i="11"/>
  <c r="W371" i="11"/>
  <c r="W372" i="11"/>
  <c r="W373" i="11"/>
  <c r="W374" i="11"/>
  <c r="W375" i="11"/>
  <c r="W376" i="11"/>
  <c r="W377" i="11"/>
  <c r="W378" i="11"/>
  <c r="W379" i="11"/>
  <c r="W380" i="11"/>
  <c r="W381" i="11"/>
  <c r="W382" i="11"/>
  <c r="W383" i="11"/>
  <c r="W384" i="11"/>
  <c r="W385" i="11"/>
  <c r="W386" i="11"/>
  <c r="W387" i="11"/>
  <c r="W388" i="11"/>
  <c r="W389" i="11"/>
  <c r="W390" i="11"/>
  <c r="W391" i="11"/>
  <c r="W392" i="11"/>
  <c r="W393" i="11"/>
  <c r="W394" i="11"/>
  <c r="W395" i="11"/>
  <c r="W396" i="11"/>
  <c r="W397" i="11"/>
  <c r="W398" i="11"/>
  <c r="W399" i="11"/>
  <c r="W400" i="11"/>
  <c r="W401" i="11"/>
  <c r="W402" i="11"/>
  <c r="W403" i="11"/>
  <c r="W404" i="11"/>
  <c r="W405" i="11"/>
  <c r="W406" i="11"/>
  <c r="W407" i="11"/>
  <c r="W408" i="11"/>
  <c r="W409" i="11"/>
  <c r="W410" i="11"/>
  <c r="W411" i="11"/>
  <c r="W412" i="11"/>
  <c r="W413" i="11"/>
  <c r="W414" i="11"/>
  <c r="W415" i="11"/>
  <c r="W416" i="11"/>
  <c r="W417" i="11"/>
  <c r="W418" i="11"/>
  <c r="W419" i="11"/>
  <c r="W420" i="11"/>
  <c r="W421" i="11"/>
  <c r="W422" i="11"/>
  <c r="W423" i="11"/>
  <c r="W424" i="11"/>
  <c r="W425" i="11"/>
  <c r="W426" i="11"/>
  <c r="W427" i="11"/>
  <c r="W428" i="11"/>
  <c r="W429" i="11"/>
  <c r="W430" i="11"/>
  <c r="W431" i="11"/>
  <c r="W432" i="11"/>
  <c r="W433" i="11"/>
  <c r="W434" i="11"/>
  <c r="W435" i="11"/>
  <c r="W436" i="11"/>
  <c r="W437" i="11"/>
  <c r="W438" i="11"/>
  <c r="W439" i="11"/>
  <c r="W440" i="11"/>
  <c r="W441" i="11"/>
  <c r="W442" i="11"/>
  <c r="W443" i="11"/>
  <c r="W444" i="11"/>
  <c r="W445" i="11"/>
  <c r="W446" i="11"/>
  <c r="W447" i="11"/>
  <c r="W448" i="11"/>
  <c r="W449" i="11"/>
  <c r="W450" i="11"/>
  <c r="W451" i="11"/>
  <c r="W452" i="11"/>
  <c r="W453" i="11"/>
  <c r="W454" i="11"/>
  <c r="W455" i="11"/>
  <c r="W456" i="11"/>
  <c r="W457" i="11"/>
  <c r="W458" i="11"/>
  <c r="W459" i="11"/>
  <c r="W460" i="11"/>
  <c r="W461" i="11"/>
  <c r="W462" i="11"/>
  <c r="W463" i="11"/>
  <c r="W464" i="11"/>
  <c r="W465" i="11"/>
  <c r="W466" i="11"/>
  <c r="W467" i="11"/>
  <c r="W468" i="11"/>
  <c r="W469" i="11"/>
  <c r="W470" i="11"/>
  <c r="W471" i="11"/>
  <c r="W472" i="11"/>
  <c r="W473" i="11"/>
  <c r="W474" i="11"/>
  <c r="W475" i="11"/>
  <c r="W476" i="11"/>
  <c r="W477" i="11"/>
  <c r="W478" i="11"/>
  <c r="W479" i="11"/>
  <c r="W480" i="11"/>
  <c r="W481" i="11"/>
  <c r="W482" i="11"/>
  <c r="W483" i="11"/>
  <c r="W484" i="11"/>
  <c r="W485" i="11"/>
  <c r="W486" i="11"/>
  <c r="W487" i="11"/>
  <c r="W488" i="11"/>
  <c r="W489" i="11"/>
  <c r="W490" i="11"/>
  <c r="W491" i="11"/>
  <c r="W492" i="11"/>
  <c r="W493" i="11"/>
  <c r="W494" i="11"/>
  <c r="W495" i="11"/>
  <c r="W496" i="11"/>
  <c r="W497" i="11"/>
  <c r="W498" i="11"/>
  <c r="W499" i="11"/>
  <c r="W500" i="11"/>
  <c r="W501" i="11"/>
  <c r="W502" i="11"/>
  <c r="W503" i="11"/>
  <c r="W504" i="11"/>
  <c r="W505" i="11"/>
  <c r="W506" i="11"/>
  <c r="W507" i="11"/>
  <c r="W508" i="11"/>
  <c r="W509" i="11"/>
  <c r="W510" i="11"/>
  <c r="W511" i="11"/>
  <c r="W512" i="11"/>
  <c r="W513" i="11"/>
  <c r="W514" i="11"/>
  <c r="W515" i="11"/>
  <c r="W516" i="11"/>
  <c r="W517" i="11"/>
  <c r="W518" i="11"/>
  <c r="W519" i="11"/>
  <c r="W520" i="11"/>
  <c r="W521" i="11"/>
  <c r="W522" i="11"/>
  <c r="W523" i="11"/>
  <c r="W524" i="11"/>
  <c r="W525" i="11"/>
  <c r="W526" i="11"/>
  <c r="W527" i="11"/>
  <c r="W528" i="11"/>
  <c r="W529" i="11"/>
  <c r="W530" i="11"/>
  <c r="W531" i="11"/>
  <c r="W532" i="11"/>
  <c r="W533" i="11"/>
  <c r="W534" i="11"/>
  <c r="W535" i="11"/>
  <c r="W536" i="11"/>
  <c r="W537" i="11"/>
  <c r="W538" i="11"/>
  <c r="W539" i="11"/>
  <c r="W540" i="11"/>
  <c r="W541" i="11"/>
  <c r="W542" i="11"/>
  <c r="W543" i="11"/>
  <c r="W544" i="11"/>
  <c r="W545" i="11"/>
  <c r="W546" i="11"/>
  <c r="W547" i="11"/>
  <c r="W548" i="11"/>
  <c r="W549" i="11"/>
  <c r="W550" i="11"/>
  <c r="W551" i="11"/>
  <c r="W552" i="11"/>
  <c r="W553" i="11"/>
  <c r="W554" i="11"/>
  <c r="W555" i="11"/>
  <c r="W556" i="11"/>
  <c r="W557" i="11"/>
  <c r="W558" i="11"/>
  <c r="W559" i="11"/>
  <c r="W560" i="11"/>
  <c r="W561" i="11"/>
  <c r="W562" i="11"/>
  <c r="W563" i="11"/>
  <c r="W564" i="11"/>
  <c r="W565" i="11"/>
  <c r="W566" i="11"/>
  <c r="W567" i="11"/>
  <c r="W568" i="11"/>
  <c r="W569" i="11"/>
  <c r="W570" i="11"/>
  <c r="W571" i="11"/>
  <c r="W572" i="11"/>
  <c r="W573" i="11"/>
  <c r="W574" i="11"/>
  <c r="W575" i="11"/>
  <c r="W576" i="11"/>
  <c r="W577" i="11"/>
  <c r="W578" i="11"/>
  <c r="W579" i="11"/>
  <c r="W580" i="11"/>
  <c r="W581" i="11"/>
  <c r="W582" i="11"/>
  <c r="W583" i="11"/>
  <c r="W584" i="11"/>
  <c r="W585" i="11"/>
  <c r="W586" i="11"/>
  <c r="W587" i="11"/>
  <c r="W588" i="11"/>
  <c r="W589" i="11"/>
  <c r="W590" i="11"/>
  <c r="W591" i="11"/>
  <c r="W592" i="11"/>
  <c r="W593" i="11"/>
  <c r="W594" i="11"/>
  <c r="W595" i="11"/>
  <c r="W596" i="11"/>
  <c r="W597" i="11"/>
  <c r="W598" i="11"/>
  <c r="W599" i="11"/>
  <c r="W600" i="11"/>
  <c r="W601" i="11"/>
  <c r="W602" i="11"/>
  <c r="W603" i="11"/>
  <c r="W604" i="11"/>
  <c r="W605" i="11"/>
  <c r="W606" i="11"/>
  <c r="W607" i="11"/>
  <c r="W608" i="11"/>
  <c r="W609" i="11"/>
  <c r="W610" i="11"/>
  <c r="W611" i="11"/>
  <c r="W612" i="11"/>
  <c r="W613" i="11"/>
  <c r="W614" i="11"/>
  <c r="W615" i="11"/>
  <c r="W616" i="11"/>
  <c r="W617" i="11"/>
  <c r="W618" i="11"/>
  <c r="W619" i="11"/>
  <c r="W620" i="11"/>
  <c r="W621" i="11"/>
  <c r="W622" i="11"/>
  <c r="W623" i="11"/>
  <c r="W624" i="11"/>
  <c r="W625" i="11"/>
  <c r="W626" i="11"/>
  <c r="W627" i="11"/>
  <c r="W628" i="11"/>
  <c r="W629" i="11"/>
  <c r="W630" i="11"/>
  <c r="W631" i="11"/>
  <c r="W632" i="11"/>
  <c r="W633" i="11"/>
  <c r="W634" i="11"/>
  <c r="W635" i="11"/>
  <c r="W636" i="11"/>
  <c r="W637" i="11"/>
  <c r="W638" i="11"/>
  <c r="W639" i="11"/>
  <c r="W640" i="11"/>
  <c r="W641" i="11"/>
  <c r="W642" i="11"/>
  <c r="W643" i="11"/>
  <c r="W644" i="11"/>
  <c r="W645" i="11"/>
  <c r="W646" i="11"/>
  <c r="W647" i="11"/>
  <c r="W648" i="11"/>
  <c r="W649" i="11"/>
  <c r="W650" i="11"/>
  <c r="W651" i="11"/>
  <c r="W652" i="11"/>
  <c r="W653" i="11"/>
  <c r="W654" i="11"/>
  <c r="W655" i="11"/>
  <c r="W656" i="11"/>
  <c r="W657" i="11"/>
  <c r="W658" i="11"/>
  <c r="W659" i="11"/>
  <c r="W660" i="11"/>
  <c r="W661" i="11"/>
  <c r="W662" i="11"/>
  <c r="W663" i="11"/>
  <c r="W664" i="11"/>
  <c r="W665" i="11"/>
  <c r="W666" i="11"/>
  <c r="W667" i="11"/>
  <c r="W668" i="11"/>
  <c r="W669" i="11"/>
  <c r="W670" i="11"/>
  <c r="W671" i="11"/>
  <c r="W672" i="11"/>
  <c r="W673" i="11"/>
  <c r="W674" i="11"/>
  <c r="W675" i="11"/>
  <c r="W676" i="11"/>
  <c r="W677" i="11"/>
  <c r="W678" i="11"/>
  <c r="W679" i="11"/>
  <c r="W680" i="11"/>
  <c r="W681" i="11"/>
  <c r="W682" i="11"/>
  <c r="W683" i="11"/>
  <c r="W684" i="11"/>
  <c r="W685" i="11"/>
  <c r="W686" i="11"/>
  <c r="W687" i="11"/>
  <c r="W688" i="11"/>
  <c r="W689" i="11"/>
  <c r="W690" i="11"/>
  <c r="W691" i="11"/>
  <c r="W692" i="11"/>
  <c r="W693" i="11"/>
  <c r="W694" i="11"/>
  <c r="W695" i="11"/>
  <c r="W696" i="11"/>
  <c r="W697" i="11"/>
  <c r="W698" i="11"/>
  <c r="W699" i="11"/>
  <c r="W700" i="11"/>
  <c r="W701" i="11"/>
  <c r="W702" i="11"/>
  <c r="W703" i="11"/>
  <c r="W704" i="11"/>
  <c r="W705" i="11"/>
  <c r="W706" i="11"/>
  <c r="W707" i="11"/>
  <c r="W708" i="11"/>
  <c r="W709" i="11"/>
  <c r="W710" i="11"/>
  <c r="W711" i="11"/>
  <c r="W712" i="11"/>
  <c r="W713" i="11"/>
  <c r="W714" i="11"/>
  <c r="W715" i="11"/>
  <c r="W716" i="11"/>
  <c r="W717" i="11"/>
  <c r="W718" i="11"/>
  <c r="W719" i="11"/>
  <c r="W720" i="11"/>
  <c r="W721" i="11"/>
  <c r="W722" i="11"/>
  <c r="W723" i="11"/>
  <c r="W724" i="11"/>
  <c r="W725" i="11"/>
  <c r="W726" i="11"/>
  <c r="W727" i="11"/>
  <c r="W728" i="11"/>
  <c r="W729" i="11"/>
  <c r="W730" i="11"/>
  <c r="W731" i="11"/>
  <c r="W732" i="11"/>
  <c r="W733" i="11"/>
  <c r="W734" i="11"/>
  <c r="W735" i="11"/>
  <c r="W736" i="11"/>
  <c r="W737" i="11"/>
  <c r="W738" i="11"/>
  <c r="W739" i="11"/>
  <c r="W740" i="11"/>
  <c r="W741" i="11"/>
  <c r="W742" i="11"/>
  <c r="W743" i="11"/>
  <c r="W744" i="11"/>
  <c r="W745" i="11"/>
  <c r="W746" i="11"/>
  <c r="W747" i="11"/>
  <c r="W748" i="11"/>
  <c r="W749" i="11"/>
  <c r="W750" i="11"/>
  <c r="W751" i="11"/>
  <c r="W752" i="11"/>
  <c r="W753" i="11"/>
  <c r="W754" i="11"/>
  <c r="W755" i="11"/>
  <c r="W756" i="11"/>
  <c r="W757" i="11"/>
  <c r="W758" i="11"/>
  <c r="W759" i="11"/>
  <c r="W760" i="11"/>
  <c r="W761" i="11"/>
  <c r="W762" i="11"/>
  <c r="W763" i="11"/>
  <c r="W764" i="11"/>
  <c r="W765" i="11"/>
  <c r="W766" i="11"/>
  <c r="W767" i="11"/>
  <c r="W768" i="11"/>
  <c r="W769" i="11"/>
  <c r="W770" i="11"/>
  <c r="W771" i="11"/>
  <c r="W772" i="11"/>
  <c r="W773" i="11"/>
  <c r="W774" i="11"/>
  <c r="W775" i="11"/>
  <c r="W776" i="11"/>
  <c r="W777" i="11"/>
  <c r="W778" i="11"/>
  <c r="W779" i="11"/>
  <c r="W780" i="11"/>
  <c r="W781" i="11"/>
  <c r="W782" i="11"/>
  <c r="W783" i="11"/>
  <c r="W784" i="11"/>
  <c r="W785" i="11"/>
  <c r="W786" i="11"/>
  <c r="W787" i="11"/>
  <c r="W788" i="11"/>
  <c r="W789" i="11"/>
  <c r="W790" i="11"/>
  <c r="W791" i="11"/>
  <c r="W792" i="11"/>
  <c r="W793" i="11"/>
  <c r="W794" i="11"/>
  <c r="W795" i="11"/>
  <c r="W796" i="11"/>
  <c r="W797" i="11"/>
  <c r="W798" i="11"/>
  <c r="W799" i="11"/>
  <c r="W800" i="11"/>
  <c r="W801" i="11"/>
  <c r="W802" i="11"/>
  <c r="W803" i="11"/>
  <c r="W804" i="11"/>
  <c r="W805" i="11"/>
  <c r="W806" i="11"/>
  <c r="W807" i="11"/>
  <c r="W808" i="11"/>
  <c r="W809" i="11"/>
  <c r="W810" i="11"/>
  <c r="W811" i="11"/>
  <c r="W812" i="11"/>
  <c r="W813" i="11"/>
  <c r="W814" i="11"/>
  <c r="W815" i="11"/>
  <c r="W816" i="11"/>
  <c r="W817" i="11"/>
  <c r="W818" i="11"/>
  <c r="W819" i="11"/>
  <c r="W820" i="11"/>
  <c r="W821" i="11"/>
  <c r="W822" i="11"/>
  <c r="W823" i="11"/>
  <c r="W824" i="11"/>
  <c r="W825" i="11"/>
  <c r="W826" i="11"/>
  <c r="W827" i="11"/>
  <c r="W828" i="11"/>
  <c r="W829" i="11"/>
  <c r="W830" i="11"/>
  <c r="W831" i="11"/>
  <c r="W832" i="11"/>
  <c r="W833" i="11"/>
  <c r="W834" i="11"/>
  <c r="W835" i="11"/>
  <c r="W836" i="11"/>
  <c r="W837" i="11"/>
  <c r="W838" i="11"/>
  <c r="W839" i="11"/>
  <c r="W840" i="11"/>
  <c r="W841" i="11"/>
  <c r="W842" i="11"/>
  <c r="W843" i="11"/>
  <c r="W844" i="11"/>
  <c r="W845" i="11"/>
  <c r="W846" i="11"/>
  <c r="W847" i="11"/>
  <c r="W848" i="11"/>
  <c r="W849" i="11"/>
  <c r="W850" i="11"/>
  <c r="W851" i="11"/>
  <c r="W852" i="11"/>
  <c r="W853" i="11"/>
  <c r="W854" i="11"/>
  <c r="W855" i="11"/>
  <c r="W856" i="11"/>
  <c r="W857" i="11"/>
  <c r="W858" i="11"/>
  <c r="W859" i="11"/>
  <c r="W860" i="11"/>
  <c r="W861" i="11"/>
  <c r="W862" i="11"/>
  <c r="W863" i="11"/>
  <c r="W864" i="11"/>
  <c r="W865" i="11"/>
  <c r="W866" i="11"/>
  <c r="W867" i="11"/>
  <c r="W868" i="11"/>
  <c r="W869" i="11"/>
  <c r="W870" i="11"/>
  <c r="W871" i="11"/>
  <c r="W872" i="11"/>
  <c r="W873" i="11"/>
  <c r="W874" i="11"/>
  <c r="W875" i="11"/>
  <c r="W876" i="11"/>
  <c r="W877" i="11"/>
  <c r="W878" i="11"/>
  <c r="W879" i="11"/>
  <c r="W880" i="11"/>
  <c r="W881" i="11"/>
  <c r="W882" i="11"/>
  <c r="W883" i="11"/>
  <c r="W884" i="11"/>
  <c r="W885" i="11"/>
  <c r="W886" i="11"/>
  <c r="W887" i="11"/>
  <c r="W888" i="11"/>
  <c r="W889" i="11"/>
  <c r="W890" i="11"/>
  <c r="W891" i="11"/>
  <c r="W892" i="11"/>
  <c r="W893" i="11"/>
  <c r="W894" i="11"/>
  <c r="W895" i="11"/>
  <c r="W896" i="11"/>
  <c r="W897" i="11"/>
  <c r="W898" i="11"/>
  <c r="W899" i="11"/>
  <c r="W900" i="11"/>
  <c r="W901" i="11"/>
  <c r="W902" i="11"/>
  <c r="W903" i="11"/>
  <c r="W904" i="11"/>
  <c r="W905" i="11"/>
  <c r="W906" i="11"/>
  <c r="W907" i="11"/>
  <c r="W908" i="11"/>
  <c r="W909" i="11"/>
  <c r="W910" i="11"/>
  <c r="W911" i="11"/>
  <c r="W912" i="11"/>
  <c r="W913" i="11"/>
  <c r="W914" i="11"/>
  <c r="W915" i="11"/>
  <c r="W916" i="11"/>
  <c r="W917" i="11"/>
  <c r="W918" i="11"/>
  <c r="W919" i="11"/>
  <c r="W920" i="11"/>
  <c r="W921" i="11"/>
  <c r="W922" i="11"/>
  <c r="W923" i="11"/>
  <c r="W924" i="11"/>
  <c r="W925" i="11"/>
  <c r="W926" i="11"/>
  <c r="W927" i="11"/>
  <c r="W928" i="11"/>
  <c r="W929" i="11"/>
  <c r="W930" i="11"/>
  <c r="W931" i="11"/>
  <c r="W932" i="11"/>
  <c r="W933" i="11"/>
  <c r="W934" i="11"/>
  <c r="W935" i="11"/>
  <c r="W936" i="11"/>
  <c r="W937" i="11"/>
  <c r="W938" i="11"/>
  <c r="W939" i="11"/>
  <c r="W940" i="11"/>
  <c r="W941" i="11"/>
  <c r="W942" i="11"/>
  <c r="W943" i="11"/>
  <c r="W944" i="11"/>
  <c r="W945" i="11"/>
  <c r="W946" i="11"/>
  <c r="W947" i="11"/>
  <c r="W948" i="11"/>
  <c r="W949" i="11"/>
  <c r="W950" i="11"/>
  <c r="W951" i="11"/>
  <c r="W952" i="11"/>
  <c r="W953" i="11"/>
  <c r="W954" i="11"/>
  <c r="W955" i="11"/>
  <c r="W956" i="11"/>
  <c r="W957" i="11"/>
  <c r="W958" i="11"/>
  <c r="W959" i="11"/>
  <c r="W960" i="11"/>
  <c r="W961" i="11"/>
  <c r="W962" i="11"/>
  <c r="W963" i="11"/>
  <c r="W964" i="11"/>
  <c r="W965" i="11"/>
  <c r="W966" i="11"/>
  <c r="W967" i="11"/>
  <c r="W968" i="11"/>
  <c r="W969" i="11"/>
  <c r="W970" i="11"/>
  <c r="W971" i="11"/>
  <c r="W972" i="11"/>
  <c r="W973" i="11"/>
  <c r="W974" i="11"/>
  <c r="W975" i="11"/>
  <c r="W976" i="11"/>
  <c r="W977" i="11"/>
  <c r="W978" i="11"/>
  <c r="W979" i="11"/>
  <c r="W980" i="11"/>
  <c r="W981" i="11"/>
  <c r="W982" i="11"/>
  <c r="W983" i="11"/>
  <c r="W984" i="11"/>
  <c r="W985" i="11"/>
  <c r="W986" i="11"/>
  <c r="W987" i="11"/>
  <c r="W988" i="11"/>
  <c r="W989" i="11"/>
  <c r="W990" i="11"/>
  <c r="W991" i="11"/>
  <c r="W992" i="11"/>
  <c r="W993" i="11"/>
  <c r="W994" i="11"/>
  <c r="W995" i="11"/>
  <c r="W996" i="11"/>
  <c r="W997" i="11"/>
  <c r="W998" i="11"/>
  <c r="W999" i="11"/>
  <c r="W1000" i="11"/>
  <c r="W1001" i="11"/>
  <c r="W1002" i="11"/>
  <c r="W1003" i="11"/>
  <c r="W1004" i="11"/>
  <c r="W1005" i="11"/>
  <c r="W1006" i="11"/>
  <c r="W1007" i="11"/>
  <c r="W1008" i="11"/>
  <c r="W1009" i="11"/>
  <c r="W1010" i="11"/>
  <c r="W1011" i="11"/>
  <c r="W1012" i="11"/>
  <c r="W1013" i="11"/>
  <c r="W1014" i="11"/>
  <c r="W1015" i="11"/>
  <c r="W1016" i="11"/>
  <c r="W1017" i="11"/>
  <c r="W1018" i="11"/>
  <c r="W1019" i="11"/>
  <c r="W1020" i="11"/>
  <c r="W1021" i="11"/>
  <c r="W1022" i="11"/>
  <c r="W1023" i="11"/>
  <c r="W1024" i="11"/>
  <c r="W1025" i="11"/>
  <c r="W1026" i="11"/>
  <c r="W1027" i="11"/>
  <c r="W1028" i="11"/>
  <c r="W1029" i="11"/>
  <c r="W1030" i="11"/>
  <c r="W1031" i="11"/>
  <c r="W1032" i="11"/>
  <c r="W1033" i="11"/>
  <c r="W1034" i="11"/>
  <c r="W1035" i="11"/>
  <c r="W1036" i="11"/>
  <c r="W1037" i="11"/>
  <c r="W1038" i="11"/>
  <c r="W1039" i="11"/>
  <c r="W1040" i="11"/>
  <c r="W1041" i="11"/>
  <c r="W1042" i="11"/>
  <c r="W1043" i="11"/>
  <c r="W1044" i="11"/>
  <c r="W1045" i="11"/>
  <c r="W1046" i="11"/>
  <c r="W1047" i="11"/>
  <c r="W1048" i="11"/>
  <c r="W1049" i="11"/>
  <c r="W1050" i="11"/>
  <c r="W1051" i="11"/>
  <c r="W1052" i="11"/>
  <c r="W1053" i="11"/>
  <c r="W1054" i="11"/>
  <c r="W1055" i="11"/>
  <c r="W1056" i="11"/>
  <c r="W1057" i="11"/>
  <c r="W1058" i="11"/>
  <c r="W1059" i="11"/>
  <c r="W1060" i="11"/>
  <c r="W1061" i="11"/>
  <c r="W1062" i="11"/>
  <c r="W1063" i="11"/>
  <c r="W1064" i="11"/>
  <c r="W1065" i="11"/>
  <c r="W1066" i="11"/>
  <c r="W1067" i="11"/>
  <c r="W1068" i="11"/>
  <c r="W1069" i="11"/>
  <c r="W1070" i="11"/>
  <c r="W1071" i="11"/>
  <c r="W1072" i="11"/>
  <c r="W1073" i="11"/>
  <c r="W1074" i="11"/>
  <c r="W1075" i="11"/>
  <c r="W1076" i="11"/>
  <c r="W1077" i="11"/>
  <c r="W1078" i="11"/>
  <c r="W1079" i="11"/>
  <c r="W1080" i="11"/>
  <c r="W1081" i="11"/>
  <c r="W1082" i="11"/>
  <c r="W1083" i="11"/>
  <c r="W1084" i="11"/>
  <c r="W1085" i="11"/>
  <c r="W1086" i="11"/>
  <c r="W1087" i="11"/>
  <c r="W1088" i="11"/>
  <c r="W1089" i="11"/>
  <c r="W1090" i="11"/>
  <c r="W1091" i="11"/>
  <c r="W1092" i="11"/>
  <c r="W1093" i="11"/>
  <c r="W1094" i="11"/>
  <c r="W1095" i="11"/>
  <c r="W1096" i="11"/>
  <c r="W1097" i="11"/>
  <c r="W1098" i="11"/>
  <c r="W1099" i="11"/>
  <c r="W1100" i="11"/>
  <c r="W1101" i="11"/>
  <c r="W1102" i="11"/>
  <c r="W1103" i="11"/>
  <c r="W1104" i="11"/>
  <c r="W1105" i="11"/>
  <c r="W1106" i="11"/>
  <c r="W1107" i="11"/>
  <c r="W1108" i="11"/>
  <c r="W1109" i="11"/>
  <c r="W1110" i="11"/>
  <c r="W1111" i="11"/>
  <c r="W1112" i="11"/>
  <c r="W1113" i="11"/>
  <c r="W1114" i="11"/>
  <c r="W1115" i="11"/>
  <c r="W1116" i="11"/>
  <c r="W1117" i="11"/>
  <c r="W1118" i="11"/>
  <c r="W1119" i="11"/>
  <c r="W1120" i="11"/>
  <c r="W1121" i="11"/>
  <c r="W1122" i="11"/>
  <c r="W1123" i="11"/>
  <c r="W1124" i="11"/>
  <c r="W1125" i="11"/>
  <c r="W1126" i="11"/>
  <c r="W1127" i="11"/>
  <c r="W1128" i="11"/>
  <c r="W1129" i="11"/>
  <c r="W1130" i="11"/>
  <c r="W1131" i="11"/>
  <c r="W1132" i="11"/>
  <c r="W1133" i="11"/>
  <c r="W1134" i="11"/>
  <c r="W1135" i="11"/>
  <c r="W1136" i="11"/>
  <c r="W1137" i="11"/>
  <c r="W1138" i="11"/>
  <c r="W1139" i="11"/>
  <c r="W1140" i="11"/>
  <c r="W1141" i="11"/>
  <c r="W1142" i="11"/>
  <c r="W1143" i="11"/>
  <c r="W1144" i="11"/>
  <c r="W1145" i="11"/>
  <c r="W1146" i="11"/>
  <c r="W1147" i="11"/>
  <c r="W1148" i="11"/>
  <c r="W1149" i="11"/>
  <c r="W1150" i="11"/>
  <c r="W1151" i="11"/>
  <c r="W1152" i="11"/>
  <c r="W1153" i="11"/>
  <c r="W1154" i="11"/>
  <c r="W1155" i="11"/>
  <c r="W1156" i="11"/>
  <c r="W1157" i="11"/>
  <c r="W1158" i="11"/>
  <c r="W1159" i="11"/>
  <c r="W1160" i="11"/>
  <c r="W1161" i="11"/>
  <c r="W1162" i="11"/>
  <c r="W1163" i="11"/>
  <c r="W1164" i="11"/>
  <c r="W1165" i="11"/>
  <c r="W1166" i="11"/>
  <c r="W1167" i="11"/>
  <c r="W1168" i="11"/>
  <c r="W1169" i="11"/>
  <c r="W1170" i="11"/>
  <c r="W1171" i="11"/>
  <c r="W1172" i="11"/>
  <c r="W1173" i="11"/>
  <c r="W1174" i="11"/>
  <c r="W1175" i="11"/>
  <c r="W1176" i="11"/>
  <c r="W1177" i="11"/>
  <c r="W1178" i="11"/>
  <c r="W1179" i="11"/>
  <c r="W1180" i="11"/>
  <c r="W1181" i="11"/>
  <c r="W1182" i="11"/>
  <c r="W1183" i="11"/>
  <c r="W1184" i="11"/>
  <c r="W1185" i="11"/>
  <c r="W1186" i="11"/>
  <c r="W1187" i="11"/>
  <c r="W1188" i="11"/>
  <c r="W1189" i="11"/>
  <c r="W1190" i="11"/>
  <c r="W1191" i="11"/>
  <c r="W1192" i="11"/>
  <c r="W1193" i="11"/>
  <c r="W1194" i="11"/>
  <c r="W1195" i="11"/>
  <c r="W1196" i="11"/>
  <c r="W1197" i="11"/>
  <c r="W1198" i="11"/>
  <c r="W1199" i="11"/>
  <c r="W1200" i="11"/>
  <c r="W1201" i="11"/>
  <c r="W1202" i="11"/>
  <c r="W1203" i="11"/>
  <c r="W1204" i="11"/>
  <c r="W1205" i="11"/>
  <c r="W1206" i="11"/>
  <c r="W1207" i="11"/>
  <c r="W1208" i="11"/>
  <c r="W1209" i="11"/>
  <c r="W1210" i="11"/>
  <c r="W1211" i="11"/>
  <c r="W1212" i="11"/>
  <c r="W1213" i="11"/>
  <c r="W1214" i="11"/>
  <c r="W1215" i="11"/>
  <c r="W1216" i="11"/>
  <c r="W1217" i="11"/>
  <c r="W1218" i="11"/>
  <c r="W1219" i="11"/>
  <c r="W1220" i="11"/>
  <c r="W1221" i="11"/>
  <c r="W1222" i="11"/>
  <c r="W1223" i="11"/>
  <c r="W1224" i="11"/>
  <c r="W1225" i="11"/>
  <c r="W1226" i="11"/>
  <c r="W1227" i="11"/>
  <c r="W1228" i="11"/>
  <c r="W1229" i="11"/>
  <c r="W1230" i="11"/>
  <c r="W1231" i="11"/>
  <c r="W1232" i="11"/>
  <c r="W1233" i="11"/>
  <c r="W1234" i="11"/>
  <c r="W1235" i="11"/>
  <c r="W1236" i="11"/>
  <c r="W1237" i="11"/>
  <c r="W1238" i="11"/>
  <c r="W1239" i="11"/>
  <c r="W1240" i="11"/>
  <c r="W1241" i="11"/>
  <c r="W1242" i="11"/>
  <c r="W1243" i="11"/>
  <c r="W1244" i="11"/>
  <c r="W1245" i="11"/>
  <c r="W1246" i="11"/>
  <c r="W1247" i="11"/>
  <c r="W1248" i="11"/>
  <c r="W1249" i="11"/>
  <c r="W1250" i="11"/>
  <c r="W1251" i="11"/>
  <c r="W1252" i="11"/>
  <c r="W1253" i="11"/>
  <c r="W1254" i="11"/>
  <c r="W1255" i="11"/>
  <c r="W1256" i="11"/>
  <c r="W1257" i="11"/>
  <c r="W1258" i="11"/>
  <c r="W1259" i="11"/>
  <c r="W1260" i="11"/>
  <c r="W1261" i="11"/>
  <c r="W1262" i="11"/>
  <c r="W1263" i="11"/>
  <c r="W1264" i="11"/>
  <c r="W1265" i="11"/>
  <c r="W1266" i="11"/>
  <c r="W1267" i="11"/>
  <c r="W1268" i="11"/>
  <c r="W1269" i="11"/>
  <c r="W1270" i="11"/>
  <c r="W1271" i="11"/>
  <c r="W1272" i="11"/>
  <c r="W1273" i="11"/>
  <c r="W1274" i="11"/>
  <c r="W1275" i="11"/>
  <c r="W1276" i="11"/>
  <c r="W1277" i="11"/>
  <c r="W1278" i="11"/>
  <c r="W1279" i="11"/>
  <c r="W1280" i="11"/>
  <c r="W1281" i="11"/>
  <c r="W1282" i="11"/>
  <c r="W1283" i="11"/>
  <c r="W1284" i="11"/>
  <c r="W1285" i="11"/>
  <c r="W1286" i="11"/>
  <c r="W1287" i="11"/>
  <c r="W1288" i="11"/>
  <c r="W1289" i="11"/>
  <c r="W1290" i="11"/>
  <c r="W1291" i="11"/>
  <c r="W1292" i="11"/>
  <c r="W1293" i="11"/>
  <c r="W1294" i="11"/>
  <c r="W1295" i="11"/>
  <c r="W1296" i="11"/>
  <c r="W1297" i="11"/>
  <c r="W1298" i="11"/>
  <c r="W1299" i="11"/>
  <c r="W1300" i="11"/>
  <c r="W1301" i="11"/>
  <c r="W1302" i="11"/>
  <c r="W1303" i="11"/>
  <c r="W1304" i="11"/>
  <c r="W1305" i="11"/>
  <c r="W1306" i="11"/>
  <c r="W1307" i="11"/>
  <c r="W1308" i="11"/>
  <c r="W1309" i="11"/>
  <c r="W1310" i="11"/>
  <c r="W1311" i="11"/>
  <c r="W1312" i="11"/>
  <c r="W1313" i="11"/>
  <c r="W1314" i="11"/>
  <c r="W1315" i="11"/>
  <c r="W1316" i="11"/>
  <c r="W1317" i="11"/>
  <c r="W1318" i="11"/>
  <c r="W1319" i="11"/>
  <c r="W1320" i="11"/>
  <c r="W1321" i="11"/>
  <c r="W1322" i="11"/>
  <c r="W1323" i="11"/>
  <c r="W1324" i="11"/>
  <c r="W1325" i="11"/>
  <c r="W1326" i="11"/>
  <c r="W1327" i="11"/>
  <c r="W1328" i="11"/>
  <c r="W1329" i="11"/>
  <c r="W1330" i="11"/>
  <c r="W1331" i="11"/>
  <c r="W1332" i="11"/>
  <c r="W1333" i="11"/>
  <c r="W1334" i="11"/>
  <c r="W1335" i="11"/>
  <c r="W1336" i="11"/>
  <c r="W1337" i="11"/>
  <c r="W1338" i="11"/>
  <c r="W1339" i="11"/>
  <c r="W1340" i="11"/>
  <c r="W1341" i="11"/>
  <c r="W1342" i="11"/>
  <c r="W1343" i="11"/>
  <c r="W1344" i="11"/>
  <c r="W1345" i="11"/>
  <c r="W1346" i="11"/>
  <c r="W1347" i="11"/>
  <c r="W1348" i="11"/>
  <c r="W1349" i="11"/>
  <c r="W1350" i="11"/>
  <c r="W1351" i="11"/>
  <c r="W1352" i="11"/>
  <c r="W1353" i="11"/>
  <c r="W1354" i="11"/>
  <c r="W1355" i="11"/>
  <c r="W1356" i="11"/>
  <c r="W1357" i="11"/>
  <c r="W1358" i="11"/>
  <c r="W1359" i="11"/>
  <c r="W1360" i="11"/>
  <c r="W1361" i="11"/>
  <c r="W1362" i="11"/>
  <c r="W1363" i="11"/>
  <c r="W1364" i="11"/>
  <c r="W1365" i="11"/>
  <c r="W1366" i="11"/>
  <c r="W1367" i="11"/>
  <c r="W1368" i="11"/>
  <c r="W1369" i="11"/>
  <c r="W1370" i="11"/>
  <c r="W1371" i="11"/>
  <c r="W1372" i="11"/>
  <c r="W1373" i="11"/>
  <c r="W1374" i="11"/>
  <c r="W1375" i="11"/>
  <c r="W1376" i="11"/>
  <c r="W1377" i="11"/>
  <c r="W1378" i="11"/>
  <c r="W1379" i="11"/>
  <c r="W1380" i="11"/>
  <c r="W1381" i="11"/>
  <c r="W1382" i="11"/>
  <c r="W1383" i="11"/>
  <c r="W1384" i="11"/>
  <c r="W1385" i="11"/>
  <c r="W1386" i="11"/>
  <c r="W1387" i="11"/>
  <c r="W1388" i="11"/>
  <c r="W1389" i="11"/>
  <c r="W1390" i="11"/>
  <c r="W1391" i="11"/>
  <c r="W1392" i="11"/>
  <c r="W1393" i="11"/>
  <c r="W1394" i="11"/>
  <c r="W1395" i="11"/>
  <c r="W1396" i="11"/>
  <c r="W1397" i="11"/>
  <c r="W1398" i="11"/>
  <c r="W1399" i="11"/>
  <c r="W1400" i="11"/>
  <c r="W1401" i="11"/>
  <c r="W1402" i="11"/>
  <c r="W1403" i="11"/>
  <c r="W1404" i="11"/>
  <c r="W1405" i="11"/>
  <c r="W1406" i="11"/>
  <c r="W1407" i="11"/>
  <c r="W1408" i="11"/>
  <c r="W1409" i="11"/>
  <c r="W1410" i="11"/>
  <c r="W1411" i="11"/>
  <c r="W1412" i="11"/>
  <c r="W1413" i="11"/>
  <c r="W1414" i="11"/>
  <c r="W1415" i="11"/>
  <c r="W1416" i="11"/>
  <c r="W1417" i="11"/>
  <c r="W1418" i="11"/>
  <c r="W1419" i="11"/>
  <c r="W1420" i="11"/>
  <c r="W1421" i="11"/>
  <c r="W1422" i="11"/>
  <c r="W1423" i="11"/>
  <c r="W1424" i="11"/>
  <c r="W1425" i="11"/>
  <c r="W1426" i="11"/>
  <c r="W1427" i="11"/>
  <c r="W1428" i="11"/>
  <c r="W1429" i="11"/>
  <c r="W1430" i="11"/>
  <c r="W1431" i="11"/>
  <c r="W1432" i="11"/>
  <c r="W1433" i="11"/>
  <c r="W1434" i="11"/>
  <c r="W1435" i="11"/>
  <c r="W1436" i="11"/>
  <c r="W1437" i="11"/>
  <c r="W1438" i="11"/>
  <c r="W1439" i="11"/>
  <c r="W1440" i="11"/>
  <c r="W1441" i="11"/>
  <c r="W1442" i="11"/>
  <c r="W1443" i="11"/>
  <c r="W1444" i="11"/>
  <c r="W1445" i="11"/>
  <c r="W1446" i="11"/>
  <c r="W1447" i="11"/>
  <c r="W1448" i="11"/>
  <c r="W1449" i="11"/>
  <c r="W1450" i="11"/>
  <c r="W1451" i="11"/>
  <c r="W1452" i="11"/>
  <c r="W1453" i="11"/>
  <c r="W1454" i="11"/>
  <c r="W1455" i="11"/>
  <c r="W1456" i="11"/>
  <c r="W1457" i="11"/>
  <c r="W1458" i="11"/>
  <c r="W1459" i="11"/>
  <c r="W1460" i="11"/>
  <c r="W1461" i="11"/>
  <c r="W1462" i="11"/>
  <c r="W1463" i="11"/>
  <c r="W1464" i="11"/>
  <c r="W1465" i="11"/>
  <c r="W1466" i="11"/>
  <c r="W1467" i="11"/>
  <c r="W1468" i="11"/>
  <c r="W1469" i="11"/>
  <c r="W1470" i="11"/>
  <c r="W1471" i="11"/>
  <c r="W1472" i="11"/>
  <c r="W1473" i="11"/>
  <c r="W1474" i="11"/>
  <c r="W1475" i="11"/>
  <c r="W1476" i="11"/>
  <c r="W1477" i="11"/>
  <c r="W1478" i="11"/>
  <c r="W1479" i="11"/>
  <c r="W1480" i="11"/>
  <c r="W1481" i="11"/>
  <c r="W1482" i="11"/>
  <c r="W1483" i="11"/>
  <c r="W1484" i="11"/>
  <c r="W1485" i="11"/>
  <c r="W1486" i="11"/>
  <c r="W1487" i="11"/>
  <c r="W1488" i="11"/>
  <c r="W1489" i="11"/>
  <c r="W1490" i="11"/>
  <c r="W1491" i="11"/>
  <c r="W1492" i="11"/>
  <c r="W1493" i="11"/>
  <c r="W1494" i="11"/>
  <c r="W1495" i="11"/>
  <c r="W1496" i="11"/>
  <c r="W1497" i="11"/>
  <c r="W1498" i="11"/>
  <c r="W1499" i="11"/>
  <c r="W1500" i="11"/>
  <c r="W1501" i="11"/>
  <c r="W1502" i="11"/>
  <c r="W1503" i="11"/>
  <c r="W1504" i="11"/>
  <c r="W1505" i="11"/>
  <c r="W1506" i="11"/>
  <c r="W1507" i="11"/>
  <c r="W1508" i="11"/>
  <c r="W1509" i="11"/>
  <c r="W1510" i="11"/>
  <c r="W1511" i="11"/>
  <c r="W1512" i="11"/>
  <c r="W1513" i="11"/>
  <c r="W1514" i="11"/>
  <c r="W1515" i="11"/>
  <c r="W1516" i="11"/>
  <c r="W1517" i="11"/>
  <c r="W1518" i="11"/>
  <c r="W1519" i="11"/>
  <c r="W1520" i="11"/>
  <c r="W1521" i="11"/>
  <c r="W1522" i="11"/>
  <c r="W1523" i="11"/>
  <c r="W1524" i="11"/>
  <c r="W1525" i="11"/>
  <c r="W1526" i="11"/>
  <c r="W1527" i="11"/>
  <c r="W1528" i="11"/>
  <c r="W1529" i="11"/>
  <c r="W1530" i="11"/>
  <c r="W1531" i="11"/>
  <c r="W1532" i="11"/>
  <c r="W1533" i="11"/>
  <c r="W1534" i="11"/>
  <c r="W1535" i="11"/>
  <c r="W1536" i="11"/>
  <c r="W1537" i="11"/>
  <c r="W1538" i="11"/>
  <c r="W1539" i="11"/>
  <c r="W1540" i="11"/>
  <c r="W1541" i="11"/>
  <c r="W1542" i="11"/>
  <c r="W1543" i="11"/>
  <c r="W1544" i="11"/>
  <c r="W1545" i="11"/>
  <c r="W1546" i="11"/>
  <c r="W1547" i="11"/>
  <c r="W1548" i="11"/>
  <c r="W1549" i="11"/>
  <c r="W1550" i="11"/>
  <c r="W1551" i="11"/>
  <c r="W1552" i="11"/>
  <c r="W1553" i="11"/>
  <c r="W1554" i="11"/>
  <c r="W1555" i="11"/>
  <c r="W1556" i="11"/>
  <c r="W1557" i="11"/>
  <c r="W1558" i="11"/>
  <c r="W1559" i="11"/>
  <c r="W1560" i="11"/>
  <c r="W1561" i="11"/>
  <c r="W1562" i="11"/>
  <c r="W1563" i="11"/>
  <c r="W1564" i="11"/>
  <c r="W1565" i="11"/>
  <c r="W1566" i="11"/>
  <c r="W1567" i="11"/>
  <c r="W1568" i="11"/>
  <c r="W1569" i="11"/>
  <c r="W1570" i="11"/>
  <c r="W1571" i="11"/>
  <c r="W1572" i="11"/>
  <c r="W1573" i="11"/>
  <c r="W1574" i="11"/>
  <c r="W1575" i="11"/>
  <c r="W1576" i="11"/>
  <c r="W1577" i="11"/>
  <c r="W1578" i="11"/>
  <c r="W1579" i="11"/>
  <c r="W1580" i="11"/>
  <c r="W1581" i="11"/>
  <c r="W1582" i="11"/>
  <c r="W1583" i="11"/>
  <c r="W1584" i="11"/>
  <c r="W1585" i="11"/>
  <c r="W1586" i="11"/>
  <c r="W1587" i="11"/>
  <c r="W1588" i="11"/>
  <c r="W1589" i="11"/>
  <c r="W1590" i="11"/>
  <c r="W1591" i="11"/>
  <c r="W1592" i="11"/>
  <c r="W1593" i="11"/>
  <c r="W1594" i="11"/>
  <c r="W1595" i="11"/>
  <c r="W1596" i="11"/>
  <c r="W1597" i="11"/>
  <c r="W1598" i="11"/>
  <c r="W1599" i="11"/>
  <c r="W1600" i="11"/>
  <c r="W1601" i="11"/>
  <c r="W1602" i="11"/>
  <c r="W1603" i="11"/>
  <c r="W1604" i="11"/>
  <c r="W1605" i="11"/>
  <c r="W1606" i="11"/>
  <c r="W1607" i="11"/>
  <c r="W1608" i="11"/>
  <c r="W1609" i="11"/>
  <c r="W1610" i="11"/>
  <c r="W1611" i="11"/>
  <c r="W1612" i="11"/>
  <c r="W1613" i="11"/>
  <c r="W1614" i="11"/>
  <c r="W1615" i="11"/>
  <c r="W1616" i="11"/>
  <c r="W1617" i="11"/>
  <c r="W1618" i="11"/>
  <c r="W1619" i="11"/>
  <c r="W1620" i="11"/>
  <c r="W1621" i="11"/>
  <c r="W1622" i="11"/>
  <c r="W1623" i="11"/>
  <c r="W1624" i="11"/>
  <c r="W1625" i="11"/>
  <c r="W1626" i="11"/>
  <c r="W1627" i="11"/>
  <c r="W1628" i="11"/>
  <c r="W1629" i="11"/>
  <c r="W1630" i="11"/>
  <c r="W1631" i="11"/>
  <c r="W1632" i="11"/>
  <c r="W1633" i="11"/>
  <c r="W1634" i="11"/>
  <c r="W1635" i="11"/>
  <c r="W1636" i="11"/>
  <c r="W1637" i="11"/>
  <c r="W1638" i="11"/>
  <c r="W1639" i="11"/>
  <c r="W1640" i="11"/>
  <c r="W1641" i="11"/>
  <c r="W1642" i="11"/>
  <c r="W1643" i="11"/>
  <c r="W1644" i="11"/>
  <c r="W1645" i="11"/>
  <c r="W1646" i="11"/>
  <c r="W1647" i="11"/>
  <c r="W1648" i="11"/>
  <c r="W1649" i="11"/>
  <c r="W1650" i="11"/>
  <c r="W1651" i="11"/>
  <c r="W1652" i="11"/>
  <c r="W1653" i="11"/>
  <c r="W1654" i="11"/>
  <c r="W1655" i="11"/>
  <c r="W1656" i="11"/>
  <c r="W1657" i="11"/>
  <c r="W1658" i="11"/>
  <c r="W1659" i="11"/>
  <c r="W1660" i="11"/>
  <c r="W1661" i="11"/>
  <c r="W1662" i="11"/>
  <c r="W1663" i="11"/>
  <c r="W1664" i="11"/>
  <c r="W1665" i="11"/>
  <c r="W1666" i="11"/>
  <c r="W1667" i="11"/>
  <c r="W1668" i="11"/>
  <c r="W1669" i="11"/>
  <c r="W1670" i="11"/>
  <c r="W1671" i="11"/>
  <c r="W1672" i="11"/>
  <c r="W1673" i="11"/>
  <c r="W1674" i="11"/>
  <c r="W1675" i="11"/>
  <c r="W1676" i="11"/>
  <c r="W1677" i="11"/>
  <c r="W1678" i="11"/>
  <c r="W1679" i="11"/>
  <c r="W1680" i="11"/>
  <c r="W1681" i="11"/>
  <c r="W1682" i="11"/>
  <c r="W1683" i="11"/>
  <c r="W1684" i="11"/>
  <c r="W1685" i="11"/>
  <c r="W1686" i="11"/>
  <c r="W1687" i="11"/>
  <c r="W1688" i="11"/>
  <c r="W1689" i="11"/>
  <c r="W1690" i="11"/>
  <c r="W1691" i="11"/>
  <c r="W1692" i="11"/>
  <c r="W1693" i="11"/>
  <c r="W1694" i="11"/>
  <c r="W1695" i="11"/>
  <c r="W1696" i="11"/>
  <c r="W1697" i="11"/>
  <c r="W1698" i="11"/>
  <c r="W1699" i="11"/>
  <c r="W1700" i="11"/>
  <c r="W1701" i="11"/>
  <c r="W1702" i="11"/>
  <c r="W1703" i="11"/>
  <c r="W1704" i="11"/>
  <c r="W1705" i="11"/>
  <c r="W1706" i="11"/>
  <c r="W1707" i="11"/>
  <c r="W1708" i="11"/>
  <c r="W1709" i="11"/>
  <c r="W1710" i="11"/>
  <c r="W1711" i="11"/>
  <c r="W1712" i="11"/>
  <c r="W1713" i="11"/>
  <c r="W1714" i="11"/>
  <c r="W1715" i="11"/>
  <c r="W1716" i="11"/>
  <c r="W1717" i="11"/>
  <c r="W1718" i="11"/>
  <c r="W1719" i="11"/>
  <c r="W1720" i="11"/>
  <c r="W1721" i="11"/>
  <c r="W1722" i="11"/>
  <c r="W1723" i="11"/>
  <c r="W1724" i="11"/>
  <c r="W1725" i="11"/>
  <c r="W1726" i="11"/>
  <c r="W1727" i="11"/>
  <c r="W1728" i="11"/>
  <c r="W1729" i="11"/>
  <c r="W1730" i="11"/>
  <c r="W1731" i="11"/>
  <c r="W1732" i="11"/>
  <c r="W1733" i="11"/>
  <c r="W1734" i="11"/>
  <c r="W1735" i="11"/>
  <c r="W1736" i="11"/>
  <c r="W1737" i="11"/>
  <c r="W1738" i="11"/>
  <c r="W1739" i="11"/>
  <c r="W1740" i="11"/>
  <c r="W1741" i="11"/>
  <c r="W1742" i="11"/>
  <c r="W1743" i="11"/>
  <c r="W1744" i="11"/>
  <c r="W1745" i="11"/>
  <c r="W1746" i="11"/>
  <c r="W1747" i="11"/>
  <c r="W1748" i="11"/>
  <c r="W1749" i="11"/>
  <c r="W1750" i="11"/>
  <c r="W1751" i="11"/>
  <c r="W1752" i="11"/>
  <c r="W1753" i="11"/>
  <c r="W1754" i="11"/>
  <c r="W1755" i="11"/>
  <c r="W1756" i="11"/>
  <c r="W1757" i="11"/>
  <c r="W1758" i="11"/>
  <c r="W1759" i="11"/>
  <c r="W1760" i="11"/>
  <c r="W1761" i="11"/>
  <c r="W1762" i="11"/>
  <c r="W1763" i="11"/>
  <c r="W1764" i="11"/>
  <c r="W1765" i="11"/>
  <c r="W1766" i="11"/>
  <c r="W1767" i="11"/>
  <c r="W1768" i="11"/>
  <c r="W1769" i="11"/>
  <c r="W1770" i="11"/>
  <c r="W1771" i="11"/>
  <c r="W1772" i="11"/>
  <c r="W1773" i="11"/>
  <c r="W1774" i="11"/>
  <c r="W1775" i="11"/>
  <c r="W1776" i="11"/>
  <c r="W1777" i="11"/>
  <c r="W1778" i="11"/>
  <c r="W1779" i="11"/>
  <c r="W1780" i="11"/>
  <c r="W1781" i="11"/>
  <c r="W1782" i="11"/>
  <c r="W1783" i="11"/>
  <c r="W1784" i="11"/>
  <c r="W1785" i="11"/>
  <c r="W1786" i="11"/>
  <c r="W1787" i="11"/>
  <c r="W1788" i="11"/>
  <c r="W1789" i="11"/>
  <c r="W1790" i="11"/>
  <c r="W1791" i="11"/>
  <c r="W1792" i="11"/>
  <c r="W1793" i="11"/>
  <c r="W1794" i="11"/>
  <c r="W1795" i="11"/>
  <c r="W1796" i="11"/>
  <c r="W1797" i="11"/>
  <c r="W1798" i="11"/>
  <c r="W1799" i="11"/>
  <c r="W1800" i="11"/>
  <c r="W1801" i="11"/>
  <c r="W1802" i="11"/>
  <c r="W1803" i="11"/>
  <c r="W1804" i="11"/>
  <c r="W1805" i="11"/>
  <c r="W1806" i="11"/>
  <c r="W1807" i="11"/>
  <c r="W1808" i="11"/>
  <c r="W1809" i="11"/>
  <c r="W1810" i="11"/>
  <c r="W1811" i="11"/>
  <c r="W1812" i="11"/>
  <c r="W1813" i="11"/>
  <c r="W1814" i="11"/>
  <c r="W1815" i="11"/>
  <c r="W1816" i="11"/>
  <c r="W1817" i="11"/>
  <c r="W1818" i="11"/>
  <c r="W1819" i="11"/>
  <c r="W1820" i="11"/>
  <c r="W1821" i="11"/>
  <c r="W1822" i="11"/>
  <c r="W1823" i="11"/>
  <c r="W1824" i="11"/>
  <c r="W1825" i="11"/>
  <c r="W1826" i="11"/>
  <c r="W1827" i="11"/>
  <c r="W1828" i="11"/>
  <c r="W1829" i="11"/>
  <c r="W1830" i="11"/>
  <c r="W1831" i="11"/>
  <c r="W1832" i="11"/>
  <c r="W1833" i="11"/>
  <c r="W1834" i="11"/>
  <c r="W1835" i="11"/>
  <c r="W1836" i="11"/>
  <c r="W1837" i="11"/>
  <c r="W1838" i="11"/>
  <c r="W1839" i="11"/>
  <c r="W1840" i="11"/>
  <c r="W1841" i="11"/>
  <c r="W1842" i="11"/>
  <c r="W1843" i="11"/>
  <c r="W1844" i="11"/>
  <c r="W1845" i="11"/>
  <c r="W1846" i="11"/>
  <c r="W1847" i="11"/>
  <c r="W1848" i="11"/>
  <c r="W1849" i="11"/>
  <c r="W1850" i="11"/>
  <c r="W1851" i="11"/>
  <c r="W1852" i="11"/>
  <c r="W1853" i="11"/>
  <c r="W1854" i="11"/>
  <c r="W1855" i="11"/>
  <c r="W1856" i="11"/>
  <c r="W1857" i="11"/>
  <c r="W1858" i="11"/>
  <c r="W1859" i="11"/>
  <c r="W1860" i="11"/>
  <c r="W1861" i="11"/>
  <c r="W1862" i="11"/>
  <c r="W1863" i="11"/>
  <c r="W1864" i="11"/>
  <c r="W1865" i="11"/>
  <c r="W1866" i="11"/>
  <c r="W1867" i="11"/>
  <c r="W1868" i="11"/>
  <c r="W1869" i="11"/>
  <c r="W1870" i="11"/>
  <c r="W1871" i="11"/>
  <c r="W1872" i="11"/>
  <c r="W1873" i="11"/>
  <c r="W1874" i="11"/>
  <c r="W1875" i="11"/>
  <c r="W1876" i="11"/>
  <c r="W1877" i="11"/>
  <c r="W1878" i="11"/>
  <c r="W1879" i="11"/>
  <c r="W1880" i="11"/>
  <c r="W1881" i="11"/>
  <c r="W1882" i="11"/>
  <c r="W1883" i="11"/>
  <c r="W1884" i="11"/>
  <c r="W1885" i="11"/>
  <c r="W1886" i="11"/>
  <c r="W1887" i="11"/>
  <c r="W1888" i="11"/>
  <c r="W1889" i="11"/>
  <c r="W1890" i="11"/>
  <c r="W1891" i="11"/>
  <c r="W1892" i="11"/>
  <c r="W1893" i="11"/>
  <c r="W1894" i="11"/>
  <c r="W1895" i="11"/>
  <c r="W1896" i="11"/>
  <c r="W1897" i="11"/>
  <c r="W1898" i="11"/>
  <c r="W1899" i="11"/>
  <c r="W1900" i="11"/>
  <c r="W1901" i="11"/>
  <c r="W1902" i="11"/>
  <c r="W1903" i="11"/>
  <c r="W1904" i="11"/>
  <c r="W1905" i="11"/>
  <c r="W1906" i="11"/>
  <c r="W1907" i="11"/>
  <c r="W1908" i="11"/>
  <c r="W1909" i="11"/>
  <c r="W1910" i="11"/>
  <c r="W1911" i="11"/>
  <c r="W1912" i="11"/>
  <c r="W1913" i="11"/>
  <c r="W1914" i="11"/>
  <c r="W1915" i="11"/>
  <c r="W1916" i="11"/>
  <c r="W1917" i="11"/>
  <c r="W1918" i="11"/>
  <c r="W1919" i="11"/>
  <c r="W1920" i="11"/>
  <c r="W1921" i="11"/>
  <c r="W1922" i="11"/>
  <c r="W1923" i="11"/>
  <c r="W1924" i="11"/>
  <c r="W1925" i="11"/>
  <c r="W1926" i="11"/>
  <c r="W1927" i="11"/>
  <c r="W1928" i="11"/>
  <c r="W1929" i="11"/>
  <c r="W1930" i="11"/>
  <c r="W1931" i="11"/>
  <c r="W1932" i="11"/>
  <c r="W1933" i="11"/>
  <c r="W1934" i="11"/>
  <c r="W1935" i="11"/>
  <c r="W1936" i="11"/>
  <c r="W1937" i="11"/>
  <c r="W1938" i="11"/>
  <c r="W1939" i="11"/>
  <c r="W1940" i="11"/>
  <c r="W1941" i="11"/>
  <c r="W1942" i="11"/>
  <c r="W1943" i="11"/>
  <c r="W1944" i="11"/>
  <c r="W1945" i="11"/>
  <c r="W1946" i="11"/>
  <c r="W1947" i="11"/>
  <c r="W1948" i="11"/>
  <c r="W1949" i="11"/>
  <c r="W1950" i="11"/>
  <c r="W1951" i="11"/>
  <c r="W1952" i="11"/>
  <c r="W1953" i="11"/>
  <c r="W1954" i="11"/>
  <c r="W1955" i="11"/>
  <c r="W1956" i="11"/>
  <c r="W1957" i="11"/>
  <c r="W1958" i="11"/>
  <c r="W1959" i="11"/>
  <c r="W1960" i="11"/>
  <c r="W1961" i="11"/>
  <c r="W1962" i="11"/>
  <c r="W1963" i="11"/>
  <c r="W1964" i="11"/>
  <c r="W1965" i="11"/>
  <c r="W1966" i="11"/>
  <c r="W1967" i="11"/>
  <c r="W1968" i="11"/>
  <c r="W1969" i="11"/>
  <c r="W1970" i="11"/>
  <c r="W1971" i="11"/>
  <c r="W1972" i="11"/>
  <c r="W1973" i="11"/>
  <c r="W1974" i="11"/>
  <c r="W1975" i="11"/>
  <c r="W1976" i="11"/>
  <c r="W1977" i="11"/>
  <c r="W1978" i="11"/>
  <c r="W1979" i="11"/>
  <c r="W1980" i="11"/>
  <c r="W1981" i="11"/>
  <c r="W1982" i="11"/>
  <c r="W1983" i="11"/>
  <c r="W1984" i="11"/>
  <c r="W1985" i="11"/>
  <c r="W1986" i="11"/>
  <c r="W1987" i="11"/>
  <c r="W1988" i="11"/>
  <c r="W1989" i="11"/>
  <c r="W1990" i="11"/>
  <c r="W1991" i="11"/>
  <c r="W1992" i="11"/>
  <c r="W1993" i="11"/>
  <c r="W1994" i="11"/>
  <c r="W1995" i="11"/>
  <c r="W1996" i="11"/>
  <c r="W1997" i="11"/>
  <c r="W1998" i="11"/>
  <c r="W1999" i="11"/>
  <c r="W2000" i="11"/>
  <c r="W2001" i="11"/>
  <c r="W2002" i="11"/>
  <c r="W2003" i="11"/>
  <c r="W2004" i="11"/>
  <c r="W2005" i="11"/>
  <c r="W2006" i="11"/>
  <c r="W2007" i="11"/>
  <c r="W2008" i="11"/>
  <c r="W2009" i="11"/>
  <c r="W2010" i="11"/>
  <c r="W2011" i="11"/>
  <c r="W2012" i="11"/>
  <c r="W2013" i="11"/>
  <c r="W2014" i="11"/>
  <c r="W2015" i="11"/>
  <c r="W2016" i="11"/>
  <c r="W2017" i="11"/>
  <c r="W2018" i="11"/>
  <c r="W2019" i="11"/>
  <c r="W2020" i="11"/>
  <c r="W2021" i="11"/>
  <c r="W2022" i="11"/>
  <c r="W2023" i="11"/>
  <c r="W2024" i="11"/>
  <c r="W2025" i="11"/>
  <c r="W2026" i="11"/>
  <c r="W2027" i="11"/>
  <c r="W2028" i="11"/>
  <c r="W2029" i="11"/>
  <c r="W2030" i="11"/>
  <c r="W2031" i="11"/>
  <c r="W2032" i="11"/>
  <c r="W2033" i="11"/>
  <c r="W2034" i="11"/>
  <c r="W2035" i="11"/>
  <c r="W2036" i="11"/>
  <c r="W2037" i="11"/>
  <c r="W2038" i="11"/>
  <c r="W2039" i="11"/>
  <c r="W2040" i="11"/>
  <c r="W2041" i="11"/>
  <c r="W2042" i="11"/>
  <c r="W2043" i="11"/>
  <c r="W2044" i="11"/>
  <c r="W2045" i="11"/>
  <c r="W2046" i="11"/>
  <c r="W2047" i="11"/>
  <c r="W2048" i="11"/>
  <c r="W2049" i="11"/>
  <c r="W2050" i="11"/>
  <c r="W2051" i="11"/>
  <c r="W2052" i="11"/>
  <c r="W2053" i="11"/>
  <c r="W2054" i="11"/>
  <c r="W2055" i="11"/>
  <c r="W2056" i="11"/>
  <c r="W2057" i="11"/>
  <c r="W2058" i="11"/>
  <c r="W2059" i="11"/>
  <c r="W2060" i="11"/>
  <c r="W2061" i="11"/>
  <c r="W2062" i="11"/>
  <c r="W2063" i="11"/>
  <c r="W2064" i="11"/>
  <c r="W2065" i="11"/>
  <c r="W2066" i="11"/>
  <c r="W2067" i="11"/>
  <c r="W2068" i="11"/>
  <c r="W2069" i="11"/>
  <c r="W2070" i="11"/>
  <c r="W2071" i="11"/>
  <c r="W2072" i="11"/>
  <c r="W2073" i="11"/>
  <c r="W2074" i="11"/>
  <c r="W2075" i="11"/>
  <c r="W2076" i="11"/>
  <c r="W2077" i="11"/>
  <c r="W2078" i="11"/>
  <c r="W2079" i="11"/>
  <c r="W2080" i="11"/>
  <c r="W2081" i="11"/>
  <c r="W2082" i="11"/>
  <c r="W2083" i="11"/>
  <c r="W2084" i="11"/>
  <c r="W2085" i="11"/>
  <c r="W2086" i="11"/>
  <c r="W2087" i="11"/>
  <c r="W2088" i="11"/>
  <c r="W2089" i="11"/>
  <c r="W2090" i="11"/>
  <c r="W2091" i="11"/>
  <c r="W2092" i="11"/>
  <c r="W2093" i="11"/>
  <c r="W2094" i="11"/>
  <c r="W2095" i="11"/>
  <c r="W2096" i="11"/>
  <c r="W2097" i="11"/>
  <c r="W2098" i="11"/>
  <c r="W2099" i="11"/>
  <c r="W2100" i="11"/>
  <c r="W2101" i="11"/>
  <c r="W2102" i="11"/>
  <c r="W2103" i="11"/>
  <c r="W2104" i="11"/>
  <c r="W2105" i="11"/>
  <c r="W2106" i="11"/>
  <c r="W2107" i="11"/>
  <c r="W2108" i="11"/>
  <c r="W2109" i="11"/>
  <c r="W2110" i="11"/>
  <c r="W2111" i="11"/>
  <c r="W2112" i="11"/>
  <c r="W2113" i="11"/>
  <c r="W2114" i="11"/>
  <c r="W2115" i="11"/>
  <c r="W2116" i="11"/>
  <c r="W2117" i="11"/>
  <c r="W2118" i="11"/>
  <c r="W2119" i="11"/>
  <c r="W2120" i="11"/>
  <c r="W2121" i="11"/>
  <c r="W2122" i="11"/>
  <c r="W2123" i="11"/>
  <c r="W2124" i="11"/>
  <c r="W2125" i="11"/>
  <c r="W2126" i="11"/>
  <c r="W2127" i="11"/>
  <c r="W2128" i="11"/>
  <c r="W2129" i="11"/>
  <c r="W2130" i="11"/>
  <c r="W2131" i="11"/>
  <c r="W2132" i="11"/>
  <c r="W2133" i="11"/>
  <c r="W2134" i="11"/>
  <c r="W2135" i="11"/>
  <c r="W2136" i="11"/>
  <c r="W2137" i="11"/>
  <c r="W2138" i="11"/>
  <c r="W2139" i="11"/>
  <c r="W2140" i="11"/>
  <c r="W2141" i="11"/>
  <c r="W2142" i="11"/>
  <c r="W2143" i="11"/>
  <c r="W2144" i="11"/>
  <c r="W2145" i="11"/>
  <c r="W2146" i="11"/>
  <c r="W2147" i="11"/>
  <c r="W2148" i="11"/>
  <c r="W2149" i="11"/>
  <c r="W2150" i="11"/>
  <c r="W2151" i="11"/>
  <c r="W2152" i="11"/>
  <c r="W2153" i="11"/>
  <c r="W2154" i="11"/>
  <c r="W2155" i="11"/>
  <c r="W2156" i="11"/>
  <c r="W2157" i="11"/>
  <c r="W2158" i="11"/>
  <c r="W2159" i="11"/>
  <c r="W2160" i="11"/>
  <c r="W2161" i="11"/>
  <c r="W2162" i="11"/>
  <c r="W2163" i="11"/>
  <c r="W2164" i="11"/>
  <c r="W2165" i="11"/>
  <c r="W2166" i="11"/>
  <c r="W2167" i="11"/>
  <c r="W2168" i="11"/>
  <c r="W2169" i="11"/>
  <c r="W2170" i="11"/>
  <c r="W2171" i="11"/>
  <c r="W2172" i="11"/>
  <c r="W2173" i="11"/>
  <c r="W2174" i="11"/>
  <c r="W2175" i="11"/>
  <c r="W2176" i="11"/>
  <c r="W2177" i="11"/>
  <c r="W2178" i="11"/>
  <c r="W2179" i="11"/>
  <c r="W2180" i="11"/>
  <c r="W2181" i="11"/>
  <c r="W2182" i="11"/>
  <c r="W2183" i="11"/>
  <c r="W2184" i="11"/>
  <c r="W2185" i="11"/>
  <c r="W2186" i="11"/>
  <c r="W2187" i="11"/>
  <c r="W2188" i="11"/>
  <c r="W2189" i="11"/>
  <c r="W2190" i="11"/>
  <c r="W2191" i="11"/>
  <c r="W2192" i="11"/>
  <c r="W2193" i="11"/>
  <c r="W2194" i="11"/>
  <c r="W2195" i="11"/>
  <c r="W2196" i="11"/>
  <c r="W2197" i="11"/>
  <c r="W2198" i="11"/>
  <c r="W2199" i="11"/>
  <c r="W2200" i="11"/>
  <c r="W2201" i="11"/>
  <c r="W2202" i="11"/>
  <c r="W2203" i="11"/>
  <c r="W2204" i="11"/>
  <c r="W2205" i="11"/>
  <c r="W2206" i="11"/>
  <c r="W2207" i="11"/>
  <c r="W2208" i="11"/>
  <c r="W2209" i="11"/>
  <c r="W2210" i="11"/>
  <c r="W2211" i="11"/>
  <c r="W2212" i="11"/>
  <c r="W2213" i="11"/>
  <c r="W2214" i="11"/>
  <c r="W2215" i="11"/>
  <c r="W2216" i="11"/>
  <c r="W2217" i="11"/>
  <c r="W2218" i="11"/>
  <c r="W2219" i="11"/>
  <c r="W2220" i="11"/>
  <c r="W2221" i="11"/>
  <c r="W2222" i="11"/>
  <c r="W2223" i="11"/>
  <c r="W2224" i="11"/>
  <c r="W2225" i="11"/>
  <c r="W2226" i="11"/>
  <c r="W2227" i="11"/>
  <c r="W2228" i="11"/>
  <c r="W2229" i="11"/>
  <c r="W2230" i="11"/>
  <c r="W2231" i="11"/>
  <c r="W2232" i="11"/>
  <c r="W2233" i="11"/>
  <c r="W2234" i="11"/>
  <c r="W2235" i="11"/>
  <c r="W2236" i="11"/>
  <c r="W2237" i="11"/>
  <c r="W2238" i="11"/>
  <c r="W2239" i="11"/>
  <c r="W2240" i="11"/>
  <c r="W2241" i="11"/>
  <c r="W2242" i="11"/>
  <c r="W2243" i="11"/>
  <c r="W2244" i="11"/>
  <c r="W2245" i="11"/>
  <c r="W2246" i="11"/>
  <c r="W2247" i="11"/>
  <c r="W2248" i="11"/>
  <c r="W2249" i="11"/>
  <c r="W2250" i="11"/>
  <c r="W2251" i="11"/>
  <c r="W2252" i="11"/>
  <c r="W2253" i="11"/>
  <c r="W2254" i="11"/>
  <c r="W2255" i="11"/>
  <c r="W2256" i="11"/>
  <c r="W2257" i="11"/>
  <c r="W2258" i="11"/>
  <c r="W2259" i="11"/>
  <c r="W2260" i="11"/>
  <c r="W2261" i="11"/>
  <c r="W2262" i="11"/>
  <c r="W2263" i="11"/>
  <c r="W2264" i="11"/>
  <c r="W2265" i="11"/>
  <c r="W2266" i="11"/>
  <c r="W2267" i="11"/>
  <c r="W2268" i="11"/>
  <c r="W2269" i="11"/>
  <c r="W2270" i="11"/>
  <c r="W2271" i="11"/>
  <c r="W2272" i="11"/>
  <c r="W2273" i="11"/>
  <c r="W2274" i="11"/>
  <c r="W2275" i="11"/>
  <c r="W2276" i="11"/>
  <c r="W2277" i="11"/>
  <c r="W2278" i="11"/>
  <c r="W2279" i="11"/>
  <c r="W2280" i="11"/>
  <c r="W2281" i="11"/>
  <c r="W2282" i="11"/>
  <c r="W2283" i="11"/>
  <c r="W2284" i="11"/>
  <c r="W2285" i="11"/>
  <c r="W2286" i="11"/>
  <c r="W2287" i="11"/>
  <c r="W2288" i="11"/>
  <c r="W2289" i="11"/>
  <c r="W2290" i="11"/>
  <c r="W2291" i="11"/>
  <c r="W2292" i="11"/>
  <c r="W2293" i="11"/>
  <c r="W2294" i="11"/>
  <c r="W2295" i="11"/>
  <c r="W2296" i="11"/>
  <c r="W2297" i="11"/>
  <c r="W2298" i="11"/>
  <c r="W2299" i="11"/>
  <c r="W2300" i="11"/>
  <c r="W2301" i="11"/>
  <c r="W2302" i="11"/>
  <c r="W2303" i="11"/>
  <c r="W2304" i="11"/>
  <c r="W2305" i="11"/>
  <c r="W2306" i="11"/>
  <c r="W2307" i="11"/>
  <c r="W2308" i="11"/>
  <c r="W2309" i="11"/>
  <c r="W2310" i="11"/>
  <c r="W2311" i="11"/>
  <c r="W2312" i="11"/>
  <c r="W2313" i="11"/>
  <c r="W2314" i="11"/>
  <c r="W2315" i="11"/>
  <c r="W2316" i="11"/>
  <c r="W2317" i="11"/>
  <c r="W2318" i="11"/>
  <c r="W2319" i="11"/>
  <c r="W2320" i="11"/>
  <c r="W2321" i="11"/>
  <c r="W2322" i="11"/>
  <c r="W2323" i="11"/>
  <c r="W2324" i="11"/>
  <c r="W2325" i="11"/>
  <c r="W2326" i="11"/>
  <c r="W2327" i="11"/>
  <c r="W2328" i="11"/>
  <c r="W2329" i="11"/>
  <c r="W2330" i="11"/>
  <c r="W2331" i="11"/>
  <c r="W2332" i="11"/>
  <c r="W2333" i="11"/>
  <c r="W2334" i="11"/>
  <c r="W2335" i="11"/>
  <c r="W2336" i="11"/>
  <c r="W2337" i="11"/>
  <c r="W2338" i="11"/>
  <c r="W2339" i="11"/>
  <c r="W2340" i="11"/>
  <c r="W2341" i="11"/>
  <c r="W2342" i="11"/>
  <c r="W2343" i="11"/>
  <c r="W2344" i="11"/>
  <c r="W2345" i="11"/>
  <c r="W2346" i="11"/>
  <c r="W2347" i="11"/>
  <c r="W2348" i="11"/>
  <c r="W2349" i="11"/>
  <c r="W2350" i="11"/>
  <c r="W2351" i="11"/>
  <c r="W2352" i="11"/>
  <c r="W2353" i="11"/>
  <c r="W2354" i="11"/>
  <c r="W2355" i="11"/>
  <c r="W2356" i="11"/>
  <c r="W2357" i="11"/>
  <c r="W2358" i="11"/>
  <c r="W2359" i="11"/>
  <c r="W2360" i="11"/>
  <c r="W2361" i="11"/>
  <c r="W2362" i="11"/>
  <c r="W2363" i="11"/>
  <c r="W2364" i="11"/>
  <c r="W2365" i="11"/>
  <c r="W2366" i="11"/>
  <c r="W2367" i="11"/>
  <c r="W2368" i="11"/>
  <c r="W2369" i="11"/>
  <c r="W2370" i="11"/>
  <c r="W2371" i="11"/>
  <c r="W2372" i="11"/>
  <c r="W2373" i="11"/>
  <c r="W2374" i="11"/>
  <c r="W2375" i="11"/>
  <c r="W2376" i="11"/>
  <c r="W2377" i="11"/>
  <c r="W2378" i="11"/>
  <c r="W2379" i="11"/>
  <c r="W2380" i="11"/>
  <c r="W2381" i="11"/>
  <c r="W2382" i="11"/>
  <c r="W2383" i="11"/>
  <c r="W2384" i="11"/>
  <c r="W2385" i="11"/>
  <c r="W2386" i="11"/>
  <c r="W2387" i="11"/>
  <c r="W2388" i="11"/>
  <c r="W2389" i="11"/>
  <c r="W2390" i="11"/>
  <c r="W2391" i="11"/>
  <c r="W2392" i="11"/>
  <c r="W2393" i="11"/>
  <c r="W2394" i="11"/>
  <c r="W2395" i="11"/>
  <c r="W2396" i="11"/>
  <c r="W2397" i="11"/>
  <c r="W2398" i="11"/>
  <c r="W2399" i="11"/>
  <c r="W2400" i="11"/>
  <c r="W2401" i="11"/>
  <c r="W2402" i="11"/>
  <c r="W2403" i="11"/>
  <c r="W2404" i="11"/>
  <c r="W2405" i="11"/>
  <c r="W2406" i="11"/>
  <c r="W2407" i="11"/>
  <c r="W2408" i="11"/>
  <c r="W2409" i="11"/>
  <c r="W2410" i="11"/>
  <c r="W2411" i="11"/>
  <c r="W2412" i="11"/>
  <c r="W2413" i="11"/>
  <c r="W2414" i="11"/>
  <c r="W2415" i="11"/>
  <c r="W2416" i="11"/>
  <c r="W2417" i="11"/>
  <c r="W2418" i="11"/>
  <c r="W2419" i="11"/>
  <c r="W2420" i="11"/>
  <c r="W2421" i="11"/>
  <c r="W2422" i="11"/>
  <c r="W2423" i="11"/>
  <c r="W2424" i="11"/>
  <c r="W2425" i="11"/>
  <c r="W2426" i="11"/>
  <c r="W2427" i="11"/>
  <c r="W2428" i="11"/>
  <c r="W2429" i="11"/>
  <c r="W2430" i="11"/>
  <c r="W2431" i="11"/>
  <c r="W2432" i="11"/>
  <c r="W2433" i="11"/>
  <c r="W2434" i="11"/>
  <c r="W2435" i="11"/>
  <c r="W2436" i="11"/>
  <c r="W2437" i="11"/>
  <c r="W2438" i="11"/>
  <c r="W2439" i="11"/>
  <c r="W2440" i="11"/>
  <c r="W2441" i="11"/>
  <c r="W2442" i="11"/>
  <c r="W2443" i="11"/>
  <c r="W2444" i="11"/>
  <c r="W2445" i="11"/>
  <c r="W2446" i="11"/>
  <c r="W2447" i="11"/>
  <c r="W2448" i="11"/>
  <c r="W2449" i="11"/>
  <c r="W2450" i="11"/>
  <c r="W2451" i="11"/>
  <c r="W2452" i="11"/>
  <c r="W2453" i="11"/>
  <c r="W2454" i="11"/>
  <c r="W2455" i="11"/>
  <c r="W2456" i="11"/>
  <c r="W2457" i="11"/>
  <c r="W2458" i="11"/>
  <c r="W2459" i="11"/>
  <c r="W2460" i="11"/>
  <c r="W2461" i="11"/>
  <c r="W2462" i="11"/>
  <c r="W2463" i="11"/>
  <c r="W2464" i="11"/>
  <c r="W2465" i="11"/>
  <c r="W2466" i="11"/>
  <c r="W2467" i="11"/>
  <c r="W2468" i="11"/>
  <c r="W2469" i="11"/>
  <c r="W2470" i="11"/>
  <c r="W2471" i="11"/>
  <c r="W2472" i="11"/>
  <c r="W2473" i="11"/>
  <c r="W2474" i="11"/>
  <c r="W2475" i="11"/>
  <c r="W2476" i="11"/>
  <c r="W2477" i="11"/>
  <c r="W2478" i="11"/>
  <c r="W2479" i="11"/>
  <c r="W2480" i="11"/>
  <c r="W2481" i="11"/>
  <c r="W2482" i="11"/>
  <c r="W2483" i="11"/>
  <c r="W2484" i="11"/>
  <c r="W2485" i="11"/>
  <c r="W2486" i="11"/>
  <c r="W2487" i="11"/>
  <c r="W2488" i="11"/>
  <c r="W2489" i="11"/>
  <c r="W2490" i="11"/>
  <c r="W2491" i="11"/>
  <c r="W2492" i="11"/>
  <c r="W2493" i="11"/>
  <c r="W2494" i="11"/>
  <c r="W2495" i="11"/>
  <c r="W2496" i="11"/>
  <c r="W2497" i="11"/>
  <c r="W2498" i="11"/>
  <c r="W2499" i="11"/>
  <c r="W2500" i="11"/>
  <c r="W2501" i="11"/>
  <c r="W2502" i="11"/>
  <c r="W2503" i="11"/>
  <c r="W2504" i="11"/>
  <c r="W2505" i="11"/>
  <c r="W2506" i="11"/>
  <c r="W2507" i="11"/>
  <c r="W2508" i="11"/>
  <c r="W2509" i="11"/>
  <c r="W2510" i="11"/>
  <c r="W2511" i="11"/>
  <c r="W2512" i="11"/>
  <c r="W2513" i="11"/>
  <c r="W2514" i="11"/>
  <c r="W2515" i="11"/>
  <c r="W2516" i="11"/>
  <c r="W2517" i="11"/>
  <c r="W2518" i="11"/>
  <c r="W2519" i="11"/>
  <c r="W2520" i="11"/>
  <c r="W2521" i="11"/>
  <c r="W2522" i="11"/>
  <c r="W2523" i="11"/>
  <c r="W2524" i="11"/>
  <c r="W2525" i="11"/>
  <c r="W2526" i="11"/>
  <c r="W2527" i="11"/>
  <c r="W2528" i="11"/>
  <c r="W2529" i="11"/>
  <c r="W2530" i="11"/>
  <c r="W2531" i="11"/>
  <c r="W2532" i="11"/>
  <c r="W2533" i="11"/>
  <c r="W2534" i="11"/>
  <c r="W2535" i="11"/>
  <c r="W2536" i="11"/>
  <c r="W2537" i="11"/>
  <c r="W2538" i="11"/>
  <c r="W2539" i="11"/>
  <c r="W2540" i="11"/>
  <c r="W2541" i="11"/>
  <c r="W2542" i="11"/>
  <c r="W2543" i="11"/>
  <c r="W2544" i="11"/>
  <c r="W2545" i="11"/>
  <c r="W2546" i="11"/>
  <c r="W2547" i="11"/>
  <c r="W2548" i="11"/>
  <c r="W2549" i="11"/>
  <c r="W2550" i="11"/>
  <c r="W2551" i="11"/>
  <c r="W2552" i="11"/>
  <c r="W2553" i="11"/>
  <c r="W2554" i="11"/>
  <c r="W2555" i="11"/>
  <c r="W2556" i="11"/>
  <c r="W2557" i="11"/>
  <c r="W2558" i="11"/>
  <c r="W2559" i="11"/>
  <c r="W2560" i="11"/>
  <c r="W2561" i="11"/>
  <c r="W2562" i="11"/>
  <c r="W2563" i="11"/>
  <c r="W2564" i="11"/>
  <c r="W2565" i="11"/>
  <c r="W2566" i="11"/>
  <c r="W2567" i="11"/>
  <c r="W2568" i="11"/>
  <c r="W2569" i="11"/>
  <c r="W2570" i="11"/>
  <c r="W2571" i="11"/>
  <c r="W2572" i="11"/>
  <c r="W2573" i="11"/>
  <c r="W2574" i="11"/>
  <c r="W2575" i="11"/>
  <c r="W2576" i="11"/>
  <c r="W2577" i="11"/>
  <c r="W2578" i="11"/>
  <c r="W2579" i="11"/>
  <c r="W2580" i="11"/>
  <c r="W2581" i="11"/>
  <c r="W2582" i="11"/>
  <c r="W2583" i="11"/>
  <c r="W2584" i="11"/>
  <c r="W2585" i="11"/>
  <c r="W2586" i="11"/>
  <c r="W2587" i="11"/>
  <c r="W2588" i="11"/>
  <c r="W2589" i="11"/>
  <c r="W2590" i="11"/>
  <c r="W2591" i="11"/>
  <c r="W2592" i="11"/>
  <c r="W2593" i="11"/>
  <c r="W2594" i="11"/>
  <c r="W2595" i="11"/>
  <c r="W2596" i="11"/>
  <c r="W2597" i="11"/>
  <c r="W2598" i="11"/>
  <c r="W2599" i="11"/>
  <c r="W2600" i="11"/>
  <c r="W2601" i="11"/>
  <c r="W2602" i="11"/>
  <c r="W2603" i="11"/>
  <c r="W2604" i="11"/>
  <c r="W2605" i="11"/>
  <c r="W2606" i="11"/>
  <c r="W2607" i="11"/>
  <c r="W2608" i="11"/>
  <c r="W2609" i="11"/>
  <c r="W2610" i="11"/>
  <c r="W2611" i="11"/>
  <c r="W2612" i="11"/>
  <c r="W2613" i="11"/>
  <c r="W2614" i="11"/>
  <c r="W2615" i="11"/>
  <c r="W2616" i="11"/>
  <c r="W2617" i="11"/>
  <c r="W2618" i="11"/>
  <c r="W2619" i="11"/>
  <c r="W2620" i="11"/>
  <c r="W2621" i="11"/>
  <c r="W2622" i="11"/>
  <c r="W2623" i="11"/>
  <c r="W2624" i="11"/>
  <c r="W2625" i="11"/>
  <c r="W2626" i="11"/>
  <c r="W2627" i="11"/>
  <c r="W2628" i="11"/>
  <c r="W2629" i="11"/>
  <c r="W2630" i="11"/>
  <c r="W2631" i="11"/>
  <c r="W2632" i="11"/>
  <c r="W2633" i="11"/>
  <c r="W2634" i="11"/>
  <c r="W2635" i="11"/>
  <c r="W2636" i="11"/>
  <c r="W2637" i="11"/>
  <c r="W2638" i="11"/>
  <c r="W2639" i="11"/>
  <c r="W2640" i="11"/>
  <c r="W2641" i="11"/>
  <c r="W2642" i="11"/>
  <c r="W2643" i="11"/>
  <c r="W2644" i="11"/>
  <c r="W2645" i="11"/>
  <c r="W2646" i="11"/>
  <c r="W2647" i="11"/>
  <c r="W2648" i="11"/>
  <c r="W2649" i="11"/>
  <c r="W2650" i="11"/>
  <c r="W2651" i="11"/>
  <c r="W2652" i="11"/>
  <c r="W2653" i="11"/>
  <c r="W2654" i="11"/>
  <c r="W2655" i="11"/>
  <c r="W2656" i="11"/>
  <c r="W2657" i="11"/>
  <c r="W2658" i="11"/>
  <c r="W2659" i="11"/>
  <c r="W2660" i="11"/>
  <c r="W2661" i="11"/>
  <c r="W2662" i="11"/>
  <c r="W2663" i="11"/>
  <c r="W2664" i="11"/>
  <c r="W2665" i="11"/>
  <c r="W2666" i="11"/>
  <c r="W2667" i="11"/>
  <c r="W2668" i="11"/>
  <c r="W2669" i="11"/>
  <c r="W2670" i="11"/>
  <c r="W2671" i="11"/>
  <c r="W2672" i="11"/>
  <c r="W2673" i="11"/>
  <c r="W2674" i="11"/>
  <c r="W2675" i="11"/>
  <c r="W2676" i="11"/>
  <c r="W2677" i="11"/>
  <c r="W2678" i="11"/>
  <c r="W2679" i="11"/>
  <c r="W2680" i="11"/>
  <c r="W2681" i="11"/>
  <c r="W2682" i="11"/>
  <c r="W2683" i="11"/>
  <c r="W2684" i="11"/>
  <c r="W2685" i="11"/>
  <c r="W2686" i="11"/>
  <c r="W2687" i="11"/>
  <c r="W2688" i="11"/>
  <c r="W2689" i="11"/>
  <c r="W2690" i="11"/>
  <c r="W2691" i="11"/>
  <c r="W2692" i="11"/>
  <c r="W2693" i="11"/>
  <c r="W2694" i="11"/>
  <c r="W2695" i="11"/>
  <c r="W2696" i="11"/>
  <c r="W2697" i="11"/>
  <c r="W2698" i="11"/>
  <c r="W2699" i="11"/>
  <c r="W2700" i="11"/>
  <c r="W2701" i="11"/>
  <c r="W2702" i="11"/>
  <c r="W2703" i="11"/>
  <c r="W2704" i="11"/>
  <c r="W2705" i="11"/>
  <c r="W2706" i="11"/>
  <c r="W2707" i="11"/>
  <c r="W2708" i="11"/>
  <c r="W2709" i="11"/>
  <c r="W2710" i="11"/>
  <c r="W2711" i="11"/>
  <c r="W2712" i="11"/>
  <c r="W2713" i="11"/>
  <c r="W2714" i="11"/>
  <c r="W2715" i="11"/>
  <c r="W2716" i="11"/>
  <c r="W2717" i="11"/>
  <c r="W2718" i="11"/>
  <c r="W2719" i="11"/>
  <c r="W2720" i="11"/>
  <c r="W2721" i="11"/>
  <c r="W2722" i="11"/>
  <c r="W2723" i="11"/>
  <c r="W2724" i="11"/>
  <c r="W2725" i="11"/>
  <c r="W2726" i="11"/>
  <c r="W2727" i="11"/>
  <c r="W2728" i="11"/>
  <c r="W2729" i="11"/>
  <c r="W2730" i="11"/>
  <c r="W2731" i="11"/>
  <c r="W2732" i="11"/>
  <c r="W2733" i="11"/>
  <c r="W2734" i="11"/>
  <c r="W2735" i="11"/>
  <c r="W2736" i="11"/>
  <c r="W2737" i="11"/>
  <c r="W2738" i="11"/>
  <c r="W2739" i="11"/>
  <c r="W2740" i="11"/>
  <c r="W2741" i="11"/>
  <c r="W2742" i="11"/>
  <c r="W2743" i="11"/>
  <c r="W2744" i="11"/>
  <c r="W2745" i="11"/>
  <c r="W2746" i="11"/>
  <c r="W2747" i="11"/>
  <c r="W2748" i="11"/>
  <c r="W2749" i="11"/>
  <c r="W2750" i="11"/>
  <c r="W2751" i="11"/>
  <c r="W2752" i="11"/>
  <c r="W2753" i="11"/>
  <c r="W2754" i="11"/>
  <c r="W2755" i="11"/>
  <c r="W2756" i="11"/>
  <c r="W2757" i="11"/>
  <c r="W2758" i="11"/>
  <c r="W2759" i="11"/>
  <c r="W2760" i="11"/>
  <c r="W2761" i="11"/>
  <c r="W2762" i="11"/>
  <c r="W2763" i="11"/>
  <c r="W2764" i="11"/>
  <c r="W2765" i="11"/>
  <c r="W2766" i="11"/>
  <c r="W2767" i="11"/>
  <c r="W2768" i="11"/>
  <c r="W2769" i="11"/>
  <c r="W2770" i="11"/>
  <c r="W2771" i="11"/>
  <c r="W2772" i="11"/>
  <c r="W2773" i="11"/>
  <c r="W2774" i="11"/>
  <c r="W2775" i="11"/>
  <c r="W2776" i="11"/>
  <c r="W2777" i="11"/>
  <c r="W2778" i="11"/>
  <c r="W2779" i="11"/>
  <c r="W2780" i="11"/>
  <c r="W2781" i="11"/>
  <c r="W2782" i="11"/>
  <c r="W2783" i="11"/>
  <c r="W2784" i="11"/>
  <c r="W2785" i="11"/>
  <c r="W2786" i="11"/>
  <c r="W2787" i="11"/>
  <c r="W2788" i="11"/>
  <c r="W2789" i="11"/>
  <c r="W2790" i="11"/>
  <c r="W2791" i="11"/>
  <c r="W2792" i="11"/>
  <c r="W2793" i="11"/>
  <c r="W2794" i="11"/>
  <c r="W2795" i="11"/>
  <c r="W2796" i="11"/>
  <c r="W2797" i="11"/>
  <c r="W2798" i="11"/>
  <c r="W2799" i="11"/>
  <c r="W2800" i="11"/>
  <c r="W2801" i="11"/>
  <c r="W2802" i="11"/>
  <c r="W2803" i="11"/>
  <c r="W2804" i="11"/>
  <c r="W2805" i="11"/>
  <c r="W2806" i="11"/>
  <c r="W2807" i="11"/>
  <c r="W2808" i="11"/>
  <c r="W2809" i="11"/>
  <c r="W2810" i="11"/>
  <c r="W2811" i="11"/>
  <c r="W2812" i="11"/>
  <c r="W2813" i="11"/>
  <c r="W2814" i="11"/>
  <c r="W2815" i="11"/>
  <c r="W2816" i="11"/>
  <c r="W2817" i="11"/>
  <c r="W2818" i="11"/>
  <c r="W2819" i="11"/>
  <c r="W2820" i="11"/>
  <c r="W2821" i="11"/>
  <c r="W2822" i="11"/>
  <c r="W2823" i="11"/>
  <c r="W2824" i="11"/>
  <c r="W2825" i="11"/>
  <c r="W2826" i="11"/>
  <c r="W2827" i="11"/>
  <c r="W2828" i="11"/>
  <c r="W2829" i="11"/>
  <c r="W2830" i="11"/>
  <c r="W2831" i="11"/>
  <c r="W2832" i="11"/>
  <c r="W2833" i="11"/>
  <c r="W2834" i="11"/>
  <c r="W2835" i="11"/>
  <c r="W2836" i="11"/>
  <c r="W2837" i="11"/>
  <c r="W2838" i="11"/>
  <c r="W2839" i="11"/>
  <c r="W2840" i="11"/>
  <c r="W2841" i="11"/>
  <c r="W2842" i="11"/>
  <c r="W2843" i="11"/>
  <c r="W2844" i="11"/>
  <c r="W2845" i="11"/>
  <c r="W2846" i="11"/>
  <c r="W2847" i="11"/>
  <c r="W2848" i="11"/>
  <c r="W2849" i="11"/>
  <c r="W2850" i="11"/>
  <c r="W2851" i="11"/>
  <c r="W2852" i="11"/>
  <c r="W2853" i="11"/>
  <c r="W2854" i="11"/>
  <c r="W2855" i="11"/>
  <c r="W2856" i="11"/>
  <c r="W2857" i="11"/>
  <c r="W2858" i="11"/>
  <c r="W2859" i="11"/>
  <c r="W2860" i="11"/>
  <c r="W2861" i="11"/>
  <c r="W2862" i="11"/>
  <c r="W2863" i="11"/>
  <c r="W2864" i="11"/>
  <c r="W2865" i="11"/>
  <c r="W2866" i="11"/>
  <c r="W2867" i="11"/>
  <c r="W2868" i="11"/>
  <c r="W2869" i="11"/>
  <c r="W2870" i="11"/>
  <c r="W2871" i="11"/>
  <c r="W2872" i="11"/>
  <c r="W2873" i="11"/>
  <c r="W2874" i="11"/>
  <c r="W2875" i="11"/>
  <c r="W2876" i="11"/>
  <c r="W2877" i="11"/>
  <c r="W2878" i="11"/>
  <c r="W2879" i="11"/>
  <c r="W2880" i="11"/>
  <c r="W2881" i="11"/>
  <c r="W2882" i="11"/>
  <c r="W2883" i="11"/>
  <c r="W2884" i="11"/>
  <c r="W2885" i="11"/>
  <c r="W2886" i="11"/>
  <c r="W2887" i="11"/>
  <c r="W2888" i="11"/>
  <c r="W2889" i="11"/>
  <c r="W2890" i="11"/>
  <c r="W2891" i="11"/>
  <c r="W2892" i="11"/>
  <c r="W2893" i="11"/>
  <c r="W2894" i="11"/>
  <c r="W2895" i="11"/>
  <c r="W2896" i="11"/>
  <c r="W2897" i="11"/>
  <c r="W2898" i="11"/>
  <c r="W2899" i="11"/>
  <c r="W2900" i="11"/>
  <c r="W2901" i="11"/>
  <c r="W2902" i="11"/>
  <c r="W2903" i="11"/>
  <c r="W2904" i="11"/>
  <c r="W2905" i="11"/>
  <c r="W2906" i="11"/>
  <c r="W2907" i="11"/>
  <c r="W2908" i="11"/>
  <c r="W2909" i="11"/>
  <c r="W2910" i="11"/>
  <c r="W2911" i="11"/>
  <c r="W2912" i="11"/>
  <c r="W2913" i="11"/>
  <c r="W2914" i="11"/>
  <c r="W2915" i="11"/>
  <c r="W2916" i="11"/>
  <c r="W2917" i="11"/>
  <c r="W2918" i="11"/>
  <c r="W2919" i="11"/>
  <c r="W2920" i="11"/>
  <c r="W2921" i="11"/>
  <c r="W2922" i="11"/>
  <c r="W2923" i="11"/>
  <c r="W2924" i="11"/>
  <c r="W2925" i="11"/>
  <c r="W2926" i="11"/>
  <c r="W2927" i="11"/>
  <c r="W2928" i="11"/>
  <c r="W2929" i="11"/>
  <c r="W2930" i="11"/>
  <c r="W2931" i="11"/>
  <c r="W2932" i="11"/>
  <c r="W2933" i="11"/>
  <c r="W2934" i="11"/>
  <c r="W2935" i="11"/>
  <c r="W2936" i="11"/>
  <c r="W2937" i="11"/>
  <c r="W2938" i="11"/>
  <c r="W2939" i="11"/>
  <c r="W2940" i="11"/>
  <c r="W2941" i="11"/>
  <c r="W2942" i="11"/>
  <c r="W2943" i="11"/>
  <c r="W2944" i="11"/>
  <c r="W2945" i="11"/>
  <c r="W2946" i="11"/>
  <c r="W2947" i="11"/>
  <c r="W2948" i="11"/>
  <c r="W2949" i="11"/>
  <c r="W2950" i="11"/>
  <c r="W2951" i="11"/>
  <c r="W2952" i="11"/>
  <c r="W2953" i="11"/>
  <c r="W2954" i="11"/>
  <c r="W2955" i="11"/>
  <c r="W2956" i="11"/>
  <c r="W2957" i="11"/>
  <c r="W2958" i="11"/>
  <c r="W2959" i="11"/>
  <c r="W2960" i="11"/>
  <c r="W2961" i="11"/>
  <c r="W2962" i="11"/>
  <c r="W2963" i="11"/>
  <c r="W2964" i="11"/>
  <c r="W2965" i="11"/>
  <c r="W2966" i="11"/>
  <c r="W2967" i="11"/>
  <c r="W2968" i="11"/>
  <c r="W2969" i="11"/>
  <c r="W2970" i="11"/>
  <c r="W2971" i="11"/>
  <c r="W2972" i="11"/>
  <c r="W2973" i="11"/>
  <c r="W2974" i="11"/>
  <c r="W2975" i="11"/>
  <c r="W2976" i="11"/>
  <c r="W2977" i="11"/>
  <c r="W2978" i="11"/>
  <c r="W2979" i="11"/>
  <c r="W2980" i="11"/>
  <c r="W2981" i="11"/>
  <c r="W2982" i="11"/>
  <c r="W2983" i="11"/>
  <c r="W2984" i="11"/>
  <c r="W2985" i="11"/>
  <c r="W2986" i="11"/>
  <c r="W2987" i="11"/>
  <c r="W2988" i="11"/>
  <c r="W2989" i="11"/>
  <c r="W2990" i="11"/>
  <c r="W2991" i="11"/>
  <c r="W2992" i="11"/>
  <c r="W2993" i="11"/>
  <c r="W2994" i="11"/>
  <c r="W2995" i="11"/>
  <c r="W2996" i="11"/>
  <c r="W2997" i="11"/>
  <c r="W2998" i="11"/>
  <c r="W2999" i="11"/>
  <c r="W3000" i="11"/>
  <c r="W3001" i="11"/>
  <c r="W3002" i="11"/>
  <c r="W3003" i="11"/>
  <c r="W3004" i="11"/>
  <c r="W3005" i="11"/>
  <c r="W3006" i="11"/>
  <c r="W3007" i="11"/>
  <c r="W3008" i="11"/>
  <c r="W3009" i="11"/>
  <c r="W3010" i="11"/>
  <c r="W3011" i="11"/>
  <c r="W3012" i="11"/>
  <c r="W3013" i="11"/>
  <c r="W3014" i="11"/>
  <c r="W3015" i="11"/>
  <c r="W3016" i="11"/>
  <c r="W3017" i="11"/>
  <c r="W3018" i="11"/>
  <c r="W3019" i="11"/>
  <c r="W3020" i="11"/>
  <c r="W3021" i="11"/>
  <c r="W3022" i="11"/>
  <c r="W3023" i="11"/>
  <c r="W3024" i="11"/>
  <c r="W3025" i="11"/>
  <c r="W3026" i="11"/>
  <c r="W3027" i="11"/>
  <c r="W3028" i="11"/>
  <c r="W3029" i="11"/>
  <c r="W3030" i="11"/>
  <c r="W3031" i="11"/>
  <c r="W3032" i="11"/>
  <c r="W3033" i="11"/>
  <c r="W3034" i="11"/>
  <c r="W3035" i="11"/>
  <c r="W3036" i="11"/>
  <c r="W3037" i="11"/>
  <c r="W3038" i="11"/>
  <c r="W3039" i="11"/>
  <c r="W3040" i="11"/>
  <c r="W3041" i="11"/>
  <c r="W3042" i="11"/>
  <c r="W3043" i="11"/>
  <c r="W3044" i="11"/>
  <c r="W3045" i="11"/>
  <c r="W3046" i="11"/>
  <c r="W3047" i="11"/>
  <c r="W3048" i="11"/>
  <c r="W3049" i="11"/>
  <c r="W3050" i="11"/>
  <c r="W3051" i="11"/>
  <c r="W3052" i="11"/>
  <c r="W3053" i="11"/>
  <c r="W3054" i="11"/>
  <c r="W3055" i="11"/>
  <c r="W3056" i="11"/>
  <c r="W3057" i="11"/>
  <c r="W3058" i="11"/>
  <c r="W3059" i="11"/>
  <c r="W3060" i="11"/>
  <c r="W3061" i="11"/>
  <c r="W3062" i="11"/>
  <c r="W3063" i="11"/>
  <c r="W3064" i="11"/>
  <c r="W3065" i="11"/>
  <c r="W3066" i="11"/>
  <c r="W3067" i="11"/>
  <c r="W3068" i="11"/>
  <c r="W3069" i="11"/>
  <c r="W3070" i="11"/>
  <c r="W3071" i="11"/>
  <c r="W3072" i="11"/>
  <c r="W3073" i="11"/>
  <c r="W3074" i="11"/>
  <c r="W3075" i="11"/>
  <c r="W3076" i="11"/>
  <c r="W3077" i="11"/>
  <c r="W3078" i="11"/>
  <c r="W3079" i="11"/>
  <c r="W3080" i="11"/>
  <c r="W3081" i="11"/>
  <c r="W3082" i="11"/>
  <c r="W3083" i="11"/>
  <c r="W3084" i="11"/>
  <c r="W3085" i="11"/>
  <c r="W3086" i="11"/>
  <c r="W3087" i="11"/>
  <c r="W3088" i="11"/>
  <c r="W3089" i="11"/>
  <c r="W3090" i="11"/>
  <c r="W3091" i="11"/>
  <c r="W3092" i="11"/>
  <c r="W3093" i="11"/>
  <c r="W3094" i="11"/>
  <c r="W3095" i="11"/>
  <c r="W3096" i="11"/>
  <c r="W3097" i="11"/>
  <c r="W3098" i="11"/>
  <c r="W3099" i="11"/>
  <c r="W3100" i="11"/>
  <c r="W3101" i="11"/>
  <c r="W3102" i="11"/>
  <c r="W3103" i="11"/>
  <c r="W3104" i="11"/>
  <c r="W3105" i="11"/>
  <c r="W3106" i="11"/>
  <c r="W3107" i="11"/>
  <c r="W3108" i="11"/>
  <c r="W3109" i="11"/>
  <c r="W3110" i="11"/>
  <c r="W3111" i="11"/>
  <c r="W3112" i="11"/>
  <c r="W3113" i="11"/>
  <c r="W3114" i="11"/>
  <c r="W3115" i="11"/>
  <c r="W3116" i="11"/>
  <c r="W3117" i="11"/>
  <c r="W3118" i="11"/>
  <c r="W3119" i="11"/>
  <c r="W3120" i="11"/>
  <c r="W3121" i="11"/>
  <c r="W3122" i="11"/>
  <c r="W3123" i="11"/>
  <c r="W3124" i="11"/>
  <c r="W3125" i="11"/>
  <c r="W3126" i="11"/>
  <c r="W3127" i="11"/>
  <c r="W3128" i="11"/>
  <c r="W3129" i="11"/>
  <c r="W3130" i="11"/>
  <c r="W3131" i="11"/>
  <c r="W3132" i="11"/>
  <c r="W3133" i="11"/>
  <c r="W3134" i="11"/>
  <c r="W3135" i="11"/>
  <c r="W3136" i="11"/>
  <c r="W3137" i="11"/>
  <c r="W3138" i="11"/>
  <c r="W3139" i="11"/>
  <c r="W3140" i="11"/>
  <c r="W3141" i="11"/>
  <c r="W3142" i="11"/>
  <c r="W3143" i="11"/>
  <c r="W3144" i="11"/>
  <c r="W3145" i="11"/>
  <c r="W3146" i="11"/>
  <c r="W3147" i="11"/>
  <c r="W3148" i="11"/>
  <c r="W3149" i="11"/>
  <c r="W3150" i="11"/>
  <c r="W3151" i="11"/>
  <c r="W3152" i="11"/>
  <c r="W3153" i="11"/>
  <c r="W3154" i="11"/>
  <c r="W3155" i="11"/>
  <c r="W3156" i="11"/>
  <c r="W3157" i="11"/>
  <c r="W3158" i="11"/>
  <c r="W3159" i="11"/>
  <c r="W3160" i="11"/>
  <c r="W3161" i="11"/>
  <c r="W3162" i="11"/>
  <c r="W3163" i="11"/>
  <c r="W3164" i="11"/>
  <c r="W3165" i="11"/>
  <c r="W3166" i="11"/>
  <c r="W3167" i="11"/>
  <c r="W3168" i="11"/>
  <c r="W3169" i="11"/>
  <c r="W3170" i="11"/>
  <c r="W3171" i="11"/>
  <c r="W3172" i="11"/>
  <c r="W3173" i="11"/>
  <c r="W3174" i="11"/>
  <c r="W3175" i="11"/>
  <c r="W3176" i="11"/>
  <c r="W3177" i="11"/>
  <c r="W3178" i="11"/>
  <c r="W3179" i="11"/>
  <c r="W3180" i="11"/>
  <c r="W3181" i="11"/>
  <c r="W3182" i="11"/>
  <c r="W3183" i="11"/>
  <c r="W3184" i="11"/>
  <c r="W3185" i="11"/>
  <c r="W3186" i="11"/>
  <c r="W3187" i="11"/>
  <c r="W3188" i="11"/>
  <c r="W3189" i="11"/>
  <c r="W3190" i="11"/>
  <c r="W3191" i="11"/>
  <c r="W3192" i="11"/>
  <c r="W3193" i="11"/>
  <c r="W3194" i="11"/>
  <c r="W3195" i="11"/>
  <c r="W3196" i="11"/>
  <c r="W3197" i="11"/>
  <c r="W3198" i="11"/>
  <c r="W3199" i="11"/>
  <c r="W3200" i="11"/>
  <c r="W3201" i="11"/>
  <c r="W3202" i="11"/>
  <c r="W3203" i="11"/>
  <c r="W3204" i="11"/>
  <c r="W3205" i="11"/>
  <c r="W3206" i="11"/>
  <c r="W3207" i="11"/>
  <c r="W3208" i="11"/>
  <c r="W3209" i="11"/>
  <c r="W3210" i="11"/>
  <c r="W3211" i="11"/>
  <c r="W3212" i="11"/>
  <c r="W3213" i="11"/>
  <c r="W3214" i="11"/>
  <c r="W3215" i="11"/>
  <c r="W3216" i="11"/>
  <c r="W3217" i="11"/>
  <c r="W3218" i="11"/>
  <c r="W3219" i="11"/>
  <c r="W3220" i="11"/>
  <c r="W3221" i="11"/>
  <c r="W3222" i="11"/>
  <c r="W3223" i="11"/>
  <c r="W3224" i="11"/>
  <c r="W3225" i="11"/>
  <c r="W3226" i="11"/>
  <c r="W3227" i="11"/>
  <c r="W3228" i="11"/>
  <c r="W3229" i="11"/>
  <c r="W3230" i="11"/>
  <c r="W3231" i="11"/>
  <c r="W3232" i="11"/>
  <c r="W3233" i="11"/>
  <c r="W3234" i="11"/>
  <c r="W3235" i="11"/>
  <c r="W3236" i="11"/>
  <c r="W3237" i="11"/>
  <c r="W3238" i="11"/>
  <c r="W3239" i="11"/>
  <c r="W3240" i="11"/>
  <c r="W3241" i="11"/>
  <c r="W3242" i="11"/>
  <c r="W3243" i="11"/>
  <c r="W3244" i="11"/>
  <c r="W3245" i="11"/>
  <c r="W3246" i="11"/>
  <c r="W3247" i="11"/>
  <c r="W3248" i="11"/>
  <c r="W3249" i="11"/>
  <c r="W3250" i="11"/>
  <c r="W3251" i="11"/>
  <c r="W3252" i="11"/>
  <c r="W3253" i="11"/>
  <c r="W3254" i="11"/>
  <c r="W3255" i="11"/>
  <c r="W3256" i="11"/>
  <c r="W3257" i="11"/>
  <c r="W3258" i="11"/>
  <c r="W3259" i="11"/>
  <c r="W3260" i="11"/>
  <c r="W3261" i="11"/>
  <c r="W3262" i="11"/>
  <c r="W3263" i="11"/>
  <c r="W3264" i="11"/>
  <c r="W3265" i="11"/>
  <c r="W3266" i="11"/>
  <c r="W3267" i="11"/>
  <c r="W3268" i="11"/>
  <c r="W3269" i="11"/>
  <c r="W3270" i="11"/>
  <c r="W3271" i="11"/>
  <c r="W3272" i="11"/>
  <c r="W3273" i="11"/>
  <c r="W3274" i="11"/>
  <c r="W3275" i="11"/>
  <c r="W3276" i="11"/>
  <c r="W3277" i="11"/>
  <c r="W3278" i="11"/>
  <c r="W3279" i="11"/>
  <c r="W3280" i="11"/>
  <c r="W3281" i="11"/>
  <c r="W3282" i="11"/>
  <c r="W3283" i="11"/>
  <c r="W3284" i="11"/>
  <c r="W3285" i="11"/>
  <c r="W3286" i="11"/>
  <c r="W3287" i="11"/>
  <c r="W3288" i="11"/>
  <c r="W3289" i="11"/>
  <c r="W3290" i="11"/>
  <c r="W3291" i="11"/>
  <c r="W3292" i="11"/>
  <c r="W3293" i="11"/>
  <c r="W3294" i="11"/>
  <c r="W3295" i="11"/>
  <c r="W3296" i="11"/>
  <c r="W3297" i="11"/>
  <c r="W3298" i="11"/>
  <c r="W3299" i="11"/>
  <c r="W3300" i="11"/>
  <c r="W3301" i="11"/>
  <c r="W3302" i="11"/>
  <c r="W3303" i="11"/>
  <c r="W3304" i="11"/>
  <c r="W3305" i="11"/>
  <c r="W3306" i="11"/>
  <c r="W3307" i="11"/>
  <c r="W3308" i="11"/>
  <c r="W3309" i="11"/>
  <c r="W3310" i="11"/>
  <c r="W3311" i="11"/>
  <c r="W3312" i="11"/>
  <c r="W3313" i="11"/>
  <c r="W3314" i="11"/>
  <c r="W3315" i="11"/>
  <c r="W3316" i="11"/>
  <c r="W3317" i="11"/>
  <c r="W3318" i="11"/>
  <c r="W3319" i="11"/>
  <c r="W3320" i="11"/>
  <c r="W3321" i="11"/>
  <c r="W3322" i="11"/>
  <c r="W3323" i="11"/>
  <c r="W3324" i="11"/>
  <c r="W3325" i="11"/>
  <c r="W3326" i="11"/>
  <c r="W3327" i="11"/>
  <c r="W3328" i="11"/>
  <c r="W3329" i="11"/>
  <c r="W3330" i="11"/>
  <c r="W3331" i="11"/>
  <c r="W3332" i="11"/>
  <c r="W3333" i="11"/>
  <c r="W3334" i="11"/>
  <c r="W3335" i="11"/>
  <c r="W3336" i="11"/>
  <c r="W3337" i="11"/>
  <c r="W3338" i="11"/>
  <c r="W3339" i="11"/>
  <c r="W3340" i="11"/>
  <c r="W3341" i="11"/>
  <c r="W3342" i="11"/>
  <c r="W3343" i="11"/>
  <c r="W3344" i="11"/>
  <c r="W3345" i="11"/>
  <c r="W3346" i="11"/>
  <c r="W3347" i="11"/>
  <c r="W3348" i="11"/>
  <c r="W3349" i="11"/>
  <c r="W3350" i="11"/>
  <c r="W3351" i="11"/>
  <c r="W3352" i="11"/>
  <c r="W3353" i="11"/>
  <c r="W3354" i="11"/>
  <c r="W3355" i="11"/>
  <c r="W3356" i="11"/>
  <c r="W3357" i="11"/>
  <c r="W3358" i="11"/>
  <c r="W3359" i="11"/>
  <c r="W3360" i="11"/>
  <c r="W3361" i="11"/>
  <c r="W3362" i="11"/>
  <c r="W3363" i="11"/>
  <c r="W3364" i="11"/>
  <c r="W3365" i="11"/>
  <c r="W3366" i="11"/>
  <c r="W3367" i="11"/>
  <c r="W3368" i="11"/>
  <c r="W3369" i="11"/>
  <c r="W3370" i="11"/>
  <c r="W3371" i="11"/>
  <c r="W3372" i="11"/>
  <c r="W3373" i="11"/>
  <c r="W3374" i="11"/>
  <c r="W3375" i="11"/>
  <c r="W3376" i="11"/>
  <c r="W3377" i="11"/>
  <c r="W3378" i="11"/>
  <c r="W3379" i="11"/>
  <c r="W3380" i="11"/>
  <c r="W3381" i="11"/>
  <c r="W3382" i="11"/>
  <c r="W3383" i="11"/>
  <c r="W3384" i="11"/>
  <c r="W3385" i="11"/>
  <c r="W3386" i="11"/>
  <c r="W3387" i="11"/>
  <c r="W3388" i="11"/>
  <c r="W3389" i="11"/>
  <c r="W3390" i="11"/>
  <c r="W3391" i="11"/>
  <c r="W3392" i="11"/>
  <c r="W3393" i="11"/>
  <c r="W3394" i="11"/>
  <c r="W3395" i="11"/>
  <c r="W3396" i="11"/>
  <c r="W3397" i="11"/>
  <c r="W3398" i="11"/>
  <c r="W3399" i="11"/>
  <c r="W3400" i="11"/>
  <c r="W3401" i="11"/>
  <c r="W3402" i="11"/>
  <c r="W3403" i="11"/>
  <c r="W3404" i="11"/>
  <c r="W3405" i="11"/>
  <c r="W3406" i="11"/>
  <c r="W3407" i="11"/>
  <c r="W3408" i="11"/>
  <c r="W3409" i="11"/>
  <c r="W3410" i="11"/>
  <c r="W3411" i="11"/>
  <c r="W3412" i="11"/>
  <c r="W3413" i="11"/>
  <c r="W3414" i="11"/>
  <c r="W3415" i="11"/>
  <c r="W3416" i="11"/>
  <c r="W3417" i="11"/>
  <c r="W3418" i="11"/>
  <c r="W3419" i="11"/>
  <c r="W3420" i="11"/>
  <c r="W3421" i="11"/>
  <c r="W3422" i="11"/>
  <c r="W3423" i="11"/>
  <c r="W3424" i="11"/>
  <c r="W3425" i="11"/>
  <c r="W3426" i="11"/>
  <c r="W3427" i="11"/>
  <c r="W3428" i="11"/>
  <c r="W3429" i="11"/>
  <c r="W3430" i="11"/>
  <c r="W3431" i="11"/>
  <c r="W3432" i="11"/>
  <c r="W3433" i="11"/>
  <c r="W3434" i="11"/>
  <c r="W3435" i="11"/>
  <c r="W3436" i="11"/>
  <c r="W3437" i="11"/>
  <c r="W3438" i="11"/>
  <c r="W3439" i="11"/>
  <c r="W3440" i="11"/>
  <c r="W3441" i="11"/>
  <c r="W3442" i="11"/>
  <c r="W3443" i="11"/>
  <c r="W3444" i="11"/>
  <c r="W3445" i="11"/>
  <c r="W3446" i="11"/>
  <c r="W3447" i="11"/>
  <c r="W3448" i="11"/>
  <c r="W3449" i="11"/>
  <c r="W3450" i="11"/>
  <c r="W3451" i="11"/>
  <c r="W3452" i="11"/>
  <c r="W3453" i="11"/>
  <c r="W3454" i="11"/>
  <c r="W3455" i="11"/>
  <c r="W3456" i="11"/>
  <c r="W3457" i="11"/>
  <c r="W3458" i="11"/>
  <c r="W3459" i="11"/>
  <c r="W3460" i="11"/>
  <c r="W3461" i="11"/>
  <c r="W3462" i="11"/>
  <c r="W3463" i="11"/>
  <c r="W3464" i="11"/>
  <c r="W3465" i="11"/>
  <c r="W3466" i="11"/>
  <c r="W3467" i="11"/>
  <c r="W3468" i="11"/>
  <c r="W3469" i="11"/>
  <c r="W3470" i="11"/>
  <c r="W3471" i="11"/>
  <c r="W3472" i="11"/>
  <c r="W3473" i="11"/>
  <c r="W3474" i="11"/>
  <c r="W3475" i="11"/>
  <c r="W3476" i="11"/>
  <c r="W3477" i="11"/>
  <c r="W3478" i="11"/>
  <c r="W3479" i="11"/>
  <c r="W3480" i="11"/>
  <c r="W3481" i="11"/>
  <c r="W3482" i="11"/>
  <c r="W3483" i="11"/>
  <c r="W3484" i="11"/>
  <c r="W3485" i="11"/>
  <c r="W3486" i="11"/>
  <c r="W3487" i="11"/>
  <c r="W3488" i="11"/>
  <c r="W3489" i="11"/>
  <c r="W3490" i="11"/>
  <c r="W3491" i="11"/>
  <c r="W3492" i="11"/>
  <c r="W3493" i="11"/>
  <c r="W3494" i="11"/>
  <c r="W3495" i="11"/>
  <c r="W3496" i="11"/>
  <c r="W3497" i="11"/>
  <c r="W3498" i="11"/>
  <c r="W3499" i="11"/>
  <c r="W3500" i="11"/>
  <c r="W3501" i="11"/>
  <c r="W3502" i="11"/>
  <c r="W3503" i="11"/>
  <c r="W3504" i="11"/>
  <c r="W3505" i="11"/>
  <c r="W3506" i="11"/>
  <c r="W3507" i="11"/>
  <c r="W3508" i="11"/>
  <c r="W3509" i="11"/>
  <c r="W3510" i="11"/>
  <c r="W3511" i="11"/>
  <c r="W3512" i="11"/>
  <c r="W3513" i="11"/>
  <c r="W3514" i="11"/>
  <c r="W3515" i="11"/>
  <c r="W3516" i="11"/>
  <c r="W3517" i="11"/>
  <c r="W3518" i="11"/>
  <c r="W3519" i="11"/>
  <c r="W3520" i="11"/>
  <c r="W3521" i="11"/>
  <c r="W3522" i="11"/>
  <c r="W3523" i="11"/>
  <c r="W3524" i="11"/>
  <c r="W3525" i="11"/>
  <c r="W3526" i="11"/>
  <c r="W3527" i="11"/>
  <c r="W3528" i="11"/>
  <c r="W3529" i="11"/>
  <c r="W3530" i="11"/>
  <c r="W3531" i="11"/>
  <c r="W3532" i="11"/>
  <c r="W3533" i="11"/>
  <c r="W3534" i="11"/>
  <c r="W3535" i="11"/>
  <c r="W3536" i="11"/>
  <c r="W3537" i="11"/>
  <c r="W3538" i="11"/>
  <c r="W3539" i="11"/>
  <c r="W3540" i="11"/>
  <c r="W3541" i="11"/>
  <c r="W3542" i="11"/>
  <c r="W3543" i="11"/>
  <c r="W3544" i="11"/>
  <c r="W3545" i="11"/>
  <c r="W3546" i="11"/>
  <c r="W3547" i="11"/>
  <c r="W3548" i="11"/>
  <c r="W3549" i="11"/>
  <c r="W3550" i="11"/>
  <c r="W3551" i="11"/>
  <c r="W3552" i="11"/>
  <c r="W3553" i="11"/>
  <c r="W3554" i="11"/>
  <c r="W3555" i="11"/>
  <c r="W3556" i="11"/>
  <c r="W3557" i="11"/>
  <c r="W3558" i="11"/>
  <c r="W3559" i="11"/>
  <c r="W3560" i="11"/>
  <c r="W3561" i="11"/>
  <c r="W3562" i="11"/>
  <c r="W3563" i="11"/>
  <c r="W3564" i="11"/>
  <c r="W3565" i="11"/>
  <c r="W3566" i="11"/>
  <c r="W3567" i="11"/>
  <c r="W3568" i="11"/>
  <c r="X9" i="11"/>
  <c r="X10" i="11"/>
  <c r="X11" i="11"/>
  <c r="X12" i="11"/>
  <c r="X13" i="11"/>
  <c r="X14" i="11"/>
  <c r="X15" i="11"/>
  <c r="X16" i="11"/>
  <c r="X17" i="11"/>
  <c r="X18" i="11"/>
  <c r="X19" i="11"/>
  <c r="X20" i="11"/>
  <c r="X21" i="11"/>
  <c r="X22" i="11"/>
  <c r="X23" i="11"/>
  <c r="X24" i="11"/>
  <c r="X25" i="11"/>
  <c r="X26" i="11"/>
  <c r="X27" i="11"/>
  <c r="X28" i="11"/>
  <c r="X29" i="11"/>
  <c r="X30" i="11"/>
  <c r="X31" i="11"/>
  <c r="X32" i="11"/>
  <c r="X33" i="11"/>
  <c r="X34" i="11"/>
  <c r="X35" i="11"/>
  <c r="X36" i="11"/>
  <c r="X37" i="11"/>
  <c r="X38" i="11"/>
  <c r="X39" i="11"/>
  <c r="X40" i="11"/>
  <c r="X41" i="11"/>
  <c r="X42" i="11"/>
  <c r="X43" i="11"/>
  <c r="X44" i="11"/>
  <c r="X45" i="11"/>
  <c r="X46" i="11"/>
  <c r="X47" i="11"/>
  <c r="X48" i="11"/>
  <c r="X49" i="11"/>
  <c r="X50" i="11"/>
  <c r="X51" i="11"/>
  <c r="X52" i="11"/>
  <c r="X53" i="11"/>
  <c r="X54" i="11"/>
  <c r="X55" i="11"/>
  <c r="X56" i="11"/>
  <c r="X57" i="11"/>
  <c r="X58" i="11"/>
  <c r="X59" i="11"/>
  <c r="X60" i="11"/>
  <c r="X61" i="11"/>
  <c r="X62" i="11"/>
  <c r="X63" i="11"/>
  <c r="X64" i="11"/>
  <c r="X65" i="11"/>
  <c r="X66" i="11"/>
  <c r="X67" i="11"/>
  <c r="X68" i="11"/>
  <c r="X69" i="11"/>
  <c r="X70" i="11"/>
  <c r="X71" i="11"/>
  <c r="X72" i="11"/>
  <c r="X73" i="11"/>
  <c r="X74" i="11"/>
  <c r="X75" i="11"/>
  <c r="X76" i="11"/>
  <c r="X77" i="11"/>
  <c r="X78" i="11"/>
  <c r="X79" i="11"/>
  <c r="X80" i="11"/>
  <c r="X81" i="11"/>
  <c r="X82" i="11"/>
  <c r="X83" i="11"/>
  <c r="X84" i="11"/>
  <c r="X85" i="11"/>
  <c r="X86" i="11"/>
  <c r="X87" i="11"/>
  <c r="X88" i="11"/>
  <c r="X89" i="11"/>
  <c r="X90" i="11"/>
  <c r="X91" i="11"/>
  <c r="X92" i="11"/>
  <c r="X93" i="11"/>
  <c r="X94" i="11"/>
  <c r="X95" i="11"/>
  <c r="X96" i="11"/>
  <c r="X97" i="11"/>
  <c r="X98" i="11"/>
  <c r="X99" i="11"/>
  <c r="X100" i="11"/>
  <c r="X101" i="11"/>
  <c r="X102" i="11"/>
  <c r="X103" i="11"/>
  <c r="X104" i="11"/>
  <c r="X105" i="11"/>
  <c r="X106" i="11"/>
  <c r="X107" i="11"/>
  <c r="X108" i="11"/>
  <c r="X109" i="11"/>
  <c r="X110" i="11"/>
  <c r="X111" i="11"/>
  <c r="X112" i="11"/>
  <c r="X113" i="11"/>
  <c r="X114" i="11"/>
  <c r="X115" i="11"/>
  <c r="X116" i="11"/>
  <c r="X117" i="11"/>
  <c r="X118" i="11"/>
  <c r="X119" i="11"/>
  <c r="X120" i="11"/>
  <c r="X121" i="11"/>
  <c r="X122" i="11"/>
  <c r="X123" i="11"/>
  <c r="X124" i="11"/>
  <c r="X125" i="11"/>
  <c r="X126" i="11"/>
  <c r="X127" i="11"/>
  <c r="X128" i="11"/>
  <c r="X129" i="11"/>
  <c r="X130" i="11"/>
  <c r="X131" i="11"/>
  <c r="X132" i="11"/>
  <c r="X133" i="11"/>
  <c r="X134" i="11"/>
  <c r="X135" i="11"/>
  <c r="X136" i="11"/>
  <c r="X137" i="11"/>
  <c r="X138" i="11"/>
  <c r="X139" i="11"/>
  <c r="X140" i="11"/>
  <c r="X141" i="11"/>
  <c r="X142" i="11"/>
  <c r="X143" i="11"/>
  <c r="X144" i="11"/>
  <c r="X145" i="11"/>
  <c r="X146" i="11"/>
  <c r="X147" i="11"/>
  <c r="X148" i="11"/>
  <c r="X149" i="11"/>
  <c r="X150" i="11"/>
  <c r="X151" i="11"/>
  <c r="X152" i="11"/>
  <c r="X153" i="11"/>
  <c r="X154" i="11"/>
  <c r="X155" i="11"/>
  <c r="X156" i="11"/>
  <c r="X157" i="11"/>
  <c r="X158" i="11"/>
  <c r="X159" i="11"/>
  <c r="X160" i="11"/>
  <c r="X161" i="11"/>
  <c r="X162" i="11"/>
  <c r="X163" i="11"/>
  <c r="X164" i="11"/>
  <c r="X165" i="11"/>
  <c r="X166" i="11"/>
  <c r="X167" i="11"/>
  <c r="X168" i="11"/>
  <c r="X169" i="11"/>
  <c r="X170" i="11"/>
  <c r="X171" i="11"/>
  <c r="X172" i="11"/>
  <c r="X173" i="11"/>
  <c r="X174" i="11"/>
  <c r="X175" i="11"/>
  <c r="X176" i="11"/>
  <c r="X177" i="11"/>
  <c r="X178" i="11"/>
  <c r="X179" i="11"/>
  <c r="X180" i="11"/>
  <c r="X181" i="11"/>
  <c r="X182" i="11"/>
  <c r="X183" i="11"/>
  <c r="X184" i="11"/>
  <c r="X185" i="11"/>
  <c r="X186" i="11"/>
  <c r="X187" i="11"/>
  <c r="X188" i="11"/>
  <c r="X189" i="11"/>
  <c r="X190" i="11"/>
  <c r="X191" i="11"/>
  <c r="X192" i="11"/>
  <c r="X193" i="11"/>
  <c r="X194" i="11"/>
  <c r="X195" i="11"/>
  <c r="X196" i="11"/>
  <c r="X197" i="11"/>
  <c r="X198" i="11"/>
  <c r="X199" i="11"/>
  <c r="X200" i="11"/>
  <c r="X201" i="11"/>
  <c r="X202" i="11"/>
  <c r="X203" i="11"/>
  <c r="X204" i="11"/>
  <c r="X205" i="11"/>
  <c r="X206" i="11"/>
  <c r="X207" i="11"/>
  <c r="X208" i="11"/>
  <c r="X209" i="11"/>
  <c r="X210" i="11"/>
  <c r="X211" i="11"/>
  <c r="X212" i="11"/>
  <c r="X213" i="11"/>
  <c r="X214" i="11"/>
  <c r="X215" i="11"/>
  <c r="X216" i="11"/>
  <c r="X217" i="11"/>
  <c r="X218" i="11"/>
  <c r="X219" i="11"/>
  <c r="X220" i="11"/>
  <c r="X221" i="11"/>
  <c r="X222" i="11"/>
  <c r="X223" i="11"/>
  <c r="X224" i="11"/>
  <c r="X225" i="11"/>
  <c r="X226" i="11"/>
  <c r="X227" i="11"/>
  <c r="X228" i="11"/>
  <c r="X229" i="11"/>
  <c r="X230" i="11"/>
  <c r="X231" i="11"/>
  <c r="X232" i="11"/>
  <c r="X233" i="11"/>
  <c r="X234" i="11"/>
  <c r="X235" i="11"/>
  <c r="X236" i="11"/>
  <c r="X237" i="11"/>
  <c r="X238" i="11"/>
  <c r="X239" i="11"/>
  <c r="X240" i="11"/>
  <c r="X241" i="11"/>
  <c r="X242" i="11"/>
  <c r="X243" i="11"/>
  <c r="X244" i="11"/>
  <c r="X245" i="11"/>
  <c r="X246" i="11"/>
  <c r="X247" i="11"/>
  <c r="X248" i="11"/>
  <c r="X249" i="11"/>
  <c r="X250" i="11"/>
  <c r="X251" i="11"/>
  <c r="X252" i="11"/>
  <c r="X253" i="11"/>
  <c r="X254" i="11"/>
  <c r="X255" i="11"/>
  <c r="X256" i="11"/>
  <c r="X257" i="11"/>
  <c r="X258" i="11"/>
  <c r="X259" i="11"/>
  <c r="X260" i="11"/>
  <c r="X261" i="11"/>
  <c r="X262" i="11"/>
  <c r="X263" i="11"/>
  <c r="X264" i="11"/>
  <c r="X265" i="11"/>
  <c r="X266" i="11"/>
  <c r="X267" i="11"/>
  <c r="X268" i="11"/>
  <c r="X269" i="11"/>
  <c r="X270" i="11"/>
  <c r="X271" i="11"/>
  <c r="X272" i="11"/>
  <c r="X273" i="11"/>
  <c r="X274" i="11"/>
  <c r="X275" i="11"/>
  <c r="X276" i="11"/>
  <c r="X277" i="11"/>
  <c r="X278" i="11"/>
  <c r="X279" i="11"/>
  <c r="X280" i="11"/>
  <c r="X281" i="11"/>
  <c r="X282" i="11"/>
  <c r="X283" i="11"/>
  <c r="X284" i="11"/>
  <c r="X285" i="11"/>
  <c r="X286" i="11"/>
  <c r="X287" i="11"/>
  <c r="X288" i="11"/>
  <c r="X289" i="11"/>
  <c r="X290" i="11"/>
  <c r="X291" i="11"/>
  <c r="X292" i="11"/>
  <c r="X293" i="11"/>
  <c r="X294" i="11"/>
  <c r="X295" i="11"/>
  <c r="X296" i="11"/>
  <c r="X297" i="11"/>
  <c r="X298" i="11"/>
  <c r="X299" i="11"/>
  <c r="X300" i="11"/>
  <c r="X301" i="11"/>
  <c r="X302" i="11"/>
  <c r="X303" i="11"/>
  <c r="X304" i="11"/>
  <c r="X305" i="11"/>
  <c r="X306" i="11"/>
  <c r="X307" i="11"/>
  <c r="X308" i="11"/>
  <c r="X309" i="11"/>
  <c r="X310" i="11"/>
  <c r="X311" i="11"/>
  <c r="X312" i="11"/>
  <c r="X313" i="11"/>
  <c r="X314" i="11"/>
  <c r="X315" i="11"/>
  <c r="X316" i="11"/>
  <c r="X317" i="11"/>
  <c r="X318" i="11"/>
  <c r="X319" i="11"/>
  <c r="X320" i="11"/>
  <c r="X321" i="11"/>
  <c r="X322" i="11"/>
  <c r="X323" i="11"/>
  <c r="X324" i="11"/>
  <c r="X325" i="11"/>
  <c r="X326" i="11"/>
  <c r="X327" i="11"/>
  <c r="X328" i="11"/>
  <c r="X329" i="11"/>
  <c r="X330" i="11"/>
  <c r="X331" i="11"/>
  <c r="X332" i="11"/>
  <c r="X333" i="11"/>
  <c r="X334" i="11"/>
  <c r="X335" i="11"/>
  <c r="X336" i="11"/>
  <c r="X337" i="11"/>
  <c r="X338" i="11"/>
  <c r="X339" i="11"/>
  <c r="X340" i="11"/>
  <c r="X341" i="11"/>
  <c r="X342" i="11"/>
  <c r="X343" i="11"/>
  <c r="X344" i="11"/>
  <c r="X345" i="11"/>
  <c r="X346" i="11"/>
  <c r="X347" i="11"/>
  <c r="X348" i="11"/>
  <c r="X349" i="11"/>
  <c r="X350" i="11"/>
  <c r="X351" i="11"/>
  <c r="X352" i="11"/>
  <c r="X353" i="11"/>
  <c r="X354" i="11"/>
  <c r="X355" i="11"/>
  <c r="X356" i="11"/>
  <c r="X357" i="11"/>
  <c r="X358" i="11"/>
  <c r="X359" i="11"/>
  <c r="X360" i="11"/>
  <c r="X361" i="11"/>
  <c r="X362" i="11"/>
  <c r="X363" i="11"/>
  <c r="X364" i="11"/>
  <c r="X365" i="11"/>
  <c r="X366" i="11"/>
  <c r="X367" i="11"/>
  <c r="X368" i="11"/>
  <c r="X369" i="11"/>
  <c r="X370" i="11"/>
  <c r="X371" i="11"/>
  <c r="X372" i="11"/>
  <c r="X373" i="11"/>
  <c r="X374" i="11"/>
  <c r="X375" i="11"/>
  <c r="X376" i="11"/>
  <c r="X377" i="11"/>
  <c r="X378" i="11"/>
  <c r="X379" i="11"/>
  <c r="X380" i="11"/>
  <c r="X381" i="11"/>
  <c r="X382" i="11"/>
  <c r="X383" i="11"/>
  <c r="X384" i="11"/>
  <c r="X385" i="11"/>
  <c r="X386" i="11"/>
  <c r="X387" i="11"/>
  <c r="X388" i="11"/>
  <c r="X389" i="11"/>
  <c r="X390" i="11"/>
  <c r="X391" i="11"/>
  <c r="X392" i="11"/>
  <c r="X393" i="11"/>
  <c r="X394" i="11"/>
  <c r="X395" i="11"/>
  <c r="X396" i="11"/>
  <c r="X397" i="11"/>
  <c r="X398" i="11"/>
  <c r="X399" i="11"/>
  <c r="X400" i="11"/>
  <c r="X401" i="11"/>
  <c r="X402" i="11"/>
  <c r="X403" i="11"/>
  <c r="X404" i="11"/>
  <c r="X405" i="11"/>
  <c r="X406" i="11"/>
  <c r="X407" i="11"/>
  <c r="X408" i="11"/>
  <c r="X409" i="11"/>
  <c r="X410" i="11"/>
  <c r="X411" i="11"/>
  <c r="X412" i="11"/>
  <c r="X413" i="11"/>
  <c r="X414" i="11"/>
  <c r="X415" i="11"/>
  <c r="X416" i="11"/>
  <c r="X417" i="11"/>
  <c r="X418" i="11"/>
  <c r="X419" i="11"/>
  <c r="X420" i="11"/>
  <c r="X421" i="11"/>
  <c r="X422" i="11"/>
  <c r="X423" i="11"/>
  <c r="X424" i="11"/>
  <c r="X425" i="11"/>
  <c r="X426" i="11"/>
  <c r="X427" i="11"/>
  <c r="X428" i="11"/>
  <c r="X429" i="11"/>
  <c r="X430" i="11"/>
  <c r="X431" i="11"/>
  <c r="X432" i="11"/>
  <c r="X433" i="11"/>
  <c r="X434" i="11"/>
  <c r="X435" i="11"/>
  <c r="X436" i="11"/>
  <c r="X437" i="11"/>
  <c r="X438" i="11"/>
  <c r="X439" i="11"/>
  <c r="X440" i="11"/>
  <c r="X441" i="11"/>
  <c r="X442" i="11"/>
  <c r="X443" i="11"/>
  <c r="X444" i="11"/>
  <c r="X445" i="11"/>
  <c r="X446" i="11"/>
  <c r="X447" i="11"/>
  <c r="X448" i="11"/>
  <c r="X449" i="11"/>
  <c r="X450" i="11"/>
  <c r="X451" i="11"/>
  <c r="X452" i="11"/>
  <c r="X453" i="11"/>
  <c r="X454" i="11"/>
  <c r="X455" i="11"/>
  <c r="X456" i="11"/>
  <c r="X457" i="11"/>
  <c r="X458" i="11"/>
  <c r="X459" i="11"/>
  <c r="X460" i="11"/>
  <c r="X461" i="11"/>
  <c r="X462" i="11"/>
  <c r="X463" i="11"/>
  <c r="X464" i="11"/>
  <c r="X465" i="11"/>
  <c r="X466" i="11"/>
  <c r="X467" i="11"/>
  <c r="X468" i="11"/>
  <c r="X469" i="11"/>
  <c r="X470" i="11"/>
  <c r="X471" i="11"/>
  <c r="X472" i="11"/>
  <c r="X473" i="11"/>
  <c r="X474" i="11"/>
  <c r="X475" i="11"/>
  <c r="X476" i="11"/>
  <c r="X477" i="11"/>
  <c r="X478" i="11"/>
  <c r="X479" i="11"/>
  <c r="X480" i="11"/>
  <c r="X481" i="11"/>
  <c r="X482" i="11"/>
  <c r="X483" i="11"/>
  <c r="X484" i="11"/>
  <c r="X485" i="11"/>
  <c r="X486" i="11"/>
  <c r="X487" i="11"/>
  <c r="X488" i="11"/>
  <c r="X489" i="11"/>
  <c r="X490" i="11"/>
  <c r="X491" i="11"/>
  <c r="X492" i="11"/>
  <c r="X493" i="11"/>
  <c r="X494" i="11"/>
  <c r="X495" i="11"/>
  <c r="X496" i="11"/>
  <c r="X497" i="11"/>
  <c r="X498" i="11"/>
  <c r="X499" i="11"/>
  <c r="X500" i="11"/>
  <c r="X501" i="11"/>
  <c r="X502" i="11"/>
  <c r="X503" i="11"/>
  <c r="X504" i="11"/>
  <c r="X505" i="11"/>
  <c r="X506" i="11"/>
  <c r="X507" i="11"/>
  <c r="X508" i="11"/>
  <c r="X509" i="11"/>
  <c r="X510" i="11"/>
  <c r="X511" i="11"/>
  <c r="X512" i="11"/>
  <c r="X513" i="11"/>
  <c r="X514" i="11"/>
  <c r="X515" i="11"/>
  <c r="X516" i="11"/>
  <c r="X517" i="11"/>
  <c r="X518" i="11"/>
  <c r="X519" i="11"/>
  <c r="X520" i="11"/>
  <c r="X521" i="11"/>
  <c r="X522" i="11"/>
  <c r="X523" i="11"/>
  <c r="X524" i="11"/>
  <c r="X525" i="11"/>
  <c r="X526" i="11"/>
  <c r="X527" i="11"/>
  <c r="X528" i="11"/>
  <c r="X529" i="11"/>
  <c r="X530" i="11"/>
  <c r="X531" i="11"/>
  <c r="X532" i="11"/>
  <c r="X533" i="11"/>
  <c r="X534" i="11"/>
  <c r="X535" i="11"/>
  <c r="X536" i="11"/>
  <c r="X537" i="11"/>
  <c r="X538" i="11"/>
  <c r="X539" i="11"/>
  <c r="X540" i="11"/>
  <c r="X541" i="11"/>
  <c r="X542" i="11"/>
  <c r="X543" i="11"/>
  <c r="X544" i="11"/>
  <c r="X545" i="11"/>
  <c r="X546" i="11"/>
  <c r="X547" i="11"/>
  <c r="X548" i="11"/>
  <c r="X549" i="11"/>
  <c r="X550" i="11"/>
  <c r="X551" i="11"/>
  <c r="X552" i="11"/>
  <c r="X553" i="11"/>
  <c r="X554" i="11"/>
  <c r="X555" i="11"/>
  <c r="X556" i="11"/>
  <c r="X557" i="11"/>
  <c r="X558" i="11"/>
  <c r="X559" i="11"/>
  <c r="X560" i="11"/>
  <c r="X561" i="11"/>
  <c r="X562" i="11"/>
  <c r="X563" i="11"/>
  <c r="X564" i="11"/>
  <c r="X565" i="11"/>
  <c r="X566" i="11"/>
  <c r="X567" i="11"/>
  <c r="X568" i="11"/>
  <c r="X569" i="11"/>
  <c r="X570" i="11"/>
  <c r="X571" i="11"/>
  <c r="X572" i="11"/>
  <c r="X573" i="11"/>
  <c r="X574" i="11"/>
  <c r="X575" i="11"/>
  <c r="X576" i="11"/>
  <c r="X577" i="11"/>
  <c r="X578" i="11"/>
  <c r="X579" i="11"/>
  <c r="X580" i="11"/>
  <c r="X581" i="11"/>
  <c r="X582" i="11"/>
  <c r="X583" i="11"/>
  <c r="X584" i="11"/>
  <c r="X585" i="11"/>
  <c r="X586" i="11"/>
  <c r="X587" i="11"/>
  <c r="X588" i="11"/>
  <c r="X589" i="11"/>
  <c r="X590" i="11"/>
  <c r="X591" i="11"/>
  <c r="X592" i="11"/>
  <c r="X593" i="11"/>
  <c r="X594" i="11"/>
  <c r="X595" i="11"/>
  <c r="X596" i="11"/>
  <c r="X597" i="11"/>
  <c r="X598" i="11"/>
  <c r="X599" i="11"/>
  <c r="X600" i="11"/>
  <c r="X601" i="11"/>
  <c r="X602" i="11"/>
  <c r="X603" i="11"/>
  <c r="X604" i="11"/>
  <c r="X605" i="11"/>
  <c r="X606" i="11"/>
  <c r="X607" i="11"/>
  <c r="X608" i="11"/>
  <c r="X609" i="11"/>
  <c r="X610" i="11"/>
  <c r="X611" i="11"/>
  <c r="X612" i="11"/>
  <c r="X613" i="11"/>
  <c r="X614" i="11"/>
  <c r="X615" i="11"/>
  <c r="X616" i="11"/>
  <c r="X617" i="11"/>
  <c r="X618" i="11"/>
  <c r="X619" i="11"/>
  <c r="X620" i="11"/>
  <c r="X621" i="11"/>
  <c r="X622" i="11"/>
  <c r="X623" i="11"/>
  <c r="X624" i="11"/>
  <c r="X625" i="11"/>
  <c r="X626" i="11"/>
  <c r="X627" i="11"/>
  <c r="X628" i="11"/>
  <c r="X629" i="11"/>
  <c r="X630" i="11"/>
  <c r="X631" i="11"/>
  <c r="X632" i="11"/>
  <c r="X633" i="11"/>
  <c r="X634" i="11"/>
  <c r="X635" i="11"/>
  <c r="X636" i="11"/>
  <c r="X637" i="11"/>
  <c r="X638" i="11"/>
  <c r="X639" i="11"/>
  <c r="X640" i="11"/>
  <c r="X641" i="11"/>
  <c r="X642" i="11"/>
  <c r="X643" i="11"/>
  <c r="X644" i="11"/>
  <c r="X645" i="11"/>
  <c r="X646" i="11"/>
  <c r="X647" i="11"/>
  <c r="X648" i="11"/>
  <c r="X649" i="11"/>
  <c r="X650" i="11"/>
  <c r="X651" i="11"/>
  <c r="X652" i="11"/>
  <c r="X653" i="11"/>
  <c r="X654" i="11"/>
  <c r="X655" i="11"/>
  <c r="X656" i="11"/>
  <c r="X657" i="11"/>
  <c r="X658" i="11"/>
  <c r="X659" i="11"/>
  <c r="X660" i="11"/>
  <c r="X661" i="11"/>
  <c r="X662" i="11"/>
  <c r="X663" i="11"/>
  <c r="X664" i="11"/>
  <c r="X665" i="11"/>
  <c r="X666" i="11"/>
  <c r="X667" i="11"/>
  <c r="X668" i="11"/>
  <c r="X669" i="11"/>
  <c r="X670" i="11"/>
  <c r="X671" i="11"/>
  <c r="X672" i="11"/>
  <c r="X673" i="11"/>
  <c r="X674" i="11"/>
  <c r="X675" i="11"/>
  <c r="X676" i="11"/>
  <c r="X677" i="11"/>
  <c r="X678" i="11"/>
  <c r="X679" i="11"/>
  <c r="X680" i="11"/>
  <c r="X681" i="11"/>
  <c r="X682" i="11"/>
  <c r="X683" i="11"/>
  <c r="X684" i="11"/>
  <c r="X685" i="11"/>
  <c r="X686" i="11"/>
  <c r="X687" i="11"/>
  <c r="X688" i="11"/>
  <c r="X689" i="11"/>
  <c r="X690" i="11"/>
  <c r="X691" i="11"/>
  <c r="X692" i="11"/>
  <c r="X693" i="11"/>
  <c r="X694" i="11"/>
  <c r="X695" i="11"/>
  <c r="X696" i="11"/>
  <c r="X697" i="11"/>
  <c r="X698" i="11"/>
  <c r="X699" i="11"/>
  <c r="X700" i="11"/>
  <c r="X701" i="11"/>
  <c r="X702" i="11"/>
  <c r="X703" i="11"/>
  <c r="X704" i="11"/>
  <c r="X705" i="11"/>
  <c r="X706" i="11"/>
  <c r="X707" i="11"/>
  <c r="X708" i="11"/>
  <c r="X709" i="11"/>
  <c r="X710" i="11"/>
  <c r="X711" i="11"/>
  <c r="X712" i="11"/>
  <c r="X713" i="11"/>
  <c r="X714" i="11"/>
  <c r="X715" i="11"/>
  <c r="X716" i="11"/>
  <c r="X717" i="11"/>
  <c r="X718" i="11"/>
  <c r="X719" i="11"/>
  <c r="X720" i="11"/>
  <c r="X721" i="11"/>
  <c r="X722" i="11"/>
  <c r="X723" i="11"/>
  <c r="X724" i="11"/>
  <c r="X725" i="11"/>
  <c r="X726" i="11"/>
  <c r="X727" i="11"/>
  <c r="X728" i="11"/>
  <c r="X729" i="11"/>
  <c r="X730" i="11"/>
  <c r="X731" i="11"/>
  <c r="X732" i="11"/>
  <c r="X733" i="11"/>
  <c r="X734" i="11"/>
  <c r="X735" i="11"/>
  <c r="X736" i="11"/>
  <c r="X737" i="11"/>
  <c r="X738" i="11"/>
  <c r="X739" i="11"/>
  <c r="X740" i="11"/>
  <c r="X741" i="11"/>
  <c r="X742" i="11"/>
  <c r="X743" i="11"/>
  <c r="X744" i="11"/>
  <c r="X745" i="11"/>
  <c r="X746" i="11"/>
  <c r="X747" i="11"/>
  <c r="X748" i="11"/>
  <c r="X749" i="11"/>
  <c r="X750" i="11"/>
  <c r="X751" i="11"/>
  <c r="X752" i="11"/>
  <c r="X753" i="11"/>
  <c r="X754" i="11"/>
  <c r="X755" i="11"/>
  <c r="X756" i="11"/>
  <c r="X757" i="11"/>
  <c r="X758" i="11"/>
  <c r="X759" i="11"/>
  <c r="X760" i="11"/>
  <c r="X761" i="11"/>
  <c r="X762" i="11"/>
  <c r="X763" i="11"/>
  <c r="X764" i="11"/>
  <c r="X765" i="11"/>
  <c r="X766" i="11"/>
  <c r="X767" i="11"/>
  <c r="X768" i="11"/>
  <c r="X769" i="11"/>
  <c r="X770" i="11"/>
  <c r="X771" i="11"/>
  <c r="X772" i="11"/>
  <c r="X773" i="11"/>
  <c r="X774" i="11"/>
  <c r="X775" i="11"/>
  <c r="X776" i="11"/>
  <c r="X777" i="11"/>
  <c r="X778" i="11"/>
  <c r="X779" i="11"/>
  <c r="X780" i="11"/>
  <c r="X781" i="11"/>
  <c r="X782" i="11"/>
  <c r="X783" i="11"/>
  <c r="X784" i="11"/>
  <c r="X785" i="11"/>
  <c r="X786" i="11"/>
  <c r="X787" i="11"/>
  <c r="X788" i="11"/>
  <c r="X789" i="11"/>
  <c r="X790" i="11"/>
  <c r="X791" i="11"/>
  <c r="X792" i="11"/>
  <c r="X793" i="11"/>
  <c r="X794" i="11"/>
  <c r="X795" i="11"/>
  <c r="X796" i="11"/>
  <c r="X797" i="11"/>
  <c r="X798" i="11"/>
  <c r="X799" i="11"/>
  <c r="X800" i="11"/>
  <c r="X801" i="11"/>
  <c r="X802" i="11"/>
  <c r="X803" i="11"/>
  <c r="X804" i="11"/>
  <c r="X805" i="11"/>
  <c r="X806" i="11"/>
  <c r="X807" i="11"/>
  <c r="X808" i="11"/>
  <c r="X809" i="11"/>
  <c r="X810" i="11"/>
  <c r="X811" i="11"/>
  <c r="X812" i="11"/>
  <c r="X813" i="11"/>
  <c r="X814" i="11"/>
  <c r="X815" i="11"/>
  <c r="X816" i="11"/>
  <c r="X817" i="11"/>
  <c r="X818" i="11"/>
  <c r="X819" i="11"/>
  <c r="X820" i="11"/>
  <c r="X821" i="11"/>
  <c r="X822" i="11"/>
  <c r="X823" i="11"/>
  <c r="X824" i="11"/>
  <c r="X825" i="11"/>
  <c r="X826" i="11"/>
  <c r="X827" i="11"/>
  <c r="X828" i="11"/>
  <c r="X829" i="11"/>
  <c r="X830" i="11"/>
  <c r="X831" i="11"/>
  <c r="X832" i="11"/>
  <c r="X833" i="11"/>
  <c r="X834" i="11"/>
  <c r="X835" i="11"/>
  <c r="X836" i="11"/>
  <c r="X837" i="11"/>
  <c r="X838" i="11"/>
  <c r="X839" i="11"/>
  <c r="X840" i="11"/>
  <c r="X841" i="11"/>
  <c r="X842" i="11"/>
  <c r="X843" i="11"/>
  <c r="X844" i="11"/>
  <c r="X845" i="11"/>
  <c r="X846" i="11"/>
  <c r="X847" i="11"/>
  <c r="X848" i="11"/>
  <c r="X849" i="11"/>
  <c r="X850" i="11"/>
  <c r="X851" i="11"/>
  <c r="X852" i="11"/>
  <c r="X853" i="11"/>
  <c r="X854" i="11"/>
  <c r="X855" i="11"/>
  <c r="X856" i="11"/>
  <c r="X857" i="11"/>
  <c r="X858" i="11"/>
  <c r="X859" i="11"/>
  <c r="X860" i="11"/>
  <c r="X861" i="11"/>
  <c r="X862" i="11"/>
  <c r="X863" i="11"/>
  <c r="X864" i="11"/>
  <c r="X865" i="11"/>
  <c r="X866" i="11"/>
  <c r="X867" i="11"/>
  <c r="X868" i="11"/>
  <c r="X869" i="11"/>
  <c r="X870" i="11"/>
  <c r="X871" i="11"/>
  <c r="X872" i="11"/>
  <c r="X873" i="11"/>
  <c r="X874" i="11"/>
  <c r="X875" i="11"/>
  <c r="X876" i="11"/>
  <c r="X877" i="11"/>
  <c r="X878" i="11"/>
  <c r="X879" i="11"/>
  <c r="X880" i="11"/>
  <c r="X881" i="11"/>
  <c r="X882" i="11"/>
  <c r="X883" i="11"/>
  <c r="X884" i="11"/>
  <c r="X885" i="11"/>
  <c r="X886" i="11"/>
  <c r="X887" i="11"/>
  <c r="X888" i="11"/>
  <c r="X889" i="11"/>
  <c r="X890" i="11"/>
  <c r="X891" i="11"/>
  <c r="X892" i="11"/>
  <c r="X893" i="11"/>
  <c r="X894" i="11"/>
  <c r="X895" i="11"/>
  <c r="X896" i="11"/>
  <c r="X897" i="11"/>
  <c r="X898" i="11"/>
  <c r="X899" i="11"/>
  <c r="X900" i="11"/>
  <c r="X901" i="11"/>
  <c r="X902" i="11"/>
  <c r="X903" i="11"/>
  <c r="X904" i="11"/>
  <c r="X905" i="11"/>
  <c r="X906" i="11"/>
  <c r="X907" i="11"/>
  <c r="X908" i="11"/>
  <c r="X909" i="11"/>
  <c r="X910" i="11"/>
  <c r="X911" i="11"/>
  <c r="X912" i="11"/>
  <c r="X913" i="11"/>
  <c r="X914" i="11"/>
  <c r="X915" i="11"/>
  <c r="X916" i="11"/>
  <c r="X917" i="11"/>
  <c r="X918" i="11"/>
  <c r="X919" i="11"/>
  <c r="X920" i="11"/>
  <c r="X921" i="11"/>
  <c r="X922" i="11"/>
  <c r="X923" i="11"/>
  <c r="X924" i="11"/>
  <c r="X925" i="11"/>
  <c r="X926" i="11"/>
  <c r="X927" i="11"/>
  <c r="X928" i="11"/>
  <c r="X929" i="11"/>
  <c r="X930" i="11"/>
  <c r="X931" i="11"/>
  <c r="X932" i="11"/>
  <c r="X933" i="11"/>
  <c r="X934" i="11"/>
  <c r="X935" i="11"/>
  <c r="X936" i="11"/>
  <c r="X937" i="11"/>
  <c r="X938" i="11"/>
  <c r="X939" i="11"/>
  <c r="X940" i="11"/>
  <c r="X941" i="11"/>
  <c r="X942" i="11"/>
  <c r="X943" i="11"/>
  <c r="X944" i="11"/>
  <c r="X945" i="11"/>
  <c r="X946" i="11"/>
  <c r="X947" i="11"/>
  <c r="X948" i="11"/>
  <c r="X949" i="11"/>
  <c r="X950" i="11"/>
  <c r="X951" i="11"/>
  <c r="X952" i="11"/>
  <c r="X953" i="11"/>
  <c r="X954" i="11"/>
  <c r="X955" i="11"/>
  <c r="X956" i="11"/>
  <c r="X957" i="11"/>
  <c r="X958" i="11"/>
  <c r="X959" i="11"/>
  <c r="X960" i="11"/>
  <c r="X961" i="11"/>
  <c r="X962" i="11"/>
  <c r="X963" i="11"/>
  <c r="X964" i="11"/>
  <c r="X965" i="11"/>
  <c r="X966" i="11"/>
  <c r="X967" i="11"/>
  <c r="X968" i="11"/>
  <c r="X969" i="11"/>
  <c r="X970" i="11"/>
  <c r="X971" i="11"/>
  <c r="X972" i="11"/>
  <c r="X973" i="11"/>
  <c r="X974" i="11"/>
  <c r="X975" i="11"/>
  <c r="X976" i="11"/>
  <c r="X977" i="11"/>
  <c r="X978" i="11"/>
  <c r="X979" i="11"/>
  <c r="X980" i="11"/>
  <c r="X981" i="11"/>
  <c r="X982" i="11"/>
  <c r="X983" i="11"/>
  <c r="X984" i="11"/>
  <c r="X985" i="11"/>
  <c r="X986" i="11"/>
  <c r="X987" i="11"/>
  <c r="X988" i="11"/>
  <c r="X989" i="11"/>
  <c r="X990" i="11"/>
  <c r="X991" i="11"/>
  <c r="X992" i="11"/>
  <c r="X993" i="11"/>
  <c r="X994" i="11"/>
  <c r="X995" i="11"/>
  <c r="X996" i="11"/>
  <c r="X997" i="11"/>
  <c r="X998" i="11"/>
  <c r="X999" i="11"/>
  <c r="X1000" i="11"/>
  <c r="X1001" i="11"/>
  <c r="X1002" i="11"/>
  <c r="X1003" i="11"/>
  <c r="X1004" i="11"/>
  <c r="X1005" i="11"/>
  <c r="X1006" i="11"/>
  <c r="X1007" i="11"/>
  <c r="X1008" i="11"/>
  <c r="X1009" i="11"/>
  <c r="X1010" i="11"/>
  <c r="X1011" i="11"/>
  <c r="X1012" i="11"/>
  <c r="X1013" i="11"/>
  <c r="X1014" i="11"/>
  <c r="X1015" i="11"/>
  <c r="X1016" i="11"/>
  <c r="X1017" i="11"/>
  <c r="X1018" i="11"/>
  <c r="X1019" i="11"/>
  <c r="X1020" i="11"/>
  <c r="X1021" i="11"/>
  <c r="X1022" i="11"/>
  <c r="X1023" i="11"/>
  <c r="X1024" i="11"/>
  <c r="X1025" i="11"/>
  <c r="X1026" i="11"/>
  <c r="X1027" i="11"/>
  <c r="X1028" i="11"/>
  <c r="X1029" i="11"/>
  <c r="X1030" i="11"/>
  <c r="X1031" i="11"/>
  <c r="X1032" i="11"/>
  <c r="X1033" i="11"/>
  <c r="X1034" i="11"/>
  <c r="X1035" i="11"/>
  <c r="X1036" i="11"/>
  <c r="X1037" i="11"/>
  <c r="X1038" i="11"/>
  <c r="X1039" i="11"/>
  <c r="X1040" i="11"/>
  <c r="X1041" i="11"/>
  <c r="X1042" i="11"/>
  <c r="X1043" i="11"/>
  <c r="X1044" i="11"/>
  <c r="X1045" i="11"/>
  <c r="X1046" i="11"/>
  <c r="X1047" i="11"/>
  <c r="X1048" i="11"/>
  <c r="X1049" i="11"/>
  <c r="X1050" i="11"/>
  <c r="X1051" i="11"/>
  <c r="X1052" i="11"/>
  <c r="X1053" i="11"/>
  <c r="X1054" i="11"/>
  <c r="X1055" i="11"/>
  <c r="X1056" i="11"/>
  <c r="X1057" i="11"/>
  <c r="X1058" i="11"/>
  <c r="X1059" i="11"/>
  <c r="X1060" i="11"/>
  <c r="X1061" i="11"/>
  <c r="X1062" i="11"/>
  <c r="X1063" i="11"/>
  <c r="X1064" i="11"/>
  <c r="X1065" i="11"/>
  <c r="X1066" i="11"/>
  <c r="X1067" i="11"/>
  <c r="X1068" i="11"/>
  <c r="X1069" i="11"/>
  <c r="X1070" i="11"/>
  <c r="X1071" i="11"/>
  <c r="X1072" i="11"/>
  <c r="X1073" i="11"/>
  <c r="X1074" i="11"/>
  <c r="X1075" i="11"/>
  <c r="X1076" i="11"/>
  <c r="X1077" i="11"/>
  <c r="X1078" i="11"/>
  <c r="X1079" i="11"/>
  <c r="X1080" i="11"/>
  <c r="X1081" i="11"/>
  <c r="X1082" i="11"/>
  <c r="X1083" i="11"/>
  <c r="X1084" i="11"/>
  <c r="X1085" i="11"/>
  <c r="X1086" i="11"/>
  <c r="X1087" i="11"/>
  <c r="X1088" i="11"/>
  <c r="X1089" i="11"/>
  <c r="X1090" i="11"/>
  <c r="X1091" i="11"/>
  <c r="X1092" i="11"/>
  <c r="X1093" i="11"/>
  <c r="X1094" i="11"/>
  <c r="X1095" i="11"/>
  <c r="X1096" i="11"/>
  <c r="X1097" i="11"/>
  <c r="X1098" i="11"/>
  <c r="X1099" i="11"/>
  <c r="X1100" i="11"/>
  <c r="X1101" i="11"/>
  <c r="X1102" i="11"/>
  <c r="X1103" i="11"/>
  <c r="X1104" i="11"/>
  <c r="X1105" i="11"/>
  <c r="X1106" i="11"/>
  <c r="X1107" i="11"/>
  <c r="X1108" i="11"/>
  <c r="X1109" i="11"/>
  <c r="X1110" i="11"/>
  <c r="X1111" i="11"/>
  <c r="X1112" i="11"/>
  <c r="X1113" i="11"/>
  <c r="X1114" i="11"/>
  <c r="X1115" i="11"/>
  <c r="X1116" i="11"/>
  <c r="X1117" i="11"/>
  <c r="X1118" i="11"/>
  <c r="X1119" i="11"/>
  <c r="X1120" i="11"/>
  <c r="X1121" i="11"/>
  <c r="X1122" i="11"/>
  <c r="X1123" i="11"/>
  <c r="X1124" i="11"/>
  <c r="X1125" i="11"/>
  <c r="X1126" i="11"/>
  <c r="X1127" i="11"/>
  <c r="X1128" i="11"/>
  <c r="X1129" i="11"/>
  <c r="X1130" i="11"/>
  <c r="X1131" i="11"/>
  <c r="X1132" i="11"/>
  <c r="X1133" i="11"/>
  <c r="X1134" i="11"/>
  <c r="X1135" i="11"/>
  <c r="X1136" i="11"/>
  <c r="X1137" i="11"/>
  <c r="X1138" i="11"/>
  <c r="X1139" i="11"/>
  <c r="X1140" i="11"/>
  <c r="X1141" i="11"/>
  <c r="X1142" i="11"/>
  <c r="X1143" i="11"/>
  <c r="X1144" i="11"/>
  <c r="X1145" i="11"/>
  <c r="X1146" i="11"/>
  <c r="X1147" i="11"/>
  <c r="X1148" i="11"/>
  <c r="X1149" i="11"/>
  <c r="X1150" i="11"/>
  <c r="X1151" i="11"/>
  <c r="X1152" i="11"/>
  <c r="X1153" i="11"/>
  <c r="X1154" i="11"/>
  <c r="X1155" i="11"/>
  <c r="X1156" i="11"/>
  <c r="X1157" i="11"/>
  <c r="X1158" i="11"/>
  <c r="X1159" i="11"/>
  <c r="X1160" i="11"/>
  <c r="X1161" i="11"/>
  <c r="X1162" i="11"/>
  <c r="X1163" i="11"/>
  <c r="X1164" i="11"/>
  <c r="X1165" i="11"/>
  <c r="X1166" i="11"/>
  <c r="X1167" i="11"/>
  <c r="X1168" i="11"/>
  <c r="X1169" i="11"/>
  <c r="X1170" i="11"/>
  <c r="X1171" i="11"/>
  <c r="X1172" i="11"/>
  <c r="X1173" i="11"/>
  <c r="X1174" i="11"/>
  <c r="X1175" i="11"/>
  <c r="X1176" i="11"/>
  <c r="X1177" i="11"/>
  <c r="X1178" i="11"/>
  <c r="X1179" i="11"/>
  <c r="X1180" i="11"/>
  <c r="X1181" i="11"/>
  <c r="X1182" i="11"/>
  <c r="X1183" i="11"/>
  <c r="X1184" i="11"/>
  <c r="X1185" i="11"/>
  <c r="X1186" i="11"/>
  <c r="X1187" i="11"/>
  <c r="X1188" i="11"/>
  <c r="X1189" i="11"/>
  <c r="X1190" i="11"/>
  <c r="X1191" i="11"/>
  <c r="X1192" i="11"/>
  <c r="X1193" i="11"/>
  <c r="X1194" i="11"/>
  <c r="X1195" i="11"/>
  <c r="X1196" i="11"/>
  <c r="X1197" i="11"/>
  <c r="X1198" i="11"/>
  <c r="X1199" i="11"/>
  <c r="X1200" i="11"/>
  <c r="X1201" i="11"/>
  <c r="X1202" i="11"/>
  <c r="X1203" i="11"/>
  <c r="X1204" i="11"/>
  <c r="X1205" i="11"/>
  <c r="X1206" i="11"/>
  <c r="X1207" i="11"/>
  <c r="X1208" i="11"/>
  <c r="X1209" i="11"/>
  <c r="X1210" i="11"/>
  <c r="X1211" i="11"/>
  <c r="X1212" i="11"/>
  <c r="X1213" i="11"/>
  <c r="X1214" i="11"/>
  <c r="X1215" i="11"/>
  <c r="X1216" i="11"/>
  <c r="X1217" i="11"/>
  <c r="X1218" i="11"/>
  <c r="X1219" i="11"/>
  <c r="X1220" i="11"/>
  <c r="X1221" i="11"/>
  <c r="X1222" i="11"/>
  <c r="X1223" i="11"/>
  <c r="X1224" i="11"/>
  <c r="X1225" i="11"/>
  <c r="X1226" i="11"/>
  <c r="X1227" i="11"/>
  <c r="X1228" i="11"/>
  <c r="X1229" i="11"/>
  <c r="X1230" i="11"/>
  <c r="X1231" i="11"/>
  <c r="X1232" i="11"/>
  <c r="X1233" i="11"/>
  <c r="X1234" i="11"/>
  <c r="X1235" i="11"/>
  <c r="X1236" i="11"/>
  <c r="X1237" i="11"/>
  <c r="X1238" i="11"/>
  <c r="X1239" i="11"/>
  <c r="X1240" i="11"/>
  <c r="X1241" i="11"/>
  <c r="X1242" i="11"/>
  <c r="X1243" i="11"/>
  <c r="X1244" i="11"/>
  <c r="X1245" i="11"/>
  <c r="X1246" i="11"/>
  <c r="X1247" i="11"/>
  <c r="X1248" i="11"/>
  <c r="X1249" i="11"/>
  <c r="X1250" i="11"/>
  <c r="X1251" i="11"/>
  <c r="X1252" i="11"/>
  <c r="X1253" i="11"/>
  <c r="X1254" i="11"/>
  <c r="X1255" i="11"/>
  <c r="X1256" i="11"/>
  <c r="X1257" i="11"/>
  <c r="X1258" i="11"/>
  <c r="X1259" i="11"/>
  <c r="X1260" i="11"/>
  <c r="X1261" i="11"/>
  <c r="X1262" i="11"/>
  <c r="X1263" i="11"/>
  <c r="X1264" i="11"/>
  <c r="X1265" i="11"/>
  <c r="X1266" i="11"/>
  <c r="X1267" i="11"/>
  <c r="X1268" i="11"/>
  <c r="X1269" i="11"/>
  <c r="X1270" i="11"/>
  <c r="X1271" i="11"/>
  <c r="X1272" i="11"/>
  <c r="X1273" i="11"/>
  <c r="X1274" i="11"/>
  <c r="X1275" i="11"/>
  <c r="X1276" i="11"/>
  <c r="X1277" i="11"/>
  <c r="X1278" i="11"/>
  <c r="X1279" i="11"/>
  <c r="X1280" i="11"/>
  <c r="X1281" i="11"/>
  <c r="X1282" i="11"/>
  <c r="X1283" i="11"/>
  <c r="X1284" i="11"/>
  <c r="X1285" i="11"/>
  <c r="X1286" i="11"/>
  <c r="X1287" i="11"/>
  <c r="X1288" i="11"/>
  <c r="X1289" i="11"/>
  <c r="X1290" i="11"/>
  <c r="X1291" i="11"/>
  <c r="X1292" i="11"/>
  <c r="X1293" i="11"/>
  <c r="X1294" i="11"/>
  <c r="X1295" i="11"/>
  <c r="X1296" i="11"/>
  <c r="X1297" i="11"/>
  <c r="X1298" i="11"/>
  <c r="X1299" i="11"/>
  <c r="X1300" i="11"/>
  <c r="X1301" i="11"/>
  <c r="X1302" i="11"/>
  <c r="X1303" i="11"/>
  <c r="X1304" i="11"/>
  <c r="X1305" i="11"/>
  <c r="X1306" i="11"/>
  <c r="X1307" i="11"/>
  <c r="X1308" i="11"/>
  <c r="X1309" i="11"/>
  <c r="X1310" i="11"/>
  <c r="X1311" i="11"/>
  <c r="X1312" i="11"/>
  <c r="X1313" i="11"/>
  <c r="X1314" i="11"/>
  <c r="X1315" i="11"/>
  <c r="X1316" i="11"/>
  <c r="X1317" i="11"/>
  <c r="X1318" i="11"/>
  <c r="X1319" i="11"/>
  <c r="X1320" i="11"/>
  <c r="X1321" i="11"/>
  <c r="X1322" i="11"/>
  <c r="X1323" i="11"/>
  <c r="X1324" i="11"/>
  <c r="X1325" i="11"/>
  <c r="X1326" i="11"/>
  <c r="X1327" i="11"/>
  <c r="X1328" i="11"/>
  <c r="X1329" i="11"/>
  <c r="X1330" i="11"/>
  <c r="X1331" i="11"/>
  <c r="X1332" i="11"/>
  <c r="X1333" i="11"/>
  <c r="X1334" i="11"/>
  <c r="X1335" i="11"/>
  <c r="X1336" i="11"/>
  <c r="X1337" i="11"/>
  <c r="X1338" i="11"/>
  <c r="X1339" i="11"/>
  <c r="X1340" i="11"/>
  <c r="X1341" i="11"/>
  <c r="X1342" i="11"/>
  <c r="X1343" i="11"/>
  <c r="X1344" i="11"/>
  <c r="X1345" i="11"/>
  <c r="X1346" i="11"/>
  <c r="X1347" i="11"/>
  <c r="X1348" i="11"/>
  <c r="X1349" i="11"/>
  <c r="X1350" i="11"/>
  <c r="X1351" i="11"/>
  <c r="X1352" i="11"/>
  <c r="X1353" i="11"/>
  <c r="X1354" i="11"/>
  <c r="X1355" i="11"/>
  <c r="X1356" i="11"/>
  <c r="X1357" i="11"/>
  <c r="X1358" i="11"/>
  <c r="X1359" i="11"/>
  <c r="X1360" i="11"/>
  <c r="X1361" i="11"/>
  <c r="X1362" i="11"/>
  <c r="X1363" i="11"/>
  <c r="X1364" i="11"/>
  <c r="X1365" i="11"/>
  <c r="X1366" i="11"/>
  <c r="X1367" i="11"/>
  <c r="X1368" i="11"/>
  <c r="X1369" i="11"/>
  <c r="X1370" i="11"/>
  <c r="X1371" i="11"/>
  <c r="X1372" i="11"/>
  <c r="X1373" i="11"/>
  <c r="X1374" i="11"/>
  <c r="X1375" i="11"/>
  <c r="X1376" i="11"/>
  <c r="X1377" i="11"/>
  <c r="X1378" i="11"/>
  <c r="X1379" i="11"/>
  <c r="X1380" i="11"/>
  <c r="X1381" i="11"/>
  <c r="X1382" i="11"/>
  <c r="X1383" i="11"/>
  <c r="X1384" i="11"/>
  <c r="X1385" i="11"/>
  <c r="X1386" i="11"/>
  <c r="X1387" i="11"/>
  <c r="X1388" i="11"/>
  <c r="X1389" i="11"/>
  <c r="X1390" i="11"/>
  <c r="X1391" i="11"/>
  <c r="X1392" i="11"/>
  <c r="X1393" i="11"/>
  <c r="X1394" i="11"/>
  <c r="X1395" i="11"/>
  <c r="X1396" i="11"/>
  <c r="X1397" i="11"/>
  <c r="X1398" i="11"/>
  <c r="X1399" i="11"/>
  <c r="X1400" i="11"/>
  <c r="X1401" i="11"/>
  <c r="X1402" i="11"/>
  <c r="X1403" i="11"/>
  <c r="X1404" i="11"/>
  <c r="X1405" i="11"/>
  <c r="X1406" i="11"/>
  <c r="X1407" i="11"/>
  <c r="X1408" i="11"/>
  <c r="X1409" i="11"/>
  <c r="X1410" i="11"/>
  <c r="X1411" i="11"/>
  <c r="X1412" i="11"/>
  <c r="X1413" i="11"/>
  <c r="X1414" i="11"/>
  <c r="X1415" i="11"/>
  <c r="X1416" i="11"/>
  <c r="X1417" i="11"/>
  <c r="X1418" i="11"/>
  <c r="X1419" i="11"/>
  <c r="X1420" i="11"/>
  <c r="X1421" i="11"/>
  <c r="X1422" i="11"/>
  <c r="X1423" i="11"/>
  <c r="X1424" i="11"/>
  <c r="X1425" i="11"/>
  <c r="X1426" i="11"/>
  <c r="X1427" i="11"/>
  <c r="X1428" i="11"/>
  <c r="X1429" i="11"/>
  <c r="X1430" i="11"/>
  <c r="X1431" i="11"/>
  <c r="X1432" i="11"/>
  <c r="X1433" i="11"/>
  <c r="X1434" i="11"/>
  <c r="X1435" i="11"/>
  <c r="X1436" i="11"/>
  <c r="X1437" i="11"/>
  <c r="X1438" i="11"/>
  <c r="X1439" i="11"/>
  <c r="X1440" i="11"/>
  <c r="X1441" i="11"/>
  <c r="X1442" i="11"/>
  <c r="X1443" i="11"/>
  <c r="X1444" i="11"/>
  <c r="X1445" i="11"/>
  <c r="X1446" i="11"/>
  <c r="X1447" i="11"/>
  <c r="X1448" i="11"/>
  <c r="X1449" i="11"/>
  <c r="X1450" i="11"/>
  <c r="X1451" i="11"/>
  <c r="X1452" i="11"/>
  <c r="X1453" i="11"/>
  <c r="X1454" i="11"/>
  <c r="X1455" i="11"/>
  <c r="X1456" i="11"/>
  <c r="X1457" i="11"/>
  <c r="X1458" i="11"/>
  <c r="X1459" i="11"/>
  <c r="X1460" i="11"/>
  <c r="X1461" i="11"/>
  <c r="X1462" i="11"/>
  <c r="X1463" i="11"/>
  <c r="X1464" i="11"/>
  <c r="X1465" i="11"/>
  <c r="X1466" i="11"/>
  <c r="X1467" i="11"/>
  <c r="X1468" i="11"/>
  <c r="X1469" i="11"/>
  <c r="X1470" i="11"/>
  <c r="X1471" i="11"/>
  <c r="X1472" i="11"/>
  <c r="X1473" i="11"/>
  <c r="X1474" i="11"/>
  <c r="X1475" i="11"/>
  <c r="X1476" i="11"/>
  <c r="X1477" i="11"/>
  <c r="X1478" i="11"/>
  <c r="X1479" i="11"/>
  <c r="X1480" i="11"/>
  <c r="X1481" i="11"/>
  <c r="X1482" i="11"/>
  <c r="X1483" i="11"/>
  <c r="X1484" i="11"/>
  <c r="X1485" i="11"/>
  <c r="X1486" i="11"/>
  <c r="X1487" i="11"/>
  <c r="X1488" i="11"/>
  <c r="X1489" i="11"/>
  <c r="X1490" i="11"/>
  <c r="X1491" i="11"/>
  <c r="X1492" i="11"/>
  <c r="X1493" i="11"/>
  <c r="X1494" i="11"/>
  <c r="X1495" i="11"/>
  <c r="X1496" i="11"/>
  <c r="X1497" i="11"/>
  <c r="X1498" i="11"/>
  <c r="X1499" i="11"/>
  <c r="X1500" i="11"/>
  <c r="X1501" i="11"/>
  <c r="X1502" i="11"/>
  <c r="X1503" i="11"/>
  <c r="X1504" i="11"/>
  <c r="X1505" i="11"/>
  <c r="X1506" i="11"/>
  <c r="X1507" i="11"/>
  <c r="X1508" i="11"/>
  <c r="X1509" i="11"/>
  <c r="X1510" i="11"/>
  <c r="X1511" i="11"/>
  <c r="X1512" i="11"/>
  <c r="X1513" i="11"/>
  <c r="X1514" i="11"/>
  <c r="X1515" i="11"/>
  <c r="X1516" i="11"/>
  <c r="X1517" i="11"/>
  <c r="X1518" i="11"/>
  <c r="X1519" i="11"/>
  <c r="X1520" i="11"/>
  <c r="X1521" i="11"/>
  <c r="X1522" i="11"/>
  <c r="X1523" i="11"/>
  <c r="X1524" i="11"/>
  <c r="X1525" i="11"/>
  <c r="X1526" i="11"/>
  <c r="X1527" i="11"/>
  <c r="X1528" i="11"/>
  <c r="X1529" i="11"/>
  <c r="X1530" i="11"/>
  <c r="X1531" i="11"/>
  <c r="X1532" i="11"/>
  <c r="X1533" i="11"/>
  <c r="X1534" i="11"/>
  <c r="X1535" i="11"/>
  <c r="X1536" i="11"/>
  <c r="X1537" i="11"/>
  <c r="X1538" i="11"/>
  <c r="X1539" i="11"/>
  <c r="X1540" i="11"/>
  <c r="X1541" i="11"/>
  <c r="X1542" i="11"/>
  <c r="X1543" i="11"/>
  <c r="X1544" i="11"/>
  <c r="X1545" i="11"/>
  <c r="X1546" i="11"/>
  <c r="X1547" i="11"/>
  <c r="X1548" i="11"/>
  <c r="X1549" i="11"/>
  <c r="X1550" i="11"/>
  <c r="X1551" i="11"/>
  <c r="X1552" i="11"/>
  <c r="X1553" i="11"/>
  <c r="X1554" i="11"/>
  <c r="X1555" i="11"/>
  <c r="X1556" i="11"/>
  <c r="X1557" i="11"/>
  <c r="X1558" i="11"/>
  <c r="X1559" i="11"/>
  <c r="X1560" i="11"/>
  <c r="X1561" i="11"/>
  <c r="X1562" i="11"/>
  <c r="X1563" i="11"/>
  <c r="X1564" i="11"/>
  <c r="X1565" i="11"/>
  <c r="X1566" i="11"/>
  <c r="X1567" i="11"/>
  <c r="X1568" i="11"/>
  <c r="X1569" i="11"/>
  <c r="X1570" i="11"/>
  <c r="X1571" i="11"/>
  <c r="X1572" i="11"/>
  <c r="X1573" i="11"/>
  <c r="X1574" i="11"/>
  <c r="X1575" i="11"/>
  <c r="X1576" i="11"/>
  <c r="X1577" i="11"/>
  <c r="X1578" i="11"/>
  <c r="X1579" i="11"/>
  <c r="X1580" i="11"/>
  <c r="X1581" i="11"/>
  <c r="X1582" i="11"/>
  <c r="X1583" i="11"/>
  <c r="X1584" i="11"/>
  <c r="X1585" i="11"/>
  <c r="X1586" i="11"/>
  <c r="X1587" i="11"/>
  <c r="X1588" i="11"/>
  <c r="X1589" i="11"/>
  <c r="X1590" i="11"/>
  <c r="X1591" i="11"/>
  <c r="X1592" i="11"/>
  <c r="X1593" i="11"/>
  <c r="X1594" i="11"/>
  <c r="X1595" i="11"/>
  <c r="X1596" i="11"/>
  <c r="X1597" i="11"/>
  <c r="X1598" i="11"/>
  <c r="X1599" i="11"/>
  <c r="X1600" i="11"/>
  <c r="X1601" i="11"/>
  <c r="X1602" i="11"/>
  <c r="X1603" i="11"/>
  <c r="X1604" i="11"/>
  <c r="X1605" i="11"/>
  <c r="X1606" i="11"/>
  <c r="X1607" i="11"/>
  <c r="X1608" i="11"/>
  <c r="X1609" i="11"/>
  <c r="X1610" i="11"/>
  <c r="X1611" i="11"/>
  <c r="X1612" i="11"/>
  <c r="X1613" i="11"/>
  <c r="X1614" i="11"/>
  <c r="X1615" i="11"/>
  <c r="X1616" i="11"/>
  <c r="X1617" i="11"/>
  <c r="X1618" i="11"/>
  <c r="X1619" i="11"/>
  <c r="X1620" i="11"/>
  <c r="X1621" i="11"/>
  <c r="X1622" i="11"/>
  <c r="X1623" i="11"/>
  <c r="X1624" i="11"/>
  <c r="X1625" i="11"/>
  <c r="X1626" i="11"/>
  <c r="X1627" i="11"/>
  <c r="X1628" i="11"/>
  <c r="X1629" i="11"/>
  <c r="X1630" i="11"/>
  <c r="X1631" i="11"/>
  <c r="X1632" i="11"/>
  <c r="X1633" i="11"/>
  <c r="X1634" i="11"/>
  <c r="X1635" i="11"/>
  <c r="X1636" i="11"/>
  <c r="X1637" i="11"/>
  <c r="X1638" i="11"/>
  <c r="X1639" i="11"/>
  <c r="X1640" i="11"/>
  <c r="X1641" i="11"/>
  <c r="X1642" i="11"/>
  <c r="X1643" i="11"/>
  <c r="X1644" i="11"/>
  <c r="X1645" i="11"/>
  <c r="X1646" i="11"/>
  <c r="X1647" i="11"/>
  <c r="X1648" i="11"/>
  <c r="X1649" i="11"/>
  <c r="X1650" i="11"/>
  <c r="X1651" i="11"/>
  <c r="X1652" i="11"/>
  <c r="X1653" i="11"/>
  <c r="X1654" i="11"/>
  <c r="X1655" i="11"/>
  <c r="X1656" i="11"/>
  <c r="X1657" i="11"/>
  <c r="X1658" i="11"/>
  <c r="X1659" i="11"/>
  <c r="X1660" i="11"/>
  <c r="X1661" i="11"/>
  <c r="X1662" i="11"/>
  <c r="X1663" i="11"/>
  <c r="X1664" i="11"/>
  <c r="X1665" i="11"/>
  <c r="X1666" i="11"/>
  <c r="X1667" i="11"/>
  <c r="X1668" i="11"/>
  <c r="X1669" i="11"/>
  <c r="X1670" i="11"/>
  <c r="X1671" i="11"/>
  <c r="X1672" i="11"/>
  <c r="X1673" i="11"/>
  <c r="X1674" i="11"/>
  <c r="X1675" i="11"/>
  <c r="X1676" i="11"/>
  <c r="X1677" i="11"/>
  <c r="X1678" i="11"/>
  <c r="X1679" i="11"/>
  <c r="X1680" i="11"/>
  <c r="X1681" i="11"/>
  <c r="X1682" i="11"/>
  <c r="X1683" i="11"/>
  <c r="X1684" i="11"/>
  <c r="X1685" i="11"/>
  <c r="X1686" i="11"/>
  <c r="X1687" i="11"/>
  <c r="X1688" i="11"/>
  <c r="X1689" i="11"/>
  <c r="X1690" i="11"/>
  <c r="X1691" i="11"/>
  <c r="X1692" i="11"/>
  <c r="X1693" i="11"/>
  <c r="X1694" i="11"/>
  <c r="X1695" i="11"/>
  <c r="X1696" i="11"/>
  <c r="X1697" i="11"/>
  <c r="X1698" i="11"/>
  <c r="X1699" i="11"/>
  <c r="X1700" i="11"/>
  <c r="X1701" i="11"/>
  <c r="X1702" i="11"/>
  <c r="X1703" i="11"/>
  <c r="X1704" i="11"/>
  <c r="X1705" i="11"/>
  <c r="X1706" i="11"/>
  <c r="X1707" i="11"/>
  <c r="X1708" i="11"/>
  <c r="X1709" i="11"/>
  <c r="X1710" i="11"/>
  <c r="X1711" i="11"/>
  <c r="X1712" i="11"/>
  <c r="X1713" i="11"/>
  <c r="X1714" i="11"/>
  <c r="X1715" i="11"/>
  <c r="X1716" i="11"/>
  <c r="X1717" i="11"/>
  <c r="X1718" i="11"/>
  <c r="X1719" i="11"/>
  <c r="X1720" i="11"/>
  <c r="X1721" i="11"/>
  <c r="X1722" i="11"/>
  <c r="X1723" i="11"/>
  <c r="X1724" i="11"/>
  <c r="X1725" i="11"/>
  <c r="X1726" i="11"/>
  <c r="X1727" i="11"/>
  <c r="X1728" i="11"/>
  <c r="X1729" i="11"/>
  <c r="X1730" i="11"/>
  <c r="X1731" i="11"/>
  <c r="X1732" i="11"/>
  <c r="X1733" i="11"/>
  <c r="X1734" i="11"/>
  <c r="X1735" i="11"/>
  <c r="X1736" i="11"/>
  <c r="X1737" i="11"/>
  <c r="X1738" i="11"/>
  <c r="X1739" i="11"/>
  <c r="X1740" i="11"/>
  <c r="X1741" i="11"/>
  <c r="X1742" i="11"/>
  <c r="X1743" i="11"/>
  <c r="X1744" i="11"/>
  <c r="X1745" i="11"/>
  <c r="X1746" i="11"/>
  <c r="X1747" i="11"/>
  <c r="X1748" i="11"/>
  <c r="X1749" i="11"/>
  <c r="X1750" i="11"/>
  <c r="X1751" i="11"/>
  <c r="X1752" i="11"/>
  <c r="X1753" i="11"/>
  <c r="X1754" i="11"/>
  <c r="X1755" i="11"/>
  <c r="X1756" i="11"/>
  <c r="X1757" i="11"/>
  <c r="X1758" i="11"/>
  <c r="X1759" i="11"/>
  <c r="X1760" i="11"/>
  <c r="X1761" i="11"/>
  <c r="X1762" i="11"/>
  <c r="X1763" i="11"/>
  <c r="X1764" i="11"/>
  <c r="X1765" i="11"/>
  <c r="X1766" i="11"/>
  <c r="X1767" i="11"/>
  <c r="X1768" i="11"/>
  <c r="X1769" i="11"/>
  <c r="X1770" i="11"/>
  <c r="X1771" i="11"/>
  <c r="X1772" i="11"/>
  <c r="X1773" i="11"/>
  <c r="X1774" i="11"/>
  <c r="X1775" i="11"/>
  <c r="X1776" i="11"/>
  <c r="X1777" i="11"/>
  <c r="X1778" i="11"/>
  <c r="X1779" i="11"/>
  <c r="X1780" i="11"/>
  <c r="X1781" i="11"/>
  <c r="X1782" i="11"/>
  <c r="X1783" i="11"/>
  <c r="X1784" i="11"/>
  <c r="X1785" i="11"/>
  <c r="X1786" i="11"/>
  <c r="X1787" i="11"/>
  <c r="X1788" i="11"/>
  <c r="X1789" i="11"/>
  <c r="X1790" i="11"/>
  <c r="X1791" i="11"/>
  <c r="X1792" i="11"/>
  <c r="X1793" i="11"/>
  <c r="X1794" i="11"/>
  <c r="X1795" i="11"/>
  <c r="X1796" i="11"/>
  <c r="X1797" i="11"/>
  <c r="X1798" i="11"/>
  <c r="X1799" i="11"/>
  <c r="X1800" i="11"/>
  <c r="X1801" i="11"/>
  <c r="X1802" i="11"/>
  <c r="X1803" i="11"/>
  <c r="X1804" i="11"/>
  <c r="X1805" i="11"/>
  <c r="X1806" i="11"/>
  <c r="X1807" i="11"/>
  <c r="X1808" i="11"/>
  <c r="X1809" i="11"/>
  <c r="X1810" i="11"/>
  <c r="X1811" i="11"/>
  <c r="X1812" i="11"/>
  <c r="X1813" i="11"/>
  <c r="X1814" i="11"/>
  <c r="X1815" i="11"/>
  <c r="X1816" i="11"/>
  <c r="X1817" i="11"/>
  <c r="X1818" i="11"/>
  <c r="X1819" i="11"/>
  <c r="X1820" i="11"/>
  <c r="X1821" i="11"/>
  <c r="X1822" i="11"/>
  <c r="X1823" i="11"/>
  <c r="X1824" i="11"/>
  <c r="X1825" i="11"/>
  <c r="X1826" i="11"/>
  <c r="X1827" i="11"/>
  <c r="X1828" i="11"/>
  <c r="X1829" i="11"/>
  <c r="X1830" i="11"/>
  <c r="X1831" i="11"/>
  <c r="X1832" i="11"/>
  <c r="X1833" i="11"/>
  <c r="X1834" i="11"/>
  <c r="X1835" i="11"/>
  <c r="X1836" i="11"/>
  <c r="X1837" i="11"/>
  <c r="X1838" i="11"/>
  <c r="X1839" i="11"/>
  <c r="X1840" i="11"/>
  <c r="X1841" i="11"/>
  <c r="X1842" i="11"/>
  <c r="X1843" i="11"/>
  <c r="X1844" i="11"/>
  <c r="X1845" i="11"/>
  <c r="X1846" i="11"/>
  <c r="X1847" i="11"/>
  <c r="X1848" i="11"/>
  <c r="X1849" i="11"/>
  <c r="X1850" i="11"/>
  <c r="X1851" i="11"/>
  <c r="X1852" i="11"/>
  <c r="X1853" i="11"/>
  <c r="X1854" i="11"/>
  <c r="X1855" i="11"/>
  <c r="X1856" i="11"/>
  <c r="X1857" i="11"/>
  <c r="X1858" i="11"/>
  <c r="X1859" i="11"/>
  <c r="X1860" i="11"/>
  <c r="X1861" i="11"/>
  <c r="X1862" i="11"/>
  <c r="X1863" i="11"/>
  <c r="X1864" i="11"/>
  <c r="X1865" i="11"/>
  <c r="X1866" i="11"/>
  <c r="X1867" i="11"/>
  <c r="X1868" i="11"/>
  <c r="X1869" i="11"/>
  <c r="X1870" i="11"/>
  <c r="X1871" i="11"/>
  <c r="X1872" i="11"/>
  <c r="X1873" i="11"/>
  <c r="X1874" i="11"/>
  <c r="X1875" i="11"/>
  <c r="X1876" i="11"/>
  <c r="X1877" i="11"/>
  <c r="X1878" i="11"/>
  <c r="X1879" i="11"/>
  <c r="X1880" i="11"/>
  <c r="X1881" i="11"/>
  <c r="X1882" i="11"/>
  <c r="X1883" i="11"/>
  <c r="X1884" i="11"/>
  <c r="X1885" i="11"/>
  <c r="X1886" i="11"/>
  <c r="X1887" i="11"/>
  <c r="X1888" i="11"/>
  <c r="X1889" i="11"/>
  <c r="X1890" i="11"/>
  <c r="X1891" i="11"/>
  <c r="X1892" i="11"/>
  <c r="X1893" i="11"/>
  <c r="X1894" i="11"/>
  <c r="X1895" i="11"/>
  <c r="X1896" i="11"/>
  <c r="X1897" i="11"/>
  <c r="X1898" i="11"/>
  <c r="X1899" i="11"/>
  <c r="X1900" i="11"/>
  <c r="X1901" i="11"/>
  <c r="X1902" i="11"/>
  <c r="X1903" i="11"/>
  <c r="X1904" i="11"/>
  <c r="X1905" i="11"/>
  <c r="X1906" i="11"/>
  <c r="X1907" i="11"/>
  <c r="X1908" i="11"/>
  <c r="X1909" i="11"/>
  <c r="X1910" i="11"/>
  <c r="X1911" i="11"/>
  <c r="X1912" i="11"/>
  <c r="X1913" i="11"/>
  <c r="X1914" i="11"/>
  <c r="X1915" i="11"/>
  <c r="X1916" i="11"/>
  <c r="X1917" i="11"/>
  <c r="X1918" i="11"/>
  <c r="X1919" i="11"/>
  <c r="X1920" i="11"/>
  <c r="X1921" i="11"/>
  <c r="X1922" i="11"/>
  <c r="X1923" i="11"/>
  <c r="X1924" i="11"/>
  <c r="X1925" i="11"/>
  <c r="X1926" i="11"/>
  <c r="X1927" i="11"/>
  <c r="X1928" i="11"/>
  <c r="X1929" i="11"/>
  <c r="X1930" i="11"/>
  <c r="X1931" i="11"/>
  <c r="X1932" i="11"/>
  <c r="X1933" i="11"/>
  <c r="X1934" i="11"/>
  <c r="X1935" i="11"/>
  <c r="X1936" i="11"/>
  <c r="X1937" i="11"/>
  <c r="X1938" i="11"/>
  <c r="X1939" i="11"/>
  <c r="X1940" i="11"/>
  <c r="X1941" i="11"/>
  <c r="X1942" i="11"/>
  <c r="X1943" i="11"/>
  <c r="X1944" i="11"/>
  <c r="X1945" i="11"/>
  <c r="X1946" i="11"/>
  <c r="X1947" i="11"/>
  <c r="X1948" i="11"/>
  <c r="X1949" i="11"/>
  <c r="X1950" i="11"/>
  <c r="X1951" i="11"/>
  <c r="X1952" i="11"/>
  <c r="X1953" i="11"/>
  <c r="X1954" i="11"/>
  <c r="X1955" i="11"/>
  <c r="X1956" i="11"/>
  <c r="X1957" i="11"/>
  <c r="X1958" i="11"/>
  <c r="X1959" i="11"/>
  <c r="X1960" i="11"/>
  <c r="X1961" i="11"/>
  <c r="X1962" i="11"/>
  <c r="X1963" i="11"/>
  <c r="X1964" i="11"/>
  <c r="X1965" i="11"/>
  <c r="X1966" i="11"/>
  <c r="X1967" i="11"/>
  <c r="X1968" i="11"/>
  <c r="X1969" i="11"/>
  <c r="X1970" i="11"/>
  <c r="X1971" i="11"/>
  <c r="X1972" i="11"/>
  <c r="X1973" i="11"/>
  <c r="X1974" i="11"/>
  <c r="X1975" i="11"/>
  <c r="X1976" i="11"/>
  <c r="X1977" i="11"/>
  <c r="X1978" i="11"/>
  <c r="X1979" i="11"/>
  <c r="X1980" i="11"/>
  <c r="X1981" i="11"/>
  <c r="X1982" i="11"/>
  <c r="X1983" i="11"/>
  <c r="X1984" i="11"/>
  <c r="X1985" i="11"/>
  <c r="X1986" i="11"/>
  <c r="X1987" i="11"/>
  <c r="X1988" i="11"/>
  <c r="X1989" i="11"/>
  <c r="X1990" i="11"/>
  <c r="X1991" i="11"/>
  <c r="X1992" i="11"/>
  <c r="X1993" i="11"/>
  <c r="X1994" i="11"/>
  <c r="X1995" i="11"/>
  <c r="X1996" i="11"/>
  <c r="X1997" i="11"/>
  <c r="X1998" i="11"/>
  <c r="X1999" i="11"/>
  <c r="X2000" i="11"/>
  <c r="X2001" i="11"/>
  <c r="X2002" i="11"/>
  <c r="X2003" i="11"/>
  <c r="X2004" i="11"/>
  <c r="X2005" i="11"/>
  <c r="X2006" i="11"/>
  <c r="X2007" i="11"/>
  <c r="X2008" i="11"/>
  <c r="X2009" i="11"/>
  <c r="X2010" i="11"/>
  <c r="X2011" i="11"/>
  <c r="X2012" i="11"/>
  <c r="X2013" i="11"/>
  <c r="X2014" i="11"/>
  <c r="X2015" i="11"/>
  <c r="X2016" i="11"/>
  <c r="X2017" i="11"/>
  <c r="X2018" i="11"/>
  <c r="X2019" i="11"/>
  <c r="X2020" i="11"/>
  <c r="X2021" i="11"/>
  <c r="X2022" i="11"/>
  <c r="X2023" i="11"/>
  <c r="X2024" i="11"/>
  <c r="X2025" i="11"/>
  <c r="X2026" i="11"/>
  <c r="X2027" i="11"/>
  <c r="X2028" i="11"/>
  <c r="X2029" i="11"/>
  <c r="X2030" i="11"/>
  <c r="X2031" i="11"/>
  <c r="X2032" i="11"/>
  <c r="X2033" i="11"/>
  <c r="X2034" i="11"/>
  <c r="X2035" i="11"/>
  <c r="X2036" i="11"/>
  <c r="X2037" i="11"/>
  <c r="X2038" i="11"/>
  <c r="X2039" i="11"/>
  <c r="X2040" i="11"/>
  <c r="X2041" i="11"/>
  <c r="X2042" i="11"/>
  <c r="X2043" i="11"/>
  <c r="X2044" i="11"/>
  <c r="X2045" i="11"/>
  <c r="X2046" i="11"/>
  <c r="X2047" i="11"/>
  <c r="X2048" i="11"/>
  <c r="X2049" i="11"/>
  <c r="X2050" i="11"/>
  <c r="X2051" i="11"/>
  <c r="X2052" i="11"/>
  <c r="X2053" i="11"/>
  <c r="X2054" i="11"/>
  <c r="X2055" i="11"/>
  <c r="X2056" i="11"/>
  <c r="X2057" i="11"/>
  <c r="X2058" i="11"/>
  <c r="X2059" i="11"/>
  <c r="X2060" i="11"/>
  <c r="X2061" i="11"/>
  <c r="X2062" i="11"/>
  <c r="X2063" i="11"/>
  <c r="X2064" i="11"/>
  <c r="X2065" i="11"/>
  <c r="X2066" i="11"/>
  <c r="X2067" i="11"/>
  <c r="X2068" i="11"/>
  <c r="X2069" i="11"/>
  <c r="X2070" i="11"/>
  <c r="X2071" i="11"/>
  <c r="X2072" i="11"/>
  <c r="X2073" i="11"/>
  <c r="X2074" i="11"/>
  <c r="X2075" i="11"/>
  <c r="X2076" i="11"/>
  <c r="X2077" i="11"/>
  <c r="X2078" i="11"/>
  <c r="X2079" i="11"/>
  <c r="X2080" i="11"/>
  <c r="X2081" i="11"/>
  <c r="X2082" i="11"/>
  <c r="X2083" i="11"/>
  <c r="X2084" i="11"/>
  <c r="X2085" i="11"/>
  <c r="X2086" i="11"/>
  <c r="X2087" i="11"/>
  <c r="X2088" i="11"/>
  <c r="X2089" i="11"/>
  <c r="X2090" i="11"/>
  <c r="X2091" i="11"/>
  <c r="X2092" i="11"/>
  <c r="X2093" i="11"/>
  <c r="X2094" i="11"/>
  <c r="X2095" i="11"/>
  <c r="X2096" i="11"/>
  <c r="X2097" i="11"/>
  <c r="X2098" i="11"/>
  <c r="X2099" i="11"/>
  <c r="X2100" i="11"/>
  <c r="X2101" i="11"/>
  <c r="X2102" i="11"/>
  <c r="X2103" i="11"/>
  <c r="X2104" i="11"/>
  <c r="X2105" i="11"/>
  <c r="X2106" i="11"/>
  <c r="X2107" i="11"/>
  <c r="X2108" i="11"/>
  <c r="X2109" i="11"/>
  <c r="X2110" i="11"/>
  <c r="X2111" i="11"/>
  <c r="X2112" i="11"/>
  <c r="X2113" i="11"/>
  <c r="X2114" i="11"/>
  <c r="X2115" i="11"/>
  <c r="X2116" i="11"/>
  <c r="X2117" i="11"/>
  <c r="X2118" i="11"/>
  <c r="X2119" i="11"/>
  <c r="X2120" i="11"/>
  <c r="X2121" i="11"/>
  <c r="X2122" i="11"/>
  <c r="X2123" i="11"/>
  <c r="X2124" i="11"/>
  <c r="X2125" i="11"/>
  <c r="X2126" i="11"/>
  <c r="X2127" i="11"/>
  <c r="X2128" i="11"/>
  <c r="X2129" i="11"/>
  <c r="X2130" i="11"/>
  <c r="X2131" i="11"/>
  <c r="X2132" i="11"/>
  <c r="X2133" i="11"/>
  <c r="X2134" i="11"/>
  <c r="X2135" i="11"/>
  <c r="X2136" i="11"/>
  <c r="X2137" i="11"/>
  <c r="X2138" i="11"/>
  <c r="X2139" i="11"/>
  <c r="X2140" i="11"/>
  <c r="X2141" i="11"/>
  <c r="X2142" i="11"/>
  <c r="X2143" i="11"/>
  <c r="X2144" i="11"/>
  <c r="X2145" i="11"/>
  <c r="X2146" i="11"/>
  <c r="X2147" i="11"/>
  <c r="X2148" i="11"/>
  <c r="X2149" i="11"/>
  <c r="X2150" i="11"/>
  <c r="X2151" i="11"/>
  <c r="X2152" i="11"/>
  <c r="X2153" i="11"/>
  <c r="X2154" i="11"/>
  <c r="X2155" i="11"/>
  <c r="X2156" i="11"/>
  <c r="X2157" i="11"/>
  <c r="X2158" i="11"/>
  <c r="X2159" i="11"/>
  <c r="X2160" i="11"/>
  <c r="X2161" i="11"/>
  <c r="X2162" i="11"/>
  <c r="X2163" i="11"/>
  <c r="X2164" i="11"/>
  <c r="X2165" i="11"/>
  <c r="X2166" i="11"/>
  <c r="X2167" i="11"/>
  <c r="X2168" i="11"/>
  <c r="X2169" i="11"/>
  <c r="X2170" i="11"/>
  <c r="X2171" i="11"/>
  <c r="X2172" i="11"/>
  <c r="X2173" i="11"/>
  <c r="X2174" i="11"/>
  <c r="X2175" i="11"/>
  <c r="X2176" i="11"/>
  <c r="X2177" i="11"/>
  <c r="X2178" i="11"/>
  <c r="X2179" i="11"/>
  <c r="X2180" i="11"/>
  <c r="X2181" i="11"/>
  <c r="X2182" i="11"/>
  <c r="X2183" i="11"/>
  <c r="X2184" i="11"/>
  <c r="X2185" i="11"/>
  <c r="X2186" i="11"/>
  <c r="X2187" i="11"/>
  <c r="X2188" i="11"/>
  <c r="X2189" i="11"/>
  <c r="X2190" i="11"/>
  <c r="X2191" i="11"/>
  <c r="X2192" i="11"/>
  <c r="X2193" i="11"/>
  <c r="X2194" i="11"/>
  <c r="X2195" i="11"/>
  <c r="X2196" i="11"/>
  <c r="X2197" i="11"/>
  <c r="X2198" i="11"/>
  <c r="X2199" i="11"/>
  <c r="X2200" i="11"/>
  <c r="X2201" i="11"/>
  <c r="X2202" i="11"/>
  <c r="X2203" i="11"/>
  <c r="X2204" i="11"/>
  <c r="X2205" i="11"/>
  <c r="X2206" i="11"/>
  <c r="X2207" i="11"/>
  <c r="X2208" i="11"/>
  <c r="X2209" i="11"/>
  <c r="X2210" i="11"/>
  <c r="X2211" i="11"/>
  <c r="X2212" i="11"/>
  <c r="X2213" i="11"/>
  <c r="X2214" i="11"/>
  <c r="X2215" i="11"/>
  <c r="X2216" i="11"/>
  <c r="X2217" i="11"/>
  <c r="X2218" i="11"/>
  <c r="X2219" i="11"/>
  <c r="X2220" i="11"/>
  <c r="X2221" i="11"/>
  <c r="X2222" i="11"/>
  <c r="X2223" i="11"/>
  <c r="X2224" i="11"/>
  <c r="X2225" i="11"/>
  <c r="X2226" i="11"/>
  <c r="X2227" i="11"/>
  <c r="X2228" i="11"/>
  <c r="X2229" i="11"/>
  <c r="X2230" i="11"/>
  <c r="X2231" i="11"/>
  <c r="X2232" i="11"/>
  <c r="X2233" i="11"/>
  <c r="X2234" i="11"/>
  <c r="X2235" i="11"/>
  <c r="X2236" i="11"/>
  <c r="X2237" i="11"/>
  <c r="X2238" i="11"/>
  <c r="X2239" i="11"/>
  <c r="X2240" i="11"/>
  <c r="X2241" i="11"/>
  <c r="X2242" i="11"/>
  <c r="X2243" i="11"/>
  <c r="X2244" i="11"/>
  <c r="X2245" i="11"/>
  <c r="X2246" i="11"/>
  <c r="X2247" i="11"/>
  <c r="X2248" i="11"/>
  <c r="X2249" i="11"/>
  <c r="X2250" i="11"/>
  <c r="X2251" i="11"/>
  <c r="X2252" i="11"/>
  <c r="X2253" i="11"/>
  <c r="X2254" i="11"/>
  <c r="X2255" i="11"/>
  <c r="X2256" i="11"/>
  <c r="X2257" i="11"/>
  <c r="X2258" i="11"/>
  <c r="X2259" i="11"/>
  <c r="X2260" i="11"/>
  <c r="X2261" i="11"/>
  <c r="X2262" i="11"/>
  <c r="X2263" i="11"/>
  <c r="X2264" i="11"/>
  <c r="X2265" i="11"/>
  <c r="X2266" i="11"/>
  <c r="X2267" i="11"/>
  <c r="X2268" i="11"/>
  <c r="X2269" i="11"/>
  <c r="X2270" i="11"/>
  <c r="X2271" i="11"/>
  <c r="X2272" i="11"/>
  <c r="X2273" i="11"/>
  <c r="X2274" i="11"/>
  <c r="X2275" i="11"/>
  <c r="X2276" i="11"/>
  <c r="X2277" i="11"/>
  <c r="X2278" i="11"/>
  <c r="X2279" i="11"/>
  <c r="X2280" i="11"/>
  <c r="X2281" i="11"/>
  <c r="X2282" i="11"/>
  <c r="X2283" i="11"/>
  <c r="X2284" i="11"/>
  <c r="X2285" i="11"/>
  <c r="X2286" i="11"/>
  <c r="X2287" i="11"/>
  <c r="X2288" i="11"/>
  <c r="X2289" i="11"/>
  <c r="X2290" i="11"/>
  <c r="X2291" i="11"/>
  <c r="X2292" i="11"/>
  <c r="X2293" i="11"/>
  <c r="X2294" i="11"/>
  <c r="X2295" i="11"/>
  <c r="X2296" i="11"/>
  <c r="X2297" i="11"/>
  <c r="X2298" i="11"/>
  <c r="X2299" i="11"/>
  <c r="X2300" i="11"/>
  <c r="X2301" i="11"/>
  <c r="X2302" i="11"/>
  <c r="X2303" i="11"/>
  <c r="X2304" i="11"/>
  <c r="X2305" i="11"/>
  <c r="X2306" i="11"/>
  <c r="X2307" i="11"/>
  <c r="X2308" i="11"/>
  <c r="X2309" i="11"/>
  <c r="X2310" i="11"/>
  <c r="X2311" i="11"/>
  <c r="X2312" i="11"/>
  <c r="X2313" i="11"/>
  <c r="X2314" i="11"/>
  <c r="X2315" i="11"/>
  <c r="X2316" i="11"/>
  <c r="X2317" i="11"/>
  <c r="X2318" i="11"/>
  <c r="X2319" i="11"/>
  <c r="X2320" i="11"/>
  <c r="X2321" i="11"/>
  <c r="X2322" i="11"/>
  <c r="X2323" i="11"/>
  <c r="X2324" i="11"/>
  <c r="X2325" i="11"/>
  <c r="X2326" i="11"/>
  <c r="X2327" i="11"/>
  <c r="X2328" i="11"/>
  <c r="X2329" i="11"/>
  <c r="X2330" i="11"/>
  <c r="X2331" i="11"/>
  <c r="X2332" i="11"/>
  <c r="X2333" i="11"/>
  <c r="X2334" i="11"/>
  <c r="X2335" i="11"/>
  <c r="X2336" i="11"/>
  <c r="X2337" i="11"/>
  <c r="X2338" i="11"/>
  <c r="X2339" i="11"/>
  <c r="X2340" i="11"/>
  <c r="X2341" i="11"/>
  <c r="X2342" i="11"/>
  <c r="X2343" i="11"/>
  <c r="X2344" i="11"/>
  <c r="X2345" i="11"/>
  <c r="X2346" i="11"/>
  <c r="X2347" i="11"/>
  <c r="X2348" i="11"/>
  <c r="X2349" i="11"/>
  <c r="X2350" i="11"/>
  <c r="X2351" i="11"/>
  <c r="X2352" i="11"/>
  <c r="X2353" i="11"/>
  <c r="X2354" i="11"/>
  <c r="X2355" i="11"/>
  <c r="X2356" i="11"/>
  <c r="X2357" i="11"/>
  <c r="X2358" i="11"/>
  <c r="X2359" i="11"/>
  <c r="X2360" i="11"/>
  <c r="X2361" i="11"/>
  <c r="X2362" i="11"/>
  <c r="X2363" i="11"/>
  <c r="X2364" i="11"/>
  <c r="X2365" i="11"/>
  <c r="X2366" i="11"/>
  <c r="X2367" i="11"/>
  <c r="X2368" i="11"/>
  <c r="X2369" i="11"/>
  <c r="X2370" i="11"/>
  <c r="X2371" i="11"/>
  <c r="X2372" i="11"/>
  <c r="X2373" i="11"/>
  <c r="X2374" i="11"/>
  <c r="X2375" i="11"/>
  <c r="X2376" i="11"/>
  <c r="X2377" i="11"/>
  <c r="X2378" i="11"/>
  <c r="X2379" i="11"/>
  <c r="X2380" i="11"/>
  <c r="X2381" i="11"/>
  <c r="X2382" i="11"/>
  <c r="X2383" i="11"/>
  <c r="X2384" i="11"/>
  <c r="X2385" i="11"/>
  <c r="X2386" i="11"/>
  <c r="X2387" i="11"/>
  <c r="X2388" i="11"/>
  <c r="X2389" i="11"/>
  <c r="X2390" i="11"/>
  <c r="X2391" i="11"/>
  <c r="X2392" i="11"/>
  <c r="X2393" i="11"/>
  <c r="X2394" i="11"/>
  <c r="X2395" i="11"/>
  <c r="X2396" i="11"/>
  <c r="X2397" i="11"/>
  <c r="X2398" i="11"/>
  <c r="X2399" i="11"/>
  <c r="X2400" i="11"/>
  <c r="X2401" i="11"/>
  <c r="X2402" i="11"/>
  <c r="X2403" i="11"/>
  <c r="X2404" i="11"/>
  <c r="X2405" i="11"/>
  <c r="X2406" i="11"/>
  <c r="X2407" i="11"/>
  <c r="X2408" i="11"/>
  <c r="X2409" i="11"/>
  <c r="X2410" i="11"/>
  <c r="X2411" i="11"/>
  <c r="X2412" i="11"/>
  <c r="X2413" i="11"/>
  <c r="X2414" i="11"/>
  <c r="X2415" i="11"/>
  <c r="X2416" i="11"/>
  <c r="X2417" i="11"/>
  <c r="X2418" i="11"/>
  <c r="X2419" i="11"/>
  <c r="X2420" i="11"/>
  <c r="X2421" i="11"/>
  <c r="X2422" i="11"/>
  <c r="X2423" i="11"/>
  <c r="X2424" i="11"/>
  <c r="X2425" i="11"/>
  <c r="X2426" i="11"/>
  <c r="X2427" i="11"/>
  <c r="X2428" i="11"/>
  <c r="X2429" i="11"/>
  <c r="X2430" i="11"/>
  <c r="X2431" i="11"/>
  <c r="X2432" i="11"/>
  <c r="X2433" i="11"/>
  <c r="X2434" i="11"/>
  <c r="X2435" i="11"/>
  <c r="X2436" i="11"/>
  <c r="X2437" i="11"/>
  <c r="X2438" i="11"/>
  <c r="X2439" i="11"/>
  <c r="X2440" i="11"/>
  <c r="X2441" i="11"/>
  <c r="X2442" i="11"/>
  <c r="X2443" i="11"/>
  <c r="X2444" i="11"/>
  <c r="X2445" i="11"/>
  <c r="X2446" i="11"/>
  <c r="X2447" i="11"/>
  <c r="X2448" i="11"/>
  <c r="X2449" i="11"/>
  <c r="X2450" i="11"/>
  <c r="X2451" i="11"/>
  <c r="X2452" i="11"/>
  <c r="X2453" i="11"/>
  <c r="X2454" i="11"/>
  <c r="X2455" i="11"/>
  <c r="X2456" i="11"/>
  <c r="X2457" i="11"/>
  <c r="X2458" i="11"/>
  <c r="X2459" i="11"/>
  <c r="X2460" i="11"/>
  <c r="X2461" i="11"/>
  <c r="X2462" i="11"/>
  <c r="X2463" i="11"/>
  <c r="X2464" i="11"/>
  <c r="X2465" i="11"/>
  <c r="X2466" i="11"/>
  <c r="X2467" i="11"/>
  <c r="X2468" i="11"/>
  <c r="X2469" i="11"/>
  <c r="X2470" i="11"/>
  <c r="X2471" i="11"/>
  <c r="X2472" i="11"/>
  <c r="X2473" i="11"/>
  <c r="X2474" i="11"/>
  <c r="X2475" i="11"/>
  <c r="X2476" i="11"/>
  <c r="X2477" i="11"/>
  <c r="X2478" i="11"/>
  <c r="X2479" i="11"/>
  <c r="X2480" i="11"/>
  <c r="X2481" i="11"/>
  <c r="X2482" i="11"/>
  <c r="X2483" i="11"/>
  <c r="X2484" i="11"/>
  <c r="X2485" i="11"/>
  <c r="X2486" i="11"/>
  <c r="X2487" i="11"/>
  <c r="X2488" i="11"/>
  <c r="X2489" i="11"/>
  <c r="X2490" i="11"/>
  <c r="X2491" i="11"/>
  <c r="X2492" i="11"/>
  <c r="X2493" i="11"/>
  <c r="X2494" i="11"/>
  <c r="X2495" i="11"/>
  <c r="X2496" i="11"/>
  <c r="X2497" i="11"/>
  <c r="X2498" i="11"/>
  <c r="X2499" i="11"/>
  <c r="X2500" i="11"/>
  <c r="X2501" i="11"/>
  <c r="X2502" i="11"/>
  <c r="X2503" i="11"/>
  <c r="X2504" i="11"/>
  <c r="X2505" i="11"/>
  <c r="X2506" i="11"/>
  <c r="X2507" i="11"/>
  <c r="X2508" i="11"/>
  <c r="X2509" i="11"/>
  <c r="X2510" i="11"/>
  <c r="X2511" i="11"/>
  <c r="X2512" i="11"/>
  <c r="X2513" i="11"/>
  <c r="X2514" i="11"/>
  <c r="X2515" i="11"/>
  <c r="X2516" i="11"/>
  <c r="X2517" i="11"/>
  <c r="X2518" i="11"/>
  <c r="X2519" i="11"/>
  <c r="X2520" i="11"/>
  <c r="X2521" i="11"/>
  <c r="X2522" i="11"/>
  <c r="X2523" i="11"/>
  <c r="X2524" i="11"/>
  <c r="X2525" i="11"/>
  <c r="X2526" i="11"/>
  <c r="X2527" i="11"/>
  <c r="X2528" i="11"/>
  <c r="X2529" i="11"/>
  <c r="X2530" i="11"/>
  <c r="X2531" i="11"/>
  <c r="X2532" i="11"/>
  <c r="X2533" i="11"/>
  <c r="X2534" i="11"/>
  <c r="X2535" i="11"/>
  <c r="X2536" i="11"/>
  <c r="X2537" i="11"/>
  <c r="X2538" i="11"/>
  <c r="X2539" i="11"/>
  <c r="X2540" i="11"/>
  <c r="X2541" i="11"/>
  <c r="X2542" i="11"/>
  <c r="X2543" i="11"/>
  <c r="X2544" i="11"/>
  <c r="X2545" i="11"/>
  <c r="X2546" i="11"/>
  <c r="X2547" i="11"/>
  <c r="X2548" i="11"/>
  <c r="X2549" i="11"/>
  <c r="X2550" i="11"/>
  <c r="X2551" i="11"/>
  <c r="X2552" i="11"/>
  <c r="X2553" i="11"/>
  <c r="X2554" i="11"/>
  <c r="X2555" i="11"/>
  <c r="X2556" i="11"/>
  <c r="X2557" i="11"/>
  <c r="X2558" i="11"/>
  <c r="X2559" i="11"/>
  <c r="X2560" i="11"/>
  <c r="X2561" i="11"/>
  <c r="X2562" i="11"/>
  <c r="X2563" i="11"/>
  <c r="X2564" i="11"/>
  <c r="X2565" i="11"/>
  <c r="X2566" i="11"/>
  <c r="X2567" i="11"/>
  <c r="X2568" i="11"/>
  <c r="X2569" i="11"/>
  <c r="X2570" i="11"/>
  <c r="X2571" i="11"/>
  <c r="X2572" i="11"/>
  <c r="X2573" i="11"/>
  <c r="X2574" i="11"/>
  <c r="X2575" i="11"/>
  <c r="X2576" i="11"/>
  <c r="X2577" i="11"/>
  <c r="X2578" i="11"/>
  <c r="X2579" i="11"/>
  <c r="X2580" i="11"/>
  <c r="X2581" i="11"/>
  <c r="X2582" i="11"/>
  <c r="X2583" i="11"/>
  <c r="X2584" i="11"/>
  <c r="X2585" i="11"/>
  <c r="X2586" i="11"/>
  <c r="X2587" i="11"/>
  <c r="X2588" i="11"/>
  <c r="X2589" i="11"/>
  <c r="X2590" i="11"/>
  <c r="X2591" i="11"/>
  <c r="X2592" i="11"/>
  <c r="X2593" i="11"/>
  <c r="X2594" i="11"/>
  <c r="X2595" i="11"/>
  <c r="X2596" i="11"/>
  <c r="X2597" i="11"/>
  <c r="X2598" i="11"/>
  <c r="X2599" i="11"/>
  <c r="X2600" i="11"/>
  <c r="X2601" i="11"/>
  <c r="X2602" i="11"/>
  <c r="X2603" i="11"/>
  <c r="X2604" i="11"/>
  <c r="X2605" i="11"/>
  <c r="X2606" i="11"/>
  <c r="X2607" i="11"/>
  <c r="X2608" i="11"/>
  <c r="X2609" i="11"/>
  <c r="X2610" i="11"/>
  <c r="X2611" i="11"/>
  <c r="X2612" i="11"/>
  <c r="X2613" i="11"/>
  <c r="X2614" i="11"/>
  <c r="X2615" i="11"/>
  <c r="X2616" i="11"/>
  <c r="X2617" i="11"/>
  <c r="X2618" i="11"/>
  <c r="X2619" i="11"/>
  <c r="X2620" i="11"/>
  <c r="X2621" i="11"/>
  <c r="X2622" i="11"/>
  <c r="X2623" i="11"/>
  <c r="X2624" i="11"/>
  <c r="X2625" i="11"/>
  <c r="X2626" i="11"/>
  <c r="X2627" i="11"/>
  <c r="X2628" i="11"/>
  <c r="X2629" i="11"/>
  <c r="X2630" i="11"/>
  <c r="X2631" i="11"/>
  <c r="X2632" i="11"/>
  <c r="X2633" i="11"/>
  <c r="X2634" i="11"/>
  <c r="X2635" i="11"/>
  <c r="X2636" i="11"/>
  <c r="X2637" i="11"/>
  <c r="X2638" i="11"/>
  <c r="X2639" i="11"/>
  <c r="X2640" i="11"/>
  <c r="X2641" i="11"/>
  <c r="X2642" i="11"/>
  <c r="X2643" i="11"/>
  <c r="X2644" i="11"/>
  <c r="X2645" i="11"/>
  <c r="X2646" i="11"/>
  <c r="X2647" i="11"/>
  <c r="X2648" i="11"/>
  <c r="X2649" i="11"/>
  <c r="X2650" i="11"/>
  <c r="X2651" i="11"/>
  <c r="X2652" i="11"/>
  <c r="X2653" i="11"/>
  <c r="X2654" i="11"/>
  <c r="X2655" i="11"/>
  <c r="X2656" i="11"/>
  <c r="X2657" i="11"/>
  <c r="X2658" i="11"/>
  <c r="X2659" i="11"/>
  <c r="X2660" i="11"/>
  <c r="X2661" i="11"/>
  <c r="X2662" i="11"/>
  <c r="X2663" i="11"/>
  <c r="X2664" i="11"/>
  <c r="X2665" i="11"/>
  <c r="X2666" i="11"/>
  <c r="X2667" i="11"/>
  <c r="X2668" i="11"/>
  <c r="X2669" i="11"/>
  <c r="X2670" i="11"/>
  <c r="X2671" i="11"/>
  <c r="X2672" i="11"/>
  <c r="X2673" i="11"/>
  <c r="X2674" i="11"/>
  <c r="X2675" i="11"/>
  <c r="X2676" i="11"/>
  <c r="X2677" i="11"/>
  <c r="X2678" i="11"/>
  <c r="X2679" i="11"/>
  <c r="X2680" i="11"/>
  <c r="X2681" i="11"/>
  <c r="X2682" i="11"/>
  <c r="X2683" i="11"/>
  <c r="X2684" i="11"/>
  <c r="X2685" i="11"/>
  <c r="X2686" i="11"/>
  <c r="X2687" i="11"/>
  <c r="X2688" i="11"/>
  <c r="X2689" i="11"/>
  <c r="X2690" i="11"/>
  <c r="X2691" i="11"/>
  <c r="X2692" i="11"/>
  <c r="X2693" i="11"/>
  <c r="X2694" i="11"/>
  <c r="X2695" i="11"/>
  <c r="X2696" i="11"/>
  <c r="X2697" i="11"/>
  <c r="X2698" i="11"/>
  <c r="X2699" i="11"/>
  <c r="X2700" i="11"/>
  <c r="X2701" i="11"/>
  <c r="X2702" i="11"/>
  <c r="X2703" i="11"/>
  <c r="X2704" i="11"/>
  <c r="X2705" i="11"/>
  <c r="X2706" i="11"/>
  <c r="X2707" i="11"/>
  <c r="X2708" i="11"/>
  <c r="X2709" i="11"/>
  <c r="X2710" i="11"/>
  <c r="X2711" i="11"/>
  <c r="X2712" i="11"/>
  <c r="X2713" i="11"/>
  <c r="X2714" i="11"/>
  <c r="X2715" i="11"/>
  <c r="X2716" i="11"/>
  <c r="X2717" i="11"/>
  <c r="X2718" i="11"/>
  <c r="X2719" i="11"/>
  <c r="X2720" i="11"/>
  <c r="X2721" i="11"/>
  <c r="X2722" i="11"/>
  <c r="X2723" i="11"/>
  <c r="X2724" i="11"/>
  <c r="X2725" i="11"/>
  <c r="X2726" i="11"/>
  <c r="X2727" i="11"/>
  <c r="X2728" i="11"/>
  <c r="X2729" i="11"/>
  <c r="X2730" i="11"/>
  <c r="X2731" i="11"/>
  <c r="X2732" i="11"/>
  <c r="X2733" i="11"/>
  <c r="X2734" i="11"/>
  <c r="X2735" i="11"/>
  <c r="X2736" i="11"/>
  <c r="X2737" i="11"/>
  <c r="X2738" i="11"/>
  <c r="X2739" i="11"/>
  <c r="X2740" i="11"/>
  <c r="X2741" i="11"/>
  <c r="X2742" i="11"/>
  <c r="X2743" i="11"/>
  <c r="X2744" i="11"/>
  <c r="X2745" i="11"/>
  <c r="X2746" i="11"/>
  <c r="X2747" i="11"/>
  <c r="X2748" i="11"/>
  <c r="X2749" i="11"/>
  <c r="X2750" i="11"/>
  <c r="X2751" i="11"/>
  <c r="X2752" i="11"/>
  <c r="X2753" i="11"/>
  <c r="X2754" i="11"/>
  <c r="X2755" i="11"/>
  <c r="X2756" i="11"/>
  <c r="X2757" i="11"/>
  <c r="X2758" i="11"/>
  <c r="X2759" i="11"/>
  <c r="X2760" i="11"/>
  <c r="X2761" i="11"/>
  <c r="X2762" i="11"/>
  <c r="X2763" i="11"/>
  <c r="X2764" i="11"/>
  <c r="X2765" i="11"/>
  <c r="X2766" i="11"/>
  <c r="X2767" i="11"/>
  <c r="X2768" i="11"/>
  <c r="X2769" i="11"/>
  <c r="X2770" i="11"/>
  <c r="X2771" i="11"/>
  <c r="X2772" i="11"/>
  <c r="X2773" i="11"/>
  <c r="X2774" i="11"/>
  <c r="X2775" i="11"/>
  <c r="X2776" i="11"/>
  <c r="X2777" i="11"/>
  <c r="X2778" i="11"/>
  <c r="X2779" i="11"/>
  <c r="X2780" i="11"/>
  <c r="X2781" i="11"/>
  <c r="X2782" i="11"/>
  <c r="X2783" i="11"/>
  <c r="X2784" i="11"/>
  <c r="X2785" i="11"/>
  <c r="X2786" i="11"/>
  <c r="X2787" i="11"/>
  <c r="X2788" i="11"/>
  <c r="X2789" i="11"/>
  <c r="X2790" i="11"/>
  <c r="X2791" i="11"/>
  <c r="X2792" i="11"/>
  <c r="X2793" i="11"/>
  <c r="X2794" i="11"/>
  <c r="X2795" i="11"/>
  <c r="X2796" i="11"/>
  <c r="X2797" i="11"/>
  <c r="X2798" i="11"/>
  <c r="X2799" i="11"/>
  <c r="X2800" i="11"/>
  <c r="X2801" i="11"/>
  <c r="X2802" i="11"/>
  <c r="X2803" i="11"/>
  <c r="X2804" i="11"/>
  <c r="X2805" i="11"/>
  <c r="X2806" i="11"/>
  <c r="X2807" i="11"/>
  <c r="X2808" i="11"/>
  <c r="X2809" i="11"/>
  <c r="X2810" i="11"/>
  <c r="X2811" i="11"/>
  <c r="X2812" i="11"/>
  <c r="X2813" i="11"/>
  <c r="X2814" i="11"/>
  <c r="X2815" i="11"/>
  <c r="X2816" i="11"/>
  <c r="X2817" i="11"/>
  <c r="X2818" i="11"/>
  <c r="X2819" i="11"/>
  <c r="X2820" i="11"/>
  <c r="X2821" i="11"/>
  <c r="X2822" i="11"/>
  <c r="X2823" i="11"/>
  <c r="X2824" i="11"/>
  <c r="X2825" i="11"/>
  <c r="X2826" i="11"/>
  <c r="X2827" i="11"/>
  <c r="X2828" i="11"/>
  <c r="X2829" i="11"/>
  <c r="X2830" i="11"/>
  <c r="X2831" i="11"/>
  <c r="X2832" i="11"/>
  <c r="X2833" i="11"/>
  <c r="X2834" i="11"/>
  <c r="X2835" i="11"/>
  <c r="X2836" i="11"/>
  <c r="X2837" i="11"/>
  <c r="X2838" i="11"/>
  <c r="X2839" i="11"/>
  <c r="X2840" i="11"/>
  <c r="X2841" i="11"/>
  <c r="X2842" i="11"/>
  <c r="X2843" i="11"/>
  <c r="X2844" i="11"/>
  <c r="X2845" i="11"/>
  <c r="X2846" i="11"/>
  <c r="X2847" i="11"/>
  <c r="X2848" i="11"/>
  <c r="X2849" i="11"/>
  <c r="X2850" i="11"/>
  <c r="X2851" i="11"/>
  <c r="X2852" i="11"/>
  <c r="X2853" i="11"/>
  <c r="X2854" i="11"/>
  <c r="X2855" i="11"/>
  <c r="X2856" i="11"/>
  <c r="X2857" i="11"/>
  <c r="X2858" i="11"/>
  <c r="X2859" i="11"/>
  <c r="X2860" i="11"/>
  <c r="X2861" i="11"/>
  <c r="X2862" i="11"/>
  <c r="X2863" i="11"/>
  <c r="X2864" i="11"/>
  <c r="X2865" i="11"/>
  <c r="X2866" i="11"/>
  <c r="X2867" i="11"/>
  <c r="X2868" i="11"/>
  <c r="X2869" i="11"/>
  <c r="X2870" i="11"/>
  <c r="X2871" i="11"/>
  <c r="X2872" i="11"/>
  <c r="X2873" i="11"/>
  <c r="X2874" i="11"/>
  <c r="X2875" i="11"/>
  <c r="X2876" i="11"/>
  <c r="X2877" i="11"/>
  <c r="X2878" i="11"/>
  <c r="X2879" i="11"/>
  <c r="X2880" i="11"/>
  <c r="X2881" i="11"/>
  <c r="X2882" i="11"/>
  <c r="X2883" i="11"/>
  <c r="X2884" i="11"/>
  <c r="X2885" i="11"/>
  <c r="X2886" i="11"/>
  <c r="X2887" i="11"/>
  <c r="X2888" i="11"/>
  <c r="X2889" i="11"/>
  <c r="X2890" i="11"/>
  <c r="X2891" i="11"/>
  <c r="X2892" i="11"/>
  <c r="X2893" i="11"/>
  <c r="X2894" i="11"/>
  <c r="X2895" i="11"/>
  <c r="X2896" i="11"/>
  <c r="X2897" i="11"/>
  <c r="X2898" i="11"/>
  <c r="X2899" i="11"/>
  <c r="X2900" i="11"/>
  <c r="X2901" i="11"/>
  <c r="X2902" i="11"/>
  <c r="X2903" i="11"/>
  <c r="X2904" i="11"/>
  <c r="X2905" i="11"/>
  <c r="X2906" i="11"/>
  <c r="X2907" i="11"/>
  <c r="X2908" i="11"/>
  <c r="X2909" i="11"/>
  <c r="X2910" i="11"/>
  <c r="X2911" i="11"/>
  <c r="X2912" i="11"/>
  <c r="X2913" i="11"/>
  <c r="X2914" i="11"/>
  <c r="X2915" i="11"/>
  <c r="X2916" i="11"/>
  <c r="X2917" i="11"/>
  <c r="X2918" i="11"/>
  <c r="X2919" i="11"/>
  <c r="X2920" i="11"/>
  <c r="X2921" i="11"/>
  <c r="X2922" i="11"/>
  <c r="X2923" i="11"/>
  <c r="X2924" i="11"/>
  <c r="X2925" i="11"/>
  <c r="X2926" i="11"/>
  <c r="X2927" i="11"/>
  <c r="X2928" i="11"/>
  <c r="X2929" i="11"/>
  <c r="X2930" i="11"/>
  <c r="X2931" i="11"/>
  <c r="X2932" i="11"/>
  <c r="X2933" i="11"/>
  <c r="X2934" i="11"/>
  <c r="X2935" i="11"/>
  <c r="X2936" i="11"/>
  <c r="X2937" i="11"/>
  <c r="X2938" i="11"/>
  <c r="X2939" i="11"/>
  <c r="X2940" i="11"/>
  <c r="X2941" i="11"/>
  <c r="X2942" i="11"/>
  <c r="X2943" i="11"/>
  <c r="X2944" i="11"/>
  <c r="X2945" i="11"/>
  <c r="X2946" i="11"/>
  <c r="X2947" i="11"/>
  <c r="X2948" i="11"/>
  <c r="X2949" i="11"/>
  <c r="X2950" i="11"/>
  <c r="X2951" i="11"/>
  <c r="X2952" i="11"/>
  <c r="X2953" i="11"/>
  <c r="X2954" i="11"/>
  <c r="X2955" i="11"/>
  <c r="X2956" i="11"/>
  <c r="X2957" i="11"/>
  <c r="X2958" i="11"/>
  <c r="X2959" i="11"/>
  <c r="X2960" i="11"/>
  <c r="X2961" i="11"/>
  <c r="X2962" i="11"/>
  <c r="X2963" i="11"/>
  <c r="X2964" i="11"/>
  <c r="X2965" i="11"/>
  <c r="X2966" i="11"/>
  <c r="X2967" i="11"/>
  <c r="X2968" i="11"/>
  <c r="X2969" i="11"/>
  <c r="X2970" i="11"/>
  <c r="X2971" i="11"/>
  <c r="X2972" i="11"/>
  <c r="X2973" i="11"/>
  <c r="X2974" i="11"/>
  <c r="X2975" i="11"/>
  <c r="X2976" i="11"/>
  <c r="X2977" i="11"/>
  <c r="X2978" i="11"/>
  <c r="X2979" i="11"/>
  <c r="X2980" i="11"/>
  <c r="X2981" i="11"/>
  <c r="X2982" i="11"/>
  <c r="X2983" i="11"/>
  <c r="X2984" i="11"/>
  <c r="X2985" i="11"/>
  <c r="X2986" i="11"/>
  <c r="X2987" i="11"/>
  <c r="X2988" i="11"/>
  <c r="X2989" i="11"/>
  <c r="X2990" i="11"/>
  <c r="X2991" i="11"/>
  <c r="X2992" i="11"/>
  <c r="X2993" i="11"/>
  <c r="X2994" i="11"/>
  <c r="X2995" i="11"/>
  <c r="X2996" i="11"/>
  <c r="X2997" i="11"/>
  <c r="X2998" i="11"/>
  <c r="X2999" i="11"/>
  <c r="X3000" i="11"/>
  <c r="X3001" i="11"/>
  <c r="X3002" i="11"/>
  <c r="X3003" i="11"/>
  <c r="X3004" i="11"/>
  <c r="X3005" i="11"/>
  <c r="X3006" i="11"/>
  <c r="X3007" i="11"/>
  <c r="X3008" i="11"/>
  <c r="X3009" i="11"/>
  <c r="X3010" i="11"/>
  <c r="X3011" i="11"/>
  <c r="X3012" i="11"/>
  <c r="X3013" i="11"/>
  <c r="X3014" i="11"/>
  <c r="X3015" i="11"/>
  <c r="X3016" i="11"/>
  <c r="X3017" i="11"/>
  <c r="X3018" i="11"/>
  <c r="X3019" i="11"/>
  <c r="X3020" i="11"/>
  <c r="X3021" i="11"/>
  <c r="X3022" i="11"/>
  <c r="X3023" i="11"/>
  <c r="X3024" i="11"/>
  <c r="X3025" i="11"/>
  <c r="X3026" i="11"/>
  <c r="X3027" i="11"/>
  <c r="X3028" i="11"/>
  <c r="X3029" i="11"/>
  <c r="X3030" i="11"/>
  <c r="X3031" i="11"/>
  <c r="X3032" i="11"/>
  <c r="X3033" i="11"/>
  <c r="X3034" i="11"/>
  <c r="X3035" i="11"/>
  <c r="X3036" i="11"/>
  <c r="X3037" i="11"/>
  <c r="X3038" i="11"/>
  <c r="X3039" i="11"/>
  <c r="X3040" i="11"/>
  <c r="X3041" i="11"/>
  <c r="X3042" i="11"/>
  <c r="X3043" i="11"/>
  <c r="X3044" i="11"/>
  <c r="X3045" i="11"/>
  <c r="X3046" i="11"/>
  <c r="X3047" i="11"/>
  <c r="X3048" i="11"/>
  <c r="X3049" i="11"/>
  <c r="X3050" i="11"/>
  <c r="X3051" i="11"/>
  <c r="X3052" i="11"/>
  <c r="X3053" i="11"/>
  <c r="X3054" i="11"/>
  <c r="X3055" i="11"/>
  <c r="X3056" i="11"/>
  <c r="X3057" i="11"/>
  <c r="X3058" i="11"/>
  <c r="X3059" i="11"/>
  <c r="X3060" i="11"/>
  <c r="X3061" i="11"/>
  <c r="X3062" i="11"/>
  <c r="X3063" i="11"/>
  <c r="X3064" i="11"/>
  <c r="X3065" i="11"/>
  <c r="X3066" i="11"/>
  <c r="X3067" i="11"/>
  <c r="X3068" i="11"/>
  <c r="X3069" i="11"/>
  <c r="X3070" i="11"/>
  <c r="X3071" i="11"/>
  <c r="X3072" i="11"/>
  <c r="X3073" i="11"/>
  <c r="X3074" i="11"/>
  <c r="X3075" i="11"/>
  <c r="X3076" i="11"/>
  <c r="X3077" i="11"/>
  <c r="X3078" i="11"/>
  <c r="X3079" i="11"/>
  <c r="X3080" i="11"/>
  <c r="X3081" i="11"/>
  <c r="X3082" i="11"/>
  <c r="X3083" i="11"/>
  <c r="X3084" i="11"/>
  <c r="X3085" i="11"/>
  <c r="X3086" i="11"/>
  <c r="X3087" i="11"/>
  <c r="X3088" i="11"/>
  <c r="X3089" i="11"/>
  <c r="X3090" i="11"/>
  <c r="X3091" i="11"/>
  <c r="X3092" i="11"/>
  <c r="X3093" i="11"/>
  <c r="X3094" i="11"/>
  <c r="X3095" i="11"/>
  <c r="X3096" i="11"/>
  <c r="X3097" i="11"/>
  <c r="X3098" i="11"/>
  <c r="X3099" i="11"/>
  <c r="X3100" i="11"/>
  <c r="X3101" i="11"/>
  <c r="X3102" i="11"/>
  <c r="X3103" i="11"/>
  <c r="X3104" i="11"/>
  <c r="X3105" i="11"/>
  <c r="X3106" i="11"/>
  <c r="X3107" i="11"/>
  <c r="X3108" i="11"/>
  <c r="X3109" i="11"/>
  <c r="X3110" i="11"/>
  <c r="X3111" i="11"/>
  <c r="X3112" i="11"/>
  <c r="X3113" i="11"/>
  <c r="X3114" i="11"/>
  <c r="X3115" i="11"/>
  <c r="X3116" i="11"/>
  <c r="X3117" i="11"/>
  <c r="X3118" i="11"/>
  <c r="X3119" i="11"/>
  <c r="X3120" i="11"/>
  <c r="X3121" i="11"/>
  <c r="X3122" i="11"/>
  <c r="X3123" i="11"/>
  <c r="X3124" i="11"/>
  <c r="X3125" i="11"/>
  <c r="X3126" i="11"/>
  <c r="X3127" i="11"/>
  <c r="X3128" i="11"/>
  <c r="X3129" i="11"/>
  <c r="X3130" i="11"/>
  <c r="X3131" i="11"/>
  <c r="X3132" i="11"/>
  <c r="X3133" i="11"/>
  <c r="X3134" i="11"/>
  <c r="X3135" i="11"/>
  <c r="X3136" i="11"/>
  <c r="X3137" i="11"/>
  <c r="X3138" i="11"/>
  <c r="X3139" i="11"/>
  <c r="X3140" i="11"/>
  <c r="X3141" i="11"/>
  <c r="X3142" i="11"/>
  <c r="X3143" i="11"/>
  <c r="X3144" i="11"/>
  <c r="X3145" i="11"/>
  <c r="X3146" i="11"/>
  <c r="X3147" i="11"/>
  <c r="X3148" i="11"/>
  <c r="X3149" i="11"/>
  <c r="X3150" i="11"/>
  <c r="X3151" i="11"/>
  <c r="X3152" i="11"/>
  <c r="X3153" i="11"/>
  <c r="X3154" i="11"/>
  <c r="X3155" i="11"/>
  <c r="X3156" i="11"/>
  <c r="X3157" i="11"/>
  <c r="X3158" i="11"/>
  <c r="X3159" i="11"/>
  <c r="X3160" i="11"/>
  <c r="X3161" i="11"/>
  <c r="X3162" i="11"/>
  <c r="X3163" i="11"/>
  <c r="X3164" i="11"/>
  <c r="X3165" i="11"/>
  <c r="X3166" i="11"/>
  <c r="X3167" i="11"/>
  <c r="X3168" i="11"/>
  <c r="X3169" i="11"/>
  <c r="X3170" i="11"/>
  <c r="X3171" i="11"/>
  <c r="X3172" i="11"/>
  <c r="X3173" i="11"/>
  <c r="X3174" i="11"/>
  <c r="X3175" i="11"/>
  <c r="X3176" i="11"/>
  <c r="X3177" i="11"/>
  <c r="X3178" i="11"/>
  <c r="X3179" i="11"/>
  <c r="X3180" i="11"/>
  <c r="X3181" i="11"/>
  <c r="X3182" i="11"/>
  <c r="X3183" i="11"/>
  <c r="X3184" i="11"/>
  <c r="X3185" i="11"/>
  <c r="X3186" i="11"/>
  <c r="X3187" i="11"/>
  <c r="X3188" i="11"/>
  <c r="X3189" i="11"/>
  <c r="X3190" i="11"/>
  <c r="X3191" i="11"/>
  <c r="X3192" i="11"/>
  <c r="X3193" i="11"/>
  <c r="X3194" i="11"/>
  <c r="X3195" i="11"/>
  <c r="X3196" i="11"/>
  <c r="X3197" i="11"/>
  <c r="X3198" i="11"/>
  <c r="X3199" i="11"/>
  <c r="X3200" i="11"/>
  <c r="X3201" i="11"/>
  <c r="X3202" i="11"/>
  <c r="X3203" i="11"/>
  <c r="X3204" i="11"/>
  <c r="X3205" i="11"/>
  <c r="X3206" i="11"/>
  <c r="X3207" i="11"/>
  <c r="X3208" i="11"/>
  <c r="X3209" i="11"/>
  <c r="X3210" i="11"/>
  <c r="X3211" i="11"/>
  <c r="X3212" i="11"/>
  <c r="X3213" i="11"/>
  <c r="X3214" i="11"/>
  <c r="X3215" i="11"/>
  <c r="X3216" i="11"/>
  <c r="X3217" i="11"/>
  <c r="X3218" i="11"/>
  <c r="X3219" i="11"/>
  <c r="X3220" i="11"/>
  <c r="X3221" i="11"/>
  <c r="X3222" i="11"/>
  <c r="X3223" i="11"/>
  <c r="X3224" i="11"/>
  <c r="X3225" i="11"/>
  <c r="X3226" i="11"/>
  <c r="X3227" i="11"/>
  <c r="X3228" i="11"/>
  <c r="X3229" i="11"/>
  <c r="X3230" i="11"/>
  <c r="X3231" i="11"/>
  <c r="X3232" i="11"/>
  <c r="X3233" i="11"/>
  <c r="X3234" i="11"/>
  <c r="X3235" i="11"/>
  <c r="X3236" i="11"/>
  <c r="X3237" i="11"/>
  <c r="X3238" i="11"/>
  <c r="X3239" i="11"/>
  <c r="X3240" i="11"/>
  <c r="X3241" i="11"/>
  <c r="X3242" i="11"/>
  <c r="X3243" i="11"/>
  <c r="X3244" i="11"/>
  <c r="X3245" i="11"/>
  <c r="X3246" i="11"/>
  <c r="X3247" i="11"/>
  <c r="X3248" i="11"/>
  <c r="X3249" i="11"/>
  <c r="X3250" i="11"/>
  <c r="X3251" i="11"/>
  <c r="X3252" i="11"/>
  <c r="X3253" i="11"/>
  <c r="X3254" i="11"/>
  <c r="X3255" i="11"/>
  <c r="X3256" i="11"/>
  <c r="X3257" i="11"/>
  <c r="X3258" i="11"/>
  <c r="X3259" i="11"/>
  <c r="X3260" i="11"/>
  <c r="X3261" i="11"/>
  <c r="X3262" i="11"/>
  <c r="X3263" i="11"/>
  <c r="X3264" i="11"/>
  <c r="X3265" i="11"/>
  <c r="X3266" i="11"/>
  <c r="X3267" i="11"/>
  <c r="X3268" i="11"/>
  <c r="X3269" i="11"/>
  <c r="X3270" i="11"/>
  <c r="X3271" i="11"/>
  <c r="X3272" i="11"/>
  <c r="X3273" i="11"/>
  <c r="X3274" i="11"/>
  <c r="X3275" i="11"/>
  <c r="X3276" i="11"/>
  <c r="X3277" i="11"/>
  <c r="X3278" i="11"/>
  <c r="X3279" i="11"/>
  <c r="X3280" i="11"/>
  <c r="X3281" i="11"/>
  <c r="X3282" i="11"/>
  <c r="X3283" i="11"/>
  <c r="X3284" i="11"/>
  <c r="X3285" i="11"/>
  <c r="X3286" i="11"/>
  <c r="X3287" i="11"/>
  <c r="X3288" i="11"/>
  <c r="X3289" i="11"/>
  <c r="X3290" i="11"/>
  <c r="X3291" i="11"/>
  <c r="X3292" i="11"/>
  <c r="X3293" i="11"/>
  <c r="X3294" i="11"/>
  <c r="X3295" i="11"/>
  <c r="X3296" i="11"/>
  <c r="X3297" i="11"/>
  <c r="X3298" i="11"/>
  <c r="X3299" i="11"/>
  <c r="X3300" i="11"/>
  <c r="X3301" i="11"/>
  <c r="X3302" i="11"/>
  <c r="X3303" i="11"/>
  <c r="X3304" i="11"/>
  <c r="X3305" i="11"/>
  <c r="X3306" i="11"/>
  <c r="X3307" i="11"/>
  <c r="X3308" i="11"/>
  <c r="X3309" i="11"/>
  <c r="X3310" i="11"/>
  <c r="X3311" i="11"/>
  <c r="X3312" i="11"/>
  <c r="X3313" i="11"/>
  <c r="X3314" i="11"/>
  <c r="X3315" i="11"/>
  <c r="X3316" i="11"/>
  <c r="X3317" i="11"/>
  <c r="X3318" i="11"/>
  <c r="X3319" i="11"/>
  <c r="X3320" i="11"/>
  <c r="X3321" i="11"/>
  <c r="X3322" i="11"/>
  <c r="X3323" i="11"/>
  <c r="X3324" i="11"/>
  <c r="X3325" i="11"/>
  <c r="X3326" i="11"/>
  <c r="X3327" i="11"/>
  <c r="X3328" i="11"/>
  <c r="X3329" i="11"/>
  <c r="X3330" i="11"/>
  <c r="X3331" i="11"/>
  <c r="X3332" i="11"/>
  <c r="X3333" i="11"/>
  <c r="X3334" i="11"/>
  <c r="X3335" i="11"/>
  <c r="X3336" i="11"/>
  <c r="X3337" i="11"/>
  <c r="X3338" i="11"/>
  <c r="X3339" i="11"/>
  <c r="X3340" i="11"/>
  <c r="X3341" i="11"/>
  <c r="X3342" i="11"/>
  <c r="X3343" i="11"/>
  <c r="X3344" i="11"/>
  <c r="X3345" i="11"/>
  <c r="X3346" i="11"/>
  <c r="X3347" i="11"/>
  <c r="X3348" i="11"/>
  <c r="X3349" i="11"/>
  <c r="X3350" i="11"/>
  <c r="X3351" i="11"/>
  <c r="X3352" i="11"/>
  <c r="X3353" i="11"/>
  <c r="X3354" i="11"/>
  <c r="X3355" i="11"/>
  <c r="X3356" i="11"/>
  <c r="X3357" i="11"/>
  <c r="X3358" i="11"/>
  <c r="X3359" i="11"/>
  <c r="X3360" i="11"/>
  <c r="X3361" i="11"/>
  <c r="X3362" i="11"/>
  <c r="X3363" i="11"/>
  <c r="X3364" i="11"/>
  <c r="X3365" i="11"/>
  <c r="X3366" i="11"/>
  <c r="X3367" i="11"/>
  <c r="X3368" i="11"/>
  <c r="X3369" i="11"/>
  <c r="X3370" i="11"/>
  <c r="X3371" i="11"/>
  <c r="X3372" i="11"/>
  <c r="X3373" i="11"/>
  <c r="X3374" i="11"/>
  <c r="X3375" i="11"/>
  <c r="X3376" i="11"/>
  <c r="X3377" i="11"/>
  <c r="X3378" i="11"/>
  <c r="X3379" i="11"/>
  <c r="X3380" i="11"/>
  <c r="X3381" i="11"/>
  <c r="X3382" i="11"/>
  <c r="X3383" i="11"/>
  <c r="X3384" i="11"/>
  <c r="X3385" i="11"/>
  <c r="X3386" i="11"/>
  <c r="X3387" i="11"/>
  <c r="X3388" i="11"/>
  <c r="X3389" i="11"/>
  <c r="X3390" i="11"/>
  <c r="X3391" i="11"/>
  <c r="X3392" i="11"/>
  <c r="X3393" i="11"/>
  <c r="X3394" i="11"/>
  <c r="X3395" i="11"/>
  <c r="X3396" i="11"/>
  <c r="X3397" i="11"/>
  <c r="X3398" i="11"/>
  <c r="X3399" i="11"/>
  <c r="X3400" i="11"/>
  <c r="X3401" i="11"/>
  <c r="X3402" i="11"/>
  <c r="X3403" i="11"/>
  <c r="X3404" i="11"/>
  <c r="X3405" i="11"/>
  <c r="X3406" i="11"/>
  <c r="X3407" i="11"/>
  <c r="X3408" i="11"/>
  <c r="X3409" i="11"/>
  <c r="X3410" i="11"/>
  <c r="X3411" i="11"/>
  <c r="X3412" i="11"/>
  <c r="X3413" i="11"/>
  <c r="X3414" i="11"/>
  <c r="X3415" i="11"/>
  <c r="X3416" i="11"/>
  <c r="X3417" i="11"/>
  <c r="X3418" i="11"/>
  <c r="X3419" i="11"/>
  <c r="X3420" i="11"/>
  <c r="X3421" i="11"/>
  <c r="X3422" i="11"/>
  <c r="X3423" i="11"/>
  <c r="X3424" i="11"/>
  <c r="X3425" i="11"/>
  <c r="X3426" i="11"/>
  <c r="X3427" i="11"/>
  <c r="X3428" i="11"/>
  <c r="X3429" i="11"/>
  <c r="X3430" i="11"/>
  <c r="X3431" i="11"/>
  <c r="X3432" i="11"/>
  <c r="X3433" i="11"/>
  <c r="X3434" i="11"/>
  <c r="X3435" i="11"/>
  <c r="X3436" i="11"/>
  <c r="X3437" i="11"/>
  <c r="X3438" i="11"/>
  <c r="X3439" i="11"/>
  <c r="X3440" i="11"/>
  <c r="X3441" i="11"/>
  <c r="X3442" i="11"/>
  <c r="X3443" i="11"/>
  <c r="X3444" i="11"/>
  <c r="X3445" i="11"/>
  <c r="X3446" i="11"/>
  <c r="X3447" i="11"/>
  <c r="X3448" i="11"/>
  <c r="X3449" i="11"/>
  <c r="X3450" i="11"/>
  <c r="X3451" i="11"/>
  <c r="X3452" i="11"/>
  <c r="X3453" i="11"/>
  <c r="X3454" i="11"/>
  <c r="X3455" i="11"/>
  <c r="X3456" i="11"/>
  <c r="X3457" i="11"/>
  <c r="X3458" i="11"/>
  <c r="X3459" i="11"/>
  <c r="X3460" i="11"/>
  <c r="X3461" i="11"/>
  <c r="X3462" i="11"/>
  <c r="X3463" i="11"/>
  <c r="X3464" i="11"/>
  <c r="X3465" i="11"/>
  <c r="X3466" i="11"/>
  <c r="X3467" i="11"/>
  <c r="X3468" i="11"/>
  <c r="X3469" i="11"/>
  <c r="X3470" i="11"/>
  <c r="X3471" i="11"/>
  <c r="X3472" i="11"/>
  <c r="X3473" i="11"/>
  <c r="X3474" i="11"/>
  <c r="X3475" i="11"/>
  <c r="X3476" i="11"/>
  <c r="X3477" i="11"/>
  <c r="X3478" i="11"/>
  <c r="X3479" i="11"/>
  <c r="X3480" i="11"/>
  <c r="X3481" i="11"/>
  <c r="X3482" i="11"/>
  <c r="X3483" i="11"/>
  <c r="X3484" i="11"/>
  <c r="X3485" i="11"/>
  <c r="X3486" i="11"/>
  <c r="X3487" i="11"/>
  <c r="X3488" i="11"/>
  <c r="X3489" i="11"/>
  <c r="X3490" i="11"/>
  <c r="X3491" i="11"/>
  <c r="X3492" i="11"/>
  <c r="X3493" i="11"/>
  <c r="X3494" i="11"/>
  <c r="X3495" i="11"/>
  <c r="X3496" i="11"/>
  <c r="X3497" i="11"/>
  <c r="X3498" i="11"/>
  <c r="X3499" i="11"/>
  <c r="X3500" i="11"/>
  <c r="X3501" i="11"/>
  <c r="X3502" i="11"/>
  <c r="X3503" i="11"/>
  <c r="X3504" i="11"/>
  <c r="X3505" i="11"/>
  <c r="X3506" i="11"/>
  <c r="X3507" i="11"/>
  <c r="X3508" i="11"/>
  <c r="X3509" i="11"/>
  <c r="X3510" i="11"/>
  <c r="X3511" i="11"/>
  <c r="X3512" i="11"/>
  <c r="X3513" i="11"/>
  <c r="X3514" i="11"/>
  <c r="X3515" i="11"/>
  <c r="X3516" i="11"/>
  <c r="X3517" i="11"/>
  <c r="X3518" i="11"/>
  <c r="X3519" i="11"/>
  <c r="X3520" i="11"/>
  <c r="X3521" i="11"/>
  <c r="X3522" i="11"/>
  <c r="X3523" i="11"/>
  <c r="X3524" i="11"/>
  <c r="X3525" i="11"/>
  <c r="X3526" i="11"/>
  <c r="X3527" i="11"/>
  <c r="X3528" i="11"/>
  <c r="X3529" i="11"/>
  <c r="X3530" i="11"/>
  <c r="X3531" i="11"/>
  <c r="X3532" i="11"/>
  <c r="X3533" i="11"/>
  <c r="X3534" i="11"/>
  <c r="X3535" i="11"/>
  <c r="X3536" i="11"/>
  <c r="X3537" i="11"/>
  <c r="X3538" i="11"/>
  <c r="X3539" i="11"/>
  <c r="X3540" i="11"/>
  <c r="X3541" i="11"/>
  <c r="X3542" i="11"/>
  <c r="X3543" i="11"/>
  <c r="X3544" i="11"/>
  <c r="X3545" i="11"/>
  <c r="X3546" i="11"/>
  <c r="X3547" i="11"/>
  <c r="X3548" i="11"/>
  <c r="X3549" i="11"/>
  <c r="X3550" i="11"/>
  <c r="X3551" i="11"/>
  <c r="X3552" i="11"/>
  <c r="X3553" i="11"/>
  <c r="X3554" i="11"/>
  <c r="X3555" i="11"/>
  <c r="X3556" i="11"/>
  <c r="X3557" i="11"/>
  <c r="X3558" i="11"/>
  <c r="X3559" i="11"/>
  <c r="X3560" i="11"/>
  <c r="X3561" i="11"/>
  <c r="X3562" i="11"/>
  <c r="X3563" i="11"/>
  <c r="X3564" i="11"/>
  <c r="X3565" i="11"/>
  <c r="X3566" i="11"/>
  <c r="X3567" i="11"/>
  <c r="X3568" i="11"/>
  <c r="Y9" i="11"/>
  <c r="Y10" i="11"/>
  <c r="Y11" i="11"/>
  <c r="Y12" i="11"/>
  <c r="Y13" i="11"/>
  <c r="Y14" i="11"/>
  <c r="Y15" i="11"/>
  <c r="Y16" i="11"/>
  <c r="Y17" i="11"/>
  <c r="Y18" i="11"/>
  <c r="Y19" i="11"/>
  <c r="Y20" i="11"/>
  <c r="Y21" i="11"/>
  <c r="Y22" i="11"/>
  <c r="Y23" i="11"/>
  <c r="Y24" i="11"/>
  <c r="Y25" i="11"/>
  <c r="Y26" i="11"/>
  <c r="Y27" i="11"/>
  <c r="Y28" i="11"/>
  <c r="Y29" i="11"/>
  <c r="Y30" i="11"/>
  <c r="Y31" i="11"/>
  <c r="Y32" i="11"/>
  <c r="Y33" i="11"/>
  <c r="Y34" i="11"/>
  <c r="Y35" i="11"/>
  <c r="Y36" i="11"/>
  <c r="Y37" i="11"/>
  <c r="Y38" i="11"/>
  <c r="Y39" i="11"/>
  <c r="Y40" i="11"/>
  <c r="Y41" i="11"/>
  <c r="Y42" i="11"/>
  <c r="Y43" i="11"/>
  <c r="Y44" i="11"/>
  <c r="Y45" i="11"/>
  <c r="Y46" i="11"/>
  <c r="Y47" i="11"/>
  <c r="Y48" i="11"/>
  <c r="Y49" i="11"/>
  <c r="Y50" i="11"/>
  <c r="Y51" i="11"/>
  <c r="Y52" i="11"/>
  <c r="Y53" i="11"/>
  <c r="Y54" i="11"/>
  <c r="Y55" i="11"/>
  <c r="Y56" i="11"/>
  <c r="Y57" i="11"/>
  <c r="Y58" i="11"/>
  <c r="Y59" i="11"/>
  <c r="Y60" i="11"/>
  <c r="Y61" i="11"/>
  <c r="Y62" i="11"/>
  <c r="Y63" i="11"/>
  <c r="Y64" i="11"/>
  <c r="Y65" i="11"/>
  <c r="Y66" i="11"/>
  <c r="Y67" i="11"/>
  <c r="Y68" i="11"/>
  <c r="Y69" i="11"/>
  <c r="Y70" i="11"/>
  <c r="Y71" i="11"/>
  <c r="Y72" i="11"/>
  <c r="Y73" i="11"/>
  <c r="Y74" i="11"/>
  <c r="Y75" i="11"/>
  <c r="Y76" i="11"/>
  <c r="Y77" i="11"/>
  <c r="Y78" i="11"/>
  <c r="Y79" i="11"/>
  <c r="Y80" i="11"/>
  <c r="Y81" i="11"/>
  <c r="Y82" i="11"/>
  <c r="Y83" i="11"/>
  <c r="Y84" i="11"/>
  <c r="Y85" i="11"/>
  <c r="Y86" i="11"/>
  <c r="Y87" i="11"/>
  <c r="Y88" i="11"/>
  <c r="Y89" i="11"/>
  <c r="Y90" i="11"/>
  <c r="Y91" i="11"/>
  <c r="Y92" i="11"/>
  <c r="Y93" i="11"/>
  <c r="Y94" i="11"/>
  <c r="Y95" i="11"/>
  <c r="Y96" i="11"/>
  <c r="Y97" i="11"/>
  <c r="Y98" i="11"/>
  <c r="Y99" i="11"/>
  <c r="Y100" i="11"/>
  <c r="Y101" i="11"/>
  <c r="Y102" i="11"/>
  <c r="Y103" i="11"/>
  <c r="Y104" i="11"/>
  <c r="Y105" i="11"/>
  <c r="Y106" i="11"/>
  <c r="Y107" i="11"/>
  <c r="Y108" i="11"/>
  <c r="Y109" i="11"/>
  <c r="Y110" i="11"/>
  <c r="Y111" i="11"/>
  <c r="Y112" i="11"/>
  <c r="Y113" i="11"/>
  <c r="Y114" i="11"/>
  <c r="Y115" i="11"/>
  <c r="Y116" i="11"/>
  <c r="Y117" i="11"/>
  <c r="Y118" i="11"/>
  <c r="Y119" i="11"/>
  <c r="Y120" i="11"/>
  <c r="Y121" i="11"/>
  <c r="Y122" i="11"/>
  <c r="Y123" i="11"/>
  <c r="Y124" i="11"/>
  <c r="Y125" i="11"/>
  <c r="Y126" i="11"/>
  <c r="Y127" i="11"/>
  <c r="Y128" i="11"/>
  <c r="Y129" i="11"/>
  <c r="Y130" i="11"/>
  <c r="Y131" i="11"/>
  <c r="Y132" i="11"/>
  <c r="Y133" i="11"/>
  <c r="Y134" i="11"/>
  <c r="Y135" i="11"/>
  <c r="Y136" i="11"/>
  <c r="Y137" i="11"/>
  <c r="Y138" i="11"/>
  <c r="Y139" i="11"/>
  <c r="Y140" i="11"/>
  <c r="Y141" i="11"/>
  <c r="Y142" i="11"/>
  <c r="Y143" i="11"/>
  <c r="Y144" i="11"/>
  <c r="Y145" i="11"/>
  <c r="Y146" i="11"/>
  <c r="Y147" i="11"/>
  <c r="Y148" i="11"/>
  <c r="Y149" i="11"/>
  <c r="Y150" i="11"/>
  <c r="Y151" i="11"/>
  <c r="Y152" i="11"/>
  <c r="Y153" i="11"/>
  <c r="Y154" i="11"/>
  <c r="Y155" i="11"/>
  <c r="Y156" i="11"/>
  <c r="Y157" i="11"/>
  <c r="Y158" i="11"/>
  <c r="Y159" i="11"/>
  <c r="Y160" i="11"/>
  <c r="Y161" i="11"/>
  <c r="Y162" i="11"/>
  <c r="Y163" i="11"/>
  <c r="Y164" i="11"/>
  <c r="Y165" i="11"/>
  <c r="Y166" i="11"/>
  <c r="Y167" i="11"/>
  <c r="Y168" i="11"/>
  <c r="Y169" i="11"/>
  <c r="Y170" i="11"/>
  <c r="Y171" i="11"/>
  <c r="Y172" i="11"/>
  <c r="Y173" i="11"/>
  <c r="Y174" i="11"/>
  <c r="Y175" i="11"/>
  <c r="Y176" i="11"/>
  <c r="Y177" i="11"/>
  <c r="Y178" i="11"/>
  <c r="Y179" i="11"/>
  <c r="Y180" i="11"/>
  <c r="Y181" i="11"/>
  <c r="Y182" i="11"/>
  <c r="Y183" i="11"/>
  <c r="Y184" i="11"/>
  <c r="Y185" i="11"/>
  <c r="Y186" i="11"/>
  <c r="Y187" i="11"/>
  <c r="Y188" i="11"/>
  <c r="Y189" i="11"/>
  <c r="Y190" i="11"/>
  <c r="Y191" i="11"/>
  <c r="Y192" i="11"/>
  <c r="Y193" i="11"/>
  <c r="Y194" i="11"/>
  <c r="Y195" i="11"/>
  <c r="Y196" i="11"/>
  <c r="Y197" i="11"/>
  <c r="Y198" i="11"/>
  <c r="Y199" i="11"/>
  <c r="Y200" i="11"/>
  <c r="Y201" i="11"/>
  <c r="Y202" i="11"/>
  <c r="Y203" i="11"/>
  <c r="Y204" i="11"/>
  <c r="Y205" i="11"/>
  <c r="Y206" i="11"/>
  <c r="Y207" i="11"/>
  <c r="Y208" i="11"/>
  <c r="Y209" i="11"/>
  <c r="Y210" i="11"/>
  <c r="Y211" i="11"/>
  <c r="Y212" i="11"/>
  <c r="Y213" i="11"/>
  <c r="Y214" i="11"/>
  <c r="Y215" i="11"/>
  <c r="Y216" i="11"/>
  <c r="Y217" i="11"/>
  <c r="Y218" i="11"/>
  <c r="Y219" i="11"/>
  <c r="Y220" i="11"/>
  <c r="Y221" i="11"/>
  <c r="Y222" i="11"/>
  <c r="Y223" i="11"/>
  <c r="Y224" i="11"/>
  <c r="Y225" i="11"/>
  <c r="Y226" i="11"/>
  <c r="Y227" i="11"/>
  <c r="Y228" i="11"/>
  <c r="Y229" i="11"/>
  <c r="Y230" i="11"/>
  <c r="Y231" i="11"/>
  <c r="Y232" i="11"/>
  <c r="Y233" i="11"/>
  <c r="Y234" i="11"/>
  <c r="Y235" i="11"/>
  <c r="Y236" i="11"/>
  <c r="Y237" i="11"/>
  <c r="Y238" i="11"/>
  <c r="Y239" i="11"/>
  <c r="Y240" i="11"/>
  <c r="Y241" i="11"/>
  <c r="Y242" i="11"/>
  <c r="Y243" i="11"/>
  <c r="Y244" i="11"/>
  <c r="Y245" i="11"/>
  <c r="Y246" i="11"/>
  <c r="Y247" i="11"/>
  <c r="Y248" i="11"/>
  <c r="Y249" i="11"/>
  <c r="Y250" i="11"/>
  <c r="Y251" i="11"/>
  <c r="Y252" i="11"/>
  <c r="Y253" i="11"/>
  <c r="Y254" i="11"/>
  <c r="Y255" i="11"/>
  <c r="Y256" i="11"/>
  <c r="Y257" i="11"/>
  <c r="Y258" i="11"/>
  <c r="Y259" i="11"/>
  <c r="Y260" i="11"/>
  <c r="Y261" i="11"/>
  <c r="Y262" i="11"/>
  <c r="Y263" i="11"/>
  <c r="Y264" i="11"/>
  <c r="Y265" i="11"/>
  <c r="Y266" i="11"/>
  <c r="Y267" i="11"/>
  <c r="Y268" i="11"/>
  <c r="Y269" i="11"/>
  <c r="Y270" i="11"/>
  <c r="Y271" i="11"/>
  <c r="Y272" i="11"/>
  <c r="Y273" i="11"/>
  <c r="Y274" i="11"/>
  <c r="Y275" i="11"/>
  <c r="Y276" i="11"/>
  <c r="Y277" i="11"/>
  <c r="Y278" i="11"/>
  <c r="Y279" i="11"/>
  <c r="Y280" i="11"/>
  <c r="Y281" i="11"/>
  <c r="Y282" i="11"/>
  <c r="Y283" i="11"/>
  <c r="Y284" i="11"/>
  <c r="Y285" i="11"/>
  <c r="Y286" i="11"/>
  <c r="Y287" i="11"/>
  <c r="Y288" i="11"/>
  <c r="Y289" i="11"/>
  <c r="Y290" i="11"/>
  <c r="Y291" i="11"/>
  <c r="Y292" i="11"/>
  <c r="Y293" i="11"/>
  <c r="Y294" i="11"/>
  <c r="Y295" i="11"/>
  <c r="Y296" i="11"/>
  <c r="Y297" i="11"/>
  <c r="Y298" i="11"/>
  <c r="Y299" i="11"/>
  <c r="Y300" i="11"/>
  <c r="Y301" i="11"/>
  <c r="Y302" i="11"/>
  <c r="Y303" i="11"/>
  <c r="Y304" i="11"/>
  <c r="Y305" i="11"/>
  <c r="Y306" i="11"/>
  <c r="Y307" i="11"/>
  <c r="Y308" i="11"/>
  <c r="Y309" i="11"/>
  <c r="Y310" i="11"/>
  <c r="Y311" i="11"/>
  <c r="Y312" i="11"/>
  <c r="Y313" i="11"/>
  <c r="Y314" i="11"/>
  <c r="Y315" i="11"/>
  <c r="Y316" i="11"/>
  <c r="Y317" i="11"/>
  <c r="Y318" i="11"/>
  <c r="Y319" i="11"/>
  <c r="Y320" i="11"/>
  <c r="Y321" i="11"/>
  <c r="Y322" i="11"/>
  <c r="Y323" i="11"/>
  <c r="Y324" i="11"/>
  <c r="Y325" i="11"/>
  <c r="Y326" i="11"/>
  <c r="Y327" i="11"/>
  <c r="Y328" i="11"/>
  <c r="Y329" i="11"/>
  <c r="Y330" i="11"/>
  <c r="Y331" i="11"/>
  <c r="Y332" i="11"/>
  <c r="Y333" i="11"/>
  <c r="Y334" i="11"/>
  <c r="Y335" i="11"/>
  <c r="Y336" i="11"/>
  <c r="Y337" i="11"/>
  <c r="Y338" i="11"/>
  <c r="Y339" i="11"/>
  <c r="Y340" i="11"/>
  <c r="Y341" i="11"/>
  <c r="Y342" i="11"/>
  <c r="Y343" i="11"/>
  <c r="Y344" i="11"/>
  <c r="Y345" i="11"/>
  <c r="Y346" i="11"/>
  <c r="Y347" i="11"/>
  <c r="Y348" i="11"/>
  <c r="Y349" i="11"/>
  <c r="Y350" i="11"/>
  <c r="Y351" i="11"/>
  <c r="Y352" i="11"/>
  <c r="Y353" i="11"/>
  <c r="Y354" i="11"/>
  <c r="Y355" i="11"/>
  <c r="Y356" i="11"/>
  <c r="Y357" i="11"/>
  <c r="Y358" i="11"/>
  <c r="Y359" i="11"/>
  <c r="Y360" i="11"/>
  <c r="Y361" i="11"/>
  <c r="Y362" i="11"/>
  <c r="Y363" i="11"/>
  <c r="Y364" i="11"/>
  <c r="Y365" i="11"/>
  <c r="Y366" i="11"/>
  <c r="Y367" i="11"/>
  <c r="Y368" i="11"/>
  <c r="Y369" i="11"/>
  <c r="Y370" i="11"/>
  <c r="Y371" i="11"/>
  <c r="Y372" i="11"/>
  <c r="Y373" i="11"/>
  <c r="Y374" i="11"/>
  <c r="Y375" i="11"/>
  <c r="Y376" i="11"/>
  <c r="Y377" i="11"/>
  <c r="Y378" i="11"/>
  <c r="Y379" i="11"/>
  <c r="Y380" i="11"/>
  <c r="Y381" i="11"/>
  <c r="Y382" i="11"/>
  <c r="Y383" i="11"/>
  <c r="Y384" i="11"/>
  <c r="Y385" i="11"/>
  <c r="Y386" i="11"/>
  <c r="Y387" i="11"/>
  <c r="Y388" i="11"/>
  <c r="Y389" i="11"/>
  <c r="Y390" i="11"/>
  <c r="Y391" i="11"/>
  <c r="Y392" i="11"/>
  <c r="Y393" i="11"/>
  <c r="Y394" i="11"/>
  <c r="Y395" i="11"/>
  <c r="Y396" i="11"/>
  <c r="Y397" i="11"/>
  <c r="Y398" i="11"/>
  <c r="Y399" i="11"/>
  <c r="Y400" i="11"/>
  <c r="Y401" i="11"/>
  <c r="Y402" i="11"/>
  <c r="Y403" i="11"/>
  <c r="Y404" i="11"/>
  <c r="Y405" i="11"/>
  <c r="Y406" i="11"/>
  <c r="Y407" i="11"/>
  <c r="Y408" i="11"/>
  <c r="Y409" i="11"/>
  <c r="Y410" i="11"/>
  <c r="Y411" i="11"/>
  <c r="Y412" i="11"/>
  <c r="Y413" i="11"/>
  <c r="Y414" i="11"/>
  <c r="Y415" i="11"/>
  <c r="Y416" i="11"/>
  <c r="Y417" i="11"/>
  <c r="Y418" i="11"/>
  <c r="Y419" i="11"/>
  <c r="Y420" i="11"/>
  <c r="Y421" i="11"/>
  <c r="Y422" i="11"/>
  <c r="Y423" i="11"/>
  <c r="Y424" i="11"/>
  <c r="Y425" i="11"/>
  <c r="Y426" i="11"/>
  <c r="Y427" i="11"/>
  <c r="Y428" i="11"/>
  <c r="Y429" i="11"/>
  <c r="Y430" i="11"/>
  <c r="Y431" i="11"/>
  <c r="Y432" i="11"/>
  <c r="Y433" i="11"/>
  <c r="Y434" i="11"/>
  <c r="Y435" i="11"/>
  <c r="Y436" i="11"/>
  <c r="Y437" i="11"/>
  <c r="Y438" i="11"/>
  <c r="Y439" i="11"/>
  <c r="Y440" i="11"/>
  <c r="Y441" i="11"/>
  <c r="Y442" i="11"/>
  <c r="Y443" i="11"/>
  <c r="Y444" i="11"/>
  <c r="Y445" i="11"/>
  <c r="Y446" i="11"/>
  <c r="Y447" i="11"/>
  <c r="Y448" i="11"/>
  <c r="Y449" i="11"/>
  <c r="Y450" i="11"/>
  <c r="Y451" i="11"/>
  <c r="Y452" i="11"/>
  <c r="Y453" i="11"/>
  <c r="Y454" i="11"/>
  <c r="Y455" i="11"/>
  <c r="Y456" i="11"/>
  <c r="Y457" i="11"/>
  <c r="Y458" i="11"/>
  <c r="Y459" i="11"/>
  <c r="Y460" i="11"/>
  <c r="Y461" i="11"/>
  <c r="Y462" i="11"/>
  <c r="Y463" i="11"/>
  <c r="Y464" i="11"/>
  <c r="Y465" i="11"/>
  <c r="Y466" i="11"/>
  <c r="Y467" i="11"/>
  <c r="Y468" i="11"/>
  <c r="Y469" i="11"/>
  <c r="Y470" i="11"/>
  <c r="Y471" i="11"/>
  <c r="Y472" i="11"/>
  <c r="Y473" i="11"/>
  <c r="Y474" i="11"/>
  <c r="Y475" i="11"/>
  <c r="Y476" i="11"/>
  <c r="Y477" i="11"/>
  <c r="Y478" i="11"/>
  <c r="Y479" i="11"/>
  <c r="Y480" i="11"/>
  <c r="Y481" i="11"/>
  <c r="Y482" i="11"/>
  <c r="Y483" i="11"/>
  <c r="Y484" i="11"/>
  <c r="Y485" i="11"/>
  <c r="Y486" i="11"/>
  <c r="Y487" i="11"/>
  <c r="Y488" i="11"/>
  <c r="Y489" i="11"/>
  <c r="Y490" i="11"/>
  <c r="Y491" i="11"/>
  <c r="Y492" i="11"/>
  <c r="Y493" i="11"/>
  <c r="Y494" i="11"/>
  <c r="Y495" i="11"/>
  <c r="Y496" i="11"/>
  <c r="Y497" i="11"/>
  <c r="Y498" i="11"/>
  <c r="Y499" i="11"/>
  <c r="Y500" i="11"/>
  <c r="Y501" i="11"/>
  <c r="Y502" i="11"/>
  <c r="Y503" i="11"/>
  <c r="Y504" i="11"/>
  <c r="Y505" i="11"/>
  <c r="Y506" i="11"/>
  <c r="Y507" i="11"/>
  <c r="Y508" i="11"/>
  <c r="Y509" i="11"/>
  <c r="Y510" i="11"/>
  <c r="Y511" i="11"/>
  <c r="Y512" i="11"/>
  <c r="Y513" i="11"/>
  <c r="Y514" i="11"/>
  <c r="Y515" i="11"/>
  <c r="Y516" i="11"/>
  <c r="Y517" i="11"/>
  <c r="Y518" i="11"/>
  <c r="Y519" i="11"/>
  <c r="Y520" i="11"/>
  <c r="Y521" i="11"/>
  <c r="Y522" i="11"/>
  <c r="Y523" i="11"/>
  <c r="Y524" i="11"/>
  <c r="Y525" i="11"/>
  <c r="Y526" i="11"/>
  <c r="Y527" i="11"/>
  <c r="Y528" i="11"/>
  <c r="Y529" i="11"/>
  <c r="Y530" i="11"/>
  <c r="Y531" i="11"/>
  <c r="Y532" i="11"/>
  <c r="Y533" i="11"/>
  <c r="Y534" i="11"/>
  <c r="Y535" i="11"/>
  <c r="Y536" i="11"/>
  <c r="Y537" i="11"/>
  <c r="Y538" i="11"/>
  <c r="Y539" i="11"/>
  <c r="Y540" i="11"/>
  <c r="Y541" i="11"/>
  <c r="Y542" i="11"/>
  <c r="Y543" i="11"/>
  <c r="Y544" i="11"/>
  <c r="Y545" i="11"/>
  <c r="Y546" i="11"/>
  <c r="Y547" i="11"/>
  <c r="Y548" i="11"/>
  <c r="Y549" i="11"/>
  <c r="Y550" i="11"/>
  <c r="Y551" i="11"/>
  <c r="Y552" i="11"/>
  <c r="Y553" i="11"/>
  <c r="Y554" i="11"/>
  <c r="Y555" i="11"/>
  <c r="Y556" i="11"/>
  <c r="Y557" i="11"/>
  <c r="Y558" i="11"/>
  <c r="Y559" i="11"/>
  <c r="Y560" i="11"/>
  <c r="Y561" i="11"/>
  <c r="Y562" i="11"/>
  <c r="Y563" i="11"/>
  <c r="Y564" i="11"/>
  <c r="Y565" i="11"/>
  <c r="Y566" i="11"/>
  <c r="Y567" i="11"/>
  <c r="Y568" i="11"/>
  <c r="Y569" i="11"/>
  <c r="Y570" i="11"/>
  <c r="Y571" i="11"/>
  <c r="Y572" i="11"/>
  <c r="Y573" i="11"/>
  <c r="Y574" i="11"/>
  <c r="Y575" i="11"/>
  <c r="Y576" i="11"/>
  <c r="Y577" i="11"/>
  <c r="Y578" i="11"/>
  <c r="Y579" i="11"/>
  <c r="Y580" i="11"/>
  <c r="Y581" i="11"/>
  <c r="Y582" i="11"/>
  <c r="Y583" i="11"/>
  <c r="Y584" i="11"/>
  <c r="Y585" i="11"/>
  <c r="Y586" i="11"/>
  <c r="Y587" i="11"/>
  <c r="Y588" i="11"/>
  <c r="Y589" i="11"/>
  <c r="Y590" i="11"/>
  <c r="Y591" i="11"/>
  <c r="Y592" i="11"/>
  <c r="Y593" i="11"/>
  <c r="Y594" i="11"/>
  <c r="Y595" i="11"/>
  <c r="Y596" i="11"/>
  <c r="Y597" i="11"/>
  <c r="Y598" i="11"/>
  <c r="Y599" i="11"/>
  <c r="Y600" i="11"/>
  <c r="Y601" i="11"/>
  <c r="Y602" i="11"/>
  <c r="Y603" i="11"/>
  <c r="Y604" i="11"/>
  <c r="Y605" i="11"/>
  <c r="Y606" i="11"/>
  <c r="Y607" i="11"/>
  <c r="Y608" i="11"/>
  <c r="Y609" i="11"/>
  <c r="Y610" i="11"/>
  <c r="Y611" i="11"/>
  <c r="Y612" i="11"/>
  <c r="Y613" i="11"/>
  <c r="Y614" i="11"/>
  <c r="Y615" i="11"/>
  <c r="Y616" i="11"/>
  <c r="Y617" i="11"/>
  <c r="Y618" i="11"/>
  <c r="Y619" i="11"/>
  <c r="Y620" i="11"/>
  <c r="Y621" i="11"/>
  <c r="Y622" i="11"/>
  <c r="Y623" i="11"/>
  <c r="Y624" i="11"/>
  <c r="Y625" i="11"/>
  <c r="Y626" i="11"/>
  <c r="Y627" i="11"/>
  <c r="Y628" i="11"/>
  <c r="Y629" i="11"/>
  <c r="Y630" i="11"/>
  <c r="Y631" i="11"/>
  <c r="Y632" i="11"/>
  <c r="Y633" i="11"/>
  <c r="Y634" i="11"/>
  <c r="Y635" i="11"/>
  <c r="Y636" i="11"/>
  <c r="Y637" i="11"/>
  <c r="Y638" i="11"/>
  <c r="Y639" i="11"/>
  <c r="Y640" i="11"/>
  <c r="Y641" i="11"/>
  <c r="Y642" i="11"/>
  <c r="Y643" i="11"/>
  <c r="Y644" i="11"/>
  <c r="Y645" i="11"/>
  <c r="Y646" i="11"/>
  <c r="Y647" i="11"/>
  <c r="Y648" i="11"/>
  <c r="Y649" i="11"/>
  <c r="Y650" i="11"/>
  <c r="Y651" i="11"/>
  <c r="Y652" i="11"/>
  <c r="Y653" i="11"/>
  <c r="Y654" i="11"/>
  <c r="Y655" i="11"/>
  <c r="Y656" i="11"/>
  <c r="Y657" i="11"/>
  <c r="Y658" i="11"/>
  <c r="Y659" i="11"/>
  <c r="Y660" i="11"/>
  <c r="Y661" i="11"/>
  <c r="Y662" i="11"/>
  <c r="Y663" i="11"/>
  <c r="Y664" i="11"/>
  <c r="Y665" i="11"/>
  <c r="Y666" i="11"/>
  <c r="Y667" i="11"/>
  <c r="Y668" i="11"/>
  <c r="Y669" i="11"/>
  <c r="Y670" i="11"/>
  <c r="Y671" i="11"/>
  <c r="Y672" i="11"/>
  <c r="Y673" i="11"/>
  <c r="Y674" i="11"/>
  <c r="Y675" i="11"/>
  <c r="Y676" i="11"/>
  <c r="Y677" i="11"/>
  <c r="Y678" i="11"/>
  <c r="Y679" i="11"/>
  <c r="Y680" i="11"/>
  <c r="Y681" i="11"/>
  <c r="Y682" i="11"/>
  <c r="Y683" i="11"/>
  <c r="Y684" i="11"/>
  <c r="Y685" i="11"/>
  <c r="Y686" i="11"/>
  <c r="Y687" i="11"/>
  <c r="Y688" i="11"/>
  <c r="Y689" i="11"/>
  <c r="Y690" i="11"/>
  <c r="Y691" i="11"/>
  <c r="Y692" i="11"/>
  <c r="Y693" i="11"/>
  <c r="Y694" i="11"/>
  <c r="Y695" i="11"/>
  <c r="Y696" i="11"/>
  <c r="Y697" i="11"/>
  <c r="Y698" i="11"/>
  <c r="Y699" i="11"/>
  <c r="Y700" i="11"/>
  <c r="Y701" i="11"/>
  <c r="Y702" i="11"/>
  <c r="Y703" i="11"/>
  <c r="Y704" i="11"/>
  <c r="Y705" i="11"/>
  <c r="Y706" i="11"/>
  <c r="Y707" i="11"/>
  <c r="Y708" i="11"/>
  <c r="Y709" i="11"/>
  <c r="Y710" i="11"/>
  <c r="Y711" i="11"/>
  <c r="Y712" i="11"/>
  <c r="Y713" i="11"/>
  <c r="Y714" i="11"/>
  <c r="Y715" i="11"/>
  <c r="Y716" i="11"/>
  <c r="Y717" i="11"/>
  <c r="Y718" i="11"/>
  <c r="Y719" i="11"/>
  <c r="Y720" i="11"/>
  <c r="Y721" i="11"/>
  <c r="Y722" i="11"/>
  <c r="Y723" i="11"/>
  <c r="Y724" i="11"/>
  <c r="Y725" i="11"/>
  <c r="Y726" i="11"/>
  <c r="Y727" i="11"/>
  <c r="Y728" i="11"/>
  <c r="Y729" i="11"/>
  <c r="Y730" i="11"/>
  <c r="Y731" i="11"/>
  <c r="Y732" i="11"/>
  <c r="Y733" i="11"/>
  <c r="Y734" i="11"/>
  <c r="Y735" i="11"/>
  <c r="Y736" i="11"/>
  <c r="Y737" i="11"/>
  <c r="Y738" i="11"/>
  <c r="Y739" i="11"/>
  <c r="Y740" i="11"/>
  <c r="Y741" i="11"/>
  <c r="Y742" i="11"/>
  <c r="Y743" i="11"/>
  <c r="Y744" i="11"/>
  <c r="Y745" i="11"/>
  <c r="Y746" i="11"/>
  <c r="Y747" i="11"/>
  <c r="Y748" i="11"/>
  <c r="Y749" i="11"/>
  <c r="Y750" i="11"/>
  <c r="Y751" i="11"/>
  <c r="Y752" i="11"/>
  <c r="Y753" i="11"/>
  <c r="Y754" i="11"/>
  <c r="Y755" i="11"/>
  <c r="Y756" i="11"/>
  <c r="Y757" i="11"/>
  <c r="Y758" i="11"/>
  <c r="Y759" i="11"/>
  <c r="Y760" i="11"/>
  <c r="Y761" i="11"/>
  <c r="Y762" i="11"/>
  <c r="Y763" i="11"/>
  <c r="Y764" i="11"/>
  <c r="Y765" i="11"/>
  <c r="Y766" i="11"/>
  <c r="Y767" i="11"/>
  <c r="Y768" i="11"/>
  <c r="Y769" i="11"/>
  <c r="Y770" i="11"/>
  <c r="Y771" i="11"/>
  <c r="Y772" i="11"/>
  <c r="Y773" i="11"/>
  <c r="Y774" i="11"/>
  <c r="Y775" i="11"/>
  <c r="Y776" i="11"/>
  <c r="Y777" i="11"/>
  <c r="Y778" i="11"/>
  <c r="Y779" i="11"/>
  <c r="Y780" i="11"/>
  <c r="Y781" i="11"/>
  <c r="Y782" i="11"/>
  <c r="Y783" i="11"/>
  <c r="Y784" i="11"/>
  <c r="Y785" i="11"/>
  <c r="Y786" i="11"/>
  <c r="Y787" i="11"/>
  <c r="Y788" i="11"/>
  <c r="Y789" i="11"/>
  <c r="Y790" i="11"/>
  <c r="Y791" i="11"/>
  <c r="Y792" i="11"/>
  <c r="Y793" i="11"/>
  <c r="Y794" i="11"/>
  <c r="Y795" i="11"/>
  <c r="Y796" i="11"/>
  <c r="Y797" i="11"/>
  <c r="Y798" i="11"/>
  <c r="Y799" i="11"/>
  <c r="Y800" i="11"/>
  <c r="Y801" i="11"/>
  <c r="Y802" i="11"/>
  <c r="Y803" i="11"/>
  <c r="Y804" i="11"/>
  <c r="Y805" i="11"/>
  <c r="Y806" i="11"/>
  <c r="Y807" i="11"/>
  <c r="Y808" i="11"/>
  <c r="Y809" i="11"/>
  <c r="Y810" i="11"/>
  <c r="Y811" i="11"/>
  <c r="Y812" i="11"/>
  <c r="Y813" i="11"/>
  <c r="Y814" i="11"/>
  <c r="Y815" i="11"/>
  <c r="Y816" i="11"/>
  <c r="Y817" i="11"/>
  <c r="Y818" i="11"/>
  <c r="Y819" i="11"/>
  <c r="Y820" i="11"/>
  <c r="Y821" i="11"/>
  <c r="Y822" i="11"/>
  <c r="Y823" i="11"/>
  <c r="Y824" i="11"/>
  <c r="Y825" i="11"/>
  <c r="Y826" i="11"/>
  <c r="Y827" i="11"/>
  <c r="Y828" i="11"/>
  <c r="Y829" i="11"/>
  <c r="Y830" i="11"/>
  <c r="Y831" i="11"/>
  <c r="Y832" i="11"/>
  <c r="Y833" i="11"/>
  <c r="Y834" i="11"/>
  <c r="Y835" i="11"/>
  <c r="Y836" i="11"/>
  <c r="Y837" i="11"/>
  <c r="Y838" i="11"/>
  <c r="Y839" i="11"/>
  <c r="Y840" i="11"/>
  <c r="Y841" i="11"/>
  <c r="Y842" i="11"/>
  <c r="Y843" i="11"/>
  <c r="Y844" i="11"/>
  <c r="Y845" i="11"/>
  <c r="Y846" i="11"/>
  <c r="Y847" i="11"/>
  <c r="Y848" i="11"/>
  <c r="Y849" i="11"/>
  <c r="Y850" i="11"/>
  <c r="Y851" i="11"/>
  <c r="Y852" i="11"/>
  <c r="Y853" i="11"/>
  <c r="Y854" i="11"/>
  <c r="Y855" i="11"/>
  <c r="Y856" i="11"/>
  <c r="Y857" i="11"/>
  <c r="Y858" i="11"/>
  <c r="Y859" i="11"/>
  <c r="Y860" i="11"/>
  <c r="Y861" i="11"/>
  <c r="Y862" i="11"/>
  <c r="Y863" i="11"/>
  <c r="Y864" i="11"/>
  <c r="Y865" i="11"/>
  <c r="Y866" i="11"/>
  <c r="Y867" i="11"/>
  <c r="Y868" i="11"/>
  <c r="Y869" i="11"/>
  <c r="Y870" i="11"/>
  <c r="Y871" i="11"/>
  <c r="Y872" i="11"/>
  <c r="Y873" i="11"/>
  <c r="Y874" i="11"/>
  <c r="Y875" i="11"/>
  <c r="Y876" i="11"/>
  <c r="Y877" i="11"/>
  <c r="Y878" i="11"/>
  <c r="Y879" i="11"/>
  <c r="Y880" i="11"/>
  <c r="Y881" i="11"/>
  <c r="Y882" i="11"/>
  <c r="Y883" i="11"/>
  <c r="Y884" i="11"/>
  <c r="Y885" i="11"/>
  <c r="Y886" i="11"/>
  <c r="Y887" i="11"/>
  <c r="Y888" i="11"/>
  <c r="Y889" i="11"/>
  <c r="Y890" i="11"/>
  <c r="Y891" i="11"/>
  <c r="Y892" i="11"/>
  <c r="Y893" i="11"/>
  <c r="Y894" i="11"/>
  <c r="Y895" i="11"/>
  <c r="Y896" i="11"/>
  <c r="Y897" i="11"/>
  <c r="Y898" i="11"/>
  <c r="Y899" i="11"/>
  <c r="Y900" i="11"/>
  <c r="Y901" i="11"/>
  <c r="Y902" i="11"/>
  <c r="Y903" i="11"/>
  <c r="Y904" i="11"/>
  <c r="Y905" i="11"/>
  <c r="Y906" i="11"/>
  <c r="Y907" i="11"/>
  <c r="Y908" i="11"/>
  <c r="Y909" i="11"/>
  <c r="Y910" i="11"/>
  <c r="Y911" i="11"/>
  <c r="Y912" i="11"/>
  <c r="Y913" i="11"/>
  <c r="Y914" i="11"/>
  <c r="Y915" i="11"/>
  <c r="Y916" i="11"/>
  <c r="Y917" i="11"/>
  <c r="Y918" i="11"/>
  <c r="Y919" i="11"/>
  <c r="Y920" i="11"/>
  <c r="Y921" i="11"/>
  <c r="Y922" i="11"/>
  <c r="Y923" i="11"/>
  <c r="Y924" i="11"/>
  <c r="Y925" i="11"/>
  <c r="Y926" i="11"/>
  <c r="Y927" i="11"/>
  <c r="Y928" i="11"/>
  <c r="Y929" i="11"/>
  <c r="Y930" i="11"/>
  <c r="Y931" i="11"/>
  <c r="Y932" i="11"/>
  <c r="Y933" i="11"/>
  <c r="Y934" i="11"/>
  <c r="Y935" i="11"/>
  <c r="Y936" i="11"/>
  <c r="Y937" i="11"/>
  <c r="Y938" i="11"/>
  <c r="Y939" i="11"/>
  <c r="Y940" i="11"/>
  <c r="Y941" i="11"/>
  <c r="Y942" i="11"/>
  <c r="Y943" i="11"/>
  <c r="Y944" i="11"/>
  <c r="Y945" i="11"/>
  <c r="Y946" i="11"/>
  <c r="Y947" i="11"/>
  <c r="Y948" i="11"/>
  <c r="Y949" i="11"/>
  <c r="Y950" i="11"/>
  <c r="Y951" i="11"/>
  <c r="Y952" i="11"/>
  <c r="Y953" i="11"/>
  <c r="Y954" i="11"/>
  <c r="Y955" i="11"/>
  <c r="Y956" i="11"/>
  <c r="Y957" i="11"/>
  <c r="Y958" i="11"/>
  <c r="Y959" i="11"/>
  <c r="Y960" i="11"/>
  <c r="Y961" i="11"/>
  <c r="Y962" i="11"/>
  <c r="Y963" i="11"/>
  <c r="Y964" i="11"/>
  <c r="Y965" i="11"/>
  <c r="Y966" i="11"/>
  <c r="Y967" i="11"/>
  <c r="Y968" i="11"/>
  <c r="Y969" i="11"/>
  <c r="Y970" i="11"/>
  <c r="Y971" i="11"/>
  <c r="Y972" i="11"/>
  <c r="Y973" i="11"/>
  <c r="Y974" i="11"/>
  <c r="Y975" i="11"/>
  <c r="Y976" i="11"/>
  <c r="Y977" i="11"/>
  <c r="Y978" i="11"/>
  <c r="Y979" i="11"/>
  <c r="Y980" i="11"/>
  <c r="Y981" i="11"/>
  <c r="Y982" i="11"/>
  <c r="Y983" i="11"/>
  <c r="Y984" i="11"/>
  <c r="Y985" i="11"/>
  <c r="Y986" i="11"/>
  <c r="Y987" i="11"/>
  <c r="Y988" i="11"/>
  <c r="Y989" i="11"/>
  <c r="Y990" i="11"/>
  <c r="Y991" i="11"/>
  <c r="Y992" i="11"/>
  <c r="Y993" i="11"/>
  <c r="Y994" i="11"/>
  <c r="Y995" i="11"/>
  <c r="Y996" i="11"/>
  <c r="Y997" i="11"/>
  <c r="Y998" i="11"/>
  <c r="Y999" i="11"/>
  <c r="Y1000" i="11"/>
  <c r="Y1001" i="11"/>
  <c r="Y1002" i="11"/>
  <c r="Y1003" i="11"/>
  <c r="Y1004" i="11"/>
  <c r="Y1005" i="11"/>
  <c r="Y1006" i="11"/>
  <c r="Y1007" i="11"/>
  <c r="Y1008" i="11"/>
  <c r="Y1009" i="11"/>
  <c r="Y1010" i="11"/>
  <c r="Y1011" i="11"/>
  <c r="Y1012" i="11"/>
  <c r="Y1013" i="11"/>
  <c r="Y1014" i="11"/>
  <c r="Y1015" i="11"/>
  <c r="Y1016" i="11"/>
  <c r="Y1017" i="11"/>
  <c r="Y1018" i="11"/>
  <c r="Y1019" i="11"/>
  <c r="Y1020" i="11"/>
  <c r="Y1021" i="11"/>
  <c r="Y1022" i="11"/>
  <c r="Y1023" i="11"/>
  <c r="Y1024" i="11"/>
  <c r="Y1025" i="11"/>
  <c r="Y1026" i="11"/>
  <c r="Y1027" i="11"/>
  <c r="Y1028" i="11"/>
  <c r="Y1029" i="11"/>
  <c r="Y1030" i="11"/>
  <c r="Y1031" i="11"/>
  <c r="Y1032" i="11"/>
  <c r="Y1033" i="11"/>
  <c r="Y1034" i="11"/>
  <c r="Y1035" i="11"/>
  <c r="Y1036" i="11"/>
  <c r="Y1037" i="11"/>
  <c r="Y1038" i="11"/>
  <c r="Y1039" i="11"/>
  <c r="Y1040" i="11"/>
  <c r="Y1041" i="11"/>
  <c r="Y1042" i="11"/>
  <c r="Y1043" i="11"/>
  <c r="Y1044" i="11"/>
  <c r="Y1045" i="11"/>
  <c r="Y1046" i="11"/>
  <c r="Y1047" i="11"/>
  <c r="Y1048" i="11"/>
  <c r="Y1049" i="11"/>
  <c r="Y1050" i="11"/>
  <c r="Y1051" i="11"/>
  <c r="Y1052" i="11"/>
  <c r="Y1053" i="11"/>
  <c r="Y1054" i="11"/>
  <c r="Y1055" i="11"/>
  <c r="Y1056" i="11"/>
  <c r="Y1057" i="11"/>
  <c r="Y1058" i="11"/>
  <c r="Y1059" i="11"/>
  <c r="Y1060" i="11"/>
  <c r="Y1061" i="11"/>
  <c r="Y1062" i="11"/>
  <c r="Y1063" i="11"/>
  <c r="Y1064" i="11"/>
  <c r="Y1065" i="11"/>
  <c r="Y1066" i="11"/>
  <c r="Y1067" i="11"/>
  <c r="Y1068" i="11"/>
  <c r="Y1069" i="11"/>
  <c r="Y1070" i="11"/>
  <c r="Y1071" i="11"/>
  <c r="Y1072" i="11"/>
  <c r="Y1073" i="11"/>
  <c r="Y1074" i="11"/>
  <c r="Y1075" i="11"/>
  <c r="Y1076" i="11"/>
  <c r="Y1077" i="11"/>
  <c r="Y1078" i="11"/>
  <c r="Y1079" i="11"/>
  <c r="Y1080" i="11"/>
  <c r="Y1081" i="11"/>
  <c r="Y1082" i="11"/>
  <c r="Y1083" i="11"/>
  <c r="Y1084" i="11"/>
  <c r="Y1085" i="11"/>
  <c r="Y1086" i="11"/>
  <c r="Y1087" i="11"/>
  <c r="Y1088" i="11"/>
  <c r="Y1089" i="11"/>
  <c r="Y1090" i="11"/>
  <c r="Y1091" i="11"/>
  <c r="Y1092" i="11"/>
  <c r="Y1093" i="11"/>
  <c r="Y1094" i="11"/>
  <c r="Y1095" i="11"/>
  <c r="Y1096" i="11"/>
  <c r="Y1097" i="11"/>
  <c r="Y1098" i="11"/>
  <c r="Y1099" i="11"/>
  <c r="Y1100" i="11"/>
  <c r="Y1101" i="11"/>
  <c r="Y1102" i="11"/>
  <c r="Y1103" i="11"/>
  <c r="Y1104" i="11"/>
  <c r="Y1105" i="11"/>
  <c r="Y1106" i="11"/>
  <c r="Y1107" i="11"/>
  <c r="Y1108" i="11"/>
  <c r="Y1109" i="11"/>
  <c r="Y1110" i="11"/>
  <c r="Y1111" i="11"/>
  <c r="Y1112" i="11"/>
  <c r="Y1113" i="11"/>
  <c r="Y1114" i="11"/>
  <c r="Y1115" i="11"/>
  <c r="Y1116" i="11"/>
  <c r="Y1117" i="11"/>
  <c r="Y1118" i="11"/>
  <c r="Y1119" i="11"/>
  <c r="Y1120" i="11"/>
  <c r="Y1121" i="11"/>
  <c r="Y1122" i="11"/>
  <c r="Y1123" i="11"/>
  <c r="Y1124" i="11"/>
  <c r="Y1125" i="11"/>
  <c r="Y1126" i="11"/>
  <c r="Y1127" i="11"/>
  <c r="Y1128" i="11"/>
  <c r="Y1129" i="11"/>
  <c r="Y1130" i="11"/>
  <c r="Y1131" i="11"/>
  <c r="Y1132" i="11"/>
  <c r="Y1133" i="11"/>
  <c r="Y1134" i="11"/>
  <c r="Y1135" i="11"/>
  <c r="Y1136" i="11"/>
  <c r="Y1137" i="11"/>
  <c r="Y1138" i="11"/>
  <c r="Y1139" i="11"/>
  <c r="Y1140" i="11"/>
  <c r="Y1141" i="11"/>
  <c r="Y1142" i="11"/>
  <c r="Y1143" i="11"/>
  <c r="Y1144" i="11"/>
  <c r="Y1145" i="11"/>
  <c r="Y1146" i="11"/>
  <c r="Y1147" i="11"/>
  <c r="Y1148" i="11"/>
  <c r="Y1149" i="11"/>
  <c r="Y1150" i="11"/>
  <c r="Y1151" i="11"/>
  <c r="Y1152" i="11"/>
  <c r="Y1153" i="11"/>
  <c r="Y1154" i="11"/>
  <c r="Y1155" i="11"/>
  <c r="Y1156" i="11"/>
  <c r="Y1157" i="11"/>
  <c r="Y1158" i="11"/>
  <c r="Y1159" i="11"/>
  <c r="Y1160" i="11"/>
  <c r="Y1161" i="11"/>
  <c r="Y1162" i="11"/>
  <c r="Y1163" i="11"/>
  <c r="Y1164" i="11"/>
  <c r="Y1165" i="11"/>
  <c r="Y1166" i="11"/>
  <c r="Y1167" i="11"/>
  <c r="Y1168" i="11"/>
  <c r="Y1169" i="11"/>
  <c r="Y1170" i="11"/>
  <c r="Y1171" i="11"/>
  <c r="Y1172" i="11"/>
  <c r="Y1173" i="11"/>
  <c r="Y1174" i="11"/>
  <c r="Y1175" i="11"/>
  <c r="Y1176" i="11"/>
  <c r="Y1177" i="11"/>
  <c r="Y1178" i="11"/>
  <c r="Y1179" i="11"/>
  <c r="Y1180" i="11"/>
  <c r="Y1181" i="11"/>
  <c r="Y1182" i="11"/>
  <c r="Y1183" i="11"/>
  <c r="Y1184" i="11"/>
  <c r="Y1185" i="11"/>
  <c r="Y1186" i="11"/>
  <c r="Y1187" i="11"/>
  <c r="Y1188" i="11"/>
  <c r="Y1189" i="11"/>
  <c r="Y1190" i="11"/>
  <c r="Y1191" i="11"/>
  <c r="Y1192" i="11"/>
  <c r="Y1193" i="11"/>
  <c r="Y1194" i="11"/>
  <c r="Y1195" i="11"/>
  <c r="Y1196" i="11"/>
  <c r="Y1197" i="11"/>
  <c r="Y1198" i="11"/>
  <c r="Y1199" i="11"/>
  <c r="Y1200" i="11"/>
  <c r="Y1201" i="11"/>
  <c r="Y1202" i="11"/>
  <c r="Y1203" i="11"/>
  <c r="Y1204" i="11"/>
  <c r="Y1205" i="11"/>
  <c r="Y1206" i="11"/>
  <c r="Y1207" i="11"/>
  <c r="Y1208" i="11"/>
  <c r="Y1209" i="11"/>
  <c r="Y1210" i="11"/>
  <c r="Y1211" i="11"/>
  <c r="Y1212" i="11"/>
  <c r="Y1213" i="11"/>
  <c r="Y1214" i="11"/>
  <c r="Y1215" i="11"/>
  <c r="Y1216" i="11"/>
  <c r="Y1217" i="11"/>
  <c r="Y1218" i="11"/>
  <c r="Y1219" i="11"/>
  <c r="Y1220" i="11"/>
  <c r="Y1221" i="11"/>
  <c r="Y1222" i="11"/>
  <c r="Y1223" i="11"/>
  <c r="Y1224" i="11"/>
  <c r="Y1225" i="11"/>
  <c r="Y1226" i="11"/>
  <c r="Y1227" i="11"/>
  <c r="Y1228" i="11"/>
  <c r="Y1229" i="11"/>
  <c r="Y1230" i="11"/>
  <c r="Y1231" i="11"/>
  <c r="Y1232" i="11"/>
  <c r="Y1233" i="11"/>
  <c r="Y1234" i="11"/>
  <c r="Y1235" i="11"/>
  <c r="Y1236" i="11"/>
  <c r="Y1237" i="11"/>
  <c r="Y1238" i="11"/>
  <c r="Y1239" i="11"/>
  <c r="Y1240" i="11"/>
  <c r="Y1241" i="11"/>
  <c r="Y1242" i="11"/>
  <c r="Y1243" i="11"/>
  <c r="Y1244" i="11"/>
  <c r="Y1245" i="11"/>
  <c r="Y1246" i="11"/>
  <c r="Y1247" i="11"/>
  <c r="Y1248" i="11"/>
  <c r="Y1249" i="11"/>
  <c r="Y1250" i="11"/>
  <c r="Y1251" i="11"/>
  <c r="Y1252" i="11"/>
  <c r="Y1253" i="11"/>
  <c r="Y1254" i="11"/>
  <c r="Y1255" i="11"/>
  <c r="Y1256" i="11"/>
  <c r="Y1257" i="11"/>
  <c r="Y1258" i="11"/>
  <c r="Y1259" i="11"/>
  <c r="Y1260" i="11"/>
  <c r="Y1261" i="11"/>
  <c r="Y1262" i="11"/>
  <c r="Y1263" i="11"/>
  <c r="Y1264" i="11"/>
  <c r="Y1265" i="11"/>
  <c r="Y1266" i="11"/>
  <c r="Y1267" i="11"/>
  <c r="Y1268" i="11"/>
  <c r="Y1269" i="11"/>
  <c r="Y1270" i="11"/>
  <c r="Y1271" i="11"/>
  <c r="Y1272" i="11"/>
  <c r="Y1273" i="11"/>
  <c r="Y1274" i="11"/>
  <c r="Y1275" i="11"/>
  <c r="Y1276" i="11"/>
  <c r="Y1277" i="11"/>
  <c r="Y1278" i="11"/>
  <c r="Y1279" i="11"/>
  <c r="Y1280" i="11"/>
  <c r="Y1281" i="11"/>
  <c r="Y1282" i="11"/>
  <c r="Y1283" i="11"/>
  <c r="Y1284" i="11"/>
  <c r="Y1285" i="11"/>
  <c r="Y1286" i="11"/>
  <c r="Y1287" i="11"/>
  <c r="Y1288" i="11"/>
  <c r="Y1289" i="11"/>
  <c r="Y1290" i="11"/>
  <c r="Y1291" i="11"/>
  <c r="Y1292" i="11"/>
  <c r="Y1293" i="11"/>
  <c r="Y1294" i="11"/>
  <c r="Y1295" i="11"/>
  <c r="Y1296" i="11"/>
  <c r="Y1297" i="11"/>
  <c r="Y1298" i="11"/>
  <c r="Y1299" i="11"/>
  <c r="Y1300" i="11"/>
  <c r="Y1301" i="11"/>
  <c r="Y1302" i="11"/>
  <c r="Y1303" i="11"/>
  <c r="Y1304" i="11"/>
  <c r="Y1305" i="11"/>
  <c r="Y1306" i="11"/>
  <c r="Y1307" i="11"/>
  <c r="Y1308" i="11"/>
  <c r="Y1309" i="11"/>
  <c r="Y1310" i="11"/>
  <c r="Y1311" i="11"/>
  <c r="Y1312" i="11"/>
  <c r="Y1313" i="11"/>
  <c r="Y1314" i="11"/>
  <c r="Y1315" i="11"/>
  <c r="Y1316" i="11"/>
  <c r="Y1317" i="11"/>
  <c r="Y1318" i="11"/>
  <c r="Y1319" i="11"/>
  <c r="Y1320" i="11"/>
  <c r="Y1321" i="11"/>
  <c r="Y1322" i="11"/>
  <c r="Y1323" i="11"/>
  <c r="Y1324" i="11"/>
  <c r="Y1325" i="11"/>
  <c r="Y1326" i="11"/>
  <c r="Y1327" i="11"/>
  <c r="Y1328" i="11"/>
  <c r="Y1329" i="11"/>
  <c r="Y1330" i="11"/>
  <c r="Y1331" i="11"/>
  <c r="Y1332" i="11"/>
  <c r="Y1333" i="11"/>
  <c r="Y1334" i="11"/>
  <c r="Y1335" i="11"/>
  <c r="Y1336" i="11"/>
  <c r="Y1337" i="11"/>
  <c r="Y1338" i="11"/>
  <c r="Y1339" i="11"/>
  <c r="Y1340" i="11"/>
  <c r="Y1341" i="11"/>
  <c r="Y1342" i="11"/>
  <c r="Y1343" i="11"/>
  <c r="Y1344" i="11"/>
  <c r="Y1345" i="11"/>
  <c r="Y1346" i="11"/>
  <c r="Y1347" i="11"/>
  <c r="Y1348" i="11"/>
  <c r="Y1349" i="11"/>
  <c r="Y1350" i="11"/>
  <c r="Y1351" i="11"/>
  <c r="Y1352" i="11"/>
  <c r="Y1353" i="11"/>
  <c r="Y1354" i="11"/>
  <c r="Y1355" i="11"/>
  <c r="Y1356" i="11"/>
  <c r="Y1357" i="11"/>
  <c r="Y1358" i="11"/>
  <c r="Y1359" i="11"/>
  <c r="Y1360" i="11"/>
  <c r="Y1361" i="11"/>
  <c r="Y1362" i="11"/>
  <c r="Y1363" i="11"/>
  <c r="Y1364" i="11"/>
  <c r="Y1365" i="11"/>
  <c r="Y1366" i="11"/>
  <c r="Y1367" i="11"/>
  <c r="Y1368" i="11"/>
  <c r="Y1369" i="11"/>
  <c r="Y1370" i="11"/>
  <c r="Y1371" i="11"/>
  <c r="Y1372" i="11"/>
  <c r="Y1373" i="11"/>
  <c r="Y1374" i="11"/>
  <c r="Y1375" i="11"/>
  <c r="Y1376" i="11"/>
  <c r="Y1377" i="11"/>
  <c r="Y1378" i="11"/>
  <c r="Y1379" i="11"/>
  <c r="Y1380" i="11"/>
  <c r="Y1381" i="11"/>
  <c r="Y1382" i="11"/>
  <c r="Y1383" i="11"/>
  <c r="Y1384" i="11"/>
  <c r="Y1385" i="11"/>
  <c r="Y1386" i="11"/>
  <c r="Y1387" i="11"/>
  <c r="Y1388" i="11"/>
  <c r="Y1389" i="11"/>
  <c r="Y1390" i="11"/>
  <c r="Y1391" i="11"/>
  <c r="Y1392" i="11"/>
  <c r="Y1393" i="11"/>
  <c r="Y1394" i="11"/>
  <c r="Y1395" i="11"/>
  <c r="Y1396" i="11"/>
  <c r="Y1397" i="11"/>
  <c r="Y1398" i="11"/>
  <c r="Y1399" i="11"/>
  <c r="Y1400" i="11"/>
  <c r="Y1401" i="11"/>
  <c r="Y1402" i="11"/>
  <c r="Y1403" i="11"/>
  <c r="Y1404" i="11"/>
  <c r="Y1405" i="11"/>
  <c r="Y1406" i="11"/>
  <c r="Y1407" i="11"/>
  <c r="Y1408" i="11"/>
  <c r="Y1409" i="11"/>
  <c r="Y1410" i="11"/>
  <c r="Y1411" i="11"/>
  <c r="Y1412" i="11"/>
  <c r="Y1413" i="11"/>
  <c r="Y1414" i="11"/>
  <c r="Y1415" i="11"/>
  <c r="Y1416" i="11"/>
  <c r="Y1417" i="11"/>
  <c r="Y1418" i="11"/>
  <c r="Y1419" i="11"/>
  <c r="Y1420" i="11"/>
  <c r="Y1421" i="11"/>
  <c r="Y1422" i="11"/>
  <c r="Y1423" i="11"/>
  <c r="Y1424" i="11"/>
  <c r="Y1425" i="11"/>
  <c r="Y1426" i="11"/>
  <c r="Y1427" i="11"/>
  <c r="Y1428" i="11"/>
  <c r="Y1429" i="11"/>
  <c r="Y1430" i="11"/>
  <c r="Y1431" i="11"/>
  <c r="Y1432" i="11"/>
  <c r="Y1433" i="11"/>
  <c r="Y1434" i="11"/>
  <c r="Y1435" i="11"/>
  <c r="Y1436" i="11"/>
  <c r="Y1437" i="11"/>
  <c r="Y1438" i="11"/>
  <c r="Y1439" i="11"/>
  <c r="Y1440" i="11"/>
  <c r="Y1441" i="11"/>
  <c r="Y1442" i="11"/>
  <c r="Y1443" i="11"/>
  <c r="Y1444" i="11"/>
  <c r="Y1445" i="11"/>
  <c r="Y1446" i="11"/>
  <c r="Y1447" i="11"/>
  <c r="Y1448" i="11"/>
  <c r="Y1449" i="11"/>
  <c r="Y1450" i="11"/>
  <c r="Y1451" i="11"/>
  <c r="Y1452" i="11"/>
  <c r="Y1453" i="11"/>
  <c r="Y1454" i="11"/>
  <c r="Y1455" i="11"/>
  <c r="Y1456" i="11"/>
  <c r="Y1457" i="11"/>
  <c r="Y1458" i="11"/>
  <c r="Y1459" i="11"/>
  <c r="Y1460" i="11"/>
  <c r="Y1461" i="11"/>
  <c r="Y1462" i="11"/>
  <c r="Y1463" i="11"/>
  <c r="Y1464" i="11"/>
  <c r="Y1465" i="11"/>
  <c r="Y1466" i="11"/>
  <c r="Y1467" i="11"/>
  <c r="Y1468" i="11"/>
  <c r="Y1469" i="11"/>
  <c r="Y1470" i="11"/>
  <c r="Y1471" i="11"/>
  <c r="Y1472" i="11"/>
  <c r="Y1473" i="11"/>
  <c r="Y1474" i="11"/>
  <c r="Y1475" i="11"/>
  <c r="Y1476" i="11"/>
  <c r="Y1477" i="11"/>
  <c r="Y1478" i="11"/>
  <c r="Y1479" i="11"/>
  <c r="Y1480" i="11"/>
  <c r="Y1481" i="11"/>
  <c r="Y1482" i="11"/>
  <c r="Y1483" i="11"/>
  <c r="Y1484" i="11"/>
  <c r="Y1485" i="11"/>
  <c r="Y1486" i="11"/>
  <c r="Y1487" i="11"/>
  <c r="Y1488" i="11"/>
  <c r="Y1489" i="11"/>
  <c r="Y1490" i="11"/>
  <c r="Y1491" i="11"/>
  <c r="Y1492" i="11"/>
  <c r="Y1493" i="11"/>
  <c r="Y1494" i="11"/>
  <c r="Y1495" i="11"/>
  <c r="Y1496" i="11"/>
  <c r="Y1497" i="11"/>
  <c r="Y1498" i="11"/>
  <c r="Y1499" i="11"/>
  <c r="Y1500" i="11"/>
  <c r="Y1501" i="11"/>
  <c r="Y1502" i="11"/>
  <c r="Y1503" i="11"/>
  <c r="Y1504" i="11"/>
  <c r="Y1505" i="11"/>
  <c r="Y1506" i="11"/>
  <c r="Y1507" i="11"/>
  <c r="Y1508" i="11"/>
  <c r="Y1509" i="11"/>
  <c r="Y1510" i="11"/>
  <c r="Y1511" i="11"/>
  <c r="Y1512" i="11"/>
  <c r="Y1513" i="11"/>
  <c r="Y1514" i="11"/>
  <c r="Y1515" i="11"/>
  <c r="Y1516" i="11"/>
  <c r="Y1517" i="11"/>
  <c r="Y1518" i="11"/>
  <c r="Y1519" i="11"/>
  <c r="Y1520" i="11"/>
  <c r="Y1521" i="11"/>
  <c r="Y1522" i="11"/>
  <c r="Y1523" i="11"/>
  <c r="Y1524" i="11"/>
  <c r="Y1525" i="11"/>
  <c r="Y1526" i="11"/>
  <c r="Y1527" i="11"/>
  <c r="Y1528" i="11"/>
  <c r="Y1529" i="11"/>
  <c r="Y1530" i="11"/>
  <c r="Y1531" i="11"/>
  <c r="Y1532" i="11"/>
  <c r="Y1533" i="11"/>
  <c r="Y1534" i="11"/>
  <c r="Y1535" i="11"/>
  <c r="Y1536" i="11"/>
  <c r="Y1537" i="11"/>
  <c r="Y1538" i="11"/>
  <c r="Y1539" i="11"/>
  <c r="Y1540" i="11"/>
  <c r="Y1541" i="11"/>
  <c r="Y1542" i="11"/>
  <c r="Y1543" i="11"/>
  <c r="Y1544" i="11"/>
  <c r="Y1545" i="11"/>
  <c r="Y1546" i="11"/>
  <c r="Y1547" i="11"/>
  <c r="Y1548" i="11"/>
  <c r="Y1549" i="11"/>
  <c r="Y1550" i="11"/>
  <c r="Y1551" i="11"/>
  <c r="Y1552" i="11"/>
  <c r="Y1553" i="11"/>
  <c r="Y1554" i="11"/>
  <c r="Y1555" i="11"/>
  <c r="Y1556" i="11"/>
  <c r="Y1557" i="11"/>
  <c r="Y1558" i="11"/>
  <c r="Y1559" i="11"/>
  <c r="Y1560" i="11"/>
  <c r="Y1561" i="11"/>
  <c r="Y1562" i="11"/>
  <c r="Y1563" i="11"/>
  <c r="Y1564" i="11"/>
  <c r="Y1565" i="11"/>
  <c r="Y1566" i="11"/>
  <c r="Y1567" i="11"/>
  <c r="Y1568" i="11"/>
  <c r="Y1569" i="11"/>
  <c r="Y1570" i="11"/>
  <c r="Y1571" i="11"/>
  <c r="Y1572" i="11"/>
  <c r="Y1573" i="11"/>
  <c r="Y1574" i="11"/>
  <c r="Y1575" i="11"/>
  <c r="Y1576" i="11"/>
  <c r="Y1577" i="11"/>
  <c r="Y1578" i="11"/>
  <c r="Y1579" i="11"/>
  <c r="Y1580" i="11"/>
  <c r="Y1581" i="11"/>
  <c r="Y1582" i="11"/>
  <c r="Y1583" i="11"/>
  <c r="Y1584" i="11"/>
  <c r="Y1585" i="11"/>
  <c r="Y1586" i="11"/>
  <c r="Y1587" i="11"/>
  <c r="Y1588" i="11"/>
  <c r="Y1589" i="11"/>
  <c r="Y1590" i="11"/>
  <c r="Y1591" i="11"/>
  <c r="Y1592" i="11"/>
  <c r="Y1593" i="11"/>
  <c r="Y1594" i="11"/>
  <c r="Y1595" i="11"/>
  <c r="Y1596" i="11"/>
  <c r="Y1597" i="11"/>
  <c r="Y1598" i="11"/>
  <c r="Y1599" i="11"/>
  <c r="Y1600" i="11"/>
  <c r="Y1601" i="11"/>
  <c r="Y1602" i="11"/>
  <c r="Y1603" i="11"/>
  <c r="Y1604" i="11"/>
  <c r="Y1605" i="11"/>
  <c r="Y1606" i="11"/>
  <c r="Y1607" i="11"/>
  <c r="Y1608" i="11"/>
  <c r="Y1609" i="11"/>
  <c r="Y1610" i="11"/>
  <c r="Y1611" i="11"/>
  <c r="Y1612" i="11"/>
  <c r="Y1613" i="11"/>
  <c r="Y1614" i="11"/>
  <c r="Y1615" i="11"/>
  <c r="Y1616" i="11"/>
  <c r="Y1617" i="11"/>
  <c r="Y1618" i="11"/>
  <c r="Y1619" i="11"/>
  <c r="Y1620" i="11"/>
  <c r="Y1621" i="11"/>
  <c r="Y1622" i="11"/>
  <c r="Y1623" i="11"/>
  <c r="Y1624" i="11"/>
  <c r="Y1625" i="11"/>
  <c r="Y1626" i="11"/>
  <c r="Y1627" i="11"/>
  <c r="Y1628" i="11"/>
  <c r="Y1629" i="11"/>
  <c r="Y1630" i="11"/>
  <c r="Y1631" i="11"/>
  <c r="Y1632" i="11"/>
  <c r="Y1633" i="11"/>
  <c r="Y1634" i="11"/>
  <c r="Y1635" i="11"/>
  <c r="Y1636" i="11"/>
  <c r="Y1637" i="11"/>
  <c r="Y1638" i="11"/>
  <c r="Y1639" i="11"/>
  <c r="Y1640" i="11"/>
  <c r="Y1641" i="11"/>
  <c r="Y1642" i="11"/>
  <c r="Y1643" i="11"/>
  <c r="Y1644" i="11"/>
  <c r="Y1645" i="11"/>
  <c r="Y1646" i="11"/>
  <c r="Y1647" i="11"/>
  <c r="Y1648" i="11"/>
  <c r="Y1649" i="11"/>
  <c r="Y1650" i="11"/>
  <c r="Y1651" i="11"/>
  <c r="Y1652" i="11"/>
  <c r="Y1653" i="11"/>
  <c r="Y1654" i="11"/>
  <c r="Y1655" i="11"/>
  <c r="Y1656" i="11"/>
  <c r="Y1657" i="11"/>
  <c r="Y1658" i="11"/>
  <c r="Y1659" i="11"/>
  <c r="Y1660" i="11"/>
  <c r="Y1661" i="11"/>
  <c r="Y1662" i="11"/>
  <c r="Y1663" i="11"/>
  <c r="Y1664" i="11"/>
  <c r="Y1665" i="11"/>
  <c r="Y1666" i="11"/>
  <c r="Y1667" i="11"/>
  <c r="Y1668" i="11"/>
  <c r="Y1669" i="11"/>
  <c r="Y1670" i="11"/>
  <c r="Y1671" i="11"/>
  <c r="Y1672" i="11"/>
  <c r="Y1673" i="11"/>
  <c r="Y1674" i="11"/>
  <c r="Y1675" i="11"/>
  <c r="Y1676" i="11"/>
  <c r="Y1677" i="11"/>
  <c r="Y1678" i="11"/>
  <c r="Y1679" i="11"/>
  <c r="Y1680" i="11"/>
  <c r="Y1681" i="11"/>
  <c r="Y1682" i="11"/>
  <c r="Y1683" i="11"/>
  <c r="Y1684" i="11"/>
  <c r="Y1685" i="11"/>
  <c r="Y1686" i="11"/>
  <c r="Y1687" i="11"/>
  <c r="Y1688" i="11"/>
  <c r="Y1689" i="11"/>
  <c r="Y1690" i="11"/>
  <c r="Y1691" i="11"/>
  <c r="Y1692" i="11"/>
  <c r="Y1693" i="11"/>
  <c r="Y1694" i="11"/>
  <c r="Y1695" i="11"/>
  <c r="Y1696" i="11"/>
  <c r="Y1697" i="11"/>
  <c r="Y1698" i="11"/>
  <c r="Y1699" i="11"/>
  <c r="Y1700" i="11"/>
  <c r="Y1701" i="11"/>
  <c r="Y1702" i="11"/>
  <c r="Y1703" i="11"/>
  <c r="Y1704" i="11"/>
  <c r="Y1705" i="11"/>
  <c r="Y1706" i="11"/>
  <c r="Y1707" i="11"/>
  <c r="Y1708" i="11"/>
  <c r="Y1709" i="11"/>
  <c r="Y1710" i="11"/>
  <c r="Y1711" i="11"/>
  <c r="Y1712" i="11"/>
  <c r="Y1713" i="11"/>
  <c r="Y1714" i="11"/>
  <c r="Y1715" i="11"/>
  <c r="Y1716" i="11"/>
  <c r="Y1717" i="11"/>
  <c r="Y1718" i="11"/>
  <c r="Y1719" i="11"/>
  <c r="Y1720" i="11"/>
  <c r="Y1721" i="11"/>
  <c r="Y1722" i="11"/>
  <c r="Y1723" i="11"/>
  <c r="Y1724" i="11"/>
  <c r="Y1725" i="11"/>
  <c r="Y1726" i="11"/>
  <c r="Y1727" i="11"/>
  <c r="Y1728" i="11"/>
  <c r="Y1729" i="11"/>
  <c r="Y1730" i="11"/>
  <c r="Y1731" i="11"/>
  <c r="Y1732" i="11"/>
  <c r="Y1733" i="11"/>
  <c r="Y1734" i="11"/>
  <c r="Y1735" i="11"/>
  <c r="Y1736" i="11"/>
  <c r="Y1737" i="11"/>
  <c r="Y1738" i="11"/>
  <c r="Y1739" i="11"/>
  <c r="Y1740" i="11"/>
  <c r="Y1741" i="11"/>
  <c r="Y1742" i="11"/>
  <c r="Y1743" i="11"/>
  <c r="Y1744" i="11"/>
  <c r="Y1745" i="11"/>
  <c r="Y1746" i="11"/>
  <c r="Y1747" i="11"/>
  <c r="Y1748" i="11"/>
  <c r="Y1749" i="11"/>
  <c r="Y1750" i="11"/>
  <c r="Y1751" i="11"/>
  <c r="Y1752" i="11"/>
  <c r="Y1753" i="11"/>
  <c r="Y1754" i="11"/>
  <c r="Y1755" i="11"/>
  <c r="Y1756" i="11"/>
  <c r="Y1757" i="11"/>
  <c r="Y1758" i="11"/>
  <c r="Y1759" i="11"/>
  <c r="Y1760" i="11"/>
  <c r="Y1761" i="11"/>
  <c r="Y1762" i="11"/>
  <c r="Y1763" i="11"/>
  <c r="Y1764" i="11"/>
  <c r="Y1765" i="11"/>
  <c r="Y1766" i="11"/>
  <c r="Y1767" i="11"/>
  <c r="Y1768" i="11"/>
  <c r="Y1769" i="11"/>
  <c r="Y1770" i="11"/>
  <c r="Y1771" i="11"/>
  <c r="Y1772" i="11"/>
  <c r="Y1773" i="11"/>
  <c r="Y1774" i="11"/>
  <c r="Y1775" i="11"/>
  <c r="Y1776" i="11"/>
  <c r="Y1777" i="11"/>
  <c r="Y1778" i="11"/>
  <c r="Y1779" i="11"/>
  <c r="Y1780" i="11"/>
  <c r="Y1781" i="11"/>
  <c r="Y1782" i="11"/>
  <c r="Y1783" i="11"/>
  <c r="Y1784" i="11"/>
  <c r="Y1785" i="11"/>
  <c r="Y1786" i="11"/>
  <c r="Y1787" i="11"/>
  <c r="Y1788" i="11"/>
  <c r="Y1789" i="11"/>
  <c r="Y1790" i="11"/>
  <c r="Y1791" i="11"/>
  <c r="Y1792" i="11"/>
  <c r="Y1793" i="11"/>
  <c r="Y1794" i="11"/>
  <c r="Y1795" i="11"/>
  <c r="Y1796" i="11"/>
  <c r="Y1797" i="11"/>
  <c r="Y1798" i="11"/>
  <c r="Y1799" i="11"/>
  <c r="Y1800" i="11"/>
  <c r="Y1801" i="11"/>
  <c r="Y1802" i="11"/>
  <c r="Y1803" i="11"/>
  <c r="Y1804" i="11"/>
  <c r="Y1805" i="11"/>
  <c r="Y1806" i="11"/>
  <c r="Y1807" i="11"/>
  <c r="Y1808" i="11"/>
  <c r="Y1809" i="11"/>
  <c r="Y1810" i="11"/>
  <c r="Y1811" i="11"/>
  <c r="Y1812" i="11"/>
  <c r="Y1813" i="11"/>
  <c r="Y1814" i="11"/>
  <c r="Y1815" i="11"/>
  <c r="Y1816" i="11"/>
  <c r="Y1817" i="11"/>
  <c r="Y1818" i="11"/>
  <c r="Y1819" i="11"/>
  <c r="Y1820" i="11"/>
  <c r="Y1821" i="11"/>
  <c r="Y1822" i="11"/>
  <c r="Y1823" i="11"/>
  <c r="Y1824" i="11"/>
  <c r="Y1825" i="11"/>
  <c r="Y1826" i="11"/>
  <c r="Y1827" i="11"/>
  <c r="Y1828" i="11"/>
  <c r="Y1829" i="11"/>
  <c r="Y1830" i="11"/>
  <c r="Y1831" i="11"/>
  <c r="Y1832" i="11"/>
  <c r="Y1833" i="11"/>
  <c r="Y1834" i="11"/>
  <c r="Y1835" i="11"/>
  <c r="Y1836" i="11"/>
  <c r="Y1837" i="11"/>
  <c r="Y1838" i="11"/>
  <c r="Y1839" i="11"/>
  <c r="Y1840" i="11"/>
  <c r="Y1841" i="11"/>
  <c r="Y1842" i="11"/>
  <c r="Y1843" i="11"/>
  <c r="Y1844" i="11"/>
  <c r="Y1845" i="11"/>
  <c r="Y1846" i="11"/>
  <c r="Y1847" i="11"/>
  <c r="Y1848" i="11"/>
  <c r="Y1849" i="11"/>
  <c r="Y1850" i="11"/>
  <c r="Y1851" i="11"/>
  <c r="Y1852" i="11"/>
  <c r="Y1853" i="11"/>
  <c r="Y1854" i="11"/>
  <c r="Y1855" i="11"/>
  <c r="Y1856" i="11"/>
  <c r="Y1857" i="11"/>
  <c r="Y1858" i="11"/>
  <c r="Y1859" i="11"/>
  <c r="Y1860" i="11"/>
  <c r="Y1861" i="11"/>
  <c r="Y1862" i="11"/>
  <c r="Y1863" i="11"/>
  <c r="Y1864" i="11"/>
  <c r="Y1865" i="11"/>
  <c r="Y1866" i="11"/>
  <c r="Y1867" i="11"/>
  <c r="Y1868" i="11"/>
  <c r="Y1869" i="11"/>
  <c r="Y1870" i="11"/>
  <c r="Y1871" i="11"/>
  <c r="Y1872" i="11"/>
  <c r="Y1873" i="11"/>
  <c r="Y1874" i="11"/>
  <c r="Y1875" i="11"/>
  <c r="Y1876" i="11"/>
  <c r="Y1877" i="11"/>
  <c r="Y1878" i="11"/>
  <c r="Y1879" i="11"/>
  <c r="Y1880" i="11"/>
  <c r="Y1881" i="11"/>
  <c r="Y1882" i="11"/>
  <c r="Y1883" i="11"/>
  <c r="Y1884" i="11"/>
  <c r="Y1885" i="11"/>
  <c r="Y1886" i="11"/>
  <c r="Y1887" i="11"/>
  <c r="Y1888" i="11"/>
  <c r="Y1889" i="11"/>
  <c r="Y1890" i="11"/>
  <c r="Y1891" i="11"/>
  <c r="Y1892" i="11"/>
  <c r="Y1893" i="11"/>
  <c r="Y1894" i="11"/>
  <c r="Y1895" i="11"/>
  <c r="Y1896" i="11"/>
  <c r="Y1897" i="11"/>
  <c r="Y1898" i="11"/>
  <c r="Y1899" i="11"/>
  <c r="Y1900" i="11"/>
  <c r="Y1901" i="11"/>
  <c r="Y1902" i="11"/>
  <c r="Y1903" i="11"/>
  <c r="Y1904" i="11"/>
  <c r="Y1905" i="11"/>
  <c r="Y1906" i="11"/>
  <c r="Y1907" i="11"/>
  <c r="Y1908" i="11"/>
  <c r="Y1909" i="11"/>
  <c r="Y1910" i="11"/>
  <c r="Y1911" i="11"/>
  <c r="Y1912" i="11"/>
  <c r="Y1913" i="11"/>
  <c r="Y1914" i="11"/>
  <c r="Y1915" i="11"/>
  <c r="Y1916" i="11"/>
  <c r="Y1917" i="11"/>
  <c r="Y1918" i="11"/>
  <c r="Y1919" i="11"/>
  <c r="Y1920" i="11"/>
  <c r="Y1921" i="11"/>
  <c r="Y1922" i="11"/>
  <c r="Y1923" i="11"/>
  <c r="Y1924" i="11"/>
  <c r="Y1925" i="11"/>
  <c r="Y1926" i="11"/>
  <c r="Y1927" i="11"/>
  <c r="Y1928" i="11"/>
  <c r="Y1929" i="11"/>
  <c r="Y1930" i="11"/>
  <c r="Y1931" i="11"/>
  <c r="Y1932" i="11"/>
  <c r="Y1933" i="11"/>
  <c r="Y1934" i="11"/>
  <c r="Y1935" i="11"/>
  <c r="Y1936" i="11"/>
  <c r="Y1937" i="11"/>
  <c r="Y1938" i="11"/>
  <c r="Y1939" i="11"/>
  <c r="Y1940" i="11"/>
  <c r="Y1941" i="11"/>
  <c r="Y1942" i="11"/>
  <c r="Y1943" i="11"/>
  <c r="Y1944" i="11"/>
  <c r="Y1945" i="11"/>
  <c r="Y1946" i="11"/>
  <c r="Y1947" i="11"/>
  <c r="Y1948" i="11"/>
  <c r="Y1949" i="11"/>
  <c r="Y1950" i="11"/>
  <c r="Y1951" i="11"/>
  <c r="Y1952" i="11"/>
  <c r="Y1953" i="11"/>
  <c r="Y1954" i="11"/>
  <c r="Y1955" i="11"/>
  <c r="Y1956" i="11"/>
  <c r="Y1957" i="11"/>
  <c r="Y1958" i="11"/>
  <c r="Y1959" i="11"/>
  <c r="Y1960" i="11"/>
  <c r="Y1961" i="11"/>
  <c r="Y1962" i="11"/>
  <c r="Y1963" i="11"/>
  <c r="Y1964" i="11"/>
  <c r="Y1965" i="11"/>
  <c r="Y1966" i="11"/>
  <c r="Y1967" i="11"/>
  <c r="Y1968" i="11"/>
  <c r="Y1969" i="11"/>
  <c r="Y1970" i="11"/>
  <c r="Y1971" i="11"/>
  <c r="Y1972" i="11"/>
  <c r="Y1973" i="11"/>
  <c r="Y1974" i="11"/>
  <c r="Y1975" i="11"/>
  <c r="Y1976" i="11"/>
  <c r="Y1977" i="11"/>
  <c r="Y1978" i="11"/>
  <c r="Y1979" i="11"/>
  <c r="Y1980" i="11"/>
  <c r="Y1981" i="11"/>
  <c r="Y1982" i="11"/>
  <c r="Y1983" i="11"/>
  <c r="Y1984" i="11"/>
  <c r="Y1985" i="11"/>
  <c r="Y1986" i="11"/>
  <c r="Y1987" i="11"/>
  <c r="Y1988" i="11"/>
  <c r="Y1989" i="11"/>
  <c r="Y1990" i="11"/>
  <c r="Y1991" i="11"/>
  <c r="Y1992" i="11"/>
  <c r="Y1993" i="11"/>
  <c r="Y1994" i="11"/>
  <c r="Y1995" i="11"/>
  <c r="Y1996" i="11"/>
  <c r="Y1997" i="11"/>
  <c r="Y1998" i="11"/>
  <c r="Y1999" i="11"/>
  <c r="Y2000" i="11"/>
  <c r="Y2001" i="11"/>
  <c r="Y2002" i="11"/>
  <c r="Y2003" i="11"/>
  <c r="Y2004" i="11"/>
  <c r="Y2005" i="11"/>
  <c r="Y2006" i="11"/>
  <c r="Y2007" i="11"/>
  <c r="Y2008" i="11"/>
  <c r="Y2009" i="11"/>
  <c r="Y2010" i="11"/>
  <c r="Y2011" i="11"/>
  <c r="Y2012" i="11"/>
  <c r="Y2013" i="11"/>
  <c r="Y2014" i="11"/>
  <c r="Y2015" i="11"/>
  <c r="Y2016" i="11"/>
  <c r="Y2017" i="11"/>
  <c r="Y2018" i="11"/>
  <c r="Y2019" i="11"/>
  <c r="Y2020" i="11"/>
  <c r="Y2021" i="11"/>
  <c r="Y2022" i="11"/>
  <c r="Y2023" i="11"/>
  <c r="Y2024" i="11"/>
  <c r="Y2025" i="11"/>
  <c r="Y2026" i="11"/>
  <c r="Y2027" i="11"/>
  <c r="Y2028" i="11"/>
  <c r="Y2029" i="11"/>
  <c r="Y2030" i="11"/>
  <c r="Y2031" i="11"/>
  <c r="Y2032" i="11"/>
  <c r="Y2033" i="11"/>
  <c r="Y2034" i="11"/>
  <c r="Y2035" i="11"/>
  <c r="Y2036" i="11"/>
  <c r="Y2037" i="11"/>
  <c r="Y2038" i="11"/>
  <c r="Y2039" i="11"/>
  <c r="Y2040" i="11"/>
  <c r="Y2041" i="11"/>
  <c r="Y2042" i="11"/>
  <c r="Y2043" i="11"/>
  <c r="Y2044" i="11"/>
  <c r="Y2045" i="11"/>
  <c r="Y2046" i="11"/>
  <c r="Y2047" i="11"/>
  <c r="Y2048" i="11"/>
  <c r="Y2049" i="11"/>
  <c r="Y2050" i="11"/>
  <c r="Y2051" i="11"/>
  <c r="Y2052" i="11"/>
  <c r="Y2053" i="11"/>
  <c r="Y2054" i="11"/>
  <c r="Y2055" i="11"/>
  <c r="Y2056" i="11"/>
  <c r="Y2057" i="11"/>
  <c r="Y2058" i="11"/>
  <c r="Y2059" i="11"/>
  <c r="Y2060" i="11"/>
  <c r="Y2061" i="11"/>
  <c r="Y2062" i="11"/>
  <c r="Y2063" i="11"/>
  <c r="Y2064" i="11"/>
  <c r="Y2065" i="11"/>
  <c r="Y2066" i="11"/>
  <c r="Y2067" i="11"/>
  <c r="Y2068" i="11"/>
  <c r="Y2069" i="11"/>
  <c r="Y2070" i="11"/>
  <c r="Y2071" i="11"/>
  <c r="Y2072" i="11"/>
  <c r="Y2073" i="11"/>
  <c r="Y2074" i="11"/>
  <c r="Y2075" i="11"/>
  <c r="Y2076" i="11"/>
  <c r="Y2077" i="11"/>
  <c r="Y2078" i="11"/>
  <c r="Y2079" i="11"/>
  <c r="Y2080" i="11"/>
  <c r="Y2081" i="11"/>
  <c r="Y2082" i="11"/>
  <c r="Y2083" i="11"/>
  <c r="Y2084" i="11"/>
  <c r="Y2085" i="11"/>
  <c r="Y2086" i="11"/>
  <c r="Y2087" i="11"/>
  <c r="Y2088" i="11"/>
  <c r="Y2089" i="11"/>
  <c r="Y2090" i="11"/>
  <c r="Y2091" i="11"/>
  <c r="Y2092" i="11"/>
  <c r="Y2093" i="11"/>
  <c r="Y2094" i="11"/>
  <c r="Y2095" i="11"/>
  <c r="Y2096" i="11"/>
  <c r="Y2097" i="11"/>
  <c r="Y2098" i="11"/>
  <c r="Y2099" i="11"/>
  <c r="Y2100" i="11"/>
  <c r="Y2101" i="11"/>
  <c r="Y2102" i="11"/>
  <c r="Y2103" i="11"/>
  <c r="Y2104" i="11"/>
  <c r="Y2105" i="11"/>
  <c r="Y2106" i="11"/>
  <c r="Y2107" i="11"/>
  <c r="Y2108" i="11"/>
  <c r="Y2109" i="11"/>
  <c r="Y2110" i="11"/>
  <c r="Y2111" i="11"/>
  <c r="Y2112" i="11"/>
  <c r="Y2113" i="11"/>
  <c r="Y2114" i="11"/>
  <c r="Y2115" i="11"/>
  <c r="Y2116" i="11"/>
  <c r="Y2117" i="11"/>
  <c r="Y2118" i="11"/>
  <c r="Y2119" i="11"/>
  <c r="Y2120" i="11"/>
  <c r="Y2121" i="11"/>
  <c r="Y2122" i="11"/>
  <c r="Y2123" i="11"/>
  <c r="Y2124" i="11"/>
  <c r="Y2125" i="11"/>
  <c r="Y2126" i="11"/>
  <c r="Y2127" i="11"/>
  <c r="Y2128" i="11"/>
  <c r="Y2129" i="11"/>
  <c r="Y2130" i="11"/>
  <c r="Y2131" i="11"/>
  <c r="Y2132" i="11"/>
  <c r="Y2133" i="11"/>
  <c r="Y2134" i="11"/>
  <c r="Y2135" i="11"/>
  <c r="Y2136" i="11"/>
  <c r="Y2137" i="11"/>
  <c r="Y2138" i="11"/>
  <c r="Y2139" i="11"/>
  <c r="Y2140" i="11"/>
  <c r="Y2141" i="11"/>
  <c r="Y2142" i="11"/>
  <c r="Y2143" i="11"/>
  <c r="Y2144" i="11"/>
  <c r="Y2145" i="11"/>
  <c r="Y2146" i="11"/>
  <c r="Y2147" i="11"/>
  <c r="Y2148" i="11"/>
  <c r="Y2149" i="11"/>
  <c r="Y2150" i="11"/>
  <c r="Y2151" i="11"/>
  <c r="Y2152" i="11"/>
  <c r="Y2153" i="11"/>
  <c r="Y2154" i="11"/>
  <c r="Y2155" i="11"/>
  <c r="Y2156" i="11"/>
  <c r="Y2157" i="11"/>
  <c r="Y2158" i="11"/>
  <c r="Y2159" i="11"/>
  <c r="Y2160" i="11"/>
  <c r="Y2161" i="11"/>
  <c r="Y2162" i="11"/>
  <c r="Y2163" i="11"/>
  <c r="Y2164" i="11"/>
  <c r="Y2165" i="11"/>
  <c r="Y2166" i="11"/>
  <c r="Y2167" i="11"/>
  <c r="Y2168" i="11"/>
  <c r="Y2169" i="11"/>
  <c r="Y2170" i="11"/>
  <c r="Y2171" i="11"/>
  <c r="Y2172" i="11"/>
  <c r="Y2173" i="11"/>
  <c r="Y2174" i="11"/>
  <c r="Y2175" i="11"/>
  <c r="Y2176" i="11"/>
  <c r="Y2177" i="11"/>
  <c r="Y2178" i="11"/>
  <c r="Y2179" i="11"/>
  <c r="Y2180" i="11"/>
  <c r="Y2181" i="11"/>
  <c r="Y2182" i="11"/>
  <c r="Y2183" i="11"/>
  <c r="Y2184" i="11"/>
  <c r="Y2185" i="11"/>
  <c r="Y2186" i="11"/>
  <c r="Y2187" i="11"/>
  <c r="Y2188" i="11"/>
  <c r="Y2189" i="11"/>
  <c r="Y2190" i="11"/>
  <c r="Y2191" i="11"/>
  <c r="Y2192" i="11"/>
  <c r="Y2193" i="11"/>
  <c r="Y2194" i="11"/>
  <c r="Y2195" i="11"/>
  <c r="Y2196" i="11"/>
  <c r="Y2197" i="11"/>
  <c r="Y2198" i="11"/>
  <c r="Y2199" i="11"/>
  <c r="Y2200" i="11"/>
  <c r="Y2201" i="11"/>
  <c r="Y2202" i="11"/>
  <c r="Y2203" i="11"/>
  <c r="Y2204" i="11"/>
  <c r="Y2205" i="11"/>
  <c r="Y2206" i="11"/>
  <c r="Y2207" i="11"/>
  <c r="Y2208" i="11"/>
  <c r="Y2209" i="11"/>
  <c r="Y2210" i="11"/>
  <c r="Y2211" i="11"/>
  <c r="Y2212" i="11"/>
  <c r="Y2213" i="11"/>
  <c r="Y2214" i="11"/>
  <c r="Y2215" i="11"/>
  <c r="Y2216" i="11"/>
  <c r="Y2217" i="11"/>
  <c r="Y2218" i="11"/>
  <c r="Y2219" i="11"/>
  <c r="Y2220" i="11"/>
  <c r="Y2221" i="11"/>
  <c r="Y2222" i="11"/>
  <c r="Y2223" i="11"/>
  <c r="Y2224" i="11"/>
  <c r="Y2225" i="11"/>
  <c r="Y2226" i="11"/>
  <c r="Y2227" i="11"/>
  <c r="Y2228" i="11"/>
  <c r="Y2229" i="11"/>
  <c r="Y2230" i="11"/>
  <c r="Y2231" i="11"/>
  <c r="Y2232" i="11"/>
  <c r="Y2233" i="11"/>
  <c r="Y2234" i="11"/>
  <c r="Y2235" i="11"/>
  <c r="Y2236" i="11"/>
  <c r="Y2237" i="11"/>
  <c r="Y2238" i="11"/>
  <c r="Y2239" i="11"/>
  <c r="Y2240" i="11"/>
  <c r="Y2241" i="11"/>
  <c r="Y2242" i="11"/>
  <c r="Y2243" i="11"/>
  <c r="Y2244" i="11"/>
  <c r="Y2245" i="11"/>
  <c r="Y2246" i="11"/>
  <c r="Y2247" i="11"/>
  <c r="Y2248" i="11"/>
  <c r="Y2249" i="11"/>
  <c r="Y2250" i="11"/>
  <c r="Y2251" i="11"/>
  <c r="Y2252" i="11"/>
  <c r="Y2253" i="11"/>
  <c r="Y2254" i="11"/>
  <c r="Y2255" i="11"/>
  <c r="Y2256" i="11"/>
  <c r="Y2257" i="11"/>
  <c r="Y2258" i="11"/>
  <c r="Y2259" i="11"/>
  <c r="Y2260" i="11"/>
  <c r="Y2261" i="11"/>
  <c r="Y2262" i="11"/>
  <c r="Y2263" i="11"/>
  <c r="Y2264" i="11"/>
  <c r="Y2265" i="11"/>
  <c r="Y2266" i="11"/>
  <c r="Y2267" i="11"/>
  <c r="Y2268" i="11"/>
  <c r="Y2269" i="11"/>
  <c r="Y2270" i="11"/>
  <c r="Y2271" i="11"/>
  <c r="Y2272" i="11"/>
  <c r="Y2273" i="11"/>
  <c r="Y2274" i="11"/>
  <c r="Y2275" i="11"/>
  <c r="Y2276" i="11"/>
  <c r="Y2277" i="11"/>
  <c r="Y2278" i="11"/>
  <c r="Y2279" i="11"/>
  <c r="Y2280" i="11"/>
  <c r="Y2281" i="11"/>
  <c r="Y2282" i="11"/>
  <c r="Y2283" i="11"/>
  <c r="Y2284" i="11"/>
  <c r="Y2285" i="11"/>
  <c r="Y2286" i="11"/>
  <c r="Y2287" i="11"/>
  <c r="Y2288" i="11"/>
  <c r="Y2289" i="11"/>
  <c r="Y2290" i="11"/>
  <c r="Y2291" i="11"/>
  <c r="Y2292" i="11"/>
  <c r="Y2293" i="11"/>
  <c r="Y2294" i="11"/>
  <c r="Y2295" i="11"/>
  <c r="Y2296" i="11"/>
  <c r="Y2297" i="11"/>
  <c r="Y2298" i="11"/>
  <c r="Y2299" i="11"/>
  <c r="Y2300" i="11"/>
  <c r="Y2301" i="11"/>
  <c r="Y2302" i="11"/>
  <c r="Y2303" i="11"/>
  <c r="Y2304" i="11"/>
  <c r="Y2305" i="11"/>
  <c r="Y2306" i="11"/>
  <c r="Y2307" i="11"/>
  <c r="Y2308" i="11"/>
  <c r="Y2309" i="11"/>
  <c r="Y2310" i="11"/>
  <c r="Y2311" i="11"/>
  <c r="Y2312" i="11"/>
  <c r="Y2313" i="11"/>
  <c r="Y2314" i="11"/>
  <c r="Y2315" i="11"/>
  <c r="Y2316" i="11"/>
  <c r="Y2317" i="11"/>
  <c r="Y2318" i="11"/>
  <c r="Y2319" i="11"/>
  <c r="Y2320" i="11"/>
  <c r="Y2321" i="11"/>
  <c r="Y2322" i="11"/>
  <c r="Y2323" i="11"/>
  <c r="Y2324" i="11"/>
  <c r="Y2325" i="11"/>
  <c r="Y2326" i="11"/>
  <c r="Y2327" i="11"/>
  <c r="Y2328" i="11"/>
  <c r="Y2329" i="11"/>
  <c r="Y2330" i="11"/>
  <c r="Y2331" i="11"/>
  <c r="Y2332" i="11"/>
  <c r="Y2333" i="11"/>
  <c r="Y2334" i="11"/>
  <c r="Y2335" i="11"/>
  <c r="Y2336" i="11"/>
  <c r="Y2337" i="11"/>
  <c r="Y2338" i="11"/>
  <c r="Y2339" i="11"/>
  <c r="Y2340" i="11"/>
  <c r="Y2341" i="11"/>
  <c r="Y2342" i="11"/>
  <c r="Y2343" i="11"/>
  <c r="Y2344" i="11"/>
  <c r="Y2345" i="11"/>
  <c r="Y2346" i="11"/>
  <c r="Y2347" i="11"/>
  <c r="Y2348" i="11"/>
  <c r="Y2349" i="11"/>
  <c r="Y2350" i="11"/>
  <c r="Y2351" i="11"/>
  <c r="Y2352" i="11"/>
  <c r="Y2353" i="11"/>
  <c r="Y2354" i="11"/>
  <c r="Y2355" i="11"/>
  <c r="Y2356" i="11"/>
  <c r="Y2357" i="11"/>
  <c r="Y2358" i="11"/>
  <c r="Y2359" i="11"/>
  <c r="Y2360" i="11"/>
  <c r="Y2361" i="11"/>
  <c r="Y2362" i="11"/>
  <c r="Y2363" i="11"/>
  <c r="Y2364" i="11"/>
  <c r="Y2365" i="11"/>
  <c r="Y2366" i="11"/>
  <c r="Y2367" i="11"/>
  <c r="Y2368" i="11"/>
  <c r="Y2369" i="11"/>
  <c r="Y2370" i="11"/>
  <c r="Y2371" i="11"/>
  <c r="Y2372" i="11"/>
  <c r="Y2373" i="11"/>
  <c r="Y2374" i="11"/>
  <c r="Y2375" i="11"/>
  <c r="Y2376" i="11"/>
  <c r="Y2377" i="11"/>
  <c r="Y2378" i="11"/>
  <c r="Y2379" i="11"/>
  <c r="Y2380" i="11"/>
  <c r="Y2381" i="11"/>
  <c r="Y2382" i="11"/>
  <c r="Y2383" i="11"/>
  <c r="Y2384" i="11"/>
  <c r="Y2385" i="11"/>
  <c r="Y2386" i="11"/>
  <c r="Y2387" i="11"/>
  <c r="Y2388" i="11"/>
  <c r="Y2389" i="11"/>
  <c r="Y2390" i="11"/>
  <c r="Y2391" i="11"/>
  <c r="Y2392" i="11"/>
  <c r="Y2393" i="11"/>
  <c r="Y2394" i="11"/>
  <c r="Y2395" i="11"/>
  <c r="Y2396" i="11"/>
  <c r="Y2397" i="11"/>
  <c r="Y2398" i="11"/>
  <c r="Y2399" i="11"/>
  <c r="Y2400" i="11"/>
  <c r="Y2401" i="11"/>
  <c r="Y2402" i="11"/>
  <c r="Y2403" i="11"/>
  <c r="Y2404" i="11"/>
  <c r="Y2405" i="11"/>
  <c r="Y2406" i="11"/>
  <c r="Y2407" i="11"/>
  <c r="Y2408" i="11"/>
  <c r="Y2409" i="11"/>
  <c r="Y2410" i="11"/>
  <c r="Y2411" i="11"/>
  <c r="Y2412" i="11"/>
  <c r="Y2413" i="11"/>
  <c r="Y2414" i="11"/>
  <c r="Y2415" i="11"/>
  <c r="Y2416" i="11"/>
  <c r="Y2417" i="11"/>
  <c r="Y2418" i="11"/>
  <c r="Y2419" i="11"/>
  <c r="Y2420" i="11"/>
  <c r="Y2421" i="11"/>
  <c r="Y2422" i="11"/>
  <c r="Y2423" i="11"/>
  <c r="Y2424" i="11"/>
  <c r="Y2425" i="11"/>
  <c r="Y2426" i="11"/>
  <c r="Y2427" i="11"/>
  <c r="Y2428" i="11"/>
  <c r="Y2429" i="11"/>
  <c r="Y2430" i="11"/>
  <c r="Y2431" i="11"/>
  <c r="Y2432" i="11"/>
  <c r="Y2433" i="11"/>
  <c r="Y2434" i="11"/>
  <c r="Y2435" i="11"/>
  <c r="Y2436" i="11"/>
  <c r="Y2437" i="11"/>
  <c r="Y2438" i="11"/>
  <c r="Y2439" i="11"/>
  <c r="Y2440" i="11"/>
  <c r="Y2441" i="11"/>
  <c r="Y2442" i="11"/>
  <c r="Y2443" i="11"/>
  <c r="Y2444" i="11"/>
  <c r="Y2445" i="11"/>
  <c r="Y2446" i="11"/>
  <c r="Y2447" i="11"/>
  <c r="Y2448" i="11"/>
  <c r="Y2449" i="11"/>
  <c r="Y2450" i="11"/>
  <c r="Y2451" i="11"/>
  <c r="Y2452" i="11"/>
  <c r="Y2453" i="11"/>
  <c r="Y2454" i="11"/>
  <c r="Y2455" i="11"/>
  <c r="Y2456" i="11"/>
  <c r="Y2457" i="11"/>
  <c r="Y2458" i="11"/>
  <c r="Y2459" i="11"/>
  <c r="Y2460" i="11"/>
  <c r="Y2461" i="11"/>
  <c r="Y2462" i="11"/>
  <c r="Y2463" i="11"/>
  <c r="Y2464" i="11"/>
  <c r="Y2465" i="11"/>
  <c r="Y2466" i="11"/>
  <c r="Y2467" i="11"/>
  <c r="Y2468" i="11"/>
  <c r="Y2469" i="11"/>
  <c r="Y2470" i="11"/>
  <c r="Y2471" i="11"/>
  <c r="Y2472" i="11"/>
  <c r="Y2473" i="11"/>
  <c r="Y2474" i="11"/>
  <c r="Y2475" i="11"/>
  <c r="Y2476" i="11"/>
  <c r="Y2477" i="11"/>
  <c r="Y2478" i="11"/>
  <c r="Y2479" i="11"/>
  <c r="Y2480" i="11"/>
  <c r="Y2481" i="11"/>
  <c r="Y2482" i="11"/>
  <c r="Y2483" i="11"/>
  <c r="Y2484" i="11"/>
  <c r="Y2485" i="11"/>
  <c r="Y2486" i="11"/>
  <c r="Y2487" i="11"/>
  <c r="Y2488" i="11"/>
  <c r="Y2489" i="11"/>
  <c r="Y2490" i="11"/>
  <c r="Y2491" i="11"/>
  <c r="Y2492" i="11"/>
  <c r="Y2493" i="11"/>
  <c r="Y2494" i="11"/>
  <c r="Y2495" i="11"/>
  <c r="Y2496" i="11"/>
  <c r="Y2497" i="11"/>
  <c r="Y2498" i="11"/>
  <c r="Y2499" i="11"/>
  <c r="Y2500" i="11"/>
  <c r="Y2501" i="11"/>
  <c r="Y2502" i="11"/>
  <c r="Y2503" i="11"/>
  <c r="Y2504" i="11"/>
  <c r="Y2505" i="11"/>
  <c r="Y2506" i="11"/>
  <c r="Y2507" i="11"/>
  <c r="Y2508" i="11"/>
  <c r="Y2509" i="11"/>
  <c r="Y2510" i="11"/>
  <c r="Y2511" i="11"/>
  <c r="Y2512" i="11"/>
  <c r="Y2513" i="11"/>
  <c r="Y2514" i="11"/>
  <c r="Y2515" i="11"/>
  <c r="Y2516" i="11"/>
  <c r="Y2517" i="11"/>
  <c r="Y2518" i="11"/>
  <c r="Y2519" i="11"/>
  <c r="Y2520" i="11"/>
  <c r="Y2521" i="11"/>
  <c r="Y2522" i="11"/>
  <c r="Y2523" i="11"/>
  <c r="Y2524" i="11"/>
  <c r="Y2525" i="11"/>
  <c r="Y2526" i="11"/>
  <c r="Y2527" i="11"/>
  <c r="Y2528" i="11"/>
  <c r="Y2529" i="11"/>
  <c r="Y2530" i="11"/>
  <c r="Y2531" i="11"/>
  <c r="Y2532" i="11"/>
  <c r="Y2533" i="11"/>
  <c r="Y2534" i="11"/>
  <c r="Y2535" i="11"/>
  <c r="Y2536" i="11"/>
  <c r="Y2537" i="11"/>
  <c r="Y2538" i="11"/>
  <c r="Y2539" i="11"/>
  <c r="Y2540" i="11"/>
  <c r="Y2541" i="11"/>
  <c r="Y2542" i="11"/>
  <c r="Y2543" i="11"/>
  <c r="Y2544" i="11"/>
  <c r="Y2545" i="11"/>
  <c r="Y2546" i="11"/>
  <c r="Y2547" i="11"/>
  <c r="Y2548" i="11"/>
  <c r="Y2549" i="11"/>
  <c r="Y2550" i="11"/>
  <c r="Y2551" i="11"/>
  <c r="Y2552" i="11"/>
  <c r="Y2553" i="11"/>
  <c r="Y2554" i="11"/>
  <c r="Y2555" i="11"/>
  <c r="Y2556" i="11"/>
  <c r="Y2557" i="11"/>
  <c r="Y2558" i="11"/>
  <c r="Y2559" i="11"/>
  <c r="Y2560" i="11"/>
  <c r="Y2561" i="11"/>
  <c r="Y2562" i="11"/>
  <c r="Y2563" i="11"/>
  <c r="Y2564" i="11"/>
  <c r="Y2565" i="11"/>
  <c r="Y2566" i="11"/>
  <c r="Y2567" i="11"/>
  <c r="Y2568" i="11"/>
  <c r="Y2569" i="11"/>
  <c r="Y2570" i="11"/>
  <c r="Y2571" i="11"/>
  <c r="Y2572" i="11"/>
  <c r="Y2573" i="11"/>
  <c r="Y2574" i="11"/>
  <c r="Y2575" i="11"/>
  <c r="Y2576" i="11"/>
  <c r="Y2577" i="11"/>
  <c r="Y2578" i="11"/>
  <c r="Y2579" i="11"/>
  <c r="Y2580" i="11"/>
  <c r="Y2581" i="11"/>
  <c r="Y2582" i="11"/>
  <c r="Y2583" i="11"/>
  <c r="Y2584" i="11"/>
  <c r="Y2585" i="11"/>
  <c r="Y2586" i="11"/>
  <c r="Y2587" i="11"/>
  <c r="Y2588" i="11"/>
  <c r="Y2589" i="11"/>
  <c r="Y2590" i="11"/>
  <c r="Y2591" i="11"/>
  <c r="Y2592" i="11"/>
  <c r="Y2593" i="11"/>
  <c r="Y2594" i="11"/>
  <c r="Y2595" i="11"/>
  <c r="Y2596" i="11"/>
  <c r="Y2597" i="11"/>
  <c r="Y2598" i="11"/>
  <c r="Y2599" i="11"/>
  <c r="Y2600" i="11"/>
  <c r="Y2601" i="11"/>
  <c r="Y2602" i="11"/>
  <c r="Y2603" i="11"/>
  <c r="Y2604" i="11"/>
  <c r="Y2605" i="11"/>
  <c r="Y2606" i="11"/>
  <c r="Y2607" i="11"/>
  <c r="Y2608" i="11"/>
  <c r="Y2609" i="11"/>
  <c r="Y2610" i="11"/>
  <c r="Y2611" i="11"/>
  <c r="Y2612" i="11"/>
  <c r="Y2613" i="11"/>
  <c r="Y2614" i="11"/>
  <c r="Y2615" i="11"/>
  <c r="Y2616" i="11"/>
  <c r="Y2617" i="11"/>
  <c r="Y2618" i="11"/>
  <c r="Y2619" i="11"/>
  <c r="Y2620" i="11"/>
  <c r="Y2621" i="11"/>
  <c r="Y2622" i="11"/>
  <c r="Y2623" i="11"/>
  <c r="Y2624" i="11"/>
  <c r="Y2625" i="11"/>
  <c r="Y2626" i="11"/>
  <c r="Y2627" i="11"/>
  <c r="Y2628" i="11"/>
  <c r="Y2629" i="11"/>
  <c r="Y2630" i="11"/>
  <c r="Y2631" i="11"/>
  <c r="Y2632" i="11"/>
  <c r="Y2633" i="11"/>
  <c r="Y2634" i="11"/>
  <c r="Y2635" i="11"/>
  <c r="Y2636" i="11"/>
  <c r="Y2637" i="11"/>
  <c r="Y2638" i="11"/>
  <c r="Y2639" i="11"/>
  <c r="Y2640" i="11"/>
  <c r="Y2641" i="11"/>
  <c r="Y2642" i="11"/>
  <c r="Y2643" i="11"/>
  <c r="Y2644" i="11"/>
  <c r="Y2645" i="11"/>
  <c r="Y2646" i="11"/>
  <c r="Y2647" i="11"/>
  <c r="Y2648" i="11"/>
  <c r="Y2649" i="11"/>
  <c r="Y2650" i="11"/>
  <c r="Y2651" i="11"/>
  <c r="Y2652" i="11"/>
  <c r="Y2653" i="11"/>
  <c r="Y2654" i="11"/>
  <c r="Y2655" i="11"/>
  <c r="Y2656" i="11"/>
  <c r="Y2657" i="11"/>
  <c r="Y2658" i="11"/>
  <c r="Y2659" i="11"/>
  <c r="Y2660" i="11"/>
  <c r="Y2661" i="11"/>
  <c r="Y2662" i="11"/>
  <c r="Y2663" i="11"/>
  <c r="Y2664" i="11"/>
  <c r="Y2665" i="11"/>
  <c r="Y2666" i="11"/>
  <c r="Y2667" i="11"/>
  <c r="Y2668" i="11"/>
  <c r="Y2669" i="11"/>
  <c r="Y2670" i="11"/>
  <c r="Y2671" i="11"/>
  <c r="Y2672" i="11"/>
  <c r="Y2673" i="11"/>
  <c r="Y2674" i="11"/>
  <c r="Y2675" i="11"/>
  <c r="Y2676" i="11"/>
  <c r="Y2677" i="11"/>
  <c r="Y2678" i="11"/>
  <c r="Y2679" i="11"/>
  <c r="Y2680" i="11"/>
  <c r="Y2681" i="11"/>
  <c r="Y2682" i="11"/>
  <c r="Y2683" i="11"/>
  <c r="Y2684" i="11"/>
  <c r="Y2685" i="11"/>
  <c r="Y2686" i="11"/>
  <c r="Y2687" i="11"/>
  <c r="Y2688" i="11"/>
  <c r="Y2689" i="11"/>
  <c r="Y2690" i="11"/>
  <c r="Y2691" i="11"/>
  <c r="Y2692" i="11"/>
  <c r="Y2693" i="11"/>
  <c r="Y2694" i="11"/>
  <c r="Y2695" i="11"/>
  <c r="Y2696" i="11"/>
  <c r="Y2697" i="11"/>
  <c r="Y2698" i="11"/>
  <c r="Y2699" i="11"/>
  <c r="Y2700" i="11"/>
  <c r="Y2701" i="11"/>
  <c r="Y2702" i="11"/>
  <c r="Y2703" i="11"/>
  <c r="Y2704" i="11"/>
  <c r="Y2705" i="11"/>
  <c r="Y2706" i="11"/>
  <c r="Y2707" i="11"/>
  <c r="Y2708" i="11"/>
  <c r="Y2709" i="11"/>
  <c r="Y2710" i="11"/>
  <c r="Y2711" i="11"/>
  <c r="Y2712" i="11"/>
  <c r="Y2713" i="11"/>
  <c r="Y2714" i="11"/>
  <c r="Y2715" i="11"/>
  <c r="Y2716" i="11"/>
  <c r="Y2717" i="11"/>
  <c r="Y2718" i="11"/>
  <c r="Y2719" i="11"/>
  <c r="Y2720" i="11"/>
  <c r="Y2721" i="11"/>
  <c r="Y2722" i="11"/>
  <c r="Y2723" i="11"/>
  <c r="Y2724" i="11"/>
  <c r="Y2725" i="11"/>
  <c r="Y2726" i="11"/>
  <c r="Y2727" i="11"/>
  <c r="Y2728" i="11"/>
  <c r="Y2729" i="11"/>
  <c r="Y2730" i="11"/>
  <c r="Y2731" i="11"/>
  <c r="Y2732" i="11"/>
  <c r="Y2733" i="11"/>
  <c r="Y2734" i="11"/>
  <c r="Y2735" i="11"/>
  <c r="Y2736" i="11"/>
  <c r="Y2737" i="11"/>
  <c r="Y2738" i="11"/>
  <c r="Y2739" i="11"/>
  <c r="Y2740" i="11"/>
  <c r="Y2741" i="11"/>
  <c r="Y2742" i="11"/>
  <c r="Y2743" i="11"/>
  <c r="Y2744" i="11"/>
  <c r="Y2745" i="11"/>
  <c r="Y2746" i="11"/>
  <c r="Y2747" i="11"/>
  <c r="Y2748" i="11"/>
  <c r="Y2749" i="11"/>
  <c r="Y2750" i="11"/>
  <c r="Y2751" i="11"/>
  <c r="Y2752" i="11"/>
  <c r="Y2753" i="11"/>
  <c r="Y2754" i="11"/>
  <c r="Y2755" i="11"/>
  <c r="Y2756" i="11"/>
  <c r="Y2757" i="11"/>
  <c r="Y2758" i="11"/>
  <c r="Y2759" i="11"/>
  <c r="Y2760" i="11"/>
  <c r="Y2761" i="11"/>
  <c r="Y2762" i="11"/>
  <c r="Y2763" i="11"/>
  <c r="Y2764" i="11"/>
  <c r="Y2765" i="11"/>
  <c r="Y2766" i="11"/>
  <c r="Y2767" i="11"/>
  <c r="Y2768" i="11"/>
  <c r="Y2769" i="11"/>
  <c r="Y2770" i="11"/>
  <c r="Y2771" i="11"/>
  <c r="Y2772" i="11"/>
  <c r="Y2773" i="11"/>
  <c r="Y2774" i="11"/>
  <c r="Y2775" i="11"/>
  <c r="Y2776" i="11"/>
  <c r="Y2777" i="11"/>
  <c r="Y2778" i="11"/>
  <c r="Y2779" i="11"/>
  <c r="Y2780" i="11"/>
  <c r="Y2781" i="11"/>
  <c r="Y2782" i="11"/>
  <c r="Y2783" i="11"/>
  <c r="Y2784" i="11"/>
  <c r="Y2785" i="11"/>
  <c r="Y2786" i="11"/>
  <c r="Y2787" i="11"/>
  <c r="Y2788" i="11"/>
  <c r="Y2789" i="11"/>
  <c r="Y2790" i="11"/>
  <c r="Y2791" i="11"/>
  <c r="Y2792" i="11"/>
  <c r="Y2793" i="11"/>
  <c r="Y2794" i="11"/>
  <c r="Y2795" i="11"/>
  <c r="Y2796" i="11"/>
  <c r="Y2797" i="11"/>
  <c r="Y2798" i="11"/>
  <c r="Y2799" i="11"/>
  <c r="Y2800" i="11"/>
  <c r="Y2801" i="11"/>
  <c r="Y2802" i="11"/>
  <c r="Y2803" i="11"/>
  <c r="Y2804" i="11"/>
  <c r="Y2805" i="11"/>
  <c r="Y2806" i="11"/>
  <c r="Y2807" i="11"/>
  <c r="Y2808" i="11"/>
  <c r="Y2809" i="11"/>
  <c r="Y2810" i="11"/>
  <c r="Y2811" i="11"/>
  <c r="Y2812" i="11"/>
  <c r="Y2813" i="11"/>
  <c r="Y2814" i="11"/>
  <c r="Y2815" i="11"/>
  <c r="Y2816" i="11"/>
  <c r="Y2817" i="11"/>
  <c r="Y2818" i="11"/>
  <c r="Y2819" i="11"/>
  <c r="Y2820" i="11"/>
  <c r="Y2821" i="11"/>
  <c r="Y2822" i="11"/>
  <c r="Y2823" i="11"/>
  <c r="Y2824" i="11"/>
  <c r="Y2825" i="11"/>
  <c r="Y2826" i="11"/>
  <c r="Y2827" i="11"/>
  <c r="Y2828" i="11"/>
  <c r="Y2829" i="11"/>
  <c r="Y2830" i="11"/>
  <c r="Y2831" i="11"/>
  <c r="Y2832" i="11"/>
  <c r="Y2833" i="11"/>
  <c r="Y2834" i="11"/>
  <c r="Y2835" i="11"/>
  <c r="Y2836" i="11"/>
  <c r="Y2837" i="11"/>
  <c r="Y2838" i="11"/>
  <c r="Y2839" i="11"/>
  <c r="Y2840" i="11"/>
  <c r="Y2841" i="11"/>
  <c r="Y2842" i="11"/>
  <c r="Y2843" i="11"/>
  <c r="Y2844" i="11"/>
  <c r="Y2845" i="11"/>
  <c r="Y2846" i="11"/>
  <c r="Y2847" i="11"/>
  <c r="Y2848" i="11"/>
  <c r="Y2849" i="11"/>
  <c r="Y2850" i="11"/>
  <c r="Y2851" i="11"/>
  <c r="Y2852" i="11"/>
  <c r="Y2853" i="11"/>
  <c r="Y2854" i="11"/>
  <c r="Y2855" i="11"/>
  <c r="Y2856" i="11"/>
  <c r="Y2857" i="11"/>
  <c r="Y2858" i="11"/>
  <c r="Y2859" i="11"/>
  <c r="Y2860" i="11"/>
  <c r="Y2861" i="11"/>
  <c r="Y2862" i="11"/>
  <c r="Y2863" i="11"/>
  <c r="Y2864" i="11"/>
  <c r="Y2865" i="11"/>
  <c r="Y2866" i="11"/>
  <c r="Y2867" i="11"/>
  <c r="Y2868" i="11"/>
  <c r="Y2869" i="11"/>
  <c r="Y2870" i="11"/>
  <c r="Y2871" i="11"/>
  <c r="Y2872" i="11"/>
  <c r="Y2873" i="11"/>
  <c r="Y2874" i="11"/>
  <c r="Y2875" i="11"/>
  <c r="Y2876" i="11"/>
  <c r="Y2877" i="11"/>
  <c r="Y2878" i="11"/>
  <c r="Y2879" i="11"/>
  <c r="Y2880" i="11"/>
  <c r="Y2881" i="11"/>
  <c r="Y2882" i="11"/>
  <c r="Y2883" i="11"/>
  <c r="Y2884" i="11"/>
  <c r="Y2885" i="11"/>
  <c r="Y2886" i="11"/>
  <c r="Y2887" i="11"/>
  <c r="Y2888" i="11"/>
  <c r="Y2889" i="11"/>
  <c r="Y2890" i="11"/>
  <c r="Y2891" i="11"/>
  <c r="Y2892" i="11"/>
  <c r="Y2893" i="11"/>
  <c r="Y2894" i="11"/>
  <c r="Y2895" i="11"/>
  <c r="Y2896" i="11"/>
  <c r="Y2897" i="11"/>
  <c r="Y2898" i="11"/>
  <c r="Y2899" i="11"/>
  <c r="Y2900" i="11"/>
  <c r="Y2901" i="11"/>
  <c r="Y2902" i="11"/>
  <c r="Y2903" i="11"/>
  <c r="Y2904" i="11"/>
  <c r="Y2905" i="11"/>
  <c r="Y2906" i="11"/>
  <c r="Y2907" i="11"/>
  <c r="Y2908" i="11"/>
  <c r="Y2909" i="11"/>
  <c r="Y2910" i="11"/>
  <c r="Y2911" i="11"/>
  <c r="Y2912" i="11"/>
  <c r="Y2913" i="11"/>
  <c r="Y2914" i="11"/>
  <c r="Y2915" i="11"/>
  <c r="Y2916" i="11"/>
  <c r="Y2917" i="11"/>
  <c r="Y2918" i="11"/>
  <c r="Y2919" i="11"/>
  <c r="Y2920" i="11"/>
  <c r="Y2921" i="11"/>
  <c r="Y2922" i="11"/>
  <c r="Y2923" i="11"/>
  <c r="Y2924" i="11"/>
  <c r="Y2925" i="11"/>
  <c r="Y2926" i="11"/>
  <c r="Y2927" i="11"/>
  <c r="Y2928" i="11"/>
  <c r="Y2929" i="11"/>
  <c r="Y2930" i="11"/>
  <c r="Y2931" i="11"/>
  <c r="Y2932" i="11"/>
  <c r="Y2933" i="11"/>
  <c r="Y2934" i="11"/>
  <c r="Y2935" i="11"/>
  <c r="Y2936" i="11"/>
  <c r="Y2937" i="11"/>
  <c r="Y2938" i="11"/>
  <c r="Y2939" i="11"/>
  <c r="Y2940" i="11"/>
  <c r="Y2941" i="11"/>
  <c r="Y2942" i="11"/>
  <c r="Y2943" i="11"/>
  <c r="Y2944" i="11"/>
  <c r="Y2945" i="11"/>
  <c r="Y2946" i="11"/>
  <c r="Y2947" i="11"/>
  <c r="Y2948" i="11"/>
  <c r="Y2949" i="11"/>
  <c r="Y2950" i="11"/>
  <c r="Y2951" i="11"/>
  <c r="Y2952" i="11"/>
  <c r="Y2953" i="11"/>
  <c r="Y2954" i="11"/>
  <c r="Y2955" i="11"/>
  <c r="Y2956" i="11"/>
  <c r="Y2957" i="11"/>
  <c r="Y2958" i="11"/>
  <c r="Y2959" i="11"/>
  <c r="Y2960" i="11"/>
  <c r="Y2961" i="11"/>
  <c r="Y2962" i="11"/>
  <c r="Y2963" i="11"/>
  <c r="Y2964" i="11"/>
  <c r="Y2965" i="11"/>
  <c r="Y2966" i="11"/>
  <c r="Y2967" i="11"/>
  <c r="Y2968" i="11"/>
  <c r="Y2969" i="11"/>
  <c r="Y2970" i="11"/>
  <c r="Y2971" i="11"/>
  <c r="Y2972" i="11"/>
  <c r="Y2973" i="11"/>
  <c r="Y2974" i="11"/>
  <c r="Y2975" i="11"/>
  <c r="Y2976" i="11"/>
  <c r="Y2977" i="11"/>
  <c r="Y2978" i="11"/>
  <c r="Y2979" i="11"/>
  <c r="Y2980" i="11"/>
  <c r="Y2981" i="11"/>
  <c r="Y2982" i="11"/>
  <c r="Y2983" i="11"/>
  <c r="Y2984" i="11"/>
  <c r="Y2985" i="11"/>
  <c r="Y2986" i="11"/>
  <c r="Y2987" i="11"/>
  <c r="Y2988" i="11"/>
  <c r="Y2989" i="11"/>
  <c r="Y2990" i="11"/>
  <c r="Y2991" i="11"/>
  <c r="Y2992" i="11"/>
  <c r="Y2993" i="11"/>
  <c r="Y2994" i="11"/>
  <c r="Y2995" i="11"/>
  <c r="Y2996" i="11"/>
  <c r="Y2997" i="11"/>
  <c r="Y2998" i="11"/>
  <c r="Y2999" i="11"/>
  <c r="Y3000" i="11"/>
  <c r="Y3001" i="11"/>
  <c r="Y3002" i="11"/>
  <c r="Y3003" i="11"/>
  <c r="Y3004" i="11"/>
  <c r="Y3005" i="11"/>
  <c r="Y3006" i="11"/>
  <c r="Y3007" i="11"/>
  <c r="Y3008" i="11"/>
  <c r="Y3009" i="11"/>
  <c r="Y3010" i="11"/>
  <c r="Y3011" i="11"/>
  <c r="Y3012" i="11"/>
  <c r="Y3013" i="11"/>
  <c r="Y3014" i="11"/>
  <c r="Y3015" i="11"/>
  <c r="Y3016" i="11"/>
  <c r="Y3017" i="11"/>
  <c r="Y3018" i="11"/>
  <c r="Y3019" i="11"/>
  <c r="Y3020" i="11"/>
  <c r="Y3021" i="11"/>
  <c r="Y3022" i="11"/>
  <c r="Y3023" i="11"/>
  <c r="Y3024" i="11"/>
  <c r="Y3025" i="11"/>
  <c r="Y3026" i="11"/>
  <c r="Y3027" i="11"/>
  <c r="Y3028" i="11"/>
  <c r="Y3029" i="11"/>
  <c r="Y3030" i="11"/>
  <c r="Y3031" i="11"/>
  <c r="Y3032" i="11"/>
  <c r="Y3033" i="11"/>
  <c r="Y3034" i="11"/>
  <c r="Y3035" i="11"/>
  <c r="Y3036" i="11"/>
  <c r="Y3037" i="11"/>
  <c r="Y3038" i="11"/>
  <c r="Y3039" i="11"/>
  <c r="Y3040" i="11"/>
  <c r="Y3041" i="11"/>
  <c r="Y3042" i="11"/>
  <c r="Y3043" i="11"/>
  <c r="Y3044" i="11"/>
  <c r="Y3045" i="11"/>
  <c r="Y3046" i="11"/>
  <c r="Y3047" i="11"/>
  <c r="Y3048" i="11"/>
  <c r="Y3049" i="11"/>
  <c r="Y3050" i="11"/>
  <c r="Y3051" i="11"/>
  <c r="Y3052" i="11"/>
  <c r="Y3053" i="11"/>
  <c r="Y3054" i="11"/>
  <c r="Y3055" i="11"/>
  <c r="Y3056" i="11"/>
  <c r="Y3057" i="11"/>
  <c r="Y3058" i="11"/>
  <c r="Y3059" i="11"/>
  <c r="Y3060" i="11"/>
  <c r="Y3061" i="11"/>
  <c r="Y3062" i="11"/>
  <c r="Y3063" i="11"/>
  <c r="Y3064" i="11"/>
  <c r="Y3065" i="11"/>
  <c r="Y3066" i="11"/>
  <c r="Y3067" i="11"/>
  <c r="Y3068" i="11"/>
  <c r="Y3069" i="11"/>
  <c r="Y3070" i="11"/>
  <c r="Y3071" i="11"/>
  <c r="Y3072" i="11"/>
  <c r="Y3073" i="11"/>
  <c r="Y3074" i="11"/>
  <c r="Y3075" i="11"/>
  <c r="Y3076" i="11"/>
  <c r="Y3077" i="11"/>
  <c r="Y3078" i="11"/>
  <c r="Y3079" i="11"/>
  <c r="Y3080" i="11"/>
  <c r="Y3081" i="11"/>
  <c r="Y3082" i="11"/>
  <c r="Y3083" i="11"/>
  <c r="Y3084" i="11"/>
  <c r="Y3085" i="11"/>
  <c r="Y3086" i="11"/>
  <c r="Y3087" i="11"/>
  <c r="Y3088" i="11"/>
  <c r="Y3089" i="11"/>
  <c r="Y3090" i="11"/>
  <c r="Y3091" i="11"/>
  <c r="Y3092" i="11"/>
  <c r="Y3093" i="11"/>
  <c r="Y3094" i="11"/>
  <c r="Y3095" i="11"/>
  <c r="Y3096" i="11"/>
  <c r="Y3097" i="11"/>
  <c r="Y3098" i="11"/>
  <c r="Y3099" i="11"/>
  <c r="Y3100" i="11"/>
  <c r="Y3101" i="11"/>
  <c r="Y3102" i="11"/>
  <c r="Y3103" i="11"/>
  <c r="Y3104" i="11"/>
  <c r="Y3105" i="11"/>
  <c r="Y3106" i="11"/>
  <c r="Y3107" i="11"/>
  <c r="Y3108" i="11"/>
  <c r="Y3109" i="11"/>
  <c r="Y3110" i="11"/>
  <c r="Y3111" i="11"/>
  <c r="Y3112" i="11"/>
  <c r="Y3113" i="11"/>
  <c r="Y3114" i="11"/>
  <c r="Y3115" i="11"/>
  <c r="Y3116" i="11"/>
  <c r="Y3117" i="11"/>
  <c r="Y3118" i="11"/>
  <c r="Y3119" i="11"/>
  <c r="Y3120" i="11"/>
  <c r="Y3121" i="11"/>
  <c r="Y3122" i="11"/>
  <c r="Y3123" i="11"/>
  <c r="Y3124" i="11"/>
  <c r="Y3125" i="11"/>
  <c r="Y3126" i="11"/>
  <c r="Y3127" i="11"/>
  <c r="Y3128" i="11"/>
  <c r="Y3129" i="11"/>
  <c r="Y3130" i="11"/>
  <c r="Y3131" i="11"/>
  <c r="Y3132" i="11"/>
  <c r="Y3133" i="11"/>
  <c r="Y3134" i="11"/>
  <c r="Y3135" i="11"/>
  <c r="Y3136" i="11"/>
  <c r="Y3137" i="11"/>
  <c r="Y3138" i="11"/>
  <c r="Y3139" i="11"/>
  <c r="Y3140" i="11"/>
  <c r="Y3141" i="11"/>
  <c r="Y3142" i="11"/>
  <c r="Y3143" i="11"/>
  <c r="Y3144" i="11"/>
  <c r="Y3145" i="11"/>
  <c r="Y3146" i="11"/>
  <c r="Y3147" i="11"/>
  <c r="Y3148" i="11"/>
  <c r="Y3149" i="11"/>
  <c r="Y3150" i="11"/>
  <c r="Y3151" i="11"/>
  <c r="Y3152" i="11"/>
  <c r="Y3153" i="11"/>
  <c r="Y3154" i="11"/>
  <c r="Y3155" i="11"/>
  <c r="Y3156" i="11"/>
  <c r="Y3157" i="11"/>
  <c r="Y3158" i="11"/>
  <c r="Y3159" i="11"/>
  <c r="Y3160" i="11"/>
  <c r="Y3161" i="11"/>
  <c r="Y3162" i="11"/>
  <c r="Y3163" i="11"/>
  <c r="Y3164" i="11"/>
  <c r="Y3165" i="11"/>
  <c r="Y3166" i="11"/>
  <c r="Y3167" i="11"/>
  <c r="Y3168" i="11"/>
  <c r="Y3169" i="11"/>
  <c r="Y3170" i="11"/>
  <c r="Y3171" i="11"/>
  <c r="Y3172" i="11"/>
  <c r="Y3173" i="11"/>
  <c r="Y3174" i="11"/>
  <c r="Y3175" i="11"/>
  <c r="Y3176" i="11"/>
  <c r="Y3177" i="11"/>
  <c r="Y3178" i="11"/>
  <c r="Y3179" i="11"/>
  <c r="Y3180" i="11"/>
  <c r="Y3181" i="11"/>
  <c r="Y3182" i="11"/>
  <c r="Y3183" i="11"/>
  <c r="Y3184" i="11"/>
  <c r="Y3185" i="11"/>
  <c r="Y3186" i="11"/>
  <c r="Y3187" i="11"/>
  <c r="Y3188" i="11"/>
  <c r="Y3189" i="11"/>
  <c r="Y3190" i="11"/>
  <c r="Y3191" i="11"/>
  <c r="Y3192" i="11"/>
  <c r="Y3193" i="11"/>
  <c r="Y3194" i="11"/>
  <c r="Y3195" i="11"/>
  <c r="Y3196" i="11"/>
  <c r="Y3197" i="11"/>
  <c r="Y3198" i="11"/>
  <c r="Y3199" i="11"/>
  <c r="Y3200" i="11"/>
  <c r="Y3201" i="11"/>
  <c r="Y3202" i="11"/>
  <c r="Y3203" i="11"/>
  <c r="Y3204" i="11"/>
  <c r="Y3205" i="11"/>
  <c r="Y3206" i="11"/>
  <c r="Y3207" i="11"/>
  <c r="Y3208" i="11"/>
  <c r="Y3209" i="11"/>
  <c r="Y3210" i="11"/>
  <c r="Y3211" i="11"/>
  <c r="Y3212" i="11"/>
  <c r="Y3213" i="11"/>
  <c r="Y3214" i="11"/>
  <c r="Y3215" i="11"/>
  <c r="Y3216" i="11"/>
  <c r="Y3217" i="11"/>
  <c r="Y3218" i="11"/>
  <c r="Y3219" i="11"/>
  <c r="Y3220" i="11"/>
  <c r="Y3221" i="11"/>
  <c r="Y3222" i="11"/>
  <c r="Y3223" i="11"/>
  <c r="Y3224" i="11"/>
  <c r="Y3225" i="11"/>
  <c r="Y3226" i="11"/>
  <c r="Y3227" i="11"/>
  <c r="Y3228" i="11"/>
  <c r="Y3229" i="11"/>
  <c r="Y3230" i="11"/>
  <c r="Y3231" i="11"/>
  <c r="Y3232" i="11"/>
  <c r="Y3233" i="11"/>
  <c r="Y3234" i="11"/>
  <c r="Y3235" i="11"/>
  <c r="Y3236" i="11"/>
  <c r="Y3237" i="11"/>
  <c r="Y3238" i="11"/>
  <c r="Y3239" i="11"/>
  <c r="Y3240" i="11"/>
  <c r="Y3241" i="11"/>
  <c r="Y3242" i="11"/>
  <c r="Y3243" i="11"/>
  <c r="Y3244" i="11"/>
  <c r="Y3245" i="11"/>
  <c r="Y3246" i="11"/>
  <c r="Y3247" i="11"/>
  <c r="Y3248" i="11"/>
  <c r="Y3249" i="11"/>
  <c r="Y3250" i="11"/>
  <c r="Y3251" i="11"/>
  <c r="Y3252" i="11"/>
  <c r="Y3253" i="11"/>
  <c r="Y3254" i="11"/>
  <c r="Y3255" i="11"/>
  <c r="Y3256" i="11"/>
  <c r="Y3257" i="11"/>
  <c r="Y3258" i="11"/>
  <c r="Y3259" i="11"/>
  <c r="Y3260" i="11"/>
  <c r="Y3261" i="11"/>
  <c r="Y3262" i="11"/>
  <c r="Y3263" i="11"/>
  <c r="Y3264" i="11"/>
  <c r="Y3265" i="11"/>
  <c r="Y3266" i="11"/>
  <c r="Y3267" i="11"/>
  <c r="Y3268" i="11"/>
  <c r="Y3269" i="11"/>
  <c r="Y3270" i="11"/>
  <c r="Y3271" i="11"/>
  <c r="Y3272" i="11"/>
  <c r="Y3273" i="11"/>
  <c r="Y3274" i="11"/>
  <c r="Y3275" i="11"/>
  <c r="Y3276" i="11"/>
  <c r="Y3277" i="11"/>
  <c r="Y3278" i="11"/>
  <c r="Y3279" i="11"/>
  <c r="Y3280" i="11"/>
  <c r="Y3281" i="11"/>
  <c r="Y3282" i="11"/>
  <c r="Y3283" i="11"/>
  <c r="Y3284" i="11"/>
  <c r="Y3285" i="11"/>
  <c r="Y3286" i="11"/>
  <c r="Y3287" i="11"/>
  <c r="Y3288" i="11"/>
  <c r="Y3289" i="11"/>
  <c r="Y3290" i="11"/>
  <c r="Y3291" i="11"/>
  <c r="Y3292" i="11"/>
  <c r="Y3293" i="11"/>
  <c r="Y3294" i="11"/>
  <c r="Y3295" i="11"/>
  <c r="Y3296" i="11"/>
  <c r="Y3297" i="11"/>
  <c r="Y3298" i="11"/>
  <c r="Y3299" i="11"/>
  <c r="Y3300" i="11"/>
  <c r="Y3301" i="11"/>
  <c r="Y3302" i="11"/>
  <c r="Y3303" i="11"/>
  <c r="Y3304" i="11"/>
  <c r="Y3305" i="11"/>
  <c r="Y3306" i="11"/>
  <c r="Y3307" i="11"/>
  <c r="Y3308" i="11"/>
  <c r="Y3309" i="11"/>
  <c r="Y3310" i="11"/>
  <c r="Y3311" i="11"/>
  <c r="Y3312" i="11"/>
  <c r="Y3313" i="11"/>
  <c r="Y3314" i="11"/>
  <c r="Y3315" i="11"/>
  <c r="Y3316" i="11"/>
  <c r="Y3317" i="11"/>
  <c r="Y3318" i="11"/>
  <c r="Y3319" i="11"/>
  <c r="Y3320" i="11"/>
  <c r="Y3321" i="11"/>
  <c r="Y3322" i="11"/>
  <c r="Y3323" i="11"/>
  <c r="Y3324" i="11"/>
  <c r="Y3325" i="11"/>
  <c r="Y3326" i="11"/>
  <c r="Y3327" i="11"/>
  <c r="Y3328" i="11"/>
  <c r="Y3329" i="11"/>
  <c r="Y3330" i="11"/>
  <c r="Y3331" i="11"/>
  <c r="Y3332" i="11"/>
  <c r="Y3333" i="11"/>
  <c r="Y3334" i="11"/>
  <c r="Y3335" i="11"/>
  <c r="Y3336" i="11"/>
  <c r="Y3337" i="11"/>
  <c r="Y3338" i="11"/>
  <c r="Y3339" i="11"/>
  <c r="Y3340" i="11"/>
  <c r="Y3341" i="11"/>
  <c r="Y3342" i="11"/>
  <c r="Y3343" i="11"/>
  <c r="Y3344" i="11"/>
  <c r="Y3345" i="11"/>
  <c r="Y3346" i="11"/>
  <c r="Y3347" i="11"/>
  <c r="Y3348" i="11"/>
  <c r="Y3349" i="11"/>
  <c r="Y3350" i="11"/>
  <c r="Y3351" i="11"/>
  <c r="Y3352" i="11"/>
  <c r="Y3353" i="11"/>
  <c r="Y3354" i="11"/>
  <c r="Y3355" i="11"/>
  <c r="Y3356" i="11"/>
  <c r="Y3357" i="11"/>
  <c r="Y3358" i="11"/>
  <c r="Y3359" i="11"/>
  <c r="Y3360" i="11"/>
  <c r="Y3361" i="11"/>
  <c r="Y3362" i="11"/>
  <c r="Y3363" i="11"/>
  <c r="Y3364" i="11"/>
  <c r="Y3365" i="11"/>
  <c r="Y3366" i="11"/>
  <c r="Y3367" i="11"/>
  <c r="Y3368" i="11"/>
  <c r="Y3369" i="11"/>
  <c r="Y3370" i="11"/>
  <c r="Y3371" i="11"/>
  <c r="Y3372" i="11"/>
  <c r="Y3373" i="11"/>
  <c r="Y3374" i="11"/>
  <c r="Y3375" i="11"/>
  <c r="Y3376" i="11"/>
  <c r="Y3377" i="11"/>
  <c r="Y3378" i="11"/>
  <c r="Y3379" i="11"/>
  <c r="Y3380" i="11"/>
  <c r="Y3381" i="11"/>
  <c r="Y3382" i="11"/>
  <c r="Y3383" i="11"/>
  <c r="Y3384" i="11"/>
  <c r="Y3385" i="11"/>
  <c r="Y3386" i="11"/>
  <c r="Y3387" i="11"/>
  <c r="Y3388" i="11"/>
  <c r="Y3389" i="11"/>
  <c r="Y3390" i="11"/>
  <c r="Y3391" i="11"/>
  <c r="Y3392" i="11"/>
  <c r="Y3393" i="11"/>
  <c r="Y3394" i="11"/>
  <c r="Y3395" i="11"/>
  <c r="Y3396" i="11"/>
  <c r="Y3397" i="11"/>
  <c r="Y3398" i="11"/>
  <c r="Y3399" i="11"/>
  <c r="Y3400" i="11"/>
  <c r="Y3401" i="11"/>
  <c r="Y3402" i="11"/>
  <c r="Y3403" i="11"/>
  <c r="Y3404" i="11"/>
  <c r="Y3405" i="11"/>
  <c r="Y3406" i="11"/>
  <c r="Y3407" i="11"/>
  <c r="Y3408" i="11"/>
  <c r="Y3409" i="11"/>
  <c r="Y3410" i="11"/>
  <c r="Y3411" i="11"/>
  <c r="Y3412" i="11"/>
  <c r="Y3413" i="11"/>
  <c r="Y3414" i="11"/>
  <c r="Y3415" i="11"/>
  <c r="Y3416" i="11"/>
  <c r="Y3417" i="11"/>
  <c r="Y3418" i="11"/>
  <c r="Y3419" i="11"/>
  <c r="Y3420" i="11"/>
  <c r="Y3421" i="11"/>
  <c r="Y3422" i="11"/>
  <c r="Y3423" i="11"/>
  <c r="Y3424" i="11"/>
  <c r="Y3425" i="11"/>
  <c r="Y3426" i="11"/>
  <c r="Y3427" i="11"/>
  <c r="Y3428" i="11"/>
  <c r="Y3429" i="11"/>
  <c r="Y3430" i="11"/>
  <c r="Y3431" i="11"/>
  <c r="Y3432" i="11"/>
  <c r="Y3433" i="11"/>
  <c r="Y3434" i="11"/>
  <c r="Y3435" i="11"/>
  <c r="Y3436" i="11"/>
  <c r="Y3437" i="11"/>
  <c r="Y3438" i="11"/>
  <c r="Y3439" i="11"/>
  <c r="Y3440" i="11"/>
  <c r="Y3441" i="11"/>
  <c r="Y3442" i="11"/>
  <c r="Y3443" i="11"/>
  <c r="Y3444" i="11"/>
  <c r="Y3445" i="11"/>
  <c r="Y3446" i="11"/>
  <c r="Y3447" i="11"/>
  <c r="Y3448" i="11"/>
  <c r="Y3449" i="11"/>
  <c r="Y3450" i="11"/>
  <c r="Y3451" i="11"/>
  <c r="Y3452" i="11"/>
  <c r="Y3453" i="11"/>
  <c r="Y3454" i="11"/>
  <c r="Y3455" i="11"/>
  <c r="Y3456" i="11"/>
  <c r="Y3457" i="11"/>
  <c r="Y3458" i="11"/>
  <c r="Y3459" i="11"/>
  <c r="Y3460" i="11"/>
  <c r="Y3461" i="11"/>
  <c r="Y3462" i="11"/>
  <c r="Y3463" i="11"/>
  <c r="Y3464" i="11"/>
  <c r="Y3465" i="11"/>
  <c r="Y3466" i="11"/>
  <c r="Y3467" i="11"/>
  <c r="Y3468" i="11"/>
  <c r="Y3469" i="11"/>
  <c r="Y3470" i="11"/>
  <c r="Y3471" i="11"/>
  <c r="Y3472" i="11"/>
  <c r="Y3473" i="11"/>
  <c r="Y3474" i="11"/>
  <c r="Y3475" i="11"/>
  <c r="Y3476" i="11"/>
  <c r="Y3477" i="11"/>
  <c r="Y3478" i="11"/>
  <c r="Y3479" i="11"/>
  <c r="Y3480" i="11"/>
  <c r="Y3481" i="11"/>
  <c r="Y3482" i="11"/>
  <c r="Y3483" i="11"/>
  <c r="Y3484" i="11"/>
  <c r="Y3485" i="11"/>
  <c r="Y3486" i="11"/>
  <c r="Y3487" i="11"/>
  <c r="Y3488" i="11"/>
  <c r="Y3489" i="11"/>
  <c r="Y3490" i="11"/>
  <c r="Y3491" i="11"/>
  <c r="Y3492" i="11"/>
  <c r="Y3493" i="11"/>
  <c r="Y3494" i="11"/>
  <c r="Y3495" i="11"/>
  <c r="Y3496" i="11"/>
  <c r="Y3497" i="11"/>
  <c r="Y3498" i="11"/>
  <c r="Y3499" i="11"/>
  <c r="Y3500" i="11"/>
  <c r="Y3501" i="11"/>
  <c r="Y3502" i="11"/>
  <c r="Y3503" i="11"/>
  <c r="Y3504" i="11"/>
  <c r="Y3505" i="11"/>
  <c r="Y3506" i="11"/>
  <c r="Y3507" i="11"/>
  <c r="Y3508" i="11"/>
  <c r="Y3509" i="11"/>
  <c r="Y3510" i="11"/>
  <c r="Y3511" i="11"/>
  <c r="Y3512" i="11"/>
  <c r="Y3513" i="11"/>
  <c r="Y3514" i="11"/>
  <c r="Y3515" i="11"/>
  <c r="Y3516" i="11"/>
  <c r="Y3517" i="11"/>
  <c r="Y3518" i="11"/>
  <c r="Y3519" i="11"/>
  <c r="Y3520" i="11"/>
  <c r="Y3521" i="11"/>
  <c r="Y3522" i="11"/>
  <c r="Y3523" i="11"/>
  <c r="Y3524" i="11"/>
  <c r="Y3525" i="11"/>
  <c r="Y3526" i="11"/>
  <c r="Y3527" i="11"/>
  <c r="Y3528" i="11"/>
  <c r="Y3529" i="11"/>
  <c r="Y3530" i="11"/>
  <c r="Y3531" i="11"/>
  <c r="Y3532" i="11"/>
  <c r="Y3533" i="11"/>
  <c r="Y3534" i="11"/>
  <c r="Y3535" i="11"/>
  <c r="Y3536" i="11"/>
  <c r="Y3537" i="11"/>
  <c r="Y3538" i="11"/>
  <c r="Y3539" i="11"/>
  <c r="Y3540" i="11"/>
  <c r="Y3541" i="11"/>
  <c r="Y3542" i="11"/>
  <c r="Y3543" i="11"/>
  <c r="Y3544" i="11"/>
  <c r="Y3545" i="11"/>
  <c r="Y3546" i="11"/>
  <c r="Y3547" i="11"/>
  <c r="Y3548" i="11"/>
  <c r="Y3549" i="11"/>
  <c r="Y3550" i="11"/>
  <c r="Y3551" i="11"/>
  <c r="Y3552" i="11"/>
  <c r="Y3553" i="11"/>
  <c r="Y3554" i="11"/>
  <c r="Y3555" i="11"/>
  <c r="Y3556" i="11"/>
  <c r="Y3557" i="11"/>
  <c r="Y3558" i="11"/>
  <c r="Y3559" i="11"/>
  <c r="Y3560" i="11"/>
  <c r="Y3561" i="11"/>
  <c r="Y3562" i="11"/>
  <c r="Y3563" i="11"/>
  <c r="Y3564" i="11"/>
  <c r="Y3565" i="11"/>
  <c r="Y3566" i="11"/>
  <c r="Y3567" i="11"/>
  <c r="Y3568" i="11"/>
  <c r="Z9" i="11"/>
  <c r="Z10" i="11"/>
  <c r="Z11" i="11"/>
  <c r="Z12" i="11"/>
  <c r="Z13" i="11"/>
  <c r="Z14" i="11"/>
  <c r="Z15" i="11"/>
  <c r="Z16" i="11"/>
  <c r="Z17" i="11"/>
  <c r="Z18" i="11"/>
  <c r="Z19" i="11"/>
  <c r="Z20" i="11"/>
  <c r="Z21" i="11"/>
  <c r="Z22" i="11"/>
  <c r="Z23" i="11"/>
  <c r="Z24" i="11"/>
  <c r="Z25" i="11"/>
  <c r="Z26" i="11"/>
  <c r="Z27" i="11"/>
  <c r="Z28" i="11"/>
  <c r="Z29" i="11"/>
  <c r="Z30" i="11"/>
  <c r="Z31" i="11"/>
  <c r="Z32" i="11"/>
  <c r="Z33" i="11"/>
  <c r="Z34" i="11"/>
  <c r="Z35" i="11"/>
  <c r="Z36" i="11"/>
  <c r="Z37" i="11"/>
  <c r="Z38" i="11"/>
  <c r="Z39" i="11"/>
  <c r="Z40" i="11"/>
  <c r="Z41" i="11"/>
  <c r="Z42" i="11"/>
  <c r="Z43" i="11"/>
  <c r="Z44" i="11"/>
  <c r="Z45" i="11"/>
  <c r="Z46" i="11"/>
  <c r="Z47" i="11"/>
  <c r="Z48" i="11"/>
  <c r="Z49" i="11"/>
  <c r="Z50" i="11"/>
  <c r="Z51" i="11"/>
  <c r="Z52" i="11"/>
  <c r="Z53" i="11"/>
  <c r="Z54" i="11"/>
  <c r="Z55" i="11"/>
  <c r="Z56" i="11"/>
  <c r="Z57" i="11"/>
  <c r="Z58" i="11"/>
  <c r="Z59" i="11"/>
  <c r="Z60" i="11"/>
  <c r="Z61" i="11"/>
  <c r="Z62" i="11"/>
  <c r="Z63" i="11"/>
  <c r="Z64" i="11"/>
  <c r="Z65" i="11"/>
  <c r="Z66" i="11"/>
  <c r="Z67" i="11"/>
  <c r="Z68" i="11"/>
  <c r="Z69" i="11"/>
  <c r="Z70" i="11"/>
  <c r="Z71" i="11"/>
  <c r="Z72" i="11"/>
  <c r="Z73" i="11"/>
  <c r="Z74" i="11"/>
  <c r="Z75" i="11"/>
  <c r="Z76" i="11"/>
  <c r="Z77" i="11"/>
  <c r="Z78" i="11"/>
  <c r="Z79" i="11"/>
  <c r="Z80" i="11"/>
  <c r="Z81" i="11"/>
  <c r="Z82" i="11"/>
  <c r="Z83" i="11"/>
  <c r="Z84" i="11"/>
  <c r="Z85" i="11"/>
  <c r="Z86" i="11"/>
  <c r="Z87" i="11"/>
  <c r="Z88" i="11"/>
  <c r="Z89" i="11"/>
  <c r="Z90" i="11"/>
  <c r="Z91" i="11"/>
  <c r="Z92" i="11"/>
  <c r="Z93" i="11"/>
  <c r="Z94" i="11"/>
  <c r="Z95" i="11"/>
  <c r="Z96" i="11"/>
  <c r="Z97" i="11"/>
  <c r="Z98" i="11"/>
  <c r="Z99" i="11"/>
  <c r="Z100" i="11"/>
  <c r="Z101" i="11"/>
  <c r="Z102" i="11"/>
  <c r="Z103" i="11"/>
  <c r="Z104" i="11"/>
  <c r="Z105" i="11"/>
  <c r="Z106" i="11"/>
  <c r="Z107" i="11"/>
  <c r="Z108" i="11"/>
  <c r="Z109" i="11"/>
  <c r="Z110" i="11"/>
  <c r="Z111" i="11"/>
  <c r="Z112" i="11"/>
  <c r="Z113" i="11"/>
  <c r="Z114" i="11"/>
  <c r="Z115" i="11"/>
  <c r="Z116" i="11"/>
  <c r="Z117" i="11"/>
  <c r="Z118" i="11"/>
  <c r="Z119" i="11"/>
  <c r="Z120" i="11"/>
  <c r="Z121" i="11"/>
  <c r="Z122" i="11"/>
  <c r="Z123" i="11"/>
  <c r="Z124" i="11"/>
  <c r="Z125" i="11"/>
  <c r="Z126" i="11"/>
  <c r="Z127" i="11"/>
  <c r="Z128" i="11"/>
  <c r="Z129" i="11"/>
  <c r="Z130" i="11"/>
  <c r="Z131" i="11"/>
  <c r="Z132" i="11"/>
  <c r="Z133" i="11"/>
  <c r="Z134" i="11"/>
  <c r="Z135" i="11"/>
  <c r="Z136" i="11"/>
  <c r="Z137" i="11"/>
  <c r="Z138" i="11"/>
  <c r="Z139" i="11"/>
  <c r="Z140" i="11"/>
  <c r="Z141" i="11"/>
  <c r="Z142" i="11"/>
  <c r="Z143" i="11"/>
  <c r="Z144" i="11"/>
  <c r="Z145" i="11"/>
  <c r="Z146" i="11"/>
  <c r="Z147" i="11"/>
  <c r="Z148" i="11"/>
  <c r="Z149" i="11"/>
  <c r="Z150" i="11"/>
  <c r="Z151" i="11"/>
  <c r="Z152" i="11"/>
  <c r="Z153" i="11"/>
  <c r="Z154" i="11"/>
  <c r="Z155" i="11"/>
  <c r="Z156" i="11"/>
  <c r="Z157" i="11"/>
  <c r="Z158" i="11"/>
  <c r="Z159" i="11"/>
  <c r="Z160" i="11"/>
  <c r="Z161" i="11"/>
  <c r="Z162" i="11"/>
  <c r="Z163" i="11"/>
  <c r="Z164" i="11"/>
  <c r="Z165" i="11"/>
  <c r="Z166" i="11"/>
  <c r="Z167" i="11"/>
  <c r="Z168" i="11"/>
  <c r="Z169" i="11"/>
  <c r="Z170" i="11"/>
  <c r="Z171" i="11"/>
  <c r="Z172" i="11"/>
  <c r="Z173" i="11"/>
  <c r="Z174" i="11"/>
  <c r="Z175" i="11"/>
  <c r="Z176" i="11"/>
  <c r="Z177" i="11"/>
  <c r="Z178" i="11"/>
  <c r="Z179" i="11"/>
  <c r="Z180" i="11"/>
  <c r="Z181" i="11"/>
  <c r="Z182" i="11"/>
  <c r="Z183" i="11"/>
  <c r="Z184" i="11"/>
  <c r="Z185" i="11"/>
  <c r="Z186" i="11"/>
  <c r="Z187" i="11"/>
  <c r="Z188" i="11"/>
  <c r="Z189" i="11"/>
  <c r="Z190" i="11"/>
  <c r="Z191" i="11"/>
  <c r="Z192" i="11"/>
  <c r="Z193" i="11"/>
  <c r="Z194" i="11"/>
  <c r="Z195" i="11"/>
  <c r="Z196" i="11"/>
  <c r="Z197" i="11"/>
  <c r="Z198" i="11"/>
  <c r="Z199" i="11"/>
  <c r="Z200" i="11"/>
  <c r="Z201" i="11"/>
  <c r="Z202" i="11"/>
  <c r="Z203" i="11"/>
  <c r="Z204" i="11"/>
  <c r="Z205" i="11"/>
  <c r="Z206" i="11"/>
  <c r="Z207" i="11"/>
  <c r="Z208" i="11"/>
  <c r="Z209" i="11"/>
  <c r="Z210" i="11"/>
  <c r="Z211" i="11"/>
  <c r="Z212" i="11"/>
  <c r="Z213" i="11"/>
  <c r="Z214" i="11"/>
  <c r="Z215" i="11"/>
  <c r="Z216" i="11"/>
  <c r="Z217" i="11"/>
  <c r="Z218" i="11"/>
  <c r="Z219" i="11"/>
  <c r="Z220" i="11"/>
  <c r="Z221" i="11"/>
  <c r="Z222" i="11"/>
  <c r="Z223" i="11"/>
  <c r="Z224" i="11"/>
  <c r="Z225" i="11"/>
  <c r="Z226" i="11"/>
  <c r="Z227" i="11"/>
  <c r="Z228" i="11"/>
  <c r="Z229" i="11"/>
  <c r="Z230" i="11"/>
  <c r="Z231" i="11"/>
  <c r="Z232" i="11"/>
  <c r="Z233" i="11"/>
  <c r="Z234" i="11"/>
  <c r="Z235" i="11"/>
  <c r="Z236" i="11"/>
  <c r="Z237" i="11"/>
  <c r="Z238" i="11"/>
  <c r="Z239" i="11"/>
  <c r="Z240" i="11"/>
  <c r="Z241" i="11"/>
  <c r="Z242" i="11"/>
  <c r="Z243" i="11"/>
  <c r="Z244" i="11"/>
  <c r="Z245" i="11"/>
  <c r="Z246" i="11"/>
  <c r="Z247" i="11"/>
  <c r="Z248" i="11"/>
  <c r="Z249" i="11"/>
  <c r="Z250" i="11"/>
  <c r="Z251" i="11"/>
  <c r="Z252" i="11"/>
  <c r="Z253" i="11"/>
  <c r="Z254" i="11"/>
  <c r="Z255" i="11"/>
  <c r="Z256" i="11"/>
  <c r="Z257" i="11"/>
  <c r="Z258" i="11"/>
  <c r="Z259" i="11"/>
  <c r="Z260" i="11"/>
  <c r="Z261" i="11"/>
  <c r="Z262" i="11"/>
  <c r="Z263" i="11"/>
  <c r="Z264" i="11"/>
  <c r="Z265" i="11"/>
  <c r="Z266" i="11"/>
  <c r="Z267" i="11"/>
  <c r="Z268" i="11"/>
  <c r="Z269" i="11"/>
  <c r="Z270" i="11"/>
  <c r="Z271" i="11"/>
  <c r="Z272" i="11"/>
  <c r="Z273" i="11"/>
  <c r="Z274" i="11"/>
  <c r="Z275" i="11"/>
  <c r="Z276" i="11"/>
  <c r="Z277" i="11"/>
  <c r="Z278" i="11"/>
  <c r="Z279" i="11"/>
  <c r="Z280" i="11"/>
  <c r="Z281" i="11"/>
  <c r="Z282" i="11"/>
  <c r="Z283" i="11"/>
  <c r="Z284" i="11"/>
  <c r="Z285" i="11"/>
  <c r="Z286" i="11"/>
  <c r="Z287" i="11"/>
  <c r="Z288" i="11"/>
  <c r="Z289" i="11"/>
  <c r="Z290" i="11"/>
  <c r="Z291" i="11"/>
  <c r="Z292" i="11"/>
  <c r="Z293" i="11"/>
  <c r="Z294" i="11"/>
  <c r="Z295" i="11"/>
  <c r="Z296" i="11"/>
  <c r="Z297" i="11"/>
  <c r="Z298" i="11"/>
  <c r="Z299" i="11"/>
  <c r="Z300" i="11"/>
  <c r="Z301" i="11"/>
  <c r="Z302" i="11"/>
  <c r="Z303" i="11"/>
  <c r="Z304" i="11"/>
  <c r="Z305" i="11"/>
  <c r="Z306" i="11"/>
  <c r="Z307" i="11"/>
  <c r="Z308" i="11"/>
  <c r="Z309" i="11"/>
  <c r="Z310" i="11"/>
  <c r="Z311" i="11"/>
  <c r="Z312" i="11"/>
  <c r="Z313" i="11"/>
  <c r="Z314" i="11"/>
  <c r="Z315" i="11"/>
  <c r="Z316" i="11"/>
  <c r="Z317" i="11"/>
  <c r="Z318" i="11"/>
  <c r="Z319" i="11"/>
  <c r="Z320" i="11"/>
  <c r="Z321" i="11"/>
  <c r="Z322" i="11"/>
  <c r="Z323" i="11"/>
  <c r="Z324" i="11"/>
  <c r="Z325" i="11"/>
  <c r="Z326" i="11"/>
  <c r="Z327" i="11"/>
  <c r="Z328" i="11"/>
  <c r="Z329" i="11"/>
  <c r="Z330" i="11"/>
  <c r="Z331" i="11"/>
  <c r="Z332" i="11"/>
  <c r="Z333" i="11"/>
  <c r="Z334" i="11"/>
  <c r="Z335" i="11"/>
  <c r="Z336" i="11"/>
  <c r="Z337" i="11"/>
  <c r="Z338" i="11"/>
  <c r="Z339" i="11"/>
  <c r="Z340" i="11"/>
  <c r="Z341" i="11"/>
  <c r="Z342" i="11"/>
  <c r="Z343" i="11"/>
  <c r="Z344" i="11"/>
  <c r="Z345" i="11"/>
  <c r="Z346" i="11"/>
  <c r="Z347" i="11"/>
  <c r="Z348" i="11"/>
  <c r="Z349" i="11"/>
  <c r="Z350" i="11"/>
  <c r="Z351" i="11"/>
  <c r="Z352" i="11"/>
  <c r="Z353" i="11"/>
  <c r="Z354" i="11"/>
  <c r="Z355" i="11"/>
  <c r="Z356" i="11"/>
  <c r="Z357" i="11"/>
  <c r="Z358" i="11"/>
  <c r="Z359" i="11"/>
  <c r="Z360" i="11"/>
  <c r="Z361" i="11"/>
  <c r="Z362" i="11"/>
  <c r="Z363" i="11"/>
  <c r="Z364" i="11"/>
  <c r="Z365" i="11"/>
  <c r="Z366" i="11"/>
  <c r="Z367" i="11"/>
  <c r="Z368" i="11"/>
  <c r="Z369" i="11"/>
  <c r="Z370" i="11"/>
  <c r="Z371" i="11"/>
  <c r="Z372" i="11"/>
  <c r="Z373" i="11"/>
  <c r="Z374" i="11"/>
  <c r="Z375" i="11"/>
  <c r="Z376" i="11"/>
  <c r="Z377" i="11"/>
  <c r="Z378" i="11"/>
  <c r="Z379" i="11"/>
  <c r="Z380" i="11"/>
  <c r="Z381" i="11"/>
  <c r="Z382" i="11"/>
  <c r="Z383" i="11"/>
  <c r="Z384" i="11"/>
  <c r="Z385" i="11"/>
  <c r="Z386" i="11"/>
  <c r="Z387" i="11"/>
  <c r="Z388" i="11"/>
  <c r="Z389" i="11"/>
  <c r="Z390" i="11"/>
  <c r="Z391" i="11"/>
  <c r="Z392" i="11"/>
  <c r="Z393" i="11"/>
  <c r="Z394" i="11"/>
  <c r="Z395" i="11"/>
  <c r="Z396" i="11"/>
  <c r="Z397" i="11"/>
  <c r="Z398" i="11"/>
  <c r="Z399" i="11"/>
  <c r="Z400" i="11"/>
  <c r="Z401" i="11"/>
  <c r="Z402" i="11"/>
  <c r="Z403" i="11"/>
  <c r="Z404" i="11"/>
  <c r="Z405" i="11"/>
  <c r="Z406" i="11"/>
  <c r="Z407" i="11"/>
  <c r="Z408" i="11"/>
  <c r="Z409" i="11"/>
  <c r="Z410" i="11"/>
  <c r="Z411" i="11"/>
  <c r="Z412" i="11"/>
  <c r="Z413" i="11"/>
  <c r="Z414" i="11"/>
  <c r="Z415" i="11"/>
  <c r="Z416" i="11"/>
  <c r="Z417" i="11"/>
  <c r="Z418" i="11"/>
  <c r="Z419" i="11"/>
  <c r="Z420" i="11"/>
  <c r="Z421" i="11"/>
  <c r="Z422" i="11"/>
  <c r="Z423" i="11"/>
  <c r="Z424" i="11"/>
  <c r="Z425" i="11"/>
  <c r="Z426" i="11"/>
  <c r="Z427" i="11"/>
  <c r="Z428" i="11"/>
  <c r="Z429" i="11"/>
  <c r="Z430" i="11"/>
  <c r="Z431" i="11"/>
  <c r="Z432" i="11"/>
  <c r="Z433" i="11"/>
  <c r="Z434" i="11"/>
  <c r="Z435" i="11"/>
  <c r="Z436" i="11"/>
  <c r="Z437" i="11"/>
  <c r="Z438" i="11"/>
  <c r="Z439" i="11"/>
  <c r="Z440" i="11"/>
  <c r="Z441" i="11"/>
  <c r="Z442" i="11"/>
  <c r="Z443" i="11"/>
  <c r="Z444" i="11"/>
  <c r="Z445" i="11"/>
  <c r="Z446" i="11"/>
  <c r="Z447" i="11"/>
  <c r="Z448" i="11"/>
  <c r="Z449" i="11"/>
  <c r="Z450" i="11"/>
  <c r="Z451" i="11"/>
  <c r="Z452" i="11"/>
  <c r="Z453" i="11"/>
  <c r="Z454" i="11"/>
  <c r="Z455" i="11"/>
  <c r="Z456" i="11"/>
  <c r="Z457" i="11"/>
  <c r="Z458" i="11"/>
  <c r="Z459" i="11"/>
  <c r="Z460" i="11"/>
  <c r="Z461" i="11"/>
  <c r="Z462" i="11"/>
  <c r="Z463" i="11"/>
  <c r="Z464" i="11"/>
  <c r="Z465" i="11"/>
  <c r="Z466" i="11"/>
  <c r="Z467" i="11"/>
  <c r="Z468" i="11"/>
  <c r="Z469" i="11"/>
  <c r="Z470" i="11"/>
  <c r="Z471" i="11"/>
  <c r="Z472" i="11"/>
  <c r="Z473" i="11"/>
  <c r="Z474" i="11"/>
  <c r="Z475" i="11"/>
  <c r="Z476" i="11"/>
  <c r="Z477" i="11"/>
  <c r="Z478" i="11"/>
  <c r="Z479" i="11"/>
  <c r="Z480" i="11"/>
  <c r="Z481" i="11"/>
  <c r="Z482" i="11"/>
  <c r="Z483" i="11"/>
  <c r="Z484" i="11"/>
  <c r="Z485" i="11"/>
  <c r="Z486" i="11"/>
  <c r="Z487" i="11"/>
  <c r="Z488" i="11"/>
  <c r="Z489" i="11"/>
  <c r="Z490" i="11"/>
  <c r="Z491" i="11"/>
  <c r="Z492" i="11"/>
  <c r="Z493" i="11"/>
  <c r="Z494" i="11"/>
  <c r="Z495" i="11"/>
  <c r="Z496" i="11"/>
  <c r="Z497" i="11"/>
  <c r="Z498" i="11"/>
  <c r="Z499" i="11"/>
  <c r="Z500" i="11"/>
  <c r="Z501" i="11"/>
  <c r="Z502" i="11"/>
  <c r="Z503" i="11"/>
  <c r="Z504" i="11"/>
  <c r="Z505" i="11"/>
  <c r="Z506" i="11"/>
  <c r="Z507" i="11"/>
  <c r="Z508" i="11"/>
  <c r="Z509" i="11"/>
  <c r="Z510" i="11"/>
  <c r="Z511" i="11"/>
  <c r="Z512" i="11"/>
  <c r="Z513" i="11"/>
  <c r="Z514" i="11"/>
  <c r="Z515" i="11"/>
  <c r="Z516" i="11"/>
  <c r="Z517" i="11"/>
  <c r="Z518" i="11"/>
  <c r="Z519" i="11"/>
  <c r="Z520" i="11"/>
  <c r="Z521" i="11"/>
  <c r="Z522" i="11"/>
  <c r="Z523" i="11"/>
  <c r="Z524" i="11"/>
  <c r="Z525" i="11"/>
  <c r="Z526" i="11"/>
  <c r="Z527" i="11"/>
  <c r="Z528" i="11"/>
  <c r="Z529" i="11"/>
  <c r="Z530" i="11"/>
  <c r="Z531" i="11"/>
  <c r="Z532" i="11"/>
  <c r="Z533" i="11"/>
  <c r="Z534" i="11"/>
  <c r="Z535" i="11"/>
  <c r="Z536" i="11"/>
  <c r="Z537" i="11"/>
  <c r="Z538" i="11"/>
  <c r="Z539" i="11"/>
  <c r="Z540" i="11"/>
  <c r="Z541" i="11"/>
  <c r="Z542" i="11"/>
  <c r="Z543" i="11"/>
  <c r="Z544" i="11"/>
  <c r="Z545" i="11"/>
  <c r="Z546" i="11"/>
  <c r="Z547" i="11"/>
  <c r="Z548" i="11"/>
  <c r="Z549" i="11"/>
  <c r="Z550" i="11"/>
  <c r="Z551" i="11"/>
  <c r="Z552" i="11"/>
  <c r="Z553" i="11"/>
  <c r="Z554" i="11"/>
  <c r="Z555" i="11"/>
  <c r="Z556" i="11"/>
  <c r="Z557" i="11"/>
  <c r="Z558" i="11"/>
  <c r="Z559" i="11"/>
  <c r="Z560" i="11"/>
  <c r="Z561" i="11"/>
  <c r="Z562" i="11"/>
  <c r="Z563" i="11"/>
  <c r="Z564" i="11"/>
  <c r="Z565" i="11"/>
  <c r="Z566" i="11"/>
  <c r="Z567" i="11"/>
  <c r="Z568" i="11"/>
  <c r="Z569" i="11"/>
  <c r="Z570" i="11"/>
  <c r="Z571" i="11"/>
  <c r="Z572" i="11"/>
  <c r="Z573" i="11"/>
  <c r="Z574" i="11"/>
  <c r="Z575" i="11"/>
  <c r="Z576" i="11"/>
  <c r="Z577" i="11"/>
  <c r="Z578" i="11"/>
  <c r="Z579" i="11"/>
  <c r="Z580" i="11"/>
  <c r="Z581" i="11"/>
  <c r="Z582" i="11"/>
  <c r="Z583" i="11"/>
  <c r="Z584" i="11"/>
  <c r="Z585" i="11"/>
  <c r="Z586" i="11"/>
  <c r="Z587" i="11"/>
  <c r="Z588" i="11"/>
  <c r="Z589" i="11"/>
  <c r="Z590" i="11"/>
  <c r="Z591" i="11"/>
  <c r="Z592" i="11"/>
  <c r="Z593" i="11"/>
  <c r="Z594" i="11"/>
  <c r="Z595" i="11"/>
  <c r="Z596" i="11"/>
  <c r="Z597" i="11"/>
  <c r="Z598" i="11"/>
  <c r="Z599" i="11"/>
  <c r="Z600" i="11"/>
  <c r="Z601" i="11"/>
  <c r="Z602" i="11"/>
  <c r="Z603" i="11"/>
  <c r="Z604" i="11"/>
  <c r="Z605" i="11"/>
  <c r="Z606" i="11"/>
  <c r="Z607" i="11"/>
  <c r="Z608" i="11"/>
  <c r="Z609" i="11"/>
  <c r="Z610" i="11"/>
  <c r="Z611" i="11"/>
  <c r="Z612" i="11"/>
  <c r="Z613" i="11"/>
  <c r="Z614" i="11"/>
  <c r="Z615" i="11"/>
  <c r="Z616" i="11"/>
  <c r="Z617" i="11"/>
  <c r="Z618" i="11"/>
  <c r="Z619" i="11"/>
  <c r="Z620" i="11"/>
  <c r="Z621" i="11"/>
  <c r="Z622" i="11"/>
  <c r="Z623" i="11"/>
  <c r="Z624" i="11"/>
  <c r="Z625" i="11"/>
  <c r="Z626" i="11"/>
  <c r="Z627" i="11"/>
  <c r="Z628" i="11"/>
  <c r="Z629" i="11"/>
  <c r="Z630" i="11"/>
  <c r="Z631" i="11"/>
  <c r="Z632" i="11"/>
  <c r="Z633" i="11"/>
  <c r="Z634" i="11"/>
  <c r="Z635" i="11"/>
  <c r="Z636" i="11"/>
  <c r="Z637" i="11"/>
  <c r="Z638" i="11"/>
  <c r="Z639" i="11"/>
  <c r="Z640" i="11"/>
  <c r="Z641" i="11"/>
  <c r="Z642" i="11"/>
  <c r="Z643" i="11"/>
  <c r="Z644" i="11"/>
  <c r="Z645" i="11"/>
  <c r="Z646" i="11"/>
  <c r="Z647" i="11"/>
  <c r="Z648" i="11"/>
  <c r="Z649" i="11"/>
  <c r="Z650" i="11"/>
  <c r="Z651" i="11"/>
  <c r="Z652" i="11"/>
  <c r="Z653" i="11"/>
  <c r="Z654" i="11"/>
  <c r="Z655" i="11"/>
  <c r="Z656" i="11"/>
  <c r="Z657" i="11"/>
  <c r="Z658" i="11"/>
  <c r="Z659" i="11"/>
  <c r="Z660" i="11"/>
  <c r="Z661" i="11"/>
  <c r="Z662" i="11"/>
  <c r="Z663" i="11"/>
  <c r="Z664" i="11"/>
  <c r="Z665" i="11"/>
  <c r="Z666" i="11"/>
  <c r="Z667" i="11"/>
  <c r="Z668" i="11"/>
  <c r="Z669" i="11"/>
  <c r="Z670" i="11"/>
  <c r="Z671" i="11"/>
  <c r="Z672" i="11"/>
  <c r="Z673" i="11"/>
  <c r="Z674" i="11"/>
  <c r="Z675" i="11"/>
  <c r="Z676" i="11"/>
  <c r="Z677" i="11"/>
  <c r="Z678" i="11"/>
  <c r="Z679" i="11"/>
  <c r="Z680" i="11"/>
  <c r="Z681" i="11"/>
  <c r="Z682" i="11"/>
  <c r="Z683" i="11"/>
  <c r="Z684" i="11"/>
  <c r="Z685" i="11"/>
  <c r="Z686" i="11"/>
  <c r="Z687" i="11"/>
  <c r="Z688" i="11"/>
  <c r="Z689" i="11"/>
  <c r="Z690" i="11"/>
  <c r="Z691" i="11"/>
  <c r="Z692" i="11"/>
  <c r="Z693" i="11"/>
  <c r="Z694" i="11"/>
  <c r="Z695" i="11"/>
  <c r="Z696" i="11"/>
  <c r="Z697" i="11"/>
  <c r="Z698" i="11"/>
  <c r="Z699" i="11"/>
  <c r="Z700" i="11"/>
  <c r="Z701" i="11"/>
  <c r="Z702" i="11"/>
  <c r="Z703" i="11"/>
  <c r="Z704" i="11"/>
  <c r="Z705" i="11"/>
  <c r="Z706" i="11"/>
  <c r="Z707" i="11"/>
  <c r="Z708" i="11"/>
  <c r="Z709" i="11"/>
  <c r="Z710" i="11"/>
  <c r="Z711" i="11"/>
  <c r="Z712" i="11"/>
  <c r="Z713" i="11"/>
  <c r="Z714" i="11"/>
  <c r="Z715" i="11"/>
  <c r="Z716" i="11"/>
  <c r="Z717" i="11"/>
  <c r="Z718" i="11"/>
  <c r="Z719" i="11"/>
  <c r="Z720" i="11"/>
  <c r="Z721" i="11"/>
  <c r="Z722" i="11"/>
  <c r="Z723" i="11"/>
  <c r="Z724" i="11"/>
  <c r="Z725" i="11"/>
  <c r="Z726" i="11"/>
  <c r="Z727" i="11"/>
  <c r="Z728" i="11"/>
  <c r="Z729" i="11"/>
  <c r="Z730" i="11"/>
  <c r="Z731" i="11"/>
  <c r="Z732" i="11"/>
  <c r="Z733" i="11"/>
  <c r="Z734" i="11"/>
  <c r="Z735" i="11"/>
  <c r="Z736" i="11"/>
  <c r="Z737" i="11"/>
  <c r="Z738" i="11"/>
  <c r="Z739" i="11"/>
  <c r="Z740" i="11"/>
  <c r="Z741" i="11"/>
  <c r="Z742" i="11"/>
  <c r="Z743" i="11"/>
  <c r="Z744" i="11"/>
  <c r="Z745" i="11"/>
  <c r="Z746" i="11"/>
  <c r="Z747" i="11"/>
  <c r="Z748" i="11"/>
  <c r="Z749" i="11"/>
  <c r="Z750" i="11"/>
  <c r="Z751" i="11"/>
  <c r="Z752" i="11"/>
  <c r="Z753" i="11"/>
  <c r="Z754" i="11"/>
  <c r="Z755" i="11"/>
  <c r="Z756" i="11"/>
  <c r="Z757" i="11"/>
  <c r="Z758" i="11"/>
  <c r="Z759" i="11"/>
  <c r="Z760" i="11"/>
  <c r="Z761" i="11"/>
  <c r="Z762" i="11"/>
  <c r="Z763" i="11"/>
  <c r="Z764" i="11"/>
  <c r="Z765" i="11"/>
  <c r="Z766" i="11"/>
  <c r="Z767" i="11"/>
  <c r="Z768" i="11"/>
  <c r="Z769" i="11"/>
  <c r="Z770" i="11"/>
  <c r="Z771" i="11"/>
  <c r="Z772" i="11"/>
  <c r="Z773" i="11"/>
  <c r="Z774" i="11"/>
  <c r="Z775" i="11"/>
  <c r="Z776" i="11"/>
  <c r="Z777" i="11"/>
  <c r="Z778" i="11"/>
  <c r="Z779" i="11"/>
  <c r="Z780" i="11"/>
  <c r="Z781" i="11"/>
  <c r="Z782" i="11"/>
  <c r="Z783" i="11"/>
  <c r="Z784" i="11"/>
  <c r="Z785" i="11"/>
  <c r="Z786" i="11"/>
  <c r="Z787" i="11"/>
  <c r="Z788" i="11"/>
  <c r="Z789" i="11"/>
  <c r="Z790" i="11"/>
  <c r="Z791" i="11"/>
  <c r="Z792" i="11"/>
  <c r="Z793" i="11"/>
  <c r="Z794" i="11"/>
  <c r="Z795" i="11"/>
  <c r="Z796" i="11"/>
  <c r="Z797" i="11"/>
  <c r="Z798" i="11"/>
  <c r="Z799" i="11"/>
  <c r="Z800" i="11"/>
  <c r="Z801" i="11"/>
  <c r="Z802" i="11"/>
  <c r="Z803" i="11"/>
  <c r="Z804" i="11"/>
  <c r="Z805" i="11"/>
  <c r="Z806" i="11"/>
  <c r="Z807" i="11"/>
  <c r="Z808" i="11"/>
  <c r="Z809" i="11"/>
  <c r="Z810" i="11"/>
  <c r="Z811" i="11"/>
  <c r="Z812" i="11"/>
  <c r="Z813" i="11"/>
  <c r="Z814" i="11"/>
  <c r="Z815" i="11"/>
  <c r="Z816" i="11"/>
  <c r="Z817" i="11"/>
  <c r="Z818" i="11"/>
  <c r="Z819" i="11"/>
  <c r="Z820" i="11"/>
  <c r="Z821" i="11"/>
  <c r="Z822" i="11"/>
  <c r="Z823" i="11"/>
  <c r="Z824" i="11"/>
  <c r="Z825" i="11"/>
  <c r="Z826" i="11"/>
  <c r="Z827" i="11"/>
  <c r="Z828" i="11"/>
  <c r="Z829" i="11"/>
  <c r="Z830" i="11"/>
  <c r="Z831" i="11"/>
  <c r="Z832" i="11"/>
  <c r="Z833" i="11"/>
  <c r="Z834" i="11"/>
  <c r="Z835" i="11"/>
  <c r="Z836" i="11"/>
  <c r="Z837" i="11"/>
  <c r="Z838" i="11"/>
  <c r="Z839" i="11"/>
  <c r="Z840" i="11"/>
  <c r="Z841" i="11"/>
  <c r="Z842" i="11"/>
  <c r="Z843" i="11"/>
  <c r="Z844" i="11"/>
  <c r="Z845" i="11"/>
  <c r="Z846" i="11"/>
  <c r="Z847" i="11"/>
  <c r="Z848" i="11"/>
  <c r="Z849" i="11"/>
  <c r="Z850" i="11"/>
  <c r="Z851" i="11"/>
  <c r="Z852" i="11"/>
  <c r="Z853" i="11"/>
  <c r="Z854" i="11"/>
  <c r="Z855" i="11"/>
  <c r="Z856" i="11"/>
  <c r="Z857" i="11"/>
  <c r="Z858" i="11"/>
  <c r="Z859" i="11"/>
  <c r="Z860" i="11"/>
  <c r="Z861" i="11"/>
  <c r="Z862" i="11"/>
  <c r="Z863" i="11"/>
  <c r="Z864" i="11"/>
  <c r="Z865" i="11"/>
  <c r="Z866" i="11"/>
  <c r="Z867" i="11"/>
  <c r="Z868" i="11"/>
  <c r="Z869" i="11"/>
  <c r="Z870" i="11"/>
  <c r="Z871" i="11"/>
  <c r="Z872" i="11"/>
  <c r="Z873" i="11"/>
  <c r="Z874" i="11"/>
  <c r="Z875" i="11"/>
  <c r="Z876" i="11"/>
  <c r="Z877" i="11"/>
  <c r="Z878" i="11"/>
  <c r="Z879" i="11"/>
  <c r="Z880" i="11"/>
  <c r="Z881" i="11"/>
  <c r="Z882" i="11"/>
  <c r="Z883" i="11"/>
  <c r="Z884" i="11"/>
  <c r="Z885" i="11"/>
  <c r="Z886" i="11"/>
  <c r="Z887" i="11"/>
  <c r="Z888" i="11"/>
  <c r="Z889" i="11"/>
  <c r="Z890" i="11"/>
  <c r="Z891" i="11"/>
  <c r="Z892" i="11"/>
  <c r="Z893" i="11"/>
  <c r="Z894" i="11"/>
  <c r="Z895" i="11"/>
  <c r="Z896" i="11"/>
  <c r="Z897" i="11"/>
  <c r="Z898" i="11"/>
  <c r="Z899" i="11"/>
  <c r="Z900" i="11"/>
  <c r="Z901" i="11"/>
  <c r="Z902" i="11"/>
  <c r="Z903" i="11"/>
  <c r="Z904" i="11"/>
  <c r="Z905" i="11"/>
  <c r="Z906" i="11"/>
  <c r="Z907" i="11"/>
  <c r="Z908" i="11"/>
  <c r="Z909" i="11"/>
  <c r="Z910" i="11"/>
  <c r="Z911" i="11"/>
  <c r="Z912" i="11"/>
  <c r="Z913" i="11"/>
  <c r="Z914" i="11"/>
  <c r="Z915" i="11"/>
  <c r="Z916" i="11"/>
  <c r="Z917" i="11"/>
  <c r="Z918" i="11"/>
  <c r="Z919" i="11"/>
  <c r="Z920" i="11"/>
  <c r="Z921" i="11"/>
  <c r="Z922" i="11"/>
  <c r="Z923" i="11"/>
  <c r="Z924" i="11"/>
  <c r="Z925" i="11"/>
  <c r="Z926" i="11"/>
  <c r="Z927" i="11"/>
  <c r="Z928" i="11"/>
  <c r="Z929" i="11"/>
  <c r="Z930" i="11"/>
  <c r="Z931" i="11"/>
  <c r="Z932" i="11"/>
  <c r="Z933" i="11"/>
  <c r="Z934" i="11"/>
  <c r="Z935" i="11"/>
  <c r="Z936" i="11"/>
  <c r="Z937" i="11"/>
  <c r="Z938" i="11"/>
  <c r="Z939" i="11"/>
  <c r="Z940" i="11"/>
  <c r="Z941" i="11"/>
  <c r="Z942" i="11"/>
  <c r="Z943" i="11"/>
  <c r="Z944" i="11"/>
  <c r="Z945" i="11"/>
  <c r="Z946" i="11"/>
  <c r="Z947" i="11"/>
  <c r="Z948" i="11"/>
  <c r="Z949" i="11"/>
  <c r="Z950" i="11"/>
  <c r="Z951" i="11"/>
  <c r="Z952" i="11"/>
  <c r="Z953" i="11"/>
  <c r="Z954" i="11"/>
  <c r="Z955" i="11"/>
  <c r="Z956" i="11"/>
  <c r="Z957" i="11"/>
  <c r="Z958" i="11"/>
  <c r="Z959" i="11"/>
  <c r="Z960" i="11"/>
  <c r="Z961" i="11"/>
  <c r="Z962" i="11"/>
  <c r="Z963" i="11"/>
  <c r="Z964" i="11"/>
  <c r="Z965" i="11"/>
  <c r="Z966" i="11"/>
  <c r="Z967" i="11"/>
  <c r="Z968" i="11"/>
  <c r="Z969" i="11"/>
  <c r="Z970" i="11"/>
  <c r="Z971" i="11"/>
  <c r="Z972" i="11"/>
  <c r="Z973" i="11"/>
  <c r="Z974" i="11"/>
  <c r="Z975" i="11"/>
  <c r="Z976" i="11"/>
  <c r="Z977" i="11"/>
  <c r="Z978" i="11"/>
  <c r="Z979" i="11"/>
  <c r="Z980" i="11"/>
  <c r="Z981" i="11"/>
  <c r="Z982" i="11"/>
  <c r="Z983" i="11"/>
  <c r="Z984" i="11"/>
  <c r="Z985" i="11"/>
  <c r="Z986" i="11"/>
  <c r="Z987" i="11"/>
  <c r="Z988" i="11"/>
  <c r="Z989" i="11"/>
  <c r="Z990" i="11"/>
  <c r="Z991" i="11"/>
  <c r="Z992" i="11"/>
  <c r="Z993" i="11"/>
  <c r="Z994" i="11"/>
  <c r="Z995" i="11"/>
  <c r="Z996" i="11"/>
  <c r="Z997" i="11"/>
  <c r="Z998" i="11"/>
  <c r="Z999" i="11"/>
  <c r="Z1000" i="11"/>
  <c r="Z1001" i="11"/>
  <c r="Z1002" i="11"/>
  <c r="Z1003" i="11"/>
  <c r="Z1004" i="11"/>
  <c r="Z1005" i="11"/>
  <c r="Z1006" i="11"/>
  <c r="Z1007" i="11"/>
  <c r="Z1008" i="11"/>
  <c r="Z1009" i="11"/>
  <c r="Z1010" i="11"/>
  <c r="Z1011" i="11"/>
  <c r="Z1012" i="11"/>
  <c r="Z1013" i="11"/>
  <c r="Z1014" i="11"/>
  <c r="Z1015" i="11"/>
  <c r="Z1016" i="11"/>
  <c r="Z1017" i="11"/>
  <c r="Z1018" i="11"/>
  <c r="Z1019" i="11"/>
  <c r="Z1020" i="11"/>
  <c r="Z1021" i="11"/>
  <c r="Z1022" i="11"/>
  <c r="Z1023" i="11"/>
  <c r="Z1024" i="11"/>
  <c r="Z1025" i="11"/>
  <c r="Z1026" i="11"/>
  <c r="Z1027" i="11"/>
  <c r="Z1028" i="11"/>
  <c r="Z1029" i="11"/>
  <c r="Z1030" i="11"/>
  <c r="Z1031" i="11"/>
  <c r="Z1032" i="11"/>
  <c r="Z1033" i="11"/>
  <c r="Z1034" i="11"/>
  <c r="Z1035" i="11"/>
  <c r="Z1036" i="11"/>
  <c r="Z1037" i="11"/>
  <c r="Z1038" i="11"/>
  <c r="Z1039" i="11"/>
  <c r="Z1040" i="11"/>
  <c r="Z1041" i="11"/>
  <c r="Z1042" i="11"/>
  <c r="Z1043" i="11"/>
  <c r="Z1044" i="11"/>
  <c r="Z1045" i="11"/>
  <c r="Z1046" i="11"/>
  <c r="Z1047" i="11"/>
  <c r="Z1048" i="11"/>
  <c r="Z1049" i="11"/>
  <c r="Z1050" i="11"/>
  <c r="Z1051" i="11"/>
  <c r="Z1052" i="11"/>
  <c r="Z1053" i="11"/>
  <c r="Z1054" i="11"/>
  <c r="Z1055" i="11"/>
  <c r="Z1056" i="11"/>
  <c r="Z1057" i="11"/>
  <c r="Z1058" i="11"/>
  <c r="Z1059" i="11"/>
  <c r="Z1060" i="11"/>
  <c r="Z1061" i="11"/>
  <c r="Z1062" i="11"/>
  <c r="Z1063" i="11"/>
  <c r="Z1064" i="11"/>
  <c r="Z1065" i="11"/>
  <c r="Z1066" i="11"/>
  <c r="Z1067" i="11"/>
  <c r="Z1068" i="11"/>
  <c r="Z1069" i="11"/>
  <c r="Z1070" i="11"/>
  <c r="Z1071" i="11"/>
  <c r="Z1072" i="11"/>
  <c r="Z1073" i="11"/>
  <c r="Z1074" i="11"/>
  <c r="Z1075" i="11"/>
  <c r="Z1076" i="11"/>
  <c r="Z1077" i="11"/>
  <c r="Z1078" i="11"/>
  <c r="Z1079" i="11"/>
  <c r="Z1080" i="11"/>
  <c r="Z1081" i="11"/>
  <c r="Z1082" i="11"/>
  <c r="Z1083" i="11"/>
  <c r="Z1084" i="11"/>
  <c r="Z1085" i="11"/>
  <c r="Z1086" i="11"/>
  <c r="Z1087" i="11"/>
  <c r="Z1088" i="11"/>
  <c r="Z1089" i="11"/>
  <c r="Z1090" i="11"/>
  <c r="Z1091" i="11"/>
  <c r="Z1092" i="11"/>
  <c r="Z1093" i="11"/>
  <c r="Z1094" i="11"/>
  <c r="Z1095" i="11"/>
  <c r="Z1096" i="11"/>
  <c r="Z1097" i="11"/>
  <c r="Z1098" i="11"/>
  <c r="Z1099" i="11"/>
  <c r="Z1100" i="11"/>
  <c r="Z1101" i="11"/>
  <c r="Z1102" i="11"/>
  <c r="Z1103" i="11"/>
  <c r="Z1104" i="11"/>
  <c r="Z1105" i="11"/>
  <c r="Z1106" i="11"/>
  <c r="Z1107" i="11"/>
  <c r="Z1108" i="11"/>
  <c r="Z1109" i="11"/>
  <c r="Z1110" i="11"/>
  <c r="Z1111" i="11"/>
  <c r="Z1112" i="11"/>
  <c r="Z1113" i="11"/>
  <c r="Z1114" i="11"/>
  <c r="Z1115" i="11"/>
  <c r="Z1116" i="11"/>
  <c r="Z1117" i="11"/>
  <c r="Z1118" i="11"/>
  <c r="Z1119" i="11"/>
  <c r="Z1120" i="11"/>
  <c r="Z1121" i="11"/>
  <c r="Z1122" i="11"/>
  <c r="Z1123" i="11"/>
  <c r="Z1124" i="11"/>
  <c r="Z1125" i="11"/>
  <c r="Z1126" i="11"/>
  <c r="Z1127" i="11"/>
  <c r="Z1128" i="11"/>
  <c r="Z1129" i="11"/>
  <c r="Z1130" i="11"/>
  <c r="Z1131" i="11"/>
  <c r="Z1132" i="11"/>
  <c r="Z1133" i="11"/>
  <c r="Z1134" i="11"/>
  <c r="Z1135" i="11"/>
  <c r="Z1136" i="11"/>
  <c r="Z1137" i="11"/>
  <c r="Z1138" i="11"/>
  <c r="Z1139" i="11"/>
  <c r="Z1140" i="11"/>
  <c r="Z1141" i="11"/>
  <c r="Z1142" i="11"/>
  <c r="Z1143" i="11"/>
  <c r="Z1144" i="11"/>
  <c r="Z1145" i="11"/>
  <c r="Z1146" i="11"/>
  <c r="Z1147" i="11"/>
  <c r="Z1148" i="11"/>
  <c r="Z1149" i="11"/>
  <c r="Z1150" i="11"/>
  <c r="Z1151" i="11"/>
  <c r="Z1152" i="11"/>
  <c r="Z1153" i="11"/>
  <c r="Z1154" i="11"/>
  <c r="Z1155" i="11"/>
  <c r="Z1156" i="11"/>
  <c r="Z1157" i="11"/>
  <c r="Z1158" i="11"/>
  <c r="Z1159" i="11"/>
  <c r="Z1160" i="11"/>
  <c r="Z1161" i="11"/>
  <c r="Z1162" i="11"/>
  <c r="Z1163" i="11"/>
  <c r="Z1164" i="11"/>
  <c r="Z1165" i="11"/>
  <c r="Z1166" i="11"/>
  <c r="Z1167" i="11"/>
  <c r="Z1168" i="11"/>
  <c r="Z1169" i="11"/>
  <c r="Z1170" i="11"/>
  <c r="Z1171" i="11"/>
  <c r="Z1172" i="11"/>
  <c r="Z1173" i="11"/>
  <c r="Z1174" i="11"/>
  <c r="Z1175" i="11"/>
  <c r="Z1176" i="11"/>
  <c r="Z1177" i="11"/>
  <c r="Z1178" i="11"/>
  <c r="Z1179" i="11"/>
  <c r="Z1180" i="11"/>
  <c r="Z1181" i="11"/>
  <c r="Z1182" i="11"/>
  <c r="Z1183" i="11"/>
  <c r="Z1184" i="11"/>
  <c r="Z1185" i="11"/>
  <c r="Z1186" i="11"/>
  <c r="Z1187" i="11"/>
  <c r="Z1188" i="11"/>
  <c r="Z1189" i="11"/>
  <c r="Z1190" i="11"/>
  <c r="Z1191" i="11"/>
  <c r="Z1192" i="11"/>
  <c r="Z1193" i="11"/>
  <c r="Z1194" i="11"/>
  <c r="Z1195" i="11"/>
  <c r="Z1196" i="11"/>
  <c r="Z1197" i="11"/>
  <c r="Z1198" i="11"/>
  <c r="Z1199" i="11"/>
  <c r="Z1200" i="11"/>
  <c r="Z1201" i="11"/>
  <c r="Z1202" i="11"/>
  <c r="Z1203" i="11"/>
  <c r="Z1204" i="11"/>
  <c r="Z1205" i="11"/>
  <c r="Z1206" i="11"/>
  <c r="Z1207" i="11"/>
  <c r="Z1208" i="11"/>
  <c r="Z1209" i="11"/>
  <c r="Z1210" i="11"/>
  <c r="Z1211" i="11"/>
  <c r="Z1212" i="11"/>
  <c r="Z1213" i="11"/>
  <c r="Z1214" i="11"/>
  <c r="Z1215" i="11"/>
  <c r="Z1216" i="11"/>
  <c r="Z1217" i="11"/>
  <c r="Z1218" i="11"/>
  <c r="Z1219" i="11"/>
  <c r="Z1220" i="11"/>
  <c r="Z1221" i="11"/>
  <c r="Z1222" i="11"/>
  <c r="Z1223" i="11"/>
  <c r="Z1224" i="11"/>
  <c r="Z1225" i="11"/>
  <c r="Z1226" i="11"/>
  <c r="Z1227" i="11"/>
  <c r="Z1228" i="11"/>
  <c r="Z1229" i="11"/>
  <c r="Z1230" i="11"/>
  <c r="Z1231" i="11"/>
  <c r="Z1232" i="11"/>
  <c r="Z1233" i="11"/>
  <c r="Z1234" i="11"/>
  <c r="Z1235" i="11"/>
  <c r="Z1236" i="11"/>
  <c r="Z1237" i="11"/>
  <c r="Z1238" i="11"/>
  <c r="Z1239" i="11"/>
  <c r="Z1240" i="11"/>
  <c r="Z1241" i="11"/>
  <c r="Z1242" i="11"/>
  <c r="Z1243" i="11"/>
  <c r="Z1244" i="11"/>
  <c r="Z1245" i="11"/>
  <c r="Z1246" i="11"/>
  <c r="Z1247" i="11"/>
  <c r="Z1248" i="11"/>
  <c r="Z1249" i="11"/>
  <c r="Z1250" i="11"/>
  <c r="Z1251" i="11"/>
  <c r="Z1252" i="11"/>
  <c r="Z1253" i="11"/>
  <c r="Z1254" i="11"/>
  <c r="Z1255" i="11"/>
  <c r="Z1256" i="11"/>
  <c r="Z1257" i="11"/>
  <c r="Z1258" i="11"/>
  <c r="Z1259" i="11"/>
  <c r="Z1260" i="11"/>
  <c r="Z1261" i="11"/>
  <c r="Z1262" i="11"/>
  <c r="Z1263" i="11"/>
  <c r="Z1264" i="11"/>
  <c r="Z1265" i="11"/>
  <c r="Z1266" i="11"/>
  <c r="Z1267" i="11"/>
  <c r="Z1268" i="11"/>
  <c r="Z1269" i="11"/>
  <c r="Z1270" i="11"/>
  <c r="Z1271" i="11"/>
  <c r="Z1272" i="11"/>
  <c r="Z1273" i="11"/>
  <c r="Z1274" i="11"/>
  <c r="Z1275" i="11"/>
  <c r="Z1276" i="11"/>
  <c r="Z1277" i="11"/>
  <c r="Z1278" i="11"/>
  <c r="Z1279" i="11"/>
  <c r="Z1280" i="11"/>
  <c r="Z1281" i="11"/>
  <c r="Z1282" i="11"/>
  <c r="Z1283" i="11"/>
  <c r="Z1284" i="11"/>
  <c r="Z1285" i="11"/>
  <c r="Z1286" i="11"/>
  <c r="Z1287" i="11"/>
  <c r="Z1288" i="11"/>
  <c r="Z1289" i="11"/>
  <c r="Z1290" i="11"/>
  <c r="Z1291" i="11"/>
  <c r="Z1292" i="11"/>
  <c r="Z1293" i="11"/>
  <c r="Z1294" i="11"/>
  <c r="Z1295" i="11"/>
  <c r="Z1296" i="11"/>
  <c r="Z1297" i="11"/>
  <c r="Z1298" i="11"/>
  <c r="Z1299" i="11"/>
  <c r="Z1300" i="11"/>
  <c r="Z1301" i="11"/>
  <c r="Z1302" i="11"/>
  <c r="Z1303" i="11"/>
  <c r="Z1304" i="11"/>
  <c r="Z1305" i="11"/>
  <c r="Z1306" i="11"/>
  <c r="Z1307" i="11"/>
  <c r="Z1308" i="11"/>
  <c r="Z1309" i="11"/>
  <c r="Z1310" i="11"/>
  <c r="Z1311" i="11"/>
  <c r="Z1312" i="11"/>
  <c r="Z1313" i="11"/>
  <c r="Z1314" i="11"/>
  <c r="Z1315" i="11"/>
  <c r="Z1316" i="11"/>
  <c r="Z1317" i="11"/>
  <c r="Z1318" i="11"/>
  <c r="Z1319" i="11"/>
  <c r="Z1320" i="11"/>
  <c r="Z1321" i="11"/>
  <c r="Z1322" i="11"/>
  <c r="Z1323" i="11"/>
  <c r="Z1324" i="11"/>
  <c r="Z1325" i="11"/>
  <c r="Z1326" i="11"/>
  <c r="Z1327" i="11"/>
  <c r="Z1328" i="11"/>
  <c r="Z1329" i="11"/>
  <c r="Z1330" i="11"/>
  <c r="Z1331" i="11"/>
  <c r="Z1332" i="11"/>
  <c r="Z1333" i="11"/>
  <c r="Z1334" i="11"/>
  <c r="Z1335" i="11"/>
  <c r="Z1336" i="11"/>
  <c r="Z1337" i="11"/>
  <c r="Z1338" i="11"/>
  <c r="Z1339" i="11"/>
  <c r="Z1340" i="11"/>
  <c r="Z1341" i="11"/>
  <c r="Z1342" i="11"/>
  <c r="Z1343" i="11"/>
  <c r="Z1344" i="11"/>
  <c r="Z1345" i="11"/>
  <c r="Z1346" i="11"/>
  <c r="Z1347" i="11"/>
  <c r="Z1348" i="11"/>
  <c r="Z1349" i="11"/>
  <c r="Z1350" i="11"/>
  <c r="Z1351" i="11"/>
  <c r="Z1352" i="11"/>
  <c r="Z1353" i="11"/>
  <c r="Z1354" i="11"/>
  <c r="Z1355" i="11"/>
  <c r="Z1356" i="11"/>
  <c r="Z1357" i="11"/>
  <c r="Z1358" i="11"/>
  <c r="Z1359" i="11"/>
  <c r="Z1360" i="11"/>
  <c r="Z1361" i="11"/>
  <c r="Z1362" i="11"/>
  <c r="Z1363" i="11"/>
  <c r="Z1364" i="11"/>
  <c r="Z1365" i="11"/>
  <c r="Z1366" i="11"/>
  <c r="Z1367" i="11"/>
  <c r="Z1368" i="11"/>
  <c r="Z1369" i="11"/>
  <c r="Z1370" i="11"/>
  <c r="Z1371" i="11"/>
  <c r="Z1372" i="11"/>
  <c r="Z1373" i="11"/>
  <c r="Z1374" i="11"/>
  <c r="Z1375" i="11"/>
  <c r="Z1376" i="11"/>
  <c r="Z1377" i="11"/>
  <c r="Z1378" i="11"/>
  <c r="Z1379" i="11"/>
  <c r="Z1380" i="11"/>
  <c r="Z1381" i="11"/>
  <c r="Z1382" i="11"/>
  <c r="Z1383" i="11"/>
  <c r="Z1384" i="11"/>
  <c r="Z1385" i="11"/>
  <c r="Z1386" i="11"/>
  <c r="Z1387" i="11"/>
  <c r="Z1388" i="11"/>
  <c r="Z1389" i="11"/>
  <c r="Z1390" i="11"/>
  <c r="Z1391" i="11"/>
  <c r="Z1392" i="11"/>
  <c r="Z1393" i="11"/>
  <c r="Z1394" i="11"/>
  <c r="Z1395" i="11"/>
  <c r="Z1396" i="11"/>
  <c r="Z1397" i="11"/>
  <c r="Z1398" i="11"/>
  <c r="Z1399" i="11"/>
  <c r="Z1400" i="11"/>
  <c r="Z1401" i="11"/>
  <c r="Z1402" i="11"/>
  <c r="Z1403" i="11"/>
  <c r="Z1404" i="11"/>
  <c r="Z1405" i="11"/>
  <c r="Z1406" i="11"/>
  <c r="Z1407" i="11"/>
  <c r="Z1408" i="11"/>
  <c r="Z1409" i="11"/>
  <c r="Z1410" i="11"/>
  <c r="Z1411" i="11"/>
  <c r="Z1412" i="11"/>
  <c r="Z1413" i="11"/>
  <c r="Z1414" i="11"/>
  <c r="Z1415" i="11"/>
  <c r="Z1416" i="11"/>
  <c r="Z1417" i="11"/>
  <c r="Z1418" i="11"/>
  <c r="Z1419" i="11"/>
  <c r="Z1420" i="11"/>
  <c r="Z1421" i="11"/>
  <c r="Z1422" i="11"/>
  <c r="Z1423" i="11"/>
  <c r="Z1424" i="11"/>
  <c r="Z1425" i="11"/>
  <c r="Z1426" i="11"/>
  <c r="Z1427" i="11"/>
  <c r="Z1428" i="11"/>
  <c r="Z1429" i="11"/>
  <c r="Z1430" i="11"/>
  <c r="Z1431" i="11"/>
  <c r="Z1432" i="11"/>
  <c r="Z1433" i="11"/>
  <c r="Z1434" i="11"/>
  <c r="Z1435" i="11"/>
  <c r="Z1436" i="11"/>
  <c r="Z1437" i="11"/>
  <c r="Z1438" i="11"/>
  <c r="Z1439" i="11"/>
  <c r="Z1440" i="11"/>
  <c r="Z1441" i="11"/>
  <c r="Z1442" i="11"/>
  <c r="Z1443" i="11"/>
  <c r="Z1444" i="11"/>
  <c r="Z1445" i="11"/>
  <c r="Z1446" i="11"/>
  <c r="Z1447" i="11"/>
  <c r="Z1448" i="11"/>
  <c r="Z1449" i="11"/>
  <c r="Z1450" i="11"/>
  <c r="Z1451" i="11"/>
  <c r="Z1452" i="11"/>
  <c r="Z1453" i="11"/>
  <c r="Z1454" i="11"/>
  <c r="Z1455" i="11"/>
  <c r="Z1456" i="11"/>
  <c r="Z1457" i="11"/>
  <c r="Z1458" i="11"/>
  <c r="Z1459" i="11"/>
  <c r="Z1460" i="11"/>
  <c r="Z1461" i="11"/>
  <c r="Z1462" i="11"/>
  <c r="Z1463" i="11"/>
  <c r="Z1464" i="11"/>
  <c r="Z1465" i="11"/>
  <c r="Z1466" i="11"/>
  <c r="Z1467" i="11"/>
  <c r="Z1468" i="11"/>
  <c r="Z1469" i="11"/>
  <c r="Z1470" i="11"/>
  <c r="Z1471" i="11"/>
  <c r="Z1472" i="11"/>
  <c r="Z1473" i="11"/>
  <c r="Z1474" i="11"/>
  <c r="Z1475" i="11"/>
  <c r="Z1476" i="11"/>
  <c r="Z1477" i="11"/>
  <c r="Z1478" i="11"/>
  <c r="Z1479" i="11"/>
  <c r="Z1480" i="11"/>
  <c r="Z1481" i="11"/>
  <c r="Z1482" i="11"/>
  <c r="Z1483" i="11"/>
  <c r="Z1484" i="11"/>
  <c r="Z1485" i="11"/>
  <c r="Z1486" i="11"/>
  <c r="Z1487" i="11"/>
  <c r="Z1488" i="11"/>
  <c r="Z1489" i="11"/>
  <c r="Z1490" i="11"/>
  <c r="Z1491" i="11"/>
  <c r="Z1492" i="11"/>
  <c r="Z1493" i="11"/>
  <c r="Z1494" i="11"/>
  <c r="Z1495" i="11"/>
  <c r="Z1496" i="11"/>
  <c r="Z1497" i="11"/>
  <c r="Z1498" i="11"/>
  <c r="Z1499" i="11"/>
  <c r="Z1500" i="11"/>
  <c r="Z1501" i="11"/>
  <c r="Z1502" i="11"/>
  <c r="Z1503" i="11"/>
  <c r="Z1504" i="11"/>
  <c r="Z1505" i="11"/>
  <c r="Z1506" i="11"/>
  <c r="Z1507" i="11"/>
  <c r="Z1508" i="11"/>
  <c r="Z1509" i="11"/>
  <c r="Z1510" i="11"/>
  <c r="Z1511" i="11"/>
  <c r="Z1512" i="11"/>
  <c r="Z1513" i="11"/>
  <c r="Z1514" i="11"/>
  <c r="Z1515" i="11"/>
  <c r="Z1516" i="11"/>
  <c r="Z1517" i="11"/>
  <c r="Z1518" i="11"/>
  <c r="Z1519" i="11"/>
  <c r="Z1520" i="11"/>
  <c r="Z1521" i="11"/>
  <c r="Z1522" i="11"/>
  <c r="Z1523" i="11"/>
  <c r="Z1524" i="11"/>
  <c r="Z1525" i="11"/>
  <c r="Z1526" i="11"/>
  <c r="Z1527" i="11"/>
  <c r="Z1528" i="11"/>
  <c r="Z1529" i="11"/>
  <c r="Z1530" i="11"/>
  <c r="Z1531" i="11"/>
  <c r="Z1532" i="11"/>
  <c r="Z1533" i="11"/>
  <c r="Z1534" i="11"/>
  <c r="Z1535" i="11"/>
  <c r="Z1536" i="11"/>
  <c r="Z1537" i="11"/>
  <c r="Z1538" i="11"/>
  <c r="Z1539" i="11"/>
  <c r="Z1540" i="11"/>
  <c r="Z1541" i="11"/>
  <c r="Z1542" i="11"/>
  <c r="Z1543" i="11"/>
  <c r="Z1544" i="11"/>
  <c r="Z1545" i="11"/>
  <c r="Z1546" i="11"/>
  <c r="Z1547" i="11"/>
  <c r="Z1548" i="11"/>
  <c r="Z1549" i="11"/>
  <c r="Z1550" i="11"/>
  <c r="Z1551" i="11"/>
  <c r="Z1552" i="11"/>
  <c r="Z1553" i="11"/>
  <c r="Z1554" i="11"/>
  <c r="Z1555" i="11"/>
  <c r="Z1556" i="11"/>
  <c r="Z1557" i="11"/>
  <c r="Z1558" i="11"/>
  <c r="Z1559" i="11"/>
  <c r="Z1560" i="11"/>
  <c r="Z1561" i="11"/>
  <c r="Z1562" i="11"/>
  <c r="Z1563" i="11"/>
  <c r="Z1564" i="11"/>
  <c r="Z1565" i="11"/>
  <c r="Z1566" i="11"/>
  <c r="Z1567" i="11"/>
  <c r="Z1568" i="11"/>
  <c r="Z1569" i="11"/>
  <c r="Z1570" i="11"/>
  <c r="Z1571" i="11"/>
  <c r="Z1572" i="11"/>
  <c r="Z1573" i="11"/>
  <c r="Z1574" i="11"/>
  <c r="Z1575" i="11"/>
  <c r="Z1576" i="11"/>
  <c r="Z1577" i="11"/>
  <c r="Z1578" i="11"/>
  <c r="Z1579" i="11"/>
  <c r="Z1580" i="11"/>
  <c r="Z1581" i="11"/>
  <c r="Z1582" i="11"/>
  <c r="Z1583" i="11"/>
  <c r="Z1584" i="11"/>
  <c r="Z1585" i="11"/>
  <c r="Z1586" i="11"/>
  <c r="Z1587" i="11"/>
  <c r="Z1588" i="11"/>
  <c r="Z1589" i="11"/>
  <c r="Z1590" i="11"/>
  <c r="Z1591" i="11"/>
  <c r="Z1592" i="11"/>
  <c r="Z1593" i="11"/>
  <c r="Z1594" i="11"/>
  <c r="Z1595" i="11"/>
  <c r="Z1596" i="11"/>
  <c r="Z1597" i="11"/>
  <c r="Z1598" i="11"/>
  <c r="Z1599" i="11"/>
  <c r="Z1600" i="11"/>
  <c r="Z1601" i="11"/>
  <c r="Z1602" i="11"/>
  <c r="Z1603" i="11"/>
  <c r="Z1604" i="11"/>
  <c r="Z1605" i="11"/>
  <c r="Z1606" i="11"/>
  <c r="Z1607" i="11"/>
  <c r="Z1608" i="11"/>
  <c r="Z1609" i="11"/>
  <c r="Z1610" i="11"/>
  <c r="Z1611" i="11"/>
  <c r="Z1612" i="11"/>
  <c r="Z1613" i="11"/>
  <c r="Z1614" i="11"/>
  <c r="Z1615" i="11"/>
  <c r="Z1616" i="11"/>
  <c r="Z1617" i="11"/>
  <c r="Z1618" i="11"/>
  <c r="Z1619" i="11"/>
  <c r="Z1620" i="11"/>
  <c r="Z1621" i="11"/>
  <c r="Z1622" i="11"/>
  <c r="Z1623" i="11"/>
  <c r="Z1624" i="11"/>
  <c r="Z1625" i="11"/>
  <c r="Z1626" i="11"/>
  <c r="Z1627" i="11"/>
  <c r="Z1628" i="11"/>
  <c r="Z1629" i="11"/>
  <c r="Z1630" i="11"/>
  <c r="Z1631" i="11"/>
  <c r="Z1632" i="11"/>
  <c r="Z1633" i="11"/>
  <c r="Z1634" i="11"/>
  <c r="Z1635" i="11"/>
  <c r="Z1636" i="11"/>
  <c r="Z1637" i="11"/>
  <c r="Z1638" i="11"/>
  <c r="Z1639" i="11"/>
  <c r="Z1640" i="11"/>
  <c r="Z1641" i="11"/>
  <c r="Z1642" i="11"/>
  <c r="Z1643" i="11"/>
  <c r="Z1644" i="11"/>
  <c r="Z1645" i="11"/>
  <c r="Z1646" i="11"/>
  <c r="Z1647" i="11"/>
  <c r="Z1648" i="11"/>
  <c r="Z1649" i="11"/>
  <c r="Z1650" i="11"/>
  <c r="Z1651" i="11"/>
  <c r="Z1652" i="11"/>
  <c r="Z1653" i="11"/>
  <c r="Z1654" i="11"/>
  <c r="Z1655" i="11"/>
  <c r="Z1656" i="11"/>
  <c r="Z1657" i="11"/>
  <c r="Z1658" i="11"/>
  <c r="Z1659" i="11"/>
  <c r="Z1660" i="11"/>
  <c r="Z1661" i="11"/>
  <c r="Z1662" i="11"/>
  <c r="Z1663" i="11"/>
  <c r="Z1664" i="11"/>
  <c r="Z1665" i="11"/>
  <c r="Z1666" i="11"/>
  <c r="Z1667" i="11"/>
  <c r="Z1668" i="11"/>
  <c r="Z1669" i="11"/>
  <c r="Z1670" i="11"/>
  <c r="Z1671" i="11"/>
  <c r="Z1672" i="11"/>
  <c r="Z1673" i="11"/>
  <c r="Z1674" i="11"/>
  <c r="Z1675" i="11"/>
  <c r="Z1676" i="11"/>
  <c r="Z1677" i="11"/>
  <c r="Z1678" i="11"/>
  <c r="Z1679" i="11"/>
  <c r="Z1680" i="11"/>
  <c r="Z1681" i="11"/>
  <c r="Z1682" i="11"/>
  <c r="Z1683" i="11"/>
  <c r="Z1684" i="11"/>
  <c r="Z1685" i="11"/>
  <c r="Z1686" i="11"/>
  <c r="Z1687" i="11"/>
  <c r="Z1688" i="11"/>
  <c r="Z1689" i="11"/>
  <c r="Z1690" i="11"/>
  <c r="Z1691" i="11"/>
  <c r="Z1692" i="11"/>
  <c r="Z1693" i="11"/>
  <c r="Z1694" i="11"/>
  <c r="Z1695" i="11"/>
  <c r="Z1696" i="11"/>
  <c r="Z1697" i="11"/>
  <c r="Z1698" i="11"/>
  <c r="Z1699" i="11"/>
  <c r="Z1700" i="11"/>
  <c r="Z1701" i="11"/>
  <c r="Z1702" i="11"/>
  <c r="Z1703" i="11"/>
  <c r="Z1704" i="11"/>
  <c r="Z1705" i="11"/>
  <c r="Z1706" i="11"/>
  <c r="Z1707" i="11"/>
  <c r="Z1708" i="11"/>
  <c r="Z1709" i="11"/>
  <c r="Z1710" i="11"/>
  <c r="Z1711" i="11"/>
  <c r="Z1712" i="11"/>
  <c r="Z1713" i="11"/>
  <c r="Z1714" i="11"/>
  <c r="Z1715" i="11"/>
  <c r="Z1716" i="11"/>
  <c r="Z1717" i="11"/>
  <c r="Z1718" i="11"/>
  <c r="Z1719" i="11"/>
  <c r="Z1720" i="11"/>
  <c r="Z1721" i="11"/>
  <c r="Z1722" i="11"/>
  <c r="Z1723" i="11"/>
  <c r="Z1724" i="11"/>
  <c r="Z1725" i="11"/>
  <c r="Z1726" i="11"/>
  <c r="Z1727" i="11"/>
  <c r="Z1728" i="11"/>
  <c r="Z1729" i="11"/>
  <c r="Z1730" i="11"/>
  <c r="Z1731" i="11"/>
  <c r="Z1732" i="11"/>
  <c r="Z1733" i="11"/>
  <c r="Z1734" i="11"/>
  <c r="Z1735" i="11"/>
  <c r="Z1736" i="11"/>
  <c r="Z1737" i="11"/>
  <c r="Z1738" i="11"/>
  <c r="Z1739" i="11"/>
  <c r="Z1740" i="11"/>
  <c r="Z1741" i="11"/>
  <c r="Z1742" i="11"/>
  <c r="Z1743" i="11"/>
  <c r="Z1744" i="11"/>
  <c r="Z1745" i="11"/>
  <c r="Z1746" i="11"/>
  <c r="Z1747" i="11"/>
  <c r="Z1748" i="11"/>
  <c r="Z1749" i="11"/>
  <c r="Z1750" i="11"/>
  <c r="Z1751" i="11"/>
  <c r="Z1752" i="11"/>
  <c r="Z1753" i="11"/>
  <c r="Z1754" i="11"/>
  <c r="Z1755" i="11"/>
  <c r="Z1756" i="11"/>
  <c r="Z1757" i="11"/>
  <c r="Z1758" i="11"/>
  <c r="Z1759" i="11"/>
  <c r="Z1760" i="11"/>
  <c r="Z1761" i="11"/>
  <c r="Z1762" i="11"/>
  <c r="Z1763" i="11"/>
  <c r="Z1764" i="11"/>
  <c r="Z1765" i="11"/>
  <c r="Z1766" i="11"/>
  <c r="Z1767" i="11"/>
  <c r="Z1768" i="11"/>
  <c r="Z1769" i="11"/>
  <c r="Z1770" i="11"/>
  <c r="Z1771" i="11"/>
  <c r="Z1772" i="11"/>
  <c r="Z1773" i="11"/>
  <c r="Z1774" i="11"/>
  <c r="Z1775" i="11"/>
  <c r="Z1776" i="11"/>
  <c r="Z1777" i="11"/>
  <c r="Z1778" i="11"/>
  <c r="Z1779" i="11"/>
  <c r="Z1780" i="11"/>
  <c r="Z1781" i="11"/>
  <c r="Z1782" i="11"/>
  <c r="Z1783" i="11"/>
  <c r="Z1784" i="11"/>
  <c r="Z1785" i="11"/>
  <c r="Z1786" i="11"/>
  <c r="Z1787" i="11"/>
  <c r="Z1788" i="11"/>
  <c r="Z1789" i="11"/>
  <c r="Z1790" i="11"/>
  <c r="Z1791" i="11"/>
  <c r="Z1792" i="11"/>
  <c r="Z1793" i="11"/>
  <c r="Z1794" i="11"/>
  <c r="Z1795" i="11"/>
  <c r="Z1796" i="11"/>
  <c r="Z1797" i="11"/>
  <c r="Z1798" i="11"/>
  <c r="Z1799" i="11"/>
  <c r="Z1800" i="11"/>
  <c r="Z1801" i="11"/>
  <c r="Z1802" i="11"/>
  <c r="Z1803" i="11"/>
  <c r="Z1804" i="11"/>
  <c r="Z1805" i="11"/>
  <c r="Z1806" i="11"/>
  <c r="Z1807" i="11"/>
  <c r="Z1808" i="11"/>
  <c r="Z1809" i="11"/>
  <c r="Z1810" i="11"/>
  <c r="Z1811" i="11"/>
  <c r="Z1812" i="11"/>
  <c r="Z1813" i="11"/>
  <c r="Z1814" i="11"/>
  <c r="Z1815" i="11"/>
  <c r="Z1816" i="11"/>
  <c r="Z1817" i="11"/>
  <c r="Z1818" i="11"/>
  <c r="Z1819" i="11"/>
  <c r="Z1820" i="11"/>
  <c r="Z1821" i="11"/>
  <c r="Z1822" i="11"/>
  <c r="Z1823" i="11"/>
  <c r="Z1824" i="11"/>
  <c r="Z1825" i="11"/>
  <c r="Z1826" i="11"/>
  <c r="Z1827" i="11"/>
  <c r="Z1828" i="11"/>
  <c r="Z1829" i="11"/>
  <c r="Z1830" i="11"/>
  <c r="Z1831" i="11"/>
  <c r="Z1832" i="11"/>
  <c r="Z1833" i="11"/>
  <c r="Z1834" i="11"/>
  <c r="Z1835" i="11"/>
  <c r="Z1836" i="11"/>
  <c r="Z1837" i="11"/>
  <c r="Z1838" i="11"/>
  <c r="Z1839" i="11"/>
  <c r="Z1840" i="11"/>
  <c r="Z1841" i="11"/>
  <c r="Z1842" i="11"/>
  <c r="Z1843" i="11"/>
  <c r="Z1844" i="11"/>
  <c r="Z1845" i="11"/>
  <c r="Z1846" i="11"/>
  <c r="Z1847" i="11"/>
  <c r="Z1848" i="11"/>
  <c r="Z1849" i="11"/>
  <c r="Z1850" i="11"/>
  <c r="Z1851" i="11"/>
  <c r="Z1852" i="11"/>
  <c r="Z1853" i="11"/>
  <c r="Z1854" i="11"/>
  <c r="Z1855" i="11"/>
  <c r="Z1856" i="11"/>
  <c r="Z1857" i="11"/>
  <c r="Z1858" i="11"/>
  <c r="Z1859" i="11"/>
  <c r="Z1860" i="11"/>
  <c r="Z1861" i="11"/>
  <c r="Z1862" i="11"/>
  <c r="Z1863" i="11"/>
  <c r="Z1864" i="11"/>
  <c r="Z1865" i="11"/>
  <c r="Z1866" i="11"/>
  <c r="Z1867" i="11"/>
  <c r="Z1868" i="11"/>
  <c r="Z1869" i="11"/>
  <c r="Z1870" i="11"/>
  <c r="Z1871" i="11"/>
  <c r="Z1872" i="11"/>
  <c r="Z1873" i="11"/>
  <c r="Z1874" i="11"/>
  <c r="Z1875" i="11"/>
  <c r="Z1876" i="11"/>
  <c r="Z1877" i="11"/>
  <c r="Z1878" i="11"/>
  <c r="Z1879" i="11"/>
  <c r="Z1880" i="11"/>
  <c r="Z1881" i="11"/>
  <c r="Z1882" i="11"/>
  <c r="Z1883" i="11"/>
  <c r="Z1884" i="11"/>
  <c r="Z1885" i="11"/>
  <c r="Z1886" i="11"/>
  <c r="Z1887" i="11"/>
  <c r="Z1888" i="11"/>
  <c r="Z1889" i="11"/>
  <c r="Z1890" i="11"/>
  <c r="Z1891" i="11"/>
  <c r="Z1892" i="11"/>
  <c r="Z1893" i="11"/>
  <c r="Z1894" i="11"/>
  <c r="Z1895" i="11"/>
  <c r="Z1896" i="11"/>
  <c r="Z1897" i="11"/>
  <c r="Z1898" i="11"/>
  <c r="Z1899" i="11"/>
  <c r="Z1900" i="11"/>
  <c r="Z1901" i="11"/>
  <c r="Z1902" i="11"/>
  <c r="Z1903" i="11"/>
  <c r="Z1904" i="11"/>
  <c r="Z1905" i="11"/>
  <c r="Z1906" i="11"/>
  <c r="Z1907" i="11"/>
  <c r="Z1908" i="11"/>
  <c r="Z1909" i="11"/>
  <c r="Z1910" i="11"/>
  <c r="Z1911" i="11"/>
  <c r="Z1912" i="11"/>
  <c r="Z1913" i="11"/>
  <c r="Z1914" i="11"/>
  <c r="Z1915" i="11"/>
  <c r="Z1916" i="11"/>
  <c r="Z1917" i="11"/>
  <c r="Z1918" i="11"/>
  <c r="Z1919" i="11"/>
  <c r="Z1920" i="11"/>
  <c r="Z1921" i="11"/>
  <c r="Z1922" i="11"/>
  <c r="Z1923" i="11"/>
  <c r="Z1924" i="11"/>
  <c r="Z1925" i="11"/>
  <c r="Z1926" i="11"/>
  <c r="Z1927" i="11"/>
  <c r="Z1928" i="11"/>
  <c r="Z1929" i="11"/>
  <c r="Z1930" i="11"/>
  <c r="Z1931" i="11"/>
  <c r="Z1932" i="11"/>
  <c r="Z1933" i="11"/>
  <c r="Z1934" i="11"/>
  <c r="Z1935" i="11"/>
  <c r="Z1936" i="11"/>
  <c r="Z1937" i="11"/>
  <c r="Z1938" i="11"/>
  <c r="Z1939" i="11"/>
  <c r="Z1940" i="11"/>
  <c r="Z1941" i="11"/>
  <c r="Z1942" i="11"/>
  <c r="Z1943" i="11"/>
  <c r="Z1944" i="11"/>
  <c r="Z1945" i="11"/>
  <c r="Z1946" i="11"/>
  <c r="Z1947" i="11"/>
  <c r="Z1948" i="11"/>
  <c r="Z1949" i="11"/>
  <c r="Z1950" i="11"/>
  <c r="Z1951" i="11"/>
  <c r="Z1952" i="11"/>
  <c r="Z1953" i="11"/>
  <c r="Z1954" i="11"/>
  <c r="Z1955" i="11"/>
  <c r="Z1956" i="11"/>
  <c r="Z1957" i="11"/>
  <c r="Z1958" i="11"/>
  <c r="Z1959" i="11"/>
  <c r="Z1960" i="11"/>
  <c r="Z1961" i="11"/>
  <c r="Z1962" i="11"/>
  <c r="Z1963" i="11"/>
  <c r="Z1964" i="11"/>
  <c r="Z1965" i="11"/>
  <c r="Z1966" i="11"/>
  <c r="Z1967" i="11"/>
  <c r="Z1968" i="11"/>
  <c r="Z1969" i="11"/>
  <c r="Z1970" i="11"/>
  <c r="Z1971" i="11"/>
  <c r="Z1972" i="11"/>
  <c r="Z1973" i="11"/>
  <c r="Z1974" i="11"/>
  <c r="Z1975" i="11"/>
  <c r="Z1976" i="11"/>
  <c r="Z1977" i="11"/>
  <c r="Z1978" i="11"/>
  <c r="Z1979" i="11"/>
  <c r="Z1980" i="11"/>
  <c r="Z1981" i="11"/>
  <c r="Z1982" i="11"/>
  <c r="Z1983" i="11"/>
  <c r="Z1984" i="11"/>
  <c r="Z1985" i="11"/>
  <c r="Z1986" i="11"/>
  <c r="Z1987" i="11"/>
  <c r="Z1988" i="11"/>
  <c r="Z1989" i="11"/>
  <c r="Z1990" i="11"/>
  <c r="Z1991" i="11"/>
  <c r="Z1992" i="11"/>
  <c r="Z1993" i="11"/>
  <c r="Z1994" i="11"/>
  <c r="Z1995" i="11"/>
  <c r="Z1996" i="11"/>
  <c r="Z1997" i="11"/>
  <c r="Z1998" i="11"/>
  <c r="Z1999" i="11"/>
  <c r="Z2000" i="11"/>
  <c r="Z2001" i="11"/>
  <c r="Z2002" i="11"/>
  <c r="Z2003" i="11"/>
  <c r="Z2004" i="11"/>
  <c r="Z2005" i="11"/>
  <c r="Z2006" i="11"/>
  <c r="Z2007" i="11"/>
  <c r="Z2008" i="11"/>
  <c r="Z2009" i="11"/>
  <c r="Z2010" i="11"/>
  <c r="Z2011" i="11"/>
  <c r="Z2012" i="11"/>
  <c r="Z2013" i="11"/>
  <c r="Z2014" i="11"/>
  <c r="Z2015" i="11"/>
  <c r="Z2016" i="11"/>
  <c r="Z2017" i="11"/>
  <c r="Z2018" i="11"/>
  <c r="Z2019" i="11"/>
  <c r="Z2020" i="11"/>
  <c r="Z2021" i="11"/>
  <c r="Z2022" i="11"/>
  <c r="Z2023" i="11"/>
  <c r="Z2024" i="11"/>
  <c r="Z2025" i="11"/>
  <c r="Z2026" i="11"/>
  <c r="Z2027" i="11"/>
  <c r="Z2028" i="11"/>
  <c r="Z2029" i="11"/>
  <c r="Z2030" i="11"/>
  <c r="Z2031" i="11"/>
  <c r="Z2032" i="11"/>
  <c r="Z2033" i="11"/>
  <c r="Z2034" i="11"/>
  <c r="Z2035" i="11"/>
  <c r="Z2036" i="11"/>
  <c r="Z2037" i="11"/>
  <c r="Z2038" i="11"/>
  <c r="Z2039" i="11"/>
  <c r="Z2040" i="11"/>
  <c r="Z2041" i="11"/>
  <c r="Z2042" i="11"/>
  <c r="Z2043" i="11"/>
  <c r="Z2044" i="11"/>
  <c r="Z2045" i="11"/>
  <c r="Z2046" i="11"/>
  <c r="Z2047" i="11"/>
  <c r="Z2048" i="11"/>
  <c r="Z2049" i="11"/>
  <c r="Z2050" i="11"/>
  <c r="Z2051" i="11"/>
  <c r="Z2052" i="11"/>
  <c r="Z2053" i="11"/>
  <c r="Z2054" i="11"/>
  <c r="Z2055" i="11"/>
  <c r="Z2056" i="11"/>
  <c r="Z2057" i="11"/>
  <c r="Z2058" i="11"/>
  <c r="Z2059" i="11"/>
  <c r="Z2060" i="11"/>
  <c r="Z2061" i="11"/>
  <c r="Z2062" i="11"/>
  <c r="Z2063" i="11"/>
  <c r="Z2064" i="11"/>
  <c r="Z2065" i="11"/>
  <c r="Z2066" i="11"/>
  <c r="Z2067" i="11"/>
  <c r="Z2068" i="11"/>
  <c r="Z2069" i="11"/>
  <c r="Z2070" i="11"/>
  <c r="Z2071" i="11"/>
  <c r="Z2072" i="11"/>
  <c r="Z2073" i="11"/>
  <c r="Z2074" i="11"/>
  <c r="Z2075" i="11"/>
  <c r="Z2076" i="11"/>
  <c r="Z2077" i="11"/>
  <c r="Z2078" i="11"/>
  <c r="Z2079" i="11"/>
  <c r="Z2080" i="11"/>
  <c r="Z2081" i="11"/>
  <c r="Z2082" i="11"/>
  <c r="Z2083" i="11"/>
  <c r="Z2084" i="11"/>
  <c r="Z2085" i="11"/>
  <c r="Z2086" i="11"/>
  <c r="Z2087" i="11"/>
  <c r="Z2088" i="11"/>
  <c r="Z2089" i="11"/>
  <c r="Z2090" i="11"/>
  <c r="Z2091" i="11"/>
  <c r="Z2092" i="11"/>
  <c r="Z2093" i="11"/>
  <c r="Z2094" i="11"/>
  <c r="Z2095" i="11"/>
  <c r="Z2096" i="11"/>
  <c r="Z2097" i="11"/>
  <c r="Z2098" i="11"/>
  <c r="Z2099" i="11"/>
  <c r="Z2100" i="11"/>
  <c r="Z2101" i="11"/>
  <c r="Z2102" i="11"/>
  <c r="Z2103" i="11"/>
  <c r="Z2104" i="11"/>
  <c r="Z2105" i="11"/>
  <c r="Z2106" i="11"/>
  <c r="Z2107" i="11"/>
  <c r="Z2108" i="11"/>
  <c r="Z2109" i="11"/>
  <c r="Z2110" i="11"/>
  <c r="Z2111" i="11"/>
  <c r="Z2112" i="11"/>
  <c r="Z2113" i="11"/>
  <c r="Z2114" i="11"/>
  <c r="Z2115" i="11"/>
  <c r="Z2116" i="11"/>
  <c r="Z2117" i="11"/>
  <c r="Z2118" i="11"/>
  <c r="Z2119" i="11"/>
  <c r="Z2120" i="11"/>
  <c r="Z2121" i="11"/>
  <c r="Z2122" i="11"/>
  <c r="Z2123" i="11"/>
  <c r="Z2124" i="11"/>
  <c r="Z2125" i="11"/>
  <c r="Z2126" i="11"/>
  <c r="Z2127" i="11"/>
  <c r="Z2128" i="11"/>
  <c r="Z2129" i="11"/>
  <c r="Z2130" i="11"/>
  <c r="Z2131" i="11"/>
  <c r="Z2132" i="11"/>
  <c r="Z2133" i="11"/>
  <c r="Z2134" i="11"/>
  <c r="Z2135" i="11"/>
  <c r="Z2136" i="11"/>
  <c r="Z2137" i="11"/>
  <c r="Z2138" i="11"/>
  <c r="Z2139" i="11"/>
  <c r="Z2140" i="11"/>
  <c r="Z2141" i="11"/>
  <c r="Z2142" i="11"/>
  <c r="Z2143" i="11"/>
  <c r="Z2144" i="11"/>
  <c r="Z2145" i="11"/>
  <c r="Z2146" i="11"/>
  <c r="Z2147" i="11"/>
  <c r="Z2148" i="11"/>
  <c r="Z2149" i="11"/>
  <c r="Z2150" i="11"/>
  <c r="Z2151" i="11"/>
  <c r="Z2152" i="11"/>
  <c r="Z2153" i="11"/>
  <c r="Z2154" i="11"/>
  <c r="Z2155" i="11"/>
  <c r="Z2156" i="11"/>
  <c r="Z2157" i="11"/>
  <c r="Z2158" i="11"/>
  <c r="Z2159" i="11"/>
  <c r="Z2160" i="11"/>
  <c r="Z2161" i="11"/>
  <c r="Z2162" i="11"/>
  <c r="Z2163" i="11"/>
  <c r="Z2164" i="11"/>
  <c r="Z2165" i="11"/>
  <c r="Z2166" i="11"/>
  <c r="Z2167" i="11"/>
  <c r="Z2168" i="11"/>
  <c r="Z2169" i="11"/>
  <c r="Z2170" i="11"/>
  <c r="Z2171" i="11"/>
  <c r="Z2172" i="11"/>
  <c r="Z2173" i="11"/>
  <c r="Z2174" i="11"/>
  <c r="Z2175" i="11"/>
  <c r="Z2176" i="11"/>
  <c r="Z2177" i="11"/>
  <c r="Z2178" i="11"/>
  <c r="Z2179" i="11"/>
  <c r="Z2180" i="11"/>
  <c r="Z2181" i="11"/>
  <c r="Z2182" i="11"/>
  <c r="Z2183" i="11"/>
  <c r="Z2184" i="11"/>
  <c r="Z2185" i="11"/>
  <c r="Z2186" i="11"/>
  <c r="Z2187" i="11"/>
  <c r="Z2188" i="11"/>
  <c r="Z2189" i="11"/>
  <c r="Z2190" i="11"/>
  <c r="Z2191" i="11"/>
  <c r="Z2192" i="11"/>
  <c r="Z2193" i="11"/>
  <c r="Z2194" i="11"/>
  <c r="Z2195" i="11"/>
  <c r="Z2196" i="11"/>
  <c r="Z2197" i="11"/>
  <c r="Z2198" i="11"/>
  <c r="Z2199" i="11"/>
  <c r="Z2200" i="11"/>
  <c r="Z2201" i="11"/>
  <c r="Z2202" i="11"/>
  <c r="Z2203" i="11"/>
  <c r="Z2204" i="11"/>
  <c r="Z2205" i="11"/>
  <c r="Z2206" i="11"/>
  <c r="Z2207" i="11"/>
  <c r="Z2208" i="11"/>
  <c r="Z2209" i="11"/>
  <c r="Z2210" i="11"/>
  <c r="Z2211" i="11"/>
  <c r="Z2212" i="11"/>
  <c r="Z2213" i="11"/>
  <c r="Z2214" i="11"/>
  <c r="Z2215" i="11"/>
  <c r="Z2216" i="11"/>
  <c r="Z2217" i="11"/>
  <c r="Z2218" i="11"/>
  <c r="Z2219" i="11"/>
  <c r="Z2220" i="11"/>
  <c r="Z2221" i="11"/>
  <c r="Z2222" i="11"/>
  <c r="Z2223" i="11"/>
  <c r="Z2224" i="11"/>
  <c r="Z2225" i="11"/>
  <c r="Z2226" i="11"/>
  <c r="Z2227" i="11"/>
  <c r="Z2228" i="11"/>
  <c r="Z2229" i="11"/>
  <c r="Z2230" i="11"/>
  <c r="Z2231" i="11"/>
  <c r="Z2232" i="11"/>
  <c r="Z2233" i="11"/>
  <c r="Z2234" i="11"/>
  <c r="Z2235" i="11"/>
  <c r="Z2236" i="11"/>
  <c r="Z2237" i="11"/>
  <c r="Z2238" i="11"/>
  <c r="Z2239" i="11"/>
  <c r="Z2240" i="11"/>
  <c r="Z2241" i="11"/>
  <c r="Z2242" i="11"/>
  <c r="Z2243" i="11"/>
  <c r="Z2244" i="11"/>
  <c r="Z2245" i="11"/>
  <c r="Z2246" i="11"/>
  <c r="Z2247" i="11"/>
  <c r="Z2248" i="11"/>
  <c r="Z2249" i="11"/>
  <c r="Z2250" i="11"/>
  <c r="Z2251" i="11"/>
  <c r="Z2252" i="11"/>
  <c r="Z2253" i="11"/>
  <c r="Z2254" i="11"/>
  <c r="Z2255" i="11"/>
  <c r="Z2256" i="11"/>
  <c r="Z2257" i="11"/>
  <c r="Z2258" i="11"/>
  <c r="Z2259" i="11"/>
  <c r="Z2260" i="11"/>
  <c r="Z2261" i="11"/>
  <c r="Z2262" i="11"/>
  <c r="Z2263" i="11"/>
  <c r="Z2264" i="11"/>
  <c r="Z2265" i="11"/>
  <c r="Z2266" i="11"/>
  <c r="Z2267" i="11"/>
  <c r="Z2268" i="11"/>
  <c r="Z2269" i="11"/>
  <c r="Z2270" i="11"/>
  <c r="Z2271" i="11"/>
  <c r="Z2272" i="11"/>
  <c r="Z2273" i="11"/>
  <c r="Z2274" i="11"/>
  <c r="Z2275" i="11"/>
  <c r="Z2276" i="11"/>
  <c r="Z2277" i="11"/>
  <c r="Z2278" i="11"/>
  <c r="Z2279" i="11"/>
  <c r="Z2280" i="11"/>
  <c r="Z2281" i="11"/>
  <c r="Z2282" i="11"/>
  <c r="Z2283" i="11"/>
  <c r="Z2284" i="11"/>
  <c r="Z2285" i="11"/>
  <c r="Z2286" i="11"/>
  <c r="Z2287" i="11"/>
  <c r="Z2288" i="11"/>
  <c r="Z2289" i="11"/>
  <c r="Z2290" i="11"/>
  <c r="Z2291" i="11"/>
  <c r="Z2292" i="11"/>
  <c r="Z2293" i="11"/>
  <c r="Z2294" i="11"/>
  <c r="Z2295" i="11"/>
  <c r="Z2296" i="11"/>
  <c r="Z2297" i="11"/>
  <c r="Z2298" i="11"/>
  <c r="Z2299" i="11"/>
  <c r="Z2300" i="11"/>
  <c r="Z2301" i="11"/>
  <c r="Z2302" i="11"/>
  <c r="Z2303" i="11"/>
  <c r="Z2304" i="11"/>
  <c r="Z2305" i="11"/>
  <c r="Z2306" i="11"/>
  <c r="Z2307" i="11"/>
  <c r="Z2308" i="11"/>
  <c r="Z2309" i="11"/>
  <c r="Z2310" i="11"/>
  <c r="Z2311" i="11"/>
  <c r="Z2312" i="11"/>
  <c r="Z2313" i="11"/>
  <c r="Z2314" i="11"/>
  <c r="Z2315" i="11"/>
  <c r="Z2316" i="11"/>
  <c r="Z2317" i="11"/>
  <c r="Z2318" i="11"/>
  <c r="Z2319" i="11"/>
  <c r="Z2320" i="11"/>
  <c r="Z2321" i="11"/>
  <c r="Z2322" i="11"/>
  <c r="Z2323" i="11"/>
  <c r="Z2324" i="11"/>
  <c r="Z2325" i="11"/>
  <c r="Z2326" i="11"/>
  <c r="Z2327" i="11"/>
  <c r="Z2328" i="11"/>
  <c r="Z2329" i="11"/>
  <c r="Z2330" i="11"/>
  <c r="Z2331" i="11"/>
  <c r="Z2332" i="11"/>
  <c r="Z2333" i="11"/>
  <c r="Z2334" i="11"/>
  <c r="Z2335" i="11"/>
  <c r="Z2336" i="11"/>
  <c r="Z2337" i="11"/>
  <c r="Z2338" i="11"/>
  <c r="Z2339" i="11"/>
  <c r="Z2340" i="11"/>
  <c r="Z2341" i="11"/>
  <c r="Z2342" i="11"/>
  <c r="Z2343" i="11"/>
  <c r="Z2344" i="11"/>
  <c r="Z2345" i="11"/>
  <c r="Z2346" i="11"/>
  <c r="Z2347" i="11"/>
  <c r="Z2348" i="11"/>
  <c r="Z2349" i="11"/>
  <c r="Z2350" i="11"/>
  <c r="Z2351" i="11"/>
  <c r="Z2352" i="11"/>
  <c r="Z2353" i="11"/>
  <c r="Z2354" i="11"/>
  <c r="Z2355" i="11"/>
  <c r="Z2356" i="11"/>
  <c r="Z2357" i="11"/>
  <c r="Z2358" i="11"/>
  <c r="Z2359" i="11"/>
  <c r="Z2360" i="11"/>
  <c r="Z2361" i="11"/>
  <c r="Z2362" i="11"/>
  <c r="Z2363" i="11"/>
  <c r="Z2364" i="11"/>
  <c r="Z2365" i="11"/>
  <c r="Z2366" i="11"/>
  <c r="Z2367" i="11"/>
  <c r="Z2368" i="11"/>
  <c r="Z2369" i="11"/>
  <c r="Z2370" i="11"/>
  <c r="Z2371" i="11"/>
  <c r="Z2372" i="11"/>
  <c r="Z2373" i="11"/>
  <c r="Z2374" i="11"/>
  <c r="Z2375" i="11"/>
  <c r="Z2376" i="11"/>
  <c r="Z2377" i="11"/>
  <c r="Z2378" i="11"/>
  <c r="Z2379" i="11"/>
  <c r="Z2380" i="11"/>
  <c r="Z2381" i="11"/>
  <c r="Z2382" i="11"/>
  <c r="Z2383" i="11"/>
  <c r="Z2384" i="11"/>
  <c r="Z2385" i="11"/>
  <c r="Z2386" i="11"/>
  <c r="Z2387" i="11"/>
  <c r="Z2388" i="11"/>
  <c r="Z2389" i="11"/>
  <c r="Z2390" i="11"/>
  <c r="Z2391" i="11"/>
  <c r="Z2392" i="11"/>
  <c r="Z2393" i="11"/>
  <c r="Z2394" i="11"/>
  <c r="Z2395" i="11"/>
  <c r="Z2396" i="11"/>
  <c r="Z2397" i="11"/>
  <c r="Z2398" i="11"/>
  <c r="Z2399" i="11"/>
  <c r="Z2400" i="11"/>
  <c r="Z2401" i="11"/>
  <c r="Z2402" i="11"/>
  <c r="Z2403" i="11"/>
  <c r="Z2404" i="11"/>
  <c r="Z2405" i="11"/>
  <c r="Z2406" i="11"/>
  <c r="Z2407" i="11"/>
  <c r="Z2408" i="11"/>
  <c r="Z2409" i="11"/>
  <c r="Z2410" i="11"/>
  <c r="Z2411" i="11"/>
  <c r="Z2412" i="11"/>
  <c r="Z2413" i="11"/>
  <c r="Z2414" i="11"/>
  <c r="Z2415" i="11"/>
  <c r="Z2416" i="11"/>
  <c r="Z2417" i="11"/>
  <c r="Z2418" i="11"/>
  <c r="Z2419" i="11"/>
  <c r="Z2420" i="11"/>
  <c r="Z2421" i="11"/>
  <c r="Z2422" i="11"/>
  <c r="Z2423" i="11"/>
  <c r="Z2424" i="11"/>
  <c r="Z2425" i="11"/>
  <c r="Z2426" i="11"/>
  <c r="Z2427" i="11"/>
  <c r="Z2428" i="11"/>
  <c r="Z2429" i="11"/>
  <c r="Z2430" i="11"/>
  <c r="Z2431" i="11"/>
  <c r="Z2432" i="11"/>
  <c r="Z2433" i="11"/>
  <c r="Z2434" i="11"/>
  <c r="Z2435" i="11"/>
  <c r="Z2436" i="11"/>
  <c r="Z2437" i="11"/>
  <c r="Z2438" i="11"/>
  <c r="Z2439" i="11"/>
  <c r="Z2440" i="11"/>
  <c r="Z2441" i="11"/>
  <c r="Z2442" i="11"/>
  <c r="Z2443" i="11"/>
  <c r="Z2444" i="11"/>
  <c r="Z2445" i="11"/>
  <c r="Z2446" i="11"/>
  <c r="Z2447" i="11"/>
  <c r="Z2448" i="11"/>
  <c r="Z2449" i="11"/>
  <c r="Z2450" i="11"/>
  <c r="Z2451" i="11"/>
  <c r="Z2452" i="11"/>
  <c r="Z2453" i="11"/>
  <c r="Z2454" i="11"/>
  <c r="Z2455" i="11"/>
  <c r="Z2456" i="11"/>
  <c r="Z2457" i="11"/>
  <c r="Z2458" i="11"/>
  <c r="Z2459" i="11"/>
  <c r="Z2460" i="11"/>
  <c r="Z2461" i="11"/>
  <c r="Z2462" i="11"/>
  <c r="Z2463" i="11"/>
  <c r="Z2464" i="11"/>
  <c r="Z2465" i="11"/>
  <c r="Z2466" i="11"/>
  <c r="Z2467" i="11"/>
  <c r="Z2468" i="11"/>
  <c r="Z2469" i="11"/>
  <c r="Z2470" i="11"/>
  <c r="Z2471" i="11"/>
  <c r="Z2472" i="11"/>
  <c r="Z2473" i="11"/>
  <c r="Z2474" i="11"/>
  <c r="Z2475" i="11"/>
  <c r="Z2476" i="11"/>
  <c r="Z2477" i="11"/>
  <c r="Z2478" i="11"/>
  <c r="Z2479" i="11"/>
  <c r="Z2480" i="11"/>
  <c r="Z2481" i="11"/>
  <c r="Z2482" i="11"/>
  <c r="Z2483" i="11"/>
  <c r="Z2484" i="11"/>
  <c r="Z2485" i="11"/>
  <c r="Z2486" i="11"/>
  <c r="Z2487" i="11"/>
  <c r="Z2488" i="11"/>
  <c r="Z2489" i="11"/>
  <c r="Z2490" i="11"/>
  <c r="Z2491" i="11"/>
  <c r="Z2492" i="11"/>
  <c r="Z2493" i="11"/>
  <c r="Z2494" i="11"/>
  <c r="Z2495" i="11"/>
  <c r="Z2496" i="11"/>
  <c r="Z2497" i="11"/>
  <c r="Z2498" i="11"/>
  <c r="Z2499" i="11"/>
  <c r="Z2500" i="11"/>
  <c r="Z2501" i="11"/>
  <c r="Z2502" i="11"/>
  <c r="Z2503" i="11"/>
  <c r="Z2504" i="11"/>
  <c r="Z2505" i="11"/>
  <c r="Z2506" i="11"/>
  <c r="Z2507" i="11"/>
  <c r="Z2508" i="11"/>
  <c r="Z2509" i="11"/>
  <c r="Z2510" i="11"/>
  <c r="Z2511" i="11"/>
  <c r="Z2512" i="11"/>
  <c r="Z2513" i="11"/>
  <c r="Z2514" i="11"/>
  <c r="Z2515" i="11"/>
  <c r="Z2516" i="11"/>
  <c r="Z2517" i="11"/>
  <c r="Z2518" i="11"/>
  <c r="Z2519" i="11"/>
  <c r="Z2520" i="11"/>
  <c r="Z2521" i="11"/>
  <c r="Z2522" i="11"/>
  <c r="Z2523" i="11"/>
  <c r="Z2524" i="11"/>
  <c r="Z2525" i="11"/>
  <c r="Z2526" i="11"/>
  <c r="Z2527" i="11"/>
  <c r="Z2528" i="11"/>
  <c r="Z2529" i="11"/>
  <c r="Z2530" i="11"/>
  <c r="Z2531" i="11"/>
  <c r="Z2532" i="11"/>
  <c r="Z2533" i="11"/>
  <c r="Z2534" i="11"/>
  <c r="Z2535" i="11"/>
  <c r="Z2536" i="11"/>
  <c r="Z2537" i="11"/>
  <c r="Z2538" i="11"/>
  <c r="Z2539" i="11"/>
  <c r="Z2540" i="11"/>
  <c r="Z2541" i="11"/>
  <c r="Z2542" i="11"/>
  <c r="Z2543" i="11"/>
  <c r="Z2544" i="11"/>
  <c r="Z2545" i="11"/>
  <c r="Z2546" i="11"/>
  <c r="Z2547" i="11"/>
  <c r="Z2548" i="11"/>
  <c r="Z2549" i="11"/>
  <c r="Z2550" i="11"/>
  <c r="Z2551" i="11"/>
  <c r="Z2552" i="11"/>
  <c r="Z2553" i="11"/>
  <c r="Z2554" i="11"/>
  <c r="Z2555" i="11"/>
  <c r="Z2556" i="11"/>
  <c r="Z2557" i="11"/>
  <c r="Z2558" i="11"/>
  <c r="Z2559" i="11"/>
  <c r="Z2560" i="11"/>
  <c r="Z2561" i="11"/>
  <c r="Z2562" i="11"/>
  <c r="Z2563" i="11"/>
  <c r="Z2564" i="11"/>
  <c r="Z2565" i="11"/>
  <c r="Z2566" i="11"/>
  <c r="Z2567" i="11"/>
  <c r="Z2568" i="11"/>
  <c r="Z2569" i="11"/>
  <c r="Z2570" i="11"/>
  <c r="Z2571" i="11"/>
  <c r="Z2572" i="11"/>
  <c r="Z2573" i="11"/>
  <c r="Z2574" i="11"/>
  <c r="Z2575" i="11"/>
  <c r="Z2576" i="11"/>
  <c r="Z2577" i="11"/>
  <c r="Z2578" i="11"/>
  <c r="Z2579" i="11"/>
  <c r="Z2580" i="11"/>
  <c r="Z2581" i="11"/>
  <c r="Z2582" i="11"/>
  <c r="Z2583" i="11"/>
  <c r="Z2584" i="11"/>
  <c r="Z2585" i="11"/>
  <c r="Z2586" i="11"/>
  <c r="Z2587" i="11"/>
  <c r="Z2588" i="11"/>
  <c r="Z2589" i="11"/>
  <c r="Z2590" i="11"/>
  <c r="Z2591" i="11"/>
  <c r="Z2592" i="11"/>
  <c r="Z2593" i="11"/>
  <c r="Z2594" i="11"/>
  <c r="Z2595" i="11"/>
  <c r="Z2596" i="11"/>
  <c r="Z2597" i="11"/>
  <c r="Z2598" i="11"/>
  <c r="Z2599" i="11"/>
  <c r="Z2600" i="11"/>
  <c r="Z2601" i="11"/>
  <c r="Z2602" i="11"/>
  <c r="Z2603" i="11"/>
  <c r="Z2604" i="11"/>
  <c r="Z2605" i="11"/>
  <c r="Z2606" i="11"/>
  <c r="Z2607" i="11"/>
  <c r="Z2608" i="11"/>
  <c r="Z2609" i="11"/>
  <c r="Z2610" i="11"/>
  <c r="Z2611" i="11"/>
  <c r="Z2612" i="11"/>
  <c r="Z2613" i="11"/>
  <c r="Z2614" i="11"/>
  <c r="Z2615" i="11"/>
  <c r="Z2616" i="11"/>
  <c r="Z2617" i="11"/>
  <c r="Z2618" i="11"/>
  <c r="Z2619" i="11"/>
  <c r="Z2620" i="11"/>
  <c r="Z2621" i="11"/>
  <c r="Z2622" i="11"/>
  <c r="Z2623" i="11"/>
  <c r="Z2624" i="11"/>
  <c r="Z2625" i="11"/>
  <c r="Z2626" i="11"/>
  <c r="Z2627" i="11"/>
  <c r="Z2628" i="11"/>
  <c r="Z2629" i="11"/>
  <c r="Z2630" i="11"/>
  <c r="Z2631" i="11"/>
  <c r="Z2632" i="11"/>
  <c r="Z2633" i="11"/>
  <c r="Z2634" i="11"/>
  <c r="Z2635" i="11"/>
  <c r="Z2636" i="11"/>
  <c r="Z2637" i="11"/>
  <c r="Z2638" i="11"/>
  <c r="Z2639" i="11"/>
  <c r="Z2640" i="11"/>
  <c r="Z2641" i="11"/>
  <c r="Z2642" i="11"/>
  <c r="Z2643" i="11"/>
  <c r="Z2644" i="11"/>
  <c r="Z2645" i="11"/>
  <c r="Z2646" i="11"/>
  <c r="Z2647" i="11"/>
  <c r="Z2648" i="11"/>
  <c r="Z2649" i="11"/>
  <c r="Z2650" i="11"/>
  <c r="Z2651" i="11"/>
  <c r="Z2652" i="11"/>
  <c r="Z2653" i="11"/>
  <c r="Z2654" i="11"/>
  <c r="Z2655" i="11"/>
  <c r="Z2656" i="11"/>
  <c r="Z2657" i="11"/>
  <c r="Z2658" i="11"/>
  <c r="Z2659" i="11"/>
  <c r="Z2660" i="11"/>
  <c r="Z2661" i="11"/>
  <c r="Z2662" i="11"/>
  <c r="Z2663" i="11"/>
  <c r="Z2664" i="11"/>
  <c r="Z2665" i="11"/>
  <c r="Z2666" i="11"/>
  <c r="Z2667" i="11"/>
  <c r="Z2668" i="11"/>
  <c r="Z2669" i="11"/>
  <c r="Z2670" i="11"/>
  <c r="Z2671" i="11"/>
  <c r="Z2672" i="11"/>
  <c r="Z2673" i="11"/>
  <c r="Z2674" i="11"/>
  <c r="Z2675" i="11"/>
  <c r="Z2676" i="11"/>
  <c r="Z2677" i="11"/>
  <c r="Z2678" i="11"/>
  <c r="Z2679" i="11"/>
  <c r="Z2680" i="11"/>
  <c r="Z2681" i="11"/>
  <c r="Z2682" i="11"/>
  <c r="Z2683" i="11"/>
  <c r="Z2684" i="11"/>
  <c r="Z2685" i="11"/>
  <c r="Z2686" i="11"/>
  <c r="Z2687" i="11"/>
  <c r="Z2688" i="11"/>
  <c r="Z2689" i="11"/>
  <c r="Z2690" i="11"/>
  <c r="Z2691" i="11"/>
  <c r="Z2692" i="11"/>
  <c r="Z2693" i="11"/>
  <c r="Z2694" i="11"/>
  <c r="Z2695" i="11"/>
  <c r="Z2696" i="11"/>
  <c r="Z2697" i="11"/>
  <c r="Z2698" i="11"/>
  <c r="Z2699" i="11"/>
  <c r="Z2700" i="11"/>
  <c r="Z2701" i="11"/>
  <c r="Z2702" i="11"/>
  <c r="Z2703" i="11"/>
  <c r="Z2704" i="11"/>
  <c r="Z2705" i="11"/>
  <c r="Z2706" i="11"/>
  <c r="Z2707" i="11"/>
  <c r="Z2708" i="11"/>
  <c r="Z2709" i="11"/>
  <c r="Z2710" i="11"/>
  <c r="Z2711" i="11"/>
  <c r="Z2712" i="11"/>
  <c r="Z2713" i="11"/>
  <c r="Z2714" i="11"/>
  <c r="Z2715" i="11"/>
  <c r="Z2716" i="11"/>
  <c r="Z2717" i="11"/>
  <c r="Z2718" i="11"/>
  <c r="Z2719" i="11"/>
  <c r="Z2720" i="11"/>
  <c r="Z2721" i="11"/>
  <c r="Z2722" i="11"/>
  <c r="Z2723" i="11"/>
  <c r="Z2724" i="11"/>
  <c r="Z2725" i="11"/>
  <c r="Z2726" i="11"/>
  <c r="Z2727" i="11"/>
  <c r="Z2728" i="11"/>
  <c r="Z2729" i="11"/>
  <c r="Z2730" i="11"/>
  <c r="Z2731" i="11"/>
  <c r="Z2732" i="11"/>
  <c r="Z2733" i="11"/>
  <c r="Z2734" i="11"/>
  <c r="Z2735" i="11"/>
  <c r="Z2736" i="11"/>
  <c r="Z2737" i="11"/>
  <c r="Z2738" i="11"/>
  <c r="Z2739" i="11"/>
  <c r="Z2740" i="11"/>
  <c r="Z2741" i="11"/>
  <c r="Z2742" i="11"/>
  <c r="Z2743" i="11"/>
  <c r="Z2744" i="11"/>
  <c r="Z2745" i="11"/>
  <c r="Z2746" i="11"/>
  <c r="Z2747" i="11"/>
  <c r="Z2748" i="11"/>
  <c r="Z2749" i="11"/>
  <c r="Z2750" i="11"/>
  <c r="Z2751" i="11"/>
  <c r="Z2752" i="11"/>
  <c r="Z2753" i="11"/>
  <c r="Z2754" i="11"/>
  <c r="Z2755" i="11"/>
  <c r="Z2756" i="11"/>
  <c r="Z2757" i="11"/>
  <c r="Z2758" i="11"/>
  <c r="Z2759" i="11"/>
  <c r="Z2760" i="11"/>
  <c r="Z2761" i="11"/>
  <c r="Z2762" i="11"/>
  <c r="Z2763" i="11"/>
  <c r="Z2764" i="11"/>
  <c r="Z2765" i="11"/>
  <c r="Z2766" i="11"/>
  <c r="Z2767" i="11"/>
  <c r="Z2768" i="11"/>
  <c r="Z2769" i="11"/>
  <c r="Z2770" i="11"/>
  <c r="Z2771" i="11"/>
  <c r="Z2772" i="11"/>
  <c r="Z2773" i="11"/>
  <c r="Z2774" i="11"/>
  <c r="Z2775" i="11"/>
  <c r="Z2776" i="11"/>
  <c r="Z2777" i="11"/>
  <c r="Z2778" i="11"/>
  <c r="Z2779" i="11"/>
  <c r="Z2780" i="11"/>
  <c r="Z2781" i="11"/>
  <c r="Z2782" i="11"/>
  <c r="Z2783" i="11"/>
  <c r="Z2784" i="11"/>
  <c r="Z2785" i="11"/>
  <c r="Z2786" i="11"/>
  <c r="Z2787" i="11"/>
  <c r="Z2788" i="11"/>
  <c r="Z2789" i="11"/>
  <c r="Z2790" i="11"/>
  <c r="Z2791" i="11"/>
  <c r="Z2792" i="11"/>
  <c r="Z2793" i="11"/>
  <c r="Z2794" i="11"/>
  <c r="Z2795" i="11"/>
  <c r="Z2796" i="11"/>
  <c r="Z2797" i="11"/>
  <c r="Z2798" i="11"/>
  <c r="Z2799" i="11"/>
  <c r="Z2800" i="11"/>
  <c r="Z2801" i="11"/>
  <c r="Z2802" i="11"/>
  <c r="Z2803" i="11"/>
  <c r="Z2804" i="11"/>
  <c r="Z2805" i="11"/>
  <c r="Z2806" i="11"/>
  <c r="Z2807" i="11"/>
  <c r="Z2808" i="11"/>
  <c r="Z2809" i="11"/>
  <c r="Z2810" i="11"/>
  <c r="Z2811" i="11"/>
  <c r="Z2812" i="11"/>
  <c r="Z2813" i="11"/>
  <c r="Z2814" i="11"/>
  <c r="Z2815" i="11"/>
  <c r="Z2816" i="11"/>
  <c r="Z2817" i="11"/>
  <c r="Z2818" i="11"/>
  <c r="Z2819" i="11"/>
  <c r="Z2820" i="11"/>
  <c r="Z2821" i="11"/>
  <c r="Z2822" i="11"/>
  <c r="Z2823" i="11"/>
  <c r="Z2824" i="11"/>
  <c r="Z2825" i="11"/>
  <c r="Z2826" i="11"/>
  <c r="Z2827" i="11"/>
  <c r="Z2828" i="11"/>
  <c r="Z2829" i="11"/>
  <c r="Z2830" i="11"/>
  <c r="Z2831" i="11"/>
  <c r="Z2832" i="11"/>
  <c r="Z2833" i="11"/>
  <c r="Z2834" i="11"/>
  <c r="Z2835" i="11"/>
  <c r="Z2836" i="11"/>
  <c r="Z2837" i="11"/>
  <c r="Z2838" i="11"/>
  <c r="Z2839" i="11"/>
  <c r="Z2840" i="11"/>
  <c r="Z2841" i="11"/>
  <c r="Z2842" i="11"/>
  <c r="Z2843" i="11"/>
  <c r="Z2844" i="11"/>
  <c r="Z2845" i="11"/>
  <c r="Z2846" i="11"/>
  <c r="Z2847" i="11"/>
  <c r="Z2848" i="11"/>
  <c r="Z2849" i="11"/>
  <c r="Z2850" i="11"/>
  <c r="Z2851" i="11"/>
  <c r="Z2852" i="11"/>
  <c r="Z2853" i="11"/>
  <c r="Z2854" i="11"/>
  <c r="Z2855" i="11"/>
  <c r="Z2856" i="11"/>
  <c r="Z2857" i="11"/>
  <c r="Z2858" i="11"/>
  <c r="Z2859" i="11"/>
  <c r="Z2860" i="11"/>
  <c r="Z2861" i="11"/>
  <c r="Z2862" i="11"/>
  <c r="Z2863" i="11"/>
  <c r="Z2864" i="11"/>
  <c r="Z2865" i="11"/>
  <c r="Z2866" i="11"/>
  <c r="Z2867" i="11"/>
  <c r="Z2868" i="11"/>
  <c r="Z2869" i="11"/>
  <c r="Z2870" i="11"/>
  <c r="Z2871" i="11"/>
  <c r="Z2872" i="11"/>
  <c r="Z2873" i="11"/>
  <c r="Z2874" i="11"/>
  <c r="Z2875" i="11"/>
  <c r="Z2876" i="11"/>
  <c r="Z2877" i="11"/>
  <c r="Z2878" i="11"/>
  <c r="Z2879" i="11"/>
  <c r="Z2880" i="11"/>
  <c r="Z2881" i="11"/>
  <c r="Z2882" i="11"/>
  <c r="Z2883" i="11"/>
  <c r="Z2884" i="11"/>
  <c r="Z2885" i="11"/>
  <c r="Z2886" i="11"/>
  <c r="Z2887" i="11"/>
  <c r="Z2888" i="11"/>
  <c r="Z2889" i="11"/>
  <c r="Z2890" i="11"/>
  <c r="Z2891" i="11"/>
  <c r="Z2892" i="11"/>
  <c r="Z2893" i="11"/>
  <c r="Z2894" i="11"/>
  <c r="Z2895" i="11"/>
  <c r="Z2896" i="11"/>
  <c r="Z2897" i="11"/>
  <c r="Z2898" i="11"/>
  <c r="Z2899" i="11"/>
  <c r="Z2900" i="11"/>
  <c r="Z2901" i="11"/>
  <c r="Z2902" i="11"/>
  <c r="Z2903" i="11"/>
  <c r="Z2904" i="11"/>
  <c r="Z2905" i="11"/>
  <c r="Z2906" i="11"/>
  <c r="Z2907" i="11"/>
  <c r="Z2908" i="11"/>
  <c r="Z2909" i="11"/>
  <c r="Z2910" i="11"/>
  <c r="Z2911" i="11"/>
  <c r="Z2912" i="11"/>
  <c r="Z2913" i="11"/>
  <c r="Z2914" i="11"/>
  <c r="Z2915" i="11"/>
  <c r="Z2916" i="11"/>
  <c r="Z2917" i="11"/>
  <c r="Z2918" i="11"/>
  <c r="Z2919" i="11"/>
  <c r="Z2920" i="11"/>
  <c r="Z2921" i="11"/>
  <c r="Z2922" i="11"/>
  <c r="Z2923" i="11"/>
  <c r="Z2924" i="11"/>
  <c r="Z2925" i="11"/>
  <c r="Z2926" i="11"/>
  <c r="Z2927" i="11"/>
  <c r="Z2928" i="11"/>
  <c r="Z2929" i="11"/>
  <c r="Z2930" i="11"/>
  <c r="Z2931" i="11"/>
  <c r="Z2932" i="11"/>
  <c r="Z2933" i="11"/>
  <c r="Z2934" i="11"/>
  <c r="Z2935" i="11"/>
  <c r="Z2936" i="11"/>
  <c r="Z2937" i="11"/>
  <c r="Z2938" i="11"/>
  <c r="Z2939" i="11"/>
  <c r="Z2940" i="11"/>
  <c r="Z2941" i="11"/>
  <c r="Z2942" i="11"/>
  <c r="Z2943" i="11"/>
  <c r="Z2944" i="11"/>
  <c r="Z2945" i="11"/>
  <c r="Z2946" i="11"/>
  <c r="Z2947" i="11"/>
  <c r="Z2948" i="11"/>
  <c r="Z2949" i="11"/>
  <c r="Z2950" i="11"/>
  <c r="Z2951" i="11"/>
  <c r="Z2952" i="11"/>
  <c r="Z2953" i="11"/>
  <c r="Z2954" i="11"/>
  <c r="Z2955" i="11"/>
  <c r="Z2956" i="11"/>
  <c r="Z2957" i="11"/>
  <c r="Z2958" i="11"/>
  <c r="Z2959" i="11"/>
  <c r="Z2960" i="11"/>
  <c r="Z2961" i="11"/>
  <c r="Z2962" i="11"/>
  <c r="Z2963" i="11"/>
  <c r="Z2964" i="11"/>
  <c r="Z2965" i="11"/>
  <c r="Z2966" i="11"/>
  <c r="Z2967" i="11"/>
  <c r="Z2968" i="11"/>
  <c r="Z2969" i="11"/>
  <c r="Z2970" i="11"/>
  <c r="Z2971" i="11"/>
  <c r="Z2972" i="11"/>
  <c r="Z2973" i="11"/>
  <c r="Z2974" i="11"/>
  <c r="Z2975" i="11"/>
  <c r="Z2976" i="11"/>
  <c r="Z2977" i="11"/>
  <c r="Z2978" i="11"/>
  <c r="Z2979" i="11"/>
  <c r="Z2980" i="11"/>
  <c r="Z2981" i="11"/>
  <c r="Z2982" i="11"/>
  <c r="Z2983" i="11"/>
  <c r="Z2984" i="11"/>
  <c r="Z2985" i="11"/>
  <c r="Z2986" i="11"/>
  <c r="Z2987" i="11"/>
  <c r="Z2988" i="11"/>
  <c r="Z2989" i="11"/>
  <c r="Z2990" i="11"/>
  <c r="Z2991" i="11"/>
  <c r="Z2992" i="11"/>
  <c r="Z2993" i="11"/>
  <c r="Z2994" i="11"/>
  <c r="Z2995" i="11"/>
  <c r="Z2996" i="11"/>
  <c r="Z2997" i="11"/>
  <c r="Z2998" i="11"/>
  <c r="Z2999" i="11"/>
  <c r="Z3000" i="11"/>
  <c r="Z3001" i="11"/>
  <c r="Z3002" i="11"/>
  <c r="Z3003" i="11"/>
  <c r="Z3004" i="11"/>
  <c r="Z3005" i="11"/>
  <c r="Z3006" i="11"/>
  <c r="Z3007" i="11"/>
  <c r="Z3008" i="11"/>
  <c r="Z3009" i="11"/>
  <c r="Z3010" i="11"/>
  <c r="Z3011" i="11"/>
  <c r="Z3012" i="11"/>
  <c r="Z3013" i="11"/>
  <c r="Z3014" i="11"/>
  <c r="Z3015" i="11"/>
  <c r="Z3016" i="11"/>
  <c r="Z3017" i="11"/>
  <c r="Z3018" i="11"/>
  <c r="Z3019" i="11"/>
  <c r="Z3020" i="11"/>
  <c r="Z3021" i="11"/>
  <c r="Z3022" i="11"/>
  <c r="Z3023" i="11"/>
  <c r="Z3024" i="11"/>
  <c r="Z3025" i="11"/>
  <c r="Z3026" i="11"/>
  <c r="Z3027" i="11"/>
  <c r="Z3028" i="11"/>
  <c r="Z3029" i="11"/>
  <c r="Z3030" i="11"/>
  <c r="Z3031" i="11"/>
  <c r="Z3032" i="11"/>
  <c r="Z3033" i="11"/>
  <c r="Z3034" i="11"/>
  <c r="Z3035" i="11"/>
  <c r="Z3036" i="11"/>
  <c r="Z3037" i="11"/>
  <c r="Z3038" i="11"/>
  <c r="Z3039" i="11"/>
  <c r="Z3040" i="11"/>
  <c r="Z3041" i="11"/>
  <c r="Z3042" i="11"/>
  <c r="Z3043" i="11"/>
  <c r="Z3044" i="11"/>
  <c r="Z3045" i="11"/>
  <c r="Z3046" i="11"/>
  <c r="Z3047" i="11"/>
  <c r="Z3048" i="11"/>
  <c r="Z3049" i="11"/>
  <c r="Z3050" i="11"/>
  <c r="Z3051" i="11"/>
  <c r="Z3052" i="11"/>
  <c r="Z3053" i="11"/>
  <c r="Z3054" i="11"/>
  <c r="Z3055" i="11"/>
  <c r="Z3056" i="11"/>
  <c r="Z3057" i="11"/>
  <c r="Z3058" i="11"/>
  <c r="Z3059" i="11"/>
  <c r="Z3060" i="11"/>
  <c r="Z3061" i="11"/>
  <c r="Z3062" i="11"/>
  <c r="Z3063" i="11"/>
  <c r="Z3064" i="11"/>
  <c r="Z3065" i="11"/>
  <c r="Z3066" i="11"/>
  <c r="Z3067" i="11"/>
  <c r="Z3068" i="11"/>
  <c r="Z3069" i="11"/>
  <c r="Z3070" i="11"/>
  <c r="Z3071" i="11"/>
  <c r="Z3072" i="11"/>
  <c r="Z3073" i="11"/>
  <c r="Z3074" i="11"/>
  <c r="Z3075" i="11"/>
  <c r="Z3076" i="11"/>
  <c r="Z3077" i="11"/>
  <c r="Z3078" i="11"/>
  <c r="Z3079" i="11"/>
  <c r="Z3080" i="11"/>
  <c r="Z3081" i="11"/>
  <c r="Z3082" i="11"/>
  <c r="Z3083" i="11"/>
  <c r="Z3084" i="11"/>
  <c r="Z3085" i="11"/>
  <c r="Z3086" i="11"/>
  <c r="Z3087" i="11"/>
  <c r="Z3088" i="11"/>
  <c r="Z3089" i="11"/>
  <c r="Z3090" i="11"/>
  <c r="Z3091" i="11"/>
  <c r="Z3092" i="11"/>
  <c r="Z3093" i="11"/>
  <c r="Z3094" i="11"/>
  <c r="Z3095" i="11"/>
  <c r="Z3096" i="11"/>
  <c r="Z3097" i="11"/>
  <c r="Z3098" i="11"/>
  <c r="Z3099" i="11"/>
  <c r="Z3100" i="11"/>
  <c r="Z3101" i="11"/>
  <c r="Z3102" i="11"/>
  <c r="Z3103" i="11"/>
  <c r="Z3104" i="11"/>
  <c r="Z3105" i="11"/>
  <c r="Z3106" i="11"/>
  <c r="Z3107" i="11"/>
  <c r="Z3108" i="11"/>
  <c r="Z3109" i="11"/>
  <c r="Z3110" i="11"/>
  <c r="Z3111" i="11"/>
  <c r="Z3112" i="11"/>
  <c r="Z3113" i="11"/>
  <c r="Z3114" i="11"/>
  <c r="Z3115" i="11"/>
  <c r="Z3116" i="11"/>
  <c r="Z3117" i="11"/>
  <c r="Z3118" i="11"/>
  <c r="Z3119" i="11"/>
  <c r="Z3120" i="11"/>
  <c r="Z3121" i="11"/>
  <c r="Z3122" i="11"/>
  <c r="Z3123" i="11"/>
  <c r="Z3124" i="11"/>
  <c r="Z3125" i="11"/>
  <c r="Z3126" i="11"/>
  <c r="Z3127" i="11"/>
  <c r="Z3128" i="11"/>
  <c r="Z3129" i="11"/>
  <c r="Z3130" i="11"/>
  <c r="Z3131" i="11"/>
  <c r="Z3132" i="11"/>
  <c r="Z3133" i="11"/>
  <c r="Z3134" i="11"/>
  <c r="Z3135" i="11"/>
  <c r="Z3136" i="11"/>
  <c r="Z3137" i="11"/>
  <c r="Z3138" i="11"/>
  <c r="Z3139" i="11"/>
  <c r="Z3140" i="11"/>
  <c r="Z3141" i="11"/>
  <c r="Z3142" i="11"/>
  <c r="Z3143" i="11"/>
  <c r="Z3144" i="11"/>
  <c r="Z3145" i="11"/>
  <c r="Z3146" i="11"/>
  <c r="Z3147" i="11"/>
  <c r="Z3148" i="11"/>
  <c r="Z3149" i="11"/>
  <c r="Z3150" i="11"/>
  <c r="Z3151" i="11"/>
  <c r="Z3152" i="11"/>
  <c r="Z3153" i="11"/>
  <c r="Z3154" i="11"/>
  <c r="Z3155" i="11"/>
  <c r="Z3156" i="11"/>
  <c r="Z3157" i="11"/>
  <c r="Z3158" i="11"/>
  <c r="Z3159" i="11"/>
  <c r="Z3160" i="11"/>
  <c r="Z3161" i="11"/>
  <c r="Z3162" i="11"/>
  <c r="Z3163" i="11"/>
  <c r="Z3164" i="11"/>
  <c r="Z3165" i="11"/>
  <c r="Z3166" i="11"/>
  <c r="Z3167" i="11"/>
  <c r="Z3168" i="11"/>
  <c r="Z3169" i="11"/>
  <c r="Z3170" i="11"/>
  <c r="Z3171" i="11"/>
  <c r="Z3172" i="11"/>
  <c r="Z3173" i="11"/>
  <c r="Z3174" i="11"/>
  <c r="Z3175" i="11"/>
  <c r="Z3176" i="11"/>
  <c r="Z3177" i="11"/>
  <c r="Z3178" i="11"/>
  <c r="Z3179" i="11"/>
  <c r="Z3180" i="11"/>
  <c r="Z3181" i="11"/>
  <c r="Z3182" i="11"/>
  <c r="Z3183" i="11"/>
  <c r="Z3184" i="11"/>
  <c r="Z3185" i="11"/>
  <c r="Z3186" i="11"/>
  <c r="Z3187" i="11"/>
  <c r="Z3188" i="11"/>
  <c r="Z3189" i="11"/>
  <c r="Z3190" i="11"/>
  <c r="Z3191" i="11"/>
  <c r="Z3192" i="11"/>
  <c r="Z3193" i="11"/>
  <c r="Z3194" i="11"/>
  <c r="Z3195" i="11"/>
  <c r="Z3196" i="11"/>
  <c r="Z3197" i="11"/>
  <c r="Z3198" i="11"/>
  <c r="Z3199" i="11"/>
  <c r="Z3200" i="11"/>
  <c r="Z3201" i="11"/>
  <c r="Z3202" i="11"/>
  <c r="Z3203" i="11"/>
  <c r="Z3204" i="11"/>
  <c r="Z3205" i="11"/>
  <c r="Z3206" i="11"/>
  <c r="Z3207" i="11"/>
  <c r="Z3208" i="11"/>
  <c r="Z3209" i="11"/>
  <c r="Z3210" i="11"/>
  <c r="Z3211" i="11"/>
  <c r="Z3212" i="11"/>
  <c r="Z3213" i="11"/>
  <c r="Z3214" i="11"/>
  <c r="Z3215" i="11"/>
  <c r="Z3216" i="11"/>
  <c r="Z3217" i="11"/>
  <c r="Z3218" i="11"/>
  <c r="Z3219" i="11"/>
  <c r="Z3220" i="11"/>
  <c r="Z3221" i="11"/>
  <c r="Z3222" i="11"/>
  <c r="Z3223" i="11"/>
  <c r="Z3224" i="11"/>
  <c r="Z3225" i="11"/>
  <c r="Z3226" i="11"/>
  <c r="Z3227" i="11"/>
  <c r="Z3228" i="11"/>
  <c r="Z3229" i="11"/>
  <c r="Z3230" i="11"/>
  <c r="Z3231" i="11"/>
  <c r="Z3232" i="11"/>
  <c r="Z3233" i="11"/>
  <c r="Z3234" i="11"/>
  <c r="Z3235" i="11"/>
  <c r="Z3236" i="11"/>
  <c r="Z3237" i="11"/>
  <c r="Z3238" i="11"/>
  <c r="Z3239" i="11"/>
  <c r="Z3240" i="11"/>
  <c r="Z3241" i="11"/>
  <c r="Z3242" i="11"/>
  <c r="Z3243" i="11"/>
  <c r="Z3244" i="11"/>
  <c r="Z3245" i="11"/>
  <c r="Z3246" i="11"/>
  <c r="Z3247" i="11"/>
  <c r="Z3248" i="11"/>
  <c r="Z3249" i="11"/>
  <c r="Z3250" i="11"/>
  <c r="Z3251" i="11"/>
  <c r="Z3252" i="11"/>
  <c r="Z3253" i="11"/>
  <c r="Z3254" i="11"/>
  <c r="Z3255" i="11"/>
  <c r="Z3256" i="11"/>
  <c r="Z3257" i="11"/>
  <c r="Z3258" i="11"/>
  <c r="Z3259" i="11"/>
  <c r="Z3260" i="11"/>
  <c r="Z3261" i="11"/>
  <c r="Z3262" i="11"/>
  <c r="Z3263" i="11"/>
  <c r="Z3264" i="11"/>
  <c r="Z3265" i="11"/>
  <c r="Z3266" i="11"/>
  <c r="Z3267" i="11"/>
  <c r="Z3268" i="11"/>
  <c r="Z3269" i="11"/>
  <c r="Z3270" i="11"/>
  <c r="Z3271" i="11"/>
  <c r="Z3272" i="11"/>
  <c r="Z3273" i="11"/>
  <c r="Z3274" i="11"/>
  <c r="Z3275" i="11"/>
  <c r="Z3276" i="11"/>
  <c r="Z3277" i="11"/>
  <c r="Z3278" i="11"/>
  <c r="Z3279" i="11"/>
  <c r="Z3280" i="11"/>
  <c r="Z3281" i="11"/>
  <c r="Z3282" i="11"/>
  <c r="Z3283" i="11"/>
  <c r="Z3284" i="11"/>
  <c r="Z3285" i="11"/>
  <c r="Z3286" i="11"/>
  <c r="Z3287" i="11"/>
  <c r="Z3288" i="11"/>
  <c r="Z3289" i="11"/>
  <c r="Z3290" i="11"/>
  <c r="Z3291" i="11"/>
  <c r="Z3292" i="11"/>
  <c r="Z3293" i="11"/>
  <c r="Z3294" i="11"/>
  <c r="Z3295" i="11"/>
  <c r="Z3296" i="11"/>
  <c r="Z3297" i="11"/>
  <c r="Z3298" i="11"/>
  <c r="Z3299" i="11"/>
  <c r="Z3300" i="11"/>
  <c r="Z3301" i="11"/>
  <c r="Z3302" i="11"/>
  <c r="Z3303" i="11"/>
  <c r="Z3304" i="11"/>
  <c r="Z3305" i="11"/>
  <c r="Z3306" i="11"/>
  <c r="Z3307" i="11"/>
  <c r="Z3308" i="11"/>
  <c r="Z3309" i="11"/>
  <c r="Z3310" i="11"/>
  <c r="Z3311" i="11"/>
  <c r="Z3312" i="11"/>
  <c r="Z3313" i="11"/>
  <c r="Z3314" i="11"/>
  <c r="Z3315" i="11"/>
  <c r="Z3316" i="11"/>
  <c r="Z3317" i="11"/>
  <c r="Z3318" i="11"/>
  <c r="Z3319" i="11"/>
  <c r="Z3320" i="11"/>
  <c r="Z3321" i="11"/>
  <c r="Z3322" i="11"/>
  <c r="Z3323" i="11"/>
  <c r="Z3324" i="11"/>
  <c r="Z3325" i="11"/>
  <c r="Z3326" i="11"/>
  <c r="Z3327" i="11"/>
  <c r="Z3328" i="11"/>
  <c r="Z3329" i="11"/>
  <c r="Z3330" i="11"/>
  <c r="Z3331" i="11"/>
  <c r="Z3332" i="11"/>
  <c r="Z3333" i="11"/>
  <c r="Z3334" i="11"/>
  <c r="Z3335" i="11"/>
  <c r="Z3336" i="11"/>
  <c r="Z3337" i="11"/>
  <c r="Z3338" i="11"/>
  <c r="Z3339" i="11"/>
  <c r="Z3340" i="11"/>
  <c r="Z3341" i="11"/>
  <c r="Z3342" i="11"/>
  <c r="Z3343" i="11"/>
  <c r="Z3344" i="11"/>
  <c r="Z3345" i="11"/>
  <c r="Z3346" i="11"/>
  <c r="Z3347" i="11"/>
  <c r="Z3348" i="11"/>
  <c r="Z3349" i="11"/>
  <c r="Z3350" i="11"/>
  <c r="Z3351" i="11"/>
  <c r="Z3352" i="11"/>
  <c r="Z3353" i="11"/>
  <c r="Z3354" i="11"/>
  <c r="Z3355" i="11"/>
  <c r="Z3356" i="11"/>
  <c r="Z3357" i="11"/>
  <c r="Z3358" i="11"/>
  <c r="Z3359" i="11"/>
  <c r="Z3360" i="11"/>
  <c r="Z3361" i="11"/>
  <c r="Z3362" i="11"/>
  <c r="Z3363" i="11"/>
  <c r="Z3364" i="11"/>
  <c r="Z3365" i="11"/>
  <c r="Z3366" i="11"/>
  <c r="Z3367" i="11"/>
  <c r="Z3368" i="11"/>
  <c r="Z3369" i="11"/>
  <c r="Z3370" i="11"/>
  <c r="Z3371" i="11"/>
  <c r="Z3372" i="11"/>
  <c r="Z3373" i="11"/>
  <c r="Z3374" i="11"/>
  <c r="Z3375" i="11"/>
  <c r="Z3376" i="11"/>
  <c r="Z3377" i="11"/>
  <c r="Z3378" i="11"/>
  <c r="Z3379" i="11"/>
  <c r="Z3380" i="11"/>
  <c r="Z3381" i="11"/>
  <c r="Z3382" i="11"/>
  <c r="Z3383" i="11"/>
  <c r="Z3384" i="11"/>
  <c r="Z3385" i="11"/>
  <c r="Z3386" i="11"/>
  <c r="Z3387" i="11"/>
  <c r="Z3388" i="11"/>
  <c r="Z3389" i="11"/>
  <c r="Z3390" i="11"/>
  <c r="Z3391" i="11"/>
  <c r="Z3392" i="11"/>
  <c r="Z3393" i="11"/>
  <c r="Z3394" i="11"/>
  <c r="Z3395" i="11"/>
  <c r="Z3396" i="11"/>
  <c r="Z3397" i="11"/>
  <c r="Z3398" i="11"/>
  <c r="Z3399" i="11"/>
  <c r="Z3400" i="11"/>
  <c r="Z3401" i="11"/>
  <c r="Z3402" i="11"/>
  <c r="Z3403" i="11"/>
  <c r="Z3404" i="11"/>
  <c r="Z3405" i="11"/>
  <c r="Z3406" i="11"/>
  <c r="Z3407" i="11"/>
  <c r="Z3408" i="11"/>
  <c r="Z3409" i="11"/>
  <c r="Z3410" i="11"/>
  <c r="Z3411" i="11"/>
  <c r="Z3412" i="11"/>
  <c r="Z3413" i="11"/>
  <c r="Z3414" i="11"/>
  <c r="Z3415" i="11"/>
  <c r="Z3416" i="11"/>
  <c r="Z3417" i="11"/>
  <c r="Z3418" i="11"/>
  <c r="Z3419" i="11"/>
  <c r="Z3420" i="11"/>
  <c r="Z3421" i="11"/>
  <c r="Z3422" i="11"/>
  <c r="Z3423" i="11"/>
  <c r="Z3424" i="11"/>
  <c r="Z3425" i="11"/>
  <c r="Z3426" i="11"/>
  <c r="Z3427" i="11"/>
  <c r="Z3428" i="11"/>
  <c r="Z3429" i="11"/>
  <c r="Z3430" i="11"/>
  <c r="Z3431" i="11"/>
  <c r="Z3432" i="11"/>
  <c r="Z3433" i="11"/>
  <c r="Z3434" i="11"/>
  <c r="Z3435" i="11"/>
  <c r="Z3436" i="11"/>
  <c r="Z3437" i="11"/>
  <c r="Z3438" i="11"/>
  <c r="Z3439" i="11"/>
  <c r="Z3440" i="11"/>
  <c r="Z3441" i="11"/>
  <c r="Z3442" i="11"/>
  <c r="Z3443" i="11"/>
  <c r="Z3444" i="11"/>
  <c r="Z3445" i="11"/>
  <c r="Z3446" i="11"/>
  <c r="Z3447" i="11"/>
  <c r="Z3448" i="11"/>
  <c r="Z3449" i="11"/>
  <c r="Z3450" i="11"/>
  <c r="Z3451" i="11"/>
  <c r="Z3452" i="11"/>
  <c r="Z3453" i="11"/>
  <c r="Z3454" i="11"/>
  <c r="Z3455" i="11"/>
  <c r="Z3456" i="11"/>
  <c r="Z3457" i="11"/>
  <c r="Z3458" i="11"/>
  <c r="Z3459" i="11"/>
  <c r="Z3460" i="11"/>
  <c r="Z3461" i="11"/>
  <c r="Z3462" i="11"/>
  <c r="Z3463" i="11"/>
  <c r="Z3464" i="11"/>
  <c r="Z3465" i="11"/>
  <c r="Z3466" i="11"/>
  <c r="Z3467" i="11"/>
  <c r="Z3468" i="11"/>
  <c r="Z3469" i="11"/>
  <c r="Z3470" i="11"/>
  <c r="Z3471" i="11"/>
  <c r="Z3472" i="11"/>
  <c r="Z3473" i="11"/>
  <c r="Z3474" i="11"/>
  <c r="Z3475" i="11"/>
  <c r="Z3476" i="11"/>
  <c r="Z3477" i="11"/>
  <c r="Z3478" i="11"/>
  <c r="Z3479" i="11"/>
  <c r="Z3480" i="11"/>
  <c r="Z3481" i="11"/>
  <c r="Z3482" i="11"/>
  <c r="Z3483" i="11"/>
  <c r="Z3484" i="11"/>
  <c r="Z3485" i="11"/>
  <c r="Z3486" i="11"/>
  <c r="Z3487" i="11"/>
  <c r="Z3488" i="11"/>
  <c r="Z3489" i="11"/>
  <c r="Z3490" i="11"/>
  <c r="Z3491" i="11"/>
  <c r="Z3492" i="11"/>
  <c r="Z3493" i="11"/>
  <c r="Z3494" i="11"/>
  <c r="Z3495" i="11"/>
  <c r="Z3496" i="11"/>
  <c r="Z3497" i="11"/>
  <c r="Z3498" i="11"/>
  <c r="Z3499" i="11"/>
  <c r="Z3500" i="11"/>
  <c r="Z3501" i="11"/>
  <c r="Z3502" i="11"/>
  <c r="Z3503" i="11"/>
  <c r="Z3504" i="11"/>
  <c r="Z3505" i="11"/>
  <c r="Z3506" i="11"/>
  <c r="Z3507" i="11"/>
  <c r="Z3508" i="11"/>
  <c r="Z3509" i="11"/>
  <c r="Z3510" i="11"/>
  <c r="Z3511" i="11"/>
  <c r="Z3512" i="11"/>
  <c r="Z3513" i="11"/>
  <c r="Z3514" i="11"/>
  <c r="Z3515" i="11"/>
  <c r="Z3516" i="11"/>
  <c r="Z3517" i="11"/>
  <c r="Z3518" i="11"/>
  <c r="Z3519" i="11"/>
  <c r="Z3520" i="11"/>
  <c r="Z3521" i="11"/>
  <c r="Z3522" i="11"/>
  <c r="Z3523" i="11"/>
  <c r="Z3524" i="11"/>
  <c r="Z3525" i="11"/>
  <c r="Z3526" i="11"/>
  <c r="Z3527" i="11"/>
  <c r="Z3528" i="11"/>
  <c r="Z3529" i="11"/>
  <c r="Z3530" i="11"/>
  <c r="Z3531" i="11"/>
  <c r="Z3532" i="11"/>
  <c r="Z3533" i="11"/>
  <c r="Z3534" i="11"/>
  <c r="Z3535" i="11"/>
  <c r="Z3536" i="11"/>
  <c r="Z3537" i="11"/>
  <c r="Z3538" i="11"/>
  <c r="Z3539" i="11"/>
  <c r="Z3540" i="11"/>
  <c r="Z3541" i="11"/>
  <c r="Z3542" i="11"/>
  <c r="Z3543" i="11"/>
  <c r="Z3544" i="11"/>
  <c r="Z3545" i="11"/>
  <c r="Z3546" i="11"/>
  <c r="Z3547" i="11"/>
  <c r="Z3548" i="11"/>
  <c r="Z3549" i="11"/>
  <c r="Z3550" i="11"/>
  <c r="Z3551" i="11"/>
  <c r="Z3552" i="11"/>
  <c r="Z3553" i="11"/>
  <c r="Z3554" i="11"/>
  <c r="Z3555" i="11"/>
  <c r="Z3556" i="11"/>
  <c r="Z3557" i="11"/>
  <c r="Z3558" i="11"/>
  <c r="Z3559" i="11"/>
  <c r="Z3560" i="11"/>
  <c r="Z3561" i="11"/>
  <c r="Z3562" i="11"/>
  <c r="Z3563" i="11"/>
  <c r="Z3564" i="11"/>
  <c r="Z3565" i="11"/>
  <c r="Z3566" i="11"/>
  <c r="Z3567" i="11"/>
  <c r="Z3568" i="11"/>
  <c r="AA9" i="11"/>
  <c r="AA10" i="11"/>
  <c r="AA11" i="11"/>
  <c r="AA12" i="11"/>
  <c r="AA13" i="11"/>
  <c r="AA14" i="11"/>
  <c r="AA15" i="11"/>
  <c r="AA16" i="11"/>
  <c r="AA17" i="11"/>
  <c r="AA18" i="11"/>
  <c r="AA19" i="11"/>
  <c r="AA20" i="11"/>
  <c r="AA21" i="11"/>
  <c r="AA22" i="11"/>
  <c r="AA23" i="11"/>
  <c r="AA24" i="11"/>
  <c r="AA25" i="11"/>
  <c r="AA26" i="11"/>
  <c r="AA27" i="11"/>
  <c r="AA28" i="11"/>
  <c r="AA29" i="11"/>
  <c r="AA30" i="11"/>
  <c r="AA31" i="11"/>
  <c r="AA32" i="11"/>
  <c r="AA33" i="11"/>
  <c r="AA34" i="11"/>
  <c r="AA35" i="11"/>
  <c r="AA36" i="11"/>
  <c r="AA37" i="11"/>
  <c r="AA38" i="11"/>
  <c r="AA39" i="11"/>
  <c r="AA40" i="11"/>
  <c r="AA41" i="11"/>
  <c r="AA42" i="11"/>
  <c r="AA43" i="11"/>
  <c r="AA44" i="11"/>
  <c r="AA45" i="11"/>
  <c r="AA46" i="11"/>
  <c r="AA47" i="11"/>
  <c r="AA48" i="11"/>
  <c r="AA49" i="11"/>
  <c r="AA50" i="11"/>
  <c r="AA51" i="11"/>
  <c r="AA52" i="11"/>
  <c r="AA53" i="11"/>
  <c r="AA54" i="11"/>
  <c r="AA55" i="11"/>
  <c r="AA56" i="11"/>
  <c r="AA57" i="11"/>
  <c r="AA58" i="11"/>
  <c r="AA59" i="11"/>
  <c r="AA60" i="11"/>
  <c r="AA61" i="11"/>
  <c r="AA62" i="11"/>
  <c r="AA63" i="11"/>
  <c r="AA64" i="11"/>
  <c r="AA65" i="11"/>
  <c r="AA66" i="11"/>
  <c r="AA67" i="11"/>
  <c r="AA68" i="11"/>
  <c r="AA69" i="11"/>
  <c r="AA70" i="11"/>
  <c r="AA71" i="11"/>
  <c r="AA72" i="11"/>
  <c r="AA73" i="11"/>
  <c r="AA74" i="11"/>
  <c r="AA75" i="11"/>
  <c r="AA76" i="11"/>
  <c r="AA77" i="11"/>
  <c r="AA78" i="11"/>
  <c r="AA79" i="11"/>
  <c r="AA80" i="11"/>
  <c r="AA81" i="11"/>
  <c r="AA82" i="11"/>
  <c r="AA83" i="11"/>
  <c r="AA84" i="11"/>
  <c r="AA85" i="11"/>
  <c r="AA86" i="11"/>
  <c r="AA87" i="11"/>
  <c r="AA88" i="11"/>
  <c r="AA89" i="11"/>
  <c r="AA90" i="11"/>
  <c r="AA91" i="11"/>
  <c r="AA92" i="11"/>
  <c r="AA93" i="11"/>
  <c r="AA94" i="11"/>
  <c r="AA95" i="11"/>
  <c r="AA96" i="11"/>
  <c r="AA97" i="11"/>
  <c r="AA98" i="11"/>
  <c r="AA99" i="11"/>
  <c r="AA100" i="11"/>
  <c r="AA101" i="11"/>
  <c r="AA102" i="11"/>
  <c r="AA103" i="11"/>
  <c r="AA104" i="11"/>
  <c r="AA105" i="11"/>
  <c r="AA106" i="11"/>
  <c r="AA107" i="11"/>
  <c r="AA108" i="11"/>
  <c r="AA109" i="11"/>
  <c r="AA110" i="11"/>
  <c r="AA111" i="11"/>
  <c r="AA112" i="11"/>
  <c r="AA113" i="11"/>
  <c r="AA114" i="11"/>
  <c r="AA115" i="11"/>
  <c r="AA116" i="11"/>
  <c r="AA117" i="11"/>
  <c r="AA118" i="11"/>
  <c r="AA119" i="11"/>
  <c r="AA120" i="11"/>
  <c r="AA121" i="11"/>
  <c r="AA122" i="11"/>
  <c r="AA123" i="11"/>
  <c r="AA124" i="11"/>
  <c r="AA125" i="11"/>
  <c r="AA126" i="11"/>
  <c r="AA127" i="11"/>
  <c r="AA128" i="11"/>
  <c r="AA129" i="11"/>
  <c r="AA130" i="11"/>
  <c r="AA131" i="11"/>
  <c r="AA132" i="11"/>
  <c r="AA133" i="11"/>
  <c r="AA134" i="11"/>
  <c r="AA135" i="11"/>
  <c r="AA136" i="11"/>
  <c r="AA137" i="11"/>
  <c r="AA138" i="11"/>
  <c r="AA139" i="11"/>
  <c r="AA140" i="11"/>
  <c r="AA141" i="11"/>
  <c r="AA142" i="11"/>
  <c r="AA143" i="11"/>
  <c r="AA144" i="11"/>
  <c r="AA145" i="11"/>
  <c r="AA146" i="11"/>
  <c r="AA147" i="11"/>
  <c r="AA148" i="11"/>
  <c r="AA149" i="11"/>
  <c r="AA150" i="11"/>
  <c r="AA151" i="11"/>
  <c r="AA152" i="11"/>
  <c r="AA153" i="11"/>
  <c r="AA154" i="11"/>
  <c r="AA155" i="11"/>
  <c r="AA156" i="11"/>
  <c r="AA157" i="11"/>
  <c r="AA158" i="11"/>
  <c r="AA159" i="11"/>
  <c r="AA160" i="11"/>
  <c r="AA161" i="11"/>
  <c r="AA162" i="11"/>
  <c r="AA163" i="11"/>
  <c r="AA164" i="11"/>
  <c r="AA165" i="11"/>
  <c r="AA166" i="11"/>
  <c r="AA167" i="11"/>
  <c r="AA168" i="11"/>
  <c r="AA169" i="11"/>
  <c r="AA170" i="11"/>
  <c r="AA171" i="11"/>
  <c r="AA172" i="11"/>
  <c r="AA173" i="11"/>
  <c r="AA174" i="11"/>
  <c r="AA175" i="11"/>
  <c r="AA176" i="11"/>
  <c r="AA177" i="11"/>
  <c r="AA178" i="11"/>
  <c r="AA179" i="11"/>
  <c r="AA180" i="11"/>
  <c r="AA181" i="11"/>
  <c r="AA182" i="11"/>
  <c r="AA183" i="11"/>
  <c r="AA184" i="11"/>
  <c r="AA185" i="11"/>
  <c r="AA186" i="11"/>
  <c r="AA187" i="11"/>
  <c r="AA188" i="11"/>
  <c r="AA189" i="11"/>
  <c r="AA190" i="11"/>
  <c r="AA191" i="11"/>
  <c r="AA192" i="11"/>
  <c r="AA193" i="11"/>
  <c r="AA194" i="11"/>
  <c r="AA195" i="11"/>
  <c r="AA196" i="11"/>
  <c r="AA197" i="11"/>
  <c r="AA198" i="11"/>
  <c r="AA199" i="11"/>
  <c r="AA200" i="11"/>
  <c r="AA201" i="11"/>
  <c r="AA202" i="11"/>
  <c r="AA203" i="11"/>
  <c r="AA204" i="11"/>
  <c r="AA205" i="11"/>
  <c r="AA206" i="11"/>
  <c r="AA207" i="11"/>
  <c r="AA208" i="11"/>
  <c r="AA209" i="11"/>
  <c r="AA210" i="11"/>
  <c r="AA211" i="11"/>
  <c r="AA212" i="11"/>
  <c r="AA213" i="11"/>
  <c r="AA214" i="11"/>
  <c r="AA215" i="11"/>
  <c r="AA216" i="11"/>
  <c r="AA217" i="11"/>
  <c r="AA218" i="11"/>
  <c r="AA219" i="11"/>
  <c r="AA220" i="11"/>
  <c r="AA221" i="11"/>
  <c r="AA222" i="11"/>
  <c r="AA223" i="11"/>
  <c r="AA224" i="11"/>
  <c r="AA225" i="11"/>
  <c r="AA226" i="11"/>
  <c r="AA227" i="11"/>
  <c r="AA228" i="11"/>
  <c r="AA229" i="11"/>
  <c r="AA230" i="11"/>
  <c r="AA231" i="11"/>
  <c r="AA232" i="11"/>
  <c r="AA233" i="11"/>
  <c r="AA234" i="11"/>
  <c r="AA235" i="11"/>
  <c r="AA236" i="11"/>
  <c r="AA237" i="11"/>
  <c r="AA238" i="11"/>
  <c r="AA239" i="11"/>
  <c r="AA240" i="11"/>
  <c r="AA241" i="11"/>
  <c r="AA242" i="11"/>
  <c r="AA243" i="11"/>
  <c r="AA244" i="11"/>
  <c r="AA245" i="11"/>
  <c r="AA246" i="11"/>
  <c r="AA247" i="11"/>
  <c r="AA248" i="11"/>
  <c r="AA249" i="11"/>
  <c r="AA250" i="11"/>
  <c r="AA251" i="11"/>
  <c r="AA252" i="11"/>
  <c r="AA253" i="11"/>
  <c r="AA254" i="11"/>
  <c r="AA255" i="11"/>
  <c r="AA256" i="11"/>
  <c r="AA257" i="11"/>
  <c r="AA258" i="11"/>
  <c r="AA259" i="11"/>
  <c r="AA260" i="11"/>
  <c r="AA261" i="11"/>
  <c r="AA262" i="11"/>
  <c r="AA263" i="11"/>
  <c r="AA264" i="11"/>
  <c r="AA265" i="11"/>
  <c r="AA266" i="11"/>
  <c r="AA267" i="11"/>
  <c r="AA268" i="11"/>
  <c r="AA269" i="11"/>
  <c r="AA270" i="11"/>
  <c r="AA271" i="11"/>
  <c r="AA272" i="11"/>
  <c r="AA273" i="11"/>
  <c r="AA274" i="11"/>
  <c r="AA275" i="11"/>
  <c r="AA276" i="11"/>
  <c r="AA277" i="11"/>
  <c r="AA278" i="11"/>
  <c r="AA279" i="11"/>
  <c r="AA280" i="11"/>
  <c r="AA281" i="11"/>
  <c r="AA282" i="11"/>
  <c r="AA283" i="11"/>
  <c r="AA284" i="11"/>
  <c r="AA285" i="11"/>
  <c r="AA286" i="11"/>
  <c r="AA287" i="11"/>
  <c r="AA288" i="11"/>
  <c r="AA289" i="11"/>
  <c r="AA290" i="11"/>
  <c r="AA291" i="11"/>
  <c r="AA292" i="11"/>
  <c r="AA293" i="11"/>
  <c r="AA294" i="11"/>
  <c r="AA295" i="11"/>
  <c r="AA296" i="11"/>
  <c r="AA297" i="11"/>
  <c r="AA298" i="11"/>
  <c r="AA299" i="11"/>
  <c r="AA300" i="11"/>
  <c r="AA301" i="11"/>
  <c r="AA302" i="11"/>
  <c r="AA303" i="11"/>
  <c r="AA304" i="11"/>
  <c r="AA305" i="11"/>
  <c r="AA306" i="11"/>
  <c r="AA307" i="11"/>
  <c r="AA308" i="11"/>
  <c r="AA309" i="11"/>
  <c r="AA310" i="11"/>
  <c r="AA311" i="11"/>
  <c r="AA312" i="11"/>
  <c r="AA313" i="11"/>
  <c r="AA314" i="11"/>
  <c r="AA315" i="11"/>
  <c r="AA316" i="11"/>
  <c r="AA317" i="11"/>
  <c r="AA318" i="11"/>
  <c r="AA319" i="11"/>
  <c r="AA320" i="11"/>
  <c r="AA321" i="11"/>
  <c r="AA322" i="11"/>
  <c r="AA323" i="11"/>
  <c r="AA324" i="11"/>
  <c r="AA325" i="11"/>
  <c r="AA326" i="11"/>
  <c r="AA327" i="11"/>
  <c r="AA328" i="11"/>
  <c r="AA329" i="11"/>
  <c r="AA330" i="11"/>
  <c r="AA331" i="11"/>
  <c r="AA332" i="11"/>
  <c r="AA333" i="11"/>
  <c r="AA334" i="11"/>
  <c r="AA335" i="11"/>
  <c r="AA336" i="11"/>
  <c r="AA337" i="11"/>
  <c r="AA338" i="11"/>
  <c r="AA339" i="11"/>
  <c r="AA340" i="11"/>
  <c r="AA341" i="11"/>
  <c r="AA342" i="11"/>
  <c r="AA343" i="11"/>
  <c r="AA344" i="11"/>
  <c r="AA345" i="11"/>
  <c r="AA346" i="11"/>
  <c r="AA347" i="11"/>
  <c r="AA348" i="11"/>
  <c r="AA349" i="11"/>
  <c r="AA350" i="11"/>
  <c r="AA351" i="11"/>
  <c r="AA352" i="11"/>
  <c r="AA353" i="11"/>
  <c r="AA354" i="11"/>
  <c r="AA355" i="11"/>
  <c r="AA356" i="11"/>
  <c r="AA357" i="11"/>
  <c r="AA358" i="11"/>
  <c r="AA359" i="11"/>
  <c r="AA360" i="11"/>
  <c r="AA361" i="11"/>
  <c r="AA362" i="11"/>
  <c r="AA363" i="11"/>
  <c r="AA364" i="11"/>
  <c r="AA365" i="11"/>
  <c r="AA366" i="11"/>
  <c r="AA367" i="11"/>
  <c r="AA368" i="11"/>
  <c r="AA369" i="11"/>
  <c r="AA370" i="11"/>
  <c r="AA371" i="11"/>
  <c r="AA372" i="11"/>
  <c r="AA373" i="11"/>
  <c r="AA374" i="11"/>
  <c r="AA375" i="11"/>
  <c r="AA376" i="11"/>
  <c r="AA377" i="11"/>
  <c r="AA378" i="11"/>
  <c r="AA379" i="11"/>
  <c r="AA380" i="11"/>
  <c r="AA381" i="11"/>
  <c r="AA382" i="11"/>
  <c r="AA383" i="11"/>
  <c r="AA384" i="11"/>
  <c r="AA385" i="11"/>
  <c r="AA386" i="11"/>
  <c r="AA387" i="11"/>
  <c r="AA388" i="11"/>
  <c r="AA389" i="11"/>
  <c r="AA390" i="11"/>
  <c r="AA391" i="11"/>
  <c r="AA392" i="11"/>
  <c r="AA393" i="11"/>
  <c r="AA394" i="11"/>
  <c r="AA395" i="11"/>
  <c r="AA396" i="11"/>
  <c r="AA397" i="11"/>
  <c r="AA398" i="11"/>
  <c r="AA399" i="11"/>
  <c r="AA400" i="11"/>
  <c r="AA401" i="11"/>
  <c r="AA402" i="11"/>
  <c r="AA403" i="11"/>
  <c r="AA404" i="11"/>
  <c r="AA405" i="11"/>
  <c r="AA406" i="11"/>
  <c r="AA407" i="11"/>
  <c r="AA408" i="11"/>
  <c r="AA409" i="11"/>
  <c r="AA410" i="11"/>
  <c r="AA411" i="11"/>
  <c r="AA412" i="11"/>
  <c r="AA413" i="11"/>
  <c r="AA414" i="11"/>
  <c r="AA415" i="11"/>
  <c r="AA416" i="11"/>
  <c r="AA417" i="11"/>
  <c r="AA418" i="11"/>
  <c r="AA419" i="11"/>
  <c r="AA420" i="11"/>
  <c r="AA421" i="11"/>
  <c r="AA422" i="11"/>
  <c r="AA423" i="11"/>
  <c r="AA424" i="11"/>
  <c r="AA425" i="11"/>
  <c r="AA426" i="11"/>
  <c r="AA427" i="11"/>
  <c r="AA428" i="11"/>
  <c r="AA429" i="11"/>
  <c r="AA430" i="11"/>
  <c r="AA431" i="11"/>
  <c r="AA432" i="11"/>
  <c r="AA433" i="11"/>
  <c r="AA434" i="11"/>
  <c r="AA435" i="11"/>
  <c r="AA436" i="11"/>
  <c r="AA437" i="11"/>
  <c r="AA438" i="11"/>
  <c r="AA439" i="11"/>
  <c r="AA440" i="11"/>
  <c r="AA441" i="11"/>
  <c r="AA442" i="11"/>
  <c r="AA443" i="11"/>
  <c r="AA444" i="11"/>
  <c r="AA445" i="11"/>
  <c r="AA446" i="11"/>
  <c r="AA447" i="11"/>
  <c r="AA448" i="11"/>
  <c r="AA449" i="11"/>
  <c r="AA450" i="11"/>
  <c r="AA451" i="11"/>
  <c r="AA452" i="11"/>
  <c r="AA453" i="11"/>
  <c r="AA454" i="11"/>
  <c r="AA455" i="11"/>
  <c r="AA456" i="11"/>
  <c r="AA457" i="11"/>
  <c r="AA458" i="11"/>
  <c r="AA459" i="11"/>
  <c r="AA460" i="11"/>
  <c r="AA461" i="11"/>
  <c r="AA462" i="11"/>
  <c r="AA463" i="11"/>
  <c r="AA464" i="11"/>
  <c r="AA465" i="11"/>
  <c r="AA466" i="11"/>
  <c r="AA467" i="11"/>
  <c r="AA468" i="11"/>
  <c r="AA469" i="11"/>
  <c r="AA470" i="11"/>
  <c r="AA471" i="11"/>
  <c r="AA472" i="11"/>
  <c r="AA473" i="11"/>
  <c r="AA474" i="11"/>
  <c r="AA475" i="11"/>
  <c r="AA476" i="11"/>
  <c r="AA477" i="11"/>
  <c r="AA478" i="11"/>
  <c r="AA479" i="11"/>
  <c r="AA480" i="11"/>
  <c r="AA481" i="11"/>
  <c r="AA482" i="11"/>
  <c r="AA483" i="11"/>
  <c r="AA484" i="11"/>
  <c r="AA485" i="11"/>
  <c r="AA486" i="11"/>
  <c r="AA487" i="11"/>
  <c r="AA488" i="11"/>
  <c r="AA489" i="11"/>
  <c r="AA490" i="11"/>
  <c r="AA491" i="11"/>
  <c r="AA492" i="11"/>
  <c r="AA493" i="11"/>
  <c r="AA494" i="11"/>
  <c r="AA495" i="11"/>
  <c r="AA496" i="11"/>
  <c r="AA497" i="11"/>
  <c r="AA498" i="11"/>
  <c r="AA499" i="11"/>
  <c r="AA500" i="11"/>
  <c r="AA501" i="11"/>
  <c r="AA502" i="11"/>
  <c r="AA503" i="11"/>
  <c r="AA504" i="11"/>
  <c r="AA505" i="11"/>
  <c r="AA506" i="11"/>
  <c r="AA507" i="11"/>
  <c r="AA508" i="11"/>
  <c r="AA509" i="11"/>
  <c r="AA510" i="11"/>
  <c r="AA511" i="11"/>
  <c r="AA512" i="11"/>
  <c r="AA513" i="11"/>
  <c r="AA514" i="11"/>
  <c r="AA515" i="11"/>
  <c r="AA516" i="11"/>
  <c r="AA517" i="11"/>
  <c r="AA518" i="11"/>
  <c r="AA519" i="11"/>
  <c r="AA520" i="11"/>
  <c r="AA521" i="11"/>
  <c r="AA522" i="11"/>
  <c r="AA523" i="11"/>
  <c r="AA524" i="11"/>
  <c r="AA525" i="11"/>
  <c r="AA526" i="11"/>
  <c r="AA527" i="11"/>
  <c r="AA528" i="11"/>
  <c r="AA529" i="11"/>
  <c r="AA530" i="11"/>
  <c r="AA531" i="11"/>
  <c r="AA532" i="11"/>
  <c r="AA533" i="11"/>
  <c r="AA534" i="11"/>
  <c r="AA535" i="11"/>
  <c r="AA536" i="11"/>
  <c r="AA537" i="11"/>
  <c r="AA538" i="11"/>
  <c r="AA539" i="11"/>
  <c r="AA540" i="11"/>
  <c r="AA541" i="11"/>
  <c r="AA542" i="11"/>
  <c r="AA543" i="11"/>
  <c r="AA544" i="11"/>
  <c r="AA545" i="11"/>
  <c r="AA546" i="11"/>
  <c r="AA547" i="11"/>
  <c r="AA548" i="11"/>
  <c r="AA549" i="11"/>
  <c r="AA550" i="11"/>
  <c r="AA551" i="11"/>
  <c r="AA552" i="11"/>
  <c r="AA553" i="11"/>
  <c r="AA554" i="11"/>
  <c r="AA555" i="11"/>
  <c r="AA556" i="11"/>
  <c r="AA557" i="11"/>
  <c r="AA558" i="11"/>
  <c r="AA559" i="11"/>
  <c r="AA560" i="11"/>
  <c r="AA561" i="11"/>
  <c r="AA562" i="11"/>
  <c r="AA563" i="11"/>
  <c r="AA564" i="11"/>
  <c r="AA565" i="11"/>
  <c r="AA566" i="11"/>
  <c r="AA567" i="11"/>
  <c r="AA568" i="11"/>
  <c r="AA569" i="11"/>
  <c r="AA570" i="11"/>
  <c r="AA571" i="11"/>
  <c r="AA572" i="11"/>
  <c r="AA573" i="11"/>
  <c r="AA574" i="11"/>
  <c r="AA575" i="11"/>
  <c r="AA576" i="11"/>
  <c r="AA577" i="11"/>
  <c r="AA578" i="11"/>
  <c r="AA579" i="11"/>
  <c r="AA580" i="11"/>
  <c r="AA581" i="11"/>
  <c r="AA582" i="11"/>
  <c r="AA583" i="11"/>
  <c r="AA584" i="11"/>
  <c r="AA585" i="11"/>
  <c r="AA586" i="11"/>
  <c r="AA587" i="11"/>
  <c r="AA588" i="11"/>
  <c r="AA589" i="11"/>
  <c r="AA590" i="11"/>
  <c r="AA591" i="11"/>
  <c r="AA592" i="11"/>
  <c r="AA593" i="11"/>
  <c r="AA594" i="11"/>
  <c r="AA595" i="11"/>
  <c r="AA596" i="11"/>
  <c r="AA597" i="11"/>
  <c r="AA598" i="11"/>
  <c r="AA599" i="11"/>
  <c r="AA600" i="11"/>
  <c r="AA601" i="11"/>
  <c r="AA602" i="11"/>
  <c r="AA603" i="11"/>
  <c r="AA604" i="11"/>
  <c r="AA605" i="11"/>
  <c r="AA606" i="11"/>
  <c r="AA607" i="11"/>
  <c r="AA608" i="11"/>
  <c r="AA609" i="11"/>
  <c r="AA610" i="11"/>
  <c r="AA611" i="11"/>
  <c r="AA612" i="11"/>
  <c r="AA613" i="11"/>
  <c r="AA614" i="11"/>
  <c r="AA615" i="11"/>
  <c r="AA616" i="11"/>
  <c r="AA617" i="11"/>
  <c r="AA618" i="11"/>
  <c r="AA619" i="11"/>
  <c r="AA620" i="11"/>
  <c r="AA621" i="11"/>
  <c r="AA622" i="11"/>
  <c r="AA623" i="11"/>
  <c r="AA624" i="11"/>
  <c r="AA625" i="11"/>
  <c r="AA626" i="11"/>
  <c r="AA627" i="11"/>
  <c r="AA628" i="11"/>
  <c r="AA629" i="11"/>
  <c r="AA630" i="11"/>
  <c r="AA631" i="11"/>
  <c r="AA632" i="11"/>
  <c r="AA633" i="11"/>
  <c r="AA634" i="11"/>
  <c r="AA635" i="11"/>
  <c r="AA636" i="11"/>
  <c r="AA637" i="11"/>
  <c r="AA638" i="11"/>
  <c r="AA639" i="11"/>
  <c r="AA640" i="11"/>
  <c r="AA641" i="11"/>
  <c r="AA642" i="11"/>
  <c r="AA643" i="11"/>
  <c r="AA644" i="11"/>
  <c r="AA645" i="11"/>
  <c r="AA646" i="11"/>
  <c r="AA647" i="11"/>
  <c r="AA648" i="11"/>
  <c r="AA649" i="11"/>
  <c r="AA650" i="11"/>
  <c r="AA651" i="11"/>
  <c r="AA652" i="11"/>
  <c r="AA653" i="11"/>
  <c r="AA654" i="11"/>
  <c r="AA655" i="11"/>
  <c r="AA656" i="11"/>
  <c r="AA657" i="11"/>
  <c r="AA658" i="11"/>
  <c r="AA659" i="11"/>
  <c r="AA660" i="11"/>
  <c r="AA661" i="11"/>
  <c r="AA662" i="11"/>
  <c r="AA663" i="11"/>
  <c r="AA664" i="11"/>
  <c r="AA665" i="11"/>
  <c r="AA666" i="11"/>
  <c r="AA667" i="11"/>
  <c r="AA668" i="11"/>
  <c r="AA669" i="11"/>
  <c r="AA670" i="11"/>
  <c r="AA671" i="11"/>
  <c r="AA672" i="11"/>
  <c r="AA673" i="11"/>
  <c r="AA674" i="11"/>
  <c r="AA675" i="11"/>
  <c r="AA676" i="11"/>
  <c r="AA677" i="11"/>
  <c r="AA678" i="11"/>
  <c r="AA679" i="11"/>
  <c r="AA680" i="11"/>
  <c r="AA681" i="11"/>
  <c r="AA682" i="11"/>
  <c r="AA683" i="11"/>
  <c r="AA684" i="11"/>
  <c r="AA685" i="11"/>
  <c r="AA686" i="11"/>
  <c r="AA687" i="11"/>
  <c r="AA688" i="11"/>
  <c r="AA689" i="11"/>
  <c r="AA690" i="11"/>
  <c r="AA691" i="11"/>
  <c r="AA692" i="11"/>
  <c r="AA693" i="11"/>
  <c r="AA694" i="11"/>
  <c r="AA695" i="11"/>
  <c r="AA696" i="11"/>
  <c r="AA697" i="11"/>
  <c r="AA698" i="11"/>
  <c r="AA699" i="11"/>
  <c r="AA700" i="11"/>
  <c r="AA701" i="11"/>
  <c r="AA702" i="11"/>
  <c r="AA703" i="11"/>
  <c r="AA704" i="11"/>
  <c r="AA705" i="11"/>
  <c r="AA706" i="11"/>
  <c r="AA707" i="11"/>
  <c r="AA708" i="11"/>
  <c r="AA709" i="11"/>
  <c r="AA710" i="11"/>
  <c r="AA711" i="11"/>
  <c r="AA712" i="11"/>
  <c r="AA713" i="11"/>
  <c r="AA714" i="11"/>
  <c r="AA715" i="11"/>
  <c r="AA716" i="11"/>
  <c r="AA717" i="11"/>
  <c r="AA718" i="11"/>
  <c r="AA719" i="11"/>
  <c r="AA720" i="11"/>
  <c r="AA721" i="11"/>
  <c r="AA722" i="11"/>
  <c r="AA723" i="11"/>
  <c r="AA724" i="11"/>
  <c r="AA725" i="11"/>
  <c r="AA726" i="11"/>
  <c r="AA727" i="11"/>
  <c r="AA728" i="11"/>
  <c r="AA729" i="11"/>
  <c r="AA730" i="11"/>
  <c r="AA731" i="11"/>
  <c r="AA732" i="11"/>
  <c r="AA733" i="11"/>
  <c r="AA734" i="11"/>
  <c r="AA735" i="11"/>
  <c r="AA736" i="11"/>
  <c r="AA737" i="11"/>
  <c r="AA738" i="11"/>
  <c r="AA739" i="11"/>
  <c r="AA740" i="11"/>
  <c r="AA741" i="11"/>
  <c r="AA742" i="11"/>
  <c r="AA743" i="11"/>
  <c r="AA744" i="11"/>
  <c r="AA745" i="11"/>
  <c r="AA746" i="11"/>
  <c r="AA747" i="11"/>
  <c r="AA748" i="11"/>
  <c r="AA749" i="11"/>
  <c r="AA750" i="11"/>
  <c r="AA751" i="11"/>
  <c r="AA752" i="11"/>
  <c r="AA753" i="11"/>
  <c r="AA754" i="11"/>
  <c r="AA755" i="11"/>
  <c r="AA756" i="11"/>
  <c r="AA757" i="11"/>
  <c r="AA758" i="11"/>
  <c r="AA759" i="11"/>
  <c r="AA760" i="11"/>
  <c r="AA761" i="11"/>
  <c r="AA762" i="11"/>
  <c r="AA763" i="11"/>
  <c r="AA764" i="11"/>
  <c r="AA765" i="11"/>
  <c r="AA766" i="11"/>
  <c r="AA767" i="11"/>
  <c r="AA768" i="11"/>
  <c r="AA769" i="11"/>
  <c r="AA770" i="11"/>
  <c r="AA771" i="11"/>
  <c r="AA772" i="11"/>
  <c r="AA773" i="11"/>
  <c r="AA774" i="11"/>
  <c r="AA775" i="11"/>
  <c r="AA776" i="11"/>
  <c r="AA777" i="11"/>
  <c r="AA778" i="11"/>
  <c r="AA779" i="11"/>
  <c r="AA780" i="11"/>
  <c r="AA781" i="11"/>
  <c r="AA782" i="11"/>
  <c r="AA783" i="11"/>
  <c r="AA784" i="11"/>
  <c r="AA785" i="11"/>
  <c r="AA786" i="11"/>
  <c r="AA787" i="11"/>
  <c r="AA788" i="11"/>
  <c r="AA789" i="11"/>
  <c r="AA790" i="11"/>
  <c r="AA791" i="11"/>
  <c r="AA792" i="11"/>
  <c r="AA793" i="11"/>
  <c r="AA794" i="11"/>
  <c r="AA795" i="11"/>
  <c r="AA796" i="11"/>
  <c r="AA797" i="11"/>
  <c r="AA798" i="11"/>
  <c r="AA799" i="11"/>
  <c r="AA800" i="11"/>
  <c r="AA801" i="11"/>
  <c r="AA802" i="11"/>
  <c r="AA803" i="11"/>
  <c r="AA804" i="11"/>
  <c r="AA805" i="11"/>
  <c r="AA806" i="11"/>
  <c r="AA807" i="11"/>
  <c r="AA808" i="11"/>
  <c r="AA809" i="11"/>
  <c r="AA810" i="11"/>
  <c r="AA811" i="11"/>
  <c r="AA812" i="11"/>
  <c r="AA813" i="11"/>
  <c r="AA814" i="11"/>
  <c r="AA815" i="11"/>
  <c r="AA816" i="11"/>
  <c r="AA817" i="11"/>
  <c r="AA818" i="11"/>
  <c r="AA819" i="11"/>
  <c r="AA820" i="11"/>
  <c r="AA821" i="11"/>
  <c r="AA822" i="11"/>
  <c r="AA823" i="11"/>
  <c r="AA824" i="11"/>
  <c r="AA825" i="11"/>
  <c r="AA826" i="11"/>
  <c r="AA827" i="11"/>
  <c r="AA828" i="11"/>
  <c r="AA829" i="11"/>
  <c r="AA830" i="11"/>
  <c r="AA831" i="11"/>
  <c r="AA832" i="11"/>
  <c r="AA833" i="11"/>
  <c r="AA834" i="11"/>
  <c r="AA835" i="11"/>
  <c r="AA836" i="11"/>
  <c r="AA837" i="11"/>
  <c r="AA838" i="11"/>
  <c r="AA839" i="11"/>
  <c r="AA840" i="11"/>
  <c r="AA841" i="11"/>
  <c r="AA842" i="11"/>
  <c r="AA843" i="11"/>
  <c r="AA844" i="11"/>
  <c r="AA845" i="11"/>
  <c r="AA846" i="11"/>
  <c r="AA847" i="11"/>
  <c r="AA848" i="11"/>
  <c r="AA849" i="11"/>
  <c r="AA850" i="11"/>
  <c r="AA851" i="11"/>
  <c r="AA852" i="11"/>
  <c r="AA853" i="11"/>
  <c r="AA854" i="11"/>
  <c r="AA855" i="11"/>
  <c r="AA856" i="11"/>
  <c r="AA857" i="11"/>
  <c r="AA858" i="11"/>
  <c r="AA859" i="11"/>
  <c r="AA860" i="11"/>
  <c r="AA861" i="11"/>
  <c r="AA862" i="11"/>
  <c r="AA863" i="11"/>
  <c r="AA864" i="11"/>
  <c r="AA865" i="11"/>
  <c r="AA866" i="11"/>
  <c r="AA867" i="11"/>
  <c r="AA868" i="11"/>
  <c r="AA869" i="11"/>
  <c r="AA870" i="11"/>
  <c r="AA871" i="11"/>
  <c r="AA872" i="11"/>
  <c r="AA873" i="11"/>
  <c r="AA874" i="11"/>
  <c r="AA875" i="11"/>
  <c r="AA876" i="11"/>
  <c r="AA877" i="11"/>
  <c r="AA878" i="11"/>
  <c r="AA879" i="11"/>
  <c r="AA880" i="11"/>
  <c r="AA881" i="11"/>
  <c r="AA882" i="11"/>
  <c r="AA883" i="11"/>
  <c r="AA884" i="11"/>
  <c r="AA885" i="11"/>
  <c r="AA886" i="11"/>
  <c r="AA887" i="11"/>
  <c r="AA888" i="11"/>
  <c r="AA889" i="11"/>
  <c r="AA890" i="11"/>
  <c r="AA891" i="11"/>
  <c r="AA892" i="11"/>
  <c r="AA893" i="11"/>
  <c r="AA894" i="11"/>
  <c r="AA895" i="11"/>
  <c r="AA896" i="11"/>
  <c r="AA897" i="11"/>
  <c r="AA898" i="11"/>
  <c r="AA899" i="11"/>
  <c r="AA900" i="11"/>
  <c r="AA901" i="11"/>
  <c r="AA902" i="11"/>
  <c r="AA903" i="11"/>
  <c r="AA904" i="11"/>
  <c r="AA905" i="11"/>
  <c r="AA906" i="11"/>
  <c r="AA907" i="11"/>
  <c r="AA908" i="11"/>
  <c r="AA909" i="11"/>
  <c r="AA910" i="11"/>
  <c r="AA911" i="11"/>
  <c r="AA912" i="11"/>
  <c r="AA913" i="11"/>
  <c r="AA914" i="11"/>
  <c r="AA915" i="11"/>
  <c r="AA916" i="11"/>
  <c r="AA917" i="11"/>
  <c r="AA918" i="11"/>
  <c r="AA919" i="11"/>
  <c r="AA920" i="11"/>
  <c r="AA921" i="11"/>
  <c r="AA922" i="11"/>
  <c r="AA923" i="11"/>
  <c r="AA924" i="11"/>
  <c r="AA925" i="11"/>
  <c r="AA926" i="11"/>
  <c r="AA927" i="11"/>
  <c r="AA928" i="11"/>
  <c r="AA929" i="11"/>
  <c r="AA930" i="11"/>
  <c r="AA931" i="11"/>
  <c r="AA932" i="11"/>
  <c r="AA933" i="11"/>
  <c r="AA934" i="11"/>
  <c r="AA935" i="11"/>
  <c r="AA936" i="11"/>
  <c r="AA937" i="11"/>
  <c r="AA938" i="11"/>
  <c r="AA939" i="11"/>
  <c r="AA940" i="11"/>
  <c r="AA941" i="11"/>
  <c r="AA942" i="11"/>
  <c r="AA943" i="11"/>
  <c r="AA944" i="11"/>
  <c r="AA945" i="11"/>
  <c r="AA946" i="11"/>
  <c r="AA947" i="11"/>
  <c r="AA948" i="11"/>
  <c r="AA949" i="11"/>
  <c r="AA950" i="11"/>
  <c r="AA951" i="11"/>
  <c r="AA952" i="11"/>
  <c r="AA953" i="11"/>
  <c r="AA954" i="11"/>
  <c r="AA955" i="11"/>
  <c r="AA956" i="11"/>
  <c r="AA957" i="11"/>
  <c r="AA958" i="11"/>
  <c r="AA959" i="11"/>
  <c r="AA960" i="11"/>
  <c r="AA961" i="11"/>
  <c r="AA962" i="11"/>
  <c r="AA963" i="11"/>
  <c r="AA964" i="11"/>
  <c r="AA965" i="11"/>
  <c r="AA966" i="11"/>
  <c r="AA967" i="11"/>
  <c r="AA968" i="11"/>
  <c r="AA969" i="11"/>
  <c r="AA970" i="11"/>
  <c r="AA971" i="11"/>
  <c r="AA972" i="11"/>
  <c r="AA973" i="11"/>
  <c r="AA974" i="11"/>
  <c r="AA975" i="11"/>
  <c r="AA976" i="11"/>
  <c r="AA977" i="11"/>
  <c r="AA978" i="11"/>
  <c r="AA979" i="11"/>
  <c r="AA980" i="11"/>
  <c r="AA981" i="11"/>
  <c r="AA982" i="11"/>
  <c r="AA983" i="11"/>
  <c r="AA984" i="11"/>
  <c r="AA985" i="11"/>
  <c r="AA986" i="11"/>
  <c r="AA987" i="11"/>
  <c r="AA988" i="11"/>
  <c r="AA989" i="11"/>
  <c r="AA990" i="11"/>
  <c r="AA991" i="11"/>
  <c r="AA992" i="11"/>
  <c r="AA993" i="11"/>
  <c r="AA994" i="11"/>
  <c r="AA995" i="11"/>
  <c r="AA996" i="11"/>
  <c r="AA997" i="11"/>
  <c r="AA998" i="11"/>
  <c r="AA999" i="11"/>
  <c r="AA1000" i="11"/>
  <c r="AA1001" i="11"/>
  <c r="AA1002" i="11"/>
  <c r="AA1003" i="11"/>
  <c r="AA1004" i="11"/>
  <c r="AA1005" i="11"/>
  <c r="AA1006" i="11"/>
  <c r="AA1007" i="11"/>
  <c r="AA1008" i="11"/>
  <c r="AA1009" i="11"/>
  <c r="AA1010" i="11"/>
  <c r="AA1011" i="11"/>
  <c r="AA1012" i="11"/>
  <c r="AA1013" i="11"/>
  <c r="AA1014" i="11"/>
  <c r="AA1015" i="11"/>
  <c r="AA1016" i="11"/>
  <c r="AA1017" i="11"/>
  <c r="AA1018" i="11"/>
  <c r="AA1019" i="11"/>
  <c r="AA1020" i="11"/>
  <c r="AA1021" i="11"/>
  <c r="AA1022" i="11"/>
  <c r="AA1023" i="11"/>
  <c r="AA1024" i="11"/>
  <c r="AA1025" i="11"/>
  <c r="AA1026" i="11"/>
  <c r="AA1027" i="11"/>
  <c r="AA1028" i="11"/>
  <c r="AA1029" i="11"/>
  <c r="AA1030" i="11"/>
  <c r="AA1031" i="11"/>
  <c r="AA1032" i="11"/>
  <c r="AA1033" i="11"/>
  <c r="AA1034" i="11"/>
  <c r="AA1035" i="11"/>
  <c r="AA1036" i="11"/>
  <c r="AA1037" i="11"/>
  <c r="AA1038" i="11"/>
  <c r="AA1039" i="11"/>
  <c r="AA1040" i="11"/>
  <c r="AA1041" i="11"/>
  <c r="AA1042" i="11"/>
  <c r="AA1043" i="11"/>
  <c r="AA1044" i="11"/>
  <c r="AA1045" i="11"/>
  <c r="AA1046" i="11"/>
  <c r="AA1047" i="11"/>
  <c r="AA1048" i="11"/>
  <c r="AA1049" i="11"/>
  <c r="AA1050" i="11"/>
  <c r="AA1051" i="11"/>
  <c r="AA1052" i="11"/>
  <c r="AA1053" i="11"/>
  <c r="AA1054" i="11"/>
  <c r="AA1055" i="11"/>
  <c r="AA1056" i="11"/>
  <c r="AA1057" i="11"/>
  <c r="AA1058" i="11"/>
  <c r="AA1059" i="11"/>
  <c r="AA1060" i="11"/>
  <c r="AA1061" i="11"/>
  <c r="AA1062" i="11"/>
  <c r="AA1063" i="11"/>
  <c r="AA1064" i="11"/>
  <c r="AA1065" i="11"/>
  <c r="AA1066" i="11"/>
  <c r="AA1067" i="11"/>
  <c r="AA1068" i="11"/>
  <c r="AA1069" i="11"/>
  <c r="AA1070" i="11"/>
  <c r="AA1071" i="11"/>
  <c r="AA1072" i="11"/>
  <c r="AA1073" i="11"/>
  <c r="AA1074" i="11"/>
  <c r="AA1075" i="11"/>
  <c r="AA1076" i="11"/>
  <c r="AA1077" i="11"/>
  <c r="AA1078" i="11"/>
  <c r="AA1079" i="11"/>
  <c r="AA1080" i="11"/>
  <c r="AA1081" i="11"/>
  <c r="AA1082" i="11"/>
  <c r="AA1083" i="11"/>
  <c r="AA1084" i="11"/>
  <c r="AA1085" i="11"/>
  <c r="AA1086" i="11"/>
  <c r="AA1087" i="11"/>
  <c r="AA1088" i="11"/>
  <c r="AA1089" i="11"/>
  <c r="AA1090" i="11"/>
  <c r="AA1091" i="11"/>
  <c r="AA1092" i="11"/>
  <c r="AA1093" i="11"/>
  <c r="AA1094" i="11"/>
  <c r="AA1095" i="11"/>
  <c r="AA1096" i="11"/>
  <c r="AA1097" i="11"/>
  <c r="AA1098" i="11"/>
  <c r="AA1099" i="11"/>
  <c r="AA1100" i="11"/>
  <c r="AA1101" i="11"/>
  <c r="AA1102" i="11"/>
  <c r="AA1103" i="11"/>
  <c r="AA1104" i="11"/>
  <c r="AA1105" i="11"/>
  <c r="AA1106" i="11"/>
  <c r="AA1107" i="11"/>
  <c r="AA1108" i="11"/>
  <c r="AA1109" i="11"/>
  <c r="AA1110" i="11"/>
  <c r="AA1111" i="11"/>
  <c r="AA1112" i="11"/>
  <c r="AA1113" i="11"/>
  <c r="AA1114" i="11"/>
  <c r="AA1115" i="11"/>
  <c r="AA1116" i="11"/>
  <c r="AA1117" i="11"/>
  <c r="AA1118" i="11"/>
  <c r="AA1119" i="11"/>
  <c r="AA1120" i="11"/>
  <c r="AA1121" i="11"/>
  <c r="AA1122" i="11"/>
  <c r="AA1123" i="11"/>
  <c r="AA1124" i="11"/>
  <c r="AA1125" i="11"/>
  <c r="AA1126" i="11"/>
  <c r="AA1127" i="11"/>
  <c r="AA1128" i="11"/>
  <c r="AA1129" i="11"/>
  <c r="AA1130" i="11"/>
  <c r="AA1131" i="11"/>
  <c r="AA1132" i="11"/>
  <c r="AA1133" i="11"/>
  <c r="AA1134" i="11"/>
  <c r="AA1135" i="11"/>
  <c r="AA1136" i="11"/>
  <c r="AA1137" i="11"/>
  <c r="AA1138" i="11"/>
  <c r="AA1139" i="11"/>
  <c r="AA1140" i="11"/>
  <c r="AA1141" i="11"/>
  <c r="AA1142" i="11"/>
  <c r="AA1143" i="11"/>
  <c r="AA1144" i="11"/>
  <c r="AA1145" i="11"/>
  <c r="AA1146" i="11"/>
  <c r="AA1147" i="11"/>
  <c r="AA1148" i="11"/>
  <c r="AA1149" i="11"/>
  <c r="AA1150" i="11"/>
  <c r="AA1151" i="11"/>
  <c r="AA1152" i="11"/>
  <c r="AA1153" i="11"/>
  <c r="AA1154" i="11"/>
  <c r="AA1155" i="11"/>
  <c r="AA1156" i="11"/>
  <c r="AA1157" i="11"/>
  <c r="AA1158" i="11"/>
  <c r="AA1159" i="11"/>
  <c r="AA1160" i="11"/>
  <c r="AA1161" i="11"/>
  <c r="AA1162" i="11"/>
  <c r="AA1163" i="11"/>
  <c r="AA1164" i="11"/>
  <c r="AA1165" i="11"/>
  <c r="AA1166" i="11"/>
  <c r="AA1167" i="11"/>
  <c r="AA1168" i="11"/>
  <c r="AA1169" i="11"/>
  <c r="AA1170" i="11"/>
  <c r="AA1171" i="11"/>
  <c r="AA1172" i="11"/>
  <c r="AA1173" i="11"/>
  <c r="AA1174" i="11"/>
  <c r="AA1175" i="11"/>
  <c r="AA1176" i="11"/>
  <c r="AA1177" i="11"/>
  <c r="AA1178" i="11"/>
  <c r="AA1179" i="11"/>
  <c r="AA1180" i="11"/>
  <c r="AA1181" i="11"/>
  <c r="AA1182" i="11"/>
  <c r="AA1183" i="11"/>
  <c r="AA1184" i="11"/>
  <c r="AA1185" i="11"/>
  <c r="AA1186" i="11"/>
  <c r="AA1187" i="11"/>
  <c r="AA1188" i="11"/>
  <c r="AA1189" i="11"/>
  <c r="AA1190" i="11"/>
  <c r="AA1191" i="11"/>
  <c r="AA1192" i="11"/>
  <c r="AA1193" i="11"/>
  <c r="AA1194" i="11"/>
  <c r="AA1195" i="11"/>
  <c r="AA1196" i="11"/>
  <c r="AA1197" i="11"/>
  <c r="AA1198" i="11"/>
  <c r="AA1199" i="11"/>
  <c r="AA1200" i="11"/>
  <c r="AA1201" i="11"/>
  <c r="AA1202" i="11"/>
  <c r="AA1203" i="11"/>
  <c r="AA1204" i="11"/>
  <c r="AA1205" i="11"/>
  <c r="AA1206" i="11"/>
  <c r="AA1207" i="11"/>
  <c r="AA1208" i="11"/>
  <c r="AA1209" i="11"/>
  <c r="AA1210" i="11"/>
  <c r="AA1211" i="11"/>
  <c r="AA1212" i="11"/>
  <c r="AA1213" i="11"/>
  <c r="AA1214" i="11"/>
  <c r="AA1215" i="11"/>
  <c r="AA1216" i="11"/>
  <c r="AA1217" i="11"/>
  <c r="AA1218" i="11"/>
  <c r="AA1219" i="11"/>
  <c r="AA1220" i="11"/>
  <c r="AA1221" i="11"/>
  <c r="AA1222" i="11"/>
  <c r="AA1223" i="11"/>
  <c r="AA1224" i="11"/>
  <c r="AA1225" i="11"/>
  <c r="AA1226" i="11"/>
  <c r="AA1227" i="11"/>
  <c r="AA1228" i="11"/>
  <c r="AA1229" i="11"/>
  <c r="AA1230" i="11"/>
  <c r="AA1231" i="11"/>
  <c r="AA1232" i="11"/>
  <c r="AA1233" i="11"/>
  <c r="AA1234" i="11"/>
  <c r="AA1235" i="11"/>
  <c r="AA1236" i="11"/>
  <c r="AA1237" i="11"/>
  <c r="AA1238" i="11"/>
  <c r="AA1239" i="11"/>
  <c r="AA1240" i="11"/>
  <c r="AA1241" i="11"/>
  <c r="AA1242" i="11"/>
  <c r="AA1243" i="11"/>
  <c r="AA1244" i="11"/>
  <c r="AA1245" i="11"/>
  <c r="AA1246" i="11"/>
  <c r="AA1247" i="11"/>
  <c r="AA1248" i="11"/>
  <c r="AA1249" i="11"/>
  <c r="AA1250" i="11"/>
  <c r="AA1251" i="11"/>
  <c r="AA1252" i="11"/>
  <c r="AA1253" i="11"/>
  <c r="AA1254" i="11"/>
  <c r="AA1255" i="11"/>
  <c r="AA1256" i="11"/>
  <c r="AA1257" i="11"/>
  <c r="AA1258" i="11"/>
  <c r="AA1259" i="11"/>
  <c r="AA1260" i="11"/>
  <c r="AA1261" i="11"/>
  <c r="AA1262" i="11"/>
  <c r="AA1263" i="11"/>
  <c r="AA1264" i="11"/>
  <c r="AA1265" i="11"/>
  <c r="AA1266" i="11"/>
  <c r="AA1267" i="11"/>
  <c r="AA1268" i="11"/>
  <c r="AA1269" i="11"/>
  <c r="AA1270" i="11"/>
  <c r="AA1271" i="11"/>
  <c r="AA1272" i="11"/>
  <c r="AA1273" i="11"/>
  <c r="AA1274" i="11"/>
  <c r="AA1275" i="11"/>
  <c r="AA1276" i="11"/>
  <c r="AA1277" i="11"/>
  <c r="AA1278" i="11"/>
  <c r="AA1279" i="11"/>
  <c r="AA1280" i="11"/>
  <c r="AA1281" i="11"/>
  <c r="AA1282" i="11"/>
  <c r="AA1283" i="11"/>
  <c r="AA1284" i="11"/>
  <c r="AA1285" i="11"/>
  <c r="AA1286" i="11"/>
  <c r="AA1287" i="11"/>
  <c r="AA1288" i="11"/>
  <c r="AA1289" i="11"/>
  <c r="AA1290" i="11"/>
  <c r="AA1291" i="11"/>
  <c r="AA1292" i="11"/>
  <c r="AA1293" i="11"/>
  <c r="AA1294" i="11"/>
  <c r="AA1295" i="11"/>
  <c r="AA1296" i="11"/>
  <c r="AA1297" i="11"/>
  <c r="AA1298" i="11"/>
  <c r="AA1299" i="11"/>
  <c r="AA1300" i="11"/>
  <c r="AA1301" i="11"/>
  <c r="AA1302" i="11"/>
  <c r="AA1303" i="11"/>
  <c r="AA1304" i="11"/>
  <c r="AA1305" i="11"/>
  <c r="AA1306" i="11"/>
  <c r="AA1307" i="11"/>
  <c r="AA1308" i="11"/>
  <c r="AA1309" i="11"/>
  <c r="AA1310" i="11"/>
  <c r="AA1311" i="11"/>
  <c r="AA1312" i="11"/>
  <c r="AA1313" i="11"/>
  <c r="AA1314" i="11"/>
  <c r="AA1315" i="11"/>
  <c r="AA1316" i="11"/>
  <c r="AA1317" i="11"/>
  <c r="AA1318" i="11"/>
  <c r="AA1319" i="11"/>
  <c r="AA1320" i="11"/>
  <c r="AA1321" i="11"/>
  <c r="AA1322" i="11"/>
  <c r="AA1323" i="11"/>
  <c r="AA1324" i="11"/>
  <c r="AA1325" i="11"/>
  <c r="AA1326" i="11"/>
  <c r="AA1327" i="11"/>
  <c r="AA1328" i="11"/>
  <c r="AA1329" i="11"/>
  <c r="AA1330" i="11"/>
  <c r="AA1331" i="11"/>
  <c r="AA1332" i="11"/>
  <c r="AA1333" i="11"/>
  <c r="AA1334" i="11"/>
  <c r="AA1335" i="11"/>
  <c r="AA1336" i="11"/>
  <c r="AA1337" i="11"/>
  <c r="AA1338" i="11"/>
  <c r="AA1339" i="11"/>
  <c r="AA1340" i="11"/>
  <c r="AA1341" i="11"/>
  <c r="AA1342" i="11"/>
  <c r="AA1343" i="11"/>
  <c r="AA1344" i="11"/>
  <c r="AA1345" i="11"/>
  <c r="AA1346" i="11"/>
  <c r="AA1347" i="11"/>
  <c r="AA1348" i="11"/>
  <c r="AA1349" i="11"/>
  <c r="AA1350" i="11"/>
  <c r="AA1351" i="11"/>
  <c r="AA1352" i="11"/>
  <c r="AA1353" i="11"/>
  <c r="AA1354" i="11"/>
  <c r="AA1355" i="11"/>
  <c r="AA1356" i="11"/>
  <c r="AA1357" i="11"/>
  <c r="AA1358" i="11"/>
  <c r="AA1359" i="11"/>
  <c r="AA1360" i="11"/>
  <c r="AA1361" i="11"/>
  <c r="AA1362" i="11"/>
  <c r="AA1363" i="11"/>
  <c r="AA1364" i="11"/>
  <c r="AA1365" i="11"/>
  <c r="AA1366" i="11"/>
  <c r="AA1367" i="11"/>
  <c r="AA1368" i="11"/>
  <c r="AA1369" i="11"/>
  <c r="AA1370" i="11"/>
  <c r="AA1371" i="11"/>
  <c r="AA1372" i="11"/>
  <c r="AA1373" i="11"/>
  <c r="AA1374" i="11"/>
  <c r="AA1375" i="11"/>
  <c r="AA1376" i="11"/>
  <c r="AA1377" i="11"/>
  <c r="AA1378" i="11"/>
  <c r="AA1379" i="11"/>
  <c r="AA1380" i="11"/>
  <c r="AA1381" i="11"/>
  <c r="AA1382" i="11"/>
  <c r="AA1383" i="11"/>
  <c r="AA1384" i="11"/>
  <c r="AA1385" i="11"/>
  <c r="AA1386" i="11"/>
  <c r="AA1387" i="11"/>
  <c r="AA1388" i="11"/>
  <c r="AA1389" i="11"/>
  <c r="AA1390" i="11"/>
  <c r="AA1391" i="11"/>
  <c r="AA1392" i="11"/>
  <c r="AA1393" i="11"/>
  <c r="AA1394" i="11"/>
  <c r="AA1395" i="11"/>
  <c r="AA1396" i="11"/>
  <c r="AA1397" i="11"/>
  <c r="AA1398" i="11"/>
  <c r="AA1399" i="11"/>
  <c r="AA1400" i="11"/>
  <c r="AA1401" i="11"/>
  <c r="AA1402" i="11"/>
  <c r="AA1403" i="11"/>
  <c r="AA1404" i="11"/>
  <c r="AA1405" i="11"/>
  <c r="AA1406" i="11"/>
  <c r="AA1407" i="11"/>
  <c r="AA1408" i="11"/>
  <c r="AA1409" i="11"/>
  <c r="AA1410" i="11"/>
  <c r="AA1411" i="11"/>
  <c r="AA1412" i="11"/>
  <c r="AA1413" i="11"/>
  <c r="AA1414" i="11"/>
  <c r="AA1415" i="11"/>
  <c r="AA1416" i="11"/>
  <c r="AA1417" i="11"/>
  <c r="AA1418" i="11"/>
  <c r="AA1419" i="11"/>
  <c r="AA1420" i="11"/>
  <c r="AA1421" i="11"/>
  <c r="AA1422" i="11"/>
  <c r="AA1423" i="11"/>
  <c r="AA1424" i="11"/>
  <c r="AA1425" i="11"/>
  <c r="AA1426" i="11"/>
  <c r="AA1427" i="11"/>
  <c r="AA1428" i="11"/>
  <c r="AA1429" i="11"/>
  <c r="AA1430" i="11"/>
  <c r="AA1431" i="11"/>
  <c r="AA1432" i="11"/>
  <c r="AA1433" i="11"/>
  <c r="AA1434" i="11"/>
  <c r="AA1435" i="11"/>
  <c r="AA1436" i="11"/>
  <c r="AA1437" i="11"/>
  <c r="AA1438" i="11"/>
  <c r="AA1439" i="11"/>
  <c r="AA1440" i="11"/>
  <c r="AA1441" i="11"/>
  <c r="AA1442" i="11"/>
  <c r="AA1443" i="11"/>
  <c r="AA1444" i="11"/>
  <c r="AA1445" i="11"/>
  <c r="AA1446" i="11"/>
  <c r="AA1447" i="11"/>
  <c r="AA1448" i="11"/>
  <c r="AA1449" i="11"/>
  <c r="AA1450" i="11"/>
  <c r="AA1451" i="11"/>
  <c r="AA1452" i="11"/>
  <c r="AA1453" i="11"/>
  <c r="AA1454" i="11"/>
  <c r="AA1455" i="11"/>
  <c r="AA1456" i="11"/>
  <c r="AA1457" i="11"/>
  <c r="AA1458" i="11"/>
  <c r="AA1459" i="11"/>
  <c r="AA1460" i="11"/>
  <c r="AA1461" i="11"/>
  <c r="AA1462" i="11"/>
  <c r="AA1463" i="11"/>
  <c r="AA1464" i="11"/>
  <c r="AA1465" i="11"/>
  <c r="AA1466" i="11"/>
  <c r="AA1467" i="11"/>
  <c r="AA1468" i="11"/>
  <c r="AA1469" i="11"/>
  <c r="AA1470" i="11"/>
  <c r="AA1471" i="11"/>
  <c r="AA1472" i="11"/>
  <c r="AA1473" i="11"/>
  <c r="AA1474" i="11"/>
  <c r="AA1475" i="11"/>
  <c r="AA1476" i="11"/>
  <c r="AA1477" i="11"/>
  <c r="AA1478" i="11"/>
  <c r="AA1479" i="11"/>
  <c r="AA1480" i="11"/>
  <c r="AA1481" i="11"/>
  <c r="AA1482" i="11"/>
  <c r="AA1483" i="11"/>
  <c r="AA1484" i="11"/>
  <c r="AA1485" i="11"/>
  <c r="AA1486" i="11"/>
  <c r="AA1487" i="11"/>
  <c r="AA1488" i="11"/>
  <c r="AA1489" i="11"/>
  <c r="AA1490" i="11"/>
  <c r="AA1491" i="11"/>
  <c r="AA1492" i="11"/>
  <c r="AA1493" i="11"/>
  <c r="AA1494" i="11"/>
  <c r="AA1495" i="11"/>
  <c r="AA1496" i="11"/>
  <c r="AA1497" i="11"/>
  <c r="AA1498" i="11"/>
  <c r="AA1499" i="11"/>
  <c r="AA1500" i="11"/>
  <c r="AA1501" i="11"/>
  <c r="AA1502" i="11"/>
  <c r="AA1503" i="11"/>
  <c r="AA1504" i="11"/>
  <c r="AA1505" i="11"/>
  <c r="AA1506" i="11"/>
  <c r="AA1507" i="11"/>
  <c r="AA1508" i="11"/>
  <c r="AA1509" i="11"/>
  <c r="AA1510" i="11"/>
  <c r="AA1511" i="11"/>
  <c r="AA1512" i="11"/>
  <c r="AA1513" i="11"/>
  <c r="AA1514" i="11"/>
  <c r="AA1515" i="11"/>
  <c r="AA1516" i="11"/>
  <c r="AA1517" i="11"/>
  <c r="AA1518" i="11"/>
  <c r="AA1519" i="11"/>
  <c r="AA1520" i="11"/>
  <c r="AA1521" i="11"/>
  <c r="AA1522" i="11"/>
  <c r="AA1523" i="11"/>
  <c r="AA1524" i="11"/>
  <c r="AA1525" i="11"/>
  <c r="AA1526" i="11"/>
  <c r="AA1527" i="11"/>
  <c r="AA1528" i="11"/>
  <c r="AA1529" i="11"/>
  <c r="AA1530" i="11"/>
  <c r="AA1531" i="11"/>
  <c r="AA1532" i="11"/>
  <c r="AA1533" i="11"/>
  <c r="AA1534" i="11"/>
  <c r="AA1535" i="11"/>
  <c r="AA1536" i="11"/>
  <c r="AA1537" i="11"/>
  <c r="AA1538" i="11"/>
  <c r="AA1539" i="11"/>
  <c r="AA1540" i="11"/>
  <c r="AA1541" i="11"/>
  <c r="AA1542" i="11"/>
  <c r="AA1543" i="11"/>
  <c r="AA1544" i="11"/>
  <c r="AA1545" i="11"/>
  <c r="AA1546" i="11"/>
  <c r="AA1547" i="11"/>
  <c r="AA1548" i="11"/>
  <c r="AA1549" i="11"/>
  <c r="AA1550" i="11"/>
  <c r="AA1551" i="11"/>
  <c r="AA1552" i="11"/>
  <c r="AA1553" i="11"/>
  <c r="AA1554" i="11"/>
  <c r="AA1555" i="11"/>
  <c r="AA1556" i="11"/>
  <c r="AA1557" i="11"/>
  <c r="AA1558" i="11"/>
  <c r="AA1559" i="11"/>
  <c r="AA1560" i="11"/>
  <c r="AA1561" i="11"/>
  <c r="AA1562" i="11"/>
  <c r="AA1563" i="11"/>
  <c r="AA1564" i="11"/>
  <c r="AA1565" i="11"/>
  <c r="AA1566" i="11"/>
  <c r="AA1567" i="11"/>
  <c r="AA1568" i="11"/>
  <c r="AA1569" i="11"/>
  <c r="AA1570" i="11"/>
  <c r="AA1571" i="11"/>
  <c r="AA1572" i="11"/>
  <c r="AA1573" i="11"/>
  <c r="AA1574" i="11"/>
  <c r="AA1575" i="11"/>
  <c r="AA1576" i="11"/>
  <c r="AA1577" i="11"/>
  <c r="AA1578" i="11"/>
  <c r="AA1579" i="11"/>
  <c r="AA1580" i="11"/>
  <c r="AA1581" i="11"/>
  <c r="AA1582" i="11"/>
  <c r="AA1583" i="11"/>
  <c r="AA1584" i="11"/>
  <c r="AA1585" i="11"/>
  <c r="AA1586" i="11"/>
  <c r="AA1587" i="11"/>
  <c r="AA1588" i="11"/>
  <c r="AA1589" i="11"/>
  <c r="AA1590" i="11"/>
  <c r="AA1591" i="11"/>
  <c r="AA1592" i="11"/>
  <c r="AA1593" i="11"/>
  <c r="AA1594" i="11"/>
  <c r="AA1595" i="11"/>
  <c r="AA1596" i="11"/>
  <c r="AA1597" i="11"/>
  <c r="AA1598" i="11"/>
  <c r="AA1599" i="11"/>
  <c r="AA1600" i="11"/>
  <c r="AA1601" i="11"/>
  <c r="AA1602" i="11"/>
  <c r="AA1603" i="11"/>
  <c r="AA1604" i="11"/>
  <c r="AA1605" i="11"/>
  <c r="AA1606" i="11"/>
  <c r="AA1607" i="11"/>
  <c r="AA1608" i="11"/>
  <c r="AA1609" i="11"/>
  <c r="AA1610" i="11"/>
  <c r="AA1611" i="11"/>
  <c r="AA1612" i="11"/>
  <c r="AA1613" i="11"/>
  <c r="AA1614" i="11"/>
  <c r="AA1615" i="11"/>
  <c r="AA1616" i="11"/>
  <c r="AA1617" i="11"/>
  <c r="AA1618" i="11"/>
  <c r="AA1619" i="11"/>
  <c r="AA1620" i="11"/>
  <c r="AA1621" i="11"/>
  <c r="AA1622" i="11"/>
  <c r="AA1623" i="11"/>
  <c r="AA1624" i="11"/>
  <c r="AA1625" i="11"/>
  <c r="AA1626" i="11"/>
  <c r="AA1627" i="11"/>
  <c r="AA1628" i="11"/>
  <c r="AA1629" i="11"/>
  <c r="AA1630" i="11"/>
  <c r="AA1631" i="11"/>
  <c r="AA1632" i="11"/>
  <c r="AA1633" i="11"/>
  <c r="AA1634" i="11"/>
  <c r="AA1635" i="11"/>
  <c r="AA1636" i="11"/>
  <c r="AA1637" i="11"/>
  <c r="AA1638" i="11"/>
  <c r="AA1639" i="11"/>
  <c r="AA1640" i="11"/>
  <c r="AA1641" i="11"/>
  <c r="AA1642" i="11"/>
  <c r="AA1643" i="11"/>
  <c r="AA1644" i="11"/>
  <c r="AA1645" i="11"/>
  <c r="AA1646" i="11"/>
  <c r="AA1647" i="11"/>
  <c r="AA1648" i="11"/>
  <c r="AA1649" i="11"/>
  <c r="AA1650" i="11"/>
  <c r="AA1651" i="11"/>
  <c r="AA1652" i="11"/>
  <c r="AA1653" i="11"/>
  <c r="AA1654" i="11"/>
  <c r="AA1655" i="11"/>
  <c r="AA1656" i="11"/>
  <c r="AA1657" i="11"/>
  <c r="AA1658" i="11"/>
  <c r="AA1659" i="11"/>
  <c r="AA1660" i="11"/>
  <c r="AA1661" i="11"/>
  <c r="AA1662" i="11"/>
  <c r="AA1663" i="11"/>
  <c r="AA1664" i="11"/>
  <c r="AA1665" i="11"/>
  <c r="AA1666" i="11"/>
  <c r="AA1667" i="11"/>
  <c r="AA1668" i="11"/>
  <c r="AA1669" i="11"/>
  <c r="AA1670" i="11"/>
  <c r="AA1671" i="11"/>
  <c r="AA1672" i="11"/>
  <c r="AA1673" i="11"/>
  <c r="AA1674" i="11"/>
  <c r="AA1675" i="11"/>
  <c r="AA1676" i="11"/>
  <c r="AA1677" i="11"/>
  <c r="AA1678" i="11"/>
  <c r="AA1679" i="11"/>
  <c r="AA1680" i="11"/>
  <c r="AA1681" i="11"/>
  <c r="AA1682" i="11"/>
  <c r="AA1683" i="11"/>
  <c r="AA1684" i="11"/>
  <c r="AA1685" i="11"/>
  <c r="AA1686" i="11"/>
  <c r="AA1687" i="11"/>
  <c r="AA1688" i="11"/>
  <c r="AA1689" i="11"/>
  <c r="AA1690" i="11"/>
  <c r="AA1691" i="11"/>
  <c r="AA1692" i="11"/>
  <c r="AA1693" i="11"/>
  <c r="AA1694" i="11"/>
  <c r="AA1695" i="11"/>
  <c r="AA1696" i="11"/>
  <c r="AA1697" i="11"/>
  <c r="AA1698" i="11"/>
  <c r="AA1699" i="11"/>
  <c r="AA1700" i="11"/>
  <c r="AA1701" i="11"/>
  <c r="AA1702" i="11"/>
  <c r="AA1703" i="11"/>
  <c r="AA1704" i="11"/>
  <c r="AA1705" i="11"/>
  <c r="AA1706" i="11"/>
  <c r="AA1707" i="11"/>
  <c r="AA1708" i="11"/>
  <c r="AA1709" i="11"/>
  <c r="AA1710" i="11"/>
  <c r="AA1711" i="11"/>
  <c r="AA1712" i="11"/>
  <c r="AA1713" i="11"/>
  <c r="AA1714" i="11"/>
  <c r="AA1715" i="11"/>
  <c r="AA1716" i="11"/>
  <c r="AA1717" i="11"/>
  <c r="AA1718" i="11"/>
  <c r="AA1719" i="11"/>
  <c r="AA1720" i="11"/>
  <c r="AA1721" i="11"/>
  <c r="AA1722" i="11"/>
  <c r="AA1723" i="11"/>
  <c r="AA1724" i="11"/>
  <c r="AA1725" i="11"/>
  <c r="AA1726" i="11"/>
  <c r="AA1727" i="11"/>
  <c r="AA1728" i="11"/>
  <c r="AA1729" i="11"/>
  <c r="AA1730" i="11"/>
  <c r="AA1731" i="11"/>
  <c r="AA1732" i="11"/>
  <c r="AA1733" i="11"/>
  <c r="AA1734" i="11"/>
  <c r="AA1735" i="11"/>
  <c r="AA1736" i="11"/>
  <c r="AA1737" i="11"/>
  <c r="AA1738" i="11"/>
  <c r="AA1739" i="11"/>
  <c r="AA1740" i="11"/>
  <c r="AA1741" i="11"/>
  <c r="AA1742" i="11"/>
  <c r="AA1743" i="11"/>
  <c r="AA1744" i="11"/>
  <c r="AA1745" i="11"/>
  <c r="AA1746" i="11"/>
  <c r="AA1747" i="11"/>
  <c r="AA1748" i="11"/>
  <c r="AA1749" i="11"/>
  <c r="AA1750" i="11"/>
  <c r="AA1751" i="11"/>
  <c r="AA1752" i="11"/>
  <c r="AA1753" i="11"/>
  <c r="AA1754" i="11"/>
  <c r="AA1755" i="11"/>
  <c r="AA1756" i="11"/>
  <c r="AA1757" i="11"/>
  <c r="AA1758" i="11"/>
  <c r="AA1759" i="11"/>
  <c r="AA1760" i="11"/>
  <c r="AA1761" i="11"/>
  <c r="AA1762" i="11"/>
  <c r="AA1763" i="11"/>
  <c r="AA1764" i="11"/>
  <c r="AA1765" i="11"/>
  <c r="AA1766" i="11"/>
  <c r="AA1767" i="11"/>
  <c r="AA1768" i="11"/>
  <c r="AA1769" i="11"/>
  <c r="AA1770" i="11"/>
  <c r="AA1771" i="11"/>
  <c r="AA1772" i="11"/>
  <c r="AA1773" i="11"/>
  <c r="AA1774" i="11"/>
  <c r="AA1775" i="11"/>
  <c r="AA1776" i="11"/>
  <c r="AA1777" i="11"/>
  <c r="AA1778" i="11"/>
  <c r="AA1779" i="11"/>
  <c r="AA1780" i="11"/>
  <c r="AA1781" i="11"/>
  <c r="AA1782" i="11"/>
  <c r="AA1783" i="11"/>
  <c r="AA1784" i="11"/>
  <c r="AA1785" i="11"/>
  <c r="AA1786" i="11"/>
  <c r="AA1787" i="11"/>
  <c r="AA1788" i="11"/>
  <c r="AA1789" i="11"/>
  <c r="AA1790" i="11"/>
  <c r="AA1791" i="11"/>
  <c r="AA1792" i="11"/>
  <c r="AA1793" i="11"/>
  <c r="AA1794" i="11"/>
  <c r="AA1795" i="11"/>
  <c r="AA1796" i="11"/>
  <c r="AA1797" i="11"/>
  <c r="AA1798" i="11"/>
  <c r="AA1799" i="11"/>
  <c r="AA1800" i="11"/>
  <c r="AA1801" i="11"/>
  <c r="AA1802" i="11"/>
  <c r="AA1803" i="11"/>
  <c r="AA1804" i="11"/>
  <c r="AA1805" i="11"/>
  <c r="AA1806" i="11"/>
  <c r="AA1807" i="11"/>
  <c r="AA1808" i="11"/>
  <c r="AA1809" i="11"/>
  <c r="AA1810" i="11"/>
  <c r="AA1811" i="11"/>
  <c r="AA1812" i="11"/>
  <c r="AA1813" i="11"/>
  <c r="AA1814" i="11"/>
  <c r="AA1815" i="11"/>
  <c r="AA1816" i="11"/>
  <c r="AA1817" i="11"/>
  <c r="AA1818" i="11"/>
  <c r="AA1819" i="11"/>
  <c r="AA1820" i="11"/>
  <c r="AA1821" i="11"/>
  <c r="AA1822" i="11"/>
  <c r="AA1823" i="11"/>
  <c r="AA1824" i="11"/>
  <c r="AA1825" i="11"/>
  <c r="AA1826" i="11"/>
  <c r="AA1827" i="11"/>
  <c r="AA1828" i="11"/>
  <c r="AA1829" i="11"/>
  <c r="AA1830" i="11"/>
  <c r="AA1831" i="11"/>
  <c r="AA1832" i="11"/>
  <c r="AA1833" i="11"/>
  <c r="AA1834" i="11"/>
  <c r="AA1835" i="11"/>
  <c r="AA1836" i="11"/>
  <c r="AA1837" i="11"/>
  <c r="AA1838" i="11"/>
  <c r="AA1839" i="11"/>
  <c r="AA1840" i="11"/>
  <c r="AA1841" i="11"/>
  <c r="AA1842" i="11"/>
  <c r="AA1843" i="11"/>
  <c r="AA1844" i="11"/>
  <c r="AA1845" i="11"/>
  <c r="AA1846" i="11"/>
  <c r="AA1847" i="11"/>
  <c r="AA1848" i="11"/>
  <c r="AA1849" i="11"/>
  <c r="AA1850" i="11"/>
  <c r="AA1851" i="11"/>
  <c r="AA1852" i="11"/>
  <c r="AA1853" i="11"/>
  <c r="AA1854" i="11"/>
  <c r="AA1855" i="11"/>
  <c r="AA1856" i="11"/>
  <c r="AA1857" i="11"/>
  <c r="AA1858" i="11"/>
  <c r="AA1859" i="11"/>
  <c r="AA1860" i="11"/>
  <c r="AA1861" i="11"/>
  <c r="AA1862" i="11"/>
  <c r="AA1863" i="11"/>
  <c r="AA1864" i="11"/>
  <c r="AA1865" i="11"/>
  <c r="AA1866" i="11"/>
  <c r="AA1867" i="11"/>
  <c r="AA1868" i="11"/>
  <c r="AA1869" i="11"/>
  <c r="AA1870" i="11"/>
  <c r="AA1871" i="11"/>
  <c r="AA1872" i="11"/>
  <c r="AA1873" i="11"/>
  <c r="AA1874" i="11"/>
  <c r="AA1875" i="11"/>
  <c r="AA1876" i="11"/>
  <c r="AA1877" i="11"/>
  <c r="AA1878" i="11"/>
  <c r="AA1879" i="11"/>
  <c r="AA1880" i="11"/>
  <c r="AA1881" i="11"/>
  <c r="AA1882" i="11"/>
  <c r="AA1883" i="11"/>
  <c r="AA1884" i="11"/>
  <c r="AA1885" i="11"/>
  <c r="AA1886" i="11"/>
  <c r="AA1887" i="11"/>
  <c r="AA1888" i="11"/>
  <c r="AA1889" i="11"/>
  <c r="AA1890" i="11"/>
  <c r="AA1891" i="11"/>
  <c r="AA1892" i="11"/>
  <c r="AA1893" i="11"/>
  <c r="AA1894" i="11"/>
  <c r="AA1895" i="11"/>
  <c r="AA1896" i="11"/>
  <c r="AA1897" i="11"/>
  <c r="AA1898" i="11"/>
  <c r="AA1899" i="11"/>
  <c r="AA1900" i="11"/>
  <c r="AA1901" i="11"/>
  <c r="AA1902" i="11"/>
  <c r="AA1903" i="11"/>
  <c r="AA1904" i="11"/>
  <c r="AA1905" i="11"/>
  <c r="AA1906" i="11"/>
  <c r="AA1907" i="11"/>
  <c r="AA1908" i="11"/>
  <c r="AA1909" i="11"/>
  <c r="AA1910" i="11"/>
  <c r="AA1911" i="11"/>
  <c r="AA1912" i="11"/>
  <c r="AA1913" i="11"/>
  <c r="AA1914" i="11"/>
  <c r="AA1915" i="11"/>
  <c r="AA1916" i="11"/>
  <c r="AA1917" i="11"/>
  <c r="AA1918" i="11"/>
  <c r="AA1919" i="11"/>
  <c r="AA1920" i="11"/>
  <c r="AA1921" i="11"/>
  <c r="AA1922" i="11"/>
  <c r="AA1923" i="11"/>
  <c r="AA1924" i="11"/>
  <c r="AA1925" i="11"/>
  <c r="AA1926" i="11"/>
  <c r="AA1927" i="11"/>
  <c r="AA1928" i="11"/>
  <c r="AA1929" i="11"/>
  <c r="AA1930" i="11"/>
  <c r="AA1931" i="11"/>
  <c r="AA1932" i="11"/>
  <c r="AA1933" i="11"/>
  <c r="AA1934" i="11"/>
  <c r="AA1935" i="11"/>
  <c r="AA1936" i="11"/>
  <c r="AA1937" i="11"/>
  <c r="AA1938" i="11"/>
  <c r="AA1939" i="11"/>
  <c r="AA1940" i="11"/>
  <c r="AA1941" i="11"/>
  <c r="AA1942" i="11"/>
  <c r="AA1943" i="11"/>
  <c r="AA1944" i="11"/>
  <c r="AA1945" i="11"/>
  <c r="AA1946" i="11"/>
  <c r="AA1947" i="11"/>
  <c r="AA1948" i="11"/>
  <c r="AA1949" i="11"/>
  <c r="AA1950" i="11"/>
  <c r="AA1951" i="11"/>
  <c r="AA1952" i="11"/>
  <c r="AA1953" i="11"/>
  <c r="AA1954" i="11"/>
  <c r="AA1955" i="11"/>
  <c r="AA1956" i="11"/>
  <c r="AA1957" i="11"/>
  <c r="AA1958" i="11"/>
  <c r="AA1959" i="11"/>
  <c r="AA1960" i="11"/>
  <c r="AA1961" i="11"/>
  <c r="AA1962" i="11"/>
  <c r="AA1963" i="11"/>
  <c r="AA1964" i="11"/>
  <c r="AA1965" i="11"/>
  <c r="AA1966" i="11"/>
  <c r="AA1967" i="11"/>
  <c r="AA1968" i="11"/>
  <c r="AA1969" i="11"/>
  <c r="AA1970" i="11"/>
  <c r="AA1971" i="11"/>
  <c r="AA1972" i="11"/>
  <c r="AA1973" i="11"/>
  <c r="AA1974" i="11"/>
  <c r="AA1975" i="11"/>
  <c r="AA1976" i="11"/>
  <c r="AA1977" i="11"/>
  <c r="AA1978" i="11"/>
  <c r="AA1979" i="11"/>
  <c r="AA1980" i="11"/>
  <c r="AA1981" i="11"/>
  <c r="AA1982" i="11"/>
  <c r="AA1983" i="11"/>
  <c r="AA1984" i="11"/>
  <c r="AA1985" i="11"/>
  <c r="AA1986" i="11"/>
  <c r="AA1987" i="11"/>
  <c r="AA1988" i="11"/>
  <c r="AA1989" i="11"/>
  <c r="AA1990" i="11"/>
  <c r="AA1991" i="11"/>
  <c r="AA1992" i="11"/>
  <c r="AA1993" i="11"/>
  <c r="AA1994" i="11"/>
  <c r="AA1995" i="11"/>
  <c r="AA1996" i="11"/>
  <c r="AA1997" i="11"/>
  <c r="AA1998" i="11"/>
  <c r="AA1999" i="11"/>
  <c r="AA2000" i="11"/>
  <c r="AA2001" i="11"/>
  <c r="AA2002" i="11"/>
  <c r="AA2003" i="11"/>
  <c r="AA2004" i="11"/>
  <c r="AA2005" i="11"/>
  <c r="AA2006" i="11"/>
  <c r="AA2007" i="11"/>
  <c r="AA2008" i="11"/>
  <c r="AA2009" i="11"/>
  <c r="AA2010" i="11"/>
  <c r="AA2011" i="11"/>
  <c r="AA2012" i="11"/>
  <c r="AA2013" i="11"/>
  <c r="AA2014" i="11"/>
  <c r="AA2015" i="11"/>
  <c r="AA2016" i="11"/>
  <c r="AA2017" i="11"/>
  <c r="AA2018" i="11"/>
  <c r="AA2019" i="11"/>
  <c r="AA2020" i="11"/>
  <c r="AA2021" i="11"/>
  <c r="AA2022" i="11"/>
  <c r="AA2023" i="11"/>
  <c r="AA2024" i="11"/>
  <c r="AA2025" i="11"/>
  <c r="AA2026" i="11"/>
  <c r="AA2027" i="11"/>
  <c r="AA2028" i="11"/>
  <c r="AA2029" i="11"/>
  <c r="AA2030" i="11"/>
  <c r="AA2031" i="11"/>
  <c r="AA2032" i="11"/>
  <c r="AA2033" i="11"/>
  <c r="AA2034" i="11"/>
  <c r="AA2035" i="11"/>
  <c r="AA2036" i="11"/>
  <c r="AA2037" i="11"/>
  <c r="AA2038" i="11"/>
  <c r="AA2039" i="11"/>
  <c r="AA2040" i="11"/>
  <c r="AA2041" i="11"/>
  <c r="AA2042" i="11"/>
  <c r="AA2043" i="11"/>
  <c r="AA2044" i="11"/>
  <c r="AA2045" i="11"/>
  <c r="AA2046" i="11"/>
  <c r="AA2047" i="11"/>
  <c r="AA2048" i="11"/>
  <c r="AA2049" i="11"/>
  <c r="AA2050" i="11"/>
  <c r="AA2051" i="11"/>
  <c r="AA2052" i="11"/>
  <c r="AA2053" i="11"/>
  <c r="AA2054" i="11"/>
  <c r="AA2055" i="11"/>
  <c r="AA2056" i="11"/>
  <c r="AA2057" i="11"/>
  <c r="AA2058" i="11"/>
  <c r="AA2059" i="11"/>
  <c r="AA2060" i="11"/>
  <c r="AA2061" i="11"/>
  <c r="AA2062" i="11"/>
  <c r="AA2063" i="11"/>
  <c r="AA2064" i="11"/>
  <c r="AA2065" i="11"/>
  <c r="AA2066" i="11"/>
  <c r="AA2067" i="11"/>
  <c r="AA2068" i="11"/>
  <c r="AA2069" i="11"/>
  <c r="AA2070" i="11"/>
  <c r="AA2071" i="11"/>
  <c r="AA2072" i="11"/>
  <c r="AA2073" i="11"/>
  <c r="AA2074" i="11"/>
  <c r="AA2075" i="11"/>
  <c r="AA2076" i="11"/>
  <c r="AA2077" i="11"/>
  <c r="AA2078" i="11"/>
  <c r="AA2079" i="11"/>
  <c r="AA2080" i="11"/>
  <c r="AA2081" i="11"/>
  <c r="AA2082" i="11"/>
  <c r="AA2083" i="11"/>
  <c r="AA2084" i="11"/>
  <c r="AA2085" i="11"/>
  <c r="AA2086" i="11"/>
  <c r="AA2087" i="11"/>
  <c r="AA2088" i="11"/>
  <c r="AA2089" i="11"/>
  <c r="AA2090" i="11"/>
  <c r="AA2091" i="11"/>
  <c r="AA2092" i="11"/>
  <c r="AA2093" i="11"/>
  <c r="AA2094" i="11"/>
  <c r="AA2095" i="11"/>
  <c r="AA2096" i="11"/>
  <c r="AA2097" i="11"/>
  <c r="AA2098" i="11"/>
  <c r="AA2099" i="11"/>
  <c r="AA2100" i="11"/>
  <c r="AA2101" i="11"/>
  <c r="AA2102" i="11"/>
  <c r="AA2103" i="11"/>
  <c r="AA2104" i="11"/>
  <c r="AA2105" i="11"/>
  <c r="AA2106" i="11"/>
  <c r="AA2107" i="11"/>
  <c r="AA2108" i="11"/>
  <c r="AA2109" i="11"/>
  <c r="AA2110" i="11"/>
  <c r="AA2111" i="11"/>
  <c r="AA2112" i="11"/>
  <c r="AA2113" i="11"/>
  <c r="AA2114" i="11"/>
  <c r="AA2115" i="11"/>
  <c r="AA2116" i="11"/>
  <c r="AA2117" i="11"/>
  <c r="AA2118" i="11"/>
  <c r="AA2119" i="11"/>
  <c r="AA2120" i="11"/>
  <c r="AA2121" i="11"/>
  <c r="AA2122" i="11"/>
  <c r="AA2123" i="11"/>
  <c r="AA2124" i="11"/>
  <c r="AA2125" i="11"/>
  <c r="AA2126" i="11"/>
  <c r="AA2127" i="11"/>
  <c r="AA2128" i="11"/>
  <c r="AA2129" i="11"/>
  <c r="AA2130" i="11"/>
  <c r="AA2131" i="11"/>
  <c r="AA2132" i="11"/>
  <c r="AA2133" i="11"/>
  <c r="AA2134" i="11"/>
  <c r="AA2135" i="11"/>
  <c r="AA2136" i="11"/>
  <c r="AA2137" i="11"/>
  <c r="AA2138" i="11"/>
  <c r="AA2139" i="11"/>
  <c r="AA2140" i="11"/>
  <c r="AA2141" i="11"/>
  <c r="AA2142" i="11"/>
  <c r="AA2143" i="11"/>
  <c r="AA2144" i="11"/>
  <c r="AA2145" i="11"/>
  <c r="AA2146" i="11"/>
  <c r="AA2147" i="11"/>
  <c r="AA2148" i="11"/>
  <c r="AA2149" i="11"/>
  <c r="AA2150" i="11"/>
  <c r="AA2151" i="11"/>
  <c r="AA2152" i="11"/>
  <c r="AA2153" i="11"/>
  <c r="AA2154" i="11"/>
  <c r="AA2155" i="11"/>
  <c r="AA2156" i="11"/>
  <c r="AA2157" i="11"/>
  <c r="AA2158" i="11"/>
  <c r="AA2159" i="11"/>
  <c r="AA2160" i="11"/>
  <c r="AA2161" i="11"/>
  <c r="AA2162" i="11"/>
  <c r="AA2163" i="11"/>
  <c r="AA2164" i="11"/>
  <c r="AA2165" i="11"/>
  <c r="AA2166" i="11"/>
  <c r="AA2167" i="11"/>
  <c r="AA2168" i="11"/>
  <c r="AA2169" i="11"/>
  <c r="AA2170" i="11"/>
  <c r="AA2171" i="11"/>
  <c r="AA2172" i="11"/>
  <c r="AA2173" i="11"/>
  <c r="AA2174" i="11"/>
  <c r="AA2175" i="11"/>
  <c r="AA2176" i="11"/>
  <c r="AA2177" i="11"/>
  <c r="AA2178" i="11"/>
  <c r="AA2179" i="11"/>
  <c r="AA2180" i="11"/>
  <c r="AA2181" i="11"/>
  <c r="AA2182" i="11"/>
  <c r="AA2183" i="11"/>
  <c r="AA2184" i="11"/>
  <c r="AA2185" i="11"/>
  <c r="AA2186" i="11"/>
  <c r="AA2187" i="11"/>
  <c r="AA2188" i="11"/>
  <c r="AA2189" i="11"/>
  <c r="AA2190" i="11"/>
  <c r="AA2191" i="11"/>
  <c r="AA2192" i="11"/>
  <c r="AA2193" i="11"/>
  <c r="AA2194" i="11"/>
  <c r="AA2195" i="11"/>
  <c r="AA2196" i="11"/>
  <c r="AA2197" i="11"/>
  <c r="AA2198" i="11"/>
  <c r="AA2199" i="11"/>
  <c r="AA2200" i="11"/>
  <c r="AA2201" i="11"/>
  <c r="AA2202" i="11"/>
  <c r="AA2203" i="11"/>
  <c r="AA2204" i="11"/>
  <c r="AA2205" i="11"/>
  <c r="AA2206" i="11"/>
  <c r="AA2207" i="11"/>
  <c r="AA2208" i="11"/>
  <c r="AA2209" i="11"/>
  <c r="AA2210" i="11"/>
  <c r="AA2211" i="11"/>
  <c r="AA2212" i="11"/>
  <c r="AA2213" i="11"/>
  <c r="AA2214" i="11"/>
  <c r="AA2215" i="11"/>
  <c r="AA2216" i="11"/>
  <c r="AA2217" i="11"/>
  <c r="AA2218" i="11"/>
  <c r="AA2219" i="11"/>
  <c r="AA2220" i="11"/>
  <c r="AA2221" i="11"/>
  <c r="AA2222" i="11"/>
  <c r="AA2223" i="11"/>
  <c r="AA2224" i="11"/>
  <c r="AA2225" i="11"/>
  <c r="AA2226" i="11"/>
  <c r="AA2227" i="11"/>
  <c r="AA2228" i="11"/>
  <c r="AA2229" i="11"/>
  <c r="AA2230" i="11"/>
  <c r="AA2231" i="11"/>
  <c r="AA2232" i="11"/>
  <c r="AA2233" i="11"/>
  <c r="AA2234" i="11"/>
  <c r="AA2235" i="11"/>
  <c r="AA2236" i="11"/>
  <c r="AA2237" i="11"/>
  <c r="AA2238" i="11"/>
  <c r="AA2239" i="11"/>
  <c r="AA2240" i="11"/>
  <c r="AA2241" i="11"/>
  <c r="AA2242" i="11"/>
  <c r="AA2243" i="11"/>
  <c r="AA2244" i="11"/>
  <c r="AA2245" i="11"/>
  <c r="AA2246" i="11"/>
  <c r="AA2247" i="11"/>
  <c r="AA2248" i="11"/>
  <c r="AA2249" i="11"/>
  <c r="AA2250" i="11"/>
  <c r="AA2251" i="11"/>
  <c r="AA2252" i="11"/>
  <c r="AA2253" i="11"/>
  <c r="AA2254" i="11"/>
  <c r="AA2255" i="11"/>
  <c r="AA2256" i="11"/>
  <c r="AA2257" i="11"/>
  <c r="AA2258" i="11"/>
  <c r="AA2259" i="11"/>
  <c r="AA2260" i="11"/>
  <c r="AA2261" i="11"/>
  <c r="AA2262" i="11"/>
  <c r="AA2263" i="11"/>
  <c r="AA2264" i="11"/>
  <c r="AA2265" i="11"/>
  <c r="AA2266" i="11"/>
  <c r="AA2267" i="11"/>
  <c r="AA2268" i="11"/>
  <c r="AA2269" i="11"/>
  <c r="AA2270" i="11"/>
  <c r="AA2271" i="11"/>
  <c r="AA2272" i="11"/>
  <c r="AA2273" i="11"/>
  <c r="AA2274" i="11"/>
  <c r="AA2275" i="11"/>
  <c r="AA2276" i="11"/>
  <c r="AA2277" i="11"/>
  <c r="AA2278" i="11"/>
  <c r="AA2279" i="11"/>
  <c r="AA2280" i="11"/>
  <c r="AA2281" i="11"/>
  <c r="AA2282" i="11"/>
  <c r="AA2283" i="11"/>
  <c r="AA2284" i="11"/>
  <c r="AA2285" i="11"/>
  <c r="AA2286" i="11"/>
  <c r="AA2287" i="11"/>
  <c r="AA2288" i="11"/>
  <c r="AA2289" i="11"/>
  <c r="AA2290" i="11"/>
  <c r="AA2291" i="11"/>
  <c r="AA2292" i="11"/>
  <c r="AA2293" i="11"/>
  <c r="AA2294" i="11"/>
  <c r="AA2295" i="11"/>
  <c r="AA2296" i="11"/>
  <c r="AA2297" i="11"/>
  <c r="AA2298" i="11"/>
  <c r="AA2299" i="11"/>
  <c r="AA2300" i="11"/>
  <c r="AA2301" i="11"/>
  <c r="AA2302" i="11"/>
  <c r="AA2303" i="11"/>
  <c r="AA2304" i="11"/>
  <c r="AA2305" i="11"/>
  <c r="AA2306" i="11"/>
  <c r="AA2307" i="11"/>
  <c r="AA2308" i="11"/>
  <c r="AA2309" i="11"/>
  <c r="AA2310" i="11"/>
  <c r="AA2311" i="11"/>
  <c r="AA2312" i="11"/>
  <c r="AA2313" i="11"/>
  <c r="AA2314" i="11"/>
  <c r="AA2315" i="11"/>
  <c r="AA2316" i="11"/>
  <c r="AA2317" i="11"/>
  <c r="AA2318" i="11"/>
  <c r="AA2319" i="11"/>
  <c r="AA2320" i="11"/>
  <c r="AA2321" i="11"/>
  <c r="AA2322" i="11"/>
  <c r="AA2323" i="11"/>
  <c r="AA2324" i="11"/>
  <c r="AA2325" i="11"/>
  <c r="AA2326" i="11"/>
  <c r="AA2327" i="11"/>
  <c r="AA2328" i="11"/>
  <c r="AA2329" i="11"/>
  <c r="AA2330" i="11"/>
  <c r="AA2331" i="11"/>
  <c r="AA2332" i="11"/>
  <c r="AA2333" i="11"/>
  <c r="AA2334" i="11"/>
  <c r="AA2335" i="11"/>
  <c r="AA2336" i="11"/>
  <c r="AA2337" i="11"/>
  <c r="AA2338" i="11"/>
  <c r="AA2339" i="11"/>
  <c r="AA2340" i="11"/>
  <c r="AA2341" i="11"/>
  <c r="AA2342" i="11"/>
  <c r="AA2343" i="11"/>
  <c r="AA2344" i="11"/>
  <c r="AA2345" i="11"/>
  <c r="AA2346" i="11"/>
  <c r="AA2347" i="11"/>
  <c r="AA2348" i="11"/>
  <c r="AA2349" i="11"/>
  <c r="AA2350" i="11"/>
  <c r="AA2351" i="11"/>
  <c r="AA2352" i="11"/>
  <c r="AA2353" i="11"/>
  <c r="AA2354" i="11"/>
  <c r="AA2355" i="11"/>
  <c r="AA2356" i="11"/>
  <c r="AA2357" i="11"/>
  <c r="AA2358" i="11"/>
  <c r="AA2359" i="11"/>
  <c r="AA2360" i="11"/>
  <c r="AA2361" i="11"/>
  <c r="AA2362" i="11"/>
  <c r="AA2363" i="11"/>
  <c r="AA2364" i="11"/>
  <c r="AA2365" i="11"/>
  <c r="AA2366" i="11"/>
  <c r="AA2367" i="11"/>
  <c r="AA2368" i="11"/>
  <c r="AA2369" i="11"/>
  <c r="AA2370" i="11"/>
  <c r="AA2371" i="11"/>
  <c r="AA2372" i="11"/>
  <c r="AA2373" i="11"/>
  <c r="AA2374" i="11"/>
  <c r="AA2375" i="11"/>
  <c r="AA2376" i="11"/>
  <c r="AA2377" i="11"/>
  <c r="AA2378" i="11"/>
  <c r="AA2379" i="11"/>
  <c r="AA2380" i="11"/>
  <c r="AA2381" i="11"/>
  <c r="AA2382" i="11"/>
  <c r="AA2383" i="11"/>
  <c r="AA2384" i="11"/>
  <c r="AA2385" i="11"/>
  <c r="AA2386" i="11"/>
  <c r="AA2387" i="11"/>
  <c r="AA2388" i="11"/>
  <c r="AA2389" i="11"/>
  <c r="AA2390" i="11"/>
  <c r="AA2391" i="11"/>
  <c r="AA2392" i="11"/>
  <c r="AA2393" i="11"/>
  <c r="AA2394" i="11"/>
  <c r="AA2395" i="11"/>
  <c r="AA2396" i="11"/>
  <c r="AA2397" i="11"/>
  <c r="AA2398" i="11"/>
  <c r="AA2399" i="11"/>
  <c r="AA2400" i="11"/>
  <c r="AA2401" i="11"/>
  <c r="AA2402" i="11"/>
  <c r="AA2403" i="11"/>
  <c r="AA2404" i="11"/>
  <c r="AA2405" i="11"/>
  <c r="AA2406" i="11"/>
  <c r="AA2407" i="11"/>
  <c r="AA2408" i="11"/>
  <c r="AA2409" i="11"/>
  <c r="AA2410" i="11"/>
  <c r="AA2411" i="11"/>
  <c r="AA2412" i="11"/>
  <c r="AA2413" i="11"/>
  <c r="AA2414" i="11"/>
  <c r="AA2415" i="11"/>
  <c r="AA2416" i="11"/>
  <c r="AA2417" i="11"/>
  <c r="AA2418" i="11"/>
  <c r="AA2419" i="11"/>
  <c r="AA2420" i="11"/>
  <c r="AA2421" i="11"/>
  <c r="AA2422" i="11"/>
  <c r="AA2423" i="11"/>
  <c r="AA2424" i="11"/>
  <c r="AA2425" i="11"/>
  <c r="AA2426" i="11"/>
  <c r="AA2427" i="11"/>
  <c r="AA2428" i="11"/>
  <c r="AA2429" i="11"/>
  <c r="AA2430" i="11"/>
  <c r="AA2431" i="11"/>
  <c r="AA2432" i="11"/>
  <c r="AA2433" i="11"/>
  <c r="AA2434" i="11"/>
  <c r="AA2435" i="11"/>
  <c r="AA2436" i="11"/>
  <c r="AA2437" i="11"/>
  <c r="AA2438" i="11"/>
  <c r="AA2439" i="11"/>
  <c r="AA2440" i="11"/>
  <c r="AA2441" i="11"/>
  <c r="AA2442" i="11"/>
  <c r="AA2443" i="11"/>
  <c r="AA2444" i="11"/>
  <c r="AA2445" i="11"/>
  <c r="AA2446" i="11"/>
  <c r="AA2447" i="11"/>
  <c r="AA2448" i="11"/>
  <c r="AA2449" i="11"/>
  <c r="AA2450" i="11"/>
  <c r="AA2451" i="11"/>
  <c r="AA2452" i="11"/>
  <c r="AA2453" i="11"/>
  <c r="AA2454" i="11"/>
  <c r="AA2455" i="11"/>
  <c r="AA2456" i="11"/>
  <c r="AA2457" i="11"/>
  <c r="AA2458" i="11"/>
  <c r="AA2459" i="11"/>
  <c r="AA2460" i="11"/>
  <c r="AA2461" i="11"/>
  <c r="AA2462" i="11"/>
  <c r="AA2463" i="11"/>
  <c r="AA2464" i="11"/>
  <c r="AA2465" i="11"/>
  <c r="AA2466" i="11"/>
  <c r="AA2467" i="11"/>
  <c r="AA2468" i="11"/>
  <c r="AA2469" i="11"/>
  <c r="AA2470" i="11"/>
  <c r="AA2471" i="11"/>
  <c r="AA2472" i="11"/>
  <c r="AA2473" i="11"/>
  <c r="AA2474" i="11"/>
  <c r="AA2475" i="11"/>
  <c r="AA2476" i="11"/>
  <c r="AA2477" i="11"/>
  <c r="AA2478" i="11"/>
  <c r="AA2479" i="11"/>
  <c r="AA2480" i="11"/>
  <c r="AA2481" i="11"/>
  <c r="AA2482" i="11"/>
  <c r="AA2483" i="11"/>
  <c r="AA2484" i="11"/>
  <c r="AA2485" i="11"/>
  <c r="AA2486" i="11"/>
  <c r="AA2487" i="11"/>
  <c r="AA2488" i="11"/>
  <c r="AA2489" i="11"/>
  <c r="AA2490" i="11"/>
  <c r="AA2491" i="11"/>
  <c r="AA2492" i="11"/>
  <c r="AA2493" i="11"/>
  <c r="AA2494" i="11"/>
  <c r="AA2495" i="11"/>
  <c r="AA2496" i="11"/>
  <c r="AA2497" i="11"/>
  <c r="AA2498" i="11"/>
  <c r="AA2499" i="11"/>
  <c r="AA2500" i="11"/>
  <c r="AA2501" i="11"/>
  <c r="AA2502" i="11"/>
  <c r="AA2503" i="11"/>
  <c r="AA2504" i="11"/>
  <c r="AA2505" i="11"/>
  <c r="AA2506" i="11"/>
  <c r="AA2507" i="11"/>
  <c r="AA2508" i="11"/>
  <c r="AA2509" i="11"/>
  <c r="AA2510" i="11"/>
  <c r="AA2511" i="11"/>
  <c r="AA2512" i="11"/>
  <c r="AA2513" i="11"/>
  <c r="AA2514" i="11"/>
  <c r="AA2515" i="11"/>
  <c r="AA2516" i="11"/>
  <c r="AA2517" i="11"/>
  <c r="AA2518" i="11"/>
  <c r="AA2519" i="11"/>
  <c r="AA2520" i="11"/>
  <c r="AA2521" i="11"/>
  <c r="AA2522" i="11"/>
  <c r="AA2523" i="11"/>
  <c r="AA2524" i="11"/>
  <c r="AA2525" i="11"/>
  <c r="AA2526" i="11"/>
  <c r="AA2527" i="11"/>
  <c r="AA2528" i="11"/>
  <c r="AA2529" i="11"/>
  <c r="AA2530" i="11"/>
  <c r="AA2531" i="11"/>
  <c r="AA2532" i="11"/>
  <c r="AA2533" i="11"/>
  <c r="AA2534" i="11"/>
  <c r="AA2535" i="11"/>
  <c r="AA2536" i="11"/>
  <c r="AA2537" i="11"/>
  <c r="AA2538" i="11"/>
  <c r="AA2539" i="11"/>
  <c r="AA2540" i="11"/>
  <c r="AA2541" i="11"/>
  <c r="AA2542" i="11"/>
  <c r="AA2543" i="11"/>
  <c r="AA2544" i="11"/>
  <c r="AA2545" i="11"/>
  <c r="AA2546" i="11"/>
  <c r="AA2547" i="11"/>
  <c r="AA2548" i="11"/>
  <c r="AA2549" i="11"/>
  <c r="AA2550" i="11"/>
  <c r="AA2551" i="11"/>
  <c r="AA2552" i="11"/>
  <c r="AA2553" i="11"/>
  <c r="AA2554" i="11"/>
  <c r="AA2555" i="11"/>
  <c r="AA2556" i="11"/>
  <c r="AA2557" i="11"/>
  <c r="AA2558" i="11"/>
  <c r="AA2559" i="11"/>
  <c r="AA2560" i="11"/>
  <c r="AA2561" i="11"/>
  <c r="AA2562" i="11"/>
  <c r="AA2563" i="11"/>
  <c r="AA2564" i="11"/>
  <c r="AA2565" i="11"/>
  <c r="AA2566" i="11"/>
  <c r="AA2567" i="11"/>
  <c r="AA2568" i="11"/>
  <c r="AA2569" i="11"/>
  <c r="AA2570" i="11"/>
  <c r="AA2571" i="11"/>
  <c r="AA2572" i="11"/>
  <c r="AA2573" i="11"/>
  <c r="AA2574" i="11"/>
  <c r="AA2575" i="11"/>
  <c r="AA2576" i="11"/>
  <c r="AA2577" i="11"/>
  <c r="AA2578" i="11"/>
  <c r="AA2579" i="11"/>
  <c r="AA2580" i="11"/>
  <c r="AA2581" i="11"/>
  <c r="AA2582" i="11"/>
  <c r="AA2583" i="11"/>
  <c r="AA2584" i="11"/>
  <c r="AA2585" i="11"/>
  <c r="AA2586" i="11"/>
  <c r="AA2587" i="11"/>
  <c r="AA2588" i="11"/>
  <c r="AA2589" i="11"/>
  <c r="AA2590" i="11"/>
  <c r="AA2591" i="11"/>
  <c r="AA2592" i="11"/>
  <c r="AA2593" i="11"/>
  <c r="AA2594" i="11"/>
  <c r="AA2595" i="11"/>
  <c r="AA2596" i="11"/>
  <c r="AA2597" i="11"/>
  <c r="AA2598" i="11"/>
  <c r="AA2599" i="11"/>
  <c r="AA2600" i="11"/>
  <c r="AA2601" i="11"/>
  <c r="AA2602" i="11"/>
  <c r="AA2603" i="11"/>
  <c r="AA2604" i="11"/>
  <c r="AA2605" i="11"/>
  <c r="AA2606" i="11"/>
  <c r="AA2607" i="11"/>
  <c r="AA2608" i="11"/>
  <c r="AA2609" i="11"/>
  <c r="AA2610" i="11"/>
  <c r="AA2611" i="11"/>
  <c r="AA2612" i="11"/>
  <c r="AA2613" i="11"/>
  <c r="AA2614" i="11"/>
  <c r="AA2615" i="11"/>
  <c r="AA2616" i="11"/>
  <c r="AA2617" i="11"/>
  <c r="AA2618" i="11"/>
  <c r="AA2619" i="11"/>
  <c r="AA2620" i="11"/>
  <c r="AA2621" i="11"/>
  <c r="AA2622" i="11"/>
  <c r="AA2623" i="11"/>
  <c r="AA2624" i="11"/>
  <c r="AA2625" i="11"/>
  <c r="AA2626" i="11"/>
  <c r="AA2627" i="11"/>
  <c r="AA2628" i="11"/>
  <c r="AA2629" i="11"/>
  <c r="AA2630" i="11"/>
  <c r="AA2631" i="11"/>
  <c r="AA2632" i="11"/>
  <c r="AA2633" i="11"/>
  <c r="AA2634" i="11"/>
  <c r="AA2635" i="11"/>
  <c r="AA2636" i="11"/>
  <c r="AA2637" i="11"/>
  <c r="AA2638" i="11"/>
  <c r="AA2639" i="11"/>
  <c r="AA2640" i="11"/>
  <c r="AA2641" i="11"/>
  <c r="AA2642" i="11"/>
  <c r="AA2643" i="11"/>
  <c r="AA2644" i="11"/>
  <c r="AA2645" i="11"/>
  <c r="AA2646" i="11"/>
  <c r="AA2647" i="11"/>
  <c r="AA2648" i="11"/>
  <c r="AA2649" i="11"/>
  <c r="AA2650" i="11"/>
  <c r="AA2651" i="11"/>
  <c r="AA2652" i="11"/>
  <c r="AA2653" i="11"/>
  <c r="AA2654" i="11"/>
  <c r="AA2655" i="11"/>
  <c r="AA2656" i="11"/>
  <c r="AA2657" i="11"/>
  <c r="AA2658" i="11"/>
  <c r="AA2659" i="11"/>
  <c r="AA2660" i="11"/>
  <c r="AA2661" i="11"/>
  <c r="AA2662" i="11"/>
  <c r="AA2663" i="11"/>
  <c r="AA2664" i="11"/>
  <c r="AA2665" i="11"/>
  <c r="AA2666" i="11"/>
  <c r="AA2667" i="11"/>
  <c r="AA2668" i="11"/>
  <c r="AA2669" i="11"/>
  <c r="AA2670" i="11"/>
  <c r="AA2671" i="11"/>
  <c r="AA2672" i="11"/>
  <c r="AA2673" i="11"/>
  <c r="AA2674" i="11"/>
  <c r="AA2675" i="11"/>
  <c r="AA2676" i="11"/>
  <c r="AA2677" i="11"/>
  <c r="AA2678" i="11"/>
  <c r="AA2679" i="11"/>
  <c r="AA2680" i="11"/>
  <c r="AA2681" i="11"/>
  <c r="AA2682" i="11"/>
  <c r="AA2683" i="11"/>
  <c r="AA2684" i="11"/>
  <c r="AA2685" i="11"/>
  <c r="AA2686" i="11"/>
  <c r="AA2687" i="11"/>
  <c r="AA2688" i="11"/>
  <c r="AA2689" i="11"/>
  <c r="AA2690" i="11"/>
  <c r="AA2691" i="11"/>
  <c r="AA2692" i="11"/>
  <c r="AA2693" i="11"/>
  <c r="AA2694" i="11"/>
  <c r="AA2695" i="11"/>
  <c r="AA2696" i="11"/>
  <c r="AA2697" i="11"/>
  <c r="AA2698" i="11"/>
  <c r="AA2699" i="11"/>
  <c r="AA2700" i="11"/>
  <c r="AA2701" i="11"/>
  <c r="AA2702" i="11"/>
  <c r="AA2703" i="11"/>
  <c r="AA2704" i="11"/>
  <c r="AA2705" i="11"/>
  <c r="AA2706" i="11"/>
  <c r="AA2707" i="11"/>
  <c r="AA2708" i="11"/>
  <c r="AA2709" i="11"/>
  <c r="AA2710" i="11"/>
  <c r="AA2711" i="11"/>
  <c r="AA2712" i="11"/>
  <c r="AA2713" i="11"/>
  <c r="AA2714" i="11"/>
  <c r="AA2715" i="11"/>
  <c r="AA2716" i="11"/>
  <c r="AA2717" i="11"/>
  <c r="AA2718" i="11"/>
  <c r="AA2719" i="11"/>
  <c r="AA2720" i="11"/>
  <c r="AA2721" i="11"/>
  <c r="AA2722" i="11"/>
  <c r="AA2723" i="11"/>
  <c r="AA2724" i="11"/>
  <c r="AA2725" i="11"/>
  <c r="AA2726" i="11"/>
  <c r="AA2727" i="11"/>
  <c r="AA2728" i="11"/>
  <c r="AA2729" i="11"/>
  <c r="AA2730" i="11"/>
  <c r="AA2731" i="11"/>
  <c r="AA2732" i="11"/>
  <c r="AA2733" i="11"/>
  <c r="AA2734" i="11"/>
  <c r="AA2735" i="11"/>
  <c r="AA2736" i="11"/>
  <c r="AA2737" i="11"/>
  <c r="AA2738" i="11"/>
  <c r="AA2739" i="11"/>
  <c r="AA2740" i="11"/>
  <c r="AA2741" i="11"/>
  <c r="AA2742" i="11"/>
  <c r="AA2743" i="11"/>
  <c r="AA2744" i="11"/>
  <c r="AA2745" i="11"/>
  <c r="AA2746" i="11"/>
  <c r="AA2747" i="11"/>
  <c r="AA2748" i="11"/>
  <c r="AA2749" i="11"/>
  <c r="AA2750" i="11"/>
  <c r="AA2751" i="11"/>
  <c r="AA2752" i="11"/>
  <c r="AA2753" i="11"/>
  <c r="AA2754" i="11"/>
  <c r="AA2755" i="11"/>
  <c r="AA2756" i="11"/>
  <c r="AA2757" i="11"/>
  <c r="AA2758" i="11"/>
  <c r="AA2759" i="11"/>
  <c r="AA2760" i="11"/>
  <c r="AA2761" i="11"/>
  <c r="AA2762" i="11"/>
  <c r="AA2763" i="11"/>
  <c r="AA2764" i="11"/>
  <c r="AA2765" i="11"/>
  <c r="AA2766" i="11"/>
  <c r="AA2767" i="11"/>
  <c r="AA2768" i="11"/>
  <c r="AA2769" i="11"/>
  <c r="AA2770" i="11"/>
  <c r="AA2771" i="11"/>
  <c r="AA2772" i="11"/>
  <c r="AA2773" i="11"/>
  <c r="AA2774" i="11"/>
  <c r="AA2775" i="11"/>
  <c r="AA2776" i="11"/>
  <c r="AA2777" i="11"/>
  <c r="AA2778" i="11"/>
  <c r="AA2779" i="11"/>
  <c r="AA2780" i="11"/>
  <c r="AA2781" i="11"/>
  <c r="AA2782" i="11"/>
  <c r="AA2783" i="11"/>
  <c r="AA2784" i="11"/>
  <c r="AA2785" i="11"/>
  <c r="AA2786" i="11"/>
  <c r="AA2787" i="11"/>
  <c r="AA2788" i="11"/>
  <c r="AA2789" i="11"/>
  <c r="AA2790" i="11"/>
  <c r="AA2791" i="11"/>
  <c r="AA2792" i="11"/>
  <c r="AA2793" i="11"/>
  <c r="AA2794" i="11"/>
  <c r="AA2795" i="11"/>
  <c r="AA2796" i="11"/>
  <c r="AA2797" i="11"/>
  <c r="AA2798" i="11"/>
  <c r="AA2799" i="11"/>
  <c r="AA2800" i="11"/>
  <c r="AA2801" i="11"/>
  <c r="AA2802" i="11"/>
  <c r="AA2803" i="11"/>
  <c r="AA2804" i="11"/>
  <c r="AA2805" i="11"/>
  <c r="AA2806" i="11"/>
  <c r="AA2807" i="11"/>
  <c r="AA2808" i="11"/>
  <c r="AA2809" i="11"/>
  <c r="AA2810" i="11"/>
  <c r="AA2811" i="11"/>
  <c r="AA2812" i="11"/>
  <c r="AA2813" i="11"/>
  <c r="AA2814" i="11"/>
  <c r="AA2815" i="11"/>
  <c r="AA2816" i="11"/>
  <c r="AA2817" i="11"/>
  <c r="AA2818" i="11"/>
  <c r="AA2819" i="11"/>
  <c r="AA2820" i="11"/>
  <c r="AA2821" i="11"/>
  <c r="AA2822" i="11"/>
  <c r="AA2823" i="11"/>
  <c r="AA2824" i="11"/>
  <c r="AA2825" i="11"/>
  <c r="AA2826" i="11"/>
  <c r="AA2827" i="11"/>
  <c r="AA2828" i="11"/>
  <c r="AA2829" i="11"/>
  <c r="AA2830" i="11"/>
  <c r="AA2831" i="11"/>
  <c r="AA2832" i="11"/>
  <c r="AA2833" i="11"/>
  <c r="AA2834" i="11"/>
  <c r="AA2835" i="11"/>
  <c r="AA2836" i="11"/>
  <c r="AA2837" i="11"/>
  <c r="AA2838" i="11"/>
  <c r="AA2839" i="11"/>
  <c r="AA2840" i="11"/>
  <c r="AA2841" i="11"/>
  <c r="AA2842" i="11"/>
  <c r="AA2843" i="11"/>
  <c r="AA2844" i="11"/>
  <c r="AA2845" i="11"/>
  <c r="AA2846" i="11"/>
  <c r="AA2847" i="11"/>
  <c r="AA2848" i="11"/>
  <c r="AA2849" i="11"/>
  <c r="AA2850" i="11"/>
  <c r="AA2851" i="11"/>
  <c r="AA2852" i="11"/>
  <c r="AA2853" i="11"/>
  <c r="AA2854" i="11"/>
  <c r="AA2855" i="11"/>
  <c r="AA2856" i="11"/>
  <c r="AA2857" i="11"/>
  <c r="AA2858" i="11"/>
  <c r="AA2859" i="11"/>
  <c r="AA2860" i="11"/>
  <c r="AA2861" i="11"/>
  <c r="AA2862" i="11"/>
  <c r="AA2863" i="11"/>
  <c r="AA2864" i="11"/>
  <c r="AA2865" i="11"/>
  <c r="AA2866" i="11"/>
  <c r="AA2867" i="11"/>
  <c r="AA2868" i="11"/>
  <c r="AA2869" i="11"/>
  <c r="AA2870" i="11"/>
  <c r="AA2871" i="11"/>
  <c r="AA2872" i="11"/>
  <c r="AA2873" i="11"/>
  <c r="AA2874" i="11"/>
  <c r="AA2875" i="11"/>
  <c r="AA2876" i="11"/>
  <c r="AA2877" i="11"/>
  <c r="AA2878" i="11"/>
  <c r="AA2879" i="11"/>
  <c r="AA2880" i="11"/>
  <c r="AA2881" i="11"/>
  <c r="AA2882" i="11"/>
  <c r="AA2883" i="11"/>
  <c r="AA2884" i="11"/>
  <c r="AA2885" i="11"/>
  <c r="AA2886" i="11"/>
  <c r="AA2887" i="11"/>
  <c r="AA2888" i="11"/>
  <c r="AA2889" i="11"/>
  <c r="AA2890" i="11"/>
  <c r="AA2891" i="11"/>
  <c r="AA2892" i="11"/>
  <c r="AA2893" i="11"/>
  <c r="AA2894" i="11"/>
  <c r="AA2895" i="11"/>
  <c r="AA2896" i="11"/>
  <c r="AA2897" i="11"/>
  <c r="AA2898" i="11"/>
  <c r="AA2899" i="11"/>
  <c r="AA2900" i="11"/>
  <c r="AA2901" i="11"/>
  <c r="AA2902" i="11"/>
  <c r="AA2903" i="11"/>
  <c r="AA2904" i="11"/>
  <c r="AA2905" i="11"/>
  <c r="AA2906" i="11"/>
  <c r="AA2907" i="11"/>
  <c r="AA2908" i="11"/>
  <c r="AA2909" i="11"/>
  <c r="AA2910" i="11"/>
  <c r="AA2911" i="11"/>
  <c r="AA2912" i="11"/>
  <c r="AA2913" i="11"/>
  <c r="AA2914" i="11"/>
  <c r="AA2915" i="11"/>
  <c r="AA2916" i="11"/>
  <c r="AA2917" i="11"/>
  <c r="AA2918" i="11"/>
  <c r="AA2919" i="11"/>
  <c r="AA2920" i="11"/>
  <c r="AA2921" i="11"/>
  <c r="AA2922" i="11"/>
  <c r="AA2923" i="11"/>
  <c r="AA2924" i="11"/>
  <c r="AA2925" i="11"/>
  <c r="AA2926" i="11"/>
  <c r="AA2927" i="11"/>
  <c r="AA2928" i="11"/>
  <c r="AA2929" i="11"/>
  <c r="AA2930" i="11"/>
  <c r="AA2931" i="11"/>
  <c r="AA2932" i="11"/>
  <c r="AA2933" i="11"/>
  <c r="AA2934" i="11"/>
  <c r="AA2935" i="11"/>
  <c r="AA2936" i="11"/>
  <c r="AA2937" i="11"/>
  <c r="AA2938" i="11"/>
  <c r="AA2939" i="11"/>
  <c r="AA2940" i="11"/>
  <c r="AA2941" i="11"/>
  <c r="AA2942" i="11"/>
  <c r="AA2943" i="11"/>
  <c r="AA2944" i="11"/>
  <c r="AA2945" i="11"/>
  <c r="AA2946" i="11"/>
  <c r="AA2947" i="11"/>
  <c r="AA2948" i="11"/>
  <c r="AA2949" i="11"/>
  <c r="AA2950" i="11"/>
  <c r="AA2951" i="11"/>
  <c r="AA2952" i="11"/>
  <c r="AA2953" i="11"/>
  <c r="AA2954" i="11"/>
  <c r="AA2955" i="11"/>
  <c r="AA2956" i="11"/>
  <c r="AA2957" i="11"/>
  <c r="AA2958" i="11"/>
  <c r="AA2959" i="11"/>
  <c r="AA2960" i="11"/>
  <c r="AA2961" i="11"/>
  <c r="AA2962" i="11"/>
  <c r="AA2963" i="11"/>
  <c r="AA2964" i="11"/>
  <c r="AA2965" i="11"/>
  <c r="AA2966" i="11"/>
  <c r="AA2967" i="11"/>
  <c r="AA2968" i="11"/>
  <c r="AA2969" i="11"/>
  <c r="AA2970" i="11"/>
  <c r="AA2971" i="11"/>
  <c r="AA2972" i="11"/>
  <c r="AA2973" i="11"/>
  <c r="AA2974" i="11"/>
  <c r="AA2975" i="11"/>
  <c r="AA2976" i="11"/>
  <c r="AA2977" i="11"/>
  <c r="AA2978" i="11"/>
  <c r="AA2979" i="11"/>
  <c r="AA2980" i="11"/>
  <c r="AA2981" i="11"/>
  <c r="AA2982" i="11"/>
  <c r="AA2983" i="11"/>
  <c r="AA2984" i="11"/>
  <c r="AA2985" i="11"/>
  <c r="AA2986" i="11"/>
  <c r="AA2987" i="11"/>
  <c r="AA2988" i="11"/>
  <c r="AA2989" i="11"/>
  <c r="AA2990" i="11"/>
  <c r="AA2991" i="11"/>
  <c r="AA2992" i="11"/>
  <c r="AA2993" i="11"/>
  <c r="AA2994" i="11"/>
  <c r="AA2995" i="11"/>
  <c r="AA2996" i="11"/>
  <c r="AA2997" i="11"/>
  <c r="AA2998" i="11"/>
  <c r="AA2999" i="11"/>
  <c r="AA3000" i="11"/>
  <c r="AA3001" i="11"/>
  <c r="AA3002" i="11"/>
  <c r="AA3003" i="11"/>
  <c r="AA3004" i="11"/>
  <c r="AA3005" i="11"/>
  <c r="AA3006" i="11"/>
  <c r="AA3007" i="11"/>
  <c r="AA3008" i="11"/>
  <c r="AA3009" i="11"/>
  <c r="AA3010" i="11"/>
  <c r="AA3011" i="11"/>
  <c r="AA3012" i="11"/>
  <c r="AA3013" i="11"/>
  <c r="AA3014" i="11"/>
  <c r="AA3015" i="11"/>
  <c r="AA3016" i="11"/>
  <c r="AA3017" i="11"/>
  <c r="AA3018" i="11"/>
  <c r="AA3019" i="11"/>
  <c r="AA3020" i="11"/>
  <c r="AA3021" i="11"/>
  <c r="AA3022" i="11"/>
  <c r="AA3023" i="11"/>
  <c r="AA3024" i="11"/>
  <c r="AA3025" i="11"/>
  <c r="AA3026" i="11"/>
  <c r="AA3027" i="11"/>
  <c r="AA3028" i="11"/>
  <c r="AA3029" i="11"/>
  <c r="AA3030" i="11"/>
  <c r="AA3031" i="11"/>
  <c r="AA3032" i="11"/>
  <c r="AA3033" i="11"/>
  <c r="AA3034" i="11"/>
  <c r="AA3035" i="11"/>
  <c r="AA3036" i="11"/>
  <c r="AA3037" i="11"/>
  <c r="AA3038" i="11"/>
  <c r="AA3039" i="11"/>
  <c r="AA3040" i="11"/>
  <c r="AA3041" i="11"/>
  <c r="AA3042" i="11"/>
  <c r="AA3043" i="11"/>
  <c r="AA3044" i="11"/>
  <c r="AA3045" i="11"/>
  <c r="AA3046" i="11"/>
  <c r="AA3047" i="11"/>
  <c r="AA3048" i="11"/>
  <c r="AA3049" i="11"/>
  <c r="AA3050" i="11"/>
  <c r="AA3051" i="11"/>
  <c r="AA3052" i="11"/>
  <c r="AA3053" i="11"/>
  <c r="AA3054" i="11"/>
  <c r="AA3055" i="11"/>
  <c r="AA3056" i="11"/>
  <c r="AA3057" i="11"/>
  <c r="AA3058" i="11"/>
  <c r="AA3059" i="11"/>
  <c r="AA3060" i="11"/>
  <c r="AA3061" i="11"/>
  <c r="AA3062" i="11"/>
  <c r="AA3063" i="11"/>
  <c r="AA3064" i="11"/>
  <c r="AA3065" i="11"/>
  <c r="AA3066" i="11"/>
  <c r="AA3067" i="11"/>
  <c r="AA3068" i="11"/>
  <c r="AA3069" i="11"/>
  <c r="AA3070" i="11"/>
  <c r="AA3071" i="11"/>
  <c r="AA3072" i="11"/>
  <c r="AA3073" i="11"/>
  <c r="AA3074" i="11"/>
  <c r="AA3075" i="11"/>
  <c r="AA3076" i="11"/>
  <c r="AA3077" i="11"/>
  <c r="AA3078" i="11"/>
  <c r="AA3079" i="11"/>
  <c r="AA3080" i="11"/>
  <c r="AA3081" i="11"/>
  <c r="AA3082" i="11"/>
  <c r="AA3083" i="11"/>
  <c r="AA3084" i="11"/>
  <c r="AA3085" i="11"/>
  <c r="AA3086" i="11"/>
  <c r="AA3087" i="11"/>
  <c r="AA3088" i="11"/>
  <c r="AA3089" i="11"/>
  <c r="AA3090" i="11"/>
  <c r="AA3091" i="11"/>
  <c r="AA3092" i="11"/>
  <c r="AA3093" i="11"/>
  <c r="AA3094" i="11"/>
  <c r="AA3095" i="11"/>
  <c r="AA3096" i="11"/>
  <c r="AA3097" i="11"/>
  <c r="AA3098" i="11"/>
  <c r="AA3099" i="11"/>
  <c r="AA3100" i="11"/>
  <c r="AA3101" i="11"/>
  <c r="AA3102" i="11"/>
  <c r="AA3103" i="11"/>
  <c r="AA3104" i="11"/>
  <c r="AA3105" i="11"/>
  <c r="AA3106" i="11"/>
  <c r="AA3107" i="11"/>
  <c r="AA3108" i="11"/>
  <c r="AA3109" i="11"/>
  <c r="AA3110" i="11"/>
  <c r="AA3111" i="11"/>
  <c r="AA3112" i="11"/>
  <c r="AA3113" i="11"/>
  <c r="AA3114" i="11"/>
  <c r="AA3115" i="11"/>
  <c r="AA3116" i="11"/>
  <c r="AA3117" i="11"/>
  <c r="AA3118" i="11"/>
  <c r="AA3119" i="11"/>
  <c r="AA3120" i="11"/>
  <c r="AA3121" i="11"/>
  <c r="AA3122" i="11"/>
  <c r="AA3123" i="11"/>
  <c r="AA3124" i="11"/>
  <c r="AA3125" i="11"/>
  <c r="AA3126" i="11"/>
  <c r="AA3127" i="11"/>
  <c r="AA3128" i="11"/>
  <c r="AA3129" i="11"/>
  <c r="AA3130" i="11"/>
  <c r="AA3131" i="11"/>
  <c r="AA3132" i="11"/>
  <c r="AA3133" i="11"/>
  <c r="AA3134" i="11"/>
  <c r="AA3135" i="11"/>
  <c r="AA3136" i="11"/>
  <c r="AA3137" i="11"/>
  <c r="AA3138" i="11"/>
  <c r="AA3139" i="11"/>
  <c r="AA3140" i="11"/>
  <c r="AA3141" i="11"/>
  <c r="AA3142" i="11"/>
  <c r="AA3143" i="11"/>
  <c r="AA3144" i="11"/>
  <c r="AA3145" i="11"/>
  <c r="AA3146" i="11"/>
  <c r="AA3147" i="11"/>
  <c r="AA3148" i="11"/>
  <c r="AA3149" i="11"/>
  <c r="AA3150" i="11"/>
  <c r="AA3151" i="11"/>
  <c r="AA3152" i="11"/>
  <c r="AA3153" i="11"/>
  <c r="AA3154" i="11"/>
  <c r="AA3155" i="11"/>
  <c r="AA3156" i="11"/>
  <c r="AA3157" i="11"/>
  <c r="AA3158" i="11"/>
  <c r="AA3159" i="11"/>
  <c r="AA3160" i="11"/>
  <c r="AA3161" i="11"/>
  <c r="AA3162" i="11"/>
  <c r="AA3163" i="11"/>
  <c r="AA3164" i="11"/>
  <c r="AA3165" i="11"/>
  <c r="AA3166" i="11"/>
  <c r="AA3167" i="11"/>
  <c r="AA3168" i="11"/>
  <c r="AA3169" i="11"/>
  <c r="AA3170" i="11"/>
  <c r="AA3171" i="11"/>
  <c r="AA3172" i="11"/>
  <c r="AA3173" i="11"/>
  <c r="AA3174" i="11"/>
  <c r="AA3175" i="11"/>
  <c r="AA3176" i="11"/>
  <c r="AA3177" i="11"/>
  <c r="AA3178" i="11"/>
  <c r="AA3179" i="11"/>
  <c r="AA3180" i="11"/>
  <c r="AA3181" i="11"/>
  <c r="AA3182" i="11"/>
  <c r="AA3183" i="11"/>
  <c r="AA3184" i="11"/>
  <c r="AA3185" i="11"/>
  <c r="AA3186" i="11"/>
  <c r="AA3187" i="11"/>
  <c r="AA3188" i="11"/>
  <c r="AA3189" i="11"/>
  <c r="AA3190" i="11"/>
  <c r="AA3191" i="11"/>
  <c r="AA3192" i="11"/>
  <c r="AA3193" i="11"/>
  <c r="AA3194" i="11"/>
  <c r="AA3195" i="11"/>
  <c r="AA3196" i="11"/>
  <c r="AA3197" i="11"/>
  <c r="AA3198" i="11"/>
  <c r="AA3199" i="11"/>
  <c r="AA3200" i="11"/>
  <c r="AA3201" i="11"/>
  <c r="AA3202" i="11"/>
  <c r="AA3203" i="11"/>
  <c r="AA3204" i="11"/>
  <c r="AA3205" i="11"/>
  <c r="AA3206" i="11"/>
  <c r="AA3207" i="11"/>
  <c r="AA3208" i="11"/>
  <c r="AA3209" i="11"/>
  <c r="AA3210" i="11"/>
  <c r="AA3211" i="11"/>
  <c r="AA3212" i="11"/>
  <c r="AA3213" i="11"/>
  <c r="AA3214" i="11"/>
  <c r="AA3215" i="11"/>
  <c r="AA3216" i="11"/>
  <c r="AA3217" i="11"/>
  <c r="AA3218" i="11"/>
  <c r="AA3219" i="11"/>
  <c r="AA3220" i="11"/>
  <c r="AA3221" i="11"/>
  <c r="AA3222" i="11"/>
  <c r="AA3223" i="11"/>
  <c r="AA3224" i="11"/>
  <c r="AA3225" i="11"/>
  <c r="AA3226" i="11"/>
  <c r="AA3227" i="11"/>
  <c r="AA3228" i="11"/>
  <c r="AA3229" i="11"/>
  <c r="AA3230" i="11"/>
  <c r="AA3231" i="11"/>
  <c r="AA3232" i="11"/>
  <c r="AA3233" i="11"/>
  <c r="AA3234" i="11"/>
  <c r="AA3235" i="11"/>
  <c r="AA3236" i="11"/>
  <c r="AA3237" i="11"/>
  <c r="AA3238" i="11"/>
  <c r="AA3239" i="11"/>
  <c r="AA3240" i="11"/>
  <c r="AA3241" i="11"/>
  <c r="AA3242" i="11"/>
  <c r="AA3243" i="11"/>
  <c r="AA3244" i="11"/>
  <c r="AA3245" i="11"/>
  <c r="AA3246" i="11"/>
  <c r="AA3247" i="11"/>
  <c r="AA3248" i="11"/>
  <c r="AA3249" i="11"/>
  <c r="AA3250" i="11"/>
  <c r="AA3251" i="11"/>
  <c r="AA3252" i="11"/>
  <c r="AA3253" i="11"/>
  <c r="AA3254" i="11"/>
  <c r="AA3255" i="11"/>
  <c r="AA3256" i="11"/>
  <c r="AA3257" i="11"/>
  <c r="AA3258" i="11"/>
  <c r="AA3259" i="11"/>
  <c r="AA3260" i="11"/>
  <c r="AA3261" i="11"/>
  <c r="AA3262" i="11"/>
  <c r="AA3263" i="11"/>
  <c r="AA3264" i="11"/>
  <c r="AA3265" i="11"/>
  <c r="AA3266" i="11"/>
  <c r="AA3267" i="11"/>
  <c r="AA3268" i="11"/>
  <c r="AA3269" i="11"/>
  <c r="AA3270" i="11"/>
  <c r="AA3271" i="11"/>
  <c r="AA3272" i="11"/>
  <c r="AA3273" i="11"/>
  <c r="AA3274" i="11"/>
  <c r="AA3275" i="11"/>
  <c r="AA3276" i="11"/>
  <c r="AA3277" i="11"/>
  <c r="AA3278" i="11"/>
  <c r="AA3279" i="11"/>
  <c r="AA3280" i="11"/>
  <c r="AA3281" i="11"/>
  <c r="AA3282" i="11"/>
  <c r="AA3283" i="11"/>
  <c r="AA3284" i="11"/>
  <c r="AA3285" i="11"/>
  <c r="AA3286" i="11"/>
  <c r="AA3287" i="11"/>
  <c r="AA3288" i="11"/>
  <c r="AA3289" i="11"/>
  <c r="AA3290" i="11"/>
  <c r="AA3291" i="11"/>
  <c r="AA3292" i="11"/>
  <c r="AA3293" i="11"/>
  <c r="AA3294" i="11"/>
  <c r="AA3295" i="11"/>
  <c r="AA3296" i="11"/>
  <c r="AA3297" i="11"/>
  <c r="AA3298" i="11"/>
  <c r="AA3299" i="11"/>
  <c r="AA3300" i="11"/>
  <c r="AA3301" i="11"/>
  <c r="AA3302" i="11"/>
  <c r="AA3303" i="11"/>
  <c r="AA3304" i="11"/>
  <c r="AA3305" i="11"/>
  <c r="AA3306" i="11"/>
  <c r="AA3307" i="11"/>
  <c r="AA3308" i="11"/>
  <c r="AA3309" i="11"/>
  <c r="AA3310" i="11"/>
  <c r="AA3311" i="11"/>
  <c r="AA3312" i="11"/>
  <c r="AA3313" i="11"/>
  <c r="AA3314" i="11"/>
  <c r="AA3315" i="11"/>
  <c r="AA3316" i="11"/>
  <c r="AA3317" i="11"/>
  <c r="AA3318" i="11"/>
  <c r="AA3319" i="11"/>
  <c r="AA3320" i="11"/>
  <c r="AA3321" i="11"/>
  <c r="AA3322" i="11"/>
  <c r="AA3323" i="11"/>
  <c r="AA3324" i="11"/>
  <c r="AA3325" i="11"/>
  <c r="AA3326" i="11"/>
  <c r="AA3327" i="11"/>
  <c r="AA3328" i="11"/>
  <c r="AA3329" i="11"/>
  <c r="AA3330" i="11"/>
  <c r="AA3331" i="11"/>
  <c r="AA3332" i="11"/>
  <c r="AA3333" i="11"/>
  <c r="AA3334" i="11"/>
  <c r="AA3335" i="11"/>
  <c r="AA3336" i="11"/>
  <c r="AA3337" i="11"/>
  <c r="AA3338" i="11"/>
  <c r="AA3339" i="11"/>
  <c r="AA3340" i="11"/>
  <c r="AA3341" i="11"/>
  <c r="AA3342" i="11"/>
  <c r="AA3343" i="11"/>
  <c r="AA3344" i="11"/>
  <c r="AA3345" i="11"/>
  <c r="AA3346" i="11"/>
  <c r="AA3347" i="11"/>
  <c r="AA3348" i="11"/>
  <c r="AA3349" i="11"/>
  <c r="AA3350" i="11"/>
  <c r="AA3351" i="11"/>
  <c r="AA3352" i="11"/>
  <c r="AA3353" i="11"/>
  <c r="AA3354" i="11"/>
  <c r="AA3355" i="11"/>
  <c r="AA3356" i="11"/>
  <c r="AA3357" i="11"/>
  <c r="AA3358" i="11"/>
  <c r="AA3359" i="11"/>
  <c r="AA3360" i="11"/>
  <c r="AA3361" i="11"/>
  <c r="AA3362" i="11"/>
  <c r="AA3363" i="11"/>
  <c r="AA3364" i="11"/>
  <c r="AA3365" i="11"/>
  <c r="AA3366" i="11"/>
  <c r="AA3367" i="11"/>
  <c r="AA3368" i="11"/>
  <c r="AA3369" i="11"/>
  <c r="AA3370" i="11"/>
  <c r="AA3371" i="11"/>
  <c r="AA3372" i="11"/>
  <c r="AA3373" i="11"/>
  <c r="AA3374" i="11"/>
  <c r="AA3375" i="11"/>
  <c r="AA3376" i="11"/>
  <c r="AA3377" i="11"/>
  <c r="AA3378" i="11"/>
  <c r="AA3379" i="11"/>
  <c r="AA3380" i="11"/>
  <c r="AA3381" i="11"/>
  <c r="AA3382" i="11"/>
  <c r="AA3383" i="11"/>
  <c r="AA3384" i="11"/>
  <c r="AA3385" i="11"/>
  <c r="AA3386" i="11"/>
  <c r="AA3387" i="11"/>
  <c r="AA3388" i="11"/>
  <c r="AA3389" i="11"/>
  <c r="AA3390" i="11"/>
  <c r="AA3391" i="11"/>
  <c r="AA3392" i="11"/>
  <c r="AA3393" i="11"/>
  <c r="AA3394" i="11"/>
  <c r="AA3395" i="11"/>
  <c r="AA3396" i="11"/>
  <c r="AA3397" i="11"/>
  <c r="AA3398" i="11"/>
  <c r="AA3399" i="11"/>
  <c r="AA3400" i="11"/>
  <c r="AA3401" i="11"/>
  <c r="AA3402" i="11"/>
  <c r="AA3403" i="11"/>
  <c r="AA3404" i="11"/>
  <c r="AA3405" i="11"/>
  <c r="AA3406" i="11"/>
  <c r="AA3407" i="11"/>
  <c r="AA3408" i="11"/>
  <c r="AA3409" i="11"/>
  <c r="AA3410" i="11"/>
  <c r="AA3411" i="11"/>
  <c r="AA3412" i="11"/>
  <c r="AA3413" i="11"/>
  <c r="AA3414" i="11"/>
  <c r="AA3415" i="11"/>
  <c r="AA3416" i="11"/>
  <c r="AA3417" i="11"/>
  <c r="AA3418" i="11"/>
  <c r="AA3419" i="11"/>
  <c r="AA3420" i="11"/>
  <c r="AA3421" i="11"/>
  <c r="AA3422" i="11"/>
  <c r="AA3423" i="11"/>
  <c r="AA3424" i="11"/>
  <c r="AA3425" i="11"/>
  <c r="AA3426" i="11"/>
  <c r="AA3427" i="11"/>
  <c r="AA3428" i="11"/>
  <c r="AA3429" i="11"/>
  <c r="AA3430" i="11"/>
  <c r="AA3431" i="11"/>
  <c r="AA3432" i="11"/>
  <c r="AA3433" i="11"/>
  <c r="AA3434" i="11"/>
  <c r="AA3435" i="11"/>
  <c r="AA3436" i="11"/>
  <c r="AA3437" i="11"/>
  <c r="AA3438" i="11"/>
  <c r="AA3439" i="11"/>
  <c r="AA3440" i="11"/>
  <c r="AA3441" i="11"/>
  <c r="AA3442" i="11"/>
  <c r="AA3443" i="11"/>
  <c r="AA3444" i="11"/>
  <c r="AA3445" i="11"/>
  <c r="AA3446" i="11"/>
  <c r="AA3447" i="11"/>
  <c r="AA3448" i="11"/>
  <c r="AA3449" i="11"/>
  <c r="AA3450" i="11"/>
  <c r="AA3451" i="11"/>
  <c r="AA3452" i="11"/>
  <c r="AA3453" i="11"/>
  <c r="AA3454" i="11"/>
  <c r="AA3455" i="11"/>
  <c r="AA3456" i="11"/>
  <c r="AA3457" i="11"/>
  <c r="AA3458" i="11"/>
  <c r="AA3459" i="11"/>
  <c r="AA3460" i="11"/>
  <c r="AA3461" i="11"/>
  <c r="AA3462" i="11"/>
  <c r="AA3463" i="11"/>
  <c r="AA3464" i="11"/>
  <c r="AA3465" i="11"/>
  <c r="AA3466" i="11"/>
  <c r="AA3467" i="11"/>
  <c r="AA3468" i="11"/>
  <c r="AA3469" i="11"/>
  <c r="AA3470" i="11"/>
  <c r="AA3471" i="11"/>
  <c r="AA3472" i="11"/>
  <c r="AA3473" i="11"/>
  <c r="AA3474" i="11"/>
  <c r="AA3475" i="11"/>
  <c r="AA3476" i="11"/>
  <c r="AA3477" i="11"/>
  <c r="AA3478" i="11"/>
  <c r="AA3479" i="11"/>
  <c r="AA3480" i="11"/>
  <c r="AA3481" i="11"/>
  <c r="AA3482" i="11"/>
  <c r="AA3483" i="11"/>
  <c r="AA3484" i="11"/>
  <c r="AA3485" i="11"/>
  <c r="AA3486" i="11"/>
  <c r="AA3487" i="11"/>
  <c r="AA3488" i="11"/>
  <c r="AA3489" i="11"/>
  <c r="AA3490" i="11"/>
  <c r="AA3491" i="11"/>
  <c r="AA3492" i="11"/>
  <c r="AA3493" i="11"/>
  <c r="AA3494" i="11"/>
  <c r="AA3495" i="11"/>
  <c r="AA3496" i="11"/>
  <c r="AA3497" i="11"/>
  <c r="AA3498" i="11"/>
  <c r="AA3499" i="11"/>
  <c r="AA3500" i="11"/>
  <c r="AA3501" i="11"/>
  <c r="AA3502" i="11"/>
  <c r="AA3503" i="11"/>
  <c r="AA3504" i="11"/>
  <c r="AA3505" i="11"/>
  <c r="AA3506" i="11"/>
  <c r="AA3507" i="11"/>
  <c r="AA3508" i="11"/>
  <c r="AA3509" i="11"/>
  <c r="AA3510" i="11"/>
  <c r="AA3511" i="11"/>
  <c r="AA3512" i="11"/>
  <c r="AA3513" i="11"/>
  <c r="AA3514" i="11"/>
  <c r="AA3515" i="11"/>
  <c r="AA3516" i="11"/>
  <c r="AA3517" i="11"/>
  <c r="AA3518" i="11"/>
  <c r="AA3519" i="11"/>
  <c r="AA3520" i="11"/>
  <c r="AA3521" i="11"/>
  <c r="AA3522" i="11"/>
  <c r="AA3523" i="11"/>
  <c r="AA3524" i="11"/>
  <c r="AA3525" i="11"/>
  <c r="AA3526" i="11"/>
  <c r="AA3527" i="11"/>
  <c r="AA3528" i="11"/>
  <c r="AA3529" i="11"/>
  <c r="AA3530" i="11"/>
  <c r="AA3531" i="11"/>
  <c r="AA3532" i="11"/>
  <c r="AA3533" i="11"/>
  <c r="AA3534" i="11"/>
  <c r="AA3535" i="11"/>
  <c r="AA3536" i="11"/>
  <c r="AA3537" i="11"/>
  <c r="AA3538" i="11"/>
  <c r="AA3539" i="11"/>
  <c r="AA3540" i="11"/>
  <c r="AA3541" i="11"/>
  <c r="AA3542" i="11"/>
  <c r="AA3543" i="11"/>
  <c r="AA3544" i="11"/>
  <c r="AA3545" i="11"/>
  <c r="AA3546" i="11"/>
  <c r="AA3547" i="11"/>
  <c r="AA3548" i="11"/>
  <c r="AA3549" i="11"/>
  <c r="AA3550" i="11"/>
  <c r="AA3551" i="11"/>
  <c r="AA3552" i="11"/>
  <c r="AA3553" i="11"/>
  <c r="AA3554" i="11"/>
  <c r="AA3555" i="11"/>
  <c r="AA3556" i="11"/>
  <c r="AA3557" i="11"/>
  <c r="AA3558" i="11"/>
  <c r="AA3559" i="11"/>
  <c r="AA3560" i="11"/>
  <c r="AA3561" i="11"/>
  <c r="AA3562" i="11"/>
  <c r="AA3563" i="11"/>
  <c r="AA3564" i="11"/>
  <c r="AA3565" i="11"/>
  <c r="AA3566" i="11"/>
  <c r="AA3567" i="11"/>
  <c r="AA3568" i="11"/>
  <c r="AB9" i="11"/>
  <c r="AB10" i="11"/>
  <c r="AB11" i="11"/>
  <c r="AB12" i="11"/>
  <c r="AB13" i="11"/>
  <c r="AC13" i="11" s="1"/>
  <c r="AB14" i="11"/>
  <c r="AB15" i="11"/>
  <c r="AC15" i="11" s="1"/>
  <c r="AB16" i="11"/>
  <c r="AC16" i="11" s="1"/>
  <c r="AB17" i="11"/>
  <c r="AC17" i="11" s="1"/>
  <c r="AB18" i="11"/>
  <c r="AC18" i="11" s="1"/>
  <c r="AB19" i="11"/>
  <c r="AC19" i="11" s="1"/>
  <c r="AB20" i="11"/>
  <c r="AB21" i="11"/>
  <c r="AB22" i="11"/>
  <c r="AB23" i="11"/>
  <c r="AB24" i="11"/>
  <c r="AB25" i="11"/>
  <c r="AC25" i="11" s="1"/>
  <c r="AB26" i="11"/>
  <c r="AB27" i="11"/>
  <c r="AC27" i="11" s="1"/>
  <c r="AB28" i="11"/>
  <c r="AC28" i="11" s="1"/>
  <c r="AB29" i="11"/>
  <c r="AC29" i="11" s="1"/>
  <c r="AB30" i="11"/>
  <c r="AC30" i="11" s="1"/>
  <c r="AB31" i="11"/>
  <c r="AB32" i="11"/>
  <c r="AB33" i="11"/>
  <c r="AC33" i="11" s="1"/>
  <c r="AB34" i="11"/>
  <c r="AC34" i="11" s="1"/>
  <c r="AB35" i="11"/>
  <c r="AB36" i="11"/>
  <c r="AB37" i="11"/>
  <c r="AC37" i="11" s="1"/>
  <c r="AB38" i="11"/>
  <c r="AB39" i="11"/>
  <c r="AC39" i="11" s="1"/>
  <c r="AB40" i="11"/>
  <c r="AC40" i="11" s="1"/>
  <c r="AB41" i="11"/>
  <c r="AB42" i="11"/>
  <c r="AB43" i="11"/>
  <c r="AC43" i="11" s="1"/>
  <c r="AB44" i="11"/>
  <c r="AB45" i="11"/>
  <c r="AC45" i="11" s="1"/>
  <c r="AB46" i="11"/>
  <c r="AB47" i="11"/>
  <c r="AB48" i="11"/>
  <c r="AB49" i="11"/>
  <c r="AC49" i="11" s="1"/>
  <c r="AB50" i="11"/>
  <c r="AB51" i="11"/>
  <c r="AC51" i="11" s="1"/>
  <c r="AB52" i="11"/>
  <c r="AC52" i="11" s="1"/>
  <c r="AB53" i="11"/>
  <c r="AC53" i="11" s="1"/>
  <c r="AB54" i="11"/>
  <c r="AC54" i="11" s="1"/>
  <c r="AB55" i="11"/>
  <c r="AB56" i="11"/>
  <c r="AB57" i="11"/>
  <c r="AC57" i="11" s="1"/>
  <c r="AB58" i="11"/>
  <c r="AB59" i="11"/>
  <c r="AB60" i="11"/>
  <c r="AB61" i="11"/>
  <c r="AC61" i="11" s="1"/>
  <c r="AB62" i="11"/>
  <c r="AC62" i="11" s="1"/>
  <c r="AB63" i="11"/>
  <c r="AC63" i="11" s="1"/>
  <c r="AB64" i="11"/>
  <c r="AB65" i="11"/>
  <c r="AC65" i="11" s="1"/>
  <c r="AB66" i="11"/>
  <c r="AC66" i="11" s="1"/>
  <c r="AB67" i="11"/>
  <c r="AB68" i="11"/>
  <c r="AB69" i="11"/>
  <c r="AC69" i="11" s="1"/>
  <c r="AB70" i="11"/>
  <c r="AC70" i="11" s="1"/>
  <c r="AB71" i="11"/>
  <c r="AB72" i="11"/>
  <c r="AB73" i="11"/>
  <c r="AC73" i="11" s="1"/>
  <c r="AB74" i="11"/>
  <c r="AC74" i="11" s="1"/>
  <c r="AB75" i="11"/>
  <c r="AC75" i="11" s="1"/>
  <c r="AB76" i="11"/>
  <c r="AB77" i="11"/>
  <c r="AC77" i="11" s="1"/>
  <c r="AB78" i="11"/>
  <c r="AC78" i="11" s="1"/>
  <c r="AB79" i="11"/>
  <c r="AC79" i="11" s="1"/>
  <c r="AB80" i="11"/>
  <c r="AB81" i="11"/>
  <c r="AB82" i="11"/>
  <c r="AC82" i="11" s="1"/>
  <c r="AB83" i="11"/>
  <c r="AB84" i="11"/>
  <c r="AB85" i="11"/>
  <c r="AC85" i="11" s="1"/>
  <c r="AB86" i="11"/>
  <c r="AB87" i="11"/>
  <c r="AC87" i="11" s="1"/>
  <c r="AB88" i="11"/>
  <c r="AC88" i="11" s="1"/>
  <c r="AB89" i="11"/>
  <c r="AB90" i="11"/>
  <c r="AC90" i="11" s="1"/>
  <c r="AB91" i="11"/>
  <c r="AB92" i="11"/>
  <c r="AB93" i="11"/>
  <c r="AC93" i="11" s="1"/>
  <c r="AB94" i="11"/>
  <c r="AB95" i="11"/>
  <c r="AB96" i="11"/>
  <c r="AB97" i="11"/>
  <c r="AC97" i="11" s="1"/>
  <c r="AB98" i="11"/>
  <c r="AB99" i="11"/>
  <c r="AC99" i="11" s="1"/>
  <c r="AB100" i="11"/>
  <c r="AC100" i="11" s="1"/>
  <c r="AB101" i="11"/>
  <c r="AB102" i="11"/>
  <c r="AB103" i="11"/>
  <c r="AC103" i="11" s="1"/>
  <c r="AB104" i="11"/>
  <c r="AB105" i="11"/>
  <c r="AC105" i="11" s="1"/>
  <c r="AB106" i="11"/>
  <c r="AB107" i="11"/>
  <c r="AB108" i="11"/>
  <c r="AB109" i="11"/>
  <c r="AC109" i="11" s="1"/>
  <c r="AB110" i="11"/>
  <c r="AB111" i="11"/>
  <c r="AC111" i="11" s="1"/>
  <c r="AB112" i="11"/>
  <c r="AB113" i="11"/>
  <c r="AC113" i="11" s="1"/>
  <c r="AB114" i="11"/>
  <c r="AB115" i="11"/>
  <c r="AC115" i="11" s="1"/>
  <c r="AB116" i="11"/>
  <c r="AB117" i="11"/>
  <c r="AC117" i="11" s="1"/>
  <c r="AB118" i="11"/>
  <c r="AC118" i="11" s="1"/>
  <c r="AB119" i="11"/>
  <c r="AB120" i="11"/>
  <c r="AB121" i="11"/>
  <c r="AC121" i="11" s="1"/>
  <c r="AB122" i="11"/>
  <c r="AC122" i="11" s="1"/>
  <c r="AB123" i="11"/>
  <c r="AC123" i="11" s="1"/>
  <c r="AB124" i="11"/>
  <c r="AB125" i="11"/>
  <c r="AB126" i="11"/>
  <c r="AB127" i="11"/>
  <c r="AB128" i="11"/>
  <c r="AB129" i="11"/>
  <c r="AB130" i="11"/>
  <c r="AB131" i="11"/>
  <c r="AB132" i="11"/>
  <c r="AB133" i="11"/>
  <c r="AB134" i="11"/>
  <c r="AC134" i="11" s="1"/>
  <c r="AB135" i="11"/>
  <c r="AC135" i="11" s="1"/>
  <c r="AB136" i="11"/>
  <c r="AB137" i="11"/>
  <c r="AC137" i="11" s="1"/>
  <c r="AB138" i="11"/>
  <c r="AC138" i="11" s="1"/>
  <c r="AB139" i="11"/>
  <c r="AB140" i="11"/>
  <c r="AB141" i="11"/>
  <c r="AB142" i="11"/>
  <c r="AB143" i="11"/>
  <c r="AB144" i="11"/>
  <c r="AB145" i="11"/>
  <c r="AC145" i="11" s="1"/>
  <c r="AB146" i="11"/>
  <c r="AC146" i="11" s="1"/>
  <c r="AB147" i="11"/>
  <c r="AC147" i="11" s="1"/>
  <c r="AB148" i="11"/>
  <c r="AC148" i="11" s="1"/>
  <c r="AB149" i="11"/>
  <c r="AB150" i="11"/>
  <c r="AC150" i="11" s="1"/>
  <c r="AB151" i="11"/>
  <c r="AC151" i="11" s="1"/>
  <c r="AB152" i="11"/>
  <c r="AB153" i="11"/>
  <c r="AB154" i="11"/>
  <c r="AC154" i="11" s="1"/>
  <c r="AB155" i="11"/>
  <c r="AB156" i="11"/>
  <c r="AB157" i="11"/>
  <c r="AC157" i="11" s="1"/>
  <c r="AB158" i="11"/>
  <c r="AB159" i="11"/>
  <c r="AC159" i="11" s="1"/>
  <c r="AB160" i="11"/>
  <c r="AB161" i="11"/>
  <c r="AC161" i="11" s="1"/>
  <c r="AB162" i="11"/>
  <c r="AB163" i="11"/>
  <c r="AC163" i="11" s="1"/>
  <c r="AB164" i="11"/>
  <c r="AB165" i="11"/>
  <c r="AB166" i="11"/>
  <c r="AC166" i="11" s="1"/>
  <c r="AB167" i="11"/>
  <c r="AB168" i="11"/>
  <c r="AB169" i="11"/>
  <c r="AC169" i="11" s="1"/>
  <c r="AB170" i="11"/>
  <c r="AC170" i="11" s="1"/>
  <c r="AB171" i="11"/>
  <c r="AC171" i="11" s="1"/>
  <c r="AB172" i="11"/>
  <c r="AC172" i="11" s="1"/>
  <c r="AB173" i="11"/>
  <c r="AC173" i="11" s="1"/>
  <c r="AB174" i="11"/>
  <c r="AC174" i="11" s="1"/>
  <c r="AB175" i="11"/>
  <c r="AB176" i="11"/>
  <c r="AB177" i="11"/>
  <c r="AB178" i="11"/>
  <c r="AC178" i="11" s="1"/>
  <c r="AB179" i="11"/>
  <c r="AB180" i="11"/>
  <c r="AB181" i="11"/>
  <c r="AC181" i="11" s="1"/>
  <c r="AB182" i="11"/>
  <c r="AB183" i="11"/>
  <c r="AC183" i="11" s="1"/>
  <c r="AB184" i="11"/>
  <c r="AC184" i="11" s="1"/>
  <c r="AB185" i="11"/>
  <c r="AB186" i="11"/>
  <c r="AB187" i="11"/>
  <c r="AC187" i="11" s="1"/>
  <c r="AB188" i="11"/>
  <c r="AB189" i="11"/>
  <c r="AB190" i="11"/>
  <c r="AB191" i="11"/>
  <c r="AB192" i="11"/>
  <c r="AB193" i="11"/>
  <c r="AC193" i="11" s="1"/>
  <c r="AB194" i="11"/>
  <c r="AB195" i="11"/>
  <c r="AC195" i="11" s="1"/>
  <c r="AB196" i="11"/>
  <c r="AB197" i="11"/>
  <c r="AC197" i="11" s="1"/>
  <c r="AB198" i="11"/>
  <c r="AC198" i="11" s="1"/>
  <c r="AB199" i="11"/>
  <c r="AB200" i="11"/>
  <c r="AB201" i="11"/>
  <c r="AB202" i="11"/>
  <c r="AB203" i="11"/>
  <c r="AB204" i="11"/>
  <c r="AB205" i="11"/>
  <c r="AC205" i="11" s="1"/>
  <c r="AB206" i="11"/>
  <c r="AB207" i="11"/>
  <c r="AC207" i="11" s="1"/>
  <c r="AB208" i="11"/>
  <c r="AC208" i="11" s="1"/>
  <c r="AB209" i="11"/>
  <c r="AC209" i="11" s="1"/>
  <c r="AB210" i="11"/>
  <c r="AC210" i="11" s="1"/>
  <c r="AB211" i="11"/>
  <c r="AC211" i="11" s="1"/>
  <c r="AB212" i="11"/>
  <c r="AB213" i="11"/>
  <c r="AC213" i="11" s="1"/>
  <c r="AB214" i="11"/>
  <c r="AB215" i="11"/>
  <c r="AB216" i="11"/>
  <c r="AB217" i="11"/>
  <c r="AC217" i="11" s="1"/>
  <c r="AB218" i="11"/>
  <c r="AB219" i="11"/>
  <c r="AC219" i="11" s="1"/>
  <c r="AB220" i="11"/>
  <c r="AB221" i="11"/>
  <c r="AC221" i="11" s="1"/>
  <c r="AB222" i="11"/>
  <c r="AB223" i="11"/>
  <c r="AC223" i="11" s="1"/>
  <c r="AB224" i="11"/>
  <c r="AB225" i="11"/>
  <c r="AC225" i="11" s="1"/>
  <c r="AB226" i="11"/>
  <c r="AC226" i="11" s="1"/>
  <c r="AB227" i="11"/>
  <c r="AB228" i="11"/>
  <c r="AB229" i="11"/>
  <c r="AC229" i="11" s="1"/>
  <c r="AB230" i="11"/>
  <c r="AB231" i="11"/>
  <c r="AC231" i="11" s="1"/>
  <c r="AB232" i="11"/>
  <c r="AB233" i="11"/>
  <c r="AB234" i="11"/>
  <c r="AB235" i="11"/>
  <c r="AB236" i="11"/>
  <c r="AB237" i="11"/>
  <c r="AB238" i="11"/>
  <c r="AC238" i="11" s="1"/>
  <c r="AB239" i="11"/>
  <c r="AB240" i="11"/>
  <c r="AB241" i="11"/>
  <c r="AC241" i="11" s="1"/>
  <c r="AB242" i="11"/>
  <c r="AB243" i="11"/>
  <c r="AC243" i="11" s="1"/>
  <c r="AB244" i="11"/>
  <c r="AB245" i="11"/>
  <c r="AC245" i="11" s="1"/>
  <c r="AB246" i="11"/>
  <c r="AB247" i="11"/>
  <c r="AB248" i="11"/>
  <c r="AB249" i="11"/>
  <c r="AC249" i="11" s="1"/>
  <c r="AB250" i="11"/>
  <c r="AB251" i="11"/>
  <c r="AB252" i="11"/>
  <c r="AB253" i="11"/>
  <c r="AC253" i="11" s="1"/>
  <c r="AB254" i="11"/>
  <c r="AB255" i="11"/>
  <c r="AC255" i="11" s="1"/>
  <c r="AB256" i="11"/>
  <c r="AC256" i="11" s="1"/>
  <c r="AB257" i="11"/>
  <c r="AC257" i="11" s="1"/>
  <c r="AB258" i="11"/>
  <c r="AC258" i="11" s="1"/>
  <c r="AB259" i="11"/>
  <c r="AB260" i="11"/>
  <c r="AB261" i="11"/>
  <c r="AC261" i="11" s="1"/>
  <c r="AB262" i="11"/>
  <c r="AC262" i="11" s="1"/>
  <c r="AB263" i="11"/>
  <c r="AB264" i="11"/>
  <c r="AB265" i="11"/>
  <c r="AC265" i="11" s="1"/>
  <c r="AB266" i="11"/>
  <c r="AB267" i="11"/>
  <c r="AC267" i="11" s="1"/>
  <c r="AB268" i="11"/>
  <c r="AC268" i="11" s="1"/>
  <c r="AB269" i="11"/>
  <c r="AB270" i="11"/>
  <c r="AC270" i="11" s="1"/>
  <c r="AB271" i="11"/>
  <c r="AC271" i="11" s="1"/>
  <c r="AB272" i="11"/>
  <c r="AB273" i="11"/>
  <c r="AB274" i="11"/>
  <c r="AC274" i="11" s="1"/>
  <c r="AB275" i="11"/>
  <c r="AB276" i="11"/>
  <c r="AB277" i="11"/>
  <c r="AC277" i="11" s="1"/>
  <c r="AB278" i="11"/>
  <c r="AC278" i="11" s="1"/>
  <c r="AB279" i="11"/>
  <c r="AC279" i="11" s="1"/>
  <c r="AB280" i="11"/>
  <c r="AB281" i="11"/>
  <c r="AB282" i="11"/>
  <c r="AC282" i="11" s="1"/>
  <c r="AB283" i="11"/>
  <c r="AC283" i="11" s="1"/>
  <c r="AB284" i="11"/>
  <c r="AB285" i="11"/>
  <c r="AC285" i="11" s="1"/>
  <c r="AB286" i="11"/>
  <c r="AB287" i="11"/>
  <c r="AB288" i="11"/>
  <c r="AB289" i="11"/>
  <c r="AC289" i="11" s="1"/>
  <c r="AB290" i="11"/>
  <c r="AC290" i="11" s="1"/>
  <c r="AB291" i="11"/>
  <c r="AC291" i="11" s="1"/>
  <c r="AB292" i="11"/>
  <c r="AC292" i="11" s="1"/>
  <c r="AB293" i="11"/>
  <c r="AB294" i="11"/>
  <c r="AB295" i="11"/>
  <c r="AB296" i="11"/>
  <c r="AB297" i="11"/>
  <c r="AB298" i="11"/>
  <c r="AB299" i="11"/>
  <c r="AB300" i="11"/>
  <c r="AB301" i="11"/>
  <c r="AC301" i="11" s="1"/>
  <c r="AB302" i="11"/>
  <c r="AC302" i="11" s="1"/>
  <c r="AB303" i="11"/>
  <c r="AC303" i="11" s="1"/>
  <c r="AB304" i="11"/>
  <c r="AB305" i="11"/>
  <c r="AC305" i="11" s="1"/>
  <c r="AB306" i="11"/>
  <c r="AB307" i="11"/>
  <c r="AC307" i="11" s="1"/>
  <c r="AB308" i="11"/>
  <c r="AB309" i="11"/>
  <c r="AB310" i="11"/>
  <c r="AB311" i="11"/>
  <c r="AB312" i="11"/>
  <c r="AB313" i="11"/>
  <c r="AC313" i="11" s="1"/>
  <c r="AB314" i="11"/>
  <c r="AC314" i="11" s="1"/>
  <c r="AB315" i="11"/>
  <c r="AC315" i="11" s="1"/>
  <c r="AB316" i="11"/>
  <c r="AC316" i="11" s="1"/>
  <c r="AB317" i="11"/>
  <c r="AB318" i="11"/>
  <c r="AC318" i="11" s="1"/>
  <c r="AB319" i="11"/>
  <c r="AB320" i="11"/>
  <c r="AB321" i="11"/>
  <c r="AB322" i="11"/>
  <c r="AB323" i="11"/>
  <c r="AB324" i="11"/>
  <c r="AB325" i="11"/>
  <c r="AC325" i="11" s="1"/>
  <c r="AB326" i="11"/>
  <c r="AC326" i="11" s="1"/>
  <c r="AB327" i="11"/>
  <c r="AC327" i="11" s="1"/>
  <c r="AB328" i="11"/>
  <c r="AC328" i="11" s="1"/>
  <c r="AB329" i="11"/>
  <c r="AB330" i="11"/>
  <c r="AB331" i="11"/>
  <c r="AC331" i="11" s="1"/>
  <c r="AB332" i="11"/>
  <c r="AB333" i="11"/>
  <c r="AC333" i="11" s="1"/>
  <c r="AB334" i="11"/>
  <c r="AB335" i="11"/>
  <c r="AB336" i="11"/>
  <c r="AB337" i="11"/>
  <c r="AC337" i="11" s="1"/>
  <c r="AB338" i="11"/>
  <c r="AB339" i="11"/>
  <c r="AC339" i="11" s="1"/>
  <c r="AB340" i="11"/>
  <c r="AC340" i="11" s="1"/>
  <c r="AB341" i="11"/>
  <c r="AC341" i="11" s="1"/>
  <c r="AB342" i="11"/>
  <c r="AB343" i="11"/>
  <c r="AC343" i="11" s="1"/>
  <c r="AB344" i="11"/>
  <c r="AB345" i="11"/>
  <c r="AB346" i="11"/>
  <c r="AC346" i="11" s="1"/>
  <c r="AB347" i="11"/>
  <c r="AB348" i="11"/>
  <c r="AB349" i="11"/>
  <c r="AC349" i="11" s="1"/>
  <c r="AB350" i="11"/>
  <c r="AC350" i="11" s="1"/>
  <c r="AB351" i="11"/>
  <c r="AC351" i="11" s="1"/>
  <c r="AB352" i="11"/>
  <c r="AB353" i="11"/>
  <c r="AC353" i="11" s="1"/>
  <c r="AB354" i="11"/>
  <c r="AC354" i="11" s="1"/>
  <c r="AB355" i="11"/>
  <c r="AB356" i="11"/>
  <c r="AB357" i="11"/>
  <c r="AC357" i="11" s="1"/>
  <c r="AB358" i="11"/>
  <c r="AC358" i="11" s="1"/>
  <c r="AB359" i="11"/>
  <c r="AB360" i="11"/>
  <c r="AB361" i="11"/>
  <c r="AC361" i="11" s="1"/>
  <c r="AB362" i="11"/>
  <c r="AB363" i="11"/>
  <c r="AC363" i="11" s="1"/>
  <c r="AB364" i="11"/>
  <c r="AB365" i="11"/>
  <c r="AB366" i="11"/>
  <c r="AB367" i="11"/>
  <c r="AC367" i="11" s="1"/>
  <c r="AB368" i="11"/>
  <c r="AB369" i="11"/>
  <c r="AB370" i="11"/>
  <c r="AC370" i="11" s="1"/>
  <c r="AB371" i="11"/>
  <c r="AB372" i="11"/>
  <c r="AB373" i="11"/>
  <c r="AC373" i="11" s="1"/>
  <c r="AB374" i="11"/>
  <c r="AB375" i="11"/>
  <c r="AC375" i="11" s="1"/>
  <c r="AB376" i="11"/>
  <c r="AC376" i="11" s="1"/>
  <c r="AB377" i="11"/>
  <c r="AC377" i="11" s="1"/>
  <c r="AB378" i="11"/>
  <c r="AC378" i="11" s="1"/>
  <c r="AB379" i="11"/>
  <c r="AB380" i="11"/>
  <c r="AB381" i="11"/>
  <c r="AB382" i="11"/>
  <c r="AB383" i="11"/>
  <c r="AB384" i="11"/>
  <c r="AB385" i="11"/>
  <c r="AC385" i="11" s="1"/>
  <c r="AB386" i="11"/>
  <c r="AC386" i="11" s="1"/>
  <c r="AB387" i="11"/>
  <c r="AC387" i="11" s="1"/>
  <c r="AB388" i="11"/>
  <c r="AB389" i="11"/>
  <c r="AC389" i="11" s="1"/>
  <c r="AB390" i="11"/>
  <c r="AC390" i="11" s="1"/>
  <c r="AB391" i="11"/>
  <c r="AC391" i="11" s="1"/>
  <c r="AB392" i="11"/>
  <c r="AB393" i="11"/>
  <c r="AC393" i="11" s="1"/>
  <c r="AB394" i="11"/>
  <c r="AC394" i="11" s="1"/>
  <c r="AB395" i="11"/>
  <c r="AB396" i="11"/>
  <c r="AB397" i="11"/>
  <c r="AC397" i="11" s="1"/>
  <c r="AB398" i="11"/>
  <c r="AB399" i="11"/>
  <c r="AC399" i="11" s="1"/>
  <c r="AB400" i="11"/>
  <c r="AB401" i="11"/>
  <c r="AC401" i="11" s="1"/>
  <c r="AB402" i="11"/>
  <c r="AB403" i="11"/>
  <c r="AB404" i="11"/>
  <c r="AB405" i="11"/>
  <c r="AC405" i="11" s="1"/>
  <c r="AB406" i="11"/>
  <c r="AC406" i="11" s="1"/>
  <c r="AB407" i="11"/>
  <c r="AB408" i="11"/>
  <c r="AB409" i="11"/>
  <c r="AC409" i="11" s="1"/>
  <c r="AB410" i="11"/>
  <c r="AC410" i="11" s="1"/>
  <c r="AB411" i="11"/>
  <c r="AC411" i="11" s="1"/>
  <c r="AB412" i="11"/>
  <c r="AC412" i="11" s="1"/>
  <c r="AB413" i="11"/>
  <c r="AB414" i="11"/>
  <c r="AB415" i="11"/>
  <c r="AC415" i="11" s="1"/>
  <c r="AB416" i="11"/>
  <c r="AB417" i="11"/>
  <c r="AB418" i="11"/>
  <c r="AB419" i="11"/>
  <c r="AB420" i="11"/>
  <c r="AB421" i="11"/>
  <c r="AC421" i="11" s="1"/>
  <c r="AB422" i="11"/>
  <c r="AC422" i="11" s="1"/>
  <c r="AB423" i="11"/>
  <c r="AC423" i="11" s="1"/>
  <c r="AB424" i="11"/>
  <c r="AB425" i="11"/>
  <c r="AC425" i="11" s="1"/>
  <c r="AB426" i="11"/>
  <c r="AB427" i="11"/>
  <c r="AC427" i="11" s="1"/>
  <c r="AB428" i="11"/>
  <c r="AB429" i="11"/>
  <c r="AB430" i="11"/>
  <c r="AC430" i="11" s="1"/>
  <c r="AB431" i="11"/>
  <c r="AB432" i="11"/>
  <c r="AB433" i="11"/>
  <c r="AC433" i="11" s="1"/>
  <c r="AB434" i="11"/>
  <c r="AB435" i="11"/>
  <c r="AC435" i="11" s="1"/>
  <c r="AB436" i="11"/>
  <c r="AC436" i="11" s="1"/>
  <c r="AB437" i="11"/>
  <c r="AB438" i="11"/>
  <c r="AC438" i="11" s="1"/>
  <c r="AB439" i="11"/>
  <c r="AB440" i="11"/>
  <c r="AB441" i="11"/>
  <c r="AC441" i="11" s="1"/>
  <c r="AB442" i="11"/>
  <c r="AB443" i="11"/>
  <c r="AB444" i="11"/>
  <c r="AB445" i="11"/>
  <c r="AC445" i="11" s="1"/>
  <c r="AB446" i="11"/>
  <c r="AC446" i="11" s="1"/>
  <c r="AB447" i="11"/>
  <c r="AC447" i="11" s="1"/>
  <c r="AB448" i="11"/>
  <c r="AB449" i="11"/>
  <c r="AC449" i="11" s="1"/>
  <c r="AB450" i="11"/>
  <c r="AC450" i="11" s="1"/>
  <c r="AB451" i="11"/>
  <c r="AB452" i="11"/>
  <c r="AB453" i="11"/>
  <c r="AB454" i="11"/>
  <c r="AC454" i="11" s="1"/>
  <c r="AB455" i="11"/>
  <c r="AB456" i="11"/>
  <c r="AB457" i="11"/>
  <c r="AC457" i="11" s="1"/>
  <c r="AB458" i="11"/>
  <c r="AC458" i="11" s="1"/>
  <c r="AB459" i="11"/>
  <c r="AC459" i="11" s="1"/>
  <c r="AB460" i="11"/>
  <c r="AB461" i="11"/>
  <c r="AC461" i="11" s="1"/>
  <c r="AB462" i="11"/>
  <c r="AC462" i="11" s="1"/>
  <c r="AB463" i="11"/>
  <c r="AB464" i="11"/>
  <c r="AB465" i="11"/>
  <c r="AC465" i="11" s="1"/>
  <c r="AB466" i="11"/>
  <c r="AB467" i="11"/>
  <c r="AB468" i="11"/>
  <c r="AB469" i="11"/>
  <c r="AC469" i="11" s="1"/>
  <c r="AB470" i="11"/>
  <c r="AB471" i="11"/>
  <c r="AC471" i="11" s="1"/>
  <c r="AB472" i="11"/>
  <c r="AC472" i="11" s="1"/>
  <c r="AB473" i="11"/>
  <c r="AC473" i="11" s="1"/>
  <c r="AB474" i="11"/>
  <c r="AC474" i="11" s="1"/>
  <c r="AB475" i="11"/>
  <c r="AC475" i="11" s="1"/>
  <c r="AB476" i="11"/>
  <c r="AB477" i="11"/>
  <c r="AC477" i="11" s="1"/>
  <c r="AB478" i="11"/>
  <c r="AC478" i="11" s="1"/>
  <c r="AB479" i="11"/>
  <c r="AB480" i="11"/>
  <c r="AB481" i="11"/>
  <c r="AC481" i="11" s="1"/>
  <c r="AB482" i="11"/>
  <c r="AB483" i="11"/>
  <c r="AC483" i="11" s="1"/>
  <c r="AB484" i="11"/>
  <c r="AB485" i="11"/>
  <c r="AC485" i="11" s="1"/>
  <c r="AB486" i="11"/>
  <c r="AB487" i="11"/>
  <c r="AB488" i="11"/>
  <c r="AB489" i="11"/>
  <c r="AC489" i="11" s="1"/>
  <c r="AB490" i="11"/>
  <c r="AB491" i="11"/>
  <c r="AB492" i="11"/>
  <c r="AB493" i="11"/>
  <c r="AC493" i="11" s="1"/>
  <c r="AB494" i="11"/>
  <c r="AC494" i="11" s="1"/>
  <c r="AB495" i="11"/>
  <c r="AC495" i="11" s="1"/>
  <c r="AB496" i="11"/>
  <c r="AB497" i="11"/>
  <c r="AB498" i="11"/>
  <c r="AC498" i="11" s="1"/>
  <c r="AB499" i="11"/>
  <c r="AB500" i="11"/>
  <c r="AB501" i="11"/>
  <c r="AC501" i="11" s="1"/>
  <c r="AB502" i="11"/>
  <c r="AB503" i="11"/>
  <c r="AB504" i="11"/>
  <c r="AB505" i="11"/>
  <c r="AC505" i="11" s="1"/>
  <c r="AB506" i="11"/>
  <c r="AC506" i="11" s="1"/>
  <c r="AB507" i="11"/>
  <c r="AC507" i="11" s="1"/>
  <c r="AB508" i="11"/>
  <c r="AC508" i="11" s="1"/>
  <c r="AB509" i="11"/>
  <c r="AB510" i="11"/>
  <c r="AC510" i="11" s="1"/>
  <c r="AB511" i="11"/>
  <c r="AC511" i="11" s="1"/>
  <c r="AB512" i="11"/>
  <c r="AB513" i="11"/>
  <c r="AC513" i="11" s="1"/>
  <c r="AB514" i="11"/>
  <c r="AC514" i="11" s="1"/>
  <c r="AB515" i="11"/>
  <c r="AB516" i="11"/>
  <c r="AB517" i="11"/>
  <c r="AC517" i="11" s="1"/>
  <c r="AB518" i="11"/>
  <c r="AB519" i="11"/>
  <c r="AC519" i="11" s="1"/>
  <c r="AB520" i="11"/>
  <c r="AB521" i="11"/>
  <c r="AB522" i="11"/>
  <c r="AC522" i="11" s="1"/>
  <c r="AB523" i="11"/>
  <c r="AB524" i="11"/>
  <c r="AB525" i="11"/>
  <c r="AC525" i="11" s="1"/>
  <c r="AB526" i="11"/>
  <c r="AC526" i="11" s="1"/>
  <c r="AB527" i="11"/>
  <c r="AB528" i="11"/>
  <c r="AB529" i="11"/>
  <c r="AC529" i="11" s="1"/>
  <c r="AB530" i="11"/>
  <c r="AB531" i="11"/>
  <c r="AC531" i="11" s="1"/>
  <c r="AB532" i="11"/>
  <c r="AB533" i="11"/>
  <c r="AB534" i="11"/>
  <c r="AB535" i="11"/>
  <c r="AC535" i="11" s="1"/>
  <c r="AB536" i="11"/>
  <c r="AB537" i="11"/>
  <c r="AC537" i="11" s="1"/>
  <c r="AB538" i="11"/>
  <c r="AB539" i="11"/>
  <c r="AB540" i="11"/>
  <c r="AB541" i="11"/>
  <c r="AC541" i="11" s="1"/>
  <c r="AB542" i="11"/>
  <c r="AB543" i="11"/>
  <c r="AC543" i="11" s="1"/>
  <c r="AB544" i="11"/>
  <c r="AC544" i="11" s="1"/>
  <c r="AB545" i="11"/>
  <c r="AB546" i="11"/>
  <c r="AC546" i="11" s="1"/>
  <c r="AB547" i="11"/>
  <c r="AB548" i="11"/>
  <c r="AB549" i="11"/>
  <c r="AC549" i="11" s="1"/>
  <c r="AB550" i="11"/>
  <c r="AC550" i="11" s="1"/>
  <c r="AB551" i="11"/>
  <c r="AB552" i="11"/>
  <c r="AB553" i="11"/>
  <c r="AC553" i="11" s="1"/>
  <c r="AB554" i="11"/>
  <c r="AC554" i="11" s="1"/>
  <c r="AB555" i="11"/>
  <c r="AC555" i="11" s="1"/>
  <c r="AB556" i="11"/>
  <c r="AB557" i="11"/>
  <c r="AB558" i="11"/>
  <c r="AC558" i="11" s="1"/>
  <c r="AB559" i="11"/>
  <c r="AB560" i="11"/>
  <c r="AB561" i="11"/>
  <c r="AC561" i="11" s="1"/>
  <c r="AB562" i="11"/>
  <c r="AC562" i="11" s="1"/>
  <c r="AB563" i="11"/>
  <c r="AB564" i="11"/>
  <c r="AB565" i="11"/>
  <c r="AC565" i="11" s="1"/>
  <c r="AB566" i="11"/>
  <c r="AC566" i="11" s="1"/>
  <c r="AB567" i="11"/>
  <c r="AC567" i="11" s="1"/>
  <c r="AB568" i="11"/>
  <c r="AB569" i="11"/>
  <c r="AC569" i="11" s="1"/>
  <c r="AB570" i="11"/>
  <c r="AB571" i="11"/>
  <c r="AB572" i="11"/>
  <c r="AB573" i="11"/>
  <c r="AC573" i="11" s="1"/>
  <c r="AB574" i="11"/>
  <c r="AB575" i="11"/>
  <c r="AB576" i="11"/>
  <c r="AB577" i="11"/>
  <c r="AC577" i="11" s="1"/>
  <c r="AB578" i="11"/>
  <c r="AC578" i="11" s="1"/>
  <c r="AB579" i="11"/>
  <c r="AC579" i="11" s="1"/>
  <c r="AB580" i="11"/>
  <c r="AC580" i="11" s="1"/>
  <c r="AB581" i="11"/>
  <c r="AC581" i="11" s="1"/>
  <c r="AB582" i="11"/>
  <c r="AB583" i="11"/>
  <c r="AC583" i="11" s="1"/>
  <c r="AB584" i="11"/>
  <c r="AB585" i="11"/>
  <c r="AC585" i="11" s="1"/>
  <c r="AB586" i="11"/>
  <c r="AB587" i="11"/>
  <c r="AB588" i="11"/>
  <c r="AB589" i="11"/>
  <c r="AC589" i="11" s="1"/>
  <c r="AB590" i="11"/>
  <c r="AC590" i="11" s="1"/>
  <c r="AB591" i="11"/>
  <c r="AC591" i="11" s="1"/>
  <c r="AB592" i="11"/>
  <c r="AB593" i="11"/>
  <c r="AC593" i="11" s="1"/>
  <c r="AB594" i="11"/>
  <c r="AB595" i="11"/>
  <c r="AC595" i="11" s="1"/>
  <c r="AB596" i="11"/>
  <c r="AB597" i="11"/>
  <c r="AB598" i="11"/>
  <c r="AC598" i="11" s="1"/>
  <c r="AB599" i="11"/>
  <c r="AB600" i="11"/>
  <c r="AB601" i="11"/>
  <c r="AC601" i="11" s="1"/>
  <c r="AB602" i="11"/>
  <c r="AC602" i="11" s="1"/>
  <c r="AB603" i="11"/>
  <c r="AC603" i="11" s="1"/>
  <c r="AB604" i="11"/>
  <c r="AB605" i="11"/>
  <c r="AC605" i="11" s="1"/>
  <c r="AB606" i="11"/>
  <c r="AC606" i="11" s="1"/>
  <c r="AB607" i="11"/>
  <c r="AB608" i="11"/>
  <c r="AB609" i="11"/>
  <c r="AC609" i="11" s="1"/>
  <c r="AB610" i="11"/>
  <c r="AC610" i="11" s="1"/>
  <c r="AB611" i="11"/>
  <c r="AB612" i="11"/>
  <c r="AB613" i="11"/>
  <c r="AC613" i="11" s="1"/>
  <c r="AB614" i="11"/>
  <c r="AC614" i="11" s="1"/>
  <c r="AB615" i="11"/>
  <c r="AC615" i="11" s="1"/>
  <c r="AB616" i="11"/>
  <c r="AC616" i="11" s="1"/>
  <c r="AB617" i="11"/>
  <c r="AB618" i="11"/>
  <c r="AB619" i="11"/>
  <c r="AC619" i="11" s="1"/>
  <c r="AB620" i="11"/>
  <c r="AB621" i="11"/>
  <c r="AB622" i="11"/>
  <c r="AC622" i="11" s="1"/>
  <c r="AB623" i="11"/>
  <c r="AB624" i="11"/>
  <c r="AB625" i="11"/>
  <c r="AC625" i="11" s="1"/>
  <c r="AB626" i="11"/>
  <c r="AC626" i="11" s="1"/>
  <c r="AB627" i="11"/>
  <c r="AC627" i="11" s="1"/>
  <c r="AB628" i="11"/>
  <c r="AC628" i="11" s="1"/>
  <c r="AB629" i="11"/>
  <c r="AC629" i="11" s="1"/>
  <c r="AB630" i="11"/>
  <c r="AC630" i="11" s="1"/>
  <c r="AB631" i="11"/>
  <c r="AB632" i="11"/>
  <c r="AB633" i="11"/>
  <c r="AC633" i="11" s="1"/>
  <c r="AB634" i="11"/>
  <c r="AB635" i="11"/>
  <c r="AB636" i="11"/>
  <c r="AB637" i="11"/>
  <c r="AC637" i="11" s="1"/>
  <c r="AB638" i="11"/>
  <c r="AB639" i="11"/>
  <c r="AC639" i="11" s="1"/>
  <c r="AB640" i="11"/>
  <c r="AC640" i="11" s="1"/>
  <c r="AB641" i="11"/>
  <c r="AB642" i="11"/>
  <c r="AC642" i="11" s="1"/>
  <c r="AB643" i="11"/>
  <c r="AC643" i="11" s="1"/>
  <c r="AB644" i="11"/>
  <c r="AB645" i="11"/>
  <c r="AC645" i="11" s="1"/>
  <c r="AB646" i="11"/>
  <c r="AC646" i="11" s="1"/>
  <c r="AB647" i="11"/>
  <c r="AB648" i="11"/>
  <c r="AB649" i="11"/>
  <c r="AC649" i="11" s="1"/>
  <c r="AB650" i="11"/>
  <c r="AB651" i="11"/>
  <c r="AC651" i="11" s="1"/>
  <c r="AB652" i="11"/>
  <c r="AB653" i="11"/>
  <c r="AB654" i="11"/>
  <c r="AB655" i="11"/>
  <c r="AC655" i="11" s="1"/>
  <c r="AB656" i="11"/>
  <c r="AB657" i="11"/>
  <c r="AB658" i="11"/>
  <c r="AC658" i="11" s="1"/>
  <c r="AB659" i="11"/>
  <c r="AB660" i="11"/>
  <c r="AB661" i="11"/>
  <c r="AC661" i="11" s="1"/>
  <c r="AB662" i="11"/>
  <c r="AC662" i="11" s="1"/>
  <c r="AB663" i="11"/>
  <c r="AC663" i="11" s="1"/>
  <c r="AB664" i="11"/>
  <c r="AB665" i="11"/>
  <c r="AC665" i="11" s="1"/>
  <c r="AB666" i="11"/>
  <c r="AB667" i="11"/>
  <c r="AC667" i="11" s="1"/>
  <c r="AB668" i="11"/>
  <c r="AB669" i="11"/>
  <c r="AB670" i="11"/>
  <c r="AC670" i="11" s="1"/>
  <c r="AB671" i="11"/>
  <c r="AB672" i="11"/>
  <c r="AB673" i="11"/>
  <c r="AC673" i="11" s="1"/>
  <c r="AB674" i="11"/>
  <c r="AB675" i="11"/>
  <c r="AC675" i="11" s="1"/>
  <c r="AB676" i="11"/>
  <c r="AB677" i="11"/>
  <c r="AC677" i="11" s="1"/>
  <c r="AB678" i="11"/>
  <c r="AB679" i="11"/>
  <c r="AB680" i="11"/>
  <c r="AB681" i="11"/>
  <c r="AC681" i="11" s="1"/>
  <c r="AB682" i="11"/>
  <c r="AB683" i="11"/>
  <c r="AB684" i="11"/>
  <c r="AB685" i="11"/>
  <c r="AC685" i="11" s="1"/>
  <c r="AB686" i="11"/>
  <c r="AB687" i="11"/>
  <c r="AC687" i="11" s="1"/>
  <c r="AB688" i="11"/>
  <c r="AC688" i="11" s="1"/>
  <c r="AB689" i="11"/>
  <c r="AB690" i="11"/>
  <c r="AB691" i="11"/>
  <c r="AB692" i="11"/>
  <c r="AB693" i="11"/>
  <c r="AB694" i="11"/>
  <c r="AC694" i="11" s="1"/>
  <c r="AB695" i="11"/>
  <c r="AB696" i="11"/>
  <c r="AB697" i="11"/>
  <c r="AC697" i="11" s="1"/>
  <c r="AB698" i="11"/>
  <c r="AB699" i="11"/>
  <c r="AC699" i="11" s="1"/>
  <c r="AB700" i="11"/>
  <c r="AC700" i="11" s="1"/>
  <c r="AB701" i="11"/>
  <c r="AB702" i="11"/>
  <c r="AC702" i="11" s="1"/>
  <c r="AB703" i="11"/>
  <c r="AC703" i="11" s="1"/>
  <c r="AB704" i="11"/>
  <c r="AB705" i="11"/>
  <c r="AB706" i="11"/>
  <c r="AB707" i="11"/>
  <c r="AB708" i="11"/>
  <c r="AB709" i="11"/>
  <c r="AC709" i="11" s="1"/>
  <c r="AB710" i="11"/>
  <c r="AC710" i="11" s="1"/>
  <c r="AB711" i="11"/>
  <c r="AC711" i="11" s="1"/>
  <c r="AB712" i="11"/>
  <c r="AB713" i="11"/>
  <c r="AB714" i="11"/>
  <c r="AC714" i="11" s="1"/>
  <c r="AB715" i="11"/>
  <c r="AC715" i="11" s="1"/>
  <c r="AB716" i="11"/>
  <c r="AB717" i="11"/>
  <c r="AC717" i="11" s="1"/>
  <c r="AB718" i="11"/>
  <c r="AC718" i="11" s="1"/>
  <c r="AB719" i="11"/>
  <c r="AB720" i="11"/>
  <c r="AB721" i="11"/>
  <c r="AC721" i="11" s="1"/>
  <c r="AB722" i="11"/>
  <c r="AB723" i="11"/>
  <c r="AC723" i="11" s="1"/>
  <c r="AB724" i="11"/>
  <c r="AC724" i="11" s="1"/>
  <c r="AB725" i="11"/>
  <c r="AB726" i="11"/>
  <c r="AB727" i="11"/>
  <c r="AC727" i="11" s="1"/>
  <c r="AB728" i="11"/>
  <c r="AB729" i="11"/>
  <c r="AB730" i="11"/>
  <c r="AC730" i="11" s="1"/>
  <c r="AB731" i="11"/>
  <c r="AB732" i="11"/>
  <c r="AB733" i="11"/>
  <c r="AC733" i="11" s="1"/>
  <c r="AB734" i="11"/>
  <c r="AB735" i="11"/>
  <c r="AC735" i="11" s="1"/>
  <c r="AB736" i="11"/>
  <c r="AC736" i="11" s="1"/>
  <c r="AB737" i="11"/>
  <c r="AC737" i="11" s="1"/>
  <c r="AB738" i="11"/>
  <c r="AB739" i="11"/>
  <c r="AB740" i="11"/>
  <c r="AB741" i="11"/>
  <c r="AB742" i="11"/>
  <c r="AC742" i="11" s="1"/>
  <c r="AB743" i="11"/>
  <c r="AB744" i="11"/>
  <c r="AB745" i="11"/>
  <c r="AC745" i="11" s="1"/>
  <c r="AB746" i="11"/>
  <c r="AC746" i="11" s="1"/>
  <c r="AB747" i="11"/>
  <c r="AC747" i="11" s="1"/>
  <c r="AB748" i="11"/>
  <c r="AC748" i="11" s="1"/>
  <c r="AB749" i="11"/>
  <c r="AB750" i="11"/>
  <c r="AC750" i="11" s="1"/>
  <c r="AB751" i="11"/>
  <c r="AB752" i="11"/>
  <c r="AB753" i="11"/>
  <c r="AB754" i="11"/>
  <c r="AB755" i="11"/>
  <c r="AB756" i="11"/>
  <c r="AB757" i="11"/>
  <c r="AC757" i="11" s="1"/>
  <c r="AB758" i="11"/>
  <c r="AC758" i="11" s="1"/>
  <c r="AB759" i="11"/>
  <c r="AC759" i="11" s="1"/>
  <c r="AB760" i="11"/>
  <c r="AC760" i="11" s="1"/>
  <c r="AB761" i="11"/>
  <c r="AC761" i="11" s="1"/>
  <c r="AB762" i="11"/>
  <c r="AC762" i="11" s="1"/>
  <c r="AB763" i="11"/>
  <c r="AC763" i="11" s="1"/>
  <c r="AB764" i="11"/>
  <c r="AB765" i="11"/>
  <c r="AC765" i="11" s="1"/>
  <c r="AB766" i="11"/>
  <c r="AB767" i="11"/>
  <c r="AB768" i="11"/>
  <c r="AB769" i="11"/>
  <c r="AC769" i="11" s="1"/>
  <c r="AB770" i="11"/>
  <c r="AB771" i="11"/>
  <c r="AC771" i="11" s="1"/>
  <c r="AB772" i="11"/>
  <c r="AB773" i="11"/>
  <c r="AC773" i="11" s="1"/>
  <c r="AB774" i="11"/>
  <c r="AB775" i="11"/>
  <c r="AC775" i="11" s="1"/>
  <c r="AB776" i="11"/>
  <c r="AB777" i="11"/>
  <c r="AC777" i="11" s="1"/>
  <c r="AB778" i="11"/>
  <c r="AC778" i="11" s="1"/>
  <c r="AB779" i="11"/>
  <c r="AB780" i="11"/>
  <c r="AB781" i="11"/>
  <c r="AC781" i="11" s="1"/>
  <c r="AB782" i="11"/>
  <c r="AC782" i="11" s="1"/>
  <c r="AB783" i="11"/>
  <c r="AC783" i="11" s="1"/>
  <c r="AB784" i="11"/>
  <c r="AB785" i="11"/>
  <c r="AB786" i="11"/>
  <c r="AC786" i="11" s="1"/>
  <c r="AB787" i="11"/>
  <c r="AB788" i="11"/>
  <c r="AB789" i="11"/>
  <c r="AC789" i="11" s="1"/>
  <c r="AB790" i="11"/>
  <c r="AC790" i="11" s="1"/>
  <c r="AB791" i="11"/>
  <c r="AB792" i="11"/>
  <c r="AB793" i="11"/>
  <c r="AC793" i="11" s="1"/>
  <c r="AB794" i="11"/>
  <c r="AB795" i="11"/>
  <c r="AC795" i="11" s="1"/>
  <c r="AB796" i="11"/>
  <c r="AC796" i="11" s="1"/>
  <c r="AB797" i="11"/>
  <c r="AB798" i="11"/>
  <c r="AC798" i="11" s="1"/>
  <c r="AB799" i="11"/>
  <c r="AC799" i="11" s="1"/>
  <c r="AB800" i="11"/>
  <c r="AB801" i="11"/>
  <c r="AB802" i="11"/>
  <c r="AC802" i="11" s="1"/>
  <c r="AB803" i="11"/>
  <c r="AB804" i="11"/>
  <c r="AB805" i="11"/>
  <c r="AC805" i="11" s="1"/>
  <c r="AB806" i="11"/>
  <c r="AB807" i="11"/>
  <c r="AC807" i="11" s="1"/>
  <c r="AB808" i="11"/>
  <c r="AB809" i="11"/>
  <c r="AC809" i="11" s="1"/>
  <c r="AB810" i="11"/>
  <c r="AB811" i="11"/>
  <c r="AB812" i="11"/>
  <c r="AB813" i="11"/>
  <c r="AC813" i="11" s="1"/>
  <c r="AB814" i="11"/>
  <c r="AB815" i="11"/>
  <c r="AB816" i="11"/>
  <c r="AB817" i="11"/>
  <c r="AC817" i="11" s="1"/>
  <c r="AB818" i="11"/>
  <c r="AC818" i="11" s="1"/>
  <c r="AB819" i="11"/>
  <c r="AC819" i="11" s="1"/>
  <c r="AB820" i="11"/>
  <c r="AB821" i="11"/>
  <c r="AC821" i="11" s="1"/>
  <c r="AB822" i="11"/>
  <c r="AC822" i="11" s="1"/>
  <c r="AB823" i="11"/>
  <c r="AB824" i="11"/>
  <c r="AB825" i="11"/>
  <c r="AC825" i="11" s="1"/>
  <c r="AB826" i="11"/>
  <c r="AB827" i="11"/>
  <c r="AB828" i="11"/>
  <c r="AB829" i="11"/>
  <c r="AC829" i="11" s="1"/>
  <c r="AB830" i="11"/>
  <c r="AB831" i="11"/>
  <c r="AC831" i="11" s="1"/>
  <c r="AB832" i="11"/>
  <c r="AB833" i="11"/>
  <c r="AC833" i="11" s="1"/>
  <c r="AB834" i="11"/>
  <c r="AC834" i="11" s="1"/>
  <c r="AB835" i="11"/>
  <c r="AB836" i="11"/>
  <c r="AB837" i="11"/>
  <c r="AB838" i="11"/>
  <c r="AC838" i="11" s="1"/>
  <c r="AB839" i="11"/>
  <c r="AB840" i="11"/>
  <c r="AB841" i="11"/>
  <c r="AC841" i="11" s="1"/>
  <c r="AB842" i="11"/>
  <c r="AB843" i="11"/>
  <c r="AC843" i="11" s="1"/>
  <c r="AB844" i="11"/>
  <c r="AB845" i="11"/>
  <c r="AB846" i="11"/>
  <c r="AC846" i="11" s="1"/>
  <c r="AB847" i="11"/>
  <c r="AB848" i="11"/>
  <c r="AB849" i="11"/>
  <c r="AC849" i="11" s="1"/>
  <c r="AB850" i="11"/>
  <c r="AB851" i="11"/>
  <c r="AB852" i="11"/>
  <c r="AB853" i="11"/>
  <c r="AC853" i="11" s="1"/>
  <c r="AB854" i="11"/>
  <c r="AC854" i="11" s="1"/>
  <c r="AB855" i="11"/>
  <c r="AC855" i="11" s="1"/>
  <c r="AB856" i="11"/>
  <c r="AB857" i="11"/>
  <c r="AB858" i="11"/>
  <c r="AC858" i="11" s="1"/>
  <c r="AB859" i="11"/>
  <c r="AB860" i="11"/>
  <c r="AB861" i="11"/>
  <c r="AB862" i="11"/>
  <c r="AC862" i="11" s="1"/>
  <c r="AB863" i="11"/>
  <c r="AB864" i="11"/>
  <c r="AB865" i="11"/>
  <c r="AC865" i="11" s="1"/>
  <c r="AB866" i="11"/>
  <c r="AB867" i="11"/>
  <c r="AC867" i="11" s="1"/>
  <c r="AB868" i="11"/>
  <c r="AC868" i="11" s="1"/>
  <c r="AB869" i="11"/>
  <c r="AB870" i="11"/>
  <c r="AB871" i="11"/>
  <c r="AC871" i="11" s="1"/>
  <c r="AB872" i="11"/>
  <c r="AB873" i="11"/>
  <c r="AB874" i="11"/>
  <c r="AC874" i="11" s="1"/>
  <c r="AB875" i="11"/>
  <c r="AB876" i="11"/>
  <c r="AB877" i="11"/>
  <c r="AC877" i="11" s="1"/>
  <c r="AB878" i="11"/>
  <c r="AB879" i="11"/>
  <c r="AC879" i="11" s="1"/>
  <c r="AB880" i="11"/>
  <c r="AB881" i="11"/>
  <c r="AC881" i="11" s="1"/>
  <c r="AB882" i="11"/>
  <c r="AC882" i="11" s="1"/>
  <c r="AB883" i="11"/>
  <c r="AC883" i="11" s="1"/>
  <c r="AB884" i="11"/>
  <c r="AB885" i="11"/>
  <c r="AB886" i="11"/>
  <c r="AB887" i="11"/>
  <c r="AB888" i="11"/>
  <c r="AB889" i="11"/>
  <c r="AC889" i="11" s="1"/>
  <c r="AB890" i="11"/>
  <c r="AC890" i="11" s="1"/>
  <c r="AB891" i="11"/>
  <c r="AC891" i="11" s="1"/>
  <c r="AB892" i="11"/>
  <c r="AB893" i="11"/>
  <c r="AC893" i="11" s="1"/>
  <c r="AB894" i="11"/>
  <c r="AC894" i="11" s="1"/>
  <c r="AB895" i="11"/>
  <c r="AC895" i="11" s="1"/>
  <c r="AB896" i="11"/>
  <c r="AB897" i="11"/>
  <c r="AC897" i="11" s="1"/>
  <c r="AB898" i="11"/>
  <c r="AB899" i="11"/>
  <c r="AB900" i="11"/>
  <c r="AB901" i="11"/>
  <c r="AC901" i="11" s="1"/>
  <c r="AB902" i="11"/>
  <c r="AB903" i="11"/>
  <c r="AC903" i="11" s="1"/>
  <c r="AB904" i="11"/>
  <c r="AC904" i="11" s="1"/>
  <c r="AB905" i="11"/>
  <c r="AB906" i="11"/>
  <c r="AB907" i="11"/>
  <c r="AC907" i="11" s="1"/>
  <c r="AB908" i="11"/>
  <c r="AB909" i="11"/>
  <c r="AC909" i="11" s="1"/>
  <c r="AB910" i="11"/>
  <c r="AB911" i="11"/>
  <c r="AB912" i="11"/>
  <c r="AB913" i="11"/>
  <c r="AC913" i="11" s="1"/>
  <c r="AB914" i="11"/>
  <c r="AB915" i="11"/>
  <c r="AC915" i="11" s="1"/>
  <c r="AB916" i="11"/>
  <c r="AB917" i="11"/>
  <c r="AC917" i="11" s="1"/>
  <c r="AB918" i="11"/>
  <c r="AC918" i="11" s="1"/>
  <c r="AB919" i="11"/>
  <c r="AB920" i="11"/>
  <c r="AB921" i="11"/>
  <c r="AB922" i="11"/>
  <c r="AB923" i="11"/>
  <c r="AB924" i="11"/>
  <c r="AB925" i="11"/>
  <c r="AC925" i="11" s="1"/>
  <c r="AB926" i="11"/>
  <c r="AC926" i="11" s="1"/>
  <c r="AB927" i="11"/>
  <c r="AC927" i="11" s="1"/>
  <c r="AB928" i="11"/>
  <c r="AB929" i="11"/>
  <c r="AC929" i="11" s="1"/>
  <c r="AB930" i="11"/>
  <c r="AC930" i="11" s="1"/>
  <c r="AB931" i="11"/>
  <c r="AB932" i="11"/>
  <c r="AB933" i="11"/>
  <c r="AC933" i="11" s="1"/>
  <c r="AB934" i="11"/>
  <c r="AC934" i="11" s="1"/>
  <c r="AB935" i="11"/>
  <c r="AB936" i="11"/>
  <c r="AB937" i="11"/>
  <c r="AC937" i="11" s="1"/>
  <c r="AB938" i="11"/>
  <c r="AC938" i="11" s="1"/>
  <c r="AB939" i="11"/>
  <c r="AC939" i="11" s="1"/>
  <c r="AB940" i="11"/>
  <c r="AB941" i="11"/>
  <c r="AB942" i="11"/>
  <c r="AC942" i="11" s="1"/>
  <c r="AB943" i="11"/>
  <c r="AC943" i="11" s="1"/>
  <c r="AB944" i="11"/>
  <c r="AB945" i="11"/>
  <c r="AB946" i="11"/>
  <c r="AC946" i="11" s="1"/>
  <c r="AB947" i="11"/>
  <c r="AB948" i="11"/>
  <c r="AB949" i="11"/>
  <c r="AC949" i="11" s="1"/>
  <c r="AB950" i="11"/>
  <c r="AB951" i="11"/>
  <c r="AC951" i="11" s="1"/>
  <c r="AB952" i="11"/>
  <c r="AC952" i="11" s="1"/>
  <c r="AB953" i="11"/>
  <c r="AC953" i="11" s="1"/>
  <c r="AB954" i="11"/>
  <c r="AC954" i="11" s="1"/>
  <c r="AB955" i="11"/>
  <c r="AB956" i="11"/>
  <c r="AB957" i="11"/>
  <c r="AC957" i="11" s="1"/>
  <c r="AB958" i="11"/>
  <c r="AB959" i="11"/>
  <c r="AB960" i="11"/>
  <c r="AB961" i="11"/>
  <c r="AC961" i="11" s="1"/>
  <c r="AB962" i="11"/>
  <c r="AB963" i="11"/>
  <c r="AC963" i="11" s="1"/>
  <c r="AB964" i="11"/>
  <c r="AC964" i="11" s="1"/>
  <c r="AB965" i="11"/>
  <c r="AB966" i="11"/>
  <c r="AC966" i="11" s="1"/>
  <c r="AB967" i="11"/>
  <c r="AC967" i="11" s="1"/>
  <c r="AB968" i="11"/>
  <c r="AB969" i="11"/>
  <c r="AC969" i="11" s="1"/>
  <c r="AB970" i="11"/>
  <c r="AB971" i="11"/>
  <c r="AB972" i="11"/>
  <c r="AB973" i="11"/>
  <c r="AC973" i="11" s="1"/>
  <c r="AB974" i="11"/>
  <c r="AB975" i="11"/>
  <c r="AC975" i="11" s="1"/>
  <c r="AB976" i="11"/>
  <c r="AB977" i="11"/>
  <c r="AB978" i="11"/>
  <c r="AB979" i="11"/>
  <c r="AC979" i="11" s="1"/>
  <c r="AB980" i="11"/>
  <c r="AB981" i="11"/>
  <c r="AC981" i="11" s="1"/>
  <c r="AB982" i="11"/>
  <c r="AC982" i="11" s="1"/>
  <c r="AB983" i="11"/>
  <c r="AB984" i="11"/>
  <c r="AB985" i="11"/>
  <c r="AC985" i="11" s="1"/>
  <c r="AB986" i="11"/>
  <c r="AC986" i="11" s="1"/>
  <c r="AB987" i="11"/>
  <c r="AC987" i="11" s="1"/>
  <c r="AB988" i="11"/>
  <c r="AB989" i="11"/>
  <c r="AB990" i="11"/>
  <c r="AC990" i="11" s="1"/>
  <c r="AB991" i="11"/>
  <c r="AB992" i="11"/>
  <c r="AB993" i="11"/>
  <c r="AB994" i="11"/>
  <c r="AB995" i="11"/>
  <c r="AB996" i="11"/>
  <c r="AB997" i="11"/>
  <c r="AC997" i="11" s="1"/>
  <c r="AB998" i="11"/>
  <c r="AC998" i="11" s="1"/>
  <c r="AB999" i="11"/>
  <c r="AC999" i="11" s="1"/>
  <c r="AB1000" i="11"/>
  <c r="AB1001" i="11"/>
  <c r="AC1001" i="11" s="1"/>
  <c r="AB1002" i="11"/>
  <c r="AC1002" i="11" s="1"/>
  <c r="AB1003" i="11"/>
  <c r="AC1003" i="11" s="1"/>
  <c r="AB1004" i="11"/>
  <c r="AB1005" i="11"/>
  <c r="AB1006" i="11"/>
  <c r="AC1006" i="11" s="1"/>
  <c r="AB1007" i="11"/>
  <c r="AB1008" i="11"/>
  <c r="AB1009" i="11"/>
  <c r="AC1009" i="11" s="1"/>
  <c r="AB1010" i="11"/>
  <c r="AC1010" i="11" s="1"/>
  <c r="AB1011" i="11"/>
  <c r="AC1011" i="11" s="1"/>
  <c r="AB1012" i="11"/>
  <c r="AC1012" i="11" s="1"/>
  <c r="AB1013" i="11"/>
  <c r="AB1014" i="11"/>
  <c r="AC1014" i="11" s="1"/>
  <c r="AB1015" i="11"/>
  <c r="AC1015" i="11" s="1"/>
  <c r="AB1016" i="11"/>
  <c r="AB1017" i="11"/>
  <c r="AB1018" i="11"/>
  <c r="AC1018" i="11" s="1"/>
  <c r="AB1019" i="11"/>
  <c r="AB1020" i="11"/>
  <c r="AB1021" i="11"/>
  <c r="AC1021" i="11" s="1"/>
  <c r="AB1022" i="11"/>
  <c r="AC1022" i="11" s="1"/>
  <c r="AB1023" i="11"/>
  <c r="AC1023" i="11" s="1"/>
  <c r="AB1024" i="11"/>
  <c r="AB1025" i="11"/>
  <c r="AC1025" i="11" s="1"/>
  <c r="AB1026" i="11"/>
  <c r="AB1027" i="11"/>
  <c r="AC1027" i="11" s="1"/>
  <c r="AB1028" i="11"/>
  <c r="AB1029" i="11"/>
  <c r="AB1030" i="11"/>
  <c r="AC1030" i="11" s="1"/>
  <c r="AB1031" i="11"/>
  <c r="AB1032" i="11"/>
  <c r="AB1033" i="11"/>
  <c r="AC1033" i="11" s="1"/>
  <c r="AB1034" i="11"/>
  <c r="AC1034" i="11" s="1"/>
  <c r="AB1035" i="11"/>
  <c r="AC1035" i="11" s="1"/>
  <c r="AB1036" i="11"/>
  <c r="AB1037" i="11"/>
  <c r="AC1037" i="11" s="1"/>
  <c r="AB1038" i="11"/>
  <c r="AC1038" i="11" s="1"/>
  <c r="AB1039" i="11"/>
  <c r="AB1040" i="11"/>
  <c r="AB1041" i="11"/>
  <c r="AB1042" i="11"/>
  <c r="AC1042" i="11" s="1"/>
  <c r="AB1043" i="11"/>
  <c r="AB1044" i="11"/>
  <c r="AB1045" i="11"/>
  <c r="AC1045" i="11" s="1"/>
  <c r="AB1046" i="11"/>
  <c r="AB1047" i="11"/>
  <c r="AC1047" i="11" s="1"/>
  <c r="AB1048" i="11"/>
  <c r="AC1048" i="11" s="1"/>
  <c r="AB1049" i="11"/>
  <c r="AC1049" i="11" s="1"/>
  <c r="AB1050" i="11"/>
  <c r="AB1051" i="11"/>
  <c r="AC1051" i="11" s="1"/>
  <c r="AB1052" i="11"/>
  <c r="AB1053" i="11"/>
  <c r="AB1054" i="11"/>
  <c r="AB1055" i="11"/>
  <c r="AB1056" i="11"/>
  <c r="AB1057" i="11"/>
  <c r="AC1057" i="11" s="1"/>
  <c r="AB1058" i="11"/>
  <c r="AB1059" i="11"/>
  <c r="AC1059" i="11" s="1"/>
  <c r="AB1060" i="11"/>
  <c r="AB1061" i="11"/>
  <c r="AC1061" i="11" s="1"/>
  <c r="AB1062" i="11"/>
  <c r="AC1062" i="11" s="1"/>
  <c r="AB1063" i="11"/>
  <c r="AC1063" i="11" s="1"/>
  <c r="AB1064" i="11"/>
  <c r="AB1065" i="11"/>
  <c r="AB1066" i="11"/>
  <c r="AC1066" i="11" s="1"/>
  <c r="AB1067" i="11"/>
  <c r="AB1068" i="11"/>
  <c r="AB1069" i="11"/>
  <c r="AC1069" i="11" s="1"/>
  <c r="AB1070" i="11"/>
  <c r="AB1071" i="11"/>
  <c r="AC1071" i="11" s="1"/>
  <c r="AB1072" i="11"/>
  <c r="AC1072" i="11" s="1"/>
  <c r="AB1073" i="11"/>
  <c r="AC1073" i="11" s="1"/>
  <c r="AB1074" i="11"/>
  <c r="AC1074" i="11" s="1"/>
  <c r="AB1075" i="11"/>
  <c r="AB1076" i="11"/>
  <c r="AB1077" i="11"/>
  <c r="AC1077" i="11" s="1"/>
  <c r="AB1078" i="11"/>
  <c r="AB1079" i="11"/>
  <c r="AB1080" i="11"/>
  <c r="AB1081" i="11"/>
  <c r="AC1081" i="11" s="1"/>
  <c r="AB1082" i="11"/>
  <c r="AB1083" i="11"/>
  <c r="AC1083" i="11" s="1"/>
  <c r="AB1084" i="11"/>
  <c r="AC1084" i="11" s="1"/>
  <c r="AB1085" i="11"/>
  <c r="AC1085" i="11" s="1"/>
  <c r="AB1086" i="11"/>
  <c r="AB1087" i="11"/>
  <c r="AC1087" i="11" s="1"/>
  <c r="AB1088" i="11"/>
  <c r="AB1089" i="11"/>
  <c r="AC1089" i="11" s="1"/>
  <c r="AB1090" i="11"/>
  <c r="AC1090" i="11" s="1"/>
  <c r="AB1091" i="11"/>
  <c r="AB1092" i="11"/>
  <c r="AB1093" i="11"/>
  <c r="AC1093" i="11" s="1"/>
  <c r="AB1094" i="11"/>
  <c r="AB1095" i="11"/>
  <c r="AC1095" i="11" s="1"/>
  <c r="AB1096" i="11"/>
  <c r="AB1097" i="11"/>
  <c r="AB1098" i="11"/>
  <c r="AC1098" i="11" s="1"/>
  <c r="AB1099" i="11"/>
  <c r="AB1100" i="11"/>
  <c r="AB1101" i="11"/>
  <c r="AC1101" i="11" s="1"/>
  <c r="AB1102" i="11"/>
  <c r="AC1102" i="11" s="1"/>
  <c r="AB1103" i="11"/>
  <c r="AB1104" i="11"/>
  <c r="AB1105" i="11"/>
  <c r="AC1105" i="11" s="1"/>
  <c r="AB1106" i="11"/>
  <c r="AB1107" i="11"/>
  <c r="AC1107" i="11" s="1"/>
  <c r="AB1108" i="11"/>
  <c r="AB1109" i="11"/>
  <c r="AB1110" i="11"/>
  <c r="AB1111" i="11"/>
  <c r="AB1112" i="11"/>
  <c r="AB1113" i="11"/>
  <c r="AC1113" i="11" s="1"/>
  <c r="AB1114" i="11"/>
  <c r="AC1114" i="11" s="1"/>
  <c r="AB1115" i="11"/>
  <c r="AB1116" i="11"/>
  <c r="AB1117" i="11"/>
  <c r="AC1117" i="11" s="1"/>
  <c r="AB1118" i="11"/>
  <c r="AB1119" i="11"/>
  <c r="AC1119" i="11" s="1"/>
  <c r="AB1120" i="11"/>
  <c r="AC1120" i="11" s="1"/>
  <c r="AB1121" i="11"/>
  <c r="AC1121" i="11" s="1"/>
  <c r="AB1122" i="11"/>
  <c r="AB1123" i="11"/>
  <c r="AB1124" i="11"/>
  <c r="AB1125" i="11"/>
  <c r="AB1126" i="11"/>
  <c r="AC1126" i="11" s="1"/>
  <c r="AB1127" i="11"/>
  <c r="AB1128" i="11"/>
  <c r="AB1129" i="11"/>
  <c r="AC1129" i="11" s="1"/>
  <c r="AB1130" i="11"/>
  <c r="AB1131" i="11"/>
  <c r="AC1131" i="11" s="1"/>
  <c r="AB1132" i="11"/>
  <c r="AC1132" i="11" s="1"/>
  <c r="AB1133" i="11"/>
  <c r="AC1133" i="11" s="1"/>
  <c r="AB1134" i="11"/>
  <c r="AC1134" i="11" s="1"/>
  <c r="AB1135" i="11"/>
  <c r="AC1135" i="11" s="1"/>
  <c r="AB1136" i="11"/>
  <c r="AB1137" i="11"/>
  <c r="AB1138" i="11"/>
  <c r="AC1138" i="11" s="1"/>
  <c r="AB1139" i="11"/>
  <c r="AB1140" i="11"/>
  <c r="AB1141" i="11"/>
  <c r="AC1141" i="11" s="1"/>
  <c r="AB1142" i="11"/>
  <c r="AC1142" i="11" s="1"/>
  <c r="AB1143" i="11"/>
  <c r="AC1143" i="11" s="1"/>
  <c r="AB1144" i="11"/>
  <c r="AB1145" i="11"/>
  <c r="AB1146" i="11"/>
  <c r="AC1146" i="11" s="1"/>
  <c r="AB1147" i="11"/>
  <c r="AB1148" i="11"/>
  <c r="AB1149" i="11"/>
  <c r="AC1149" i="11" s="1"/>
  <c r="AB1150" i="11"/>
  <c r="AB1151" i="11"/>
  <c r="AB1152" i="11"/>
  <c r="AB1153" i="11"/>
  <c r="AC1153" i="11" s="1"/>
  <c r="AB1154" i="11"/>
  <c r="AC1154" i="11" s="1"/>
  <c r="AB1155" i="11"/>
  <c r="AC1155" i="11" s="1"/>
  <c r="AB1156" i="11"/>
  <c r="AC1156" i="11" s="1"/>
  <c r="AB1157" i="11"/>
  <c r="AB1158" i="11"/>
  <c r="AC1158" i="11" s="1"/>
  <c r="AB1159" i="11"/>
  <c r="AB1160" i="11"/>
  <c r="AB1161" i="11"/>
  <c r="AB1162" i="11"/>
  <c r="AB1163" i="11"/>
  <c r="AB1164" i="11"/>
  <c r="AB1165" i="11"/>
  <c r="AC1165" i="11" s="1"/>
  <c r="AB1166" i="11"/>
  <c r="AC1166" i="11" s="1"/>
  <c r="AB1167" i="11"/>
  <c r="AC1167" i="11" s="1"/>
  <c r="AB1168" i="11"/>
  <c r="AB1169" i="11"/>
  <c r="AC1169" i="11" s="1"/>
  <c r="AB1170" i="11"/>
  <c r="AB1171" i="11"/>
  <c r="AC1171" i="11" s="1"/>
  <c r="AB1172" i="11"/>
  <c r="AB1173" i="11"/>
  <c r="AB1174" i="11"/>
  <c r="AB1175" i="11"/>
  <c r="AB1176" i="11"/>
  <c r="AB1177" i="11"/>
  <c r="AC1177" i="11" s="1"/>
  <c r="AB1178" i="11"/>
  <c r="AC1178" i="11" s="1"/>
  <c r="AB1179" i="11"/>
  <c r="AC1179" i="11" s="1"/>
  <c r="AB1180" i="11"/>
  <c r="AC1180" i="11" s="1"/>
  <c r="AB1181" i="11"/>
  <c r="AB1182" i="11"/>
  <c r="AC1182" i="11" s="1"/>
  <c r="AB1183" i="11"/>
  <c r="AB1184" i="11"/>
  <c r="AB1185" i="11"/>
  <c r="AB1186" i="11"/>
  <c r="AB1187" i="11"/>
  <c r="AB1188" i="11"/>
  <c r="AB1189" i="11"/>
  <c r="AC1189" i="11" s="1"/>
  <c r="AB1190" i="11"/>
  <c r="AC1190" i="11" s="1"/>
  <c r="AB1191" i="11"/>
  <c r="AC1191" i="11" s="1"/>
  <c r="AB1192" i="11"/>
  <c r="AC1192" i="11" s="1"/>
  <c r="AB1193" i="11"/>
  <c r="AB1194" i="11"/>
  <c r="AC1194" i="11" s="1"/>
  <c r="AB1195" i="11"/>
  <c r="AC1195" i="11" s="1"/>
  <c r="AB1196" i="11"/>
  <c r="AB1197" i="11"/>
  <c r="AB1198" i="11"/>
  <c r="AB1199" i="11"/>
  <c r="AB1200" i="11"/>
  <c r="AB1201" i="11"/>
  <c r="AC1201" i="11" s="1"/>
  <c r="AB1202" i="11"/>
  <c r="AB1203" i="11"/>
  <c r="AC1203" i="11" s="1"/>
  <c r="AB1204" i="11"/>
  <c r="AC1204" i="11" s="1"/>
  <c r="AB1205" i="11"/>
  <c r="AC1205" i="11" s="1"/>
  <c r="AB1206" i="11"/>
  <c r="AB1207" i="11"/>
  <c r="AC1207" i="11" s="1"/>
  <c r="AB1208" i="11"/>
  <c r="AB1209" i="11"/>
  <c r="AB1210" i="11"/>
  <c r="AC1210" i="11" s="1"/>
  <c r="AB1211" i="11"/>
  <c r="AB1212" i="11"/>
  <c r="AB1213" i="11"/>
  <c r="AC1213" i="11" s="1"/>
  <c r="AB1214" i="11"/>
  <c r="AB1215" i="11"/>
  <c r="AC1215" i="11" s="1"/>
  <c r="AB1216" i="11"/>
  <c r="AB1217" i="11"/>
  <c r="AC1217" i="11" s="1"/>
  <c r="AB1218" i="11"/>
  <c r="AC1218" i="11" s="1"/>
  <c r="AB1219" i="11"/>
  <c r="AB1220" i="11"/>
  <c r="AB1221" i="11"/>
  <c r="AC1221" i="11" s="1"/>
  <c r="AB1222" i="11"/>
  <c r="AC1222" i="11" s="1"/>
  <c r="AB1223" i="11"/>
  <c r="AB1224" i="11"/>
  <c r="AB1225" i="11"/>
  <c r="AC1225" i="11" s="1"/>
  <c r="AB1226" i="11"/>
  <c r="AB1227" i="11"/>
  <c r="AC1227" i="11" s="1"/>
  <c r="AB1228" i="11"/>
  <c r="AC1228" i="11" s="1"/>
  <c r="AB1229" i="11"/>
  <c r="AB1230" i="11"/>
  <c r="AB1231" i="11"/>
  <c r="AC1231" i="11" s="1"/>
  <c r="AB1232" i="11"/>
  <c r="AB1233" i="11"/>
  <c r="AB1234" i="11"/>
  <c r="AC1234" i="11" s="1"/>
  <c r="AB1235" i="11"/>
  <c r="AB1236" i="11"/>
  <c r="AB1237" i="11"/>
  <c r="AC1237" i="11" s="1"/>
  <c r="AB1238" i="11"/>
  <c r="AB1239" i="11"/>
  <c r="AC1239" i="11" s="1"/>
  <c r="AB1240" i="11"/>
  <c r="AB1241" i="11"/>
  <c r="AC1241" i="11" s="1"/>
  <c r="AB1242" i="11"/>
  <c r="AC1242" i="11" s="1"/>
  <c r="AB1243" i="11"/>
  <c r="AB1244" i="11"/>
  <c r="AB1245" i="11"/>
  <c r="AB1246" i="11"/>
  <c r="AC1246" i="11" s="1"/>
  <c r="AB1247" i="11"/>
  <c r="AB1248" i="11"/>
  <c r="AB1249" i="11"/>
  <c r="AC1249" i="11" s="1"/>
  <c r="AB1250" i="11"/>
  <c r="AC1250" i="11" s="1"/>
  <c r="AB1251" i="11"/>
  <c r="AC1251" i="11" s="1"/>
  <c r="AB1252" i="11"/>
  <c r="AB1253" i="11"/>
  <c r="AC1253" i="11" s="1"/>
  <c r="AB1254" i="11"/>
  <c r="AC1254" i="11" s="1"/>
  <c r="AB1255" i="11"/>
  <c r="AB1256" i="11"/>
  <c r="AB1257" i="11"/>
  <c r="AC1257" i="11" s="1"/>
  <c r="AB1258" i="11"/>
  <c r="AC1258" i="11" s="1"/>
  <c r="AB1259" i="11"/>
  <c r="AB1260" i="11"/>
  <c r="AB1261" i="11"/>
  <c r="AC1261" i="11" s="1"/>
  <c r="AB1262" i="11"/>
  <c r="AB1263" i="11"/>
  <c r="AC1263" i="11" s="1"/>
  <c r="AB1264" i="11"/>
  <c r="AB1265" i="11"/>
  <c r="AC1265" i="11" s="1"/>
  <c r="AB1266" i="11"/>
  <c r="AC1266" i="11" s="1"/>
  <c r="AB1267" i="11"/>
  <c r="AB1268" i="11"/>
  <c r="AB1269" i="11"/>
  <c r="AC1269" i="11" s="1"/>
  <c r="AB1270" i="11"/>
  <c r="AC1270" i="11" s="1"/>
  <c r="AB1271" i="11"/>
  <c r="AB1272" i="11"/>
  <c r="AB1273" i="11"/>
  <c r="AC1273" i="11" s="1"/>
  <c r="AB1274" i="11"/>
  <c r="AC1274" i="11" s="1"/>
  <c r="AB1275" i="11"/>
  <c r="AC1275" i="11" s="1"/>
  <c r="AB1276" i="11"/>
  <c r="AB1277" i="11"/>
  <c r="AB1278" i="11"/>
  <c r="AB1279" i="11"/>
  <c r="AB1280" i="11"/>
  <c r="AB1281" i="11"/>
  <c r="AB1282" i="11"/>
  <c r="AB1283" i="11"/>
  <c r="AB1284" i="11"/>
  <c r="AB1285" i="11"/>
  <c r="AC1285" i="11" s="1"/>
  <c r="AB1286" i="11"/>
  <c r="AC1286" i="11" s="1"/>
  <c r="AB1287" i="11"/>
  <c r="AC1287" i="11" s="1"/>
  <c r="AB1288" i="11"/>
  <c r="AC1288" i="11" s="1"/>
  <c r="AB1289" i="11"/>
  <c r="AC1289" i="11" s="1"/>
  <c r="AB1290" i="11"/>
  <c r="AB1291" i="11"/>
  <c r="AB1292" i="11"/>
  <c r="AB1293" i="11"/>
  <c r="AB1294" i="11"/>
  <c r="AC1294" i="11" s="1"/>
  <c r="AB1295" i="11"/>
  <c r="AB1296" i="11"/>
  <c r="AB1297" i="11"/>
  <c r="AC1297" i="11" s="1"/>
  <c r="AB1298" i="11"/>
  <c r="AB1299" i="11"/>
  <c r="AC1299" i="11" s="1"/>
  <c r="AB1300" i="11"/>
  <c r="AC1300" i="11" s="1"/>
  <c r="AB1301" i="11"/>
  <c r="AB1302" i="11"/>
  <c r="AC1302" i="11" s="1"/>
  <c r="AB1303" i="11"/>
  <c r="AC1303" i="11" s="1"/>
  <c r="AB1304" i="11"/>
  <c r="AB1305" i="11"/>
  <c r="AC1305" i="11" s="1"/>
  <c r="AB1306" i="11"/>
  <c r="AB1307" i="11"/>
  <c r="AB1308" i="11"/>
  <c r="AB1309" i="11"/>
  <c r="AC1309" i="11" s="1"/>
  <c r="AB1310" i="11"/>
  <c r="AB1311" i="11"/>
  <c r="AC1311" i="11" s="1"/>
  <c r="AB1312" i="11"/>
  <c r="AB1313" i="11"/>
  <c r="AC1313" i="11" s="1"/>
  <c r="AB1314" i="11"/>
  <c r="AC1314" i="11" s="1"/>
  <c r="AB1315" i="11"/>
  <c r="AB1316" i="11"/>
  <c r="AB1317" i="11"/>
  <c r="AB1318" i="11"/>
  <c r="AC1318" i="11" s="1"/>
  <c r="AB1319" i="11"/>
  <c r="AB1320" i="11"/>
  <c r="AB1321" i="11"/>
  <c r="AC1321" i="11" s="1"/>
  <c r="AB1322" i="11"/>
  <c r="AC1322" i="11" s="1"/>
  <c r="AB1323" i="11"/>
  <c r="AC1323" i="11" s="1"/>
  <c r="AB1324" i="11"/>
  <c r="AC1324" i="11" s="1"/>
  <c r="AB1325" i="11"/>
  <c r="AC1325" i="11" s="1"/>
  <c r="AB1326" i="11"/>
  <c r="AC1326" i="11" s="1"/>
  <c r="AB1327" i="11"/>
  <c r="AB1328" i="11"/>
  <c r="AB1329" i="11"/>
  <c r="AC1329" i="11" s="1"/>
  <c r="AB1330" i="11"/>
  <c r="AC1330" i="11" s="1"/>
  <c r="AB1331" i="11"/>
  <c r="AB1332" i="11"/>
  <c r="AB1333" i="11"/>
  <c r="AC1333" i="11" s="1"/>
  <c r="AB1334" i="11"/>
  <c r="AB1335" i="11"/>
  <c r="AC1335" i="11" s="1"/>
  <c r="AB1336" i="11"/>
  <c r="AC1336" i="11" s="1"/>
  <c r="AB1337" i="11"/>
  <c r="AC1337" i="11" s="1"/>
  <c r="AB1338" i="11"/>
  <c r="AB1339" i="11"/>
  <c r="AC1339" i="11" s="1"/>
  <c r="AB1340" i="11"/>
  <c r="AB1341" i="11"/>
  <c r="AC1341" i="11" s="1"/>
  <c r="AB1342" i="11"/>
  <c r="AC1342" i="11" s="1"/>
  <c r="AB1343" i="11"/>
  <c r="AB1344" i="11"/>
  <c r="AB1345" i="11"/>
  <c r="AC1345" i="11" s="1"/>
  <c r="AB1346" i="11"/>
  <c r="AB1347" i="11"/>
  <c r="AC1347" i="11" s="1"/>
  <c r="AB1348" i="11"/>
  <c r="AB1349" i="11"/>
  <c r="AC1349" i="11" s="1"/>
  <c r="AB1350" i="11"/>
  <c r="AC1350" i="11" s="1"/>
  <c r="AB1351" i="11"/>
  <c r="AB1352" i="11"/>
  <c r="AB1353" i="11"/>
  <c r="AC1353" i="11" s="1"/>
  <c r="AB1354" i="11"/>
  <c r="AB1355" i="11"/>
  <c r="AB1356" i="11"/>
  <c r="AB1357" i="11"/>
  <c r="AC1357" i="11" s="1"/>
  <c r="AB1358" i="11"/>
  <c r="AC1358" i="11" s="1"/>
  <c r="AB1359" i="11"/>
  <c r="AC1359" i="11" s="1"/>
  <c r="AB1360" i="11"/>
  <c r="AB1361" i="11"/>
  <c r="AB1362" i="11"/>
  <c r="AC1362" i="11" s="1"/>
  <c r="AB1363" i="11"/>
  <c r="AC1363" i="11" s="1"/>
  <c r="AB1364" i="11"/>
  <c r="AB1365" i="11"/>
  <c r="AC1365" i="11" s="1"/>
  <c r="AB1366" i="11"/>
  <c r="AB1367" i="11"/>
  <c r="AB1368" i="11"/>
  <c r="AB1369" i="11"/>
  <c r="AC1369" i="11" s="1"/>
  <c r="AB1370" i="11"/>
  <c r="AC1370" i="11" s="1"/>
  <c r="AB1371" i="11"/>
  <c r="AC1371" i="11" s="1"/>
  <c r="AB1372" i="11"/>
  <c r="AB1373" i="11"/>
  <c r="AB1374" i="11"/>
  <c r="AC1374" i="11" s="1"/>
  <c r="AB1375" i="11"/>
  <c r="AC1375" i="11" s="1"/>
  <c r="AB1376" i="11"/>
  <c r="AB1377" i="11"/>
  <c r="AB1378" i="11"/>
  <c r="AC1378" i="11" s="1"/>
  <c r="AB1379" i="11"/>
  <c r="AB1380" i="11"/>
  <c r="AB1381" i="11"/>
  <c r="AC1381" i="11" s="1"/>
  <c r="AB1382" i="11"/>
  <c r="AC1382" i="11" s="1"/>
  <c r="AB1383" i="11"/>
  <c r="AC1383" i="11" s="1"/>
  <c r="AB1384" i="11"/>
  <c r="AB1385" i="11"/>
  <c r="AB1386" i="11"/>
  <c r="AC1386" i="11" s="1"/>
  <c r="AB1387" i="11"/>
  <c r="AC1387" i="11" s="1"/>
  <c r="AB1388" i="11"/>
  <c r="AB1389" i="11"/>
  <c r="AC1389" i="11" s="1"/>
  <c r="AB1390" i="11"/>
  <c r="AB1391" i="11"/>
  <c r="AB1392" i="11"/>
  <c r="AB1393" i="11"/>
  <c r="AC1393" i="11" s="1"/>
  <c r="AB1394" i="11"/>
  <c r="AB1395" i="11"/>
  <c r="AC1395" i="11" s="1"/>
  <c r="AB1396" i="11"/>
  <c r="AB1397" i="11"/>
  <c r="AB1398" i="11"/>
  <c r="AC1398" i="11" s="1"/>
  <c r="AB1399" i="11"/>
  <c r="AC1399" i="11" s="1"/>
  <c r="AB1400" i="11"/>
  <c r="AB1401" i="11"/>
  <c r="AC1401" i="11" s="1"/>
  <c r="AB1402" i="11"/>
  <c r="AB1403" i="11"/>
  <c r="AB1404" i="11"/>
  <c r="AB1405" i="11"/>
  <c r="AC1405" i="11" s="1"/>
  <c r="AB1406" i="11"/>
  <c r="AB1407" i="11"/>
  <c r="AC1407" i="11" s="1"/>
  <c r="AB1408" i="11"/>
  <c r="AC1408" i="11" s="1"/>
  <c r="AB1409" i="11"/>
  <c r="AB1410" i="11"/>
  <c r="AB1411" i="11"/>
  <c r="AB1412" i="11"/>
  <c r="AB1413" i="11"/>
  <c r="AC1413" i="11" s="1"/>
  <c r="AB1414" i="11"/>
  <c r="AC1414" i="11" s="1"/>
  <c r="AB1415" i="11"/>
  <c r="AB1416" i="11"/>
  <c r="AB1417" i="11"/>
  <c r="AC1417" i="11" s="1"/>
  <c r="AB1418" i="11"/>
  <c r="AC1418" i="11" s="1"/>
  <c r="AB1419" i="11"/>
  <c r="AC1419" i="11" s="1"/>
  <c r="AB1420" i="11"/>
  <c r="AB1421" i="11"/>
  <c r="AB1422" i="11"/>
  <c r="AC1422" i="11" s="1"/>
  <c r="AB1423" i="11"/>
  <c r="AC1423" i="11" s="1"/>
  <c r="AB1424" i="11"/>
  <c r="AB1425" i="11"/>
  <c r="AC1425" i="11" s="1"/>
  <c r="AB1426" i="11"/>
  <c r="AB1427" i="11"/>
  <c r="AB1428" i="11"/>
  <c r="AB1429" i="11"/>
  <c r="AC1429" i="11" s="1"/>
  <c r="AB1430" i="11"/>
  <c r="AC1430" i="11" s="1"/>
  <c r="AB1431" i="11"/>
  <c r="AC1431" i="11" s="1"/>
  <c r="AB1432" i="11"/>
  <c r="AB1433" i="11"/>
  <c r="AC1433" i="11" s="1"/>
  <c r="AB1434" i="11"/>
  <c r="AB1435" i="11"/>
  <c r="AB1436" i="11"/>
  <c r="AB1437" i="11"/>
  <c r="AC1437" i="11" s="1"/>
  <c r="AB1438" i="11"/>
  <c r="AB1439" i="11"/>
  <c r="AB1440" i="11"/>
  <c r="AB1441" i="11"/>
  <c r="AC1441" i="11" s="1"/>
  <c r="AB1442" i="11"/>
  <c r="AC1442" i="11" s="1"/>
  <c r="AB1443" i="11"/>
  <c r="AC1443" i="11" s="1"/>
  <c r="AB1444" i="11"/>
  <c r="AC1444" i="11" s="1"/>
  <c r="AB1445" i="11"/>
  <c r="AB1446" i="11"/>
  <c r="AB1447" i="11"/>
  <c r="AC1447" i="11" s="1"/>
  <c r="AB1448" i="11"/>
  <c r="AB1449" i="11"/>
  <c r="AB1450" i="11"/>
  <c r="AB1451" i="11"/>
  <c r="AB1452" i="11"/>
  <c r="AB1453" i="11"/>
  <c r="AC1453" i="11" s="1"/>
  <c r="AB1454" i="11"/>
  <c r="AC1454" i="11" s="1"/>
  <c r="AB1455" i="11"/>
  <c r="AC1455" i="11" s="1"/>
  <c r="AB1456" i="11"/>
  <c r="AC1456" i="11" s="1"/>
  <c r="AB1457" i="11"/>
  <c r="AC1457" i="11" s="1"/>
  <c r="AB1458" i="11"/>
  <c r="AB1459" i="11"/>
  <c r="AC1459" i="11" s="1"/>
  <c r="AB1460" i="11"/>
  <c r="AB1461" i="11"/>
  <c r="AC1461" i="11" s="1"/>
  <c r="AB1462" i="11"/>
  <c r="AC1462" i="11" s="1"/>
  <c r="AB1463" i="11"/>
  <c r="AB1464" i="11"/>
  <c r="AB1465" i="11"/>
  <c r="AC1465" i="11" s="1"/>
  <c r="AB1466" i="11"/>
  <c r="AC1466" i="11" s="1"/>
  <c r="AB1467" i="11"/>
  <c r="AC1467" i="11" s="1"/>
  <c r="AB1468" i="11"/>
  <c r="AB1469" i="11"/>
  <c r="AB1470" i="11"/>
  <c r="AC1470" i="11" s="1"/>
  <c r="AB1471" i="11"/>
  <c r="AB1472" i="11"/>
  <c r="AB1473" i="11"/>
  <c r="AC1473" i="11" s="1"/>
  <c r="AB1474" i="11"/>
  <c r="AC1474" i="11" s="1"/>
  <c r="AB1475" i="11"/>
  <c r="AB1476" i="11"/>
  <c r="AB1477" i="11"/>
  <c r="AC1477" i="11" s="1"/>
  <c r="AB1478" i="11"/>
  <c r="AC1478" i="11" s="1"/>
  <c r="AB1479" i="11"/>
  <c r="AC1479" i="11" s="1"/>
  <c r="AB1480" i="11"/>
  <c r="AC1480" i="11" s="1"/>
  <c r="AB1481" i="11"/>
  <c r="AB1482" i="11"/>
  <c r="AB1483" i="11"/>
  <c r="AC1483" i="11" s="1"/>
  <c r="AB1484" i="11"/>
  <c r="AB1485" i="11"/>
  <c r="AB1486" i="11"/>
  <c r="AB1487" i="11"/>
  <c r="AB1488" i="11"/>
  <c r="AB1489" i="11"/>
  <c r="AC1489" i="11" s="1"/>
  <c r="AB1490" i="11"/>
  <c r="AB1491" i="11"/>
  <c r="AC1491" i="11" s="1"/>
  <c r="AB1492" i="11"/>
  <c r="AC1492" i="11" s="1"/>
  <c r="AB1493" i="11"/>
  <c r="AC1493" i="11" s="1"/>
  <c r="AB1494" i="11"/>
  <c r="AC1494" i="11" s="1"/>
  <c r="AB1495" i="11"/>
  <c r="AB1496" i="11"/>
  <c r="AB1497" i="11"/>
  <c r="AC1497" i="11" s="1"/>
  <c r="AB1498" i="11"/>
  <c r="AB1499" i="11"/>
  <c r="AB1500" i="11"/>
  <c r="AB1501" i="11"/>
  <c r="AC1501" i="11" s="1"/>
  <c r="AB1502" i="11"/>
  <c r="AC1502" i="11" s="1"/>
  <c r="AB1503" i="11"/>
  <c r="AC1503" i="11" s="1"/>
  <c r="AB1504" i="11"/>
  <c r="AC1504" i="11" s="1"/>
  <c r="AB1505" i="11"/>
  <c r="AB1506" i="11"/>
  <c r="AC1506" i="11" s="1"/>
  <c r="AB1507" i="11"/>
  <c r="AB1508" i="11"/>
  <c r="AB1509" i="11"/>
  <c r="AC1509" i="11" s="1"/>
  <c r="AB1510" i="11"/>
  <c r="AC1510" i="11" s="1"/>
  <c r="AB1511" i="11"/>
  <c r="AB1512" i="11"/>
  <c r="AB1513" i="11"/>
  <c r="AC1513" i="11" s="1"/>
  <c r="AB1514" i="11"/>
  <c r="AB1515" i="11"/>
  <c r="AC1515" i="11" s="1"/>
  <c r="AB1516" i="11"/>
  <c r="AB1517" i="11"/>
  <c r="AB1518" i="11"/>
  <c r="AC1518" i="11" s="1"/>
  <c r="AB1519" i="11"/>
  <c r="AC1519" i="11" s="1"/>
  <c r="AB1520" i="11"/>
  <c r="AB1521" i="11"/>
  <c r="AB1522" i="11"/>
  <c r="AC1522" i="11" s="1"/>
  <c r="AB1523" i="11"/>
  <c r="AB1524" i="11"/>
  <c r="AB1525" i="11"/>
  <c r="AC1525" i="11" s="1"/>
  <c r="AB1526" i="11"/>
  <c r="AB1527" i="11"/>
  <c r="AC1527" i="11" s="1"/>
  <c r="AB1528" i="11"/>
  <c r="AC1528" i="11" s="1"/>
  <c r="AB1529" i="11"/>
  <c r="AB1530" i="11"/>
  <c r="AB1531" i="11"/>
  <c r="AB1532" i="11"/>
  <c r="AB1533" i="11"/>
  <c r="AC1533" i="11" s="1"/>
  <c r="AB1534" i="11"/>
  <c r="AB1535" i="11"/>
  <c r="AB1536" i="11"/>
  <c r="AB1537" i="11"/>
  <c r="AC1537" i="11" s="1"/>
  <c r="AB1538" i="11"/>
  <c r="AB1539" i="11"/>
  <c r="AC1539" i="11" s="1"/>
  <c r="AB1540" i="11"/>
  <c r="AB1541" i="11"/>
  <c r="AC1541" i="11" s="1"/>
  <c r="AB1542" i="11"/>
  <c r="AB1543" i="11"/>
  <c r="AB1544" i="11"/>
  <c r="AB1545" i="11"/>
  <c r="AB1546" i="11"/>
  <c r="AB1547" i="11"/>
  <c r="AB1548" i="11"/>
  <c r="AB1549" i="11"/>
  <c r="AC1549" i="11" s="1"/>
  <c r="AB1550" i="11"/>
  <c r="AB1551" i="11"/>
  <c r="AC1551" i="11" s="1"/>
  <c r="AB1552" i="11"/>
  <c r="AC1552" i="11" s="1"/>
  <c r="AB1553" i="11"/>
  <c r="AB1554" i="11"/>
  <c r="AC1554" i="11" s="1"/>
  <c r="AB1555" i="11"/>
  <c r="AC1555" i="11" s="1"/>
  <c r="AB1556" i="11"/>
  <c r="AB1557" i="11"/>
  <c r="AB1558" i="11"/>
  <c r="AB1559" i="11"/>
  <c r="AB1560" i="11"/>
  <c r="AB1561" i="11"/>
  <c r="AC1561" i="11" s="1"/>
  <c r="AB1562" i="11"/>
  <c r="AC1562" i="11" s="1"/>
  <c r="AB1563" i="11"/>
  <c r="AC1563" i="11" s="1"/>
  <c r="AB1564" i="11"/>
  <c r="AB1565" i="11"/>
  <c r="AB1566" i="11"/>
  <c r="AC1566" i="11" s="1"/>
  <c r="AB1567" i="11"/>
  <c r="AC1567" i="11" s="1"/>
  <c r="AB1568" i="11"/>
  <c r="AB1569" i="11"/>
  <c r="AC1569" i="11" s="1"/>
  <c r="AB1570" i="11"/>
  <c r="AB1571" i="11"/>
  <c r="AB1572" i="11"/>
  <c r="AB1573" i="11"/>
  <c r="AC1573" i="11" s="1"/>
  <c r="AB1574" i="11"/>
  <c r="AB1575" i="11"/>
  <c r="AC1575" i="11" s="1"/>
  <c r="AB1576" i="11"/>
  <c r="AC1576" i="11" s="1"/>
  <c r="AB1577" i="11"/>
  <c r="AB1578" i="11"/>
  <c r="AB1579" i="11"/>
  <c r="AB1580" i="11"/>
  <c r="AB1581" i="11"/>
  <c r="AB1582" i="11"/>
  <c r="AC1582" i="11" s="1"/>
  <c r="AB1583" i="11"/>
  <c r="AB1584" i="11"/>
  <c r="AB1585" i="11"/>
  <c r="AC1585" i="11" s="1"/>
  <c r="AB1586" i="11"/>
  <c r="AB1587" i="11"/>
  <c r="AC1587" i="11" s="1"/>
  <c r="AB1588" i="11"/>
  <c r="AB1589" i="11"/>
  <c r="AC1589" i="11" s="1"/>
  <c r="AB1590" i="11"/>
  <c r="AB1591" i="11"/>
  <c r="AB1592" i="11"/>
  <c r="AB1593" i="11"/>
  <c r="AB1594" i="11"/>
  <c r="AC1594" i="11" s="1"/>
  <c r="AB1595" i="11"/>
  <c r="AB1596" i="11"/>
  <c r="AB1597" i="11"/>
  <c r="AC1597" i="11" s="1"/>
  <c r="AB1598" i="11"/>
  <c r="AC1598" i="11" s="1"/>
  <c r="AB1599" i="11"/>
  <c r="AC1599" i="11" s="1"/>
  <c r="AB1600" i="11"/>
  <c r="AB1601" i="11"/>
  <c r="AB1602" i="11"/>
  <c r="AC1602" i="11" s="1"/>
  <c r="AB1603" i="11"/>
  <c r="AC1603" i="11" s="1"/>
  <c r="AB1604" i="11"/>
  <c r="AB1605" i="11"/>
  <c r="AB1606" i="11"/>
  <c r="AB1607" i="11"/>
  <c r="AB1608" i="11"/>
  <c r="AB1609" i="11"/>
  <c r="AC1609" i="11" s="1"/>
  <c r="AB1610" i="11"/>
  <c r="AB1611" i="11"/>
  <c r="AC1611" i="11" s="1"/>
  <c r="AB1612" i="11"/>
  <c r="AC1612" i="11" s="1"/>
  <c r="AB1613" i="11"/>
  <c r="AB1614" i="11"/>
  <c r="AC1614" i="11" s="1"/>
  <c r="AB1615" i="11"/>
  <c r="AC1615" i="11" s="1"/>
  <c r="AB1616" i="11"/>
  <c r="AB1617" i="11"/>
  <c r="AB1618" i="11"/>
  <c r="AC1618" i="11" s="1"/>
  <c r="AB1619" i="11"/>
  <c r="AB1620" i="11"/>
  <c r="AB1621" i="11"/>
  <c r="AC1621" i="11" s="1"/>
  <c r="AB1622" i="11"/>
  <c r="AC1622" i="11" s="1"/>
  <c r="AB1623" i="11"/>
  <c r="AC1623" i="11" s="1"/>
  <c r="AB1624" i="11"/>
  <c r="AB1625" i="11"/>
  <c r="AB1626" i="11"/>
  <c r="AC1626" i="11" s="1"/>
  <c r="AB1627" i="11"/>
  <c r="AB1628" i="11"/>
  <c r="AB1629" i="11"/>
  <c r="AB1630" i="11"/>
  <c r="AC1630" i="11" s="1"/>
  <c r="AB1631" i="11"/>
  <c r="AB1632" i="11"/>
  <c r="AB1633" i="11"/>
  <c r="AC1633" i="11" s="1"/>
  <c r="AB1634" i="11"/>
  <c r="AB1635" i="11"/>
  <c r="AC1635" i="11" s="1"/>
  <c r="AB1636" i="11"/>
  <c r="AC1636" i="11" s="1"/>
  <c r="AB1637" i="11"/>
  <c r="AB1638" i="11"/>
  <c r="AB1639" i="11"/>
  <c r="AC1639" i="11" s="1"/>
  <c r="AB1640" i="11"/>
  <c r="AB1641" i="11"/>
  <c r="AC1641" i="11" s="1"/>
  <c r="AB1642" i="11"/>
  <c r="AB1643" i="11"/>
  <c r="AB1644" i="11"/>
  <c r="AB1645" i="11"/>
  <c r="AC1645" i="11" s="1"/>
  <c r="AB1646" i="11"/>
  <c r="AC1646" i="11" s="1"/>
  <c r="AB1647" i="11"/>
  <c r="AC1647" i="11" s="1"/>
  <c r="AB1648" i="11"/>
  <c r="AB1649" i="11"/>
  <c r="AB1650" i="11"/>
  <c r="AC1650" i="11" s="1"/>
  <c r="AB1651" i="11"/>
  <c r="AC1651" i="11" s="1"/>
  <c r="AB1652" i="11"/>
  <c r="AB1653" i="11"/>
  <c r="AC1653" i="11" s="1"/>
  <c r="AB1654" i="11"/>
  <c r="AC1654" i="11" s="1"/>
  <c r="AB1655" i="11"/>
  <c r="AB1656" i="11"/>
  <c r="AB1657" i="11"/>
  <c r="AC1657" i="11" s="1"/>
  <c r="AB1658" i="11"/>
  <c r="AB1659" i="11"/>
  <c r="AC1659" i="11" s="1"/>
  <c r="AB1660" i="11"/>
  <c r="AB1661" i="11"/>
  <c r="AB1662" i="11"/>
  <c r="AB1663" i="11"/>
  <c r="AC1663" i="11" s="1"/>
  <c r="AB1664" i="11"/>
  <c r="AB1665" i="11"/>
  <c r="AB1666" i="11"/>
  <c r="AC1666" i="11" s="1"/>
  <c r="AB1667" i="11"/>
  <c r="AB1668" i="11"/>
  <c r="AB1669" i="11"/>
  <c r="AC1669" i="11" s="1"/>
  <c r="AB1670" i="11"/>
  <c r="AB1671" i="11"/>
  <c r="AC1671" i="11" s="1"/>
  <c r="AB1672" i="11"/>
  <c r="AB1673" i="11"/>
  <c r="AB1674" i="11"/>
  <c r="AB1675" i="11"/>
  <c r="AB1676" i="11"/>
  <c r="AB1677" i="11"/>
  <c r="AC1677" i="11" s="1"/>
  <c r="AB1678" i="11"/>
  <c r="AB1679" i="11"/>
  <c r="AB1680" i="11"/>
  <c r="AB1681" i="11"/>
  <c r="AC1681" i="11" s="1"/>
  <c r="AB1682" i="11"/>
  <c r="AB1683" i="11"/>
  <c r="AC1683" i="11" s="1"/>
  <c r="AB1684" i="11"/>
  <c r="AB1685" i="11"/>
  <c r="AB1686" i="11"/>
  <c r="AB1687" i="11"/>
  <c r="AB1688" i="11"/>
  <c r="AB1689" i="11"/>
  <c r="AB1690" i="11"/>
  <c r="AC1690" i="11" s="1"/>
  <c r="AB1691" i="11"/>
  <c r="AB1692" i="11"/>
  <c r="AB1693" i="11"/>
  <c r="AC1693" i="11" s="1"/>
  <c r="AB1694" i="11"/>
  <c r="AC1694" i="11" s="1"/>
  <c r="AB1695" i="11"/>
  <c r="AC1695" i="11" s="1"/>
  <c r="AB1696" i="11"/>
  <c r="AB1697" i="11"/>
  <c r="AC1697" i="11" s="1"/>
  <c r="AB1698" i="11"/>
  <c r="AB1699" i="11"/>
  <c r="AB1700" i="11"/>
  <c r="AB1701" i="11"/>
  <c r="AB1702" i="11"/>
  <c r="AB1703" i="11"/>
  <c r="AB1704" i="11"/>
  <c r="AB1705" i="11"/>
  <c r="AC1705" i="11" s="1"/>
  <c r="AB1706" i="11"/>
  <c r="AC1706" i="11" s="1"/>
  <c r="AB1707" i="11"/>
  <c r="AC1707" i="11" s="1"/>
  <c r="AB1708" i="11"/>
  <c r="AC1708" i="11" s="1"/>
  <c r="AB1709" i="11"/>
  <c r="AC1709" i="11" s="1"/>
  <c r="AB1710" i="11"/>
  <c r="AB1711" i="11"/>
  <c r="AB1712" i="11"/>
  <c r="AB1713" i="11"/>
  <c r="AB1714" i="11"/>
  <c r="AB1715" i="11"/>
  <c r="AB1716" i="11"/>
  <c r="AB1717" i="11"/>
  <c r="AC1717" i="11" s="1"/>
  <c r="AB1718" i="11"/>
  <c r="AC1718" i="11" s="1"/>
  <c r="AB1719" i="11"/>
  <c r="AC1719" i="11" s="1"/>
  <c r="AB1720" i="11"/>
  <c r="AC1720" i="11" s="1"/>
  <c r="AB1721" i="11"/>
  <c r="AB1722" i="11"/>
  <c r="AB1723" i="11"/>
  <c r="AC1723" i="11" s="1"/>
  <c r="AB1724" i="11"/>
  <c r="AB1725" i="11"/>
  <c r="AC1725" i="11" s="1"/>
  <c r="AB1726" i="11"/>
  <c r="AB1727" i="11"/>
  <c r="AB1728" i="11"/>
  <c r="AB1729" i="11"/>
  <c r="AC1729" i="11" s="1"/>
  <c r="AB1730" i="11"/>
  <c r="AB1731" i="11"/>
  <c r="AC1731" i="11" s="1"/>
  <c r="AB1732" i="11"/>
  <c r="AB1733" i="11"/>
  <c r="AC1733" i="11" s="1"/>
  <c r="AB1734" i="11"/>
  <c r="AB1735" i="11"/>
  <c r="AB1736" i="11"/>
  <c r="AB1737" i="11"/>
  <c r="AB1738" i="11"/>
  <c r="AB1739" i="11"/>
  <c r="AB1740" i="11"/>
  <c r="AB1741" i="11"/>
  <c r="AC1741" i="11" s="1"/>
  <c r="AB1742" i="11"/>
  <c r="AC1742" i="11" s="1"/>
  <c r="AB1743" i="11"/>
  <c r="AC1743" i="11" s="1"/>
  <c r="AB1744" i="11"/>
  <c r="AB1745" i="11"/>
  <c r="AB1746" i="11"/>
  <c r="AC1746" i="11" s="1"/>
  <c r="AB1747" i="11"/>
  <c r="AB1748" i="11"/>
  <c r="AB1749" i="11"/>
  <c r="AC1749" i="11" s="1"/>
  <c r="AB1750" i="11"/>
  <c r="AB1751" i="11"/>
  <c r="AB1752" i="11"/>
  <c r="AB1753" i="11"/>
  <c r="AC1753" i="11" s="1"/>
  <c r="AB1754" i="11"/>
  <c r="AC1754" i="11" s="1"/>
  <c r="AB1755" i="11"/>
  <c r="AC1755" i="11" s="1"/>
  <c r="AB1756" i="11"/>
  <c r="AB1757" i="11"/>
  <c r="AB1758" i="11"/>
  <c r="AC1758" i="11" s="1"/>
  <c r="AB1759" i="11"/>
  <c r="AC1759" i="11" s="1"/>
  <c r="AB1760" i="11"/>
  <c r="AB1761" i="11"/>
  <c r="AB1762" i="11"/>
  <c r="AC1762" i="11" s="1"/>
  <c r="AB1763" i="11"/>
  <c r="AB1764" i="11"/>
  <c r="AB1765" i="11"/>
  <c r="AC1765" i="11" s="1"/>
  <c r="AB1766" i="11"/>
  <c r="AB1767" i="11"/>
  <c r="AC1767" i="11" s="1"/>
  <c r="AB1768" i="11"/>
  <c r="AB1769" i="11"/>
  <c r="AB1770" i="11"/>
  <c r="AC1770" i="11" s="1"/>
  <c r="AB1771" i="11"/>
  <c r="AB1772" i="11"/>
  <c r="AB1773" i="11"/>
  <c r="AC1773" i="11" s="1"/>
  <c r="AB1774" i="11"/>
  <c r="AB1775" i="11"/>
  <c r="AB1776" i="11"/>
  <c r="AB1777" i="11"/>
  <c r="AB1778" i="11"/>
  <c r="AB1779" i="11"/>
  <c r="AC1779" i="11" s="1"/>
  <c r="AB1780" i="11"/>
  <c r="AB1781" i="11"/>
  <c r="AB1782" i="11"/>
  <c r="AB1783" i="11"/>
  <c r="AC1783" i="11" s="1"/>
  <c r="AB1784" i="11"/>
  <c r="AB1785" i="11"/>
  <c r="AC1785" i="11" s="1"/>
  <c r="AB1786" i="11"/>
  <c r="AB1787" i="11"/>
  <c r="AB1788" i="11"/>
  <c r="AB1789" i="11"/>
  <c r="AC1789" i="11" s="1"/>
  <c r="AB1790" i="11"/>
  <c r="AB1791" i="11"/>
  <c r="AC1791" i="11" s="1"/>
  <c r="AB1792" i="11"/>
  <c r="AB1793" i="11"/>
  <c r="AB1794" i="11"/>
  <c r="AB1795" i="11"/>
  <c r="AB1796" i="11"/>
  <c r="AB1797" i="11"/>
  <c r="AC1797" i="11" s="1"/>
  <c r="AB1798" i="11"/>
  <c r="AC1798" i="11" s="1"/>
  <c r="AB1799" i="11"/>
  <c r="AB1800" i="11"/>
  <c r="AB1801" i="11"/>
  <c r="AC1801" i="11" s="1"/>
  <c r="AB1802" i="11"/>
  <c r="AC1802" i="11" s="1"/>
  <c r="AB1803" i="11"/>
  <c r="AC1803" i="11" s="1"/>
  <c r="AB1804" i="11"/>
  <c r="AB1805" i="11"/>
  <c r="AB1806" i="11"/>
  <c r="AB1807" i="11"/>
  <c r="AB1808" i="11"/>
  <c r="AB1809" i="11"/>
  <c r="AB1810" i="11"/>
  <c r="AB1811" i="11"/>
  <c r="AB1812" i="11"/>
  <c r="AB1813" i="11"/>
  <c r="AC1813" i="11" s="1"/>
  <c r="AB1814" i="11"/>
  <c r="AC1814" i="11" s="1"/>
  <c r="AB1815" i="11"/>
  <c r="AC1815" i="11" s="1"/>
  <c r="AB1816" i="11"/>
  <c r="AB1817" i="11"/>
  <c r="AC1817" i="11" s="1"/>
  <c r="AB1818" i="11"/>
  <c r="AB1819" i="11"/>
  <c r="AB1820" i="11"/>
  <c r="AB1821" i="11"/>
  <c r="AB1822" i="11"/>
  <c r="AB1823" i="11"/>
  <c r="AB1824" i="11"/>
  <c r="AB1825" i="11"/>
  <c r="AC1825" i="11" s="1"/>
  <c r="AB1826" i="11"/>
  <c r="AC1826" i="11" s="1"/>
  <c r="AB1827" i="11"/>
  <c r="AC1827" i="11" s="1"/>
  <c r="AB1828" i="11"/>
  <c r="AC1828" i="11" s="1"/>
  <c r="AB1829" i="11"/>
  <c r="AB1830" i="11"/>
  <c r="AB1831" i="11"/>
  <c r="AC1831" i="11" s="1"/>
  <c r="AB1832" i="11"/>
  <c r="AB1833" i="11"/>
  <c r="AB1834" i="11"/>
  <c r="AB1835" i="11"/>
  <c r="AB1836" i="11"/>
  <c r="AB1837" i="11"/>
  <c r="AC1837" i="11" s="1"/>
  <c r="AB1838" i="11"/>
  <c r="AB1839" i="11"/>
  <c r="AC1839" i="11" s="1"/>
  <c r="AB1840" i="11"/>
  <c r="AB1841" i="11"/>
  <c r="AC1841" i="11" s="1"/>
  <c r="AB1842" i="11"/>
  <c r="AB1843" i="11"/>
  <c r="AC1843" i="11" s="1"/>
  <c r="AB1844" i="11"/>
  <c r="AB1845" i="11"/>
  <c r="AB1846" i="11"/>
  <c r="AC1846" i="11" s="1"/>
  <c r="AB1847" i="11"/>
  <c r="AB1848" i="11"/>
  <c r="AB1849" i="11"/>
  <c r="AC1849" i="11" s="1"/>
  <c r="AB1850" i="11"/>
  <c r="AC1850" i="11" s="1"/>
  <c r="AB1851" i="11"/>
  <c r="AC1851" i="11" s="1"/>
  <c r="AB1852" i="11"/>
  <c r="AB1853" i="11"/>
  <c r="AB1854" i="11"/>
  <c r="AC1854" i="11" s="1"/>
  <c r="AB1855" i="11"/>
  <c r="AB1856" i="11"/>
  <c r="AB1857" i="11"/>
  <c r="AB1858" i="11"/>
  <c r="AC1858" i="11" s="1"/>
  <c r="AB1859" i="11"/>
  <c r="AB1860" i="11"/>
  <c r="AB1861" i="11"/>
  <c r="AC1861" i="11" s="1"/>
  <c r="AB1862" i="11"/>
  <c r="AB1863" i="11"/>
  <c r="AC1863" i="11" s="1"/>
  <c r="AB1864" i="11"/>
  <c r="AC1864" i="11" s="1"/>
  <c r="AB1865" i="11"/>
  <c r="AB1866" i="11"/>
  <c r="AB1867" i="11"/>
  <c r="AC1867" i="11" s="1"/>
  <c r="AB1868" i="11"/>
  <c r="AB1869" i="11"/>
  <c r="AB1870" i="11"/>
  <c r="AB1871" i="11"/>
  <c r="AB1872" i="11"/>
  <c r="AB1873" i="11"/>
  <c r="AC1873" i="11" s="1"/>
  <c r="AB1874" i="11"/>
  <c r="AB1875" i="11"/>
  <c r="AC1875" i="11" s="1"/>
  <c r="AB1876" i="11"/>
  <c r="AB1877" i="11"/>
  <c r="AC1877" i="11" s="1"/>
  <c r="AB1878" i="11"/>
  <c r="AC1878" i="11" s="1"/>
  <c r="AB1879" i="11"/>
  <c r="AB1880" i="11"/>
  <c r="AB1881" i="11"/>
  <c r="AB1882" i="11"/>
  <c r="AB1883" i="11"/>
  <c r="AB1884" i="11"/>
  <c r="AB1885" i="11"/>
  <c r="AC1885" i="11" s="1"/>
  <c r="AB1886" i="11"/>
  <c r="AB1887" i="11"/>
  <c r="AC1887" i="11" s="1"/>
  <c r="AB1888" i="11"/>
  <c r="AC1888" i="11" s="1"/>
  <c r="AB1889" i="11"/>
  <c r="AB1890" i="11"/>
  <c r="AC1890" i="11" s="1"/>
  <c r="AB1891" i="11"/>
  <c r="AB1892" i="11"/>
  <c r="AB1893" i="11"/>
  <c r="AC1893" i="11" s="1"/>
  <c r="AB1894" i="11"/>
  <c r="AB1895" i="11"/>
  <c r="AB1896" i="11"/>
  <c r="AB1897" i="11"/>
  <c r="AC1897" i="11" s="1"/>
  <c r="AB1898" i="11"/>
  <c r="AB1899" i="11"/>
  <c r="AC1899" i="11" s="1"/>
  <c r="AB1900" i="11"/>
  <c r="AB1901" i="11"/>
  <c r="AB1902" i="11"/>
  <c r="AB1903" i="11"/>
  <c r="AC1903" i="11" s="1"/>
  <c r="AB1904" i="11"/>
  <c r="AB1905" i="11"/>
  <c r="AB1906" i="11"/>
  <c r="AC1906" i="11" s="1"/>
  <c r="AB1907" i="11"/>
  <c r="AB1908" i="11"/>
  <c r="AB1909" i="11"/>
  <c r="AC1909" i="11" s="1"/>
  <c r="AB1910" i="11"/>
  <c r="AB1911" i="11"/>
  <c r="AC1911" i="11" s="1"/>
  <c r="AB1912" i="11"/>
  <c r="AB1913" i="11"/>
  <c r="AB1914" i="11"/>
  <c r="AB1915" i="11"/>
  <c r="AB1916" i="11"/>
  <c r="AB1917" i="11"/>
  <c r="AB1918" i="11"/>
  <c r="AC1918" i="11" s="1"/>
  <c r="AB1919" i="11"/>
  <c r="AB1920" i="11"/>
  <c r="AB1921" i="11"/>
  <c r="AC1921" i="11" s="1"/>
  <c r="AB1922" i="11"/>
  <c r="AB1923" i="11"/>
  <c r="AC1923" i="11" s="1"/>
  <c r="AB1924" i="11"/>
  <c r="AB1925" i="11"/>
  <c r="AB1926" i="11"/>
  <c r="AB1927" i="11"/>
  <c r="AB1928" i="11"/>
  <c r="AB1929" i="11"/>
  <c r="AC1929" i="11" s="1"/>
  <c r="AB1930" i="11"/>
  <c r="AB1931" i="11"/>
  <c r="AB1932" i="11"/>
  <c r="AB1933" i="11"/>
  <c r="AC1933" i="11" s="1"/>
  <c r="AB1934" i="11"/>
  <c r="AB1935" i="11"/>
  <c r="AC1935" i="11" s="1"/>
  <c r="AB1936" i="11"/>
  <c r="AC1936" i="11" s="1"/>
  <c r="AB1937" i="11"/>
  <c r="AB1938" i="11"/>
  <c r="AB1939" i="11"/>
  <c r="AB1940" i="11"/>
  <c r="AB1941" i="11"/>
  <c r="AB1942" i="11"/>
  <c r="AC1942" i="11" s="1"/>
  <c r="AB1943" i="11"/>
  <c r="AB1944" i="11"/>
  <c r="AB1945" i="11"/>
  <c r="AC1945" i="11" s="1"/>
  <c r="AB1946" i="11"/>
  <c r="AB1947" i="11"/>
  <c r="AC1947" i="11" s="1"/>
  <c r="AB1948" i="11"/>
  <c r="AC1948" i="11" s="1"/>
  <c r="AB1949" i="11"/>
  <c r="AB1950" i="11"/>
  <c r="AB1951" i="11"/>
  <c r="AC1951" i="11" s="1"/>
  <c r="AB1952" i="11"/>
  <c r="AB1953" i="11"/>
  <c r="AB1954" i="11"/>
  <c r="AB1955" i="11"/>
  <c r="AB1956" i="11"/>
  <c r="AB1957" i="11"/>
  <c r="AC1957" i="11" s="1"/>
  <c r="AB1958" i="11"/>
  <c r="AC1958" i="11" s="1"/>
  <c r="AB1959" i="11"/>
  <c r="AC1959" i="11" s="1"/>
  <c r="AB1960" i="11"/>
  <c r="AB1961" i="11"/>
  <c r="AB1962" i="11"/>
  <c r="AC1962" i="11" s="1"/>
  <c r="AB1963" i="11"/>
  <c r="AB1964" i="11"/>
  <c r="AB1965" i="11"/>
  <c r="AC1965" i="11" s="1"/>
  <c r="AB1966" i="11"/>
  <c r="AB1967" i="11"/>
  <c r="AB1968" i="11"/>
  <c r="AB1969" i="11"/>
  <c r="AC1969" i="11" s="1"/>
  <c r="AB1970" i="11"/>
  <c r="AB1971" i="11"/>
  <c r="AC1971" i="11" s="1"/>
  <c r="AB1972" i="11"/>
  <c r="AC1972" i="11" s="1"/>
  <c r="AB1973" i="11"/>
  <c r="AB1974" i="11"/>
  <c r="AB1975" i="11"/>
  <c r="AB1976" i="11"/>
  <c r="AB1977" i="11"/>
  <c r="AB1978" i="11"/>
  <c r="AB1979" i="11"/>
  <c r="AB1980" i="11"/>
  <c r="AB1981" i="11"/>
  <c r="AC1981" i="11" s="1"/>
  <c r="AB1982" i="11"/>
  <c r="AB1983" i="11"/>
  <c r="AC1983" i="11" s="1"/>
  <c r="AB1984" i="11"/>
  <c r="AB1985" i="11"/>
  <c r="AC1985" i="11" s="1"/>
  <c r="AB1986" i="11"/>
  <c r="AB1987" i="11"/>
  <c r="AB1988" i="11"/>
  <c r="AB1989" i="11"/>
  <c r="AB1990" i="11"/>
  <c r="AB1991" i="11"/>
  <c r="AB1992" i="11"/>
  <c r="AB1993" i="11"/>
  <c r="AC1993" i="11" s="1"/>
  <c r="AB1994" i="11"/>
  <c r="AC1994" i="11" s="1"/>
  <c r="AB1995" i="11"/>
  <c r="AC1995" i="11" s="1"/>
  <c r="AB1996" i="11"/>
  <c r="AC1996" i="11" s="1"/>
  <c r="AB1997" i="11"/>
  <c r="AB1998" i="11"/>
  <c r="AC1998" i="11" s="1"/>
  <c r="AB1999" i="11"/>
  <c r="AB2000" i="11"/>
  <c r="AB2001" i="11"/>
  <c r="AB2002" i="11"/>
  <c r="AB2003" i="11"/>
  <c r="AB2004" i="11"/>
  <c r="AB2005" i="11"/>
  <c r="AC2005" i="11" s="1"/>
  <c r="AB2006" i="11"/>
  <c r="AC2006" i="11" s="1"/>
  <c r="AB2007" i="11"/>
  <c r="AC2007" i="11" s="1"/>
  <c r="AB2008" i="11"/>
  <c r="AC2008" i="11" s="1"/>
  <c r="AB2009" i="11"/>
  <c r="AB2010" i="11"/>
  <c r="AB2011" i="11"/>
  <c r="AC2011" i="11" s="1"/>
  <c r="AB2012" i="11"/>
  <c r="AB2013" i="11"/>
  <c r="AB2014" i="11"/>
  <c r="AB2015" i="11"/>
  <c r="AB2016" i="11"/>
  <c r="AB2017" i="11"/>
  <c r="AC2017" i="11" s="1"/>
  <c r="AB2018" i="11"/>
  <c r="AB2019" i="11"/>
  <c r="AC2019" i="11" s="1"/>
  <c r="AB2020" i="11"/>
  <c r="AB2021" i="11"/>
  <c r="AC2021" i="11" s="1"/>
  <c r="AB2022" i="11"/>
  <c r="AB2023" i="11"/>
  <c r="AC2023" i="11" s="1"/>
  <c r="AB2024" i="11"/>
  <c r="AB2025" i="11"/>
  <c r="AB2026" i="11"/>
  <c r="AC2026" i="11" s="1"/>
  <c r="AB2027" i="11"/>
  <c r="AB2028" i="11"/>
  <c r="AB2029" i="11"/>
  <c r="AC2029" i="11" s="1"/>
  <c r="AB2030" i="11"/>
  <c r="AB2031" i="11"/>
  <c r="AC2031" i="11" s="1"/>
  <c r="AB2032" i="11"/>
  <c r="AB2033" i="11"/>
  <c r="AB2034" i="11"/>
  <c r="AC2034" i="11" s="1"/>
  <c r="AB2035" i="11"/>
  <c r="AB2036" i="11"/>
  <c r="AB2037" i="11"/>
  <c r="AC2037" i="11" s="1"/>
  <c r="AB2038" i="11"/>
  <c r="AC2038" i="11" s="1"/>
  <c r="AB2039" i="11"/>
  <c r="AB2040" i="11"/>
  <c r="AB2041" i="11"/>
  <c r="AC2041" i="11" s="1"/>
  <c r="AB2042" i="11"/>
  <c r="AB2043" i="11"/>
  <c r="AC2043" i="11" s="1"/>
  <c r="AB2044" i="11"/>
  <c r="AB2045" i="11"/>
  <c r="AB2046" i="11"/>
  <c r="AB2047" i="11"/>
  <c r="AC2047" i="11" s="1"/>
  <c r="AB2048" i="11"/>
  <c r="AB2049" i="11"/>
  <c r="AB2050" i="11"/>
  <c r="AC2050" i="11" s="1"/>
  <c r="AB2051" i="11"/>
  <c r="AB2052" i="11"/>
  <c r="AB2053" i="11"/>
  <c r="AC2053" i="11" s="1"/>
  <c r="AB2054" i="11"/>
  <c r="AB2055" i="11"/>
  <c r="AC2055" i="11" s="1"/>
  <c r="AB2056" i="11"/>
  <c r="AB2057" i="11"/>
  <c r="AC2057" i="11" s="1"/>
  <c r="AB2058" i="11"/>
  <c r="AB2059" i="11"/>
  <c r="AB2060" i="11"/>
  <c r="AB2061" i="11"/>
  <c r="AB2062" i="11"/>
  <c r="AB2063" i="11"/>
  <c r="AB2064" i="11"/>
  <c r="AB2065" i="11"/>
  <c r="AC2065" i="11" s="1"/>
  <c r="AB2066" i="11"/>
  <c r="AC2066" i="11" s="1"/>
  <c r="AB2067" i="11"/>
  <c r="AC2067" i="11" s="1"/>
  <c r="AB2068" i="11"/>
  <c r="AB2069" i="11"/>
  <c r="AB2070" i="11"/>
  <c r="AC2070" i="11" s="1"/>
  <c r="AB2071" i="11"/>
  <c r="AB2072" i="11"/>
  <c r="AB2073" i="11"/>
  <c r="AC2073" i="11" s="1"/>
  <c r="AB2074" i="11"/>
  <c r="AB2075" i="11"/>
  <c r="AB2076" i="11"/>
  <c r="AB2077" i="11"/>
  <c r="AC2077" i="11" s="1"/>
  <c r="AB2078" i="11"/>
  <c r="AB2079" i="11"/>
  <c r="AC2079" i="11" s="1"/>
  <c r="AB2080" i="11"/>
  <c r="AB2081" i="11"/>
  <c r="AC2081" i="11" s="1"/>
  <c r="AB2082" i="11"/>
  <c r="AB2083" i="11"/>
  <c r="AB2084" i="11"/>
  <c r="AB2085" i="11"/>
  <c r="AB2086" i="11"/>
  <c r="AB2087" i="11"/>
  <c r="AB2088" i="11"/>
  <c r="AB2089" i="11"/>
  <c r="AC2089" i="11" s="1"/>
  <c r="AB2090" i="11"/>
  <c r="AB2091" i="11"/>
  <c r="AC2091" i="11" s="1"/>
  <c r="AB2092" i="11"/>
  <c r="AB2093" i="11"/>
  <c r="AB2094" i="11"/>
  <c r="AB2095" i="11"/>
  <c r="AC2095" i="11" s="1"/>
  <c r="AB2096" i="11"/>
  <c r="AB2097" i="11"/>
  <c r="AB2098" i="11"/>
  <c r="AC2098" i="11" s="1"/>
  <c r="AB2099" i="11"/>
  <c r="AB2100" i="11"/>
  <c r="AB2101" i="11"/>
  <c r="AC2101" i="11" s="1"/>
  <c r="AB2102" i="11"/>
  <c r="AC2102" i="11" s="1"/>
  <c r="AB2103" i="11"/>
  <c r="AC2103" i="11" s="1"/>
  <c r="AB2104" i="11"/>
  <c r="AB2105" i="11"/>
  <c r="AB2106" i="11"/>
  <c r="AB2107" i="11"/>
  <c r="AB2108" i="11"/>
  <c r="AB2109" i="11"/>
  <c r="AC2109" i="11" s="1"/>
  <c r="AB2110" i="11"/>
  <c r="AB2111" i="11"/>
  <c r="AB2112" i="11"/>
  <c r="AB2113" i="11"/>
  <c r="AC2113" i="11" s="1"/>
  <c r="AB2114" i="11"/>
  <c r="AB2115" i="11"/>
  <c r="AC2115" i="11" s="1"/>
  <c r="AB2116" i="11"/>
  <c r="AC2116" i="11" s="1"/>
  <c r="AB2117" i="11"/>
  <c r="AB2118" i="11"/>
  <c r="AB2119" i="11"/>
  <c r="AB2120" i="11"/>
  <c r="AB2121" i="11"/>
  <c r="AB2122" i="11"/>
  <c r="AB2123" i="11"/>
  <c r="AB2124" i="11"/>
  <c r="AB2125" i="11"/>
  <c r="AC2125" i="11" s="1"/>
  <c r="AB2126" i="11"/>
  <c r="AC2126" i="11" s="1"/>
  <c r="AB2127" i="11"/>
  <c r="AC2127" i="11" s="1"/>
  <c r="AB2128" i="11"/>
  <c r="AB2129" i="11"/>
  <c r="AC2129" i="11" s="1"/>
  <c r="AB2130" i="11"/>
  <c r="AB2131" i="11"/>
  <c r="AB2132" i="11"/>
  <c r="AB2133" i="11"/>
  <c r="AB2134" i="11"/>
  <c r="AB2135" i="11"/>
  <c r="AB2136" i="11"/>
  <c r="AB2137" i="11"/>
  <c r="AC2137" i="11" s="1"/>
  <c r="AB2138" i="11"/>
  <c r="AB2139" i="11"/>
  <c r="AC2139" i="11" s="1"/>
  <c r="AB2140" i="11"/>
  <c r="AB2141" i="11"/>
  <c r="AC2141" i="11" s="1"/>
  <c r="AB2142" i="11"/>
  <c r="AC2142" i="11" s="1"/>
  <c r="AB2143" i="11"/>
  <c r="AB2144" i="11"/>
  <c r="AB2145" i="11"/>
  <c r="AB2146" i="11"/>
  <c r="AB2147" i="11"/>
  <c r="AB2148" i="11"/>
  <c r="AB2149" i="11"/>
  <c r="AC2149" i="11" s="1"/>
  <c r="AB2150" i="11"/>
  <c r="AB2151" i="11"/>
  <c r="AC2151" i="11" s="1"/>
  <c r="AB2152" i="11"/>
  <c r="AC2152" i="11" s="1"/>
  <c r="AB2153" i="11"/>
  <c r="AB2154" i="11"/>
  <c r="AB2155" i="11"/>
  <c r="AC2155" i="11" s="1"/>
  <c r="AB2156" i="11"/>
  <c r="AB2157" i="11"/>
  <c r="AB2158" i="11"/>
  <c r="AB2159" i="11"/>
  <c r="AB2160" i="11"/>
  <c r="AB2161" i="11"/>
  <c r="AC2161" i="11" s="1"/>
  <c r="AB2162" i="11"/>
  <c r="AB2163" i="11"/>
  <c r="AC2163" i="11" s="1"/>
  <c r="AB2164" i="11"/>
  <c r="AB2165" i="11"/>
  <c r="AB2166" i="11"/>
  <c r="AC2166" i="11" s="1"/>
  <c r="AB2167" i="11"/>
  <c r="AB2168" i="11"/>
  <c r="AB2169" i="11"/>
  <c r="AC2169" i="11" s="1"/>
  <c r="AB2170" i="11"/>
  <c r="AB2171" i="11"/>
  <c r="AB2172" i="11"/>
  <c r="AB2173" i="11"/>
  <c r="AC2173" i="11" s="1"/>
  <c r="AB2174" i="11"/>
  <c r="AB2175" i="11"/>
  <c r="AC2175" i="11" s="1"/>
  <c r="AB2176" i="11"/>
  <c r="AB2177" i="11"/>
  <c r="AB2178" i="11"/>
  <c r="AB2179" i="11"/>
  <c r="AC2179" i="11" s="1"/>
  <c r="AB2180" i="11"/>
  <c r="AB2181" i="11"/>
  <c r="AC2181" i="11" s="1"/>
  <c r="AB2182" i="11"/>
  <c r="AB2183" i="11"/>
  <c r="AB2184" i="11"/>
  <c r="AB2185" i="11"/>
  <c r="AB2186" i="11"/>
  <c r="AB2187" i="11"/>
  <c r="AC2187" i="11" s="1"/>
  <c r="AB2188" i="11"/>
  <c r="AB2189" i="11"/>
  <c r="AB2190" i="11"/>
  <c r="AB2191" i="11"/>
  <c r="AB2192" i="11"/>
  <c r="AB2193" i="11"/>
  <c r="AC2193" i="11" s="1"/>
  <c r="AB2194" i="11"/>
  <c r="AC2194" i="11" s="1"/>
  <c r="AB2195" i="11"/>
  <c r="AB2196" i="11"/>
  <c r="AB2197" i="11"/>
  <c r="AC2197" i="11" s="1"/>
  <c r="AB2198" i="11"/>
  <c r="AB2199" i="11"/>
  <c r="AC2199" i="11" s="1"/>
  <c r="AB2200" i="11"/>
  <c r="AB2201" i="11"/>
  <c r="AB2202" i="11"/>
  <c r="AB2203" i="11"/>
  <c r="AB2204" i="11"/>
  <c r="AB2205" i="11"/>
  <c r="AB2206" i="11"/>
  <c r="AB2207" i="11"/>
  <c r="AB2208" i="11"/>
  <c r="AB2209" i="11"/>
  <c r="AC2209" i="11" s="1"/>
  <c r="AB2210" i="11"/>
  <c r="AC2210" i="11" s="1"/>
  <c r="AB2211" i="11"/>
  <c r="AC2211" i="11" s="1"/>
  <c r="AB2212" i="11"/>
  <c r="AB2213" i="11"/>
  <c r="AB2214" i="11"/>
  <c r="AB2215" i="11"/>
  <c r="AB2216" i="11"/>
  <c r="AB2217" i="11"/>
  <c r="AB2218" i="11"/>
  <c r="AB2219" i="11"/>
  <c r="AB2220" i="11"/>
  <c r="AB2221" i="11"/>
  <c r="AC2221" i="11" s="1"/>
  <c r="AB2222" i="11"/>
  <c r="AB2223" i="11"/>
  <c r="AC2223" i="11" s="1"/>
  <c r="AB2224" i="11"/>
  <c r="AC2224" i="11" s="1"/>
  <c r="AB2225" i="11"/>
  <c r="AB2226" i="11"/>
  <c r="AB2227" i="11"/>
  <c r="AB2228" i="11"/>
  <c r="AB2229" i="11"/>
  <c r="AB2230" i="11"/>
  <c r="AB2231" i="11"/>
  <c r="AB2232" i="11"/>
  <c r="AB2233" i="11"/>
  <c r="AC2233" i="11" s="1"/>
  <c r="AB2234" i="11"/>
  <c r="AC2234" i="11" s="1"/>
  <c r="AB2235" i="11"/>
  <c r="AC2235" i="11" s="1"/>
  <c r="AB2236" i="11"/>
  <c r="AB2237" i="11"/>
  <c r="AB2238" i="11"/>
  <c r="AC2238" i="11" s="1"/>
  <c r="AB2239" i="11"/>
  <c r="AB2240" i="11"/>
  <c r="AB2241" i="11"/>
  <c r="AB2242" i="11"/>
  <c r="AB2243" i="11"/>
  <c r="AB2244" i="11"/>
  <c r="AB2245" i="11"/>
  <c r="AC2245" i="11" s="1"/>
  <c r="AB2246" i="11"/>
  <c r="AC2246" i="11" s="1"/>
  <c r="AB2247" i="11"/>
  <c r="AC2247" i="11" s="1"/>
  <c r="AB2248" i="11"/>
  <c r="AB2249" i="11"/>
  <c r="AC2249" i="11" s="1"/>
  <c r="AB2250" i="11"/>
  <c r="AB2251" i="11"/>
  <c r="AB2252" i="11"/>
  <c r="AB2253" i="11"/>
  <c r="AB2254" i="11"/>
  <c r="AB2255" i="11"/>
  <c r="AB2256" i="11"/>
  <c r="AB2257" i="11"/>
  <c r="AC2257" i="11" s="1"/>
  <c r="AB2258" i="11"/>
  <c r="AB2259" i="11"/>
  <c r="AC2259" i="11" s="1"/>
  <c r="AB2260" i="11"/>
  <c r="AC2260" i="11" s="1"/>
  <c r="AB2261" i="11"/>
  <c r="AB2262" i="11"/>
  <c r="AB2263" i="11"/>
  <c r="AC2263" i="11" s="1"/>
  <c r="AB2264" i="11"/>
  <c r="AB2265" i="11"/>
  <c r="AB2266" i="11"/>
  <c r="AC2266" i="11" s="1"/>
  <c r="AB2267" i="11"/>
  <c r="AB2268" i="11"/>
  <c r="AB2269" i="11"/>
  <c r="AC2269" i="11" s="1"/>
  <c r="AB2270" i="11"/>
  <c r="AB2271" i="11"/>
  <c r="AC2271" i="11" s="1"/>
  <c r="AB2272" i="11"/>
  <c r="AB2273" i="11"/>
  <c r="AC2273" i="11" s="1"/>
  <c r="AB2274" i="11"/>
  <c r="AB2275" i="11"/>
  <c r="AB2276" i="11"/>
  <c r="AB2277" i="11"/>
  <c r="AC2277" i="11" s="1"/>
  <c r="AB2278" i="11"/>
  <c r="AB2279" i="11"/>
  <c r="AB2280" i="11"/>
  <c r="AB2281" i="11"/>
  <c r="AC2281" i="11" s="1"/>
  <c r="AB2282" i="11"/>
  <c r="AB2283" i="11"/>
  <c r="AC2283" i="11" s="1"/>
  <c r="AB2284" i="11"/>
  <c r="AB2285" i="11"/>
  <c r="AB2286" i="11"/>
  <c r="AC2286" i="11" s="1"/>
  <c r="AB2287" i="11"/>
  <c r="AB2288" i="11"/>
  <c r="AB2289" i="11"/>
  <c r="AB2290" i="11"/>
  <c r="AB2291" i="11"/>
  <c r="AB2292" i="11"/>
  <c r="AB2293" i="11"/>
  <c r="AC2293" i="11" s="1"/>
  <c r="AB2294" i="11"/>
  <c r="AC2294" i="11" s="1"/>
  <c r="AB2295" i="11"/>
  <c r="AC2295" i="11" s="1"/>
  <c r="AB2296" i="11"/>
  <c r="AB2297" i="11"/>
  <c r="AB2298" i="11"/>
  <c r="AB2299" i="11"/>
  <c r="AC2299" i="11" s="1"/>
  <c r="AB2300" i="11"/>
  <c r="AB2301" i="11"/>
  <c r="AB2302" i="11"/>
  <c r="AB2303" i="11"/>
  <c r="AB2304" i="11"/>
  <c r="AB2305" i="11"/>
  <c r="AC2305" i="11" s="1"/>
  <c r="AB2306" i="11"/>
  <c r="AB2307" i="11"/>
  <c r="AC2307" i="11" s="1"/>
  <c r="AB2308" i="11"/>
  <c r="AB2309" i="11"/>
  <c r="AC2309" i="11" s="1"/>
  <c r="AB2310" i="11"/>
  <c r="AB2311" i="11"/>
  <c r="AB2312" i="11"/>
  <c r="AB2313" i="11"/>
  <c r="AB2314" i="11"/>
  <c r="AB2315" i="11"/>
  <c r="AB2316" i="11"/>
  <c r="AB2317" i="11"/>
  <c r="AC2317" i="11" s="1"/>
  <c r="AB2318" i="11"/>
  <c r="AC2318" i="11" s="1"/>
  <c r="AB2319" i="11"/>
  <c r="AC2319" i="11" s="1"/>
  <c r="AB2320" i="11"/>
  <c r="AB2321" i="11"/>
  <c r="AB2322" i="11"/>
  <c r="AC2322" i="11" s="1"/>
  <c r="AB2323" i="11"/>
  <c r="AB2324" i="11"/>
  <c r="AB2325" i="11"/>
  <c r="AC2325" i="11" s="1"/>
  <c r="AB2326" i="11"/>
  <c r="AB2327" i="11"/>
  <c r="AB2328" i="11"/>
  <c r="AB2329" i="11"/>
  <c r="AC2329" i="11" s="1"/>
  <c r="AB2330" i="11"/>
  <c r="AB2331" i="11"/>
  <c r="AC2331" i="11" s="1"/>
  <c r="AB2332" i="11"/>
  <c r="AB2333" i="11"/>
  <c r="AC2333" i="11" s="1"/>
  <c r="AB2334" i="11"/>
  <c r="AB2335" i="11"/>
  <c r="AB2336" i="11"/>
  <c r="AB2337" i="11"/>
  <c r="AB2338" i="11"/>
  <c r="AC2338" i="11" s="1"/>
  <c r="AB2339" i="11"/>
  <c r="AB2340" i="11"/>
  <c r="AB2341" i="11"/>
  <c r="AC2341" i="11" s="1"/>
  <c r="AB2342" i="11"/>
  <c r="AB2343" i="11"/>
  <c r="AC2343" i="11" s="1"/>
  <c r="AB2344" i="11"/>
  <c r="AB2345" i="11"/>
  <c r="AB2346" i="11"/>
  <c r="AB2347" i="11"/>
  <c r="AC2347" i="11" s="1"/>
  <c r="AB2348" i="11"/>
  <c r="AB2349" i="11"/>
  <c r="AB2350" i="11"/>
  <c r="AC2350" i="11" s="1"/>
  <c r="AB2351" i="11"/>
  <c r="AB2352" i="11"/>
  <c r="AB2353" i="11"/>
  <c r="AC2353" i="11" s="1"/>
  <c r="AB2354" i="11"/>
  <c r="AB2355" i="11"/>
  <c r="AC2355" i="11" s="1"/>
  <c r="AB2356" i="11"/>
  <c r="AB2357" i="11"/>
  <c r="AB2358" i="11"/>
  <c r="AB2359" i="11"/>
  <c r="AB2360" i="11"/>
  <c r="AB2361" i="11"/>
  <c r="AB2362" i="11"/>
  <c r="AB2363" i="11"/>
  <c r="AB2364" i="11"/>
  <c r="AB2365" i="11"/>
  <c r="AC2365" i="11" s="1"/>
  <c r="AB2366" i="11"/>
  <c r="AB2367" i="11"/>
  <c r="AC2367" i="11" s="1"/>
  <c r="AB2368" i="11"/>
  <c r="AB2369" i="11"/>
  <c r="AB2370" i="11"/>
  <c r="AB2371" i="11"/>
  <c r="AB2372" i="11"/>
  <c r="AB2373" i="11"/>
  <c r="AC2373" i="11" s="1"/>
  <c r="AB2374" i="11"/>
  <c r="AB2375" i="11"/>
  <c r="AB2376" i="11"/>
  <c r="AB2377" i="11"/>
  <c r="AC2377" i="11" s="1"/>
  <c r="AB2378" i="11"/>
  <c r="AB2379" i="11"/>
  <c r="AC2379" i="11" s="1"/>
  <c r="AB2380" i="11"/>
  <c r="AB2381" i="11"/>
  <c r="AB2382" i="11"/>
  <c r="AB2383" i="11"/>
  <c r="AB2384" i="11"/>
  <c r="AB2385" i="11"/>
  <c r="AB2386" i="11"/>
  <c r="AB2387" i="11"/>
  <c r="AB2388" i="11"/>
  <c r="AB2389" i="11"/>
  <c r="AC2389" i="11" s="1"/>
  <c r="AB2390" i="11"/>
  <c r="AC2390" i="11" s="1"/>
  <c r="AB2391" i="11"/>
  <c r="AC2391" i="11" s="1"/>
  <c r="AB2392" i="11"/>
  <c r="AC2392" i="11" s="1"/>
  <c r="AB2393" i="11"/>
  <c r="AB2394" i="11"/>
  <c r="AB2395" i="11"/>
  <c r="AB2396" i="11"/>
  <c r="AB2397" i="11"/>
  <c r="AB2398" i="11"/>
  <c r="AB2399" i="11"/>
  <c r="AB2400" i="11"/>
  <c r="AB2401" i="11"/>
  <c r="AC2401" i="11" s="1"/>
  <c r="AB2402" i="11"/>
  <c r="AB2403" i="11"/>
  <c r="AC2403" i="11" s="1"/>
  <c r="AB2404" i="11"/>
  <c r="AC2404" i="11" s="1"/>
  <c r="AB2405" i="11"/>
  <c r="AB2406" i="11"/>
  <c r="AC2406" i="11" s="1"/>
  <c r="AB2407" i="11"/>
  <c r="AB2408" i="11"/>
  <c r="AB2409" i="11"/>
  <c r="AB2410" i="11"/>
  <c r="AB2411" i="11"/>
  <c r="AB2412" i="11"/>
  <c r="AB2413" i="11"/>
  <c r="AC2413" i="11" s="1"/>
  <c r="AB2414" i="11"/>
  <c r="AB2415" i="11"/>
  <c r="AC2415" i="11" s="1"/>
  <c r="AB2416" i="11"/>
  <c r="AC2416" i="11" s="1"/>
  <c r="AB2417" i="11"/>
  <c r="AC2417" i="11" s="1"/>
  <c r="AB2418" i="11"/>
  <c r="AB2419" i="11"/>
  <c r="AB2420" i="11"/>
  <c r="AB2421" i="11"/>
  <c r="AB2422" i="11"/>
  <c r="AB2423" i="11"/>
  <c r="AB2424" i="11"/>
  <c r="AB2425" i="11"/>
  <c r="AC2425" i="11" s="1"/>
  <c r="AB2426" i="11"/>
  <c r="AB2427" i="11"/>
  <c r="AC2427" i="11" s="1"/>
  <c r="AB2428" i="11"/>
  <c r="AB2429" i="11"/>
  <c r="AB2430" i="11"/>
  <c r="AC2430" i="11" s="1"/>
  <c r="AB2431" i="11"/>
  <c r="AC2431" i="11" s="1"/>
  <c r="AB2432" i="11"/>
  <c r="AB2433" i="11"/>
  <c r="AB2434" i="11"/>
  <c r="AC2434" i="11" s="1"/>
  <c r="AB2435" i="11"/>
  <c r="AB2436" i="11"/>
  <c r="AB2437" i="11"/>
  <c r="AC2437" i="11" s="1"/>
  <c r="AB2438" i="11"/>
  <c r="AB2439" i="11"/>
  <c r="AC2439" i="11" s="1"/>
  <c r="AB2440" i="11"/>
  <c r="AB2441" i="11"/>
  <c r="AB2442" i="11"/>
  <c r="AB2443" i="11"/>
  <c r="AC2443" i="11" s="1"/>
  <c r="AB2444" i="11"/>
  <c r="AB2445" i="11"/>
  <c r="AC2445" i="11" s="1"/>
  <c r="AB2446" i="11"/>
  <c r="AB2447" i="11"/>
  <c r="AB2448" i="11"/>
  <c r="AB2449" i="11"/>
  <c r="AC2449" i="11" s="1"/>
  <c r="AB2450" i="11"/>
  <c r="AB2451" i="11"/>
  <c r="AC2451" i="11" s="1"/>
  <c r="AB2452" i="11"/>
  <c r="AB2453" i="11"/>
  <c r="AB2454" i="11"/>
  <c r="AB2455" i="11"/>
  <c r="AB2456" i="11"/>
  <c r="AB2457" i="11"/>
  <c r="AB2458" i="11"/>
  <c r="AC2458" i="11" s="1"/>
  <c r="AB2459" i="11"/>
  <c r="AB2460" i="11"/>
  <c r="AB2461" i="11"/>
  <c r="AC2461" i="11" s="1"/>
  <c r="AB2462" i="11"/>
  <c r="AB2463" i="11"/>
  <c r="AC2463" i="11" s="1"/>
  <c r="AB2464" i="11"/>
  <c r="AB2465" i="11"/>
  <c r="AB2466" i="11"/>
  <c r="AB2467" i="11"/>
  <c r="AB2468" i="11"/>
  <c r="AB2469" i="11"/>
  <c r="AC2469" i="11" s="1"/>
  <c r="AB2470" i="11"/>
  <c r="AB2471" i="11"/>
  <c r="AB2472" i="11"/>
  <c r="AB2473" i="11"/>
  <c r="AC2473" i="11" s="1"/>
  <c r="AB2474" i="11"/>
  <c r="AB2475" i="11"/>
  <c r="AC2475" i="11" s="1"/>
  <c r="AB2476" i="11"/>
  <c r="AC2476" i="11" s="1"/>
  <c r="AB2477" i="11"/>
  <c r="AB2478" i="11"/>
  <c r="AB2479" i="11"/>
  <c r="AB2480" i="11"/>
  <c r="AB2481" i="11"/>
  <c r="AB2482" i="11"/>
  <c r="AC2482" i="11" s="1"/>
  <c r="AB2483" i="11"/>
  <c r="AB2484" i="11"/>
  <c r="AB2485" i="11"/>
  <c r="AB2486" i="11"/>
  <c r="AC2486" i="11" s="1"/>
  <c r="AB2487" i="11"/>
  <c r="AC2487" i="11" s="1"/>
  <c r="AB2488" i="11"/>
  <c r="AB2489" i="11"/>
  <c r="AB2490" i="11"/>
  <c r="AC2490" i="11" s="1"/>
  <c r="AB2491" i="11"/>
  <c r="AB2492" i="11"/>
  <c r="AB2493" i="11"/>
  <c r="AB2494" i="11"/>
  <c r="AB2495" i="11"/>
  <c r="AB2496" i="11"/>
  <c r="AB2497" i="11"/>
  <c r="AC2497" i="11" s="1"/>
  <c r="AB2498" i="11"/>
  <c r="AB2499" i="11"/>
  <c r="AC2499" i="11" s="1"/>
  <c r="AB2500" i="11"/>
  <c r="AC2500" i="11" s="1"/>
  <c r="AB2501" i="11"/>
  <c r="AB2502" i="11"/>
  <c r="AB2503" i="11"/>
  <c r="AC2503" i="11" s="1"/>
  <c r="AB2504" i="11"/>
  <c r="AB2505" i="11"/>
  <c r="AB2506" i="11"/>
  <c r="AB2507" i="11"/>
  <c r="AB2508" i="11"/>
  <c r="AB2509" i="11"/>
  <c r="AC2509" i="11" s="1"/>
  <c r="AB2510" i="11"/>
  <c r="AB2511" i="11"/>
  <c r="AC2511" i="11" s="1"/>
  <c r="AB2512" i="11"/>
  <c r="AB2513" i="11"/>
  <c r="AC2513" i="11" s="1"/>
  <c r="AB2514" i="11"/>
  <c r="AB2515" i="11"/>
  <c r="AB2516" i="11"/>
  <c r="AB2517" i="11"/>
  <c r="AB2518" i="11"/>
  <c r="AB2519" i="11"/>
  <c r="AB2520" i="11"/>
  <c r="AB2521" i="11"/>
  <c r="AC2521" i="11" s="1"/>
  <c r="AB2522" i="11"/>
  <c r="AB2523" i="11"/>
  <c r="AC2523" i="11" s="1"/>
  <c r="AB2524" i="11"/>
  <c r="AB2525" i="11"/>
  <c r="AB2526" i="11"/>
  <c r="AB2527" i="11"/>
  <c r="AC2527" i="11" s="1"/>
  <c r="AB2528" i="11"/>
  <c r="AB2529" i="11"/>
  <c r="AB2530" i="11"/>
  <c r="AC2530" i="11" s="1"/>
  <c r="AB2531" i="11"/>
  <c r="AB2532" i="11"/>
  <c r="AB2533" i="11"/>
  <c r="AC2533" i="11" s="1"/>
  <c r="AB2534" i="11"/>
  <c r="AC2534" i="11" s="1"/>
  <c r="AB2535" i="11"/>
  <c r="AC2535" i="11" s="1"/>
  <c r="AB2536" i="11"/>
  <c r="AB2537" i="11"/>
  <c r="AB2538" i="11"/>
  <c r="AB2539" i="11"/>
  <c r="AB2540" i="11"/>
  <c r="AB2541" i="11"/>
  <c r="AC2541" i="11" s="1"/>
  <c r="AB2542" i="11"/>
  <c r="AB2543" i="11"/>
  <c r="AB2544" i="11"/>
  <c r="AB2545" i="11"/>
  <c r="AC2545" i="11" s="1"/>
  <c r="AB2546" i="11"/>
  <c r="AB2547" i="11"/>
  <c r="AC2547" i="11" s="1"/>
  <c r="AB2548" i="11"/>
  <c r="AC2548" i="11" s="1"/>
  <c r="AB2549" i="11"/>
  <c r="AB2550" i="11"/>
  <c r="AB2551" i="11"/>
  <c r="AB2552" i="11"/>
  <c r="AB2553" i="11"/>
  <c r="AB2554" i="11"/>
  <c r="AB2555" i="11"/>
  <c r="AB2556" i="11"/>
  <c r="AB2557" i="11"/>
  <c r="AC2557" i="11" s="1"/>
  <c r="AB2558" i="11"/>
  <c r="AC2558" i="11" s="1"/>
  <c r="AB2559" i="11"/>
  <c r="AC2559" i="11" s="1"/>
  <c r="AB2560" i="11"/>
  <c r="AB2561" i="11"/>
  <c r="AC2561" i="11" s="1"/>
  <c r="AB2562" i="11"/>
  <c r="AB2563" i="11"/>
  <c r="AB2564" i="11"/>
  <c r="AB2565" i="11"/>
  <c r="AB2566" i="11"/>
  <c r="AB2567" i="11"/>
  <c r="AB2568" i="11"/>
  <c r="AB2569" i="11"/>
  <c r="AC2569" i="11" s="1"/>
  <c r="AB2570" i="11"/>
  <c r="AB2571" i="11"/>
  <c r="AC2571" i="11" s="1"/>
  <c r="AB2572" i="11"/>
  <c r="AB2573" i="11"/>
  <c r="AC2573" i="11" s="1"/>
  <c r="AB2574" i="11"/>
  <c r="AC2574" i="11" s="1"/>
  <c r="AB2575" i="11"/>
  <c r="AB2576" i="11"/>
  <c r="AB2577" i="11"/>
  <c r="AB2578" i="11"/>
  <c r="AB2579" i="11"/>
  <c r="AB2580" i="11"/>
  <c r="AB2581" i="11"/>
  <c r="AC2581" i="11" s="1"/>
  <c r="AB2582" i="11"/>
  <c r="AB2583" i="11"/>
  <c r="AC2583" i="11" s="1"/>
  <c r="AB2584" i="11"/>
  <c r="AC2584" i="11" s="1"/>
  <c r="AB2585" i="11"/>
  <c r="AB2586" i="11"/>
  <c r="AB2587" i="11"/>
  <c r="AC2587" i="11" s="1"/>
  <c r="AB2588" i="11"/>
  <c r="AB2589" i="11"/>
  <c r="AB2590" i="11"/>
  <c r="AB2591" i="11"/>
  <c r="AB2592" i="11"/>
  <c r="AB2593" i="11"/>
  <c r="AC2593" i="11" s="1"/>
  <c r="AB2594" i="11"/>
  <c r="AB2595" i="11"/>
  <c r="AC2595" i="11" s="1"/>
  <c r="AB2596" i="11"/>
  <c r="AB2597" i="11"/>
  <c r="AB2598" i="11"/>
  <c r="AC2598" i="11" s="1"/>
  <c r="AB2599" i="11"/>
  <c r="AB2600" i="11"/>
  <c r="AB2601" i="11"/>
  <c r="AC2601" i="11" s="1"/>
  <c r="AB2602" i="11"/>
  <c r="AB2603" i="11"/>
  <c r="AB2604" i="11"/>
  <c r="AB2605" i="11"/>
  <c r="AC2605" i="11" s="1"/>
  <c r="AB2606" i="11"/>
  <c r="AB2607" i="11"/>
  <c r="AC2607" i="11" s="1"/>
  <c r="AB2608" i="11"/>
  <c r="AB2609" i="11"/>
  <c r="AB2610" i="11"/>
  <c r="AB2611" i="11"/>
  <c r="AC2611" i="11" s="1"/>
  <c r="AB2612" i="11"/>
  <c r="AB2613" i="11"/>
  <c r="AC2613" i="11" s="1"/>
  <c r="AB2614" i="11"/>
  <c r="AB2615" i="11"/>
  <c r="AB2616" i="11"/>
  <c r="AB2617" i="11"/>
  <c r="AC2617" i="11" s="1"/>
  <c r="AB2618" i="11"/>
  <c r="AB2619" i="11"/>
  <c r="AC2619" i="11" s="1"/>
  <c r="AB2620" i="11"/>
  <c r="AB2621" i="11"/>
  <c r="AB2622" i="11"/>
  <c r="AB2623" i="11"/>
  <c r="AB2624" i="11"/>
  <c r="AB2625" i="11"/>
  <c r="AC2625" i="11" s="1"/>
  <c r="AB2626" i="11"/>
  <c r="AB2627" i="11"/>
  <c r="AB2628" i="11"/>
  <c r="AB2629" i="11"/>
  <c r="AC2629" i="11" s="1"/>
  <c r="AB2630" i="11"/>
  <c r="AB2631" i="11"/>
  <c r="AC2631" i="11" s="1"/>
  <c r="AB2632" i="11"/>
  <c r="AB2633" i="11"/>
  <c r="AB2634" i="11"/>
  <c r="AB2635" i="11"/>
  <c r="AB2636" i="11"/>
  <c r="AB2637" i="11"/>
  <c r="AB2638" i="11"/>
  <c r="AC2638" i="11" s="1"/>
  <c r="AB2639" i="11"/>
  <c r="AB2640" i="11"/>
  <c r="AB2641" i="11"/>
  <c r="AC2641" i="11" s="1"/>
  <c r="AB2642" i="11"/>
  <c r="AB2643" i="11"/>
  <c r="AC2643" i="11" s="1"/>
  <c r="AB2644" i="11"/>
  <c r="AB2645" i="11"/>
  <c r="AB2646" i="11"/>
  <c r="AB2647" i="11"/>
  <c r="AB2648" i="11"/>
  <c r="AB2649" i="11"/>
  <c r="AB2650" i="11"/>
  <c r="AB2651" i="11"/>
  <c r="AB2652" i="11"/>
  <c r="AB2653" i="11"/>
  <c r="AC2653" i="11" s="1"/>
  <c r="AB2654" i="11"/>
  <c r="AC2654" i="11" s="1"/>
  <c r="AB2655" i="11"/>
  <c r="AC2655" i="11" s="1"/>
  <c r="AB2656" i="11"/>
  <c r="AB2657" i="11"/>
  <c r="AB2658" i="11"/>
  <c r="AB2659" i="11"/>
  <c r="AB2660" i="11"/>
  <c r="AB2661" i="11"/>
  <c r="AB2662" i="11"/>
  <c r="AB2663" i="11"/>
  <c r="AB2664" i="11"/>
  <c r="AB2665" i="11"/>
  <c r="AB2666" i="11"/>
  <c r="AB2667" i="11"/>
  <c r="AC2667" i="11" s="1"/>
  <c r="AB2668" i="11"/>
  <c r="AC2668" i="11" s="1"/>
  <c r="AB2669" i="11"/>
  <c r="AB2670" i="11"/>
  <c r="AB2671" i="11"/>
  <c r="AB2672" i="11"/>
  <c r="AB2673" i="11"/>
  <c r="AB2674" i="11"/>
  <c r="AB2675" i="11"/>
  <c r="AB2676" i="11"/>
  <c r="AB2677" i="11"/>
  <c r="AC2677" i="11" s="1"/>
  <c r="AB2678" i="11"/>
  <c r="AB2679" i="11"/>
  <c r="AC2679" i="11" s="1"/>
  <c r="AB2680" i="11"/>
  <c r="AB2681" i="11"/>
  <c r="AC2681" i="11" s="1"/>
  <c r="AB2682" i="11"/>
  <c r="AB2683" i="11"/>
  <c r="AB2684" i="11"/>
  <c r="AB2685" i="11"/>
  <c r="AB2686" i="11"/>
  <c r="AB2687" i="11"/>
  <c r="AB2688" i="11"/>
  <c r="AB2689" i="11"/>
  <c r="AC2689" i="11" s="1"/>
  <c r="AB2690" i="11"/>
  <c r="AC2690" i="11" s="1"/>
  <c r="AB2691" i="11"/>
  <c r="AC2691" i="11" s="1"/>
  <c r="AB2692" i="11"/>
  <c r="AB2693" i="11"/>
  <c r="AB2694" i="11"/>
  <c r="AC2694" i="11" s="1"/>
  <c r="AB2695" i="11"/>
  <c r="AB2696" i="11"/>
  <c r="AB2697" i="11"/>
  <c r="AB2698" i="11"/>
  <c r="AB2699" i="11"/>
  <c r="AB2700" i="11"/>
  <c r="AB2701" i="11"/>
  <c r="AC2701" i="11" s="1"/>
  <c r="AB2702" i="11"/>
  <c r="AB2703" i="11"/>
  <c r="AC2703" i="11" s="1"/>
  <c r="AB2704" i="11"/>
  <c r="AC2704" i="11" s="1"/>
  <c r="AB2705" i="11"/>
  <c r="AB2706" i="11"/>
  <c r="AB2707" i="11"/>
  <c r="AC2707" i="11" s="1"/>
  <c r="AB2708" i="11"/>
  <c r="AB2709" i="11"/>
  <c r="AB2710" i="11"/>
  <c r="AB2711" i="11"/>
  <c r="AB2712" i="11"/>
  <c r="AB2713" i="11"/>
  <c r="AC2713" i="11" s="1"/>
  <c r="AB2714" i="11"/>
  <c r="AB2715" i="11"/>
  <c r="AC2715" i="11" s="1"/>
  <c r="AB2716" i="11"/>
  <c r="AB2717" i="11"/>
  <c r="AC2717" i="11" s="1"/>
  <c r="AB2718" i="11"/>
  <c r="AB2719" i="11"/>
  <c r="AB2720" i="11"/>
  <c r="AB2721" i="11"/>
  <c r="AB2722" i="11"/>
  <c r="AB2723" i="11"/>
  <c r="AB2724" i="11"/>
  <c r="AB2725" i="11"/>
  <c r="AC2725" i="11" s="1"/>
  <c r="AB2726" i="11"/>
  <c r="AB2727" i="11"/>
  <c r="AC2727" i="11" s="1"/>
  <c r="AB2728" i="11"/>
  <c r="AB2729" i="11"/>
  <c r="AB2730" i="11"/>
  <c r="AC2730" i="11" s="1"/>
  <c r="AB2731" i="11"/>
  <c r="AB2732" i="11"/>
  <c r="AB2733" i="11"/>
  <c r="AC2733" i="11" s="1"/>
  <c r="AB2734" i="11"/>
  <c r="AB2735" i="11"/>
  <c r="AB2736" i="11"/>
  <c r="AB2737" i="11"/>
  <c r="AC2737" i="11" s="1"/>
  <c r="AB2738" i="11"/>
  <c r="AB2739" i="11"/>
  <c r="AC2739" i="11" s="1"/>
  <c r="AB2740" i="11"/>
  <c r="AB2741" i="11"/>
  <c r="AB2742" i="11"/>
  <c r="AB2743" i="11"/>
  <c r="AC2743" i="11" s="1"/>
  <c r="AB2744" i="11"/>
  <c r="AB2745" i="11"/>
  <c r="AB2746" i="11"/>
  <c r="AC2746" i="11" s="1"/>
  <c r="AB2747" i="11"/>
  <c r="AB2748" i="11"/>
  <c r="AB2749" i="11"/>
  <c r="AC2749" i="11" s="1"/>
  <c r="AB2750" i="11"/>
  <c r="AB2751" i="11"/>
  <c r="AC2751" i="11" s="1"/>
  <c r="AB2752" i="11"/>
  <c r="AB2753" i="11"/>
  <c r="AB2754" i="11"/>
  <c r="AB2755" i="11"/>
  <c r="AB2756" i="11"/>
  <c r="AB2757" i="11"/>
  <c r="AB2758" i="11"/>
  <c r="AB2759" i="11"/>
  <c r="AB2760" i="11"/>
  <c r="AB2761" i="11"/>
  <c r="AC2761" i="11" s="1"/>
  <c r="AB2762" i="11"/>
  <c r="AB2763" i="11"/>
  <c r="AC2763" i="11" s="1"/>
  <c r="AB2764" i="11"/>
  <c r="AB2765" i="11"/>
  <c r="AB2766" i="11"/>
  <c r="AB2767" i="11"/>
  <c r="AB2768" i="11"/>
  <c r="AB2769" i="11"/>
  <c r="AC2769" i="11" s="1"/>
  <c r="AB2770" i="11"/>
  <c r="AB2771" i="11"/>
  <c r="AB2772" i="11"/>
  <c r="AB2773" i="11"/>
  <c r="AC2773" i="11" s="1"/>
  <c r="AB2774" i="11"/>
  <c r="AB2775" i="11"/>
  <c r="AC2775" i="11" s="1"/>
  <c r="AB2776" i="11"/>
  <c r="AB2777" i="11"/>
  <c r="AB2778" i="11"/>
  <c r="AB2779" i="11"/>
  <c r="AB2780" i="11"/>
  <c r="AB2781" i="11"/>
  <c r="AB2782" i="11"/>
  <c r="AC2782" i="11" s="1"/>
  <c r="AB2783" i="11"/>
  <c r="AB2784" i="11"/>
  <c r="AB2785" i="11"/>
  <c r="AC2785" i="11" s="1"/>
  <c r="AB2786" i="11"/>
  <c r="AB2787" i="11"/>
  <c r="AC2787" i="11" s="1"/>
  <c r="AB2788" i="11"/>
  <c r="AB2789" i="11"/>
  <c r="AB2790" i="11"/>
  <c r="AB2791" i="11"/>
  <c r="AB2792" i="11"/>
  <c r="AB2793" i="11"/>
  <c r="AB2794" i="11"/>
  <c r="AB2795" i="11"/>
  <c r="AB2796" i="11"/>
  <c r="AB2797" i="11"/>
  <c r="AC2797" i="11" s="1"/>
  <c r="AB2798" i="11"/>
  <c r="AC2798" i="11" s="1"/>
  <c r="AB2799" i="11"/>
  <c r="AC2799" i="11" s="1"/>
  <c r="AB2800" i="11"/>
  <c r="AB2801" i="11"/>
  <c r="AB2802" i="11"/>
  <c r="AB2803" i="11"/>
  <c r="AB2804" i="11"/>
  <c r="AB2805" i="11"/>
  <c r="AB2806" i="11"/>
  <c r="AB2807" i="11"/>
  <c r="AB2808" i="11"/>
  <c r="AB2809" i="11"/>
  <c r="AC2809" i="11" s="1"/>
  <c r="AB2810" i="11"/>
  <c r="AB2811" i="11"/>
  <c r="AC2811" i="11" s="1"/>
  <c r="AB2812" i="11"/>
  <c r="AC2812" i="11" s="1"/>
  <c r="AB2813" i="11"/>
  <c r="AB2814" i="11"/>
  <c r="AB2815" i="11"/>
  <c r="AB2816" i="11"/>
  <c r="AB2817" i="11"/>
  <c r="AB2818" i="11"/>
  <c r="AB2819" i="11"/>
  <c r="AB2820" i="11"/>
  <c r="AB2821" i="11"/>
  <c r="AC2821" i="11" s="1"/>
  <c r="AB2822" i="11"/>
  <c r="AB2823" i="11"/>
  <c r="AC2823" i="11" s="1"/>
  <c r="AB2824" i="11"/>
  <c r="AB2825" i="11"/>
  <c r="AC2825" i="11" s="1"/>
  <c r="AB2826" i="11"/>
  <c r="AB2827" i="11"/>
  <c r="AB2828" i="11"/>
  <c r="AB2829" i="11"/>
  <c r="AB2830" i="11"/>
  <c r="AB2831" i="11"/>
  <c r="AB2832" i="11"/>
  <c r="AB2833" i="11"/>
  <c r="AB2834" i="11"/>
  <c r="AC2834" i="11" s="1"/>
  <c r="AB2835" i="11"/>
  <c r="AC2835" i="11" s="1"/>
  <c r="AB2836" i="11"/>
  <c r="AB2837" i="11"/>
  <c r="AB2838" i="11"/>
  <c r="AC2838" i="11" s="1"/>
  <c r="AB2839" i="11"/>
  <c r="AB2840" i="11"/>
  <c r="AB2841" i="11"/>
  <c r="AB2842" i="11"/>
  <c r="AB2843" i="11"/>
  <c r="AB2844" i="11"/>
  <c r="AB2845" i="11"/>
  <c r="AC2845" i="11" s="1"/>
  <c r="AB2846" i="11"/>
  <c r="AB2847" i="11"/>
  <c r="AC2847" i="11" s="1"/>
  <c r="AB2848" i="11"/>
  <c r="AC2848" i="11" s="1"/>
  <c r="AB2849" i="11"/>
  <c r="AB2850" i="11"/>
  <c r="AB2851" i="11"/>
  <c r="AC2851" i="11" s="1"/>
  <c r="AB2852" i="11"/>
  <c r="AB2853" i="11"/>
  <c r="AB2854" i="11"/>
  <c r="AB2855" i="11"/>
  <c r="AB2856" i="11"/>
  <c r="AB2857" i="11"/>
  <c r="AC2857" i="11" s="1"/>
  <c r="AB2858" i="11"/>
  <c r="AB2859" i="11"/>
  <c r="AC2859" i="11" s="1"/>
  <c r="AB2860" i="11"/>
  <c r="AB2861" i="11"/>
  <c r="AC2861" i="11" s="1"/>
  <c r="AB2862" i="11"/>
  <c r="AB2863" i="11"/>
  <c r="AB2864" i="11"/>
  <c r="AB2865" i="11"/>
  <c r="AB2866" i="11"/>
  <c r="AB2867" i="11"/>
  <c r="AB2868" i="11"/>
  <c r="AB2869" i="11"/>
  <c r="AC2869" i="11" s="1"/>
  <c r="AB2870" i="11"/>
  <c r="AB2871" i="11"/>
  <c r="AC2871" i="11" s="1"/>
  <c r="AB2872" i="11"/>
  <c r="AB2873" i="11"/>
  <c r="AB2874" i="11"/>
  <c r="AC2874" i="11" s="1"/>
  <c r="AB2875" i="11"/>
  <c r="AB2876" i="11"/>
  <c r="AB2877" i="11"/>
  <c r="AC2877" i="11" s="1"/>
  <c r="AB2878" i="11"/>
  <c r="AB2879" i="11"/>
  <c r="AB2880" i="11"/>
  <c r="AB2881" i="11"/>
  <c r="AB2882" i="11"/>
  <c r="AB2883" i="11"/>
  <c r="AC2883" i="11" s="1"/>
  <c r="AB2884" i="11"/>
  <c r="AB2885" i="11"/>
  <c r="AB2886" i="11"/>
  <c r="AB2887" i="11"/>
  <c r="AC2887" i="11" s="1"/>
  <c r="AB2888" i="11"/>
  <c r="AB2889" i="11"/>
  <c r="AB2890" i="11"/>
  <c r="AC2890" i="11" s="1"/>
  <c r="AB2891" i="11"/>
  <c r="AB2892" i="11"/>
  <c r="AB2893" i="11"/>
  <c r="AC2893" i="11" s="1"/>
  <c r="AB2894" i="11"/>
  <c r="AB2895" i="11"/>
  <c r="AC2895" i="11" s="1"/>
  <c r="AB2896" i="11"/>
  <c r="AB2897" i="11"/>
  <c r="AB2898" i="11"/>
  <c r="AB2899" i="11"/>
  <c r="AB2900" i="11"/>
  <c r="AB2901" i="11"/>
  <c r="AB2902" i="11"/>
  <c r="AB2903" i="11"/>
  <c r="AB2904" i="11"/>
  <c r="AB2905" i="11"/>
  <c r="AB2906" i="11"/>
  <c r="AB2907" i="11"/>
  <c r="AC2907" i="11" s="1"/>
  <c r="AB2908" i="11"/>
  <c r="AB2909" i="11"/>
  <c r="AB2910" i="11"/>
  <c r="AB2911" i="11"/>
  <c r="AB2912" i="11"/>
  <c r="AB2913" i="11"/>
  <c r="AC2913" i="11" s="1"/>
  <c r="AB2914" i="11"/>
  <c r="AB2915" i="11"/>
  <c r="AB2916" i="11"/>
  <c r="AB2917" i="11"/>
  <c r="AC2917" i="11" s="1"/>
  <c r="AB2918" i="11"/>
  <c r="AB2919" i="11"/>
  <c r="AC2919" i="11" s="1"/>
  <c r="AB2920" i="11"/>
  <c r="AB2921" i="11"/>
  <c r="AB2922" i="11"/>
  <c r="AB2923" i="11"/>
  <c r="AB2924" i="11"/>
  <c r="AB2925" i="11"/>
  <c r="AB2926" i="11"/>
  <c r="AC2926" i="11" s="1"/>
  <c r="AB2927" i="11"/>
  <c r="AB2928" i="11"/>
  <c r="AB2929" i="11"/>
  <c r="AC2929" i="11" s="1"/>
  <c r="AB2930" i="11"/>
  <c r="AB2931" i="11"/>
  <c r="AC2931" i="11" s="1"/>
  <c r="AB2932" i="11"/>
  <c r="AB2933" i="11"/>
  <c r="AB2934" i="11"/>
  <c r="AB2935" i="11"/>
  <c r="AB2936" i="11"/>
  <c r="AB2937" i="11"/>
  <c r="AB2938" i="11"/>
  <c r="AB2939" i="11"/>
  <c r="AB2940" i="11"/>
  <c r="AB2941" i="11"/>
  <c r="AC2941" i="11" s="1"/>
  <c r="AB2942" i="11"/>
  <c r="AC2942" i="11" s="1"/>
  <c r="AB2943" i="11"/>
  <c r="AC2943" i="11" s="1"/>
  <c r="AB2944" i="11"/>
  <c r="AB2945" i="11"/>
  <c r="AB2946" i="11"/>
  <c r="AB2947" i="11"/>
  <c r="AB2948" i="11"/>
  <c r="AB2949" i="11"/>
  <c r="AB2950" i="11"/>
  <c r="AB2951" i="11"/>
  <c r="AB2952" i="11"/>
  <c r="AB2953" i="11"/>
  <c r="AC2953" i="11" s="1"/>
  <c r="AB2954" i="11"/>
  <c r="AB2955" i="11"/>
  <c r="AC2955" i="11" s="1"/>
  <c r="AB2956" i="11"/>
  <c r="AC2956" i="11" s="1"/>
  <c r="AB2957" i="11"/>
  <c r="AB2958" i="11"/>
  <c r="AB2959" i="11"/>
  <c r="AB2960" i="11"/>
  <c r="AB2961" i="11"/>
  <c r="AB2962" i="11"/>
  <c r="AB2963" i="11"/>
  <c r="AB2964" i="11"/>
  <c r="AB2965" i="11"/>
  <c r="AC2965" i="11" s="1"/>
  <c r="AB2966" i="11"/>
  <c r="AB2967" i="11"/>
  <c r="AC2967" i="11" s="1"/>
  <c r="AB2968" i="11"/>
  <c r="AB2969" i="11"/>
  <c r="AC2969" i="11" s="1"/>
  <c r="AB2970" i="11"/>
  <c r="AB2971" i="11"/>
  <c r="AB2972" i="11"/>
  <c r="AB2973" i="11"/>
  <c r="AB2974" i="11"/>
  <c r="AB2975" i="11"/>
  <c r="AB2976" i="11"/>
  <c r="AB2977" i="11"/>
  <c r="AC2977" i="11" s="1"/>
  <c r="AB2978" i="11"/>
  <c r="AC2978" i="11" s="1"/>
  <c r="AB2979" i="11"/>
  <c r="AC2979" i="11" s="1"/>
  <c r="AB2980" i="11"/>
  <c r="AB2981" i="11"/>
  <c r="AB2982" i="11"/>
  <c r="AC2982" i="11" s="1"/>
  <c r="AB2983" i="11"/>
  <c r="AB2984" i="11"/>
  <c r="AB2985" i="11"/>
  <c r="AB2986" i="11"/>
  <c r="AB2987" i="11"/>
  <c r="AB2988" i="11"/>
  <c r="AB2989" i="11"/>
  <c r="AB2990" i="11"/>
  <c r="AB2991" i="11"/>
  <c r="AC2991" i="11" s="1"/>
  <c r="AB2992" i="11"/>
  <c r="AC2992" i="11" s="1"/>
  <c r="AB2993" i="11"/>
  <c r="AB2994" i="11"/>
  <c r="AB2995" i="11"/>
  <c r="AC2995" i="11" s="1"/>
  <c r="AB2996" i="11"/>
  <c r="AB2997" i="11"/>
  <c r="AB2998" i="11"/>
  <c r="AB2999" i="11"/>
  <c r="AB3000" i="11"/>
  <c r="AB3001" i="11"/>
  <c r="AC3001" i="11" s="1"/>
  <c r="AB3002" i="11"/>
  <c r="AB3003" i="11"/>
  <c r="AC3003" i="11" s="1"/>
  <c r="AB3004" i="11"/>
  <c r="AB3005" i="11"/>
  <c r="AC3005" i="11" s="1"/>
  <c r="AB3006" i="11"/>
  <c r="AB3007" i="11"/>
  <c r="AB3008" i="11"/>
  <c r="AB3009" i="11"/>
  <c r="AB3010" i="11"/>
  <c r="AB3011" i="11"/>
  <c r="AB3012" i="11"/>
  <c r="AB3013" i="11"/>
  <c r="AB3014" i="11"/>
  <c r="AB3015" i="11"/>
  <c r="AC3015" i="11" s="1"/>
  <c r="AB3016" i="11"/>
  <c r="AB3017" i="11"/>
  <c r="AB3018" i="11"/>
  <c r="AC3018" i="11" s="1"/>
  <c r="AB3019" i="11"/>
  <c r="AB3020" i="11"/>
  <c r="AB3021" i="11"/>
  <c r="AC3021" i="11" s="1"/>
  <c r="AB3022" i="11"/>
  <c r="AB3023" i="11"/>
  <c r="AB3024" i="11"/>
  <c r="AB3025" i="11"/>
  <c r="AC3025" i="11" s="1"/>
  <c r="AB3026" i="11"/>
  <c r="AB3027" i="11"/>
  <c r="AC3027" i="11" s="1"/>
  <c r="AB3028" i="11"/>
  <c r="AB3029" i="11"/>
  <c r="AB3030" i="11"/>
  <c r="AB3031" i="11"/>
  <c r="AC3031" i="11" s="1"/>
  <c r="AB3032" i="11"/>
  <c r="AB3033" i="11"/>
  <c r="AB3034" i="11"/>
  <c r="AC3034" i="11" s="1"/>
  <c r="AB3035" i="11"/>
  <c r="AB3036" i="11"/>
  <c r="AB3037" i="11"/>
  <c r="AC3037" i="11" s="1"/>
  <c r="AB3038" i="11"/>
  <c r="AB3039" i="11"/>
  <c r="AC3039" i="11" s="1"/>
  <c r="AB3040" i="11"/>
  <c r="AB3041" i="11"/>
  <c r="AB3042" i="11"/>
  <c r="AB3043" i="11"/>
  <c r="AB3044" i="11"/>
  <c r="AB3045" i="11"/>
  <c r="AB3046" i="11"/>
  <c r="AB3047" i="11"/>
  <c r="AB3048" i="11"/>
  <c r="AB3049" i="11"/>
  <c r="AC3049" i="11" s="1"/>
  <c r="AB3050" i="11"/>
  <c r="AB3051" i="11"/>
  <c r="AC3051" i="11" s="1"/>
  <c r="AB3052" i="11"/>
  <c r="AB3053" i="11"/>
  <c r="AB3054" i="11"/>
  <c r="AB3055" i="11"/>
  <c r="AB3056" i="11"/>
  <c r="AB3057" i="11"/>
  <c r="AC3057" i="11" s="1"/>
  <c r="AB3058" i="11"/>
  <c r="AB3059" i="11"/>
  <c r="AB3060" i="11"/>
  <c r="AB3061" i="11"/>
  <c r="AC3061" i="11" s="1"/>
  <c r="AB3062" i="11"/>
  <c r="AB3063" i="11"/>
  <c r="AC3063" i="11" s="1"/>
  <c r="AB3064" i="11"/>
  <c r="AB3065" i="11"/>
  <c r="AB3066" i="11"/>
  <c r="AB3067" i="11"/>
  <c r="AB3068" i="11"/>
  <c r="AB3069" i="11"/>
  <c r="AB3070" i="11"/>
  <c r="AC3070" i="11" s="1"/>
  <c r="AB3071" i="11"/>
  <c r="AB3072" i="11"/>
  <c r="AB3073" i="11"/>
  <c r="AC3073" i="11" s="1"/>
  <c r="AB3074" i="11"/>
  <c r="AB3075" i="11"/>
  <c r="AC3075" i="11" s="1"/>
  <c r="AB3076" i="11"/>
  <c r="AB3077" i="11"/>
  <c r="AB3078" i="11"/>
  <c r="AB3079" i="11"/>
  <c r="AB3080" i="11"/>
  <c r="AB3081" i="11"/>
  <c r="AB3082" i="11"/>
  <c r="AB3083" i="11"/>
  <c r="AB3084" i="11"/>
  <c r="AB3085" i="11"/>
  <c r="AC3085" i="11" s="1"/>
  <c r="AB3086" i="11"/>
  <c r="AC3086" i="11" s="1"/>
  <c r="AB3087" i="11"/>
  <c r="AC3087" i="11" s="1"/>
  <c r="AB3088" i="11"/>
  <c r="AB3089" i="11"/>
  <c r="AB3090" i="11"/>
  <c r="AB3091" i="11"/>
  <c r="AB3092" i="11"/>
  <c r="AB3093" i="11"/>
  <c r="AB3094" i="11"/>
  <c r="AB3095" i="11"/>
  <c r="AB3096" i="11"/>
  <c r="AB3097" i="11"/>
  <c r="AB3098" i="11"/>
  <c r="AB3099" i="11"/>
  <c r="AC3099" i="11" s="1"/>
  <c r="AB3100" i="11"/>
  <c r="AC3100" i="11" s="1"/>
  <c r="AB3101" i="11"/>
  <c r="AB3102" i="11"/>
  <c r="AB3103" i="11"/>
  <c r="AB3104" i="11"/>
  <c r="AB3105" i="11"/>
  <c r="AB3106" i="11"/>
  <c r="AB3107" i="11"/>
  <c r="AB3108" i="11"/>
  <c r="AB3109" i="11"/>
  <c r="AC3109" i="11" s="1"/>
  <c r="AB3110" i="11"/>
  <c r="AB3111" i="11"/>
  <c r="AC3111" i="11" s="1"/>
  <c r="AB3112" i="11"/>
  <c r="AB3113" i="11"/>
  <c r="AC3113" i="11" s="1"/>
  <c r="AB3114" i="11"/>
  <c r="AB3115" i="11"/>
  <c r="AB3116" i="11"/>
  <c r="AB3117" i="11"/>
  <c r="AB3118" i="11"/>
  <c r="AB3119" i="11"/>
  <c r="AB3120" i="11"/>
  <c r="AB3121" i="11"/>
  <c r="AC3121" i="11" s="1"/>
  <c r="AB3122" i="11"/>
  <c r="AC3122" i="11" s="1"/>
  <c r="AB3123" i="11"/>
  <c r="AC3123" i="11" s="1"/>
  <c r="AB3124" i="11"/>
  <c r="AB3125" i="11"/>
  <c r="AB3126" i="11"/>
  <c r="AC3126" i="11" s="1"/>
  <c r="AB3127" i="11"/>
  <c r="AB3128" i="11"/>
  <c r="AB3129" i="11"/>
  <c r="AB3130" i="11"/>
  <c r="AB3131" i="11"/>
  <c r="AB3132" i="11"/>
  <c r="AB3133" i="11"/>
  <c r="AC3133" i="11" s="1"/>
  <c r="AB3134" i="11"/>
  <c r="AB3135" i="11"/>
  <c r="AC3135" i="11" s="1"/>
  <c r="AB3136" i="11"/>
  <c r="AC3136" i="11" s="1"/>
  <c r="AB3137" i="11"/>
  <c r="AB3138" i="11"/>
  <c r="AB3139" i="11"/>
  <c r="AC3139" i="11" s="1"/>
  <c r="AB3140" i="11"/>
  <c r="AB3141" i="11"/>
  <c r="AB3142" i="11"/>
  <c r="AB3143" i="11"/>
  <c r="AB3144" i="11"/>
  <c r="AB3145" i="11"/>
  <c r="AC3145" i="11" s="1"/>
  <c r="AB3146" i="11"/>
  <c r="AB3147" i="11"/>
  <c r="AC3147" i="11" s="1"/>
  <c r="AB3148" i="11"/>
  <c r="AB3149" i="11"/>
  <c r="AC3149" i="11" s="1"/>
  <c r="AB3150" i="11"/>
  <c r="AB3151" i="11"/>
  <c r="AB3152" i="11"/>
  <c r="AB3153" i="11"/>
  <c r="AB3154" i="11"/>
  <c r="AB3155" i="11"/>
  <c r="AB3156" i="11"/>
  <c r="AB3157" i="11"/>
  <c r="AC3157" i="11" s="1"/>
  <c r="AB3158" i="11"/>
  <c r="AB3159" i="11"/>
  <c r="AC3159" i="11" s="1"/>
  <c r="AB3160" i="11"/>
  <c r="AB3161" i="11"/>
  <c r="AB3162" i="11"/>
  <c r="AC3162" i="11" s="1"/>
  <c r="AB3163" i="11"/>
  <c r="AB3164" i="11"/>
  <c r="AB3165" i="11"/>
  <c r="AC3165" i="11" s="1"/>
  <c r="AB3166" i="11"/>
  <c r="AB3167" i="11"/>
  <c r="AB3168" i="11"/>
  <c r="AB3169" i="11"/>
  <c r="AC3169" i="11" s="1"/>
  <c r="AB3170" i="11"/>
  <c r="AB3171" i="11"/>
  <c r="AC3171" i="11" s="1"/>
  <c r="AB3172" i="11"/>
  <c r="AB3173" i="11"/>
  <c r="AB3174" i="11"/>
  <c r="AB3175" i="11"/>
  <c r="AC3175" i="11" s="1"/>
  <c r="AB3176" i="11"/>
  <c r="AB3177" i="11"/>
  <c r="AB3178" i="11"/>
  <c r="AC3178" i="11" s="1"/>
  <c r="AB3179" i="11"/>
  <c r="AB3180" i="11"/>
  <c r="AB3181" i="11"/>
  <c r="AC3181" i="11" s="1"/>
  <c r="AB3182" i="11"/>
  <c r="AB3183" i="11"/>
  <c r="AC3183" i="11" s="1"/>
  <c r="AB3184" i="11"/>
  <c r="AB3185" i="11"/>
  <c r="AB3186" i="11"/>
  <c r="AB3187" i="11"/>
  <c r="AB3188" i="11"/>
  <c r="AB3189" i="11"/>
  <c r="AB3190" i="11"/>
  <c r="AB3191" i="11"/>
  <c r="AB3192" i="11"/>
  <c r="AB3193" i="11"/>
  <c r="AC3193" i="11" s="1"/>
  <c r="AB3194" i="11"/>
  <c r="AB3195" i="11"/>
  <c r="AC3195" i="11" s="1"/>
  <c r="AB3196" i="11"/>
  <c r="AB3197" i="11"/>
  <c r="AB3198" i="11"/>
  <c r="AB3199" i="11"/>
  <c r="AB3200" i="11"/>
  <c r="AB3201" i="11"/>
  <c r="AC3201" i="11" s="1"/>
  <c r="AB3202" i="11"/>
  <c r="AB3203" i="11"/>
  <c r="AB3204" i="11"/>
  <c r="AB3205" i="11"/>
  <c r="AC3205" i="11" s="1"/>
  <c r="AB3206" i="11"/>
  <c r="AB3207" i="11"/>
  <c r="AC3207" i="11" s="1"/>
  <c r="AB3208" i="11"/>
  <c r="AB3209" i="11"/>
  <c r="AB3210" i="11"/>
  <c r="AB3211" i="11"/>
  <c r="AB3212" i="11"/>
  <c r="AB3213" i="11"/>
  <c r="AB3214" i="11"/>
  <c r="AC3214" i="11" s="1"/>
  <c r="AB3215" i="11"/>
  <c r="AB3216" i="11"/>
  <c r="AB3217" i="11"/>
  <c r="AC3217" i="11" s="1"/>
  <c r="AB3218" i="11"/>
  <c r="AB3219" i="11"/>
  <c r="AC3219" i="11" s="1"/>
  <c r="AB3220" i="11"/>
  <c r="AB3221" i="11"/>
  <c r="AB3222" i="11"/>
  <c r="AB3223" i="11"/>
  <c r="AB3224" i="11"/>
  <c r="AB3225" i="11"/>
  <c r="AB3226" i="11"/>
  <c r="AB3227" i="11"/>
  <c r="AB3228" i="11"/>
  <c r="AB3229" i="11"/>
  <c r="AC3229" i="11" s="1"/>
  <c r="AB3230" i="11"/>
  <c r="AC3230" i="11" s="1"/>
  <c r="AB3231" i="11"/>
  <c r="AC3231" i="11" s="1"/>
  <c r="AB3232" i="11"/>
  <c r="AB3233" i="11"/>
  <c r="AB3234" i="11"/>
  <c r="AB3235" i="11"/>
  <c r="AB3236" i="11"/>
  <c r="AB3237" i="11"/>
  <c r="AB3238" i="11"/>
  <c r="AB3239" i="11"/>
  <c r="AB3240" i="11"/>
  <c r="AB3241" i="11"/>
  <c r="AC3241" i="11" s="1"/>
  <c r="AB3242" i="11"/>
  <c r="AB3243" i="11"/>
  <c r="AC3243" i="11" s="1"/>
  <c r="AB3244" i="11"/>
  <c r="AC3244" i="11" s="1"/>
  <c r="AB3245" i="11"/>
  <c r="AB3246" i="11"/>
  <c r="AB3247" i="11"/>
  <c r="AB3248" i="11"/>
  <c r="AB3249" i="11"/>
  <c r="AB3250" i="11"/>
  <c r="AB3251" i="11"/>
  <c r="AB3252" i="11"/>
  <c r="AB3253" i="11"/>
  <c r="AC3253" i="11" s="1"/>
  <c r="AB3254" i="11"/>
  <c r="AB3255" i="11"/>
  <c r="AC3255" i="11" s="1"/>
  <c r="AB3256" i="11"/>
  <c r="AB3257" i="11"/>
  <c r="AC3257" i="11" s="1"/>
  <c r="AB3258" i="11"/>
  <c r="AB3259" i="11"/>
  <c r="AB3260" i="11"/>
  <c r="AB3261" i="11"/>
  <c r="AB3262" i="11"/>
  <c r="AB3263" i="11"/>
  <c r="AB3264" i="11"/>
  <c r="AB3265" i="11"/>
  <c r="AB3266" i="11"/>
  <c r="AC3266" i="11" s="1"/>
  <c r="AB3267" i="11"/>
  <c r="AC3267" i="11" s="1"/>
  <c r="AB3268" i="11"/>
  <c r="AB3269" i="11"/>
  <c r="AB3270" i="11"/>
  <c r="AC3270" i="11" s="1"/>
  <c r="AB3271" i="11"/>
  <c r="AB3272" i="11"/>
  <c r="AB3273" i="11"/>
  <c r="AB3274" i="11"/>
  <c r="AB3275" i="11"/>
  <c r="AB3276" i="11"/>
  <c r="AB3277" i="11"/>
  <c r="AC3277" i="11" s="1"/>
  <c r="AB3278" i="11"/>
  <c r="AB3279" i="11"/>
  <c r="AC3279" i="11" s="1"/>
  <c r="AB3280" i="11"/>
  <c r="AC3280" i="11" s="1"/>
  <c r="AB3281" i="11"/>
  <c r="AB3282" i="11"/>
  <c r="AB3283" i="11"/>
  <c r="AC3283" i="11" s="1"/>
  <c r="AB3284" i="11"/>
  <c r="AB3285" i="11"/>
  <c r="AB3286" i="11"/>
  <c r="AB3287" i="11"/>
  <c r="AB3288" i="11"/>
  <c r="AB3289" i="11"/>
  <c r="AC3289" i="11" s="1"/>
  <c r="AB3290" i="11"/>
  <c r="AB3291" i="11"/>
  <c r="AC3291" i="11" s="1"/>
  <c r="AB3292" i="11"/>
  <c r="AB3293" i="11"/>
  <c r="AC3293" i="11" s="1"/>
  <c r="AB3294" i="11"/>
  <c r="AB3295" i="11"/>
  <c r="AB3296" i="11"/>
  <c r="AB3297" i="11"/>
  <c r="AC3297" i="11" s="1"/>
  <c r="AB3298" i="11"/>
  <c r="AB3299" i="11"/>
  <c r="AB3300" i="11"/>
  <c r="AB3301" i="11"/>
  <c r="AC3301" i="11" s="1"/>
  <c r="AB3302" i="11"/>
  <c r="AB3303" i="11"/>
  <c r="AC3303" i="11" s="1"/>
  <c r="AB3304" i="11"/>
  <c r="AB3305" i="11"/>
  <c r="AB3306" i="11"/>
  <c r="AC3306" i="11" s="1"/>
  <c r="AB3307" i="11"/>
  <c r="AB3308" i="11"/>
  <c r="AB3309" i="11"/>
  <c r="AC3309" i="11" s="1"/>
  <c r="AB3310" i="11"/>
  <c r="AB3311" i="11"/>
  <c r="AB3312" i="11"/>
  <c r="AB3313" i="11"/>
  <c r="AC3313" i="11" s="1"/>
  <c r="AB3314" i="11"/>
  <c r="AB3315" i="11"/>
  <c r="AC3315" i="11" s="1"/>
  <c r="AB3316" i="11"/>
  <c r="AB3317" i="11"/>
  <c r="AB3318" i="11"/>
  <c r="AB3319" i="11"/>
  <c r="AC3319" i="11" s="1"/>
  <c r="AB3320" i="11"/>
  <c r="AB3321" i="11"/>
  <c r="AB3322" i="11"/>
  <c r="AC3322" i="11" s="1"/>
  <c r="AB3323" i="11"/>
  <c r="AB3324" i="11"/>
  <c r="AB3325" i="11"/>
  <c r="AC3325" i="11" s="1"/>
  <c r="AB3326" i="11"/>
  <c r="AB3327" i="11"/>
  <c r="AC3327" i="11" s="1"/>
  <c r="AB3328" i="11"/>
  <c r="AB3329" i="11"/>
  <c r="AB3330" i="11"/>
  <c r="AB3331" i="11"/>
  <c r="AB3332" i="11"/>
  <c r="AB3333" i="11"/>
  <c r="AB3334" i="11"/>
  <c r="AB3335" i="11"/>
  <c r="AB3336" i="11"/>
  <c r="AB3337" i="11"/>
  <c r="AC3337" i="11" s="1"/>
  <c r="AB3338" i="11"/>
  <c r="AB3339" i="11"/>
  <c r="AC3339" i="11" s="1"/>
  <c r="AB3340" i="11"/>
  <c r="AB3341" i="11"/>
  <c r="AB3342" i="11"/>
  <c r="AB3343" i="11"/>
  <c r="AB3344" i="11"/>
  <c r="AB3345" i="11"/>
  <c r="AC3345" i="11" s="1"/>
  <c r="AB3346" i="11"/>
  <c r="AB3347" i="11"/>
  <c r="AB3348" i="11"/>
  <c r="AC3348" i="11" s="1"/>
  <c r="AB3349" i="11"/>
  <c r="AC3349" i="11" s="1"/>
  <c r="AB3350" i="11"/>
  <c r="AB3351" i="11"/>
  <c r="AC3351" i="11" s="1"/>
  <c r="AB3352" i="11"/>
  <c r="AB3353" i="11"/>
  <c r="AB3354" i="11"/>
  <c r="AB3355" i="11"/>
  <c r="AB3356" i="11"/>
  <c r="AB3357" i="11"/>
  <c r="AB3358" i="11"/>
  <c r="AC3358" i="11" s="1"/>
  <c r="AB3359" i="11"/>
  <c r="AB3360" i="11"/>
  <c r="AB3361" i="11"/>
  <c r="AC3361" i="11" s="1"/>
  <c r="AB3362" i="11"/>
  <c r="AB3363" i="11"/>
  <c r="AC3363" i="11" s="1"/>
  <c r="AB3364" i="11"/>
  <c r="AB3365" i="11"/>
  <c r="AB3366" i="11"/>
  <c r="AB3367" i="11"/>
  <c r="AB3368" i="11"/>
  <c r="AB3369" i="11"/>
  <c r="AB3370" i="11"/>
  <c r="AB3371" i="11"/>
  <c r="AB3372" i="11"/>
  <c r="AB3373" i="11"/>
  <c r="AC3373" i="11" s="1"/>
  <c r="AB3374" i="11"/>
  <c r="AC3374" i="11" s="1"/>
  <c r="AB3375" i="11"/>
  <c r="AC3375" i="11" s="1"/>
  <c r="AB3376" i="11"/>
  <c r="AB3377" i="11"/>
  <c r="AB3378" i="11"/>
  <c r="AB3379" i="11"/>
  <c r="AB3380" i="11"/>
  <c r="AB3381" i="11"/>
  <c r="AB3382" i="11"/>
  <c r="AB3383" i="11"/>
  <c r="AB3384" i="11"/>
  <c r="AC3384" i="11" s="1"/>
  <c r="AB3385" i="11"/>
  <c r="AC3385" i="11" s="1"/>
  <c r="AB3386" i="11"/>
  <c r="AB3387" i="11"/>
  <c r="AC3387" i="11" s="1"/>
  <c r="AB3388" i="11"/>
  <c r="AC3388" i="11" s="1"/>
  <c r="AB3389" i="11"/>
  <c r="AB3390" i="11"/>
  <c r="AB3391" i="11"/>
  <c r="AB3392" i="11"/>
  <c r="AB3393" i="11"/>
  <c r="AB3394" i="11"/>
  <c r="AB3395" i="11"/>
  <c r="AB3396" i="11"/>
  <c r="AB3397" i="11"/>
  <c r="AC3397" i="11" s="1"/>
  <c r="AB3398" i="11"/>
  <c r="AB3399" i="11"/>
  <c r="AC3399" i="11" s="1"/>
  <c r="AB3400" i="11"/>
  <c r="AB3401" i="11"/>
  <c r="AC3401" i="11" s="1"/>
  <c r="AB3402" i="11"/>
  <c r="AB3403" i="11"/>
  <c r="AB3404" i="11"/>
  <c r="AB3405" i="11"/>
  <c r="AB3406" i="11"/>
  <c r="AB3407" i="11"/>
  <c r="AB3408" i="11"/>
  <c r="AB3409" i="11"/>
  <c r="AB3410" i="11"/>
  <c r="AC3410" i="11" s="1"/>
  <c r="AB3411" i="11"/>
  <c r="AC3411" i="11" s="1"/>
  <c r="AB3412" i="11"/>
  <c r="AB3413" i="11"/>
  <c r="AB3414" i="11"/>
  <c r="AC3414" i="11" s="1"/>
  <c r="AB3415" i="11"/>
  <c r="AB3416" i="11"/>
  <c r="AB3417" i="11"/>
  <c r="AB3418" i="11"/>
  <c r="AB3419" i="11"/>
  <c r="AB3420" i="11"/>
  <c r="AB3421" i="11"/>
  <c r="AC3421" i="11" s="1"/>
  <c r="AB3422" i="11"/>
  <c r="AB3423" i="11"/>
  <c r="AC3423" i="11" s="1"/>
  <c r="AB3424" i="11"/>
  <c r="AC3424" i="11" s="1"/>
  <c r="AB3425" i="11"/>
  <c r="AB3426" i="11"/>
  <c r="AB3427" i="11"/>
  <c r="AC3427" i="11" s="1"/>
  <c r="AB3428" i="11"/>
  <c r="AB3429" i="11"/>
  <c r="AB3430" i="11"/>
  <c r="AB3431" i="11"/>
  <c r="AB3432" i="11"/>
  <c r="AB3433" i="11"/>
  <c r="AC3433" i="11" s="1"/>
  <c r="AB3434" i="11"/>
  <c r="AB3435" i="11"/>
  <c r="AC3435" i="11" s="1"/>
  <c r="AB3436" i="11"/>
  <c r="AB3437" i="11"/>
  <c r="AC3437" i="11" s="1"/>
  <c r="AB3438" i="11"/>
  <c r="AB3439" i="11"/>
  <c r="AB3440" i="11"/>
  <c r="AB3441" i="11"/>
  <c r="AC3441" i="11" s="1"/>
  <c r="AB3442" i="11"/>
  <c r="AB3443" i="11"/>
  <c r="AB3444" i="11"/>
  <c r="AB3445" i="11"/>
  <c r="AC3445" i="11" s="1"/>
  <c r="AB3446" i="11"/>
  <c r="AB3447" i="11"/>
  <c r="AC3447" i="11" s="1"/>
  <c r="AB3448" i="11"/>
  <c r="AB3449" i="11"/>
  <c r="AB3450" i="11"/>
  <c r="AC3450" i="11" s="1"/>
  <c r="AB3451" i="11"/>
  <c r="AB3452" i="11"/>
  <c r="AB3453" i="11"/>
  <c r="AC3453" i="11" s="1"/>
  <c r="AB3454" i="11"/>
  <c r="AB3455" i="11"/>
  <c r="AB3456" i="11"/>
  <c r="AB3457" i="11"/>
  <c r="AB3458" i="11"/>
  <c r="AB3459" i="11"/>
  <c r="AC3459" i="11" s="1"/>
  <c r="AB3460" i="11"/>
  <c r="AB3461" i="11"/>
  <c r="AB3462" i="11"/>
  <c r="AB3463" i="11"/>
  <c r="AC3463" i="11" s="1"/>
  <c r="AB3464" i="11"/>
  <c r="AB3465" i="11"/>
  <c r="AB3466" i="11"/>
  <c r="AC3466" i="11" s="1"/>
  <c r="AB3467" i="11"/>
  <c r="AB3468" i="11"/>
  <c r="AB3469" i="11"/>
  <c r="AC3469" i="11" s="1"/>
  <c r="AB3470" i="11"/>
  <c r="AB3471" i="11"/>
  <c r="AC3471" i="11" s="1"/>
  <c r="AB3472" i="11"/>
  <c r="AB3473" i="11"/>
  <c r="AB3474" i="11"/>
  <c r="AB3475" i="11"/>
  <c r="AB3476" i="11"/>
  <c r="AB3477" i="11"/>
  <c r="AB3478" i="11"/>
  <c r="AB3479" i="11"/>
  <c r="AB3480" i="11"/>
  <c r="AB3481" i="11"/>
  <c r="AB3482" i="11"/>
  <c r="AB3483" i="11"/>
  <c r="AC3483" i="11" s="1"/>
  <c r="AB3484" i="11"/>
  <c r="AB3485" i="11"/>
  <c r="AB3486" i="11"/>
  <c r="AB3487" i="11"/>
  <c r="AB3488" i="11"/>
  <c r="AB3489" i="11"/>
  <c r="AC3489" i="11" s="1"/>
  <c r="AB3490" i="11"/>
  <c r="AB3491" i="11"/>
  <c r="AB3492" i="11"/>
  <c r="AC3492" i="11" s="1"/>
  <c r="AB3493" i="11"/>
  <c r="AC3493" i="11" s="1"/>
  <c r="AB3494" i="11"/>
  <c r="AB3495" i="11"/>
  <c r="AC3495" i="11" s="1"/>
  <c r="AB3496" i="11"/>
  <c r="AB3497" i="11"/>
  <c r="AB3498" i="11"/>
  <c r="AB3499" i="11"/>
  <c r="AB3500" i="11"/>
  <c r="AB3501" i="11"/>
  <c r="AB3502" i="11"/>
  <c r="AC3502" i="11" s="1"/>
  <c r="AB3503" i="11"/>
  <c r="AB3504" i="11"/>
  <c r="AB3505" i="11"/>
  <c r="AC3505" i="11" s="1"/>
  <c r="AB3506" i="11"/>
  <c r="AB3507" i="11"/>
  <c r="AC3507" i="11" s="1"/>
  <c r="AB3508" i="11"/>
  <c r="AB3509" i="11"/>
  <c r="AB3510" i="11"/>
  <c r="AB3511" i="11"/>
  <c r="AB3512" i="11"/>
  <c r="AB3513" i="11"/>
  <c r="AB3514" i="11"/>
  <c r="AB3515" i="11"/>
  <c r="AB3516" i="11"/>
  <c r="AB3517" i="11"/>
  <c r="AC3517" i="11" s="1"/>
  <c r="AB3518" i="11"/>
  <c r="AC3518" i="11" s="1"/>
  <c r="AB3519" i="11"/>
  <c r="AC3519" i="11" s="1"/>
  <c r="AB3520" i="11"/>
  <c r="AB3521" i="11"/>
  <c r="AB3522" i="11"/>
  <c r="AB3523" i="11"/>
  <c r="AB3524" i="11"/>
  <c r="AB3525" i="11"/>
  <c r="AB3526" i="11"/>
  <c r="AB3527" i="11"/>
  <c r="AB3528" i="11"/>
  <c r="AC3528" i="11" s="1"/>
  <c r="AB3529" i="11"/>
  <c r="AB3530" i="11"/>
  <c r="AB3531" i="11"/>
  <c r="AC3531" i="11" s="1"/>
  <c r="AB3532" i="11"/>
  <c r="AC3532" i="11" s="1"/>
  <c r="AB3533" i="11"/>
  <c r="AB3534" i="11"/>
  <c r="AB3535" i="11"/>
  <c r="AB3536" i="11"/>
  <c r="AB3537" i="11"/>
  <c r="AB3538" i="11"/>
  <c r="AB3539" i="11"/>
  <c r="AB3540" i="11"/>
  <c r="AB3541" i="11"/>
  <c r="AC3541" i="11" s="1"/>
  <c r="AB3542" i="11"/>
  <c r="AB3543" i="11"/>
  <c r="AC3543" i="11" s="1"/>
  <c r="AB3544" i="11"/>
  <c r="AB3545" i="11"/>
  <c r="AC3545" i="11" s="1"/>
  <c r="AB3546" i="11"/>
  <c r="AB3547" i="11"/>
  <c r="AB3548" i="11"/>
  <c r="AB3549" i="11"/>
  <c r="AB3550" i="11"/>
  <c r="AB3551" i="11"/>
  <c r="AB3552" i="11"/>
  <c r="AB3553" i="11"/>
  <c r="AC3553" i="11" s="1"/>
  <c r="AB3554" i="11"/>
  <c r="AC3554" i="11" s="1"/>
  <c r="AB3555" i="11"/>
  <c r="AC3555" i="11" s="1"/>
  <c r="AB3556" i="11"/>
  <c r="AB3557" i="11"/>
  <c r="AB3558" i="11"/>
  <c r="AC3558" i="11" s="1"/>
  <c r="AB3559" i="11"/>
  <c r="AB3560" i="11"/>
  <c r="AB3561" i="11"/>
  <c r="AB3562" i="11"/>
  <c r="AB3563" i="11"/>
  <c r="AB3564" i="11"/>
  <c r="AB3565" i="11"/>
  <c r="AC3565" i="11" s="1"/>
  <c r="AB3566" i="11"/>
  <c r="AB3567" i="11"/>
  <c r="AC3567" i="11" s="1"/>
  <c r="AB3568" i="11"/>
  <c r="AC3568" i="11" s="1"/>
  <c r="AC9" i="11"/>
  <c r="AC10" i="11"/>
  <c r="AC11" i="11"/>
  <c r="AC12" i="11"/>
  <c r="AC14" i="11"/>
  <c r="AC20" i="11"/>
  <c r="AC21" i="11"/>
  <c r="AC22" i="11"/>
  <c r="AC23" i="11"/>
  <c r="AC24" i="11"/>
  <c r="AC26" i="11"/>
  <c r="AC31" i="11"/>
  <c r="AC32" i="11"/>
  <c r="AC35" i="11"/>
  <c r="AC36" i="11"/>
  <c r="AC38" i="11"/>
  <c r="AC41" i="11"/>
  <c r="AC42" i="11"/>
  <c r="AC44" i="11"/>
  <c r="AC46" i="11"/>
  <c r="AC47" i="11"/>
  <c r="AC48" i="11"/>
  <c r="AC50" i="11"/>
  <c r="AC55" i="11"/>
  <c r="AC56" i="11"/>
  <c r="AC58" i="11"/>
  <c r="AC59" i="11"/>
  <c r="AC60" i="11"/>
  <c r="AC64" i="11"/>
  <c r="AC67" i="11"/>
  <c r="AC68" i="11"/>
  <c r="AC71" i="11"/>
  <c r="AC72" i="11"/>
  <c r="AC76" i="11"/>
  <c r="AC80" i="11"/>
  <c r="AC81" i="11"/>
  <c r="AC83" i="11"/>
  <c r="AC84" i="11"/>
  <c r="AC86" i="11"/>
  <c r="AC89" i="11"/>
  <c r="AC91" i="11"/>
  <c r="AC92" i="11"/>
  <c r="AC94" i="11"/>
  <c r="AC95" i="11"/>
  <c r="AC96" i="11"/>
  <c r="AC98" i="11"/>
  <c r="AC101" i="11"/>
  <c r="AC102" i="11"/>
  <c r="AC104" i="11"/>
  <c r="AC106" i="11"/>
  <c r="AC107" i="11"/>
  <c r="AC108" i="11"/>
  <c r="AC110" i="11"/>
  <c r="AC112" i="11"/>
  <c r="AC114" i="11"/>
  <c r="AC116" i="11"/>
  <c r="AC119" i="11"/>
  <c r="AC120" i="11"/>
  <c r="AC124" i="11"/>
  <c r="AC125" i="11"/>
  <c r="AC126" i="11"/>
  <c r="AC127" i="11"/>
  <c r="AC128" i="11"/>
  <c r="AC129" i="11"/>
  <c r="AC130" i="11"/>
  <c r="AC131" i="11"/>
  <c r="AC132" i="11"/>
  <c r="AC133" i="11"/>
  <c r="AC136" i="11"/>
  <c r="AC139" i="11"/>
  <c r="AC140" i="11"/>
  <c r="AC141" i="11"/>
  <c r="AC142" i="11"/>
  <c r="AC143" i="11"/>
  <c r="AC144" i="11"/>
  <c r="AC149" i="11"/>
  <c r="AC152" i="11"/>
  <c r="AC153" i="11"/>
  <c r="AC155" i="11"/>
  <c r="AC156" i="11"/>
  <c r="AC158" i="11"/>
  <c r="AC160" i="11"/>
  <c r="AC162" i="11"/>
  <c r="AC164" i="11"/>
  <c r="AC165" i="11"/>
  <c r="AC167" i="11"/>
  <c r="AC168" i="11"/>
  <c r="AC175" i="11"/>
  <c r="AC176" i="11"/>
  <c r="AC177" i="11"/>
  <c r="AC179" i="11"/>
  <c r="AC180" i="11"/>
  <c r="AC182" i="11"/>
  <c r="AC185" i="11"/>
  <c r="AC186" i="11"/>
  <c r="AC188" i="11"/>
  <c r="AC189" i="11"/>
  <c r="AC190" i="11"/>
  <c r="AC191" i="11"/>
  <c r="AC192" i="11"/>
  <c r="AC194" i="11"/>
  <c r="AC196" i="11"/>
  <c r="AC199" i="11"/>
  <c r="AC200" i="11"/>
  <c r="AC201" i="11"/>
  <c r="AC202" i="11"/>
  <c r="AC203" i="11"/>
  <c r="AC204" i="11"/>
  <c r="AC206" i="11"/>
  <c r="AC212" i="11"/>
  <c r="AC214" i="11"/>
  <c r="AC215" i="11"/>
  <c r="AC216" i="11"/>
  <c r="AC218" i="11"/>
  <c r="AC220" i="11"/>
  <c r="AC222" i="11"/>
  <c r="AC224" i="11"/>
  <c r="AC227" i="11"/>
  <c r="AC228" i="11"/>
  <c r="AC230" i="11"/>
  <c r="AC232" i="11"/>
  <c r="AC233" i="11"/>
  <c r="AC234" i="11"/>
  <c r="AC235" i="11"/>
  <c r="AC236" i="11"/>
  <c r="AC237" i="11"/>
  <c r="AC239" i="11"/>
  <c r="AC240" i="11"/>
  <c r="AC242" i="11"/>
  <c r="AC244" i="11"/>
  <c r="AC246" i="11"/>
  <c r="AC247" i="11"/>
  <c r="AC248" i="11"/>
  <c r="AC250" i="11"/>
  <c r="AC251" i="11"/>
  <c r="AC252" i="11"/>
  <c r="AC254" i="11"/>
  <c r="AC259" i="11"/>
  <c r="AC260" i="11"/>
  <c r="AC263" i="11"/>
  <c r="AC264" i="11"/>
  <c r="AC266" i="11"/>
  <c r="AC269" i="11"/>
  <c r="AC272" i="11"/>
  <c r="AC273" i="11"/>
  <c r="AC275" i="11"/>
  <c r="AC276" i="11"/>
  <c r="AC280" i="11"/>
  <c r="AC281" i="11"/>
  <c r="AC284" i="11"/>
  <c r="AC286" i="11"/>
  <c r="AC287" i="11"/>
  <c r="AC288" i="11"/>
  <c r="AC293" i="11"/>
  <c r="AC294" i="11"/>
  <c r="AC295" i="11"/>
  <c r="AC296" i="11"/>
  <c r="AC297" i="11"/>
  <c r="AC298" i="11"/>
  <c r="AC299" i="11"/>
  <c r="AC300" i="11"/>
  <c r="AC304" i="11"/>
  <c r="AC306" i="11"/>
  <c r="AC308" i="11"/>
  <c r="AC309" i="11"/>
  <c r="AC310" i="11"/>
  <c r="AC311" i="11"/>
  <c r="AC312" i="11"/>
  <c r="AC317" i="11"/>
  <c r="AC319" i="11"/>
  <c r="AC320" i="11"/>
  <c r="AC321" i="11"/>
  <c r="AC322" i="11"/>
  <c r="AC323" i="11"/>
  <c r="AC324" i="11"/>
  <c r="AC329" i="11"/>
  <c r="AC330" i="11"/>
  <c r="AC332" i="11"/>
  <c r="AC334" i="11"/>
  <c r="AC335" i="11"/>
  <c r="AC336" i="11"/>
  <c r="AC338" i="11"/>
  <c r="AC342" i="11"/>
  <c r="AC344" i="11"/>
  <c r="AC345" i="11"/>
  <c r="AC347" i="11"/>
  <c r="AC348" i="11"/>
  <c r="AC352" i="11"/>
  <c r="AC355" i="11"/>
  <c r="AC356" i="11"/>
  <c r="AC359" i="11"/>
  <c r="AC360" i="11"/>
  <c r="AC362" i="11"/>
  <c r="AC364" i="11"/>
  <c r="AC365" i="11"/>
  <c r="AC366" i="11"/>
  <c r="AC368" i="11"/>
  <c r="AC369" i="11"/>
  <c r="AC371" i="11"/>
  <c r="AC372" i="11"/>
  <c r="AC374" i="11"/>
  <c r="AC379" i="11"/>
  <c r="AC380" i="11"/>
  <c r="AC381" i="11"/>
  <c r="AC382" i="11"/>
  <c r="AC383" i="11"/>
  <c r="AC384" i="11"/>
  <c r="AC388" i="11"/>
  <c r="AC392" i="11"/>
  <c r="AC395" i="11"/>
  <c r="AC396" i="11"/>
  <c r="AC398" i="11"/>
  <c r="AC400" i="11"/>
  <c r="AC402" i="11"/>
  <c r="AC403" i="11"/>
  <c r="AC404" i="11"/>
  <c r="AC407" i="11"/>
  <c r="AC408" i="11"/>
  <c r="AC413" i="11"/>
  <c r="AC414" i="11"/>
  <c r="AC416" i="11"/>
  <c r="AC417" i="11"/>
  <c r="AC418" i="11"/>
  <c r="AC419" i="11"/>
  <c r="AC420" i="11"/>
  <c r="AC424" i="11"/>
  <c r="AC426" i="11"/>
  <c r="AC428" i="11"/>
  <c r="AC429" i="11"/>
  <c r="AC431" i="11"/>
  <c r="AC432" i="11"/>
  <c r="AC434" i="11"/>
  <c r="AC437" i="11"/>
  <c r="AC439" i="11"/>
  <c r="AC440" i="11"/>
  <c r="AC442" i="11"/>
  <c r="AC443" i="11"/>
  <c r="AC444" i="11"/>
  <c r="AC448" i="11"/>
  <c r="AC451" i="11"/>
  <c r="AC452" i="11"/>
  <c r="AC453" i="11"/>
  <c r="AC455" i="11"/>
  <c r="AC456" i="11"/>
  <c r="AC460" i="11"/>
  <c r="AC463" i="11"/>
  <c r="AC464" i="11"/>
  <c r="AC466" i="11"/>
  <c r="AC467" i="11"/>
  <c r="AC468" i="11"/>
  <c r="AC470" i="11"/>
  <c r="AC476" i="11"/>
  <c r="AC479" i="11"/>
  <c r="AC480" i="11"/>
  <c r="AC482" i="11"/>
  <c r="AC484" i="11"/>
  <c r="AC486" i="11"/>
  <c r="AC487" i="11"/>
  <c r="AC488" i="11"/>
  <c r="AC490" i="11"/>
  <c r="AC491" i="11"/>
  <c r="AC492" i="11"/>
  <c r="AC496" i="11"/>
  <c r="AC497" i="11"/>
  <c r="AC499" i="11"/>
  <c r="AC500" i="11"/>
  <c r="AC502" i="11"/>
  <c r="AC503" i="11"/>
  <c r="AC504" i="11"/>
  <c r="AC509" i="11"/>
  <c r="AC512" i="11"/>
  <c r="AC515" i="11"/>
  <c r="AC516" i="11"/>
  <c r="AC518" i="11"/>
  <c r="AC520" i="11"/>
  <c r="AC521" i="11"/>
  <c r="AC523" i="11"/>
  <c r="AC524" i="11"/>
  <c r="AC527" i="11"/>
  <c r="AC528" i="11"/>
  <c r="AC530" i="11"/>
  <c r="AC532" i="11"/>
  <c r="AC533" i="11"/>
  <c r="AC534" i="11"/>
  <c r="AC536" i="11"/>
  <c r="AC538" i="11"/>
  <c r="AC539" i="11"/>
  <c r="AC540" i="11"/>
  <c r="AC542" i="11"/>
  <c r="AC545" i="11"/>
  <c r="AC547" i="11"/>
  <c r="AC548" i="11"/>
  <c r="AC551" i="11"/>
  <c r="AC552" i="11"/>
  <c r="AC556" i="11"/>
  <c r="AC557" i="11"/>
  <c r="AC559" i="11"/>
  <c r="AC560" i="11"/>
  <c r="AC563" i="11"/>
  <c r="AC564" i="11"/>
  <c r="AC568" i="11"/>
  <c r="AC570" i="11"/>
  <c r="AC571" i="11"/>
  <c r="AC572" i="11"/>
  <c r="AC574" i="11"/>
  <c r="AC575" i="11"/>
  <c r="AC576" i="11"/>
  <c r="AC582" i="11"/>
  <c r="AC584" i="11"/>
  <c r="AC586" i="11"/>
  <c r="AC587" i="11"/>
  <c r="AC588" i="11"/>
  <c r="AC592" i="11"/>
  <c r="AC594" i="11"/>
  <c r="AC596" i="11"/>
  <c r="AC597" i="11"/>
  <c r="AC599" i="11"/>
  <c r="AC600" i="11"/>
  <c r="AC604" i="11"/>
  <c r="AC607" i="11"/>
  <c r="AC608" i="11"/>
  <c r="AC611" i="11"/>
  <c r="AC612" i="11"/>
  <c r="AC617" i="11"/>
  <c r="AC618" i="11"/>
  <c r="AC620" i="11"/>
  <c r="AC621" i="11"/>
  <c r="AC623" i="11"/>
  <c r="AC624" i="11"/>
  <c r="AC631" i="11"/>
  <c r="AC632" i="11"/>
  <c r="AC634" i="11"/>
  <c r="AC635" i="11"/>
  <c r="AC636" i="11"/>
  <c r="AC638" i="11"/>
  <c r="AC641" i="11"/>
  <c r="AC644" i="11"/>
  <c r="AC647" i="11"/>
  <c r="AC648" i="11"/>
  <c r="AC650" i="11"/>
  <c r="AC652" i="11"/>
  <c r="AC653" i="11"/>
  <c r="AC654" i="11"/>
  <c r="AC656" i="11"/>
  <c r="AC657" i="11"/>
  <c r="AC659" i="11"/>
  <c r="AC660" i="11"/>
  <c r="AC664" i="11"/>
  <c r="AC666" i="11"/>
  <c r="AC668" i="11"/>
  <c r="AC669" i="11"/>
  <c r="AC671" i="11"/>
  <c r="AC672" i="11"/>
  <c r="AC674" i="11"/>
  <c r="AC676" i="11"/>
  <c r="AC678" i="11"/>
  <c r="AC679" i="11"/>
  <c r="AC680" i="11"/>
  <c r="AC682" i="11"/>
  <c r="AC683" i="11"/>
  <c r="AC684" i="11"/>
  <c r="AC686" i="11"/>
  <c r="AC689" i="11"/>
  <c r="AC690" i="11"/>
  <c r="AC691" i="11"/>
  <c r="AC692" i="11"/>
  <c r="AC693" i="11"/>
  <c r="AC695" i="11"/>
  <c r="AC696" i="11"/>
  <c r="AC698" i="11"/>
  <c r="AC701" i="11"/>
  <c r="AC704" i="11"/>
  <c r="AC705" i="11"/>
  <c r="AC706" i="11"/>
  <c r="AC707" i="11"/>
  <c r="AC708" i="11"/>
  <c r="AC712" i="11"/>
  <c r="AC713" i="11"/>
  <c r="AC716" i="11"/>
  <c r="AC719" i="11"/>
  <c r="AC720" i="11"/>
  <c r="AC722" i="11"/>
  <c r="AC725" i="11"/>
  <c r="AC726" i="11"/>
  <c r="AC728" i="11"/>
  <c r="AC729" i="11"/>
  <c r="AC731" i="11"/>
  <c r="AC732" i="11"/>
  <c r="AC734" i="11"/>
  <c r="AC738" i="11"/>
  <c r="AC739" i="11"/>
  <c r="AC740" i="11"/>
  <c r="AC741" i="11"/>
  <c r="AC743" i="11"/>
  <c r="AC744" i="11"/>
  <c r="AC749" i="11"/>
  <c r="AC751" i="11"/>
  <c r="AC752" i="11"/>
  <c r="AC753" i="11"/>
  <c r="AC754" i="11"/>
  <c r="AC755" i="11"/>
  <c r="AC756" i="11"/>
  <c r="AC764" i="11"/>
  <c r="AC766" i="11"/>
  <c r="AC767" i="11"/>
  <c r="AC768" i="11"/>
  <c r="AC770" i="11"/>
  <c r="AC772" i="11"/>
  <c r="AC774" i="11"/>
  <c r="AC776" i="11"/>
  <c r="AC779" i="11"/>
  <c r="AC780" i="11"/>
  <c r="AC784" i="11"/>
  <c r="AC785" i="11"/>
  <c r="AC787" i="11"/>
  <c r="AC788" i="11"/>
  <c r="AC791" i="11"/>
  <c r="AC792" i="11"/>
  <c r="AC794" i="11"/>
  <c r="AC797" i="11"/>
  <c r="AC800" i="11"/>
  <c r="AC801" i="11"/>
  <c r="AC803" i="11"/>
  <c r="AC804" i="11"/>
  <c r="AC806" i="11"/>
  <c r="AC808" i="11"/>
  <c r="AC810" i="11"/>
  <c r="AC811" i="11"/>
  <c r="AC812" i="11"/>
  <c r="AC814" i="11"/>
  <c r="AC815" i="11"/>
  <c r="AC816" i="11"/>
  <c r="AC820" i="11"/>
  <c r="AC823" i="11"/>
  <c r="AC824" i="11"/>
  <c r="AC826" i="11"/>
  <c r="AC827" i="11"/>
  <c r="AC828" i="11"/>
  <c r="AC830" i="11"/>
  <c r="AC832" i="11"/>
  <c r="AC835" i="11"/>
  <c r="AC836" i="11"/>
  <c r="AC837" i="11"/>
  <c r="AC839" i="11"/>
  <c r="AC840" i="11"/>
  <c r="AC842" i="11"/>
  <c r="AC844" i="11"/>
  <c r="AC845" i="11"/>
  <c r="AC847" i="11"/>
  <c r="AC848" i="11"/>
  <c r="AC850" i="11"/>
  <c r="AC851" i="11"/>
  <c r="AC852" i="11"/>
  <c r="AC856" i="11"/>
  <c r="AC857" i="11"/>
  <c r="AC859" i="11"/>
  <c r="AC860" i="11"/>
  <c r="AC861" i="11"/>
  <c r="AC863" i="11"/>
  <c r="AC864" i="11"/>
  <c r="AC866" i="11"/>
  <c r="AC869" i="11"/>
  <c r="AC870" i="11"/>
  <c r="AC872" i="11"/>
  <c r="AC873" i="11"/>
  <c r="AC875" i="11"/>
  <c r="AC876" i="11"/>
  <c r="AC878" i="11"/>
  <c r="AC880" i="11"/>
  <c r="AC884" i="11"/>
  <c r="AC885" i="11"/>
  <c r="AC886" i="11"/>
  <c r="AC887" i="11"/>
  <c r="AC888" i="11"/>
  <c r="AC892" i="11"/>
  <c r="AC896" i="11"/>
  <c r="AC898" i="11"/>
  <c r="AC899" i="11"/>
  <c r="AC900" i="11"/>
  <c r="AC902" i="11"/>
  <c r="AC905" i="11"/>
  <c r="AC906" i="11"/>
  <c r="AC908" i="11"/>
  <c r="AC910" i="11"/>
  <c r="AC911" i="11"/>
  <c r="AC912" i="11"/>
  <c r="AC914" i="11"/>
  <c r="AC916" i="11"/>
  <c r="AC919" i="11"/>
  <c r="AC920" i="11"/>
  <c r="AC921" i="11"/>
  <c r="AC922" i="11"/>
  <c r="AC923" i="11"/>
  <c r="AC924" i="11"/>
  <c r="AC928" i="11"/>
  <c r="AC931" i="11"/>
  <c r="AC932" i="11"/>
  <c r="AC935" i="11"/>
  <c r="AC936" i="11"/>
  <c r="AC940" i="11"/>
  <c r="AC941" i="11"/>
  <c r="AC944" i="11"/>
  <c r="AC945" i="11"/>
  <c r="AC947" i="11"/>
  <c r="AC948" i="11"/>
  <c r="AC950" i="11"/>
  <c r="AC955" i="11"/>
  <c r="AC956" i="11"/>
  <c r="AC958" i="11"/>
  <c r="AC959" i="11"/>
  <c r="AC960" i="11"/>
  <c r="AC962" i="11"/>
  <c r="AC965" i="11"/>
  <c r="AC968" i="11"/>
  <c r="AC970" i="11"/>
  <c r="AC971" i="11"/>
  <c r="AC972" i="11"/>
  <c r="AC974" i="11"/>
  <c r="AC976" i="11"/>
  <c r="AC977" i="11"/>
  <c r="AC978" i="11"/>
  <c r="AC980" i="11"/>
  <c r="AC983" i="11"/>
  <c r="AC984" i="11"/>
  <c r="AC988" i="11"/>
  <c r="AC989" i="11"/>
  <c r="AC991" i="11"/>
  <c r="AC992" i="11"/>
  <c r="AC993" i="11"/>
  <c r="AC994" i="11"/>
  <c r="AC995" i="11"/>
  <c r="AC996" i="11"/>
  <c r="AC1000" i="11"/>
  <c r="AC1004" i="11"/>
  <c r="AC1005" i="11"/>
  <c r="AC1007" i="11"/>
  <c r="AC1008" i="11"/>
  <c r="AC1013" i="11"/>
  <c r="AC1016" i="11"/>
  <c r="AC1017" i="11"/>
  <c r="AC1019" i="11"/>
  <c r="AC1020" i="11"/>
  <c r="AC1024" i="11"/>
  <c r="AC1026" i="11"/>
  <c r="AC1028" i="11"/>
  <c r="AC1029" i="11"/>
  <c r="AC1031" i="11"/>
  <c r="AC1032" i="11"/>
  <c r="AC1036" i="11"/>
  <c r="AC1039" i="11"/>
  <c r="AC1040" i="11"/>
  <c r="AC1041" i="11"/>
  <c r="AC1043" i="11"/>
  <c r="AC1044" i="11"/>
  <c r="AC1046" i="11"/>
  <c r="AC1050" i="11"/>
  <c r="AC1052" i="11"/>
  <c r="AC1053" i="11"/>
  <c r="AC1054" i="11"/>
  <c r="AC1055" i="11"/>
  <c r="AC1056" i="11"/>
  <c r="AC1058" i="11"/>
  <c r="AC1060" i="11"/>
  <c r="AC1064" i="11"/>
  <c r="AC1065" i="11"/>
  <c r="AC1067" i="11"/>
  <c r="AC1068" i="11"/>
  <c r="AC1070" i="11"/>
  <c r="AC1075" i="11"/>
  <c r="AC1076" i="11"/>
  <c r="AC1078" i="11"/>
  <c r="AC1079" i="11"/>
  <c r="AC1080" i="11"/>
  <c r="AC1082" i="11"/>
  <c r="AC1086" i="11"/>
  <c r="AC1088" i="11"/>
  <c r="AC1091" i="11"/>
  <c r="AC1092" i="11"/>
  <c r="AC1094" i="11"/>
  <c r="AC1096" i="11"/>
  <c r="AC1097" i="11"/>
  <c r="AC1099" i="11"/>
  <c r="AC1100" i="11"/>
  <c r="AC1103" i="11"/>
  <c r="AC1104" i="11"/>
  <c r="AC1106" i="11"/>
  <c r="AC1108" i="11"/>
  <c r="AC1109" i="11"/>
  <c r="AC1110" i="11"/>
  <c r="AC1111" i="11"/>
  <c r="AC1112" i="11"/>
  <c r="AC1115" i="11"/>
  <c r="AC1116" i="11"/>
  <c r="AC1118" i="11"/>
  <c r="AC1122" i="11"/>
  <c r="AC1123" i="11"/>
  <c r="AC1124" i="11"/>
  <c r="AC1125" i="11"/>
  <c r="AC1127" i="11"/>
  <c r="AC1128" i="11"/>
  <c r="AC1130" i="11"/>
  <c r="AC1136" i="11"/>
  <c r="AC1137" i="11"/>
  <c r="AC1139" i="11"/>
  <c r="AC1140" i="11"/>
  <c r="AC1144" i="11"/>
  <c r="AC1145" i="11"/>
  <c r="AC1147" i="11"/>
  <c r="AC1148" i="11"/>
  <c r="AC1150" i="11"/>
  <c r="AC1151" i="11"/>
  <c r="AC1152" i="11"/>
  <c r="AC1157" i="11"/>
  <c r="AC1159" i="11"/>
  <c r="AC1160" i="11"/>
  <c r="AC1161" i="11"/>
  <c r="AC1162" i="11"/>
  <c r="AC1163" i="11"/>
  <c r="AC1164" i="11"/>
  <c r="AC1168" i="11"/>
  <c r="AC1170" i="11"/>
  <c r="AC1172" i="11"/>
  <c r="AC1173" i="11"/>
  <c r="AC1174" i="11"/>
  <c r="AC1175" i="11"/>
  <c r="AC1176" i="11"/>
  <c r="AC1181" i="11"/>
  <c r="AC1183" i="11"/>
  <c r="AC1184" i="11"/>
  <c r="AC1185" i="11"/>
  <c r="AC1186" i="11"/>
  <c r="AC1187" i="11"/>
  <c r="AC1188" i="11"/>
  <c r="AC1193" i="11"/>
  <c r="AC1196" i="11"/>
  <c r="AC1197" i="11"/>
  <c r="AC1198" i="11"/>
  <c r="AC1199" i="11"/>
  <c r="AC1200" i="11"/>
  <c r="AC1202" i="11"/>
  <c r="AC1206" i="11"/>
  <c r="AC1208" i="11"/>
  <c r="AC1209" i="11"/>
  <c r="AC1211" i="11"/>
  <c r="AC1212" i="11"/>
  <c r="AC1214" i="11"/>
  <c r="AC1216" i="11"/>
  <c r="AC1219" i="11"/>
  <c r="AC1220" i="11"/>
  <c r="AC1223" i="11"/>
  <c r="AC1224" i="11"/>
  <c r="AC1226" i="11"/>
  <c r="AC1229" i="11"/>
  <c r="AC1230" i="11"/>
  <c r="AC1232" i="11"/>
  <c r="AC1233" i="11"/>
  <c r="AC1235" i="11"/>
  <c r="AC1236" i="11"/>
  <c r="AC1238" i="11"/>
  <c r="AC1240" i="11"/>
  <c r="AC1243" i="11"/>
  <c r="AC1244" i="11"/>
  <c r="AC1245" i="11"/>
  <c r="AC1247" i="11"/>
  <c r="AC1248" i="11"/>
  <c r="AC1252" i="11"/>
  <c r="AC1255" i="11"/>
  <c r="AC1256" i="11"/>
  <c r="AC1259" i="11"/>
  <c r="AC1260" i="11"/>
  <c r="AC1262" i="11"/>
  <c r="AC1264" i="11"/>
  <c r="AC1267" i="11"/>
  <c r="AC1268" i="11"/>
  <c r="AC1271" i="11"/>
  <c r="AC1272" i="11"/>
  <c r="AC1276" i="11"/>
  <c r="AC1277" i="11"/>
  <c r="AC1278" i="11"/>
  <c r="AC1279" i="11"/>
  <c r="AC1280" i="11"/>
  <c r="AC1281" i="11"/>
  <c r="AC1282" i="11"/>
  <c r="AC1283" i="11"/>
  <c r="AC1284" i="11"/>
  <c r="AC1290" i="11"/>
  <c r="AC1291" i="11"/>
  <c r="AC1292" i="11"/>
  <c r="AC1293" i="11"/>
  <c r="AC1295" i="11"/>
  <c r="AC1296" i="11"/>
  <c r="AC1298" i="11"/>
  <c r="AC1301" i="11"/>
  <c r="AC1304" i="11"/>
  <c r="AC1306" i="11"/>
  <c r="AC1307" i="11"/>
  <c r="AC1308" i="11"/>
  <c r="AC1310" i="11"/>
  <c r="AC1312" i="11"/>
  <c r="AC1315" i="11"/>
  <c r="AC1316" i="11"/>
  <c r="AC1317" i="11"/>
  <c r="AC1319" i="11"/>
  <c r="AC1320" i="11"/>
  <c r="AC1327" i="11"/>
  <c r="AC1328" i="11"/>
  <c r="AC1331" i="11"/>
  <c r="AC1332" i="11"/>
  <c r="AC1334" i="11"/>
  <c r="AC1338" i="11"/>
  <c r="AC1340" i="11"/>
  <c r="AC1343" i="11"/>
  <c r="AC1344" i="11"/>
  <c r="AC1346" i="11"/>
  <c r="AC1348" i="11"/>
  <c r="AC1351" i="11"/>
  <c r="AC1352" i="11"/>
  <c r="AC1354" i="11"/>
  <c r="AC1355" i="11"/>
  <c r="AC1356" i="11"/>
  <c r="AC1360" i="11"/>
  <c r="AC1361" i="11"/>
  <c r="AC1364" i="11"/>
  <c r="AC1366" i="11"/>
  <c r="AC1367" i="11"/>
  <c r="AC1368" i="11"/>
  <c r="AC1372" i="11"/>
  <c r="AC1373" i="11"/>
  <c r="AC1376" i="11"/>
  <c r="AC1377" i="11"/>
  <c r="AC1379" i="11"/>
  <c r="AC1380" i="11"/>
  <c r="AC1384" i="11"/>
  <c r="AC1385" i="11"/>
  <c r="AC1388" i="11"/>
  <c r="AC1390" i="11"/>
  <c r="AC1391" i="11"/>
  <c r="AC1392" i="11"/>
  <c r="AC1394" i="11"/>
  <c r="AC1396" i="11"/>
  <c r="AC1397" i="11"/>
  <c r="AC1400" i="11"/>
  <c r="AC1402" i="11"/>
  <c r="AC1403" i="11"/>
  <c r="AC1404" i="11"/>
  <c r="AC1406" i="11"/>
  <c r="AC1409" i="11"/>
  <c r="AC1410" i="11"/>
  <c r="AC1411" i="11"/>
  <c r="AC1412" i="11"/>
  <c r="AC1415" i="11"/>
  <c r="AC1416" i="11"/>
  <c r="AC1420" i="11"/>
  <c r="AC1421" i="11"/>
  <c r="AC1424" i="11"/>
  <c r="AC1426" i="11"/>
  <c r="AC1427" i="11"/>
  <c r="AC1428" i="11"/>
  <c r="AC1432" i="11"/>
  <c r="AC1434" i="11"/>
  <c r="AC1435" i="11"/>
  <c r="AC1436" i="11"/>
  <c r="AC1438" i="11"/>
  <c r="AC1439" i="11"/>
  <c r="AC1440" i="11"/>
  <c r="AC1445" i="11"/>
  <c r="AC1446" i="11"/>
  <c r="AC1448" i="11"/>
  <c r="AC1449" i="11"/>
  <c r="AC1450" i="11"/>
  <c r="AC1451" i="11"/>
  <c r="AC1452" i="11"/>
  <c r="AC1458" i="11"/>
  <c r="AC1460" i="11"/>
  <c r="AC1463" i="11"/>
  <c r="AC1464" i="11"/>
  <c r="AC1468" i="11"/>
  <c r="AC1469" i="11"/>
  <c r="AC1471" i="11"/>
  <c r="AC1472" i="11"/>
  <c r="AC1475" i="11"/>
  <c r="AC1476" i="11"/>
  <c r="AC1481" i="11"/>
  <c r="AC1482" i="11"/>
  <c r="AC1484" i="11"/>
  <c r="AC1485" i="11"/>
  <c r="AC1486" i="11"/>
  <c r="AC1487" i="11"/>
  <c r="AC1488" i="11"/>
  <c r="AC1490" i="11"/>
  <c r="AC1495" i="11"/>
  <c r="AC1496" i="11"/>
  <c r="AC1498" i="11"/>
  <c r="AC1499" i="11"/>
  <c r="AC1500" i="11"/>
  <c r="AC1505" i="11"/>
  <c r="AC1507" i="11"/>
  <c r="AC1508" i="11"/>
  <c r="AC1511" i="11"/>
  <c r="AC1512" i="11"/>
  <c r="AC1514" i="11"/>
  <c r="AC1516" i="11"/>
  <c r="AC1517" i="11"/>
  <c r="AC1520" i="11"/>
  <c r="AC1521" i="11"/>
  <c r="AC1523" i="11"/>
  <c r="AC1524" i="11"/>
  <c r="AC1526" i="11"/>
  <c r="AC1529" i="11"/>
  <c r="AC1530" i="11"/>
  <c r="AC1531" i="11"/>
  <c r="AC1532" i="11"/>
  <c r="AC1534" i="11"/>
  <c r="AC1535" i="11"/>
  <c r="AC1536" i="11"/>
  <c r="AC1538" i="11"/>
  <c r="AC1540" i="11"/>
  <c r="AC1542" i="11"/>
  <c r="AC1543" i="11"/>
  <c r="AC1544" i="11"/>
  <c r="AC1545" i="11"/>
  <c r="AC1546" i="11"/>
  <c r="AC1547" i="11"/>
  <c r="AC1548" i="11"/>
  <c r="AC1550" i="11"/>
  <c r="AC1553" i="11"/>
  <c r="AC1556" i="11"/>
  <c r="AC1557" i="11"/>
  <c r="AC1558" i="11"/>
  <c r="AC1559" i="11"/>
  <c r="AC1560" i="11"/>
  <c r="AC1564" i="11"/>
  <c r="AC1565" i="11"/>
  <c r="AC1568" i="11"/>
  <c r="AC1570" i="11"/>
  <c r="AC1571" i="11"/>
  <c r="AC1572" i="11"/>
  <c r="AC1574" i="11"/>
  <c r="AC1577" i="11"/>
  <c r="AC1578" i="11"/>
  <c r="AC1579" i="11"/>
  <c r="AC1580" i="11"/>
  <c r="AC1581" i="11"/>
  <c r="AC1583" i="11"/>
  <c r="AC1584" i="11"/>
  <c r="AC1586" i="11"/>
  <c r="AC1588" i="11"/>
  <c r="AC1590" i="11"/>
  <c r="AC1591" i="11"/>
  <c r="AC1592" i="11"/>
  <c r="AC1593" i="11"/>
  <c r="AC1595" i="11"/>
  <c r="AC1596" i="11"/>
  <c r="AC1600" i="11"/>
  <c r="AC1601" i="11"/>
  <c r="AC1604" i="11"/>
  <c r="AC1605" i="11"/>
  <c r="AC1606" i="11"/>
  <c r="AC1607" i="11"/>
  <c r="AC1608" i="11"/>
  <c r="AC1610" i="11"/>
  <c r="AC1613" i="11"/>
  <c r="AC1616" i="11"/>
  <c r="AC1617" i="11"/>
  <c r="AC1619" i="11"/>
  <c r="AC1620" i="11"/>
  <c r="AC1624" i="11"/>
  <c r="AC1625" i="11"/>
  <c r="AC1627" i="11"/>
  <c r="AC1628" i="11"/>
  <c r="AC1629" i="11"/>
  <c r="AC1631" i="11"/>
  <c r="AC1632" i="11"/>
  <c r="AC1634" i="11"/>
  <c r="AC1637" i="11"/>
  <c r="AC1638" i="11"/>
  <c r="AC1640" i="11"/>
  <c r="AC1642" i="11"/>
  <c r="AC1643" i="11"/>
  <c r="AC1644" i="11"/>
  <c r="AC1648" i="11"/>
  <c r="AC1649" i="11"/>
  <c r="AC1652" i="11"/>
  <c r="AC1655" i="11"/>
  <c r="AC1656" i="11"/>
  <c r="AC1658" i="11"/>
  <c r="AC1660" i="11"/>
  <c r="AC1661" i="11"/>
  <c r="AC1662" i="11"/>
  <c r="AC1664" i="11"/>
  <c r="AC1665" i="11"/>
  <c r="AC1667" i="11"/>
  <c r="AC1668" i="11"/>
  <c r="AC1670" i="11"/>
  <c r="AC1672" i="11"/>
  <c r="AC1673" i="11"/>
  <c r="AC1674" i="11"/>
  <c r="AC1675" i="11"/>
  <c r="AC1676" i="11"/>
  <c r="AC1678" i="11"/>
  <c r="AC1679" i="11"/>
  <c r="AC1680" i="11"/>
  <c r="AC1682" i="11"/>
  <c r="AC1684" i="11"/>
  <c r="AC1685" i="11"/>
  <c r="AC1686" i="11"/>
  <c r="AC1687" i="11"/>
  <c r="AC1688" i="11"/>
  <c r="AC1689" i="11"/>
  <c r="AC1691" i="11"/>
  <c r="AC1692" i="11"/>
  <c r="AC1696" i="11"/>
  <c r="AC1698" i="11"/>
  <c r="AC1699" i="11"/>
  <c r="AC1700" i="11"/>
  <c r="AC1701" i="11"/>
  <c r="AC1702" i="11"/>
  <c r="AC1703" i="11"/>
  <c r="AC1704" i="11"/>
  <c r="AC1710" i="11"/>
  <c r="AC1711" i="11"/>
  <c r="AC1712" i="11"/>
  <c r="AC1713" i="11"/>
  <c r="AC1714" i="11"/>
  <c r="AC1715" i="11"/>
  <c r="AC1716" i="11"/>
  <c r="AC1721" i="11"/>
  <c r="AC1722" i="11"/>
  <c r="AC1724" i="11"/>
  <c r="AC1726" i="11"/>
  <c r="AC1727" i="11"/>
  <c r="AC1728" i="11"/>
  <c r="AC1730" i="11"/>
  <c r="AC1732" i="11"/>
  <c r="AC1734" i="11"/>
  <c r="AC1735" i="11"/>
  <c r="AC1736" i="11"/>
  <c r="AC1737" i="11"/>
  <c r="AC1738" i="11"/>
  <c r="AC1739" i="11"/>
  <c r="AC1740" i="11"/>
  <c r="AC1744" i="11"/>
  <c r="AC1745" i="11"/>
  <c r="AC1747" i="11"/>
  <c r="AC1748" i="11"/>
  <c r="AC1750" i="11"/>
  <c r="AC1751" i="11"/>
  <c r="AC1752" i="11"/>
  <c r="AC1756" i="11"/>
  <c r="AC1757" i="11"/>
  <c r="AC1760" i="11"/>
  <c r="AC1761" i="11"/>
  <c r="AC1763" i="11"/>
  <c r="AC1764" i="11"/>
  <c r="AC1766" i="11"/>
  <c r="AC1768" i="11"/>
  <c r="AC1769" i="11"/>
  <c r="AC1771" i="11"/>
  <c r="AC1772" i="11"/>
  <c r="AC1774" i="11"/>
  <c r="AC1775" i="11"/>
  <c r="AC1776" i="11"/>
  <c r="AC1777" i="11"/>
  <c r="AC1778" i="11"/>
  <c r="AC1780" i="11"/>
  <c r="AC1781" i="11"/>
  <c r="AC1782" i="11"/>
  <c r="AC1784" i="11"/>
  <c r="AC1786" i="11"/>
  <c r="AC1787" i="11"/>
  <c r="AC1788" i="11"/>
  <c r="AC1790" i="11"/>
  <c r="AC1792" i="11"/>
  <c r="AC1793" i="11"/>
  <c r="AC1794" i="11"/>
  <c r="AC1795" i="11"/>
  <c r="AC1796" i="11"/>
  <c r="AC1799" i="11"/>
  <c r="AC1800" i="11"/>
  <c r="AC1804" i="11"/>
  <c r="AC1805" i="11"/>
  <c r="AC1806" i="11"/>
  <c r="AC1807" i="11"/>
  <c r="AC1808" i="11"/>
  <c r="AC1809" i="11"/>
  <c r="AC1810" i="11"/>
  <c r="AC1811" i="11"/>
  <c r="AC1812" i="11"/>
  <c r="AC1816" i="11"/>
  <c r="AC1818" i="11"/>
  <c r="AC1819" i="11"/>
  <c r="AC1820" i="11"/>
  <c r="AC1821" i="11"/>
  <c r="AC1822" i="11"/>
  <c r="AC1823" i="11"/>
  <c r="AC1824" i="11"/>
  <c r="AC1829" i="11"/>
  <c r="AC1830" i="11"/>
  <c r="AC1832" i="11"/>
  <c r="AC1833" i="11"/>
  <c r="AC1834" i="11"/>
  <c r="AC1835" i="11"/>
  <c r="AC1836" i="11"/>
  <c r="AC1838" i="11"/>
  <c r="AC1840" i="11"/>
  <c r="AC1842" i="11"/>
  <c r="AC1844" i="11"/>
  <c r="AC1845" i="11"/>
  <c r="AC1847" i="11"/>
  <c r="AC1848" i="11"/>
  <c r="AC1852" i="11"/>
  <c r="AC1853" i="11"/>
  <c r="AC1855" i="11"/>
  <c r="AC1856" i="11"/>
  <c r="AC1857" i="11"/>
  <c r="AC1859" i="11"/>
  <c r="AC1860" i="11"/>
  <c r="AC1862" i="11"/>
  <c r="AC1865" i="11"/>
  <c r="AC1866" i="11"/>
  <c r="AC1868" i="11"/>
  <c r="AC1869" i="11"/>
  <c r="AC1870" i="11"/>
  <c r="AC1871" i="11"/>
  <c r="AC1872" i="11"/>
  <c r="AC1874" i="11"/>
  <c r="AC1876" i="11"/>
  <c r="AC1879" i="11"/>
  <c r="AC1880" i="11"/>
  <c r="AC1881" i="11"/>
  <c r="AC1882" i="11"/>
  <c r="AC1883" i="11"/>
  <c r="AC1884" i="11"/>
  <c r="AC1886" i="11"/>
  <c r="AC1889" i="11"/>
  <c r="AC1891" i="11"/>
  <c r="AC1892" i="11"/>
  <c r="AC1894" i="11"/>
  <c r="AC1895" i="11"/>
  <c r="AC1896" i="11"/>
  <c r="AC1898" i="11"/>
  <c r="AC1900" i="11"/>
  <c r="AC1901" i="11"/>
  <c r="AC1902" i="11"/>
  <c r="AC1904" i="11"/>
  <c r="AC1905" i="11"/>
  <c r="AC1907" i="11"/>
  <c r="AC1908" i="11"/>
  <c r="AC1910" i="11"/>
  <c r="AC1912" i="11"/>
  <c r="AC1913" i="11"/>
  <c r="AC1914" i="11"/>
  <c r="AC1915" i="11"/>
  <c r="AC1916" i="11"/>
  <c r="AC1917" i="11"/>
  <c r="AC1919" i="11"/>
  <c r="AC1920" i="11"/>
  <c r="AC1922" i="11"/>
  <c r="AC1924" i="11"/>
  <c r="AC1925" i="11"/>
  <c r="AC1926" i="11"/>
  <c r="AC1927" i="11"/>
  <c r="AC1928" i="11"/>
  <c r="AC1930" i="11"/>
  <c r="AC1931" i="11"/>
  <c r="AC1932" i="11"/>
  <c r="AC1934" i="11"/>
  <c r="AC1937" i="11"/>
  <c r="AC1938" i="11"/>
  <c r="AC1939" i="11"/>
  <c r="AC1940" i="11"/>
  <c r="AC1941" i="11"/>
  <c r="AC1943" i="11"/>
  <c r="AC1944" i="11"/>
  <c r="AC1946" i="11"/>
  <c r="AC1949" i="11"/>
  <c r="AC1950" i="11"/>
  <c r="AC1952" i="11"/>
  <c r="AC1953" i="11"/>
  <c r="AC1954" i="11"/>
  <c r="AC1955" i="11"/>
  <c r="AC1956" i="11"/>
  <c r="AC1960" i="11"/>
  <c r="AC1961" i="11"/>
  <c r="AC1963" i="11"/>
  <c r="AC1964" i="11"/>
  <c r="AC1966" i="11"/>
  <c r="AC1967" i="11"/>
  <c r="AC1968" i="11"/>
  <c r="AC1970" i="11"/>
  <c r="AC1973" i="11"/>
  <c r="AC1974" i="11"/>
  <c r="AC1975" i="11"/>
  <c r="AC1976" i="11"/>
  <c r="AC1977" i="11"/>
  <c r="AC1978" i="11"/>
  <c r="AC1979" i="11"/>
  <c r="AC1980" i="11"/>
  <c r="AC1982" i="11"/>
  <c r="AC1984" i="11"/>
  <c r="AC1986" i="11"/>
  <c r="AC1987" i="11"/>
  <c r="AC1988" i="11"/>
  <c r="AC1989" i="11"/>
  <c r="AC1990" i="11"/>
  <c r="AC1991" i="11"/>
  <c r="AC1992" i="11"/>
  <c r="AC1997" i="11"/>
  <c r="AC1999" i="11"/>
  <c r="AC2000" i="11"/>
  <c r="AC2001" i="11"/>
  <c r="AC2002" i="11"/>
  <c r="AC2003" i="11"/>
  <c r="AC2004" i="11"/>
  <c r="AC2009" i="11"/>
  <c r="AC2010" i="11"/>
  <c r="AC2012" i="11"/>
  <c r="AC2013" i="11"/>
  <c r="AC2014" i="11"/>
  <c r="AC2015" i="11"/>
  <c r="AC2016" i="11"/>
  <c r="AC2018" i="11"/>
  <c r="AC2020" i="11"/>
  <c r="AC2022" i="11"/>
  <c r="AC2024" i="11"/>
  <c r="AC2025" i="11"/>
  <c r="AC2027" i="11"/>
  <c r="AC2028" i="11"/>
  <c r="AC2030" i="11"/>
  <c r="AC2032" i="11"/>
  <c r="AC2033" i="11"/>
  <c r="AC2035" i="11"/>
  <c r="AC2036" i="11"/>
  <c r="AC2039" i="11"/>
  <c r="AC2040" i="11"/>
  <c r="AC2042" i="11"/>
  <c r="AC2044" i="11"/>
  <c r="AC2045" i="11"/>
  <c r="AC2046" i="11"/>
  <c r="AC2048" i="11"/>
  <c r="AC2049" i="11"/>
  <c r="AC2051" i="11"/>
  <c r="AC2052" i="11"/>
  <c r="AC2054" i="11"/>
  <c r="AC2056" i="11"/>
  <c r="AC2058" i="11"/>
  <c r="AC2059" i="11"/>
  <c r="AC2060" i="11"/>
  <c r="AC2061" i="11"/>
  <c r="AC2062" i="11"/>
  <c r="AC2063" i="11"/>
  <c r="AC2064" i="11"/>
  <c r="AC2068" i="11"/>
  <c r="AC2069" i="11"/>
  <c r="AC2071" i="11"/>
  <c r="AC2072" i="11"/>
  <c r="AC2074" i="11"/>
  <c r="AC2075" i="11"/>
  <c r="AC2076" i="11"/>
  <c r="AC2078" i="11"/>
  <c r="AC2080" i="11"/>
  <c r="AC2082" i="11"/>
  <c r="AC2083" i="11"/>
  <c r="AC2084" i="11"/>
  <c r="AC2085" i="11"/>
  <c r="AC2086" i="11"/>
  <c r="AC2087" i="11"/>
  <c r="AC2088" i="11"/>
  <c r="AC2090" i="11"/>
  <c r="AC2092" i="11"/>
  <c r="AC2093" i="11"/>
  <c r="AC2094" i="11"/>
  <c r="AC2096" i="11"/>
  <c r="AC2097" i="11"/>
  <c r="AC2099" i="11"/>
  <c r="AC2100" i="11"/>
  <c r="AC2104" i="11"/>
  <c r="AC2105" i="11"/>
  <c r="AC2106" i="11"/>
  <c r="AC2107" i="11"/>
  <c r="AC2108" i="11"/>
  <c r="AC2110" i="11"/>
  <c r="AC2111" i="11"/>
  <c r="AC2112" i="11"/>
  <c r="AC2114" i="11"/>
  <c r="AC2117" i="11"/>
  <c r="AC2118" i="11"/>
  <c r="AC2119" i="11"/>
  <c r="AC2120" i="11"/>
  <c r="AC2121" i="11"/>
  <c r="AC2122" i="11"/>
  <c r="AC2123" i="11"/>
  <c r="AC2124" i="11"/>
  <c r="AC2128" i="11"/>
  <c r="AC2130" i="11"/>
  <c r="AC2131" i="11"/>
  <c r="AC2132" i="11"/>
  <c r="AC2133" i="11"/>
  <c r="AC2134" i="11"/>
  <c r="AC2135" i="11"/>
  <c r="AC2136" i="11"/>
  <c r="AC2138" i="11"/>
  <c r="AC2140" i="11"/>
  <c r="AC2143" i="11"/>
  <c r="AC2144" i="11"/>
  <c r="AC2145" i="11"/>
  <c r="AC2146" i="11"/>
  <c r="AC2147" i="11"/>
  <c r="AC2148" i="11"/>
  <c r="AC2150" i="11"/>
  <c r="AC2153" i="11"/>
  <c r="AC2154" i="11"/>
  <c r="AC2156" i="11"/>
  <c r="AC2157" i="11"/>
  <c r="AC2158" i="11"/>
  <c r="AC2159" i="11"/>
  <c r="AC2160" i="11"/>
  <c r="AC2162" i="11"/>
  <c r="AC2164" i="11"/>
  <c r="AC2165" i="11"/>
  <c r="AC2167" i="11"/>
  <c r="AC2168" i="11"/>
  <c r="AC2170" i="11"/>
  <c r="AC2171" i="11"/>
  <c r="AC2172" i="11"/>
  <c r="AC2174" i="11"/>
  <c r="AC2176" i="11"/>
  <c r="AC2177" i="11"/>
  <c r="AC2178" i="11"/>
  <c r="AC2180" i="11"/>
  <c r="AC2182" i="11"/>
  <c r="AC2183" i="11"/>
  <c r="AC2184" i="11"/>
  <c r="AC2185" i="11"/>
  <c r="AC2186" i="11"/>
  <c r="AC2188" i="11"/>
  <c r="AC2189" i="11"/>
  <c r="AC2190" i="11"/>
  <c r="AC2191" i="11"/>
  <c r="AC2192" i="11"/>
  <c r="AC2195" i="11"/>
  <c r="AC2196" i="11"/>
  <c r="AC2198" i="11"/>
  <c r="AC2200" i="11"/>
  <c r="AC2201" i="11"/>
  <c r="AC2202" i="11"/>
  <c r="AC2203" i="11"/>
  <c r="AC2204" i="11"/>
  <c r="AC2205" i="11"/>
  <c r="AC2206" i="11"/>
  <c r="AC2207" i="11"/>
  <c r="AC2208" i="11"/>
  <c r="AC2212" i="11"/>
  <c r="AC2213" i="11"/>
  <c r="AC2214" i="11"/>
  <c r="AC2215" i="11"/>
  <c r="AC2216" i="11"/>
  <c r="AC2217" i="11"/>
  <c r="AC2218" i="11"/>
  <c r="AC2219" i="11"/>
  <c r="AC2220" i="11"/>
  <c r="AC2222" i="11"/>
  <c r="AC2225" i="11"/>
  <c r="AC2226" i="11"/>
  <c r="AC2227" i="11"/>
  <c r="AC2228" i="11"/>
  <c r="AC2229" i="11"/>
  <c r="AC2230" i="11"/>
  <c r="AC2231" i="11"/>
  <c r="AC2232" i="11"/>
  <c r="AC2236" i="11"/>
  <c r="AC2237" i="11"/>
  <c r="AC2239" i="11"/>
  <c r="AC2240" i="11"/>
  <c r="AC2241" i="11"/>
  <c r="AC2242" i="11"/>
  <c r="AC2243" i="11"/>
  <c r="AC2244" i="11"/>
  <c r="AC2248" i="11"/>
  <c r="AC2250" i="11"/>
  <c r="AC2251" i="11"/>
  <c r="AC2252" i="11"/>
  <c r="AC2253" i="11"/>
  <c r="AC2254" i="11"/>
  <c r="AC2255" i="11"/>
  <c r="AC2256" i="11"/>
  <c r="AC2258" i="11"/>
  <c r="AC2261" i="11"/>
  <c r="AC2262" i="11"/>
  <c r="AC2264" i="11"/>
  <c r="AC2265" i="11"/>
  <c r="AC2267" i="11"/>
  <c r="AC2268" i="11"/>
  <c r="AC2270" i="11"/>
  <c r="AC2272" i="11"/>
  <c r="AC2274" i="11"/>
  <c r="AC2275" i="11"/>
  <c r="AC2276" i="11"/>
  <c r="AC2278" i="11"/>
  <c r="AC2279" i="11"/>
  <c r="AC2280" i="11"/>
  <c r="AC2282" i="11"/>
  <c r="AC2284" i="11"/>
  <c r="AC2285" i="11"/>
  <c r="AC2287" i="11"/>
  <c r="AC2288" i="11"/>
  <c r="AC2289" i="11"/>
  <c r="AC2290" i="11"/>
  <c r="AC2291" i="11"/>
  <c r="AC2292" i="11"/>
  <c r="AC2296" i="11"/>
  <c r="AC2297" i="11"/>
  <c r="AC2298" i="11"/>
  <c r="AC2300" i="11"/>
  <c r="AC2301" i="11"/>
  <c r="AC2302" i="11"/>
  <c r="AC2303" i="11"/>
  <c r="AC2304" i="11"/>
  <c r="AC2306" i="11"/>
  <c r="AC2308" i="11"/>
  <c r="AC2310" i="11"/>
  <c r="AC2311" i="11"/>
  <c r="AC2312" i="11"/>
  <c r="AC2313" i="11"/>
  <c r="AC2314" i="11"/>
  <c r="AC2315" i="11"/>
  <c r="AC2316" i="11"/>
  <c r="AC2320" i="11"/>
  <c r="AC2321" i="11"/>
  <c r="AC2323" i="11"/>
  <c r="AC2324" i="11"/>
  <c r="AC2326" i="11"/>
  <c r="AC2327" i="11"/>
  <c r="AC2328" i="11"/>
  <c r="AC2330" i="11"/>
  <c r="AC2332" i="11"/>
  <c r="AC2334" i="11"/>
  <c r="AC2335" i="11"/>
  <c r="AC2336" i="11"/>
  <c r="AC2337" i="11"/>
  <c r="AC2339" i="11"/>
  <c r="AC2340" i="11"/>
  <c r="AC2342" i="11"/>
  <c r="AC2344" i="11"/>
  <c r="AC2345" i="11"/>
  <c r="AC2346" i="11"/>
  <c r="AC2348" i="11"/>
  <c r="AC2349" i="11"/>
  <c r="AC2351" i="11"/>
  <c r="AC2352" i="11"/>
  <c r="AC2354" i="11"/>
  <c r="AC2356" i="11"/>
  <c r="AC2357" i="11"/>
  <c r="AC2358" i="11"/>
  <c r="AC2359" i="11"/>
  <c r="AC2360" i="11"/>
  <c r="AC2361" i="11"/>
  <c r="AC2362" i="11"/>
  <c r="AC2363" i="11"/>
  <c r="AC2364" i="11"/>
  <c r="AC2366" i="11"/>
  <c r="AC2368" i="11"/>
  <c r="AC2369" i="11"/>
  <c r="AC2370" i="11"/>
  <c r="AC2371" i="11"/>
  <c r="AC2372" i="11"/>
  <c r="AC2374" i="11"/>
  <c r="AC2375" i="11"/>
  <c r="AC2376" i="11"/>
  <c r="AC2378" i="11"/>
  <c r="AC2380" i="11"/>
  <c r="AC2381" i="11"/>
  <c r="AC2382" i="11"/>
  <c r="AC2383" i="11"/>
  <c r="AC2384" i="11"/>
  <c r="AC2385" i="11"/>
  <c r="AC2386" i="11"/>
  <c r="AC2387" i="11"/>
  <c r="AC2388" i="11"/>
  <c r="AC2393" i="11"/>
  <c r="AC2394" i="11"/>
  <c r="AC2395" i="11"/>
  <c r="AC2396" i="11"/>
  <c r="AC2397" i="11"/>
  <c r="AC2398" i="11"/>
  <c r="AC2399" i="11"/>
  <c r="AC2400" i="11"/>
  <c r="AC2402" i="11"/>
  <c r="AC2405" i="11"/>
  <c r="AC2407" i="11"/>
  <c r="AC2408" i="11"/>
  <c r="AC2409" i="11"/>
  <c r="AC2410" i="11"/>
  <c r="AC2411" i="11"/>
  <c r="AC2412" i="11"/>
  <c r="AC2414" i="11"/>
  <c r="AC2418" i="11"/>
  <c r="AC2419" i="11"/>
  <c r="AC2420" i="11"/>
  <c r="AC2421" i="11"/>
  <c r="AC2422" i="11"/>
  <c r="AC2423" i="11"/>
  <c r="AC2424" i="11"/>
  <c r="AC2426" i="11"/>
  <c r="AC2428" i="11"/>
  <c r="AC2429" i="11"/>
  <c r="AC2432" i="11"/>
  <c r="AC2433" i="11"/>
  <c r="AC2435" i="11"/>
  <c r="AC2436" i="11"/>
  <c r="AC2438" i="11"/>
  <c r="AC2440" i="11"/>
  <c r="AC2441" i="11"/>
  <c r="AC2442" i="11"/>
  <c r="AC2444" i="11"/>
  <c r="AC2446" i="11"/>
  <c r="AC2447" i="11"/>
  <c r="AC2448" i="11"/>
  <c r="AC2450" i="11"/>
  <c r="AC2452" i="11"/>
  <c r="AC2453" i="11"/>
  <c r="AC2454" i="11"/>
  <c r="AC2455" i="11"/>
  <c r="AC2456" i="11"/>
  <c r="AC2457" i="11"/>
  <c r="AC2459" i="11"/>
  <c r="AC2460" i="11"/>
  <c r="AC2462" i="11"/>
  <c r="AC2464" i="11"/>
  <c r="AC2465" i="11"/>
  <c r="AC2466" i="11"/>
  <c r="AC2467" i="11"/>
  <c r="AC2468" i="11"/>
  <c r="AC2470" i="11"/>
  <c r="AC2471" i="11"/>
  <c r="AC2472" i="11"/>
  <c r="AC2474" i="11"/>
  <c r="AC2477" i="11"/>
  <c r="AC2478" i="11"/>
  <c r="AC2479" i="11"/>
  <c r="AC2480" i="11"/>
  <c r="AC2481" i="11"/>
  <c r="AC2483" i="11"/>
  <c r="AC2484" i="11"/>
  <c r="AC2485" i="11"/>
  <c r="AC2488" i="11"/>
  <c r="AC2489" i="11"/>
  <c r="AC2491" i="11"/>
  <c r="AC2492" i="11"/>
  <c r="AC2493" i="11"/>
  <c r="AC2494" i="11"/>
  <c r="AC2495" i="11"/>
  <c r="AC2496" i="11"/>
  <c r="AC2498" i="11"/>
  <c r="AC2501" i="11"/>
  <c r="AC2502" i="11"/>
  <c r="AC2504" i="11"/>
  <c r="AC2505" i="11"/>
  <c r="AC2506" i="11"/>
  <c r="AC2507" i="11"/>
  <c r="AC2508" i="11"/>
  <c r="AC2510" i="11"/>
  <c r="AC2512" i="11"/>
  <c r="AC2514" i="11"/>
  <c r="AC2515" i="11"/>
  <c r="AC2516" i="11"/>
  <c r="AC2517" i="11"/>
  <c r="AC2518" i="11"/>
  <c r="AC2519" i="11"/>
  <c r="AC2520" i="11"/>
  <c r="AC2522" i="11"/>
  <c r="AC2524" i="11"/>
  <c r="AC2525" i="11"/>
  <c r="AC2526" i="11"/>
  <c r="AC2528" i="11"/>
  <c r="AC2529" i="11"/>
  <c r="AC2531" i="11"/>
  <c r="AC2532" i="11"/>
  <c r="AC2536" i="11"/>
  <c r="AC2537" i="11"/>
  <c r="AC2538" i="11"/>
  <c r="AC2539" i="11"/>
  <c r="AC2540" i="11"/>
  <c r="AC2542" i="11"/>
  <c r="AC2543" i="11"/>
  <c r="AC2544" i="11"/>
  <c r="AC2546" i="11"/>
  <c r="AC2549" i="11"/>
  <c r="AC2550" i="11"/>
  <c r="AC2551" i="11"/>
  <c r="AC2552" i="11"/>
  <c r="AC2553" i="11"/>
  <c r="AC2554" i="11"/>
  <c r="AC2555" i="11"/>
  <c r="AC2556" i="11"/>
  <c r="AC2560" i="11"/>
  <c r="AC2562" i="11"/>
  <c r="AC2563" i="11"/>
  <c r="AC2564" i="11"/>
  <c r="AC2565" i="11"/>
  <c r="AC2566" i="11"/>
  <c r="AC2567" i="11"/>
  <c r="AC2568" i="11"/>
  <c r="AC2570" i="11"/>
  <c r="AC2572" i="11"/>
  <c r="AC2575" i="11"/>
  <c r="AC2576" i="11"/>
  <c r="AC2577" i="11"/>
  <c r="AC2578" i="11"/>
  <c r="AC2579" i="11"/>
  <c r="AC2580" i="11"/>
  <c r="AC2582" i="11"/>
  <c r="AC2585" i="11"/>
  <c r="AC2586" i="11"/>
  <c r="AC2588" i="11"/>
  <c r="AC2589" i="11"/>
  <c r="AC2590" i="11"/>
  <c r="AC2591" i="11"/>
  <c r="AC2592" i="11"/>
  <c r="AC2594" i="11"/>
  <c r="AC2596" i="11"/>
  <c r="AC2597" i="11"/>
  <c r="AC2599" i="11"/>
  <c r="AC2600" i="11"/>
  <c r="AC2602" i="11"/>
  <c r="AC2603" i="11"/>
  <c r="AC2604" i="11"/>
  <c r="AC2606" i="11"/>
  <c r="AC2608" i="11"/>
  <c r="AC2609" i="11"/>
  <c r="AC2610" i="11"/>
  <c r="AC2612" i="11"/>
  <c r="AC2614" i="11"/>
  <c r="AC2615" i="11"/>
  <c r="AC2616" i="11"/>
  <c r="AC2618" i="11"/>
  <c r="AC2620" i="11"/>
  <c r="AC2621" i="11"/>
  <c r="AC2622" i="11"/>
  <c r="AC2623" i="11"/>
  <c r="AC2624" i="11"/>
  <c r="AC2626" i="11"/>
  <c r="AC2627" i="11"/>
  <c r="AC2628" i="11"/>
  <c r="AC2630" i="11"/>
  <c r="AC2632" i="11"/>
  <c r="AC2633" i="11"/>
  <c r="AC2634" i="11"/>
  <c r="AC2635" i="11"/>
  <c r="AC2636" i="11"/>
  <c r="AC2637" i="11"/>
  <c r="AC2639" i="11"/>
  <c r="AC2640" i="11"/>
  <c r="AC2642" i="11"/>
  <c r="AC2644" i="11"/>
  <c r="AC2645" i="11"/>
  <c r="AC2646" i="11"/>
  <c r="AC2647" i="11"/>
  <c r="AC2648" i="11"/>
  <c r="AC2649" i="11"/>
  <c r="AC2650" i="11"/>
  <c r="AC2651" i="11"/>
  <c r="AC2652" i="11"/>
  <c r="AC2656" i="11"/>
  <c r="AC2657" i="11"/>
  <c r="AC2658" i="11"/>
  <c r="AC2659" i="11"/>
  <c r="AC2660" i="11"/>
  <c r="AC2661" i="11"/>
  <c r="AC2662" i="11"/>
  <c r="AC2663" i="11"/>
  <c r="AC2664" i="11"/>
  <c r="AC2665" i="11"/>
  <c r="AC2666" i="11"/>
  <c r="AC2669" i="11"/>
  <c r="AC2670" i="11"/>
  <c r="AC2671" i="11"/>
  <c r="AC2672" i="11"/>
  <c r="AC2673" i="11"/>
  <c r="AC2674" i="11"/>
  <c r="AC2675" i="11"/>
  <c r="AC2676" i="11"/>
  <c r="AC2678" i="11"/>
  <c r="AC2680" i="11"/>
  <c r="AC2682" i="11"/>
  <c r="AC2683" i="11"/>
  <c r="AC2684" i="11"/>
  <c r="AC2685" i="11"/>
  <c r="AC2686" i="11"/>
  <c r="AC2687" i="11"/>
  <c r="AC2688" i="11"/>
  <c r="AC2692" i="11"/>
  <c r="AC2693" i="11"/>
  <c r="AC2695" i="11"/>
  <c r="AC2696" i="11"/>
  <c r="AC2697" i="11"/>
  <c r="AC2698" i="11"/>
  <c r="AC2699" i="11"/>
  <c r="AC2700" i="11"/>
  <c r="AC2702" i="11"/>
  <c r="AC2705" i="11"/>
  <c r="AC2706" i="11"/>
  <c r="AC2708" i="11"/>
  <c r="AC2709" i="11"/>
  <c r="AC2710" i="11"/>
  <c r="AC2711" i="11"/>
  <c r="AC2712" i="11"/>
  <c r="AC2714" i="11"/>
  <c r="AC2716" i="11"/>
  <c r="AC2718" i="11"/>
  <c r="AC2719" i="11"/>
  <c r="AC2720" i="11"/>
  <c r="AC2721" i="11"/>
  <c r="AC2722" i="11"/>
  <c r="AC2723" i="11"/>
  <c r="AC2724" i="11"/>
  <c r="AC2726" i="11"/>
  <c r="AC2728" i="11"/>
  <c r="AC2729" i="11"/>
  <c r="AC2731" i="11"/>
  <c r="AC2732" i="11"/>
  <c r="AC2734" i="11"/>
  <c r="AC2735" i="11"/>
  <c r="AC2736" i="11"/>
  <c r="AC2738" i="11"/>
  <c r="AC2740" i="11"/>
  <c r="AC2741" i="11"/>
  <c r="AC2742" i="11"/>
  <c r="AC2744" i="11"/>
  <c r="AC2745" i="11"/>
  <c r="AC2747" i="11"/>
  <c r="AC2748" i="11"/>
  <c r="AC2750" i="11"/>
  <c r="AC2752" i="11"/>
  <c r="AC2753" i="11"/>
  <c r="AC2754" i="11"/>
  <c r="AC2755" i="11"/>
  <c r="AC2756" i="11"/>
  <c r="AC2757" i="11"/>
  <c r="AC2758" i="11"/>
  <c r="AC2759" i="11"/>
  <c r="AC2760" i="11"/>
  <c r="AC2762" i="11"/>
  <c r="AC2764" i="11"/>
  <c r="AC2765" i="11"/>
  <c r="AC2766" i="11"/>
  <c r="AC2767" i="11"/>
  <c r="AC2768" i="11"/>
  <c r="AC2770" i="11"/>
  <c r="AC2771" i="11"/>
  <c r="AC2772" i="11"/>
  <c r="AC2774" i="11"/>
  <c r="AC2776" i="11"/>
  <c r="AC2777" i="11"/>
  <c r="AC2778" i="11"/>
  <c r="AC2779" i="11"/>
  <c r="AC2780" i="11"/>
  <c r="AC2781" i="11"/>
  <c r="AC2783" i="11"/>
  <c r="AC2784" i="11"/>
  <c r="AC2786" i="11"/>
  <c r="AC2788" i="11"/>
  <c r="AC2789" i="11"/>
  <c r="AC2790" i="11"/>
  <c r="AC2791" i="11"/>
  <c r="AC2792" i="11"/>
  <c r="AC2793" i="11"/>
  <c r="AC2794" i="11"/>
  <c r="AC2795" i="11"/>
  <c r="AC2796" i="11"/>
  <c r="AC2800" i="11"/>
  <c r="AC2801" i="11"/>
  <c r="AC2802" i="11"/>
  <c r="AC2803" i="11"/>
  <c r="AC2804" i="11"/>
  <c r="AC2805" i="11"/>
  <c r="AC2806" i="11"/>
  <c r="AC2807" i="11"/>
  <c r="AC2808" i="11"/>
  <c r="AC2810" i="11"/>
  <c r="AC2813" i="11"/>
  <c r="AC2814" i="11"/>
  <c r="AC2815" i="11"/>
  <c r="AC2816" i="11"/>
  <c r="AC2817" i="11"/>
  <c r="AC2818" i="11"/>
  <c r="AC2819" i="11"/>
  <c r="AC2820" i="11"/>
  <c r="AC2822" i="11"/>
  <c r="AC2824" i="11"/>
  <c r="AC2826" i="11"/>
  <c r="AC2827" i="11"/>
  <c r="AC2828" i="11"/>
  <c r="AC2829" i="11"/>
  <c r="AC2830" i="11"/>
  <c r="AC2831" i="11"/>
  <c r="AC2832" i="11"/>
  <c r="AC2833" i="11"/>
  <c r="AC2836" i="11"/>
  <c r="AC2837" i="11"/>
  <c r="AC2839" i="11"/>
  <c r="AC2840" i="11"/>
  <c r="AC2841" i="11"/>
  <c r="AC2842" i="11"/>
  <c r="AC2843" i="11"/>
  <c r="AC2844" i="11"/>
  <c r="AC2846" i="11"/>
  <c r="AC2849" i="11"/>
  <c r="AC2850" i="11"/>
  <c r="AC2852" i="11"/>
  <c r="AC2853" i="11"/>
  <c r="AC2854" i="11"/>
  <c r="AC2855" i="11"/>
  <c r="AC2856" i="11"/>
  <c r="AC2858" i="11"/>
  <c r="AC2860" i="11"/>
  <c r="AC2862" i="11"/>
  <c r="AC2863" i="11"/>
  <c r="AC2864" i="11"/>
  <c r="AC2865" i="11"/>
  <c r="AC2866" i="11"/>
  <c r="AC2867" i="11"/>
  <c r="AC2868" i="11"/>
  <c r="AC2870" i="11"/>
  <c r="AC2872" i="11"/>
  <c r="AC2873" i="11"/>
  <c r="AC2875" i="11"/>
  <c r="AC2876" i="11"/>
  <c r="AC2878" i="11"/>
  <c r="AC2879" i="11"/>
  <c r="AC2880" i="11"/>
  <c r="AC2881" i="11"/>
  <c r="AC2882" i="11"/>
  <c r="AC2884" i="11"/>
  <c r="AC2885" i="11"/>
  <c r="AC2886" i="11"/>
  <c r="AC2888" i="11"/>
  <c r="AC2889" i="11"/>
  <c r="AC2891" i="11"/>
  <c r="AC2892" i="11"/>
  <c r="AC2894" i="11"/>
  <c r="AC2896" i="11"/>
  <c r="AC2897" i="11"/>
  <c r="AC2898" i="11"/>
  <c r="AC2899" i="11"/>
  <c r="AC2900" i="11"/>
  <c r="AC2901" i="11"/>
  <c r="AC2902" i="11"/>
  <c r="AC2903" i="11"/>
  <c r="AC2904" i="11"/>
  <c r="AC2905" i="11"/>
  <c r="AC2906" i="11"/>
  <c r="AC2908" i="11"/>
  <c r="AC2909" i="11"/>
  <c r="AC2910" i="11"/>
  <c r="AC2911" i="11"/>
  <c r="AC2912" i="11"/>
  <c r="AC2914" i="11"/>
  <c r="AC2915" i="11"/>
  <c r="AC2916" i="11"/>
  <c r="AC2918" i="11"/>
  <c r="AC2920" i="11"/>
  <c r="AC2921" i="11"/>
  <c r="AC2922" i="11"/>
  <c r="AC2923" i="11"/>
  <c r="AC2924" i="11"/>
  <c r="AC2925" i="11"/>
  <c r="AC2927" i="11"/>
  <c r="AC2928" i="11"/>
  <c r="AC2930" i="11"/>
  <c r="AC2932" i="11"/>
  <c r="AC2933" i="11"/>
  <c r="AC2934" i="11"/>
  <c r="AC2935" i="11"/>
  <c r="AC2936" i="11"/>
  <c r="AC2937" i="11"/>
  <c r="AC2938" i="11"/>
  <c r="AC2939" i="11"/>
  <c r="AC2940" i="11"/>
  <c r="AC2944" i="11"/>
  <c r="AC2945" i="11"/>
  <c r="AC2946" i="11"/>
  <c r="AC2947" i="11"/>
  <c r="AC2948" i="11"/>
  <c r="AC2949" i="11"/>
  <c r="AC2950" i="11"/>
  <c r="AC2951" i="11"/>
  <c r="AC2952" i="11"/>
  <c r="AC2954" i="11"/>
  <c r="AC2957" i="11"/>
  <c r="AC2958" i="11"/>
  <c r="AC2959" i="11"/>
  <c r="AC2960" i="11"/>
  <c r="AC2961" i="11"/>
  <c r="AC2962" i="11"/>
  <c r="AC2963" i="11"/>
  <c r="AC2964" i="11"/>
  <c r="AC2966" i="11"/>
  <c r="AC2968" i="11"/>
  <c r="AC2970" i="11"/>
  <c r="AC2971" i="11"/>
  <c r="AC2972" i="11"/>
  <c r="AC2973" i="11"/>
  <c r="AC2974" i="11"/>
  <c r="AC2975" i="11"/>
  <c r="AC2976" i="11"/>
  <c r="AC2980" i="11"/>
  <c r="AC2981" i="11"/>
  <c r="AC2983" i="11"/>
  <c r="AC2984" i="11"/>
  <c r="AC2985" i="11"/>
  <c r="AC2986" i="11"/>
  <c r="AC2987" i="11"/>
  <c r="AC2988" i="11"/>
  <c r="AC2989" i="11"/>
  <c r="AC2990" i="11"/>
  <c r="AC2993" i="11"/>
  <c r="AC2994" i="11"/>
  <c r="AC2996" i="11"/>
  <c r="AC2997" i="11"/>
  <c r="AC2998" i="11"/>
  <c r="AC2999" i="11"/>
  <c r="AC3000" i="11"/>
  <c r="AC3002" i="11"/>
  <c r="AC3004" i="11"/>
  <c r="AC3006" i="11"/>
  <c r="AC3007" i="11"/>
  <c r="AC3008" i="11"/>
  <c r="AC3009" i="11"/>
  <c r="AC3010" i="11"/>
  <c r="AC3011" i="11"/>
  <c r="AC3012" i="11"/>
  <c r="AC3013" i="11"/>
  <c r="AC3014" i="11"/>
  <c r="AC3016" i="11"/>
  <c r="AC3017" i="11"/>
  <c r="AC3019" i="11"/>
  <c r="AC3020" i="11"/>
  <c r="AC3022" i="11"/>
  <c r="AC3023" i="11"/>
  <c r="AC3024" i="11"/>
  <c r="AC3026" i="11"/>
  <c r="AC3028" i="11"/>
  <c r="AC3029" i="11"/>
  <c r="AC3030" i="11"/>
  <c r="AC3032" i="11"/>
  <c r="AC3033" i="11"/>
  <c r="AC3035" i="11"/>
  <c r="AC3036" i="11"/>
  <c r="AC3038" i="11"/>
  <c r="AC3040" i="11"/>
  <c r="AC3041" i="11"/>
  <c r="AC3042" i="11"/>
  <c r="AC3043" i="11"/>
  <c r="AC3044" i="11"/>
  <c r="AC3045" i="11"/>
  <c r="AC3046" i="11"/>
  <c r="AC3047" i="11"/>
  <c r="AC3048" i="11"/>
  <c r="AC3050" i="11"/>
  <c r="AC3052" i="11"/>
  <c r="AC3053" i="11"/>
  <c r="AC3054" i="11"/>
  <c r="AC3055" i="11"/>
  <c r="AC3056" i="11"/>
  <c r="AC3058" i="11"/>
  <c r="AC3059" i="11"/>
  <c r="AC3060" i="11"/>
  <c r="AC3062" i="11"/>
  <c r="AC3064" i="11"/>
  <c r="AC3065" i="11"/>
  <c r="AC3066" i="11"/>
  <c r="AC3067" i="11"/>
  <c r="AC3068" i="11"/>
  <c r="AC3069" i="11"/>
  <c r="AC3071" i="11"/>
  <c r="AC3072" i="11"/>
  <c r="AC3074" i="11"/>
  <c r="AC3076" i="11"/>
  <c r="AC3077" i="11"/>
  <c r="AC3078" i="11"/>
  <c r="AC3079" i="11"/>
  <c r="AC3080" i="11"/>
  <c r="AC3081" i="11"/>
  <c r="AC3082" i="11"/>
  <c r="AC3083" i="11"/>
  <c r="AC3084" i="11"/>
  <c r="AC3088" i="11"/>
  <c r="AC3089" i="11"/>
  <c r="AC3090" i="11"/>
  <c r="AC3091" i="11"/>
  <c r="AC3092" i="11"/>
  <c r="AC3093" i="11"/>
  <c r="AC3094" i="11"/>
  <c r="AC3095" i="11"/>
  <c r="AC3096" i="11"/>
  <c r="AC3097" i="11"/>
  <c r="AC3098" i="11"/>
  <c r="AC3101" i="11"/>
  <c r="AC3102" i="11"/>
  <c r="AC3103" i="11"/>
  <c r="AC3104" i="11"/>
  <c r="AC3105" i="11"/>
  <c r="AC3106" i="11"/>
  <c r="AC3107" i="11"/>
  <c r="AC3108" i="11"/>
  <c r="AC3110" i="11"/>
  <c r="AC3112" i="11"/>
  <c r="AC3114" i="11"/>
  <c r="AC3115" i="11"/>
  <c r="AC3116" i="11"/>
  <c r="AC3117" i="11"/>
  <c r="AC3118" i="11"/>
  <c r="AC3119" i="11"/>
  <c r="AC3120" i="11"/>
  <c r="AC3124" i="11"/>
  <c r="AC3125" i="11"/>
  <c r="AC3127" i="11"/>
  <c r="AC3128" i="11"/>
  <c r="AC3129" i="11"/>
  <c r="AC3130" i="11"/>
  <c r="AC3131" i="11"/>
  <c r="AC3132" i="11"/>
  <c r="AC3134" i="11"/>
  <c r="AC3137" i="11"/>
  <c r="AC3138" i="11"/>
  <c r="AC3140" i="11"/>
  <c r="AC3141" i="11"/>
  <c r="AC3142" i="11"/>
  <c r="AC3143" i="11"/>
  <c r="AC3144" i="11"/>
  <c r="AC3146" i="11"/>
  <c r="AC3148" i="11"/>
  <c r="AC3150" i="11"/>
  <c r="AC3151" i="11"/>
  <c r="AC3152" i="11"/>
  <c r="AC3153" i="11"/>
  <c r="AC3154" i="11"/>
  <c r="AC3155" i="11"/>
  <c r="AC3156" i="11"/>
  <c r="AC3158" i="11"/>
  <c r="AC3160" i="11"/>
  <c r="AC3161" i="11"/>
  <c r="AC3163" i="11"/>
  <c r="AC3164" i="11"/>
  <c r="AC3166" i="11"/>
  <c r="AC3167" i="11"/>
  <c r="AC3168" i="11"/>
  <c r="AC3170" i="11"/>
  <c r="AC3172" i="11"/>
  <c r="AC3173" i="11"/>
  <c r="AC3174" i="11"/>
  <c r="AC3176" i="11"/>
  <c r="AC3177" i="11"/>
  <c r="AC3179" i="11"/>
  <c r="AC3180" i="11"/>
  <c r="AC3182" i="11"/>
  <c r="AC3184" i="11"/>
  <c r="AC3185" i="11"/>
  <c r="AC3186" i="11"/>
  <c r="AC3187" i="11"/>
  <c r="AC3188" i="11"/>
  <c r="AC3189" i="11"/>
  <c r="AC3190" i="11"/>
  <c r="AC3191" i="11"/>
  <c r="AC3192" i="11"/>
  <c r="AC3194" i="11"/>
  <c r="AC3196" i="11"/>
  <c r="AC3197" i="11"/>
  <c r="AC3198" i="11"/>
  <c r="AC3199" i="11"/>
  <c r="AC3200" i="11"/>
  <c r="AC3202" i="11"/>
  <c r="AC3203" i="11"/>
  <c r="AC3204" i="11"/>
  <c r="AC3206" i="11"/>
  <c r="AC3208" i="11"/>
  <c r="AC3209" i="11"/>
  <c r="AC3210" i="11"/>
  <c r="AC3211" i="11"/>
  <c r="AC3212" i="11"/>
  <c r="AC3213" i="11"/>
  <c r="AC3215" i="11"/>
  <c r="AC3216" i="11"/>
  <c r="AC3218" i="11"/>
  <c r="AC3220" i="11"/>
  <c r="AC3221" i="11"/>
  <c r="AC3222" i="11"/>
  <c r="AC3223" i="11"/>
  <c r="AC3224" i="11"/>
  <c r="AC3225" i="11"/>
  <c r="AC3226" i="11"/>
  <c r="AC3227" i="11"/>
  <c r="AC3228" i="11"/>
  <c r="AC3232" i="11"/>
  <c r="AC3233" i="11"/>
  <c r="AC3234" i="11"/>
  <c r="AC3235" i="11"/>
  <c r="AC3236" i="11"/>
  <c r="AC3237" i="11"/>
  <c r="AC3238" i="11"/>
  <c r="AC3239" i="11"/>
  <c r="AC3240" i="11"/>
  <c r="AC3242" i="11"/>
  <c r="AC3245" i="11"/>
  <c r="AC3246" i="11"/>
  <c r="AC3247" i="11"/>
  <c r="AC3248" i="11"/>
  <c r="AC3249" i="11"/>
  <c r="AC3250" i="11"/>
  <c r="AC3251" i="11"/>
  <c r="AC3252" i="11"/>
  <c r="AC3254" i="11"/>
  <c r="AC3256" i="11"/>
  <c r="AC3258" i="11"/>
  <c r="AC3259" i="11"/>
  <c r="AC3260" i="11"/>
  <c r="AC3261" i="11"/>
  <c r="AC3262" i="11"/>
  <c r="AC3263" i="11"/>
  <c r="AC3264" i="11"/>
  <c r="AC3265" i="11"/>
  <c r="AC3268" i="11"/>
  <c r="AC3269" i="11"/>
  <c r="AC3271" i="11"/>
  <c r="AC3272" i="11"/>
  <c r="AC3273" i="11"/>
  <c r="AC3274" i="11"/>
  <c r="AC3275" i="11"/>
  <c r="AC3276" i="11"/>
  <c r="AC3278" i="11"/>
  <c r="AC3281" i="11"/>
  <c r="AC3282" i="11"/>
  <c r="AC3284" i="11"/>
  <c r="AC3285" i="11"/>
  <c r="AC3286" i="11"/>
  <c r="AC3287" i="11"/>
  <c r="AC3288" i="11"/>
  <c r="AC3290" i="11"/>
  <c r="AC3292" i="11"/>
  <c r="AC3294" i="11"/>
  <c r="AC3295" i="11"/>
  <c r="AC3296" i="11"/>
  <c r="AC3298" i="11"/>
  <c r="AC3299" i="11"/>
  <c r="AC3300" i="11"/>
  <c r="AC3302" i="11"/>
  <c r="AC3304" i="11"/>
  <c r="AC3305" i="11"/>
  <c r="AC3307" i="11"/>
  <c r="AC3308" i="11"/>
  <c r="AC3310" i="11"/>
  <c r="AC3311" i="11"/>
  <c r="AC3312" i="11"/>
  <c r="AC3314" i="11"/>
  <c r="AC3316" i="11"/>
  <c r="AC3317" i="11"/>
  <c r="AC3318" i="11"/>
  <c r="AC3320" i="11"/>
  <c r="AC3321" i="11"/>
  <c r="AC3323" i="11"/>
  <c r="AC3324" i="11"/>
  <c r="AC3326" i="11"/>
  <c r="AC3328" i="11"/>
  <c r="AC3329" i="11"/>
  <c r="AC3330" i="11"/>
  <c r="AC3331" i="11"/>
  <c r="AC3332" i="11"/>
  <c r="AC3333" i="11"/>
  <c r="AC3334" i="11"/>
  <c r="AC3335" i="11"/>
  <c r="AC3336" i="11"/>
  <c r="AC3338" i="11"/>
  <c r="AC3340" i="11"/>
  <c r="AC3341" i="11"/>
  <c r="AC3342" i="11"/>
  <c r="AC3343" i="11"/>
  <c r="AC3344" i="11"/>
  <c r="AC3346" i="11"/>
  <c r="AC3347" i="11"/>
  <c r="AC3350" i="11"/>
  <c r="AC3352" i="11"/>
  <c r="AC3353" i="11"/>
  <c r="AC3354" i="11"/>
  <c r="AC3355" i="11"/>
  <c r="AC3356" i="11"/>
  <c r="AC3357" i="11"/>
  <c r="AC3359" i="11"/>
  <c r="AC3360" i="11"/>
  <c r="AC3362" i="11"/>
  <c r="AC3364" i="11"/>
  <c r="AC3365" i="11"/>
  <c r="AC3366" i="11"/>
  <c r="AC3367" i="11"/>
  <c r="AC3368" i="11"/>
  <c r="AC3369" i="11"/>
  <c r="AC3370" i="11"/>
  <c r="AC3371" i="11"/>
  <c r="AC3372" i="11"/>
  <c r="AC3376" i="11"/>
  <c r="AC3377" i="11"/>
  <c r="AC3378" i="11"/>
  <c r="AC3379" i="11"/>
  <c r="AC3380" i="11"/>
  <c r="AC3381" i="11"/>
  <c r="AC3382" i="11"/>
  <c r="AC3383" i="11"/>
  <c r="AC3386" i="11"/>
  <c r="AC3389" i="11"/>
  <c r="AC3390" i="11"/>
  <c r="AC3391" i="11"/>
  <c r="AC3392" i="11"/>
  <c r="AC3393" i="11"/>
  <c r="AC3394" i="11"/>
  <c r="AC3395" i="11"/>
  <c r="AC3396" i="11"/>
  <c r="AC3398" i="11"/>
  <c r="AC3400" i="11"/>
  <c r="AC3402" i="11"/>
  <c r="AC3403" i="11"/>
  <c r="AC3404" i="11"/>
  <c r="AC3405" i="11"/>
  <c r="AC3406" i="11"/>
  <c r="AC3407" i="11"/>
  <c r="AC3408" i="11"/>
  <c r="AC3409" i="11"/>
  <c r="AC3412" i="11"/>
  <c r="AC3413" i="11"/>
  <c r="AC3415" i="11"/>
  <c r="AC3416" i="11"/>
  <c r="AC3417" i="11"/>
  <c r="AC3418" i="11"/>
  <c r="AC3419" i="11"/>
  <c r="AC3420" i="11"/>
  <c r="AC3422" i="11"/>
  <c r="AC3425" i="11"/>
  <c r="AC3426" i="11"/>
  <c r="AC3428" i="11"/>
  <c r="AC3429" i="11"/>
  <c r="AC3430" i="11"/>
  <c r="AC3431" i="11"/>
  <c r="AC3432" i="11"/>
  <c r="AC3434" i="11"/>
  <c r="AC3436" i="11"/>
  <c r="AC3438" i="11"/>
  <c r="AC3439" i="11"/>
  <c r="AC3440" i="11"/>
  <c r="AC3442" i="11"/>
  <c r="AC3443" i="11"/>
  <c r="AC3444" i="11"/>
  <c r="AC3446" i="11"/>
  <c r="AC3448" i="11"/>
  <c r="AC3449" i="11"/>
  <c r="AC3451" i="11"/>
  <c r="AC3452" i="11"/>
  <c r="AC3454" i="11"/>
  <c r="AC3455" i="11"/>
  <c r="AC3456" i="11"/>
  <c r="AC3457" i="11"/>
  <c r="AC3458" i="11"/>
  <c r="AC3460" i="11"/>
  <c r="AC3461" i="11"/>
  <c r="AC3462" i="11"/>
  <c r="AC3464" i="11"/>
  <c r="AC3465" i="11"/>
  <c r="AC3467" i="11"/>
  <c r="AC3468" i="11"/>
  <c r="AC3470" i="11"/>
  <c r="AC3472" i="11"/>
  <c r="AC3473" i="11"/>
  <c r="AC3474" i="11"/>
  <c r="AC3475" i="11"/>
  <c r="AC3476" i="11"/>
  <c r="AC3477" i="11"/>
  <c r="AC3478" i="11"/>
  <c r="AC3479" i="11"/>
  <c r="AC3480" i="11"/>
  <c r="AC3481" i="11"/>
  <c r="AC3482" i="11"/>
  <c r="AC3484" i="11"/>
  <c r="AC3485" i="11"/>
  <c r="AC3486" i="11"/>
  <c r="AC3487" i="11"/>
  <c r="AC3488" i="11"/>
  <c r="AC3490" i="11"/>
  <c r="AC3491" i="11"/>
  <c r="AC3494" i="11"/>
  <c r="AC3496" i="11"/>
  <c r="AC3497" i="11"/>
  <c r="AC3498" i="11"/>
  <c r="AC3499" i="11"/>
  <c r="AC3500" i="11"/>
  <c r="AC3501" i="11"/>
  <c r="AC3503" i="11"/>
  <c r="AC3504" i="11"/>
  <c r="AC3506" i="11"/>
  <c r="AC3508" i="11"/>
  <c r="AC3509" i="11"/>
  <c r="AC3510" i="11"/>
  <c r="AC3511" i="11"/>
  <c r="AC3512" i="11"/>
  <c r="AC3513" i="11"/>
  <c r="AC3514" i="11"/>
  <c r="AC3515" i="11"/>
  <c r="AC3516" i="11"/>
  <c r="AC3520" i="11"/>
  <c r="AC3521" i="11"/>
  <c r="AC3522" i="11"/>
  <c r="AC3523" i="11"/>
  <c r="AC3524" i="11"/>
  <c r="AC3525" i="11"/>
  <c r="AC3526" i="11"/>
  <c r="AC3527" i="11"/>
  <c r="AC3529" i="11"/>
  <c r="AC3530" i="11"/>
  <c r="AC3533" i="11"/>
  <c r="AC3534" i="11"/>
  <c r="AC3535" i="11"/>
  <c r="AC3536" i="11"/>
  <c r="AC3537" i="11"/>
  <c r="AC3538" i="11"/>
  <c r="AC3539" i="11"/>
  <c r="AC3540" i="11"/>
  <c r="AC3542" i="11"/>
  <c r="AC3544" i="11"/>
  <c r="AC3546" i="11"/>
  <c r="AC3547" i="11"/>
  <c r="AC3548" i="11"/>
  <c r="AC3549" i="11"/>
  <c r="AC3550" i="11"/>
  <c r="AC3551" i="11"/>
  <c r="AC3552" i="11"/>
  <c r="AC3556" i="11"/>
  <c r="AC3557" i="11"/>
  <c r="AC3559" i="11"/>
  <c r="AC3560" i="11"/>
  <c r="AC3561" i="11"/>
  <c r="AC3562" i="11"/>
  <c r="AC3563" i="11"/>
  <c r="AC3564" i="11"/>
  <c r="AC3566" i="11"/>
  <c r="AD9" i="11"/>
  <c r="AD10" i="11"/>
  <c r="AD11" i="11"/>
  <c r="AD12" i="11"/>
  <c r="AD13" i="11"/>
  <c r="AD14" i="11"/>
  <c r="AE14" i="11" s="1"/>
  <c r="AD15" i="11"/>
  <c r="AE15" i="11" s="1"/>
  <c r="AD16" i="11"/>
  <c r="AE16" i="11" s="1"/>
  <c r="AD17" i="11"/>
  <c r="AE17" i="11" s="1"/>
  <c r="AD18" i="11"/>
  <c r="AD19" i="11"/>
  <c r="AE19" i="11" s="1"/>
  <c r="AD20" i="11"/>
  <c r="AD21" i="11"/>
  <c r="AE21" i="11" s="1"/>
  <c r="AD22" i="11"/>
  <c r="AD23" i="11"/>
  <c r="AD24" i="11"/>
  <c r="AD25" i="11"/>
  <c r="AD26" i="11"/>
  <c r="AE26" i="11" s="1"/>
  <c r="AD27" i="11"/>
  <c r="AE27" i="11" s="1"/>
  <c r="AD28" i="11"/>
  <c r="AE28" i="11" s="1"/>
  <c r="AD29" i="11"/>
  <c r="AE29" i="11" s="1"/>
  <c r="AD30" i="11"/>
  <c r="AD31" i="11"/>
  <c r="AD32" i="11"/>
  <c r="AD33" i="11"/>
  <c r="AD34" i="11"/>
  <c r="AD35" i="11"/>
  <c r="AD36" i="11"/>
  <c r="AD37" i="11"/>
  <c r="AD38" i="11"/>
  <c r="AE38" i="11" s="1"/>
  <c r="AD39" i="11"/>
  <c r="AE39" i="11" s="1"/>
  <c r="AD40" i="11"/>
  <c r="AE40" i="11" s="1"/>
  <c r="AD41" i="11"/>
  <c r="AE41" i="11" s="1"/>
  <c r="AD42" i="11"/>
  <c r="AD43" i="11"/>
  <c r="AD44" i="11"/>
  <c r="AD45" i="11"/>
  <c r="AD46" i="11"/>
  <c r="AD47" i="11"/>
  <c r="AD48" i="11"/>
  <c r="AD49" i="11"/>
  <c r="AD50" i="11"/>
  <c r="AE50" i="11" s="1"/>
  <c r="AD51" i="11"/>
  <c r="AE51" i="11" s="1"/>
  <c r="AD52" i="11"/>
  <c r="AE52" i="11" s="1"/>
  <c r="AD53" i="11"/>
  <c r="AE53" i="11" s="1"/>
  <c r="AD54" i="11"/>
  <c r="AD55" i="11"/>
  <c r="AE55" i="11" s="1"/>
  <c r="AD56" i="11"/>
  <c r="AD57" i="11"/>
  <c r="AE57" i="11" s="1"/>
  <c r="AD58" i="11"/>
  <c r="AD59" i="11"/>
  <c r="AD60" i="11"/>
  <c r="AD61" i="11"/>
  <c r="AD62" i="11"/>
  <c r="AE62" i="11" s="1"/>
  <c r="AD63" i="11"/>
  <c r="AE63" i="11" s="1"/>
  <c r="AD64" i="11"/>
  <c r="AE64" i="11" s="1"/>
  <c r="AD65" i="11"/>
  <c r="AE65" i="11" s="1"/>
  <c r="AD66" i="11"/>
  <c r="AD67" i="11"/>
  <c r="AD68" i="11"/>
  <c r="AD69" i="11"/>
  <c r="AE69" i="11" s="1"/>
  <c r="AD70" i="11"/>
  <c r="AD71" i="11"/>
  <c r="AD72" i="11"/>
  <c r="AD73" i="11"/>
  <c r="AD74" i="11"/>
  <c r="AE74" i="11" s="1"/>
  <c r="AD75" i="11"/>
  <c r="AE75" i="11" s="1"/>
  <c r="AD76" i="11"/>
  <c r="AE76" i="11" s="1"/>
  <c r="AD77" i="11"/>
  <c r="AE77" i="11" s="1"/>
  <c r="AD78" i="11"/>
  <c r="AD79" i="11"/>
  <c r="AD80" i="11"/>
  <c r="AD81" i="11"/>
  <c r="AD82" i="11"/>
  <c r="AD83" i="11"/>
  <c r="AD84" i="11"/>
  <c r="AD85" i="11"/>
  <c r="AD86" i="11"/>
  <c r="AE86" i="11" s="1"/>
  <c r="AD87" i="11"/>
  <c r="AE87" i="11" s="1"/>
  <c r="AD88" i="11"/>
  <c r="AE88" i="11" s="1"/>
  <c r="AD89" i="11"/>
  <c r="AE89" i="11" s="1"/>
  <c r="AD90" i="11"/>
  <c r="AD91" i="11"/>
  <c r="AE91" i="11" s="1"/>
  <c r="AD92" i="11"/>
  <c r="AD93" i="11"/>
  <c r="AE93" i="11" s="1"/>
  <c r="AD94" i="11"/>
  <c r="AD95" i="11"/>
  <c r="AD96" i="11"/>
  <c r="AD97" i="11"/>
  <c r="AD98" i="11"/>
  <c r="AE98" i="11" s="1"/>
  <c r="AD99" i="11"/>
  <c r="AE99" i="11" s="1"/>
  <c r="AD100" i="11"/>
  <c r="AE100" i="11" s="1"/>
  <c r="AD101" i="11"/>
  <c r="AE101" i="11" s="1"/>
  <c r="AD102" i="11"/>
  <c r="AD103" i="11"/>
  <c r="AD104" i="11"/>
  <c r="AD105" i="11"/>
  <c r="AE105" i="11" s="1"/>
  <c r="AD106" i="11"/>
  <c r="AD107" i="11"/>
  <c r="AD108" i="11"/>
  <c r="AD109" i="11"/>
  <c r="AD110" i="11"/>
  <c r="AE110" i="11" s="1"/>
  <c r="AD111" i="11"/>
  <c r="AE111" i="11" s="1"/>
  <c r="AD112" i="11"/>
  <c r="AE112" i="11" s="1"/>
  <c r="AD113" i="11"/>
  <c r="AE113" i="11" s="1"/>
  <c r="AD114" i="11"/>
  <c r="AD115" i="11"/>
  <c r="AD116" i="11"/>
  <c r="AD117" i="11"/>
  <c r="AD118" i="11"/>
  <c r="AD119" i="11"/>
  <c r="AD120" i="11"/>
  <c r="AD121" i="11"/>
  <c r="AD122" i="11"/>
  <c r="AE122" i="11" s="1"/>
  <c r="AD123" i="11"/>
  <c r="AE123" i="11" s="1"/>
  <c r="AD124" i="11"/>
  <c r="AE124" i="11" s="1"/>
  <c r="AD125" i="11"/>
  <c r="AE125" i="11" s="1"/>
  <c r="AD126" i="11"/>
  <c r="AD127" i="11"/>
  <c r="AE127" i="11" s="1"/>
  <c r="AD128" i="11"/>
  <c r="AD129" i="11"/>
  <c r="AD130" i="11"/>
  <c r="AD131" i="11"/>
  <c r="AD132" i="11"/>
  <c r="AD133" i="11"/>
  <c r="AD134" i="11"/>
  <c r="AE134" i="11" s="1"/>
  <c r="AD135" i="11"/>
  <c r="AE135" i="11" s="1"/>
  <c r="AD136" i="11"/>
  <c r="AE136" i="11" s="1"/>
  <c r="AD137" i="11"/>
  <c r="AE137" i="11" s="1"/>
  <c r="AD138" i="11"/>
  <c r="AD139" i="11"/>
  <c r="AD140" i="11"/>
  <c r="AD141" i="11"/>
  <c r="AD142" i="11"/>
  <c r="AD143" i="11"/>
  <c r="AD144" i="11"/>
  <c r="AD145" i="11"/>
  <c r="AD146" i="11"/>
  <c r="AE146" i="11" s="1"/>
  <c r="AD147" i="11"/>
  <c r="AE147" i="11" s="1"/>
  <c r="AD148" i="11"/>
  <c r="AE148" i="11" s="1"/>
  <c r="AD149" i="11"/>
  <c r="AE149" i="11" s="1"/>
  <c r="AD150" i="11"/>
  <c r="AD151" i="11"/>
  <c r="AD152" i="11"/>
  <c r="AD153" i="11"/>
  <c r="AE153" i="11" s="1"/>
  <c r="AD154" i="11"/>
  <c r="AD155" i="11"/>
  <c r="AD156" i="11"/>
  <c r="AD157" i="11"/>
  <c r="AD158" i="11"/>
  <c r="AE158" i="11" s="1"/>
  <c r="AD159" i="11"/>
  <c r="AE159" i="11" s="1"/>
  <c r="AD160" i="11"/>
  <c r="AE160" i="11" s="1"/>
  <c r="AD161" i="11"/>
  <c r="AE161" i="11" s="1"/>
  <c r="AD162" i="11"/>
  <c r="AD163" i="11"/>
  <c r="AE163" i="11" s="1"/>
  <c r="AD164" i="11"/>
  <c r="AD165" i="11"/>
  <c r="AD166" i="11"/>
  <c r="AD167" i="11"/>
  <c r="AD168" i="11"/>
  <c r="AD169" i="11"/>
  <c r="AD170" i="11"/>
  <c r="AE170" i="11" s="1"/>
  <c r="AD171" i="11"/>
  <c r="AE171" i="11" s="1"/>
  <c r="AD172" i="11"/>
  <c r="AE172" i="11" s="1"/>
  <c r="AD173" i="11"/>
  <c r="AE173" i="11" s="1"/>
  <c r="AD174" i="11"/>
  <c r="AD175" i="11"/>
  <c r="AD176" i="11"/>
  <c r="AD177" i="11"/>
  <c r="AD178" i="11"/>
  <c r="AD179" i="11"/>
  <c r="AD180" i="11"/>
  <c r="AD181" i="11"/>
  <c r="AD182" i="11"/>
  <c r="AE182" i="11" s="1"/>
  <c r="AD183" i="11"/>
  <c r="AE183" i="11" s="1"/>
  <c r="AD184" i="11"/>
  <c r="AE184" i="11" s="1"/>
  <c r="AD185" i="11"/>
  <c r="AE185" i="11" s="1"/>
  <c r="AD186" i="11"/>
  <c r="AD187" i="11"/>
  <c r="AD188" i="11"/>
  <c r="AD189" i="11"/>
  <c r="AE189" i="11" s="1"/>
  <c r="AD190" i="11"/>
  <c r="AD191" i="11"/>
  <c r="AD192" i="11"/>
  <c r="AD193" i="11"/>
  <c r="AD194" i="11"/>
  <c r="AE194" i="11" s="1"/>
  <c r="AD195" i="11"/>
  <c r="AE195" i="11" s="1"/>
  <c r="AD196" i="11"/>
  <c r="AE196" i="11" s="1"/>
  <c r="AD197" i="11"/>
  <c r="AE197" i="11" s="1"/>
  <c r="AD198" i="11"/>
  <c r="AD199" i="11"/>
  <c r="AE199" i="11" s="1"/>
  <c r="AD200" i="11"/>
  <c r="AD201" i="11"/>
  <c r="AE201" i="11" s="1"/>
  <c r="AD202" i="11"/>
  <c r="AD203" i="11"/>
  <c r="AD204" i="11"/>
  <c r="AD205" i="11"/>
  <c r="AD206" i="11"/>
  <c r="AE206" i="11" s="1"/>
  <c r="AD207" i="11"/>
  <c r="AE207" i="11" s="1"/>
  <c r="AD208" i="11"/>
  <c r="AE208" i="11" s="1"/>
  <c r="AD209" i="11"/>
  <c r="AE209" i="11" s="1"/>
  <c r="AD210" i="11"/>
  <c r="AD211" i="11"/>
  <c r="AD212" i="11"/>
  <c r="AD213" i="11"/>
  <c r="AD214" i="11"/>
  <c r="AD215" i="11"/>
  <c r="AD216" i="11"/>
  <c r="AD217" i="11"/>
  <c r="AD218" i="11"/>
  <c r="AE218" i="11" s="1"/>
  <c r="AD219" i="11"/>
  <c r="AE219" i="11" s="1"/>
  <c r="AD220" i="11"/>
  <c r="AE220" i="11" s="1"/>
  <c r="AD221" i="11"/>
  <c r="AE221" i="11" s="1"/>
  <c r="AD222" i="11"/>
  <c r="AD223" i="11"/>
  <c r="AD224" i="11"/>
  <c r="AD225" i="11"/>
  <c r="AE225" i="11" s="1"/>
  <c r="AD226" i="11"/>
  <c r="AD227" i="11"/>
  <c r="AD228" i="11"/>
  <c r="AD229" i="11"/>
  <c r="AD230" i="11"/>
  <c r="AE230" i="11" s="1"/>
  <c r="AD231" i="11"/>
  <c r="AE231" i="11" s="1"/>
  <c r="AD232" i="11"/>
  <c r="AE232" i="11" s="1"/>
  <c r="AD233" i="11"/>
  <c r="AE233" i="11" s="1"/>
  <c r="AD234" i="11"/>
  <c r="AD235" i="11"/>
  <c r="AE235" i="11" s="1"/>
  <c r="AD236" i="11"/>
  <c r="AD237" i="11"/>
  <c r="AE237" i="11" s="1"/>
  <c r="AD238" i="11"/>
  <c r="AD239" i="11"/>
  <c r="AD240" i="11"/>
  <c r="AD241" i="11"/>
  <c r="AD242" i="11"/>
  <c r="AE242" i="11" s="1"/>
  <c r="AD243" i="11"/>
  <c r="AE243" i="11" s="1"/>
  <c r="AD244" i="11"/>
  <c r="AE244" i="11" s="1"/>
  <c r="AD245" i="11"/>
  <c r="AE245" i="11" s="1"/>
  <c r="AD246" i="11"/>
  <c r="AD247" i="11"/>
  <c r="AD248" i="11"/>
  <c r="AD249" i="11"/>
  <c r="AD250" i="11"/>
  <c r="AD251" i="11"/>
  <c r="AD252" i="11"/>
  <c r="AD253" i="11"/>
  <c r="AD254" i="11"/>
  <c r="AE254" i="11" s="1"/>
  <c r="AD255" i="11"/>
  <c r="AE255" i="11" s="1"/>
  <c r="AD256" i="11"/>
  <c r="AE256" i="11" s="1"/>
  <c r="AD257" i="11"/>
  <c r="AE257" i="11" s="1"/>
  <c r="AD258" i="11"/>
  <c r="AD259" i="11"/>
  <c r="AD260" i="11"/>
  <c r="AD261" i="11"/>
  <c r="AE261" i="11" s="1"/>
  <c r="AD262" i="11"/>
  <c r="AD263" i="11"/>
  <c r="AD264" i="11"/>
  <c r="AD265" i="11"/>
  <c r="AD266" i="11"/>
  <c r="AE266" i="11" s="1"/>
  <c r="AD267" i="11"/>
  <c r="AE267" i="11" s="1"/>
  <c r="AD268" i="11"/>
  <c r="AE268" i="11" s="1"/>
  <c r="AD269" i="11"/>
  <c r="AE269" i="11" s="1"/>
  <c r="AD270" i="11"/>
  <c r="AD271" i="11"/>
  <c r="AE271" i="11" s="1"/>
  <c r="AD272" i="11"/>
  <c r="AD273" i="11"/>
  <c r="AD274" i="11"/>
  <c r="AD275" i="11"/>
  <c r="AD276" i="11"/>
  <c r="AD277" i="11"/>
  <c r="AD278" i="11"/>
  <c r="AE278" i="11" s="1"/>
  <c r="AD279" i="11"/>
  <c r="AE279" i="11" s="1"/>
  <c r="AD280" i="11"/>
  <c r="AE280" i="11" s="1"/>
  <c r="AD281" i="11"/>
  <c r="AE281" i="11" s="1"/>
  <c r="AD282" i="11"/>
  <c r="AD283" i="11"/>
  <c r="AD284" i="11"/>
  <c r="AD285" i="11"/>
  <c r="AE285" i="11" s="1"/>
  <c r="AD286" i="11"/>
  <c r="AD287" i="11"/>
  <c r="AD288" i="11"/>
  <c r="AD289" i="11"/>
  <c r="AD290" i="11"/>
  <c r="AE290" i="11" s="1"/>
  <c r="AD291" i="11"/>
  <c r="AE291" i="11" s="1"/>
  <c r="AD292" i="11"/>
  <c r="AE292" i="11" s="1"/>
  <c r="AD293" i="11"/>
  <c r="AE293" i="11" s="1"/>
  <c r="AD294" i="11"/>
  <c r="AD295" i="11"/>
  <c r="AD296" i="11"/>
  <c r="AD297" i="11"/>
  <c r="AD298" i="11"/>
  <c r="AD299" i="11"/>
  <c r="AD300" i="11"/>
  <c r="AD301" i="11"/>
  <c r="AD302" i="11"/>
  <c r="AE302" i="11" s="1"/>
  <c r="AD303" i="11"/>
  <c r="AE303" i="11" s="1"/>
  <c r="AD304" i="11"/>
  <c r="AE304" i="11" s="1"/>
  <c r="AD305" i="11"/>
  <c r="AE305" i="11" s="1"/>
  <c r="AD306" i="11"/>
  <c r="AD307" i="11"/>
  <c r="AE307" i="11" s="1"/>
  <c r="AD308" i="11"/>
  <c r="AD309" i="11"/>
  <c r="AD310" i="11"/>
  <c r="AD311" i="11"/>
  <c r="AD312" i="11"/>
  <c r="AD313" i="11"/>
  <c r="AD314" i="11"/>
  <c r="AE314" i="11" s="1"/>
  <c r="AD315" i="11"/>
  <c r="AE315" i="11" s="1"/>
  <c r="AD316" i="11"/>
  <c r="AE316" i="11" s="1"/>
  <c r="AD317" i="11"/>
  <c r="AE317" i="11" s="1"/>
  <c r="AD318" i="11"/>
  <c r="AD319" i="11"/>
  <c r="AD320" i="11"/>
  <c r="AD321" i="11"/>
  <c r="AE321" i="11" s="1"/>
  <c r="AD322" i="11"/>
  <c r="AD323" i="11"/>
  <c r="AD324" i="11"/>
  <c r="AD325" i="11"/>
  <c r="AD326" i="11"/>
  <c r="AE326" i="11" s="1"/>
  <c r="AD327" i="11"/>
  <c r="AE327" i="11" s="1"/>
  <c r="AD328" i="11"/>
  <c r="AE328" i="11" s="1"/>
  <c r="AD329" i="11"/>
  <c r="AE329" i="11" s="1"/>
  <c r="AD330" i="11"/>
  <c r="AD331" i="11"/>
  <c r="AD332" i="11"/>
  <c r="AD333" i="11"/>
  <c r="AD334" i="11"/>
  <c r="AD335" i="11"/>
  <c r="AD336" i="11"/>
  <c r="AD337" i="11"/>
  <c r="AD338" i="11"/>
  <c r="AE338" i="11" s="1"/>
  <c r="AD339" i="11"/>
  <c r="AE339" i="11" s="1"/>
  <c r="AD340" i="11"/>
  <c r="AE340" i="11" s="1"/>
  <c r="AD341" i="11"/>
  <c r="AE341" i="11" s="1"/>
  <c r="AD342" i="11"/>
  <c r="AD343" i="11"/>
  <c r="AE343" i="11" s="1"/>
  <c r="AD344" i="11"/>
  <c r="AD345" i="11"/>
  <c r="AD346" i="11"/>
  <c r="AD347" i="11"/>
  <c r="AD348" i="11"/>
  <c r="AD349" i="11"/>
  <c r="AD350" i="11"/>
  <c r="AE350" i="11" s="1"/>
  <c r="AD351" i="11"/>
  <c r="AE351" i="11" s="1"/>
  <c r="AD352" i="11"/>
  <c r="AE352" i="11" s="1"/>
  <c r="AD353" i="11"/>
  <c r="AE353" i="11" s="1"/>
  <c r="AD354" i="11"/>
  <c r="AD355" i="11"/>
  <c r="AD356" i="11"/>
  <c r="AD357" i="11"/>
  <c r="AE357" i="11" s="1"/>
  <c r="AD358" i="11"/>
  <c r="AD359" i="11"/>
  <c r="AD360" i="11"/>
  <c r="AD361" i="11"/>
  <c r="AD362" i="11"/>
  <c r="AE362" i="11" s="1"/>
  <c r="AD363" i="11"/>
  <c r="AE363" i="11" s="1"/>
  <c r="AD364" i="11"/>
  <c r="AE364" i="11" s="1"/>
  <c r="AD365" i="11"/>
  <c r="AE365" i="11" s="1"/>
  <c r="AD366" i="11"/>
  <c r="AD367" i="11"/>
  <c r="AD368" i="11"/>
  <c r="AD369" i="11"/>
  <c r="AE369" i="11" s="1"/>
  <c r="AD370" i="11"/>
  <c r="AD371" i="11"/>
  <c r="AD372" i="11"/>
  <c r="AD373" i="11"/>
  <c r="AD374" i="11"/>
  <c r="AE374" i="11" s="1"/>
  <c r="AD375" i="11"/>
  <c r="AE375" i="11" s="1"/>
  <c r="AD376" i="11"/>
  <c r="AE376" i="11" s="1"/>
  <c r="AD377" i="11"/>
  <c r="AE377" i="11" s="1"/>
  <c r="AD378" i="11"/>
  <c r="AD379" i="11"/>
  <c r="AE379" i="11" s="1"/>
  <c r="AD380" i="11"/>
  <c r="AD381" i="11"/>
  <c r="AE381" i="11" s="1"/>
  <c r="AD382" i="11"/>
  <c r="AD383" i="11"/>
  <c r="AD384" i="11"/>
  <c r="AD385" i="11"/>
  <c r="AD386" i="11"/>
  <c r="AE386" i="11" s="1"/>
  <c r="AD387" i="11"/>
  <c r="AE387" i="11" s="1"/>
  <c r="AD388" i="11"/>
  <c r="AE388" i="11" s="1"/>
  <c r="AD389" i="11"/>
  <c r="AE389" i="11" s="1"/>
  <c r="AD390" i="11"/>
  <c r="AD391" i="11"/>
  <c r="AD392" i="11"/>
  <c r="AD393" i="11"/>
  <c r="AE393" i="11" s="1"/>
  <c r="AD394" i="11"/>
  <c r="AD395" i="11"/>
  <c r="AD396" i="11"/>
  <c r="AD397" i="11"/>
  <c r="AD398" i="11"/>
  <c r="AE398" i="11" s="1"/>
  <c r="AD399" i="11"/>
  <c r="AE399" i="11" s="1"/>
  <c r="AD400" i="11"/>
  <c r="AE400" i="11" s="1"/>
  <c r="AD401" i="11"/>
  <c r="AE401" i="11" s="1"/>
  <c r="AD402" i="11"/>
  <c r="AD403" i="11"/>
  <c r="AD404" i="11"/>
  <c r="AD405" i="11"/>
  <c r="AE405" i="11" s="1"/>
  <c r="AD406" i="11"/>
  <c r="AD407" i="11"/>
  <c r="AD408" i="11"/>
  <c r="AD409" i="11"/>
  <c r="AD410" i="11"/>
  <c r="AE410" i="11" s="1"/>
  <c r="AD411" i="11"/>
  <c r="AE411" i="11" s="1"/>
  <c r="AD412" i="11"/>
  <c r="AE412" i="11" s="1"/>
  <c r="AD413" i="11"/>
  <c r="AE413" i="11" s="1"/>
  <c r="AD414" i="11"/>
  <c r="AD415" i="11"/>
  <c r="AE415" i="11" s="1"/>
  <c r="AD416" i="11"/>
  <c r="AD417" i="11"/>
  <c r="AE417" i="11" s="1"/>
  <c r="AD418" i="11"/>
  <c r="AD419" i="11"/>
  <c r="AD420" i="11"/>
  <c r="AD421" i="11"/>
  <c r="AD422" i="11"/>
  <c r="AE422" i="11" s="1"/>
  <c r="AD423" i="11"/>
  <c r="AE423" i="11" s="1"/>
  <c r="AD424" i="11"/>
  <c r="AE424" i="11" s="1"/>
  <c r="AD425" i="11"/>
  <c r="AE425" i="11" s="1"/>
  <c r="AD426" i="11"/>
  <c r="AD427" i="11"/>
  <c r="AD428" i="11"/>
  <c r="AD429" i="11"/>
  <c r="AD430" i="11"/>
  <c r="AD431" i="11"/>
  <c r="AD432" i="11"/>
  <c r="AD433" i="11"/>
  <c r="AD434" i="11"/>
  <c r="AE434" i="11" s="1"/>
  <c r="AD435" i="11"/>
  <c r="AE435" i="11" s="1"/>
  <c r="AD436" i="11"/>
  <c r="AE436" i="11" s="1"/>
  <c r="AD437" i="11"/>
  <c r="AE437" i="11" s="1"/>
  <c r="AD438" i="11"/>
  <c r="AD439" i="11"/>
  <c r="AD440" i="11"/>
  <c r="AD441" i="11"/>
  <c r="AE441" i="11" s="1"/>
  <c r="AD442" i="11"/>
  <c r="AD443" i="11"/>
  <c r="AD444" i="11"/>
  <c r="AD445" i="11"/>
  <c r="AD446" i="11"/>
  <c r="AE446" i="11" s="1"/>
  <c r="AD447" i="11"/>
  <c r="AE447" i="11" s="1"/>
  <c r="AD448" i="11"/>
  <c r="AE448" i="11" s="1"/>
  <c r="AD449" i="11"/>
  <c r="AE449" i="11" s="1"/>
  <c r="AD450" i="11"/>
  <c r="AD451" i="11"/>
  <c r="AE451" i="11" s="1"/>
  <c r="AD452" i="11"/>
  <c r="AD453" i="11"/>
  <c r="AE453" i="11" s="1"/>
  <c r="AD454" i="11"/>
  <c r="AD455" i="11"/>
  <c r="AD456" i="11"/>
  <c r="AD457" i="11"/>
  <c r="AD458" i="11"/>
  <c r="AE458" i="11" s="1"/>
  <c r="AD459" i="11"/>
  <c r="AE459" i="11" s="1"/>
  <c r="AD460" i="11"/>
  <c r="AE460" i="11" s="1"/>
  <c r="AD461" i="11"/>
  <c r="AE461" i="11" s="1"/>
  <c r="AD462" i="11"/>
  <c r="AD463" i="11"/>
  <c r="AD464" i="11"/>
  <c r="AD465" i="11"/>
  <c r="AE465" i="11" s="1"/>
  <c r="AD466" i="11"/>
  <c r="AD467" i="11"/>
  <c r="AD468" i="11"/>
  <c r="AD469" i="11"/>
  <c r="AD470" i="11"/>
  <c r="AE470" i="11" s="1"/>
  <c r="AD471" i="11"/>
  <c r="AE471" i="11" s="1"/>
  <c r="AD472" i="11"/>
  <c r="AE472" i="11" s="1"/>
  <c r="AD473" i="11"/>
  <c r="AE473" i="11" s="1"/>
  <c r="AD474" i="11"/>
  <c r="AD475" i="11"/>
  <c r="AD476" i="11"/>
  <c r="AD477" i="11"/>
  <c r="AD478" i="11"/>
  <c r="AD479" i="11"/>
  <c r="AD480" i="11"/>
  <c r="AD481" i="11"/>
  <c r="AD482" i="11"/>
  <c r="AE482" i="11" s="1"/>
  <c r="AD483" i="11"/>
  <c r="AE483" i="11" s="1"/>
  <c r="AD484" i="11"/>
  <c r="AE484" i="11" s="1"/>
  <c r="AD485" i="11"/>
  <c r="AE485" i="11" s="1"/>
  <c r="AD486" i="11"/>
  <c r="AD487" i="11"/>
  <c r="AE487" i="11" s="1"/>
  <c r="AD488" i="11"/>
  <c r="AD489" i="11"/>
  <c r="AE489" i="11" s="1"/>
  <c r="AD490" i="11"/>
  <c r="AD491" i="11"/>
  <c r="AD492" i="11"/>
  <c r="AD493" i="11"/>
  <c r="AD494" i="11"/>
  <c r="AE494" i="11" s="1"/>
  <c r="AD495" i="11"/>
  <c r="AE495" i="11" s="1"/>
  <c r="AD496" i="11"/>
  <c r="AE496" i="11" s="1"/>
  <c r="AD497" i="11"/>
  <c r="AE497" i="11" s="1"/>
  <c r="AD498" i="11"/>
  <c r="AD499" i="11"/>
  <c r="AD500" i="11"/>
  <c r="AD501" i="11"/>
  <c r="AE501" i="11" s="1"/>
  <c r="AD502" i="11"/>
  <c r="AD503" i="11"/>
  <c r="AD504" i="11"/>
  <c r="AD505" i="11"/>
  <c r="AD506" i="11"/>
  <c r="AE506" i="11" s="1"/>
  <c r="AD507" i="11"/>
  <c r="AE507" i="11" s="1"/>
  <c r="AD508" i="11"/>
  <c r="AE508" i="11" s="1"/>
  <c r="AD509" i="11"/>
  <c r="AE509" i="11" s="1"/>
  <c r="AD510" i="11"/>
  <c r="AD511" i="11"/>
  <c r="AD512" i="11"/>
  <c r="AD513" i="11"/>
  <c r="AD514" i="11"/>
  <c r="AD515" i="11"/>
  <c r="AD516" i="11"/>
  <c r="AD517" i="11"/>
  <c r="AD518" i="11"/>
  <c r="AE518" i="11" s="1"/>
  <c r="AD519" i="11"/>
  <c r="AE519" i="11" s="1"/>
  <c r="AD520" i="11"/>
  <c r="AE520" i="11" s="1"/>
  <c r="AD521" i="11"/>
  <c r="AE521" i="11" s="1"/>
  <c r="AD522" i="11"/>
  <c r="AD523" i="11"/>
  <c r="AE523" i="11" s="1"/>
  <c r="AD524" i="11"/>
  <c r="AD525" i="11"/>
  <c r="AE525" i="11" s="1"/>
  <c r="AD526" i="11"/>
  <c r="AD527" i="11"/>
  <c r="AD528" i="11"/>
  <c r="AD529" i="11"/>
  <c r="AD530" i="11"/>
  <c r="AE530" i="11" s="1"/>
  <c r="AD531" i="11"/>
  <c r="AE531" i="11" s="1"/>
  <c r="AD532" i="11"/>
  <c r="AE532" i="11" s="1"/>
  <c r="AD533" i="11"/>
  <c r="AE533" i="11" s="1"/>
  <c r="AD534" i="11"/>
  <c r="AD535" i="11"/>
  <c r="AD536" i="11"/>
  <c r="AD537" i="11"/>
  <c r="AE537" i="11" s="1"/>
  <c r="AD538" i="11"/>
  <c r="AD539" i="11"/>
  <c r="AD540" i="11"/>
  <c r="AD541" i="11"/>
  <c r="AD542" i="11"/>
  <c r="AE542" i="11" s="1"/>
  <c r="AD543" i="11"/>
  <c r="AE543" i="11" s="1"/>
  <c r="AD544" i="11"/>
  <c r="AE544" i="11" s="1"/>
  <c r="AD545" i="11"/>
  <c r="AE545" i="11" s="1"/>
  <c r="AD546" i="11"/>
  <c r="AD547" i="11"/>
  <c r="AD548" i="11"/>
  <c r="AD549" i="11"/>
  <c r="AD550" i="11"/>
  <c r="AD551" i="11"/>
  <c r="AD552" i="11"/>
  <c r="AD553" i="11"/>
  <c r="AD554" i="11"/>
  <c r="AE554" i="11" s="1"/>
  <c r="AD555" i="11"/>
  <c r="AE555" i="11" s="1"/>
  <c r="AD556" i="11"/>
  <c r="AE556" i="11" s="1"/>
  <c r="AD557" i="11"/>
  <c r="AE557" i="11" s="1"/>
  <c r="AD558" i="11"/>
  <c r="AD559" i="11"/>
  <c r="AE559" i="11" s="1"/>
  <c r="AD560" i="11"/>
  <c r="AD561" i="11"/>
  <c r="AE561" i="11" s="1"/>
  <c r="AD562" i="11"/>
  <c r="AD563" i="11"/>
  <c r="AD564" i="11"/>
  <c r="AD565" i="11"/>
  <c r="AD566" i="11"/>
  <c r="AE566" i="11" s="1"/>
  <c r="AD567" i="11"/>
  <c r="AE567" i="11" s="1"/>
  <c r="AD568" i="11"/>
  <c r="AE568" i="11" s="1"/>
  <c r="AD569" i="11"/>
  <c r="AE569" i="11" s="1"/>
  <c r="AD570" i="11"/>
  <c r="AD571" i="11"/>
  <c r="AD572" i="11"/>
  <c r="AD573" i="11"/>
  <c r="AD574" i="11"/>
  <c r="AD575" i="11"/>
  <c r="AD576" i="11"/>
  <c r="AD577" i="11"/>
  <c r="AD578" i="11"/>
  <c r="AE578" i="11" s="1"/>
  <c r="AD579" i="11"/>
  <c r="AE579" i="11" s="1"/>
  <c r="AD580" i="11"/>
  <c r="AE580" i="11" s="1"/>
  <c r="AD581" i="11"/>
  <c r="AE581" i="11" s="1"/>
  <c r="AD582" i="11"/>
  <c r="AD583" i="11"/>
  <c r="AD584" i="11"/>
  <c r="AD585" i="11"/>
  <c r="AE585" i="11" s="1"/>
  <c r="AD586" i="11"/>
  <c r="AD587" i="11"/>
  <c r="AD588" i="11"/>
  <c r="AD589" i="11"/>
  <c r="AD590" i="11"/>
  <c r="AE590" i="11" s="1"/>
  <c r="AD591" i="11"/>
  <c r="AE591" i="11" s="1"/>
  <c r="AD592" i="11"/>
  <c r="AE592" i="11" s="1"/>
  <c r="AD593" i="11"/>
  <c r="AE593" i="11" s="1"/>
  <c r="AD594" i="11"/>
  <c r="AD595" i="11"/>
  <c r="AD596" i="11"/>
  <c r="AD597" i="11"/>
  <c r="AE597" i="11" s="1"/>
  <c r="AD598" i="11"/>
  <c r="AD599" i="11"/>
  <c r="AD600" i="11"/>
  <c r="AD601" i="11"/>
  <c r="AD602" i="11"/>
  <c r="AE602" i="11" s="1"/>
  <c r="AD603" i="11"/>
  <c r="AE603" i="11" s="1"/>
  <c r="AD604" i="11"/>
  <c r="AE604" i="11" s="1"/>
  <c r="AD605" i="11"/>
  <c r="AE605" i="11" s="1"/>
  <c r="AD606" i="11"/>
  <c r="AD607" i="11"/>
  <c r="AD608" i="11"/>
  <c r="AD609" i="11"/>
  <c r="AE609" i="11" s="1"/>
  <c r="AD610" i="11"/>
  <c r="AD611" i="11"/>
  <c r="AD612" i="11"/>
  <c r="AD613" i="11"/>
  <c r="AD614" i="11"/>
  <c r="AE614" i="11" s="1"/>
  <c r="AD615" i="11"/>
  <c r="AE615" i="11" s="1"/>
  <c r="AD616" i="11"/>
  <c r="AE616" i="11" s="1"/>
  <c r="AD617" i="11"/>
  <c r="AE617" i="11" s="1"/>
  <c r="AD618" i="11"/>
  <c r="AD619" i="11"/>
  <c r="AD620" i="11"/>
  <c r="AD621" i="11"/>
  <c r="AE621" i="11" s="1"/>
  <c r="AD622" i="11"/>
  <c r="AD623" i="11"/>
  <c r="AD624" i="11"/>
  <c r="AD625" i="11"/>
  <c r="AD626" i="11"/>
  <c r="AE626" i="11" s="1"/>
  <c r="AD627" i="11"/>
  <c r="AE627" i="11" s="1"/>
  <c r="AD628" i="11"/>
  <c r="AE628" i="11" s="1"/>
  <c r="AD629" i="11"/>
  <c r="AE629" i="11" s="1"/>
  <c r="AD630" i="11"/>
  <c r="AD631" i="11"/>
  <c r="AD632" i="11"/>
  <c r="AD633" i="11"/>
  <c r="AD634" i="11"/>
  <c r="AD635" i="11"/>
  <c r="AD636" i="11"/>
  <c r="AD637" i="11"/>
  <c r="AD638" i="11"/>
  <c r="AE638" i="11" s="1"/>
  <c r="AD639" i="11"/>
  <c r="AE639" i="11" s="1"/>
  <c r="AD640" i="11"/>
  <c r="AE640" i="11" s="1"/>
  <c r="AD641" i="11"/>
  <c r="AE641" i="11" s="1"/>
  <c r="AD642" i="11"/>
  <c r="AD643" i="11"/>
  <c r="AD644" i="11"/>
  <c r="AD645" i="11"/>
  <c r="AD646" i="11"/>
  <c r="AD647" i="11"/>
  <c r="AD648" i="11"/>
  <c r="AD649" i="11"/>
  <c r="AD650" i="11"/>
  <c r="AE650" i="11" s="1"/>
  <c r="AD651" i="11"/>
  <c r="AE651" i="11" s="1"/>
  <c r="AD652" i="11"/>
  <c r="AE652" i="11" s="1"/>
  <c r="AD653" i="11"/>
  <c r="AE653" i="11" s="1"/>
  <c r="AD654" i="11"/>
  <c r="AD655" i="11"/>
  <c r="AD656" i="11"/>
  <c r="AD657" i="11"/>
  <c r="AE657" i="11" s="1"/>
  <c r="AD658" i="11"/>
  <c r="AD659" i="11"/>
  <c r="AD660" i="11"/>
  <c r="AD661" i="11"/>
  <c r="AD662" i="11"/>
  <c r="AE662" i="11" s="1"/>
  <c r="AD663" i="11"/>
  <c r="AE663" i="11" s="1"/>
  <c r="AD664" i="11"/>
  <c r="AE664" i="11" s="1"/>
  <c r="AD665" i="11"/>
  <c r="AE665" i="11" s="1"/>
  <c r="AD666" i="11"/>
  <c r="AD667" i="11"/>
  <c r="AD668" i="11"/>
  <c r="AD669" i="11"/>
  <c r="AD670" i="11"/>
  <c r="AD671" i="11"/>
  <c r="AD672" i="11"/>
  <c r="AD673" i="11"/>
  <c r="AD674" i="11"/>
  <c r="AE674" i="11" s="1"/>
  <c r="AD675" i="11"/>
  <c r="AE675" i="11" s="1"/>
  <c r="AD676" i="11"/>
  <c r="AE676" i="11" s="1"/>
  <c r="AD677" i="11"/>
  <c r="AE677" i="11" s="1"/>
  <c r="AD678" i="11"/>
  <c r="AD679" i="11"/>
  <c r="AD680" i="11"/>
  <c r="AD681" i="11"/>
  <c r="AD682" i="11"/>
  <c r="AD683" i="11"/>
  <c r="AD684" i="11"/>
  <c r="AD685" i="11"/>
  <c r="AD686" i="11"/>
  <c r="AE686" i="11" s="1"/>
  <c r="AD687" i="11"/>
  <c r="AE687" i="11" s="1"/>
  <c r="AD688" i="11"/>
  <c r="AE688" i="11" s="1"/>
  <c r="AD689" i="11"/>
  <c r="AE689" i="11" s="1"/>
  <c r="AD690" i="11"/>
  <c r="AD691" i="11"/>
  <c r="AD692" i="11"/>
  <c r="AD693" i="11"/>
  <c r="AE693" i="11" s="1"/>
  <c r="AD694" i="11"/>
  <c r="AD695" i="11"/>
  <c r="AD696" i="11"/>
  <c r="AD697" i="11"/>
  <c r="AD698" i="11"/>
  <c r="AE698" i="11" s="1"/>
  <c r="AD699" i="11"/>
  <c r="AE699" i="11" s="1"/>
  <c r="AD700" i="11"/>
  <c r="AE700" i="11" s="1"/>
  <c r="AD701" i="11"/>
  <c r="AE701" i="11" s="1"/>
  <c r="AD702" i="11"/>
  <c r="AD703" i="11"/>
  <c r="AD704" i="11"/>
  <c r="AD705" i="11"/>
  <c r="AD706" i="11"/>
  <c r="AD707" i="11"/>
  <c r="AD708" i="11"/>
  <c r="AD709" i="11"/>
  <c r="AD710" i="11"/>
  <c r="AE710" i="11" s="1"/>
  <c r="AD711" i="11"/>
  <c r="AE711" i="11" s="1"/>
  <c r="AD712" i="11"/>
  <c r="AE712" i="11" s="1"/>
  <c r="AD713" i="11"/>
  <c r="AE713" i="11" s="1"/>
  <c r="AD714" i="11"/>
  <c r="AD715" i="11"/>
  <c r="AD716" i="11"/>
  <c r="AD717" i="11"/>
  <c r="AD718" i="11"/>
  <c r="AD719" i="11"/>
  <c r="AD720" i="11"/>
  <c r="AD721" i="11"/>
  <c r="AD722" i="11"/>
  <c r="AE722" i="11" s="1"/>
  <c r="AD723" i="11"/>
  <c r="AE723" i="11" s="1"/>
  <c r="AD724" i="11"/>
  <c r="AE724" i="11" s="1"/>
  <c r="AD725" i="11"/>
  <c r="AE725" i="11" s="1"/>
  <c r="AD726" i="11"/>
  <c r="AD727" i="11"/>
  <c r="AD728" i="11"/>
  <c r="AD729" i="11"/>
  <c r="AE729" i="11" s="1"/>
  <c r="AD730" i="11"/>
  <c r="AD731" i="11"/>
  <c r="AD732" i="11"/>
  <c r="AD733" i="11"/>
  <c r="AD734" i="11"/>
  <c r="AE734" i="11" s="1"/>
  <c r="AD735" i="11"/>
  <c r="AE735" i="11" s="1"/>
  <c r="AD736" i="11"/>
  <c r="AE736" i="11" s="1"/>
  <c r="AD737" i="11"/>
  <c r="AE737" i="11" s="1"/>
  <c r="AD738" i="11"/>
  <c r="AD739" i="11"/>
  <c r="AD740" i="11"/>
  <c r="AD741" i="11"/>
  <c r="AD742" i="11"/>
  <c r="AD743" i="11"/>
  <c r="AD744" i="11"/>
  <c r="AD745" i="11"/>
  <c r="AD746" i="11"/>
  <c r="AE746" i="11" s="1"/>
  <c r="AD747" i="11"/>
  <c r="AE747" i="11" s="1"/>
  <c r="AD748" i="11"/>
  <c r="AE748" i="11" s="1"/>
  <c r="AD749" i="11"/>
  <c r="AE749" i="11" s="1"/>
  <c r="AD750" i="11"/>
  <c r="AD751" i="11"/>
  <c r="AD752" i="11"/>
  <c r="AD753" i="11"/>
  <c r="AD754" i="11"/>
  <c r="AD755" i="11"/>
  <c r="AD756" i="11"/>
  <c r="AD757" i="11"/>
  <c r="AD758" i="11"/>
  <c r="AE758" i="11" s="1"/>
  <c r="AD759" i="11"/>
  <c r="AE759" i="11" s="1"/>
  <c r="AD760" i="11"/>
  <c r="AE760" i="11" s="1"/>
  <c r="AD761" i="11"/>
  <c r="AE761" i="11" s="1"/>
  <c r="AD762" i="11"/>
  <c r="AD763" i="11"/>
  <c r="AD764" i="11"/>
  <c r="AD765" i="11"/>
  <c r="AE765" i="11" s="1"/>
  <c r="AD766" i="11"/>
  <c r="AD767" i="11"/>
  <c r="AD768" i="11"/>
  <c r="AD769" i="11"/>
  <c r="AD770" i="11"/>
  <c r="AE770" i="11" s="1"/>
  <c r="AD771" i="11"/>
  <c r="AE771" i="11" s="1"/>
  <c r="AD772" i="11"/>
  <c r="AE772" i="11" s="1"/>
  <c r="AD773" i="11"/>
  <c r="AE773" i="11" s="1"/>
  <c r="AD774" i="11"/>
  <c r="AD775" i="11"/>
  <c r="AD776" i="11"/>
  <c r="AD777" i="11"/>
  <c r="AD778" i="11"/>
  <c r="AD779" i="11"/>
  <c r="AD780" i="11"/>
  <c r="AD781" i="11"/>
  <c r="AD782" i="11"/>
  <c r="AE782" i="11" s="1"/>
  <c r="AD783" i="11"/>
  <c r="AE783" i="11" s="1"/>
  <c r="AD784" i="11"/>
  <c r="AE784" i="11" s="1"/>
  <c r="AD785" i="11"/>
  <c r="AE785" i="11" s="1"/>
  <c r="AD786" i="11"/>
  <c r="AD787" i="11"/>
  <c r="AD788" i="11"/>
  <c r="AD789" i="11"/>
  <c r="AD790" i="11"/>
  <c r="AD791" i="11"/>
  <c r="AD792" i="11"/>
  <c r="AD793" i="11"/>
  <c r="AD794" i="11"/>
  <c r="AE794" i="11" s="1"/>
  <c r="AD795" i="11"/>
  <c r="AE795" i="11" s="1"/>
  <c r="AD796" i="11"/>
  <c r="AE796" i="11" s="1"/>
  <c r="AD797" i="11"/>
  <c r="AE797" i="11" s="1"/>
  <c r="AD798" i="11"/>
  <c r="AD799" i="11"/>
  <c r="AD800" i="11"/>
  <c r="AD801" i="11"/>
  <c r="AE801" i="11" s="1"/>
  <c r="AD802" i="11"/>
  <c r="AD803" i="11"/>
  <c r="AD804" i="11"/>
  <c r="AD805" i="11"/>
  <c r="AD806" i="11"/>
  <c r="AE806" i="11" s="1"/>
  <c r="AD807" i="11"/>
  <c r="AE807" i="11" s="1"/>
  <c r="AD808" i="11"/>
  <c r="AE808" i="11" s="1"/>
  <c r="AD809" i="11"/>
  <c r="AE809" i="11" s="1"/>
  <c r="AD810" i="11"/>
  <c r="AD811" i="11"/>
  <c r="AD812" i="11"/>
  <c r="AD813" i="11"/>
  <c r="AD814" i="11"/>
  <c r="AD815" i="11"/>
  <c r="AD816" i="11"/>
  <c r="AD817" i="11"/>
  <c r="AD818" i="11"/>
  <c r="AE818" i="11" s="1"/>
  <c r="AD819" i="11"/>
  <c r="AE819" i="11" s="1"/>
  <c r="AD820" i="11"/>
  <c r="AE820" i="11" s="1"/>
  <c r="AD821" i="11"/>
  <c r="AE821" i="11" s="1"/>
  <c r="AD822" i="11"/>
  <c r="AD823" i="11"/>
  <c r="AD824" i="11"/>
  <c r="AD825" i="11"/>
  <c r="AD826" i="11"/>
  <c r="AD827" i="11"/>
  <c r="AD828" i="11"/>
  <c r="AD829" i="11"/>
  <c r="AD830" i="11"/>
  <c r="AE830" i="11" s="1"/>
  <c r="AD831" i="11"/>
  <c r="AE831" i="11" s="1"/>
  <c r="AD832" i="11"/>
  <c r="AE832" i="11" s="1"/>
  <c r="AD833" i="11"/>
  <c r="AE833" i="11" s="1"/>
  <c r="AD834" i="11"/>
  <c r="AD835" i="11"/>
  <c r="AD836" i="11"/>
  <c r="AD837" i="11"/>
  <c r="AE837" i="11" s="1"/>
  <c r="AD838" i="11"/>
  <c r="AD839" i="11"/>
  <c r="AD840" i="11"/>
  <c r="AD841" i="11"/>
  <c r="AD842" i="11"/>
  <c r="AE842" i="11" s="1"/>
  <c r="AD843" i="11"/>
  <c r="AE843" i="11" s="1"/>
  <c r="AD844" i="11"/>
  <c r="AE844" i="11" s="1"/>
  <c r="AD845" i="11"/>
  <c r="AE845" i="11" s="1"/>
  <c r="AD846" i="11"/>
  <c r="AD847" i="11"/>
  <c r="AD848" i="11"/>
  <c r="AD849" i="11"/>
  <c r="AD850" i="11"/>
  <c r="AD851" i="11"/>
  <c r="AD852" i="11"/>
  <c r="AD853" i="11"/>
  <c r="AD854" i="11"/>
  <c r="AE854" i="11" s="1"/>
  <c r="AD855" i="11"/>
  <c r="AE855" i="11" s="1"/>
  <c r="AD856" i="11"/>
  <c r="AE856" i="11" s="1"/>
  <c r="AD857" i="11"/>
  <c r="AE857" i="11" s="1"/>
  <c r="AD858" i="11"/>
  <c r="AD859" i="11"/>
  <c r="AD860" i="11"/>
  <c r="AD861" i="11"/>
  <c r="AD862" i="11"/>
  <c r="AD863" i="11"/>
  <c r="AD864" i="11"/>
  <c r="AD865" i="11"/>
  <c r="AD866" i="11"/>
  <c r="AE866" i="11" s="1"/>
  <c r="AD867" i="11"/>
  <c r="AE867" i="11" s="1"/>
  <c r="AD868" i="11"/>
  <c r="AE868" i="11" s="1"/>
  <c r="AD869" i="11"/>
  <c r="AD870" i="11"/>
  <c r="AD871" i="11"/>
  <c r="AD872" i="11"/>
  <c r="AD873" i="11"/>
  <c r="AD874" i="11"/>
  <c r="AD875" i="11"/>
  <c r="AD876" i="11"/>
  <c r="AD877" i="11"/>
  <c r="AD878" i="11"/>
  <c r="AE878" i="11" s="1"/>
  <c r="AD879" i="11"/>
  <c r="AE879" i="11" s="1"/>
  <c r="AD880" i="11"/>
  <c r="AE880" i="11" s="1"/>
  <c r="AD881" i="11"/>
  <c r="AE881" i="11" s="1"/>
  <c r="AD882" i="11"/>
  <c r="AD883" i="11"/>
  <c r="AD884" i="11"/>
  <c r="AD885" i="11"/>
  <c r="AE885" i="11" s="1"/>
  <c r="AD886" i="11"/>
  <c r="AD887" i="11"/>
  <c r="AD888" i="11"/>
  <c r="AD889" i="11"/>
  <c r="AD890" i="11"/>
  <c r="AE890" i="11" s="1"/>
  <c r="AD891" i="11"/>
  <c r="AE891" i="11" s="1"/>
  <c r="AD892" i="11"/>
  <c r="AE892" i="11" s="1"/>
  <c r="AD893" i="11"/>
  <c r="AD894" i="11"/>
  <c r="AD895" i="11"/>
  <c r="AD896" i="11"/>
  <c r="AD897" i="11"/>
  <c r="AD898" i="11"/>
  <c r="AD899" i="11"/>
  <c r="AD900" i="11"/>
  <c r="AD901" i="11"/>
  <c r="AD902" i="11"/>
  <c r="AE902" i="11" s="1"/>
  <c r="AD903" i="11"/>
  <c r="AE903" i="11" s="1"/>
  <c r="AD904" i="11"/>
  <c r="AE904" i="11" s="1"/>
  <c r="AD905" i="11"/>
  <c r="AE905" i="11" s="1"/>
  <c r="AD906" i="11"/>
  <c r="AD907" i="11"/>
  <c r="AD908" i="11"/>
  <c r="AD909" i="11"/>
  <c r="AD910" i="11"/>
  <c r="AD911" i="11"/>
  <c r="AD912" i="11"/>
  <c r="AD913" i="11"/>
  <c r="AD914" i="11"/>
  <c r="AE914" i="11" s="1"/>
  <c r="AD915" i="11"/>
  <c r="AE915" i="11" s="1"/>
  <c r="AD916" i="11"/>
  <c r="AE916" i="11" s="1"/>
  <c r="AD917" i="11"/>
  <c r="AD918" i="11"/>
  <c r="AD919" i="11"/>
  <c r="AD920" i="11"/>
  <c r="AD921" i="11"/>
  <c r="AE921" i="11" s="1"/>
  <c r="AD922" i="11"/>
  <c r="AD923" i="11"/>
  <c r="AD924" i="11"/>
  <c r="AD925" i="11"/>
  <c r="AD926" i="11"/>
  <c r="AE926" i="11" s="1"/>
  <c r="AD927" i="11"/>
  <c r="AE927" i="11" s="1"/>
  <c r="AD928" i="11"/>
  <c r="AE928" i="11" s="1"/>
  <c r="AD929" i="11"/>
  <c r="AE929" i="11" s="1"/>
  <c r="AD930" i="11"/>
  <c r="AD931" i="11"/>
  <c r="AD932" i="11"/>
  <c r="AD933" i="11"/>
  <c r="AD934" i="11"/>
  <c r="AD935" i="11"/>
  <c r="AD936" i="11"/>
  <c r="AD937" i="11"/>
  <c r="AD938" i="11"/>
  <c r="AE938" i="11" s="1"/>
  <c r="AD939" i="11"/>
  <c r="AE939" i="11" s="1"/>
  <c r="AD940" i="11"/>
  <c r="AE940" i="11" s="1"/>
  <c r="AD941" i="11"/>
  <c r="AD942" i="11"/>
  <c r="AD943" i="11"/>
  <c r="AD944" i="11"/>
  <c r="AD945" i="11"/>
  <c r="AD946" i="11"/>
  <c r="AD947" i="11"/>
  <c r="AD948" i="11"/>
  <c r="AD949" i="11"/>
  <c r="AD950" i="11"/>
  <c r="AE950" i="11" s="1"/>
  <c r="AD951" i="11"/>
  <c r="AE951" i="11" s="1"/>
  <c r="AD952" i="11"/>
  <c r="AE952" i="11" s="1"/>
  <c r="AD953" i="11"/>
  <c r="AE953" i="11" s="1"/>
  <c r="AD954" i="11"/>
  <c r="AD955" i="11"/>
  <c r="AD956" i="11"/>
  <c r="AD957" i="11"/>
  <c r="AE957" i="11" s="1"/>
  <c r="AD958" i="11"/>
  <c r="AD959" i="11"/>
  <c r="AD960" i="11"/>
  <c r="AD961" i="11"/>
  <c r="AD962" i="11"/>
  <c r="AE962" i="11" s="1"/>
  <c r="AD963" i="11"/>
  <c r="AE963" i="11" s="1"/>
  <c r="AD964" i="11"/>
  <c r="AE964" i="11" s="1"/>
  <c r="AD965" i="11"/>
  <c r="AD966" i="11"/>
  <c r="AD967" i="11"/>
  <c r="AD968" i="11"/>
  <c r="AD969" i="11"/>
  <c r="AD970" i="11"/>
  <c r="AD971" i="11"/>
  <c r="AD972" i="11"/>
  <c r="AD973" i="11"/>
  <c r="AD974" i="11"/>
  <c r="AE974" i="11" s="1"/>
  <c r="AD975" i="11"/>
  <c r="AE975" i="11" s="1"/>
  <c r="AD976" i="11"/>
  <c r="AE976" i="11" s="1"/>
  <c r="AD977" i="11"/>
  <c r="AE977" i="11" s="1"/>
  <c r="AD978" i="11"/>
  <c r="AD979" i="11"/>
  <c r="AD980" i="11"/>
  <c r="AD981" i="11"/>
  <c r="AD982" i="11"/>
  <c r="AD983" i="11"/>
  <c r="AD984" i="11"/>
  <c r="AD985" i="11"/>
  <c r="AD986" i="11"/>
  <c r="AE986" i="11" s="1"/>
  <c r="AD987" i="11"/>
  <c r="AE987" i="11" s="1"/>
  <c r="AD988" i="11"/>
  <c r="AE988" i="11" s="1"/>
  <c r="AD989" i="11"/>
  <c r="AE989" i="11" s="1"/>
  <c r="AD990" i="11"/>
  <c r="AD991" i="11"/>
  <c r="AD992" i="11"/>
  <c r="AD993" i="11"/>
  <c r="AE993" i="11" s="1"/>
  <c r="AD994" i="11"/>
  <c r="AD995" i="11"/>
  <c r="AD996" i="11"/>
  <c r="AD997" i="11"/>
  <c r="AD998" i="11"/>
  <c r="AE998" i="11" s="1"/>
  <c r="AD999" i="11"/>
  <c r="AE999" i="11" s="1"/>
  <c r="AD1000" i="11"/>
  <c r="AE1000" i="11" s="1"/>
  <c r="AD1001" i="11"/>
  <c r="AE1001" i="11" s="1"/>
  <c r="AD1002" i="11"/>
  <c r="AD1003" i="11"/>
  <c r="AD1004" i="11"/>
  <c r="AD1005" i="11"/>
  <c r="AE1005" i="11" s="1"/>
  <c r="AD1006" i="11"/>
  <c r="AD1007" i="11"/>
  <c r="AD1008" i="11"/>
  <c r="AD1009" i="11"/>
  <c r="AD1010" i="11"/>
  <c r="AE1010" i="11" s="1"/>
  <c r="AD1011" i="11"/>
  <c r="AE1011" i="11" s="1"/>
  <c r="AD1012" i="11"/>
  <c r="AD1013" i="11"/>
  <c r="AD1014" i="11"/>
  <c r="AD1015" i="11"/>
  <c r="AD1016" i="11"/>
  <c r="AD1017" i="11"/>
  <c r="AD1018" i="11"/>
  <c r="AD1019" i="11"/>
  <c r="AD1020" i="11"/>
  <c r="AD1021" i="11"/>
  <c r="AD1022" i="11"/>
  <c r="AE1022" i="11" s="1"/>
  <c r="AD1023" i="11"/>
  <c r="AE1023" i="11" s="1"/>
  <c r="AD1024" i="11"/>
  <c r="AD1025" i="11"/>
  <c r="AD1026" i="11"/>
  <c r="AD1027" i="11"/>
  <c r="AD1028" i="11"/>
  <c r="AD1029" i="11"/>
  <c r="AE1029" i="11" s="1"/>
  <c r="AD1030" i="11"/>
  <c r="AD1031" i="11"/>
  <c r="AD1032" i="11"/>
  <c r="AD1033" i="11"/>
  <c r="AD1034" i="11"/>
  <c r="AE1034" i="11" s="1"/>
  <c r="AD1035" i="11"/>
  <c r="AE1035" i="11" s="1"/>
  <c r="AD1036" i="11"/>
  <c r="AD1037" i="11"/>
  <c r="AD1038" i="11"/>
  <c r="AD1039" i="11"/>
  <c r="AD1040" i="11"/>
  <c r="AD1041" i="11"/>
  <c r="AD1042" i="11"/>
  <c r="AD1043" i="11"/>
  <c r="AD1044" i="11"/>
  <c r="AD1045" i="11"/>
  <c r="AD1046" i="11"/>
  <c r="AE1046" i="11" s="1"/>
  <c r="AD1047" i="11"/>
  <c r="AE1047" i="11" s="1"/>
  <c r="AD1048" i="11"/>
  <c r="AD1049" i="11"/>
  <c r="AD1050" i="11"/>
  <c r="AD1051" i="11"/>
  <c r="AD1052" i="11"/>
  <c r="AD1053" i="11"/>
  <c r="AD1054" i="11"/>
  <c r="AD1055" i="11"/>
  <c r="AD1056" i="11"/>
  <c r="AD1057" i="11"/>
  <c r="AD1058" i="11"/>
  <c r="AE1058" i="11" s="1"/>
  <c r="AD1059" i="11"/>
  <c r="AE1059" i="11" s="1"/>
  <c r="AD1060" i="11"/>
  <c r="AD1061" i="11"/>
  <c r="AD1062" i="11"/>
  <c r="AD1063" i="11"/>
  <c r="AD1064" i="11"/>
  <c r="AD1065" i="11"/>
  <c r="AD1066" i="11"/>
  <c r="AD1067" i="11"/>
  <c r="AD1068" i="11"/>
  <c r="AD1069" i="11"/>
  <c r="AD1070" i="11"/>
  <c r="AE1070" i="11" s="1"/>
  <c r="AD1071" i="11"/>
  <c r="AE1071" i="11" s="1"/>
  <c r="AD1072" i="11"/>
  <c r="AD1073" i="11"/>
  <c r="AD1074" i="11"/>
  <c r="AD1075" i="11"/>
  <c r="AD1076" i="11"/>
  <c r="AD1077" i="11"/>
  <c r="AE1077" i="11" s="1"/>
  <c r="AD1078" i="11"/>
  <c r="AD1079" i="11"/>
  <c r="AD1080" i="11"/>
  <c r="AD1081" i="11"/>
  <c r="AD1082" i="11"/>
  <c r="AE1082" i="11" s="1"/>
  <c r="AD1083" i="11"/>
  <c r="AE1083" i="11" s="1"/>
  <c r="AD1084" i="11"/>
  <c r="AE1084" i="11" s="1"/>
  <c r="AD1085" i="11"/>
  <c r="AD1086" i="11"/>
  <c r="AD1087" i="11"/>
  <c r="AD1088" i="11"/>
  <c r="AD1089" i="11"/>
  <c r="AE1089" i="11" s="1"/>
  <c r="AD1090" i="11"/>
  <c r="AD1091" i="11"/>
  <c r="AD1092" i="11"/>
  <c r="AD1093" i="11"/>
  <c r="AD1094" i="11"/>
  <c r="AE1094" i="11" s="1"/>
  <c r="AD1095" i="11"/>
  <c r="AD1096" i="11"/>
  <c r="AD1097" i="11"/>
  <c r="AE1097" i="11" s="1"/>
  <c r="AD1098" i="11"/>
  <c r="AD1099" i="11"/>
  <c r="AD1100" i="11"/>
  <c r="AD1101" i="11"/>
  <c r="AD1102" i="11"/>
  <c r="AD1103" i="11"/>
  <c r="AD1104" i="11"/>
  <c r="AD1105" i="11"/>
  <c r="AD1106" i="11"/>
  <c r="AE1106" i="11" s="1"/>
  <c r="AD1107" i="11"/>
  <c r="AE1107" i="11" s="1"/>
  <c r="AD1108" i="11"/>
  <c r="AD1109" i="11"/>
  <c r="AD1110" i="11"/>
  <c r="AD1111" i="11"/>
  <c r="AD1112" i="11"/>
  <c r="AD1113" i="11"/>
  <c r="AD1114" i="11"/>
  <c r="AD1115" i="11"/>
  <c r="AD1116" i="11"/>
  <c r="AD1117" i="11"/>
  <c r="AD1118" i="11"/>
  <c r="AE1118" i="11" s="1"/>
  <c r="AD1119" i="11"/>
  <c r="AE1119" i="11" s="1"/>
  <c r="AD1120" i="11"/>
  <c r="AD1121" i="11"/>
  <c r="AD1122" i="11"/>
  <c r="AD1123" i="11"/>
  <c r="AD1124" i="11"/>
  <c r="AD1125" i="11"/>
  <c r="AE1125" i="11" s="1"/>
  <c r="AD1126" i="11"/>
  <c r="AD1127" i="11"/>
  <c r="AD1128" i="11"/>
  <c r="AD1129" i="11"/>
  <c r="AD1130" i="11"/>
  <c r="AE1130" i="11" s="1"/>
  <c r="AD1131" i="11"/>
  <c r="AE1131" i="11" s="1"/>
  <c r="AD1132" i="11"/>
  <c r="AD1133" i="11"/>
  <c r="AD1134" i="11"/>
  <c r="AD1135" i="11"/>
  <c r="AD1136" i="11"/>
  <c r="AD1137" i="11"/>
  <c r="AE1137" i="11" s="1"/>
  <c r="AD1138" i="11"/>
  <c r="AD1139" i="11"/>
  <c r="AD1140" i="11"/>
  <c r="AD1141" i="11"/>
  <c r="AD1142" i="11"/>
  <c r="AE1142" i="11" s="1"/>
  <c r="AD1143" i="11"/>
  <c r="AD1144" i="11"/>
  <c r="AD1145" i="11"/>
  <c r="AD1146" i="11"/>
  <c r="AD1147" i="11"/>
  <c r="AD1148" i="11"/>
  <c r="AD1149" i="11"/>
  <c r="AE1149" i="11" s="1"/>
  <c r="AD1150" i="11"/>
  <c r="AD1151" i="11"/>
  <c r="AD1152" i="11"/>
  <c r="AD1153" i="11"/>
  <c r="AD1154" i="11"/>
  <c r="AE1154" i="11" s="1"/>
  <c r="AD1155" i="11"/>
  <c r="AD1156" i="11"/>
  <c r="AD1157" i="11"/>
  <c r="AD1158" i="11"/>
  <c r="AD1159" i="11"/>
  <c r="AD1160" i="11"/>
  <c r="AD1161" i="11"/>
  <c r="AE1161" i="11" s="1"/>
  <c r="AD1162" i="11"/>
  <c r="AD1163" i="11"/>
  <c r="AD1164" i="11"/>
  <c r="AD1165" i="11"/>
  <c r="AD1166" i="11"/>
  <c r="AE1166" i="11" s="1"/>
  <c r="AD1167" i="11"/>
  <c r="AE1167" i="11" s="1"/>
  <c r="AD1168" i="11"/>
  <c r="AD1169" i="11"/>
  <c r="AD1170" i="11"/>
  <c r="AD1171" i="11"/>
  <c r="AD1172" i="11"/>
  <c r="AD1173" i="11"/>
  <c r="AE1173" i="11" s="1"/>
  <c r="AD1174" i="11"/>
  <c r="AD1175" i="11"/>
  <c r="AD1176" i="11"/>
  <c r="AD1177" i="11"/>
  <c r="AD1178" i="11"/>
  <c r="AE1178" i="11" s="1"/>
  <c r="AD1179" i="11"/>
  <c r="AE1179" i="11" s="1"/>
  <c r="AD1180" i="11"/>
  <c r="AD1181" i="11"/>
  <c r="AD1182" i="11"/>
  <c r="AD1183" i="11"/>
  <c r="AD1184" i="11"/>
  <c r="AD1185" i="11"/>
  <c r="AE1185" i="11" s="1"/>
  <c r="AD1186" i="11"/>
  <c r="AD1187" i="11"/>
  <c r="AD1188" i="11"/>
  <c r="AD1189" i="11"/>
  <c r="AD1190" i="11"/>
  <c r="AE1190" i="11" s="1"/>
  <c r="AD1191" i="11"/>
  <c r="AE1191" i="11" s="1"/>
  <c r="AD1192" i="11"/>
  <c r="AD1193" i="11"/>
  <c r="AD1194" i="11"/>
  <c r="AD1195" i="11"/>
  <c r="AD1196" i="11"/>
  <c r="AD1197" i="11"/>
  <c r="AE1197" i="11" s="1"/>
  <c r="AD1198" i="11"/>
  <c r="AD1199" i="11"/>
  <c r="AD1200" i="11"/>
  <c r="AD1201" i="11"/>
  <c r="AD1202" i="11"/>
  <c r="AE1202" i="11" s="1"/>
  <c r="AD1203" i="11"/>
  <c r="AD1204" i="11"/>
  <c r="AD1205" i="11"/>
  <c r="AD1206" i="11"/>
  <c r="AD1207" i="11"/>
  <c r="AD1208" i="11"/>
  <c r="AD1209" i="11"/>
  <c r="AD1210" i="11"/>
  <c r="AD1211" i="11"/>
  <c r="AD1212" i="11"/>
  <c r="AD1213" i="11"/>
  <c r="AD1214" i="11"/>
  <c r="AE1214" i="11" s="1"/>
  <c r="AD1215" i="11"/>
  <c r="AE1215" i="11" s="1"/>
  <c r="AD1216" i="11"/>
  <c r="AD1217" i="11"/>
  <c r="AD1218" i="11"/>
  <c r="AD1219" i="11"/>
  <c r="AD1220" i="11"/>
  <c r="AD1221" i="11"/>
  <c r="AD1222" i="11"/>
  <c r="AD1223" i="11"/>
  <c r="AD1224" i="11"/>
  <c r="AD1225" i="11"/>
  <c r="AD1226" i="11"/>
  <c r="AE1226" i="11" s="1"/>
  <c r="AD1227" i="11"/>
  <c r="AE1227" i="11" s="1"/>
  <c r="AD1228" i="11"/>
  <c r="AE1228" i="11" s="1"/>
  <c r="AD1229" i="11"/>
  <c r="AD1230" i="11"/>
  <c r="AD1231" i="11"/>
  <c r="AD1232" i="11"/>
  <c r="AD1233" i="11"/>
  <c r="AD1234" i="11"/>
  <c r="AD1235" i="11"/>
  <c r="AD1236" i="11"/>
  <c r="AD1237" i="11"/>
  <c r="AD1238" i="11"/>
  <c r="AE1238" i="11" s="1"/>
  <c r="AD1239" i="11"/>
  <c r="AE1239" i="11" s="1"/>
  <c r="AD1240" i="11"/>
  <c r="AD1241" i="11"/>
  <c r="AE1241" i="11" s="1"/>
  <c r="AD1242" i="11"/>
  <c r="AD1243" i="11"/>
  <c r="AD1244" i="11"/>
  <c r="AD1245" i="11"/>
  <c r="AD1246" i="11"/>
  <c r="AD1247" i="11"/>
  <c r="AD1248" i="11"/>
  <c r="AD1249" i="11"/>
  <c r="AD1250" i="11"/>
  <c r="AE1250" i="11" s="1"/>
  <c r="AD1251" i="11"/>
  <c r="AD1252" i="11"/>
  <c r="AD1253" i="11"/>
  <c r="AD1254" i="11"/>
  <c r="AD1255" i="11"/>
  <c r="AD1256" i="11"/>
  <c r="AD1257" i="11"/>
  <c r="AD1258" i="11"/>
  <c r="AD1259" i="11"/>
  <c r="AD1260" i="11"/>
  <c r="AD1261" i="11"/>
  <c r="AD1262" i="11"/>
  <c r="AE1262" i="11" s="1"/>
  <c r="AD1263" i="11"/>
  <c r="AD1264" i="11"/>
  <c r="AD1265" i="11"/>
  <c r="AD1266" i="11"/>
  <c r="AD1267" i="11"/>
  <c r="AD1268" i="11"/>
  <c r="AD1269" i="11"/>
  <c r="AE1269" i="11" s="1"/>
  <c r="AD1270" i="11"/>
  <c r="AD1271" i="11"/>
  <c r="AD1272" i="11"/>
  <c r="AD1273" i="11"/>
  <c r="AD1274" i="11"/>
  <c r="AE1274" i="11" s="1"/>
  <c r="AD1275" i="11"/>
  <c r="AE1275" i="11" s="1"/>
  <c r="AD1276" i="11"/>
  <c r="AD1277" i="11"/>
  <c r="AD1278" i="11"/>
  <c r="AD1279" i="11"/>
  <c r="AD1280" i="11"/>
  <c r="AD1281" i="11"/>
  <c r="AE1281" i="11" s="1"/>
  <c r="AD1282" i="11"/>
  <c r="AD1283" i="11"/>
  <c r="AD1284" i="11"/>
  <c r="AD1285" i="11"/>
  <c r="AD1286" i="11"/>
  <c r="AE1286" i="11" s="1"/>
  <c r="AD1287" i="11"/>
  <c r="AE1287" i="11" s="1"/>
  <c r="AD1288" i="11"/>
  <c r="AD1289" i="11"/>
  <c r="AD1290" i="11"/>
  <c r="AD1291" i="11"/>
  <c r="AD1292" i="11"/>
  <c r="AD1293" i="11"/>
  <c r="AE1293" i="11" s="1"/>
  <c r="AD1294" i="11"/>
  <c r="AD1295" i="11"/>
  <c r="AD1296" i="11"/>
  <c r="AD1297" i="11"/>
  <c r="AD1298" i="11"/>
  <c r="AE1298" i="11" s="1"/>
  <c r="AD1299" i="11"/>
  <c r="AD1300" i="11"/>
  <c r="AD1301" i="11"/>
  <c r="AD1302" i="11"/>
  <c r="AD1303" i="11"/>
  <c r="AD1304" i="11"/>
  <c r="AD1305" i="11"/>
  <c r="AD1306" i="11"/>
  <c r="AD1307" i="11"/>
  <c r="AD1308" i="11"/>
  <c r="AD1309" i="11"/>
  <c r="AD1310" i="11"/>
  <c r="AE1310" i="11" s="1"/>
  <c r="AD1311" i="11"/>
  <c r="AE1311" i="11" s="1"/>
  <c r="AD1312" i="11"/>
  <c r="AD1313" i="11"/>
  <c r="AD1314" i="11"/>
  <c r="AD1315" i="11"/>
  <c r="AD1316" i="11"/>
  <c r="AD1317" i="11"/>
  <c r="AD1318" i="11"/>
  <c r="AD1319" i="11"/>
  <c r="AD1320" i="11"/>
  <c r="AD1321" i="11"/>
  <c r="AD1322" i="11"/>
  <c r="AE1322" i="11" s="1"/>
  <c r="AD1323" i="11"/>
  <c r="AE1323" i="11" s="1"/>
  <c r="AD1324" i="11"/>
  <c r="AD1325" i="11"/>
  <c r="AD1326" i="11"/>
  <c r="AD1327" i="11"/>
  <c r="AD1328" i="11"/>
  <c r="AD1329" i="11"/>
  <c r="AD1330" i="11"/>
  <c r="AD1331" i="11"/>
  <c r="AD1332" i="11"/>
  <c r="AD1333" i="11"/>
  <c r="AD1334" i="11"/>
  <c r="AE1334" i="11" s="1"/>
  <c r="AD1335" i="11"/>
  <c r="AE1335" i="11" s="1"/>
  <c r="AD1336" i="11"/>
  <c r="AD1337" i="11"/>
  <c r="AD1338" i="11"/>
  <c r="AD1339" i="11"/>
  <c r="AD1340" i="11"/>
  <c r="AD1341" i="11"/>
  <c r="AE1341" i="11" s="1"/>
  <c r="AD1342" i="11"/>
  <c r="AD1343" i="11"/>
  <c r="AD1344" i="11"/>
  <c r="AD1345" i="11"/>
  <c r="AD1346" i="11"/>
  <c r="AE1346" i="11" s="1"/>
  <c r="AD1347" i="11"/>
  <c r="AE1347" i="11" s="1"/>
  <c r="AD1348" i="11"/>
  <c r="AD1349" i="11"/>
  <c r="AD1350" i="11"/>
  <c r="AD1351" i="11"/>
  <c r="AD1352" i="11"/>
  <c r="AD1353" i="11"/>
  <c r="AD1354" i="11"/>
  <c r="AD1355" i="11"/>
  <c r="AD1356" i="11"/>
  <c r="AD1357" i="11"/>
  <c r="AD1358" i="11"/>
  <c r="AE1358" i="11" s="1"/>
  <c r="AD1359" i="11"/>
  <c r="AE1359" i="11" s="1"/>
  <c r="AD1360" i="11"/>
  <c r="AD1361" i="11"/>
  <c r="AD1362" i="11"/>
  <c r="AD1363" i="11"/>
  <c r="AD1364" i="11"/>
  <c r="AD1365" i="11"/>
  <c r="AD1366" i="11"/>
  <c r="AD1367" i="11"/>
  <c r="AD1368" i="11"/>
  <c r="AD1369" i="11"/>
  <c r="AD1370" i="11"/>
  <c r="AE1370" i="11" s="1"/>
  <c r="AD1371" i="11"/>
  <c r="AD1372" i="11"/>
  <c r="AE1372" i="11" s="1"/>
  <c r="AD1373" i="11"/>
  <c r="AD1374" i="11"/>
  <c r="AD1375" i="11"/>
  <c r="AD1376" i="11"/>
  <c r="AD1377" i="11"/>
  <c r="AE1377" i="11" s="1"/>
  <c r="AD1378" i="11"/>
  <c r="AD1379" i="11"/>
  <c r="AD1380" i="11"/>
  <c r="AD1381" i="11"/>
  <c r="AD1382" i="11"/>
  <c r="AE1382" i="11" s="1"/>
  <c r="AD1383" i="11"/>
  <c r="AE1383" i="11" s="1"/>
  <c r="AD1384" i="11"/>
  <c r="AD1385" i="11"/>
  <c r="AE1385" i="11" s="1"/>
  <c r="AD1386" i="11"/>
  <c r="AD1387" i="11"/>
  <c r="AD1388" i="11"/>
  <c r="AD1389" i="11"/>
  <c r="AE1389" i="11" s="1"/>
  <c r="AD1390" i="11"/>
  <c r="AD1391" i="11"/>
  <c r="AD1392" i="11"/>
  <c r="AD1393" i="11"/>
  <c r="AD1394" i="11"/>
  <c r="AE1394" i="11" s="1"/>
  <c r="AD1395" i="11"/>
  <c r="AE1395" i="11" s="1"/>
  <c r="AD1396" i="11"/>
  <c r="AD1397" i="11"/>
  <c r="AD1398" i="11"/>
  <c r="AD1399" i="11"/>
  <c r="AD1400" i="11"/>
  <c r="AD1401" i="11"/>
  <c r="AE1401" i="11" s="1"/>
  <c r="AD1402" i="11"/>
  <c r="AD1403" i="11"/>
  <c r="AD1404" i="11"/>
  <c r="AD1405" i="11"/>
  <c r="AD1406" i="11"/>
  <c r="AE1406" i="11" s="1"/>
  <c r="AD1407" i="11"/>
  <c r="AD1408" i="11"/>
  <c r="AD1409" i="11"/>
  <c r="AD1410" i="11"/>
  <c r="AD1411" i="11"/>
  <c r="AD1412" i="11"/>
  <c r="AD1413" i="11"/>
  <c r="AD1414" i="11"/>
  <c r="AD1415" i="11"/>
  <c r="AD1416" i="11"/>
  <c r="AD1417" i="11"/>
  <c r="AD1418" i="11"/>
  <c r="AE1418" i="11" s="1"/>
  <c r="AD1419" i="11"/>
  <c r="AE1419" i="11" s="1"/>
  <c r="AD1420" i="11"/>
  <c r="AD1421" i="11"/>
  <c r="AD1422" i="11"/>
  <c r="AD1423" i="11"/>
  <c r="AD1424" i="11"/>
  <c r="AD1425" i="11"/>
  <c r="AD1426" i="11"/>
  <c r="AD1427" i="11"/>
  <c r="AD1428" i="11"/>
  <c r="AD1429" i="11"/>
  <c r="AD1430" i="11"/>
  <c r="AE1430" i="11" s="1"/>
  <c r="AD1431" i="11"/>
  <c r="AE1431" i="11" s="1"/>
  <c r="AD1432" i="11"/>
  <c r="AD1433" i="11"/>
  <c r="AD1434" i="11"/>
  <c r="AD1435" i="11"/>
  <c r="AD1436" i="11"/>
  <c r="AD1437" i="11"/>
  <c r="AE1437" i="11" s="1"/>
  <c r="AD1438" i="11"/>
  <c r="AD1439" i="11"/>
  <c r="AD1440" i="11"/>
  <c r="AD1441" i="11"/>
  <c r="AD1442" i="11"/>
  <c r="AE1442" i="11" s="1"/>
  <c r="AD1443" i="11"/>
  <c r="AE1443" i="11" s="1"/>
  <c r="AD1444" i="11"/>
  <c r="AD1445" i="11"/>
  <c r="AD1446" i="11"/>
  <c r="AD1447" i="11"/>
  <c r="AD1448" i="11"/>
  <c r="AD1449" i="11"/>
  <c r="AD1450" i="11"/>
  <c r="AD1451" i="11"/>
  <c r="AD1452" i="11"/>
  <c r="AD1453" i="11"/>
  <c r="AD1454" i="11"/>
  <c r="AE1454" i="11" s="1"/>
  <c r="AD1455" i="11"/>
  <c r="AE1455" i="11" s="1"/>
  <c r="AD1456" i="11"/>
  <c r="AD1457" i="11"/>
  <c r="AD1458" i="11"/>
  <c r="AD1459" i="11"/>
  <c r="AD1460" i="11"/>
  <c r="AD1461" i="11"/>
  <c r="AD1462" i="11"/>
  <c r="AD1463" i="11"/>
  <c r="AD1464" i="11"/>
  <c r="AD1465" i="11"/>
  <c r="AD1466" i="11"/>
  <c r="AE1466" i="11" s="1"/>
  <c r="AD1467" i="11"/>
  <c r="AD1468" i="11"/>
  <c r="AD1469" i="11"/>
  <c r="AD1470" i="11"/>
  <c r="AD1471" i="11"/>
  <c r="AD1472" i="11"/>
  <c r="AD1473" i="11"/>
  <c r="AD1474" i="11"/>
  <c r="AD1475" i="11"/>
  <c r="AD1476" i="11"/>
  <c r="AD1477" i="11"/>
  <c r="AD1478" i="11"/>
  <c r="AE1478" i="11" s="1"/>
  <c r="AD1479" i="11"/>
  <c r="AD1480" i="11"/>
  <c r="AD1481" i="11"/>
  <c r="AD1482" i="11"/>
  <c r="AD1483" i="11"/>
  <c r="AD1484" i="11"/>
  <c r="AD1485" i="11"/>
  <c r="AD1486" i="11"/>
  <c r="AD1487" i="11"/>
  <c r="AD1488" i="11"/>
  <c r="AD1489" i="11"/>
  <c r="AD1490" i="11"/>
  <c r="AE1490" i="11" s="1"/>
  <c r="AD1491" i="11"/>
  <c r="AD1492" i="11"/>
  <c r="AD1493" i="11"/>
  <c r="AD1494" i="11"/>
  <c r="AD1495" i="11"/>
  <c r="AD1496" i="11"/>
  <c r="AD1497" i="11"/>
  <c r="AE1497" i="11" s="1"/>
  <c r="AD1498" i="11"/>
  <c r="AD1499" i="11"/>
  <c r="AD1500" i="11"/>
  <c r="AD1501" i="11"/>
  <c r="AD1502" i="11"/>
  <c r="AE1502" i="11" s="1"/>
  <c r="AD1503" i="11"/>
  <c r="AE1503" i="11" s="1"/>
  <c r="AD1504" i="11"/>
  <c r="AD1505" i="11"/>
  <c r="AD1506" i="11"/>
  <c r="AD1507" i="11"/>
  <c r="AD1508" i="11"/>
  <c r="AD1509" i="11"/>
  <c r="AE1509" i="11" s="1"/>
  <c r="AD1510" i="11"/>
  <c r="AD1511" i="11"/>
  <c r="AD1512" i="11"/>
  <c r="AD1513" i="11"/>
  <c r="AD1514" i="11"/>
  <c r="AE1514" i="11" s="1"/>
  <c r="AD1515" i="11"/>
  <c r="AE1515" i="11" s="1"/>
  <c r="AD1516" i="11"/>
  <c r="AE1516" i="11" s="1"/>
  <c r="AD1517" i="11"/>
  <c r="AD1518" i="11"/>
  <c r="AD1519" i="11"/>
  <c r="AD1520" i="11"/>
  <c r="AD1521" i="11"/>
  <c r="AD1522" i="11"/>
  <c r="AD1523" i="11"/>
  <c r="AD1524" i="11"/>
  <c r="AD1525" i="11"/>
  <c r="AD1526" i="11"/>
  <c r="AE1526" i="11" s="1"/>
  <c r="AD1527" i="11"/>
  <c r="AE1527" i="11" s="1"/>
  <c r="AD1528" i="11"/>
  <c r="AD1529" i="11"/>
  <c r="AE1529" i="11" s="1"/>
  <c r="AD1530" i="11"/>
  <c r="AD1531" i="11"/>
  <c r="AD1532" i="11"/>
  <c r="AD1533" i="11"/>
  <c r="AD1534" i="11"/>
  <c r="AD1535" i="11"/>
  <c r="AD1536" i="11"/>
  <c r="AD1537" i="11"/>
  <c r="AD1538" i="11"/>
  <c r="AE1538" i="11" s="1"/>
  <c r="AD1539" i="11"/>
  <c r="AE1539" i="11" s="1"/>
  <c r="AD1540" i="11"/>
  <c r="AD1541" i="11"/>
  <c r="AD1542" i="11"/>
  <c r="AD1543" i="11"/>
  <c r="AD1544" i="11"/>
  <c r="AD1545" i="11"/>
  <c r="AE1545" i="11" s="1"/>
  <c r="AD1546" i="11"/>
  <c r="AD1547" i="11"/>
  <c r="AD1548" i="11"/>
  <c r="AD1549" i="11"/>
  <c r="AD1550" i="11"/>
  <c r="AE1550" i="11" s="1"/>
  <c r="AD1551" i="11"/>
  <c r="AE1551" i="11" s="1"/>
  <c r="AD1552" i="11"/>
  <c r="AD1553" i="11"/>
  <c r="AD1554" i="11"/>
  <c r="AD1555" i="11"/>
  <c r="AD1556" i="11"/>
  <c r="AD1557" i="11"/>
  <c r="AD1558" i="11"/>
  <c r="AD1559" i="11"/>
  <c r="AD1560" i="11"/>
  <c r="AD1561" i="11"/>
  <c r="AD1562" i="11"/>
  <c r="AE1562" i="11" s="1"/>
  <c r="AD1563" i="11"/>
  <c r="AE1563" i="11" s="1"/>
  <c r="AD1564" i="11"/>
  <c r="AD1565" i="11"/>
  <c r="AD1566" i="11"/>
  <c r="AD1567" i="11"/>
  <c r="AD1568" i="11"/>
  <c r="AD1569" i="11"/>
  <c r="AD1570" i="11"/>
  <c r="AD1571" i="11"/>
  <c r="AD1572" i="11"/>
  <c r="AD1573" i="11"/>
  <c r="AD1574" i="11"/>
  <c r="AE1574" i="11" s="1"/>
  <c r="AD1575" i="11"/>
  <c r="AD1576" i="11"/>
  <c r="AD1577" i="11"/>
  <c r="AD1578" i="11"/>
  <c r="AD1579" i="11"/>
  <c r="AD1580" i="11"/>
  <c r="AD1581" i="11"/>
  <c r="AE1581" i="11" s="1"/>
  <c r="AD1582" i="11"/>
  <c r="AD1583" i="11"/>
  <c r="AD1584" i="11"/>
  <c r="AD1585" i="11"/>
  <c r="AD1586" i="11"/>
  <c r="AE1586" i="11" s="1"/>
  <c r="AD1587" i="11"/>
  <c r="AD1588" i="11"/>
  <c r="AD1589" i="11"/>
  <c r="AD1590" i="11"/>
  <c r="AD1591" i="11"/>
  <c r="AD1592" i="11"/>
  <c r="AD1593" i="11"/>
  <c r="AE1593" i="11" s="1"/>
  <c r="AD1594" i="11"/>
  <c r="AD1595" i="11"/>
  <c r="AD1596" i="11"/>
  <c r="AD1597" i="11"/>
  <c r="AD1598" i="11"/>
  <c r="AE1598" i="11" s="1"/>
  <c r="AD1599" i="11"/>
  <c r="AE1599" i="11" s="1"/>
  <c r="AD1600" i="11"/>
  <c r="AD1601" i="11"/>
  <c r="AD1602" i="11"/>
  <c r="AD1603" i="11"/>
  <c r="AD1604" i="11"/>
  <c r="AD1605" i="11"/>
  <c r="AE1605" i="11" s="1"/>
  <c r="AD1606" i="11"/>
  <c r="AD1607" i="11"/>
  <c r="AD1608" i="11"/>
  <c r="AD1609" i="11"/>
  <c r="AD1610" i="11"/>
  <c r="AE1610" i="11" s="1"/>
  <c r="AD1611" i="11"/>
  <c r="AE1611" i="11" s="1"/>
  <c r="AD1612" i="11"/>
  <c r="AD1613" i="11"/>
  <c r="AD1614" i="11"/>
  <c r="AD1615" i="11"/>
  <c r="AD1616" i="11"/>
  <c r="AD1617" i="11"/>
  <c r="AE1617" i="11" s="1"/>
  <c r="AD1618" i="11"/>
  <c r="AD1619" i="11"/>
  <c r="AD1620" i="11"/>
  <c r="AD1621" i="11"/>
  <c r="AD1622" i="11"/>
  <c r="AE1622" i="11" s="1"/>
  <c r="AD1623" i="11"/>
  <c r="AE1623" i="11" s="1"/>
  <c r="AD1624" i="11"/>
  <c r="AD1625" i="11"/>
  <c r="AD1626" i="11"/>
  <c r="AD1627" i="11"/>
  <c r="AD1628" i="11"/>
  <c r="AD1629" i="11"/>
  <c r="AE1629" i="11" s="1"/>
  <c r="AD1630" i="11"/>
  <c r="AD1631" i="11"/>
  <c r="AD1632" i="11"/>
  <c r="AD1633" i="11"/>
  <c r="AD1634" i="11"/>
  <c r="AE1634" i="11" s="1"/>
  <c r="AD1635" i="11"/>
  <c r="AD1636" i="11"/>
  <c r="AD1637" i="11"/>
  <c r="AD1638" i="11"/>
  <c r="AD1639" i="11"/>
  <c r="AD1640" i="11"/>
  <c r="AD1641" i="11"/>
  <c r="AD1642" i="11"/>
  <c r="AD1643" i="11"/>
  <c r="AD1644" i="11"/>
  <c r="AD1645" i="11"/>
  <c r="AD1646" i="11"/>
  <c r="AE1646" i="11" s="1"/>
  <c r="AD1647" i="11"/>
  <c r="AE1647" i="11" s="1"/>
  <c r="AD1648" i="11"/>
  <c r="AD1649" i="11"/>
  <c r="AD1650" i="11"/>
  <c r="AD1651" i="11"/>
  <c r="AD1652" i="11"/>
  <c r="AD1653" i="11"/>
  <c r="AD1654" i="11"/>
  <c r="AD1655" i="11"/>
  <c r="AD1656" i="11"/>
  <c r="AD1657" i="11"/>
  <c r="AD1658" i="11"/>
  <c r="AE1658" i="11" s="1"/>
  <c r="AD1659" i="11"/>
  <c r="AE1659" i="11" s="1"/>
  <c r="AD1660" i="11"/>
  <c r="AE1660" i="11" s="1"/>
  <c r="AD1661" i="11"/>
  <c r="AD1662" i="11"/>
  <c r="AD1663" i="11"/>
  <c r="AD1664" i="11"/>
  <c r="AD1665" i="11"/>
  <c r="AD1666" i="11"/>
  <c r="AD1667" i="11"/>
  <c r="AD1668" i="11"/>
  <c r="AD1669" i="11"/>
  <c r="AD1670" i="11"/>
  <c r="AE1670" i="11" s="1"/>
  <c r="AD1671" i="11"/>
  <c r="AE1671" i="11" s="1"/>
  <c r="AD1672" i="11"/>
  <c r="AD1673" i="11"/>
  <c r="AE1673" i="11" s="1"/>
  <c r="AD1674" i="11"/>
  <c r="AD1675" i="11"/>
  <c r="AD1676" i="11"/>
  <c r="AD1677" i="11"/>
  <c r="AD1678" i="11"/>
  <c r="AD1679" i="11"/>
  <c r="AD1680" i="11"/>
  <c r="AD1681" i="11"/>
  <c r="AD1682" i="11"/>
  <c r="AE1682" i="11" s="1"/>
  <c r="AD1683" i="11"/>
  <c r="AD1684" i="11"/>
  <c r="AD1685" i="11"/>
  <c r="AD1686" i="11"/>
  <c r="AD1687" i="11"/>
  <c r="AD1688" i="11"/>
  <c r="AD1689" i="11"/>
  <c r="AD1690" i="11"/>
  <c r="AD1691" i="11"/>
  <c r="AD1692" i="11"/>
  <c r="AD1693" i="11"/>
  <c r="AD1694" i="11"/>
  <c r="AE1694" i="11" s="1"/>
  <c r="AD1695" i="11"/>
  <c r="AD1696" i="11"/>
  <c r="AD1697" i="11"/>
  <c r="AD1698" i="11"/>
  <c r="AD1699" i="11"/>
  <c r="AD1700" i="11"/>
  <c r="AD1701" i="11"/>
  <c r="AE1701" i="11" s="1"/>
  <c r="AD1702" i="11"/>
  <c r="AD1703" i="11"/>
  <c r="AD1704" i="11"/>
  <c r="AD1705" i="11"/>
  <c r="AD1706" i="11"/>
  <c r="AE1706" i="11" s="1"/>
  <c r="AD1707" i="11"/>
  <c r="AE1707" i="11" s="1"/>
  <c r="AD1708" i="11"/>
  <c r="AD1709" i="11"/>
  <c r="AD1710" i="11"/>
  <c r="AD1711" i="11"/>
  <c r="AD1712" i="11"/>
  <c r="AD1713" i="11"/>
  <c r="AE1713" i="11" s="1"/>
  <c r="AD1714" i="11"/>
  <c r="AD1715" i="11"/>
  <c r="AD1716" i="11"/>
  <c r="AD1717" i="11"/>
  <c r="AD1718" i="11"/>
  <c r="AE1718" i="11" s="1"/>
  <c r="AD1719" i="11"/>
  <c r="AE1719" i="11" s="1"/>
  <c r="AD1720" i="11"/>
  <c r="AD1721" i="11"/>
  <c r="AD1722" i="11"/>
  <c r="AD1723" i="11"/>
  <c r="AD1724" i="11"/>
  <c r="AD1725" i="11"/>
  <c r="AE1725" i="11" s="1"/>
  <c r="AD1726" i="11"/>
  <c r="AD1727" i="11"/>
  <c r="AD1728" i="11"/>
  <c r="AD1729" i="11"/>
  <c r="AD1730" i="11"/>
  <c r="AE1730" i="11" s="1"/>
  <c r="AD1731" i="11"/>
  <c r="AD1732" i="11"/>
  <c r="AD1733" i="11"/>
  <c r="AD1734" i="11"/>
  <c r="AD1735" i="11"/>
  <c r="AD1736" i="11"/>
  <c r="AD1737" i="11"/>
  <c r="AD1738" i="11"/>
  <c r="AD1739" i="11"/>
  <c r="AD1740" i="11"/>
  <c r="AD1741" i="11"/>
  <c r="AD1742" i="11"/>
  <c r="AE1742" i="11" s="1"/>
  <c r="AD1743" i="11"/>
  <c r="AE1743" i="11" s="1"/>
  <c r="AD1744" i="11"/>
  <c r="AD1745" i="11"/>
  <c r="AD1746" i="11"/>
  <c r="AD1747" i="11"/>
  <c r="AD1748" i="11"/>
  <c r="AD1749" i="11"/>
  <c r="AD1750" i="11"/>
  <c r="AD1751" i="11"/>
  <c r="AD1752" i="11"/>
  <c r="AD1753" i="11"/>
  <c r="AD1754" i="11"/>
  <c r="AE1754" i="11" s="1"/>
  <c r="AD1755" i="11"/>
  <c r="AE1755" i="11" s="1"/>
  <c r="AD1756" i="11"/>
  <c r="AD1757" i="11"/>
  <c r="AD1758" i="11"/>
  <c r="AD1759" i="11"/>
  <c r="AD1760" i="11"/>
  <c r="AD1761" i="11"/>
  <c r="AD1762" i="11"/>
  <c r="AD1763" i="11"/>
  <c r="AD1764" i="11"/>
  <c r="AD1765" i="11"/>
  <c r="AD1766" i="11"/>
  <c r="AE1766" i="11" s="1"/>
  <c r="AD1767" i="11"/>
  <c r="AE1767" i="11" s="1"/>
  <c r="AD1768" i="11"/>
  <c r="AD1769" i="11"/>
  <c r="AD1770" i="11"/>
  <c r="AD1771" i="11"/>
  <c r="AD1772" i="11"/>
  <c r="AD1773" i="11"/>
  <c r="AE1773" i="11" s="1"/>
  <c r="AD1774" i="11"/>
  <c r="AD1775" i="11"/>
  <c r="AD1776" i="11"/>
  <c r="AD1777" i="11"/>
  <c r="AD1778" i="11"/>
  <c r="AE1778" i="11" s="1"/>
  <c r="AD1779" i="11"/>
  <c r="AE1779" i="11" s="1"/>
  <c r="AD1780" i="11"/>
  <c r="AD1781" i="11"/>
  <c r="AD1782" i="11"/>
  <c r="AD1783" i="11"/>
  <c r="AD1784" i="11"/>
  <c r="AD1785" i="11"/>
  <c r="AD1786" i="11"/>
  <c r="AD1787" i="11"/>
  <c r="AD1788" i="11"/>
  <c r="AD1789" i="11"/>
  <c r="AD1790" i="11"/>
  <c r="AE1790" i="11" s="1"/>
  <c r="AD1791" i="11"/>
  <c r="AE1791" i="11" s="1"/>
  <c r="AD1792" i="11"/>
  <c r="AD1793" i="11"/>
  <c r="AD1794" i="11"/>
  <c r="AD1795" i="11"/>
  <c r="AD1796" i="11"/>
  <c r="AD1797" i="11"/>
  <c r="AD1798" i="11"/>
  <c r="AD1799" i="11"/>
  <c r="AD1800" i="11"/>
  <c r="AD1801" i="11"/>
  <c r="AD1802" i="11"/>
  <c r="AE1802" i="11" s="1"/>
  <c r="AD1803" i="11"/>
  <c r="AD1804" i="11"/>
  <c r="AE1804" i="11" s="1"/>
  <c r="AD1805" i="11"/>
  <c r="AD1806" i="11"/>
  <c r="AD1807" i="11"/>
  <c r="AD1808" i="11"/>
  <c r="AD1809" i="11"/>
  <c r="AE1809" i="11" s="1"/>
  <c r="AD1810" i="11"/>
  <c r="AD1811" i="11"/>
  <c r="AD1812" i="11"/>
  <c r="AD1813" i="11"/>
  <c r="AD1814" i="11"/>
  <c r="AE1814" i="11" s="1"/>
  <c r="AD1815" i="11"/>
  <c r="AE1815" i="11" s="1"/>
  <c r="AD1816" i="11"/>
  <c r="AD1817" i="11"/>
  <c r="AE1817" i="11" s="1"/>
  <c r="AD1818" i="11"/>
  <c r="AD1819" i="11"/>
  <c r="AD1820" i="11"/>
  <c r="AD1821" i="11"/>
  <c r="AE1821" i="11" s="1"/>
  <c r="AD1822" i="11"/>
  <c r="AD1823" i="11"/>
  <c r="AD1824" i="11"/>
  <c r="AD1825" i="11"/>
  <c r="AD1826" i="11"/>
  <c r="AE1826" i="11" s="1"/>
  <c r="AD1827" i="11"/>
  <c r="AE1827" i="11" s="1"/>
  <c r="AD1828" i="11"/>
  <c r="AD1829" i="11"/>
  <c r="AD1830" i="11"/>
  <c r="AD1831" i="11"/>
  <c r="AD1832" i="11"/>
  <c r="AD1833" i="11"/>
  <c r="AE1833" i="11" s="1"/>
  <c r="AD1834" i="11"/>
  <c r="AD1835" i="11"/>
  <c r="AD1836" i="11"/>
  <c r="AD1837" i="11"/>
  <c r="AD1838" i="11"/>
  <c r="AE1838" i="11" s="1"/>
  <c r="AD1839" i="11"/>
  <c r="AD1840" i="11"/>
  <c r="AD1841" i="11"/>
  <c r="AD1842" i="11"/>
  <c r="AD1843" i="11"/>
  <c r="AD1844" i="11"/>
  <c r="AD1845" i="11"/>
  <c r="AD1846" i="11"/>
  <c r="AD1847" i="11"/>
  <c r="AD1848" i="11"/>
  <c r="AD1849" i="11"/>
  <c r="AD1850" i="11"/>
  <c r="AE1850" i="11" s="1"/>
  <c r="AD1851" i="11"/>
  <c r="AE1851" i="11" s="1"/>
  <c r="AD1852" i="11"/>
  <c r="AD1853" i="11"/>
  <c r="AD1854" i="11"/>
  <c r="AD1855" i="11"/>
  <c r="AD1856" i="11"/>
  <c r="AD1857" i="11"/>
  <c r="AD1858" i="11"/>
  <c r="AD1859" i="11"/>
  <c r="AD1860" i="11"/>
  <c r="AD1861" i="11"/>
  <c r="AD1862" i="11"/>
  <c r="AE1862" i="11" s="1"/>
  <c r="AD1863" i="11"/>
  <c r="AE1863" i="11" s="1"/>
  <c r="AD1864" i="11"/>
  <c r="AD1865" i="11"/>
  <c r="AD1866" i="11"/>
  <c r="AD1867" i="11"/>
  <c r="AD1868" i="11"/>
  <c r="AD1869" i="11"/>
  <c r="AE1869" i="11" s="1"/>
  <c r="AD1870" i="11"/>
  <c r="AD1871" i="11"/>
  <c r="AD1872" i="11"/>
  <c r="AD1873" i="11"/>
  <c r="AD1874" i="11"/>
  <c r="AE1874" i="11" s="1"/>
  <c r="AD1875" i="11"/>
  <c r="AE1875" i="11" s="1"/>
  <c r="AD1876" i="11"/>
  <c r="AD1877" i="11"/>
  <c r="AD1878" i="11"/>
  <c r="AD1879" i="11"/>
  <c r="AD1880" i="11"/>
  <c r="AD1881" i="11"/>
  <c r="AD1882" i="11"/>
  <c r="AD1883" i="11"/>
  <c r="AD1884" i="11"/>
  <c r="AD1885" i="11"/>
  <c r="AD1886" i="11"/>
  <c r="AE1886" i="11" s="1"/>
  <c r="AD1887" i="11"/>
  <c r="AE1887" i="11" s="1"/>
  <c r="AD1888" i="11"/>
  <c r="AD1889" i="11"/>
  <c r="AD1890" i="11"/>
  <c r="AD1891" i="11"/>
  <c r="AD1892" i="11"/>
  <c r="AD1893" i="11"/>
  <c r="AD1894" i="11"/>
  <c r="AD1895" i="11"/>
  <c r="AD1896" i="11"/>
  <c r="AD1897" i="11"/>
  <c r="AD1898" i="11"/>
  <c r="AE1898" i="11" s="1"/>
  <c r="AD1899" i="11"/>
  <c r="AD1900" i="11"/>
  <c r="AD1901" i="11"/>
  <c r="AD1902" i="11"/>
  <c r="AD1903" i="11"/>
  <c r="AD1904" i="11"/>
  <c r="AD1905" i="11"/>
  <c r="AD1906" i="11"/>
  <c r="AD1907" i="11"/>
  <c r="AD1908" i="11"/>
  <c r="AD1909" i="11"/>
  <c r="AD1910" i="11"/>
  <c r="AE1910" i="11" s="1"/>
  <c r="AD1911" i="11"/>
  <c r="AD1912" i="11"/>
  <c r="AD1913" i="11"/>
  <c r="AD1914" i="11"/>
  <c r="AD1915" i="11"/>
  <c r="AD1916" i="11"/>
  <c r="AD1917" i="11"/>
  <c r="AD1918" i="11"/>
  <c r="AD1919" i="11"/>
  <c r="AD1920" i="11"/>
  <c r="AD1921" i="11"/>
  <c r="AD1922" i="11"/>
  <c r="AE1922" i="11" s="1"/>
  <c r="AD1923" i="11"/>
  <c r="AD1924" i="11"/>
  <c r="AD1925" i="11"/>
  <c r="AD1926" i="11"/>
  <c r="AD1927" i="11"/>
  <c r="AD1928" i="11"/>
  <c r="AD1929" i="11"/>
  <c r="AE1929" i="11" s="1"/>
  <c r="AD1930" i="11"/>
  <c r="AD1931" i="11"/>
  <c r="AD1932" i="11"/>
  <c r="AD1933" i="11"/>
  <c r="AD1934" i="11"/>
  <c r="AE1934" i="11" s="1"/>
  <c r="AD1935" i="11"/>
  <c r="AE1935" i="11" s="1"/>
  <c r="AD1936" i="11"/>
  <c r="AD1937" i="11"/>
  <c r="AD1938" i="11"/>
  <c r="AD1939" i="11"/>
  <c r="AD1940" i="11"/>
  <c r="AD1941" i="11"/>
  <c r="AE1941" i="11" s="1"/>
  <c r="AD1942" i="11"/>
  <c r="AD1943" i="11"/>
  <c r="AD1944" i="11"/>
  <c r="AD1945" i="11"/>
  <c r="AD1946" i="11"/>
  <c r="AE1946" i="11" s="1"/>
  <c r="AD1947" i="11"/>
  <c r="AE1947" i="11" s="1"/>
  <c r="AD1948" i="11"/>
  <c r="AE1948" i="11" s="1"/>
  <c r="AD1949" i="11"/>
  <c r="AD1950" i="11"/>
  <c r="AD1951" i="11"/>
  <c r="AD1952" i="11"/>
  <c r="AD1953" i="11"/>
  <c r="AD1954" i="11"/>
  <c r="AD1955" i="11"/>
  <c r="AD1956" i="11"/>
  <c r="AD1957" i="11"/>
  <c r="AD1958" i="11"/>
  <c r="AE1958" i="11" s="1"/>
  <c r="AD1959" i="11"/>
  <c r="AE1959" i="11" s="1"/>
  <c r="AD1960" i="11"/>
  <c r="AD1961" i="11"/>
  <c r="AE1961" i="11" s="1"/>
  <c r="AD1962" i="11"/>
  <c r="AD1963" i="11"/>
  <c r="AD1964" i="11"/>
  <c r="AD1965" i="11"/>
  <c r="AD1966" i="11"/>
  <c r="AD1967" i="11"/>
  <c r="AD1968" i="11"/>
  <c r="AD1969" i="11"/>
  <c r="AD1970" i="11"/>
  <c r="AE1970" i="11" s="1"/>
  <c r="AD1971" i="11"/>
  <c r="AE1971" i="11" s="1"/>
  <c r="AD1972" i="11"/>
  <c r="AD1973" i="11"/>
  <c r="AD1974" i="11"/>
  <c r="AD1975" i="11"/>
  <c r="AD1976" i="11"/>
  <c r="AD1977" i="11"/>
  <c r="AE1977" i="11" s="1"/>
  <c r="AD1978" i="11"/>
  <c r="AD1979" i="11"/>
  <c r="AD1980" i="11"/>
  <c r="AD1981" i="11"/>
  <c r="AD1982" i="11"/>
  <c r="AE1982" i="11" s="1"/>
  <c r="AD1983" i="11"/>
  <c r="AE1983" i="11" s="1"/>
  <c r="AD1984" i="11"/>
  <c r="AD1985" i="11"/>
  <c r="AD1986" i="11"/>
  <c r="AD1987" i="11"/>
  <c r="AD1988" i="11"/>
  <c r="AD1989" i="11"/>
  <c r="AD1990" i="11"/>
  <c r="AD1991" i="11"/>
  <c r="AD1992" i="11"/>
  <c r="AD1993" i="11"/>
  <c r="AD1994" i="11"/>
  <c r="AE1994" i="11" s="1"/>
  <c r="AD1995" i="11"/>
  <c r="AE1995" i="11" s="1"/>
  <c r="AD1996" i="11"/>
  <c r="AD1997" i="11"/>
  <c r="AD1998" i="11"/>
  <c r="AD1999" i="11"/>
  <c r="AD2000" i="11"/>
  <c r="AD2001" i="11"/>
  <c r="AD2002" i="11"/>
  <c r="AD2003" i="11"/>
  <c r="AD2004" i="11"/>
  <c r="AD2005" i="11"/>
  <c r="AD2006" i="11"/>
  <c r="AE2006" i="11" s="1"/>
  <c r="AD2007" i="11"/>
  <c r="AD2008" i="11"/>
  <c r="AD2009" i="11"/>
  <c r="AD2010" i="11"/>
  <c r="AD2011" i="11"/>
  <c r="AD2012" i="11"/>
  <c r="AD2013" i="11"/>
  <c r="AE2013" i="11" s="1"/>
  <c r="AD2014" i="11"/>
  <c r="AD2015" i="11"/>
  <c r="AD2016" i="11"/>
  <c r="AD2017" i="11"/>
  <c r="AD2018" i="11"/>
  <c r="AE2018" i="11" s="1"/>
  <c r="AD2019" i="11"/>
  <c r="AD2020" i="11"/>
  <c r="AD2021" i="11"/>
  <c r="AD2022" i="11"/>
  <c r="AD2023" i="11"/>
  <c r="AD2024" i="11"/>
  <c r="AD2025" i="11"/>
  <c r="AE2025" i="11" s="1"/>
  <c r="AD2026" i="11"/>
  <c r="AD2027" i="11"/>
  <c r="AD2028" i="11"/>
  <c r="AD2029" i="11"/>
  <c r="AD2030" i="11"/>
  <c r="AE2030" i="11" s="1"/>
  <c r="AD2031" i="11"/>
  <c r="AE2031" i="11" s="1"/>
  <c r="AD2032" i="11"/>
  <c r="AD2033" i="11"/>
  <c r="AD2034" i="11"/>
  <c r="AD2035" i="11"/>
  <c r="AD2036" i="11"/>
  <c r="AD2037" i="11"/>
  <c r="AE2037" i="11" s="1"/>
  <c r="AD2038" i="11"/>
  <c r="AD2039" i="11"/>
  <c r="AD2040" i="11"/>
  <c r="AD2041" i="11"/>
  <c r="AD2042" i="11"/>
  <c r="AE2042" i="11" s="1"/>
  <c r="AD2043" i="11"/>
  <c r="AE2043" i="11" s="1"/>
  <c r="AD2044" i="11"/>
  <c r="AD2045" i="11"/>
  <c r="AD2046" i="11"/>
  <c r="AD2047" i="11"/>
  <c r="AD2048" i="11"/>
  <c r="AD2049" i="11"/>
  <c r="AE2049" i="11" s="1"/>
  <c r="AD2050" i="11"/>
  <c r="AD2051" i="11"/>
  <c r="AD2052" i="11"/>
  <c r="AD2053" i="11"/>
  <c r="AD2054" i="11"/>
  <c r="AE2054" i="11" s="1"/>
  <c r="AD2055" i="11"/>
  <c r="AE2055" i="11" s="1"/>
  <c r="AD2056" i="11"/>
  <c r="AD2057" i="11"/>
  <c r="AD2058" i="11"/>
  <c r="AD2059" i="11"/>
  <c r="AD2060" i="11"/>
  <c r="AD2061" i="11"/>
  <c r="AE2061" i="11" s="1"/>
  <c r="AD2062" i="11"/>
  <c r="AD2063" i="11"/>
  <c r="AD2064" i="11"/>
  <c r="AD2065" i="11"/>
  <c r="AD2066" i="11"/>
  <c r="AE2066" i="11" s="1"/>
  <c r="AD2067" i="11"/>
  <c r="AD2068" i="11"/>
  <c r="AD2069" i="11"/>
  <c r="AD2070" i="11"/>
  <c r="AD2071" i="11"/>
  <c r="AD2072" i="11"/>
  <c r="AD2073" i="11"/>
  <c r="AD2074" i="11"/>
  <c r="AD2075" i="11"/>
  <c r="AD2076" i="11"/>
  <c r="AD2077" i="11"/>
  <c r="AD2078" i="11"/>
  <c r="AE2078" i="11" s="1"/>
  <c r="AD2079" i="11"/>
  <c r="AE2079" i="11" s="1"/>
  <c r="AD2080" i="11"/>
  <c r="AD2081" i="11"/>
  <c r="AD2082" i="11"/>
  <c r="AD2083" i="11"/>
  <c r="AD2084" i="11"/>
  <c r="AD2085" i="11"/>
  <c r="AD2086" i="11"/>
  <c r="AD2087" i="11"/>
  <c r="AD2088" i="11"/>
  <c r="AD2089" i="11"/>
  <c r="AD2090" i="11"/>
  <c r="AE2090" i="11" s="1"/>
  <c r="AD2091" i="11"/>
  <c r="AE2091" i="11" s="1"/>
  <c r="AD2092" i="11"/>
  <c r="AE2092" i="11" s="1"/>
  <c r="AD2093" i="11"/>
  <c r="AD2094" i="11"/>
  <c r="AD2095" i="11"/>
  <c r="AD2096" i="11"/>
  <c r="AD2097" i="11"/>
  <c r="AD2098" i="11"/>
  <c r="AD2099" i="11"/>
  <c r="AD2100" i="11"/>
  <c r="AD2101" i="11"/>
  <c r="AD2102" i="11"/>
  <c r="AE2102" i="11" s="1"/>
  <c r="AD2103" i="11"/>
  <c r="AE2103" i="11" s="1"/>
  <c r="AD2104" i="11"/>
  <c r="AD2105" i="11"/>
  <c r="AE2105" i="11" s="1"/>
  <c r="AD2106" i="11"/>
  <c r="AD2107" i="11"/>
  <c r="AD2108" i="11"/>
  <c r="AD2109" i="11"/>
  <c r="AD2110" i="11"/>
  <c r="AD2111" i="11"/>
  <c r="AD2112" i="11"/>
  <c r="AD2113" i="11"/>
  <c r="AD2114" i="11"/>
  <c r="AE2114" i="11" s="1"/>
  <c r="AD2115" i="11"/>
  <c r="AD2116" i="11"/>
  <c r="AD2117" i="11"/>
  <c r="AD2118" i="11"/>
  <c r="AD2119" i="11"/>
  <c r="AD2120" i="11"/>
  <c r="AD2121" i="11"/>
  <c r="AD2122" i="11"/>
  <c r="AD2123" i="11"/>
  <c r="AD2124" i="11"/>
  <c r="AD2125" i="11"/>
  <c r="AD2126" i="11"/>
  <c r="AE2126" i="11" s="1"/>
  <c r="AD2127" i="11"/>
  <c r="AD2128" i="11"/>
  <c r="AD2129" i="11"/>
  <c r="AD2130" i="11"/>
  <c r="AD2131" i="11"/>
  <c r="AD2132" i="11"/>
  <c r="AD2133" i="11"/>
  <c r="AE2133" i="11" s="1"/>
  <c r="AD2134" i="11"/>
  <c r="AD2135" i="11"/>
  <c r="AD2136" i="11"/>
  <c r="AD2137" i="11"/>
  <c r="AD2138" i="11"/>
  <c r="AE2138" i="11" s="1"/>
  <c r="AD2139" i="11"/>
  <c r="AE2139" i="11" s="1"/>
  <c r="AD2140" i="11"/>
  <c r="AD2141" i="11"/>
  <c r="AD2142" i="11"/>
  <c r="AD2143" i="11"/>
  <c r="AD2144" i="11"/>
  <c r="AD2145" i="11"/>
  <c r="AE2145" i="11" s="1"/>
  <c r="AD2146" i="11"/>
  <c r="AD2147" i="11"/>
  <c r="AD2148" i="11"/>
  <c r="AD2149" i="11"/>
  <c r="AD2150" i="11"/>
  <c r="AE2150" i="11" s="1"/>
  <c r="AD2151" i="11"/>
  <c r="AE2151" i="11" s="1"/>
  <c r="AD2152" i="11"/>
  <c r="AD2153" i="11"/>
  <c r="AD2154" i="11"/>
  <c r="AD2155" i="11"/>
  <c r="AD2156" i="11"/>
  <c r="AD2157" i="11"/>
  <c r="AE2157" i="11" s="1"/>
  <c r="AD2158" i="11"/>
  <c r="AD2159" i="11"/>
  <c r="AD2160" i="11"/>
  <c r="AD2161" i="11"/>
  <c r="AD2162" i="11"/>
  <c r="AE2162" i="11" s="1"/>
  <c r="AD2163" i="11"/>
  <c r="AD2164" i="11"/>
  <c r="AD2165" i="11"/>
  <c r="AD2166" i="11"/>
  <c r="AD2167" i="11"/>
  <c r="AD2168" i="11"/>
  <c r="AD2169" i="11"/>
  <c r="AD2170" i="11"/>
  <c r="AD2171" i="11"/>
  <c r="AD2172" i="11"/>
  <c r="AD2173" i="11"/>
  <c r="AD2174" i="11"/>
  <c r="AE2174" i="11" s="1"/>
  <c r="AD2175" i="11"/>
  <c r="AE2175" i="11" s="1"/>
  <c r="AD2176" i="11"/>
  <c r="AD2177" i="11"/>
  <c r="AD2178" i="11"/>
  <c r="AD2179" i="11"/>
  <c r="AD2180" i="11"/>
  <c r="AD2181" i="11"/>
  <c r="AD2182" i="11"/>
  <c r="AD2183" i="11"/>
  <c r="AD2184" i="11"/>
  <c r="AD2185" i="11"/>
  <c r="AD2186" i="11"/>
  <c r="AE2186" i="11" s="1"/>
  <c r="AD2187" i="11"/>
  <c r="AE2187" i="11" s="1"/>
  <c r="AD2188" i="11"/>
  <c r="AD2189" i="11"/>
  <c r="AD2190" i="11"/>
  <c r="AD2191" i="11"/>
  <c r="AD2192" i="11"/>
  <c r="AD2193" i="11"/>
  <c r="AD2194" i="11"/>
  <c r="AD2195" i="11"/>
  <c r="AD2196" i="11"/>
  <c r="AD2197" i="11"/>
  <c r="AD2198" i="11"/>
  <c r="AE2198" i="11" s="1"/>
  <c r="AD2199" i="11"/>
  <c r="AE2199" i="11" s="1"/>
  <c r="AD2200" i="11"/>
  <c r="AD2201" i="11"/>
  <c r="AD2202" i="11"/>
  <c r="AD2203" i="11"/>
  <c r="AD2204" i="11"/>
  <c r="AD2205" i="11"/>
  <c r="AE2205" i="11" s="1"/>
  <c r="AD2206" i="11"/>
  <c r="AD2207" i="11"/>
  <c r="AD2208" i="11"/>
  <c r="AD2209" i="11"/>
  <c r="AD2210" i="11"/>
  <c r="AE2210" i="11" s="1"/>
  <c r="AD2211" i="11"/>
  <c r="AE2211" i="11" s="1"/>
  <c r="AD2212" i="11"/>
  <c r="AD2213" i="11"/>
  <c r="AD2214" i="11"/>
  <c r="AD2215" i="11"/>
  <c r="AD2216" i="11"/>
  <c r="AD2217" i="11"/>
  <c r="AD2218" i="11"/>
  <c r="AD2219" i="11"/>
  <c r="AD2220" i="11"/>
  <c r="AD2221" i="11"/>
  <c r="AD2222" i="11"/>
  <c r="AE2222" i="11" s="1"/>
  <c r="AD2223" i="11"/>
  <c r="AE2223" i="11" s="1"/>
  <c r="AD2224" i="11"/>
  <c r="AD2225" i="11"/>
  <c r="AD2226" i="11"/>
  <c r="AD2227" i="11"/>
  <c r="AD2228" i="11"/>
  <c r="AD2229" i="11"/>
  <c r="AD2230" i="11"/>
  <c r="AD2231" i="11"/>
  <c r="AD2232" i="11"/>
  <c r="AD2233" i="11"/>
  <c r="AD2234" i="11"/>
  <c r="AE2234" i="11" s="1"/>
  <c r="AD2235" i="11"/>
  <c r="AD2236" i="11"/>
  <c r="AE2236" i="11" s="1"/>
  <c r="AD2237" i="11"/>
  <c r="AD2238" i="11"/>
  <c r="AD2239" i="11"/>
  <c r="AD2240" i="11"/>
  <c r="AD2241" i="11"/>
  <c r="AE2241" i="11" s="1"/>
  <c r="AD2242" i="11"/>
  <c r="AD2243" i="11"/>
  <c r="AD2244" i="11"/>
  <c r="AD2245" i="11"/>
  <c r="AD2246" i="11"/>
  <c r="AE2246" i="11" s="1"/>
  <c r="AD2247" i="11"/>
  <c r="AE2247" i="11" s="1"/>
  <c r="AD2248" i="11"/>
  <c r="AD2249" i="11"/>
  <c r="AE2249" i="11" s="1"/>
  <c r="AD2250" i="11"/>
  <c r="AD2251" i="11"/>
  <c r="AD2252" i="11"/>
  <c r="AD2253" i="11"/>
  <c r="AE2253" i="11" s="1"/>
  <c r="AD2254" i="11"/>
  <c r="AD2255" i="11"/>
  <c r="AD2256" i="11"/>
  <c r="AD2257" i="11"/>
  <c r="AD2258" i="11"/>
  <c r="AE2258" i="11" s="1"/>
  <c r="AD2259" i="11"/>
  <c r="AE2259" i="11" s="1"/>
  <c r="AD2260" i="11"/>
  <c r="AD2261" i="11"/>
  <c r="AD2262" i="11"/>
  <c r="AD2263" i="11"/>
  <c r="AD2264" i="11"/>
  <c r="AD2265" i="11"/>
  <c r="AE2265" i="11" s="1"/>
  <c r="AD2266" i="11"/>
  <c r="AD2267" i="11"/>
  <c r="AD2268" i="11"/>
  <c r="AD2269" i="11"/>
  <c r="AD2270" i="11"/>
  <c r="AE2270" i="11" s="1"/>
  <c r="AD2271" i="11"/>
  <c r="AD2272" i="11"/>
  <c r="AD2273" i="11"/>
  <c r="AD2274" i="11"/>
  <c r="AD2275" i="11"/>
  <c r="AD2276" i="11"/>
  <c r="AD2277" i="11"/>
  <c r="AD2278" i="11"/>
  <c r="AD2279" i="11"/>
  <c r="AD2280" i="11"/>
  <c r="AD2281" i="11"/>
  <c r="AD2282" i="11"/>
  <c r="AE2282" i="11" s="1"/>
  <c r="AD2283" i="11"/>
  <c r="AE2283" i="11" s="1"/>
  <c r="AD2284" i="11"/>
  <c r="AD2285" i="11"/>
  <c r="AD2286" i="11"/>
  <c r="AD2287" i="11"/>
  <c r="AD2288" i="11"/>
  <c r="AD2289" i="11"/>
  <c r="AD2290" i="11"/>
  <c r="AD2291" i="11"/>
  <c r="AD2292" i="11"/>
  <c r="AD2293" i="11"/>
  <c r="AD2294" i="11"/>
  <c r="AE2294" i="11" s="1"/>
  <c r="AD2295" i="11"/>
  <c r="AE2295" i="11" s="1"/>
  <c r="AD2296" i="11"/>
  <c r="AD2297" i="11"/>
  <c r="AD2298" i="11"/>
  <c r="AD2299" i="11"/>
  <c r="AD2300" i="11"/>
  <c r="AD2301" i="11"/>
  <c r="AE2301" i="11" s="1"/>
  <c r="AD2302" i="11"/>
  <c r="AD2303" i="11"/>
  <c r="AD2304" i="11"/>
  <c r="AD2305" i="11"/>
  <c r="AD2306" i="11"/>
  <c r="AE2306" i="11" s="1"/>
  <c r="AD2307" i="11"/>
  <c r="AE2307" i="11" s="1"/>
  <c r="AD2308" i="11"/>
  <c r="AD2309" i="11"/>
  <c r="AD2310" i="11"/>
  <c r="AD2311" i="11"/>
  <c r="AD2312" i="11"/>
  <c r="AD2313" i="11"/>
  <c r="AD2314" i="11"/>
  <c r="AD2315" i="11"/>
  <c r="AD2316" i="11"/>
  <c r="AD2317" i="11"/>
  <c r="AD2318" i="11"/>
  <c r="AE2318" i="11" s="1"/>
  <c r="AD2319" i="11"/>
  <c r="AE2319" i="11" s="1"/>
  <c r="AD2320" i="11"/>
  <c r="AD2321" i="11"/>
  <c r="AD2322" i="11"/>
  <c r="AD2323" i="11"/>
  <c r="AD2324" i="11"/>
  <c r="AD2325" i="11"/>
  <c r="AD2326" i="11"/>
  <c r="AD2327" i="11"/>
  <c r="AD2328" i="11"/>
  <c r="AD2329" i="11"/>
  <c r="AD2330" i="11"/>
  <c r="AE2330" i="11" s="1"/>
  <c r="AD2331" i="11"/>
  <c r="AD2332" i="11"/>
  <c r="AD2333" i="11"/>
  <c r="AD2334" i="11"/>
  <c r="AD2335" i="11"/>
  <c r="AD2336" i="11"/>
  <c r="AD2337" i="11"/>
  <c r="AD2338" i="11"/>
  <c r="AD2339" i="11"/>
  <c r="AD2340" i="11"/>
  <c r="AD2341" i="11"/>
  <c r="AD2342" i="11"/>
  <c r="AE2342" i="11" s="1"/>
  <c r="AD2343" i="11"/>
  <c r="AD2344" i="11"/>
  <c r="AD2345" i="11"/>
  <c r="AD2346" i="11"/>
  <c r="AD2347" i="11"/>
  <c r="AD2348" i="11"/>
  <c r="AD2349" i="11"/>
  <c r="AD2350" i="11"/>
  <c r="AD2351" i="11"/>
  <c r="AD2352" i="11"/>
  <c r="AD2353" i="11"/>
  <c r="AD2354" i="11"/>
  <c r="AE2354" i="11" s="1"/>
  <c r="AD2355" i="11"/>
  <c r="AD2356" i="11"/>
  <c r="AD2357" i="11"/>
  <c r="AD2358" i="11"/>
  <c r="AD2359" i="11"/>
  <c r="AD2360" i="11"/>
  <c r="AD2361" i="11"/>
  <c r="AE2361" i="11" s="1"/>
  <c r="AD2362" i="11"/>
  <c r="AD2363" i="11"/>
  <c r="AD2364" i="11"/>
  <c r="AD2365" i="11"/>
  <c r="AD2366" i="11"/>
  <c r="AE2366" i="11" s="1"/>
  <c r="AD2367" i="11"/>
  <c r="AE2367" i="11" s="1"/>
  <c r="AD2368" i="11"/>
  <c r="AD2369" i="11"/>
  <c r="AD2370" i="11"/>
  <c r="AD2371" i="11"/>
  <c r="AD2372" i="11"/>
  <c r="AD2373" i="11"/>
  <c r="AE2373" i="11" s="1"/>
  <c r="AD2374" i="11"/>
  <c r="AD2375" i="11"/>
  <c r="AD2376" i="11"/>
  <c r="AD2377" i="11"/>
  <c r="AD2378" i="11"/>
  <c r="AE2378" i="11" s="1"/>
  <c r="AD2379" i="11"/>
  <c r="AE2379" i="11" s="1"/>
  <c r="AD2380" i="11"/>
  <c r="AE2380" i="11" s="1"/>
  <c r="AD2381" i="11"/>
  <c r="AD2382" i="11"/>
  <c r="AD2383" i="11"/>
  <c r="AD2384" i="11"/>
  <c r="AD2385" i="11"/>
  <c r="AD2386" i="11"/>
  <c r="AD2387" i="11"/>
  <c r="AD2388" i="11"/>
  <c r="AD2389" i="11"/>
  <c r="AD2390" i="11"/>
  <c r="AE2390" i="11" s="1"/>
  <c r="AD2391" i="11"/>
  <c r="AE2391" i="11" s="1"/>
  <c r="AD2392" i="11"/>
  <c r="AD2393" i="11"/>
  <c r="AE2393" i="11" s="1"/>
  <c r="AD2394" i="11"/>
  <c r="AD2395" i="11"/>
  <c r="AD2396" i="11"/>
  <c r="AD2397" i="11"/>
  <c r="AD2398" i="11"/>
  <c r="AD2399" i="11"/>
  <c r="AD2400" i="11"/>
  <c r="AD2401" i="11"/>
  <c r="AD2402" i="11"/>
  <c r="AE2402" i="11" s="1"/>
  <c r="AD2403" i="11"/>
  <c r="AE2403" i="11" s="1"/>
  <c r="AD2404" i="11"/>
  <c r="AD2405" i="11"/>
  <c r="AD2406" i="11"/>
  <c r="AD2407" i="11"/>
  <c r="AD2408" i="11"/>
  <c r="AD2409" i="11"/>
  <c r="AE2409" i="11" s="1"/>
  <c r="AD2410" i="11"/>
  <c r="AD2411" i="11"/>
  <c r="AD2412" i="11"/>
  <c r="AD2413" i="11"/>
  <c r="AD2414" i="11"/>
  <c r="AE2414" i="11" s="1"/>
  <c r="AD2415" i="11"/>
  <c r="AE2415" i="11" s="1"/>
  <c r="AD2416" i="11"/>
  <c r="AD2417" i="11"/>
  <c r="AD2418" i="11"/>
  <c r="AD2419" i="11"/>
  <c r="AD2420" i="11"/>
  <c r="AD2421" i="11"/>
  <c r="AD2422" i="11"/>
  <c r="AD2423" i="11"/>
  <c r="AD2424" i="11"/>
  <c r="AD2425" i="11"/>
  <c r="AD2426" i="11"/>
  <c r="AE2426" i="11" s="1"/>
  <c r="AD2427" i="11"/>
  <c r="AE2427" i="11" s="1"/>
  <c r="AD2428" i="11"/>
  <c r="AD2429" i="11"/>
  <c r="AD2430" i="11"/>
  <c r="AD2431" i="11"/>
  <c r="AD2432" i="11"/>
  <c r="AD2433" i="11"/>
  <c r="AD2434" i="11"/>
  <c r="AD2435" i="11"/>
  <c r="AD2436" i="11"/>
  <c r="AD2437" i="11"/>
  <c r="AD2438" i="11"/>
  <c r="AE2438" i="11" s="1"/>
  <c r="AD2439" i="11"/>
  <c r="AD2440" i="11"/>
  <c r="AD2441" i="11"/>
  <c r="AD2442" i="11"/>
  <c r="AD2443" i="11"/>
  <c r="AD2444" i="11"/>
  <c r="AD2445" i="11"/>
  <c r="AE2445" i="11" s="1"/>
  <c r="AD2446" i="11"/>
  <c r="AD2447" i="11"/>
  <c r="AD2448" i="11"/>
  <c r="AD2449" i="11"/>
  <c r="AD2450" i="11"/>
  <c r="AE2450" i="11" s="1"/>
  <c r="AD2451" i="11"/>
  <c r="AD2452" i="11"/>
  <c r="AD2453" i="11"/>
  <c r="AD2454" i="11"/>
  <c r="AD2455" i="11"/>
  <c r="AD2456" i="11"/>
  <c r="AD2457" i="11"/>
  <c r="AE2457" i="11" s="1"/>
  <c r="AD2458" i="11"/>
  <c r="AD2459" i="11"/>
  <c r="AD2460" i="11"/>
  <c r="AD2461" i="11"/>
  <c r="AD2462" i="11"/>
  <c r="AE2462" i="11" s="1"/>
  <c r="AD2463" i="11"/>
  <c r="AE2463" i="11" s="1"/>
  <c r="AD2464" i="11"/>
  <c r="AD2465" i="11"/>
  <c r="AD2466" i="11"/>
  <c r="AD2467" i="11"/>
  <c r="AD2468" i="11"/>
  <c r="AD2469" i="11"/>
  <c r="AE2469" i="11" s="1"/>
  <c r="AD2470" i="11"/>
  <c r="AD2471" i="11"/>
  <c r="AD2472" i="11"/>
  <c r="AD2473" i="11"/>
  <c r="AD2474" i="11"/>
  <c r="AE2474" i="11" s="1"/>
  <c r="AD2475" i="11"/>
  <c r="AE2475" i="11" s="1"/>
  <c r="AD2476" i="11"/>
  <c r="AD2477" i="11"/>
  <c r="AD2478" i="11"/>
  <c r="AD2479" i="11"/>
  <c r="AD2480" i="11"/>
  <c r="AD2481" i="11"/>
  <c r="AE2481" i="11" s="1"/>
  <c r="AD2482" i="11"/>
  <c r="AD2483" i="11"/>
  <c r="AD2484" i="11"/>
  <c r="AD2485" i="11"/>
  <c r="AD2486" i="11"/>
  <c r="AE2486" i="11" s="1"/>
  <c r="AD2487" i="11"/>
  <c r="AE2487" i="11" s="1"/>
  <c r="AD2488" i="11"/>
  <c r="AD2489" i="11"/>
  <c r="AD2490" i="11"/>
  <c r="AD2491" i="11"/>
  <c r="AD2492" i="11"/>
  <c r="AD2493" i="11"/>
  <c r="AE2493" i="11" s="1"/>
  <c r="AD2494" i="11"/>
  <c r="AD2495" i="11"/>
  <c r="AD2496" i="11"/>
  <c r="AD2497" i="11"/>
  <c r="AD2498" i="11"/>
  <c r="AE2498" i="11" s="1"/>
  <c r="AD2499" i="11"/>
  <c r="AD2500" i="11"/>
  <c r="AD2501" i="11"/>
  <c r="AD2502" i="11"/>
  <c r="AD2503" i="11"/>
  <c r="AD2504" i="11"/>
  <c r="AD2505" i="11"/>
  <c r="AD2506" i="11"/>
  <c r="AD2507" i="11"/>
  <c r="AD2508" i="11"/>
  <c r="AD2509" i="11"/>
  <c r="AD2510" i="11"/>
  <c r="AE2510" i="11" s="1"/>
  <c r="AD2511" i="11"/>
  <c r="AE2511" i="11" s="1"/>
  <c r="AD2512" i="11"/>
  <c r="AD2513" i="11"/>
  <c r="AD2514" i="11"/>
  <c r="AD2515" i="11"/>
  <c r="AD2516" i="11"/>
  <c r="AD2517" i="11"/>
  <c r="AD2518" i="11"/>
  <c r="AD2519" i="11"/>
  <c r="AD2520" i="11"/>
  <c r="AD2521" i="11"/>
  <c r="AD2522" i="11"/>
  <c r="AE2522" i="11" s="1"/>
  <c r="AD2523" i="11"/>
  <c r="AE2523" i="11" s="1"/>
  <c r="AD2524" i="11"/>
  <c r="AE2524" i="11" s="1"/>
  <c r="AD2525" i="11"/>
  <c r="AD2526" i="11"/>
  <c r="AD2527" i="11"/>
  <c r="AD2528" i="11"/>
  <c r="AD2529" i="11"/>
  <c r="AD2530" i="11"/>
  <c r="AD2531" i="11"/>
  <c r="AD2532" i="11"/>
  <c r="AD2533" i="11"/>
  <c r="AD2534" i="11"/>
  <c r="AE2534" i="11" s="1"/>
  <c r="AD2535" i="11"/>
  <c r="AE2535" i="11" s="1"/>
  <c r="AD2536" i="11"/>
  <c r="AD2537" i="11"/>
  <c r="AE2537" i="11" s="1"/>
  <c r="AD2538" i="11"/>
  <c r="AD2539" i="11"/>
  <c r="AD2540" i="11"/>
  <c r="AD2541" i="11"/>
  <c r="AD2542" i="11"/>
  <c r="AD2543" i="11"/>
  <c r="AD2544" i="11"/>
  <c r="AD2545" i="11"/>
  <c r="AD2546" i="11"/>
  <c r="AE2546" i="11" s="1"/>
  <c r="AD2547" i="11"/>
  <c r="AD2548" i="11"/>
  <c r="AD2549" i="11"/>
  <c r="AD2550" i="11"/>
  <c r="AD2551" i="11"/>
  <c r="AD2552" i="11"/>
  <c r="AD2553" i="11"/>
  <c r="AD2554" i="11"/>
  <c r="AD2555" i="11"/>
  <c r="AD2556" i="11"/>
  <c r="AD2557" i="11"/>
  <c r="AD2558" i="11"/>
  <c r="AE2558" i="11" s="1"/>
  <c r="AD2559" i="11"/>
  <c r="AD2560" i="11"/>
  <c r="AD2561" i="11"/>
  <c r="AD2562" i="11"/>
  <c r="AD2563" i="11"/>
  <c r="AD2564" i="11"/>
  <c r="AD2565" i="11"/>
  <c r="AE2565" i="11" s="1"/>
  <c r="AD2566" i="11"/>
  <c r="AD2567" i="11"/>
  <c r="AD2568" i="11"/>
  <c r="AD2569" i="11"/>
  <c r="AD2570" i="11"/>
  <c r="AE2570" i="11" s="1"/>
  <c r="AD2571" i="11"/>
  <c r="AE2571" i="11" s="1"/>
  <c r="AD2572" i="11"/>
  <c r="AD2573" i="11"/>
  <c r="AD2574" i="11"/>
  <c r="AD2575" i="11"/>
  <c r="AD2576" i="11"/>
  <c r="AD2577" i="11"/>
  <c r="AE2577" i="11" s="1"/>
  <c r="AD2578" i="11"/>
  <c r="AD2579" i="11"/>
  <c r="AD2580" i="11"/>
  <c r="AD2581" i="11"/>
  <c r="AD2582" i="11"/>
  <c r="AE2582" i="11" s="1"/>
  <c r="AD2583" i="11"/>
  <c r="AE2583" i="11" s="1"/>
  <c r="AD2584" i="11"/>
  <c r="AD2585" i="11"/>
  <c r="AD2586" i="11"/>
  <c r="AD2587" i="11"/>
  <c r="AD2588" i="11"/>
  <c r="AD2589" i="11"/>
  <c r="AE2589" i="11" s="1"/>
  <c r="AD2590" i="11"/>
  <c r="AD2591" i="11"/>
  <c r="AD2592" i="11"/>
  <c r="AD2593" i="11"/>
  <c r="AD2594" i="11"/>
  <c r="AE2594" i="11" s="1"/>
  <c r="AD2595" i="11"/>
  <c r="AD2596" i="11"/>
  <c r="AD2597" i="11"/>
  <c r="AD2598" i="11"/>
  <c r="AD2599" i="11"/>
  <c r="AD2600" i="11"/>
  <c r="AD2601" i="11"/>
  <c r="AD2602" i="11"/>
  <c r="AD2603" i="11"/>
  <c r="AD2604" i="11"/>
  <c r="AD2605" i="11"/>
  <c r="AD2606" i="11"/>
  <c r="AE2606" i="11" s="1"/>
  <c r="AD2607" i="11"/>
  <c r="AE2607" i="11" s="1"/>
  <c r="AD2608" i="11"/>
  <c r="AD2609" i="11"/>
  <c r="AD2610" i="11"/>
  <c r="AD2611" i="11"/>
  <c r="AD2612" i="11"/>
  <c r="AD2613" i="11"/>
  <c r="AD2614" i="11"/>
  <c r="AD2615" i="11"/>
  <c r="AD2616" i="11"/>
  <c r="AD2617" i="11"/>
  <c r="AD2618" i="11"/>
  <c r="AE2618" i="11" s="1"/>
  <c r="AD2619" i="11"/>
  <c r="AE2619" i="11" s="1"/>
  <c r="AD2620" i="11"/>
  <c r="AD2621" i="11"/>
  <c r="AD2622" i="11"/>
  <c r="AD2623" i="11"/>
  <c r="AD2624" i="11"/>
  <c r="AD2625" i="11"/>
  <c r="AD2626" i="11"/>
  <c r="AD2627" i="11"/>
  <c r="AD2628" i="11"/>
  <c r="AD2629" i="11"/>
  <c r="AD2630" i="11"/>
  <c r="AE2630" i="11" s="1"/>
  <c r="AD2631" i="11"/>
  <c r="AE2631" i="11" s="1"/>
  <c r="AD2632" i="11"/>
  <c r="AD2633" i="11"/>
  <c r="AD2634" i="11"/>
  <c r="AD2635" i="11"/>
  <c r="AD2636" i="11"/>
  <c r="AD2637" i="11"/>
  <c r="AE2637" i="11" s="1"/>
  <c r="AD2638" i="11"/>
  <c r="AD2639" i="11"/>
  <c r="AD2640" i="11"/>
  <c r="AD2641" i="11"/>
  <c r="AD2642" i="11"/>
  <c r="AE2642" i="11" s="1"/>
  <c r="AD2643" i="11"/>
  <c r="AE2643" i="11" s="1"/>
  <c r="AD2644" i="11"/>
  <c r="AD2645" i="11"/>
  <c r="AD2646" i="11"/>
  <c r="AD2647" i="11"/>
  <c r="AD2648" i="11"/>
  <c r="AD2649" i="11"/>
  <c r="AD2650" i="11"/>
  <c r="AD2651" i="11"/>
  <c r="AD2652" i="11"/>
  <c r="AD2653" i="11"/>
  <c r="AD2654" i="11"/>
  <c r="AE2654" i="11" s="1"/>
  <c r="AD2655" i="11"/>
  <c r="AE2655" i="11" s="1"/>
  <c r="AD2656" i="11"/>
  <c r="AD2657" i="11"/>
  <c r="AD2658" i="11"/>
  <c r="AD2659" i="11"/>
  <c r="AD2660" i="11"/>
  <c r="AD2661" i="11"/>
  <c r="AD2662" i="11"/>
  <c r="AD2663" i="11"/>
  <c r="AD2664" i="11"/>
  <c r="AD2665" i="11"/>
  <c r="AD2666" i="11"/>
  <c r="AE2666" i="11" s="1"/>
  <c r="AD2667" i="11"/>
  <c r="AD2668" i="11"/>
  <c r="AE2668" i="11" s="1"/>
  <c r="AD2669" i="11"/>
  <c r="AD2670" i="11"/>
  <c r="AD2671" i="11"/>
  <c r="AD2672" i="11"/>
  <c r="AD2673" i="11"/>
  <c r="AE2673" i="11" s="1"/>
  <c r="AD2674" i="11"/>
  <c r="AD2675" i="11"/>
  <c r="AD2676" i="11"/>
  <c r="AD2677" i="11"/>
  <c r="AD2678" i="11"/>
  <c r="AE2678" i="11" s="1"/>
  <c r="AD2679" i="11"/>
  <c r="AE2679" i="11" s="1"/>
  <c r="AD2680" i="11"/>
  <c r="AD2681" i="11"/>
  <c r="AE2681" i="11" s="1"/>
  <c r="AD2682" i="11"/>
  <c r="AD2683" i="11"/>
  <c r="AD2684" i="11"/>
  <c r="AD2685" i="11"/>
  <c r="AE2685" i="11" s="1"/>
  <c r="AD2686" i="11"/>
  <c r="AD2687" i="11"/>
  <c r="AD2688" i="11"/>
  <c r="AD2689" i="11"/>
  <c r="AD2690" i="11"/>
  <c r="AE2690" i="11" s="1"/>
  <c r="AD2691" i="11"/>
  <c r="AE2691" i="11" s="1"/>
  <c r="AD2692" i="11"/>
  <c r="AD2693" i="11"/>
  <c r="AD2694" i="11"/>
  <c r="AD2695" i="11"/>
  <c r="AD2696" i="11"/>
  <c r="AD2697" i="11"/>
  <c r="AE2697" i="11" s="1"/>
  <c r="AD2698" i="11"/>
  <c r="AD2699" i="11"/>
  <c r="AD2700" i="11"/>
  <c r="AD2701" i="11"/>
  <c r="AD2702" i="11"/>
  <c r="AE2702" i="11" s="1"/>
  <c r="AD2703" i="11"/>
  <c r="AD2704" i="11"/>
  <c r="AD2705" i="11"/>
  <c r="AD2706" i="11"/>
  <c r="AD2707" i="11"/>
  <c r="AD2708" i="11"/>
  <c r="AD2709" i="11"/>
  <c r="AD2710" i="11"/>
  <c r="AD2711" i="11"/>
  <c r="AD2712" i="11"/>
  <c r="AD2713" i="11"/>
  <c r="AD2714" i="11"/>
  <c r="AE2714" i="11" s="1"/>
  <c r="AD2715" i="11"/>
  <c r="AE2715" i="11" s="1"/>
  <c r="AD2716" i="11"/>
  <c r="AD2717" i="11"/>
  <c r="AD2718" i="11"/>
  <c r="AD2719" i="11"/>
  <c r="AD2720" i="11"/>
  <c r="AD2721" i="11"/>
  <c r="AD2722" i="11"/>
  <c r="AD2723" i="11"/>
  <c r="AD2724" i="11"/>
  <c r="AD2725" i="11"/>
  <c r="AD2726" i="11"/>
  <c r="AE2726" i="11" s="1"/>
  <c r="AD2727" i="11"/>
  <c r="AE2727" i="11" s="1"/>
  <c r="AD2728" i="11"/>
  <c r="AD2729" i="11"/>
  <c r="AD2730" i="11"/>
  <c r="AD2731" i="11"/>
  <c r="AD2732" i="11"/>
  <c r="AD2733" i="11"/>
  <c r="AE2733" i="11" s="1"/>
  <c r="AD2734" i="11"/>
  <c r="AD2735" i="11"/>
  <c r="AD2736" i="11"/>
  <c r="AD2737" i="11"/>
  <c r="AD2738" i="11"/>
  <c r="AE2738" i="11" s="1"/>
  <c r="AD2739" i="11"/>
  <c r="AE2739" i="11" s="1"/>
  <c r="AD2740" i="11"/>
  <c r="AD2741" i="11"/>
  <c r="AD2742" i="11"/>
  <c r="AD2743" i="11"/>
  <c r="AD2744" i="11"/>
  <c r="AD2745" i="11"/>
  <c r="AD2746" i="11"/>
  <c r="AD2747" i="11"/>
  <c r="AD2748" i="11"/>
  <c r="AD2749" i="11"/>
  <c r="AD2750" i="11"/>
  <c r="AE2750" i="11" s="1"/>
  <c r="AD2751" i="11"/>
  <c r="AE2751" i="11" s="1"/>
  <c r="AD2752" i="11"/>
  <c r="AD2753" i="11"/>
  <c r="AD2754" i="11"/>
  <c r="AD2755" i="11"/>
  <c r="AD2756" i="11"/>
  <c r="AD2757" i="11"/>
  <c r="AD2758" i="11"/>
  <c r="AD2759" i="11"/>
  <c r="AD2760" i="11"/>
  <c r="AD2761" i="11"/>
  <c r="AD2762" i="11"/>
  <c r="AE2762" i="11" s="1"/>
  <c r="AD2763" i="11"/>
  <c r="AD2764" i="11"/>
  <c r="AD2765" i="11"/>
  <c r="AD2766" i="11"/>
  <c r="AD2767" i="11"/>
  <c r="AD2768" i="11"/>
  <c r="AD2769" i="11"/>
  <c r="AD2770" i="11"/>
  <c r="AD2771" i="11"/>
  <c r="AD2772" i="11"/>
  <c r="AD2773" i="11"/>
  <c r="AD2774" i="11"/>
  <c r="AE2774" i="11" s="1"/>
  <c r="AD2775" i="11"/>
  <c r="AD2776" i="11"/>
  <c r="AD2777" i="11"/>
  <c r="AD2778" i="11"/>
  <c r="AD2779" i="11"/>
  <c r="AD2780" i="11"/>
  <c r="AD2781" i="11"/>
  <c r="AD2782" i="11"/>
  <c r="AD2783" i="11"/>
  <c r="AD2784" i="11"/>
  <c r="AD2785" i="11"/>
  <c r="AD2786" i="11"/>
  <c r="AE2786" i="11" s="1"/>
  <c r="AD2787" i="11"/>
  <c r="AD2788" i="11"/>
  <c r="AD2789" i="11"/>
  <c r="AD2790" i="11"/>
  <c r="AD2791" i="11"/>
  <c r="AD2792" i="11"/>
  <c r="AD2793" i="11"/>
  <c r="AE2793" i="11" s="1"/>
  <c r="AD2794" i="11"/>
  <c r="AD2795" i="11"/>
  <c r="AD2796" i="11"/>
  <c r="AD2797" i="11"/>
  <c r="AD2798" i="11"/>
  <c r="AE2798" i="11" s="1"/>
  <c r="AD2799" i="11"/>
  <c r="AE2799" i="11" s="1"/>
  <c r="AD2800" i="11"/>
  <c r="AD2801" i="11"/>
  <c r="AD2802" i="11"/>
  <c r="AD2803" i="11"/>
  <c r="AD2804" i="11"/>
  <c r="AD2805" i="11"/>
  <c r="AE2805" i="11" s="1"/>
  <c r="AD2806" i="11"/>
  <c r="AD2807" i="11"/>
  <c r="AD2808" i="11"/>
  <c r="AD2809" i="11"/>
  <c r="AD2810" i="11"/>
  <c r="AE2810" i="11" s="1"/>
  <c r="AD2811" i="11"/>
  <c r="AE2811" i="11" s="1"/>
  <c r="AD2812" i="11"/>
  <c r="AE2812" i="11" s="1"/>
  <c r="AD2813" i="11"/>
  <c r="AD2814" i="11"/>
  <c r="AD2815" i="11"/>
  <c r="AD2816" i="11"/>
  <c r="AD2817" i="11"/>
  <c r="AD2818" i="11"/>
  <c r="AD2819" i="11"/>
  <c r="AD2820" i="11"/>
  <c r="AD2821" i="11"/>
  <c r="AD2822" i="11"/>
  <c r="AE2822" i="11" s="1"/>
  <c r="AD2823" i="11"/>
  <c r="AE2823" i="11" s="1"/>
  <c r="AD2824" i="11"/>
  <c r="AD2825" i="11"/>
  <c r="AE2825" i="11" s="1"/>
  <c r="AD2826" i="11"/>
  <c r="AD2827" i="11"/>
  <c r="AD2828" i="11"/>
  <c r="AD2829" i="11"/>
  <c r="AD2830" i="11"/>
  <c r="AD2831" i="11"/>
  <c r="AD2832" i="11"/>
  <c r="AD2833" i="11"/>
  <c r="AD2834" i="11"/>
  <c r="AE2834" i="11" s="1"/>
  <c r="AD2835" i="11"/>
  <c r="AE2835" i="11" s="1"/>
  <c r="AD2836" i="11"/>
  <c r="AD2837" i="11"/>
  <c r="AD2838" i="11"/>
  <c r="AD2839" i="11"/>
  <c r="AD2840" i="11"/>
  <c r="AD2841" i="11"/>
  <c r="AE2841" i="11" s="1"/>
  <c r="AD2842" i="11"/>
  <c r="AD2843" i="11"/>
  <c r="AD2844" i="11"/>
  <c r="AD2845" i="11"/>
  <c r="AD2846" i="11"/>
  <c r="AE2846" i="11" s="1"/>
  <c r="AD2847" i="11"/>
  <c r="AE2847" i="11" s="1"/>
  <c r="AD2848" i="11"/>
  <c r="AD2849" i="11"/>
  <c r="AD2850" i="11"/>
  <c r="AD2851" i="11"/>
  <c r="AD2852" i="11"/>
  <c r="AD2853" i="11"/>
  <c r="AD2854" i="11"/>
  <c r="AD2855" i="11"/>
  <c r="AD2856" i="11"/>
  <c r="AD2857" i="11"/>
  <c r="AD2858" i="11"/>
  <c r="AE2858" i="11" s="1"/>
  <c r="AD2859" i="11"/>
  <c r="AE2859" i="11" s="1"/>
  <c r="AD2860" i="11"/>
  <c r="AD2861" i="11"/>
  <c r="AD2862" i="11"/>
  <c r="AD2863" i="11"/>
  <c r="AD2864" i="11"/>
  <c r="AD2865" i="11"/>
  <c r="AD2866" i="11"/>
  <c r="AD2867" i="11"/>
  <c r="AD2868" i="11"/>
  <c r="AD2869" i="11"/>
  <c r="AD2870" i="11"/>
  <c r="AE2870" i="11" s="1"/>
  <c r="AD2871" i="11"/>
  <c r="AD2872" i="11"/>
  <c r="AD2873" i="11"/>
  <c r="AD2874" i="11"/>
  <c r="AD2875" i="11"/>
  <c r="AD2876" i="11"/>
  <c r="AD2877" i="11"/>
  <c r="AE2877" i="11" s="1"/>
  <c r="AD2878" i="11"/>
  <c r="AD2879" i="11"/>
  <c r="AD2880" i="11"/>
  <c r="AD2881" i="11"/>
  <c r="AD2882" i="11"/>
  <c r="AE2882" i="11" s="1"/>
  <c r="AD2883" i="11"/>
  <c r="AD2884" i="11"/>
  <c r="AD2885" i="11"/>
  <c r="AD2886" i="11"/>
  <c r="AD2887" i="11"/>
  <c r="AD2888" i="11"/>
  <c r="AD2889" i="11"/>
  <c r="AE2889" i="11" s="1"/>
  <c r="AD2890" i="11"/>
  <c r="AD2891" i="11"/>
  <c r="AD2892" i="11"/>
  <c r="AD2893" i="11"/>
  <c r="AD2894" i="11"/>
  <c r="AE2894" i="11" s="1"/>
  <c r="AD2895" i="11"/>
  <c r="AE2895" i="11" s="1"/>
  <c r="AD2896" i="11"/>
  <c r="AD2897" i="11"/>
  <c r="AD2898" i="11"/>
  <c r="AD2899" i="11"/>
  <c r="AD2900" i="11"/>
  <c r="AD2901" i="11"/>
  <c r="AE2901" i="11" s="1"/>
  <c r="AD2902" i="11"/>
  <c r="AD2903" i="11"/>
  <c r="AD2904" i="11"/>
  <c r="AD2905" i="11"/>
  <c r="AD2906" i="11"/>
  <c r="AE2906" i="11" s="1"/>
  <c r="AD2907" i="11"/>
  <c r="AE2907" i="11" s="1"/>
  <c r="AD2908" i="11"/>
  <c r="AD2909" i="11"/>
  <c r="AD2910" i="11"/>
  <c r="AD2911" i="11"/>
  <c r="AD2912" i="11"/>
  <c r="AD2913" i="11"/>
  <c r="AE2913" i="11" s="1"/>
  <c r="AD2914" i="11"/>
  <c r="AD2915" i="11"/>
  <c r="AD2916" i="11"/>
  <c r="AD2917" i="11"/>
  <c r="AD2918" i="11"/>
  <c r="AE2918" i="11" s="1"/>
  <c r="AD2919" i="11"/>
  <c r="AE2919" i="11" s="1"/>
  <c r="AD2920" i="11"/>
  <c r="AD2921" i="11"/>
  <c r="AD2922" i="11"/>
  <c r="AD2923" i="11"/>
  <c r="AD2924" i="11"/>
  <c r="AD2925" i="11"/>
  <c r="AE2925" i="11" s="1"/>
  <c r="AD2926" i="11"/>
  <c r="AD2927" i="11"/>
  <c r="AD2928" i="11"/>
  <c r="AD2929" i="11"/>
  <c r="AD2930" i="11"/>
  <c r="AE2930" i="11" s="1"/>
  <c r="AD2931" i="11"/>
  <c r="AD2932" i="11"/>
  <c r="AD2933" i="11"/>
  <c r="AD2934" i="11"/>
  <c r="AD2935" i="11"/>
  <c r="AD2936" i="11"/>
  <c r="AD2937" i="11"/>
  <c r="AD2938" i="11"/>
  <c r="AD2939" i="11"/>
  <c r="AD2940" i="11"/>
  <c r="AD2941" i="11"/>
  <c r="AD2942" i="11"/>
  <c r="AE2942" i="11" s="1"/>
  <c r="AD2943" i="11"/>
  <c r="AE2943" i="11" s="1"/>
  <c r="AD2944" i="11"/>
  <c r="AD2945" i="11"/>
  <c r="AD2946" i="11"/>
  <c r="AD2947" i="11"/>
  <c r="AD2948" i="11"/>
  <c r="AD2949" i="11"/>
  <c r="AD2950" i="11"/>
  <c r="AD2951" i="11"/>
  <c r="AD2952" i="11"/>
  <c r="AD2953" i="11"/>
  <c r="AD2954" i="11"/>
  <c r="AE2954" i="11" s="1"/>
  <c r="AD2955" i="11"/>
  <c r="AE2955" i="11" s="1"/>
  <c r="AD2956" i="11"/>
  <c r="AE2956" i="11" s="1"/>
  <c r="AD2957" i="11"/>
  <c r="AD2958" i="11"/>
  <c r="AD2959" i="11"/>
  <c r="AD2960" i="11"/>
  <c r="AD2961" i="11"/>
  <c r="AD2962" i="11"/>
  <c r="AD2963" i="11"/>
  <c r="AD2964" i="11"/>
  <c r="AD2965" i="11"/>
  <c r="AD2966" i="11"/>
  <c r="AE2966" i="11" s="1"/>
  <c r="AD2967" i="11"/>
  <c r="AE2967" i="11" s="1"/>
  <c r="AD2968" i="11"/>
  <c r="AD2969" i="11"/>
  <c r="AE2969" i="11" s="1"/>
  <c r="AD2970" i="11"/>
  <c r="AD2971" i="11"/>
  <c r="AD2972" i="11"/>
  <c r="AD2973" i="11"/>
  <c r="AD2974" i="11"/>
  <c r="AD2975" i="11"/>
  <c r="AD2976" i="11"/>
  <c r="AD2977" i="11"/>
  <c r="AD2978" i="11"/>
  <c r="AE2978" i="11" s="1"/>
  <c r="AD2979" i="11"/>
  <c r="AD2980" i="11"/>
  <c r="AD2981" i="11"/>
  <c r="AD2982" i="11"/>
  <c r="AD2983" i="11"/>
  <c r="AD2984" i="11"/>
  <c r="AD2985" i="11"/>
  <c r="AD2986" i="11"/>
  <c r="AD2987" i="11"/>
  <c r="AD2988" i="11"/>
  <c r="AD2989" i="11"/>
  <c r="AD2990" i="11"/>
  <c r="AE2990" i="11" s="1"/>
  <c r="AD2991" i="11"/>
  <c r="AD2992" i="11"/>
  <c r="AD2993" i="11"/>
  <c r="AD2994" i="11"/>
  <c r="AD2995" i="11"/>
  <c r="AD2996" i="11"/>
  <c r="AD2997" i="11"/>
  <c r="AE2997" i="11" s="1"/>
  <c r="AD2998" i="11"/>
  <c r="AD2999" i="11"/>
  <c r="AD3000" i="11"/>
  <c r="AD3001" i="11"/>
  <c r="AD3002" i="11"/>
  <c r="AE3002" i="11" s="1"/>
  <c r="AD3003" i="11"/>
  <c r="AE3003" i="11" s="1"/>
  <c r="AD3004" i="11"/>
  <c r="AD3005" i="11"/>
  <c r="AD3006" i="11"/>
  <c r="AD3007" i="11"/>
  <c r="AD3008" i="11"/>
  <c r="AE3008" i="11" s="1"/>
  <c r="AD3009" i="11"/>
  <c r="AE3009" i="11" s="1"/>
  <c r="AD3010" i="11"/>
  <c r="AD3011" i="11"/>
  <c r="AD3012" i="11"/>
  <c r="AD3013" i="11"/>
  <c r="AD3014" i="11"/>
  <c r="AE3014" i="11" s="1"/>
  <c r="AD3015" i="11"/>
  <c r="AD3016" i="11"/>
  <c r="AD3017" i="11"/>
  <c r="AD3018" i="11"/>
  <c r="AD3019" i="11"/>
  <c r="AD3020" i="11"/>
  <c r="AE3020" i="11" s="1"/>
  <c r="AD3021" i="11"/>
  <c r="AD3022" i="11"/>
  <c r="AD3023" i="11"/>
  <c r="AD3024" i="11"/>
  <c r="AD3025" i="11"/>
  <c r="AD3026" i="11"/>
  <c r="AE3026" i="11" s="1"/>
  <c r="AD3027" i="11"/>
  <c r="AE3027" i="11" s="1"/>
  <c r="AD3028" i="11"/>
  <c r="AD3029" i="11"/>
  <c r="AD3030" i="11"/>
  <c r="AD3031" i="11"/>
  <c r="AD3032" i="11"/>
  <c r="AE3032" i="11" s="1"/>
  <c r="AD3033" i="11"/>
  <c r="AE3033" i="11" s="1"/>
  <c r="AD3034" i="11"/>
  <c r="AD3035" i="11"/>
  <c r="AD3036" i="11"/>
  <c r="AD3037" i="11"/>
  <c r="AD3038" i="11"/>
  <c r="AE3038" i="11" s="1"/>
  <c r="AD3039" i="11"/>
  <c r="AE3039" i="11" s="1"/>
  <c r="AD3040" i="11"/>
  <c r="AD3041" i="11"/>
  <c r="AD3042" i="11"/>
  <c r="AD3043" i="11"/>
  <c r="AD3044" i="11"/>
  <c r="AE3044" i="11" s="1"/>
  <c r="AD3045" i="11"/>
  <c r="AD3046" i="11"/>
  <c r="AD3047" i="11"/>
  <c r="AD3048" i="11"/>
  <c r="AD3049" i="11"/>
  <c r="AD3050" i="11"/>
  <c r="AE3050" i="11" s="1"/>
  <c r="AD3051" i="11"/>
  <c r="AD3052" i="11"/>
  <c r="AE3052" i="11" s="1"/>
  <c r="AD3053" i="11"/>
  <c r="AD3054" i="11"/>
  <c r="AD3055" i="11"/>
  <c r="AD3056" i="11"/>
  <c r="AE3056" i="11" s="1"/>
  <c r="AD3057" i="11"/>
  <c r="AE3057" i="11" s="1"/>
  <c r="AD3058" i="11"/>
  <c r="AD3059" i="11"/>
  <c r="AD3060" i="11"/>
  <c r="AD3061" i="11"/>
  <c r="AD3062" i="11"/>
  <c r="AE3062" i="11" s="1"/>
  <c r="AD3063" i="11"/>
  <c r="AE3063" i="11" s="1"/>
  <c r="AD3064" i="11"/>
  <c r="AD3065" i="11"/>
  <c r="AD3066" i="11"/>
  <c r="AD3067" i="11"/>
  <c r="AD3068" i="11"/>
  <c r="AE3068" i="11" s="1"/>
  <c r="AD3069" i="11"/>
  <c r="AE3069" i="11" s="1"/>
  <c r="AD3070" i="11"/>
  <c r="AD3071" i="11"/>
  <c r="AD3072" i="11"/>
  <c r="AD3073" i="11"/>
  <c r="AD3074" i="11"/>
  <c r="AD3075" i="11"/>
  <c r="AE3075" i="11" s="1"/>
  <c r="AD3076" i="11"/>
  <c r="AD3077" i="11"/>
  <c r="AD3078" i="11"/>
  <c r="AD3079" i="11"/>
  <c r="AD3080" i="11"/>
  <c r="AE3080" i="11" s="1"/>
  <c r="AD3081" i="11"/>
  <c r="AE3081" i="11" s="1"/>
  <c r="AD3082" i="11"/>
  <c r="AD3083" i="11"/>
  <c r="AD3084" i="11"/>
  <c r="AD3085" i="11"/>
  <c r="AD3086" i="11"/>
  <c r="AD3087" i="11"/>
  <c r="AE3087" i="11" s="1"/>
  <c r="AD3088" i="11"/>
  <c r="AD3089" i="11"/>
  <c r="AD3090" i="11"/>
  <c r="AD3091" i="11"/>
  <c r="AD3092" i="11"/>
  <c r="AE3092" i="11" s="1"/>
  <c r="AD3093" i="11"/>
  <c r="AE3093" i="11" s="1"/>
  <c r="AD3094" i="11"/>
  <c r="AD3095" i="11"/>
  <c r="AD3096" i="11"/>
  <c r="AD3097" i="11"/>
  <c r="AD3098" i="11"/>
  <c r="AD3099" i="11"/>
  <c r="AE3099" i="11" s="1"/>
  <c r="AD3100" i="11"/>
  <c r="AD3101" i="11"/>
  <c r="AD3102" i="11"/>
  <c r="AD3103" i="11"/>
  <c r="AD3104" i="11"/>
  <c r="AE3104" i="11" s="1"/>
  <c r="AD3105" i="11"/>
  <c r="AD3106" i="11"/>
  <c r="AD3107" i="11"/>
  <c r="AD3108" i="11"/>
  <c r="AD3109" i="11"/>
  <c r="AD3110" i="11"/>
  <c r="AD3111" i="11"/>
  <c r="AE3111" i="11" s="1"/>
  <c r="AD3112" i="11"/>
  <c r="AD3113" i="11"/>
  <c r="AD3114" i="11"/>
  <c r="AD3115" i="11"/>
  <c r="AD3116" i="11"/>
  <c r="AE3116" i="11" s="1"/>
  <c r="AD3117" i="11"/>
  <c r="AE3117" i="11" s="1"/>
  <c r="AD3118" i="11"/>
  <c r="AD3119" i="11"/>
  <c r="AD3120" i="11"/>
  <c r="AD3121" i="11"/>
  <c r="AD3122" i="11"/>
  <c r="AD3123" i="11"/>
  <c r="AE3123" i="11" s="1"/>
  <c r="AD3124" i="11"/>
  <c r="AD3125" i="11"/>
  <c r="AD3126" i="11"/>
  <c r="AD3127" i="11"/>
  <c r="AD3128" i="11"/>
  <c r="AE3128" i="11" s="1"/>
  <c r="AD3129" i="11"/>
  <c r="AD3130" i="11"/>
  <c r="AD3131" i="11"/>
  <c r="AD3132" i="11"/>
  <c r="AD3133" i="11"/>
  <c r="AD3134" i="11"/>
  <c r="AD3135" i="11"/>
  <c r="AE3135" i="11" s="1"/>
  <c r="AD3136" i="11"/>
  <c r="AD3137" i="11"/>
  <c r="AD3138" i="11"/>
  <c r="AD3139" i="11"/>
  <c r="AD3140" i="11"/>
  <c r="AE3140" i="11" s="1"/>
  <c r="AD3141" i="11"/>
  <c r="AD3142" i="11"/>
  <c r="AD3143" i="11"/>
  <c r="AD3144" i="11"/>
  <c r="AD3145" i="11"/>
  <c r="AD3146" i="11"/>
  <c r="AD3147" i="11"/>
  <c r="AE3147" i="11" s="1"/>
  <c r="AD3148" i="11"/>
  <c r="AD3149" i="11"/>
  <c r="AD3150" i="11"/>
  <c r="AD3151" i="11"/>
  <c r="AD3152" i="11"/>
  <c r="AE3152" i="11" s="1"/>
  <c r="AD3153" i="11"/>
  <c r="AD3154" i="11"/>
  <c r="AD3155" i="11"/>
  <c r="AD3156" i="11"/>
  <c r="AD3157" i="11"/>
  <c r="AD3158" i="11"/>
  <c r="AE3158" i="11" s="1"/>
  <c r="AD3159" i="11"/>
  <c r="AD3160" i="11"/>
  <c r="AD3161" i="11"/>
  <c r="AD3162" i="11"/>
  <c r="AD3163" i="11"/>
  <c r="AD3164" i="11"/>
  <c r="AE3164" i="11" s="1"/>
  <c r="AD3165" i="11"/>
  <c r="AE3165" i="11" s="1"/>
  <c r="AD3166" i="11"/>
  <c r="AD3167" i="11"/>
  <c r="AD3168" i="11"/>
  <c r="AD3169" i="11"/>
  <c r="AD3170" i="11"/>
  <c r="AD3171" i="11"/>
  <c r="AE3171" i="11" s="1"/>
  <c r="AD3172" i="11"/>
  <c r="AD3173" i="11"/>
  <c r="AD3174" i="11"/>
  <c r="AD3175" i="11"/>
  <c r="AD3176" i="11"/>
  <c r="AE3176" i="11" s="1"/>
  <c r="AD3177" i="11"/>
  <c r="AE3177" i="11" s="1"/>
  <c r="AD3178" i="11"/>
  <c r="AD3179" i="11"/>
  <c r="AD3180" i="11"/>
  <c r="AD3181" i="11"/>
  <c r="AD3182" i="11"/>
  <c r="AD3183" i="11"/>
  <c r="AE3183" i="11" s="1"/>
  <c r="AD3184" i="11"/>
  <c r="AE3184" i="11" s="1"/>
  <c r="AD3185" i="11"/>
  <c r="AD3186" i="11"/>
  <c r="AD3187" i="11"/>
  <c r="AD3188" i="11"/>
  <c r="AE3188" i="11" s="1"/>
  <c r="AD3189" i="11"/>
  <c r="AD3190" i="11"/>
  <c r="AD3191" i="11"/>
  <c r="AD3192" i="11"/>
  <c r="AD3193" i="11"/>
  <c r="AD3194" i="11"/>
  <c r="AD3195" i="11"/>
  <c r="AD3196" i="11"/>
  <c r="AD3197" i="11"/>
  <c r="AE3197" i="11" s="1"/>
  <c r="AD3198" i="11"/>
  <c r="AD3199" i="11"/>
  <c r="AD3200" i="11"/>
  <c r="AE3200" i="11" s="1"/>
  <c r="AD3201" i="11"/>
  <c r="AD3202" i="11"/>
  <c r="AD3203" i="11"/>
  <c r="AD3204" i="11"/>
  <c r="AD3205" i="11"/>
  <c r="AD3206" i="11"/>
  <c r="AD3207" i="11"/>
  <c r="AE3207" i="11" s="1"/>
  <c r="AD3208" i="11"/>
  <c r="AD3209" i="11"/>
  <c r="AD3210" i="11"/>
  <c r="AD3211" i="11"/>
  <c r="AD3212" i="11"/>
  <c r="AE3212" i="11" s="1"/>
  <c r="AD3213" i="11"/>
  <c r="AE3213" i="11" s="1"/>
  <c r="AD3214" i="11"/>
  <c r="AD3215" i="11"/>
  <c r="AD3216" i="11"/>
  <c r="AD3217" i="11"/>
  <c r="AD3218" i="11"/>
  <c r="AD3219" i="11"/>
  <c r="AE3219" i="11" s="1"/>
  <c r="AD3220" i="11"/>
  <c r="AD3221" i="11"/>
  <c r="AD3222" i="11"/>
  <c r="AD3223" i="11"/>
  <c r="AD3224" i="11"/>
  <c r="AE3224" i="11" s="1"/>
  <c r="AD3225" i="11"/>
  <c r="AD3226" i="11"/>
  <c r="AD3227" i="11"/>
  <c r="AD3228" i="11"/>
  <c r="AD3229" i="11"/>
  <c r="AD3230" i="11"/>
  <c r="AD3231" i="11"/>
  <c r="AE3231" i="11" s="1"/>
  <c r="AD3232" i="11"/>
  <c r="AD3233" i="11"/>
  <c r="AD3234" i="11"/>
  <c r="AD3235" i="11"/>
  <c r="AD3236" i="11"/>
  <c r="AE3236" i="11" s="1"/>
  <c r="AD3237" i="11"/>
  <c r="AE3237" i="11" s="1"/>
  <c r="AD3238" i="11"/>
  <c r="AD3239" i="11"/>
  <c r="AD3240" i="11"/>
  <c r="AD3241" i="11"/>
  <c r="AD3242" i="11"/>
  <c r="AD3243" i="11"/>
  <c r="AD3244" i="11"/>
  <c r="AD3245" i="11"/>
  <c r="AD3246" i="11"/>
  <c r="AD3247" i="11"/>
  <c r="AD3248" i="11"/>
  <c r="AE3248" i="11" s="1"/>
  <c r="AD3249" i="11"/>
  <c r="AE3249" i="11" s="1"/>
  <c r="AD3250" i="11"/>
  <c r="AD3251" i="11"/>
  <c r="AD3252" i="11"/>
  <c r="AD3253" i="11"/>
  <c r="AD3254" i="11"/>
  <c r="AD3255" i="11"/>
  <c r="AD3256" i="11"/>
  <c r="AD3257" i="11"/>
  <c r="AD3258" i="11"/>
  <c r="AD3259" i="11"/>
  <c r="AD3260" i="11"/>
  <c r="AE3260" i="11" s="1"/>
  <c r="AD3261" i="11"/>
  <c r="AE3261" i="11" s="1"/>
  <c r="AD3262" i="11"/>
  <c r="AD3263" i="11"/>
  <c r="AD3264" i="11"/>
  <c r="AD3265" i="11"/>
  <c r="AD3266" i="11"/>
  <c r="AD3267" i="11"/>
  <c r="AD3268" i="11"/>
  <c r="AD3269" i="11"/>
  <c r="AD3270" i="11"/>
  <c r="AD3271" i="11"/>
  <c r="AD3272" i="11"/>
  <c r="AE3272" i="11" s="1"/>
  <c r="AD3273" i="11"/>
  <c r="AE3273" i="11" s="1"/>
  <c r="AD3274" i="11"/>
  <c r="AD3275" i="11"/>
  <c r="AD3276" i="11"/>
  <c r="AD3277" i="11"/>
  <c r="AD3278" i="11"/>
  <c r="AD3279" i="11"/>
  <c r="AE3279" i="11" s="1"/>
  <c r="AD3280" i="11"/>
  <c r="AD3281" i="11"/>
  <c r="AD3282" i="11"/>
  <c r="AD3283" i="11"/>
  <c r="AD3284" i="11"/>
  <c r="AE3284" i="11" s="1"/>
  <c r="AD3285" i="11"/>
  <c r="AE3285" i="11" s="1"/>
  <c r="AD3286" i="11"/>
  <c r="AD3287" i="11"/>
  <c r="AD3288" i="11"/>
  <c r="AD3289" i="11"/>
  <c r="AD3290" i="11"/>
  <c r="AD3291" i="11"/>
  <c r="AE3291" i="11" s="1"/>
  <c r="AD3292" i="11"/>
  <c r="AD3293" i="11"/>
  <c r="AD3294" i="11"/>
  <c r="AD3295" i="11"/>
  <c r="AD3296" i="11"/>
  <c r="AE3296" i="11" s="1"/>
  <c r="AD3297" i="11"/>
  <c r="AE3297" i="11" s="1"/>
  <c r="AD3298" i="11"/>
  <c r="AD3299" i="11"/>
  <c r="AD3300" i="11"/>
  <c r="AD3301" i="11"/>
  <c r="AD3302" i="11"/>
  <c r="AE3302" i="11" s="1"/>
  <c r="AD3303" i="11"/>
  <c r="AD3304" i="11"/>
  <c r="AD3305" i="11"/>
  <c r="AD3306" i="11"/>
  <c r="AD3307" i="11"/>
  <c r="AD3308" i="11"/>
  <c r="AE3308" i="11" s="1"/>
  <c r="AD3309" i="11"/>
  <c r="AD3310" i="11"/>
  <c r="AD3311" i="11"/>
  <c r="AD3312" i="11"/>
  <c r="AD3313" i="11"/>
  <c r="AD3314" i="11"/>
  <c r="AD3315" i="11"/>
  <c r="AE3315" i="11" s="1"/>
  <c r="AD3316" i="11"/>
  <c r="AD3317" i="11"/>
  <c r="AD3318" i="11"/>
  <c r="AD3319" i="11"/>
  <c r="AD3320" i="11"/>
  <c r="AE3320" i="11" s="1"/>
  <c r="AD3321" i="11"/>
  <c r="AE3321" i="11" s="1"/>
  <c r="AD3322" i="11"/>
  <c r="AD3323" i="11"/>
  <c r="AD3324" i="11"/>
  <c r="AD3325" i="11"/>
  <c r="AD3326" i="11"/>
  <c r="AD3327" i="11"/>
  <c r="AE3327" i="11" s="1"/>
  <c r="AD3328" i="11"/>
  <c r="AE3328" i="11" s="1"/>
  <c r="AD3329" i="11"/>
  <c r="AD3330" i="11"/>
  <c r="AD3331" i="11"/>
  <c r="AD3332" i="11"/>
  <c r="AE3332" i="11" s="1"/>
  <c r="AD3333" i="11"/>
  <c r="AD3334" i="11"/>
  <c r="AD3335" i="11"/>
  <c r="AD3336" i="11"/>
  <c r="AD3337" i="11"/>
  <c r="AD3338" i="11"/>
  <c r="AD3339" i="11"/>
  <c r="AE3339" i="11" s="1"/>
  <c r="AD3340" i="11"/>
  <c r="AD3341" i="11"/>
  <c r="AE3341" i="11" s="1"/>
  <c r="AD3342" i="11"/>
  <c r="AD3343" i="11"/>
  <c r="AD3344" i="11"/>
  <c r="AE3344" i="11" s="1"/>
  <c r="AD3345" i="11"/>
  <c r="AE3345" i="11" s="1"/>
  <c r="AD3346" i="11"/>
  <c r="AD3347" i="11"/>
  <c r="AD3348" i="11"/>
  <c r="AD3349" i="11"/>
  <c r="AD3350" i="11"/>
  <c r="AD3351" i="11"/>
  <c r="AD3352" i="11"/>
  <c r="AD3353" i="11"/>
  <c r="AD3354" i="11"/>
  <c r="AD3355" i="11"/>
  <c r="AD3356" i="11"/>
  <c r="AE3356" i="11" s="1"/>
  <c r="AD3357" i="11"/>
  <c r="AE3357" i="11" s="1"/>
  <c r="AD3358" i="11"/>
  <c r="AD3359" i="11"/>
  <c r="AD3360" i="11"/>
  <c r="AD3361" i="11"/>
  <c r="AD3362" i="11"/>
  <c r="AD3363" i="11"/>
  <c r="AD3364" i="11"/>
  <c r="AD3365" i="11"/>
  <c r="AD3366" i="11"/>
  <c r="AD3367" i="11"/>
  <c r="AD3368" i="11"/>
  <c r="AE3368" i="11" s="1"/>
  <c r="AD3369" i="11"/>
  <c r="AE3369" i="11" s="1"/>
  <c r="AD3370" i="11"/>
  <c r="AD3371" i="11"/>
  <c r="AD3372" i="11"/>
  <c r="AD3373" i="11"/>
  <c r="AD3374" i="11"/>
  <c r="AD3375" i="11"/>
  <c r="AE3375" i="11" s="1"/>
  <c r="AD3376" i="11"/>
  <c r="AD3377" i="11"/>
  <c r="AD3378" i="11"/>
  <c r="AD3379" i="11"/>
  <c r="AD3380" i="11"/>
  <c r="AE3380" i="11" s="1"/>
  <c r="AD3381" i="11"/>
  <c r="AE3381" i="11" s="1"/>
  <c r="AD3382" i="11"/>
  <c r="AD3383" i="11"/>
  <c r="AD3384" i="11"/>
  <c r="AD3385" i="11"/>
  <c r="AD3386" i="11"/>
  <c r="AD3387" i="11"/>
  <c r="AE3387" i="11" s="1"/>
  <c r="AD3388" i="11"/>
  <c r="AD3389" i="11"/>
  <c r="AD3390" i="11"/>
  <c r="AD3391" i="11"/>
  <c r="AD3392" i="11"/>
  <c r="AE3392" i="11" s="1"/>
  <c r="AD3393" i="11"/>
  <c r="AD3394" i="11"/>
  <c r="AD3395" i="11"/>
  <c r="AD3396" i="11"/>
  <c r="AD3397" i="11"/>
  <c r="AD3398" i="11"/>
  <c r="AD3399" i="11"/>
  <c r="AD3400" i="11"/>
  <c r="AD3401" i="11"/>
  <c r="AD3402" i="11"/>
  <c r="AD3403" i="11"/>
  <c r="AD3404" i="11"/>
  <c r="AE3404" i="11" s="1"/>
  <c r="AD3405" i="11"/>
  <c r="AD3406" i="11"/>
  <c r="AD3407" i="11"/>
  <c r="AD3408" i="11"/>
  <c r="AD3409" i="11"/>
  <c r="AD3410" i="11"/>
  <c r="AD3411" i="11"/>
  <c r="AE3411" i="11" s="1"/>
  <c r="AD3412" i="11"/>
  <c r="AD3413" i="11"/>
  <c r="AD3414" i="11"/>
  <c r="AD3415" i="11"/>
  <c r="AD3416" i="11"/>
  <c r="AE3416" i="11" s="1"/>
  <c r="AD3417" i="11"/>
  <c r="AD3418" i="11"/>
  <c r="AD3419" i="11"/>
  <c r="AD3420" i="11"/>
  <c r="AD3421" i="11"/>
  <c r="AD3422" i="11"/>
  <c r="AD3423" i="11"/>
  <c r="AE3423" i="11" s="1"/>
  <c r="AD3424" i="11"/>
  <c r="AD3425" i="11"/>
  <c r="AD3426" i="11"/>
  <c r="AD3427" i="11"/>
  <c r="AD3428" i="11"/>
  <c r="AE3428" i="11" s="1"/>
  <c r="AD3429" i="11"/>
  <c r="AE3429" i="11" s="1"/>
  <c r="AD3430" i="11"/>
  <c r="AD3431" i="11"/>
  <c r="AD3432" i="11"/>
  <c r="AD3433" i="11"/>
  <c r="AD3434" i="11"/>
  <c r="AD3435" i="11"/>
  <c r="AE3435" i="11" s="1"/>
  <c r="AD3436" i="11"/>
  <c r="AD3437" i="11"/>
  <c r="AD3438" i="11"/>
  <c r="AD3439" i="11"/>
  <c r="AD3440" i="11"/>
  <c r="AE3440" i="11" s="1"/>
  <c r="AD3441" i="11"/>
  <c r="AD3442" i="11"/>
  <c r="AD3443" i="11"/>
  <c r="AD3444" i="11"/>
  <c r="AD3445" i="11"/>
  <c r="AD3446" i="11"/>
  <c r="AE3446" i="11" s="1"/>
  <c r="AD3447" i="11"/>
  <c r="AE3447" i="11" s="1"/>
  <c r="AD3448" i="11"/>
  <c r="AD3449" i="11"/>
  <c r="AD3450" i="11"/>
  <c r="AD3451" i="11"/>
  <c r="AD3452" i="11"/>
  <c r="AE3452" i="11" s="1"/>
  <c r="AD3453" i="11"/>
  <c r="AD3454" i="11"/>
  <c r="AD3455" i="11"/>
  <c r="AD3456" i="11"/>
  <c r="AD3457" i="11"/>
  <c r="AD3458" i="11"/>
  <c r="AD3459" i="11"/>
  <c r="AE3459" i="11" s="1"/>
  <c r="AD3460" i="11"/>
  <c r="AD3461" i="11"/>
  <c r="AD3462" i="11"/>
  <c r="AD3463" i="11"/>
  <c r="AD3464" i="11"/>
  <c r="AE3464" i="11" s="1"/>
  <c r="AD3465" i="11"/>
  <c r="AE3465" i="11" s="1"/>
  <c r="AD3466" i="11"/>
  <c r="AD3467" i="11"/>
  <c r="AD3468" i="11"/>
  <c r="AD3469" i="11"/>
  <c r="AD3470" i="11"/>
  <c r="AD3471" i="11"/>
  <c r="AD3472" i="11"/>
  <c r="AE3472" i="11" s="1"/>
  <c r="AD3473" i="11"/>
  <c r="AD3474" i="11"/>
  <c r="AD3475" i="11"/>
  <c r="AD3476" i="11"/>
  <c r="AE3476" i="11" s="1"/>
  <c r="AD3477" i="11"/>
  <c r="AE3477" i="11" s="1"/>
  <c r="AD3478" i="11"/>
  <c r="AD3479" i="11"/>
  <c r="AD3480" i="11"/>
  <c r="AD3481" i="11"/>
  <c r="AD3482" i="11"/>
  <c r="AD3483" i="11"/>
  <c r="AE3483" i="11" s="1"/>
  <c r="AD3484" i="11"/>
  <c r="AD3485" i="11"/>
  <c r="AE3485" i="11" s="1"/>
  <c r="AD3486" i="11"/>
  <c r="AD3487" i="11"/>
  <c r="AD3488" i="11"/>
  <c r="AE3488" i="11" s="1"/>
  <c r="AD3489" i="11"/>
  <c r="AD3490" i="11"/>
  <c r="AD3491" i="11"/>
  <c r="AD3492" i="11"/>
  <c r="AD3493" i="11"/>
  <c r="AD3494" i="11"/>
  <c r="AD3495" i="11"/>
  <c r="AD3496" i="11"/>
  <c r="AD3497" i="11"/>
  <c r="AD3498" i="11"/>
  <c r="AD3499" i="11"/>
  <c r="AD3500" i="11"/>
  <c r="AE3500" i="11" s="1"/>
  <c r="AD3501" i="11"/>
  <c r="AD3502" i="11"/>
  <c r="AD3503" i="11"/>
  <c r="AD3504" i="11"/>
  <c r="AD3505" i="11"/>
  <c r="AD3506" i="11"/>
  <c r="AD3507" i="11"/>
  <c r="AE3507" i="11" s="1"/>
  <c r="AD3508" i="11"/>
  <c r="AD3509" i="11"/>
  <c r="AD3510" i="11"/>
  <c r="AD3511" i="11"/>
  <c r="AD3512" i="11"/>
  <c r="AE3512" i="11" s="1"/>
  <c r="AD3513" i="11"/>
  <c r="AD3514" i="11"/>
  <c r="AD3515" i="11"/>
  <c r="AD3516" i="11"/>
  <c r="AD3517" i="11"/>
  <c r="AD3518" i="11"/>
  <c r="AD3519" i="11"/>
  <c r="AE3519" i="11" s="1"/>
  <c r="AD3520" i="11"/>
  <c r="AD3521" i="11"/>
  <c r="AD3522" i="11"/>
  <c r="AD3523" i="11"/>
  <c r="AD3524" i="11"/>
  <c r="AE3524" i="11" s="1"/>
  <c r="AD3525" i="11"/>
  <c r="AE3525" i="11" s="1"/>
  <c r="AD3526" i="11"/>
  <c r="AD3527" i="11"/>
  <c r="AD3528" i="11"/>
  <c r="AD3529" i="11"/>
  <c r="AD3530" i="11"/>
  <c r="AD3531" i="11"/>
  <c r="AE3531" i="11" s="1"/>
  <c r="AD3532" i="11"/>
  <c r="AD3533" i="11"/>
  <c r="AD3534" i="11"/>
  <c r="AD3535" i="11"/>
  <c r="AD3536" i="11"/>
  <c r="AE3536" i="11" s="1"/>
  <c r="AD3537" i="11"/>
  <c r="AD3538" i="11"/>
  <c r="AD3539" i="11"/>
  <c r="AD3540" i="11"/>
  <c r="AD3541" i="11"/>
  <c r="AD3542" i="11"/>
  <c r="AD3543" i="11"/>
  <c r="AE3543" i="11" s="1"/>
  <c r="AD3544" i="11"/>
  <c r="AD3545" i="11"/>
  <c r="AD3546" i="11"/>
  <c r="AD3547" i="11"/>
  <c r="AD3548" i="11"/>
  <c r="AE3548" i="11" s="1"/>
  <c r="AD3549" i="11"/>
  <c r="AD3550" i="11"/>
  <c r="AD3551" i="11"/>
  <c r="AD3552" i="11"/>
  <c r="AD3553" i="11"/>
  <c r="AD3554" i="11"/>
  <c r="AD3555" i="11"/>
  <c r="AE3555" i="11" s="1"/>
  <c r="AD3556" i="11"/>
  <c r="AD3557" i="11"/>
  <c r="AD3558" i="11"/>
  <c r="AD3559" i="11"/>
  <c r="AD3560" i="11"/>
  <c r="AE3560" i="11" s="1"/>
  <c r="AD3561" i="11"/>
  <c r="AD3562" i="11"/>
  <c r="AD3563" i="11"/>
  <c r="AD3564" i="11"/>
  <c r="AD3565" i="11"/>
  <c r="AD3566" i="11"/>
  <c r="AD3567" i="11"/>
  <c r="AD3568" i="11"/>
  <c r="AE9" i="11"/>
  <c r="AE10" i="11"/>
  <c r="AE11" i="11"/>
  <c r="AE12" i="11"/>
  <c r="AE13" i="11"/>
  <c r="AE18" i="11"/>
  <c r="AE20" i="11"/>
  <c r="AE22" i="11"/>
  <c r="AE23" i="11"/>
  <c r="AE24" i="11"/>
  <c r="AE25" i="11"/>
  <c r="AE30" i="11"/>
  <c r="AE31" i="11"/>
  <c r="AE32" i="11"/>
  <c r="AE33" i="11"/>
  <c r="AE34" i="11"/>
  <c r="AE35" i="11"/>
  <c r="AE36" i="11"/>
  <c r="AE37" i="11"/>
  <c r="AE42" i="11"/>
  <c r="AE43" i="11"/>
  <c r="AE44" i="11"/>
  <c r="AE45" i="11"/>
  <c r="AE46" i="11"/>
  <c r="AE47" i="11"/>
  <c r="AE48" i="11"/>
  <c r="AE49" i="11"/>
  <c r="AE54" i="11"/>
  <c r="AE56" i="11"/>
  <c r="AE58" i="11"/>
  <c r="AE59" i="11"/>
  <c r="AE60" i="11"/>
  <c r="AE61" i="11"/>
  <c r="AE66" i="11"/>
  <c r="AE67" i="11"/>
  <c r="AE68" i="11"/>
  <c r="AE70" i="11"/>
  <c r="AE71" i="11"/>
  <c r="AE72" i="11"/>
  <c r="AE73" i="11"/>
  <c r="AE78" i="11"/>
  <c r="AE79" i="11"/>
  <c r="AE80" i="11"/>
  <c r="AE81" i="11"/>
  <c r="AE82" i="11"/>
  <c r="AE83" i="11"/>
  <c r="AE84" i="11"/>
  <c r="AE85" i="11"/>
  <c r="AE90" i="11"/>
  <c r="AE92" i="11"/>
  <c r="AE94" i="11"/>
  <c r="AE95" i="11"/>
  <c r="AE96" i="11"/>
  <c r="AE97" i="11"/>
  <c r="AE102" i="11"/>
  <c r="AE103" i="11"/>
  <c r="AE104" i="11"/>
  <c r="AE106" i="11"/>
  <c r="AE107" i="11"/>
  <c r="AE108" i="11"/>
  <c r="AE109" i="11"/>
  <c r="AE114" i="11"/>
  <c r="AE115" i="11"/>
  <c r="AE116" i="11"/>
  <c r="AE117" i="11"/>
  <c r="AE118" i="11"/>
  <c r="AE119" i="11"/>
  <c r="AE120" i="11"/>
  <c r="AE121" i="11"/>
  <c r="AE126" i="11"/>
  <c r="AE128" i="11"/>
  <c r="AE129" i="11"/>
  <c r="AE130" i="11"/>
  <c r="AE131" i="11"/>
  <c r="AE132" i="11"/>
  <c r="AE133" i="11"/>
  <c r="AE138" i="11"/>
  <c r="AE139" i="11"/>
  <c r="AE140" i="11"/>
  <c r="AE141" i="11"/>
  <c r="AE142" i="11"/>
  <c r="AE143" i="11"/>
  <c r="AE144" i="11"/>
  <c r="AE145" i="11"/>
  <c r="AE150" i="11"/>
  <c r="AE151" i="11"/>
  <c r="AE152" i="11"/>
  <c r="AE154" i="11"/>
  <c r="AE155" i="11"/>
  <c r="AE156" i="11"/>
  <c r="AE157" i="11"/>
  <c r="AE162" i="11"/>
  <c r="AE164" i="11"/>
  <c r="AE165" i="11"/>
  <c r="AE166" i="11"/>
  <c r="AE167" i="11"/>
  <c r="AE168" i="11"/>
  <c r="AE169" i="11"/>
  <c r="AE174" i="11"/>
  <c r="AE175" i="11"/>
  <c r="AE176" i="11"/>
  <c r="AE177" i="11"/>
  <c r="AE178" i="11"/>
  <c r="AE179" i="11"/>
  <c r="AE180" i="11"/>
  <c r="AE181" i="11"/>
  <c r="AE186" i="11"/>
  <c r="AE187" i="11"/>
  <c r="AE188" i="11"/>
  <c r="AE190" i="11"/>
  <c r="AE191" i="11"/>
  <c r="AE192" i="11"/>
  <c r="AE193" i="11"/>
  <c r="AE198" i="11"/>
  <c r="AE200" i="11"/>
  <c r="AE202" i="11"/>
  <c r="AE203" i="11"/>
  <c r="AE204" i="11"/>
  <c r="AE205" i="11"/>
  <c r="AE210" i="11"/>
  <c r="AE211" i="11"/>
  <c r="AE212" i="11"/>
  <c r="AE213" i="11"/>
  <c r="AE214" i="11"/>
  <c r="AE215" i="11"/>
  <c r="AE216" i="11"/>
  <c r="AE217" i="11"/>
  <c r="AE222" i="11"/>
  <c r="AE223" i="11"/>
  <c r="AE224" i="11"/>
  <c r="AE226" i="11"/>
  <c r="AE227" i="11"/>
  <c r="AE228" i="11"/>
  <c r="AE229" i="11"/>
  <c r="AE234" i="11"/>
  <c r="AE236" i="11"/>
  <c r="AE238" i="11"/>
  <c r="AE239" i="11"/>
  <c r="AE240" i="11"/>
  <c r="AE241" i="11"/>
  <c r="AE246" i="11"/>
  <c r="AE247" i="11"/>
  <c r="AE248" i="11"/>
  <c r="AE249" i="11"/>
  <c r="AE250" i="11"/>
  <c r="AE251" i="11"/>
  <c r="AE252" i="11"/>
  <c r="AE253" i="11"/>
  <c r="AE258" i="11"/>
  <c r="AE259" i="11"/>
  <c r="AE260" i="11"/>
  <c r="AE262" i="11"/>
  <c r="AE263" i="11"/>
  <c r="AE264" i="11"/>
  <c r="AE265" i="11"/>
  <c r="AE270" i="11"/>
  <c r="AE272" i="11"/>
  <c r="AE273" i="11"/>
  <c r="AE274" i="11"/>
  <c r="AE275" i="11"/>
  <c r="AE276" i="11"/>
  <c r="AE277" i="11"/>
  <c r="AE282" i="11"/>
  <c r="AE283" i="11"/>
  <c r="AE284" i="11"/>
  <c r="AE286" i="11"/>
  <c r="AE287" i="11"/>
  <c r="AE288" i="11"/>
  <c r="AE289" i="11"/>
  <c r="AE294" i="11"/>
  <c r="AE295" i="11"/>
  <c r="AE296" i="11"/>
  <c r="AE297" i="11"/>
  <c r="AE298" i="11"/>
  <c r="AE299" i="11"/>
  <c r="AE300" i="11"/>
  <c r="AE301" i="11"/>
  <c r="AE306" i="11"/>
  <c r="AE308" i="11"/>
  <c r="AE309" i="11"/>
  <c r="AE310" i="11"/>
  <c r="AE311" i="11"/>
  <c r="AE312" i="11"/>
  <c r="AE313" i="11"/>
  <c r="AE318" i="11"/>
  <c r="AE319" i="11"/>
  <c r="AE320" i="11"/>
  <c r="AE322" i="11"/>
  <c r="AE323" i="11"/>
  <c r="AE324" i="11"/>
  <c r="AE325" i="11"/>
  <c r="AE330" i="11"/>
  <c r="AE331" i="11"/>
  <c r="AE332" i="11"/>
  <c r="AE333" i="11"/>
  <c r="AE334" i="11"/>
  <c r="AE335" i="11"/>
  <c r="AE336" i="11"/>
  <c r="AE337" i="11"/>
  <c r="AE342" i="11"/>
  <c r="AE344" i="11"/>
  <c r="AE345" i="11"/>
  <c r="AE346" i="11"/>
  <c r="AE347" i="11"/>
  <c r="AE348" i="11"/>
  <c r="AE349" i="11"/>
  <c r="AE354" i="11"/>
  <c r="AE355" i="11"/>
  <c r="AE356" i="11"/>
  <c r="AE358" i="11"/>
  <c r="AE359" i="11"/>
  <c r="AE360" i="11"/>
  <c r="AE361" i="11"/>
  <c r="AE366" i="11"/>
  <c r="AE367" i="11"/>
  <c r="AE368" i="11"/>
  <c r="AE370" i="11"/>
  <c r="AE371" i="11"/>
  <c r="AE372" i="11"/>
  <c r="AE373" i="11"/>
  <c r="AE378" i="11"/>
  <c r="AE380" i="11"/>
  <c r="AE382" i="11"/>
  <c r="AE383" i="11"/>
  <c r="AE384" i="11"/>
  <c r="AE385" i="11"/>
  <c r="AE390" i="11"/>
  <c r="AE391" i="11"/>
  <c r="AE392" i="11"/>
  <c r="AE394" i="11"/>
  <c r="AE395" i="11"/>
  <c r="AE396" i="11"/>
  <c r="AE397" i="11"/>
  <c r="AE402" i="11"/>
  <c r="AE403" i="11"/>
  <c r="AE404" i="11"/>
  <c r="AE406" i="11"/>
  <c r="AE407" i="11"/>
  <c r="AE408" i="11"/>
  <c r="AE409" i="11"/>
  <c r="AE414" i="11"/>
  <c r="AE416" i="11"/>
  <c r="AE418" i="11"/>
  <c r="AE419" i="11"/>
  <c r="AE420" i="11"/>
  <c r="AE421" i="11"/>
  <c r="AE426" i="11"/>
  <c r="AE427" i="11"/>
  <c r="AE428" i="11"/>
  <c r="AE429" i="11"/>
  <c r="AE430" i="11"/>
  <c r="AE431" i="11"/>
  <c r="AE432" i="11"/>
  <c r="AE433" i="11"/>
  <c r="AE438" i="11"/>
  <c r="AE439" i="11"/>
  <c r="AE440" i="11"/>
  <c r="AE442" i="11"/>
  <c r="AE443" i="11"/>
  <c r="AE444" i="11"/>
  <c r="AE445" i="11"/>
  <c r="AE450" i="11"/>
  <c r="AE452" i="11"/>
  <c r="AE454" i="11"/>
  <c r="AE455" i="11"/>
  <c r="AE456" i="11"/>
  <c r="AE457" i="11"/>
  <c r="AE462" i="11"/>
  <c r="AE463" i="11"/>
  <c r="AE464" i="11"/>
  <c r="AE466" i="11"/>
  <c r="AE467" i="11"/>
  <c r="AE468" i="11"/>
  <c r="AE469" i="11"/>
  <c r="AE474" i="11"/>
  <c r="AE475" i="11"/>
  <c r="AE476" i="11"/>
  <c r="AE477" i="11"/>
  <c r="AE478" i="11"/>
  <c r="AE479" i="11"/>
  <c r="AE480" i="11"/>
  <c r="AE481" i="11"/>
  <c r="AE486" i="11"/>
  <c r="AE488" i="11"/>
  <c r="AE490" i="11"/>
  <c r="AE491" i="11"/>
  <c r="AE492" i="11"/>
  <c r="AE493" i="11"/>
  <c r="AE498" i="11"/>
  <c r="AE499" i="11"/>
  <c r="AE500" i="11"/>
  <c r="AE502" i="11"/>
  <c r="AE503" i="11"/>
  <c r="AE504" i="11"/>
  <c r="AE505" i="11"/>
  <c r="AE510" i="11"/>
  <c r="AE511" i="11"/>
  <c r="AE512" i="11"/>
  <c r="AE513" i="11"/>
  <c r="AE514" i="11"/>
  <c r="AE515" i="11"/>
  <c r="AE516" i="11"/>
  <c r="AE517" i="11"/>
  <c r="AE522" i="11"/>
  <c r="AE524" i="11"/>
  <c r="AE526" i="11"/>
  <c r="AE527" i="11"/>
  <c r="AE528" i="11"/>
  <c r="AE529" i="11"/>
  <c r="AE534" i="11"/>
  <c r="AE535" i="11"/>
  <c r="AE536" i="11"/>
  <c r="AE538" i="11"/>
  <c r="AE539" i="11"/>
  <c r="AE540" i="11"/>
  <c r="AE541" i="11"/>
  <c r="AE546" i="11"/>
  <c r="AE547" i="11"/>
  <c r="AE548" i="11"/>
  <c r="AE549" i="11"/>
  <c r="AE550" i="11"/>
  <c r="AE551" i="11"/>
  <c r="AE552" i="11"/>
  <c r="AE553" i="11"/>
  <c r="AE558" i="11"/>
  <c r="AE560" i="11"/>
  <c r="AE562" i="11"/>
  <c r="AE563" i="11"/>
  <c r="AE564" i="11"/>
  <c r="AE565" i="11"/>
  <c r="AE570" i="11"/>
  <c r="AE571" i="11"/>
  <c r="AE572" i="11"/>
  <c r="AE573" i="11"/>
  <c r="AE574" i="11"/>
  <c r="AE575" i="11"/>
  <c r="AE576" i="11"/>
  <c r="AE577" i="11"/>
  <c r="AE582" i="11"/>
  <c r="AE583" i="11"/>
  <c r="AE584" i="11"/>
  <c r="AE586" i="11"/>
  <c r="AE587" i="11"/>
  <c r="AE588" i="11"/>
  <c r="AE589" i="11"/>
  <c r="AE594" i="11"/>
  <c r="AE595" i="11"/>
  <c r="AE596" i="11"/>
  <c r="AE598" i="11"/>
  <c r="AE599" i="11"/>
  <c r="AE600" i="11"/>
  <c r="AE601" i="11"/>
  <c r="AE606" i="11"/>
  <c r="AE607" i="11"/>
  <c r="AE608" i="11"/>
  <c r="AE610" i="11"/>
  <c r="AE611" i="11"/>
  <c r="AE612" i="11"/>
  <c r="AE613" i="11"/>
  <c r="AE618" i="11"/>
  <c r="AE619" i="11"/>
  <c r="AE620" i="11"/>
  <c r="AE622" i="11"/>
  <c r="AE623" i="11"/>
  <c r="AE624" i="11"/>
  <c r="AE625" i="11"/>
  <c r="AE630" i="11"/>
  <c r="AE631" i="11"/>
  <c r="AE632" i="11"/>
  <c r="AE633" i="11"/>
  <c r="AE634" i="11"/>
  <c r="AE635" i="11"/>
  <c r="AE636" i="11"/>
  <c r="AE637" i="11"/>
  <c r="AE642" i="11"/>
  <c r="AE643" i="11"/>
  <c r="AE644" i="11"/>
  <c r="AE645" i="11"/>
  <c r="AE646" i="11"/>
  <c r="AE647" i="11"/>
  <c r="AE648" i="11"/>
  <c r="AE649" i="11"/>
  <c r="AE654" i="11"/>
  <c r="AE655" i="11"/>
  <c r="AE656" i="11"/>
  <c r="AE658" i="11"/>
  <c r="AE659" i="11"/>
  <c r="AE660" i="11"/>
  <c r="AE661" i="11"/>
  <c r="AE666" i="11"/>
  <c r="AE667" i="11"/>
  <c r="AE668" i="11"/>
  <c r="AE669" i="11"/>
  <c r="AE670" i="11"/>
  <c r="AE671" i="11"/>
  <c r="AE672" i="11"/>
  <c r="AE673" i="11"/>
  <c r="AE678" i="11"/>
  <c r="AE679" i="11"/>
  <c r="AE680" i="11"/>
  <c r="AE681" i="11"/>
  <c r="AE682" i="11"/>
  <c r="AE683" i="11"/>
  <c r="AE684" i="11"/>
  <c r="AE685" i="11"/>
  <c r="AE690" i="11"/>
  <c r="AE691" i="11"/>
  <c r="AE692" i="11"/>
  <c r="AE694" i="11"/>
  <c r="AE695" i="11"/>
  <c r="AE696" i="11"/>
  <c r="AE697" i="11"/>
  <c r="AE702" i="11"/>
  <c r="AE703" i="11"/>
  <c r="AE704" i="11"/>
  <c r="AE705" i="11"/>
  <c r="AE706" i="11"/>
  <c r="AE707" i="11"/>
  <c r="AE708" i="11"/>
  <c r="AE709" i="11"/>
  <c r="AE714" i="11"/>
  <c r="AE715" i="11"/>
  <c r="AE716" i="11"/>
  <c r="AE717" i="11"/>
  <c r="AE718" i="11"/>
  <c r="AE719" i="11"/>
  <c r="AE720" i="11"/>
  <c r="AE721" i="11"/>
  <c r="AE726" i="11"/>
  <c r="AE727" i="11"/>
  <c r="AE728" i="11"/>
  <c r="AE730" i="11"/>
  <c r="AE731" i="11"/>
  <c r="AE732" i="11"/>
  <c r="AE733" i="11"/>
  <c r="AE738" i="11"/>
  <c r="AE739" i="11"/>
  <c r="AE740" i="11"/>
  <c r="AE741" i="11"/>
  <c r="AE742" i="11"/>
  <c r="AE743" i="11"/>
  <c r="AE744" i="11"/>
  <c r="AE745" i="11"/>
  <c r="AE750" i="11"/>
  <c r="AE751" i="11"/>
  <c r="AE752" i="11"/>
  <c r="AE753" i="11"/>
  <c r="AE754" i="11"/>
  <c r="AE755" i="11"/>
  <c r="AE756" i="11"/>
  <c r="AE757" i="11"/>
  <c r="AE762" i="11"/>
  <c r="AE763" i="11"/>
  <c r="AE764" i="11"/>
  <c r="AE766" i="11"/>
  <c r="AE767" i="11"/>
  <c r="AE768" i="11"/>
  <c r="AE769" i="11"/>
  <c r="AE774" i="11"/>
  <c r="AE775" i="11"/>
  <c r="AE776" i="11"/>
  <c r="AE777" i="11"/>
  <c r="AE778" i="11"/>
  <c r="AE779" i="11"/>
  <c r="AE780" i="11"/>
  <c r="AE781" i="11"/>
  <c r="AE786" i="11"/>
  <c r="AE787" i="11"/>
  <c r="AE788" i="11"/>
  <c r="AE789" i="11"/>
  <c r="AE790" i="11"/>
  <c r="AE791" i="11"/>
  <c r="AE792" i="11"/>
  <c r="AE793" i="11"/>
  <c r="AE798" i="11"/>
  <c r="AE799" i="11"/>
  <c r="AE800" i="11"/>
  <c r="AE802" i="11"/>
  <c r="AE803" i="11"/>
  <c r="AE804" i="11"/>
  <c r="AE805" i="11"/>
  <c r="AE810" i="11"/>
  <c r="AE811" i="11"/>
  <c r="AE812" i="11"/>
  <c r="AE813" i="11"/>
  <c r="AE814" i="11"/>
  <c r="AE815" i="11"/>
  <c r="AE816" i="11"/>
  <c r="AE817" i="11"/>
  <c r="AE822" i="11"/>
  <c r="AE823" i="11"/>
  <c r="AE824" i="11"/>
  <c r="AE825" i="11"/>
  <c r="AE826" i="11"/>
  <c r="AE827" i="11"/>
  <c r="AE828" i="11"/>
  <c r="AE829" i="11"/>
  <c r="AE834" i="11"/>
  <c r="AE835" i="11"/>
  <c r="AE836" i="11"/>
  <c r="AE838" i="11"/>
  <c r="AE839" i="11"/>
  <c r="AE840" i="11"/>
  <c r="AE841" i="11"/>
  <c r="AE846" i="11"/>
  <c r="AE847" i="11"/>
  <c r="AE848" i="11"/>
  <c r="AE849" i="11"/>
  <c r="AE850" i="11"/>
  <c r="AE851" i="11"/>
  <c r="AE852" i="11"/>
  <c r="AE853" i="11"/>
  <c r="AE858" i="11"/>
  <c r="AE859" i="11"/>
  <c r="AE860" i="11"/>
  <c r="AE861" i="11"/>
  <c r="AE862" i="11"/>
  <c r="AE863" i="11"/>
  <c r="AE864" i="11"/>
  <c r="AE865" i="11"/>
  <c r="AE869" i="11"/>
  <c r="AE870" i="11"/>
  <c r="AE871" i="11"/>
  <c r="AE872" i="11"/>
  <c r="AE873" i="11"/>
  <c r="AE874" i="11"/>
  <c r="AE875" i="11"/>
  <c r="AE876" i="11"/>
  <c r="AE877" i="11"/>
  <c r="AE882" i="11"/>
  <c r="AE883" i="11"/>
  <c r="AE884" i="11"/>
  <c r="AE886" i="11"/>
  <c r="AE887" i="11"/>
  <c r="AE888" i="11"/>
  <c r="AE889" i="11"/>
  <c r="AE893" i="11"/>
  <c r="AE894" i="11"/>
  <c r="AE895" i="11"/>
  <c r="AE896" i="11"/>
  <c r="AE897" i="11"/>
  <c r="AE898" i="11"/>
  <c r="AE899" i="11"/>
  <c r="AE900" i="11"/>
  <c r="AE901" i="11"/>
  <c r="AE906" i="11"/>
  <c r="AE907" i="11"/>
  <c r="AE908" i="11"/>
  <c r="AE909" i="11"/>
  <c r="AE910" i="11"/>
  <c r="AE911" i="11"/>
  <c r="AE912" i="11"/>
  <c r="AE913" i="11"/>
  <c r="AE917" i="11"/>
  <c r="AE918" i="11"/>
  <c r="AE919" i="11"/>
  <c r="AE920" i="11"/>
  <c r="AE922" i="11"/>
  <c r="AE923" i="11"/>
  <c r="AE924" i="11"/>
  <c r="AE925" i="11"/>
  <c r="AE930" i="11"/>
  <c r="AE931" i="11"/>
  <c r="AE932" i="11"/>
  <c r="AE933" i="11"/>
  <c r="AE934" i="11"/>
  <c r="AE935" i="11"/>
  <c r="AE936" i="11"/>
  <c r="AE937" i="11"/>
  <c r="AE941" i="11"/>
  <c r="AE942" i="11"/>
  <c r="AE943" i="11"/>
  <c r="AE944" i="11"/>
  <c r="AE945" i="11"/>
  <c r="AE946" i="11"/>
  <c r="AE947" i="11"/>
  <c r="AE948" i="11"/>
  <c r="AE949" i="11"/>
  <c r="AE954" i="11"/>
  <c r="AE955" i="11"/>
  <c r="AE956" i="11"/>
  <c r="AE958" i="11"/>
  <c r="AE959" i="11"/>
  <c r="AE960" i="11"/>
  <c r="AE961" i="11"/>
  <c r="AE965" i="11"/>
  <c r="AE966" i="11"/>
  <c r="AE967" i="11"/>
  <c r="AE968" i="11"/>
  <c r="AE969" i="11"/>
  <c r="AE970" i="11"/>
  <c r="AE971" i="11"/>
  <c r="AE972" i="11"/>
  <c r="AE973" i="11"/>
  <c r="AE978" i="11"/>
  <c r="AE979" i="11"/>
  <c r="AE980" i="11"/>
  <c r="AE981" i="11"/>
  <c r="AE982" i="11"/>
  <c r="AE983" i="11"/>
  <c r="AE984" i="11"/>
  <c r="AE985" i="11"/>
  <c r="AE990" i="11"/>
  <c r="AE991" i="11"/>
  <c r="AE992" i="11"/>
  <c r="AE994" i="11"/>
  <c r="AE995" i="11"/>
  <c r="AE996" i="11"/>
  <c r="AE997" i="11"/>
  <c r="AE1002" i="11"/>
  <c r="AE1003" i="11"/>
  <c r="AE1004" i="11"/>
  <c r="AE1006" i="11"/>
  <c r="AE1007" i="11"/>
  <c r="AE1008" i="11"/>
  <c r="AE1009" i="11"/>
  <c r="AE1012" i="11"/>
  <c r="AE1013" i="11"/>
  <c r="AE1014" i="11"/>
  <c r="AE1015" i="11"/>
  <c r="AE1016" i="11"/>
  <c r="AE1017" i="11"/>
  <c r="AE1018" i="11"/>
  <c r="AE1019" i="11"/>
  <c r="AE1020" i="11"/>
  <c r="AE1021" i="11"/>
  <c r="AE1024" i="11"/>
  <c r="AE1025" i="11"/>
  <c r="AE1026" i="11"/>
  <c r="AE1027" i="11"/>
  <c r="AE1028" i="11"/>
  <c r="AE1030" i="11"/>
  <c r="AE1031" i="11"/>
  <c r="AE1032" i="11"/>
  <c r="AE1033" i="11"/>
  <c r="AE1036" i="11"/>
  <c r="AE1037" i="11"/>
  <c r="AE1038" i="11"/>
  <c r="AE1039" i="11"/>
  <c r="AE1040" i="11"/>
  <c r="AE1041" i="11"/>
  <c r="AE1042" i="11"/>
  <c r="AE1043" i="11"/>
  <c r="AE1044" i="11"/>
  <c r="AE1045" i="11"/>
  <c r="AE1048" i="11"/>
  <c r="AE1049" i="11"/>
  <c r="AE1050" i="11"/>
  <c r="AE1051" i="11"/>
  <c r="AE1052" i="11"/>
  <c r="AE1053" i="11"/>
  <c r="AE1054" i="11"/>
  <c r="AE1055" i="11"/>
  <c r="AE1056" i="11"/>
  <c r="AE1057" i="11"/>
  <c r="AE1060" i="11"/>
  <c r="AE1061" i="11"/>
  <c r="AE1062" i="11"/>
  <c r="AE1063" i="11"/>
  <c r="AE1064" i="11"/>
  <c r="AE1065" i="11"/>
  <c r="AE1066" i="11"/>
  <c r="AE1067" i="11"/>
  <c r="AE1068" i="11"/>
  <c r="AE1069" i="11"/>
  <c r="AE1072" i="11"/>
  <c r="AE1073" i="11"/>
  <c r="AE1074" i="11"/>
  <c r="AE1075" i="11"/>
  <c r="AE1076" i="11"/>
  <c r="AE1078" i="11"/>
  <c r="AE1079" i="11"/>
  <c r="AE1080" i="11"/>
  <c r="AE1081" i="11"/>
  <c r="AE1085" i="11"/>
  <c r="AE1086" i="11"/>
  <c r="AE1087" i="11"/>
  <c r="AE1088" i="11"/>
  <c r="AE1090" i="11"/>
  <c r="AE1091" i="11"/>
  <c r="AE1092" i="11"/>
  <c r="AE1093" i="11"/>
  <c r="AE1095" i="11"/>
  <c r="AE1096" i="11"/>
  <c r="AE1098" i="11"/>
  <c r="AE1099" i="11"/>
  <c r="AE1100" i="11"/>
  <c r="AE1101" i="11"/>
  <c r="AE1102" i="11"/>
  <c r="AE1103" i="11"/>
  <c r="AE1104" i="11"/>
  <c r="AE1105" i="11"/>
  <c r="AE1108" i="11"/>
  <c r="AE1109" i="11"/>
  <c r="AE1110" i="11"/>
  <c r="AE1111" i="11"/>
  <c r="AE1112" i="11"/>
  <c r="AE1113" i="11"/>
  <c r="AE1114" i="11"/>
  <c r="AE1115" i="11"/>
  <c r="AE1116" i="11"/>
  <c r="AE1117" i="11"/>
  <c r="AE1120" i="11"/>
  <c r="AE1121" i="11"/>
  <c r="AE1122" i="11"/>
  <c r="AE1123" i="11"/>
  <c r="AE1124" i="11"/>
  <c r="AE1126" i="11"/>
  <c r="AE1127" i="11"/>
  <c r="AE1128" i="11"/>
  <c r="AE1129" i="11"/>
  <c r="AE1132" i="11"/>
  <c r="AE1133" i="11"/>
  <c r="AE1134" i="11"/>
  <c r="AE1135" i="11"/>
  <c r="AE1136" i="11"/>
  <c r="AE1138" i="11"/>
  <c r="AE1139" i="11"/>
  <c r="AE1140" i="11"/>
  <c r="AE1141" i="11"/>
  <c r="AE1143" i="11"/>
  <c r="AE1144" i="11"/>
  <c r="AE1145" i="11"/>
  <c r="AE1146" i="11"/>
  <c r="AE1147" i="11"/>
  <c r="AE1148" i="11"/>
  <c r="AE1150" i="11"/>
  <c r="AE1151" i="11"/>
  <c r="AE1152" i="11"/>
  <c r="AE1153" i="11"/>
  <c r="AE1155" i="11"/>
  <c r="AE1156" i="11"/>
  <c r="AE1157" i="11"/>
  <c r="AE1158" i="11"/>
  <c r="AE1159" i="11"/>
  <c r="AE1160" i="11"/>
  <c r="AE1162" i="11"/>
  <c r="AE1163" i="11"/>
  <c r="AE1164" i="11"/>
  <c r="AE1165" i="11"/>
  <c r="AE1168" i="11"/>
  <c r="AE1169" i="11"/>
  <c r="AE1170" i="11"/>
  <c r="AE1171" i="11"/>
  <c r="AE1172" i="11"/>
  <c r="AE1174" i="11"/>
  <c r="AE1175" i="11"/>
  <c r="AE1176" i="11"/>
  <c r="AE1177" i="11"/>
  <c r="AE1180" i="11"/>
  <c r="AE1181" i="11"/>
  <c r="AE1182" i="11"/>
  <c r="AE1183" i="11"/>
  <c r="AE1184" i="11"/>
  <c r="AE1186" i="11"/>
  <c r="AE1187" i="11"/>
  <c r="AE1188" i="11"/>
  <c r="AE1189" i="11"/>
  <c r="AE1192" i="11"/>
  <c r="AE1193" i="11"/>
  <c r="AE1194" i="11"/>
  <c r="AE1195" i="11"/>
  <c r="AE1196" i="11"/>
  <c r="AE1198" i="11"/>
  <c r="AE1199" i="11"/>
  <c r="AE1200" i="11"/>
  <c r="AE1201" i="11"/>
  <c r="AE1203" i="11"/>
  <c r="AE1204" i="11"/>
  <c r="AE1205" i="11"/>
  <c r="AE1206" i="11"/>
  <c r="AE1207" i="11"/>
  <c r="AE1208" i="11"/>
  <c r="AE1209" i="11"/>
  <c r="AE1210" i="11"/>
  <c r="AE1211" i="11"/>
  <c r="AE1212" i="11"/>
  <c r="AE1213" i="11"/>
  <c r="AE1216" i="11"/>
  <c r="AE1217" i="11"/>
  <c r="AE1218" i="11"/>
  <c r="AE1219" i="11"/>
  <c r="AE1220" i="11"/>
  <c r="AE1221" i="11"/>
  <c r="AE1222" i="11"/>
  <c r="AE1223" i="11"/>
  <c r="AE1224" i="11"/>
  <c r="AE1225" i="11"/>
  <c r="AE1229" i="11"/>
  <c r="AE1230" i="11"/>
  <c r="AE1231" i="11"/>
  <c r="AE1232" i="11"/>
  <c r="AE1233" i="11"/>
  <c r="AE1234" i="11"/>
  <c r="AE1235" i="11"/>
  <c r="AE1236" i="11"/>
  <c r="AE1237" i="11"/>
  <c r="AE1240" i="11"/>
  <c r="AE1242" i="11"/>
  <c r="AE1243" i="11"/>
  <c r="AE1244" i="11"/>
  <c r="AE1245" i="11"/>
  <c r="AE1246" i="11"/>
  <c r="AE1247" i="11"/>
  <c r="AE1248" i="11"/>
  <c r="AE1249" i="11"/>
  <c r="AE1251" i="11"/>
  <c r="AE1252" i="11"/>
  <c r="AE1253" i="11"/>
  <c r="AE1254" i="11"/>
  <c r="AE1255" i="11"/>
  <c r="AE1256" i="11"/>
  <c r="AE1257" i="11"/>
  <c r="AE1258" i="11"/>
  <c r="AE1259" i="11"/>
  <c r="AE1260" i="11"/>
  <c r="AE1261" i="11"/>
  <c r="AE1263" i="11"/>
  <c r="AE1264" i="11"/>
  <c r="AE1265" i="11"/>
  <c r="AE1266" i="11"/>
  <c r="AE1267" i="11"/>
  <c r="AE1268" i="11"/>
  <c r="AE1270" i="11"/>
  <c r="AE1271" i="11"/>
  <c r="AE1272" i="11"/>
  <c r="AE1273" i="11"/>
  <c r="AE1276" i="11"/>
  <c r="AE1277" i="11"/>
  <c r="AE1278" i="11"/>
  <c r="AE1279" i="11"/>
  <c r="AE1280" i="11"/>
  <c r="AE1282" i="11"/>
  <c r="AE1283" i="11"/>
  <c r="AE1284" i="11"/>
  <c r="AE1285" i="11"/>
  <c r="AE1288" i="11"/>
  <c r="AE1289" i="11"/>
  <c r="AE1290" i="11"/>
  <c r="AE1291" i="11"/>
  <c r="AE1292" i="11"/>
  <c r="AE1294" i="11"/>
  <c r="AE1295" i="11"/>
  <c r="AE1296" i="11"/>
  <c r="AE1297" i="11"/>
  <c r="AE1299" i="11"/>
  <c r="AE1300" i="11"/>
  <c r="AE1301" i="11"/>
  <c r="AE1302" i="11"/>
  <c r="AE1303" i="11"/>
  <c r="AE1304" i="11"/>
  <c r="AE1305" i="11"/>
  <c r="AE1306" i="11"/>
  <c r="AE1307" i="11"/>
  <c r="AE1308" i="11"/>
  <c r="AE1309" i="11"/>
  <c r="AE1312" i="11"/>
  <c r="AE1313" i="11"/>
  <c r="AE1314" i="11"/>
  <c r="AE1315" i="11"/>
  <c r="AE1316" i="11"/>
  <c r="AE1317" i="11"/>
  <c r="AE1318" i="11"/>
  <c r="AE1319" i="11"/>
  <c r="AE1320" i="11"/>
  <c r="AE1321" i="11"/>
  <c r="AE1324" i="11"/>
  <c r="AE1325" i="11"/>
  <c r="AE1326" i="11"/>
  <c r="AE1327" i="11"/>
  <c r="AE1328" i="11"/>
  <c r="AE1329" i="11"/>
  <c r="AE1330" i="11"/>
  <c r="AE1331" i="11"/>
  <c r="AE1332" i="11"/>
  <c r="AE1333" i="11"/>
  <c r="AE1336" i="11"/>
  <c r="AE1337" i="11"/>
  <c r="AE1338" i="11"/>
  <c r="AE1339" i="11"/>
  <c r="AE1340" i="11"/>
  <c r="AE1342" i="11"/>
  <c r="AE1343" i="11"/>
  <c r="AE1344" i="11"/>
  <c r="AE1345" i="11"/>
  <c r="AE1348" i="11"/>
  <c r="AE1349" i="11"/>
  <c r="AE1350" i="11"/>
  <c r="AE1351" i="11"/>
  <c r="AE1352" i="11"/>
  <c r="AE1353" i="11"/>
  <c r="AE1354" i="11"/>
  <c r="AE1355" i="11"/>
  <c r="AE1356" i="11"/>
  <c r="AE1357" i="11"/>
  <c r="AE1360" i="11"/>
  <c r="AE1361" i="11"/>
  <c r="AE1362" i="11"/>
  <c r="AE1363" i="11"/>
  <c r="AE1364" i="11"/>
  <c r="AE1365" i="11"/>
  <c r="AE1366" i="11"/>
  <c r="AE1367" i="11"/>
  <c r="AE1368" i="11"/>
  <c r="AE1369" i="11"/>
  <c r="AE1371" i="11"/>
  <c r="AE1373" i="11"/>
  <c r="AE1374" i="11"/>
  <c r="AE1375" i="11"/>
  <c r="AE1376" i="11"/>
  <c r="AE1378" i="11"/>
  <c r="AE1379" i="11"/>
  <c r="AE1380" i="11"/>
  <c r="AE1381" i="11"/>
  <c r="AE1384" i="11"/>
  <c r="AE1386" i="11"/>
  <c r="AE1387" i="11"/>
  <c r="AE1388" i="11"/>
  <c r="AE1390" i="11"/>
  <c r="AE1391" i="11"/>
  <c r="AE1392" i="11"/>
  <c r="AE1393" i="11"/>
  <c r="AE1396" i="11"/>
  <c r="AE1397" i="11"/>
  <c r="AE1398" i="11"/>
  <c r="AE1399" i="11"/>
  <c r="AE1400" i="11"/>
  <c r="AE1402" i="11"/>
  <c r="AE1403" i="11"/>
  <c r="AE1404" i="11"/>
  <c r="AE1405" i="11"/>
  <c r="AE1407" i="11"/>
  <c r="AE1408" i="11"/>
  <c r="AE1409" i="11"/>
  <c r="AE1410" i="11"/>
  <c r="AE1411" i="11"/>
  <c r="AE1412" i="11"/>
  <c r="AE1413" i="11"/>
  <c r="AE1414" i="11"/>
  <c r="AE1415" i="11"/>
  <c r="AE1416" i="11"/>
  <c r="AE1417" i="11"/>
  <c r="AE1420" i="11"/>
  <c r="AE1421" i="11"/>
  <c r="AE1422" i="11"/>
  <c r="AE1423" i="11"/>
  <c r="AE1424" i="11"/>
  <c r="AE1425" i="11"/>
  <c r="AE1426" i="11"/>
  <c r="AE1427" i="11"/>
  <c r="AE1428" i="11"/>
  <c r="AE1429" i="11"/>
  <c r="AE1432" i="11"/>
  <c r="AE1433" i="11"/>
  <c r="AE1434" i="11"/>
  <c r="AE1435" i="11"/>
  <c r="AE1436" i="11"/>
  <c r="AE1438" i="11"/>
  <c r="AE1439" i="11"/>
  <c r="AE1440" i="11"/>
  <c r="AE1441" i="11"/>
  <c r="AE1444" i="11"/>
  <c r="AE1445" i="11"/>
  <c r="AE1446" i="11"/>
  <c r="AE1447" i="11"/>
  <c r="AE1448" i="11"/>
  <c r="AE1449" i="11"/>
  <c r="AE1450" i="11"/>
  <c r="AE1451" i="11"/>
  <c r="AE1452" i="11"/>
  <c r="AE1453" i="11"/>
  <c r="AE1456" i="11"/>
  <c r="AE1457" i="11"/>
  <c r="AE1458" i="11"/>
  <c r="AE1459" i="11"/>
  <c r="AE1460" i="11"/>
  <c r="AE1461" i="11"/>
  <c r="AE1462" i="11"/>
  <c r="AE1463" i="11"/>
  <c r="AE1464" i="11"/>
  <c r="AE1465" i="11"/>
  <c r="AE1467" i="11"/>
  <c r="AE1468" i="11"/>
  <c r="AE1469" i="11"/>
  <c r="AE1470" i="11"/>
  <c r="AE1471" i="11"/>
  <c r="AE1472" i="11"/>
  <c r="AE1473" i="11"/>
  <c r="AE1474" i="11"/>
  <c r="AE1475" i="11"/>
  <c r="AE1476" i="11"/>
  <c r="AE1477" i="11"/>
  <c r="AE1479" i="11"/>
  <c r="AE1480" i="11"/>
  <c r="AE1481" i="11"/>
  <c r="AE1482" i="11"/>
  <c r="AE1483" i="11"/>
  <c r="AE1484" i="11"/>
  <c r="AE1485" i="11"/>
  <c r="AE1486" i="11"/>
  <c r="AE1487" i="11"/>
  <c r="AE1488" i="11"/>
  <c r="AE1489" i="11"/>
  <c r="AE1491" i="11"/>
  <c r="AE1492" i="11"/>
  <c r="AE1493" i="11"/>
  <c r="AE1494" i="11"/>
  <c r="AE1495" i="11"/>
  <c r="AE1496" i="11"/>
  <c r="AE1498" i="11"/>
  <c r="AE1499" i="11"/>
  <c r="AE1500" i="11"/>
  <c r="AE1501" i="11"/>
  <c r="AE1504" i="11"/>
  <c r="AE1505" i="11"/>
  <c r="AE1506" i="11"/>
  <c r="AE1507" i="11"/>
  <c r="AE1508" i="11"/>
  <c r="AE1510" i="11"/>
  <c r="AE1511" i="11"/>
  <c r="AE1512" i="11"/>
  <c r="AE1513" i="11"/>
  <c r="AE1517" i="11"/>
  <c r="AE1518" i="11"/>
  <c r="AE1519" i="11"/>
  <c r="AE1520" i="11"/>
  <c r="AE1521" i="11"/>
  <c r="AE1522" i="11"/>
  <c r="AE1523" i="11"/>
  <c r="AE1524" i="11"/>
  <c r="AE1525" i="11"/>
  <c r="AE1528" i="11"/>
  <c r="AE1530" i="11"/>
  <c r="AE1531" i="11"/>
  <c r="AE1532" i="11"/>
  <c r="AE1533" i="11"/>
  <c r="AE1534" i="11"/>
  <c r="AE1535" i="11"/>
  <c r="AE1536" i="11"/>
  <c r="AE1537" i="11"/>
  <c r="AE1540" i="11"/>
  <c r="AE1541" i="11"/>
  <c r="AE1542" i="11"/>
  <c r="AE1543" i="11"/>
  <c r="AE1544" i="11"/>
  <c r="AE1546" i="11"/>
  <c r="AE1547" i="11"/>
  <c r="AE1548" i="11"/>
  <c r="AE1549" i="11"/>
  <c r="AE1552" i="11"/>
  <c r="AE1553" i="11"/>
  <c r="AE1554" i="11"/>
  <c r="AE1555" i="11"/>
  <c r="AE1556" i="11"/>
  <c r="AE1557" i="11"/>
  <c r="AE1558" i="11"/>
  <c r="AE1559" i="11"/>
  <c r="AE1560" i="11"/>
  <c r="AE1561" i="11"/>
  <c r="AE1564" i="11"/>
  <c r="AE1565" i="11"/>
  <c r="AE1566" i="11"/>
  <c r="AE1567" i="11"/>
  <c r="AE1568" i="11"/>
  <c r="AE1569" i="11"/>
  <c r="AE1570" i="11"/>
  <c r="AE1571" i="11"/>
  <c r="AE1572" i="11"/>
  <c r="AE1573" i="11"/>
  <c r="AE1575" i="11"/>
  <c r="AE1576" i="11"/>
  <c r="AE1577" i="11"/>
  <c r="AE1578" i="11"/>
  <c r="AE1579" i="11"/>
  <c r="AE1580" i="11"/>
  <c r="AE1582" i="11"/>
  <c r="AE1583" i="11"/>
  <c r="AE1584" i="11"/>
  <c r="AE1585" i="11"/>
  <c r="AE1587" i="11"/>
  <c r="AE1588" i="11"/>
  <c r="AE1589" i="11"/>
  <c r="AE1590" i="11"/>
  <c r="AE1591" i="11"/>
  <c r="AE1592" i="11"/>
  <c r="AE1594" i="11"/>
  <c r="AE1595" i="11"/>
  <c r="AE1596" i="11"/>
  <c r="AE1597" i="11"/>
  <c r="AE1600" i="11"/>
  <c r="AE1601" i="11"/>
  <c r="AE1602" i="11"/>
  <c r="AE1603" i="11"/>
  <c r="AE1604" i="11"/>
  <c r="AE1606" i="11"/>
  <c r="AE1607" i="11"/>
  <c r="AE1608" i="11"/>
  <c r="AE1609" i="11"/>
  <c r="AE1612" i="11"/>
  <c r="AE1613" i="11"/>
  <c r="AE1614" i="11"/>
  <c r="AE1615" i="11"/>
  <c r="AE1616" i="11"/>
  <c r="AE1618" i="11"/>
  <c r="AE1619" i="11"/>
  <c r="AE1620" i="11"/>
  <c r="AE1621" i="11"/>
  <c r="AE1624" i="11"/>
  <c r="AE1625" i="11"/>
  <c r="AE1626" i="11"/>
  <c r="AE1627" i="11"/>
  <c r="AE1628" i="11"/>
  <c r="AE1630" i="11"/>
  <c r="AE1631" i="11"/>
  <c r="AE1632" i="11"/>
  <c r="AE1633" i="11"/>
  <c r="AE1635" i="11"/>
  <c r="AE1636" i="11"/>
  <c r="AE1637" i="11"/>
  <c r="AE1638" i="11"/>
  <c r="AE1639" i="11"/>
  <c r="AE1640" i="11"/>
  <c r="AE1641" i="11"/>
  <c r="AE1642" i="11"/>
  <c r="AE1643" i="11"/>
  <c r="AE1644" i="11"/>
  <c r="AE1645" i="11"/>
  <c r="AE1648" i="11"/>
  <c r="AE1649" i="11"/>
  <c r="AE1650" i="11"/>
  <c r="AE1651" i="11"/>
  <c r="AE1652" i="11"/>
  <c r="AE1653" i="11"/>
  <c r="AE1654" i="11"/>
  <c r="AE1655" i="11"/>
  <c r="AE1656" i="11"/>
  <c r="AE1657" i="11"/>
  <c r="AE1661" i="11"/>
  <c r="AE1662" i="11"/>
  <c r="AE1663" i="11"/>
  <c r="AE1664" i="11"/>
  <c r="AE1665" i="11"/>
  <c r="AE1666" i="11"/>
  <c r="AE1667" i="11"/>
  <c r="AE1668" i="11"/>
  <c r="AE1669" i="11"/>
  <c r="AE1672" i="11"/>
  <c r="AE1674" i="11"/>
  <c r="AE1675" i="11"/>
  <c r="AE1676" i="11"/>
  <c r="AE1677" i="11"/>
  <c r="AE1678" i="11"/>
  <c r="AE1679" i="11"/>
  <c r="AE1680" i="11"/>
  <c r="AE1681" i="11"/>
  <c r="AE1683" i="11"/>
  <c r="AE1684" i="11"/>
  <c r="AE1685" i="11"/>
  <c r="AE1686" i="11"/>
  <c r="AE1687" i="11"/>
  <c r="AE1688" i="11"/>
  <c r="AE1689" i="11"/>
  <c r="AE1690" i="11"/>
  <c r="AE1691" i="11"/>
  <c r="AE1692" i="11"/>
  <c r="AE1693" i="11"/>
  <c r="AE1695" i="11"/>
  <c r="AE1696" i="11"/>
  <c r="AE1697" i="11"/>
  <c r="AE1698" i="11"/>
  <c r="AE1699" i="11"/>
  <c r="AE1700" i="11"/>
  <c r="AE1702" i="11"/>
  <c r="AE1703" i="11"/>
  <c r="AE1704" i="11"/>
  <c r="AE1705" i="11"/>
  <c r="AE1708" i="11"/>
  <c r="AE1709" i="11"/>
  <c r="AE1710" i="11"/>
  <c r="AE1711" i="11"/>
  <c r="AE1712" i="11"/>
  <c r="AE1714" i="11"/>
  <c r="AE1715" i="11"/>
  <c r="AE1716" i="11"/>
  <c r="AE1717" i="11"/>
  <c r="AE1720" i="11"/>
  <c r="AE1721" i="11"/>
  <c r="AE1722" i="11"/>
  <c r="AE1723" i="11"/>
  <c r="AE1724" i="11"/>
  <c r="AE1726" i="11"/>
  <c r="AE1727" i="11"/>
  <c r="AE1728" i="11"/>
  <c r="AE1729" i="11"/>
  <c r="AE1731" i="11"/>
  <c r="AE1732" i="11"/>
  <c r="AE1733" i="11"/>
  <c r="AE1734" i="11"/>
  <c r="AE1735" i="11"/>
  <c r="AE1736" i="11"/>
  <c r="AE1737" i="11"/>
  <c r="AE1738" i="11"/>
  <c r="AE1739" i="11"/>
  <c r="AE1740" i="11"/>
  <c r="AE1741" i="11"/>
  <c r="AE1744" i="11"/>
  <c r="AE1745" i="11"/>
  <c r="AE1746" i="11"/>
  <c r="AE1747" i="11"/>
  <c r="AE1748" i="11"/>
  <c r="AE1749" i="11"/>
  <c r="AE1750" i="11"/>
  <c r="AE1751" i="11"/>
  <c r="AE1752" i="11"/>
  <c r="AE1753" i="11"/>
  <c r="AE1756" i="11"/>
  <c r="AE1757" i="11"/>
  <c r="AE1758" i="11"/>
  <c r="AE1759" i="11"/>
  <c r="AE1760" i="11"/>
  <c r="AE1761" i="11"/>
  <c r="AE1762" i="11"/>
  <c r="AE1763" i="11"/>
  <c r="AE1764" i="11"/>
  <c r="AE1765" i="11"/>
  <c r="AE1768" i="11"/>
  <c r="AE1769" i="11"/>
  <c r="AE1770" i="11"/>
  <c r="AE1771" i="11"/>
  <c r="AE1772" i="11"/>
  <c r="AE1774" i="11"/>
  <c r="AE1775" i="11"/>
  <c r="AE1776" i="11"/>
  <c r="AE1777" i="11"/>
  <c r="AE1780" i="11"/>
  <c r="AE1781" i="11"/>
  <c r="AE1782" i="11"/>
  <c r="AE1783" i="11"/>
  <c r="AE1784" i="11"/>
  <c r="AE1785" i="11"/>
  <c r="AE1786" i="11"/>
  <c r="AE1787" i="11"/>
  <c r="AE1788" i="11"/>
  <c r="AE1789" i="11"/>
  <c r="AE1792" i="11"/>
  <c r="AE1793" i="11"/>
  <c r="AE1794" i="11"/>
  <c r="AE1795" i="11"/>
  <c r="AE1796" i="11"/>
  <c r="AE1797" i="11"/>
  <c r="AE1798" i="11"/>
  <c r="AE1799" i="11"/>
  <c r="AE1800" i="11"/>
  <c r="AE1801" i="11"/>
  <c r="AE1803" i="11"/>
  <c r="AE1805" i="11"/>
  <c r="AE1806" i="11"/>
  <c r="AE1807" i="11"/>
  <c r="AE1808" i="11"/>
  <c r="AE1810" i="11"/>
  <c r="AE1811" i="11"/>
  <c r="AE1812" i="11"/>
  <c r="AE1813" i="11"/>
  <c r="AE1816" i="11"/>
  <c r="AE1818" i="11"/>
  <c r="AE1819" i="11"/>
  <c r="AE1820" i="11"/>
  <c r="AE1822" i="11"/>
  <c r="AE1823" i="11"/>
  <c r="AE1824" i="11"/>
  <c r="AE1825" i="11"/>
  <c r="AE1828" i="11"/>
  <c r="AE1829" i="11"/>
  <c r="AE1830" i="11"/>
  <c r="AE1831" i="11"/>
  <c r="AE1832" i="11"/>
  <c r="AE1834" i="11"/>
  <c r="AE1835" i="11"/>
  <c r="AE1836" i="11"/>
  <c r="AE1837" i="11"/>
  <c r="AE1839" i="11"/>
  <c r="AE1840" i="11"/>
  <c r="AE1841" i="11"/>
  <c r="AE1842" i="11"/>
  <c r="AE1843" i="11"/>
  <c r="AE1844" i="11"/>
  <c r="AE1845" i="11"/>
  <c r="AE1846" i="11"/>
  <c r="AE1847" i="11"/>
  <c r="AE1848" i="11"/>
  <c r="AE1849" i="11"/>
  <c r="AE1852" i="11"/>
  <c r="AE1853" i="11"/>
  <c r="AE1854" i="11"/>
  <c r="AE1855" i="11"/>
  <c r="AE1856" i="11"/>
  <c r="AE1857" i="11"/>
  <c r="AE1858" i="11"/>
  <c r="AE1859" i="11"/>
  <c r="AE1860" i="11"/>
  <c r="AE1861" i="11"/>
  <c r="AE1864" i="11"/>
  <c r="AE1865" i="11"/>
  <c r="AE1866" i="11"/>
  <c r="AE1867" i="11"/>
  <c r="AE1868" i="11"/>
  <c r="AE1870" i="11"/>
  <c r="AE1871" i="11"/>
  <c r="AE1872" i="11"/>
  <c r="AE1873" i="11"/>
  <c r="AE1876" i="11"/>
  <c r="AE1877" i="11"/>
  <c r="AE1878" i="11"/>
  <c r="AE1879" i="11"/>
  <c r="AE1880" i="11"/>
  <c r="AE1881" i="11"/>
  <c r="AE1882" i="11"/>
  <c r="AE1883" i="11"/>
  <c r="AE1884" i="11"/>
  <c r="AE1885" i="11"/>
  <c r="AE1888" i="11"/>
  <c r="AE1889" i="11"/>
  <c r="AE1890" i="11"/>
  <c r="AE1891" i="11"/>
  <c r="AE1892" i="11"/>
  <c r="AE1893" i="11"/>
  <c r="AE1894" i="11"/>
  <c r="AE1895" i="11"/>
  <c r="AE1896" i="11"/>
  <c r="AE1897" i="11"/>
  <c r="AE1899" i="11"/>
  <c r="AE1900" i="11"/>
  <c r="AE1901" i="11"/>
  <c r="AE1902" i="11"/>
  <c r="AE1903" i="11"/>
  <c r="AE1904" i="11"/>
  <c r="AE1905" i="11"/>
  <c r="AE1906" i="11"/>
  <c r="AE1907" i="11"/>
  <c r="AE1908" i="11"/>
  <c r="AE1909" i="11"/>
  <c r="AE1911" i="11"/>
  <c r="AE1912" i="11"/>
  <c r="AE1913" i="11"/>
  <c r="AE1914" i="11"/>
  <c r="AE1915" i="11"/>
  <c r="AE1916" i="11"/>
  <c r="AE1917" i="11"/>
  <c r="AE1918" i="11"/>
  <c r="AE1919" i="11"/>
  <c r="AE1920" i="11"/>
  <c r="AE1921" i="11"/>
  <c r="AE1923" i="11"/>
  <c r="AE1924" i="11"/>
  <c r="AE1925" i="11"/>
  <c r="AE1926" i="11"/>
  <c r="AE1927" i="11"/>
  <c r="AE1928" i="11"/>
  <c r="AE1930" i="11"/>
  <c r="AE1931" i="11"/>
  <c r="AE1932" i="11"/>
  <c r="AE1933" i="11"/>
  <c r="AE1936" i="11"/>
  <c r="AE1937" i="11"/>
  <c r="AE1938" i="11"/>
  <c r="AE1939" i="11"/>
  <c r="AE1940" i="11"/>
  <c r="AE1942" i="11"/>
  <c r="AE1943" i="11"/>
  <c r="AE1944" i="11"/>
  <c r="AE1945" i="11"/>
  <c r="AE1949" i="11"/>
  <c r="AE1950" i="11"/>
  <c r="AE1951" i="11"/>
  <c r="AE1952" i="11"/>
  <c r="AE1953" i="11"/>
  <c r="AE1954" i="11"/>
  <c r="AE1955" i="11"/>
  <c r="AE1956" i="11"/>
  <c r="AE1957" i="11"/>
  <c r="AE1960" i="11"/>
  <c r="AE1962" i="11"/>
  <c r="AE1963" i="11"/>
  <c r="AE1964" i="11"/>
  <c r="AE1965" i="11"/>
  <c r="AE1966" i="11"/>
  <c r="AE1967" i="11"/>
  <c r="AE1968" i="11"/>
  <c r="AE1969" i="11"/>
  <c r="AE1972" i="11"/>
  <c r="AE1973" i="11"/>
  <c r="AE1974" i="11"/>
  <c r="AE1975" i="11"/>
  <c r="AE1976" i="11"/>
  <c r="AE1978" i="11"/>
  <c r="AE1979" i="11"/>
  <c r="AE1980" i="11"/>
  <c r="AE1981" i="11"/>
  <c r="AE1984" i="11"/>
  <c r="AE1985" i="11"/>
  <c r="AE1986" i="11"/>
  <c r="AE1987" i="11"/>
  <c r="AE1988" i="11"/>
  <c r="AE1989" i="11"/>
  <c r="AE1990" i="11"/>
  <c r="AE1991" i="11"/>
  <c r="AE1992" i="11"/>
  <c r="AE1993" i="11"/>
  <c r="AE1996" i="11"/>
  <c r="AE1997" i="11"/>
  <c r="AE1998" i="11"/>
  <c r="AE1999" i="11"/>
  <c r="AE2000" i="11"/>
  <c r="AE2001" i="11"/>
  <c r="AE2002" i="11"/>
  <c r="AE2003" i="11"/>
  <c r="AE2004" i="11"/>
  <c r="AE2005" i="11"/>
  <c r="AE2007" i="11"/>
  <c r="AE2008" i="11"/>
  <c r="AE2009" i="11"/>
  <c r="AE2010" i="11"/>
  <c r="AE2011" i="11"/>
  <c r="AE2012" i="11"/>
  <c r="AE2014" i="11"/>
  <c r="AE2015" i="11"/>
  <c r="AE2016" i="11"/>
  <c r="AE2017" i="11"/>
  <c r="AE2019" i="11"/>
  <c r="AE2020" i="11"/>
  <c r="AE2021" i="11"/>
  <c r="AE2022" i="11"/>
  <c r="AE2023" i="11"/>
  <c r="AE2024" i="11"/>
  <c r="AE2026" i="11"/>
  <c r="AE2027" i="11"/>
  <c r="AE2028" i="11"/>
  <c r="AE2029" i="11"/>
  <c r="AE2032" i="11"/>
  <c r="AE2033" i="11"/>
  <c r="AE2034" i="11"/>
  <c r="AE2035" i="11"/>
  <c r="AE2036" i="11"/>
  <c r="AE2038" i="11"/>
  <c r="AE2039" i="11"/>
  <c r="AE2040" i="11"/>
  <c r="AE2041" i="11"/>
  <c r="AE2044" i="11"/>
  <c r="AE2045" i="11"/>
  <c r="AE2046" i="11"/>
  <c r="AE2047" i="11"/>
  <c r="AE2048" i="11"/>
  <c r="AE2050" i="11"/>
  <c r="AE2051" i="11"/>
  <c r="AE2052" i="11"/>
  <c r="AE2053" i="11"/>
  <c r="AE2056" i="11"/>
  <c r="AE2057" i="11"/>
  <c r="AE2058" i="11"/>
  <c r="AE2059" i="11"/>
  <c r="AE2060" i="11"/>
  <c r="AE2062" i="11"/>
  <c r="AE2063" i="11"/>
  <c r="AE2064" i="11"/>
  <c r="AE2065" i="11"/>
  <c r="AE2067" i="11"/>
  <c r="AE2068" i="11"/>
  <c r="AE2069" i="11"/>
  <c r="AE2070" i="11"/>
  <c r="AE2071" i="11"/>
  <c r="AE2072" i="11"/>
  <c r="AE2073" i="11"/>
  <c r="AE2074" i="11"/>
  <c r="AE2075" i="11"/>
  <c r="AE2076" i="11"/>
  <c r="AE2077" i="11"/>
  <c r="AE2080" i="11"/>
  <c r="AE2081" i="11"/>
  <c r="AE2082" i="11"/>
  <c r="AE2083" i="11"/>
  <c r="AE2084" i="11"/>
  <c r="AE2085" i="11"/>
  <c r="AE2086" i="11"/>
  <c r="AE2087" i="11"/>
  <c r="AE2088" i="11"/>
  <c r="AE2089" i="11"/>
  <c r="AE2093" i="11"/>
  <c r="AE2094" i="11"/>
  <c r="AE2095" i="11"/>
  <c r="AE2096" i="11"/>
  <c r="AE2097" i="11"/>
  <c r="AE2098" i="11"/>
  <c r="AE2099" i="11"/>
  <c r="AE2100" i="11"/>
  <c r="AE2101" i="11"/>
  <c r="AE2104" i="11"/>
  <c r="AE2106" i="11"/>
  <c r="AE2107" i="11"/>
  <c r="AE2108" i="11"/>
  <c r="AE2109" i="11"/>
  <c r="AE2110" i="11"/>
  <c r="AE2111" i="11"/>
  <c r="AE2112" i="11"/>
  <c r="AE2113" i="11"/>
  <c r="AE2115" i="11"/>
  <c r="AE2116" i="11"/>
  <c r="AE2117" i="11"/>
  <c r="AE2118" i="11"/>
  <c r="AE2119" i="11"/>
  <c r="AE2120" i="11"/>
  <c r="AE2121" i="11"/>
  <c r="AE2122" i="11"/>
  <c r="AE2123" i="11"/>
  <c r="AE2124" i="11"/>
  <c r="AE2125" i="11"/>
  <c r="AE2127" i="11"/>
  <c r="AE2128" i="11"/>
  <c r="AE2129" i="11"/>
  <c r="AE2130" i="11"/>
  <c r="AE2131" i="11"/>
  <c r="AE2132" i="11"/>
  <c r="AE2134" i="11"/>
  <c r="AE2135" i="11"/>
  <c r="AE2136" i="11"/>
  <c r="AE2137" i="11"/>
  <c r="AE2140" i="11"/>
  <c r="AE2141" i="11"/>
  <c r="AE2142" i="11"/>
  <c r="AE2143" i="11"/>
  <c r="AE2144" i="11"/>
  <c r="AE2146" i="11"/>
  <c r="AE2147" i="11"/>
  <c r="AE2148" i="11"/>
  <c r="AE2149" i="11"/>
  <c r="AE2152" i="11"/>
  <c r="AE2153" i="11"/>
  <c r="AE2154" i="11"/>
  <c r="AE2155" i="11"/>
  <c r="AE2156" i="11"/>
  <c r="AE2158" i="11"/>
  <c r="AE2159" i="11"/>
  <c r="AE2160" i="11"/>
  <c r="AE2161" i="11"/>
  <c r="AE2163" i="11"/>
  <c r="AE2164" i="11"/>
  <c r="AE2165" i="11"/>
  <c r="AE2166" i="11"/>
  <c r="AE2167" i="11"/>
  <c r="AE2168" i="11"/>
  <c r="AE2169" i="11"/>
  <c r="AE2170" i="11"/>
  <c r="AE2171" i="11"/>
  <c r="AE2172" i="11"/>
  <c r="AE2173" i="11"/>
  <c r="AE2176" i="11"/>
  <c r="AE2177" i="11"/>
  <c r="AE2178" i="11"/>
  <c r="AE2179" i="11"/>
  <c r="AE2180" i="11"/>
  <c r="AE2181" i="11"/>
  <c r="AE2182" i="11"/>
  <c r="AE2183" i="11"/>
  <c r="AE2184" i="11"/>
  <c r="AE2185" i="11"/>
  <c r="AE2188" i="11"/>
  <c r="AE2189" i="11"/>
  <c r="AE2190" i="11"/>
  <c r="AE2191" i="11"/>
  <c r="AE2192" i="11"/>
  <c r="AE2193" i="11"/>
  <c r="AE2194" i="11"/>
  <c r="AE2195" i="11"/>
  <c r="AE2196" i="11"/>
  <c r="AE2197" i="11"/>
  <c r="AE2200" i="11"/>
  <c r="AE2201" i="11"/>
  <c r="AE2202" i="11"/>
  <c r="AE2203" i="11"/>
  <c r="AE2204" i="11"/>
  <c r="AE2206" i="11"/>
  <c r="AE2207" i="11"/>
  <c r="AE2208" i="11"/>
  <c r="AE2209" i="11"/>
  <c r="AE2212" i="11"/>
  <c r="AE2213" i="11"/>
  <c r="AE2214" i="11"/>
  <c r="AE2215" i="11"/>
  <c r="AE2216" i="11"/>
  <c r="AE2217" i="11"/>
  <c r="AE2218" i="11"/>
  <c r="AE2219" i="11"/>
  <c r="AE2220" i="11"/>
  <c r="AE2221" i="11"/>
  <c r="AE2224" i="11"/>
  <c r="AE2225" i="11"/>
  <c r="AE2226" i="11"/>
  <c r="AE2227" i="11"/>
  <c r="AE2228" i="11"/>
  <c r="AE2229" i="11"/>
  <c r="AE2230" i="11"/>
  <c r="AE2231" i="11"/>
  <c r="AE2232" i="11"/>
  <c r="AE2233" i="11"/>
  <c r="AE2235" i="11"/>
  <c r="AE2237" i="11"/>
  <c r="AE2238" i="11"/>
  <c r="AE2239" i="11"/>
  <c r="AE2240" i="11"/>
  <c r="AE2242" i="11"/>
  <c r="AE2243" i="11"/>
  <c r="AE2244" i="11"/>
  <c r="AE2245" i="11"/>
  <c r="AE2248" i="11"/>
  <c r="AE2250" i="11"/>
  <c r="AE2251" i="11"/>
  <c r="AE2252" i="11"/>
  <c r="AE2254" i="11"/>
  <c r="AE2255" i="11"/>
  <c r="AE2256" i="11"/>
  <c r="AE2257" i="11"/>
  <c r="AE2260" i="11"/>
  <c r="AE2261" i="11"/>
  <c r="AE2262" i="11"/>
  <c r="AE2263" i="11"/>
  <c r="AE2264" i="11"/>
  <c r="AE2266" i="11"/>
  <c r="AE2267" i="11"/>
  <c r="AE2268" i="11"/>
  <c r="AE2269" i="11"/>
  <c r="AE2271" i="11"/>
  <c r="AE2272" i="11"/>
  <c r="AE2273" i="11"/>
  <c r="AE2274" i="11"/>
  <c r="AE2275" i="11"/>
  <c r="AE2276" i="11"/>
  <c r="AE2277" i="11"/>
  <c r="AE2278" i="11"/>
  <c r="AE2279" i="11"/>
  <c r="AE2280" i="11"/>
  <c r="AE2281" i="11"/>
  <c r="AE2284" i="11"/>
  <c r="AE2285" i="11"/>
  <c r="AE2286" i="11"/>
  <c r="AE2287" i="11"/>
  <c r="AE2288" i="11"/>
  <c r="AE2289" i="11"/>
  <c r="AE2290" i="11"/>
  <c r="AE2291" i="11"/>
  <c r="AE2292" i="11"/>
  <c r="AE2293" i="11"/>
  <c r="AE2296" i="11"/>
  <c r="AE2297" i="11"/>
  <c r="AE2298" i="11"/>
  <c r="AE2299" i="11"/>
  <c r="AE2300" i="11"/>
  <c r="AE2302" i="11"/>
  <c r="AE2303" i="11"/>
  <c r="AE2304" i="11"/>
  <c r="AE2305" i="11"/>
  <c r="AE2308" i="11"/>
  <c r="AE2309" i="11"/>
  <c r="AE2310" i="11"/>
  <c r="AE2311" i="11"/>
  <c r="AE2312" i="11"/>
  <c r="AE2313" i="11"/>
  <c r="AE2314" i="11"/>
  <c r="AE2315" i="11"/>
  <c r="AE2316" i="11"/>
  <c r="AE2317" i="11"/>
  <c r="AE2320" i="11"/>
  <c r="AE2321" i="11"/>
  <c r="AE2322" i="11"/>
  <c r="AE2323" i="11"/>
  <c r="AE2324" i="11"/>
  <c r="AE2325" i="11"/>
  <c r="AE2326" i="11"/>
  <c r="AE2327" i="11"/>
  <c r="AE2328" i="11"/>
  <c r="AE2329" i="11"/>
  <c r="AE2331" i="11"/>
  <c r="AE2332" i="11"/>
  <c r="AE2333" i="11"/>
  <c r="AE2334" i="11"/>
  <c r="AE2335" i="11"/>
  <c r="AE2336" i="11"/>
  <c r="AE2337" i="11"/>
  <c r="AE2338" i="11"/>
  <c r="AE2339" i="11"/>
  <c r="AE2340" i="11"/>
  <c r="AE2341" i="11"/>
  <c r="AE2343" i="11"/>
  <c r="AE2344" i="11"/>
  <c r="AE2345" i="11"/>
  <c r="AE2346" i="11"/>
  <c r="AE2347" i="11"/>
  <c r="AE2348" i="11"/>
  <c r="AE2349" i="11"/>
  <c r="AE2350" i="11"/>
  <c r="AE2351" i="11"/>
  <c r="AE2352" i="11"/>
  <c r="AE2353" i="11"/>
  <c r="AE2355" i="11"/>
  <c r="AE2356" i="11"/>
  <c r="AE2357" i="11"/>
  <c r="AE2358" i="11"/>
  <c r="AE2359" i="11"/>
  <c r="AE2360" i="11"/>
  <c r="AE2362" i="11"/>
  <c r="AE2363" i="11"/>
  <c r="AE2364" i="11"/>
  <c r="AE2365" i="11"/>
  <c r="AE2368" i="11"/>
  <c r="AE2369" i="11"/>
  <c r="AE2370" i="11"/>
  <c r="AE2371" i="11"/>
  <c r="AE2372" i="11"/>
  <c r="AE2374" i="11"/>
  <c r="AE2375" i="11"/>
  <c r="AE2376" i="11"/>
  <c r="AE2377" i="11"/>
  <c r="AE2381" i="11"/>
  <c r="AE2382" i="11"/>
  <c r="AE2383" i="11"/>
  <c r="AE2384" i="11"/>
  <c r="AE2385" i="11"/>
  <c r="AE2386" i="11"/>
  <c r="AE2387" i="11"/>
  <c r="AE2388" i="11"/>
  <c r="AE2389" i="11"/>
  <c r="AE2392" i="11"/>
  <c r="AE2394" i="11"/>
  <c r="AE2395" i="11"/>
  <c r="AE2396" i="11"/>
  <c r="AE2397" i="11"/>
  <c r="AE2398" i="11"/>
  <c r="AE2399" i="11"/>
  <c r="AE2400" i="11"/>
  <c r="AE2401" i="11"/>
  <c r="AE2404" i="11"/>
  <c r="AE2405" i="11"/>
  <c r="AE2406" i="11"/>
  <c r="AE2407" i="11"/>
  <c r="AE2408" i="11"/>
  <c r="AE2410" i="11"/>
  <c r="AE2411" i="11"/>
  <c r="AE2412" i="11"/>
  <c r="AE2413" i="11"/>
  <c r="AE2416" i="11"/>
  <c r="AE2417" i="11"/>
  <c r="AE2418" i="11"/>
  <c r="AE2419" i="11"/>
  <c r="AE2420" i="11"/>
  <c r="AE2421" i="11"/>
  <c r="AE2422" i="11"/>
  <c r="AE2423" i="11"/>
  <c r="AE2424" i="11"/>
  <c r="AE2425" i="11"/>
  <c r="AE2428" i="11"/>
  <c r="AE2429" i="11"/>
  <c r="AE2430" i="11"/>
  <c r="AE2431" i="11"/>
  <c r="AE2432" i="11"/>
  <c r="AE2433" i="11"/>
  <c r="AE2434" i="11"/>
  <c r="AE2435" i="11"/>
  <c r="AE2436" i="11"/>
  <c r="AE2437" i="11"/>
  <c r="AE2439" i="11"/>
  <c r="AE2440" i="11"/>
  <c r="AE2441" i="11"/>
  <c r="AE2442" i="11"/>
  <c r="AE2443" i="11"/>
  <c r="AE2444" i="11"/>
  <c r="AE2446" i="11"/>
  <c r="AE2447" i="11"/>
  <c r="AE2448" i="11"/>
  <c r="AE2449" i="11"/>
  <c r="AE2451" i="11"/>
  <c r="AE2452" i="11"/>
  <c r="AE2453" i="11"/>
  <c r="AE2454" i="11"/>
  <c r="AE2455" i="11"/>
  <c r="AE2456" i="11"/>
  <c r="AE2458" i="11"/>
  <c r="AE2459" i="11"/>
  <c r="AE2460" i="11"/>
  <c r="AE2461" i="11"/>
  <c r="AE2464" i="11"/>
  <c r="AE2465" i="11"/>
  <c r="AE2466" i="11"/>
  <c r="AE2467" i="11"/>
  <c r="AE2468" i="11"/>
  <c r="AE2470" i="11"/>
  <c r="AE2471" i="11"/>
  <c r="AE2472" i="11"/>
  <c r="AE2473" i="11"/>
  <c r="AE2476" i="11"/>
  <c r="AE2477" i="11"/>
  <c r="AE2478" i="11"/>
  <c r="AE2479" i="11"/>
  <c r="AE2480" i="11"/>
  <c r="AE2482" i="11"/>
  <c r="AE2483" i="11"/>
  <c r="AE2484" i="11"/>
  <c r="AE2485" i="11"/>
  <c r="AE2488" i="11"/>
  <c r="AE2489" i="11"/>
  <c r="AE2490" i="11"/>
  <c r="AE2491" i="11"/>
  <c r="AE2492" i="11"/>
  <c r="AE2494" i="11"/>
  <c r="AE2495" i="11"/>
  <c r="AE2496" i="11"/>
  <c r="AE2497" i="11"/>
  <c r="AE2499" i="11"/>
  <c r="AE2500" i="11"/>
  <c r="AE2501" i="11"/>
  <c r="AE2502" i="11"/>
  <c r="AE2503" i="11"/>
  <c r="AE2504" i="11"/>
  <c r="AE2505" i="11"/>
  <c r="AE2506" i="11"/>
  <c r="AE2507" i="11"/>
  <c r="AE2508" i="11"/>
  <c r="AE2509" i="11"/>
  <c r="AE2512" i="11"/>
  <c r="AE2513" i="11"/>
  <c r="AE2514" i="11"/>
  <c r="AE2515" i="11"/>
  <c r="AE2516" i="11"/>
  <c r="AE2517" i="11"/>
  <c r="AE2518" i="11"/>
  <c r="AE2519" i="11"/>
  <c r="AE2520" i="11"/>
  <c r="AE2521" i="11"/>
  <c r="AE2525" i="11"/>
  <c r="AE2526" i="11"/>
  <c r="AE2527" i="11"/>
  <c r="AE2528" i="11"/>
  <c r="AE2529" i="11"/>
  <c r="AE2530" i="11"/>
  <c r="AE2531" i="11"/>
  <c r="AE2532" i="11"/>
  <c r="AE2533" i="11"/>
  <c r="AE2536" i="11"/>
  <c r="AE2538" i="11"/>
  <c r="AE2539" i="11"/>
  <c r="AE2540" i="11"/>
  <c r="AE2541" i="11"/>
  <c r="AE2542" i="11"/>
  <c r="AE2543" i="11"/>
  <c r="AE2544" i="11"/>
  <c r="AE2545" i="11"/>
  <c r="AE2547" i="11"/>
  <c r="AE2548" i="11"/>
  <c r="AE2549" i="11"/>
  <c r="AE2550" i="11"/>
  <c r="AE2551" i="11"/>
  <c r="AE2552" i="11"/>
  <c r="AE2553" i="11"/>
  <c r="AE2554" i="11"/>
  <c r="AE2555" i="11"/>
  <c r="AE2556" i="11"/>
  <c r="AE2557" i="11"/>
  <c r="AE2559" i="11"/>
  <c r="AE2560" i="11"/>
  <c r="AE2561" i="11"/>
  <c r="AE2562" i="11"/>
  <c r="AE2563" i="11"/>
  <c r="AE2564" i="11"/>
  <c r="AE2566" i="11"/>
  <c r="AE2567" i="11"/>
  <c r="AE2568" i="11"/>
  <c r="AE2569" i="11"/>
  <c r="AE2572" i="11"/>
  <c r="AE2573" i="11"/>
  <c r="AE2574" i="11"/>
  <c r="AE2575" i="11"/>
  <c r="AE2576" i="11"/>
  <c r="AE2578" i="11"/>
  <c r="AE2579" i="11"/>
  <c r="AE2580" i="11"/>
  <c r="AE2581" i="11"/>
  <c r="AE2584" i="11"/>
  <c r="AE2585" i="11"/>
  <c r="AE2586" i="11"/>
  <c r="AE2587" i="11"/>
  <c r="AE2588" i="11"/>
  <c r="AE2590" i="11"/>
  <c r="AE2591" i="11"/>
  <c r="AE2592" i="11"/>
  <c r="AE2593" i="11"/>
  <c r="AE2595" i="11"/>
  <c r="AE2596" i="11"/>
  <c r="AE2597" i="11"/>
  <c r="AE2598" i="11"/>
  <c r="AE2599" i="11"/>
  <c r="AE2600" i="11"/>
  <c r="AE2601" i="11"/>
  <c r="AE2602" i="11"/>
  <c r="AE2603" i="11"/>
  <c r="AE2604" i="11"/>
  <c r="AE2605" i="11"/>
  <c r="AE2608" i="11"/>
  <c r="AE2609" i="11"/>
  <c r="AE2610" i="11"/>
  <c r="AE2611" i="11"/>
  <c r="AE2612" i="11"/>
  <c r="AE2613" i="11"/>
  <c r="AE2614" i="11"/>
  <c r="AE2615" i="11"/>
  <c r="AE2616" i="11"/>
  <c r="AE2617" i="11"/>
  <c r="AE2620" i="11"/>
  <c r="AE2621" i="11"/>
  <c r="AE2622" i="11"/>
  <c r="AE2623" i="11"/>
  <c r="AE2624" i="11"/>
  <c r="AE2625" i="11"/>
  <c r="AE2626" i="11"/>
  <c r="AE2627" i="11"/>
  <c r="AE2628" i="11"/>
  <c r="AE2629" i="11"/>
  <c r="AE2632" i="11"/>
  <c r="AE2633" i="11"/>
  <c r="AE2634" i="11"/>
  <c r="AE2635" i="11"/>
  <c r="AE2636" i="11"/>
  <c r="AE2638" i="11"/>
  <c r="AE2639" i="11"/>
  <c r="AE2640" i="11"/>
  <c r="AE2641" i="11"/>
  <c r="AE2644" i="11"/>
  <c r="AE2645" i="11"/>
  <c r="AE2646" i="11"/>
  <c r="AE2647" i="11"/>
  <c r="AE2648" i="11"/>
  <c r="AE2649" i="11"/>
  <c r="AE2650" i="11"/>
  <c r="AE2651" i="11"/>
  <c r="AE2652" i="11"/>
  <c r="AE2653" i="11"/>
  <c r="AE2656" i="11"/>
  <c r="AE2657" i="11"/>
  <c r="AE2658" i="11"/>
  <c r="AE2659" i="11"/>
  <c r="AE2660" i="11"/>
  <c r="AE2661" i="11"/>
  <c r="AE2662" i="11"/>
  <c r="AE2663" i="11"/>
  <c r="AE2664" i="11"/>
  <c r="AE2665" i="11"/>
  <c r="AE2667" i="11"/>
  <c r="AE2669" i="11"/>
  <c r="AE2670" i="11"/>
  <c r="AE2671" i="11"/>
  <c r="AE2672" i="11"/>
  <c r="AE2674" i="11"/>
  <c r="AE2675" i="11"/>
  <c r="AE2676" i="11"/>
  <c r="AE2677" i="11"/>
  <c r="AE2680" i="11"/>
  <c r="AE2682" i="11"/>
  <c r="AE2683" i="11"/>
  <c r="AE2684" i="11"/>
  <c r="AE2686" i="11"/>
  <c r="AE2687" i="11"/>
  <c r="AE2688" i="11"/>
  <c r="AE2689" i="11"/>
  <c r="AE2692" i="11"/>
  <c r="AE2693" i="11"/>
  <c r="AE2694" i="11"/>
  <c r="AE2695" i="11"/>
  <c r="AE2696" i="11"/>
  <c r="AE2698" i="11"/>
  <c r="AE2699" i="11"/>
  <c r="AE2700" i="11"/>
  <c r="AE2701" i="11"/>
  <c r="AE2703" i="11"/>
  <c r="AE2704" i="11"/>
  <c r="AE2705" i="11"/>
  <c r="AE2706" i="11"/>
  <c r="AE2707" i="11"/>
  <c r="AE2708" i="11"/>
  <c r="AE2709" i="11"/>
  <c r="AE2710" i="11"/>
  <c r="AE2711" i="11"/>
  <c r="AE2712" i="11"/>
  <c r="AE2713" i="11"/>
  <c r="AE2716" i="11"/>
  <c r="AE2717" i="11"/>
  <c r="AE2718" i="11"/>
  <c r="AE2719" i="11"/>
  <c r="AE2720" i="11"/>
  <c r="AE2721" i="11"/>
  <c r="AE2722" i="11"/>
  <c r="AE2723" i="11"/>
  <c r="AE2724" i="11"/>
  <c r="AE2725" i="11"/>
  <c r="AE2728" i="11"/>
  <c r="AE2729" i="11"/>
  <c r="AE2730" i="11"/>
  <c r="AE2731" i="11"/>
  <c r="AE2732" i="11"/>
  <c r="AE2734" i="11"/>
  <c r="AE2735" i="11"/>
  <c r="AE2736" i="11"/>
  <c r="AE2737" i="11"/>
  <c r="AE2740" i="11"/>
  <c r="AE2741" i="11"/>
  <c r="AE2742" i="11"/>
  <c r="AE2743" i="11"/>
  <c r="AE2744" i="11"/>
  <c r="AE2745" i="11"/>
  <c r="AE2746" i="11"/>
  <c r="AE2747" i="11"/>
  <c r="AE2748" i="11"/>
  <c r="AE2749" i="11"/>
  <c r="AE2752" i="11"/>
  <c r="AE2753" i="11"/>
  <c r="AE2754" i="11"/>
  <c r="AE2755" i="11"/>
  <c r="AE2756" i="11"/>
  <c r="AE2757" i="11"/>
  <c r="AE2758" i="11"/>
  <c r="AE2759" i="11"/>
  <c r="AE2760" i="11"/>
  <c r="AE2761" i="11"/>
  <c r="AE2763" i="11"/>
  <c r="AE2764" i="11"/>
  <c r="AE2765" i="11"/>
  <c r="AE2766" i="11"/>
  <c r="AE2767" i="11"/>
  <c r="AE2768" i="11"/>
  <c r="AE2769" i="11"/>
  <c r="AE2770" i="11"/>
  <c r="AE2771" i="11"/>
  <c r="AE2772" i="11"/>
  <c r="AE2773" i="11"/>
  <c r="AE2775" i="11"/>
  <c r="AE2776" i="11"/>
  <c r="AE2777" i="11"/>
  <c r="AE2778" i="11"/>
  <c r="AE2779" i="11"/>
  <c r="AE2780" i="11"/>
  <c r="AE2781" i="11"/>
  <c r="AE2782" i="11"/>
  <c r="AE2783" i="11"/>
  <c r="AE2784" i="11"/>
  <c r="AE2785" i="11"/>
  <c r="AE2787" i="11"/>
  <c r="AE2788" i="11"/>
  <c r="AE2789" i="11"/>
  <c r="AE2790" i="11"/>
  <c r="AE2791" i="11"/>
  <c r="AE2792" i="11"/>
  <c r="AE2794" i="11"/>
  <c r="AE2795" i="11"/>
  <c r="AE2796" i="11"/>
  <c r="AE2797" i="11"/>
  <c r="AE2800" i="11"/>
  <c r="AE2801" i="11"/>
  <c r="AE2802" i="11"/>
  <c r="AE2803" i="11"/>
  <c r="AE2804" i="11"/>
  <c r="AE2806" i="11"/>
  <c r="AE2807" i="11"/>
  <c r="AE2808" i="11"/>
  <c r="AE2809" i="11"/>
  <c r="AE2813" i="11"/>
  <c r="AE2814" i="11"/>
  <c r="AE2815" i="11"/>
  <c r="AE2816" i="11"/>
  <c r="AE2817" i="11"/>
  <c r="AE2818" i="11"/>
  <c r="AE2819" i="11"/>
  <c r="AE2820" i="11"/>
  <c r="AE2821" i="11"/>
  <c r="AE2824" i="11"/>
  <c r="AE2826" i="11"/>
  <c r="AE2827" i="11"/>
  <c r="AE2828" i="11"/>
  <c r="AE2829" i="11"/>
  <c r="AE2830" i="11"/>
  <c r="AE2831" i="11"/>
  <c r="AE2832" i="11"/>
  <c r="AE2833" i="11"/>
  <c r="AE2836" i="11"/>
  <c r="AE2837" i="11"/>
  <c r="AE2838" i="11"/>
  <c r="AE2839" i="11"/>
  <c r="AE2840" i="11"/>
  <c r="AE2842" i="11"/>
  <c r="AE2843" i="11"/>
  <c r="AE2844" i="11"/>
  <c r="AE2845" i="11"/>
  <c r="AE2848" i="11"/>
  <c r="AE2849" i="11"/>
  <c r="AE2850" i="11"/>
  <c r="AE2851" i="11"/>
  <c r="AE2852" i="11"/>
  <c r="AE2853" i="11"/>
  <c r="AE2854" i="11"/>
  <c r="AE2855" i="11"/>
  <c r="AE2856" i="11"/>
  <c r="AE2857" i="11"/>
  <c r="AE2860" i="11"/>
  <c r="AE2861" i="11"/>
  <c r="AE2862" i="11"/>
  <c r="AE2863" i="11"/>
  <c r="AE2864" i="11"/>
  <c r="AE2865" i="11"/>
  <c r="AE2866" i="11"/>
  <c r="AE2867" i="11"/>
  <c r="AE2868" i="11"/>
  <c r="AE2869" i="11"/>
  <c r="AE2871" i="11"/>
  <c r="AE2872" i="11"/>
  <c r="AE2873" i="11"/>
  <c r="AE2874" i="11"/>
  <c r="AE2875" i="11"/>
  <c r="AE2876" i="11"/>
  <c r="AE2878" i="11"/>
  <c r="AE2879" i="11"/>
  <c r="AE2880" i="11"/>
  <c r="AE2881" i="11"/>
  <c r="AE2883" i="11"/>
  <c r="AE2884" i="11"/>
  <c r="AE2885" i="11"/>
  <c r="AE2886" i="11"/>
  <c r="AE2887" i="11"/>
  <c r="AE2888" i="11"/>
  <c r="AE2890" i="11"/>
  <c r="AE2891" i="11"/>
  <c r="AE2892" i="11"/>
  <c r="AE2893" i="11"/>
  <c r="AE2896" i="11"/>
  <c r="AE2897" i="11"/>
  <c r="AE2898" i="11"/>
  <c r="AE2899" i="11"/>
  <c r="AE2900" i="11"/>
  <c r="AE2902" i="11"/>
  <c r="AE2903" i="11"/>
  <c r="AE2904" i="11"/>
  <c r="AE2905" i="11"/>
  <c r="AE2908" i="11"/>
  <c r="AE2909" i="11"/>
  <c r="AE2910" i="11"/>
  <c r="AE2911" i="11"/>
  <c r="AE2912" i="11"/>
  <c r="AE2914" i="11"/>
  <c r="AE2915" i="11"/>
  <c r="AE2916" i="11"/>
  <c r="AE2917" i="11"/>
  <c r="AE2920" i="11"/>
  <c r="AE2921" i="11"/>
  <c r="AE2922" i="11"/>
  <c r="AE2923" i="11"/>
  <c r="AE2924" i="11"/>
  <c r="AE2926" i="11"/>
  <c r="AE2927" i="11"/>
  <c r="AE2928" i="11"/>
  <c r="AE2929" i="11"/>
  <c r="AE2931" i="11"/>
  <c r="AE2932" i="11"/>
  <c r="AE2933" i="11"/>
  <c r="AE2934" i="11"/>
  <c r="AE2935" i="11"/>
  <c r="AE2936" i="11"/>
  <c r="AE2937" i="11"/>
  <c r="AE2938" i="11"/>
  <c r="AE2939" i="11"/>
  <c r="AE2940" i="11"/>
  <c r="AE2941" i="11"/>
  <c r="AE2944" i="11"/>
  <c r="AE2945" i="11"/>
  <c r="AE2946" i="11"/>
  <c r="AE2947" i="11"/>
  <c r="AE2948" i="11"/>
  <c r="AE2949" i="11"/>
  <c r="AE2950" i="11"/>
  <c r="AE2951" i="11"/>
  <c r="AE2952" i="11"/>
  <c r="AE2953" i="11"/>
  <c r="AE2957" i="11"/>
  <c r="AE2958" i="11"/>
  <c r="AE2959" i="11"/>
  <c r="AE2960" i="11"/>
  <c r="AE2961" i="11"/>
  <c r="AE2962" i="11"/>
  <c r="AE2963" i="11"/>
  <c r="AE2964" i="11"/>
  <c r="AE2965" i="11"/>
  <c r="AE2968" i="11"/>
  <c r="AE2970" i="11"/>
  <c r="AE2971" i="11"/>
  <c r="AE2972" i="11"/>
  <c r="AE2973" i="11"/>
  <c r="AE2974" i="11"/>
  <c r="AE2975" i="11"/>
  <c r="AE2976" i="11"/>
  <c r="AE2977" i="11"/>
  <c r="AE2979" i="11"/>
  <c r="AE2980" i="11"/>
  <c r="AE2981" i="11"/>
  <c r="AE2982" i="11"/>
  <c r="AE2983" i="11"/>
  <c r="AE2984" i="11"/>
  <c r="AE2985" i="11"/>
  <c r="AE2986" i="11"/>
  <c r="AE2987" i="11"/>
  <c r="AE2988" i="11"/>
  <c r="AE2989" i="11"/>
  <c r="AE2991" i="11"/>
  <c r="AE2992" i="11"/>
  <c r="AE2993" i="11"/>
  <c r="AE2994" i="11"/>
  <c r="AE2995" i="11"/>
  <c r="AE2996" i="11"/>
  <c r="AE2998" i="11"/>
  <c r="AE2999" i="11"/>
  <c r="AE3000" i="11"/>
  <c r="AE3001" i="11"/>
  <c r="AE3004" i="11"/>
  <c r="AE3005" i="11"/>
  <c r="AE3006" i="11"/>
  <c r="AE3007" i="11"/>
  <c r="AE3010" i="11"/>
  <c r="AE3011" i="11"/>
  <c r="AE3012" i="11"/>
  <c r="AE3013" i="11"/>
  <c r="AE3015" i="11"/>
  <c r="AE3016" i="11"/>
  <c r="AE3017" i="11"/>
  <c r="AE3018" i="11"/>
  <c r="AE3019" i="11"/>
  <c r="AE3021" i="11"/>
  <c r="AE3022" i="11"/>
  <c r="AE3023" i="11"/>
  <c r="AE3024" i="11"/>
  <c r="AE3025" i="11"/>
  <c r="AE3028" i="11"/>
  <c r="AE3029" i="11"/>
  <c r="AE3030" i="11"/>
  <c r="AE3031" i="11"/>
  <c r="AE3034" i="11"/>
  <c r="AE3035" i="11"/>
  <c r="AE3036" i="11"/>
  <c r="AE3037" i="11"/>
  <c r="AE3040" i="11"/>
  <c r="AE3041" i="11"/>
  <c r="AE3042" i="11"/>
  <c r="AE3043" i="11"/>
  <c r="AE3045" i="11"/>
  <c r="AE3046" i="11"/>
  <c r="AE3047" i="11"/>
  <c r="AE3048" i="11"/>
  <c r="AE3049" i="11"/>
  <c r="AE3051" i="11"/>
  <c r="AE3053" i="11"/>
  <c r="AE3054" i="11"/>
  <c r="AE3055" i="11"/>
  <c r="AE3058" i="11"/>
  <c r="AE3059" i="11"/>
  <c r="AE3060" i="11"/>
  <c r="AE3061" i="11"/>
  <c r="AE3064" i="11"/>
  <c r="AE3065" i="11"/>
  <c r="AE3066" i="11"/>
  <c r="AE3067" i="11"/>
  <c r="AE3070" i="11"/>
  <c r="AE3071" i="11"/>
  <c r="AE3072" i="11"/>
  <c r="AE3073" i="11"/>
  <c r="AE3074" i="11"/>
  <c r="AE3076" i="11"/>
  <c r="AE3077" i="11"/>
  <c r="AE3078" i="11"/>
  <c r="AE3079" i="11"/>
  <c r="AE3082" i="11"/>
  <c r="AE3083" i="11"/>
  <c r="AE3084" i="11"/>
  <c r="AE3085" i="11"/>
  <c r="AE3086" i="11"/>
  <c r="AE3088" i="11"/>
  <c r="AE3089" i="11"/>
  <c r="AE3090" i="11"/>
  <c r="AE3091" i="11"/>
  <c r="AE3094" i="11"/>
  <c r="AE3095" i="11"/>
  <c r="AE3096" i="11"/>
  <c r="AE3097" i="11"/>
  <c r="AE3098" i="11"/>
  <c r="AE3100" i="11"/>
  <c r="AE3101" i="11"/>
  <c r="AE3102" i="11"/>
  <c r="AE3103" i="11"/>
  <c r="AE3105" i="11"/>
  <c r="AE3106" i="11"/>
  <c r="AE3107" i="11"/>
  <c r="AE3108" i="11"/>
  <c r="AE3109" i="11"/>
  <c r="AE3110" i="11"/>
  <c r="AE3112" i="11"/>
  <c r="AE3113" i="11"/>
  <c r="AE3114" i="11"/>
  <c r="AE3115" i="11"/>
  <c r="AE3118" i="11"/>
  <c r="AE3119" i="11"/>
  <c r="AE3120" i="11"/>
  <c r="AE3121" i="11"/>
  <c r="AE3122" i="11"/>
  <c r="AE3124" i="11"/>
  <c r="AE3125" i="11"/>
  <c r="AE3126" i="11"/>
  <c r="AE3127" i="11"/>
  <c r="AE3129" i="11"/>
  <c r="AE3130" i="11"/>
  <c r="AE3131" i="11"/>
  <c r="AE3132" i="11"/>
  <c r="AE3133" i="11"/>
  <c r="AE3134" i="11"/>
  <c r="AE3136" i="11"/>
  <c r="AE3137" i="11"/>
  <c r="AE3138" i="11"/>
  <c r="AE3139" i="11"/>
  <c r="AE3141" i="11"/>
  <c r="AE3142" i="11"/>
  <c r="AE3143" i="11"/>
  <c r="AE3144" i="11"/>
  <c r="AE3145" i="11"/>
  <c r="AE3146" i="11"/>
  <c r="AE3148" i="11"/>
  <c r="AE3149" i="11"/>
  <c r="AE3150" i="11"/>
  <c r="AE3151" i="11"/>
  <c r="AE3153" i="11"/>
  <c r="AE3154" i="11"/>
  <c r="AE3155" i="11"/>
  <c r="AE3156" i="11"/>
  <c r="AE3157" i="11"/>
  <c r="AE3159" i="11"/>
  <c r="AE3160" i="11"/>
  <c r="AE3161" i="11"/>
  <c r="AE3162" i="11"/>
  <c r="AE3163" i="11"/>
  <c r="AE3166" i="11"/>
  <c r="AE3167" i="11"/>
  <c r="AE3168" i="11"/>
  <c r="AE3169" i="11"/>
  <c r="AE3170" i="11"/>
  <c r="AE3172" i="11"/>
  <c r="AE3173" i="11"/>
  <c r="AE3174" i="11"/>
  <c r="AE3175" i="11"/>
  <c r="AE3178" i="11"/>
  <c r="AE3179" i="11"/>
  <c r="AE3180" i="11"/>
  <c r="AE3181" i="11"/>
  <c r="AE3182" i="11"/>
  <c r="AE3185" i="11"/>
  <c r="AE3186" i="11"/>
  <c r="AE3187" i="11"/>
  <c r="AE3189" i="11"/>
  <c r="AE3190" i="11"/>
  <c r="AE3191" i="11"/>
  <c r="AE3192" i="11"/>
  <c r="AE3193" i="11"/>
  <c r="AE3194" i="11"/>
  <c r="AE3195" i="11"/>
  <c r="AE3196" i="11"/>
  <c r="AE3198" i="11"/>
  <c r="AE3199" i="11"/>
  <c r="AE3201" i="11"/>
  <c r="AE3202" i="11"/>
  <c r="AE3203" i="11"/>
  <c r="AE3204" i="11"/>
  <c r="AE3205" i="11"/>
  <c r="AE3206" i="11"/>
  <c r="AE3208" i="11"/>
  <c r="AE3209" i="11"/>
  <c r="AE3210" i="11"/>
  <c r="AE3211" i="11"/>
  <c r="AE3214" i="11"/>
  <c r="AE3215" i="11"/>
  <c r="AE3216" i="11"/>
  <c r="AE3217" i="11"/>
  <c r="AE3218" i="11"/>
  <c r="AE3220" i="11"/>
  <c r="AE3221" i="11"/>
  <c r="AE3222" i="11"/>
  <c r="AE3223" i="11"/>
  <c r="AE3225" i="11"/>
  <c r="AE3226" i="11"/>
  <c r="AE3227" i="11"/>
  <c r="AE3228" i="11"/>
  <c r="AE3229" i="11"/>
  <c r="AE3230" i="11"/>
  <c r="AE3232" i="11"/>
  <c r="AE3233" i="11"/>
  <c r="AE3234" i="11"/>
  <c r="AE3235" i="11"/>
  <c r="AE3238" i="11"/>
  <c r="AE3239" i="11"/>
  <c r="AE3240" i="11"/>
  <c r="AE3241" i="11"/>
  <c r="AE3242" i="11"/>
  <c r="AE3243" i="11"/>
  <c r="AE3244" i="11"/>
  <c r="AE3245" i="11"/>
  <c r="AE3246" i="11"/>
  <c r="AE3247" i="11"/>
  <c r="AE3250" i="11"/>
  <c r="AE3251" i="11"/>
  <c r="AE3252" i="11"/>
  <c r="AE3253" i="11"/>
  <c r="AE3254" i="11"/>
  <c r="AE3255" i="11"/>
  <c r="AE3256" i="11"/>
  <c r="AE3257" i="11"/>
  <c r="AE3258" i="11"/>
  <c r="AE3259" i="11"/>
  <c r="AE3262" i="11"/>
  <c r="AE3263" i="11"/>
  <c r="AE3264" i="11"/>
  <c r="AE3265" i="11"/>
  <c r="AE3266" i="11"/>
  <c r="AE3267" i="11"/>
  <c r="AE3268" i="11"/>
  <c r="AE3269" i="11"/>
  <c r="AE3270" i="11"/>
  <c r="AE3271" i="11"/>
  <c r="AE3274" i="11"/>
  <c r="AE3275" i="11"/>
  <c r="AE3276" i="11"/>
  <c r="AE3277" i="11"/>
  <c r="AE3278" i="11"/>
  <c r="AE3280" i="11"/>
  <c r="AE3281" i="11"/>
  <c r="AE3282" i="11"/>
  <c r="AE3283" i="11"/>
  <c r="AE3286" i="11"/>
  <c r="AE3287" i="11"/>
  <c r="AE3288" i="11"/>
  <c r="AE3289" i="11"/>
  <c r="AE3290" i="11"/>
  <c r="AE3292" i="11"/>
  <c r="AE3293" i="11"/>
  <c r="AE3294" i="11"/>
  <c r="AE3295" i="11"/>
  <c r="AE3298" i="11"/>
  <c r="AE3299" i="11"/>
  <c r="AE3300" i="11"/>
  <c r="AE3301" i="11"/>
  <c r="AE3303" i="11"/>
  <c r="AE3304" i="11"/>
  <c r="AE3305" i="11"/>
  <c r="AE3306" i="11"/>
  <c r="AE3307" i="11"/>
  <c r="AE3309" i="11"/>
  <c r="AE3310" i="11"/>
  <c r="AE3311" i="11"/>
  <c r="AE3312" i="11"/>
  <c r="AE3313" i="11"/>
  <c r="AE3314" i="11"/>
  <c r="AE3316" i="11"/>
  <c r="AE3317" i="11"/>
  <c r="AE3318" i="11"/>
  <c r="AE3319" i="11"/>
  <c r="AE3322" i="11"/>
  <c r="AE3323" i="11"/>
  <c r="AE3324" i="11"/>
  <c r="AE3325" i="11"/>
  <c r="AE3326" i="11"/>
  <c r="AE3329" i="11"/>
  <c r="AE3330" i="11"/>
  <c r="AE3331" i="11"/>
  <c r="AE3333" i="11"/>
  <c r="AE3334" i="11"/>
  <c r="AE3335" i="11"/>
  <c r="AE3336" i="11"/>
  <c r="AE3337" i="11"/>
  <c r="AE3338" i="11"/>
  <c r="AE3340" i="11"/>
  <c r="AE3342" i="11"/>
  <c r="AE3343" i="11"/>
  <c r="AE3346" i="11"/>
  <c r="AE3347" i="11"/>
  <c r="AE3348" i="11"/>
  <c r="AE3349" i="11"/>
  <c r="AE3350" i="11"/>
  <c r="AE3351" i="11"/>
  <c r="AE3352" i="11"/>
  <c r="AE3353" i="11"/>
  <c r="AE3354" i="11"/>
  <c r="AE3355" i="11"/>
  <c r="AE3358" i="11"/>
  <c r="AE3359" i="11"/>
  <c r="AE3360" i="11"/>
  <c r="AE3361" i="11"/>
  <c r="AE3362" i="11"/>
  <c r="AE3363" i="11"/>
  <c r="AE3364" i="11"/>
  <c r="AE3365" i="11"/>
  <c r="AE3366" i="11"/>
  <c r="AE3367" i="11"/>
  <c r="AE3370" i="11"/>
  <c r="AE3371" i="11"/>
  <c r="AE3372" i="11"/>
  <c r="AE3373" i="11"/>
  <c r="AE3374" i="11"/>
  <c r="AE3376" i="11"/>
  <c r="AE3377" i="11"/>
  <c r="AE3378" i="11"/>
  <c r="AE3379" i="11"/>
  <c r="AE3382" i="11"/>
  <c r="AE3383" i="11"/>
  <c r="AE3384" i="11"/>
  <c r="AE3385" i="11"/>
  <c r="AE3386" i="11"/>
  <c r="AE3388" i="11"/>
  <c r="AE3389" i="11"/>
  <c r="AE3390" i="11"/>
  <c r="AE3391" i="11"/>
  <c r="AE3393" i="11"/>
  <c r="AE3394" i="11"/>
  <c r="AE3395" i="11"/>
  <c r="AE3396" i="11"/>
  <c r="AE3397" i="11"/>
  <c r="AE3398" i="11"/>
  <c r="AE3399" i="11"/>
  <c r="AE3400" i="11"/>
  <c r="AE3401" i="11"/>
  <c r="AE3402" i="11"/>
  <c r="AE3403" i="11"/>
  <c r="AE3405" i="11"/>
  <c r="AE3406" i="11"/>
  <c r="AE3407" i="11"/>
  <c r="AE3408" i="11"/>
  <c r="AE3409" i="11"/>
  <c r="AE3410" i="11"/>
  <c r="AE3412" i="11"/>
  <c r="AE3413" i="11"/>
  <c r="AE3414" i="11"/>
  <c r="AE3415" i="11"/>
  <c r="AE3417" i="11"/>
  <c r="AE3418" i="11"/>
  <c r="AE3419" i="11"/>
  <c r="AE3420" i="11"/>
  <c r="AE3421" i="11"/>
  <c r="AE3422" i="11"/>
  <c r="AE3424" i="11"/>
  <c r="AE3425" i="11"/>
  <c r="AE3426" i="11"/>
  <c r="AE3427" i="11"/>
  <c r="AE3430" i="11"/>
  <c r="AE3431" i="11"/>
  <c r="AE3432" i="11"/>
  <c r="AE3433" i="11"/>
  <c r="AE3434" i="11"/>
  <c r="AE3436" i="11"/>
  <c r="AE3437" i="11"/>
  <c r="AE3438" i="11"/>
  <c r="AE3439" i="11"/>
  <c r="AE3441" i="11"/>
  <c r="AE3442" i="11"/>
  <c r="AE3443" i="11"/>
  <c r="AE3444" i="11"/>
  <c r="AE3445" i="11"/>
  <c r="AE3448" i="11"/>
  <c r="AE3449" i="11"/>
  <c r="AE3450" i="11"/>
  <c r="AE3451" i="11"/>
  <c r="AE3453" i="11"/>
  <c r="AE3454" i="11"/>
  <c r="AE3455" i="11"/>
  <c r="AE3456" i="11"/>
  <c r="AE3457" i="11"/>
  <c r="AE3458" i="11"/>
  <c r="AE3460" i="11"/>
  <c r="AE3461" i="11"/>
  <c r="AE3462" i="11"/>
  <c r="AE3463" i="11"/>
  <c r="AE3466" i="11"/>
  <c r="AE3467" i="11"/>
  <c r="AE3468" i="11"/>
  <c r="AE3469" i="11"/>
  <c r="AE3470" i="11"/>
  <c r="AE3471" i="11"/>
  <c r="AE3473" i="11"/>
  <c r="AE3474" i="11"/>
  <c r="AE3475" i="11"/>
  <c r="AE3478" i="11"/>
  <c r="AE3479" i="11"/>
  <c r="AE3480" i="11"/>
  <c r="AE3481" i="11"/>
  <c r="AE3482" i="11"/>
  <c r="AE3484" i="11"/>
  <c r="AE3486" i="11"/>
  <c r="AE3487" i="11"/>
  <c r="AE3489" i="11"/>
  <c r="AE3490" i="11"/>
  <c r="AE3491" i="11"/>
  <c r="AE3492" i="11"/>
  <c r="AE3493" i="11"/>
  <c r="AE3494" i="11"/>
  <c r="AE3495" i="11"/>
  <c r="AE3496" i="11"/>
  <c r="AE3497" i="11"/>
  <c r="AE3498" i="11"/>
  <c r="AE3499" i="11"/>
  <c r="AE3501" i="11"/>
  <c r="AE3502" i="11"/>
  <c r="AE3503" i="11"/>
  <c r="AE3504" i="11"/>
  <c r="AE3505" i="11"/>
  <c r="AE3506" i="11"/>
  <c r="AE3508" i="11"/>
  <c r="AE3509" i="11"/>
  <c r="AE3510" i="11"/>
  <c r="AE3511" i="11"/>
  <c r="AE3513" i="11"/>
  <c r="AE3514" i="11"/>
  <c r="AE3515" i="11"/>
  <c r="AE3516" i="11"/>
  <c r="AE3517" i="11"/>
  <c r="AE3518" i="11"/>
  <c r="AE3520" i="11"/>
  <c r="AE3521" i="11"/>
  <c r="AE3522" i="11"/>
  <c r="AE3523" i="11"/>
  <c r="AE3526" i="11"/>
  <c r="AE3527" i="11"/>
  <c r="AE3528" i="11"/>
  <c r="AE3529" i="11"/>
  <c r="AE3530" i="11"/>
  <c r="AE3532" i="11"/>
  <c r="AE3533" i="11"/>
  <c r="AE3534" i="11"/>
  <c r="AE3535" i="11"/>
  <c r="AE3537" i="11"/>
  <c r="AE3538" i="11"/>
  <c r="AE3539" i="11"/>
  <c r="AE3540" i="11"/>
  <c r="AE3541" i="11"/>
  <c r="AE3542" i="11"/>
  <c r="AE3544" i="11"/>
  <c r="AE3545" i="11"/>
  <c r="AE3546" i="11"/>
  <c r="AE3547" i="11"/>
  <c r="AE3549" i="11"/>
  <c r="AE3550" i="11"/>
  <c r="AE3551" i="11"/>
  <c r="AE3552" i="11"/>
  <c r="AE3553" i="11"/>
  <c r="AE3554" i="11"/>
  <c r="AE3556" i="11"/>
  <c r="AE3557" i="11"/>
  <c r="AE3558" i="11"/>
  <c r="AE3559" i="11"/>
  <c r="AE3561" i="11"/>
  <c r="AE3562" i="11"/>
  <c r="AE3563" i="11"/>
  <c r="AE3564" i="11"/>
  <c r="AE3565" i="11"/>
  <c r="AE3566" i="11"/>
  <c r="AE3567" i="11"/>
  <c r="AE3568" i="11"/>
  <c r="AF9" i="11"/>
  <c r="AF10" i="11"/>
  <c r="AF11" i="11"/>
  <c r="AF12" i="11"/>
  <c r="AF13" i="11"/>
  <c r="AF14" i="11"/>
  <c r="AF15" i="11"/>
  <c r="AF16" i="11"/>
  <c r="AF17" i="11"/>
  <c r="AF18" i="11"/>
  <c r="AF19" i="11"/>
  <c r="AF20" i="11"/>
  <c r="AF21" i="11"/>
  <c r="AF22" i="11"/>
  <c r="AF23" i="11"/>
  <c r="AF24" i="11"/>
  <c r="AF25" i="11"/>
  <c r="AF26" i="11"/>
  <c r="AF27" i="11"/>
  <c r="AF28" i="11"/>
  <c r="AF29" i="11"/>
  <c r="AF30" i="11"/>
  <c r="AF31" i="11"/>
  <c r="AF32" i="11"/>
  <c r="AF33" i="11"/>
  <c r="AF34" i="11"/>
  <c r="AF35" i="11"/>
  <c r="AF36" i="11"/>
  <c r="AF37" i="11"/>
  <c r="AF38" i="11"/>
  <c r="AF39" i="11"/>
  <c r="AF40" i="11"/>
  <c r="AF41" i="11"/>
  <c r="AF42" i="11"/>
  <c r="AF43" i="11"/>
  <c r="AF44" i="11"/>
  <c r="AF45" i="11"/>
  <c r="AF46" i="11"/>
  <c r="AF47" i="11"/>
  <c r="AF48" i="11"/>
  <c r="AF49" i="11"/>
  <c r="AF50" i="11"/>
  <c r="AF51" i="11"/>
  <c r="AF52" i="11"/>
  <c r="AF53" i="11"/>
  <c r="AF54" i="11"/>
  <c r="AF55" i="11"/>
  <c r="AF56" i="11"/>
  <c r="AF57" i="11"/>
  <c r="AF58" i="11"/>
  <c r="AF59" i="11"/>
  <c r="AF60" i="11"/>
  <c r="AF61" i="11"/>
  <c r="AF62" i="11"/>
  <c r="AF63" i="11"/>
  <c r="AF64" i="11"/>
  <c r="AF65" i="11"/>
  <c r="AF66" i="11"/>
  <c r="AF67" i="11"/>
  <c r="AF68" i="11"/>
  <c r="AF69" i="11"/>
  <c r="AF70" i="11"/>
  <c r="AF71" i="11"/>
  <c r="AF72" i="11"/>
  <c r="AF73" i="11"/>
  <c r="AF74" i="11"/>
  <c r="AF75" i="11"/>
  <c r="AF76" i="11"/>
  <c r="AF77" i="11"/>
  <c r="AF78" i="11"/>
  <c r="AF79" i="11"/>
  <c r="AF80" i="11"/>
  <c r="AF81" i="11"/>
  <c r="AF82" i="11"/>
  <c r="AF83" i="11"/>
  <c r="AF84" i="11"/>
  <c r="AF85" i="11"/>
  <c r="AF86" i="11"/>
  <c r="AF87" i="11"/>
  <c r="AF88" i="11"/>
  <c r="AF89" i="11"/>
  <c r="AF90" i="11"/>
  <c r="AF91" i="11"/>
  <c r="AF92" i="11"/>
  <c r="AF93" i="11"/>
  <c r="AF94" i="11"/>
  <c r="AF95" i="11"/>
  <c r="AF96" i="11"/>
  <c r="AF97" i="11"/>
  <c r="AF98" i="11"/>
  <c r="AF99" i="11"/>
  <c r="AF100" i="11"/>
  <c r="AF101" i="11"/>
  <c r="AF102" i="11"/>
  <c r="AF103" i="11"/>
  <c r="AF104" i="11"/>
  <c r="AF105" i="11"/>
  <c r="AF106" i="11"/>
  <c r="AF107" i="11"/>
  <c r="AF108" i="11"/>
  <c r="AF109" i="11"/>
  <c r="AF110" i="11"/>
  <c r="AF111" i="11"/>
  <c r="AF112" i="11"/>
  <c r="AF113" i="11"/>
  <c r="AF114" i="11"/>
  <c r="AF115" i="11"/>
  <c r="AF116" i="11"/>
  <c r="AF117" i="11"/>
  <c r="AF118" i="11"/>
  <c r="AF119" i="11"/>
  <c r="AF120" i="11"/>
  <c r="AF121" i="11"/>
  <c r="AF122" i="11"/>
  <c r="AF123" i="11"/>
  <c r="AF124" i="11"/>
  <c r="AF125" i="11"/>
  <c r="AF126" i="11"/>
  <c r="AF127" i="11"/>
  <c r="AF128" i="11"/>
  <c r="AF129" i="11"/>
  <c r="AF130" i="11"/>
  <c r="AF131" i="11"/>
  <c r="AF132" i="11"/>
  <c r="AF133" i="11"/>
  <c r="AF134" i="11"/>
  <c r="AF135" i="11"/>
  <c r="AF136" i="11"/>
  <c r="AF137" i="11"/>
  <c r="AF138" i="11"/>
  <c r="AF139" i="11"/>
  <c r="AF140" i="11"/>
  <c r="AF141" i="11"/>
  <c r="AF142" i="11"/>
  <c r="AF143" i="11"/>
  <c r="AF144" i="11"/>
  <c r="AF145" i="11"/>
  <c r="AF146" i="11"/>
  <c r="AF147" i="11"/>
  <c r="AF148" i="11"/>
  <c r="AF149" i="11"/>
  <c r="AF150" i="11"/>
  <c r="AF151" i="11"/>
  <c r="AF152" i="11"/>
  <c r="AF153" i="11"/>
  <c r="AF154" i="11"/>
  <c r="AF155" i="11"/>
  <c r="AF156" i="11"/>
  <c r="AF157" i="11"/>
  <c r="AF158" i="11"/>
  <c r="AF159" i="11"/>
  <c r="AF160" i="11"/>
  <c r="AF161" i="11"/>
  <c r="AF162" i="11"/>
  <c r="AF163" i="11"/>
  <c r="AF164" i="11"/>
  <c r="AF165" i="11"/>
  <c r="AF166" i="11"/>
  <c r="AF167" i="11"/>
  <c r="AF168" i="11"/>
  <c r="AF169" i="11"/>
  <c r="AF170" i="11"/>
  <c r="AF171" i="11"/>
  <c r="AF172" i="11"/>
  <c r="AF173" i="11"/>
  <c r="AF174" i="11"/>
  <c r="AF175" i="11"/>
  <c r="AF176" i="11"/>
  <c r="AF177" i="11"/>
  <c r="AF178" i="11"/>
  <c r="AF179" i="11"/>
  <c r="AF180" i="11"/>
  <c r="AF181" i="11"/>
  <c r="AF182" i="11"/>
  <c r="AF183" i="11"/>
  <c r="AF184" i="11"/>
  <c r="AF185" i="11"/>
  <c r="AF186" i="11"/>
  <c r="AF187" i="11"/>
  <c r="AF188" i="11"/>
  <c r="AF189" i="11"/>
  <c r="AF190" i="11"/>
  <c r="AF191" i="11"/>
  <c r="AF192" i="11"/>
  <c r="AF193" i="11"/>
  <c r="AF194" i="11"/>
  <c r="AF195" i="11"/>
  <c r="AF196" i="11"/>
  <c r="AF197" i="11"/>
  <c r="AF198" i="11"/>
  <c r="AF199" i="11"/>
  <c r="AF200" i="11"/>
  <c r="AF201" i="11"/>
  <c r="AF202" i="11"/>
  <c r="AF203" i="11"/>
  <c r="AF204" i="11"/>
  <c r="AF205" i="11"/>
  <c r="AF206" i="11"/>
  <c r="AF207" i="11"/>
  <c r="AF208" i="11"/>
  <c r="AF209" i="11"/>
  <c r="AF210" i="11"/>
  <c r="AF211" i="11"/>
  <c r="AF212" i="11"/>
  <c r="AF213" i="11"/>
  <c r="AF214" i="11"/>
  <c r="AF215" i="11"/>
  <c r="AF216" i="11"/>
  <c r="AF217" i="11"/>
  <c r="AF218" i="11"/>
  <c r="AF219" i="11"/>
  <c r="AF220" i="11"/>
  <c r="AF221" i="11"/>
  <c r="AF222" i="11"/>
  <c r="AF223" i="11"/>
  <c r="AF224" i="11"/>
  <c r="AF225" i="11"/>
  <c r="AF226" i="11"/>
  <c r="AF227" i="11"/>
  <c r="AF228" i="11"/>
  <c r="AF229" i="11"/>
  <c r="AF230" i="11"/>
  <c r="AF231" i="11"/>
  <c r="AF232" i="11"/>
  <c r="AF233" i="11"/>
  <c r="AF234" i="11"/>
  <c r="AF235" i="11"/>
  <c r="AF236" i="11"/>
  <c r="AF237" i="11"/>
  <c r="AF238" i="11"/>
  <c r="AF239" i="11"/>
  <c r="AF240" i="11"/>
  <c r="AF241" i="11"/>
  <c r="AF242" i="11"/>
  <c r="AF243" i="11"/>
  <c r="AF244" i="11"/>
  <c r="AF245" i="11"/>
  <c r="AF246" i="11"/>
  <c r="AF247" i="11"/>
  <c r="AF248" i="11"/>
  <c r="AF249" i="11"/>
  <c r="AF250" i="11"/>
  <c r="AF251" i="11"/>
  <c r="AF252" i="11"/>
  <c r="AF253" i="11"/>
  <c r="AF254" i="11"/>
  <c r="AF255" i="11"/>
  <c r="AF256" i="11"/>
  <c r="AF257" i="11"/>
  <c r="AF258" i="11"/>
  <c r="AF259" i="11"/>
  <c r="AF260" i="11"/>
  <c r="AF261" i="11"/>
  <c r="AF262" i="11"/>
  <c r="AF263" i="11"/>
  <c r="AF264" i="11"/>
  <c r="AF265" i="11"/>
  <c r="AF266" i="11"/>
  <c r="AF267" i="11"/>
  <c r="AF268" i="11"/>
  <c r="AF269" i="11"/>
  <c r="AF270" i="11"/>
  <c r="AF271" i="11"/>
  <c r="AF272" i="11"/>
  <c r="AF273" i="11"/>
  <c r="AF274" i="11"/>
  <c r="AF275" i="11"/>
  <c r="AF276" i="11"/>
  <c r="AF277" i="11"/>
  <c r="AF278" i="11"/>
  <c r="AF279" i="11"/>
  <c r="AF280" i="11"/>
  <c r="AF281" i="11"/>
  <c r="AF282" i="11"/>
  <c r="AF283" i="11"/>
  <c r="AF284" i="11"/>
  <c r="AF285" i="11"/>
  <c r="AF286" i="11"/>
  <c r="AF287" i="11"/>
  <c r="AF288" i="11"/>
  <c r="AF289" i="11"/>
  <c r="AF290" i="11"/>
  <c r="AF291" i="11"/>
  <c r="AF292" i="11"/>
  <c r="AF293" i="11"/>
  <c r="AF294" i="11"/>
  <c r="AF295" i="11"/>
  <c r="AF296" i="11"/>
  <c r="AF297" i="11"/>
  <c r="AF298" i="11"/>
  <c r="AF299" i="11"/>
  <c r="AF300" i="11"/>
  <c r="AF301" i="11"/>
  <c r="AF302" i="11"/>
  <c r="AF303" i="11"/>
  <c r="AF304" i="11"/>
  <c r="AF305" i="11"/>
  <c r="AF306" i="11"/>
  <c r="AF307" i="11"/>
  <c r="AF308" i="11"/>
  <c r="AF309" i="11"/>
  <c r="AF310" i="11"/>
  <c r="AF311" i="11"/>
  <c r="AF312" i="11"/>
  <c r="AF313" i="11"/>
  <c r="AF314" i="11"/>
  <c r="AF315" i="11"/>
  <c r="AF316" i="11"/>
  <c r="AF317" i="11"/>
  <c r="AF318" i="11"/>
  <c r="AF319" i="11"/>
  <c r="AF320" i="11"/>
  <c r="AF321" i="11"/>
  <c r="AF322" i="11"/>
  <c r="AF323" i="11"/>
  <c r="AF324" i="11"/>
  <c r="AF325" i="11"/>
  <c r="AF326" i="11"/>
  <c r="AF327" i="11"/>
  <c r="AF328" i="11"/>
  <c r="AF329" i="11"/>
  <c r="AF330" i="11"/>
  <c r="AF331" i="11"/>
  <c r="AF332" i="11"/>
  <c r="AF333" i="11"/>
  <c r="AF334" i="11"/>
  <c r="AF335" i="11"/>
  <c r="AF336" i="11"/>
  <c r="AF337" i="11"/>
  <c r="AF338" i="11"/>
  <c r="AF339" i="11"/>
  <c r="AF340" i="11"/>
  <c r="AF341" i="11"/>
  <c r="AF342" i="11"/>
  <c r="AF343" i="11"/>
  <c r="AF344" i="11"/>
  <c r="AF345" i="11"/>
  <c r="AF346" i="11"/>
  <c r="AF347" i="11"/>
  <c r="AF348" i="11"/>
  <c r="AF349" i="11"/>
  <c r="AF350" i="11"/>
  <c r="AF351" i="11"/>
  <c r="AF352" i="11"/>
  <c r="AF353" i="11"/>
  <c r="AF354" i="11"/>
  <c r="AF355" i="11"/>
  <c r="AF356" i="11"/>
  <c r="AF357" i="11"/>
  <c r="AF358" i="11"/>
  <c r="AF359" i="11"/>
  <c r="AF360" i="11"/>
  <c r="AF361" i="11"/>
  <c r="AF362" i="11"/>
  <c r="AF363" i="11"/>
  <c r="AF364" i="11"/>
  <c r="AF365" i="11"/>
  <c r="AF366" i="11"/>
  <c r="AF367" i="11"/>
  <c r="AF368" i="11"/>
  <c r="AF369" i="11"/>
  <c r="AF370" i="11"/>
  <c r="AF371" i="11"/>
  <c r="AF372" i="11"/>
  <c r="AF373" i="11"/>
  <c r="AF374" i="11"/>
  <c r="AF375" i="11"/>
  <c r="AF376" i="11"/>
  <c r="AF377" i="11"/>
  <c r="AF378" i="11"/>
  <c r="AF379" i="11"/>
  <c r="AF380" i="11"/>
  <c r="AF381" i="11"/>
  <c r="AF382" i="11"/>
  <c r="AF383" i="11"/>
  <c r="AF384" i="11"/>
  <c r="AF385" i="11"/>
  <c r="AF386" i="11"/>
  <c r="AF387" i="11"/>
  <c r="AF388" i="11"/>
  <c r="AF389" i="11"/>
  <c r="AF390" i="11"/>
  <c r="AF391" i="11"/>
  <c r="AF392" i="11"/>
  <c r="AF393" i="11"/>
  <c r="AF394" i="11"/>
  <c r="AF395" i="11"/>
  <c r="AF396" i="11"/>
  <c r="AF397" i="11"/>
  <c r="AF398" i="11"/>
  <c r="AF399" i="11"/>
  <c r="AF400" i="11"/>
  <c r="AF401" i="11"/>
  <c r="AF402" i="11"/>
  <c r="AF403" i="11"/>
  <c r="AF404" i="11"/>
  <c r="AF405" i="11"/>
  <c r="AF406" i="11"/>
  <c r="AF407" i="11"/>
  <c r="AF408" i="11"/>
  <c r="AF409" i="11"/>
  <c r="AF410" i="11"/>
  <c r="AF411" i="11"/>
  <c r="AF412" i="11"/>
  <c r="AF413" i="11"/>
  <c r="AF414" i="11"/>
  <c r="AF415" i="11"/>
  <c r="AF416" i="11"/>
  <c r="AF417" i="11"/>
  <c r="AF418" i="11"/>
  <c r="AF419" i="11"/>
  <c r="AF420" i="11"/>
  <c r="AF421" i="11"/>
  <c r="AF422" i="11"/>
  <c r="AF423" i="11"/>
  <c r="AF424" i="11"/>
  <c r="AF425" i="11"/>
  <c r="AF426" i="11"/>
  <c r="AF427" i="11"/>
  <c r="AF428" i="11"/>
  <c r="AF429" i="11"/>
  <c r="AF430" i="11"/>
  <c r="AF431" i="11"/>
  <c r="AF432" i="11"/>
  <c r="AF433" i="11"/>
  <c r="AF434" i="11"/>
  <c r="AF435" i="11"/>
  <c r="AF436" i="11"/>
  <c r="AF437" i="11"/>
  <c r="AF438" i="11"/>
  <c r="AF439" i="11"/>
  <c r="AF440" i="11"/>
  <c r="AF441" i="11"/>
  <c r="AF442" i="11"/>
  <c r="AF443" i="11"/>
  <c r="AF444" i="11"/>
  <c r="AF445" i="11"/>
  <c r="AF446" i="11"/>
  <c r="AF447" i="11"/>
  <c r="AF448" i="11"/>
  <c r="AF449" i="11"/>
  <c r="AF450" i="11"/>
  <c r="AF451" i="11"/>
  <c r="AF452" i="11"/>
  <c r="AF453" i="11"/>
  <c r="AF454" i="11"/>
  <c r="AF455" i="11"/>
  <c r="AF456" i="11"/>
  <c r="AF457" i="11"/>
  <c r="AF458" i="11"/>
  <c r="AF459" i="11"/>
  <c r="AF460" i="11"/>
  <c r="AF461" i="11"/>
  <c r="AF462" i="11"/>
  <c r="AF463" i="11"/>
  <c r="AF464" i="11"/>
  <c r="AF465" i="11"/>
  <c r="AF466" i="11"/>
  <c r="AF467" i="11"/>
  <c r="AF468" i="11"/>
  <c r="AF469" i="11"/>
  <c r="AF470" i="11"/>
  <c r="AF471" i="11"/>
  <c r="AF472" i="11"/>
  <c r="AF473" i="11"/>
  <c r="AF474" i="11"/>
  <c r="AF475" i="11"/>
  <c r="AF476" i="11"/>
  <c r="AF477" i="11"/>
  <c r="AF478" i="11"/>
  <c r="AF479" i="11"/>
  <c r="AF480" i="11"/>
  <c r="AF481" i="11"/>
  <c r="AF482" i="11"/>
  <c r="AF483" i="11"/>
  <c r="AF484" i="11"/>
  <c r="AF485" i="11"/>
  <c r="AF486" i="11"/>
  <c r="AF487" i="11"/>
  <c r="AF488" i="11"/>
  <c r="AF489" i="11"/>
  <c r="AF490" i="11"/>
  <c r="AF491" i="11"/>
  <c r="AF492" i="11"/>
  <c r="AF493" i="11"/>
  <c r="AF494" i="11"/>
  <c r="AF495" i="11"/>
  <c r="AF496" i="11"/>
  <c r="AF497" i="11"/>
  <c r="AF498" i="11"/>
  <c r="AF499" i="11"/>
  <c r="AF500" i="11"/>
  <c r="AF501" i="11"/>
  <c r="AF502" i="11"/>
  <c r="AF503" i="11"/>
  <c r="AF504" i="11"/>
  <c r="AF505" i="11"/>
  <c r="AF506" i="11"/>
  <c r="AF507" i="11"/>
  <c r="AF508" i="11"/>
  <c r="AF509" i="11"/>
  <c r="AF510" i="11"/>
  <c r="AF511" i="11"/>
  <c r="AF512" i="11"/>
  <c r="AF513" i="11"/>
  <c r="AF514" i="11"/>
  <c r="AF515" i="11"/>
  <c r="AF516" i="11"/>
  <c r="AF517" i="11"/>
  <c r="AF518" i="11"/>
  <c r="AF519" i="11"/>
  <c r="AF520" i="11"/>
  <c r="AF521" i="11"/>
  <c r="AF522" i="11"/>
  <c r="AF523" i="11"/>
  <c r="AF524" i="11"/>
  <c r="AF525" i="11"/>
  <c r="AF526" i="11"/>
  <c r="AF527" i="11"/>
  <c r="AF528" i="11"/>
  <c r="AF529" i="11"/>
  <c r="AF530" i="11"/>
  <c r="AF531" i="11"/>
  <c r="AF532" i="11"/>
  <c r="AF533" i="11"/>
  <c r="AF534" i="11"/>
  <c r="AF535" i="11"/>
  <c r="AF536" i="11"/>
  <c r="AF537" i="11"/>
  <c r="AF538" i="11"/>
  <c r="AF539" i="11"/>
  <c r="AF540" i="11"/>
  <c r="AF541" i="11"/>
  <c r="AF542" i="11"/>
  <c r="AF543" i="11"/>
  <c r="AF544" i="11"/>
  <c r="AF545" i="11"/>
  <c r="AF546" i="11"/>
  <c r="AF547" i="11"/>
  <c r="AF548" i="11"/>
  <c r="AF549" i="11"/>
  <c r="AF550" i="11"/>
  <c r="AF551" i="11"/>
  <c r="AF552" i="11"/>
  <c r="AF553" i="11"/>
  <c r="AF554" i="11"/>
  <c r="AF555" i="11"/>
  <c r="AF556" i="11"/>
  <c r="AF557" i="11"/>
  <c r="AF558" i="11"/>
  <c r="AF559" i="11"/>
  <c r="AF560" i="11"/>
  <c r="AF561" i="11"/>
  <c r="AF562" i="11"/>
  <c r="AF563" i="11"/>
  <c r="AF564" i="11"/>
  <c r="AF565" i="11"/>
  <c r="AF566" i="11"/>
  <c r="AF567" i="11"/>
  <c r="AF568" i="11"/>
  <c r="AF569" i="11"/>
  <c r="AF570" i="11"/>
  <c r="AF571" i="11"/>
  <c r="AF572" i="11"/>
  <c r="AF573" i="11"/>
  <c r="AF574" i="11"/>
  <c r="AF575" i="11"/>
  <c r="AF576" i="11"/>
  <c r="AF577" i="11"/>
  <c r="AF578" i="11"/>
  <c r="AF579" i="11"/>
  <c r="AF580" i="11"/>
  <c r="AF581" i="11"/>
  <c r="AF582" i="11"/>
  <c r="AF583" i="11"/>
  <c r="AF584" i="11"/>
  <c r="AF585" i="11"/>
  <c r="AF586" i="11"/>
  <c r="AF587" i="11"/>
  <c r="AF588" i="11"/>
  <c r="AF589" i="11"/>
  <c r="AF590" i="11"/>
  <c r="AF591" i="11"/>
  <c r="AF592" i="11"/>
  <c r="AF593" i="11"/>
  <c r="AF594" i="11"/>
  <c r="AF595" i="11"/>
  <c r="AF596" i="11"/>
  <c r="AF597" i="11"/>
  <c r="AF598" i="11"/>
  <c r="AF599" i="11"/>
  <c r="AF600" i="11"/>
  <c r="AF601" i="11"/>
  <c r="AF602" i="11"/>
  <c r="AF603" i="11"/>
  <c r="AF604" i="11"/>
  <c r="AF605" i="11"/>
  <c r="AF606" i="11"/>
  <c r="AF607" i="11"/>
  <c r="AF608" i="11"/>
  <c r="AF609" i="11"/>
  <c r="AF610" i="11"/>
  <c r="AF611" i="11"/>
  <c r="AF612" i="11"/>
  <c r="AF613" i="11"/>
  <c r="AF614" i="11"/>
  <c r="AF615" i="11"/>
  <c r="AF616" i="11"/>
  <c r="AF617" i="11"/>
  <c r="AF618" i="11"/>
  <c r="AF619" i="11"/>
  <c r="AF620" i="11"/>
  <c r="AF621" i="11"/>
  <c r="AF622" i="11"/>
  <c r="AF623" i="11"/>
  <c r="AF624" i="11"/>
  <c r="AF625" i="11"/>
  <c r="AF626" i="11"/>
  <c r="AF627" i="11"/>
  <c r="AF628" i="11"/>
  <c r="AF629" i="11"/>
  <c r="AF630" i="11"/>
  <c r="AF631" i="11"/>
  <c r="AF632" i="11"/>
  <c r="AF633" i="11"/>
  <c r="AF634" i="11"/>
  <c r="AF635" i="11"/>
  <c r="AF636" i="11"/>
  <c r="AF637" i="11"/>
  <c r="AF638" i="11"/>
  <c r="AF639" i="11"/>
  <c r="AF640" i="11"/>
  <c r="AF641" i="11"/>
  <c r="AF642" i="11"/>
  <c r="AF643" i="11"/>
  <c r="AF644" i="11"/>
  <c r="AF645" i="11"/>
  <c r="AF646" i="11"/>
  <c r="AF647" i="11"/>
  <c r="AF648" i="11"/>
  <c r="AF649" i="11"/>
  <c r="AF650" i="11"/>
  <c r="AF651" i="11"/>
  <c r="AF652" i="11"/>
  <c r="AF653" i="11"/>
  <c r="AF654" i="11"/>
  <c r="AF655" i="11"/>
  <c r="AF656" i="11"/>
  <c r="AF657" i="11"/>
  <c r="AF658" i="11"/>
  <c r="AF659" i="11"/>
  <c r="AF660" i="11"/>
  <c r="AF661" i="11"/>
  <c r="AF662" i="11"/>
  <c r="AF663" i="11"/>
  <c r="AF664" i="11"/>
  <c r="AF665" i="11"/>
  <c r="AF666" i="11"/>
  <c r="AF667" i="11"/>
  <c r="AF668" i="11"/>
  <c r="AF669" i="11"/>
  <c r="AF670" i="11"/>
  <c r="AF671" i="11"/>
  <c r="AF672" i="11"/>
  <c r="AF673" i="11"/>
  <c r="AF674" i="11"/>
  <c r="AF675" i="11"/>
  <c r="AF676" i="11"/>
  <c r="AF677" i="11"/>
  <c r="AF678" i="11"/>
  <c r="AF679" i="11"/>
  <c r="AF680" i="11"/>
  <c r="AF681" i="11"/>
  <c r="AF682" i="11"/>
  <c r="AF683" i="11"/>
  <c r="AF684" i="11"/>
  <c r="AF685" i="11"/>
  <c r="AF686" i="11"/>
  <c r="AF687" i="11"/>
  <c r="AF688" i="11"/>
  <c r="AF689" i="11"/>
  <c r="AF690" i="11"/>
  <c r="AF691" i="11"/>
  <c r="AF692" i="11"/>
  <c r="AF693" i="11"/>
  <c r="AF694" i="11"/>
  <c r="AF695" i="11"/>
  <c r="AF696" i="11"/>
  <c r="AF697" i="11"/>
  <c r="AF698" i="11"/>
  <c r="AF699" i="11"/>
  <c r="AF700" i="11"/>
  <c r="AF701" i="11"/>
  <c r="AF702" i="11"/>
  <c r="AF703" i="11"/>
  <c r="AF704" i="11"/>
  <c r="AF705" i="11"/>
  <c r="AF706" i="11"/>
  <c r="AF707" i="11"/>
  <c r="AF708" i="11"/>
  <c r="AF709" i="11"/>
  <c r="AF710" i="11"/>
  <c r="AF711" i="11"/>
  <c r="AF712" i="11"/>
  <c r="AF713" i="11"/>
  <c r="AF714" i="11"/>
  <c r="AF715" i="11"/>
  <c r="AF716" i="11"/>
  <c r="AF717" i="11"/>
  <c r="AF718" i="11"/>
  <c r="AF719" i="11"/>
  <c r="AF720" i="11"/>
  <c r="AF721" i="11"/>
  <c r="AF722" i="11"/>
  <c r="AF723" i="11"/>
  <c r="AF724" i="11"/>
  <c r="AF725" i="11"/>
  <c r="AF726" i="11"/>
  <c r="AF727" i="11"/>
  <c r="AF728" i="11"/>
  <c r="AF729" i="11"/>
  <c r="AF730" i="11"/>
  <c r="AF731" i="11"/>
  <c r="AF732" i="11"/>
  <c r="AF733" i="11"/>
  <c r="AF734" i="11"/>
  <c r="AF735" i="11"/>
  <c r="AF736" i="11"/>
  <c r="AF737" i="11"/>
  <c r="AF738" i="11"/>
  <c r="AF739" i="11"/>
  <c r="AF740" i="11"/>
  <c r="AF741" i="11"/>
  <c r="AF742" i="11"/>
  <c r="AF743" i="11"/>
  <c r="AF744" i="11"/>
  <c r="AF745" i="11"/>
  <c r="AF746" i="11"/>
  <c r="AF747" i="11"/>
  <c r="AF748" i="11"/>
  <c r="AF749" i="11"/>
  <c r="AF750" i="11"/>
  <c r="AF751" i="11"/>
  <c r="AF752" i="11"/>
  <c r="AF753" i="11"/>
  <c r="AF754" i="11"/>
  <c r="AF755" i="11"/>
  <c r="AF756" i="11"/>
  <c r="AF757" i="11"/>
  <c r="AF758" i="11"/>
  <c r="AF759" i="11"/>
  <c r="AF760" i="11"/>
  <c r="AF761" i="11"/>
  <c r="AF762" i="11"/>
  <c r="AF763" i="11"/>
  <c r="AF764" i="11"/>
  <c r="AF765" i="11"/>
  <c r="AF766" i="11"/>
  <c r="AF767" i="11"/>
  <c r="AF768" i="11"/>
  <c r="AF769" i="11"/>
  <c r="AF770" i="11"/>
  <c r="AF771" i="11"/>
  <c r="AF772" i="11"/>
  <c r="AF773" i="11"/>
  <c r="AF774" i="11"/>
  <c r="AF775" i="11"/>
  <c r="AF776" i="11"/>
  <c r="AF777" i="11"/>
  <c r="AF778" i="11"/>
  <c r="AF779" i="11"/>
  <c r="AF780" i="11"/>
  <c r="AF781" i="11"/>
  <c r="AF782" i="11"/>
  <c r="AF783" i="11"/>
  <c r="AF784" i="11"/>
  <c r="AF785" i="11"/>
  <c r="AF786" i="11"/>
  <c r="AF787" i="11"/>
  <c r="AF788" i="11"/>
  <c r="AF789" i="11"/>
  <c r="AF790" i="11"/>
  <c r="AF791" i="11"/>
  <c r="AF792" i="11"/>
  <c r="AF793" i="11"/>
  <c r="AF794" i="11"/>
  <c r="AF795" i="11"/>
  <c r="AF796" i="11"/>
  <c r="AF797" i="11"/>
  <c r="AF798" i="11"/>
  <c r="AF799" i="11"/>
  <c r="AF800" i="11"/>
  <c r="AF801" i="11"/>
  <c r="AF802" i="11"/>
  <c r="AF803" i="11"/>
  <c r="AF804" i="11"/>
  <c r="AF805" i="11"/>
  <c r="AF806" i="11"/>
  <c r="AF807" i="11"/>
  <c r="AF808" i="11"/>
  <c r="AF809" i="11"/>
  <c r="AF810" i="11"/>
  <c r="AF811" i="11"/>
  <c r="AF812" i="11"/>
  <c r="AF813" i="11"/>
  <c r="AF814" i="11"/>
  <c r="AF815" i="11"/>
  <c r="AF816" i="11"/>
  <c r="AF817" i="11"/>
  <c r="AF818" i="11"/>
  <c r="AF819" i="11"/>
  <c r="AF820" i="11"/>
  <c r="AF821" i="11"/>
  <c r="AF822" i="11"/>
  <c r="AF823" i="11"/>
  <c r="AF824" i="11"/>
  <c r="AF825" i="11"/>
  <c r="AF826" i="11"/>
  <c r="AF827" i="11"/>
  <c r="AF828" i="11"/>
  <c r="AF829" i="11"/>
  <c r="AF830" i="11"/>
  <c r="AF831" i="11"/>
  <c r="AF832" i="11"/>
  <c r="AF833" i="11"/>
  <c r="AF834" i="11"/>
  <c r="AF835" i="11"/>
  <c r="AF836" i="11"/>
  <c r="AF837" i="11"/>
  <c r="AF838" i="11"/>
  <c r="AF839" i="11"/>
  <c r="AF840" i="11"/>
  <c r="AF841" i="11"/>
  <c r="AF842" i="11"/>
  <c r="AF843" i="11"/>
  <c r="AF844" i="11"/>
  <c r="AF845" i="11"/>
  <c r="AF846" i="11"/>
  <c r="AF847" i="11"/>
  <c r="AF848" i="11"/>
  <c r="AF849" i="11"/>
  <c r="AF850" i="11"/>
  <c r="AF851" i="11"/>
  <c r="AF852" i="11"/>
  <c r="AF853" i="11"/>
  <c r="AF854" i="11"/>
  <c r="AF855" i="11"/>
  <c r="AF856" i="11"/>
  <c r="AF857" i="11"/>
  <c r="AF858" i="11"/>
  <c r="AF859" i="11"/>
  <c r="AF860" i="11"/>
  <c r="AF861" i="11"/>
  <c r="AF862" i="11"/>
  <c r="AF863" i="11"/>
  <c r="AF864" i="11"/>
  <c r="AF865" i="11"/>
  <c r="AF866" i="11"/>
  <c r="AF867" i="11"/>
  <c r="AF868" i="11"/>
  <c r="AF869" i="11"/>
  <c r="AF870" i="11"/>
  <c r="AF871" i="11"/>
  <c r="AF872" i="11"/>
  <c r="AF873" i="11"/>
  <c r="AF874" i="11"/>
  <c r="AF875" i="11"/>
  <c r="AF876" i="11"/>
  <c r="AF877" i="11"/>
  <c r="AF878" i="11"/>
  <c r="AF879" i="11"/>
  <c r="AF880" i="11"/>
  <c r="AF881" i="11"/>
  <c r="AF882" i="11"/>
  <c r="AF883" i="11"/>
  <c r="AF884" i="11"/>
  <c r="AF885" i="11"/>
  <c r="AF886" i="11"/>
  <c r="AF887" i="11"/>
  <c r="AF888" i="11"/>
  <c r="AF889" i="11"/>
  <c r="AF890" i="11"/>
  <c r="AF891" i="11"/>
  <c r="AF892" i="11"/>
  <c r="AF893" i="11"/>
  <c r="AF894" i="11"/>
  <c r="AF895" i="11"/>
  <c r="AF896" i="11"/>
  <c r="AF897" i="11"/>
  <c r="AF898" i="11"/>
  <c r="AF899" i="11"/>
  <c r="AF900" i="11"/>
  <c r="AF901" i="11"/>
  <c r="AF902" i="11"/>
  <c r="AF903" i="11"/>
  <c r="AF904" i="11"/>
  <c r="AF905" i="11"/>
  <c r="AF906" i="11"/>
  <c r="AF907" i="11"/>
  <c r="AF908" i="11"/>
  <c r="AF909" i="11"/>
  <c r="AF910" i="11"/>
  <c r="AF911" i="11"/>
  <c r="AF912" i="11"/>
  <c r="AF913" i="11"/>
  <c r="AF914" i="11"/>
  <c r="AF915" i="11"/>
  <c r="AF916" i="11"/>
  <c r="AF917" i="11"/>
  <c r="AF918" i="11"/>
  <c r="AF919" i="11"/>
  <c r="AF920" i="11"/>
  <c r="AF921" i="11"/>
  <c r="AF922" i="11"/>
  <c r="AF923" i="11"/>
  <c r="AF924" i="11"/>
  <c r="AF925" i="11"/>
  <c r="AF926" i="11"/>
  <c r="AF927" i="11"/>
  <c r="AF928" i="11"/>
  <c r="AF929" i="11"/>
  <c r="AF930" i="11"/>
  <c r="AF931" i="11"/>
  <c r="AF932" i="11"/>
  <c r="AF933" i="11"/>
  <c r="AF934" i="11"/>
  <c r="AF935" i="11"/>
  <c r="AF936" i="11"/>
  <c r="AF937" i="11"/>
  <c r="AF938" i="11"/>
  <c r="AF939" i="11"/>
  <c r="AF940" i="11"/>
  <c r="AF941" i="11"/>
  <c r="AF942" i="11"/>
  <c r="AF943" i="11"/>
  <c r="AF944" i="11"/>
  <c r="AF945" i="11"/>
  <c r="AF946" i="11"/>
  <c r="AF947" i="11"/>
  <c r="AF948" i="11"/>
  <c r="AF949" i="11"/>
  <c r="AF950" i="11"/>
  <c r="AF951" i="11"/>
  <c r="AF952" i="11"/>
  <c r="AF953" i="11"/>
  <c r="AF954" i="11"/>
  <c r="AF955" i="11"/>
  <c r="AF956" i="11"/>
  <c r="AF957" i="11"/>
  <c r="AF958" i="11"/>
  <c r="AF959" i="11"/>
  <c r="AF960" i="11"/>
  <c r="AF961" i="11"/>
  <c r="AF962" i="11"/>
  <c r="AF963" i="11"/>
  <c r="AF964" i="11"/>
  <c r="AF965" i="11"/>
  <c r="AF966" i="11"/>
  <c r="AF967" i="11"/>
  <c r="AF968" i="11"/>
  <c r="AF969" i="11"/>
  <c r="AF970" i="11"/>
  <c r="AF971" i="11"/>
  <c r="AF972" i="11"/>
  <c r="AF973" i="11"/>
  <c r="AF974" i="11"/>
  <c r="AF975" i="11"/>
  <c r="AF976" i="11"/>
  <c r="AF977" i="11"/>
  <c r="AF978" i="11"/>
  <c r="AF979" i="11"/>
  <c r="AF980" i="11"/>
  <c r="AF981" i="11"/>
  <c r="AF982" i="11"/>
  <c r="AF983" i="11"/>
  <c r="AF984" i="11"/>
  <c r="AF985" i="11"/>
  <c r="AF986" i="11"/>
  <c r="AF987" i="11"/>
  <c r="AF988" i="11"/>
  <c r="AF989" i="11"/>
  <c r="AF990" i="11"/>
  <c r="AF991" i="11"/>
  <c r="AF992" i="11"/>
  <c r="AF993" i="11"/>
  <c r="AF994" i="11"/>
  <c r="AF995" i="11"/>
  <c r="AF996" i="11"/>
  <c r="AF997" i="11"/>
  <c r="AF998" i="11"/>
  <c r="AF999" i="11"/>
  <c r="AF1000" i="11"/>
  <c r="AF1001" i="11"/>
  <c r="AF1002" i="11"/>
  <c r="AF1003" i="11"/>
  <c r="AF1004" i="11"/>
  <c r="AF1005" i="11"/>
  <c r="AF1006" i="11"/>
  <c r="AF1007" i="11"/>
  <c r="AF1008" i="11"/>
  <c r="AF1009" i="11"/>
  <c r="AF1010" i="11"/>
  <c r="AF1011" i="11"/>
  <c r="AF1012" i="11"/>
  <c r="AF1013" i="11"/>
  <c r="AF1014" i="11"/>
  <c r="AF1015" i="11"/>
  <c r="AF1016" i="11"/>
  <c r="AF1017" i="11"/>
  <c r="AF1018" i="11"/>
  <c r="AF1019" i="11"/>
  <c r="AF1020" i="11"/>
  <c r="AF1021" i="11"/>
  <c r="AF1022" i="11"/>
  <c r="AF1023" i="11"/>
  <c r="AF1024" i="11"/>
  <c r="AF1025" i="11"/>
  <c r="AF1026" i="11"/>
  <c r="AF1027" i="11"/>
  <c r="AF1028" i="11"/>
  <c r="AF1029" i="11"/>
  <c r="AF1030" i="11"/>
  <c r="AF1031" i="11"/>
  <c r="AF1032" i="11"/>
  <c r="AF1033" i="11"/>
  <c r="AF1034" i="11"/>
  <c r="AF1035" i="11"/>
  <c r="AF1036" i="11"/>
  <c r="AF1037" i="11"/>
  <c r="AF1038" i="11"/>
  <c r="AF1039" i="11"/>
  <c r="AF1040" i="11"/>
  <c r="AF1041" i="11"/>
  <c r="AF1042" i="11"/>
  <c r="AF1043" i="11"/>
  <c r="AF1044" i="11"/>
  <c r="AF1045" i="11"/>
  <c r="AF1046" i="11"/>
  <c r="AF1047" i="11"/>
  <c r="AF1048" i="11"/>
  <c r="AF1049" i="11"/>
  <c r="AF1050" i="11"/>
  <c r="AF1051" i="11"/>
  <c r="AF1052" i="11"/>
  <c r="AF1053" i="11"/>
  <c r="AF1054" i="11"/>
  <c r="AF1055" i="11"/>
  <c r="AF1056" i="11"/>
  <c r="AF1057" i="11"/>
  <c r="AF1058" i="11"/>
  <c r="AF1059" i="11"/>
  <c r="AF1060" i="11"/>
  <c r="AF1061" i="11"/>
  <c r="AF1062" i="11"/>
  <c r="AF1063" i="11"/>
  <c r="AF1064" i="11"/>
  <c r="AF1065" i="11"/>
  <c r="AF1066" i="11"/>
  <c r="AF1067" i="11"/>
  <c r="AF1068" i="11"/>
  <c r="AF1069" i="11"/>
  <c r="AF1070" i="11"/>
  <c r="AF1071" i="11"/>
  <c r="AF1072" i="11"/>
  <c r="AF1073" i="11"/>
  <c r="AF1074" i="11"/>
  <c r="AF1075" i="11"/>
  <c r="AF1076" i="11"/>
  <c r="AF1077" i="11"/>
  <c r="AF1078" i="11"/>
  <c r="AF1079" i="11"/>
  <c r="AF1080" i="11"/>
  <c r="AF1081" i="11"/>
  <c r="AF1082" i="11"/>
  <c r="AF1083" i="11"/>
  <c r="AF1084" i="11"/>
  <c r="AF1085" i="11"/>
  <c r="AF1086" i="11"/>
  <c r="AF1087" i="11"/>
  <c r="AF1088" i="11"/>
  <c r="AF1089" i="11"/>
  <c r="AF1090" i="11"/>
  <c r="AF1091" i="11"/>
  <c r="AF1092" i="11"/>
  <c r="AF1093" i="11"/>
  <c r="AF1094" i="11"/>
  <c r="AF1095" i="11"/>
  <c r="AF1096" i="11"/>
  <c r="AF1097" i="11"/>
  <c r="AF1098" i="11"/>
  <c r="AF1099" i="11"/>
  <c r="AF1100" i="11"/>
  <c r="AF1101" i="11"/>
  <c r="AF1102" i="11"/>
  <c r="AF1103" i="11"/>
  <c r="AF1104" i="11"/>
  <c r="AF1105" i="11"/>
  <c r="AF1106" i="11"/>
  <c r="AF1107" i="11"/>
  <c r="AF1108" i="11"/>
  <c r="AF1109" i="11"/>
  <c r="AF1110" i="11"/>
  <c r="AF1111" i="11"/>
  <c r="AF1112" i="11"/>
  <c r="AF1113" i="11"/>
  <c r="AF1114" i="11"/>
  <c r="AF1115" i="11"/>
  <c r="AF1116" i="11"/>
  <c r="AF1117" i="11"/>
  <c r="AF1118" i="11"/>
  <c r="AF1119" i="11"/>
  <c r="AF1120" i="11"/>
  <c r="AF1121" i="11"/>
  <c r="AF1122" i="11"/>
  <c r="AF1123" i="11"/>
  <c r="AF1124" i="11"/>
  <c r="AF1125" i="11"/>
  <c r="AF1126" i="11"/>
  <c r="AF1127" i="11"/>
  <c r="AF1128" i="11"/>
  <c r="AF1129" i="11"/>
  <c r="AF1130" i="11"/>
  <c r="AF1131" i="11"/>
  <c r="AF1132" i="11"/>
  <c r="AF1133" i="11"/>
  <c r="AF1134" i="11"/>
  <c r="AF1135" i="11"/>
  <c r="AF1136" i="11"/>
  <c r="AF1137" i="11"/>
  <c r="AF1138" i="11"/>
  <c r="AF1139" i="11"/>
  <c r="AF1140" i="11"/>
  <c r="AF1141" i="11"/>
  <c r="AF1142" i="11"/>
  <c r="AF1143" i="11"/>
  <c r="AF1144" i="11"/>
  <c r="AF1145" i="11"/>
  <c r="AF1146" i="11"/>
  <c r="AF1147" i="11"/>
  <c r="AF1148" i="11"/>
  <c r="AF1149" i="11"/>
  <c r="AF1150" i="11"/>
  <c r="AF1151" i="11"/>
  <c r="AF1152" i="11"/>
  <c r="AF1153" i="11"/>
  <c r="AF1154" i="11"/>
  <c r="AF1155" i="11"/>
  <c r="AF1156" i="11"/>
  <c r="AF1157" i="11"/>
  <c r="AF1158" i="11"/>
  <c r="AF1159" i="11"/>
  <c r="AF1160" i="11"/>
  <c r="AF1161" i="11"/>
  <c r="AF1162" i="11"/>
  <c r="AF1163" i="11"/>
  <c r="AF1164" i="11"/>
  <c r="AF1165" i="11"/>
  <c r="AF1166" i="11"/>
  <c r="AF1167" i="11"/>
  <c r="AF1168" i="11"/>
  <c r="AF1169" i="11"/>
  <c r="AF1170" i="11"/>
  <c r="AF1171" i="11"/>
  <c r="AF1172" i="11"/>
  <c r="AF1173" i="11"/>
  <c r="AF1174" i="11"/>
  <c r="AF1175" i="11"/>
  <c r="AF1176" i="11"/>
  <c r="AF1177" i="11"/>
  <c r="AF1178" i="11"/>
  <c r="AF1179" i="11"/>
  <c r="AF1180" i="11"/>
  <c r="AF1181" i="11"/>
  <c r="AF1182" i="11"/>
  <c r="AF1183" i="11"/>
  <c r="AF1184" i="11"/>
  <c r="AF1185" i="11"/>
  <c r="AF1186" i="11"/>
  <c r="AF1187" i="11"/>
  <c r="AF1188" i="11"/>
  <c r="AF1189" i="11"/>
  <c r="AF1190" i="11"/>
  <c r="AF1191" i="11"/>
  <c r="AF1192" i="11"/>
  <c r="AF1193" i="11"/>
  <c r="AF1194" i="11"/>
  <c r="AF1195" i="11"/>
  <c r="AF1196" i="11"/>
  <c r="AF1197" i="11"/>
  <c r="AF1198" i="11"/>
  <c r="AF1199" i="11"/>
  <c r="AF1200" i="11"/>
  <c r="AF1201" i="11"/>
  <c r="AF1202" i="11"/>
  <c r="AF1203" i="11"/>
  <c r="AF1204" i="11"/>
  <c r="AF1205" i="11"/>
  <c r="AF1206" i="11"/>
  <c r="AF1207" i="11"/>
  <c r="AF1208" i="11"/>
  <c r="AF1209" i="11"/>
  <c r="AF1210" i="11"/>
  <c r="AF1211" i="11"/>
  <c r="AF1212" i="11"/>
  <c r="AF1213" i="11"/>
  <c r="AF1214" i="11"/>
  <c r="AF1215" i="11"/>
  <c r="AF1216" i="11"/>
  <c r="AF1217" i="11"/>
  <c r="AF1218" i="11"/>
  <c r="AF1219" i="11"/>
  <c r="AF1220" i="11"/>
  <c r="AF1221" i="11"/>
  <c r="AF1222" i="11"/>
  <c r="AF1223" i="11"/>
  <c r="AF1224" i="11"/>
  <c r="AF1225" i="11"/>
  <c r="AF1226" i="11"/>
  <c r="AF1227" i="11"/>
  <c r="AF1228" i="11"/>
  <c r="AF1229" i="11"/>
  <c r="AF1230" i="11"/>
  <c r="AF1231" i="11"/>
  <c r="AF1232" i="11"/>
  <c r="AF1233" i="11"/>
  <c r="AF1234" i="11"/>
  <c r="AF1235" i="11"/>
  <c r="AF1236" i="11"/>
  <c r="AF1237" i="11"/>
  <c r="AF1238" i="11"/>
  <c r="AF1239" i="11"/>
  <c r="AF1240" i="11"/>
  <c r="AF1241" i="11"/>
  <c r="AF1242" i="11"/>
  <c r="AF1243" i="11"/>
  <c r="AF1244" i="11"/>
  <c r="AF1245" i="11"/>
  <c r="AF1246" i="11"/>
  <c r="AF1247" i="11"/>
  <c r="AF1248" i="11"/>
  <c r="AF1249" i="11"/>
  <c r="AF1250" i="11"/>
  <c r="AF1251" i="11"/>
  <c r="AF1252" i="11"/>
  <c r="AF1253" i="11"/>
  <c r="AF1254" i="11"/>
  <c r="AF1255" i="11"/>
  <c r="AF1256" i="11"/>
  <c r="AF1257" i="11"/>
  <c r="AF1258" i="11"/>
  <c r="AF1259" i="11"/>
  <c r="AF1260" i="11"/>
  <c r="AF1261" i="11"/>
  <c r="AF1262" i="11"/>
  <c r="AF1263" i="11"/>
  <c r="AF1264" i="11"/>
  <c r="AF1265" i="11"/>
  <c r="AF1266" i="11"/>
  <c r="AF1267" i="11"/>
  <c r="AF1268" i="11"/>
  <c r="AF1269" i="11"/>
  <c r="AF1270" i="11"/>
  <c r="AF1271" i="11"/>
  <c r="AF1272" i="11"/>
  <c r="AF1273" i="11"/>
  <c r="AF1274" i="11"/>
  <c r="AF1275" i="11"/>
  <c r="AF1276" i="11"/>
  <c r="AF1277" i="11"/>
  <c r="AF1278" i="11"/>
  <c r="AF1279" i="11"/>
  <c r="AF1280" i="11"/>
  <c r="AF1281" i="11"/>
  <c r="AF1282" i="11"/>
  <c r="AF1283" i="11"/>
  <c r="AF1284" i="11"/>
  <c r="AF1285" i="11"/>
  <c r="AF1286" i="11"/>
  <c r="AF1287" i="11"/>
  <c r="AF1288" i="11"/>
  <c r="AF1289" i="11"/>
  <c r="AF1290" i="11"/>
  <c r="AF1291" i="11"/>
  <c r="AF1292" i="11"/>
  <c r="AF1293" i="11"/>
  <c r="AF1294" i="11"/>
  <c r="AF1295" i="11"/>
  <c r="AF1296" i="11"/>
  <c r="AF1297" i="11"/>
  <c r="AF1298" i="11"/>
  <c r="AF1299" i="11"/>
  <c r="AF1300" i="11"/>
  <c r="AF1301" i="11"/>
  <c r="AF1302" i="11"/>
  <c r="AF1303" i="11"/>
  <c r="AF1304" i="11"/>
  <c r="AF1305" i="11"/>
  <c r="AF1306" i="11"/>
  <c r="AF1307" i="11"/>
  <c r="AF1308" i="11"/>
  <c r="AF1309" i="11"/>
  <c r="AF1310" i="11"/>
  <c r="AF1311" i="11"/>
  <c r="AF1312" i="11"/>
  <c r="AF1313" i="11"/>
  <c r="AF1314" i="11"/>
  <c r="AF1315" i="11"/>
  <c r="AF1316" i="11"/>
  <c r="AF1317" i="11"/>
  <c r="AF1318" i="11"/>
  <c r="AF1319" i="11"/>
  <c r="AF1320" i="11"/>
  <c r="AF1321" i="11"/>
  <c r="AF1322" i="11"/>
  <c r="AF1323" i="11"/>
  <c r="AF1324" i="11"/>
  <c r="AF1325" i="11"/>
  <c r="AF1326" i="11"/>
  <c r="AF1327" i="11"/>
  <c r="AF1328" i="11"/>
  <c r="AF1329" i="11"/>
  <c r="AF1330" i="11"/>
  <c r="AF1331" i="11"/>
  <c r="AF1332" i="11"/>
  <c r="AF1333" i="11"/>
  <c r="AF1334" i="11"/>
  <c r="AF1335" i="11"/>
  <c r="AF1336" i="11"/>
  <c r="AF1337" i="11"/>
  <c r="AF1338" i="11"/>
  <c r="AF1339" i="11"/>
  <c r="AF1340" i="11"/>
  <c r="AF1341" i="11"/>
  <c r="AF1342" i="11"/>
  <c r="AF1343" i="11"/>
  <c r="AF1344" i="11"/>
  <c r="AF1345" i="11"/>
  <c r="AF1346" i="11"/>
  <c r="AF1347" i="11"/>
  <c r="AF1348" i="11"/>
  <c r="AF1349" i="11"/>
  <c r="AF1350" i="11"/>
  <c r="AF1351" i="11"/>
  <c r="AF1352" i="11"/>
  <c r="AF1353" i="11"/>
  <c r="AF1354" i="11"/>
  <c r="AF1355" i="11"/>
  <c r="AF1356" i="11"/>
  <c r="AF1357" i="11"/>
  <c r="AF1358" i="11"/>
  <c r="AF1359" i="11"/>
  <c r="AF1360" i="11"/>
  <c r="AF1361" i="11"/>
  <c r="AF1362" i="11"/>
  <c r="AF1363" i="11"/>
  <c r="AF1364" i="11"/>
  <c r="AF1365" i="11"/>
  <c r="AF1366" i="11"/>
  <c r="AF1367" i="11"/>
  <c r="AF1368" i="11"/>
  <c r="AF1369" i="11"/>
  <c r="AF1370" i="11"/>
  <c r="AF1371" i="11"/>
  <c r="AF1372" i="11"/>
  <c r="AF1373" i="11"/>
  <c r="AF1374" i="11"/>
  <c r="AF1375" i="11"/>
  <c r="AF1376" i="11"/>
  <c r="AF1377" i="11"/>
  <c r="AF1378" i="11"/>
  <c r="AF1379" i="11"/>
  <c r="AF1380" i="11"/>
  <c r="AF1381" i="11"/>
  <c r="AF1382" i="11"/>
  <c r="AF1383" i="11"/>
  <c r="AF1384" i="11"/>
  <c r="AF1385" i="11"/>
  <c r="AF1386" i="11"/>
  <c r="AF1387" i="11"/>
  <c r="AF1388" i="11"/>
  <c r="AF1389" i="11"/>
  <c r="AF1390" i="11"/>
  <c r="AF1391" i="11"/>
  <c r="AF1392" i="11"/>
  <c r="AF1393" i="11"/>
  <c r="AF1394" i="11"/>
  <c r="AF1395" i="11"/>
  <c r="AF1396" i="11"/>
  <c r="AF1397" i="11"/>
  <c r="AF1398" i="11"/>
  <c r="AF1399" i="11"/>
  <c r="AF1400" i="11"/>
  <c r="AF1401" i="11"/>
  <c r="AF1402" i="11"/>
  <c r="AF1403" i="11"/>
  <c r="AF1404" i="11"/>
  <c r="AF1405" i="11"/>
  <c r="AF1406" i="11"/>
  <c r="AF1407" i="11"/>
  <c r="AF1408" i="11"/>
  <c r="AF1409" i="11"/>
  <c r="AF1410" i="11"/>
  <c r="AF1411" i="11"/>
  <c r="AF1412" i="11"/>
  <c r="AF1413" i="11"/>
  <c r="AF1414" i="11"/>
  <c r="AF1415" i="11"/>
  <c r="AF1416" i="11"/>
  <c r="AF1417" i="11"/>
  <c r="AF1418" i="11"/>
  <c r="AF1419" i="11"/>
  <c r="AF1420" i="11"/>
  <c r="AF1421" i="11"/>
  <c r="AF1422" i="11"/>
  <c r="AF1423" i="11"/>
  <c r="AF1424" i="11"/>
  <c r="AF1425" i="11"/>
  <c r="AF1426" i="11"/>
  <c r="AF1427" i="11"/>
  <c r="AF1428" i="11"/>
  <c r="AF1429" i="11"/>
  <c r="AF1430" i="11"/>
  <c r="AF1431" i="11"/>
  <c r="AF1432" i="11"/>
  <c r="AF1433" i="11"/>
  <c r="AF1434" i="11"/>
  <c r="AF1435" i="11"/>
  <c r="AF1436" i="11"/>
  <c r="AF1437" i="11"/>
  <c r="AF1438" i="11"/>
  <c r="AF1439" i="11"/>
  <c r="AF1440" i="11"/>
  <c r="AF1441" i="11"/>
  <c r="AF1442" i="11"/>
  <c r="AF1443" i="11"/>
  <c r="AF1444" i="11"/>
  <c r="AF1445" i="11"/>
  <c r="AF1446" i="11"/>
  <c r="AF1447" i="11"/>
  <c r="AF1448" i="11"/>
  <c r="AF1449" i="11"/>
  <c r="AF1450" i="11"/>
  <c r="AF1451" i="11"/>
  <c r="AF1452" i="11"/>
  <c r="AF1453" i="11"/>
  <c r="AF1454" i="11"/>
  <c r="AF1455" i="11"/>
  <c r="AF1456" i="11"/>
  <c r="AF1457" i="11"/>
  <c r="AF1458" i="11"/>
  <c r="AF1459" i="11"/>
  <c r="AF1460" i="11"/>
  <c r="AF1461" i="11"/>
  <c r="AF1462" i="11"/>
  <c r="AF1463" i="11"/>
  <c r="AF1464" i="11"/>
  <c r="AF1465" i="11"/>
  <c r="AF1466" i="11"/>
  <c r="AF1467" i="11"/>
  <c r="AF1468" i="11"/>
  <c r="AF1469" i="11"/>
  <c r="AF1470" i="11"/>
  <c r="AF1471" i="11"/>
  <c r="AF1472" i="11"/>
  <c r="AF1473" i="11"/>
  <c r="AF1474" i="11"/>
  <c r="AF1475" i="11"/>
  <c r="AF1476" i="11"/>
  <c r="AF1477" i="11"/>
  <c r="AF1478" i="11"/>
  <c r="AF1479" i="11"/>
  <c r="AF1480" i="11"/>
  <c r="AF1481" i="11"/>
  <c r="AF1482" i="11"/>
  <c r="AF1483" i="11"/>
  <c r="AF1484" i="11"/>
  <c r="AF1485" i="11"/>
  <c r="AF1486" i="11"/>
  <c r="AF1487" i="11"/>
  <c r="AF1488" i="11"/>
  <c r="AF1489" i="11"/>
  <c r="AF1490" i="11"/>
  <c r="AF1491" i="11"/>
  <c r="AF1492" i="11"/>
  <c r="AF1493" i="11"/>
  <c r="AF1494" i="11"/>
  <c r="AF1495" i="11"/>
  <c r="AF1496" i="11"/>
  <c r="AF1497" i="11"/>
  <c r="AF1498" i="11"/>
  <c r="AF1499" i="11"/>
  <c r="AF1500" i="11"/>
  <c r="AF1501" i="11"/>
  <c r="AF1502" i="11"/>
  <c r="AF1503" i="11"/>
  <c r="AF1504" i="11"/>
  <c r="AF1505" i="11"/>
  <c r="AF1506" i="11"/>
  <c r="AF1507" i="11"/>
  <c r="AF1508" i="11"/>
  <c r="AF1509" i="11"/>
  <c r="AF1510" i="11"/>
  <c r="AF1511" i="11"/>
  <c r="AF1512" i="11"/>
  <c r="AF1513" i="11"/>
  <c r="AF1514" i="11"/>
  <c r="AF1515" i="11"/>
  <c r="AF1516" i="11"/>
  <c r="AF1517" i="11"/>
  <c r="AF1518" i="11"/>
  <c r="AF1519" i="11"/>
  <c r="AF1520" i="11"/>
  <c r="AF1521" i="11"/>
  <c r="AF1522" i="11"/>
  <c r="AF1523" i="11"/>
  <c r="AF1524" i="11"/>
  <c r="AF1525" i="11"/>
  <c r="AF1526" i="11"/>
  <c r="AF1527" i="11"/>
  <c r="AF1528" i="11"/>
  <c r="AF1529" i="11"/>
  <c r="AF1530" i="11"/>
  <c r="AF1531" i="11"/>
  <c r="AF1532" i="11"/>
  <c r="AF1533" i="11"/>
  <c r="AF1534" i="11"/>
  <c r="AF1535" i="11"/>
  <c r="AF1536" i="11"/>
  <c r="AF1537" i="11"/>
  <c r="AF1538" i="11"/>
  <c r="AF1539" i="11"/>
  <c r="AF1540" i="11"/>
  <c r="AF1541" i="11"/>
  <c r="AF1542" i="11"/>
  <c r="AF1543" i="11"/>
  <c r="AF1544" i="11"/>
  <c r="AF1545" i="11"/>
  <c r="AF1546" i="11"/>
  <c r="AF1547" i="11"/>
  <c r="AF1548" i="11"/>
  <c r="AF1549" i="11"/>
  <c r="AF1550" i="11"/>
  <c r="AF1551" i="11"/>
  <c r="AF1552" i="11"/>
  <c r="AF1553" i="11"/>
  <c r="AF1554" i="11"/>
  <c r="AF1555" i="11"/>
  <c r="AF1556" i="11"/>
  <c r="AF1557" i="11"/>
  <c r="AF1558" i="11"/>
  <c r="AF1559" i="11"/>
  <c r="AF1560" i="11"/>
  <c r="AF1561" i="11"/>
  <c r="AF1562" i="11"/>
  <c r="AF1563" i="11"/>
  <c r="AF1564" i="11"/>
  <c r="AF1565" i="11"/>
  <c r="AF1566" i="11"/>
  <c r="AF1567" i="11"/>
  <c r="AF1568" i="11"/>
  <c r="AF1569" i="11"/>
  <c r="AF1570" i="11"/>
  <c r="AF1571" i="11"/>
  <c r="AF1572" i="11"/>
  <c r="AF1573" i="11"/>
  <c r="AF1574" i="11"/>
  <c r="AF1575" i="11"/>
  <c r="AF1576" i="11"/>
  <c r="AF1577" i="11"/>
  <c r="AF1578" i="11"/>
  <c r="AF1579" i="11"/>
  <c r="AF1580" i="11"/>
  <c r="AF1581" i="11"/>
  <c r="AF1582" i="11"/>
  <c r="AF1583" i="11"/>
  <c r="AF1584" i="11"/>
  <c r="AF1585" i="11"/>
  <c r="AF1586" i="11"/>
  <c r="AF1587" i="11"/>
  <c r="AF1588" i="11"/>
  <c r="AF1589" i="11"/>
  <c r="AF1590" i="11"/>
  <c r="AF1591" i="11"/>
  <c r="AF1592" i="11"/>
  <c r="AF1593" i="11"/>
  <c r="AF1594" i="11"/>
  <c r="AF1595" i="11"/>
  <c r="AF1596" i="11"/>
  <c r="AF1597" i="11"/>
  <c r="AF1598" i="11"/>
  <c r="AF1599" i="11"/>
  <c r="AF1600" i="11"/>
  <c r="AF1601" i="11"/>
  <c r="AF1602" i="11"/>
  <c r="AF1603" i="11"/>
  <c r="AF1604" i="11"/>
  <c r="AF1605" i="11"/>
  <c r="AF1606" i="11"/>
  <c r="AF1607" i="11"/>
  <c r="AF1608" i="11"/>
  <c r="AF1609" i="11"/>
  <c r="AF1610" i="11"/>
  <c r="AF1611" i="11"/>
  <c r="AF1612" i="11"/>
  <c r="AF1613" i="11"/>
  <c r="AF1614" i="11"/>
  <c r="AF1615" i="11"/>
  <c r="AF1616" i="11"/>
  <c r="AF1617" i="11"/>
  <c r="AF1618" i="11"/>
  <c r="AF1619" i="11"/>
  <c r="AF1620" i="11"/>
  <c r="AF1621" i="11"/>
  <c r="AF1622" i="11"/>
  <c r="AF1623" i="11"/>
  <c r="AF1624" i="11"/>
  <c r="AF1625" i="11"/>
  <c r="AF1626" i="11"/>
  <c r="AF1627" i="11"/>
  <c r="AF1628" i="11"/>
  <c r="AF1629" i="11"/>
  <c r="AF1630" i="11"/>
  <c r="AF1631" i="11"/>
  <c r="AF1632" i="11"/>
  <c r="AF1633" i="11"/>
  <c r="AF1634" i="11"/>
  <c r="AF1635" i="11"/>
  <c r="AF1636" i="11"/>
  <c r="AF1637" i="11"/>
  <c r="AF1638" i="11"/>
  <c r="AF1639" i="11"/>
  <c r="AF1640" i="11"/>
  <c r="AF1641" i="11"/>
  <c r="AF1642" i="11"/>
  <c r="AF1643" i="11"/>
  <c r="AF1644" i="11"/>
  <c r="AF1645" i="11"/>
  <c r="AF1646" i="11"/>
  <c r="AF1647" i="11"/>
  <c r="AF1648" i="11"/>
  <c r="AF1649" i="11"/>
  <c r="AF1650" i="11"/>
  <c r="AF1651" i="11"/>
  <c r="AF1652" i="11"/>
  <c r="AF1653" i="11"/>
  <c r="AF1654" i="11"/>
  <c r="AF1655" i="11"/>
  <c r="AF1656" i="11"/>
  <c r="AF1657" i="11"/>
  <c r="AF1658" i="11"/>
  <c r="AF1659" i="11"/>
  <c r="AF1660" i="11"/>
  <c r="AF1661" i="11"/>
  <c r="AF1662" i="11"/>
  <c r="AF1663" i="11"/>
  <c r="AF1664" i="11"/>
  <c r="AF1665" i="11"/>
  <c r="AF1666" i="11"/>
  <c r="AF1667" i="11"/>
  <c r="AF1668" i="11"/>
  <c r="AF1669" i="11"/>
  <c r="AF1670" i="11"/>
  <c r="AF1671" i="11"/>
  <c r="AF1672" i="11"/>
  <c r="AF1673" i="11"/>
  <c r="AF1674" i="11"/>
  <c r="AF1675" i="11"/>
  <c r="AF1676" i="11"/>
  <c r="AF1677" i="11"/>
  <c r="AF1678" i="11"/>
  <c r="AF1679" i="11"/>
  <c r="AF1680" i="11"/>
  <c r="AF1681" i="11"/>
  <c r="AF1682" i="11"/>
  <c r="AF1683" i="11"/>
  <c r="AF1684" i="11"/>
  <c r="AF1685" i="11"/>
  <c r="AF1686" i="11"/>
  <c r="AF1687" i="11"/>
  <c r="AF1688" i="11"/>
  <c r="AF1689" i="11"/>
  <c r="AF1690" i="11"/>
  <c r="AF1691" i="11"/>
  <c r="AF1692" i="11"/>
  <c r="AF1693" i="11"/>
  <c r="AF1694" i="11"/>
  <c r="AF1695" i="11"/>
  <c r="AF1696" i="11"/>
  <c r="AF1697" i="11"/>
  <c r="AF1698" i="11"/>
  <c r="AF1699" i="11"/>
  <c r="AF1700" i="11"/>
  <c r="AF1701" i="11"/>
  <c r="AF1702" i="11"/>
  <c r="AF1703" i="11"/>
  <c r="AF1704" i="11"/>
  <c r="AF1705" i="11"/>
  <c r="AF1706" i="11"/>
  <c r="AF1707" i="11"/>
  <c r="AF1708" i="11"/>
  <c r="AF1709" i="11"/>
  <c r="AF1710" i="11"/>
  <c r="AF1711" i="11"/>
  <c r="AF1712" i="11"/>
  <c r="AF1713" i="11"/>
  <c r="AF1714" i="11"/>
  <c r="AF1715" i="11"/>
  <c r="AF1716" i="11"/>
  <c r="AF1717" i="11"/>
  <c r="AF1718" i="11"/>
  <c r="AF1719" i="11"/>
  <c r="AF1720" i="11"/>
  <c r="AF1721" i="11"/>
  <c r="AF1722" i="11"/>
  <c r="AF1723" i="11"/>
  <c r="AF1724" i="11"/>
  <c r="AF1725" i="11"/>
  <c r="AF1726" i="11"/>
  <c r="AF1727" i="11"/>
  <c r="AF1728" i="11"/>
  <c r="AF1729" i="11"/>
  <c r="AF1730" i="11"/>
  <c r="AF1731" i="11"/>
  <c r="AF1732" i="11"/>
  <c r="AF1733" i="11"/>
  <c r="AF1734" i="11"/>
  <c r="AF1735" i="11"/>
  <c r="AF1736" i="11"/>
  <c r="AF1737" i="11"/>
  <c r="AF1738" i="11"/>
  <c r="AF1739" i="11"/>
  <c r="AF1740" i="11"/>
  <c r="AF1741" i="11"/>
  <c r="AF1742" i="11"/>
  <c r="AF1743" i="11"/>
  <c r="AF1744" i="11"/>
  <c r="AF1745" i="11"/>
  <c r="AF1746" i="11"/>
  <c r="AF1747" i="11"/>
  <c r="AF1748" i="11"/>
  <c r="AF1749" i="11"/>
  <c r="AF1750" i="11"/>
  <c r="AF1751" i="11"/>
  <c r="AF1752" i="11"/>
  <c r="AF1753" i="11"/>
  <c r="AF1754" i="11"/>
  <c r="AF1755" i="11"/>
  <c r="AF1756" i="11"/>
  <c r="AF1757" i="11"/>
  <c r="AF1758" i="11"/>
  <c r="AF1759" i="11"/>
  <c r="AF1760" i="11"/>
  <c r="AF1761" i="11"/>
  <c r="AF1762" i="11"/>
  <c r="AF1763" i="11"/>
  <c r="AF1764" i="11"/>
  <c r="AF1765" i="11"/>
  <c r="AF1766" i="11"/>
  <c r="AF1767" i="11"/>
  <c r="AF1768" i="11"/>
  <c r="AF1769" i="11"/>
  <c r="AF1770" i="11"/>
  <c r="AF1771" i="11"/>
  <c r="AF1772" i="11"/>
  <c r="AF1773" i="11"/>
  <c r="AF1774" i="11"/>
  <c r="AF1775" i="11"/>
  <c r="AF1776" i="11"/>
  <c r="AF1777" i="11"/>
  <c r="AF1778" i="11"/>
  <c r="AF1779" i="11"/>
  <c r="AF1780" i="11"/>
  <c r="AF1781" i="11"/>
  <c r="AF1782" i="11"/>
  <c r="AF1783" i="11"/>
  <c r="AF1784" i="11"/>
  <c r="AF1785" i="11"/>
  <c r="AF1786" i="11"/>
  <c r="AF1787" i="11"/>
  <c r="AF1788" i="11"/>
  <c r="AF1789" i="11"/>
  <c r="AF1790" i="11"/>
  <c r="AF1791" i="11"/>
  <c r="AF1792" i="11"/>
  <c r="AF1793" i="11"/>
  <c r="AF1794" i="11"/>
  <c r="AF1795" i="11"/>
  <c r="AF1796" i="11"/>
  <c r="AF1797" i="11"/>
  <c r="AF1798" i="11"/>
  <c r="AF1799" i="11"/>
  <c r="AF1800" i="11"/>
  <c r="AF1801" i="11"/>
  <c r="AF1802" i="11"/>
  <c r="AF1803" i="11"/>
  <c r="AF1804" i="11"/>
  <c r="AF1805" i="11"/>
  <c r="AF1806" i="11"/>
  <c r="AF1807" i="11"/>
  <c r="AF1808" i="11"/>
  <c r="AF1809" i="11"/>
  <c r="AF1810" i="11"/>
  <c r="AF1811" i="11"/>
  <c r="AF1812" i="11"/>
  <c r="AF1813" i="11"/>
  <c r="AF1814" i="11"/>
  <c r="AF1815" i="11"/>
  <c r="AF1816" i="11"/>
  <c r="AF1817" i="11"/>
  <c r="AF1818" i="11"/>
  <c r="AF1819" i="11"/>
  <c r="AF1820" i="11"/>
  <c r="AF1821" i="11"/>
  <c r="AF1822" i="11"/>
  <c r="AF1823" i="11"/>
  <c r="AF1824" i="11"/>
  <c r="AF1825" i="11"/>
  <c r="AF1826" i="11"/>
  <c r="AF1827" i="11"/>
  <c r="AF1828" i="11"/>
  <c r="AF1829" i="11"/>
  <c r="AF1830" i="11"/>
  <c r="AF1831" i="11"/>
  <c r="AF1832" i="11"/>
  <c r="AF1833" i="11"/>
  <c r="AF1834" i="11"/>
  <c r="AF1835" i="11"/>
  <c r="AF1836" i="11"/>
  <c r="AF1837" i="11"/>
  <c r="AF1838" i="11"/>
  <c r="AF1839" i="11"/>
  <c r="AF1840" i="11"/>
  <c r="AF1841" i="11"/>
  <c r="AF1842" i="11"/>
  <c r="AF1843" i="11"/>
  <c r="AF1844" i="11"/>
  <c r="AF1845" i="11"/>
  <c r="AF1846" i="11"/>
  <c r="AF1847" i="11"/>
  <c r="AF1848" i="11"/>
  <c r="AF1849" i="11"/>
  <c r="AF1850" i="11"/>
  <c r="AF1851" i="11"/>
  <c r="AF1852" i="11"/>
  <c r="AF1853" i="11"/>
  <c r="AF1854" i="11"/>
  <c r="AF1855" i="11"/>
  <c r="AF1856" i="11"/>
  <c r="AF1857" i="11"/>
  <c r="AF1858" i="11"/>
  <c r="AF1859" i="11"/>
  <c r="AF1860" i="11"/>
  <c r="AF1861" i="11"/>
  <c r="AF1862" i="11"/>
  <c r="AF1863" i="11"/>
  <c r="AF1864" i="11"/>
  <c r="AF1865" i="11"/>
  <c r="AF1866" i="11"/>
  <c r="AF1867" i="11"/>
  <c r="AF1868" i="11"/>
  <c r="AF1869" i="11"/>
  <c r="AF1870" i="11"/>
  <c r="AF1871" i="11"/>
  <c r="AF1872" i="11"/>
  <c r="AF1873" i="11"/>
  <c r="AF1874" i="11"/>
  <c r="AF1875" i="11"/>
  <c r="AF1876" i="11"/>
  <c r="AF1877" i="11"/>
  <c r="AF1878" i="11"/>
  <c r="AF1879" i="11"/>
  <c r="AF1880" i="11"/>
  <c r="AF1881" i="11"/>
  <c r="AF1882" i="11"/>
  <c r="AF1883" i="11"/>
  <c r="AF1884" i="11"/>
  <c r="AF1885" i="11"/>
  <c r="AF1886" i="11"/>
  <c r="AF1887" i="11"/>
  <c r="AF1888" i="11"/>
  <c r="AF1889" i="11"/>
  <c r="AF1890" i="11"/>
  <c r="AF1891" i="11"/>
  <c r="AF1892" i="11"/>
  <c r="AF1893" i="11"/>
  <c r="AF1894" i="11"/>
  <c r="AF1895" i="11"/>
  <c r="AF1896" i="11"/>
  <c r="AF1897" i="11"/>
  <c r="AF1898" i="11"/>
  <c r="AF1899" i="11"/>
  <c r="AF1900" i="11"/>
  <c r="AF1901" i="11"/>
  <c r="AF1902" i="11"/>
  <c r="AF1903" i="11"/>
  <c r="AF1904" i="11"/>
  <c r="AF1905" i="11"/>
  <c r="AF1906" i="11"/>
  <c r="AF1907" i="11"/>
  <c r="AF1908" i="11"/>
  <c r="AF1909" i="11"/>
  <c r="AF1910" i="11"/>
  <c r="AF1911" i="11"/>
  <c r="AF1912" i="11"/>
  <c r="AF1913" i="11"/>
  <c r="AF1914" i="11"/>
  <c r="AF1915" i="11"/>
  <c r="AF1916" i="11"/>
  <c r="AF1917" i="11"/>
  <c r="AF1918" i="11"/>
  <c r="AF1919" i="11"/>
  <c r="AF1920" i="11"/>
  <c r="AF1921" i="11"/>
  <c r="AF1922" i="11"/>
  <c r="AF1923" i="11"/>
  <c r="AF1924" i="11"/>
  <c r="AF1925" i="11"/>
  <c r="AF1926" i="11"/>
  <c r="AF1927" i="11"/>
  <c r="AF1928" i="11"/>
  <c r="AF1929" i="11"/>
  <c r="AF1930" i="11"/>
  <c r="AF1931" i="11"/>
  <c r="AF1932" i="11"/>
  <c r="AF1933" i="11"/>
  <c r="AF1934" i="11"/>
  <c r="AF1935" i="11"/>
  <c r="AF1936" i="11"/>
  <c r="AF1937" i="11"/>
  <c r="AF1938" i="11"/>
  <c r="AF1939" i="11"/>
  <c r="AF1940" i="11"/>
  <c r="AF1941" i="11"/>
  <c r="AF1942" i="11"/>
  <c r="AF1943" i="11"/>
  <c r="AF1944" i="11"/>
  <c r="AF1945" i="11"/>
  <c r="AF1946" i="11"/>
  <c r="AF1947" i="11"/>
  <c r="AF1948" i="11"/>
  <c r="AF1949" i="11"/>
  <c r="AF1950" i="11"/>
  <c r="AF1951" i="11"/>
  <c r="AF1952" i="11"/>
  <c r="AF1953" i="11"/>
  <c r="AF1954" i="11"/>
  <c r="AF1955" i="11"/>
  <c r="AF1956" i="11"/>
  <c r="AF1957" i="11"/>
  <c r="AF1958" i="11"/>
  <c r="AF1959" i="11"/>
  <c r="AF1960" i="11"/>
  <c r="AF1961" i="11"/>
  <c r="AF1962" i="11"/>
  <c r="AF1963" i="11"/>
  <c r="AF1964" i="11"/>
  <c r="AF1965" i="11"/>
  <c r="AF1966" i="11"/>
  <c r="AF1967" i="11"/>
  <c r="AF1968" i="11"/>
  <c r="AF1969" i="11"/>
  <c r="AF1970" i="11"/>
  <c r="AF1971" i="11"/>
  <c r="AF1972" i="11"/>
  <c r="AF1973" i="11"/>
  <c r="AF1974" i="11"/>
  <c r="AF1975" i="11"/>
  <c r="AF1976" i="11"/>
  <c r="AF1977" i="11"/>
  <c r="AF1978" i="11"/>
  <c r="AF1979" i="11"/>
  <c r="AF1980" i="11"/>
  <c r="AF1981" i="11"/>
  <c r="AF1982" i="11"/>
  <c r="AF1983" i="11"/>
  <c r="AF1984" i="11"/>
  <c r="AF1985" i="11"/>
  <c r="AF1986" i="11"/>
  <c r="AF1987" i="11"/>
  <c r="AF1988" i="11"/>
  <c r="AF1989" i="11"/>
  <c r="AF1990" i="11"/>
  <c r="AF1991" i="11"/>
  <c r="AF1992" i="11"/>
  <c r="AF1993" i="11"/>
  <c r="AF1994" i="11"/>
  <c r="AF1995" i="11"/>
  <c r="AF1996" i="11"/>
  <c r="AF1997" i="11"/>
  <c r="AF1998" i="11"/>
  <c r="AF1999" i="11"/>
  <c r="AF2000" i="11"/>
  <c r="AF2001" i="11"/>
  <c r="AF2002" i="11"/>
  <c r="AF2003" i="11"/>
  <c r="AF2004" i="11"/>
  <c r="AF2005" i="11"/>
  <c r="AF2006" i="11"/>
  <c r="AF2007" i="11"/>
  <c r="AF2008" i="11"/>
  <c r="AF2009" i="11"/>
  <c r="AF2010" i="11"/>
  <c r="AF2011" i="11"/>
  <c r="AF2012" i="11"/>
  <c r="AF2013" i="11"/>
  <c r="AF2014" i="11"/>
  <c r="AF2015" i="11"/>
  <c r="AF2016" i="11"/>
  <c r="AF2017" i="11"/>
  <c r="AF2018" i="11"/>
  <c r="AF2019" i="11"/>
  <c r="AF2020" i="11"/>
  <c r="AF2021" i="11"/>
  <c r="AF2022" i="11"/>
  <c r="AF2023" i="11"/>
  <c r="AF2024" i="11"/>
  <c r="AF2025" i="11"/>
  <c r="AF2026" i="11"/>
  <c r="AF2027" i="11"/>
  <c r="AF2028" i="11"/>
  <c r="AF2029" i="11"/>
  <c r="AF2030" i="11"/>
  <c r="AF2031" i="11"/>
  <c r="AF2032" i="11"/>
  <c r="AF2033" i="11"/>
  <c r="AF2034" i="11"/>
  <c r="AF2035" i="11"/>
  <c r="AF2036" i="11"/>
  <c r="AF2037" i="11"/>
  <c r="AF2038" i="11"/>
  <c r="AF2039" i="11"/>
  <c r="AF2040" i="11"/>
  <c r="AF2041" i="11"/>
  <c r="AF2042" i="11"/>
  <c r="AF2043" i="11"/>
  <c r="AF2044" i="11"/>
  <c r="AF2045" i="11"/>
  <c r="AF2046" i="11"/>
  <c r="AF2047" i="11"/>
  <c r="AF2048" i="11"/>
  <c r="AF2049" i="11"/>
  <c r="AF2050" i="11"/>
  <c r="AF2051" i="11"/>
  <c r="AF2052" i="11"/>
  <c r="AF2053" i="11"/>
  <c r="AF2054" i="11"/>
  <c r="AF2055" i="11"/>
  <c r="AF2056" i="11"/>
  <c r="AF2057" i="11"/>
  <c r="AF2058" i="11"/>
  <c r="AF2059" i="11"/>
  <c r="AF2060" i="11"/>
  <c r="AF2061" i="11"/>
  <c r="AF2062" i="11"/>
  <c r="AF2063" i="11"/>
  <c r="AF2064" i="11"/>
  <c r="AF2065" i="11"/>
  <c r="AF2066" i="11"/>
  <c r="AF2067" i="11"/>
  <c r="AF2068" i="11"/>
  <c r="AF2069" i="11"/>
  <c r="AF2070" i="11"/>
  <c r="AF2071" i="11"/>
  <c r="AF2072" i="11"/>
  <c r="AF2073" i="11"/>
  <c r="AF2074" i="11"/>
  <c r="AF2075" i="11"/>
  <c r="AF2076" i="11"/>
  <c r="AF2077" i="11"/>
  <c r="AF2078" i="11"/>
  <c r="AF2079" i="11"/>
  <c r="AF2080" i="11"/>
  <c r="AF2081" i="11"/>
  <c r="AF2082" i="11"/>
  <c r="AF2083" i="11"/>
  <c r="AF2084" i="11"/>
  <c r="AF2085" i="11"/>
  <c r="AF2086" i="11"/>
  <c r="AF2087" i="11"/>
  <c r="AF2088" i="11"/>
  <c r="AF2089" i="11"/>
  <c r="AF2090" i="11"/>
  <c r="AF2091" i="11"/>
  <c r="AF2092" i="11"/>
  <c r="AF2093" i="11"/>
  <c r="AF2094" i="11"/>
  <c r="AF2095" i="11"/>
  <c r="AF2096" i="11"/>
  <c r="AF2097" i="11"/>
  <c r="AF2098" i="11"/>
  <c r="AF2099" i="11"/>
  <c r="AF2100" i="11"/>
  <c r="AF2101" i="11"/>
  <c r="AF2102" i="11"/>
  <c r="AF2103" i="11"/>
  <c r="AF2104" i="11"/>
  <c r="AF2105" i="11"/>
  <c r="AF2106" i="11"/>
  <c r="AF2107" i="11"/>
  <c r="AF2108" i="11"/>
  <c r="AF2109" i="11"/>
  <c r="AF2110" i="11"/>
  <c r="AF2111" i="11"/>
  <c r="AF2112" i="11"/>
  <c r="AF2113" i="11"/>
  <c r="AF2114" i="11"/>
  <c r="AF2115" i="11"/>
  <c r="AF2116" i="11"/>
  <c r="AF2117" i="11"/>
  <c r="AF2118" i="11"/>
  <c r="AF2119" i="11"/>
  <c r="AF2120" i="11"/>
  <c r="AF2121" i="11"/>
  <c r="AF2122" i="11"/>
  <c r="AF2123" i="11"/>
  <c r="AF2124" i="11"/>
  <c r="AF2125" i="11"/>
  <c r="AF2126" i="11"/>
  <c r="AF2127" i="11"/>
  <c r="AF2128" i="11"/>
  <c r="AF2129" i="11"/>
  <c r="AF2130" i="11"/>
  <c r="AF2131" i="11"/>
  <c r="AF2132" i="11"/>
  <c r="AF2133" i="11"/>
  <c r="AF2134" i="11"/>
  <c r="AF2135" i="11"/>
  <c r="AF2136" i="11"/>
  <c r="AF2137" i="11"/>
  <c r="AF2138" i="11"/>
  <c r="AF2139" i="11"/>
  <c r="AF2140" i="11"/>
  <c r="AF2141" i="11"/>
  <c r="AF2142" i="11"/>
  <c r="AF2143" i="11"/>
  <c r="AF2144" i="11"/>
  <c r="AF2145" i="11"/>
  <c r="AF2146" i="11"/>
  <c r="AF2147" i="11"/>
  <c r="AF2148" i="11"/>
  <c r="AF2149" i="11"/>
  <c r="AF2150" i="11"/>
  <c r="AF2151" i="11"/>
  <c r="AF2152" i="11"/>
  <c r="AF2153" i="11"/>
  <c r="AF2154" i="11"/>
  <c r="AF2155" i="11"/>
  <c r="AF2156" i="11"/>
  <c r="AF2157" i="11"/>
  <c r="AF2158" i="11"/>
  <c r="AF2159" i="11"/>
  <c r="AF2160" i="11"/>
  <c r="AF2161" i="11"/>
  <c r="AF2162" i="11"/>
  <c r="AF2163" i="11"/>
  <c r="AF2164" i="11"/>
  <c r="AF2165" i="11"/>
  <c r="AF2166" i="11"/>
  <c r="AF2167" i="11"/>
  <c r="AF2168" i="11"/>
  <c r="AF2169" i="11"/>
  <c r="AF2170" i="11"/>
  <c r="AF2171" i="11"/>
  <c r="AF2172" i="11"/>
  <c r="AF2173" i="11"/>
  <c r="AF2174" i="11"/>
  <c r="AF2175" i="11"/>
  <c r="AF2176" i="11"/>
  <c r="AF2177" i="11"/>
  <c r="AF2178" i="11"/>
  <c r="AF2179" i="11"/>
  <c r="AF2180" i="11"/>
  <c r="AF2181" i="11"/>
  <c r="AF2182" i="11"/>
  <c r="AF2183" i="11"/>
  <c r="AF2184" i="11"/>
  <c r="AF2185" i="11"/>
  <c r="AF2186" i="11"/>
  <c r="AF2187" i="11"/>
  <c r="AF2188" i="11"/>
  <c r="AF2189" i="11"/>
  <c r="AF2190" i="11"/>
  <c r="AF2191" i="11"/>
  <c r="AF2192" i="11"/>
  <c r="AF2193" i="11"/>
  <c r="AF2194" i="11"/>
  <c r="AF2195" i="11"/>
  <c r="AF2196" i="11"/>
  <c r="AF2197" i="11"/>
  <c r="AF2198" i="11"/>
  <c r="AF2199" i="11"/>
  <c r="AF2200" i="11"/>
  <c r="AF2201" i="11"/>
  <c r="AF2202" i="11"/>
  <c r="AF2203" i="11"/>
  <c r="AF2204" i="11"/>
  <c r="AF2205" i="11"/>
  <c r="AF2206" i="11"/>
  <c r="AF2207" i="11"/>
  <c r="AF2208" i="11"/>
  <c r="AF2209" i="11"/>
  <c r="AF2210" i="11"/>
  <c r="AF2211" i="11"/>
  <c r="AF2212" i="11"/>
  <c r="AF2213" i="11"/>
  <c r="AF2214" i="11"/>
  <c r="AF2215" i="11"/>
  <c r="AF2216" i="11"/>
  <c r="AF2217" i="11"/>
  <c r="AF2218" i="11"/>
  <c r="AF2219" i="11"/>
  <c r="AF2220" i="11"/>
  <c r="AF2221" i="11"/>
  <c r="AF2222" i="11"/>
  <c r="AF2223" i="11"/>
  <c r="AF2224" i="11"/>
  <c r="AF2225" i="11"/>
  <c r="AF2226" i="11"/>
  <c r="AF2227" i="11"/>
  <c r="AF2228" i="11"/>
  <c r="AF2229" i="11"/>
  <c r="AF2230" i="11"/>
  <c r="AF2231" i="11"/>
  <c r="AF2232" i="11"/>
  <c r="AF2233" i="11"/>
  <c r="AF2234" i="11"/>
  <c r="AF2235" i="11"/>
  <c r="AF2236" i="11"/>
  <c r="AF2237" i="11"/>
  <c r="AF2238" i="11"/>
  <c r="AF2239" i="11"/>
  <c r="AF2240" i="11"/>
  <c r="AF2241" i="11"/>
  <c r="AF2242" i="11"/>
  <c r="AF2243" i="11"/>
  <c r="AF2244" i="11"/>
  <c r="AF2245" i="11"/>
  <c r="AF2246" i="11"/>
  <c r="AF2247" i="11"/>
  <c r="AF2248" i="11"/>
  <c r="AF2249" i="11"/>
  <c r="AF2250" i="11"/>
  <c r="AF2251" i="11"/>
  <c r="AF2252" i="11"/>
  <c r="AF2253" i="11"/>
  <c r="AF2254" i="11"/>
  <c r="AF2255" i="11"/>
  <c r="AF2256" i="11"/>
  <c r="AF2257" i="11"/>
  <c r="AF2258" i="11"/>
  <c r="AF2259" i="11"/>
  <c r="AF2260" i="11"/>
  <c r="AF2261" i="11"/>
  <c r="AF2262" i="11"/>
  <c r="AF2263" i="11"/>
  <c r="AF2264" i="11"/>
  <c r="AF2265" i="11"/>
  <c r="AF2266" i="11"/>
  <c r="AF2267" i="11"/>
  <c r="AF2268" i="11"/>
  <c r="AF2269" i="11"/>
  <c r="AF2270" i="11"/>
  <c r="AF2271" i="11"/>
  <c r="AF2272" i="11"/>
  <c r="AF2273" i="11"/>
  <c r="AF2274" i="11"/>
  <c r="AF2275" i="11"/>
  <c r="AF2276" i="11"/>
  <c r="AF2277" i="11"/>
  <c r="AF2278" i="11"/>
  <c r="AF2279" i="11"/>
  <c r="AF2280" i="11"/>
  <c r="AF2281" i="11"/>
  <c r="AF2282" i="11"/>
  <c r="AF2283" i="11"/>
  <c r="AF2284" i="11"/>
  <c r="AF2285" i="11"/>
  <c r="AF2286" i="11"/>
  <c r="AF2287" i="11"/>
  <c r="AF2288" i="11"/>
  <c r="AF2289" i="11"/>
  <c r="AF2290" i="11"/>
  <c r="AF2291" i="11"/>
  <c r="AF2292" i="11"/>
  <c r="AF2293" i="11"/>
  <c r="AF2294" i="11"/>
  <c r="AF2295" i="11"/>
  <c r="AF2296" i="11"/>
  <c r="AF2297" i="11"/>
  <c r="AF2298" i="11"/>
  <c r="AF2299" i="11"/>
  <c r="AF2300" i="11"/>
  <c r="AF2301" i="11"/>
  <c r="AF2302" i="11"/>
  <c r="AF2303" i="11"/>
  <c r="AF2304" i="11"/>
  <c r="AF2305" i="11"/>
  <c r="AF2306" i="11"/>
  <c r="AF2307" i="11"/>
  <c r="AF2308" i="11"/>
  <c r="AF2309" i="11"/>
  <c r="AF2310" i="11"/>
  <c r="AF2311" i="11"/>
  <c r="AF2312" i="11"/>
  <c r="AF2313" i="11"/>
  <c r="AF2314" i="11"/>
  <c r="AF2315" i="11"/>
  <c r="AF2316" i="11"/>
  <c r="AF2317" i="11"/>
  <c r="AF2318" i="11"/>
  <c r="AF2319" i="11"/>
  <c r="AF2320" i="11"/>
  <c r="AF2321" i="11"/>
  <c r="AF2322" i="11"/>
  <c r="AF2323" i="11"/>
  <c r="AF2324" i="11"/>
  <c r="AF2325" i="11"/>
  <c r="AF2326" i="11"/>
  <c r="AF2327" i="11"/>
  <c r="AF2328" i="11"/>
  <c r="AF2329" i="11"/>
  <c r="AF2330" i="11"/>
  <c r="AF2331" i="11"/>
  <c r="AF2332" i="11"/>
  <c r="AF2333" i="11"/>
  <c r="AF2334" i="11"/>
  <c r="AF2335" i="11"/>
  <c r="AF2336" i="11"/>
  <c r="AF2337" i="11"/>
  <c r="AF2338" i="11"/>
  <c r="AF2339" i="11"/>
  <c r="AF2340" i="11"/>
  <c r="AF2341" i="11"/>
  <c r="AF2342" i="11"/>
  <c r="AF2343" i="11"/>
  <c r="AF2344" i="11"/>
  <c r="AF2345" i="11"/>
  <c r="AF2346" i="11"/>
  <c r="AF2347" i="11"/>
  <c r="AF2348" i="11"/>
  <c r="AF2349" i="11"/>
  <c r="AF2350" i="11"/>
  <c r="AF2351" i="11"/>
  <c r="AF2352" i="11"/>
  <c r="AF2353" i="11"/>
  <c r="AF2354" i="11"/>
  <c r="AF2355" i="11"/>
  <c r="AF2356" i="11"/>
  <c r="AF2357" i="11"/>
  <c r="AF2358" i="11"/>
  <c r="AF2359" i="11"/>
  <c r="AF2360" i="11"/>
  <c r="AF2361" i="11"/>
  <c r="AF2362" i="11"/>
  <c r="AF2363" i="11"/>
  <c r="AF2364" i="11"/>
  <c r="AF2365" i="11"/>
  <c r="AF2366" i="11"/>
  <c r="AF2367" i="11"/>
  <c r="AF2368" i="11"/>
  <c r="AF2369" i="11"/>
  <c r="AF2370" i="11"/>
  <c r="AF2371" i="11"/>
  <c r="AF2372" i="11"/>
  <c r="AF2373" i="11"/>
  <c r="AF2374" i="11"/>
  <c r="AF2375" i="11"/>
  <c r="AF2376" i="11"/>
  <c r="AF2377" i="11"/>
  <c r="AF2378" i="11"/>
  <c r="AF2379" i="11"/>
  <c r="AF2380" i="11"/>
  <c r="AF2381" i="11"/>
  <c r="AF2382" i="11"/>
  <c r="AF2383" i="11"/>
  <c r="AF2384" i="11"/>
  <c r="AF2385" i="11"/>
  <c r="AF2386" i="11"/>
  <c r="AF2387" i="11"/>
  <c r="AF2388" i="11"/>
  <c r="AF2389" i="11"/>
  <c r="AF2390" i="11"/>
  <c r="AF2391" i="11"/>
  <c r="AF2392" i="11"/>
  <c r="AF2393" i="11"/>
  <c r="AF2394" i="11"/>
  <c r="AF2395" i="11"/>
  <c r="AF2396" i="11"/>
  <c r="AF2397" i="11"/>
  <c r="AF2398" i="11"/>
  <c r="AF2399" i="11"/>
  <c r="AF2400" i="11"/>
  <c r="AF2401" i="11"/>
  <c r="AF2402" i="11"/>
  <c r="AF2403" i="11"/>
  <c r="AF2404" i="11"/>
  <c r="AF2405" i="11"/>
  <c r="AF2406" i="11"/>
  <c r="AF2407" i="11"/>
  <c r="AF2408" i="11"/>
  <c r="AF2409" i="11"/>
  <c r="AF2410" i="11"/>
  <c r="AF2411" i="11"/>
  <c r="AF2412" i="11"/>
  <c r="AF2413" i="11"/>
  <c r="AF2414" i="11"/>
  <c r="AF2415" i="11"/>
  <c r="AF2416" i="11"/>
  <c r="AF2417" i="11"/>
  <c r="AF2418" i="11"/>
  <c r="AF2419" i="11"/>
  <c r="AF2420" i="11"/>
  <c r="AF2421" i="11"/>
  <c r="AF2422" i="11"/>
  <c r="AF2423" i="11"/>
  <c r="AF2424" i="11"/>
  <c r="AF2425" i="11"/>
  <c r="AF2426" i="11"/>
  <c r="AF2427" i="11"/>
  <c r="AF2428" i="11"/>
  <c r="AF2429" i="11"/>
  <c r="AF2430" i="11"/>
  <c r="AF2431" i="11"/>
  <c r="AF2432" i="11"/>
  <c r="AF2433" i="11"/>
  <c r="AF2434" i="11"/>
  <c r="AF2435" i="11"/>
  <c r="AF2436" i="11"/>
  <c r="AF2437" i="11"/>
  <c r="AF2438" i="11"/>
  <c r="AF2439" i="11"/>
  <c r="AF2440" i="11"/>
  <c r="AF2441" i="11"/>
  <c r="AF2442" i="11"/>
  <c r="AF2443" i="11"/>
  <c r="AF2444" i="11"/>
  <c r="AF2445" i="11"/>
  <c r="AF2446" i="11"/>
  <c r="AF2447" i="11"/>
  <c r="AF2448" i="11"/>
  <c r="AF2449" i="11"/>
  <c r="AF2450" i="11"/>
  <c r="AF2451" i="11"/>
  <c r="AF2452" i="11"/>
  <c r="AF2453" i="11"/>
  <c r="AF2454" i="11"/>
  <c r="AF2455" i="11"/>
  <c r="AF2456" i="11"/>
  <c r="AF2457" i="11"/>
  <c r="AF2458" i="11"/>
  <c r="AF2459" i="11"/>
  <c r="AF2460" i="11"/>
  <c r="AF2461" i="11"/>
  <c r="AF2462" i="11"/>
  <c r="AF2463" i="11"/>
  <c r="AF2464" i="11"/>
  <c r="AF2465" i="11"/>
  <c r="AF2466" i="11"/>
  <c r="AF2467" i="11"/>
  <c r="AF2468" i="11"/>
  <c r="AF2469" i="11"/>
  <c r="AF2470" i="11"/>
  <c r="AF2471" i="11"/>
  <c r="AF2472" i="11"/>
  <c r="AF2473" i="11"/>
  <c r="AF2474" i="11"/>
  <c r="AF2475" i="11"/>
  <c r="AF2476" i="11"/>
  <c r="AF2477" i="11"/>
  <c r="AF2478" i="11"/>
  <c r="AF2479" i="11"/>
  <c r="AF2480" i="11"/>
  <c r="AF2481" i="11"/>
  <c r="AF2482" i="11"/>
  <c r="AF2483" i="11"/>
  <c r="AF2484" i="11"/>
  <c r="AF2485" i="11"/>
  <c r="AF2486" i="11"/>
  <c r="AF2487" i="11"/>
  <c r="AF2488" i="11"/>
  <c r="AF2489" i="11"/>
  <c r="AF2490" i="11"/>
  <c r="AF2491" i="11"/>
  <c r="AF2492" i="11"/>
  <c r="AF2493" i="11"/>
  <c r="AF2494" i="11"/>
  <c r="AF2495" i="11"/>
  <c r="AF2496" i="11"/>
  <c r="AF2497" i="11"/>
  <c r="AF2498" i="11"/>
  <c r="AF2499" i="11"/>
  <c r="AF2500" i="11"/>
  <c r="AF2501" i="11"/>
  <c r="AF2502" i="11"/>
  <c r="AF2503" i="11"/>
  <c r="AF2504" i="11"/>
  <c r="AF2505" i="11"/>
  <c r="AF2506" i="11"/>
  <c r="AF2507" i="11"/>
  <c r="AF2508" i="11"/>
  <c r="AF2509" i="11"/>
  <c r="AF2510" i="11"/>
  <c r="AF2511" i="11"/>
  <c r="AF2512" i="11"/>
  <c r="AF2513" i="11"/>
  <c r="AF2514" i="11"/>
  <c r="AF2515" i="11"/>
  <c r="AF2516" i="11"/>
  <c r="AF2517" i="11"/>
  <c r="AF2518" i="11"/>
  <c r="AF2519" i="11"/>
  <c r="AF2520" i="11"/>
  <c r="AF2521" i="11"/>
  <c r="AF2522" i="11"/>
  <c r="AF2523" i="11"/>
  <c r="AF2524" i="11"/>
  <c r="AF2525" i="11"/>
  <c r="AF2526" i="11"/>
  <c r="AF2527" i="11"/>
  <c r="AF2528" i="11"/>
  <c r="AF2529" i="11"/>
  <c r="AF2530" i="11"/>
  <c r="AF2531" i="11"/>
  <c r="AF2532" i="11"/>
  <c r="AF2533" i="11"/>
  <c r="AF2534" i="11"/>
  <c r="AF2535" i="11"/>
  <c r="AF2536" i="11"/>
  <c r="AF2537" i="11"/>
  <c r="AF2538" i="11"/>
  <c r="AF2539" i="11"/>
  <c r="AF2540" i="11"/>
  <c r="AF2541" i="11"/>
  <c r="AF2542" i="11"/>
  <c r="AF2543" i="11"/>
  <c r="AF2544" i="11"/>
  <c r="AF2545" i="11"/>
  <c r="AF2546" i="11"/>
  <c r="AF2547" i="11"/>
  <c r="AF2548" i="11"/>
  <c r="AF2549" i="11"/>
  <c r="AF2550" i="11"/>
  <c r="AF2551" i="11"/>
  <c r="AF2552" i="11"/>
  <c r="AF2553" i="11"/>
  <c r="AF2554" i="11"/>
  <c r="AF2555" i="11"/>
  <c r="AF2556" i="11"/>
  <c r="AF2557" i="11"/>
  <c r="AF2558" i="11"/>
  <c r="AF2559" i="11"/>
  <c r="AF2560" i="11"/>
  <c r="AF2561" i="11"/>
  <c r="AF2562" i="11"/>
  <c r="AF2563" i="11"/>
  <c r="AF2564" i="11"/>
  <c r="AF2565" i="11"/>
  <c r="AF2566" i="11"/>
  <c r="AF2567" i="11"/>
  <c r="AF2568" i="11"/>
  <c r="AF2569" i="11"/>
  <c r="AF2570" i="11"/>
  <c r="AF2571" i="11"/>
  <c r="AF2572" i="11"/>
  <c r="AF2573" i="11"/>
  <c r="AF2574" i="11"/>
  <c r="AF2575" i="11"/>
  <c r="AF2576" i="11"/>
  <c r="AF2577" i="11"/>
  <c r="AF2578" i="11"/>
  <c r="AF2579" i="11"/>
  <c r="AF2580" i="11"/>
  <c r="AF2581" i="11"/>
  <c r="AF2582" i="11"/>
  <c r="AF2583" i="11"/>
  <c r="AF2584" i="11"/>
  <c r="AF2585" i="11"/>
  <c r="AF2586" i="11"/>
  <c r="AF2587" i="11"/>
  <c r="AF2588" i="11"/>
  <c r="AF2589" i="11"/>
  <c r="AF2590" i="11"/>
  <c r="AF2591" i="11"/>
  <c r="AF2592" i="11"/>
  <c r="AF2593" i="11"/>
  <c r="AF2594" i="11"/>
  <c r="AF2595" i="11"/>
  <c r="AF2596" i="11"/>
  <c r="AF2597" i="11"/>
  <c r="AF2598" i="11"/>
  <c r="AF2599" i="11"/>
  <c r="AF2600" i="11"/>
  <c r="AF2601" i="11"/>
  <c r="AF2602" i="11"/>
  <c r="AF2603" i="11"/>
  <c r="AF2604" i="11"/>
  <c r="AF2605" i="11"/>
  <c r="AF2606" i="11"/>
  <c r="AF2607" i="11"/>
  <c r="AF2608" i="11"/>
  <c r="AF2609" i="11"/>
  <c r="AF2610" i="11"/>
  <c r="AF2611" i="11"/>
  <c r="AF2612" i="11"/>
  <c r="AF2613" i="11"/>
  <c r="AF2614" i="11"/>
  <c r="AF2615" i="11"/>
  <c r="AF2616" i="11"/>
  <c r="AF2617" i="11"/>
  <c r="AF2618" i="11"/>
  <c r="AF2619" i="11"/>
  <c r="AF2620" i="11"/>
  <c r="AF2621" i="11"/>
  <c r="AF2622" i="11"/>
  <c r="AF2623" i="11"/>
  <c r="AF2624" i="11"/>
  <c r="AF2625" i="11"/>
  <c r="AF2626" i="11"/>
  <c r="AF2627" i="11"/>
  <c r="AF2628" i="11"/>
  <c r="AF2629" i="11"/>
  <c r="AF2630" i="11"/>
  <c r="AF2631" i="11"/>
  <c r="AF2632" i="11"/>
  <c r="AF2633" i="11"/>
  <c r="AF2634" i="11"/>
  <c r="AF2635" i="11"/>
  <c r="AF2636" i="11"/>
  <c r="AF2637" i="11"/>
  <c r="AF2638" i="11"/>
  <c r="AF2639" i="11"/>
  <c r="AF2640" i="11"/>
  <c r="AF2641" i="11"/>
  <c r="AF2642" i="11"/>
  <c r="AF2643" i="11"/>
  <c r="AF2644" i="11"/>
  <c r="AF2645" i="11"/>
  <c r="AF2646" i="11"/>
  <c r="AF2647" i="11"/>
  <c r="AF2648" i="11"/>
  <c r="AF2649" i="11"/>
  <c r="AF2650" i="11"/>
  <c r="AF2651" i="11"/>
  <c r="AF2652" i="11"/>
  <c r="AF2653" i="11"/>
  <c r="AF2654" i="11"/>
  <c r="AF2655" i="11"/>
  <c r="AF2656" i="11"/>
  <c r="AF2657" i="11"/>
  <c r="AF2658" i="11"/>
  <c r="AF2659" i="11"/>
  <c r="AF2660" i="11"/>
  <c r="AF2661" i="11"/>
  <c r="AF2662" i="11"/>
  <c r="AF2663" i="11"/>
  <c r="AF2664" i="11"/>
  <c r="AF2665" i="11"/>
  <c r="AF2666" i="11"/>
  <c r="AF2667" i="11"/>
  <c r="AF2668" i="11"/>
  <c r="AF2669" i="11"/>
  <c r="AF2670" i="11"/>
  <c r="AF2671" i="11"/>
  <c r="AF2672" i="11"/>
  <c r="AF2673" i="11"/>
  <c r="AF2674" i="11"/>
  <c r="AF2675" i="11"/>
  <c r="AF2676" i="11"/>
  <c r="AF2677" i="11"/>
  <c r="AF2678" i="11"/>
  <c r="AF2679" i="11"/>
  <c r="AF2680" i="11"/>
  <c r="AF2681" i="11"/>
  <c r="AF2682" i="11"/>
  <c r="AF2683" i="11"/>
  <c r="AF2684" i="11"/>
  <c r="AF2685" i="11"/>
  <c r="AF2686" i="11"/>
  <c r="AF2687" i="11"/>
  <c r="AF2688" i="11"/>
  <c r="AF2689" i="11"/>
  <c r="AF2690" i="11"/>
  <c r="AF2691" i="11"/>
  <c r="AF2692" i="11"/>
  <c r="AF2693" i="11"/>
  <c r="AF2694" i="11"/>
  <c r="AF2695" i="11"/>
  <c r="AF2696" i="11"/>
  <c r="AF2697" i="11"/>
  <c r="AF2698" i="11"/>
  <c r="AF2699" i="11"/>
  <c r="AF2700" i="11"/>
  <c r="AF2701" i="11"/>
  <c r="AF2702" i="11"/>
  <c r="AF2703" i="11"/>
  <c r="AF2704" i="11"/>
  <c r="AF2705" i="11"/>
  <c r="AF2706" i="11"/>
  <c r="AF2707" i="11"/>
  <c r="AF2708" i="11"/>
  <c r="AF2709" i="11"/>
  <c r="AF2710" i="11"/>
  <c r="AF2711" i="11"/>
  <c r="AF2712" i="11"/>
  <c r="AF2713" i="11"/>
  <c r="AF2714" i="11"/>
  <c r="AF2715" i="11"/>
  <c r="AF2716" i="11"/>
  <c r="AF2717" i="11"/>
  <c r="AF2718" i="11"/>
  <c r="AF2719" i="11"/>
  <c r="AF2720" i="11"/>
  <c r="AF2721" i="11"/>
  <c r="AF2722" i="11"/>
  <c r="AF2723" i="11"/>
  <c r="AF2724" i="11"/>
  <c r="AF2725" i="11"/>
  <c r="AF2726" i="11"/>
  <c r="AF2727" i="11"/>
  <c r="AF2728" i="11"/>
  <c r="AF2729" i="11"/>
  <c r="AF2730" i="11"/>
  <c r="AF2731" i="11"/>
  <c r="AF2732" i="11"/>
  <c r="AF2733" i="11"/>
  <c r="AF2734" i="11"/>
  <c r="AF2735" i="11"/>
  <c r="AF2736" i="11"/>
  <c r="AF2737" i="11"/>
  <c r="AF2738" i="11"/>
  <c r="AF2739" i="11"/>
  <c r="AF2740" i="11"/>
  <c r="AF2741" i="11"/>
  <c r="AF2742" i="11"/>
  <c r="AF2743" i="11"/>
  <c r="AF2744" i="11"/>
  <c r="AF2745" i="11"/>
  <c r="AF2746" i="11"/>
  <c r="AF2747" i="11"/>
  <c r="AF2748" i="11"/>
  <c r="AF2749" i="11"/>
  <c r="AF2750" i="11"/>
  <c r="AF2751" i="11"/>
  <c r="AF2752" i="11"/>
  <c r="AF2753" i="11"/>
  <c r="AF2754" i="11"/>
  <c r="AF2755" i="11"/>
  <c r="AF2756" i="11"/>
  <c r="AF2757" i="11"/>
  <c r="AF2758" i="11"/>
  <c r="AF2759" i="11"/>
  <c r="AF2760" i="11"/>
  <c r="AF2761" i="11"/>
  <c r="AF2762" i="11"/>
  <c r="AF2763" i="11"/>
  <c r="AF2764" i="11"/>
  <c r="AF2765" i="11"/>
  <c r="AF2766" i="11"/>
  <c r="AF2767" i="11"/>
  <c r="AF2768" i="11"/>
  <c r="AF2769" i="11"/>
  <c r="AF2770" i="11"/>
  <c r="AF2771" i="11"/>
  <c r="AF2772" i="11"/>
  <c r="AF2773" i="11"/>
  <c r="AF2774" i="11"/>
  <c r="AF2775" i="11"/>
  <c r="AF2776" i="11"/>
  <c r="AF2777" i="11"/>
  <c r="AF2778" i="11"/>
  <c r="AF2779" i="11"/>
  <c r="AF2780" i="11"/>
  <c r="AF2781" i="11"/>
  <c r="AF2782" i="11"/>
  <c r="AF2783" i="11"/>
  <c r="AF2784" i="11"/>
  <c r="AF2785" i="11"/>
  <c r="AF2786" i="11"/>
  <c r="AF2787" i="11"/>
  <c r="AF2788" i="11"/>
  <c r="AF2789" i="11"/>
  <c r="AF2790" i="11"/>
  <c r="AF2791" i="11"/>
  <c r="AF2792" i="11"/>
  <c r="AF2793" i="11"/>
  <c r="AF2794" i="11"/>
  <c r="AF2795" i="11"/>
  <c r="AF2796" i="11"/>
  <c r="AF2797" i="11"/>
  <c r="AF2798" i="11"/>
  <c r="AF2799" i="11"/>
  <c r="AF2800" i="11"/>
  <c r="AF2801" i="11"/>
  <c r="AF2802" i="11"/>
  <c r="AF2803" i="11"/>
  <c r="AF2804" i="11"/>
  <c r="AF2805" i="11"/>
  <c r="AF2806" i="11"/>
  <c r="AF2807" i="11"/>
  <c r="AF2808" i="11"/>
  <c r="AF2809" i="11"/>
  <c r="AF2810" i="11"/>
  <c r="AF2811" i="11"/>
  <c r="AF2812" i="11"/>
  <c r="AF2813" i="11"/>
  <c r="AF2814" i="11"/>
  <c r="AF2815" i="11"/>
  <c r="AF2816" i="11"/>
  <c r="AF2817" i="11"/>
  <c r="AF2818" i="11"/>
  <c r="AF2819" i="11"/>
  <c r="AF2820" i="11"/>
  <c r="AF2821" i="11"/>
  <c r="AF2822" i="11"/>
  <c r="AF2823" i="11"/>
  <c r="AF2824" i="11"/>
  <c r="AF2825" i="11"/>
  <c r="AF2826" i="11"/>
  <c r="AF2827" i="11"/>
  <c r="AF2828" i="11"/>
  <c r="AF2829" i="11"/>
  <c r="AF2830" i="11"/>
  <c r="AF2831" i="11"/>
  <c r="AF2832" i="11"/>
  <c r="AF2833" i="11"/>
  <c r="AF2834" i="11"/>
  <c r="AF2835" i="11"/>
  <c r="AF2836" i="11"/>
  <c r="AF2837" i="11"/>
  <c r="AF2838" i="11"/>
  <c r="AF2839" i="11"/>
  <c r="AF2840" i="11"/>
  <c r="AF2841" i="11"/>
  <c r="AF2842" i="11"/>
  <c r="AF2843" i="11"/>
  <c r="AF2844" i="11"/>
  <c r="AF2845" i="11"/>
  <c r="AF2846" i="11"/>
  <c r="AF2847" i="11"/>
  <c r="AF2848" i="11"/>
  <c r="AF2849" i="11"/>
  <c r="AF2850" i="11"/>
  <c r="AF2851" i="11"/>
  <c r="AF2852" i="11"/>
  <c r="AF2853" i="11"/>
  <c r="AF2854" i="11"/>
  <c r="AF2855" i="11"/>
  <c r="AF2856" i="11"/>
  <c r="AF2857" i="11"/>
  <c r="AF2858" i="11"/>
  <c r="AF2859" i="11"/>
  <c r="AF2860" i="11"/>
  <c r="AF2861" i="11"/>
  <c r="AF2862" i="11"/>
  <c r="AF2863" i="11"/>
  <c r="AF2864" i="11"/>
  <c r="AF2865" i="11"/>
  <c r="AF2866" i="11"/>
  <c r="AF2867" i="11"/>
  <c r="AF2868" i="11"/>
  <c r="AF2869" i="11"/>
  <c r="AF2870" i="11"/>
  <c r="AF2871" i="11"/>
  <c r="AF2872" i="11"/>
  <c r="AF2873" i="11"/>
  <c r="AF2874" i="11"/>
  <c r="AF2875" i="11"/>
  <c r="AF2876" i="11"/>
  <c r="AF2877" i="11"/>
  <c r="AF2878" i="11"/>
  <c r="AF2879" i="11"/>
  <c r="AF2880" i="11"/>
  <c r="AF2881" i="11"/>
  <c r="AF2882" i="11"/>
  <c r="AF2883" i="11"/>
  <c r="AF2884" i="11"/>
  <c r="AF2885" i="11"/>
  <c r="AF2886" i="11"/>
  <c r="AF2887" i="11"/>
  <c r="AF2888" i="11"/>
  <c r="AF2889" i="11"/>
  <c r="AF2890" i="11"/>
  <c r="AF2891" i="11"/>
  <c r="AF2892" i="11"/>
  <c r="AF2893" i="11"/>
  <c r="AF2894" i="11"/>
  <c r="AF2895" i="11"/>
  <c r="AF2896" i="11"/>
  <c r="AF2897" i="11"/>
  <c r="AF2898" i="11"/>
  <c r="AF2899" i="11"/>
  <c r="AF2900" i="11"/>
  <c r="AF2901" i="11"/>
  <c r="AF2902" i="11"/>
  <c r="AF2903" i="11"/>
  <c r="AF2904" i="11"/>
  <c r="AF2905" i="11"/>
  <c r="AF2906" i="11"/>
  <c r="AF2907" i="11"/>
  <c r="AF2908" i="11"/>
  <c r="AF2909" i="11"/>
  <c r="AF2910" i="11"/>
  <c r="AF2911" i="11"/>
  <c r="AF2912" i="11"/>
  <c r="AF2913" i="11"/>
  <c r="AF2914" i="11"/>
  <c r="AF2915" i="11"/>
  <c r="AF2916" i="11"/>
  <c r="AF2917" i="11"/>
  <c r="AF2918" i="11"/>
  <c r="AF2919" i="11"/>
  <c r="AF2920" i="11"/>
  <c r="AF2921" i="11"/>
  <c r="AF2922" i="11"/>
  <c r="AF2923" i="11"/>
  <c r="AF2924" i="11"/>
  <c r="AF2925" i="11"/>
  <c r="AF2926" i="11"/>
  <c r="AF2927" i="11"/>
  <c r="AF2928" i="11"/>
  <c r="AF2929" i="11"/>
  <c r="AF2930" i="11"/>
  <c r="AF2931" i="11"/>
  <c r="AF2932" i="11"/>
  <c r="AF2933" i="11"/>
  <c r="AF2934" i="11"/>
  <c r="AF2935" i="11"/>
  <c r="AF2936" i="11"/>
  <c r="AF2937" i="11"/>
  <c r="AF2938" i="11"/>
  <c r="AF2939" i="11"/>
  <c r="AF2940" i="11"/>
  <c r="AF2941" i="11"/>
  <c r="AF2942" i="11"/>
  <c r="AF2943" i="11"/>
  <c r="AF2944" i="11"/>
  <c r="AF2945" i="11"/>
  <c r="AF2946" i="11"/>
  <c r="AF2947" i="11"/>
  <c r="AF2948" i="11"/>
  <c r="AF2949" i="11"/>
  <c r="AF2950" i="11"/>
  <c r="AF2951" i="11"/>
  <c r="AF2952" i="11"/>
  <c r="AF2953" i="11"/>
  <c r="AF2954" i="11"/>
  <c r="AF2955" i="11"/>
  <c r="AF2956" i="11"/>
  <c r="AF2957" i="11"/>
  <c r="AF2958" i="11"/>
  <c r="AF2959" i="11"/>
  <c r="AF2960" i="11"/>
  <c r="AF2961" i="11"/>
  <c r="AF2962" i="11"/>
  <c r="AF2963" i="11"/>
  <c r="AF2964" i="11"/>
  <c r="AF2965" i="11"/>
  <c r="AF2966" i="11"/>
  <c r="AF2967" i="11"/>
  <c r="AF2968" i="11"/>
  <c r="AF2969" i="11"/>
  <c r="AF2970" i="11"/>
  <c r="AF2971" i="11"/>
  <c r="AF2972" i="11"/>
  <c r="AF2973" i="11"/>
  <c r="AF2974" i="11"/>
  <c r="AF2975" i="11"/>
  <c r="AF2976" i="11"/>
  <c r="AF2977" i="11"/>
  <c r="AF2978" i="11"/>
  <c r="AF2979" i="11"/>
  <c r="AF2980" i="11"/>
  <c r="AF2981" i="11"/>
  <c r="AF2982" i="11"/>
  <c r="AF2983" i="11"/>
  <c r="AF2984" i="11"/>
  <c r="AF2985" i="11"/>
  <c r="AF2986" i="11"/>
  <c r="AF2987" i="11"/>
  <c r="AF2988" i="11"/>
  <c r="AF2989" i="11"/>
  <c r="AF2990" i="11"/>
  <c r="AF2991" i="11"/>
  <c r="AF2992" i="11"/>
  <c r="AF2993" i="11"/>
  <c r="AF2994" i="11"/>
  <c r="AF2995" i="11"/>
  <c r="AF2996" i="11"/>
  <c r="AF2997" i="11"/>
  <c r="AF2998" i="11"/>
  <c r="AF2999" i="11"/>
  <c r="AF3000" i="11"/>
  <c r="AF3001" i="11"/>
  <c r="AF3002" i="11"/>
  <c r="AF3003" i="11"/>
  <c r="AF3004" i="11"/>
  <c r="AF3005" i="11"/>
  <c r="AF3006" i="11"/>
  <c r="AF3007" i="11"/>
  <c r="AF3008" i="11"/>
  <c r="AF3009" i="11"/>
  <c r="AF3010" i="11"/>
  <c r="AF3011" i="11"/>
  <c r="AF3012" i="11"/>
  <c r="AF3013" i="11"/>
  <c r="AF3014" i="11"/>
  <c r="AF3015" i="11"/>
  <c r="AF3016" i="11"/>
  <c r="AF3017" i="11"/>
  <c r="AF3018" i="11"/>
  <c r="AF3019" i="11"/>
  <c r="AF3020" i="11"/>
  <c r="AF3021" i="11"/>
  <c r="AF3022" i="11"/>
  <c r="AF3023" i="11"/>
  <c r="AF3024" i="11"/>
  <c r="AF3025" i="11"/>
  <c r="AF3026" i="11"/>
  <c r="AF3027" i="11"/>
  <c r="AF3028" i="11"/>
  <c r="AF3029" i="11"/>
  <c r="AF3030" i="11"/>
  <c r="AF3031" i="11"/>
  <c r="AF3032" i="11"/>
  <c r="AF3033" i="11"/>
  <c r="AF3034" i="11"/>
  <c r="AF3035" i="11"/>
  <c r="AF3036" i="11"/>
  <c r="AF3037" i="11"/>
  <c r="AF3038" i="11"/>
  <c r="AF3039" i="11"/>
  <c r="AF3040" i="11"/>
  <c r="AF3041" i="11"/>
  <c r="AF3042" i="11"/>
  <c r="AF3043" i="11"/>
  <c r="AF3044" i="11"/>
  <c r="AF3045" i="11"/>
  <c r="AF3046" i="11"/>
  <c r="AF3047" i="11"/>
  <c r="AF3048" i="11"/>
  <c r="AF3049" i="11"/>
  <c r="AF3050" i="11"/>
  <c r="AF3051" i="11"/>
  <c r="AF3052" i="11"/>
  <c r="AF3053" i="11"/>
  <c r="AF3054" i="11"/>
  <c r="AF3055" i="11"/>
  <c r="AF3056" i="11"/>
  <c r="AF3057" i="11"/>
  <c r="AF3058" i="11"/>
  <c r="AF3059" i="11"/>
  <c r="AF3060" i="11"/>
  <c r="AF3061" i="11"/>
  <c r="AF3062" i="11"/>
  <c r="AF3063" i="11"/>
  <c r="AF3064" i="11"/>
  <c r="AF3065" i="11"/>
  <c r="AF3066" i="11"/>
  <c r="AF3067" i="11"/>
  <c r="AF3068" i="11"/>
  <c r="AF3069" i="11"/>
  <c r="AF3070" i="11"/>
  <c r="AF3071" i="11"/>
  <c r="AF3072" i="11"/>
  <c r="AF3073" i="11"/>
  <c r="AF3074" i="11"/>
  <c r="AF3075" i="11"/>
  <c r="AF3076" i="11"/>
  <c r="AF3077" i="11"/>
  <c r="AF3078" i="11"/>
  <c r="AF3079" i="11"/>
  <c r="AF3080" i="11"/>
  <c r="AF3081" i="11"/>
  <c r="AF3082" i="11"/>
  <c r="AF3083" i="11"/>
  <c r="AF3084" i="11"/>
  <c r="AF3085" i="11"/>
  <c r="AF3086" i="11"/>
  <c r="AF3087" i="11"/>
  <c r="AF3088" i="11"/>
  <c r="AF3089" i="11"/>
  <c r="AF3090" i="11"/>
  <c r="AF3091" i="11"/>
  <c r="AF3092" i="11"/>
  <c r="AF3093" i="11"/>
  <c r="AF3094" i="11"/>
  <c r="AF3095" i="11"/>
  <c r="AF3096" i="11"/>
  <c r="AF3097" i="11"/>
  <c r="AF3098" i="11"/>
  <c r="AF3099" i="11"/>
  <c r="AF3100" i="11"/>
  <c r="AF3101" i="11"/>
  <c r="AF3102" i="11"/>
  <c r="AF3103" i="11"/>
  <c r="AF3104" i="11"/>
  <c r="AF3105" i="11"/>
  <c r="AF3106" i="11"/>
  <c r="AF3107" i="11"/>
  <c r="AF3108" i="11"/>
  <c r="AF3109" i="11"/>
  <c r="AF3110" i="11"/>
  <c r="AF3111" i="11"/>
  <c r="AF3112" i="11"/>
  <c r="AF3113" i="11"/>
  <c r="AF3114" i="11"/>
  <c r="AF3115" i="11"/>
  <c r="AF3116" i="11"/>
  <c r="AF3117" i="11"/>
  <c r="AF3118" i="11"/>
  <c r="AF3119" i="11"/>
  <c r="AF3120" i="11"/>
  <c r="AF3121" i="11"/>
  <c r="AF3122" i="11"/>
  <c r="AF3123" i="11"/>
  <c r="AF3124" i="11"/>
  <c r="AF3125" i="11"/>
  <c r="AF3126" i="11"/>
  <c r="AF3127" i="11"/>
  <c r="AF3128" i="11"/>
  <c r="AF3129" i="11"/>
  <c r="AF3130" i="11"/>
  <c r="AF3131" i="11"/>
  <c r="AF3132" i="11"/>
  <c r="AF3133" i="11"/>
  <c r="AF3134" i="11"/>
  <c r="AF3135" i="11"/>
  <c r="AF3136" i="11"/>
  <c r="AF3137" i="11"/>
  <c r="AF3138" i="11"/>
  <c r="AF3139" i="11"/>
  <c r="AF3140" i="11"/>
  <c r="AF3141" i="11"/>
  <c r="AF3142" i="11"/>
  <c r="AF3143" i="11"/>
  <c r="AF3144" i="11"/>
  <c r="AF3145" i="11"/>
  <c r="AF3146" i="11"/>
  <c r="AF3147" i="11"/>
  <c r="AF3148" i="11"/>
  <c r="AF3149" i="11"/>
  <c r="AF3150" i="11"/>
  <c r="AF3151" i="11"/>
  <c r="AF3152" i="11"/>
  <c r="AF3153" i="11"/>
  <c r="AF3154" i="11"/>
  <c r="AF3155" i="11"/>
  <c r="AF3156" i="11"/>
  <c r="AF3157" i="11"/>
  <c r="AF3158" i="11"/>
  <c r="AF3159" i="11"/>
  <c r="AF3160" i="11"/>
  <c r="AF3161" i="11"/>
  <c r="AF3162" i="11"/>
  <c r="AF3163" i="11"/>
  <c r="AF3164" i="11"/>
  <c r="AF3165" i="11"/>
  <c r="AF3166" i="11"/>
  <c r="AF3167" i="11"/>
  <c r="AF3168" i="11"/>
  <c r="AF3169" i="11"/>
  <c r="AF3170" i="11"/>
  <c r="AF3171" i="11"/>
  <c r="AF3172" i="11"/>
  <c r="AF3173" i="11"/>
  <c r="AF3174" i="11"/>
  <c r="AF3175" i="11"/>
  <c r="AF3176" i="11"/>
  <c r="AF3177" i="11"/>
  <c r="AF3178" i="11"/>
  <c r="AF3179" i="11"/>
  <c r="AF3180" i="11"/>
  <c r="AF3181" i="11"/>
  <c r="AF3182" i="11"/>
  <c r="AF3183" i="11"/>
  <c r="AF3184" i="11"/>
  <c r="AF3185" i="11"/>
  <c r="AF3186" i="11"/>
  <c r="AF3187" i="11"/>
  <c r="AF3188" i="11"/>
  <c r="AF3189" i="11"/>
  <c r="AF3190" i="11"/>
  <c r="AF3191" i="11"/>
  <c r="AF3192" i="11"/>
  <c r="AF3193" i="11"/>
  <c r="AF3194" i="11"/>
  <c r="AF3195" i="11"/>
  <c r="AF3196" i="11"/>
  <c r="AF3197" i="11"/>
  <c r="AF3198" i="11"/>
  <c r="AF3199" i="11"/>
  <c r="AF3200" i="11"/>
  <c r="AF3201" i="11"/>
  <c r="AF3202" i="11"/>
  <c r="AF3203" i="11"/>
  <c r="AF3204" i="11"/>
  <c r="AF3205" i="11"/>
  <c r="AF3206" i="11"/>
  <c r="AF3207" i="11"/>
  <c r="AF3208" i="11"/>
  <c r="AF3209" i="11"/>
  <c r="AF3210" i="11"/>
  <c r="AF3211" i="11"/>
  <c r="AF3212" i="11"/>
  <c r="AF3213" i="11"/>
  <c r="AF3214" i="11"/>
  <c r="AF3215" i="11"/>
  <c r="AF3216" i="11"/>
  <c r="AF3217" i="11"/>
  <c r="AF3218" i="11"/>
  <c r="AF3219" i="11"/>
  <c r="AF3220" i="11"/>
  <c r="AF3221" i="11"/>
  <c r="AF3222" i="11"/>
  <c r="AF3223" i="11"/>
  <c r="AF3224" i="11"/>
  <c r="AF3225" i="11"/>
  <c r="AF3226" i="11"/>
  <c r="AF3227" i="11"/>
  <c r="AF3228" i="11"/>
  <c r="AF3229" i="11"/>
  <c r="AF3230" i="11"/>
  <c r="AF3231" i="11"/>
  <c r="AF3232" i="11"/>
  <c r="AF3233" i="11"/>
  <c r="AF3234" i="11"/>
  <c r="AF3235" i="11"/>
  <c r="AF3236" i="11"/>
  <c r="AF3237" i="11"/>
  <c r="AF3238" i="11"/>
  <c r="AF3239" i="11"/>
  <c r="AF3240" i="11"/>
  <c r="AF3241" i="11"/>
  <c r="AF3242" i="11"/>
  <c r="AF3243" i="11"/>
  <c r="AF3244" i="11"/>
  <c r="AF3245" i="11"/>
  <c r="AF3246" i="11"/>
  <c r="AF3247" i="11"/>
  <c r="AF3248" i="11"/>
  <c r="AF3249" i="11"/>
  <c r="AF3250" i="11"/>
  <c r="AF3251" i="11"/>
  <c r="AF3252" i="11"/>
  <c r="AF3253" i="11"/>
  <c r="AF3254" i="11"/>
  <c r="AF3255" i="11"/>
  <c r="AF3256" i="11"/>
  <c r="AF3257" i="11"/>
  <c r="AF3258" i="11"/>
  <c r="AF3259" i="11"/>
  <c r="AF3260" i="11"/>
  <c r="AF3261" i="11"/>
  <c r="AF3262" i="11"/>
  <c r="AF3263" i="11"/>
  <c r="AF3264" i="11"/>
  <c r="AF3265" i="11"/>
  <c r="AF3266" i="11"/>
  <c r="AF3267" i="11"/>
  <c r="AF3268" i="11"/>
  <c r="AF3269" i="11"/>
  <c r="AF3270" i="11"/>
  <c r="AF3271" i="11"/>
  <c r="AF3272" i="11"/>
  <c r="AF3273" i="11"/>
  <c r="AF3274" i="11"/>
  <c r="AF3275" i="11"/>
  <c r="AF3276" i="11"/>
  <c r="AF3277" i="11"/>
  <c r="AF3278" i="11"/>
  <c r="AF3279" i="11"/>
  <c r="AF3280" i="11"/>
  <c r="AF3281" i="11"/>
  <c r="AF3282" i="11"/>
  <c r="AF3283" i="11"/>
  <c r="AF3284" i="11"/>
  <c r="AF3285" i="11"/>
  <c r="AF3286" i="11"/>
  <c r="AF3287" i="11"/>
  <c r="AF3288" i="11"/>
  <c r="AF3289" i="11"/>
  <c r="AF3290" i="11"/>
  <c r="AF3291" i="11"/>
  <c r="AF3292" i="11"/>
  <c r="AF3293" i="11"/>
  <c r="AF3294" i="11"/>
  <c r="AF3295" i="11"/>
  <c r="AF3296" i="11"/>
  <c r="AF3297" i="11"/>
  <c r="AF3298" i="11"/>
  <c r="AF3299" i="11"/>
  <c r="AF3300" i="11"/>
  <c r="AF3301" i="11"/>
  <c r="AF3302" i="11"/>
  <c r="AF3303" i="11"/>
  <c r="AF3304" i="11"/>
  <c r="AF3305" i="11"/>
  <c r="AF3306" i="11"/>
  <c r="AF3307" i="11"/>
  <c r="AF3308" i="11"/>
  <c r="AF3309" i="11"/>
  <c r="AF3310" i="11"/>
  <c r="AF3311" i="11"/>
  <c r="AF3312" i="11"/>
  <c r="AF3313" i="11"/>
  <c r="AF3314" i="11"/>
  <c r="AF3315" i="11"/>
  <c r="AF3316" i="11"/>
  <c r="AF3317" i="11"/>
  <c r="AF3318" i="11"/>
  <c r="AF3319" i="11"/>
  <c r="AF3320" i="11"/>
  <c r="AF3321" i="11"/>
  <c r="AF3322" i="11"/>
  <c r="AF3323" i="11"/>
  <c r="AF3324" i="11"/>
  <c r="AF3325" i="11"/>
  <c r="AF3326" i="11"/>
  <c r="AF3327" i="11"/>
  <c r="AF3328" i="11"/>
  <c r="AF3329" i="11"/>
  <c r="AF3330" i="11"/>
  <c r="AF3331" i="11"/>
  <c r="AF3332" i="11"/>
  <c r="AF3333" i="11"/>
  <c r="AF3334" i="11"/>
  <c r="AF3335" i="11"/>
  <c r="AF3336" i="11"/>
  <c r="AF3337" i="11"/>
  <c r="AF3338" i="11"/>
  <c r="AF3339" i="11"/>
  <c r="AF3340" i="11"/>
  <c r="AF3341" i="11"/>
  <c r="AF3342" i="11"/>
  <c r="AF3343" i="11"/>
  <c r="AF3344" i="11"/>
  <c r="AF3345" i="11"/>
  <c r="AF3346" i="11"/>
  <c r="AF3347" i="11"/>
  <c r="AF3348" i="11"/>
  <c r="AF3349" i="11"/>
  <c r="AF3350" i="11"/>
  <c r="AF3351" i="11"/>
  <c r="AF3352" i="11"/>
  <c r="AF3353" i="11"/>
  <c r="AF3354" i="11"/>
  <c r="AF3355" i="11"/>
  <c r="AF3356" i="11"/>
  <c r="AF3357" i="11"/>
  <c r="AF3358" i="11"/>
  <c r="AF3359" i="11"/>
  <c r="AF3360" i="11"/>
  <c r="AF3361" i="11"/>
  <c r="AF3362" i="11"/>
  <c r="AF3363" i="11"/>
  <c r="AF3364" i="11"/>
  <c r="AF3365" i="11"/>
  <c r="AF3366" i="11"/>
  <c r="AF3367" i="11"/>
  <c r="AF3368" i="11"/>
  <c r="AF3369" i="11"/>
  <c r="AF3370" i="11"/>
  <c r="AF3371" i="11"/>
  <c r="AF3372" i="11"/>
  <c r="AF3373" i="11"/>
  <c r="AF3374" i="11"/>
  <c r="AF3375" i="11"/>
  <c r="AF3376" i="11"/>
  <c r="AF3377" i="11"/>
  <c r="AF3378" i="11"/>
  <c r="AF3379" i="11"/>
  <c r="AF3380" i="11"/>
  <c r="AF3381" i="11"/>
  <c r="AF3382" i="11"/>
  <c r="AF3383" i="11"/>
  <c r="AF3384" i="11"/>
  <c r="AF3385" i="11"/>
  <c r="AF3386" i="11"/>
  <c r="AF3387" i="11"/>
  <c r="AF3388" i="11"/>
  <c r="AF3389" i="11"/>
  <c r="AF3390" i="11"/>
  <c r="AF3391" i="11"/>
  <c r="AF3392" i="11"/>
  <c r="AF3393" i="11"/>
  <c r="AF3394" i="11"/>
  <c r="AF3395" i="11"/>
  <c r="AF3396" i="11"/>
  <c r="AF3397" i="11"/>
  <c r="AF3398" i="11"/>
  <c r="AF3399" i="11"/>
  <c r="AF3400" i="11"/>
  <c r="AF3401" i="11"/>
  <c r="AF3402" i="11"/>
  <c r="AF3403" i="11"/>
  <c r="AF3404" i="11"/>
  <c r="AF3405" i="11"/>
  <c r="AF3406" i="11"/>
  <c r="AF3407" i="11"/>
  <c r="AF3408" i="11"/>
  <c r="AF3409" i="11"/>
  <c r="AF3410" i="11"/>
  <c r="AF3411" i="11"/>
  <c r="AF3412" i="11"/>
  <c r="AF3413" i="11"/>
  <c r="AF3414" i="11"/>
  <c r="AF3415" i="11"/>
  <c r="AF3416" i="11"/>
  <c r="AF3417" i="11"/>
  <c r="AF3418" i="11"/>
  <c r="AF3419" i="11"/>
  <c r="AF3420" i="11"/>
  <c r="AF3421" i="11"/>
  <c r="AF3422" i="11"/>
  <c r="AF3423" i="11"/>
  <c r="AF3424" i="11"/>
  <c r="AF3425" i="11"/>
  <c r="AF3426" i="11"/>
  <c r="AF3427" i="11"/>
  <c r="AF3428" i="11"/>
  <c r="AF3429" i="11"/>
  <c r="AF3430" i="11"/>
  <c r="AF3431" i="11"/>
  <c r="AF3432" i="11"/>
  <c r="AF3433" i="11"/>
  <c r="AF3434" i="11"/>
  <c r="AF3435" i="11"/>
  <c r="AF3436" i="11"/>
  <c r="AF3437" i="11"/>
  <c r="AF3438" i="11"/>
  <c r="AF3439" i="11"/>
  <c r="AF3440" i="11"/>
  <c r="AF3441" i="11"/>
  <c r="AF3442" i="11"/>
  <c r="AF3443" i="11"/>
  <c r="AF3444" i="11"/>
  <c r="AF3445" i="11"/>
  <c r="AF3446" i="11"/>
  <c r="AF3447" i="11"/>
  <c r="AF3448" i="11"/>
  <c r="AF3449" i="11"/>
  <c r="AF3450" i="11"/>
  <c r="AF3451" i="11"/>
  <c r="AF3452" i="11"/>
  <c r="AF3453" i="11"/>
  <c r="AF3454" i="11"/>
  <c r="AF3455" i="11"/>
  <c r="AF3456" i="11"/>
  <c r="AF3457" i="11"/>
  <c r="AF3458" i="11"/>
  <c r="AF3459" i="11"/>
  <c r="AF3460" i="11"/>
  <c r="AF3461" i="11"/>
  <c r="AF3462" i="11"/>
  <c r="AF3463" i="11"/>
  <c r="AF3464" i="11"/>
  <c r="AF3465" i="11"/>
  <c r="AF3466" i="11"/>
  <c r="AF3467" i="11"/>
  <c r="AF3468" i="11"/>
  <c r="AF3469" i="11"/>
  <c r="AF3470" i="11"/>
  <c r="AF3471" i="11"/>
  <c r="AF3472" i="11"/>
  <c r="AF3473" i="11"/>
  <c r="AF3474" i="11"/>
  <c r="AF3475" i="11"/>
  <c r="AF3476" i="11"/>
  <c r="AF3477" i="11"/>
  <c r="AF3478" i="11"/>
  <c r="AF3479" i="11"/>
  <c r="AF3480" i="11"/>
  <c r="AF3481" i="11"/>
  <c r="AF3482" i="11"/>
  <c r="AF3483" i="11"/>
  <c r="AF3484" i="11"/>
  <c r="AF3485" i="11"/>
  <c r="AF3486" i="11"/>
  <c r="AF3487" i="11"/>
  <c r="AF3488" i="11"/>
  <c r="AF3489" i="11"/>
  <c r="AF3490" i="11"/>
  <c r="AF3491" i="11"/>
  <c r="AF3492" i="11"/>
  <c r="AF3493" i="11"/>
  <c r="AF3494" i="11"/>
  <c r="AF3495" i="11"/>
  <c r="AF3496" i="11"/>
  <c r="AF3497" i="11"/>
  <c r="AF3498" i="11"/>
  <c r="AF3499" i="11"/>
  <c r="AF3500" i="11"/>
  <c r="AF3501" i="11"/>
  <c r="AF3502" i="11"/>
  <c r="AF3503" i="11"/>
  <c r="AF3504" i="11"/>
  <c r="AF3505" i="11"/>
  <c r="AF3506" i="11"/>
  <c r="AF3507" i="11"/>
  <c r="AF3508" i="11"/>
  <c r="AF3509" i="11"/>
  <c r="AF3510" i="11"/>
  <c r="AF3511" i="11"/>
  <c r="AF3512" i="11"/>
  <c r="AF3513" i="11"/>
  <c r="AF3514" i="11"/>
  <c r="AF3515" i="11"/>
  <c r="AF3516" i="11"/>
  <c r="AF3517" i="11"/>
  <c r="AF3518" i="11"/>
  <c r="AF3519" i="11"/>
  <c r="AF3520" i="11"/>
  <c r="AF3521" i="11"/>
  <c r="AF3522" i="11"/>
  <c r="AF3523" i="11"/>
  <c r="AF3524" i="11"/>
  <c r="AF3525" i="11"/>
  <c r="AF3526" i="11"/>
  <c r="AF3527" i="11"/>
  <c r="AF3528" i="11"/>
  <c r="AF3529" i="11"/>
  <c r="AF3530" i="11"/>
  <c r="AF3531" i="11"/>
  <c r="AF3532" i="11"/>
  <c r="AF3533" i="11"/>
  <c r="AF3534" i="11"/>
  <c r="AF3535" i="11"/>
  <c r="AF3536" i="11"/>
  <c r="AF3537" i="11"/>
  <c r="AF3538" i="11"/>
  <c r="AF3539" i="11"/>
  <c r="AF3540" i="11"/>
  <c r="AF3541" i="11"/>
  <c r="AF3542" i="11"/>
  <c r="AF3543" i="11"/>
  <c r="AF3544" i="11"/>
  <c r="AF3545" i="11"/>
  <c r="AF3546" i="11"/>
  <c r="AF3547" i="11"/>
  <c r="AF3548" i="11"/>
  <c r="AF3549" i="11"/>
  <c r="AF3550" i="11"/>
  <c r="AF3551" i="11"/>
  <c r="AF3552" i="11"/>
  <c r="AF3553" i="11"/>
  <c r="AF3554" i="11"/>
  <c r="AF3555" i="11"/>
  <c r="AF3556" i="11"/>
  <c r="AF3557" i="11"/>
  <c r="AF3558" i="11"/>
  <c r="AF3559" i="11"/>
  <c r="AF3560" i="11"/>
  <c r="AF3561" i="11"/>
  <c r="AF3562" i="11"/>
  <c r="AF3563" i="11"/>
  <c r="AF3564" i="11"/>
  <c r="AF3565" i="11"/>
  <c r="AF3566" i="11"/>
  <c r="AF3567" i="11"/>
  <c r="AF3568" i="11"/>
  <c r="D69" i="15"/>
  <c r="D70" i="15"/>
  <c r="G69" i="15"/>
  <c r="G70" i="15"/>
  <c r="H69" i="15"/>
  <c r="H70" i="15"/>
  <c r="K69" i="15"/>
  <c r="K70" i="15"/>
  <c r="L69" i="15"/>
  <c r="L70" i="15"/>
  <c r="P69" i="15"/>
  <c r="P70" i="15"/>
  <c r="Q69" i="15"/>
  <c r="Q70" i="15"/>
  <c r="R69" i="15"/>
  <c r="R70" i="15"/>
  <c r="S69" i="15"/>
  <c r="S70" i="15"/>
  <c r="T69" i="15"/>
  <c r="T70" i="15"/>
  <c r="U69" i="15"/>
  <c r="U70" i="15"/>
  <c r="V69" i="15"/>
  <c r="V70" i="15"/>
  <c r="W69" i="15"/>
  <c r="W70" i="15"/>
  <c r="AA69" i="15"/>
  <c r="AA70" i="15"/>
  <c r="D60" i="15"/>
  <c r="D61" i="15"/>
  <c r="D62" i="15"/>
  <c r="D63" i="15"/>
  <c r="D64" i="15"/>
  <c r="D65" i="15"/>
  <c r="D66" i="15"/>
  <c r="D67" i="15"/>
  <c r="D68" i="15"/>
  <c r="G60" i="15"/>
  <c r="G61" i="15"/>
  <c r="G62" i="15"/>
  <c r="G63" i="15"/>
  <c r="G64" i="15"/>
  <c r="G65" i="15"/>
  <c r="G66" i="15"/>
  <c r="G67" i="15"/>
  <c r="G68" i="15"/>
  <c r="H60" i="15"/>
  <c r="H61" i="15"/>
  <c r="H62" i="15"/>
  <c r="H63" i="15"/>
  <c r="H64" i="15"/>
  <c r="H65" i="15"/>
  <c r="H66" i="15"/>
  <c r="H67" i="15"/>
  <c r="H68" i="15"/>
  <c r="K60" i="15"/>
  <c r="K61" i="15"/>
  <c r="K62" i="15"/>
  <c r="K63" i="15"/>
  <c r="K64" i="15"/>
  <c r="K65" i="15"/>
  <c r="K66" i="15"/>
  <c r="K67" i="15"/>
  <c r="K68" i="15"/>
  <c r="L60" i="15"/>
  <c r="L61" i="15"/>
  <c r="L62" i="15"/>
  <c r="L63" i="15"/>
  <c r="L64" i="15"/>
  <c r="L65" i="15"/>
  <c r="L66" i="15"/>
  <c r="L67" i="15"/>
  <c r="L68" i="15"/>
  <c r="P60" i="15"/>
  <c r="P61" i="15"/>
  <c r="P62" i="15"/>
  <c r="P63" i="15"/>
  <c r="P64" i="15"/>
  <c r="P65" i="15"/>
  <c r="P66" i="15"/>
  <c r="P67" i="15"/>
  <c r="P68" i="15"/>
  <c r="Q60" i="15"/>
  <c r="Q61" i="15"/>
  <c r="Q62" i="15"/>
  <c r="Q63" i="15"/>
  <c r="Q64" i="15"/>
  <c r="Q65" i="15"/>
  <c r="Q66" i="15"/>
  <c r="Q67" i="15"/>
  <c r="Q68" i="15"/>
  <c r="R60" i="15"/>
  <c r="R61" i="15"/>
  <c r="R62" i="15"/>
  <c r="R63" i="15"/>
  <c r="R64" i="15"/>
  <c r="R65" i="15"/>
  <c r="R66" i="15"/>
  <c r="R67" i="15"/>
  <c r="R68" i="15"/>
  <c r="S60" i="15"/>
  <c r="S61" i="15"/>
  <c r="S62" i="15"/>
  <c r="S63" i="15"/>
  <c r="S64" i="15"/>
  <c r="S65" i="15"/>
  <c r="S66" i="15"/>
  <c r="S67" i="15"/>
  <c r="S68" i="15"/>
  <c r="T60" i="15"/>
  <c r="T61" i="15"/>
  <c r="T62" i="15"/>
  <c r="T63" i="15"/>
  <c r="T64" i="15"/>
  <c r="T65" i="15"/>
  <c r="T66" i="15"/>
  <c r="T67" i="15"/>
  <c r="T68" i="15"/>
  <c r="U60" i="15"/>
  <c r="U61" i="15"/>
  <c r="U62" i="15"/>
  <c r="U63" i="15"/>
  <c r="U64" i="15"/>
  <c r="U65" i="15"/>
  <c r="U66" i="15"/>
  <c r="U67" i="15"/>
  <c r="U68" i="15"/>
  <c r="V60" i="15"/>
  <c r="V61" i="15"/>
  <c r="V62" i="15"/>
  <c r="V63" i="15"/>
  <c r="V64" i="15"/>
  <c r="V65" i="15"/>
  <c r="V66" i="15"/>
  <c r="V67" i="15"/>
  <c r="V68" i="15"/>
  <c r="W60" i="15"/>
  <c r="W61" i="15"/>
  <c r="W62" i="15"/>
  <c r="W63" i="15"/>
  <c r="W64" i="15"/>
  <c r="W65" i="15"/>
  <c r="W66" i="15"/>
  <c r="W67" i="15"/>
  <c r="W68" i="15"/>
  <c r="AA60" i="15"/>
  <c r="AA61" i="15"/>
  <c r="AA62" i="15"/>
  <c r="AA63" i="15"/>
  <c r="AA64" i="15"/>
  <c r="AA65" i="15"/>
  <c r="AA66" i="15"/>
  <c r="AA67" i="15"/>
  <c r="AA68" i="15"/>
  <c r="D57" i="15"/>
  <c r="D58" i="15"/>
  <c r="D59" i="15"/>
  <c r="G57" i="15"/>
  <c r="G58" i="15"/>
  <c r="G59" i="15"/>
  <c r="H57" i="15"/>
  <c r="H58" i="15"/>
  <c r="H59" i="15"/>
  <c r="K57" i="15"/>
  <c r="K58" i="15"/>
  <c r="K59" i="15"/>
  <c r="L57" i="15"/>
  <c r="L58" i="15"/>
  <c r="L59" i="15"/>
  <c r="P57" i="15"/>
  <c r="P58" i="15"/>
  <c r="P59" i="15"/>
  <c r="Q57" i="15"/>
  <c r="Q58" i="15"/>
  <c r="Q59" i="15"/>
  <c r="R57" i="15"/>
  <c r="R58" i="15"/>
  <c r="R59" i="15"/>
  <c r="S57" i="15"/>
  <c r="S58" i="15"/>
  <c r="S59" i="15"/>
  <c r="T57" i="15"/>
  <c r="T58" i="15"/>
  <c r="T59" i="15"/>
  <c r="U57" i="15"/>
  <c r="U58" i="15"/>
  <c r="U59" i="15"/>
  <c r="V57" i="15"/>
  <c r="V58" i="15"/>
  <c r="V59" i="15"/>
  <c r="W57" i="15"/>
  <c r="W58" i="15"/>
  <c r="W59" i="15"/>
  <c r="AA57" i="15"/>
  <c r="AA58" i="15"/>
  <c r="AA59" i="15"/>
  <c r="D122" i="15"/>
  <c r="D51" i="15"/>
  <c r="D123" i="15"/>
  <c r="D52" i="15"/>
  <c r="D53" i="15"/>
  <c r="D54" i="15"/>
  <c r="D55" i="15"/>
  <c r="D56" i="15"/>
  <c r="G122" i="15"/>
  <c r="G51" i="15"/>
  <c r="G123" i="15"/>
  <c r="G52" i="15"/>
  <c r="G53" i="15"/>
  <c r="G54" i="15"/>
  <c r="G55" i="15"/>
  <c r="G56" i="15"/>
  <c r="H122" i="15"/>
  <c r="H51" i="15"/>
  <c r="H123" i="15"/>
  <c r="H52" i="15"/>
  <c r="H53" i="15"/>
  <c r="H54" i="15"/>
  <c r="H55" i="15"/>
  <c r="H56" i="15"/>
  <c r="K122" i="15"/>
  <c r="K51" i="15"/>
  <c r="K123" i="15"/>
  <c r="K52" i="15"/>
  <c r="K53" i="15"/>
  <c r="K54" i="15"/>
  <c r="K55" i="15"/>
  <c r="K56" i="15"/>
  <c r="L122" i="15"/>
  <c r="L51" i="15"/>
  <c r="L123" i="15"/>
  <c r="L52" i="15"/>
  <c r="L53" i="15"/>
  <c r="L54" i="15"/>
  <c r="L55" i="15"/>
  <c r="L56" i="15"/>
  <c r="P122" i="15"/>
  <c r="P51" i="15"/>
  <c r="P123" i="15"/>
  <c r="P52" i="15"/>
  <c r="P53" i="15"/>
  <c r="P54" i="15"/>
  <c r="P55" i="15"/>
  <c r="P56" i="15"/>
  <c r="Q122" i="15"/>
  <c r="Q51" i="15"/>
  <c r="Q123" i="15"/>
  <c r="Q52" i="15"/>
  <c r="Q53" i="15"/>
  <c r="Q54" i="15"/>
  <c r="Q55" i="15"/>
  <c r="Q56" i="15"/>
  <c r="R122" i="15"/>
  <c r="R51" i="15"/>
  <c r="R123" i="15"/>
  <c r="R52" i="15"/>
  <c r="R53" i="15"/>
  <c r="R54" i="15"/>
  <c r="R55" i="15"/>
  <c r="R56" i="15"/>
  <c r="S122" i="15"/>
  <c r="S51" i="15"/>
  <c r="S123" i="15"/>
  <c r="S52" i="15"/>
  <c r="S53" i="15"/>
  <c r="S54" i="15"/>
  <c r="S55" i="15"/>
  <c r="S56" i="15"/>
  <c r="T122" i="15"/>
  <c r="T51" i="15"/>
  <c r="T123" i="15"/>
  <c r="T52" i="15"/>
  <c r="T53" i="15"/>
  <c r="T54" i="15"/>
  <c r="T55" i="15"/>
  <c r="T56" i="15"/>
  <c r="U122" i="15"/>
  <c r="U51" i="15"/>
  <c r="U123" i="15"/>
  <c r="U52" i="15"/>
  <c r="U53" i="15"/>
  <c r="U54" i="15"/>
  <c r="U55" i="15"/>
  <c r="U56" i="15"/>
  <c r="V122" i="15"/>
  <c r="V51" i="15"/>
  <c r="V123" i="15"/>
  <c r="V52" i="15"/>
  <c r="V53" i="15"/>
  <c r="V54" i="15"/>
  <c r="V55" i="15"/>
  <c r="V56" i="15"/>
  <c r="W122" i="15"/>
  <c r="W51" i="15"/>
  <c r="W123" i="15"/>
  <c r="W52" i="15"/>
  <c r="W53" i="15"/>
  <c r="W54" i="15"/>
  <c r="W55" i="15"/>
  <c r="W56" i="15"/>
  <c r="AA122" i="15"/>
  <c r="AA51" i="15"/>
  <c r="AA123" i="15"/>
  <c r="AA52" i="15"/>
  <c r="AA53" i="15"/>
  <c r="AA54" i="15"/>
  <c r="AA55" i="15"/>
  <c r="AA56" i="15"/>
  <c r="D49" i="15"/>
  <c r="D50" i="15"/>
  <c r="G49" i="15"/>
  <c r="G50" i="15"/>
  <c r="H49" i="15"/>
  <c r="H50" i="15"/>
  <c r="K49" i="15"/>
  <c r="K50" i="15"/>
  <c r="L49" i="15"/>
  <c r="L50" i="15"/>
  <c r="P49" i="15"/>
  <c r="P50" i="15"/>
  <c r="Q49" i="15"/>
  <c r="Q50" i="15"/>
  <c r="R49" i="15"/>
  <c r="R50" i="15"/>
  <c r="S49" i="15"/>
  <c r="S50" i="15"/>
  <c r="T49" i="15"/>
  <c r="T50" i="15"/>
  <c r="U49" i="15"/>
  <c r="U50" i="15"/>
  <c r="V49" i="15"/>
  <c r="V50" i="15"/>
  <c r="W49" i="15"/>
  <c r="W50" i="15"/>
  <c r="AA49" i="15"/>
  <c r="AA50" i="15"/>
  <c r="D46" i="15"/>
  <c r="D47" i="15"/>
  <c r="D48" i="15"/>
  <c r="G46" i="15"/>
  <c r="G47" i="15"/>
  <c r="G48" i="15"/>
  <c r="H46" i="15"/>
  <c r="H47" i="15"/>
  <c r="H48" i="15"/>
  <c r="K46" i="15"/>
  <c r="K47" i="15"/>
  <c r="K48" i="15"/>
  <c r="L46" i="15"/>
  <c r="L47" i="15"/>
  <c r="L48" i="15"/>
  <c r="P46" i="15"/>
  <c r="P47" i="15"/>
  <c r="P48" i="15"/>
  <c r="Q46" i="15"/>
  <c r="Q47" i="15"/>
  <c r="Q48" i="15"/>
  <c r="R46" i="15"/>
  <c r="R47" i="15"/>
  <c r="R48" i="15"/>
  <c r="S46" i="15"/>
  <c r="S47" i="15"/>
  <c r="S48" i="15"/>
  <c r="T46" i="15"/>
  <c r="T47" i="15"/>
  <c r="T48" i="15"/>
  <c r="U46" i="15"/>
  <c r="U47" i="15"/>
  <c r="U48" i="15"/>
  <c r="V46" i="15"/>
  <c r="V47" i="15"/>
  <c r="V48" i="15"/>
  <c r="W46" i="15"/>
  <c r="W47" i="15"/>
  <c r="W48" i="15"/>
  <c r="AA46" i="15"/>
  <c r="AA47" i="15"/>
  <c r="AA48" i="15"/>
  <c r="D45" i="15"/>
  <c r="G45" i="15"/>
  <c r="H45" i="15"/>
  <c r="K45" i="15"/>
  <c r="L45" i="15"/>
  <c r="P45" i="15"/>
  <c r="Q45" i="15"/>
  <c r="R45" i="15"/>
  <c r="S45" i="15"/>
  <c r="T45" i="15"/>
  <c r="U45" i="15"/>
  <c r="V45" i="15"/>
  <c r="W45" i="15"/>
  <c r="AA45" i="15"/>
  <c r="D119" i="15"/>
  <c r="D120" i="15"/>
  <c r="D121" i="15"/>
  <c r="G119" i="15"/>
  <c r="G120" i="15"/>
  <c r="G121" i="15"/>
  <c r="H119" i="15"/>
  <c r="H120" i="15"/>
  <c r="H121" i="15"/>
  <c r="K119" i="15"/>
  <c r="K120" i="15"/>
  <c r="K121" i="15"/>
  <c r="L119" i="15"/>
  <c r="L120" i="15"/>
  <c r="L121" i="15"/>
  <c r="P119" i="15"/>
  <c r="P120" i="15"/>
  <c r="P121" i="15"/>
  <c r="T119" i="15"/>
  <c r="T120" i="15"/>
  <c r="T121" i="15"/>
  <c r="U119" i="15"/>
  <c r="U120" i="15"/>
  <c r="U121" i="15"/>
  <c r="V119" i="15"/>
  <c r="V120" i="15"/>
  <c r="V121" i="15"/>
  <c r="W119" i="15"/>
  <c r="W120" i="15"/>
  <c r="W121" i="15"/>
  <c r="AA119" i="15"/>
  <c r="AA120" i="15"/>
  <c r="AA121" i="15"/>
  <c r="D44" i="15"/>
  <c r="G44" i="15"/>
  <c r="H44" i="15"/>
  <c r="K44" i="15"/>
  <c r="L44" i="15"/>
  <c r="P44" i="15"/>
  <c r="S44" i="15"/>
  <c r="T44" i="15"/>
  <c r="U44" i="15"/>
  <c r="V44" i="15"/>
  <c r="W44" i="15"/>
  <c r="AA44" i="15"/>
  <c r="D43" i="15"/>
  <c r="G43" i="15"/>
  <c r="H43" i="15"/>
  <c r="K43" i="15"/>
  <c r="L43" i="15"/>
  <c r="P43" i="15"/>
  <c r="T43" i="15"/>
  <c r="U43" i="15"/>
  <c r="V43" i="15"/>
  <c r="W43" i="15"/>
  <c r="AA43" i="15"/>
  <c r="D42" i="15"/>
  <c r="G42" i="15"/>
  <c r="H42" i="15"/>
  <c r="K42" i="15"/>
  <c r="L42" i="15"/>
  <c r="P42" i="15"/>
  <c r="T42" i="15"/>
  <c r="U42" i="15"/>
  <c r="V42" i="15"/>
  <c r="W42" i="15"/>
  <c r="AA42" i="15"/>
  <c r="D41" i="15"/>
  <c r="G41" i="15"/>
  <c r="H41" i="15"/>
  <c r="K41" i="15"/>
  <c r="L41" i="15"/>
  <c r="P41" i="15"/>
  <c r="Q41" i="15"/>
  <c r="R41" i="15"/>
  <c r="S41" i="15"/>
  <c r="T41" i="15"/>
  <c r="U41" i="15"/>
  <c r="V41" i="15"/>
  <c r="W41" i="15"/>
  <c r="AA41" i="15"/>
  <c r="D40" i="15"/>
  <c r="G40" i="15"/>
  <c r="H40" i="15"/>
  <c r="K40" i="15"/>
  <c r="L40" i="15"/>
  <c r="P40" i="15"/>
  <c r="Q40" i="15"/>
  <c r="R40" i="15"/>
  <c r="S40" i="15"/>
  <c r="T40" i="15"/>
  <c r="U40" i="15"/>
  <c r="V40" i="15"/>
  <c r="W40" i="15"/>
  <c r="AA40" i="15"/>
  <c r="D38" i="15"/>
  <c r="D39" i="15"/>
  <c r="G38" i="15"/>
  <c r="G39" i="15"/>
  <c r="H38" i="15"/>
  <c r="H39" i="15"/>
  <c r="K38" i="15"/>
  <c r="K39" i="15"/>
  <c r="L38" i="15"/>
  <c r="L39" i="15"/>
  <c r="P38" i="15"/>
  <c r="P39" i="15"/>
  <c r="Q39" i="15"/>
  <c r="R39" i="15"/>
  <c r="S39" i="15"/>
  <c r="T38" i="15"/>
  <c r="T39" i="15"/>
  <c r="U38" i="15"/>
  <c r="U39" i="15"/>
  <c r="V38" i="15"/>
  <c r="V39" i="15"/>
  <c r="W38" i="15"/>
  <c r="W39" i="15"/>
  <c r="AA38" i="15"/>
  <c r="AA39" i="15"/>
  <c r="D118" i="15"/>
  <c r="G118" i="15"/>
  <c r="H118" i="15"/>
  <c r="K118" i="15"/>
  <c r="L118" i="15"/>
  <c r="P118" i="15"/>
  <c r="T118" i="15"/>
  <c r="U118" i="15"/>
  <c r="V118" i="15"/>
  <c r="W118" i="15"/>
  <c r="AA118" i="15"/>
  <c r="D37" i="15"/>
  <c r="G37" i="15"/>
  <c r="H37" i="15"/>
  <c r="K37" i="15"/>
  <c r="L37" i="15"/>
  <c r="P37" i="15"/>
  <c r="Q37" i="15"/>
  <c r="R37" i="15"/>
  <c r="S37" i="15"/>
  <c r="T37" i="15"/>
  <c r="U37" i="15"/>
  <c r="V37" i="15"/>
  <c r="W37" i="15"/>
  <c r="AA37" i="15"/>
  <c r="D36" i="15"/>
  <c r="G36" i="15"/>
  <c r="H36" i="15"/>
  <c r="K36" i="15"/>
  <c r="L36" i="15"/>
  <c r="P36" i="15"/>
  <c r="Q36" i="15"/>
  <c r="R36" i="15"/>
  <c r="S36" i="15"/>
  <c r="T36" i="15"/>
  <c r="U36" i="15"/>
  <c r="V36" i="15"/>
  <c r="W36" i="15"/>
  <c r="AA36" i="15"/>
  <c r="D103" i="15"/>
  <c r="D104" i="15"/>
  <c r="D26" i="15"/>
  <c r="D105" i="15"/>
  <c r="D27" i="15"/>
  <c r="D106" i="15"/>
  <c r="D28" i="15"/>
  <c r="D107" i="15"/>
  <c r="D29" i="15"/>
  <c r="D30" i="15"/>
  <c r="D31" i="15"/>
  <c r="D32" i="15"/>
  <c r="D108" i="15"/>
  <c r="D109" i="15"/>
  <c r="D110" i="15"/>
  <c r="D111" i="15"/>
  <c r="D112" i="15"/>
  <c r="D113" i="15"/>
  <c r="D114" i="15"/>
  <c r="D115" i="15"/>
  <c r="D116" i="15"/>
  <c r="D33" i="15"/>
  <c r="D34" i="15"/>
  <c r="D35" i="15"/>
  <c r="D117" i="15"/>
  <c r="G103" i="15"/>
  <c r="G104" i="15"/>
  <c r="G26" i="15"/>
  <c r="G105" i="15"/>
  <c r="G27" i="15"/>
  <c r="G106" i="15"/>
  <c r="G28" i="15"/>
  <c r="G107" i="15"/>
  <c r="G29" i="15"/>
  <c r="G30" i="15"/>
  <c r="G31" i="15"/>
  <c r="G32" i="15"/>
  <c r="G108" i="15"/>
  <c r="G109" i="15"/>
  <c r="G110" i="15"/>
  <c r="G111" i="15"/>
  <c r="G112" i="15"/>
  <c r="G113" i="15"/>
  <c r="G114" i="15"/>
  <c r="G115" i="15"/>
  <c r="G116" i="15"/>
  <c r="G33" i="15"/>
  <c r="G34" i="15"/>
  <c r="G35" i="15"/>
  <c r="G117" i="15"/>
  <c r="H103" i="15"/>
  <c r="H104" i="15"/>
  <c r="H26" i="15"/>
  <c r="H105" i="15"/>
  <c r="H27" i="15"/>
  <c r="H106" i="15"/>
  <c r="H28" i="15"/>
  <c r="H107" i="15"/>
  <c r="H29" i="15"/>
  <c r="H30" i="15"/>
  <c r="H31" i="15"/>
  <c r="H32" i="15"/>
  <c r="H108" i="15"/>
  <c r="H109" i="15"/>
  <c r="H110" i="15"/>
  <c r="H111" i="15"/>
  <c r="H112" i="15"/>
  <c r="H113" i="15"/>
  <c r="H114" i="15"/>
  <c r="H115" i="15"/>
  <c r="H116" i="15"/>
  <c r="H33" i="15"/>
  <c r="H34" i="15"/>
  <c r="H35" i="15"/>
  <c r="H117" i="15"/>
  <c r="K103" i="15"/>
  <c r="K104" i="15"/>
  <c r="K26" i="15"/>
  <c r="K105" i="15"/>
  <c r="K27" i="15"/>
  <c r="K106" i="15"/>
  <c r="K28" i="15"/>
  <c r="K107" i="15"/>
  <c r="K29" i="15"/>
  <c r="K30" i="15"/>
  <c r="K31" i="15"/>
  <c r="K32" i="15"/>
  <c r="K108" i="15"/>
  <c r="K109" i="15"/>
  <c r="K110" i="15"/>
  <c r="K111" i="15"/>
  <c r="K112" i="15"/>
  <c r="K113" i="15"/>
  <c r="K114" i="15"/>
  <c r="K115" i="15"/>
  <c r="K116" i="15"/>
  <c r="K33" i="15"/>
  <c r="K34" i="15"/>
  <c r="K35" i="15"/>
  <c r="K117" i="15"/>
  <c r="L103" i="15"/>
  <c r="L104" i="15"/>
  <c r="L26" i="15"/>
  <c r="L105" i="15"/>
  <c r="L27" i="15"/>
  <c r="L106" i="15"/>
  <c r="L28" i="15"/>
  <c r="L107" i="15"/>
  <c r="L29" i="15"/>
  <c r="L30" i="15"/>
  <c r="L31" i="15"/>
  <c r="L32" i="15"/>
  <c r="L108" i="15"/>
  <c r="L109" i="15"/>
  <c r="L110" i="15"/>
  <c r="L111" i="15"/>
  <c r="L112" i="15"/>
  <c r="L113" i="15"/>
  <c r="L114" i="15"/>
  <c r="L115" i="15"/>
  <c r="L116" i="15"/>
  <c r="L33" i="15"/>
  <c r="L34" i="15"/>
  <c r="L35" i="15"/>
  <c r="L117" i="15"/>
  <c r="P103" i="15"/>
  <c r="P104" i="15"/>
  <c r="P26" i="15"/>
  <c r="P105" i="15"/>
  <c r="P27" i="15"/>
  <c r="P106" i="15"/>
  <c r="P28" i="15"/>
  <c r="P107" i="15"/>
  <c r="P29" i="15"/>
  <c r="P30" i="15"/>
  <c r="P31" i="15"/>
  <c r="P32" i="15"/>
  <c r="P108" i="15"/>
  <c r="P109" i="15"/>
  <c r="P110" i="15"/>
  <c r="P111" i="15"/>
  <c r="P112" i="15"/>
  <c r="P113" i="15"/>
  <c r="P114" i="15"/>
  <c r="P115" i="15"/>
  <c r="P116" i="15"/>
  <c r="P33" i="15"/>
  <c r="P34" i="15"/>
  <c r="P35" i="15"/>
  <c r="P117" i="15"/>
  <c r="Q28" i="15"/>
  <c r="Q29" i="15"/>
  <c r="Q30" i="15"/>
  <c r="Q113" i="15"/>
  <c r="Q115" i="15"/>
  <c r="Q116" i="15"/>
  <c r="Q33" i="15"/>
  <c r="Q34" i="15"/>
  <c r="Q35" i="15"/>
  <c r="R28" i="15"/>
  <c r="R29" i="15"/>
  <c r="R30" i="15"/>
  <c r="R113" i="15"/>
  <c r="R115" i="15"/>
  <c r="R116" i="15"/>
  <c r="R33" i="15"/>
  <c r="R34" i="15"/>
  <c r="R35" i="15"/>
  <c r="S28" i="15"/>
  <c r="S29" i="15"/>
  <c r="S30" i="15"/>
  <c r="S113" i="15"/>
  <c r="S115" i="15"/>
  <c r="S116" i="15"/>
  <c r="S33" i="15"/>
  <c r="S34" i="15"/>
  <c r="S35" i="15"/>
  <c r="T103" i="15"/>
  <c r="T104" i="15"/>
  <c r="T26" i="15"/>
  <c r="T105" i="15"/>
  <c r="T27" i="15"/>
  <c r="T106" i="15"/>
  <c r="T28" i="15"/>
  <c r="T107" i="15"/>
  <c r="T29" i="15"/>
  <c r="T30" i="15"/>
  <c r="T31" i="15"/>
  <c r="T32" i="15"/>
  <c r="T108" i="15"/>
  <c r="T109" i="15"/>
  <c r="T110" i="15"/>
  <c r="T111" i="15"/>
  <c r="T112" i="15"/>
  <c r="T113" i="15"/>
  <c r="T114" i="15"/>
  <c r="T115" i="15"/>
  <c r="T116" i="15"/>
  <c r="T33" i="15"/>
  <c r="T34" i="15"/>
  <c r="T35" i="15"/>
  <c r="T117" i="15"/>
  <c r="U103" i="15"/>
  <c r="U104" i="15"/>
  <c r="U26" i="15"/>
  <c r="U105" i="15"/>
  <c r="U27" i="15"/>
  <c r="U106" i="15"/>
  <c r="U28" i="15"/>
  <c r="U107" i="15"/>
  <c r="U29" i="15"/>
  <c r="U30" i="15"/>
  <c r="U31" i="15"/>
  <c r="U32" i="15"/>
  <c r="U108" i="15"/>
  <c r="U109" i="15"/>
  <c r="U110" i="15"/>
  <c r="U111" i="15"/>
  <c r="U112" i="15"/>
  <c r="U113" i="15"/>
  <c r="U114" i="15"/>
  <c r="U115" i="15"/>
  <c r="U116" i="15"/>
  <c r="U33" i="15"/>
  <c r="U34" i="15"/>
  <c r="U35" i="15"/>
  <c r="U117" i="15"/>
  <c r="V103" i="15"/>
  <c r="V104" i="15"/>
  <c r="V26" i="15"/>
  <c r="V105" i="15"/>
  <c r="V27" i="15"/>
  <c r="V106" i="15"/>
  <c r="V28" i="15"/>
  <c r="V107" i="15"/>
  <c r="V29" i="15"/>
  <c r="V30" i="15"/>
  <c r="V31" i="15"/>
  <c r="V32" i="15"/>
  <c r="V108" i="15"/>
  <c r="V109" i="15"/>
  <c r="V110" i="15"/>
  <c r="V111" i="15"/>
  <c r="V112" i="15"/>
  <c r="V113" i="15"/>
  <c r="V114" i="15"/>
  <c r="V115" i="15"/>
  <c r="V116" i="15"/>
  <c r="V33" i="15"/>
  <c r="V34" i="15"/>
  <c r="V35" i="15"/>
  <c r="V117" i="15"/>
  <c r="W103" i="15"/>
  <c r="W104" i="15"/>
  <c r="W26" i="15"/>
  <c r="W105" i="15"/>
  <c r="W27" i="15"/>
  <c r="W106" i="15"/>
  <c r="W28" i="15"/>
  <c r="W107" i="15"/>
  <c r="W29" i="15"/>
  <c r="W30" i="15"/>
  <c r="W31" i="15"/>
  <c r="W32" i="15"/>
  <c r="W108" i="15"/>
  <c r="W109" i="15"/>
  <c r="W110" i="15"/>
  <c r="W111" i="15"/>
  <c r="W112" i="15"/>
  <c r="W113" i="15"/>
  <c r="W114" i="15"/>
  <c r="W115" i="15"/>
  <c r="W116" i="15"/>
  <c r="W33" i="15"/>
  <c r="W34" i="15"/>
  <c r="W35" i="15"/>
  <c r="W117" i="15"/>
  <c r="AA103" i="15"/>
  <c r="AA104" i="15"/>
  <c r="AA26" i="15"/>
  <c r="AA105" i="15"/>
  <c r="AA27" i="15"/>
  <c r="AA106" i="15"/>
  <c r="AA28" i="15"/>
  <c r="AA107" i="15"/>
  <c r="AA29" i="15"/>
  <c r="AA30" i="15"/>
  <c r="AA31" i="15"/>
  <c r="AA32" i="15"/>
  <c r="AA108" i="15"/>
  <c r="AA109" i="15"/>
  <c r="AA110" i="15"/>
  <c r="AA111" i="15"/>
  <c r="AA112" i="15"/>
  <c r="AA113" i="15"/>
  <c r="AA114" i="15"/>
  <c r="AA115" i="15"/>
  <c r="AA116" i="15"/>
  <c r="AA33" i="15"/>
  <c r="AA34" i="15"/>
  <c r="AA35" i="15"/>
  <c r="AA117" i="15"/>
  <c r="D20" i="15"/>
  <c r="D21" i="15"/>
  <c r="D22" i="15"/>
  <c r="D23" i="15"/>
  <c r="D24" i="15"/>
  <c r="D25" i="15"/>
  <c r="D13" i="15"/>
  <c r="G20" i="15"/>
  <c r="G21" i="15"/>
  <c r="G22" i="15"/>
  <c r="G23" i="15"/>
  <c r="G24" i="15"/>
  <c r="G25" i="15"/>
  <c r="G13" i="15"/>
  <c r="H20" i="15"/>
  <c r="H21" i="15"/>
  <c r="H22" i="15"/>
  <c r="H23" i="15"/>
  <c r="H24" i="15"/>
  <c r="H25" i="15"/>
  <c r="H13" i="15"/>
  <c r="K20" i="15"/>
  <c r="K21" i="15"/>
  <c r="K22" i="15"/>
  <c r="K23" i="15"/>
  <c r="K24" i="15"/>
  <c r="K25" i="15"/>
  <c r="K13" i="15"/>
  <c r="L20" i="15"/>
  <c r="L21" i="15"/>
  <c r="L22" i="15"/>
  <c r="L23" i="15"/>
  <c r="L24" i="15"/>
  <c r="L25" i="15"/>
  <c r="L13" i="15"/>
  <c r="P20" i="15"/>
  <c r="P21" i="15"/>
  <c r="P22" i="15"/>
  <c r="P23" i="15"/>
  <c r="P24" i="15"/>
  <c r="P25" i="15"/>
  <c r="P13" i="15"/>
  <c r="Q20" i="15"/>
  <c r="Q21" i="15"/>
  <c r="Q23" i="15"/>
  <c r="Q24" i="15"/>
  <c r="Q25" i="15"/>
  <c r="R20" i="15"/>
  <c r="R21" i="15"/>
  <c r="R23" i="15"/>
  <c r="R24" i="15"/>
  <c r="R25" i="15"/>
  <c r="S20" i="15"/>
  <c r="S21" i="15"/>
  <c r="S22" i="15"/>
  <c r="S23" i="15"/>
  <c r="S24" i="15"/>
  <c r="S25" i="15"/>
  <c r="T20" i="15"/>
  <c r="T21" i="15"/>
  <c r="T22" i="15"/>
  <c r="T23" i="15"/>
  <c r="T24" i="15"/>
  <c r="T25" i="15"/>
  <c r="T13" i="15"/>
  <c r="U20" i="15"/>
  <c r="U21" i="15"/>
  <c r="U22" i="15"/>
  <c r="U23" i="15"/>
  <c r="U24" i="15"/>
  <c r="U25" i="15"/>
  <c r="U13" i="15"/>
  <c r="V20" i="15"/>
  <c r="V21" i="15"/>
  <c r="V22" i="15"/>
  <c r="V23" i="15"/>
  <c r="V24" i="15"/>
  <c r="V25" i="15"/>
  <c r="V13" i="15"/>
  <c r="W20" i="15"/>
  <c r="W21" i="15"/>
  <c r="W22" i="15"/>
  <c r="W23" i="15"/>
  <c r="W24" i="15"/>
  <c r="W25" i="15"/>
  <c r="W13" i="15"/>
  <c r="AA20" i="15"/>
  <c r="AA21" i="15"/>
  <c r="AA22" i="15"/>
  <c r="AA23" i="15"/>
  <c r="AA24" i="15"/>
  <c r="AA25" i="15"/>
  <c r="AA13" i="15"/>
  <c r="D18" i="15"/>
  <c r="D19" i="15"/>
  <c r="G18" i="15"/>
  <c r="G19" i="15"/>
  <c r="H18" i="15"/>
  <c r="H19" i="15"/>
  <c r="K18" i="15"/>
  <c r="K19" i="15"/>
  <c r="L18" i="15"/>
  <c r="L19" i="15"/>
  <c r="P18" i="15"/>
  <c r="P19" i="15"/>
  <c r="Q18" i="15"/>
  <c r="Q19" i="15"/>
  <c r="R18" i="15"/>
  <c r="R19" i="15"/>
  <c r="S18" i="15"/>
  <c r="S19" i="15"/>
  <c r="T18" i="15"/>
  <c r="T19" i="15"/>
  <c r="U18" i="15"/>
  <c r="U19" i="15"/>
  <c r="V18" i="15"/>
  <c r="V19" i="15"/>
  <c r="W18" i="15"/>
  <c r="W19" i="15"/>
  <c r="AA18" i="15"/>
  <c r="AA19" i="15"/>
  <c r="D102" i="15"/>
  <c r="G102" i="15"/>
  <c r="H102" i="15"/>
  <c r="K102" i="15"/>
  <c r="L102" i="15"/>
  <c r="P102" i="15"/>
  <c r="T102" i="15"/>
  <c r="U102" i="15"/>
  <c r="V102" i="15"/>
  <c r="W102" i="15"/>
  <c r="AA102" i="15"/>
  <c r="D99" i="15"/>
  <c r="D100" i="15"/>
  <c r="D101" i="15"/>
  <c r="G99" i="15"/>
  <c r="G100" i="15"/>
  <c r="G101" i="15"/>
  <c r="H99" i="15"/>
  <c r="H100" i="15"/>
  <c r="H101" i="15"/>
  <c r="K99" i="15"/>
  <c r="K100" i="15"/>
  <c r="K101" i="15"/>
  <c r="L99" i="15"/>
  <c r="L100" i="15"/>
  <c r="L101" i="15"/>
  <c r="P99" i="15"/>
  <c r="P100" i="15"/>
  <c r="P101" i="15"/>
  <c r="Q99" i="15"/>
  <c r="Q101" i="15"/>
  <c r="R99" i="15"/>
  <c r="R101" i="15"/>
  <c r="S99" i="15"/>
  <c r="S101" i="15"/>
  <c r="T99" i="15"/>
  <c r="T100" i="15"/>
  <c r="T101" i="15"/>
  <c r="U99" i="15"/>
  <c r="U100" i="15"/>
  <c r="U101" i="15"/>
  <c r="V99" i="15"/>
  <c r="V100" i="15"/>
  <c r="V101" i="15"/>
  <c r="W99" i="15"/>
  <c r="W100" i="15"/>
  <c r="W101" i="15"/>
  <c r="AA99" i="15"/>
  <c r="AA100" i="15"/>
  <c r="AA101" i="15"/>
  <c r="D98" i="15"/>
  <c r="G98" i="15"/>
  <c r="H98" i="15"/>
  <c r="K98" i="15"/>
  <c r="L98" i="15"/>
  <c r="P98" i="15"/>
  <c r="Q98" i="15"/>
  <c r="R98" i="15"/>
  <c r="S98" i="15"/>
  <c r="T98" i="15"/>
  <c r="U98" i="15"/>
  <c r="V98" i="15"/>
  <c r="W98" i="15"/>
  <c r="AA98" i="15"/>
  <c r="D97" i="15"/>
  <c r="G97" i="15"/>
  <c r="H97" i="15"/>
  <c r="K97" i="15"/>
  <c r="L97" i="15"/>
  <c r="P97" i="15"/>
  <c r="Q97" i="15"/>
  <c r="R97" i="15"/>
  <c r="S97" i="15"/>
  <c r="T97" i="15"/>
  <c r="U97" i="15"/>
  <c r="V97" i="15"/>
  <c r="W97" i="15"/>
  <c r="AA97" i="15"/>
  <c r="D10" i="15"/>
  <c r="D74" i="15"/>
  <c r="D75" i="15"/>
  <c r="D76" i="15"/>
  <c r="D77" i="15"/>
  <c r="D78" i="15"/>
  <c r="D79" i="15"/>
  <c r="D80" i="15"/>
  <c r="D81" i="15"/>
  <c r="D82" i="15"/>
  <c r="D83" i="15"/>
  <c r="D11" i="15"/>
  <c r="D84" i="15"/>
  <c r="D85" i="15"/>
  <c r="D14" i="15"/>
  <c r="D86" i="15"/>
  <c r="D87" i="15"/>
  <c r="D15" i="15"/>
  <c r="D16" i="15"/>
  <c r="D88" i="15"/>
  <c r="D89" i="15"/>
  <c r="D17" i="15"/>
  <c r="D90" i="15"/>
  <c r="D91" i="15"/>
  <c r="D92" i="15"/>
  <c r="D12" i="15"/>
  <c r="D93" i="15"/>
  <c r="D94" i="15"/>
  <c r="D95" i="15"/>
  <c r="D96" i="15"/>
  <c r="G10" i="15"/>
  <c r="G74" i="15"/>
  <c r="G75" i="15"/>
  <c r="G76" i="15"/>
  <c r="G77" i="15"/>
  <c r="G78" i="15"/>
  <c r="G79" i="15"/>
  <c r="G80" i="15"/>
  <c r="G81" i="15"/>
  <c r="G82" i="15"/>
  <c r="G83" i="15"/>
  <c r="G11" i="15"/>
  <c r="G84" i="15"/>
  <c r="G85" i="15"/>
  <c r="G14" i="15"/>
  <c r="G86" i="15"/>
  <c r="G87" i="15"/>
  <c r="G15" i="15"/>
  <c r="G16" i="15"/>
  <c r="G88" i="15"/>
  <c r="G89" i="15"/>
  <c r="G17" i="15"/>
  <c r="G90" i="15"/>
  <c r="G91" i="15"/>
  <c r="G92" i="15"/>
  <c r="G12" i="15"/>
  <c r="G93" i="15"/>
  <c r="G94" i="15"/>
  <c r="G95" i="15"/>
  <c r="G96" i="15"/>
  <c r="H10" i="15"/>
  <c r="H74" i="15"/>
  <c r="H75" i="15"/>
  <c r="H76" i="15"/>
  <c r="H77" i="15"/>
  <c r="H78" i="15"/>
  <c r="H79" i="15"/>
  <c r="H80" i="15"/>
  <c r="H81" i="15"/>
  <c r="H82" i="15"/>
  <c r="H83" i="15"/>
  <c r="H11" i="15"/>
  <c r="H84" i="15"/>
  <c r="H85" i="15"/>
  <c r="H14" i="15"/>
  <c r="H86" i="15"/>
  <c r="H87" i="15"/>
  <c r="H15" i="15"/>
  <c r="H16" i="15"/>
  <c r="H88" i="15"/>
  <c r="H89" i="15"/>
  <c r="H17" i="15"/>
  <c r="H90" i="15"/>
  <c r="H91" i="15"/>
  <c r="H92" i="15"/>
  <c r="H12" i="15"/>
  <c r="H93" i="15"/>
  <c r="H94" i="15"/>
  <c r="H95" i="15"/>
  <c r="H96" i="15"/>
  <c r="K10" i="15"/>
  <c r="K74" i="15"/>
  <c r="K75" i="15"/>
  <c r="K76" i="15"/>
  <c r="K77" i="15"/>
  <c r="K78" i="15"/>
  <c r="K79" i="15"/>
  <c r="K80" i="15"/>
  <c r="K81" i="15"/>
  <c r="K82" i="15"/>
  <c r="K83" i="15"/>
  <c r="K11" i="15"/>
  <c r="K84" i="15"/>
  <c r="K85" i="15"/>
  <c r="K14" i="15"/>
  <c r="K86" i="15"/>
  <c r="K87" i="15"/>
  <c r="K15" i="15"/>
  <c r="K16" i="15"/>
  <c r="K88" i="15"/>
  <c r="K89" i="15"/>
  <c r="K17" i="15"/>
  <c r="K90" i="15"/>
  <c r="K91" i="15"/>
  <c r="K92" i="15"/>
  <c r="K12" i="15"/>
  <c r="K93" i="15"/>
  <c r="K94" i="15"/>
  <c r="K95" i="15"/>
  <c r="K96" i="15"/>
  <c r="L10" i="15"/>
  <c r="L74" i="15"/>
  <c r="L75" i="15"/>
  <c r="L76" i="15"/>
  <c r="L77" i="15"/>
  <c r="L78" i="15"/>
  <c r="L79" i="15"/>
  <c r="L80" i="15"/>
  <c r="L81" i="15"/>
  <c r="L82" i="15"/>
  <c r="L83" i="15"/>
  <c r="L11" i="15"/>
  <c r="L84" i="15"/>
  <c r="L85" i="15"/>
  <c r="L14" i="15"/>
  <c r="L86" i="15"/>
  <c r="L87" i="15"/>
  <c r="L15" i="15"/>
  <c r="L16" i="15"/>
  <c r="L88" i="15"/>
  <c r="L89" i="15"/>
  <c r="L17" i="15"/>
  <c r="L90" i="15"/>
  <c r="L91" i="15"/>
  <c r="L92" i="15"/>
  <c r="L12" i="15"/>
  <c r="L93" i="15"/>
  <c r="L94" i="15"/>
  <c r="L95" i="15"/>
  <c r="L96" i="15"/>
  <c r="P10" i="15"/>
  <c r="P74" i="15"/>
  <c r="P75" i="15"/>
  <c r="P76" i="15"/>
  <c r="P77" i="15"/>
  <c r="P78" i="15"/>
  <c r="P79" i="15"/>
  <c r="P80" i="15"/>
  <c r="P81" i="15"/>
  <c r="P82" i="15"/>
  <c r="P83" i="15"/>
  <c r="P11" i="15"/>
  <c r="P84" i="15"/>
  <c r="P85" i="15"/>
  <c r="P14" i="15"/>
  <c r="P86" i="15"/>
  <c r="P87" i="15"/>
  <c r="P15" i="15"/>
  <c r="P16" i="15"/>
  <c r="P88" i="15"/>
  <c r="P89" i="15"/>
  <c r="P17" i="15"/>
  <c r="P90" i="15"/>
  <c r="P91" i="15"/>
  <c r="P92" i="15"/>
  <c r="P12" i="15"/>
  <c r="P93" i="15"/>
  <c r="P94" i="15"/>
  <c r="P95" i="15"/>
  <c r="P96" i="15"/>
  <c r="Q17" i="15"/>
  <c r="Q91" i="15"/>
  <c r="Q12" i="15"/>
  <c r="Q94" i="15"/>
  <c r="Q95" i="15"/>
  <c r="Q96" i="15"/>
  <c r="R17" i="15"/>
  <c r="R91" i="15"/>
  <c r="R12" i="15"/>
  <c r="R94" i="15"/>
  <c r="R95" i="15"/>
  <c r="R96" i="15"/>
  <c r="S76" i="15"/>
  <c r="S11" i="15"/>
  <c r="S88" i="15"/>
  <c r="S17" i="15"/>
  <c r="S91" i="15"/>
  <c r="S12" i="15"/>
  <c r="S94" i="15"/>
  <c r="S95" i="15"/>
  <c r="S96" i="15"/>
  <c r="T10" i="15"/>
  <c r="T74" i="15"/>
  <c r="T75" i="15"/>
  <c r="T76" i="15"/>
  <c r="T77" i="15"/>
  <c r="T78" i="15"/>
  <c r="T79" i="15"/>
  <c r="T80" i="15"/>
  <c r="T81" i="15"/>
  <c r="T82" i="15"/>
  <c r="T83" i="15"/>
  <c r="T11" i="15"/>
  <c r="T84" i="15"/>
  <c r="T85" i="15"/>
  <c r="T14" i="15"/>
  <c r="T86" i="15"/>
  <c r="T87" i="15"/>
  <c r="T15" i="15"/>
  <c r="T16" i="15"/>
  <c r="T88" i="15"/>
  <c r="T89" i="15"/>
  <c r="T17" i="15"/>
  <c r="T90" i="15"/>
  <c r="T91" i="15"/>
  <c r="T92" i="15"/>
  <c r="T12" i="15"/>
  <c r="T93" i="15"/>
  <c r="T94" i="15"/>
  <c r="T95" i="15"/>
  <c r="T96" i="15"/>
  <c r="U10" i="15"/>
  <c r="U74" i="15"/>
  <c r="U75" i="15"/>
  <c r="U76" i="15"/>
  <c r="U77" i="15"/>
  <c r="U78" i="15"/>
  <c r="U79" i="15"/>
  <c r="U80" i="15"/>
  <c r="U81" i="15"/>
  <c r="U82" i="15"/>
  <c r="U83" i="15"/>
  <c r="U11" i="15"/>
  <c r="U84" i="15"/>
  <c r="U85" i="15"/>
  <c r="U14" i="15"/>
  <c r="U86" i="15"/>
  <c r="U87" i="15"/>
  <c r="U15" i="15"/>
  <c r="U16" i="15"/>
  <c r="U88" i="15"/>
  <c r="U89" i="15"/>
  <c r="U17" i="15"/>
  <c r="U90" i="15"/>
  <c r="U91" i="15"/>
  <c r="U92" i="15"/>
  <c r="U12" i="15"/>
  <c r="U93" i="15"/>
  <c r="U94" i="15"/>
  <c r="U95" i="15"/>
  <c r="U96" i="15"/>
  <c r="V10" i="15"/>
  <c r="V74" i="15"/>
  <c r="V75" i="15"/>
  <c r="V76" i="15"/>
  <c r="V77" i="15"/>
  <c r="V78" i="15"/>
  <c r="V79" i="15"/>
  <c r="V80" i="15"/>
  <c r="V81" i="15"/>
  <c r="V82" i="15"/>
  <c r="V83" i="15"/>
  <c r="V11" i="15"/>
  <c r="V84" i="15"/>
  <c r="V85" i="15"/>
  <c r="V14" i="15"/>
  <c r="V86" i="15"/>
  <c r="V87" i="15"/>
  <c r="V15" i="15"/>
  <c r="V16" i="15"/>
  <c r="V88" i="15"/>
  <c r="V89" i="15"/>
  <c r="V17" i="15"/>
  <c r="V90" i="15"/>
  <c r="V91" i="15"/>
  <c r="V92" i="15"/>
  <c r="V12" i="15"/>
  <c r="V93" i="15"/>
  <c r="V94" i="15"/>
  <c r="V95" i="15"/>
  <c r="V96" i="15"/>
  <c r="W10" i="15"/>
  <c r="W74" i="15"/>
  <c r="W75" i="15"/>
  <c r="W76" i="15"/>
  <c r="W77" i="15"/>
  <c r="W78" i="15"/>
  <c r="W79" i="15"/>
  <c r="W80" i="15"/>
  <c r="W81" i="15"/>
  <c r="W82" i="15"/>
  <c r="W83" i="15"/>
  <c r="W11" i="15"/>
  <c r="W84" i="15"/>
  <c r="W85" i="15"/>
  <c r="W14" i="15"/>
  <c r="W86" i="15"/>
  <c r="W87" i="15"/>
  <c r="W15" i="15"/>
  <c r="W16" i="15"/>
  <c r="W88" i="15"/>
  <c r="W89" i="15"/>
  <c r="W17" i="15"/>
  <c r="W90" i="15"/>
  <c r="W91" i="15"/>
  <c r="W92" i="15"/>
  <c r="W12" i="15"/>
  <c r="W93" i="15"/>
  <c r="W94" i="15"/>
  <c r="W95" i="15"/>
  <c r="W96" i="15"/>
  <c r="AA10" i="15"/>
  <c r="AA74" i="15"/>
  <c r="AA75" i="15"/>
  <c r="AA76" i="15"/>
  <c r="AA77" i="15"/>
  <c r="AA78" i="15"/>
  <c r="AA79" i="15"/>
  <c r="AA80" i="15"/>
  <c r="AA81" i="15"/>
  <c r="AA82" i="15"/>
  <c r="AA83" i="15"/>
  <c r="AA11" i="15"/>
  <c r="AA84" i="15"/>
  <c r="AA85" i="15"/>
  <c r="AA14" i="15"/>
  <c r="AA86" i="15"/>
  <c r="AA87" i="15"/>
  <c r="AA15" i="15"/>
  <c r="AA16" i="15"/>
  <c r="AA88" i="15"/>
  <c r="AA89" i="15"/>
  <c r="AA17" i="15"/>
  <c r="AA90" i="15"/>
  <c r="AA91" i="15"/>
  <c r="AA92" i="15"/>
  <c r="AA12" i="15"/>
  <c r="AA93" i="15"/>
  <c r="AA94" i="15"/>
  <c r="AA95" i="15"/>
  <c r="AA96" i="15"/>
  <c r="D72" i="15"/>
  <c r="D73" i="15"/>
  <c r="G72" i="15"/>
  <c r="G73" i="15"/>
  <c r="H72" i="15"/>
  <c r="H73" i="15"/>
  <c r="K72" i="15"/>
  <c r="K73" i="15"/>
  <c r="L72" i="15"/>
  <c r="L73" i="15"/>
  <c r="P72" i="15"/>
  <c r="P73" i="15"/>
  <c r="T72" i="15"/>
  <c r="T73" i="15"/>
  <c r="U72" i="15"/>
  <c r="U73" i="15"/>
  <c r="V72" i="15"/>
  <c r="V73" i="15"/>
  <c r="W72" i="15"/>
  <c r="W73" i="15"/>
  <c r="AA72" i="15"/>
  <c r="AA73" i="15"/>
  <c r="C119" i="14"/>
  <c r="C120" i="14"/>
  <c r="F119" i="14"/>
  <c r="F120" i="14"/>
  <c r="G119" i="14"/>
  <c r="G120" i="14"/>
  <c r="J119" i="14"/>
  <c r="J120" i="14"/>
  <c r="C110" i="14"/>
  <c r="C111" i="14"/>
  <c r="C112" i="14"/>
  <c r="C113" i="14"/>
  <c r="C114" i="14"/>
  <c r="C115" i="14"/>
  <c r="C116" i="14"/>
  <c r="C117" i="14"/>
  <c r="C118" i="14"/>
  <c r="F110" i="14"/>
  <c r="F111" i="14"/>
  <c r="F112" i="14"/>
  <c r="F113" i="14"/>
  <c r="F114" i="14"/>
  <c r="F115" i="14"/>
  <c r="F116" i="14"/>
  <c r="F117" i="14"/>
  <c r="F118" i="14"/>
  <c r="G110" i="14"/>
  <c r="G111" i="14"/>
  <c r="G112" i="14"/>
  <c r="G113" i="14"/>
  <c r="G114" i="14"/>
  <c r="G115" i="14"/>
  <c r="G116" i="14"/>
  <c r="G117" i="14"/>
  <c r="G118" i="14"/>
  <c r="J110" i="14"/>
  <c r="J111" i="14"/>
  <c r="J112" i="14"/>
  <c r="J113" i="14"/>
  <c r="J114" i="14"/>
  <c r="J115" i="14"/>
  <c r="J116" i="14"/>
  <c r="J117" i="14"/>
  <c r="J118" i="14"/>
  <c r="C107" i="14"/>
  <c r="C108" i="14"/>
  <c r="C109" i="14"/>
  <c r="F107" i="14"/>
  <c r="F108" i="14"/>
  <c r="F109" i="14"/>
  <c r="G107" i="14"/>
  <c r="G108" i="14"/>
  <c r="G109" i="14"/>
  <c r="J107" i="14"/>
  <c r="J108" i="14"/>
  <c r="J109" i="14"/>
  <c r="C99" i="14"/>
  <c r="C100" i="14"/>
  <c r="C101" i="14"/>
  <c r="C102" i="14"/>
  <c r="C103" i="14"/>
  <c r="C104" i="14"/>
  <c r="C105" i="14"/>
  <c r="C106" i="14"/>
  <c r="F99" i="14"/>
  <c r="F100" i="14"/>
  <c r="F101" i="14"/>
  <c r="F102" i="14"/>
  <c r="F103" i="14"/>
  <c r="F104" i="14"/>
  <c r="F105" i="14"/>
  <c r="F106" i="14"/>
  <c r="G99" i="14"/>
  <c r="G100" i="14"/>
  <c r="G101" i="14"/>
  <c r="G102" i="14"/>
  <c r="G103" i="14"/>
  <c r="G104" i="14"/>
  <c r="G105" i="14"/>
  <c r="G106" i="14"/>
  <c r="J99" i="14"/>
  <c r="J100" i="14"/>
  <c r="J101" i="14"/>
  <c r="J102" i="14"/>
  <c r="J103" i="14"/>
  <c r="J104" i="14"/>
  <c r="J105" i="14"/>
  <c r="J106" i="14"/>
  <c r="C97" i="14"/>
  <c r="C98" i="14"/>
  <c r="F97" i="14"/>
  <c r="F98" i="14"/>
  <c r="G97" i="14"/>
  <c r="G98" i="14"/>
  <c r="J97" i="14"/>
  <c r="J98" i="14"/>
  <c r="C94" i="14"/>
  <c r="C95" i="14"/>
  <c r="C96" i="14"/>
  <c r="F94" i="14"/>
  <c r="F95" i="14"/>
  <c r="F96" i="14"/>
  <c r="G94" i="14"/>
  <c r="G95" i="14"/>
  <c r="G96" i="14"/>
  <c r="J94" i="14"/>
  <c r="J95" i="14"/>
  <c r="J96" i="14"/>
  <c r="C93" i="14"/>
  <c r="F93" i="14"/>
  <c r="G93" i="14"/>
  <c r="J93" i="14"/>
  <c r="C90" i="14"/>
  <c r="C91" i="14"/>
  <c r="C92" i="14"/>
  <c r="F90" i="14"/>
  <c r="F91" i="14"/>
  <c r="F92" i="14"/>
  <c r="G90" i="14"/>
  <c r="G91" i="14"/>
  <c r="G92" i="14"/>
  <c r="C89" i="14"/>
  <c r="F89" i="14"/>
  <c r="G89" i="14"/>
  <c r="C88" i="14"/>
  <c r="F88" i="14"/>
  <c r="G88" i="14"/>
  <c r="C87" i="14"/>
  <c r="F87" i="14"/>
  <c r="G87" i="14"/>
  <c r="C86" i="14"/>
  <c r="F86" i="14"/>
  <c r="G86" i="14"/>
  <c r="J86" i="14"/>
  <c r="C85" i="14"/>
  <c r="F85" i="14"/>
  <c r="G85" i="14"/>
  <c r="J85" i="14"/>
  <c r="C83" i="14"/>
  <c r="C84" i="14"/>
  <c r="F83" i="14"/>
  <c r="F84" i="14"/>
  <c r="G83" i="14"/>
  <c r="G84" i="14"/>
  <c r="J84" i="14"/>
  <c r="C82" i="14"/>
  <c r="F82" i="14"/>
  <c r="G82" i="14"/>
  <c r="C81" i="14"/>
  <c r="F81" i="14"/>
  <c r="G81" i="14"/>
  <c r="J81" i="14"/>
  <c r="C80" i="14"/>
  <c r="F80" i="14"/>
  <c r="G80" i="14"/>
  <c r="J80" i="14"/>
  <c r="C55" i="14"/>
  <c r="C56" i="14"/>
  <c r="C57" i="14"/>
  <c r="C58" i="14"/>
  <c r="C59" i="14"/>
  <c r="C60" i="14"/>
  <c r="C61" i="14"/>
  <c r="C62" i="14"/>
  <c r="C63" i="14"/>
  <c r="C64" i="14"/>
  <c r="C65" i="14"/>
  <c r="C66" i="14"/>
  <c r="C67" i="14"/>
  <c r="C68" i="14"/>
  <c r="C69" i="14"/>
  <c r="C70" i="14"/>
  <c r="C71" i="14"/>
  <c r="C72" i="14"/>
  <c r="C73" i="14"/>
  <c r="C74" i="14"/>
  <c r="C75" i="14"/>
  <c r="C76" i="14"/>
  <c r="C77" i="14"/>
  <c r="C78" i="14"/>
  <c r="C79" i="14"/>
  <c r="F55" i="14"/>
  <c r="F56" i="14"/>
  <c r="F57" i="14"/>
  <c r="F58" i="14"/>
  <c r="F59" i="14"/>
  <c r="F60" i="14"/>
  <c r="F61" i="14"/>
  <c r="F62" i="14"/>
  <c r="F63" i="14"/>
  <c r="F64" i="14"/>
  <c r="F65" i="14"/>
  <c r="F66" i="14"/>
  <c r="F67" i="14"/>
  <c r="F68" i="14"/>
  <c r="F69" i="14"/>
  <c r="F70" i="14"/>
  <c r="F71" i="14"/>
  <c r="F72" i="14"/>
  <c r="F73" i="14"/>
  <c r="F74" i="14"/>
  <c r="F75" i="14"/>
  <c r="F76" i="14"/>
  <c r="F77" i="14"/>
  <c r="F78" i="14"/>
  <c r="F79" i="14"/>
  <c r="G55" i="14"/>
  <c r="G56" i="14"/>
  <c r="G57" i="14"/>
  <c r="G58" i="14"/>
  <c r="G59" i="14"/>
  <c r="G60" i="14"/>
  <c r="G61" i="14"/>
  <c r="G62" i="14"/>
  <c r="G63" i="14"/>
  <c r="G64" i="14"/>
  <c r="G65" i="14"/>
  <c r="G66" i="14"/>
  <c r="G67" i="14"/>
  <c r="G68" i="14"/>
  <c r="G69" i="14"/>
  <c r="G70" i="14"/>
  <c r="G71" i="14"/>
  <c r="G72" i="14"/>
  <c r="G73" i="14"/>
  <c r="G74" i="14"/>
  <c r="G75" i="14"/>
  <c r="G76" i="14"/>
  <c r="G77" i="14"/>
  <c r="G78" i="14"/>
  <c r="G79" i="14"/>
  <c r="J61" i="14"/>
  <c r="J63" i="14"/>
  <c r="J64" i="14"/>
  <c r="J72" i="14"/>
  <c r="J74" i="14"/>
  <c r="J75" i="14"/>
  <c r="J76" i="14"/>
  <c r="J77" i="14"/>
  <c r="J78" i="14"/>
  <c r="C48" i="14"/>
  <c r="C49" i="14"/>
  <c r="C50" i="14"/>
  <c r="C51" i="14"/>
  <c r="C52" i="14"/>
  <c r="C53" i="14"/>
  <c r="C54" i="14"/>
  <c r="F48" i="14"/>
  <c r="F49" i="14"/>
  <c r="F50" i="14"/>
  <c r="F51" i="14"/>
  <c r="F52" i="14"/>
  <c r="F53" i="14"/>
  <c r="F54" i="14"/>
  <c r="G48" i="14"/>
  <c r="G49" i="14"/>
  <c r="G50" i="14"/>
  <c r="G51" i="14"/>
  <c r="G52" i="14"/>
  <c r="G53" i="14"/>
  <c r="G54" i="14"/>
  <c r="J48" i="14"/>
  <c r="J49" i="14"/>
  <c r="J51" i="14"/>
  <c r="J52" i="14"/>
  <c r="J53" i="14"/>
  <c r="C46" i="14"/>
  <c r="C47" i="14"/>
  <c r="F46" i="14"/>
  <c r="F47" i="14"/>
  <c r="G46" i="14"/>
  <c r="G47" i="14"/>
  <c r="J46" i="14"/>
  <c r="J47" i="14"/>
  <c r="C45" i="14"/>
  <c r="F45" i="14"/>
  <c r="G45" i="14"/>
  <c r="C42" i="14"/>
  <c r="C43" i="14"/>
  <c r="C44" i="14"/>
  <c r="F42" i="14"/>
  <c r="F43" i="14"/>
  <c r="F44" i="14"/>
  <c r="G42" i="14"/>
  <c r="G43" i="14"/>
  <c r="G44" i="14"/>
  <c r="J42" i="14"/>
  <c r="J44" i="14"/>
  <c r="C41" i="14"/>
  <c r="F41" i="14"/>
  <c r="G41" i="14"/>
  <c r="J41" i="14"/>
  <c r="C40" i="14"/>
  <c r="F40" i="14"/>
  <c r="G40" i="14"/>
  <c r="J40" i="14"/>
  <c r="C10" i="14"/>
  <c r="C11" i="14"/>
  <c r="C12" i="14"/>
  <c r="C13" i="14"/>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F10" i="14"/>
  <c r="F11" i="14"/>
  <c r="F12" i="14"/>
  <c r="F13" i="14"/>
  <c r="F14" i="14"/>
  <c r="F15" i="14"/>
  <c r="F16" i="14"/>
  <c r="F17" i="14"/>
  <c r="F18" i="14"/>
  <c r="F19" i="14"/>
  <c r="F20" i="14"/>
  <c r="F21" i="14"/>
  <c r="F22" i="14"/>
  <c r="F23" i="14"/>
  <c r="F24" i="14"/>
  <c r="F25" i="14"/>
  <c r="F26" i="14"/>
  <c r="F27" i="14"/>
  <c r="F28" i="14"/>
  <c r="F29" i="14"/>
  <c r="F30" i="14"/>
  <c r="F31" i="14"/>
  <c r="F32" i="14"/>
  <c r="F33" i="14"/>
  <c r="F34" i="14"/>
  <c r="F35" i="14"/>
  <c r="F36" i="14"/>
  <c r="F37" i="14"/>
  <c r="F38" i="14"/>
  <c r="F39" i="14"/>
  <c r="G10" i="14"/>
  <c r="G11" i="14"/>
  <c r="G12" i="14"/>
  <c r="G13" i="14"/>
  <c r="G14" i="14"/>
  <c r="G15" i="14"/>
  <c r="G16" i="14"/>
  <c r="G17" i="14"/>
  <c r="G18" i="14"/>
  <c r="G19" i="14"/>
  <c r="G20" i="14"/>
  <c r="G21" i="14"/>
  <c r="G22" i="14"/>
  <c r="G23" i="14"/>
  <c r="G24" i="14"/>
  <c r="G25" i="14"/>
  <c r="G26" i="14"/>
  <c r="G27" i="14"/>
  <c r="G28" i="14"/>
  <c r="G29" i="14"/>
  <c r="G30" i="14"/>
  <c r="G31" i="14"/>
  <c r="G32" i="14"/>
  <c r="G33" i="14"/>
  <c r="G34" i="14"/>
  <c r="G35" i="14"/>
  <c r="G36" i="14"/>
  <c r="G37" i="14"/>
  <c r="G38" i="14"/>
  <c r="G39" i="14"/>
  <c r="J31" i="14"/>
  <c r="J33" i="14"/>
  <c r="J35" i="14"/>
  <c r="J37" i="14"/>
  <c r="J38" i="14"/>
  <c r="J39" i="14"/>
  <c r="C8" i="14"/>
  <c r="C9" i="14"/>
  <c r="F8" i="14"/>
  <c r="F9" i="14"/>
  <c r="G8" i="14"/>
  <c r="G9" i="14"/>
  <c r="Q13" i="12" l="1"/>
  <c r="Q18" i="12"/>
  <c r="Q17" i="12"/>
  <c r="Q16" i="12"/>
  <c r="S104" i="15"/>
  <c r="S80" i="15"/>
  <c r="S83" i="15"/>
  <c r="S15" i="15"/>
  <c r="S87" i="15"/>
  <c r="S89" i="15"/>
  <c r="S85" i="15"/>
  <c r="S72" i="15"/>
  <c r="S86" i="15"/>
  <c r="S81" i="15"/>
  <c r="S92" i="15"/>
  <c r="S84" i="15"/>
  <c r="S43" i="15"/>
  <c r="S118" i="15"/>
  <c r="S73" i="15"/>
  <c r="S75" i="15"/>
  <c r="S26" i="15"/>
  <c r="S27" i="15"/>
  <c r="S105" i="15"/>
  <c r="S112" i="15"/>
  <c r="S16" i="15"/>
  <c r="S119" i="15"/>
  <c r="S90" i="15"/>
  <c r="R22" i="15"/>
  <c r="S82" i="15"/>
  <c r="S77" i="15"/>
  <c r="S74" i="15"/>
  <c r="S114" i="15"/>
  <c r="S32" i="15"/>
  <c r="S31" i="15"/>
  <c r="S111" i="15"/>
  <c r="S103" i="15"/>
  <c r="S79" i="15"/>
  <c r="S120" i="15"/>
  <c r="S42" i="15"/>
  <c r="S102" i="15"/>
  <c r="S93" i="15"/>
  <c r="S117" i="15"/>
  <c r="S38" i="15"/>
  <c r="S108" i="15"/>
  <c r="S78" i="15"/>
  <c r="S109" i="15"/>
  <c r="S110" i="15"/>
  <c r="S106" i="15"/>
  <c r="S13" i="15"/>
  <c r="S100" i="15"/>
  <c r="S14" i="15"/>
  <c r="S121" i="15"/>
  <c r="S107" i="15"/>
  <c r="O55" i="15"/>
  <c r="Q22" i="15"/>
  <c r="O53" i="15"/>
  <c r="O122" i="15"/>
  <c r="O51" i="15"/>
  <c r="O52" i="15"/>
  <c r="O123" i="15"/>
  <c r="O54" i="15"/>
  <c r="J50" i="14"/>
  <c r="O63" i="15"/>
  <c r="O61" i="15"/>
  <c r="O65" i="15"/>
  <c r="O69" i="15"/>
  <c r="O67" i="15"/>
  <c r="O45" i="15"/>
  <c r="O64" i="15"/>
  <c r="O62" i="15"/>
  <c r="O66" i="15"/>
  <c r="O70" i="15"/>
  <c r="O57" i="15"/>
  <c r="O68" i="15"/>
  <c r="O60" i="15"/>
  <c r="O58" i="15"/>
  <c r="O56" i="15"/>
  <c r="O59" i="15"/>
  <c r="O43" i="15"/>
  <c r="O50" i="15"/>
  <c r="O49" i="15"/>
  <c r="O46" i="15"/>
  <c r="O47" i="15"/>
  <c r="O48" i="15"/>
  <c r="O121" i="15"/>
  <c r="O120" i="15"/>
  <c r="O119" i="15"/>
  <c r="O44" i="15"/>
  <c r="O42" i="15"/>
  <c r="O41" i="15"/>
  <c r="O40" i="15"/>
  <c r="O117" i="15"/>
  <c r="O112" i="15"/>
  <c r="O29" i="15"/>
  <c r="O103" i="15"/>
  <c r="O25" i="15"/>
  <c r="O113" i="15"/>
  <c r="O104" i="15"/>
  <c r="O118" i="15"/>
  <c r="O30" i="15"/>
  <c r="O39" i="15"/>
  <c r="O38" i="15"/>
  <c r="O24" i="15"/>
  <c r="O111" i="15"/>
  <c r="O37" i="15"/>
  <c r="O23" i="15"/>
  <c r="O116" i="15"/>
  <c r="O108" i="15"/>
  <c r="O27" i="15"/>
  <c r="O36" i="15"/>
  <c r="O22" i="15"/>
  <c r="O114" i="15"/>
  <c r="O26" i="15"/>
  <c r="O31" i="15"/>
  <c r="O92" i="15"/>
  <c r="O35" i="15"/>
  <c r="O107" i="15"/>
  <c r="O21" i="15"/>
  <c r="O33" i="15"/>
  <c r="O109" i="15"/>
  <c r="O106" i="15"/>
  <c r="O34" i="15"/>
  <c r="O110" i="15"/>
  <c r="O28" i="15"/>
  <c r="O115" i="15"/>
  <c r="O32" i="15"/>
  <c r="O105" i="15"/>
  <c r="O13" i="15"/>
  <c r="O102" i="15"/>
  <c r="O16" i="15"/>
  <c r="O12" i="15"/>
  <c r="O15" i="15"/>
  <c r="O82" i="15"/>
  <c r="O74" i="15"/>
  <c r="O19" i="15"/>
  <c r="O20" i="15"/>
  <c r="O18" i="15"/>
  <c r="O87" i="15"/>
  <c r="O81" i="15"/>
  <c r="O10" i="15"/>
  <c r="O98" i="15"/>
  <c r="O95" i="15"/>
  <c r="O89" i="15"/>
  <c r="O84" i="15"/>
  <c r="O77" i="15"/>
  <c r="O101" i="15"/>
  <c r="O100" i="15"/>
  <c r="O99" i="15"/>
  <c r="O91" i="15"/>
  <c r="O86" i="15"/>
  <c r="O80" i="15"/>
  <c r="O97" i="15"/>
  <c r="O75" i="15"/>
  <c r="O72" i="15"/>
  <c r="O93" i="15"/>
  <c r="O83" i="15"/>
  <c r="O96" i="15"/>
  <c r="O17" i="15"/>
  <c r="O85" i="15"/>
  <c r="O78" i="15"/>
  <c r="O94" i="15"/>
  <c r="O88" i="15"/>
  <c r="O11" i="15"/>
  <c r="O76" i="15"/>
  <c r="O90" i="15"/>
  <c r="O14" i="15"/>
  <c r="O79" i="15"/>
  <c r="O73" i="15"/>
  <c r="C11" i="9" l="1"/>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103" i="9"/>
  <c r="C104" i="9"/>
  <c r="C105" i="9"/>
  <c r="C106" i="9"/>
  <c r="C107" i="9"/>
  <c r="C108" i="9"/>
  <c r="C109" i="9"/>
  <c r="C110" i="9"/>
  <c r="C111" i="9"/>
  <c r="C112" i="9"/>
  <c r="C113" i="9"/>
  <c r="C114" i="9"/>
  <c r="C115" i="9"/>
  <c r="C116" i="9"/>
  <c r="C117" i="9"/>
  <c r="C118" i="9"/>
  <c r="C119" i="9"/>
  <c r="C120" i="9"/>
  <c r="C121" i="9"/>
  <c r="C122" i="9"/>
  <c r="C123" i="9"/>
  <c r="C124" i="9"/>
  <c r="C125" i="9"/>
  <c r="C126" i="9"/>
  <c r="C127" i="9"/>
  <c r="C128" i="9"/>
  <c r="C129" i="9"/>
  <c r="C130" i="9"/>
  <c r="C131" i="9"/>
  <c r="C132" i="9"/>
  <c r="C133" i="9"/>
  <c r="C134" i="9"/>
  <c r="C135" i="9"/>
  <c r="C136" i="9"/>
  <c r="C137" i="9"/>
  <c r="C138" i="9"/>
  <c r="C139" i="9"/>
  <c r="C140" i="9"/>
  <c r="C141" i="9"/>
  <c r="C142" i="9"/>
  <c r="C143" i="9"/>
  <c r="C144" i="9"/>
  <c r="C145" i="9"/>
  <c r="C146" i="9"/>
  <c r="C147" i="9"/>
  <c r="C148" i="9"/>
  <c r="C149" i="9"/>
  <c r="C150" i="9"/>
  <c r="C151" i="9"/>
  <c r="C152" i="9"/>
  <c r="C153" i="9"/>
  <c r="C154" i="9"/>
  <c r="C155" i="9"/>
  <c r="C156" i="9"/>
  <c r="C157" i="9"/>
  <c r="C158" i="9"/>
  <c r="C159" i="9"/>
  <c r="C160" i="9"/>
  <c r="C161" i="9"/>
  <c r="C162" i="9"/>
  <c r="C163" i="9"/>
  <c r="C164" i="9"/>
  <c r="C165" i="9"/>
  <c r="C166" i="9"/>
  <c r="C167" i="9"/>
  <c r="C168" i="9"/>
  <c r="C169" i="9"/>
  <c r="C170" i="9"/>
  <c r="C171" i="9"/>
  <c r="C172" i="9"/>
  <c r="C173" i="9"/>
  <c r="C174" i="9"/>
  <c r="C175" i="9"/>
  <c r="C176" i="9"/>
  <c r="C8" i="15"/>
  <c r="I97" i="15" l="1"/>
  <c r="H40" i="14"/>
  <c r="H99" i="14"/>
  <c r="I122" i="15"/>
  <c r="I119" i="15"/>
  <c r="H90" i="14"/>
  <c r="H77" i="14"/>
  <c r="I34" i="15"/>
  <c r="H65" i="14"/>
  <c r="I31" i="15"/>
  <c r="H54" i="14"/>
  <c r="I13" i="15"/>
  <c r="I16" i="15"/>
  <c r="H28" i="14"/>
  <c r="I79" i="15"/>
  <c r="H16" i="14"/>
  <c r="I42" i="15"/>
  <c r="H87" i="14"/>
  <c r="I18" i="15"/>
  <c r="H46" i="14"/>
  <c r="H29" i="14"/>
  <c r="I88" i="15"/>
  <c r="I69" i="15"/>
  <c r="H119" i="14"/>
  <c r="H109" i="14"/>
  <c r="I59" i="15"/>
  <c r="I45" i="15"/>
  <c r="H93" i="14"/>
  <c r="I40" i="15"/>
  <c r="H85" i="14"/>
  <c r="I33" i="15"/>
  <c r="H76" i="14"/>
  <c r="I30" i="15"/>
  <c r="H64" i="14"/>
  <c r="H53" i="14"/>
  <c r="I25" i="15"/>
  <c r="I96" i="15"/>
  <c r="H39" i="14"/>
  <c r="I15" i="15"/>
  <c r="H27" i="14"/>
  <c r="I78" i="15"/>
  <c r="H15" i="14"/>
  <c r="I62" i="15"/>
  <c r="H112" i="14"/>
  <c r="H68" i="14"/>
  <c r="I109" i="15"/>
  <c r="I121" i="15"/>
  <c r="H92" i="14"/>
  <c r="I70" i="15"/>
  <c r="H120" i="14"/>
  <c r="H108" i="14"/>
  <c r="I58" i="15"/>
  <c r="H98" i="14"/>
  <c r="I50" i="15"/>
  <c r="H82" i="14"/>
  <c r="I118" i="15"/>
  <c r="I116" i="15"/>
  <c r="H75" i="14"/>
  <c r="I29" i="15"/>
  <c r="H63" i="14"/>
  <c r="H52" i="14"/>
  <c r="I24" i="15"/>
  <c r="I102" i="15"/>
  <c r="H45" i="14"/>
  <c r="I95" i="15"/>
  <c r="H38" i="14"/>
  <c r="I87" i="15"/>
  <c r="H26" i="14"/>
  <c r="I77" i="15"/>
  <c r="H14" i="14"/>
  <c r="H111" i="14"/>
  <c r="I61" i="15"/>
  <c r="I103" i="15"/>
  <c r="H55" i="14"/>
  <c r="I80" i="15"/>
  <c r="H17" i="14"/>
  <c r="H118" i="14"/>
  <c r="I68" i="15"/>
  <c r="H107" i="14"/>
  <c r="I57" i="15"/>
  <c r="H97" i="14"/>
  <c r="I49" i="15"/>
  <c r="I44" i="15"/>
  <c r="H89" i="14"/>
  <c r="I115" i="15"/>
  <c r="H74" i="14"/>
  <c r="I107" i="15"/>
  <c r="H62" i="14"/>
  <c r="H51" i="14"/>
  <c r="I23" i="15"/>
  <c r="I94" i="15"/>
  <c r="H37" i="14"/>
  <c r="I86" i="15"/>
  <c r="H25" i="14"/>
  <c r="I76" i="15"/>
  <c r="H13" i="14"/>
  <c r="I82" i="15"/>
  <c r="H19" i="14"/>
  <c r="I89" i="15"/>
  <c r="H30" i="14"/>
  <c r="H66" i="14"/>
  <c r="I32" i="15"/>
  <c r="H117" i="14"/>
  <c r="I67" i="15"/>
  <c r="H81" i="14"/>
  <c r="I37" i="15"/>
  <c r="I114" i="15"/>
  <c r="H73" i="14"/>
  <c r="I28" i="15"/>
  <c r="H61" i="14"/>
  <c r="H50" i="14"/>
  <c r="I22" i="15"/>
  <c r="H44" i="14"/>
  <c r="I101" i="15"/>
  <c r="H36" i="14"/>
  <c r="I93" i="15"/>
  <c r="H24" i="14"/>
  <c r="I14" i="15"/>
  <c r="I75" i="15"/>
  <c r="H12" i="14"/>
  <c r="I17" i="15"/>
  <c r="H31" i="14"/>
  <c r="I81" i="15"/>
  <c r="H18" i="14"/>
  <c r="H86" i="14"/>
  <c r="I41" i="15"/>
  <c r="I66" i="15"/>
  <c r="H116" i="14"/>
  <c r="I43" i="15"/>
  <c r="H88" i="14"/>
  <c r="I39" i="15"/>
  <c r="H84" i="14"/>
  <c r="I113" i="15"/>
  <c r="H72" i="14"/>
  <c r="I106" i="15"/>
  <c r="H60" i="14"/>
  <c r="H49" i="14"/>
  <c r="I21" i="15"/>
  <c r="I100" i="15"/>
  <c r="H43" i="14"/>
  <c r="I12" i="15"/>
  <c r="H35" i="14"/>
  <c r="I85" i="15"/>
  <c r="H23" i="14"/>
  <c r="I74" i="15"/>
  <c r="H11" i="14"/>
  <c r="I19" i="15"/>
  <c r="H47" i="14"/>
  <c r="I117" i="15"/>
  <c r="H79" i="14"/>
  <c r="I60" i="15"/>
  <c r="H110" i="14"/>
  <c r="H78" i="14"/>
  <c r="I35" i="15"/>
  <c r="H105" i="14"/>
  <c r="I55" i="15"/>
  <c r="I48" i="15"/>
  <c r="H96" i="14"/>
  <c r="I38" i="15"/>
  <c r="H83" i="14"/>
  <c r="H71" i="14"/>
  <c r="I112" i="15"/>
  <c r="I27" i="15"/>
  <c r="H59" i="14"/>
  <c r="I20" i="15"/>
  <c r="H48" i="14"/>
  <c r="I99" i="15"/>
  <c r="H42" i="14"/>
  <c r="I92" i="15"/>
  <c r="H34" i="14"/>
  <c r="H22" i="14"/>
  <c r="I84" i="15"/>
  <c r="I10" i="15"/>
  <c r="H10" i="14"/>
  <c r="I72" i="15"/>
  <c r="H8" i="14"/>
  <c r="I120" i="15"/>
  <c r="H91" i="14"/>
  <c r="I64" i="15"/>
  <c r="H114" i="14"/>
  <c r="I54" i="15"/>
  <c r="H104" i="14"/>
  <c r="I47" i="15"/>
  <c r="H95" i="14"/>
  <c r="I111" i="15"/>
  <c r="H70" i="14"/>
  <c r="I105" i="15"/>
  <c r="H58" i="14"/>
  <c r="I91" i="15"/>
  <c r="H33" i="14"/>
  <c r="I11" i="15"/>
  <c r="H21" i="14"/>
  <c r="I52" i="15"/>
  <c r="H102" i="14"/>
  <c r="I104" i="15"/>
  <c r="H56" i="14"/>
  <c r="I123" i="15"/>
  <c r="H101" i="14"/>
  <c r="I108" i="15"/>
  <c r="H67" i="14"/>
  <c r="H100" i="14"/>
  <c r="I51" i="15"/>
  <c r="I56" i="15"/>
  <c r="H106" i="14"/>
  <c r="I65" i="15"/>
  <c r="H115" i="14"/>
  <c r="I63" i="15"/>
  <c r="H113" i="14"/>
  <c r="I53" i="15"/>
  <c r="H103" i="14"/>
  <c r="I46" i="15"/>
  <c r="H94" i="14"/>
  <c r="I36" i="15"/>
  <c r="H80" i="14"/>
  <c r="I110" i="15"/>
  <c r="H69" i="14"/>
  <c r="I26" i="15"/>
  <c r="H57" i="14"/>
  <c r="I98" i="15"/>
  <c r="H41" i="14"/>
  <c r="I90" i="15"/>
  <c r="H32" i="14"/>
  <c r="H20" i="14"/>
  <c r="I83" i="15"/>
  <c r="I73" i="15"/>
  <c r="H9" i="14"/>
  <c r="B5" i="14"/>
  <c r="I5" i="14"/>
  <c r="D41" i="13" l="1"/>
  <c r="D51" i="13"/>
  <c r="D52" i="13"/>
  <c r="D45" i="13"/>
  <c r="D26" i="13"/>
  <c r="D27" i="13"/>
  <c r="D43" i="13"/>
  <c r="D44" i="13"/>
  <c r="D54" i="13"/>
  <c r="D55" i="13"/>
  <c r="D56" i="13"/>
  <c r="D57" i="13"/>
  <c r="D58" i="13"/>
  <c r="D59" i="13"/>
  <c r="D8" i="13"/>
  <c r="D9" i="13"/>
  <c r="D6" i="13"/>
  <c r="D10" i="13"/>
  <c r="D11" i="13"/>
  <c r="D12" i="13"/>
  <c r="D13" i="13"/>
  <c r="D14" i="13"/>
  <c r="D34" i="13"/>
  <c r="D35" i="13"/>
  <c r="D36" i="13"/>
  <c r="D37" i="13"/>
  <c r="D38" i="13"/>
  <c r="D19" i="13"/>
  <c r="D20" i="13"/>
  <c r="D15" i="13"/>
  <c r="D50" i="13"/>
  <c r="D16" i="13"/>
  <c r="D53" i="13"/>
  <c r="D33" i="13"/>
  <c r="E41" i="13"/>
  <c r="E51" i="13"/>
  <c r="E52" i="13"/>
  <c r="E45" i="13"/>
  <c r="E26" i="13"/>
  <c r="E27" i="13"/>
  <c r="E43" i="13"/>
  <c r="E44" i="13"/>
  <c r="E54" i="13"/>
  <c r="E55" i="13"/>
  <c r="E56" i="13"/>
  <c r="E57" i="13"/>
  <c r="E58" i="13"/>
  <c r="E59" i="13"/>
  <c r="E8" i="13"/>
  <c r="E9" i="13"/>
  <c r="E6" i="13"/>
  <c r="E10" i="13"/>
  <c r="E11" i="13"/>
  <c r="E12" i="13"/>
  <c r="E13" i="13"/>
  <c r="E14" i="13"/>
  <c r="E34" i="13"/>
  <c r="E35" i="13"/>
  <c r="E36" i="13"/>
  <c r="E37" i="13"/>
  <c r="E38" i="13"/>
  <c r="E19" i="13"/>
  <c r="E20" i="13"/>
  <c r="E15" i="13"/>
  <c r="E50" i="13"/>
  <c r="E16" i="13"/>
  <c r="E53" i="13"/>
  <c r="E33" i="13"/>
  <c r="Q15" i="15" l="1"/>
  <c r="J27" i="14"/>
  <c r="J73" i="14"/>
  <c r="Q100" i="15"/>
  <c r="R80" i="15"/>
  <c r="J89" i="14"/>
  <c r="Q44" i="15"/>
  <c r="Q87" i="15"/>
  <c r="Q85" i="15"/>
  <c r="J70" i="14"/>
  <c r="R15" i="15"/>
  <c r="R76" i="15"/>
  <c r="R106" i="15"/>
  <c r="R81" i="15"/>
  <c r="R92" i="15"/>
  <c r="R84" i="15"/>
  <c r="R38" i="15"/>
  <c r="R108" i="15"/>
  <c r="R75" i="15"/>
  <c r="R100" i="15"/>
  <c r="R44" i="15"/>
  <c r="Q88" i="15"/>
  <c r="Q43" i="15"/>
  <c r="J26" i="14"/>
  <c r="R105" i="15"/>
  <c r="Q74" i="15"/>
  <c r="J83" i="14"/>
  <c r="R112" i="15"/>
  <c r="Q83" i="15"/>
  <c r="Q82" i="15"/>
  <c r="R109" i="15"/>
  <c r="Q111" i="15"/>
  <c r="R27" i="15"/>
  <c r="Q78" i="15"/>
  <c r="Q86" i="15"/>
  <c r="R117" i="15"/>
  <c r="J56" i="14"/>
  <c r="R32" i="15"/>
  <c r="J65" i="14"/>
  <c r="R11" i="15"/>
  <c r="J69" i="14"/>
  <c r="J23" i="14"/>
  <c r="R73" i="15"/>
  <c r="Q13" i="15"/>
  <c r="J16" i="14"/>
  <c r="R107" i="15" l="1"/>
  <c r="R90" i="15"/>
  <c r="R26" i="15"/>
  <c r="R16" i="15"/>
  <c r="R78" i="15"/>
  <c r="R120" i="15"/>
  <c r="Q107" i="15"/>
  <c r="Q89" i="15"/>
  <c r="J30" i="14"/>
  <c r="J62" i="14"/>
  <c r="Q104" i="15"/>
  <c r="J13" i="14"/>
  <c r="R42" i="15"/>
  <c r="R118" i="15"/>
  <c r="Q73" i="15"/>
  <c r="J21" i="14"/>
  <c r="J25" i="14"/>
  <c r="J32" i="14"/>
  <c r="J58" i="14"/>
  <c r="J17" i="14"/>
  <c r="Q26" i="15"/>
  <c r="J71" i="14"/>
  <c r="J59" i="14"/>
  <c r="Q76" i="15"/>
  <c r="J90" i="14"/>
  <c r="J15" i="14"/>
  <c r="Q92" i="15"/>
  <c r="J19" i="14"/>
  <c r="Q11" i="15"/>
  <c r="Q90" i="15"/>
  <c r="Q105" i="15"/>
  <c r="Q80" i="15"/>
  <c r="J57" i="14"/>
  <c r="R14" i="15"/>
  <c r="J24" i="14"/>
  <c r="Q14" i="15"/>
  <c r="R77" i="15"/>
  <c r="Q77" i="15"/>
  <c r="J14" i="14"/>
  <c r="Q27" i="15"/>
  <c r="J22" i="14"/>
  <c r="J20" i="14"/>
  <c r="Q119" i="15"/>
  <c r="J34" i="14"/>
  <c r="J54" i="14"/>
  <c r="J66" i="14"/>
  <c r="J11" i="14"/>
  <c r="J91" i="14"/>
  <c r="J82" i="14"/>
  <c r="J67" i="14"/>
  <c r="Q84" i="15"/>
  <c r="Q110" i="15"/>
  <c r="R119" i="15"/>
  <c r="J36" i="14"/>
  <c r="Q72" i="15"/>
  <c r="Q31" i="15"/>
  <c r="Q117" i="15"/>
  <c r="Q32" i="15"/>
  <c r="Q120" i="15"/>
  <c r="J87" i="14"/>
  <c r="J92" i="14"/>
  <c r="Q121" i="15"/>
  <c r="Q108" i="15"/>
  <c r="Q79" i="15"/>
  <c r="Q81" i="15"/>
  <c r="J29" i="14"/>
  <c r="Q93" i="15"/>
  <c r="J8" i="14"/>
  <c r="J79" i="14"/>
  <c r="J60" i="14"/>
  <c r="J28" i="14"/>
  <c r="Q102" i="15"/>
  <c r="J88" i="14"/>
  <c r="Q109" i="15"/>
  <c r="R102" i="15"/>
  <c r="R114" i="15"/>
  <c r="Q38" i="15"/>
  <c r="J18" i="14"/>
  <c r="R93" i="15"/>
  <c r="R72" i="15"/>
  <c r="J12" i="14"/>
  <c r="Q106" i="15"/>
  <c r="Q16" i="15"/>
  <c r="J45" i="14"/>
  <c r="J9" i="14"/>
  <c r="R103" i="15"/>
  <c r="J55" i="14"/>
  <c r="Q103" i="15"/>
  <c r="Q42" i="15"/>
  <c r="Q118" i="15"/>
  <c r="Q75" i="15"/>
  <c r="J68" i="14"/>
  <c r="Q112" i="15"/>
  <c r="J43" i="14"/>
  <c r="Q114" i="15"/>
  <c r="R13" i="15"/>
  <c r="R74" i="15"/>
  <c r="R89" i="15"/>
  <c r="R83" i="15"/>
  <c r="R121" i="15"/>
  <c r="R82" i="15"/>
  <c r="R85" i="15"/>
  <c r="R86" i="15"/>
  <c r="R79" i="15"/>
  <c r="R110" i="15"/>
  <c r="R31" i="15"/>
  <c r="R104" i="15"/>
  <c r="R87" i="15"/>
  <c r="R43" i="15"/>
  <c r="R88" i="15"/>
  <c r="R111" i="15"/>
  <c r="AA71" i="15" l="1"/>
  <c r="W71" i="15"/>
  <c r="V71" i="15"/>
  <c r="U71" i="15"/>
  <c r="T71" i="15"/>
  <c r="P71" i="15"/>
  <c r="L71" i="15"/>
  <c r="K71" i="15"/>
  <c r="O71" i="15" l="1"/>
  <c r="E40" i="13"/>
  <c r="C7" i="14"/>
  <c r="S71" i="15" l="1"/>
  <c r="Q71" i="15"/>
  <c r="R71" i="15"/>
  <c r="C10" i="9" l="1"/>
  <c r="I71" i="15" s="1"/>
  <c r="C6" i="12" l="1"/>
  <c r="C4" i="12" s="1"/>
  <c r="D40" i="13"/>
  <c r="D4" i="13" l="1"/>
  <c r="J7" i="14"/>
  <c r="S8" i="11"/>
  <c r="V8" i="11"/>
  <c r="W8" i="11"/>
  <c r="X8" i="11"/>
  <c r="AA8" i="11" s="1"/>
  <c r="Y8" i="11"/>
  <c r="Z8" i="11"/>
  <c r="AB8" i="11" l="1"/>
  <c r="T6" i="11"/>
  <c r="T9" i="11"/>
  <c r="T17" i="11"/>
  <c r="T25" i="11"/>
  <c r="T33" i="11"/>
  <c r="T41" i="11"/>
  <c r="T49" i="11"/>
  <c r="T57" i="11"/>
  <c r="T65" i="11"/>
  <c r="T73" i="11"/>
  <c r="T81" i="11"/>
  <c r="T89" i="11"/>
  <c r="T97" i="11"/>
  <c r="T105" i="11"/>
  <c r="T113" i="11"/>
  <c r="T121" i="11"/>
  <c r="T129" i="11"/>
  <c r="T137" i="11"/>
  <c r="T145" i="11"/>
  <c r="T153" i="11"/>
  <c r="T161" i="11"/>
  <c r="T169" i="11"/>
  <c r="T177" i="11"/>
  <c r="T185" i="11"/>
  <c r="T193" i="11"/>
  <c r="T201" i="11"/>
  <c r="T209" i="11"/>
  <c r="T217" i="11"/>
  <c r="T225" i="11"/>
  <c r="T233" i="11"/>
  <c r="T241" i="11"/>
  <c r="T249" i="11"/>
  <c r="T257" i="11"/>
  <c r="T265" i="11"/>
  <c r="T273" i="11"/>
  <c r="T281" i="11"/>
  <c r="T289" i="11"/>
  <c r="T297" i="11"/>
  <c r="T305" i="11"/>
  <c r="T313" i="11"/>
  <c r="T321" i="11"/>
  <c r="T329" i="11"/>
  <c r="T337" i="11"/>
  <c r="T345" i="11"/>
  <c r="T353" i="11"/>
  <c r="T361" i="11"/>
  <c r="T369" i="11"/>
  <c r="T377" i="11"/>
  <c r="T385" i="11"/>
  <c r="T393" i="11"/>
  <c r="T401" i="11"/>
  <c r="T409" i="11"/>
  <c r="T417" i="11"/>
  <c r="T425" i="11"/>
  <c r="T433" i="11"/>
  <c r="T441" i="11"/>
  <c r="T449" i="11"/>
  <c r="T457" i="11"/>
  <c r="T465" i="11"/>
  <c r="T473" i="11"/>
  <c r="T481" i="11"/>
  <c r="T489" i="11"/>
  <c r="T497" i="11"/>
  <c r="T505" i="11"/>
  <c r="T513" i="11"/>
  <c r="T521" i="11"/>
  <c r="T529" i="11"/>
  <c r="T537" i="11"/>
  <c r="T545" i="11"/>
  <c r="T553" i="11"/>
  <c r="T561" i="11"/>
  <c r="T569" i="11"/>
  <c r="T577" i="11"/>
  <c r="T585" i="11"/>
  <c r="T593" i="11"/>
  <c r="T10" i="11"/>
  <c r="T18" i="11"/>
  <c r="T26" i="11"/>
  <c r="T34" i="11"/>
  <c r="T42" i="11"/>
  <c r="T50" i="11"/>
  <c r="T58" i="11"/>
  <c r="T66" i="11"/>
  <c r="T74" i="11"/>
  <c r="T82" i="11"/>
  <c r="T90" i="11"/>
  <c r="T98" i="11"/>
  <c r="T106" i="11"/>
  <c r="T114" i="11"/>
  <c r="T122" i="11"/>
  <c r="T130" i="11"/>
  <c r="T138" i="11"/>
  <c r="T146" i="11"/>
  <c r="T154" i="11"/>
  <c r="T162" i="11"/>
  <c r="T170" i="11"/>
  <c r="T178" i="11"/>
  <c r="T186" i="11"/>
  <c r="T194" i="11"/>
  <c r="T202" i="11"/>
  <c r="T210" i="11"/>
  <c r="T218" i="11"/>
  <c r="T226" i="11"/>
  <c r="T234" i="11"/>
  <c r="T242" i="11"/>
  <c r="T250" i="11"/>
  <c r="T258" i="11"/>
  <c r="T266" i="11"/>
  <c r="T274" i="11"/>
  <c r="T282" i="11"/>
  <c r="T290" i="11"/>
  <c r="T298" i="11"/>
  <c r="T306" i="11"/>
  <c r="T314" i="11"/>
  <c r="T322" i="11"/>
  <c r="T330" i="11"/>
  <c r="T338" i="11"/>
  <c r="T346" i="11"/>
  <c r="T354" i="11"/>
  <c r="T362" i="11"/>
  <c r="T370" i="11"/>
  <c r="T378" i="11"/>
  <c r="T386" i="11"/>
  <c r="T394" i="11"/>
  <c r="T402" i="11"/>
  <c r="T410" i="11"/>
  <c r="T418" i="11"/>
  <c r="T426" i="11"/>
  <c r="T434" i="11"/>
  <c r="T442" i="11"/>
  <c r="T450" i="11"/>
  <c r="T458" i="11"/>
  <c r="T466" i="11"/>
  <c r="T474" i="11"/>
  <c r="T482" i="11"/>
  <c r="T490" i="11"/>
  <c r="T498" i="11"/>
  <c r="T506" i="11"/>
  <c r="T514" i="11"/>
  <c r="T522" i="11"/>
  <c r="T530" i="11"/>
  <c r="T538" i="11"/>
  <c r="T546" i="11"/>
  <c r="T554" i="11"/>
  <c r="T562" i="11"/>
  <c r="T570" i="11"/>
  <c r="T12" i="11"/>
  <c r="T20" i="11"/>
  <c r="T28" i="11"/>
  <c r="T36" i="11"/>
  <c r="T44" i="11"/>
  <c r="T52" i="11"/>
  <c r="T60" i="11"/>
  <c r="T68" i="11"/>
  <c r="T76" i="11"/>
  <c r="T84" i="11"/>
  <c r="T92" i="11"/>
  <c r="T100" i="11"/>
  <c r="T108" i="11"/>
  <c r="T116" i="11"/>
  <c r="T124" i="11"/>
  <c r="T132" i="11"/>
  <c r="T140" i="11"/>
  <c r="T148" i="11"/>
  <c r="T156" i="11"/>
  <c r="T164" i="11"/>
  <c r="T172" i="11"/>
  <c r="T180" i="11"/>
  <c r="T188" i="11"/>
  <c r="T196" i="11"/>
  <c r="T204" i="11"/>
  <c r="T212" i="11"/>
  <c r="T220" i="11"/>
  <c r="T228" i="11"/>
  <c r="T236" i="11"/>
  <c r="T244" i="11"/>
  <c r="T252" i="11"/>
  <c r="T260" i="11"/>
  <c r="T268" i="11"/>
  <c r="T276" i="11"/>
  <c r="T284" i="11"/>
  <c r="T292" i="11"/>
  <c r="T300" i="11"/>
  <c r="T308" i="11"/>
  <c r="T316" i="11"/>
  <c r="T324" i="11"/>
  <c r="T332" i="11"/>
  <c r="T340" i="11"/>
  <c r="T348" i="11"/>
  <c r="T356" i="11"/>
  <c r="T364" i="11"/>
  <c r="T372" i="11"/>
  <c r="T380" i="11"/>
  <c r="T388" i="11"/>
  <c r="T396" i="11"/>
  <c r="T404" i="11"/>
  <c r="T412" i="11"/>
  <c r="T420" i="11"/>
  <c r="T428" i="11"/>
  <c r="T436" i="11"/>
  <c r="T444" i="11"/>
  <c r="T452" i="11"/>
  <c r="T460" i="11"/>
  <c r="T468" i="11"/>
  <c r="T476" i="11"/>
  <c r="T484" i="11"/>
  <c r="T492" i="11"/>
  <c r="T500" i="11"/>
  <c r="T508" i="11"/>
  <c r="T516" i="11"/>
  <c r="T524" i="11"/>
  <c r="T532" i="11"/>
  <c r="T540" i="11"/>
  <c r="T548" i="11"/>
  <c r="T556" i="11"/>
  <c r="T564" i="11"/>
  <c r="T572" i="11"/>
  <c r="T580" i="11"/>
  <c r="T588" i="11"/>
  <c r="T596" i="11"/>
  <c r="T604" i="11"/>
  <c r="T612" i="11"/>
  <c r="T620" i="11"/>
  <c r="T15" i="11"/>
  <c r="T23" i="11"/>
  <c r="T31" i="11"/>
  <c r="T39" i="11"/>
  <c r="T47" i="11"/>
  <c r="T55" i="11"/>
  <c r="T63" i="11"/>
  <c r="T71" i="11"/>
  <c r="T79" i="11"/>
  <c r="T87" i="11"/>
  <c r="T95" i="11"/>
  <c r="T103" i="11"/>
  <c r="T111" i="11"/>
  <c r="T119" i="11"/>
  <c r="T127" i="11"/>
  <c r="T135" i="11"/>
  <c r="T143" i="11"/>
  <c r="T151" i="11"/>
  <c r="T159" i="11"/>
  <c r="T167" i="11"/>
  <c r="T175" i="11"/>
  <c r="T183" i="11"/>
  <c r="T191" i="11"/>
  <c r="T199" i="11"/>
  <c r="T207" i="11"/>
  <c r="T215" i="11"/>
  <c r="T223" i="11"/>
  <c r="T231" i="11"/>
  <c r="T239" i="11"/>
  <c r="T247" i="11"/>
  <c r="T255" i="11"/>
  <c r="T263" i="11"/>
  <c r="T271" i="11"/>
  <c r="T279" i="11"/>
  <c r="T287" i="11"/>
  <c r="T295" i="11"/>
  <c r="T303" i="11"/>
  <c r="T311" i="11"/>
  <c r="T319" i="11"/>
  <c r="T327" i="11"/>
  <c r="T335" i="11"/>
  <c r="T343" i="11"/>
  <c r="T351" i="11"/>
  <c r="T359" i="11"/>
  <c r="T367" i="11"/>
  <c r="T375" i="11"/>
  <c r="T383" i="11"/>
  <c r="T391" i="11"/>
  <c r="T399" i="11"/>
  <c r="T407" i="11"/>
  <c r="T415" i="11"/>
  <c r="T423" i="11"/>
  <c r="T431" i="11"/>
  <c r="T439" i="11"/>
  <c r="T447" i="11"/>
  <c r="T455" i="11"/>
  <c r="T463" i="11"/>
  <c r="T471" i="11"/>
  <c r="T479" i="11"/>
  <c r="T487" i="11"/>
  <c r="T495" i="11"/>
  <c r="T503" i="11"/>
  <c r="T511" i="11"/>
  <c r="T519" i="11"/>
  <c r="T527" i="11"/>
  <c r="T535" i="11"/>
  <c r="T543" i="11"/>
  <c r="T551" i="11"/>
  <c r="T559" i="11"/>
  <c r="T567" i="11"/>
  <c r="T575" i="11"/>
  <c r="T583" i="11"/>
  <c r="T591" i="11"/>
  <c r="T599" i="11"/>
  <c r="T607" i="11"/>
  <c r="T615" i="11"/>
  <c r="T623" i="11"/>
  <c r="T631" i="11"/>
  <c r="T639" i="11"/>
  <c r="T647" i="11"/>
  <c r="T655" i="11"/>
  <c r="T663" i="11"/>
  <c r="T16" i="11"/>
  <c r="T24" i="11"/>
  <c r="T32" i="11"/>
  <c r="T40" i="11"/>
  <c r="T48" i="11"/>
  <c r="T56" i="11"/>
  <c r="T64" i="11"/>
  <c r="T72" i="11"/>
  <c r="T80" i="11"/>
  <c r="T88" i="11"/>
  <c r="T96" i="11"/>
  <c r="T104" i="11"/>
  <c r="T112" i="11"/>
  <c r="T120" i="11"/>
  <c r="T128" i="11"/>
  <c r="T136" i="11"/>
  <c r="T144" i="11"/>
  <c r="T152" i="11"/>
  <c r="T160" i="11"/>
  <c r="T168" i="11"/>
  <c r="T176" i="11"/>
  <c r="T184" i="11"/>
  <c r="T192" i="11"/>
  <c r="T200" i="11"/>
  <c r="T208" i="11"/>
  <c r="T216" i="11"/>
  <c r="T224" i="11"/>
  <c r="T232" i="11"/>
  <c r="T240" i="11"/>
  <c r="T248" i="11"/>
  <c r="T256" i="11"/>
  <c r="T264" i="11"/>
  <c r="T272" i="11"/>
  <c r="T280" i="11"/>
  <c r="T288" i="11"/>
  <c r="T296" i="11"/>
  <c r="T304" i="11"/>
  <c r="T312" i="11"/>
  <c r="T320" i="11"/>
  <c r="T328" i="11"/>
  <c r="T336" i="11"/>
  <c r="T344" i="11"/>
  <c r="T352" i="11"/>
  <c r="T360" i="11"/>
  <c r="T368" i="11"/>
  <c r="T376" i="11"/>
  <c r="T384" i="11"/>
  <c r="T392" i="11"/>
  <c r="T400" i="11"/>
  <c r="T408" i="11"/>
  <c r="T416" i="11"/>
  <c r="T424" i="11"/>
  <c r="T432" i="11"/>
  <c r="T440" i="11"/>
  <c r="T448" i="11"/>
  <c r="T456" i="11"/>
  <c r="T464" i="11"/>
  <c r="T472" i="11"/>
  <c r="T480" i="11"/>
  <c r="T488" i="11"/>
  <c r="T496" i="11"/>
  <c r="T504" i="11"/>
  <c r="T512" i="11"/>
  <c r="T520" i="11"/>
  <c r="T528" i="11"/>
  <c r="T536" i="11"/>
  <c r="T544" i="11"/>
  <c r="T552" i="11"/>
  <c r="T560" i="11"/>
  <c r="T568" i="11"/>
  <c r="T576" i="11"/>
  <c r="T584" i="11"/>
  <c r="T592" i="11"/>
  <c r="T600" i="11"/>
  <c r="T608" i="11"/>
  <c r="T616" i="11"/>
  <c r="T624" i="11"/>
  <c r="T632" i="11"/>
  <c r="T640" i="11"/>
  <c r="T648" i="11"/>
  <c r="T656" i="11"/>
  <c r="T664" i="11"/>
  <c r="T672" i="11"/>
  <c r="T680" i="11"/>
  <c r="T688" i="11"/>
  <c r="T11" i="11"/>
  <c r="T30" i="11"/>
  <c r="T53" i="11"/>
  <c r="T94" i="11"/>
  <c r="T117" i="11"/>
  <c r="T158" i="11"/>
  <c r="T181" i="11"/>
  <c r="T222" i="11"/>
  <c r="T245" i="11"/>
  <c r="T286" i="11"/>
  <c r="T309" i="11"/>
  <c r="T350" i="11"/>
  <c r="T373" i="11"/>
  <c r="T414" i="11"/>
  <c r="T437" i="11"/>
  <c r="T478" i="11"/>
  <c r="T501" i="11"/>
  <c r="T542" i="11"/>
  <c r="T565" i="11"/>
  <c r="T582" i="11"/>
  <c r="T598" i="11"/>
  <c r="T625" i="11"/>
  <c r="T645" i="11"/>
  <c r="T657" i="11"/>
  <c r="T676" i="11"/>
  <c r="T685" i="11"/>
  <c r="T694" i="11"/>
  <c r="T702" i="11"/>
  <c r="T710" i="11"/>
  <c r="T718" i="11"/>
  <c r="T726" i="11"/>
  <c r="T734" i="11"/>
  <c r="T742" i="11"/>
  <c r="T750" i="11"/>
  <c r="T758" i="11"/>
  <c r="T766" i="11"/>
  <c r="T774" i="11"/>
  <c r="T782" i="11"/>
  <c r="T790" i="11"/>
  <c r="T798" i="11"/>
  <c r="T806" i="11"/>
  <c r="T814" i="11"/>
  <c r="T822" i="11"/>
  <c r="T830" i="11"/>
  <c r="T838" i="11"/>
  <c r="T846" i="11"/>
  <c r="T854" i="11"/>
  <c r="T862" i="11"/>
  <c r="T870" i="11"/>
  <c r="T878" i="11"/>
  <c r="T886" i="11"/>
  <c r="T894" i="11"/>
  <c r="T902" i="11"/>
  <c r="T910" i="11"/>
  <c r="T918" i="11"/>
  <c r="T926" i="11"/>
  <c r="T934" i="11"/>
  <c r="T942" i="11"/>
  <c r="T950" i="11"/>
  <c r="T958" i="11"/>
  <c r="T966" i="11"/>
  <c r="T974" i="11"/>
  <c r="T982" i="11"/>
  <c r="T990" i="11"/>
  <c r="T998" i="11"/>
  <c r="T13" i="11"/>
  <c r="T54" i="11"/>
  <c r="T77" i="11"/>
  <c r="T118" i="11"/>
  <c r="T141" i="11"/>
  <c r="T182" i="11"/>
  <c r="T205" i="11"/>
  <c r="T246" i="11"/>
  <c r="T269" i="11"/>
  <c r="T310" i="11"/>
  <c r="T333" i="11"/>
  <c r="T374" i="11"/>
  <c r="T397" i="11"/>
  <c r="T438" i="11"/>
  <c r="T461" i="11"/>
  <c r="T502" i="11"/>
  <c r="T525" i="11"/>
  <c r="T566" i="11"/>
  <c r="T586" i="11"/>
  <c r="T601" i="11"/>
  <c r="T613" i="11"/>
  <c r="T626" i="11"/>
  <c r="T636" i="11"/>
  <c r="T646" i="11"/>
  <c r="T658" i="11"/>
  <c r="T668" i="11"/>
  <c r="T677" i="11"/>
  <c r="T686" i="11"/>
  <c r="T695" i="11"/>
  <c r="T703" i="11"/>
  <c r="T711" i="11"/>
  <c r="T719" i="11"/>
  <c r="T727" i="11"/>
  <c r="T735" i="11"/>
  <c r="T743" i="11"/>
  <c r="T751" i="11"/>
  <c r="T759" i="11"/>
  <c r="T767" i="11"/>
  <c r="T775" i="11"/>
  <c r="T783" i="11"/>
  <c r="T791" i="11"/>
  <c r="T799" i="11"/>
  <c r="T807" i="11"/>
  <c r="T815" i="11"/>
  <c r="T823" i="11"/>
  <c r="T831" i="11"/>
  <c r="T839" i="11"/>
  <c r="T847" i="11"/>
  <c r="T855" i="11"/>
  <c r="T863" i="11"/>
  <c r="T871" i="11"/>
  <c r="T879" i="11"/>
  <c r="T887" i="11"/>
  <c r="T895" i="11"/>
  <c r="T903" i="11"/>
  <c r="T911" i="11"/>
  <c r="T919" i="11"/>
  <c r="T927" i="11"/>
  <c r="T935" i="11"/>
  <c r="T943" i="11"/>
  <c r="T951" i="11"/>
  <c r="T959" i="11"/>
  <c r="T967" i="11"/>
  <c r="T975" i="11"/>
  <c r="T983" i="11"/>
  <c r="T991" i="11"/>
  <c r="T999" i="11"/>
  <c r="T1007" i="11"/>
  <c r="T1015" i="11"/>
  <c r="T1023" i="11"/>
  <c r="T1031" i="11"/>
  <c r="T1039" i="11"/>
  <c r="T1047" i="11"/>
  <c r="T1055" i="11"/>
  <c r="T1063" i="11"/>
  <c r="T1071" i="11"/>
  <c r="T19" i="11"/>
  <c r="T38" i="11"/>
  <c r="T61" i="11"/>
  <c r="T83" i="11"/>
  <c r="T102" i="11"/>
  <c r="T125" i="11"/>
  <c r="T147" i="11"/>
  <c r="T166" i="11"/>
  <c r="T189" i="11"/>
  <c r="T211" i="11"/>
  <c r="T230" i="11"/>
  <c r="T253" i="11"/>
  <c r="T275" i="11"/>
  <c r="T294" i="11"/>
  <c r="T317" i="11"/>
  <c r="T339" i="11"/>
  <c r="T358" i="11"/>
  <c r="T381" i="11"/>
  <c r="T403" i="11"/>
  <c r="T422" i="11"/>
  <c r="T445" i="11"/>
  <c r="T467" i="11"/>
  <c r="T486" i="11"/>
  <c r="T509" i="11"/>
  <c r="T531" i="11"/>
  <c r="T550" i="11"/>
  <c r="T573" i="11"/>
  <c r="T589" i="11"/>
  <c r="T603" i="11"/>
  <c r="T617" i="11"/>
  <c r="T628" i="11"/>
  <c r="T638" i="11"/>
  <c r="T650" i="11"/>
  <c r="T660" i="11"/>
  <c r="T670" i="11"/>
  <c r="T679" i="11"/>
  <c r="T689" i="11"/>
  <c r="T697" i="11"/>
  <c r="T705" i="11"/>
  <c r="T713" i="11"/>
  <c r="T721" i="11"/>
  <c r="T729" i="11"/>
  <c r="T737" i="11"/>
  <c r="T745" i="11"/>
  <c r="T753" i="11"/>
  <c r="T761" i="11"/>
  <c r="T769" i="11"/>
  <c r="T777" i="11"/>
  <c r="T785" i="11"/>
  <c r="T21" i="11"/>
  <c r="T43" i="11"/>
  <c r="T62" i="11"/>
  <c r="T85" i="11"/>
  <c r="T107" i="11"/>
  <c r="T126" i="11"/>
  <c r="T149" i="11"/>
  <c r="T171" i="11"/>
  <c r="T190" i="11"/>
  <c r="T213" i="11"/>
  <c r="T254" i="11"/>
  <c r="T277" i="11"/>
  <c r="T318" i="11"/>
  <c r="T341" i="11"/>
  <c r="T382" i="11"/>
  <c r="T405" i="11"/>
  <c r="T446" i="11"/>
  <c r="T469" i="11"/>
  <c r="T510" i="11"/>
  <c r="T533" i="11"/>
  <c r="T574" i="11"/>
  <c r="T590" i="11"/>
  <c r="T605" i="11"/>
  <c r="T618" i="11"/>
  <c r="T629" i="11"/>
  <c r="T641" i="11"/>
  <c r="T661" i="11"/>
  <c r="T671" i="11"/>
  <c r="T681" i="11"/>
  <c r="T690" i="11"/>
  <c r="T698" i="11"/>
  <c r="T706" i="11"/>
  <c r="T714" i="11"/>
  <c r="T722" i="11"/>
  <c r="T730" i="11"/>
  <c r="T738" i="11"/>
  <c r="T746" i="11"/>
  <c r="T754" i="11"/>
  <c r="T762" i="11"/>
  <c r="T770" i="11"/>
  <c r="T778" i="11"/>
  <c r="T786" i="11"/>
  <c r="T794" i="11"/>
  <c r="T802" i="11"/>
  <c r="T22" i="11"/>
  <c r="T45" i="11"/>
  <c r="T67" i="11"/>
  <c r="T86" i="11"/>
  <c r="T109" i="11"/>
  <c r="T131" i="11"/>
  <c r="T150" i="11"/>
  <c r="T173" i="11"/>
  <c r="T195" i="11"/>
  <c r="T214" i="11"/>
  <c r="T237" i="11"/>
  <c r="T259" i="11"/>
  <c r="T278" i="11"/>
  <c r="T301" i="11"/>
  <c r="T323" i="11"/>
  <c r="T342" i="11"/>
  <c r="T365" i="11"/>
  <c r="T387" i="11"/>
  <c r="T406" i="11"/>
  <c r="T429" i="11"/>
  <c r="T451" i="11"/>
  <c r="T470" i="11"/>
  <c r="T493" i="11"/>
  <c r="T515" i="11"/>
  <c r="T534" i="11"/>
  <c r="T557" i="11"/>
  <c r="T578" i="11"/>
  <c r="T594" i="11"/>
  <c r="T606" i="11"/>
  <c r="T619" i="11"/>
  <c r="T630" i="11"/>
  <c r="T642" i="11"/>
  <c r="T652" i="11"/>
  <c r="T662" i="11"/>
  <c r="T673" i="11"/>
  <c r="T682" i="11"/>
  <c r="T691" i="11"/>
  <c r="T699" i="11"/>
  <c r="T707" i="11"/>
  <c r="T14" i="11"/>
  <c r="T70" i="11"/>
  <c r="T133" i="11"/>
  <c r="T187" i="11"/>
  <c r="T243" i="11"/>
  <c r="T302" i="11"/>
  <c r="T357" i="11"/>
  <c r="T413" i="11"/>
  <c r="T475" i="11"/>
  <c r="T526" i="11"/>
  <c r="T581" i="11"/>
  <c r="T621" i="11"/>
  <c r="T649" i="11"/>
  <c r="T675" i="11"/>
  <c r="T700" i="11"/>
  <c r="T717" i="11"/>
  <c r="T733" i="11"/>
  <c r="T749" i="11"/>
  <c r="T765" i="11"/>
  <c r="T781" i="11"/>
  <c r="T796" i="11"/>
  <c r="T809" i="11"/>
  <c r="T819" i="11"/>
  <c r="T829" i="11"/>
  <c r="T841" i="11"/>
  <c r="T851" i="11"/>
  <c r="T861" i="11"/>
  <c r="T873" i="11"/>
  <c r="T883" i="11"/>
  <c r="T893" i="11"/>
  <c r="T905" i="11"/>
  <c r="T915" i="11"/>
  <c r="T925" i="11"/>
  <c r="T937" i="11"/>
  <c r="T947" i="11"/>
  <c r="T957" i="11"/>
  <c r="T969" i="11"/>
  <c r="T979" i="11"/>
  <c r="T989" i="11"/>
  <c r="T1001" i="11"/>
  <c r="T1010" i="11"/>
  <c r="T1019" i="11"/>
  <c r="T1028" i="11"/>
  <c r="T1037" i="11"/>
  <c r="T1046" i="11"/>
  <c r="T1056" i="11"/>
  <c r="T1065" i="11"/>
  <c r="T1074" i="11"/>
  <c r="T1082" i="11"/>
  <c r="T1090" i="11"/>
  <c r="T1098" i="11"/>
  <c r="T1106" i="11"/>
  <c r="T1114" i="11"/>
  <c r="T1122" i="11"/>
  <c r="T1130" i="11"/>
  <c r="T1138" i="11"/>
  <c r="T1146" i="11"/>
  <c r="T1154" i="11"/>
  <c r="T1162" i="11"/>
  <c r="T1170" i="11"/>
  <c r="T1178" i="11"/>
  <c r="T1186" i="11"/>
  <c r="T1194" i="11"/>
  <c r="T1202" i="11"/>
  <c r="T1210" i="11"/>
  <c r="T1218" i="11"/>
  <c r="T1226" i="11"/>
  <c r="T1234" i="11"/>
  <c r="T1242" i="11"/>
  <c r="T1250" i="11"/>
  <c r="T1258" i="11"/>
  <c r="T1266" i="11"/>
  <c r="T1274" i="11"/>
  <c r="T1282" i="11"/>
  <c r="T1290" i="11"/>
  <c r="T1298" i="11"/>
  <c r="T27" i="11"/>
  <c r="T78" i="11"/>
  <c r="T134" i="11"/>
  <c r="T197" i="11"/>
  <c r="T251" i="11"/>
  <c r="T307" i="11"/>
  <c r="T366" i="11"/>
  <c r="T421" i="11"/>
  <c r="T477" i="11"/>
  <c r="T539" i="11"/>
  <c r="T587" i="11"/>
  <c r="T622" i="11"/>
  <c r="T653" i="11"/>
  <c r="T678" i="11"/>
  <c r="T701" i="11"/>
  <c r="T720" i="11"/>
  <c r="T736" i="11"/>
  <c r="T752" i="11"/>
  <c r="T768" i="11"/>
  <c r="T784" i="11"/>
  <c r="T797" i="11"/>
  <c r="T810" i="11"/>
  <c r="T820" i="11"/>
  <c r="T832" i="11"/>
  <c r="T842" i="11"/>
  <c r="T852" i="11"/>
  <c r="T864" i="11"/>
  <c r="T874" i="11"/>
  <c r="T884" i="11"/>
  <c r="T896" i="11"/>
  <c r="T906" i="11"/>
  <c r="T916" i="11"/>
  <c r="T928" i="11"/>
  <c r="T37" i="11"/>
  <c r="T93" i="11"/>
  <c r="T155" i="11"/>
  <c r="T206" i="11"/>
  <c r="T262" i="11"/>
  <c r="T325" i="11"/>
  <c r="T379" i="11"/>
  <c r="T435" i="11"/>
  <c r="T494" i="11"/>
  <c r="T549" i="11"/>
  <c r="T597" i="11"/>
  <c r="T633" i="11"/>
  <c r="T659" i="11"/>
  <c r="T684" i="11"/>
  <c r="T708" i="11"/>
  <c r="T724" i="11"/>
  <c r="T740" i="11"/>
  <c r="T756" i="11"/>
  <c r="T772" i="11"/>
  <c r="T788" i="11"/>
  <c r="T801" i="11"/>
  <c r="T812" i="11"/>
  <c r="T824" i="11"/>
  <c r="T834" i="11"/>
  <c r="T844" i="11"/>
  <c r="T856" i="11"/>
  <c r="T866" i="11"/>
  <c r="T876" i="11"/>
  <c r="T888" i="11"/>
  <c r="T898" i="11"/>
  <c r="T908" i="11"/>
  <c r="T920" i="11"/>
  <c r="T930" i="11"/>
  <c r="T940" i="11"/>
  <c r="T952" i="11"/>
  <c r="T962" i="11"/>
  <c r="T972" i="11"/>
  <c r="T984" i="11"/>
  <c r="T994" i="11"/>
  <c r="T1004" i="11"/>
  <c r="T1013" i="11"/>
  <c r="T1022" i="11"/>
  <c r="T1032" i="11"/>
  <c r="T1041" i="11"/>
  <c r="T1050" i="11"/>
  <c r="T1059" i="11"/>
  <c r="T1068" i="11"/>
  <c r="T1077" i="11"/>
  <c r="T1085" i="11"/>
  <c r="T1093" i="11"/>
  <c r="T1101" i="11"/>
  <c r="T1109" i="11"/>
  <c r="T1117" i="11"/>
  <c r="T1125" i="11"/>
  <c r="T1133" i="11"/>
  <c r="T1141" i="11"/>
  <c r="T1149" i="11"/>
  <c r="T1157" i="11"/>
  <c r="T1165" i="11"/>
  <c r="T1173" i="11"/>
  <c r="T1181" i="11"/>
  <c r="T1189" i="11"/>
  <c r="T1197" i="11"/>
  <c r="T1205" i="11"/>
  <c r="T1213" i="11"/>
  <c r="T1221" i="11"/>
  <c r="T1229" i="11"/>
  <c r="T1237" i="11"/>
  <c r="T1245" i="11"/>
  <c r="T1253" i="11"/>
  <c r="T1261" i="11"/>
  <c r="T1269" i="11"/>
  <c r="T1277" i="11"/>
  <c r="T1285" i="11"/>
  <c r="T1293" i="11"/>
  <c r="T1301" i="11"/>
  <c r="T1309" i="11"/>
  <c r="T1317" i="11"/>
  <c r="T1325" i="11"/>
  <c r="T1333" i="11"/>
  <c r="T1341" i="11"/>
  <c r="T1349" i="11"/>
  <c r="T51" i="11"/>
  <c r="T110" i="11"/>
  <c r="T165" i="11"/>
  <c r="T221" i="11"/>
  <c r="T283" i="11"/>
  <c r="T334" i="11"/>
  <c r="T390" i="11"/>
  <c r="T453" i="11"/>
  <c r="T507" i="11"/>
  <c r="T563" i="11"/>
  <c r="T609" i="11"/>
  <c r="T637" i="11"/>
  <c r="T666" i="11"/>
  <c r="T692" i="11"/>
  <c r="T712" i="11"/>
  <c r="T728" i="11"/>
  <c r="T744" i="11"/>
  <c r="T760" i="11"/>
  <c r="T776" i="11"/>
  <c r="T792" i="11"/>
  <c r="T804" i="11"/>
  <c r="T816" i="11"/>
  <c r="T826" i="11"/>
  <c r="T836" i="11"/>
  <c r="T848" i="11"/>
  <c r="T858" i="11"/>
  <c r="T868" i="11"/>
  <c r="T880" i="11"/>
  <c r="T890" i="11"/>
  <c r="T900" i="11"/>
  <c r="T912" i="11"/>
  <c r="T922" i="11"/>
  <c r="T932" i="11"/>
  <c r="T944" i="11"/>
  <c r="T954" i="11"/>
  <c r="T964" i="11"/>
  <c r="T976" i="11"/>
  <c r="T986" i="11"/>
  <c r="T996" i="11"/>
  <c r="T1006" i="11"/>
  <c r="T1016" i="11"/>
  <c r="T1025" i="11"/>
  <c r="T1034" i="11"/>
  <c r="T1043" i="11"/>
  <c r="T1052" i="11"/>
  <c r="T1061" i="11"/>
  <c r="T1070" i="11"/>
  <c r="T1079" i="11"/>
  <c r="T1087" i="11"/>
  <c r="T1095" i="11"/>
  <c r="T1103" i="11"/>
  <c r="T1111" i="11"/>
  <c r="T1119" i="11"/>
  <c r="T1127" i="11"/>
  <c r="T1135" i="11"/>
  <c r="T1143" i="11"/>
  <c r="T1151" i="11"/>
  <c r="T1159" i="11"/>
  <c r="T1167" i="11"/>
  <c r="T1175" i="11"/>
  <c r="T1183" i="11"/>
  <c r="T1191" i="11"/>
  <c r="T1199" i="11"/>
  <c r="T1207" i="11"/>
  <c r="T1215" i="11"/>
  <c r="T1223" i="11"/>
  <c r="T1231" i="11"/>
  <c r="T1239" i="11"/>
  <c r="T1247" i="11"/>
  <c r="T1255" i="11"/>
  <c r="T1263" i="11"/>
  <c r="T1271" i="11"/>
  <c r="T1279" i="11"/>
  <c r="T1287" i="11"/>
  <c r="T1295" i="11"/>
  <c r="T1303" i="11"/>
  <c r="T1311" i="11"/>
  <c r="T1319" i="11"/>
  <c r="T1327" i="11"/>
  <c r="T1335" i="11"/>
  <c r="T1343" i="11"/>
  <c r="T1351" i="11"/>
  <c r="T1359" i="11"/>
  <c r="T1367" i="11"/>
  <c r="T1375" i="11"/>
  <c r="T59" i="11"/>
  <c r="T115" i="11"/>
  <c r="T174" i="11"/>
  <c r="T229" i="11"/>
  <c r="T285" i="11"/>
  <c r="T347" i="11"/>
  <c r="T398" i="11"/>
  <c r="T454" i="11"/>
  <c r="T517" i="11"/>
  <c r="T571" i="11"/>
  <c r="T610" i="11"/>
  <c r="T643" i="11"/>
  <c r="T669" i="11"/>
  <c r="T693" i="11"/>
  <c r="T715" i="11"/>
  <c r="T731" i="11"/>
  <c r="T747" i="11"/>
  <c r="T763" i="11"/>
  <c r="T779" i="11"/>
  <c r="T793" i="11"/>
  <c r="T805" i="11"/>
  <c r="T817" i="11"/>
  <c r="T827" i="11"/>
  <c r="T837" i="11"/>
  <c r="T849" i="11"/>
  <c r="T859" i="11"/>
  <c r="T869" i="11"/>
  <c r="T881" i="11"/>
  <c r="T891" i="11"/>
  <c r="T901" i="11"/>
  <c r="T913" i="11"/>
  <c r="T923" i="11"/>
  <c r="T933" i="11"/>
  <c r="T945" i="11"/>
  <c r="T955" i="11"/>
  <c r="T965" i="11"/>
  <c r="T977" i="11"/>
  <c r="T987" i="11"/>
  <c r="T997" i="11"/>
  <c r="T1008" i="11"/>
  <c r="T1017" i="11"/>
  <c r="T1026" i="11"/>
  <c r="T1035" i="11"/>
  <c r="T1044" i="11"/>
  <c r="T1053" i="11"/>
  <c r="T1062" i="11"/>
  <c r="T1072" i="11"/>
  <c r="T1080" i="11"/>
  <c r="T1088" i="11"/>
  <c r="T1096" i="11"/>
  <c r="T1104" i="11"/>
  <c r="T1112" i="11"/>
  <c r="T1120" i="11"/>
  <c r="T1128" i="11"/>
  <c r="T1136" i="11"/>
  <c r="T1144" i="11"/>
  <c r="T1152" i="11"/>
  <c r="T1160" i="11"/>
  <c r="T1168" i="11"/>
  <c r="T1176" i="11"/>
  <c r="T1184" i="11"/>
  <c r="T1192" i="11"/>
  <c r="T1200" i="11"/>
  <c r="T1208" i="11"/>
  <c r="T1216" i="11"/>
  <c r="T1224" i="11"/>
  <c r="T1232" i="11"/>
  <c r="T1240" i="11"/>
  <c r="T1248" i="11"/>
  <c r="T1256" i="11"/>
  <c r="T1264" i="11"/>
  <c r="T1272" i="11"/>
  <c r="T1280" i="11"/>
  <c r="T1288" i="11"/>
  <c r="T1296" i="11"/>
  <c r="T1304" i="11"/>
  <c r="T1312" i="11"/>
  <c r="T1320" i="11"/>
  <c r="T1328" i="11"/>
  <c r="T29" i="11"/>
  <c r="T179" i="11"/>
  <c r="T326" i="11"/>
  <c r="T485" i="11"/>
  <c r="T614" i="11"/>
  <c r="T687" i="11"/>
  <c r="T739" i="11"/>
  <c r="T780" i="11"/>
  <c r="T813" i="11"/>
  <c r="T843" i="11"/>
  <c r="T872" i="11"/>
  <c r="T899" i="11"/>
  <c r="T929" i="11"/>
  <c r="T949" i="11"/>
  <c r="T971" i="11"/>
  <c r="T993" i="11"/>
  <c r="T1012" i="11"/>
  <c r="T1030" i="11"/>
  <c r="T1049" i="11"/>
  <c r="T1067" i="11"/>
  <c r="T1084" i="11"/>
  <c r="T1100" i="11"/>
  <c r="T1116" i="11"/>
  <c r="T1132" i="11"/>
  <c r="T1148" i="11"/>
  <c r="T1164" i="11"/>
  <c r="T1180" i="11"/>
  <c r="T1196" i="11"/>
  <c r="T1212" i="11"/>
  <c r="T1228" i="11"/>
  <c r="T1244" i="11"/>
  <c r="T1260" i="11"/>
  <c r="T1276" i="11"/>
  <c r="T1292" i="11"/>
  <c r="T1307" i="11"/>
  <c r="T1321" i="11"/>
  <c r="T1332" i="11"/>
  <c r="T1344" i="11"/>
  <c r="T1354" i="11"/>
  <c r="T1363" i="11"/>
  <c r="T1372" i="11"/>
  <c r="T1381" i="11"/>
  <c r="T1389" i="11"/>
  <c r="T1397" i="11"/>
  <c r="T1405" i="11"/>
  <c r="T1413" i="11"/>
  <c r="T1421" i="11"/>
  <c r="T1429" i="11"/>
  <c r="T1437" i="11"/>
  <c r="T1445" i="11"/>
  <c r="T1453" i="11"/>
  <c r="T1461" i="11"/>
  <c r="T1469" i="11"/>
  <c r="T1477" i="11"/>
  <c r="T1485" i="11"/>
  <c r="T1493" i="11"/>
  <c r="T1501" i="11"/>
  <c r="T1509" i="11"/>
  <c r="T1517" i="11"/>
  <c r="T1525" i="11"/>
  <c r="T1533" i="11"/>
  <c r="T1541" i="11"/>
  <c r="T1549" i="11"/>
  <c r="T1557" i="11"/>
  <c r="T1565" i="11"/>
  <c r="T1573" i="11"/>
  <c r="T1581" i="11"/>
  <c r="T1589" i="11"/>
  <c r="T1597" i="11"/>
  <c r="T1605" i="11"/>
  <c r="T1613" i="11"/>
  <c r="T1621" i="11"/>
  <c r="T1629" i="11"/>
  <c r="T1637" i="11"/>
  <c r="T1645" i="11"/>
  <c r="T1653" i="11"/>
  <c r="T1661" i="11"/>
  <c r="T1669" i="11"/>
  <c r="T1677" i="11"/>
  <c r="T1685" i="11"/>
  <c r="T1693" i="11"/>
  <c r="T1701" i="11"/>
  <c r="T1709" i="11"/>
  <c r="T1717" i="11"/>
  <c r="T1725" i="11"/>
  <c r="T46" i="11"/>
  <c r="T198" i="11"/>
  <c r="T349" i="11"/>
  <c r="T499" i="11"/>
  <c r="T627" i="11"/>
  <c r="T696" i="11"/>
  <c r="T741" i="11"/>
  <c r="T787" i="11"/>
  <c r="T818" i="11"/>
  <c r="T845" i="11"/>
  <c r="T875" i="11"/>
  <c r="T904" i="11"/>
  <c r="T931" i="11"/>
  <c r="T953" i="11"/>
  <c r="T973" i="11"/>
  <c r="T995" i="11"/>
  <c r="T1014" i="11"/>
  <c r="T1033" i="11"/>
  <c r="T1051" i="11"/>
  <c r="T1069" i="11"/>
  <c r="T1086" i="11"/>
  <c r="T1102" i="11"/>
  <c r="T1118" i="11"/>
  <c r="T1134" i="11"/>
  <c r="T1150" i="11"/>
  <c r="T1166" i="11"/>
  <c r="T1182" i="11"/>
  <c r="T1198" i="11"/>
  <c r="T1214" i="11"/>
  <c r="T1230" i="11"/>
  <c r="T1246" i="11"/>
  <c r="T1262" i="11"/>
  <c r="T1278" i="11"/>
  <c r="T1294" i="11"/>
  <c r="T1308" i="11"/>
  <c r="T1322" i="11"/>
  <c r="T1334" i="11"/>
  <c r="T1345" i="11"/>
  <c r="T1355" i="11"/>
  <c r="T1364" i="11"/>
  <c r="T1373" i="11"/>
  <c r="T1382" i="11"/>
  <c r="T1390" i="11"/>
  <c r="T1398" i="11"/>
  <c r="T1406" i="11"/>
  <c r="T1414" i="11"/>
  <c r="T1422" i="11"/>
  <c r="T1430" i="11"/>
  <c r="T1438" i="11"/>
  <c r="T1446" i="11"/>
  <c r="T1454" i="11"/>
  <c r="T1462" i="11"/>
  <c r="T1470" i="11"/>
  <c r="T1478" i="11"/>
  <c r="T1486" i="11"/>
  <c r="T1494" i="11"/>
  <c r="T1502" i="11"/>
  <c r="T1510" i="11"/>
  <c r="T1518" i="11"/>
  <c r="T1526" i="11"/>
  <c r="T1534" i="11"/>
  <c r="T1542" i="11"/>
  <c r="T1550" i="11"/>
  <c r="T1558" i="11"/>
  <c r="T1566" i="11"/>
  <c r="T1574" i="11"/>
  <c r="T1582" i="11"/>
  <c r="T1590" i="11"/>
  <c r="T1598" i="11"/>
  <c r="T1606" i="11"/>
  <c r="T1614" i="11"/>
  <c r="T1622" i="11"/>
  <c r="T1630" i="11"/>
  <c r="T1638" i="11"/>
  <c r="T1646" i="11"/>
  <c r="T1654" i="11"/>
  <c r="T1662" i="11"/>
  <c r="T1670" i="11"/>
  <c r="T1678" i="11"/>
  <c r="T1686" i="11"/>
  <c r="T1694" i="11"/>
  <c r="T1702" i="11"/>
  <c r="T1710" i="11"/>
  <c r="T1718" i="11"/>
  <c r="T1726" i="11"/>
  <c r="T1734" i="11"/>
  <c r="T1742" i="11"/>
  <c r="T1750" i="11"/>
  <c r="T1758" i="11"/>
  <c r="T1766" i="11"/>
  <c r="T69" i="11"/>
  <c r="T219" i="11"/>
  <c r="T371" i="11"/>
  <c r="T518" i="11"/>
  <c r="T634" i="11"/>
  <c r="T704" i="11"/>
  <c r="T748" i="11"/>
  <c r="T789" i="11"/>
  <c r="T821" i="11"/>
  <c r="T850" i="11"/>
  <c r="T877" i="11"/>
  <c r="T907" i="11"/>
  <c r="T936" i="11"/>
  <c r="T956" i="11"/>
  <c r="T978" i="11"/>
  <c r="T1000" i="11"/>
  <c r="T1018" i="11"/>
  <c r="T1036" i="11"/>
  <c r="T1054" i="11"/>
  <c r="T1073" i="11"/>
  <c r="T1089" i="11"/>
  <c r="T1105" i="11"/>
  <c r="T1121" i="11"/>
  <c r="T91" i="11"/>
  <c r="T238" i="11"/>
  <c r="T389" i="11"/>
  <c r="T541" i="11"/>
  <c r="T644" i="11"/>
  <c r="T709" i="11"/>
  <c r="T755" i="11"/>
  <c r="T795" i="11"/>
  <c r="T825" i="11"/>
  <c r="T853" i="11"/>
  <c r="T882" i="11"/>
  <c r="T909" i="11"/>
  <c r="T938" i="11"/>
  <c r="T960" i="11"/>
  <c r="T980" i="11"/>
  <c r="T1002" i="11"/>
  <c r="T1020" i="11"/>
  <c r="T1038" i="11"/>
  <c r="T1057" i="11"/>
  <c r="T1075" i="11"/>
  <c r="T1091" i="11"/>
  <c r="T1107" i="11"/>
  <c r="T1123" i="11"/>
  <c r="T1139" i="11"/>
  <c r="T1155" i="11"/>
  <c r="T1171" i="11"/>
  <c r="T1187" i="11"/>
  <c r="T1203" i="11"/>
  <c r="T1219" i="11"/>
  <c r="T1235" i="11"/>
  <c r="T1251" i="11"/>
  <c r="T1267" i="11"/>
  <c r="T1283" i="11"/>
  <c r="T1299" i="11"/>
  <c r="T1313" i="11"/>
  <c r="T1324" i="11"/>
  <c r="T1337" i="11"/>
  <c r="T1347" i="11"/>
  <c r="T1357" i="11"/>
  <c r="T1366" i="11"/>
  <c r="T1376" i="11"/>
  <c r="T1384" i="11"/>
  <c r="T1392" i="11"/>
  <c r="T1400" i="11"/>
  <c r="T1408" i="11"/>
  <c r="T1416" i="11"/>
  <c r="T1424" i="11"/>
  <c r="T1432" i="11"/>
  <c r="T1440" i="11"/>
  <c r="T1448" i="11"/>
  <c r="T1456" i="11"/>
  <c r="T1464" i="11"/>
  <c r="T1472" i="11"/>
  <c r="T1480" i="11"/>
  <c r="T1488" i="11"/>
  <c r="T1496" i="11"/>
  <c r="T1504" i="11"/>
  <c r="T1512" i="11"/>
  <c r="T101" i="11"/>
  <c r="T261" i="11"/>
  <c r="T411" i="11"/>
  <c r="T558" i="11"/>
  <c r="T654" i="11"/>
  <c r="T716" i="11"/>
  <c r="T757" i="11"/>
  <c r="T800" i="11"/>
  <c r="T828" i="11"/>
  <c r="T857" i="11"/>
  <c r="T885" i="11"/>
  <c r="T914" i="11"/>
  <c r="T939" i="11"/>
  <c r="T961" i="11"/>
  <c r="T981" i="11"/>
  <c r="T1003" i="11"/>
  <c r="T1021" i="11"/>
  <c r="T1040" i="11"/>
  <c r="T1058" i="11"/>
  <c r="T1076" i="11"/>
  <c r="T1092" i="11"/>
  <c r="T1108" i="11"/>
  <c r="T1124" i="11"/>
  <c r="T1140" i="11"/>
  <c r="T1156" i="11"/>
  <c r="T1172" i="11"/>
  <c r="T1188" i="11"/>
  <c r="T1204" i="11"/>
  <c r="T1220" i="11"/>
  <c r="T1236" i="11"/>
  <c r="T1252" i="11"/>
  <c r="T1268" i="11"/>
  <c r="T1284" i="11"/>
  <c r="T1300" i="11"/>
  <c r="T1314" i="11"/>
  <c r="T1326" i="11"/>
  <c r="T1338" i="11"/>
  <c r="T1348" i="11"/>
  <c r="T1358" i="11"/>
  <c r="T1368" i="11"/>
  <c r="T1377" i="11"/>
  <c r="T1385" i="11"/>
  <c r="T1393" i="11"/>
  <c r="T1401" i="11"/>
  <c r="T1409" i="11"/>
  <c r="T1417" i="11"/>
  <c r="T1425" i="11"/>
  <c r="T1433" i="11"/>
  <c r="T1441" i="11"/>
  <c r="T1449" i="11"/>
  <c r="T1457" i="11"/>
  <c r="T1465" i="11"/>
  <c r="T1473" i="11"/>
  <c r="T1481" i="11"/>
  <c r="T1489" i="11"/>
  <c r="T1497" i="11"/>
  <c r="T1505" i="11"/>
  <c r="T1513" i="11"/>
  <c r="T1521" i="11"/>
  <c r="T1529" i="11"/>
  <c r="T1537" i="11"/>
  <c r="T1545" i="11"/>
  <c r="T1553" i="11"/>
  <c r="T1561" i="11"/>
  <c r="T1569" i="11"/>
  <c r="T1577" i="11"/>
  <c r="T1585" i="11"/>
  <c r="T1593" i="11"/>
  <c r="T1601" i="11"/>
  <c r="T1609" i="11"/>
  <c r="T1617" i="11"/>
  <c r="T1625" i="11"/>
  <c r="T1633" i="11"/>
  <c r="T1641" i="11"/>
  <c r="T1649" i="11"/>
  <c r="T1657" i="11"/>
  <c r="T1665" i="11"/>
  <c r="T1673" i="11"/>
  <c r="T1681" i="11"/>
  <c r="T1689" i="11"/>
  <c r="T1697" i="11"/>
  <c r="T1705" i="11"/>
  <c r="T1713" i="11"/>
  <c r="T1721" i="11"/>
  <c r="T123" i="11"/>
  <c r="T270" i="11"/>
  <c r="T430" i="11"/>
  <c r="T579" i="11"/>
  <c r="T665" i="11"/>
  <c r="T723" i="11"/>
  <c r="T764" i="11"/>
  <c r="T803" i="11"/>
  <c r="T833" i="11"/>
  <c r="T860" i="11"/>
  <c r="T889" i="11"/>
  <c r="T917" i="11"/>
  <c r="T941" i="11"/>
  <c r="T963" i="11"/>
  <c r="T985" i="11"/>
  <c r="T1005" i="11"/>
  <c r="T1024" i="11"/>
  <c r="T1042" i="11"/>
  <c r="T1060" i="11"/>
  <c r="T1078" i="11"/>
  <c r="T1094" i="11"/>
  <c r="T1110" i="11"/>
  <c r="T1126" i="11"/>
  <c r="T1142" i="11"/>
  <c r="T1158" i="11"/>
  <c r="T1174" i="11"/>
  <c r="T1190" i="11"/>
  <c r="T1206" i="11"/>
  <c r="T1222" i="11"/>
  <c r="T1238" i="11"/>
  <c r="T1254" i="11"/>
  <c r="T1270" i="11"/>
  <c r="T1286" i="11"/>
  <c r="T1302" i="11"/>
  <c r="T1315" i="11"/>
  <c r="T1329" i="11"/>
  <c r="T1339" i="11"/>
  <c r="T1350" i="11"/>
  <c r="T1360" i="11"/>
  <c r="T1369" i="11"/>
  <c r="T1378" i="11"/>
  <c r="T1386" i="11"/>
  <c r="T1394" i="11"/>
  <c r="T1402" i="11"/>
  <c r="T1410" i="11"/>
  <c r="T1418" i="11"/>
  <c r="T1426" i="11"/>
  <c r="T1434" i="11"/>
  <c r="T1442" i="11"/>
  <c r="T1450" i="11"/>
  <c r="T1458" i="11"/>
  <c r="T1466" i="11"/>
  <c r="T1474" i="11"/>
  <c r="T1482" i="11"/>
  <c r="T1490" i="11"/>
  <c r="T1498" i="11"/>
  <c r="T1506" i="11"/>
  <c r="T1514" i="11"/>
  <c r="T1522" i="11"/>
  <c r="T1530" i="11"/>
  <c r="T1538" i="11"/>
  <c r="T1546" i="11"/>
  <c r="T1554" i="11"/>
  <c r="T1562" i="11"/>
  <c r="T1570" i="11"/>
  <c r="T1578" i="11"/>
  <c r="T1586" i="11"/>
  <c r="T1594" i="11"/>
  <c r="T1602" i="11"/>
  <c r="T1610" i="11"/>
  <c r="T1618" i="11"/>
  <c r="T1626" i="11"/>
  <c r="T1634" i="11"/>
  <c r="T1642" i="11"/>
  <c r="T1650" i="11"/>
  <c r="T1658" i="11"/>
  <c r="T1666" i="11"/>
  <c r="T1674" i="11"/>
  <c r="T1682" i="11"/>
  <c r="T1690" i="11"/>
  <c r="T1698" i="11"/>
  <c r="T1706" i="11"/>
  <c r="T1714" i="11"/>
  <c r="T1722" i="11"/>
  <c r="T1730" i="11"/>
  <c r="T1738" i="11"/>
  <c r="T142" i="11"/>
  <c r="T293" i="11"/>
  <c r="T157" i="11"/>
  <c r="T725" i="11"/>
  <c r="T865" i="11"/>
  <c r="T968" i="11"/>
  <c r="T1045" i="11"/>
  <c r="T1113" i="11"/>
  <c r="T1161" i="11"/>
  <c r="T1201" i="11"/>
  <c r="T1243" i="11"/>
  <c r="T1289" i="11"/>
  <c r="T1323" i="11"/>
  <c r="T1353" i="11"/>
  <c r="T1379" i="11"/>
  <c r="T1399" i="11"/>
  <c r="T1420" i="11"/>
  <c r="T1443" i="11"/>
  <c r="T1463" i="11"/>
  <c r="T1484" i="11"/>
  <c r="T1507" i="11"/>
  <c r="T1524" i="11"/>
  <c r="T1540" i="11"/>
  <c r="T1556" i="11"/>
  <c r="T1572" i="11"/>
  <c r="T1588" i="11"/>
  <c r="T1604" i="11"/>
  <c r="T1620" i="11"/>
  <c r="T1636" i="11"/>
  <c r="T1652" i="11"/>
  <c r="T1668" i="11"/>
  <c r="T1684" i="11"/>
  <c r="T1700" i="11"/>
  <c r="T1716" i="11"/>
  <c r="T1731" i="11"/>
  <c r="T1741" i="11"/>
  <c r="T1751" i="11"/>
  <c r="T1760" i="11"/>
  <c r="T1769" i="11"/>
  <c r="T1777" i="11"/>
  <c r="T1785" i="11"/>
  <c r="T1793" i="11"/>
  <c r="T1801" i="11"/>
  <c r="T1809" i="11"/>
  <c r="T1817" i="11"/>
  <c r="T1825" i="11"/>
  <c r="T1833" i="11"/>
  <c r="T1841" i="11"/>
  <c r="T1849" i="11"/>
  <c r="T1857" i="11"/>
  <c r="T1865" i="11"/>
  <c r="T1873" i="11"/>
  <c r="T1881" i="11"/>
  <c r="T1889" i="11"/>
  <c r="T1897" i="11"/>
  <c r="T1905" i="11"/>
  <c r="T1913" i="11"/>
  <c r="T1921" i="11"/>
  <c r="T1929" i="11"/>
  <c r="T1937" i="11"/>
  <c r="T1945" i="11"/>
  <c r="T1953" i="11"/>
  <c r="T1961" i="11"/>
  <c r="T1969" i="11"/>
  <c r="T1977" i="11"/>
  <c r="T1985" i="11"/>
  <c r="T1993" i="11"/>
  <c r="T2001" i="11"/>
  <c r="T2009" i="11"/>
  <c r="T2017" i="11"/>
  <c r="T2025" i="11"/>
  <c r="T2033" i="11"/>
  <c r="T2041" i="11"/>
  <c r="T2049" i="11"/>
  <c r="T2057" i="11"/>
  <c r="T2065" i="11"/>
  <c r="T2073" i="11"/>
  <c r="T2081" i="11"/>
  <c r="T2089" i="11"/>
  <c r="T2097" i="11"/>
  <c r="T2105" i="11"/>
  <c r="T2113" i="11"/>
  <c r="T2121" i="11"/>
  <c r="T315" i="11"/>
  <c r="T732" i="11"/>
  <c r="T867" i="11"/>
  <c r="T970" i="11"/>
  <c r="T1048" i="11"/>
  <c r="T1115" i="11"/>
  <c r="T1163" i="11"/>
  <c r="T1209" i="11"/>
  <c r="T1249" i="11"/>
  <c r="T1291" i="11"/>
  <c r="T1330" i="11"/>
  <c r="T1356" i="11"/>
  <c r="T1380" i="11"/>
  <c r="T1403" i="11"/>
  <c r="T1423" i="11"/>
  <c r="T1444" i="11"/>
  <c r="T1467" i="11"/>
  <c r="T1487" i="11"/>
  <c r="T1508" i="11"/>
  <c r="T1527" i="11"/>
  <c r="T1543" i="11"/>
  <c r="T1559" i="11"/>
  <c r="T1575" i="11"/>
  <c r="T1591" i="11"/>
  <c r="T1607" i="11"/>
  <c r="T1623" i="11"/>
  <c r="T1639" i="11"/>
  <c r="T1655" i="11"/>
  <c r="T1671" i="11"/>
  <c r="T1687" i="11"/>
  <c r="T1703" i="11"/>
  <c r="T1719" i="11"/>
  <c r="T1732" i="11"/>
  <c r="T1743" i="11"/>
  <c r="T1752" i="11"/>
  <c r="T1761" i="11"/>
  <c r="T1770" i="11"/>
  <c r="T1778" i="11"/>
  <c r="T1786" i="11"/>
  <c r="T1794" i="11"/>
  <c r="T1802" i="11"/>
  <c r="T1810" i="11"/>
  <c r="T1818" i="11"/>
  <c r="T1826" i="11"/>
  <c r="T1834" i="11"/>
  <c r="T1842" i="11"/>
  <c r="T1850" i="11"/>
  <c r="T1858" i="11"/>
  <c r="T1866" i="11"/>
  <c r="T1874" i="11"/>
  <c r="T1882" i="11"/>
  <c r="T1890" i="11"/>
  <c r="T1898" i="11"/>
  <c r="T1906" i="11"/>
  <c r="T1914" i="11"/>
  <c r="T1922" i="11"/>
  <c r="T1930" i="11"/>
  <c r="T1938" i="11"/>
  <c r="T1946" i="11"/>
  <c r="T1954" i="11"/>
  <c r="T1962" i="11"/>
  <c r="T1970" i="11"/>
  <c r="T1978" i="11"/>
  <c r="T1986" i="11"/>
  <c r="T1994" i="11"/>
  <c r="T2002" i="11"/>
  <c r="T2010" i="11"/>
  <c r="T2018" i="11"/>
  <c r="T2026" i="11"/>
  <c r="T2034" i="11"/>
  <c r="T2042" i="11"/>
  <c r="T2050" i="11"/>
  <c r="T2058" i="11"/>
  <c r="T2066" i="11"/>
  <c r="T2074" i="11"/>
  <c r="T2082" i="11"/>
  <c r="T2090" i="11"/>
  <c r="T2098" i="11"/>
  <c r="T2106" i="11"/>
  <c r="T2114" i="11"/>
  <c r="T2122" i="11"/>
  <c r="T2130" i="11"/>
  <c r="T2138" i="11"/>
  <c r="T2146" i="11"/>
  <c r="T2154" i="11"/>
  <c r="T2162" i="11"/>
  <c r="T2170" i="11"/>
  <c r="T2178" i="11"/>
  <c r="T2186" i="11"/>
  <c r="T2194" i="11"/>
  <c r="T2202" i="11"/>
  <c r="T2210" i="11"/>
  <c r="T2218" i="11"/>
  <c r="T2226" i="11"/>
  <c r="T2234" i="11"/>
  <c r="T2242" i="11"/>
  <c r="T443" i="11"/>
  <c r="T771" i="11"/>
  <c r="T892" i="11"/>
  <c r="T988" i="11"/>
  <c r="T1064" i="11"/>
  <c r="T1129" i="11"/>
  <c r="T1169" i="11"/>
  <c r="T1211" i="11"/>
  <c r="T1257" i="11"/>
  <c r="T1297" i="11"/>
  <c r="T1331" i="11"/>
  <c r="T1361" i="11"/>
  <c r="T1383" i="11"/>
  <c r="T1404" i="11"/>
  <c r="T1427" i="11"/>
  <c r="T1447" i="11"/>
  <c r="T1468" i="11"/>
  <c r="T1491" i="11"/>
  <c r="T1511" i="11"/>
  <c r="T1528" i="11"/>
  <c r="T1544" i="11"/>
  <c r="T1560" i="11"/>
  <c r="T1576" i="11"/>
  <c r="T1592" i="11"/>
  <c r="T1608" i="11"/>
  <c r="T1624" i="11"/>
  <c r="T1640" i="11"/>
  <c r="T1656" i="11"/>
  <c r="T1672" i="11"/>
  <c r="T1688" i="11"/>
  <c r="T1704" i="11"/>
  <c r="T1720" i="11"/>
  <c r="T1733" i="11"/>
  <c r="T1744" i="11"/>
  <c r="T1753" i="11"/>
  <c r="T1762" i="11"/>
  <c r="T1771" i="11"/>
  <c r="T1779" i="11"/>
  <c r="T1787" i="11"/>
  <c r="T1795" i="11"/>
  <c r="T1803" i="11"/>
  <c r="T1811" i="11"/>
  <c r="T1819" i="11"/>
  <c r="T1827" i="11"/>
  <c r="T1835" i="11"/>
  <c r="T1843" i="11"/>
  <c r="T1851" i="11"/>
  <c r="T1859" i="11"/>
  <c r="T1867" i="11"/>
  <c r="T1875" i="11"/>
  <c r="T1883" i="11"/>
  <c r="T1891" i="11"/>
  <c r="T1899" i="11"/>
  <c r="T1907" i="11"/>
  <c r="T1915" i="11"/>
  <c r="T1923" i="11"/>
  <c r="T1931" i="11"/>
  <c r="T1939" i="11"/>
  <c r="T1947" i="11"/>
  <c r="T1955" i="11"/>
  <c r="T1963" i="11"/>
  <c r="T1971" i="11"/>
  <c r="T1979" i="11"/>
  <c r="T1987" i="11"/>
  <c r="T1995" i="11"/>
  <c r="T2003" i="11"/>
  <c r="T2011" i="11"/>
  <c r="T2019" i="11"/>
  <c r="T2027" i="11"/>
  <c r="T2035" i="11"/>
  <c r="T2043" i="11"/>
  <c r="T2051" i="11"/>
  <c r="T2059" i="11"/>
  <c r="T2067" i="11"/>
  <c r="T2075" i="11"/>
  <c r="T2083" i="11"/>
  <c r="T2091" i="11"/>
  <c r="T2099" i="11"/>
  <c r="T2107" i="11"/>
  <c r="T2115" i="11"/>
  <c r="T2123" i="11"/>
  <c r="T2131" i="11"/>
  <c r="T2139" i="11"/>
  <c r="T2147" i="11"/>
  <c r="T2155" i="11"/>
  <c r="T462" i="11"/>
  <c r="T773" i="11"/>
  <c r="T897" i="11"/>
  <c r="T992" i="11"/>
  <c r="T1066" i="11"/>
  <c r="T1131" i="11"/>
  <c r="T1177" i="11"/>
  <c r="T1217" i="11"/>
  <c r="T1259" i="11"/>
  <c r="T1305" i="11"/>
  <c r="T1336" i="11"/>
  <c r="T1362" i="11"/>
  <c r="T1387" i="11"/>
  <c r="T1407" i="11"/>
  <c r="T1428" i="11"/>
  <c r="T1451" i="11"/>
  <c r="T1471" i="11"/>
  <c r="T1492" i="11"/>
  <c r="T1515" i="11"/>
  <c r="T1531" i="11"/>
  <c r="T1547" i="11"/>
  <c r="T1563" i="11"/>
  <c r="T1579" i="11"/>
  <c r="T1595" i="11"/>
  <c r="T1611" i="11"/>
  <c r="T1627" i="11"/>
  <c r="T1643" i="11"/>
  <c r="T1659" i="11"/>
  <c r="T1675" i="11"/>
  <c r="T1691" i="11"/>
  <c r="T1707" i="11"/>
  <c r="T1723" i="11"/>
  <c r="T1735" i="11"/>
  <c r="T1745" i="11"/>
  <c r="T1754" i="11"/>
  <c r="T1763" i="11"/>
  <c r="T1772" i="11"/>
  <c r="T1780" i="11"/>
  <c r="T1788" i="11"/>
  <c r="T1796" i="11"/>
  <c r="T1804" i="11"/>
  <c r="T1812" i="11"/>
  <c r="T1820" i="11"/>
  <c r="T1828" i="11"/>
  <c r="T1836" i="11"/>
  <c r="T1844" i="11"/>
  <c r="T1852" i="11"/>
  <c r="T1860" i="11"/>
  <c r="T1868" i="11"/>
  <c r="T1876" i="11"/>
  <c r="T1884" i="11"/>
  <c r="T1892" i="11"/>
  <c r="T1900" i="11"/>
  <c r="T1908" i="11"/>
  <c r="T1916" i="11"/>
  <c r="T1924" i="11"/>
  <c r="T1932" i="11"/>
  <c r="T1940" i="11"/>
  <c r="T1948" i="11"/>
  <c r="T1956" i="11"/>
  <c r="T1964" i="11"/>
  <c r="T1972" i="11"/>
  <c r="T1980" i="11"/>
  <c r="T1988" i="11"/>
  <c r="T1996" i="11"/>
  <c r="T2004" i="11"/>
  <c r="T2012" i="11"/>
  <c r="T2020" i="11"/>
  <c r="T2028" i="11"/>
  <c r="T2036" i="11"/>
  <c r="T2044" i="11"/>
  <c r="T2052" i="11"/>
  <c r="T2060" i="11"/>
  <c r="T2068" i="11"/>
  <c r="T2076" i="11"/>
  <c r="T2084" i="11"/>
  <c r="T2092" i="11"/>
  <c r="T2100" i="11"/>
  <c r="T2108" i="11"/>
  <c r="T2116" i="11"/>
  <c r="T2124" i="11"/>
  <c r="T2132" i="11"/>
  <c r="T2140" i="11"/>
  <c r="T2148" i="11"/>
  <c r="T595" i="11"/>
  <c r="T808" i="11"/>
  <c r="T921" i="11"/>
  <c r="T1009" i="11"/>
  <c r="T1081" i="11"/>
  <c r="T1137" i="11"/>
  <c r="T1179" i="11"/>
  <c r="T1225" i="11"/>
  <c r="T1265" i="11"/>
  <c r="T1306" i="11"/>
  <c r="T1340" i="11"/>
  <c r="T1365" i="11"/>
  <c r="T1388" i="11"/>
  <c r="T1411" i="11"/>
  <c r="T1431" i="11"/>
  <c r="T1452" i="11"/>
  <c r="T1475" i="11"/>
  <c r="T1495" i="11"/>
  <c r="T1516" i="11"/>
  <c r="T1532" i="11"/>
  <c r="T1548" i="11"/>
  <c r="T1564" i="11"/>
  <c r="T1580" i="11"/>
  <c r="T1596" i="11"/>
  <c r="T1612" i="11"/>
  <c r="T1628" i="11"/>
  <c r="T1644" i="11"/>
  <c r="T1660" i="11"/>
  <c r="T1676" i="11"/>
  <c r="T1692" i="11"/>
  <c r="T1708" i="11"/>
  <c r="T1724" i="11"/>
  <c r="T1736" i="11"/>
  <c r="T1746" i="11"/>
  <c r="T1755" i="11"/>
  <c r="T1764" i="11"/>
  <c r="T1773" i="11"/>
  <c r="T1781" i="11"/>
  <c r="T1789" i="11"/>
  <c r="T1797" i="11"/>
  <c r="T1805" i="11"/>
  <c r="T1813" i="11"/>
  <c r="T1821" i="11"/>
  <c r="T1829" i="11"/>
  <c r="T1837" i="11"/>
  <c r="T1845" i="11"/>
  <c r="T1853" i="11"/>
  <c r="T1861" i="11"/>
  <c r="T1869" i="11"/>
  <c r="T1877" i="11"/>
  <c r="T1885" i="11"/>
  <c r="T1893" i="11"/>
  <c r="T1901" i="11"/>
  <c r="T1909" i="11"/>
  <c r="T1917" i="11"/>
  <c r="T1925" i="11"/>
  <c r="T1933" i="11"/>
  <c r="T1941" i="11"/>
  <c r="T1949" i="11"/>
  <c r="T1957" i="11"/>
  <c r="T1965" i="11"/>
  <c r="T1973" i="11"/>
  <c r="T1981" i="11"/>
  <c r="T1989" i="11"/>
  <c r="T1997" i="11"/>
  <c r="T2005" i="11"/>
  <c r="T2013" i="11"/>
  <c r="T2021" i="11"/>
  <c r="T2029" i="11"/>
  <c r="T2037" i="11"/>
  <c r="T2045" i="11"/>
  <c r="T2053" i="11"/>
  <c r="T2061" i="11"/>
  <c r="T2069" i="11"/>
  <c r="T2077" i="11"/>
  <c r="T2085" i="11"/>
  <c r="T2093" i="11"/>
  <c r="T2101" i="11"/>
  <c r="T602" i="11"/>
  <c r="T811" i="11"/>
  <c r="T924" i="11"/>
  <c r="T1011" i="11"/>
  <c r="T1083" i="11"/>
  <c r="T1145" i="11"/>
  <c r="T1185" i="11"/>
  <c r="T1227" i="11"/>
  <c r="T1273" i="11"/>
  <c r="T1310" i="11"/>
  <c r="T1342" i="11"/>
  <c r="T1370" i="11"/>
  <c r="T1391" i="11"/>
  <c r="T1412" i="11"/>
  <c r="T1435" i="11"/>
  <c r="T1455" i="11"/>
  <c r="T1476" i="11"/>
  <c r="T1499" i="11"/>
  <c r="T1519" i="11"/>
  <c r="T1535" i="11"/>
  <c r="T1551" i="11"/>
  <c r="T1567" i="11"/>
  <c r="T1583" i="11"/>
  <c r="T1599" i="11"/>
  <c r="T1615" i="11"/>
  <c r="T1631" i="11"/>
  <c r="T1647" i="11"/>
  <c r="T1663" i="11"/>
  <c r="T1679" i="11"/>
  <c r="T1695" i="11"/>
  <c r="T1711" i="11"/>
  <c r="T1727" i="11"/>
  <c r="T1737" i="11"/>
  <c r="T1747" i="11"/>
  <c r="T1756" i="11"/>
  <c r="T1765" i="11"/>
  <c r="T1774" i="11"/>
  <c r="T1782" i="11"/>
  <c r="T1790" i="11"/>
  <c r="T1798" i="11"/>
  <c r="T1806" i="11"/>
  <c r="T1814" i="11"/>
  <c r="T1822" i="11"/>
  <c r="T1830" i="11"/>
  <c r="T1838" i="11"/>
  <c r="T1846" i="11"/>
  <c r="T1854" i="11"/>
  <c r="T1862" i="11"/>
  <c r="T1870" i="11"/>
  <c r="T1878" i="11"/>
  <c r="T1886" i="11"/>
  <c r="T1894" i="11"/>
  <c r="T1902" i="11"/>
  <c r="T1910" i="11"/>
  <c r="T1918" i="11"/>
  <c r="T1926" i="11"/>
  <c r="T1934" i="11"/>
  <c r="T1942" i="11"/>
  <c r="T1950" i="11"/>
  <c r="T1958" i="11"/>
  <c r="T1966" i="11"/>
  <c r="T1974" i="11"/>
  <c r="T1982" i="11"/>
  <c r="T1990" i="11"/>
  <c r="T1998" i="11"/>
  <c r="T2006" i="11"/>
  <c r="T2014" i="11"/>
  <c r="T2022" i="11"/>
  <c r="T2030" i="11"/>
  <c r="T2038" i="11"/>
  <c r="T2046" i="11"/>
  <c r="T2054" i="11"/>
  <c r="T2062" i="11"/>
  <c r="T2070" i="11"/>
  <c r="T2078" i="11"/>
  <c r="T2086" i="11"/>
  <c r="T2094" i="11"/>
  <c r="T2102" i="11"/>
  <c r="T2110" i="11"/>
  <c r="T2118" i="11"/>
  <c r="T2126" i="11"/>
  <c r="T2134" i="11"/>
  <c r="T2142" i="11"/>
  <c r="T2150" i="11"/>
  <c r="T2158" i="11"/>
  <c r="T2166" i="11"/>
  <c r="T2174" i="11"/>
  <c r="T2182" i="11"/>
  <c r="T2190" i="11"/>
  <c r="T2198" i="11"/>
  <c r="T2206" i="11"/>
  <c r="T2214" i="11"/>
  <c r="T2222" i="11"/>
  <c r="T2230" i="11"/>
  <c r="T2238" i="11"/>
  <c r="T2246" i="11"/>
  <c r="T2254" i="11"/>
  <c r="T2262" i="11"/>
  <c r="T2270" i="11"/>
  <c r="T674" i="11"/>
  <c r="T835" i="11"/>
  <c r="T946" i="11"/>
  <c r="T1027" i="11"/>
  <c r="T1097" i="11"/>
  <c r="T1147" i="11"/>
  <c r="T1193" i="11"/>
  <c r="T1233" i="11"/>
  <c r="T1275" i="11"/>
  <c r="T1316" i="11"/>
  <c r="T1346" i="11"/>
  <c r="T1371" i="11"/>
  <c r="T1395" i="11"/>
  <c r="T1415" i="11"/>
  <c r="T1436" i="11"/>
  <c r="T1459" i="11"/>
  <c r="T1479" i="11"/>
  <c r="T1500" i="11"/>
  <c r="T1520" i="11"/>
  <c r="T1536" i="11"/>
  <c r="T1552" i="11"/>
  <c r="T1568" i="11"/>
  <c r="T1584" i="11"/>
  <c r="T1600" i="11"/>
  <c r="T1616" i="11"/>
  <c r="T1632" i="11"/>
  <c r="T1648" i="11"/>
  <c r="T1664" i="11"/>
  <c r="T1680" i="11"/>
  <c r="T1696" i="11"/>
  <c r="T1712" i="11"/>
  <c r="T1728" i="11"/>
  <c r="T1739" i="11"/>
  <c r="T1748" i="11"/>
  <c r="T1757" i="11"/>
  <c r="T1767" i="11"/>
  <c r="T1775" i="11"/>
  <c r="T1783" i="11"/>
  <c r="T1791" i="11"/>
  <c r="T1799" i="11"/>
  <c r="T1807" i="11"/>
  <c r="T1815" i="11"/>
  <c r="T1823" i="11"/>
  <c r="T1831" i="11"/>
  <c r="T1839" i="11"/>
  <c r="T1847" i="11"/>
  <c r="T1855" i="11"/>
  <c r="T1863" i="11"/>
  <c r="T1871" i="11"/>
  <c r="T1879" i="11"/>
  <c r="T1887" i="11"/>
  <c r="T1895" i="11"/>
  <c r="T1903" i="11"/>
  <c r="T1911" i="11"/>
  <c r="T1919" i="11"/>
  <c r="T1927" i="11"/>
  <c r="T1935" i="11"/>
  <c r="T1943" i="11"/>
  <c r="T1951" i="11"/>
  <c r="T1959" i="11"/>
  <c r="T1967" i="11"/>
  <c r="T1975" i="11"/>
  <c r="T1983" i="11"/>
  <c r="T1991" i="11"/>
  <c r="T1999" i="11"/>
  <c r="T2007" i="11"/>
  <c r="T2015" i="11"/>
  <c r="T2023" i="11"/>
  <c r="T2031" i="11"/>
  <c r="T2039" i="11"/>
  <c r="T2047" i="11"/>
  <c r="T2055" i="11"/>
  <c r="T2063" i="11"/>
  <c r="T2071" i="11"/>
  <c r="T2079" i="11"/>
  <c r="T2087" i="11"/>
  <c r="T2095" i="11"/>
  <c r="T683" i="11"/>
  <c r="T1281" i="11"/>
  <c r="T1483" i="11"/>
  <c r="T1619" i="11"/>
  <c r="T1740" i="11"/>
  <c r="T1808" i="11"/>
  <c r="T1872" i="11"/>
  <c r="T1936" i="11"/>
  <c r="T2000" i="11"/>
  <c r="T2064" i="11"/>
  <c r="T2111" i="11"/>
  <c r="T2129" i="11"/>
  <c r="T2145" i="11"/>
  <c r="T2160" i="11"/>
  <c r="T2171" i="11"/>
  <c r="T2181" i="11"/>
  <c r="T2192" i="11"/>
  <c r="T2203" i="11"/>
  <c r="T2213" i="11"/>
  <c r="T2224" i="11"/>
  <c r="T2235" i="11"/>
  <c r="T2245" i="11"/>
  <c r="T2255" i="11"/>
  <c r="T2264" i="11"/>
  <c r="T2273" i="11"/>
  <c r="T2281" i="11"/>
  <c r="T2289" i="11"/>
  <c r="T2297" i="11"/>
  <c r="T2305" i="11"/>
  <c r="T2313" i="11"/>
  <c r="T2321" i="11"/>
  <c r="T2329" i="11"/>
  <c r="T2337" i="11"/>
  <c r="T2345" i="11"/>
  <c r="T2353" i="11"/>
  <c r="T2361" i="11"/>
  <c r="T2369" i="11"/>
  <c r="T2377" i="11"/>
  <c r="T2385" i="11"/>
  <c r="T2393" i="11"/>
  <c r="T2401" i="11"/>
  <c r="T2409" i="11"/>
  <c r="T2417" i="11"/>
  <c r="T2425" i="11"/>
  <c r="T2433" i="11"/>
  <c r="T2441" i="11"/>
  <c r="T2449" i="11"/>
  <c r="T2457" i="11"/>
  <c r="T2465" i="11"/>
  <c r="T2473" i="11"/>
  <c r="T2481" i="11"/>
  <c r="T2489" i="11"/>
  <c r="T2497" i="11"/>
  <c r="T2505" i="11"/>
  <c r="T2513" i="11"/>
  <c r="T2521" i="11"/>
  <c r="T2529" i="11"/>
  <c r="T2537" i="11"/>
  <c r="T2545" i="11"/>
  <c r="T2553" i="11"/>
  <c r="T2561" i="11"/>
  <c r="T2569" i="11"/>
  <c r="T2577" i="11"/>
  <c r="T2585" i="11"/>
  <c r="T2593" i="11"/>
  <c r="T2601" i="11"/>
  <c r="T2609" i="11"/>
  <c r="T2617" i="11"/>
  <c r="T2625" i="11"/>
  <c r="T2633" i="11"/>
  <c r="T2641" i="11"/>
  <c r="T2649" i="11"/>
  <c r="T2657" i="11"/>
  <c r="T2665" i="11"/>
  <c r="T2673" i="11"/>
  <c r="T2681" i="11"/>
  <c r="T2689" i="11"/>
  <c r="T2697" i="11"/>
  <c r="T2705" i="11"/>
  <c r="T2713" i="11"/>
  <c r="T2721" i="11"/>
  <c r="T2729" i="11"/>
  <c r="T2737" i="11"/>
  <c r="T2745" i="11"/>
  <c r="T2753" i="11"/>
  <c r="T2761" i="11"/>
  <c r="T2769" i="11"/>
  <c r="T2777" i="11"/>
  <c r="T2785" i="11"/>
  <c r="T2793" i="11"/>
  <c r="T2801" i="11"/>
  <c r="T2809" i="11"/>
  <c r="T2817" i="11"/>
  <c r="T2825" i="11"/>
  <c r="T840" i="11"/>
  <c r="T1318" i="11"/>
  <c r="T1503" i="11"/>
  <c r="T1635" i="11"/>
  <c r="T1749" i="11"/>
  <c r="T1816" i="11"/>
  <c r="T1880" i="11"/>
  <c r="T1944" i="11"/>
  <c r="T2008" i="11"/>
  <c r="T2072" i="11"/>
  <c r="T2112" i="11"/>
  <c r="T2133" i="11"/>
  <c r="T2149" i="11"/>
  <c r="T2161" i="11"/>
  <c r="T2172" i="11"/>
  <c r="T2183" i="11"/>
  <c r="T2193" i="11"/>
  <c r="T2204" i="11"/>
  <c r="T2215" i="11"/>
  <c r="T2225" i="11"/>
  <c r="T2236" i="11"/>
  <c r="T2247" i="11"/>
  <c r="T2256" i="11"/>
  <c r="T2265" i="11"/>
  <c r="T2274" i="11"/>
  <c r="T2282" i="11"/>
  <c r="T2290" i="11"/>
  <c r="T2298" i="11"/>
  <c r="T2306" i="11"/>
  <c r="T2314" i="11"/>
  <c r="T2322" i="11"/>
  <c r="T2330" i="11"/>
  <c r="T2338" i="11"/>
  <c r="T2346" i="11"/>
  <c r="T2354" i="11"/>
  <c r="T2362" i="11"/>
  <c r="T2370" i="11"/>
  <c r="T2378" i="11"/>
  <c r="T2386" i="11"/>
  <c r="T2394" i="11"/>
  <c r="T2402" i="11"/>
  <c r="T2410" i="11"/>
  <c r="T2418" i="11"/>
  <c r="T2426" i="11"/>
  <c r="T2434" i="11"/>
  <c r="T2442" i="11"/>
  <c r="T2450" i="11"/>
  <c r="T2458" i="11"/>
  <c r="T2466" i="11"/>
  <c r="T2474" i="11"/>
  <c r="T2482" i="11"/>
  <c r="T2490" i="11"/>
  <c r="T2498" i="11"/>
  <c r="T2506" i="11"/>
  <c r="T2514" i="11"/>
  <c r="T2522" i="11"/>
  <c r="T2530" i="11"/>
  <c r="T2538" i="11"/>
  <c r="T2546" i="11"/>
  <c r="T2554" i="11"/>
  <c r="T2562" i="11"/>
  <c r="T2570" i="11"/>
  <c r="T2578" i="11"/>
  <c r="T2586" i="11"/>
  <c r="T2594" i="11"/>
  <c r="T2602" i="11"/>
  <c r="T2610" i="11"/>
  <c r="T2618" i="11"/>
  <c r="T2626" i="11"/>
  <c r="T2634" i="11"/>
  <c r="T2642" i="11"/>
  <c r="T2650" i="11"/>
  <c r="T2658" i="11"/>
  <c r="T2666" i="11"/>
  <c r="T2674" i="11"/>
  <c r="T2682" i="11"/>
  <c r="T2690" i="11"/>
  <c r="T2698" i="11"/>
  <c r="T2706" i="11"/>
  <c r="T2714" i="11"/>
  <c r="T2722" i="11"/>
  <c r="T2730" i="11"/>
  <c r="T2738" i="11"/>
  <c r="T2746" i="11"/>
  <c r="T2754" i="11"/>
  <c r="T2762" i="11"/>
  <c r="T2770" i="11"/>
  <c r="T2778" i="11"/>
  <c r="T2786" i="11"/>
  <c r="T2794" i="11"/>
  <c r="T2802" i="11"/>
  <c r="T2810" i="11"/>
  <c r="T2818" i="11"/>
  <c r="T2826" i="11"/>
  <c r="T2834" i="11"/>
  <c r="T948" i="11"/>
  <c r="T1352" i="11"/>
  <c r="T1523" i="11"/>
  <c r="T1651" i="11"/>
  <c r="T1759" i="11"/>
  <c r="T1824" i="11"/>
  <c r="T1888" i="11"/>
  <c r="T1952" i="11"/>
  <c r="T2016" i="11"/>
  <c r="T2080" i="11"/>
  <c r="T2117" i="11"/>
  <c r="T2135" i="11"/>
  <c r="T2151" i="11"/>
  <c r="T2163" i="11"/>
  <c r="T2173" i="11"/>
  <c r="T2184" i="11"/>
  <c r="T2195" i="11"/>
  <c r="T2205" i="11"/>
  <c r="T2216" i="11"/>
  <c r="T2227" i="11"/>
  <c r="T2237" i="11"/>
  <c r="T2248" i="11"/>
  <c r="T2257" i="11"/>
  <c r="T2266" i="11"/>
  <c r="T2275" i="11"/>
  <c r="T2283" i="11"/>
  <c r="T2291" i="11"/>
  <c r="T2299" i="11"/>
  <c r="T2307" i="11"/>
  <c r="T2315" i="11"/>
  <c r="T2323" i="11"/>
  <c r="T2331" i="11"/>
  <c r="T2339" i="11"/>
  <c r="T2347" i="11"/>
  <c r="T2355" i="11"/>
  <c r="T2363" i="11"/>
  <c r="T2371" i="11"/>
  <c r="T2379" i="11"/>
  <c r="T2387" i="11"/>
  <c r="T2395" i="11"/>
  <c r="T2403" i="11"/>
  <c r="T2411" i="11"/>
  <c r="T2419" i="11"/>
  <c r="T2427" i="11"/>
  <c r="T2435" i="11"/>
  <c r="T2443" i="11"/>
  <c r="T2451" i="11"/>
  <c r="T2459" i="11"/>
  <c r="T2467" i="11"/>
  <c r="T2475" i="11"/>
  <c r="T2483" i="11"/>
  <c r="T2491" i="11"/>
  <c r="T2499" i="11"/>
  <c r="T2507" i="11"/>
  <c r="T2515" i="11"/>
  <c r="T2523" i="11"/>
  <c r="T2531" i="11"/>
  <c r="T2539" i="11"/>
  <c r="T2547" i="11"/>
  <c r="T2555" i="11"/>
  <c r="T2563" i="11"/>
  <c r="T2571" i="11"/>
  <c r="T2579" i="11"/>
  <c r="T2587" i="11"/>
  <c r="T2595" i="11"/>
  <c r="T2603" i="11"/>
  <c r="T2611" i="11"/>
  <c r="T2619" i="11"/>
  <c r="T2627" i="11"/>
  <c r="T2635" i="11"/>
  <c r="T2643" i="11"/>
  <c r="T2651" i="11"/>
  <c r="T2659" i="11"/>
  <c r="T2667" i="11"/>
  <c r="T2675" i="11"/>
  <c r="T2683" i="11"/>
  <c r="T2691" i="11"/>
  <c r="T2699" i="11"/>
  <c r="T2707" i="11"/>
  <c r="T2715" i="11"/>
  <c r="T2723" i="11"/>
  <c r="T2731" i="11"/>
  <c r="T2739" i="11"/>
  <c r="T2747" i="11"/>
  <c r="T2755" i="11"/>
  <c r="T2763" i="11"/>
  <c r="T2771" i="11"/>
  <c r="T1029" i="11"/>
  <c r="T1374" i="11"/>
  <c r="T1539" i="11"/>
  <c r="T1667" i="11"/>
  <c r="T1768" i="11"/>
  <c r="T1832" i="11"/>
  <c r="T1896" i="11"/>
  <c r="T1960" i="11"/>
  <c r="T2024" i="11"/>
  <c r="T2088" i="11"/>
  <c r="T2119" i="11"/>
  <c r="T2136" i="11"/>
  <c r="T2152" i="11"/>
  <c r="T2164" i="11"/>
  <c r="T2175" i="11"/>
  <c r="T2185" i="11"/>
  <c r="T2196" i="11"/>
  <c r="T2207" i="11"/>
  <c r="T2217" i="11"/>
  <c r="T2228" i="11"/>
  <c r="T2239" i="11"/>
  <c r="T2249" i="11"/>
  <c r="T2258" i="11"/>
  <c r="T2267" i="11"/>
  <c r="T2276" i="11"/>
  <c r="T2284" i="11"/>
  <c r="T2292" i="11"/>
  <c r="T2300" i="11"/>
  <c r="T2308" i="11"/>
  <c r="T2316" i="11"/>
  <c r="T2324" i="11"/>
  <c r="T2332" i="11"/>
  <c r="T2340" i="11"/>
  <c r="T2348" i="11"/>
  <c r="T2356" i="11"/>
  <c r="T2364" i="11"/>
  <c r="T2372" i="11"/>
  <c r="T2380" i="11"/>
  <c r="T2388" i="11"/>
  <c r="T2396" i="11"/>
  <c r="T2404" i="11"/>
  <c r="T2412" i="11"/>
  <c r="T2420" i="11"/>
  <c r="T2428" i="11"/>
  <c r="T2436" i="11"/>
  <c r="T2444" i="11"/>
  <c r="T2452" i="11"/>
  <c r="T2460" i="11"/>
  <c r="T2468" i="11"/>
  <c r="T2476" i="11"/>
  <c r="T2484" i="11"/>
  <c r="T2492" i="11"/>
  <c r="T2500" i="11"/>
  <c r="T2508" i="11"/>
  <c r="T2516" i="11"/>
  <c r="T2524" i="11"/>
  <c r="T2532" i="11"/>
  <c r="T2540" i="11"/>
  <c r="T2548" i="11"/>
  <c r="T2556" i="11"/>
  <c r="T2564" i="11"/>
  <c r="T2572" i="11"/>
  <c r="T2580" i="11"/>
  <c r="T2588" i="11"/>
  <c r="T2596" i="11"/>
  <c r="T2604" i="11"/>
  <c r="T2612" i="11"/>
  <c r="T2620" i="11"/>
  <c r="T2628" i="11"/>
  <c r="T2636" i="11"/>
  <c r="T2644" i="11"/>
  <c r="T2652" i="11"/>
  <c r="T2660" i="11"/>
  <c r="T2668" i="11"/>
  <c r="T2676" i="11"/>
  <c r="T2684" i="11"/>
  <c r="T2692" i="11"/>
  <c r="T2700" i="11"/>
  <c r="T2708" i="11"/>
  <c r="T2716" i="11"/>
  <c r="T2724" i="11"/>
  <c r="T2732" i="11"/>
  <c r="T2740" i="11"/>
  <c r="T2748" i="11"/>
  <c r="T2756" i="11"/>
  <c r="T1099" i="11"/>
  <c r="T1396" i="11"/>
  <c r="T1555" i="11"/>
  <c r="T1683" i="11"/>
  <c r="T1776" i="11"/>
  <c r="T1840" i="11"/>
  <c r="T1904" i="11"/>
  <c r="T1968" i="11"/>
  <c r="T2032" i="11"/>
  <c r="T2096" i="11"/>
  <c r="T2120" i="11"/>
  <c r="T2137" i="11"/>
  <c r="T2153" i="11"/>
  <c r="T2165" i="11"/>
  <c r="T2176" i="11"/>
  <c r="T2187" i="11"/>
  <c r="T2197" i="11"/>
  <c r="T2208" i="11"/>
  <c r="T2219" i="11"/>
  <c r="T2229" i="11"/>
  <c r="T2240" i="11"/>
  <c r="T2250" i="11"/>
  <c r="T2259" i="11"/>
  <c r="T2268" i="11"/>
  <c r="T2277" i="11"/>
  <c r="T2285" i="11"/>
  <c r="T2293" i="11"/>
  <c r="T2301" i="11"/>
  <c r="T2309" i="11"/>
  <c r="T2317" i="11"/>
  <c r="T2325" i="11"/>
  <c r="T2333" i="11"/>
  <c r="T2341" i="11"/>
  <c r="T2349" i="11"/>
  <c r="T2357" i="11"/>
  <c r="T2365" i="11"/>
  <c r="T2373" i="11"/>
  <c r="T2381" i="11"/>
  <c r="T2389" i="11"/>
  <c r="T2397" i="11"/>
  <c r="T2405" i="11"/>
  <c r="T2413" i="11"/>
  <c r="T2421" i="11"/>
  <c r="T2429" i="11"/>
  <c r="T2437" i="11"/>
  <c r="T2445" i="11"/>
  <c r="T2453" i="11"/>
  <c r="T2461" i="11"/>
  <c r="T2469" i="11"/>
  <c r="T2477" i="11"/>
  <c r="T2485" i="11"/>
  <c r="T2493" i="11"/>
  <c r="T2501" i="11"/>
  <c r="T2509" i="11"/>
  <c r="T2517" i="11"/>
  <c r="T2525" i="11"/>
  <c r="T2533" i="11"/>
  <c r="T2541" i="11"/>
  <c r="T2549" i="11"/>
  <c r="T2557" i="11"/>
  <c r="T2565" i="11"/>
  <c r="T2573" i="11"/>
  <c r="T2581" i="11"/>
  <c r="T2589" i="11"/>
  <c r="T2597" i="11"/>
  <c r="T2605" i="11"/>
  <c r="T2613" i="11"/>
  <c r="T2621" i="11"/>
  <c r="T2629" i="11"/>
  <c r="T2637" i="11"/>
  <c r="T2645" i="11"/>
  <c r="T2653" i="11"/>
  <c r="T2661" i="11"/>
  <c r="T2669" i="11"/>
  <c r="T2677" i="11"/>
  <c r="T2685" i="11"/>
  <c r="T2693" i="11"/>
  <c r="T2701" i="11"/>
  <c r="T2709" i="11"/>
  <c r="T2717" i="11"/>
  <c r="T2725" i="11"/>
  <c r="T1153" i="11"/>
  <c r="T1419" i="11"/>
  <c r="T1571" i="11"/>
  <c r="T1699" i="11"/>
  <c r="T1784" i="11"/>
  <c r="T1848" i="11"/>
  <c r="T1912" i="11"/>
  <c r="T1976" i="11"/>
  <c r="T2040" i="11"/>
  <c r="T2103" i="11"/>
  <c r="T2125" i="11"/>
  <c r="T2141" i="11"/>
  <c r="T2156" i="11"/>
  <c r="T2167" i="11"/>
  <c r="T2177" i="11"/>
  <c r="T2188" i="11"/>
  <c r="T2199" i="11"/>
  <c r="T2209" i="11"/>
  <c r="T2220" i="11"/>
  <c r="T2231" i="11"/>
  <c r="T2241" i="11"/>
  <c r="T2251" i="11"/>
  <c r="T2260" i="11"/>
  <c r="T2269" i="11"/>
  <c r="T2278" i="11"/>
  <c r="T2286" i="11"/>
  <c r="T2294" i="11"/>
  <c r="T2302" i="11"/>
  <c r="T2310" i="11"/>
  <c r="T2318" i="11"/>
  <c r="T2326" i="11"/>
  <c r="T2334" i="11"/>
  <c r="T2342" i="11"/>
  <c r="T2350" i="11"/>
  <c r="T2358" i="11"/>
  <c r="T2366" i="11"/>
  <c r="T2374" i="11"/>
  <c r="T2382" i="11"/>
  <c r="T2390" i="11"/>
  <c r="T2398" i="11"/>
  <c r="T2406" i="11"/>
  <c r="T2414" i="11"/>
  <c r="T2422" i="11"/>
  <c r="T2430" i="11"/>
  <c r="T2438" i="11"/>
  <c r="T2446" i="11"/>
  <c r="T2454" i="11"/>
  <c r="T2462" i="11"/>
  <c r="T2470" i="11"/>
  <c r="T2478" i="11"/>
  <c r="T2486" i="11"/>
  <c r="T2494" i="11"/>
  <c r="T2502" i="11"/>
  <c r="T2510" i="11"/>
  <c r="T2518" i="11"/>
  <c r="T2526" i="11"/>
  <c r="T2534" i="11"/>
  <c r="T2542" i="11"/>
  <c r="T2550" i="11"/>
  <c r="T2558" i="11"/>
  <c r="T2566" i="11"/>
  <c r="T2574" i="11"/>
  <c r="T2582" i="11"/>
  <c r="T2590" i="11"/>
  <c r="T2598" i="11"/>
  <c r="T2606" i="11"/>
  <c r="T2614" i="11"/>
  <c r="T2622" i="11"/>
  <c r="T2630" i="11"/>
  <c r="T2638" i="11"/>
  <c r="T2646" i="11"/>
  <c r="T2654" i="11"/>
  <c r="T2662" i="11"/>
  <c r="T2670" i="11"/>
  <c r="T2678" i="11"/>
  <c r="T2686" i="11"/>
  <c r="T2694" i="11"/>
  <c r="T2702" i="11"/>
  <c r="T2710" i="11"/>
  <c r="T2718" i="11"/>
  <c r="T2726" i="11"/>
  <c r="T2734" i="11"/>
  <c r="T2742" i="11"/>
  <c r="T2750" i="11"/>
  <c r="T2758" i="11"/>
  <c r="T2766" i="11"/>
  <c r="T2774" i="11"/>
  <c r="T2782" i="11"/>
  <c r="T2790" i="11"/>
  <c r="T2798" i="11"/>
  <c r="T2806" i="11"/>
  <c r="T2814" i="11"/>
  <c r="T2822" i="11"/>
  <c r="T2830" i="11"/>
  <c r="T2838" i="11"/>
  <c r="T2846" i="11"/>
  <c r="T2854" i="11"/>
  <c r="T2862" i="11"/>
  <c r="T2870" i="11"/>
  <c r="T1195" i="11"/>
  <c r="T1439" i="11"/>
  <c r="T1587" i="11"/>
  <c r="T1715" i="11"/>
  <c r="T1792" i="11"/>
  <c r="T1856" i="11"/>
  <c r="T1920" i="11"/>
  <c r="T1984" i="11"/>
  <c r="T2048" i="11"/>
  <c r="T2104" i="11"/>
  <c r="T2127" i="11"/>
  <c r="T2143" i="11"/>
  <c r="T2157" i="11"/>
  <c r="T2168" i="11"/>
  <c r="T2179" i="11"/>
  <c r="T2189" i="11"/>
  <c r="T2200" i="11"/>
  <c r="T2211" i="11"/>
  <c r="T2221" i="11"/>
  <c r="T2232" i="11"/>
  <c r="T2243" i="11"/>
  <c r="T2252" i="11"/>
  <c r="T2261" i="11"/>
  <c r="T2271" i="11"/>
  <c r="T2279" i="11"/>
  <c r="T2287" i="11"/>
  <c r="T2295" i="11"/>
  <c r="T2303" i="11"/>
  <c r="T2311" i="11"/>
  <c r="T2319" i="11"/>
  <c r="T2327" i="11"/>
  <c r="T2335" i="11"/>
  <c r="T2343" i="11"/>
  <c r="T2351" i="11"/>
  <c r="T2359" i="11"/>
  <c r="T2367" i="11"/>
  <c r="T2375" i="11"/>
  <c r="T2383" i="11"/>
  <c r="T2391" i="11"/>
  <c r="T2399" i="11"/>
  <c r="T2407" i="11"/>
  <c r="T2415" i="11"/>
  <c r="T2423" i="11"/>
  <c r="T2431" i="11"/>
  <c r="T2439" i="11"/>
  <c r="T2447" i="11"/>
  <c r="T2455" i="11"/>
  <c r="T2463" i="11"/>
  <c r="T2471" i="11"/>
  <c r="T2479" i="11"/>
  <c r="T2487" i="11"/>
  <c r="T2495" i="11"/>
  <c r="T2503" i="11"/>
  <c r="T2511" i="11"/>
  <c r="T2519" i="11"/>
  <c r="T2527" i="11"/>
  <c r="T2535" i="11"/>
  <c r="T2543" i="11"/>
  <c r="T2551" i="11"/>
  <c r="T2559" i="11"/>
  <c r="T2567" i="11"/>
  <c r="T2575" i="11"/>
  <c r="T2583" i="11"/>
  <c r="T2591" i="11"/>
  <c r="T2599" i="11"/>
  <c r="T2607" i="11"/>
  <c r="T2615" i="11"/>
  <c r="T2623" i="11"/>
  <c r="T2631" i="11"/>
  <c r="T2639" i="11"/>
  <c r="T2647" i="11"/>
  <c r="T2655" i="11"/>
  <c r="T2663" i="11"/>
  <c r="T2671" i="11"/>
  <c r="T2679" i="11"/>
  <c r="T2687" i="11"/>
  <c r="T2695" i="11"/>
  <c r="T2703" i="11"/>
  <c r="T2711" i="11"/>
  <c r="T2719" i="11"/>
  <c r="T2727" i="11"/>
  <c r="T2735" i="11"/>
  <c r="T1241" i="11"/>
  <c r="T2056" i="11"/>
  <c r="T2201" i="11"/>
  <c r="T2280" i="11"/>
  <c r="T2344" i="11"/>
  <c r="T2408" i="11"/>
  <c r="T2472" i="11"/>
  <c r="T2536" i="11"/>
  <c r="T2600" i="11"/>
  <c r="T2664" i="11"/>
  <c r="T2728" i="11"/>
  <c r="T2752" i="11"/>
  <c r="T2772" i="11"/>
  <c r="T2784" i="11"/>
  <c r="T2797" i="11"/>
  <c r="T2811" i="11"/>
  <c r="T2823" i="11"/>
  <c r="T2835" i="11"/>
  <c r="T2844" i="11"/>
  <c r="T2853" i="11"/>
  <c r="T2863" i="11"/>
  <c r="T2872" i="11"/>
  <c r="T2880" i="11"/>
  <c r="T2888" i="11"/>
  <c r="T2896" i="11"/>
  <c r="T2904" i="11"/>
  <c r="T2912" i="11"/>
  <c r="T2920" i="11"/>
  <c r="T2928" i="11"/>
  <c r="T2936" i="11"/>
  <c r="T2944" i="11"/>
  <c r="T2952" i="11"/>
  <c r="T2960" i="11"/>
  <c r="T2968" i="11"/>
  <c r="T2976" i="11"/>
  <c r="T2984" i="11"/>
  <c r="T2992" i="11"/>
  <c r="T3000" i="11"/>
  <c r="T3008" i="11"/>
  <c r="T3016" i="11"/>
  <c r="T3024" i="11"/>
  <c r="T3032" i="11"/>
  <c r="T3040" i="11"/>
  <c r="T3048" i="11"/>
  <c r="T3056" i="11"/>
  <c r="T3064" i="11"/>
  <c r="T3072" i="11"/>
  <c r="T3080" i="11"/>
  <c r="T3088" i="11"/>
  <c r="T3096" i="11"/>
  <c r="T3104" i="11"/>
  <c r="T3112" i="11"/>
  <c r="T3120" i="11"/>
  <c r="T3128" i="11"/>
  <c r="T3136" i="11"/>
  <c r="T3144" i="11"/>
  <c r="T3152" i="11"/>
  <c r="T3160" i="11"/>
  <c r="T3168" i="11"/>
  <c r="T3176" i="11"/>
  <c r="T3184" i="11"/>
  <c r="T3192" i="11"/>
  <c r="T3200" i="11"/>
  <c r="T3208" i="11"/>
  <c r="T3216" i="11"/>
  <c r="T3224" i="11"/>
  <c r="T3232" i="11"/>
  <c r="T3240" i="11"/>
  <c r="T3248" i="11"/>
  <c r="T3256" i="11"/>
  <c r="T3264" i="11"/>
  <c r="T3272" i="11"/>
  <c r="T3280" i="11"/>
  <c r="T3288" i="11"/>
  <c r="T3296" i="11"/>
  <c r="T3304" i="11"/>
  <c r="T3312" i="11"/>
  <c r="T3320" i="11"/>
  <c r="T3328" i="11"/>
  <c r="T3336" i="11"/>
  <c r="T3344" i="11"/>
  <c r="T3352" i="11"/>
  <c r="T3360" i="11"/>
  <c r="T3368" i="11"/>
  <c r="T3376" i="11"/>
  <c r="T3384" i="11"/>
  <c r="T1460" i="11"/>
  <c r="T2109" i="11"/>
  <c r="T2212" i="11"/>
  <c r="T2288" i="11"/>
  <c r="T2352" i="11"/>
  <c r="T2416" i="11"/>
  <c r="T2480" i="11"/>
  <c r="T2544" i="11"/>
  <c r="T2608" i="11"/>
  <c r="T2672" i="11"/>
  <c r="T2733" i="11"/>
  <c r="T2757" i="11"/>
  <c r="T2773" i="11"/>
  <c r="T2787" i="11"/>
  <c r="T2799" i="11"/>
  <c r="T2812" i="11"/>
  <c r="T2824" i="11"/>
  <c r="T2836" i="11"/>
  <c r="T2845" i="11"/>
  <c r="T2855" i="11"/>
  <c r="T2864" i="11"/>
  <c r="T2873" i="11"/>
  <c r="T2881" i="11"/>
  <c r="T2889" i="11"/>
  <c r="T2897" i="11"/>
  <c r="T2905" i="11"/>
  <c r="T2913" i="11"/>
  <c r="T2921" i="11"/>
  <c r="T2929" i="11"/>
  <c r="T2937" i="11"/>
  <c r="T2945" i="11"/>
  <c r="T2953" i="11"/>
  <c r="T2961" i="11"/>
  <c r="T2969" i="11"/>
  <c r="T2977" i="11"/>
  <c r="T2985" i="11"/>
  <c r="T2993" i="11"/>
  <c r="T3001" i="11"/>
  <c r="T3009" i="11"/>
  <c r="T3017" i="11"/>
  <c r="T3025" i="11"/>
  <c r="T3033" i="11"/>
  <c r="T3041" i="11"/>
  <c r="T3049" i="11"/>
  <c r="T3057" i="11"/>
  <c r="T3065" i="11"/>
  <c r="T3073" i="11"/>
  <c r="T3081" i="11"/>
  <c r="T3089" i="11"/>
  <c r="T3097" i="11"/>
  <c r="T3105" i="11"/>
  <c r="T3113" i="11"/>
  <c r="T3121" i="11"/>
  <c r="T3129" i="11"/>
  <c r="T3137" i="11"/>
  <c r="T3145" i="11"/>
  <c r="T3153" i="11"/>
  <c r="T3161" i="11"/>
  <c r="T3169" i="11"/>
  <c r="T3177" i="11"/>
  <c r="T3185" i="11"/>
  <c r="T3193" i="11"/>
  <c r="T3201" i="11"/>
  <c r="T3209" i="11"/>
  <c r="T3217" i="11"/>
  <c r="T3225" i="11"/>
  <c r="T3233" i="11"/>
  <c r="T3241" i="11"/>
  <c r="T3249" i="11"/>
  <c r="T3257" i="11"/>
  <c r="T3265" i="11"/>
  <c r="T3273" i="11"/>
  <c r="T3281" i="11"/>
  <c r="T3289" i="11"/>
  <c r="T3297" i="11"/>
  <c r="T3305" i="11"/>
  <c r="T3313" i="11"/>
  <c r="T3321" i="11"/>
  <c r="T3329" i="11"/>
  <c r="T3337" i="11"/>
  <c r="T1603" i="11"/>
  <c r="T2128" i="11"/>
  <c r="T2223" i="11"/>
  <c r="T2296" i="11"/>
  <c r="T2360" i="11"/>
  <c r="T2424" i="11"/>
  <c r="T2488" i="11"/>
  <c r="T2552" i="11"/>
  <c r="T2616" i="11"/>
  <c r="T2680" i="11"/>
  <c r="T2736" i="11"/>
  <c r="T2759" i="11"/>
  <c r="T2775" i="11"/>
  <c r="T2788" i="11"/>
  <c r="T2800" i="11"/>
  <c r="T2813" i="11"/>
  <c r="T2827" i="11"/>
  <c r="T2837" i="11"/>
  <c r="T2847" i="11"/>
  <c r="T2856" i="11"/>
  <c r="T2865" i="11"/>
  <c r="T2874" i="11"/>
  <c r="T2882" i="11"/>
  <c r="T2890" i="11"/>
  <c r="T2898" i="11"/>
  <c r="T2906" i="11"/>
  <c r="T2914" i="11"/>
  <c r="T2922" i="11"/>
  <c r="T2930" i="11"/>
  <c r="T2938" i="11"/>
  <c r="T2946" i="11"/>
  <c r="T2954" i="11"/>
  <c r="T2962" i="11"/>
  <c r="T2970" i="11"/>
  <c r="T2978" i="11"/>
  <c r="T2986" i="11"/>
  <c r="T2994" i="11"/>
  <c r="T3002" i="11"/>
  <c r="T3010" i="11"/>
  <c r="T3018" i="11"/>
  <c r="T3026" i="11"/>
  <c r="T3034" i="11"/>
  <c r="T3042" i="11"/>
  <c r="T3050" i="11"/>
  <c r="T3058" i="11"/>
  <c r="T3066" i="11"/>
  <c r="T3074" i="11"/>
  <c r="T3082" i="11"/>
  <c r="T3090" i="11"/>
  <c r="T3098" i="11"/>
  <c r="T3106" i="11"/>
  <c r="T3114" i="11"/>
  <c r="T3122" i="11"/>
  <c r="T3130" i="11"/>
  <c r="T3138" i="11"/>
  <c r="T3146" i="11"/>
  <c r="T3154" i="11"/>
  <c r="T3162" i="11"/>
  <c r="T3170" i="11"/>
  <c r="T3178" i="11"/>
  <c r="T3186" i="11"/>
  <c r="T3194" i="11"/>
  <c r="T3202" i="11"/>
  <c r="T3210" i="11"/>
  <c r="T3218" i="11"/>
  <c r="T3226" i="11"/>
  <c r="T3234" i="11"/>
  <c r="T3242" i="11"/>
  <c r="T3250" i="11"/>
  <c r="T3258" i="11"/>
  <c r="T3266" i="11"/>
  <c r="T3274" i="11"/>
  <c r="T3282" i="11"/>
  <c r="T3290" i="11"/>
  <c r="T3298" i="11"/>
  <c r="T3306" i="11"/>
  <c r="T3314" i="11"/>
  <c r="T3322" i="11"/>
  <c r="T3330" i="11"/>
  <c r="T3338" i="11"/>
  <c r="T3346" i="11"/>
  <c r="T3354" i="11"/>
  <c r="T3362" i="11"/>
  <c r="T3370" i="11"/>
  <c r="T3378" i="11"/>
  <c r="T3386" i="11"/>
  <c r="T3394" i="11"/>
  <c r="T3402" i="11"/>
  <c r="T3410" i="11"/>
  <c r="T3418" i="11"/>
  <c r="T3426" i="11"/>
  <c r="T3434" i="11"/>
  <c r="T3442" i="11"/>
  <c r="T1729" i="11"/>
  <c r="T2144" i="11"/>
  <c r="T2233" i="11"/>
  <c r="T2304" i="11"/>
  <c r="T2368" i="11"/>
  <c r="T2432" i="11"/>
  <c r="T2496" i="11"/>
  <c r="T2560" i="11"/>
  <c r="T2624" i="11"/>
  <c r="T2688" i="11"/>
  <c r="T2741" i="11"/>
  <c r="T2760" i="11"/>
  <c r="T2776" i="11"/>
  <c r="T2789" i="11"/>
  <c r="T2803" i="11"/>
  <c r="T2815" i="11"/>
  <c r="T2828" i="11"/>
  <c r="T2839" i="11"/>
  <c r="T2848" i="11"/>
  <c r="T2857" i="11"/>
  <c r="T2866" i="11"/>
  <c r="T2875" i="11"/>
  <c r="T2883" i="11"/>
  <c r="T2891" i="11"/>
  <c r="T2899" i="11"/>
  <c r="T2907" i="11"/>
  <c r="T2915" i="11"/>
  <c r="T2923" i="11"/>
  <c r="T2931" i="11"/>
  <c r="T2939" i="11"/>
  <c r="T2947" i="11"/>
  <c r="T2955" i="11"/>
  <c r="T2963" i="11"/>
  <c r="T2971" i="11"/>
  <c r="T2979" i="11"/>
  <c r="T2987" i="11"/>
  <c r="T2995" i="11"/>
  <c r="T3003" i="11"/>
  <c r="T3011" i="11"/>
  <c r="T3019" i="11"/>
  <c r="T3027" i="11"/>
  <c r="T3035" i="11"/>
  <c r="T3043" i="11"/>
  <c r="T3051" i="11"/>
  <c r="T3059" i="11"/>
  <c r="T3067" i="11"/>
  <c r="T3075" i="11"/>
  <c r="T3083" i="11"/>
  <c r="T3091" i="11"/>
  <c r="T3099" i="11"/>
  <c r="T3107" i="11"/>
  <c r="T3115" i="11"/>
  <c r="T3123" i="11"/>
  <c r="T3131" i="11"/>
  <c r="T3139" i="11"/>
  <c r="T3147" i="11"/>
  <c r="T3155" i="11"/>
  <c r="T3163" i="11"/>
  <c r="T3171" i="11"/>
  <c r="T3179" i="11"/>
  <c r="T3187" i="11"/>
  <c r="T3195" i="11"/>
  <c r="T3203" i="11"/>
  <c r="T3211" i="11"/>
  <c r="T3219" i="11"/>
  <c r="T3227" i="11"/>
  <c r="T3235" i="11"/>
  <c r="T3243" i="11"/>
  <c r="T3251" i="11"/>
  <c r="T3259" i="11"/>
  <c r="T3267" i="11"/>
  <c r="T3275" i="11"/>
  <c r="T3283" i="11"/>
  <c r="T3291" i="11"/>
  <c r="T3299" i="11"/>
  <c r="T3307" i="11"/>
  <c r="T3315" i="11"/>
  <c r="T1800" i="11"/>
  <c r="T2159" i="11"/>
  <c r="T2244" i="11"/>
  <c r="T2312" i="11"/>
  <c r="T2376" i="11"/>
  <c r="T2440" i="11"/>
  <c r="T2504" i="11"/>
  <c r="T2568" i="11"/>
  <c r="T2632" i="11"/>
  <c r="T2696" i="11"/>
  <c r="T2743" i="11"/>
  <c r="T2764" i="11"/>
  <c r="T2779" i="11"/>
  <c r="T2791" i="11"/>
  <c r="T2804" i="11"/>
  <c r="T2816" i="11"/>
  <c r="T2829" i="11"/>
  <c r="T2840" i="11"/>
  <c r="T2849" i="11"/>
  <c r="T2858" i="11"/>
  <c r="T2867" i="11"/>
  <c r="T2876" i="11"/>
  <c r="T2884" i="11"/>
  <c r="T2892" i="11"/>
  <c r="T2900" i="11"/>
  <c r="T2908" i="11"/>
  <c r="T2916" i="11"/>
  <c r="T2924" i="11"/>
  <c r="T2932" i="11"/>
  <c r="T2940" i="11"/>
  <c r="T2948" i="11"/>
  <c r="T2956" i="11"/>
  <c r="T2964" i="11"/>
  <c r="T2972" i="11"/>
  <c r="T2980" i="11"/>
  <c r="T2988" i="11"/>
  <c r="T2996" i="11"/>
  <c r="T3004" i="11"/>
  <c r="T3012" i="11"/>
  <c r="T3020" i="11"/>
  <c r="T3028" i="11"/>
  <c r="T3036" i="11"/>
  <c r="T3044" i="11"/>
  <c r="T3052" i="11"/>
  <c r="T3060" i="11"/>
  <c r="T3068" i="11"/>
  <c r="T3076" i="11"/>
  <c r="T3084" i="11"/>
  <c r="T3092" i="11"/>
  <c r="T3100" i="11"/>
  <c r="T3108" i="11"/>
  <c r="T3116" i="11"/>
  <c r="T3124" i="11"/>
  <c r="T3132" i="11"/>
  <c r="T3140" i="11"/>
  <c r="T3148" i="11"/>
  <c r="T3156" i="11"/>
  <c r="T3164" i="11"/>
  <c r="T3172" i="11"/>
  <c r="T3180" i="11"/>
  <c r="T3188" i="11"/>
  <c r="T3196" i="11"/>
  <c r="T3204" i="11"/>
  <c r="T3212" i="11"/>
  <c r="T3220" i="11"/>
  <c r="T3228" i="11"/>
  <c r="T3236" i="11"/>
  <c r="T3244" i="11"/>
  <c r="T3252" i="11"/>
  <c r="T3260" i="11"/>
  <c r="T3268" i="11"/>
  <c r="T3276" i="11"/>
  <c r="T3284" i="11"/>
  <c r="T3292" i="11"/>
  <c r="T3300" i="11"/>
  <c r="T3308" i="11"/>
  <c r="T3316" i="11"/>
  <c r="T3324" i="11"/>
  <c r="T3332" i="11"/>
  <c r="T3340" i="11"/>
  <c r="T3348" i="11"/>
  <c r="T3356" i="11"/>
  <c r="T3364" i="11"/>
  <c r="T3372" i="11"/>
  <c r="T3380" i="11"/>
  <c r="T1864" i="11"/>
  <c r="T2169" i="11"/>
  <c r="T2253" i="11"/>
  <c r="T2320" i="11"/>
  <c r="T2384" i="11"/>
  <c r="T2448" i="11"/>
  <c r="T2512" i="11"/>
  <c r="T2576" i="11"/>
  <c r="T2640" i="11"/>
  <c r="T2704" i="11"/>
  <c r="T2744" i="11"/>
  <c r="T2765" i="11"/>
  <c r="T2780" i="11"/>
  <c r="T2792" i="11"/>
  <c r="T2805" i="11"/>
  <c r="T2819" i="11"/>
  <c r="T2831" i="11"/>
  <c r="T2841" i="11"/>
  <c r="T2850" i="11"/>
  <c r="T2859" i="11"/>
  <c r="T2868" i="11"/>
  <c r="T2877" i="11"/>
  <c r="T2885" i="11"/>
  <c r="T2893" i="11"/>
  <c r="T2901" i="11"/>
  <c r="T2909" i="11"/>
  <c r="T2917" i="11"/>
  <c r="T2925" i="11"/>
  <c r="T2933" i="11"/>
  <c r="T2941" i="11"/>
  <c r="T2949" i="11"/>
  <c r="T2957" i="11"/>
  <c r="T2965" i="11"/>
  <c r="T2973" i="11"/>
  <c r="T2981" i="11"/>
  <c r="T2989" i="11"/>
  <c r="T2997" i="11"/>
  <c r="T3005" i="11"/>
  <c r="T3013" i="11"/>
  <c r="T3021" i="11"/>
  <c r="T3029" i="11"/>
  <c r="T3037" i="11"/>
  <c r="T3045" i="11"/>
  <c r="T3053" i="11"/>
  <c r="T3061" i="11"/>
  <c r="T3069" i="11"/>
  <c r="T3077" i="11"/>
  <c r="T3085" i="11"/>
  <c r="T3093" i="11"/>
  <c r="T3101" i="11"/>
  <c r="T3109" i="11"/>
  <c r="T3117" i="11"/>
  <c r="T3125" i="11"/>
  <c r="T3133" i="11"/>
  <c r="T3141" i="11"/>
  <c r="T3149" i="11"/>
  <c r="T3157" i="11"/>
  <c r="T3165" i="11"/>
  <c r="T3173" i="11"/>
  <c r="T3181" i="11"/>
  <c r="T3189" i="11"/>
  <c r="T3197" i="11"/>
  <c r="T3205" i="11"/>
  <c r="T3213" i="11"/>
  <c r="T3221" i="11"/>
  <c r="T3229" i="11"/>
  <c r="T3237" i="11"/>
  <c r="T3245" i="11"/>
  <c r="T3253" i="11"/>
  <c r="T3261" i="11"/>
  <c r="T3269" i="11"/>
  <c r="T3277" i="11"/>
  <c r="T3285" i="11"/>
  <c r="T3293" i="11"/>
  <c r="T3301" i="11"/>
  <c r="T3309" i="11"/>
  <c r="T3317" i="11"/>
  <c r="T3325" i="11"/>
  <c r="T3333" i="11"/>
  <c r="T3341" i="11"/>
  <c r="T3349" i="11"/>
  <c r="T3357" i="11"/>
  <c r="T1928" i="11"/>
  <c r="T2180" i="11"/>
  <c r="T2263" i="11"/>
  <c r="T2328" i="11"/>
  <c r="T2392" i="11"/>
  <c r="T2456" i="11"/>
  <c r="T2520" i="11"/>
  <c r="T2584" i="11"/>
  <c r="T2648" i="11"/>
  <c r="T2712" i="11"/>
  <c r="T2749" i="11"/>
  <c r="T2767" i="11"/>
  <c r="T2781" i="11"/>
  <c r="T2795" i="11"/>
  <c r="T2807" i="11"/>
  <c r="T2820" i="11"/>
  <c r="T2832" i="11"/>
  <c r="T2842" i="11"/>
  <c r="T2851" i="11"/>
  <c r="T2860" i="11"/>
  <c r="T2869" i="11"/>
  <c r="T2878" i="11"/>
  <c r="T2886" i="11"/>
  <c r="T2894" i="11"/>
  <c r="T2902" i="11"/>
  <c r="T2910" i="11"/>
  <c r="T2918" i="11"/>
  <c r="T2926" i="11"/>
  <c r="T2934" i="11"/>
  <c r="T2942" i="11"/>
  <c r="T2950" i="11"/>
  <c r="T2958" i="11"/>
  <c r="T2966" i="11"/>
  <c r="T2974" i="11"/>
  <c r="T2982" i="11"/>
  <c r="T2990" i="11"/>
  <c r="T2998" i="11"/>
  <c r="T3006" i="11"/>
  <c r="T3014" i="11"/>
  <c r="T3022" i="11"/>
  <c r="T3030" i="11"/>
  <c r="T3038" i="11"/>
  <c r="T3046" i="11"/>
  <c r="T3054" i="11"/>
  <c r="T3062" i="11"/>
  <c r="T3070" i="11"/>
  <c r="T3078" i="11"/>
  <c r="T3086" i="11"/>
  <c r="T3094" i="11"/>
  <c r="T3102" i="11"/>
  <c r="T3110" i="11"/>
  <c r="T3118" i="11"/>
  <c r="T3126" i="11"/>
  <c r="T3134" i="11"/>
  <c r="T3142" i="11"/>
  <c r="T3150" i="11"/>
  <c r="T3158" i="11"/>
  <c r="T3166" i="11"/>
  <c r="T3174" i="11"/>
  <c r="T3182" i="11"/>
  <c r="T3190" i="11"/>
  <c r="T3198" i="11"/>
  <c r="T3206" i="11"/>
  <c r="T3214" i="11"/>
  <c r="T3222" i="11"/>
  <c r="T3230" i="11"/>
  <c r="T3238" i="11"/>
  <c r="T3246" i="11"/>
  <c r="T3254" i="11"/>
  <c r="T3262" i="11"/>
  <c r="T3270" i="11"/>
  <c r="T3278" i="11"/>
  <c r="T3286" i="11"/>
  <c r="T3294" i="11"/>
  <c r="T3302" i="11"/>
  <c r="T3310" i="11"/>
  <c r="T3318" i="11"/>
  <c r="T3326" i="11"/>
  <c r="T1992" i="11"/>
  <c r="T2656" i="11"/>
  <c r="T2833" i="11"/>
  <c r="T2903" i="11"/>
  <c r="T2967" i="11"/>
  <c r="T3031" i="11"/>
  <c r="T3095" i="11"/>
  <c r="T3159" i="11"/>
  <c r="T3223" i="11"/>
  <c r="T3287" i="11"/>
  <c r="T3334" i="11"/>
  <c r="T3351" i="11"/>
  <c r="T3366" i="11"/>
  <c r="T3379" i="11"/>
  <c r="T3390" i="11"/>
  <c r="T3399" i="11"/>
  <c r="T3408" i="11"/>
  <c r="T3417" i="11"/>
  <c r="T3427" i="11"/>
  <c r="T3436" i="11"/>
  <c r="T3445" i="11"/>
  <c r="T3453" i="11"/>
  <c r="T3461" i="11"/>
  <c r="T3469" i="11"/>
  <c r="T3477" i="11"/>
  <c r="T3485" i="11"/>
  <c r="T3493" i="11"/>
  <c r="T3501" i="11"/>
  <c r="T3509" i="11"/>
  <c r="T3517" i="11"/>
  <c r="T3525" i="11"/>
  <c r="T3533" i="11"/>
  <c r="T3541" i="11"/>
  <c r="T3549" i="11"/>
  <c r="T3557" i="11"/>
  <c r="T3565" i="11"/>
  <c r="T2191" i="11"/>
  <c r="T2720" i="11"/>
  <c r="T2843" i="11"/>
  <c r="T2911" i="11"/>
  <c r="T2975" i="11"/>
  <c r="T3039" i="11"/>
  <c r="T3103" i="11"/>
  <c r="T3167" i="11"/>
  <c r="T3231" i="11"/>
  <c r="T3295" i="11"/>
  <c r="T3335" i="11"/>
  <c r="T3353" i="11"/>
  <c r="T3367" i="11"/>
  <c r="T3381" i="11"/>
  <c r="T3391" i="11"/>
  <c r="T3400" i="11"/>
  <c r="T3409" i="11"/>
  <c r="T3419" i="11"/>
  <c r="T3428" i="11"/>
  <c r="T3437" i="11"/>
  <c r="T3446" i="11"/>
  <c r="T3454" i="11"/>
  <c r="T3462" i="11"/>
  <c r="T3470" i="11"/>
  <c r="T3478" i="11"/>
  <c r="T3486" i="11"/>
  <c r="T3494" i="11"/>
  <c r="T3502" i="11"/>
  <c r="T3510" i="11"/>
  <c r="T3518" i="11"/>
  <c r="T3526" i="11"/>
  <c r="T3534" i="11"/>
  <c r="T3542" i="11"/>
  <c r="T3550" i="11"/>
  <c r="T3558" i="11"/>
  <c r="T3566" i="11"/>
  <c r="T2272" i="11"/>
  <c r="T2751" i="11"/>
  <c r="T2852" i="11"/>
  <c r="T2919" i="11"/>
  <c r="T2983" i="11"/>
  <c r="T3047" i="11"/>
  <c r="T3111" i="11"/>
  <c r="T3175" i="11"/>
  <c r="T3239" i="11"/>
  <c r="T3303" i="11"/>
  <c r="T3339" i="11"/>
  <c r="T3355" i="11"/>
  <c r="T3369" i="11"/>
  <c r="T3382" i="11"/>
  <c r="T3392" i="11"/>
  <c r="T3401" i="11"/>
  <c r="T3411" i="11"/>
  <c r="T3420" i="11"/>
  <c r="T3429" i="11"/>
  <c r="T3438" i="11"/>
  <c r="T3447" i="11"/>
  <c r="T3455" i="11"/>
  <c r="T3463" i="11"/>
  <c r="T3471" i="11"/>
  <c r="T3479" i="11"/>
  <c r="T3487" i="11"/>
  <c r="T3495" i="11"/>
  <c r="T3503" i="11"/>
  <c r="T3511" i="11"/>
  <c r="T3519" i="11"/>
  <c r="T3527" i="11"/>
  <c r="T3535" i="11"/>
  <c r="T3543" i="11"/>
  <c r="T3551" i="11"/>
  <c r="T3559" i="11"/>
  <c r="T3567" i="11"/>
  <c r="T2336" i="11"/>
  <c r="T2768" i="11"/>
  <c r="T2861" i="11"/>
  <c r="T2927" i="11"/>
  <c r="T2991" i="11"/>
  <c r="T3055" i="11"/>
  <c r="T3119" i="11"/>
  <c r="T3183" i="11"/>
  <c r="T3247" i="11"/>
  <c r="T3311" i="11"/>
  <c r="T3342" i="11"/>
  <c r="T3358" i="11"/>
  <c r="T3371" i="11"/>
  <c r="T3383" i="11"/>
  <c r="T3393" i="11"/>
  <c r="T3403" i="11"/>
  <c r="T3412" i="11"/>
  <c r="T3421" i="11"/>
  <c r="T3430" i="11"/>
  <c r="T3439" i="11"/>
  <c r="T3448" i="11"/>
  <c r="T3456" i="11"/>
  <c r="T3464" i="11"/>
  <c r="T3472" i="11"/>
  <c r="T3480" i="11"/>
  <c r="T3488" i="11"/>
  <c r="T3496" i="11"/>
  <c r="T3504" i="11"/>
  <c r="T3512" i="11"/>
  <c r="T3520" i="11"/>
  <c r="T3528" i="11"/>
  <c r="T3536" i="11"/>
  <c r="T3544" i="11"/>
  <c r="T3552" i="11"/>
  <c r="T3560" i="11"/>
  <c r="T3568" i="11"/>
  <c r="T2400" i="11"/>
  <c r="T2783" i="11"/>
  <c r="T2871" i="11"/>
  <c r="T2935" i="11"/>
  <c r="T2999" i="11"/>
  <c r="T3063" i="11"/>
  <c r="T3127" i="11"/>
  <c r="T3191" i="11"/>
  <c r="T3255" i="11"/>
  <c r="T3319" i="11"/>
  <c r="T3343" i="11"/>
  <c r="T3359" i="11"/>
  <c r="T3373" i="11"/>
  <c r="T3385" i="11"/>
  <c r="T3395" i="11"/>
  <c r="T3404" i="11"/>
  <c r="T3413" i="11"/>
  <c r="T3422" i="11"/>
  <c r="T3431" i="11"/>
  <c r="T3440" i="11"/>
  <c r="T3449" i="11"/>
  <c r="T3457" i="11"/>
  <c r="T3465" i="11"/>
  <c r="T3473" i="11"/>
  <c r="T3481" i="11"/>
  <c r="T3489" i="11"/>
  <c r="T3497" i="11"/>
  <c r="T3505" i="11"/>
  <c r="T3513" i="11"/>
  <c r="T3521" i="11"/>
  <c r="T3529" i="11"/>
  <c r="T3537" i="11"/>
  <c r="T3545" i="11"/>
  <c r="T3553" i="11"/>
  <c r="T3561" i="11"/>
  <c r="T2464" i="11"/>
  <c r="T2796" i="11"/>
  <c r="T2879" i="11"/>
  <c r="T2943" i="11"/>
  <c r="T3007" i="11"/>
  <c r="T3071" i="11"/>
  <c r="T3135" i="11"/>
  <c r="T3199" i="11"/>
  <c r="T3263" i="11"/>
  <c r="T3323" i="11"/>
  <c r="T3345" i="11"/>
  <c r="T3361" i="11"/>
  <c r="T3374" i="11"/>
  <c r="T3387" i="11"/>
  <c r="T3396" i="11"/>
  <c r="T3405" i="11"/>
  <c r="T3414" i="11"/>
  <c r="T3423" i="11"/>
  <c r="T3432" i="11"/>
  <c r="T3441" i="11"/>
  <c r="T3450" i="11"/>
  <c r="T3458" i="11"/>
  <c r="T3466" i="11"/>
  <c r="T3474" i="11"/>
  <c r="T3482" i="11"/>
  <c r="T3490" i="11"/>
  <c r="T3498" i="11"/>
  <c r="T3506" i="11"/>
  <c r="T3514" i="11"/>
  <c r="T3522" i="11"/>
  <c r="T3530" i="11"/>
  <c r="T3538" i="11"/>
  <c r="T3546" i="11"/>
  <c r="T3554" i="11"/>
  <c r="T3562" i="11"/>
  <c r="T2528" i="11"/>
  <c r="T2808" i="11"/>
  <c r="T2887" i="11"/>
  <c r="T2951" i="11"/>
  <c r="T3015" i="11"/>
  <c r="T3079" i="11"/>
  <c r="T3143" i="11"/>
  <c r="T3207" i="11"/>
  <c r="T3271" i="11"/>
  <c r="T3327" i="11"/>
  <c r="T3347" i="11"/>
  <c r="T3363" i="11"/>
  <c r="T3375" i="11"/>
  <c r="T3388" i="11"/>
  <c r="T3397" i="11"/>
  <c r="T3406" i="11"/>
  <c r="T3415" i="11"/>
  <c r="T3424" i="11"/>
  <c r="T3433" i="11"/>
  <c r="T3443" i="11"/>
  <c r="T3451" i="11"/>
  <c r="T3459" i="11"/>
  <c r="T3467" i="11"/>
  <c r="T3475" i="11"/>
  <c r="T3483" i="11"/>
  <c r="T3491" i="11"/>
  <c r="T3499" i="11"/>
  <c r="T3507" i="11"/>
  <c r="T3515" i="11"/>
  <c r="T3523" i="11"/>
  <c r="T3531" i="11"/>
  <c r="T3539" i="11"/>
  <c r="T3547" i="11"/>
  <c r="T3555" i="11"/>
  <c r="T3563" i="11"/>
  <c r="T2592" i="11"/>
  <c r="T2821" i="11"/>
  <c r="T2895" i="11"/>
  <c r="T2959" i="11"/>
  <c r="T3023" i="11"/>
  <c r="T3087" i="11"/>
  <c r="T3151" i="11"/>
  <c r="T3215" i="11"/>
  <c r="T3279" i="11"/>
  <c r="T3331" i="11"/>
  <c r="T3350" i="11"/>
  <c r="T3365" i="11"/>
  <c r="T3377" i="11"/>
  <c r="T3389" i="11"/>
  <c r="T3398" i="11"/>
  <c r="T3407" i="11"/>
  <c r="T3416" i="11"/>
  <c r="T3425" i="11"/>
  <c r="T3435" i="11"/>
  <c r="T3444" i="11"/>
  <c r="T3452" i="11"/>
  <c r="T3460" i="11"/>
  <c r="T3468" i="11"/>
  <c r="T3476" i="11"/>
  <c r="T3484" i="11"/>
  <c r="T3492" i="11"/>
  <c r="T3500" i="11"/>
  <c r="T3508" i="11"/>
  <c r="T3516" i="11"/>
  <c r="T3524" i="11"/>
  <c r="T3532" i="11"/>
  <c r="T3540" i="11"/>
  <c r="T3548" i="11"/>
  <c r="T3556" i="11"/>
  <c r="T3564" i="11"/>
  <c r="T667" i="11"/>
  <c r="T483" i="11"/>
  <c r="T299" i="11"/>
  <c r="T99" i="11"/>
  <c r="T651" i="11"/>
  <c r="T459" i="11"/>
  <c r="T291" i="11"/>
  <c r="T75" i="11"/>
  <c r="T35" i="11"/>
  <c r="T635" i="11"/>
  <c r="T427" i="11"/>
  <c r="T267" i="11"/>
  <c r="T611" i="11"/>
  <c r="T419" i="11"/>
  <c r="T235" i="11"/>
  <c r="T555" i="11"/>
  <c r="T395" i="11"/>
  <c r="T227" i="11"/>
  <c r="T139" i="11"/>
  <c r="T547" i="11"/>
  <c r="T363" i="11"/>
  <c r="T203" i="11"/>
  <c r="T491" i="11"/>
  <c r="T523" i="11"/>
  <c r="T355" i="11"/>
  <c r="T163" i="11"/>
  <c r="T331" i="11"/>
  <c r="AD8" i="11"/>
  <c r="H7" i="14"/>
  <c r="AF8" i="11"/>
  <c r="S10" i="15" s="1"/>
  <c r="AC8" i="11"/>
  <c r="T8" i="11"/>
  <c r="B4" i="13" l="1"/>
  <c r="AC69" i="15"/>
  <c r="AB65" i="15"/>
  <c r="AC64" i="15"/>
  <c r="AC59" i="15"/>
  <c r="AB51" i="15"/>
  <c r="AC51" i="15"/>
  <c r="AC50" i="15"/>
  <c r="AB46" i="15"/>
  <c r="AB45" i="15"/>
  <c r="AB120" i="15"/>
  <c r="AC40" i="15"/>
  <c r="AC39" i="15"/>
  <c r="AC118" i="15"/>
  <c r="AB26" i="15"/>
  <c r="AB31" i="15"/>
  <c r="AB114" i="15"/>
  <c r="AC105" i="15"/>
  <c r="AC108" i="15"/>
  <c r="AC116" i="15"/>
  <c r="AB13" i="15"/>
  <c r="AC101" i="15"/>
  <c r="AB76" i="15"/>
  <c r="AB11" i="15"/>
  <c r="AB88" i="15"/>
  <c r="AB94" i="15"/>
  <c r="AC79" i="15"/>
  <c r="AC87" i="15"/>
  <c r="AC12" i="15"/>
  <c r="M120" i="14"/>
  <c r="M110" i="14"/>
  <c r="M118" i="14"/>
  <c r="M109" i="14"/>
  <c r="M106" i="14"/>
  <c r="M98" i="14"/>
  <c r="M96" i="14"/>
  <c r="M93" i="14"/>
  <c r="M83" i="14"/>
  <c r="M82" i="14"/>
  <c r="M81" i="14"/>
  <c r="M80" i="14"/>
  <c r="M56" i="14"/>
  <c r="M66" i="14"/>
  <c r="M74" i="14"/>
  <c r="M51" i="14"/>
  <c r="M44" i="14"/>
  <c r="M41" i="14"/>
  <c r="M40" i="14"/>
  <c r="M16" i="14"/>
  <c r="M26" i="14"/>
  <c r="M35" i="14"/>
  <c r="M8" i="14"/>
  <c r="AB17" i="15"/>
  <c r="AC16" i="15"/>
  <c r="M87" i="14"/>
  <c r="M59" i="14"/>
  <c r="M53" i="14"/>
  <c r="M18" i="14"/>
  <c r="AB60" i="15"/>
  <c r="AB53" i="15"/>
  <c r="AC120" i="15"/>
  <c r="M29" i="14"/>
  <c r="AC70" i="15"/>
  <c r="AB66" i="15"/>
  <c r="AC65" i="15"/>
  <c r="AB123" i="15"/>
  <c r="AC123" i="15"/>
  <c r="AB47" i="15"/>
  <c r="AC45" i="15"/>
  <c r="AB121" i="15"/>
  <c r="AB37" i="15"/>
  <c r="AB105" i="15"/>
  <c r="AB32" i="15"/>
  <c r="AB115" i="15"/>
  <c r="AC27" i="15"/>
  <c r="AC109" i="15"/>
  <c r="AC33" i="15"/>
  <c r="AC20" i="15"/>
  <c r="AB77" i="15"/>
  <c r="AB84" i="15"/>
  <c r="AB89" i="15"/>
  <c r="AB95" i="15"/>
  <c r="AC80" i="15"/>
  <c r="AC15" i="15"/>
  <c r="AC94" i="15"/>
  <c r="M111" i="14"/>
  <c r="M99" i="14"/>
  <c r="M84" i="14"/>
  <c r="M58" i="14"/>
  <c r="M67" i="14"/>
  <c r="M75" i="14"/>
  <c r="M52" i="14"/>
  <c r="M46" i="14"/>
  <c r="M45" i="14"/>
  <c r="M17" i="14"/>
  <c r="M27" i="14"/>
  <c r="M37" i="14"/>
  <c r="M9" i="14"/>
  <c r="AB27" i="15"/>
  <c r="AB116" i="15"/>
  <c r="AB20" i="15"/>
  <c r="AC21" i="15"/>
  <c r="AB78" i="15"/>
  <c r="AB85" i="15"/>
  <c r="AC81" i="15"/>
  <c r="AC95" i="15"/>
  <c r="AB72" i="15"/>
  <c r="M100" i="14"/>
  <c r="M85" i="14"/>
  <c r="M76" i="14"/>
  <c r="M38" i="14"/>
  <c r="AC111" i="15"/>
  <c r="AC82" i="15"/>
  <c r="M19" i="14"/>
  <c r="AB67" i="15"/>
  <c r="AC66" i="15"/>
  <c r="AB52" i="15"/>
  <c r="AC52" i="15"/>
  <c r="AB48" i="15"/>
  <c r="AC119" i="15"/>
  <c r="AC37" i="15"/>
  <c r="AB108" i="15"/>
  <c r="AC106" i="15"/>
  <c r="AC110" i="15"/>
  <c r="AC34" i="15"/>
  <c r="AB96" i="15"/>
  <c r="M112" i="14"/>
  <c r="M86" i="14"/>
  <c r="M68" i="14"/>
  <c r="M47" i="14"/>
  <c r="M28" i="14"/>
  <c r="AC67" i="15"/>
  <c r="AB57" i="15"/>
  <c r="AC53" i="15"/>
  <c r="AB36" i="15"/>
  <c r="AC35" i="15"/>
  <c r="AB99" i="15"/>
  <c r="AB98" i="15"/>
  <c r="M69" i="14"/>
  <c r="AB68" i="15"/>
  <c r="AC46" i="15"/>
  <c r="AB42" i="15"/>
  <c r="AB33" i="15"/>
  <c r="AB14" i="15"/>
  <c r="AC88" i="15"/>
  <c r="AB61" i="15"/>
  <c r="AC60" i="15"/>
  <c r="AC68" i="15"/>
  <c r="AB58" i="15"/>
  <c r="AB54" i="15"/>
  <c r="AC54" i="15"/>
  <c r="AC47" i="15"/>
  <c r="AC121" i="15"/>
  <c r="AB43" i="15"/>
  <c r="AC42" i="15"/>
  <c r="AC36" i="15"/>
  <c r="AB28" i="15"/>
  <c r="AB110" i="15"/>
  <c r="AB34" i="15"/>
  <c r="AC29" i="15"/>
  <c r="AC112" i="15"/>
  <c r="AC117" i="15"/>
  <c r="AB22" i="15"/>
  <c r="AC23" i="15"/>
  <c r="AB18" i="15"/>
  <c r="AB100" i="15"/>
  <c r="AC98" i="15"/>
  <c r="AB80" i="15"/>
  <c r="AB86" i="15"/>
  <c r="AB91" i="15"/>
  <c r="AC74" i="15"/>
  <c r="AC83" i="15"/>
  <c r="AC89" i="15"/>
  <c r="AC72" i="15"/>
  <c r="M114" i="14"/>
  <c r="M102" i="14"/>
  <c r="M91" i="14"/>
  <c r="M89" i="14"/>
  <c r="M61" i="14"/>
  <c r="M70" i="14"/>
  <c r="M78" i="14"/>
  <c r="M11" i="14"/>
  <c r="M20" i="14"/>
  <c r="M30" i="14"/>
  <c r="AB106" i="15"/>
  <c r="AC28" i="15"/>
  <c r="AC10" i="15"/>
  <c r="M10" i="14"/>
  <c r="AB62" i="15"/>
  <c r="AC61" i="15"/>
  <c r="AB59" i="15"/>
  <c r="AB55" i="15"/>
  <c r="AC55" i="15"/>
  <c r="AB49" i="15"/>
  <c r="AC48" i="15"/>
  <c r="AB44" i="15"/>
  <c r="AC43" i="15"/>
  <c r="AB41" i="15"/>
  <c r="AB38" i="15"/>
  <c r="AB107" i="15"/>
  <c r="AB111" i="15"/>
  <c r="AB35" i="15"/>
  <c r="AC30" i="15"/>
  <c r="AC113" i="15"/>
  <c r="AB23" i="15"/>
  <c r="AC24" i="15"/>
  <c r="AB19" i="15"/>
  <c r="AB101" i="15"/>
  <c r="AB97" i="15"/>
  <c r="AB10" i="15"/>
  <c r="AB81" i="15"/>
  <c r="AB87" i="15"/>
  <c r="AB92" i="15"/>
  <c r="AC75" i="15"/>
  <c r="AC11" i="15"/>
  <c r="AC17" i="15"/>
  <c r="AC73" i="15"/>
  <c r="M115" i="14"/>
  <c r="M103" i="14"/>
  <c r="M92" i="14"/>
  <c r="M63" i="14"/>
  <c r="M71" i="14"/>
  <c r="M79" i="14"/>
  <c r="M48" i="14"/>
  <c r="M12" i="14"/>
  <c r="M21" i="14"/>
  <c r="M31" i="14"/>
  <c r="AB118" i="15"/>
  <c r="AB30" i="15"/>
  <c r="AC104" i="15"/>
  <c r="AC115" i="15"/>
  <c r="AB25" i="15"/>
  <c r="AC19" i="15"/>
  <c r="AC100" i="15"/>
  <c r="AC77" i="15"/>
  <c r="AC86" i="15"/>
  <c r="M119" i="14"/>
  <c r="M108" i="14"/>
  <c r="M97" i="14"/>
  <c r="M65" i="14"/>
  <c r="M43" i="14"/>
  <c r="M25" i="14"/>
  <c r="AB109" i="15"/>
  <c r="AC22" i="15"/>
  <c r="M113" i="14"/>
  <c r="M90" i="14"/>
  <c r="M77" i="14"/>
  <c r="AB69" i="15"/>
  <c r="AB63" i="15"/>
  <c r="AC62" i="15"/>
  <c r="AC57" i="15"/>
  <c r="AB56" i="15"/>
  <c r="AC56" i="15"/>
  <c r="AB50" i="15"/>
  <c r="AC44" i="15"/>
  <c r="AC41" i="15"/>
  <c r="AB39" i="15"/>
  <c r="AB103" i="15"/>
  <c r="AB29" i="15"/>
  <c r="AB112" i="15"/>
  <c r="AB117" i="15"/>
  <c r="AC31" i="15"/>
  <c r="AC114" i="15"/>
  <c r="AB24" i="15"/>
  <c r="AC25" i="15"/>
  <c r="AC18" i="15"/>
  <c r="AB102" i="15"/>
  <c r="AC99" i="15"/>
  <c r="AC97" i="15"/>
  <c r="AB74" i="15"/>
  <c r="AB82" i="15"/>
  <c r="AB15" i="15"/>
  <c r="AB12" i="15"/>
  <c r="AC76" i="15"/>
  <c r="AC85" i="15"/>
  <c r="AC90" i="15"/>
  <c r="M116" i="14"/>
  <c r="M107" i="14"/>
  <c r="M104" i="14"/>
  <c r="M94" i="14"/>
  <c r="M64" i="14"/>
  <c r="M72" i="14"/>
  <c r="M49" i="14"/>
  <c r="M42" i="14"/>
  <c r="M13" i="14"/>
  <c r="M23" i="14"/>
  <c r="M32" i="14"/>
  <c r="AC49" i="15"/>
  <c r="AB119" i="15"/>
  <c r="AB40" i="15"/>
  <c r="AC38" i="15"/>
  <c r="AC32" i="15"/>
  <c r="AB75" i="15"/>
  <c r="AB83" i="15"/>
  <c r="AB93" i="15"/>
  <c r="M73" i="14"/>
  <c r="M33" i="14"/>
  <c r="AB79" i="15"/>
  <c r="AB90" i="15"/>
  <c r="M88" i="14"/>
  <c r="AB70" i="15"/>
  <c r="AB64" i="15"/>
  <c r="AC63" i="15"/>
  <c r="AC58" i="15"/>
  <c r="AB122" i="15"/>
  <c r="AC122" i="15"/>
  <c r="AB104" i="15"/>
  <c r="AB113" i="15"/>
  <c r="AC102" i="15"/>
  <c r="AB16" i="15"/>
  <c r="AC91" i="15"/>
  <c r="M117" i="14"/>
  <c r="M105" i="14"/>
  <c r="M95" i="14"/>
  <c r="M50" i="14"/>
  <c r="M14" i="14"/>
  <c r="AB21" i="15"/>
  <c r="AC96" i="15"/>
  <c r="AB73" i="15"/>
  <c r="M101" i="14"/>
  <c r="M60" i="14"/>
  <c r="M39" i="14"/>
  <c r="M34" i="14"/>
  <c r="AC14" i="15"/>
  <c r="AC92" i="15"/>
  <c r="M24" i="14"/>
  <c r="AC26" i="15"/>
  <c r="AC84" i="15"/>
  <c r="M57" i="14"/>
  <c r="M22" i="14"/>
  <c r="AC78" i="15"/>
  <c r="AC13" i="15"/>
  <c r="AC107" i="15"/>
  <c r="M15" i="14"/>
  <c r="M54" i="14"/>
  <c r="M55" i="14"/>
  <c r="M62" i="14"/>
  <c r="AC103" i="15"/>
  <c r="M36" i="14"/>
  <c r="AC93" i="15"/>
  <c r="Z70" i="15"/>
  <c r="X60" i="15"/>
  <c r="X68" i="15"/>
  <c r="Y67" i="15"/>
  <c r="Z66" i="15"/>
  <c r="X58" i="15"/>
  <c r="X53" i="15"/>
  <c r="Y54" i="15"/>
  <c r="Z54" i="15"/>
  <c r="Y50" i="15"/>
  <c r="Y47" i="15"/>
  <c r="X120" i="15"/>
  <c r="Z40" i="15"/>
  <c r="Y39" i="15"/>
  <c r="Z118" i="15"/>
  <c r="X36" i="15"/>
  <c r="X26" i="15"/>
  <c r="X31" i="15"/>
  <c r="X114" i="15"/>
  <c r="Y105" i="15"/>
  <c r="Y113" i="15"/>
  <c r="Z104" i="15"/>
  <c r="Z30" i="15"/>
  <c r="Z113" i="15"/>
  <c r="X20" i="15"/>
  <c r="Y21" i="15"/>
  <c r="Z23" i="15"/>
  <c r="X18" i="15"/>
  <c r="X101" i="15"/>
  <c r="Y97" i="15"/>
  <c r="X10" i="15"/>
  <c r="X81" i="15"/>
  <c r="X87" i="15"/>
  <c r="X92" i="15"/>
  <c r="Y76" i="15"/>
  <c r="Y15" i="15"/>
  <c r="Y12" i="15"/>
  <c r="Z76" i="15"/>
  <c r="Z11" i="15"/>
  <c r="Z88" i="15"/>
  <c r="Z94" i="15"/>
  <c r="X72" i="15"/>
  <c r="Y63" i="15"/>
  <c r="Z62" i="15"/>
  <c r="X122" i="15"/>
  <c r="Y122" i="15"/>
  <c r="Z51" i="15"/>
  <c r="X110" i="15"/>
  <c r="Y34" i="15"/>
  <c r="Z33" i="15"/>
  <c r="Z73" i="15"/>
  <c r="Z21" i="15"/>
  <c r="X14" i="15"/>
  <c r="X90" i="15"/>
  <c r="Y91" i="15"/>
  <c r="Z15" i="15"/>
  <c r="X61" i="15"/>
  <c r="Y60" i="15"/>
  <c r="Y68" i="15"/>
  <c r="Z67" i="15"/>
  <c r="X59" i="15"/>
  <c r="X54" i="15"/>
  <c r="Y55" i="15"/>
  <c r="Z55" i="15"/>
  <c r="Z49" i="15"/>
  <c r="Y48" i="15"/>
  <c r="X45" i="15"/>
  <c r="X121" i="15"/>
  <c r="X41" i="15"/>
  <c r="Z38" i="15"/>
  <c r="Y36" i="15"/>
  <c r="X105" i="15"/>
  <c r="X32" i="15"/>
  <c r="X115" i="15"/>
  <c r="Y106" i="15"/>
  <c r="Y115" i="15"/>
  <c r="Z26" i="15"/>
  <c r="Z31" i="15"/>
  <c r="Z114" i="15"/>
  <c r="X21" i="15"/>
  <c r="Y22" i="15"/>
  <c r="Z24" i="15"/>
  <c r="X19" i="15"/>
  <c r="Y99" i="15"/>
  <c r="Z97" i="15"/>
  <c r="X74" i="15"/>
  <c r="X82" i="15"/>
  <c r="X15" i="15"/>
  <c r="X12" i="15"/>
  <c r="Y77" i="15"/>
  <c r="Y16" i="15"/>
  <c r="Y93" i="15"/>
  <c r="Z77" i="15"/>
  <c r="Z84" i="15"/>
  <c r="Z89" i="15"/>
  <c r="Z95" i="15"/>
  <c r="X73" i="15"/>
  <c r="X75" i="15"/>
  <c r="X83" i="15"/>
  <c r="X16" i="15"/>
  <c r="X93" i="15"/>
  <c r="Y80" i="15"/>
  <c r="Y88" i="15"/>
  <c r="Y94" i="15"/>
  <c r="Z78" i="15"/>
  <c r="Z85" i="15"/>
  <c r="Z17" i="15"/>
  <c r="Z96" i="15"/>
  <c r="Y72" i="15"/>
  <c r="Y37" i="15"/>
  <c r="Z18" i="15"/>
  <c r="Z102" i="15"/>
  <c r="X89" i="15"/>
  <c r="Y82" i="15"/>
  <c r="Y96" i="15"/>
  <c r="Z86" i="15"/>
  <c r="X123" i="15"/>
  <c r="Y111" i="15"/>
  <c r="Y117" i="15"/>
  <c r="Z35" i="15"/>
  <c r="Z74" i="15"/>
  <c r="Z12" i="15"/>
  <c r="X62" i="15"/>
  <c r="Y61" i="15"/>
  <c r="Z60" i="15"/>
  <c r="Z68" i="15"/>
  <c r="Y57" i="15"/>
  <c r="X55" i="15"/>
  <c r="Y56" i="15"/>
  <c r="Z56" i="15"/>
  <c r="Z50" i="15"/>
  <c r="Z46" i="15"/>
  <c r="Y45" i="15"/>
  <c r="Y119" i="15"/>
  <c r="X44" i="15"/>
  <c r="Y41" i="15"/>
  <c r="Z39" i="15"/>
  <c r="Z36" i="15"/>
  <c r="X27" i="15"/>
  <c r="X108" i="15"/>
  <c r="X116" i="15"/>
  <c r="Y28" i="15"/>
  <c r="Y116" i="15"/>
  <c r="Z105" i="15"/>
  <c r="Z32" i="15"/>
  <c r="Z115" i="15"/>
  <c r="X22" i="15"/>
  <c r="Y23" i="15"/>
  <c r="Z25" i="15"/>
  <c r="Y18" i="15"/>
  <c r="X102" i="15"/>
  <c r="Y101" i="15"/>
  <c r="X98" i="15"/>
  <c r="X76" i="15"/>
  <c r="X11" i="15"/>
  <c r="X94" i="15"/>
  <c r="Y95" i="15"/>
  <c r="Z14" i="15"/>
  <c r="Z72" i="15"/>
  <c r="X70" i="15"/>
  <c r="Z100" i="15"/>
  <c r="Z98" i="15"/>
  <c r="X50" i="15"/>
  <c r="Z42" i="15"/>
  <c r="X29" i="15"/>
  <c r="Z107" i="15"/>
  <c r="X13" i="15"/>
  <c r="X99" i="15"/>
  <c r="X69" i="15"/>
  <c r="X63" i="15"/>
  <c r="Y62" i="15"/>
  <c r="Z61" i="15"/>
  <c r="Y58" i="15"/>
  <c r="X56" i="15"/>
  <c r="Z122" i="15"/>
  <c r="Z47" i="15"/>
  <c r="Z45" i="15"/>
  <c r="Y120" i="15"/>
  <c r="Z44" i="15"/>
  <c r="X43" i="15"/>
  <c r="Z41" i="15"/>
  <c r="X37" i="15"/>
  <c r="X106" i="15"/>
  <c r="X109" i="15"/>
  <c r="X33" i="15"/>
  <c r="Y29" i="15"/>
  <c r="Y33" i="15"/>
  <c r="Z27" i="15"/>
  <c r="Z108" i="15"/>
  <c r="Z116" i="15"/>
  <c r="X23" i="15"/>
  <c r="Y24" i="15"/>
  <c r="Z13" i="15"/>
  <c r="Y19" i="15"/>
  <c r="Y102" i="15"/>
  <c r="Z99" i="15"/>
  <c r="Y98" i="15"/>
  <c r="X88" i="15"/>
  <c r="Y81" i="15"/>
  <c r="Y89" i="15"/>
  <c r="Z79" i="15"/>
  <c r="Z90" i="15"/>
  <c r="X39" i="15"/>
  <c r="X64" i="15"/>
  <c r="Y59" i="15"/>
  <c r="Y30" i="15"/>
  <c r="Z109" i="15"/>
  <c r="Y69" i="15"/>
  <c r="X65" i="15"/>
  <c r="Y64" i="15"/>
  <c r="Z63" i="15"/>
  <c r="Z57" i="15"/>
  <c r="X51" i="15"/>
  <c r="Y51" i="15"/>
  <c r="Z123" i="15"/>
  <c r="X49" i="15"/>
  <c r="X47" i="15"/>
  <c r="Z119" i="15"/>
  <c r="Z43" i="15"/>
  <c r="X42" i="15"/>
  <c r="X38" i="15"/>
  <c r="Z37" i="15"/>
  <c r="X107" i="15"/>
  <c r="X111" i="15"/>
  <c r="X35" i="15"/>
  <c r="Y108" i="15"/>
  <c r="Y35" i="15"/>
  <c r="Z28" i="15"/>
  <c r="Z110" i="15"/>
  <c r="Z34" i="15"/>
  <c r="X25" i="15"/>
  <c r="Z20" i="15"/>
  <c r="Z19" i="15"/>
  <c r="Z101" i="15"/>
  <c r="X78" i="15"/>
  <c r="X85" i="15"/>
  <c r="X17" i="15"/>
  <c r="X96" i="15"/>
  <c r="Y83" i="15"/>
  <c r="Y90" i="15"/>
  <c r="Z10" i="15"/>
  <c r="Z81" i="15"/>
  <c r="Z87" i="15"/>
  <c r="Z92" i="15"/>
  <c r="X66" i="15"/>
  <c r="Y65" i="15"/>
  <c r="Z64" i="15"/>
  <c r="Z58" i="15"/>
  <c r="Y52" i="15"/>
  <c r="Z52" i="15"/>
  <c r="X48" i="15"/>
  <c r="X103" i="15"/>
  <c r="X112" i="15"/>
  <c r="X117" i="15"/>
  <c r="Z111" i="15"/>
  <c r="X79" i="15"/>
  <c r="Y74" i="15"/>
  <c r="Y85" i="15"/>
  <c r="Z82" i="15"/>
  <c r="Y70" i="15"/>
  <c r="Z69" i="15"/>
  <c r="X67" i="15"/>
  <c r="Y66" i="15"/>
  <c r="Z65" i="15"/>
  <c r="X57" i="15"/>
  <c r="Z59" i="15"/>
  <c r="X52" i="15"/>
  <c r="Y53" i="15"/>
  <c r="Z53" i="15"/>
  <c r="Y49" i="15"/>
  <c r="Y46" i="15"/>
  <c r="X119" i="15"/>
  <c r="Z121" i="15"/>
  <c r="Y40" i="15"/>
  <c r="Y38" i="15"/>
  <c r="X118" i="15"/>
  <c r="X104" i="15"/>
  <c r="X30" i="15"/>
  <c r="X113" i="15"/>
  <c r="Y104" i="15"/>
  <c r="Y112" i="15"/>
  <c r="Z103" i="15"/>
  <c r="Z29" i="15"/>
  <c r="Z112" i="15"/>
  <c r="Z117" i="15"/>
  <c r="Y20" i="15"/>
  <c r="Z22" i="15"/>
  <c r="X100" i="15"/>
  <c r="X97" i="15"/>
  <c r="X80" i="15"/>
  <c r="X86" i="15"/>
  <c r="X91" i="15"/>
  <c r="Y75" i="15"/>
  <c r="Y86" i="15"/>
  <c r="Y92" i="15"/>
  <c r="Z75" i="15"/>
  <c r="Z83" i="15"/>
  <c r="Z16" i="15"/>
  <c r="Z93" i="15"/>
  <c r="X46" i="15"/>
  <c r="Z48" i="15"/>
  <c r="Y121" i="15"/>
  <c r="Y43" i="15"/>
  <c r="X28" i="15"/>
  <c r="X34" i="15"/>
  <c r="Z106" i="15"/>
  <c r="X24" i="15"/>
  <c r="Y25" i="15"/>
  <c r="X77" i="15"/>
  <c r="X84" i="15"/>
  <c r="X95" i="15"/>
  <c r="Y17" i="15"/>
  <c r="Z80" i="15"/>
  <c r="Z91" i="15"/>
  <c r="Z120" i="15"/>
  <c r="X40" i="15"/>
  <c r="Y26" i="15"/>
  <c r="Y107" i="15"/>
  <c r="Y42" i="15"/>
  <c r="Y13" i="15"/>
  <c r="Y73" i="15"/>
  <c r="Y110" i="15"/>
  <c r="Y31" i="15"/>
  <c r="Y11" i="15"/>
  <c r="Y32" i="15"/>
  <c r="Y79" i="15"/>
  <c r="Y78" i="15"/>
  <c r="Y103" i="15"/>
  <c r="Y14" i="15"/>
  <c r="Y109" i="15"/>
  <c r="Y100" i="15"/>
  <c r="Y44" i="15"/>
  <c r="Y118" i="15"/>
  <c r="Y123" i="15"/>
  <c r="Y87" i="15"/>
  <c r="Y27" i="15"/>
  <c r="Y84" i="15"/>
  <c r="Y10" i="15"/>
  <c r="Y114" i="15"/>
  <c r="J10" i="14"/>
  <c r="J5" i="14" s="1"/>
  <c r="Q10" i="15"/>
  <c r="K120" i="14"/>
  <c r="K114" i="14"/>
  <c r="L113" i="14"/>
  <c r="L108" i="14"/>
  <c r="K102" i="14"/>
  <c r="L102" i="14"/>
  <c r="K95" i="14"/>
  <c r="L93" i="14"/>
  <c r="K91" i="14"/>
  <c r="L89" i="14"/>
  <c r="L85" i="14"/>
  <c r="K83" i="14"/>
  <c r="L81" i="14"/>
  <c r="K60" i="14"/>
  <c r="K68" i="14"/>
  <c r="K76" i="14"/>
  <c r="L59" i="14"/>
  <c r="L67" i="14"/>
  <c r="L75" i="14"/>
  <c r="K49" i="14"/>
  <c r="L50" i="14"/>
  <c r="L45" i="14"/>
  <c r="K43" i="14"/>
  <c r="L41" i="14"/>
  <c r="K12" i="14"/>
  <c r="K20" i="14"/>
  <c r="K28" i="14"/>
  <c r="K36" i="14"/>
  <c r="L14" i="14"/>
  <c r="L22" i="14"/>
  <c r="L30" i="14"/>
  <c r="L38" i="14"/>
  <c r="L8" i="14"/>
  <c r="L116" i="14"/>
  <c r="L105" i="14"/>
  <c r="K87" i="14"/>
  <c r="K63" i="14"/>
  <c r="L70" i="14"/>
  <c r="L53" i="14"/>
  <c r="K23" i="14"/>
  <c r="K39" i="14"/>
  <c r="L25" i="14"/>
  <c r="K118" i="14"/>
  <c r="K107" i="14"/>
  <c r="L106" i="14"/>
  <c r="L92" i="14"/>
  <c r="K72" i="14"/>
  <c r="L63" i="14"/>
  <c r="L54" i="14"/>
  <c r="K16" i="14"/>
  <c r="L10" i="14"/>
  <c r="L26" i="14"/>
  <c r="K111" i="14"/>
  <c r="K99" i="14"/>
  <c r="K98" i="14"/>
  <c r="K82" i="14"/>
  <c r="K57" i="14"/>
  <c r="L56" i="14"/>
  <c r="K54" i="14"/>
  <c r="K25" i="14"/>
  <c r="L27" i="14"/>
  <c r="K109" i="14"/>
  <c r="L97" i="14"/>
  <c r="K58" i="14"/>
  <c r="L73" i="14"/>
  <c r="K34" i="14"/>
  <c r="L36" i="14"/>
  <c r="L119" i="14"/>
  <c r="K115" i="14"/>
  <c r="L114" i="14"/>
  <c r="L109" i="14"/>
  <c r="K103" i="14"/>
  <c r="L103" i="14"/>
  <c r="K96" i="14"/>
  <c r="K92" i="14"/>
  <c r="K88" i="14"/>
  <c r="K84" i="14"/>
  <c r="K80" i="14"/>
  <c r="K61" i="14"/>
  <c r="K69" i="14"/>
  <c r="K77" i="14"/>
  <c r="L60" i="14"/>
  <c r="L68" i="14"/>
  <c r="L76" i="14"/>
  <c r="K50" i="14"/>
  <c r="L51" i="14"/>
  <c r="K44" i="14"/>
  <c r="K40" i="14"/>
  <c r="K13" i="14"/>
  <c r="K21" i="14"/>
  <c r="K29" i="14"/>
  <c r="K37" i="14"/>
  <c r="L15" i="14"/>
  <c r="L23" i="14"/>
  <c r="L31" i="14"/>
  <c r="L39" i="14"/>
  <c r="L9" i="14"/>
  <c r="L95" i="14"/>
  <c r="K71" i="14"/>
  <c r="K79" i="14"/>
  <c r="L78" i="14"/>
  <c r="K47" i="14"/>
  <c r="K31" i="14"/>
  <c r="L33" i="14"/>
  <c r="L117" i="14"/>
  <c r="L96" i="14"/>
  <c r="K56" i="14"/>
  <c r="L55" i="14"/>
  <c r="L79" i="14"/>
  <c r="L46" i="14"/>
  <c r="K24" i="14"/>
  <c r="L34" i="14"/>
  <c r="L118" i="14"/>
  <c r="L99" i="14"/>
  <c r="K86" i="14"/>
  <c r="K65" i="14"/>
  <c r="L64" i="14"/>
  <c r="K33" i="14"/>
  <c r="K112" i="14"/>
  <c r="L100" i="14"/>
  <c r="K66" i="14"/>
  <c r="K10" i="14"/>
  <c r="L28" i="14"/>
  <c r="L120" i="14"/>
  <c r="K116" i="14"/>
  <c r="L115" i="14"/>
  <c r="K104" i="14"/>
  <c r="L104" i="14"/>
  <c r="L94" i="14"/>
  <c r="L90" i="14"/>
  <c r="L88" i="14"/>
  <c r="L83" i="14"/>
  <c r="L80" i="14"/>
  <c r="K62" i="14"/>
  <c r="K70" i="14"/>
  <c r="K78" i="14"/>
  <c r="L61" i="14"/>
  <c r="L69" i="14"/>
  <c r="L77" i="14"/>
  <c r="K51" i="14"/>
  <c r="L52" i="14"/>
  <c r="K46" i="14"/>
  <c r="L42" i="14"/>
  <c r="L40" i="14"/>
  <c r="K14" i="14"/>
  <c r="K22" i="14"/>
  <c r="K30" i="14"/>
  <c r="K38" i="14"/>
  <c r="L16" i="14"/>
  <c r="L24" i="14"/>
  <c r="L32" i="14"/>
  <c r="K117" i="14"/>
  <c r="K105" i="14"/>
  <c r="L91" i="14"/>
  <c r="L84" i="14"/>
  <c r="K55" i="14"/>
  <c r="L62" i="14"/>
  <c r="K52" i="14"/>
  <c r="L43" i="14"/>
  <c r="K15" i="14"/>
  <c r="L17" i="14"/>
  <c r="K110" i="14"/>
  <c r="K106" i="14"/>
  <c r="K97" i="14"/>
  <c r="L87" i="14"/>
  <c r="K64" i="14"/>
  <c r="L71" i="14"/>
  <c r="K53" i="14"/>
  <c r="L44" i="14"/>
  <c r="K32" i="14"/>
  <c r="L18" i="14"/>
  <c r="L110" i="14"/>
  <c r="K108" i="14"/>
  <c r="K73" i="14"/>
  <c r="L47" i="14"/>
  <c r="L11" i="14"/>
  <c r="L35" i="14"/>
  <c r="L111" i="14"/>
  <c r="L86" i="14"/>
  <c r="L57" i="14"/>
  <c r="L48" i="14"/>
  <c r="L12" i="14"/>
  <c r="K8" i="14"/>
  <c r="K18" i="14"/>
  <c r="K119" i="14"/>
  <c r="K113" i="14"/>
  <c r="L112" i="14"/>
  <c r="L107" i="14"/>
  <c r="K101" i="14"/>
  <c r="L101" i="14"/>
  <c r="L98" i="14"/>
  <c r="K94" i="14"/>
  <c r="K93" i="14"/>
  <c r="K90" i="14"/>
  <c r="K89" i="14"/>
  <c r="K85" i="14"/>
  <c r="K81" i="14"/>
  <c r="K59" i="14"/>
  <c r="K67" i="14"/>
  <c r="K75" i="14"/>
  <c r="L58" i="14"/>
  <c r="L66" i="14"/>
  <c r="L74" i="14"/>
  <c r="K48" i="14"/>
  <c r="L49" i="14"/>
  <c r="K45" i="14"/>
  <c r="K42" i="14"/>
  <c r="K41" i="14"/>
  <c r="K11" i="14"/>
  <c r="K19" i="14"/>
  <c r="K27" i="14"/>
  <c r="K35" i="14"/>
  <c r="L13" i="14"/>
  <c r="L21" i="14"/>
  <c r="L29" i="14"/>
  <c r="L37" i="14"/>
  <c r="K9" i="14"/>
  <c r="L72" i="14"/>
  <c r="K17" i="14"/>
  <c r="L19" i="14"/>
  <c r="K100" i="14"/>
  <c r="L82" i="14"/>
  <c r="K74" i="14"/>
  <c r="L65" i="14"/>
  <c r="K26" i="14"/>
  <c r="L20" i="14"/>
  <c r="Q6" i="12"/>
  <c r="P6" i="12"/>
  <c r="AC71" i="15"/>
  <c r="AB71" i="15"/>
  <c r="Z71" i="15"/>
  <c r="Y71" i="15"/>
  <c r="X71" i="15"/>
  <c r="C4" i="13"/>
  <c r="AE8" i="11"/>
  <c r="R10" i="15" s="1"/>
  <c r="N9" i="14" l="1"/>
  <c r="N46" i="14"/>
  <c r="N41" i="14"/>
  <c r="N42" i="14"/>
  <c r="N45" i="14"/>
  <c r="N50" i="14"/>
  <c r="N31" i="14"/>
  <c r="N108" i="14"/>
  <c r="N8" i="14"/>
  <c r="N70" i="14"/>
  <c r="N26" i="14"/>
  <c r="N119" i="14"/>
  <c r="N106" i="14"/>
  <c r="N56" i="14"/>
  <c r="N53" i="14"/>
  <c r="N59" i="14"/>
  <c r="N81" i="14"/>
  <c r="N27" i="14"/>
  <c r="N55" i="14"/>
  <c r="N89" i="14"/>
  <c r="N90" i="14"/>
  <c r="N117" i="14"/>
  <c r="N94" i="14"/>
  <c r="N73" i="14"/>
  <c r="N116" i="14"/>
  <c r="N14" i="14"/>
  <c r="N15" i="14"/>
  <c r="N78" i="14"/>
  <c r="N67" i="14"/>
  <c r="N64" i="14"/>
  <c r="N52" i="14"/>
  <c r="N25" i="14"/>
  <c r="N113" i="14"/>
  <c r="N105" i="14"/>
  <c r="N75" i="14"/>
  <c r="N74" i="14"/>
  <c r="N85" i="14"/>
  <c r="N10" i="14"/>
  <c r="N18" i="14"/>
  <c r="N69" i="14"/>
  <c r="N103" i="14"/>
  <c r="N58" i="14"/>
  <c r="N82" i="14"/>
  <c r="N23" i="14"/>
  <c r="N76" i="14"/>
  <c r="N112" i="14"/>
  <c r="N19" i="14"/>
  <c r="N110" i="14"/>
  <c r="N24" i="14"/>
  <c r="N44" i="14"/>
  <c r="N61" i="14"/>
  <c r="N98" i="14"/>
  <c r="N72" i="14"/>
  <c r="N68" i="14"/>
  <c r="N95" i="14"/>
  <c r="N62" i="14"/>
  <c r="N80" i="14"/>
  <c r="N99" i="14"/>
  <c r="N60" i="14"/>
  <c r="N35" i="14"/>
  <c r="N48" i="14"/>
  <c r="N17" i="14"/>
  <c r="N54" i="14"/>
  <c r="N104" i="14"/>
  <c r="N43" i="14"/>
  <c r="N100" i="14"/>
  <c r="N101" i="14"/>
  <c r="N84" i="14"/>
  <c r="N115" i="14"/>
  <c r="N111" i="14"/>
  <c r="N63" i="14"/>
  <c r="N102" i="14"/>
  <c r="N33" i="14"/>
  <c r="N109" i="14"/>
  <c r="N97" i="14"/>
  <c r="N38" i="14"/>
  <c r="N51" i="14"/>
  <c r="N65" i="14"/>
  <c r="N79" i="14"/>
  <c r="N37" i="14"/>
  <c r="N88" i="14"/>
  <c r="N107" i="14"/>
  <c r="N87" i="14"/>
  <c r="N36" i="14"/>
  <c r="N49" i="14"/>
  <c r="N83" i="14"/>
  <c r="N47" i="14"/>
  <c r="N30" i="14"/>
  <c r="N86" i="14"/>
  <c r="N71" i="14"/>
  <c r="N29" i="14"/>
  <c r="N92" i="14"/>
  <c r="N118" i="14"/>
  <c r="N28" i="14"/>
  <c r="N40" i="14"/>
  <c r="N32" i="14"/>
  <c r="N22" i="14"/>
  <c r="N21" i="14"/>
  <c r="N96" i="14"/>
  <c r="N34" i="14"/>
  <c r="N16" i="14"/>
  <c r="N20" i="14"/>
  <c r="N114" i="14"/>
  <c r="N11" i="14"/>
  <c r="N93" i="14"/>
  <c r="N66" i="14"/>
  <c r="N13" i="14"/>
  <c r="N77" i="14"/>
  <c r="N57" i="14"/>
  <c r="N39" i="14"/>
  <c r="N12" i="14"/>
  <c r="N91" i="14"/>
  <c r="N120" i="14"/>
  <c r="H71" i="15"/>
  <c r="AB6" i="11" l="1"/>
  <c r="AC6" i="11"/>
  <c r="AC5" i="11" l="1"/>
  <c r="AA6" i="11" l="1"/>
  <c r="Z2" i="11" s="1"/>
  <c r="AD6" i="11" l="1"/>
  <c r="AD2" i="11" l="1"/>
  <c r="AD4" i="11"/>
  <c r="AG6" i="11"/>
  <c r="AG4" i="11" s="1"/>
  <c r="AE6" i="11"/>
  <c r="AE4" i="11" s="1"/>
  <c r="AF6" i="11"/>
  <c r="AF4" i="11" s="1"/>
  <c r="G7" i="14" l="1"/>
  <c r="G71" i="15" l="1"/>
  <c r="F7" i="14"/>
  <c r="E4" i="13" l="1"/>
  <c r="AA4" i="11" l="1"/>
  <c r="AA5" i="11"/>
  <c r="AB4" i="11"/>
  <c r="AG5" i="11" l="1"/>
  <c r="AF5" i="11"/>
  <c r="AD5" i="11"/>
  <c r="AB5" i="11"/>
  <c r="AE5" i="11"/>
  <c r="D71" i="15" l="1"/>
  <c r="B8" i="9" l="1"/>
  <c r="M7" i="14" l="1"/>
  <c r="M5" i="14" s="1"/>
  <c r="K7" i="14"/>
  <c r="K5" i="14" s="1"/>
  <c r="L7" i="14"/>
  <c r="L5" i="14" s="1"/>
  <c r="N7" i="14" l="1"/>
  <c r="N5" i="1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Andy Luu</author>
  </authors>
  <commentList>
    <comment ref="R7" authorId="0" shapeId="0" xr:uid="{29E3CA26-51B2-44E3-AE69-02065389F16E}">
      <text>
        <r>
          <rPr>
            <b/>
            <sz val="9"/>
            <color indexed="81"/>
            <rFont val="Tahoma"/>
            <family val="2"/>
          </rPr>
          <t>Andy Luu:</t>
        </r>
        <r>
          <rPr>
            <sz val="9"/>
            <color indexed="81"/>
            <rFont val="Tahoma"/>
            <family val="2"/>
          </rPr>
          <t xml:space="preserve">
Variance (%) = (Milestone Variance/Project Duration) * 100</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BC9A128-897F-4F57-9C3B-55793DEE6253}" keepAlive="1" name="Query - BFTI" description="Connection to the 'BFTI' query in the workbook." type="5" refreshedVersion="8" background="1" saveData="1">
    <dbPr connection="Provider=Microsoft.Mashup.OleDb.1;Data Source=$Workbook$;Location=BFTI;Extended Properties=&quot;&quot;" command="SELECT * FROM [BFTI]"/>
  </connection>
  <connection id="2" xr16:uid="{398C4FD0-14D8-4D16-99D2-F2005373305C}" keepAlive="1" name="Query - BFTI_Table" description="Connection to the 'BFTI_Table' query in the workbook." type="5" refreshedVersion="0" background="1" saveData="1">
    <dbPr connection="Provider=Microsoft.Mashup.OleDb.1;Data Source=$Workbook$;Location=BFTI_Table;Extended Properties=&quot;&quot;" command="SELECT * FROM [BFTI_Table]"/>
  </connection>
  <connection id="3" xr16:uid="{FFF0B7E3-B1B7-4A62-AFBE-3EB0037F97AC}" keepAlive="1" name="Query - PowerBI_Extract" description="Connection to the 'PowerBI_Extract' query in the workbook." type="5" refreshedVersion="0" background="1" saveData="1">
    <dbPr connection="Provider=Microsoft.Mashup.OleDb.1;Data Source=$Workbook$;Location=PowerBI_Extract;Extended Properties=&quot;&quot;" command="SELECT * FROM [PowerBI_Extract]"/>
  </connection>
  <connection id="4" xr16:uid="{468A4E4A-A489-4DB0-A79E-687DE108568C}" keepAlive="1" name="Query - PPR Milestone Report" description="Connection to the 'PPR Milestone Report' query in the workbook." type="5" refreshedVersion="8" background="1" saveData="1">
    <dbPr connection="Provider=Microsoft.Mashup.OleDb.1;Data Source=$Workbook$;Location=&quot;PPR Milestone Report&quot;;Extended Properties=&quot;&quot;" command="SELECT * FROM [PPR Milestone Report]"/>
  </connection>
  <connection id="5" xr16:uid="{CD888AA0-FAC9-481E-9E61-AE7D4AE0BF3D}"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6" xr16:uid="{41C2D634-05E6-408C-9C4A-6370D2ACCDAE}"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s>
</file>

<file path=xl/sharedStrings.xml><?xml version="1.0" encoding="utf-8"?>
<sst xmlns="http://schemas.openxmlformats.org/spreadsheetml/2006/main" count="42191" uniqueCount="2197">
  <si>
    <t>Work ID</t>
  </si>
  <si>
    <t>Work Name</t>
  </si>
  <si>
    <t>Sub-Portfolio</t>
  </si>
  <si>
    <t>PM</t>
  </si>
  <si>
    <t>Work Status</t>
  </si>
  <si>
    <t>Stage</t>
  </si>
  <si>
    <t>PSR Date</t>
  </si>
  <si>
    <t>OVERALL</t>
  </si>
  <si>
    <t>SCOPE</t>
  </si>
  <si>
    <t>COST</t>
  </si>
  <si>
    <t>Budget</t>
  </si>
  <si>
    <t>EAC</t>
  </si>
  <si>
    <t>Var</t>
  </si>
  <si>
    <t>SCHEDULE</t>
  </si>
  <si>
    <t>Milestones Overdue</t>
  </si>
  <si>
    <t>Milestones Delayed</t>
  </si>
  <si>
    <t>Milestones Delay past FY25</t>
  </si>
  <si>
    <t>RESOURCE</t>
  </si>
  <si>
    <t>BENEFIT</t>
  </si>
  <si>
    <t>OCM</t>
  </si>
  <si>
    <t>RISK</t>
  </si>
  <si>
    <t>Active Inherent H &amp; VH</t>
  </si>
  <si>
    <t>Risks Due</t>
  </si>
  <si>
    <t>Risks - Mitigation Action Plan Blank</t>
  </si>
  <si>
    <t>ISSUE</t>
  </si>
  <si>
    <t>Active H &amp; VH</t>
  </si>
  <si>
    <t>Issues Due</t>
  </si>
  <si>
    <t>1000310</t>
  </si>
  <si>
    <t>Open/Active</t>
  </si>
  <si>
    <t>5. Build &amp; Test</t>
  </si>
  <si>
    <t>Apr-2025</t>
  </si>
  <si>
    <t>Green</t>
  </si>
  <si>
    <t>Amber</t>
  </si>
  <si>
    <t/>
  </si>
  <si>
    <t>1001351</t>
  </si>
  <si>
    <t>Replatforming Critical Rail Safety-Squiz</t>
  </si>
  <si>
    <t>6. Implement</t>
  </si>
  <si>
    <t>1001358</t>
  </si>
  <si>
    <t>Transport VR Capability Enablement</t>
  </si>
  <si>
    <t>3. Evaluate</t>
  </si>
  <si>
    <t>02 May 25</t>
  </si>
  <si>
    <t>Red</t>
  </si>
  <si>
    <t>1001359</t>
  </si>
  <si>
    <t>Windows 2012, Linux OS ver 6&amp;7 upgrade v 0.1</t>
  </si>
  <si>
    <t>25 Apr 25</t>
  </si>
  <si>
    <t>1001617</t>
  </si>
  <si>
    <t>Integrated Contract &amp; Fleet Mgmt Sys 2</t>
  </si>
  <si>
    <t>NA</t>
  </si>
  <si>
    <t>1001328</t>
  </si>
  <si>
    <t>Legacy Oracle &amp; Solaris Decomm (GovDC)</t>
  </si>
  <si>
    <t>1001347</t>
  </si>
  <si>
    <t>RRR6 - Train Location System</t>
  </si>
  <si>
    <t>N/A</t>
  </si>
  <si>
    <t>1001350</t>
  </si>
  <si>
    <t>RRR6-Incident Management System (REM)</t>
  </si>
  <si>
    <t>Feb-2025</t>
  </si>
  <si>
    <t>1001353</t>
  </si>
  <si>
    <t>Archiving Platform Info Archive Upgrade</t>
  </si>
  <si>
    <t>1001355</t>
  </si>
  <si>
    <t>1001360</t>
  </si>
  <si>
    <t>e-Observations Replatforming Safety &amp; Hazard ID</t>
  </si>
  <si>
    <t>4. Analyse &amp; Design</t>
  </si>
  <si>
    <t>1001361</t>
  </si>
  <si>
    <t>Gov DC Remediation - Legacy Sharepoint Migration</t>
  </si>
  <si>
    <t>1001440</t>
  </si>
  <si>
    <t>RRR7-TEW Tech Platform Risk Elimination</t>
  </si>
  <si>
    <t>1001349</t>
  </si>
  <si>
    <t>Technology Connectivity - Maritime &amp; TMC</t>
  </si>
  <si>
    <t>1001647</t>
  </si>
  <si>
    <t>Maritime – Digital Wharf Signage (Phase 2)</t>
  </si>
  <si>
    <t>1000294</t>
  </si>
  <si>
    <t>1000298</t>
  </si>
  <si>
    <t>NSW Maritime Safety &amp; Compliance (BOSN)</t>
  </si>
  <si>
    <t>1001362</t>
  </si>
  <si>
    <t>Fare Compliance Sys-Opal Replacement</t>
  </si>
  <si>
    <t>1001363</t>
  </si>
  <si>
    <t>Maritime Customer Booking System Upgrade</t>
  </si>
  <si>
    <t>1001364</t>
  </si>
  <si>
    <t>Maritime State-wide Op Incident Mgt</t>
  </si>
  <si>
    <t>May-2025</t>
  </si>
  <si>
    <t>1000296</t>
  </si>
  <si>
    <t>Rail Timetable Solution (RTS)</t>
  </si>
  <si>
    <t>1000307</t>
  </si>
  <si>
    <t>1001282</t>
  </si>
  <si>
    <t>Smart Asset Analytics (SAA) Strategic</t>
  </si>
  <si>
    <t>1000314</t>
  </si>
  <si>
    <t>OT-IT Integration Implementation Phase (IT Stream)</t>
  </si>
  <si>
    <t>1000301</t>
  </si>
  <si>
    <t>1000302</t>
  </si>
  <si>
    <t>Digital Systems Program (DSP)</t>
  </si>
  <si>
    <t>1000869</t>
  </si>
  <si>
    <t>Regional Rail Program (RRP)</t>
  </si>
  <si>
    <t>1000986</t>
  </si>
  <si>
    <t>Requested</t>
  </si>
  <si>
    <t>05 Jul 24</t>
  </si>
  <si>
    <t>1000987</t>
  </si>
  <si>
    <t>1001373</t>
  </si>
  <si>
    <t>1180 TCDC Yoyo Enhancements</t>
  </si>
  <si>
    <t>MANUAL COL</t>
  </si>
  <si>
    <t>Project Manager</t>
  </si>
  <si>
    <t>PSR Updated?</t>
  </si>
  <si>
    <t>Milestones Due</t>
  </si>
  <si>
    <t>Risks - Mitigation Blank</t>
  </si>
  <si>
    <t>Total Data Quality Issues</t>
  </si>
  <si>
    <t>PMO Name Following Up</t>
  </si>
  <si>
    <t>PMO Comments</t>
  </si>
  <si>
    <t>1000292</t>
  </si>
  <si>
    <t>Closed</t>
  </si>
  <si>
    <t>1000293</t>
  </si>
  <si>
    <t>project delivered in Feb 2024</t>
  </si>
  <si>
    <t>Yes</t>
  </si>
  <si>
    <t>1/5: Followed up</t>
  </si>
  <si>
    <t>1000297</t>
  </si>
  <si>
    <t>1000299</t>
  </si>
  <si>
    <t>1000300</t>
  </si>
  <si>
    <t>Project has been delivered and completed</t>
  </si>
  <si>
    <t>1000303</t>
  </si>
  <si>
    <t>1000304</t>
  </si>
  <si>
    <t>The post go-live support which is orginally planned until end of Jan'25 is extended until Apr'25. During this time, post go-live issues and existing BAU issues are being resolved with the help of the vendors (OpenText and HCL).
All the outstanding issues are now resolved, and the post go-live support is now under closure
Decommissioning of legacy stack in GovDC is initiated.</t>
  </si>
  <si>
    <t>1000305</t>
  </si>
  <si>
    <t>1000306</t>
  </si>
  <si>
    <t>1000308</t>
  </si>
  <si>
    <t>Project put on hold, resources reallocated.</t>
  </si>
  <si>
    <t>1000309</t>
  </si>
  <si>
    <t>1000311</t>
  </si>
  <si>
    <t>completed in Oct 24</t>
  </si>
  <si>
    <t>1000312</t>
  </si>
  <si>
    <t>1000313</t>
  </si>
  <si>
    <t>Exception case - not for reporting</t>
  </si>
  <si>
    <t>1000315</t>
  </si>
  <si>
    <t>1000316</t>
  </si>
  <si>
    <t>1000838</t>
  </si>
  <si>
    <t>1000840</t>
  </si>
  <si>
    <t>1000841</t>
  </si>
  <si>
    <t>1000871</t>
  </si>
  <si>
    <t>1000872</t>
  </si>
  <si>
    <t>On Hold</t>
  </si>
  <si>
    <t>1000884</t>
  </si>
  <si>
    <t>1000918</t>
  </si>
  <si>
    <t>Will be closed</t>
  </si>
  <si>
    <t>1000921</t>
  </si>
  <si>
    <t>1000924</t>
  </si>
  <si>
    <t>1000927</t>
  </si>
  <si>
    <t>1000990</t>
  </si>
  <si>
    <t>1001122</t>
  </si>
  <si>
    <t>not reportable, project closed</t>
  </si>
  <si>
    <t>1001242</t>
  </si>
  <si>
    <t>1001269</t>
  </si>
  <si>
    <t>1001274</t>
  </si>
  <si>
    <t>1001275</t>
  </si>
  <si>
    <t>1001276</t>
  </si>
  <si>
    <t>1001277</t>
  </si>
  <si>
    <t>1001279</t>
  </si>
  <si>
    <t>1001280</t>
  </si>
  <si>
    <t>Cancelled</t>
  </si>
  <si>
    <t>1/5: Updated today</t>
  </si>
  <si>
    <t>1001354</t>
  </si>
  <si>
    <t>1001356</t>
  </si>
  <si>
    <t>1001357</t>
  </si>
  <si>
    <t>1/5: PSR updated</t>
  </si>
  <si>
    <t>1001367</t>
  </si>
  <si>
    <t>1001374</t>
  </si>
  <si>
    <t>Should be closed</t>
  </si>
  <si>
    <t>1001375</t>
  </si>
  <si>
    <t>1001384</t>
  </si>
  <si>
    <t>1001388</t>
  </si>
  <si>
    <t>Dummy</t>
  </si>
  <si>
    <t>1001392</t>
  </si>
  <si>
    <t>1001399</t>
  </si>
  <si>
    <t>Project closedown on 31/01/2025</t>
  </si>
  <si>
    <t>1001420</t>
  </si>
  <si>
    <t>1001430</t>
  </si>
  <si>
    <t>May be closed</t>
  </si>
  <si>
    <t>1001493</t>
  </si>
  <si>
    <t>1001498</t>
  </si>
  <si>
    <t>This is a Program</t>
  </si>
  <si>
    <t>1001566</t>
  </si>
  <si>
    <t>1001602</t>
  </si>
  <si>
    <t>Changed from Minor Work to Project, its Stage Gate needs to be re-set from Implement to Concept</t>
  </si>
  <si>
    <t>1001755</t>
  </si>
  <si>
    <t>1001774</t>
  </si>
  <si>
    <t>1001775</t>
  </si>
  <si>
    <t>1001776</t>
  </si>
  <si>
    <t>1001802</t>
  </si>
  <si>
    <t>1001816</t>
  </si>
  <si>
    <t>1001817</t>
  </si>
  <si>
    <t>1001818</t>
  </si>
  <si>
    <t>1001821</t>
  </si>
  <si>
    <t>1001822</t>
  </si>
  <si>
    <t>1001825</t>
  </si>
  <si>
    <t>1001829</t>
  </si>
  <si>
    <t>1001834</t>
  </si>
  <si>
    <t>1001857</t>
  </si>
  <si>
    <t>1001860</t>
  </si>
  <si>
    <t>1001861</t>
  </si>
  <si>
    <t>1001863</t>
  </si>
  <si>
    <t>1001866</t>
  </si>
  <si>
    <t>1001870</t>
  </si>
  <si>
    <t>1001871</t>
  </si>
  <si>
    <t>1001872</t>
  </si>
  <si>
    <t>1001875</t>
  </si>
  <si>
    <t>1001876</t>
  </si>
  <si>
    <t>1001877</t>
  </si>
  <si>
    <t>1001878</t>
  </si>
  <si>
    <t>1001879</t>
  </si>
  <si>
    <t>1001880</t>
  </si>
  <si>
    <t>1001881</t>
  </si>
  <si>
    <t>1001882</t>
  </si>
  <si>
    <t>1001891</t>
  </si>
  <si>
    <t>1001896</t>
  </si>
  <si>
    <t>1001898</t>
  </si>
  <si>
    <t>PMO Comment</t>
  </si>
  <si>
    <t>Schedule</t>
  </si>
  <si>
    <t>2. Concept</t>
  </si>
  <si>
    <t>Transit Planning Software (TPS)</t>
  </si>
  <si>
    <t>Track Possessions Critical Risk Redn</t>
  </si>
  <si>
    <t>Metadata columnset from Planview</t>
  </si>
  <si>
    <t>Columnset: 00 Data Quality</t>
  </si>
  <si>
    <t>Report Date</t>
  </si>
  <si>
    <t>Proj Name</t>
  </si>
  <si>
    <t>Name</t>
  </si>
  <si>
    <t>Work ID #</t>
  </si>
  <si>
    <t>Work Type</t>
  </si>
  <si>
    <t>Work Description</t>
  </si>
  <si>
    <t>Line of Business</t>
  </si>
  <si>
    <t>Project Manager/Owner</t>
  </si>
  <si>
    <t>Sponsor.</t>
  </si>
  <si>
    <t>Business Priority</t>
  </si>
  <si>
    <t>Methodology</t>
  </si>
  <si>
    <t>Part Of Program?</t>
  </si>
  <si>
    <t>Capitalization Flag</t>
  </si>
  <si>
    <t>Current Gate</t>
  </si>
  <si>
    <t>Status Reporting Frequency</t>
  </si>
  <si>
    <t>Reported - This Period (d)</t>
  </si>
  <si>
    <t>Reporting Period</t>
  </si>
  <si>
    <t>Reporting Period - Fortnightly</t>
  </si>
  <si>
    <t>Reporting Period - Weekly</t>
  </si>
  <si>
    <t>Overall Status Assessment</t>
  </si>
  <si>
    <t>Scope Status Assessment</t>
  </si>
  <si>
    <t>Cost Status Assessment</t>
  </si>
  <si>
    <t>Schedule Status Assessment</t>
  </si>
  <si>
    <t>Resourcing Status Assessment</t>
  </si>
  <si>
    <t>Benefit Status Assessment</t>
  </si>
  <si>
    <t>OCM Status Assessment</t>
  </si>
  <si>
    <t>Quality Status Assessment</t>
  </si>
  <si>
    <t>Risks Status Assessment</t>
  </si>
  <si>
    <t>Issues Status Assessment</t>
  </si>
  <si>
    <t>Baseline Start</t>
  </si>
  <si>
    <t>Baseline Finish</t>
  </si>
  <si>
    <t>Baseline Duration (d)</t>
  </si>
  <si>
    <t>Duration at Complete (d)</t>
  </si>
  <si>
    <t>Actual/Schedule Start</t>
  </si>
  <si>
    <t>Actual/Schedule Finish</t>
  </si>
  <si>
    <t>Schedule Start</t>
  </si>
  <si>
    <t>Schedule Finish</t>
  </si>
  <si>
    <t>Actual Start</t>
  </si>
  <si>
    <t>Actual Finish</t>
  </si>
  <si>
    <t>Late Finish</t>
  </si>
  <si>
    <t>Percent Complete</t>
  </si>
  <si>
    <t>Milestones, Total</t>
  </si>
  <si>
    <t>Milestones,Completed</t>
  </si>
  <si>
    <t>Milestones,Remain</t>
  </si>
  <si>
    <t>Milestones, Scheduled</t>
  </si>
  <si>
    <t>Milestones, Late</t>
  </si>
  <si>
    <t>Milestones, Missed</t>
  </si>
  <si>
    <t>Milestones, On Time</t>
  </si>
  <si>
    <t>Changes, Active</t>
  </si>
  <si>
    <t>Changes, Total</t>
  </si>
  <si>
    <t>Risks, Active</t>
  </si>
  <si>
    <t>Risks, Total</t>
  </si>
  <si>
    <t>Issues, Active</t>
  </si>
  <si>
    <t>Issues, Total</t>
  </si>
  <si>
    <t>Project</t>
  </si>
  <si>
    <t>Waterfall</t>
  </si>
  <si>
    <t>No</t>
  </si>
  <si>
    <t>Capital</t>
  </si>
  <si>
    <t>Prepare for Closure</t>
  </si>
  <si>
    <t>Gate 2</t>
  </si>
  <si>
    <t>7. Closure</t>
  </si>
  <si>
    <t>Weekly</t>
  </si>
  <si>
    <t>Aug-2024</t>
  </si>
  <si>
    <t>06 Jul 24 - 19 Jul 24</t>
  </si>
  <si>
    <t>11 Oct 24</t>
  </si>
  <si>
    <t>10</t>
  </si>
  <si>
    <t>5</t>
  </si>
  <si>
    <t>1</t>
  </si>
  <si>
    <t>Fortnightly</t>
  </si>
  <si>
    <t>19 Feb 24 - 01 Mar 24</t>
  </si>
  <si>
    <t>12 Jan 24</t>
  </si>
  <si>
    <t>11</t>
  </si>
  <si>
    <t>Gate 0</t>
  </si>
  <si>
    <t>91</t>
  </si>
  <si>
    <t>38</t>
  </si>
  <si>
    <t>53</t>
  </si>
  <si>
    <t>83</t>
  </si>
  <si>
    <t>36</t>
  </si>
  <si>
    <t>46</t>
  </si>
  <si>
    <t>4</t>
  </si>
  <si>
    <t>6</t>
  </si>
  <si>
    <t>7</t>
  </si>
  <si>
    <t>1000295</t>
  </si>
  <si>
    <t>Minor Work</t>
  </si>
  <si>
    <t>Gate 1</t>
  </si>
  <si>
    <t>06 Dec 24</t>
  </si>
  <si>
    <t>34</t>
  </si>
  <si>
    <t>31</t>
  </si>
  <si>
    <t>3</t>
  </si>
  <si>
    <t>22</t>
  </si>
  <si>
    <t>100044</t>
  </si>
  <si>
    <t>Hybrid</t>
  </si>
  <si>
    <t>Capex &amp; Opex</t>
  </si>
  <si>
    <t>Monthly</t>
  </si>
  <si>
    <t>163</t>
  </si>
  <si>
    <t>65</t>
  </si>
  <si>
    <t>98</t>
  </si>
  <si>
    <t>70</t>
  </si>
  <si>
    <t>8</t>
  </si>
  <si>
    <t>85</t>
  </si>
  <si>
    <t>2</t>
  </si>
  <si>
    <t>100075</t>
  </si>
  <si>
    <t>Gate 3</t>
  </si>
  <si>
    <t>29</t>
  </si>
  <si>
    <t>AAA41</t>
  </si>
  <si>
    <t>20</t>
  </si>
  <si>
    <t>12</t>
  </si>
  <si>
    <t>13</t>
  </si>
  <si>
    <t>Completed</t>
  </si>
  <si>
    <t>27 May 24 - 07 Jun 24</t>
  </si>
  <si>
    <t>02 Aug 24</t>
  </si>
  <si>
    <t>23</t>
  </si>
  <si>
    <t>Sep-2024</t>
  </si>
  <si>
    <t>64</t>
  </si>
  <si>
    <t>9</t>
  </si>
  <si>
    <t>Opex</t>
  </si>
  <si>
    <t>74</t>
  </si>
  <si>
    <t>100070</t>
  </si>
  <si>
    <t>122</t>
  </si>
  <si>
    <t>99</t>
  </si>
  <si>
    <t>62</t>
  </si>
  <si>
    <t>01 Dec 23</t>
  </si>
  <si>
    <t>19</t>
  </si>
  <si>
    <t>AAA166</t>
  </si>
  <si>
    <t>75</t>
  </si>
  <si>
    <t>71</t>
  </si>
  <si>
    <t>80</t>
  </si>
  <si>
    <t>Jun-2024</t>
  </si>
  <si>
    <t>15</t>
  </si>
  <si>
    <t>Light Project</t>
  </si>
  <si>
    <t>84</t>
  </si>
  <si>
    <t>56</t>
  </si>
  <si>
    <t>28</t>
  </si>
  <si>
    <t>58</t>
  </si>
  <si>
    <t>16</t>
  </si>
  <si>
    <t>26</t>
  </si>
  <si>
    <t>45</t>
  </si>
  <si>
    <t>AAA141</t>
  </si>
  <si>
    <t>43</t>
  </si>
  <si>
    <t>10 May 24</t>
  </si>
  <si>
    <t>17</t>
  </si>
  <si>
    <t>14 Jun 24</t>
  </si>
  <si>
    <t>203</t>
  </si>
  <si>
    <t>104</t>
  </si>
  <si>
    <t>173</t>
  </si>
  <si>
    <t>18</t>
  </si>
  <si>
    <t>81</t>
  </si>
  <si>
    <t>21</t>
  </si>
  <si>
    <t>Agile</t>
  </si>
  <si>
    <t>35</t>
  </si>
  <si>
    <t>33</t>
  </si>
  <si>
    <t>27</t>
  </si>
  <si>
    <t>AAA140</t>
  </si>
  <si>
    <t>66</t>
  </si>
  <si>
    <t>Oct-2023</t>
  </si>
  <si>
    <t>May-2024</t>
  </si>
  <si>
    <t>Apr-2024</t>
  </si>
  <si>
    <t>01 Mar 24</t>
  </si>
  <si>
    <t>42</t>
  </si>
  <si>
    <t>Feb-2024</t>
  </si>
  <si>
    <t>26 Jan 24</t>
  </si>
  <si>
    <t>51</t>
  </si>
  <si>
    <t>72</t>
  </si>
  <si>
    <t>68</t>
  </si>
  <si>
    <t>1000923</t>
  </si>
  <si>
    <t>Application Support</t>
  </si>
  <si>
    <t>1000925</t>
  </si>
  <si>
    <t>1000926</t>
  </si>
  <si>
    <t>Service</t>
  </si>
  <si>
    <t>Important</t>
  </si>
  <si>
    <t>28 Feb 25</t>
  </si>
  <si>
    <t>High</t>
  </si>
  <si>
    <t>1000962</t>
  </si>
  <si>
    <t>Mar-2024</t>
  </si>
  <si>
    <t>69</t>
  </si>
  <si>
    <t>49</t>
  </si>
  <si>
    <t>1001051</t>
  </si>
  <si>
    <t>07 Mar 25</t>
  </si>
  <si>
    <t>1001138</t>
  </si>
  <si>
    <t>1001171</t>
  </si>
  <si>
    <t>1001239</t>
  </si>
  <si>
    <t>Low</t>
  </si>
  <si>
    <t>1001271</t>
  </si>
  <si>
    <t>1001273</t>
  </si>
  <si>
    <t>Medium</t>
  </si>
  <si>
    <t>59</t>
  </si>
  <si>
    <t>44</t>
  </si>
  <si>
    <t>48</t>
  </si>
  <si>
    <t>Briefing Note</t>
  </si>
  <si>
    <t>1001299</t>
  </si>
  <si>
    <t>94</t>
  </si>
  <si>
    <t>77</t>
  </si>
  <si>
    <t>30</t>
  </si>
  <si>
    <t>24</t>
  </si>
  <si>
    <t>54</t>
  </si>
  <si>
    <t>60</t>
  </si>
  <si>
    <t>61</t>
  </si>
  <si>
    <t>Investment Brief</t>
  </si>
  <si>
    <t>50</t>
  </si>
  <si>
    <t>115</t>
  </si>
  <si>
    <t>41</t>
  </si>
  <si>
    <t>14</t>
  </si>
  <si>
    <t>24 Jan 25</t>
  </si>
  <si>
    <t>26 Jul 24</t>
  </si>
  <si>
    <t>31 Jan 25</t>
  </si>
  <si>
    <t>1001413</t>
  </si>
  <si>
    <t>1001422</t>
  </si>
  <si>
    <t>1001428</t>
  </si>
  <si>
    <t>1001429</t>
  </si>
  <si>
    <t>Program (admin)</t>
  </si>
  <si>
    <t>1001437</t>
  </si>
  <si>
    <t>67</t>
  </si>
  <si>
    <t>25</t>
  </si>
  <si>
    <t>1001444</t>
  </si>
  <si>
    <t>Epic</t>
  </si>
  <si>
    <t>1001449</t>
  </si>
  <si>
    <t>1001458</t>
  </si>
  <si>
    <t>1001459</t>
  </si>
  <si>
    <t>1001460</t>
  </si>
  <si>
    <t>1001483</t>
  </si>
  <si>
    <t>1001486</t>
  </si>
  <si>
    <t>55</t>
  </si>
  <si>
    <t>1001504</t>
  </si>
  <si>
    <t>1001524</t>
  </si>
  <si>
    <t>1001548</t>
  </si>
  <si>
    <t>1001579</t>
  </si>
  <si>
    <t>1001608</t>
  </si>
  <si>
    <t>21 Mar 25</t>
  </si>
  <si>
    <t>1001618</t>
  </si>
  <si>
    <t>Jan-2025</t>
  </si>
  <si>
    <t>1001626</t>
  </si>
  <si>
    <t>1001643</t>
  </si>
  <si>
    <t>1001650</t>
  </si>
  <si>
    <t>1001765</t>
  </si>
  <si>
    <t>1001768</t>
  </si>
  <si>
    <t>Mar-2025</t>
  </si>
  <si>
    <t>21 Feb 25</t>
  </si>
  <si>
    <t>1001777</t>
  </si>
  <si>
    <t>1001784</t>
  </si>
  <si>
    <t>1001785</t>
  </si>
  <si>
    <t>1001786</t>
  </si>
  <si>
    <t>1001787</t>
  </si>
  <si>
    <t>1001788</t>
  </si>
  <si>
    <t>1001789</t>
  </si>
  <si>
    <t>1001790</t>
  </si>
  <si>
    <t>1001803</t>
  </si>
  <si>
    <t>1001804</t>
  </si>
  <si>
    <t>1001805</t>
  </si>
  <si>
    <t>1001806</t>
  </si>
  <si>
    <t>1001819</t>
  </si>
  <si>
    <t>1001820</t>
  </si>
  <si>
    <t>1001823</t>
  </si>
  <si>
    <t>1001869</t>
  </si>
  <si>
    <t>1001873</t>
  </si>
  <si>
    <t>1001895</t>
  </si>
  <si>
    <t>WRK15</t>
  </si>
  <si>
    <t>BL Delivery Ratio
 Full Year</t>
  </si>
  <si>
    <t>BL Delivery Ratio
 YTD</t>
  </si>
  <si>
    <t>KPIs against Planned YTD</t>
  </si>
  <si>
    <t>Last Extracted</t>
  </si>
  <si>
    <t>KPIs against Total Milestones</t>
  </si>
  <si>
    <t>Project Status</t>
  </si>
  <si>
    <t>Schedule Variance</t>
  </si>
  <si>
    <t>Project Description</t>
  </si>
  <si>
    <t>Milestone Description</t>
  </si>
  <si>
    <t>Milestone Type</t>
  </si>
  <si>
    <t>Milestone Indentifier</t>
  </si>
  <si>
    <t>Project Status2</t>
  </si>
  <si>
    <t>Work Notes:</t>
  </si>
  <si>
    <t>Baseline Date</t>
  </si>
  <si>
    <t>Variance (d)</t>
  </si>
  <si>
    <t>Variance (%)</t>
  </si>
  <si>
    <t>UID</t>
  </si>
  <si>
    <t>Duplicate Milestone</t>
  </si>
  <si>
    <t>BL FY</t>
  </si>
  <si>
    <t>Finish FY</t>
  </si>
  <si>
    <t>Complete</t>
  </si>
  <si>
    <t>To be Baselined</t>
  </si>
  <si>
    <t>Planned WoL</t>
  </si>
  <si>
    <t>Actual WoL</t>
  </si>
  <si>
    <t>Planned YTD</t>
  </si>
  <si>
    <t>Actual YTD</t>
  </si>
  <si>
    <t>Overdue</t>
  </si>
  <si>
    <t>Delayed</t>
  </si>
  <si>
    <t>Delayed past FY25</t>
  </si>
  <si>
    <t>0%</t>
  </si>
  <si>
    <t>Release 1.1 Go-Live</t>
  </si>
  <si>
    <t>Deliverable</t>
  </si>
  <si>
    <t>Go-Live</t>
  </si>
  <si>
    <t>Release 1.2 Go-Live</t>
  </si>
  <si>
    <t>Release 1.3 Go-Live</t>
  </si>
  <si>
    <t>4.09 Test Plan Sign Off Phase 2</t>
  </si>
  <si>
    <t>Unassigned</t>
  </si>
  <si>
    <t>7.02 PIR Sign Off</t>
  </si>
  <si>
    <t>Gate 3 Approval</t>
  </si>
  <si>
    <t>-25% to -10%</t>
  </si>
  <si>
    <t>4.00 Technical Sol'n Design Sign Off</t>
  </si>
  <si>
    <t>4.08 Infrastructure Sol'n Design Sign Off</t>
  </si>
  <si>
    <t>7.01 Handover Document Sign Off</t>
  </si>
  <si>
    <t>7.03 Closure Memo Sign Off</t>
  </si>
  <si>
    <t>PROJECT CLOSED (GATE 3)</t>
  </si>
  <si>
    <t>Governance</t>
  </si>
  <si>
    <t>-10% to -5%</t>
  </si>
  <si>
    <t>3.03 GR Cyber Sec Assessment Form Submitted (Opt)</t>
  </si>
  <si>
    <t>Project Kickoff</t>
  </si>
  <si>
    <t>System Architect Replacement</t>
  </si>
  <si>
    <t>Microfocus to TOSCA migration for Automation suite</t>
  </si>
  <si>
    <t>6.07 GR Cyber Sec Pre-Rel. Review Complete (Opt)</t>
  </si>
  <si>
    <t>6.05 Service Design &amp; Def'n &amp; Onb'ding Complete</t>
  </si>
  <si>
    <t>6.02 Implementation Plan Complete</t>
  </si>
  <si>
    <t>6.03 Go Live / Prod Readiness Checklist Complete</t>
  </si>
  <si>
    <t>6.04 HYB Release Retrospective Complete</t>
  </si>
  <si>
    <t>6.06 New Form for Creating New Service (IT Catal.)</t>
  </si>
  <si>
    <t>6.00 Application Handover Checklist Complete</t>
  </si>
  <si>
    <t>GO LIVE</t>
  </si>
  <si>
    <t>IMPLEMENT PHASE COMPLETE (GATE 2)</t>
  </si>
  <si>
    <t>5.07 GR Cyber Sec Test Support Requested (Opt)</t>
  </si>
  <si>
    <t>5.01 Test Cases Sign Off</t>
  </si>
  <si>
    <t>5.02 Test Summary Report/Cert Sign Off</t>
  </si>
  <si>
    <t>5.03 HYB Release Review Complete (Opt)</t>
  </si>
  <si>
    <t>5.04 Training Management Plan Sign Off (Opt)</t>
  </si>
  <si>
    <t>5.06 Release Requested (Opt)</t>
  </si>
  <si>
    <t>5.00 Service Continuity Runbook Complete</t>
  </si>
  <si>
    <t>5.00 ICT Release Board Approval (CAB)</t>
  </si>
  <si>
    <t>BUILD &amp; TEST PHASE COMPLETE</t>
  </si>
  <si>
    <t>EVALUATE PHASE COMPLETE (GATE 1)</t>
  </si>
  <si>
    <t>4.01 Sol'n Architecture Design (SAD) Sign Off</t>
  </si>
  <si>
    <t>4.02 Functional Specification Sign Off (Opt)</t>
  </si>
  <si>
    <t>4.04 HYB Definition of Done</t>
  </si>
  <si>
    <t>4.09 Test Plan Sign Off</t>
  </si>
  <si>
    <t>4.10 Traceability Matrix Sign Off</t>
  </si>
  <si>
    <t>4.11 Security Risk Assessment (SRA) Sign Off</t>
  </si>
  <si>
    <t>4.12 Comms Plan Sign Off</t>
  </si>
  <si>
    <t>4.13 Bus Change Readiness Assessment Complete</t>
  </si>
  <si>
    <t>4.14 Detailed Service Design &amp; Defn Onboard Pack</t>
  </si>
  <si>
    <t>4.15 Detailed Change Impact Assessment Complete</t>
  </si>
  <si>
    <t>4.00 ITSM Onboarding Checklist Complete</t>
  </si>
  <si>
    <t>4.00 ICT Release Impact Assessment Complete</t>
  </si>
  <si>
    <t>4.00 P80 Cost Estimate Ready</t>
  </si>
  <si>
    <t>ANALYSIS &amp; DESIGN PHASE COMPLETE</t>
  </si>
  <si>
    <t>4.16 GR Cyber Sec Change Consult Requested (Opt)</t>
  </si>
  <si>
    <t>4.17 GR Cyber Sec Sol'n Review Requested (Opt)</t>
  </si>
  <si>
    <t>4.03 HYB Team Charter (Opt)</t>
  </si>
  <si>
    <t>2.00 Investment Brief (or Equivalent) Sign Off</t>
  </si>
  <si>
    <t>2.00 Arch Review &amp; Cyber Sec Assessment Ready</t>
  </si>
  <si>
    <t>2.00 Prioritisation Score Ready</t>
  </si>
  <si>
    <t>2.00 P20 Cost Estimate Ready</t>
  </si>
  <si>
    <t>CONCEPT PHASE COMPLETE (GATE 0)</t>
  </si>
  <si>
    <t>3.05 Business Impact Assessment Sign Off</t>
  </si>
  <si>
    <t>3.17 Change on a Page Complete</t>
  </si>
  <si>
    <t>3.18 Change Management Plan Complete</t>
  </si>
  <si>
    <t>3.14 Project Management Plan Sign Off</t>
  </si>
  <si>
    <t>3.20 Test Strategy Sign Off</t>
  </si>
  <si>
    <t>3.19 GR Service Design &amp; Definition Team Engaged</t>
  </si>
  <si>
    <t>3.06 Business Requirements Document Sign Off</t>
  </si>
  <si>
    <t>Closure Phase</t>
  </si>
  <si>
    <t>Documentation Deliverables (SAD,BRD,Test Plan)</t>
  </si>
  <si>
    <t>Analysis and Design Phase Completed</t>
  </si>
  <si>
    <t>Procurement phase completed</t>
  </si>
  <si>
    <t>Build and test completed</t>
  </si>
  <si>
    <t>Performance Test suite Migration</t>
  </si>
  <si>
    <t>&lt;-25%</t>
  </si>
  <si>
    <t>-5% to 0%</t>
  </si>
  <si>
    <t>CIS Applications Migration Build &amp; Test Complete</t>
  </si>
  <si>
    <t>CIS Applications Mig'n Implementation &amp; GO LIVE</t>
  </si>
  <si>
    <t>PROJECT CLOSED (GATE 3): Stage 1</t>
  </si>
  <si>
    <t>Implement Archiving Solution</t>
  </si>
  <si>
    <t>ANALYSIS &amp; DESIGN PHASE 3 COMPLETE</t>
  </si>
  <si>
    <t>BUILD &amp; TEST PHASE 3 COMPLETE</t>
  </si>
  <si>
    <t>IMPLEMENT PHASE 3 COMPLETE</t>
  </si>
  <si>
    <t>GR5.07 Cyber Sec Test Support Requested (Opt)</t>
  </si>
  <si>
    <t>5.03 Release Review Complete (Opt)</t>
  </si>
  <si>
    <t>GR6.07 Cyber Sec Pre-Rel. Review Complete (Opt)</t>
  </si>
  <si>
    <t>HYB6.04 Release Retrospective Complete</t>
  </si>
  <si>
    <t>BUSINESS GO LIVE (R4 Dates to be Built in)</t>
  </si>
  <si>
    <t>7.03 Closure Checklist &amp; Memo Sign Off</t>
  </si>
  <si>
    <t>5.05 Service Continuity Runbook Complete</t>
  </si>
  <si>
    <t>3.13 RFx/Other Procurement Document Sign Off</t>
  </si>
  <si>
    <t>3.21 Strategic/Final Business Case Approved (FIAC)</t>
  </si>
  <si>
    <t>MARITIME S/W OP INCIDENT MGT VENDOR SELECTED</t>
  </si>
  <si>
    <t>3.21 Final Business Case Approved - FIAC (&gt;$1M)</t>
  </si>
  <si>
    <t>3.14 Project Management Plan Sign Off (use SoW)</t>
  </si>
  <si>
    <t>3.00 EVALUATE PHASE COMPLETE (GATE 1)</t>
  </si>
  <si>
    <t>7.00 PROJECT CLOSED (GATE 3)</t>
  </si>
  <si>
    <t>TRANCHE 3 GO LIVE</t>
  </si>
  <si>
    <t>4.01 Sol'n Architecture Design (SAD) Sign Off LLID</t>
  </si>
  <si>
    <t>GO LIVE Production</t>
  </si>
  <si>
    <t>4.11 Security Risk Assessment (SRA) Complete</t>
  </si>
  <si>
    <t>RFP DOCUMENTATION COMPLETE</t>
  </si>
  <si>
    <t>CLOSED RFP LAUNCHED (w/ 10 Selected Vendors)</t>
  </si>
  <si>
    <t>PROPOSAL REVIEW COMPLETE</t>
  </si>
  <si>
    <t>GO LIVE Oracle Solaris: DOCUMENTUM</t>
  </si>
  <si>
    <t>GO LIVE Oracle Solaris: RailTable Suite of Apps</t>
  </si>
  <si>
    <t>DEP OUT - GO LIVE Oracle Solaris: TPS</t>
  </si>
  <si>
    <t>BUILD &amp; TEST PHASE COMPLETE (DOCUMENTUM)</t>
  </si>
  <si>
    <t>5.00 ICT Release Board Approval (CAB) for TPS</t>
  </si>
  <si>
    <t>0% to 5%</t>
  </si>
  <si>
    <t>SQUIZ - SMS GO LIVE</t>
  </si>
  <si>
    <t>4.01 Sol'n Architecture Design (SAD) Sign Off 1.3</t>
  </si>
  <si>
    <t>4.09 Test Plan Sign Off 1.3</t>
  </si>
  <si>
    <t>4.00 ANALYSIS &amp; DESIGN PHASE COMPLETE</t>
  </si>
  <si>
    <t>5.00 BUILD &amp; TEST PHASE COMPLETE</t>
  </si>
  <si>
    <t>6.00 GO LIVE PHASE 1</t>
  </si>
  <si>
    <t>6.00 IMPLEMENT PHASE COMPLETE (GATE 2)</t>
  </si>
  <si>
    <t>GO LIVE TCOPS PHASE 1</t>
  </si>
  <si>
    <t>GO LIVE: First 8-10 Vessels/Vehicles Ready</t>
  </si>
  <si>
    <t>GO LIVE - OT-IT Ph3</t>
  </si>
  <si>
    <t>5.01 Test Cases Sign Off 1.3</t>
  </si>
  <si>
    <t>5.02 Test Summary Report/Cert Sign Off 1.3</t>
  </si>
  <si>
    <t>3.04 PACT Sign Off</t>
  </si>
  <si>
    <t>3.15 Benefits Realisation Plan Sign Off</t>
  </si>
  <si>
    <t>DCS REGISTRATION COMPLETE (&gt;$5M)</t>
  </si>
  <si>
    <t>3.02 GR Cyber Sec Requirements Form Submitted</t>
  </si>
  <si>
    <t>OT-IT PH3 End of Build</t>
  </si>
  <si>
    <t>5.06 Release Requested - Blocksheets</t>
  </si>
  <si>
    <t>BlockSheets GO LIVE</t>
  </si>
  <si>
    <t>5.06 Release Requested - SSTS</t>
  </si>
  <si>
    <t>SSTS BUILD &amp; TEST PHASE COMPLETE</t>
  </si>
  <si>
    <t>SSTS GO LIVE</t>
  </si>
  <si>
    <t>GO LIVE (NSW BOSN)</t>
  </si>
  <si>
    <t>3.06 HL Business Requirements Document Sign Off</t>
  </si>
  <si>
    <t>3.11 Prelim Sol'n Options Roadmap Sign Off</t>
  </si>
  <si>
    <t>3.21 Final Business Case Approved (Light Touch)</t>
  </si>
  <si>
    <t>GO LIVE - LEGACY SHAREPOINT MIGRATION (GOV DC)</t>
  </si>
  <si>
    <t>6.03 Go Live Readiness Complete</t>
  </si>
  <si>
    <t>6.05 Service Design &amp; Definition Complete (Opt)</t>
  </si>
  <si>
    <t>OT-IT PH3 End of SIT</t>
  </si>
  <si>
    <t>OT-IT PH3 End of UAT</t>
  </si>
  <si>
    <t>HDI&gt;&gt;SAA Req't (Ph1 Jun'25, Ph2 Sep'25)</t>
  </si>
  <si>
    <t>External</t>
  </si>
  <si>
    <t>UAT Signed Off</t>
  </si>
  <si>
    <t>Deploy into GSIT Prod completion/final signoff</t>
  </si>
  <si>
    <t>VENDOR CONTRACT SIGNED (PHASE 2 END)</t>
  </si>
  <si>
    <t>Training Documentation Ready</t>
  </si>
  <si>
    <t>TMS R4 Go-live (TBC)</t>
  </si>
  <si>
    <t>TMS R4 UAT Interface &amp; Testing Support Complete</t>
  </si>
  <si>
    <t>PROJECT CLOSED (GATE 3) Phase 2</t>
  </si>
  <si>
    <t>Business GO LIVE</t>
  </si>
  <si>
    <t>Technical Deployment</t>
  </si>
  <si>
    <t>IMPLEMENT PHASE COMPLETE</t>
  </si>
  <si>
    <t>TRIMS (VIZIRAIL) GO LIVE (CONFIRMED FY26)</t>
  </si>
  <si>
    <t>10% to 25%</t>
  </si>
  <si>
    <t>FMCS GO LIVE - Minor Release targeting 31/7</t>
  </si>
  <si>
    <t>TPS.Plan SIT environment readiness</t>
  </si>
  <si>
    <t>TPS.Plan PROD&amp;DR environment readiness</t>
  </si>
  <si>
    <t>TPS.Plan DEV03 environment readiness</t>
  </si>
  <si>
    <t>Integration PSAD endorse by GSIT PDA</t>
  </si>
  <si>
    <t>Contract execution</t>
  </si>
  <si>
    <t>SOW for TPS.Plan installation and configuration</t>
  </si>
  <si>
    <t>SOW Review &amp; Sign-Off</t>
  </si>
  <si>
    <t>Define Application Managed Support Services (AMSS)</t>
  </si>
  <si>
    <t>Service Design Workshops &amp; Define Support Model</t>
  </si>
  <si>
    <t>Document the Support Process</t>
  </si>
  <si>
    <t>Business &amp; IT Stakeholder Socialization</t>
  </si>
  <si>
    <t>Service Design Sign-Off</t>
  </si>
  <si>
    <t>Test Plan &amp; Test Cases readiness</t>
  </si>
  <si>
    <t>SIT Test Summary Report</t>
  </si>
  <si>
    <t>UAT Test Summary Report</t>
  </si>
  <si>
    <t>NFR Test Summary Report</t>
  </si>
  <si>
    <t>End of warranty support</t>
  </si>
  <si>
    <t>Go-Live Business Approval</t>
  </si>
  <si>
    <t>Decommission TPAC Rail Suite (RailNet &amp; RailTable)</t>
  </si>
  <si>
    <t>Decommission other GSIT Managed Apps Complete</t>
  </si>
  <si>
    <t>PSAD (R1.3 entire solution) endorse by GSIT PDA</t>
  </si>
  <si>
    <t>Integration &amp; Application SAD sign-off</t>
  </si>
  <si>
    <t>Interface control document sign-off</t>
  </si>
  <si>
    <t>Integration solution build</t>
  </si>
  <si>
    <t>Application solution build</t>
  </si>
  <si>
    <t>Report SAD sign-off</t>
  </si>
  <si>
    <t>Report solution build</t>
  </si>
  <si>
    <t>Test Plan &amp; Test Cases Readiness</t>
  </si>
  <si>
    <t>Regression Test Summary Report</t>
  </si>
  <si>
    <t>Update BAU Documents &amp; Sign-Off</t>
  </si>
  <si>
    <t>SOE design</t>
  </si>
  <si>
    <t>Installation and SOE package rollout</t>
  </si>
  <si>
    <t>Monitor and hardware procurement</t>
  </si>
  <si>
    <t>PSAD (R1.2 entire solution) endorse by GSIT PDA</t>
  </si>
  <si>
    <t>Update BAU documents and sign-off</t>
  </si>
  <si>
    <t>InfoArchive Build Complete</t>
  </si>
  <si>
    <t>Data Migration Complete</t>
  </si>
  <si>
    <t>TRANCHE 1 GO LIVE</t>
  </si>
  <si>
    <t>TRANCHE 2 GO LIVE</t>
  </si>
  <si>
    <t>5.02 Test Summary Report/Cert Sign Off (R1.1)</t>
  </si>
  <si>
    <t>5.02 Test Summary Report/Cert Sign Off (R1.2)</t>
  </si>
  <si>
    <t>4.01 Sol'n Architecture Design (SAD) Sign Off 1.2</t>
  </si>
  <si>
    <t>3.12 Program Architecture Guide</t>
  </si>
  <si>
    <t>End of Sprint 3</t>
  </si>
  <si>
    <t>End of Sprint 5</t>
  </si>
  <si>
    <t>End of Sprint 4</t>
  </si>
  <si>
    <t>Procurement Decision: How to Engage Vendor</t>
  </si>
  <si>
    <t>Statement of Work Sign Off</t>
  </si>
  <si>
    <t>SQUIZ - SECURE LIBRARY GO LIVE</t>
  </si>
  <si>
    <t>7.02 PIR Sign Off (done for Phase 2 Only)</t>
  </si>
  <si>
    <t>7.03 Closure Memo Sign Off for Phase 3</t>
  </si>
  <si>
    <t>End of Sprint 6</t>
  </si>
  <si>
    <t>End of Sprint 7</t>
  </si>
  <si>
    <t>End of Sprint 8</t>
  </si>
  <si>
    <t>End of Sprint 9</t>
  </si>
  <si>
    <t>End of Sprint 10</t>
  </si>
  <si>
    <t>End of Sprint 11</t>
  </si>
  <si>
    <t>End of Sprint 12</t>
  </si>
  <si>
    <t>End of Sprint 13</t>
  </si>
  <si>
    <t>End of Sprint 14</t>
  </si>
  <si>
    <t>End of Sprint 15</t>
  </si>
  <si>
    <t>End of Sprint 16</t>
  </si>
  <si>
    <t>Task Assigner Development Complete</t>
  </si>
  <si>
    <t>eSCD Development Complete</t>
  </si>
  <si>
    <t>Task Assigner UAT Complete</t>
  </si>
  <si>
    <t>TCSS Prod Deployment</t>
  </si>
  <si>
    <t>MyRoster Development Complete</t>
  </si>
  <si>
    <t>CAS Development Complete</t>
  </si>
  <si>
    <t>4.00 Infrastructure Sol'n Design Sign Off</t>
  </si>
  <si>
    <t>6.01 Training Docs &amp; App H'over Checklist Complete</t>
  </si>
  <si>
    <t>Sprint Plan</t>
  </si>
  <si>
    <t>Sprint Review</t>
  </si>
  <si>
    <t>Sprint Retrospective</t>
  </si>
  <si>
    <t>Production Deployment Phase 1</t>
  </si>
  <si>
    <t>Production Deployment Phase 2</t>
  </si>
  <si>
    <t>Site Locking - Banners - Server Stop - Decomm End</t>
  </si>
  <si>
    <t>RFP Finalisation</t>
  </si>
  <si>
    <t>3.01 Non-Standard Service Request Raised (Opt)</t>
  </si>
  <si>
    <t>3.07 Product Vision Sign Off (Opt)</t>
  </si>
  <si>
    <t>3.08 HYB Release Plan</t>
  </si>
  <si>
    <t>3.09 HYB High Level Story Map</t>
  </si>
  <si>
    <t>3.10 HYB Product Backlog</t>
  </si>
  <si>
    <t>3.11 Prelim Sol'n Arch Design (PSAD) Sign Off</t>
  </si>
  <si>
    <t>3.16 Stakeholder Assessment &amp; Eng Plan Complete</t>
  </si>
  <si>
    <t>3.22 IT Work Package (Opt)</t>
  </si>
  <si>
    <t>3.00 P50 Cost Estimate Ready</t>
  </si>
  <si>
    <t>3.23 GR Records Management Team Engaged (Opt)</t>
  </si>
  <si>
    <t>5.02 Test Summary Ph2 Report/Cert Sign Off</t>
  </si>
  <si>
    <t>5.01 System Integration Test Cases Sign Off</t>
  </si>
  <si>
    <t>5.02 Test Summary Ph1 Report/Cert Sign Off</t>
  </si>
  <si>
    <t>Ph1 - GovDC uplift Migration Implementation</t>
  </si>
  <si>
    <t>Ph1 - GovDC Migration Build and Test Complete</t>
  </si>
  <si>
    <t>TCSS Mig'n Scratch &amp; Design Complete</t>
  </si>
  <si>
    <t>ICFMS DB migration plan as a subset of BC</t>
  </si>
  <si>
    <t>5% to 10%</t>
  </si>
  <si>
    <t>Electrical Isolations Improvement Support (EIIP)</t>
  </si>
  <si>
    <t>5.04 Training Management Plan Sign Off</t>
  </si>
  <si>
    <t>3.08 Release Plan</t>
  </si>
  <si>
    <t>DEP IN: Inbound Dependency</t>
  </si>
  <si>
    <t>HDO&gt;&gt;EPS Program UAT Commencement 30/9</t>
  </si>
  <si>
    <t>Procurement Strategy</t>
  </si>
  <si>
    <t>Identify the upstream and down stream Apps</t>
  </si>
  <si>
    <t>Investment Brief signed off</t>
  </si>
  <si>
    <t>SAD Approved and Signed off</t>
  </si>
  <si>
    <t>Ph2 (Cloud) Migration Discovery Complete</t>
  </si>
  <si>
    <t>Ph2 (Cloud) Migration Analysis Complete</t>
  </si>
  <si>
    <t>TCSS Mig'n Build &amp; Test Complete</t>
  </si>
  <si>
    <t>TCSS Mig'n Implementation &amp; Go Live</t>
  </si>
  <si>
    <t>PCR#1 Approval</t>
  </si>
  <si>
    <t>Obtain Sign off to the options</t>
  </si>
  <si>
    <t>Ph2 (Cloud) Migration Scratch &amp; Design Complet</t>
  </si>
  <si>
    <t>Obtain Sign off on PACT</t>
  </si>
  <si>
    <t>Ph2 (Cloud) Migration Build and Test Complete</t>
  </si>
  <si>
    <t>Ph2 (Cloud) Migration Implementation &amp; go-live</t>
  </si>
  <si>
    <t>Concept Phase Complete</t>
  </si>
  <si>
    <t>Build Complete</t>
  </si>
  <si>
    <t>Detailed Design Document Sign-off</t>
  </si>
  <si>
    <t>Business Case for Phase 2 Complete</t>
  </si>
  <si>
    <t>Prod environment for HCL DX Platform</t>
  </si>
  <si>
    <t>Ramsys &amp; Trackware Migrt. Build &amp; Test Complete</t>
  </si>
  <si>
    <t>Ramsys &amp; Trackware Migrt. Implementation &amp; Go Live</t>
  </si>
  <si>
    <t>Completion of Post-Production Support &amp; Handover</t>
  </si>
  <si>
    <t>WebSphere UI Migration Complete</t>
  </si>
  <si>
    <t>Data Risk Assessment Complete</t>
  </si>
  <si>
    <t xml:space="preserve">This is the milestone for GSIT decision to use GIS dataset for ePAS. </t>
  </si>
  <si>
    <t>UAT Complete</t>
  </si>
  <si>
    <t>SIT Complete</t>
  </si>
  <si>
    <t>Release to Pre-Prod</t>
  </si>
  <si>
    <t>Release Scope Close</t>
  </si>
  <si>
    <t>Release to SIT</t>
  </si>
  <si>
    <t>UAT Exit Q-Gate</t>
  </si>
  <si>
    <t>Regression Exit Q-Gate</t>
  </si>
  <si>
    <t>Production Go-live</t>
  </si>
  <si>
    <t>Architecting Cloud landing zones approvals for Pha</t>
  </si>
  <si>
    <t>The HCL contact drafts for WPS upgrade &amp; DB upgard</t>
  </si>
  <si>
    <t>Resource re-alignment post Cloud PDA approvals</t>
  </si>
  <si>
    <t>Re-baseline the project by excemption</t>
  </si>
  <si>
    <t>Investment Brief Signed off</t>
  </si>
  <si>
    <t>Concept SGR Completed</t>
  </si>
  <si>
    <t>Project Management Plan</t>
  </si>
  <si>
    <t>Evaluate SGR Completed</t>
  </si>
  <si>
    <t>4.14 Detailed Service design &amp; Defn Onboard pk</t>
  </si>
  <si>
    <t>Migration approach document post application disco</t>
  </si>
  <si>
    <t>SIT environment for HCL DX Platform</t>
  </si>
  <si>
    <t>Ph2 (Cloud) Migration Establishment</t>
  </si>
  <si>
    <t>Assumed Completed</t>
  </si>
  <si>
    <t>Oracle Apex - GSU Migration Build and Test</t>
  </si>
  <si>
    <t>Oracle Apex - GSU Migration Scratch and Design</t>
  </si>
  <si>
    <t>Applications ITSI Dashboards - complete (AWS)</t>
  </si>
  <si>
    <t>Applications ITSI Dashboards - complete (AZURE)</t>
  </si>
  <si>
    <t>Implements across AWS &amp; Azure Anycloud - complete</t>
  </si>
  <si>
    <t>Procurement Documentation Complete</t>
  </si>
  <si>
    <t>Project: Redgate Migration Complete</t>
  </si>
  <si>
    <t>Project: PCM Migration to DOMO Complete</t>
  </si>
  <si>
    <t>Project: FMCS Decommission Complete</t>
  </si>
  <si>
    <t>Commence Contract Negotiation</t>
  </si>
  <si>
    <t>FIP approval to award vendor contract</t>
  </si>
  <si>
    <t>Obtain Funding to Support Procurement</t>
  </si>
  <si>
    <t>Briefing Note Approval to Recruit IT Delivery Lead</t>
  </si>
  <si>
    <t>Briefing Note Approval to Recruit Remaining Roles</t>
  </si>
  <si>
    <t>Test Complete</t>
  </si>
  <si>
    <t>Implement Complete</t>
  </si>
  <si>
    <t>533 AIMS Enhancement Complete</t>
  </si>
  <si>
    <t>Pilot Test Plan signed off</t>
  </si>
  <si>
    <t>PCR Approved 8 Feb'24</t>
  </si>
  <si>
    <t>3.16 Stakeholder Assessment &amp; Eng Plan</t>
  </si>
  <si>
    <t>3.01 Non-Standard Service Request Submitted</t>
  </si>
  <si>
    <t>4.12 Comms Plan Sign-off</t>
  </si>
  <si>
    <t>3.02 GR Cyber Security Requirements Form Submitted</t>
  </si>
  <si>
    <t>3.03 GR Cyber Security Assessment Form Submitted</t>
  </si>
  <si>
    <t>GR4.16 Cyber Sec Change Consult Requested (Opt)</t>
  </si>
  <si>
    <t>FPE-ST Decomm Complete</t>
  </si>
  <si>
    <t>IIMSS IMPLEMENTATION 2 (5 Aug'24)</t>
  </si>
  <si>
    <t>2.00 Investment Brief (IB) / SoW Sign Off</t>
  </si>
  <si>
    <t>PCR-01: Enhancements SalesForce 2 way Integration</t>
  </si>
  <si>
    <t>(PDA) Architecture &amp; Security Assessment Ready</t>
  </si>
  <si>
    <t>Prioritisation Score Ready</t>
  </si>
  <si>
    <t>P20 Cost Estimate Approved</t>
  </si>
  <si>
    <t>Investment Brief (IB)/SoW Sign Off</t>
  </si>
  <si>
    <t>P20 Cost Estimate Ready</t>
  </si>
  <si>
    <t>3.11 Prelim Solution Arch Design (PSAD) Sign Off</t>
  </si>
  <si>
    <t>DEP OUT: TRAK2 is a Soft Dependency for Solaris</t>
  </si>
  <si>
    <t>GR:6.07 Cyber Sec Pre-Rel. Review Complete (Opt)</t>
  </si>
  <si>
    <t>PCR-02: Extend project to end Aug'24</t>
  </si>
  <si>
    <t>Service Continuity Runbook Complete</t>
  </si>
  <si>
    <t>GR4.17 Cyber Sec Sol'n Review Requested (Opt)</t>
  </si>
  <si>
    <t>3.00 GR Records Management Team Engaged (Opt)</t>
  </si>
  <si>
    <t>PCR-02: Extend project to FY25 Q2 (Approved 26/6)</t>
  </si>
  <si>
    <t>2.00 Investment Brief Sign Off</t>
  </si>
  <si>
    <t>HDI&gt;&gt;ODS Control Systems 23/8 (Andrew Wilson)</t>
  </si>
  <si>
    <t>SDI&gt;&gt;ODS Control Systems 23/8 (Andrew Wilson)</t>
  </si>
  <si>
    <t>2.00 Investment Brief (IB / BN) / SoW Sign Off</t>
  </si>
  <si>
    <t>4.01 Sol'n Architecture Design (SAD) ProgArchV1.4</t>
  </si>
  <si>
    <t>3.12 Program Architecture Guide Complete</t>
  </si>
  <si>
    <t>4.00 Infra' Sol'n Design Sign Off - LLID DEV+SIT</t>
  </si>
  <si>
    <t>EVALUATE END (DOCUMENTUM)</t>
  </si>
  <si>
    <t>GO LIVE Oracle Solaris: MY TIME &amp; PAY</t>
  </si>
  <si>
    <t>BUILD &amp; TEST PHASE COMPLETE (TPS)</t>
  </si>
  <si>
    <t>OT-IT Phase 2 Drop 1 Go Live</t>
  </si>
  <si>
    <t>OT-IT Phase 2 Drop 3 Go Live</t>
  </si>
  <si>
    <t>OT-IT Phase 2 Drop 2 Go Live</t>
  </si>
  <si>
    <t>PCR-02: Extend project to end Mar'25</t>
  </si>
  <si>
    <t>4.02 Functional Specification Sign Off (R1.1)</t>
  </si>
  <si>
    <t>4.05 Sprint Plan (Repeat for each sprint)</t>
  </si>
  <si>
    <t>4.06 Sprint Review (Repeat for each sprint)</t>
  </si>
  <si>
    <t>4.07 Sprint Retrospective (Repeat for each sprint)</t>
  </si>
  <si>
    <t>IIMSS IMPLEMENTATION 3 (30 Sep'24)</t>
  </si>
  <si>
    <t>GO LIVE TMC Digital Rostering System (Ph 1)</t>
  </si>
  <si>
    <t>PLM1060 System Architecture Design (SAD) Sign Off</t>
  </si>
  <si>
    <t>4.00 Technical Sol'n Design Sign Off - PLM1080</t>
  </si>
  <si>
    <t>PCR-01: Scope &amp; Timeline Change SUBMITTED</t>
  </si>
  <si>
    <t>Integrations (EiPaaS or TIBCO)</t>
  </si>
  <si>
    <t>Java 6 to Java 17 Migration</t>
  </si>
  <si>
    <t>WebSphere to Tomcat</t>
  </si>
  <si>
    <t>Spring to Springboot Conversion</t>
  </si>
  <si>
    <t>OUD to Smart ID Connect</t>
  </si>
  <si>
    <t>Oracle 11g to Oracle 19C</t>
  </si>
  <si>
    <t>Solaris to RHEL</t>
  </si>
  <si>
    <t>JAVA 6 to 17 Upgrade</t>
  </si>
  <si>
    <t>IBM Websphere to Springboot Framework Migration</t>
  </si>
  <si>
    <t>Pilot Build Complete</t>
  </si>
  <si>
    <t>Pilot Solution Architecture Design Sign Off</t>
  </si>
  <si>
    <t>OUD Replacement with Entra ID Solution</t>
  </si>
  <si>
    <t>Automation Test Suite Assessment</t>
  </si>
  <si>
    <t>Pilot Outcomes Review Complete</t>
  </si>
  <si>
    <t>5.06 Release Requested - Primavera</t>
  </si>
  <si>
    <t>Primavera BUILD &amp; TEST PHASE COMPLETE</t>
  </si>
  <si>
    <t>Primavera GO LIVE</t>
  </si>
  <si>
    <t>Primavera ANALYSIS &amp; DESIGN PHASE COMPLETE</t>
  </si>
  <si>
    <t>BlockSheets ANALYSIS &amp; DESIGN PHASE COMPLETE</t>
  </si>
  <si>
    <t>BlockSheets BUILD &amp; TEST PHASE COMPLETE</t>
  </si>
  <si>
    <t>SSTS ANALYSIS &amp; DESIGN PHASE COMPLETE</t>
  </si>
  <si>
    <t>Final Decision: RAMSYS TRACKWARE CANCELLED</t>
  </si>
  <si>
    <t>PSAD</t>
  </si>
  <si>
    <t>4.00 LLID for Pre Production &amp; Prod Complete</t>
  </si>
  <si>
    <t>Kick Off</t>
  </si>
  <si>
    <t>3.21 Final Business Case Sign Off 3/12</t>
  </si>
  <si>
    <t>EOI Submission Complete</t>
  </si>
  <si>
    <t>Pilot SIT Completed</t>
  </si>
  <si>
    <t>3.21 Strategic Business Case (SBC) Approved (FIAC)</t>
  </si>
  <si>
    <t>TMS R4 UAT environment setup- Complete</t>
  </si>
  <si>
    <t>Business Justification signed off</t>
  </si>
  <si>
    <t>Evaluate Phase complete</t>
  </si>
  <si>
    <t>Build Phase Complete</t>
  </si>
  <si>
    <t>SAD signed off</t>
  </si>
  <si>
    <t>Investment Brief (IB)/SoW Sign Off (Phase 1)</t>
  </si>
  <si>
    <t>Build and Test SGR Completed</t>
  </si>
  <si>
    <t>Test strategy and plan signed off</t>
  </si>
  <si>
    <t>Test Summary Report</t>
  </si>
  <si>
    <t>Pilot PSAD signed off</t>
  </si>
  <si>
    <t>UAT Execution and completion</t>
  </si>
  <si>
    <t>Oracle Apex - GSU Migration Discovery Complete</t>
  </si>
  <si>
    <t>Investment Brief (IB) or SoW Sign Off</t>
  </si>
  <si>
    <t>Oracle Apex - GSU Migration Analysis Complete</t>
  </si>
  <si>
    <t>Ph1 - GovDC Migration Establishment</t>
  </si>
  <si>
    <t>Ph1 - GovDC uplift Migration Discovery Complet</t>
  </si>
  <si>
    <t>Ph1 - Migration Analysis Complete</t>
  </si>
  <si>
    <t>Oracle Apex - GSU Migration Implementation and go-</t>
  </si>
  <si>
    <t>Oracle Apex - GSU Migration Establishment</t>
  </si>
  <si>
    <t>Ph1 - GovDC uplift Migration Scratch and Desig</t>
  </si>
  <si>
    <t>Develop Implementation plan</t>
  </si>
  <si>
    <t>Pilot Phase Business Go-Live for Digital Roster an</t>
  </si>
  <si>
    <t>TMS R4 SIT Test summary report- Complete</t>
  </si>
  <si>
    <t>7.03 Closure Memo Sign Off for Phase 2</t>
  </si>
  <si>
    <t>P50 Cost Estimate Ready</t>
  </si>
  <si>
    <t>TMS R4 SIT Test summary report- Commencement</t>
  </si>
  <si>
    <t>Implementation Pilot phase complete</t>
  </si>
  <si>
    <t>GO LIVE - Tactical Fix: SQL 2000 DB Upg to 2014</t>
  </si>
  <si>
    <t>Phase 2 (all Maritime) Business Go-Live for Digita</t>
  </si>
  <si>
    <t>CMS Phase 1 Migration Establishment</t>
  </si>
  <si>
    <t>Rail.hr  Migration Implementation and go-live</t>
  </si>
  <si>
    <t>Ramsys &amp; Trackware Migrt. Scratch &amp;Design Complete</t>
  </si>
  <si>
    <t>Execute TMS R4 SIT test cases- Complete</t>
  </si>
  <si>
    <t>Deliverable 1 Finished</t>
  </si>
  <si>
    <t>Execute TMS R4 SIT test cases- Commencement</t>
  </si>
  <si>
    <t>Project Health Check Complete 1/12</t>
  </si>
  <si>
    <t>Raise shopping cart to create PO</t>
  </si>
  <si>
    <t>TMS R4 UAT Interface &amp; Testing Support Commenced</t>
  </si>
  <si>
    <t>3.14 Project Management Plan</t>
  </si>
  <si>
    <t>4.01 Solution Arch Design (SAD) Sign Off</t>
  </si>
  <si>
    <t>System Architect Discovery &amp; Analysis</t>
  </si>
  <si>
    <t>Automation Test Suite Migration | DMBS SGT</t>
  </si>
  <si>
    <t>Pilot Regression Validation and Verification</t>
  </si>
  <si>
    <t>Demonstrations Complete</t>
  </si>
  <si>
    <t>TECHNICAL DEPLOYMENT</t>
  </si>
  <si>
    <t>Pilot Test strategy signed off</t>
  </si>
  <si>
    <t>IIMSS GO LIVE 1</t>
  </si>
  <si>
    <t>MIL: Phase 1 Design &amp; Analysis - complete</t>
  </si>
  <si>
    <t>MIL: Phase 1 Build - complete</t>
  </si>
  <si>
    <t>MIL: Phase 1 Implement - complete</t>
  </si>
  <si>
    <t>Pilot UAT Complete</t>
  </si>
  <si>
    <t>MIL: Phase 1 - complete</t>
  </si>
  <si>
    <t>ANALYSIS &amp; DESIGN PHASE 2 COMPLETE</t>
  </si>
  <si>
    <t>Pilot Build complete</t>
  </si>
  <si>
    <t>BUILD &amp; TEST PHASE 2 COMPLETE</t>
  </si>
  <si>
    <t>IMPLEMENT PHASE 2 COMPLETE</t>
  </si>
  <si>
    <t>4.11 Security Risk Assessment (Opt) Sign Off</t>
  </si>
  <si>
    <t>Pilot - Business Requirements Document Signed Off</t>
  </si>
  <si>
    <t>3.21 Final Business Case (FBC) Approved (FIAC)</t>
  </si>
  <si>
    <t>Pilot Solution Architecture Design Signed Off</t>
  </si>
  <si>
    <t>Pilot Test Summary Report signed off</t>
  </si>
  <si>
    <t>Implementation SGR Completed</t>
  </si>
  <si>
    <t>TrackAR AnyCloud Development &amp; Test</t>
  </si>
  <si>
    <t>Safecomm AnyCloud Development &amp; Test</t>
  </si>
  <si>
    <t>TrackAR AnyCloud Prod Deployment</t>
  </si>
  <si>
    <t>Safecomm AnyCloud Prod Deployment</t>
  </si>
  <si>
    <t>Obtain Sign off on Concept paper</t>
  </si>
  <si>
    <t>TMS R4 UAT environment setup- Commencement</t>
  </si>
  <si>
    <t>BUSINESS GO LIVE</t>
  </si>
  <si>
    <t>Project Health Check Completed 8 Mar'24</t>
  </si>
  <si>
    <t>Freight Timetable Data (TRIMS) interfaces unit tes</t>
  </si>
  <si>
    <t>Approval for RFP</t>
  </si>
  <si>
    <t>Business Requirements signed off</t>
  </si>
  <si>
    <t>PCR-236824 Approved for EoT to Aug'25</t>
  </si>
  <si>
    <t>PCR-01</t>
  </si>
  <si>
    <t>Cloud hosting decision paper endorse by GSIT PDA</t>
  </si>
  <si>
    <t>Cloud design endorse by GSIT PDA</t>
  </si>
  <si>
    <t>Network Design &amp; AVD Deployment Solution</t>
  </si>
  <si>
    <t>TPS.Plan DEV01 environment handover to SIEMENS</t>
  </si>
  <si>
    <t>TPS.Plan Sandpit environment handover to SIEMENS a</t>
  </si>
  <si>
    <t>TPS.Plan TEST environment handover to SIEMENS</t>
  </si>
  <si>
    <t>TPS.Plan DEV02 environment handover to SIEMENS</t>
  </si>
  <si>
    <t>TPS.Plan PREPROD environment readiness</t>
  </si>
  <si>
    <t>Integration SAD sign-off</t>
  </si>
  <si>
    <t>Procurement service request and engagement</t>
  </si>
  <si>
    <t>Procurement strategy sign-off</t>
  </si>
  <si>
    <t>Procurement documents and RFP packing</t>
  </si>
  <si>
    <t>Release RFP for tender</t>
  </si>
  <si>
    <t>Tender evaluation report and approval</t>
  </si>
  <si>
    <t>HCL Briefing &amp; Engagement</t>
  </si>
  <si>
    <t>Draft Test Strategy</t>
  </si>
  <si>
    <t>Test Strategy review and sign-off</t>
  </si>
  <si>
    <t>PCR-03: Extend project to end Jun'25</t>
  </si>
  <si>
    <t>Vendor Onboarding Complete</t>
  </si>
  <si>
    <t>Vendor Solution Design Submitted for Review</t>
  </si>
  <si>
    <t>PCR-01 - inc. Scope, Resource Avail., Time &amp; Cost</t>
  </si>
  <si>
    <t>Phase 1 Go Live</t>
  </si>
  <si>
    <t>4.01 Sol'n Architecture Design (SAD) Sign Off 1.1</t>
  </si>
  <si>
    <t>Kick Off Sprint 1</t>
  </si>
  <si>
    <t>End of Sprint 1</t>
  </si>
  <si>
    <t>End of Sprint 2</t>
  </si>
  <si>
    <t>SQUIZ - CI PORTAL GO LIVE</t>
  </si>
  <si>
    <t>Safecomm Legacy AWS Decommissioning</t>
  </si>
  <si>
    <t>TrackAR Legacy AWS Decommissioning</t>
  </si>
  <si>
    <t>Vendor SoW Sign Off by GSIT</t>
  </si>
  <si>
    <t>PCR-03: Extend project to Oct'25 (Approved 26/3)</t>
  </si>
  <si>
    <t>CI PORTAL UAT COMPLETE</t>
  </si>
  <si>
    <t>CI Portal Transitional Support to GSIT from Corp</t>
  </si>
  <si>
    <t>PCR-0001 - Extension to Oct'25</t>
  </si>
  <si>
    <t>CIS Applications(RTTA, PMG)Migration Establishment</t>
  </si>
  <si>
    <t>CIS  Migrt. Scratch &amp;Design Comple</t>
  </si>
  <si>
    <t>CIS Migration Analysis Complete</t>
  </si>
  <si>
    <t>CIS  Migration Discovery Complete</t>
  </si>
  <si>
    <t>Azure ASEv3 Platform (including Security)-complete</t>
  </si>
  <si>
    <t>Integration with AnyCloud Accounts - complete</t>
  </si>
  <si>
    <t>Security Alerts integrations - complete</t>
  </si>
  <si>
    <t>Security Alerts integrations</t>
  </si>
  <si>
    <t>Integration with AnyCloud Subscription - complete</t>
  </si>
  <si>
    <t>Establish Tagging Standard - complete</t>
  </si>
  <si>
    <t>Define/Identify Governance Reports - complete</t>
  </si>
  <si>
    <t>Production migration</t>
  </si>
  <si>
    <t>Data Analysis and Extraction</t>
  </si>
  <si>
    <t>Migration Scripts Development and build</t>
  </si>
  <si>
    <t>PSAD signed off</t>
  </si>
  <si>
    <t>Vendor On Boarding Complete</t>
  </si>
  <si>
    <t>Solution Architecture Design Signed Off</t>
  </si>
  <si>
    <t>Access provisioning</t>
  </si>
  <si>
    <t>Analysis of security and Acces control mapping</t>
  </si>
  <si>
    <t>Evaluate- PMP</t>
  </si>
  <si>
    <t>Evaluate- BRD</t>
  </si>
  <si>
    <t>Complete Tender Evaluation</t>
  </si>
  <si>
    <t>Release RFP</t>
  </si>
  <si>
    <t>Limited Trial Evaluation Report</t>
  </si>
  <si>
    <t>Finalise Funding Approval for Stage 1 - FIAC</t>
  </si>
  <si>
    <t>Present P20 IT Estimation to Stakeholders</t>
  </si>
  <si>
    <t>Conceptual Architecture Design</t>
  </si>
  <si>
    <t>Present Conceptual Architecture to TAC</t>
  </si>
  <si>
    <t>Present Conceptual Architecture to GSIT PDA</t>
  </si>
  <si>
    <t>Complete IT Delivery Org Design</t>
  </si>
  <si>
    <t>Present IT Delivery Org to Stakeholders</t>
  </si>
  <si>
    <t>Raise Change Request</t>
  </si>
  <si>
    <t>Test Phase UAT</t>
  </si>
  <si>
    <t>Business Training</t>
  </si>
  <si>
    <t>Test completion report signed off</t>
  </si>
  <si>
    <t>Implement- SGR Completed</t>
  </si>
  <si>
    <t>Closure phase complete</t>
  </si>
  <si>
    <t>Business Go-Live</t>
  </si>
  <si>
    <t>Create project delivery milestone</t>
  </si>
  <si>
    <t>Analysis &amp; Design, BRD, SAD completion</t>
  </si>
  <si>
    <t>Solution Detailed design/SOW/Procurement</t>
  </si>
  <si>
    <t>Development</t>
  </si>
  <si>
    <t>SIT</t>
  </si>
  <si>
    <t>UAT</t>
  </si>
  <si>
    <t>GO-LIVE</t>
  </si>
  <si>
    <t>Warranty and Acceptance</t>
  </si>
  <si>
    <t>Analysis &amp; Design, BRD signoff</t>
  </si>
  <si>
    <t>SOW (WIPRO), PO/Procurement completion</t>
  </si>
  <si>
    <t>GO LIVE Part 1 -6 Sep now 10 Sep to accom DCV Proj</t>
  </si>
  <si>
    <t>Reporting requrements signoff</t>
  </si>
  <si>
    <t>Reporting Development Resource Assignment Complete</t>
  </si>
  <si>
    <t>eMFT server feed business engagement E STATE AUTOM</t>
  </si>
  <si>
    <t>Supplier Engagement Complete</t>
  </si>
  <si>
    <t>Contract issued and Executed</t>
  </si>
  <si>
    <t>EOI Closure</t>
  </si>
  <si>
    <t>Decision</t>
  </si>
  <si>
    <t>UAT Sign Off</t>
  </si>
  <si>
    <t>GO LIVE (Technical)</t>
  </si>
  <si>
    <t>GO LIVE Part 2 (WIPRO Reconciliation Work)</t>
  </si>
  <si>
    <t>MIL: Analysis &amp; Design phase - complete</t>
  </si>
  <si>
    <t>MIL: Seed funding released</t>
  </si>
  <si>
    <t>MIL: Concept phase - complete</t>
  </si>
  <si>
    <t>MIL: Evaluate phase - complete</t>
  </si>
  <si>
    <t>MIL: Build&amp; Test phase - complete</t>
  </si>
  <si>
    <t>MIL: Go Live</t>
  </si>
  <si>
    <t>MIL: Implement phase - complete</t>
  </si>
  <si>
    <t>MIL: Procurement contract awarded</t>
  </si>
  <si>
    <t>MIL: Project closed</t>
  </si>
  <si>
    <t>3.05 Business Impact Assessment Sign Off MTAP</t>
  </si>
  <si>
    <t>3.06 Business Requirements Document Sign Off MTAP</t>
  </si>
  <si>
    <t>EVALUATE END (MY TIME &amp; PAY)</t>
  </si>
  <si>
    <t>3.11 Prelim Sol'n Arch Design (PSAD) Sign Off MTAP</t>
  </si>
  <si>
    <t>3.20 Test Strategy Sign Off MTAP</t>
  </si>
  <si>
    <t>Project Team Kick Off</t>
  </si>
  <si>
    <t>Code Migration / Setup Complete</t>
  </si>
  <si>
    <t>Build VIM Instances existing Azure Infra Complete</t>
  </si>
  <si>
    <t>Vendor PO Release &amp; Onboarding Complete</t>
  </si>
  <si>
    <t>PACT</t>
  </si>
  <si>
    <t>Program Schedule</t>
  </si>
  <si>
    <t>Business Case Issued for Approval</t>
  </si>
  <si>
    <t>PMP signed off</t>
  </si>
  <si>
    <t>Analyse and Design Phase complete</t>
  </si>
  <si>
    <t>WBS Set up</t>
  </si>
  <si>
    <t>Present DTIP HL report to Customer Ops and DSP</t>
  </si>
  <si>
    <t>Endorsement to proceed with contract - TCOPS Steer</t>
  </si>
  <si>
    <t>TMS R3 TEST (SIT) environment setup - Commencement</t>
  </si>
  <si>
    <t>FIP - Approval to award contract</t>
  </si>
  <si>
    <t>Service design signed off</t>
  </si>
  <si>
    <t>CTM interfaces (Passenger TT) - R3 - Release data</t>
  </si>
  <si>
    <t>Execute TMS R3 SIT test cases- commencement</t>
  </si>
  <si>
    <t>Business Requirements Document</t>
  </si>
  <si>
    <t>Azure ASEv3 Platform (including Security) - start</t>
  </si>
  <si>
    <t>P1S2.1 Asset Association Design &amp; Analysis Complet</t>
  </si>
  <si>
    <t>Integration with AnyCloud Accounts Data Streams</t>
  </si>
  <si>
    <t>TMS R3 UAT interface testing &amp; support- Commenceme</t>
  </si>
  <si>
    <t>Go Live complete</t>
  </si>
  <si>
    <t>Test Plan</t>
  </si>
  <si>
    <t>Negotiation Strategy Completed and Approved</t>
  </si>
  <si>
    <t>Applications ITSI Dashboards (FY24 Progress. task)</t>
  </si>
  <si>
    <t>SAD</t>
  </si>
  <si>
    <t>Awareness to Steer Co regarding decision to procee</t>
  </si>
  <si>
    <t>Integration with AnyCloud Subscription Data Stream</t>
  </si>
  <si>
    <t>Build and Test phase complete</t>
  </si>
  <si>
    <t>Gather estimation for PROD data access solution</t>
  </si>
  <si>
    <t>Establish Tagging Standard</t>
  </si>
  <si>
    <t>Define/Identify Governance Reports and Process</t>
  </si>
  <si>
    <t>TMS R3 Go-live (TBC)</t>
  </si>
  <si>
    <t>Implementation phase complete</t>
  </si>
  <si>
    <t>Implements across AWS &amp; Azure Anycloud Accts/ Subs</t>
  </si>
  <si>
    <t>Build complete</t>
  </si>
  <si>
    <t>Production go-live</t>
  </si>
  <si>
    <t>Review and Update Critical Application Business Ow</t>
  </si>
  <si>
    <t>TMS R4 TEST (SIT) environment setup - Complete</t>
  </si>
  <si>
    <t>Development Phase</t>
  </si>
  <si>
    <t>P1S6.2 Read &amp; Understood into UAT</t>
  </si>
  <si>
    <t>TLA Technical Design Completed</t>
  </si>
  <si>
    <t>Investment Brief Sign-off</t>
  </si>
  <si>
    <t>Analyse and Design SGR Completed</t>
  </si>
  <si>
    <t>TMS R3 Test summary report (SIT)- Complete</t>
  </si>
  <si>
    <t>P1S3.3a Missing Crew</t>
  </si>
  <si>
    <t>TCSS - Digital Mobility Migration Establishment</t>
  </si>
  <si>
    <t>Phase 0 - Value Committment for All - Acceptance</t>
  </si>
  <si>
    <t>TCSS  Migration Analysis Complete</t>
  </si>
  <si>
    <t>P1a - VC for R&amp;S - MVP &amp; Optimisation</t>
  </si>
  <si>
    <t>Technical deployment</t>
  </si>
  <si>
    <t>TMS R4 UAT environment setup- Completed</t>
  </si>
  <si>
    <t>DTIP- R4 - Governance Forums and ADRB Endorsement</t>
  </si>
  <si>
    <t>Drop 5 Two Way TA (scope added) into UAT</t>
  </si>
  <si>
    <t>Raise ICT Release Request</t>
  </si>
  <si>
    <t>TMS R4 TIBCO Interface contracts- Complete</t>
  </si>
  <si>
    <t>Drop 1 One Way TA no interfaces</t>
  </si>
  <si>
    <t>Deploy in SandPit</t>
  </si>
  <si>
    <t>Drop 2 One Way TA Standby Sync Increased</t>
  </si>
  <si>
    <t>TCSS - Digital Mobility Migration Disc. Comple</t>
  </si>
  <si>
    <t>Drop 3 eSCDs Distribution List</t>
  </si>
  <si>
    <t>MyRoster+ Application Changes</t>
  </si>
  <si>
    <t>P1S3.3 Stopping Pattern Report MVP</t>
  </si>
  <si>
    <t>TMS R4 - Solution build complete</t>
  </si>
  <si>
    <t>Negotiation sessions Complete</t>
  </si>
  <si>
    <t>Drop 3 Task Assigner PBIs for IVR Swith Off</t>
  </si>
  <si>
    <t>Security Risk Assesment Completed</t>
  </si>
  <si>
    <t>Drop 4 One Way TA Real-Time Updates</t>
  </si>
  <si>
    <t>P80 estimate for delivery phase signed off</t>
  </si>
  <si>
    <t>TMS R4 UAT completed</t>
  </si>
  <si>
    <t>Closure Memo Completed</t>
  </si>
  <si>
    <t>CMS Phase 1 Migration Discovery Complete</t>
  </si>
  <si>
    <t>DTIP interfaces unit testing- Complete</t>
  </si>
  <si>
    <t>Investment Brief Signed off (if applicable)</t>
  </si>
  <si>
    <t>CMS Phase 1 Migration Analysis Complete</t>
  </si>
  <si>
    <t>P2S1.3 CoPAL Complete</t>
  </si>
  <si>
    <t>VIM Proof of Concept phase complete</t>
  </si>
  <si>
    <t>CMS Phase 1 Migration Scratch &amp; Design Complete</t>
  </si>
  <si>
    <t>CMS Phase 1 Migration Build and Test Complete</t>
  </si>
  <si>
    <t>P2S1.3 MVP Clearance of Planned Annual Leave (COPA</t>
  </si>
  <si>
    <t>TMS R3 UAT environment setup- Complete</t>
  </si>
  <si>
    <t>CMS Phase 1 Migration Implementation and go-live</t>
  </si>
  <si>
    <t>Rail.hr (GovDC)  Migration Discovery Complete</t>
  </si>
  <si>
    <t>Closure memo - Signed off</t>
  </si>
  <si>
    <t>Contract signed off</t>
  </si>
  <si>
    <t>Rail.hr Migration Analysis Complete</t>
  </si>
  <si>
    <t>Rail.hr Migration Scratch and Design Complete</t>
  </si>
  <si>
    <t>Rail.hr Migration Build and Test Complete</t>
  </si>
  <si>
    <t>PMP</t>
  </si>
  <si>
    <t>Ramsys &amp; Trackware Migration Discovery Complete</t>
  </si>
  <si>
    <t>Maritime SOW signed off</t>
  </si>
  <si>
    <t>RFx activities</t>
  </si>
  <si>
    <t>Ramsys &amp; Trackware Migration Analysis Complete</t>
  </si>
  <si>
    <t>TMS R3 TEST (SIT) environment setup - Complete</t>
  </si>
  <si>
    <t>TMS R3 UAT interface testing &amp; support- Complete</t>
  </si>
  <si>
    <t>Business Justification (Lean Business Case) Sign-o</t>
  </si>
  <si>
    <t>Scoping  and piroritisation - FY24</t>
  </si>
  <si>
    <t>Present PROD data access solution to DSP</t>
  </si>
  <si>
    <t>Integrum Archival and Decomm</t>
  </si>
  <si>
    <t>FPE-ST Archival Complete</t>
  </si>
  <si>
    <t>DSP repurpose of funds to implement PROD data acce</t>
  </si>
  <si>
    <t>LIU Legacy Decomm</t>
  </si>
  <si>
    <t>Archiving &amp; Decommission - Applications/DBs 4-6</t>
  </si>
  <si>
    <t>Network Connectivity- PROD environment connectivit</t>
  </si>
  <si>
    <t>Solutions Options Paper signed off</t>
  </si>
  <si>
    <t>Business Requirements Document signed off</t>
  </si>
  <si>
    <t>COM Options paper for PSG</t>
  </si>
  <si>
    <t>COM - Steerco and PSG recommendations</t>
  </si>
  <si>
    <t>Business Case</t>
  </si>
  <si>
    <t>Drop 1 eSCDs MVP</t>
  </si>
  <si>
    <t>Drop 2 eSCDs Offline Documents</t>
  </si>
  <si>
    <t>IIMSS Build Complete</t>
  </si>
  <si>
    <t>PMP Approved</t>
  </si>
  <si>
    <t>Present PROD data access solution estimation to DS</t>
  </si>
  <si>
    <t>Finalise the SOW with VIPRO</t>
  </si>
  <si>
    <t>TMS R3 Test summary report (SIT)- Commencement</t>
  </si>
  <si>
    <t>Digital Timetable Information Portal (DTIP) interf</t>
  </si>
  <si>
    <t>P1S6.1 eSCDs Complete</t>
  </si>
  <si>
    <t>TMS R4 Solution Architecture design approval- Comp</t>
  </si>
  <si>
    <t>Execution of contract</t>
  </si>
  <si>
    <t>Procurement Strategy Revision (TfNSW) Sign-Off</t>
  </si>
  <si>
    <t>Investment Brief/BC Completed</t>
  </si>
  <si>
    <t>TMS R4 TIBCO Interface contracts- Commencement</t>
  </si>
  <si>
    <t>Investment Brief/BC Commenced</t>
  </si>
  <si>
    <t>Tender Evaluation Completed</t>
  </si>
  <si>
    <t>Phase 0 - VC for All - Commencement</t>
  </si>
  <si>
    <t>Present PROD data access solution to SAF</t>
  </si>
  <si>
    <t>TMS R3 UAT completed</t>
  </si>
  <si>
    <t>Business Requirements Specification signed off</t>
  </si>
  <si>
    <t>Procurement Complete - Product &amp; System Integrator</t>
  </si>
  <si>
    <t>TMS Data Interfaces- Separable Portion initiation</t>
  </si>
  <si>
    <t>DSP repurpose of  funds to implement PROD data acc</t>
  </si>
  <si>
    <t>TMS R3 - Design approval</t>
  </si>
  <si>
    <t>Execute TMS R3 SIT test cases- Complete</t>
  </si>
  <si>
    <t>Vendor On Boarding - Completed</t>
  </si>
  <si>
    <t>Network Connectivity- NonProd environment connecti</t>
  </si>
  <si>
    <t>Document PROD data access solution</t>
  </si>
  <si>
    <t>TMS R3 TPS / CTM interface unit testing</t>
  </si>
  <si>
    <t>FARS interfaces unit testing- Commencement</t>
  </si>
  <si>
    <t>TMS R4 TEST (SIT) environment setup - Commencement</t>
  </si>
  <si>
    <t>FARS interfaces unit testing- Complete</t>
  </si>
  <si>
    <t>TMS R3 UAT environment setup- Commencement</t>
  </si>
  <si>
    <t>TRIMS interfaces unit testing- Complete</t>
  </si>
  <si>
    <t>Solutions Options - PSAD endorsed by PDA</t>
  </si>
  <si>
    <t>TMS R4 Solution Architecture design approval- Comm</t>
  </si>
  <si>
    <t>PROD data access endorsement from IT stakeholders</t>
  </si>
  <si>
    <t>MIL: Build &amp; Test phase - complete</t>
  </si>
  <si>
    <t>Ramsys &amp; Trackware Migration Establishment</t>
  </si>
  <si>
    <t>Rail.hr (GovDC) Migration Establishment</t>
  </si>
  <si>
    <t>Go live</t>
  </si>
  <si>
    <t>6.04 Release Retrospective</t>
  </si>
  <si>
    <t>DCS REGISTRATION COMPLETE</t>
  </si>
  <si>
    <t>4.03 HYB Team Charter (Optional)</t>
  </si>
  <si>
    <t>GR: Records Management Team Engaged (Opt)</t>
  </si>
  <si>
    <t>4.14 Detailed Service Design &amp; Def'n Onboard Pack</t>
  </si>
  <si>
    <t>3.10 Product Backlog Ready</t>
  </si>
  <si>
    <t>BUILD COMPLETE</t>
  </si>
  <si>
    <t>&gt;25%+</t>
  </si>
  <si>
    <t>SAA BUILD COMPLETE (Vendor)</t>
  </si>
  <si>
    <t>Pilot PSAD Sign Off</t>
  </si>
  <si>
    <t>Pilot Business Requirements Document Sign Off</t>
  </si>
  <si>
    <t>Cyber Sec Requirements Complete</t>
  </si>
  <si>
    <t>Service Design &amp; Def'n &amp; Onb'ding Pack Prepared</t>
  </si>
  <si>
    <t>Closure- SGR Completed</t>
  </si>
  <si>
    <t>RFx activities complete</t>
  </si>
  <si>
    <t>Archiving and Decommission - Applications/DBs 7-9</t>
  </si>
  <si>
    <t>GO LIVE - OT-IT Ph2</t>
  </si>
  <si>
    <t>WRK09</t>
  </si>
  <si>
    <t># Active Risks</t>
  </si>
  <si>
    <t>No Mitigation Action Plan</t>
  </si>
  <si>
    <t>Risk Title</t>
  </si>
  <si>
    <t>CRI ID</t>
  </si>
  <si>
    <t>Description</t>
  </si>
  <si>
    <t>Status</t>
  </si>
  <si>
    <t>Inherent risk level</t>
  </si>
  <si>
    <t>Category</t>
  </si>
  <si>
    <t>Residual Risk Level</t>
  </si>
  <si>
    <t>Owner</t>
  </si>
  <si>
    <t>Due Date</t>
  </si>
  <si>
    <t>Inherent Consequence</t>
  </si>
  <si>
    <t>Inherent Likelihood</t>
  </si>
  <si>
    <t>Cause</t>
  </si>
  <si>
    <t>Cause Description</t>
  </si>
  <si>
    <t>Consequence Description</t>
  </si>
  <si>
    <t>Mitigation Strategy</t>
  </si>
  <si>
    <t>Mitigation Action Plan</t>
  </si>
  <si>
    <t>Residual Risk Consequence</t>
  </si>
  <si>
    <t>Residual Risk Likelihood</t>
  </si>
  <si>
    <t>Initiated On</t>
  </si>
  <si>
    <t>Risk Age</t>
  </si>
  <si>
    <t>Risk Type</t>
  </si>
  <si>
    <t>Master Data to support ePAS go live 1 Sep24</t>
  </si>
  <si>
    <t>138635</t>
  </si>
  <si>
    <t>Whilst focusing on data analysis and also functioning as SI, the risk remain high to not be able to fulfil full data ask on 1 Sep2024</t>
  </si>
  <si>
    <t>Medium (C)</t>
  </si>
  <si>
    <t>Information &amp; Data</t>
  </si>
  <si>
    <t>High (B)</t>
  </si>
  <si>
    <t>C3 - Major</t>
  </si>
  <si>
    <t>L4 - Unlikely</t>
  </si>
  <si>
    <t>Information – Accuracy/Timeliness/Relevancy </t>
  </si>
  <si>
    <t>Treat</t>
  </si>
  <si>
    <t>C3 – Major </t>
  </si>
  <si>
    <t>L2 – Very Likely </t>
  </si>
  <si>
    <t>Scope change from Union Consultations</t>
  </si>
  <si>
    <t>152411</t>
  </si>
  <si>
    <t>Potential change to scope due to union consultations. Note that this risk has now been extended to cover the Enterprise Bargaining Agreement negotiations, which commence July 2024. It is expected that union consulation for TEW will recommence once the EBA negotiations are finalised</t>
  </si>
  <si>
    <t>Open</t>
  </si>
  <si>
    <t>C4 - Moderate</t>
  </si>
  <si>
    <t>L3 - Likely</t>
  </si>
  <si>
    <t>External – Political/Economic/Natural Events </t>
  </si>
  <si>
    <t>ODS-TLS Project moved to Jul 25 Tentatively</t>
  </si>
  <si>
    <t>159880</t>
  </si>
  <si>
    <t>ODS-TLS Project implementation has moved for the third time to potentially July 24 from March 24, due to Control Systems being not ready for TLS to be onboarded. This delay may create contention with test environments and resourcing</t>
  </si>
  <si>
    <t>Governance, Legal and Assurance</t>
  </si>
  <si>
    <t>People – Training/Availability/Capacity/Collaborat</t>
  </si>
  <si>
    <t>Tolerate</t>
  </si>
  <si>
    <t>C5 – Minor </t>
  </si>
  <si>
    <t>L3 – Likely </t>
  </si>
  <si>
    <t>Change to DSP TLS Config</t>
  </si>
  <si>
    <t>159881</t>
  </si>
  <si>
    <t>TLS config done to date, may require changes due to Siemens requirements. This will delay the completion of the testing.</t>
  </si>
  <si>
    <t>Vendor</t>
  </si>
  <si>
    <t>Quality – Assurance/Controls/Planning/Improvement </t>
  </si>
  <si>
    <t>C4 – Moderate </t>
  </si>
  <si>
    <t>EPS solution design governance</t>
  </si>
  <si>
    <t>203233</t>
  </si>
  <si>
    <t>EIIP has not documented EPS how the EPS solution design will be reviewed / approved.  There is a risk the project will be delayed due to an inability to make / agreed solution design decisions</t>
  </si>
  <si>
    <t>C2 - Severe</t>
  </si>
  <si>
    <t>L5 - Very Unlikely</t>
  </si>
  <si>
    <t>Process – Complexity/Absence/Compliance </t>
  </si>
  <si>
    <t>Transfer</t>
  </si>
  <si>
    <t>EPS Master Data governance</t>
  </si>
  <si>
    <t>203234</t>
  </si>
  <si>
    <t>EPS data governance is not defined / agreed.  There is a serious risk of project delays due to an inability to define solution scope required to support data governance activities</t>
  </si>
  <si>
    <t>Very High (A)</t>
  </si>
  <si>
    <t>C1 - Catastrophic</t>
  </si>
  <si>
    <t>Management – Funding/Governance/Reporting/Strategy</t>
  </si>
  <si>
    <t>L1 - Almost Certain </t>
  </si>
  <si>
    <t>Analyse and Design phase: Exit risk</t>
  </si>
  <si>
    <t>203242</t>
  </si>
  <si>
    <t>Risk that inability to get solution design decisions approved will delay closing Analyse and Design phase</t>
  </si>
  <si>
    <t>EPS Master Data sources</t>
  </si>
  <si>
    <t>203245</t>
  </si>
  <si>
    <t>Multiple sources of varying quality exist for each of the Master Data sources.  Risk that project will be delayed if no agreement on which is the right source for each Master Data set</t>
  </si>
  <si>
    <t>Vanguard is at risk due to end of life/Support</t>
  </si>
  <si>
    <t>206332</t>
  </si>
  <si>
    <t>IF end of life/support Vanguard continues to be used THEN it could becomes unavailable due to either software or hardware failure possibly leading to eventuation of commercial compliance issues for Transport.
CONTEXT:
Vanguard is a tool developed within TfNSW to manage fare compliance across the Greater Sydney Network, delivered in March 2019 and currently supported by teams in CSO. It has inputs from Revenue NSW, Crime and research and the fare compliance teams. Its main capability that it is delivering as of 2024 is to provide reports from TfNSW to the Greater Sydney Bus Contract (GSBC) vendors on fare compliance and compliance activities within Greater Sydney. This is a commercial requirement KPI for TfNSW to deliver 95% compliance, failure to meet this leave TfNSW exposed to commercial penalties under the GSBC arrangements.</t>
  </si>
  <si>
    <t>Infrastructure – Delivery/Maintenance/Equipment</t>
  </si>
  <si>
    <t>RailTable DB Blocker</t>
  </si>
  <si>
    <t>207442</t>
  </si>
  <si>
    <t>RailTable DB Blocker - There are business managed apps (BEX, Auto Prose, Prose Linker and Business Rules Engine) which are connected to RailTable DB. As part of Solaris Decom initiative, the databases are being migrated from Solaris to Exadata. Once the RailTable DB is migrated, these business managed apps should also point to the new database in Exadata. Currently there is There is no availability of the source code for these business managed applications which makes it difficult to point these apps to the new db in Exadata. Assessment underway to determine how to establish connectivity with these apps . A demo with the business team setup to collect more info on the way these applications function.</t>
  </si>
  <si>
    <t>L1 - Almost Certain</t>
  </si>
  <si>
    <t>L4 – Unlikely </t>
  </si>
  <si>
    <t>Union Strikes could impact ODS-TLS delay in Go Liv</t>
  </si>
  <si>
    <t>216372</t>
  </si>
  <si>
    <t>Union strike could impact ODS TLS Go Live</t>
  </si>
  <si>
    <t>Low (D)</t>
  </si>
  <si>
    <t>Budget Risk</t>
  </si>
  <si>
    <t>226382</t>
  </si>
  <si>
    <t xml:space="preserve">Program is progressing this year without any contingency. 
The IRR (10.7%) was not included in the budget. 
Unexpected Opex cost still bore by the project on the CDS Support.
Delays in Cloud Hosting Chargeback. </t>
  </si>
  <si>
    <t>Finance &amp; Procurement</t>
  </si>
  <si>
    <t>New Contract</t>
  </si>
  <si>
    <t>237200</t>
  </si>
  <si>
    <t>In case the future appointed third party vendor requires a new contract with TfNSW (not a contract variation or addendum to an existing contract), it could delay the project by circa 3 months</t>
  </si>
  <si>
    <t>EiPaaS Migration dependencies</t>
  </si>
  <si>
    <t>237393</t>
  </si>
  <si>
    <t>The EiPaaS migration will have significant impact on the ICFMS testing
02/04: Internal assessment is complete, discussion with S&amp;T is planned followed by a discussion with project steer. co for the next steps.</t>
  </si>
  <si>
    <t>Technology &amp; Cyber Security</t>
  </si>
  <si>
    <t>Technology – Effectiveness/Usage/Integration/Failu</t>
  </si>
  <si>
    <t>Equip PRIME and RAISI program dependenciess</t>
  </si>
  <si>
    <t>237394</t>
  </si>
  <si>
    <t>Unavailability of Equip non-production environments for ICFMS replatforming due to the PRIME and RAISI programs.</t>
  </si>
  <si>
    <t>Time blowout due to commercial engagement</t>
  </si>
  <si>
    <t>243036</t>
  </si>
  <si>
    <t>Most products are for international companies that need to source local service partners and the end of year shutdown delays TSS engagement.</t>
  </si>
  <si>
    <t xml:space="preserve">L2 - Very Likely </t>
  </si>
  <si>
    <t>Risk of identifying business opex</t>
  </si>
  <si>
    <t>243037</t>
  </si>
  <si>
    <t>Risk of identifying business owner for the hardware/software procurement and service's operational cost to charge back to.</t>
  </si>
  <si>
    <t>Low "BAU" Effort</t>
  </si>
  <si>
    <t>243038</t>
  </si>
  <si>
    <t>As the project has lost almost 50% of its allocated budget, the project is leaning on BAU support from different groups including ISSI/EUS/Solution Architecture and Cybersecurity.</t>
  </si>
  <si>
    <t>Ambiguities in Scope Around Implementation</t>
  </si>
  <si>
    <t>243039</t>
  </si>
  <si>
    <t>Vendor (Datacom) has indicated that some aspects of the hardware management and their compliance with Transport cybersecurity requirements are unclear and will need to be investigated during the Analyse &amp; Design phase</t>
  </si>
  <si>
    <t>Scope</t>
  </si>
  <si>
    <t>New enhancements to eSCD and Task Assigner</t>
  </si>
  <si>
    <t>243155</t>
  </si>
  <si>
    <t>As a result of consultation, new requirements may emerge that are required before the upgrade is completed. This may potentially result in needing to upgrade the existing production version and retrofitting the changes into this project. Thereby increased cost, scope and timelines.</t>
  </si>
  <si>
    <t>1284 IBM Planning Analytics (TM1) Upgrade</t>
  </si>
  <si>
    <t>TM1 current version is 10.2 is out of support</t>
  </si>
  <si>
    <t>254722</t>
  </si>
  <si>
    <t>The current Version is 2.0.3 support expires in April 2025. There is a potential to replace TM1 through a finance business managed project "Onestream“. Meanwhile IT has been requested to retain TM1 and to mitigate the risk in the interim (next 2-3 years).</t>
  </si>
  <si>
    <t>Go live in Jun-2025 may be impacted by EOFY</t>
  </si>
  <si>
    <t>255733</t>
  </si>
  <si>
    <t>Design and price readiness by the end of March '25</t>
  </si>
  <si>
    <t>256840</t>
  </si>
  <si>
    <t>The proposed end of analysis &amp; design phase is March 2025. While the technical designs have been progressing well since mid December there is a strong likelihood that the quality or the completeness of the work at the end of March will not meet acceptable standards to support a phase exit.</t>
  </si>
  <si>
    <t>People </t>
  </si>
  <si>
    <t>WinDSX Changes in Application Tiering</t>
  </si>
  <si>
    <t>258328</t>
  </si>
  <si>
    <t>WinDSX: Request to change the Application tiering from Business Operation to Business critical. Requested by business (Adam Chamberlain-TSS)  which may necessitate rearchitect of solution. Scope discrepancies / misalignment with Business and IT​.</t>
  </si>
  <si>
    <t>Project Delivery Meeting Budget Is At Risk</t>
  </si>
  <si>
    <t>259110</t>
  </si>
  <si>
    <t>The approved project funding may not be able to fund for the challenges experienced and additional activities discoverd during solution implementation</t>
  </si>
  <si>
    <t>Equip Release not aligned to Program Requirement</t>
  </si>
  <si>
    <t>259568</t>
  </si>
  <si>
    <t xml:space="preserve">Overall Equip implementation approach determined as a result of Evaluate phase may not align with program requirement to deploy technical solution on 26 September 2025.
Potential aligning to Enterprise Release now in Nov 2025 
</t>
  </si>
  <si>
    <t>Transition of support may likely affect go live of</t>
  </si>
  <si>
    <t>260219</t>
  </si>
  <si>
    <t>The GS IT application management team has demanded that support for CI Portal and Secure Library be transitioned from Corp IT prior to these portal going live. The administration that is required and the contract variation needed to support this demand may delay go live.</t>
  </si>
  <si>
    <t>Customer Service &amp; Experience</t>
  </si>
  <si>
    <t>Couchbase Procurement Delay</t>
  </si>
  <si>
    <t>261246</t>
  </si>
  <si>
    <t>The Couchbase license procurement may take longer than expected and it's impacting the readiness of the SIT environment.</t>
  </si>
  <si>
    <t>Rail Operations Site Migraiton</t>
  </si>
  <si>
    <t>263747</t>
  </si>
  <si>
    <t>Business is driving this migration. Current Go-Live is end of April. Risk that this may get delayed depending on user availability impacting overall project timeline. Very light communication from the team with lack of regular updates.</t>
  </si>
  <si>
    <t>Assets and Service Delivery </t>
  </si>
  <si>
    <t>Time Table Production Site Migration</t>
  </si>
  <si>
    <t>263748</t>
  </si>
  <si>
    <t>Business have been advised to work towards 1st April date to complete remaining development activities with Corp IT. Risk that they may not be able to achieve this and request for extension.</t>
  </si>
  <si>
    <t>C5 - Minor</t>
  </si>
  <si>
    <t>Additional significant user requirements</t>
  </si>
  <si>
    <t>263749</t>
  </si>
  <si>
    <t>For the sites identified there may be possible shift in user requirements increasing the scope for PowerApps development.</t>
  </si>
  <si>
    <t>Decommission - scope creep</t>
  </si>
  <si>
    <t>263750</t>
  </si>
  <si>
    <t>There is a risk that more users (sites out of scope) come forward requesting either more time before the site can be shut down or require further migration and development. Impacting scope, schedule, cost.</t>
  </si>
  <si>
    <t>L5 – Very Unlikely </t>
  </si>
  <si>
    <t>Restructure and Business Availability</t>
  </si>
  <si>
    <t>263751</t>
  </si>
  <si>
    <t>Risk due to current changes in the organisation.</t>
  </si>
  <si>
    <t>Potential Delay in NDD OS Upgrade</t>
  </si>
  <si>
    <t>264808</t>
  </si>
  <si>
    <t>NDD operating system upgrade to RHEL is at risk in FY 25 due to unavailability of application SME.</t>
  </si>
  <si>
    <t>Schedule Delays and its impact on test resourcing</t>
  </si>
  <si>
    <t>267597</t>
  </si>
  <si>
    <t>Potential project impacts in the event of Phase 1 schedule delays will impact the committed CIC project pipeline</t>
  </si>
  <si>
    <t>Organisational Change</t>
  </si>
  <si>
    <t>267724</t>
  </si>
  <si>
    <t>Changes to the Business teams and IT Teams poises the risk that user priority, allocation are shifting, and this impact the budget spent for this FY</t>
  </si>
  <si>
    <t>Impact of proposed changes to Group Technology</t>
  </si>
  <si>
    <t>267862</t>
  </si>
  <si>
    <t>Proposed changes to the Group Technology structure may impact project delivery</t>
  </si>
  <si>
    <t>267864</t>
  </si>
  <si>
    <t>267921</t>
  </si>
  <si>
    <t>Organisation Restructure</t>
  </si>
  <si>
    <t>267922</t>
  </si>
  <si>
    <t>Both TfNSW Group Technology and Sydney Trains are undergoing a major restructure.</t>
  </si>
  <si>
    <t>Delay in development of Product Back</t>
  </si>
  <si>
    <t>268194</t>
  </si>
  <si>
    <t>Product Owner is asking to know all available REM fields and ingest those, and not moving forward with development of Product Backlog</t>
  </si>
  <si>
    <t>Performance degradation with D1 MVP</t>
  </si>
  <si>
    <t>268345</t>
  </si>
  <si>
    <t>OTIT project team raised concern over potential performance degredation with MetaSpatial Evolve solution as the new UI for OT/IT data uploading, searching and tagging. 
OTIT has requested SAA to conduct performance testing.</t>
  </si>
  <si>
    <t>Test</t>
  </si>
  <si>
    <t>Support model: future code change ownership</t>
  </si>
  <si>
    <t>268349</t>
  </si>
  <si>
    <t xml:space="preserve">GSIT DnA team will be supporting SAA related configurations via Evolve Admin console.
S&amp;T deployed and will be supporting the infrastructure that has access to deploy Evolve code changes
Metaspatial is the vendor experts who can provide the code change content
In BAU scenario, who is responsible to deploy code changes </t>
  </si>
  <si>
    <t>Rail Operations business users unavailability for</t>
  </si>
  <si>
    <t>268350</t>
  </si>
  <si>
    <t>Business Users unavailability to support the UAT with RailTable related PoC and rest of the UAT. Business requested 12 weeks for the UAT of Rail Table and Downstream systems. Hence the go-live date for TPS Database have been shifted out into June 2025 with go live date for Rail Table changing to August 2025.
Missing source code for of the 4 RailTable business managed applications have been discovered, However, there is no confidence that the source code matches the production EXE files. Work is required to update the source code to point to the Exadata and recompile them. Business have to do a thorough functional testing during the UAT because the source code currency is not guaranteed. Business requires to plan the time and effort to thoroughly test these 4 applications during UAT.</t>
  </si>
  <si>
    <t>Delays in clearing the Analysis and Design phase</t>
  </si>
  <si>
    <t>269312</t>
  </si>
  <si>
    <t>The project is still in Analysis and Design phase as there is a pending test plan document to be completed. This is dependent on the outcome of the Security Risk assessment and mitigation strategies to address the same</t>
  </si>
  <si>
    <t>Impact of Topline Technology Restructure</t>
  </si>
  <si>
    <t>269313</t>
  </si>
  <si>
    <t>There is a Group Technology Topline Organisational Redesign which is underway. This could result in a change in the IT leadership overseeing delivery of this IT work package during the project’s lifecycle. In the event this risk manifests, it could lead to delays in approvals, changes to governance forum representation / decision makers, loss of corporate knowledge specific to this project, loss of trusted relationships</t>
  </si>
  <si>
    <t>Another issue in Control Systems could delay go li</t>
  </si>
  <si>
    <t>269558</t>
  </si>
  <si>
    <t>DNS fix will go live on 21 June, there is the risk that another issue will be found to delay the go live of TLS</t>
  </si>
  <si>
    <t>To be (future) state processes</t>
  </si>
  <si>
    <t>270843</t>
  </si>
  <si>
    <t>Risk in 
- Agreeing design options with technical teams
- Reviewing and selecting best option with technical and key business teams
- Review agreed option with all business teams
- Obtaining approval (dign off) on final to be (future) state process designs</t>
  </si>
  <si>
    <t>Resoucing CorpIT</t>
  </si>
  <si>
    <t>270845</t>
  </si>
  <si>
    <t>Risk that CorpIT cannot supply resources required to deliver project</t>
  </si>
  <si>
    <t>Resourcing TSS</t>
  </si>
  <si>
    <t>270846</t>
  </si>
  <si>
    <t>Risk that TSS cannot supply resources required to deliver project</t>
  </si>
  <si>
    <t>Resourcing Maritime</t>
  </si>
  <si>
    <t>270847</t>
  </si>
  <si>
    <t>Risk that Maritime cannot supply resources required to deliver project</t>
  </si>
  <si>
    <t>Resourcing key supplier (Tambla)</t>
  </si>
  <si>
    <t>270848</t>
  </si>
  <si>
    <t>Risk that the key supplier (Tambla) cannot supply resources to deliver the project</t>
  </si>
  <si>
    <t>Procurement / Contract key supplier (Tambla)</t>
  </si>
  <si>
    <t>270851</t>
  </si>
  <si>
    <t>Risk that the key supplier (Tambla) cannot project resources due to a procurement or contract issue</t>
  </si>
  <si>
    <t>Security assessment effort estimates and timline</t>
  </si>
  <si>
    <t>271980</t>
  </si>
  <si>
    <t>Security assessment effort and resource allocations yet to be finalised, this might impact the delivery timeline before June 2025</t>
  </si>
  <si>
    <t>Testlead effort estimates and resource allocations</t>
  </si>
  <si>
    <t>271981</t>
  </si>
  <si>
    <t>Testing requirements review in progress, to be finalised for getting the 3rd party test resource for project booking.</t>
  </si>
  <si>
    <t>The PM has resigned on 17/04</t>
  </si>
  <si>
    <t>274461</t>
  </si>
  <si>
    <t>The PM has resigned on 17/04. Handover has been given to Hanan, who is out of capacity</t>
  </si>
  <si>
    <t>BOSN application UI screens WIPRO development</t>
  </si>
  <si>
    <t>274460</t>
  </si>
  <si>
    <t>BOSN application UI screens (around 20+ screens) are having Edit/Approve/Create buttons which need to be changed or removed for READONLY role. This will need at least couple of months development from BOSN end by Wipro. Project required to raise a SoW once the SAD or Design is ready.</t>
  </si>
  <si>
    <t>Additional scope items added to Rel 1.2 scope</t>
  </si>
  <si>
    <t>274817</t>
  </si>
  <si>
    <t>Additional scope items added to Rel 1.2 scope which were earlier sitting with Business. Impact Analysis to be conducted.</t>
  </si>
  <si>
    <t>Number</t>
  </si>
  <si>
    <t>Risk Name</t>
  </si>
  <si>
    <t>Inherent Risk Consequence</t>
  </si>
  <si>
    <t>Inherent Risk Likelihood</t>
  </si>
  <si>
    <t>Inherent Risk Level</t>
  </si>
  <si>
    <t>Reportable?</t>
  </si>
  <si>
    <t>PMS/SGT Migration not accepted into EIPaaS Pilot</t>
  </si>
  <si>
    <t>Project Delivery</t>
  </si>
  <si>
    <t>L2 - Very Likely</t>
  </si>
  <si>
    <t>The project may not meet the SIT/UAT timeframe</t>
  </si>
  <si>
    <t>Lack of required funding to complete the PMS/SGT</t>
  </si>
  <si>
    <t>Dependecny on the EIPaaS for the integration</t>
  </si>
  <si>
    <t>Insufficient time for the testers to prepare</t>
  </si>
  <si>
    <t>GS IT Budget Shortfall</t>
  </si>
  <si>
    <t>People</t>
  </si>
  <si>
    <t>My Timesheet - End to End Solution</t>
  </si>
  <si>
    <t>Assets and Service Delivery</t>
  </si>
  <si>
    <t>SME Engagement</t>
  </si>
  <si>
    <t>Stakeholder Risk - Rail ML</t>
  </si>
  <si>
    <t>DS System testing &amp; unit testing artifacts</t>
  </si>
  <si>
    <t>Final Equip design/ solution build</t>
  </si>
  <si>
    <t>Equip solution impacted by other parallel initiati</t>
  </si>
  <si>
    <t>Alignment with TSS Payroll</t>
  </si>
  <si>
    <t>Dedicated Equip Test landscape</t>
  </si>
  <si>
    <t>Project schedule/timelines not met</t>
  </si>
  <si>
    <t>Insufficient resources to deliver the project</t>
  </si>
  <si>
    <t>New system not developed as required</t>
  </si>
  <si>
    <t>Budget/Contingency is P50</t>
  </si>
  <si>
    <t>No funding for Hypercare of Phase 2</t>
  </si>
  <si>
    <t>C6 - Insignificant</t>
  </si>
  <si>
    <t>Data Integrity</t>
  </si>
  <si>
    <t>Lack of detailed functional specifications and NFR</t>
  </si>
  <si>
    <t>Proper logging and monitoring,</t>
  </si>
  <si>
    <t>"Delays – 3rd Party Vendors.</t>
  </si>
  <si>
    <t>Vendor Costs may be higher.</t>
  </si>
  <si>
    <t>Change in Managed Service Provider (MSP)</t>
  </si>
  <si>
    <t>All identified decommissions may not be possible</t>
  </si>
  <si>
    <t>Lack of readiness of packaged solution vendors</t>
  </si>
  <si>
    <t>Shared Infrastructure costs may not reduce in the</t>
  </si>
  <si>
    <t>Resistance to Change and Adoption</t>
  </si>
  <si>
    <t>Opex Forecasting may vary once Cloud provisioning</t>
  </si>
  <si>
    <t>Complexity</t>
  </si>
  <si>
    <t>Scope Changes</t>
  </si>
  <si>
    <t>Lack of detailed planning at the time of BC</t>
  </si>
  <si>
    <t>Business Objection</t>
  </si>
  <si>
    <t>MSP impacts and support tools are unknown</t>
  </si>
  <si>
    <t>Resources</t>
  </si>
  <si>
    <t>Archiving Solution</t>
  </si>
  <si>
    <t>Right Sizing and Solution</t>
  </si>
  <si>
    <t>Operating Model</t>
  </si>
  <si>
    <t>Slippage in Project Delivery dates</t>
  </si>
  <si>
    <t>ROC improvement program is surfacing new demand</t>
  </si>
  <si>
    <t>Change management, not just for the ROC, but for a</t>
  </si>
  <si>
    <t>Procurement Timelines</t>
  </si>
  <si>
    <t>No warranty support</t>
  </si>
  <si>
    <t>Data Integrity and corruption during migration</t>
  </si>
  <si>
    <t>Performance and Access Speed Issues</t>
  </si>
  <si>
    <t>Data Privacy Legal Compliance</t>
  </si>
  <si>
    <t>Service underutilisation and profileration</t>
  </si>
  <si>
    <t>Application Incompatibility with RHEL 9</t>
  </si>
  <si>
    <t>Unavailability of Application SME - TCDC, NDD</t>
  </si>
  <si>
    <t>Changes in Scope</t>
  </si>
  <si>
    <t>Data Loss or Corruption During Upgrade</t>
  </si>
  <si>
    <t>Extended Downtime During Upgrade</t>
  </si>
  <si>
    <t>Insufficient Testing and Validation</t>
  </si>
  <si>
    <t>Misaligned H/W &amp; S/W Resource Requirements</t>
  </si>
  <si>
    <t>PSAD delays could delay the project</t>
  </si>
  <si>
    <t>FY26 funding unavailability to complete project</t>
  </si>
  <si>
    <t>Business Acceptance - Lack of User Buy-in</t>
  </si>
  <si>
    <t>Decommissioning - Site Inventory</t>
  </si>
  <si>
    <t>ETL job migraiton</t>
  </si>
  <si>
    <t>Report performance</t>
  </si>
  <si>
    <t>ETL job performance</t>
  </si>
  <si>
    <t>Data migration errors</t>
  </si>
  <si>
    <t>BAU support</t>
  </si>
  <si>
    <t>Privacy risk</t>
  </si>
  <si>
    <t>TDHP platform configuration</t>
  </si>
  <si>
    <t>BAU support costs not accepted</t>
  </si>
  <si>
    <t>Project budget</t>
  </si>
  <si>
    <t>Design Documents</t>
  </si>
  <si>
    <t>Delayed estimates from vendor</t>
  </si>
  <si>
    <t>Funding</t>
  </si>
  <si>
    <t>Closed RFP</t>
  </si>
  <si>
    <t>Business Engagement</t>
  </si>
  <si>
    <t>Business Processess</t>
  </si>
  <si>
    <t>Vendor Capability</t>
  </si>
  <si>
    <t>Vendor Availability</t>
  </si>
  <si>
    <t>PMS/SGT Migration go-live is dependent on IIMS</t>
  </si>
  <si>
    <t>BAU resource avaliability</t>
  </si>
  <si>
    <t>Mobile app compatibility</t>
  </si>
  <si>
    <t>Dependency on EiPaaS project for MongoDB Data API</t>
  </si>
  <si>
    <t>High dependency on Cloud Transformation AnyCloud</t>
  </si>
  <si>
    <t>Resource extensions may not be processed</t>
  </si>
  <si>
    <t>Test Risk</t>
  </si>
  <si>
    <t>Documentum Migration Delays</t>
  </si>
  <si>
    <t>Procurement delays have impacted the schedule</t>
  </si>
  <si>
    <t>SAD and solution options for test and delivery</t>
  </si>
  <si>
    <t>WRK11</t>
  </si>
  <si>
    <t>Issue Title</t>
  </si>
  <si>
    <t>Issue Rating</t>
  </si>
  <si>
    <t>Issue Action Plan</t>
  </si>
  <si>
    <t>HCL schedule</t>
  </si>
  <si>
    <t>166933</t>
  </si>
  <si>
    <t>Project delayed Master Data validation and uplift</t>
  </si>
  <si>
    <t>163990</t>
  </si>
  <si>
    <t>Project Delivery </t>
  </si>
  <si>
    <t>Project delayed Master Data governance issues</t>
  </si>
  <si>
    <t>203243</t>
  </si>
  <si>
    <t>Project delay close Initiate phase</t>
  </si>
  <si>
    <t>203244</t>
  </si>
  <si>
    <t>Documentum data is encrypted and cannot be copied</t>
  </si>
  <si>
    <t>243426</t>
  </si>
  <si>
    <t>Delay in implementation of ODS</t>
  </si>
  <si>
    <t>169297</t>
  </si>
  <si>
    <t>Delay in Program Architecture PDA endorsement</t>
  </si>
  <si>
    <t>274820</t>
  </si>
  <si>
    <t>Lack of Clarity on op. model and bus process.</t>
  </si>
  <si>
    <t>184623</t>
  </si>
  <si>
    <t>Resource availability from Vendor</t>
  </si>
  <si>
    <t>252477</t>
  </si>
  <si>
    <t>TDHP pipeline change scale bigger than anticipated</t>
  </si>
  <si>
    <t>261177</t>
  </si>
  <si>
    <t>OTIT user network impact assessment</t>
  </si>
  <si>
    <t>268426</t>
  </si>
  <si>
    <t>Quantum Treasury System</t>
  </si>
  <si>
    <t>218922</t>
  </si>
  <si>
    <t>WinDSX: Firewall requirement</t>
  </si>
  <si>
    <t>238048</t>
  </si>
  <si>
    <t>Benefit Realisation for the Program</t>
  </si>
  <si>
    <t>238050</t>
  </si>
  <si>
    <t>Scheduling and budget impacts owing to RFP delays</t>
  </si>
  <si>
    <t>267373</t>
  </si>
  <si>
    <t>Solution Architect leaving during Design Phase</t>
  </si>
  <si>
    <t>241681</t>
  </si>
  <si>
    <t>Security assessment signoff for SAD approval</t>
  </si>
  <si>
    <t>268347</t>
  </si>
  <si>
    <t>New_or_Inflight</t>
  </si>
  <si>
    <t>Requesting_Area</t>
  </si>
  <si>
    <t>Capex_Opex</t>
  </si>
  <si>
    <t>Project_Hub_ID</t>
  </si>
  <si>
    <t>PlanView_ID</t>
  </si>
  <si>
    <t>Project_Name</t>
  </si>
  <si>
    <t>Funding_Source_Category</t>
  </si>
  <si>
    <t>Sponsor</t>
  </si>
  <si>
    <t>Project_Manager_Owner</t>
  </si>
  <si>
    <t>SubPortfolio</t>
  </si>
  <si>
    <t>Period1_Jul_Actual</t>
  </si>
  <si>
    <t>Period2_Aug_Actual</t>
  </si>
  <si>
    <t>Period3_Sep_Actual</t>
  </si>
  <si>
    <t>Period4_Oct_Actual</t>
  </si>
  <si>
    <t>Period5_Nov_Actual</t>
  </si>
  <si>
    <t>Period6_Dec_Actual</t>
  </si>
  <si>
    <t>Period7_Jan_Actual</t>
  </si>
  <si>
    <t>Period8_Feb_Actual</t>
  </si>
  <si>
    <t>Period9_Mar_Actual</t>
  </si>
  <si>
    <t>Period10_Apr_Actual</t>
  </si>
  <si>
    <t>Period11_May_Actual</t>
  </si>
  <si>
    <t>Period12_Jun_5</t>
  </si>
  <si>
    <t>Total_Actuals</t>
  </si>
  <si>
    <t>Period1_Jul_Forecast</t>
  </si>
  <si>
    <t>Period2_Aug_Forecast</t>
  </si>
  <si>
    <t>Period3_Sep_Forecast</t>
  </si>
  <si>
    <t>Period4_Oct_Forecast</t>
  </si>
  <si>
    <t>Period5_Nov_Forecast</t>
  </si>
  <si>
    <t>Period6_Dec_Forecast</t>
  </si>
  <si>
    <t>Period7_Jan_Forecast</t>
  </si>
  <si>
    <t>Period8_Feb_Forecast</t>
  </si>
  <si>
    <t>Period9_Mar_Forecast</t>
  </si>
  <si>
    <t>Period10_Apr_Forecast</t>
  </si>
  <si>
    <t>Period11_May_Forecast</t>
  </si>
  <si>
    <t>Period12_Jun_5_1</t>
  </si>
  <si>
    <t>Full_Year_Forecast</t>
  </si>
  <si>
    <t>ORIGINAL_BUDGET</t>
  </si>
  <si>
    <t>Month_Actual</t>
  </si>
  <si>
    <t>Month_Budget</t>
  </si>
  <si>
    <t>Month_Variance</t>
  </si>
  <si>
    <t>Percentage_Var</t>
  </si>
  <si>
    <t>YTD_Actuals</t>
  </si>
  <si>
    <t>YTD_Budget</t>
  </si>
  <si>
    <t>YTD_Variance</t>
  </si>
  <si>
    <t>YTD_Percentage_Var</t>
  </si>
  <si>
    <t>FY_Forecast</t>
  </si>
  <si>
    <t>FY_Budget</t>
  </si>
  <si>
    <t>FY_Variance</t>
  </si>
  <si>
    <t>FY_Percentage_Var</t>
  </si>
  <si>
    <t>Inflight</t>
  </si>
  <si>
    <t>Sydney Trains</t>
  </si>
  <si>
    <t>Business Funded</t>
  </si>
  <si>
    <t>NSW Train Link</t>
  </si>
  <si>
    <t>Capex</t>
  </si>
  <si>
    <t>Pricing changes in Network Access Billing System</t>
  </si>
  <si>
    <t>New</t>
  </si>
  <si>
    <t>AAA178</t>
  </si>
  <si>
    <t>ITAS</t>
  </si>
  <si>
    <t>Capital Maintenance</t>
  </si>
  <si>
    <t>Minor Capital</t>
  </si>
  <si>
    <t>Greater Sydney</t>
  </si>
  <si>
    <t>Closure memo submitted and signed by Portfolio Director</t>
  </si>
  <si>
    <t>2 new projects have been created</t>
  </si>
  <si>
    <t>1/5: Followed up with PM</t>
  </si>
  <si>
    <t>Project closure will be approved in April. It is expected to be received in March 2025.</t>
  </si>
  <si>
    <t>Project 1</t>
  </si>
  <si>
    <t>Project 2</t>
  </si>
  <si>
    <t>Project 3</t>
  </si>
  <si>
    <t>Project 4</t>
  </si>
  <si>
    <t>Project 5</t>
  </si>
  <si>
    <t>Project 6</t>
  </si>
  <si>
    <t>Project 7</t>
  </si>
  <si>
    <t>Project 8</t>
  </si>
  <si>
    <t>Project 9</t>
  </si>
  <si>
    <t>Project 10</t>
  </si>
  <si>
    <t>Project 11</t>
  </si>
  <si>
    <t>Project 12</t>
  </si>
  <si>
    <t>Project 13</t>
  </si>
  <si>
    <t>Project 14</t>
  </si>
  <si>
    <t>Project 15</t>
  </si>
  <si>
    <t>Project 16</t>
  </si>
  <si>
    <t>Project 17</t>
  </si>
  <si>
    <t>Project 18</t>
  </si>
  <si>
    <t>Project 19</t>
  </si>
  <si>
    <t>Project 20</t>
  </si>
  <si>
    <t>Project 21</t>
  </si>
  <si>
    <t>Project 22</t>
  </si>
  <si>
    <t>Project 23</t>
  </si>
  <si>
    <t>Project 24</t>
  </si>
  <si>
    <t>Project 25</t>
  </si>
  <si>
    <t>Project 26</t>
  </si>
  <si>
    <t>Project 27</t>
  </si>
  <si>
    <t>Project 28</t>
  </si>
  <si>
    <t>Project 29</t>
  </si>
  <si>
    <t>Project 30</t>
  </si>
  <si>
    <t>Project 31</t>
  </si>
  <si>
    <t>Project 32</t>
  </si>
  <si>
    <t>Project 33</t>
  </si>
  <si>
    <t>Project 34</t>
  </si>
  <si>
    <t>Project 35</t>
  </si>
  <si>
    <t>Project 36</t>
  </si>
  <si>
    <t>Project 37</t>
  </si>
  <si>
    <t>Project 38</t>
  </si>
  <si>
    <t>Project 39</t>
  </si>
  <si>
    <t>Project 40</t>
  </si>
  <si>
    <t>Project 41</t>
  </si>
  <si>
    <t>Project 42</t>
  </si>
  <si>
    <t>Project 43</t>
  </si>
  <si>
    <t>Project 44</t>
  </si>
  <si>
    <t>Project 45</t>
  </si>
  <si>
    <t>Project 46</t>
  </si>
  <si>
    <t>Project 47</t>
  </si>
  <si>
    <t>Project 48</t>
  </si>
  <si>
    <t>Project 49</t>
  </si>
  <si>
    <t>Project 50</t>
  </si>
  <si>
    <t>Project 51</t>
  </si>
  <si>
    <t>Project 52</t>
  </si>
  <si>
    <t>Project 53</t>
  </si>
  <si>
    <t>Project 54</t>
  </si>
  <si>
    <t>Project 55</t>
  </si>
  <si>
    <t>Project 56</t>
  </si>
  <si>
    <t>Project 57</t>
  </si>
  <si>
    <t>Project 58</t>
  </si>
  <si>
    <t>Project 59</t>
  </si>
  <si>
    <t>Project 60</t>
  </si>
  <si>
    <t>Project 61</t>
  </si>
  <si>
    <t>Project 62</t>
  </si>
  <si>
    <t>Project 63</t>
  </si>
  <si>
    <t>Project 64</t>
  </si>
  <si>
    <t>Project 65</t>
  </si>
  <si>
    <t>Project 66</t>
  </si>
  <si>
    <t>Project 67</t>
  </si>
  <si>
    <t>Project 68</t>
  </si>
  <si>
    <t>Project 69</t>
  </si>
  <si>
    <t>Project 70</t>
  </si>
  <si>
    <t>Project 71</t>
  </si>
  <si>
    <t>Project 72</t>
  </si>
  <si>
    <t>Project 73</t>
  </si>
  <si>
    <t>Project 74</t>
  </si>
  <si>
    <t>Project 75</t>
  </si>
  <si>
    <t>Project 76</t>
  </si>
  <si>
    <t>Project 77</t>
  </si>
  <si>
    <t>Project 78</t>
  </si>
  <si>
    <t>Project 79</t>
  </si>
  <si>
    <t>Project 80</t>
  </si>
  <si>
    <t>Project 81</t>
  </si>
  <si>
    <t>Project 82</t>
  </si>
  <si>
    <t>Project 83</t>
  </si>
  <si>
    <t>Project 84</t>
  </si>
  <si>
    <t>Project 85</t>
  </si>
  <si>
    <t>Project 86</t>
  </si>
  <si>
    <t>Project 87</t>
  </si>
  <si>
    <t>Project 88</t>
  </si>
  <si>
    <t>Project 89</t>
  </si>
  <si>
    <t>Project 90</t>
  </si>
  <si>
    <t>Project 91</t>
  </si>
  <si>
    <t>Project 92</t>
  </si>
  <si>
    <t>Project 93</t>
  </si>
  <si>
    <t>Project 94</t>
  </si>
  <si>
    <t>Project 95</t>
  </si>
  <si>
    <t>Project 96</t>
  </si>
  <si>
    <t>Project 97</t>
  </si>
  <si>
    <t>Project 98</t>
  </si>
  <si>
    <t>Project 99</t>
  </si>
  <si>
    <t>Project 100</t>
  </si>
  <si>
    <t>Project 101</t>
  </si>
  <si>
    <t>Project 102</t>
  </si>
  <si>
    <t>Project 103</t>
  </si>
  <si>
    <t>Project 104</t>
  </si>
  <si>
    <t>Project 105</t>
  </si>
  <si>
    <t>Project 106</t>
  </si>
  <si>
    <t>Project 107</t>
  </si>
  <si>
    <t>Project 108</t>
  </si>
  <si>
    <t>Project 109</t>
  </si>
  <si>
    <t>Project 110</t>
  </si>
  <si>
    <t>Project 111</t>
  </si>
  <si>
    <t>Project 112</t>
  </si>
  <si>
    <t>Project 113</t>
  </si>
  <si>
    <t>Project 114</t>
  </si>
  <si>
    <t>Project 115</t>
  </si>
  <si>
    <t>Project 116</t>
  </si>
  <si>
    <t>Project 117</t>
  </si>
  <si>
    <t>Project 118</t>
  </si>
  <si>
    <t>Project 119</t>
  </si>
  <si>
    <t>Project 120</t>
  </si>
  <si>
    <t>Project 121</t>
  </si>
  <si>
    <t>Project 122</t>
  </si>
  <si>
    <t>Project 123</t>
  </si>
  <si>
    <t>Project 124</t>
  </si>
  <si>
    <t>Project 125</t>
  </si>
  <si>
    <t>Project 126</t>
  </si>
  <si>
    <t>Project 127</t>
  </si>
  <si>
    <t>Project 128</t>
  </si>
  <si>
    <t>Project 129</t>
  </si>
  <si>
    <t>Project 130</t>
  </si>
  <si>
    <t>Project 131</t>
  </si>
  <si>
    <t>Project 132</t>
  </si>
  <si>
    <t>Project 133</t>
  </si>
  <si>
    <t>Project 134</t>
  </si>
  <si>
    <t>Project 135</t>
  </si>
  <si>
    <t>Project 136</t>
  </si>
  <si>
    <t>Project 137</t>
  </si>
  <si>
    <t>Project 138</t>
  </si>
  <si>
    <t>Project 139</t>
  </si>
  <si>
    <t>Project 140</t>
  </si>
  <si>
    <t>Project 141</t>
  </si>
  <si>
    <t>Project 142</t>
  </si>
  <si>
    <t>Project 143</t>
  </si>
  <si>
    <t>Project 144</t>
  </si>
  <si>
    <t>Project 145</t>
  </si>
  <si>
    <t>Project 146</t>
  </si>
  <si>
    <t>Project 147</t>
  </si>
  <si>
    <t>Project 148</t>
  </si>
  <si>
    <t>Project 149</t>
  </si>
  <si>
    <t>Project 150</t>
  </si>
  <si>
    <t>Project 151</t>
  </si>
  <si>
    <t>Project 152</t>
  </si>
  <si>
    <t>Project 153</t>
  </si>
  <si>
    <t>Project 154</t>
  </si>
  <si>
    <t>Project 155</t>
  </si>
  <si>
    <t>Project 156</t>
  </si>
  <si>
    <t>Project 157</t>
  </si>
  <si>
    <t>Project 158</t>
  </si>
  <si>
    <t>Project 159</t>
  </si>
  <si>
    <t>Project 160</t>
  </si>
  <si>
    <t>Project 161</t>
  </si>
  <si>
    <t>Project 162</t>
  </si>
  <si>
    <t>Project 163</t>
  </si>
  <si>
    <t>Project 164</t>
  </si>
  <si>
    <t>Project 165</t>
  </si>
  <si>
    <t>Project 166</t>
  </si>
  <si>
    <t>Project 167</t>
  </si>
  <si>
    <t>Sub-Portfolio 1</t>
  </si>
  <si>
    <t>Sub-Portfolio 2</t>
  </si>
  <si>
    <t>Sub-Portfolio 3</t>
  </si>
  <si>
    <t>Sub-Portfolio 4</t>
  </si>
  <si>
    <t>Sub-Portfolio 5</t>
  </si>
  <si>
    <t>Sub-Portfolio 6</t>
  </si>
  <si>
    <t>Sub-Portfolio 7</t>
  </si>
  <si>
    <t>Sub-Portfolio 8</t>
  </si>
  <si>
    <t>Line of Business 1</t>
  </si>
  <si>
    <t>Line of Business 2</t>
  </si>
  <si>
    <t>Line of Business 3</t>
  </si>
  <si>
    <t>Line of Business 4</t>
  </si>
  <si>
    <t>Line of Business 5</t>
  </si>
  <si>
    <t>Line of Business 6</t>
  </si>
  <si>
    <t>Line of Business 7</t>
  </si>
  <si>
    <t>Line of Business 8</t>
  </si>
  <si>
    <t>Line of Business 9</t>
  </si>
  <si>
    <t>Line of Business 10</t>
  </si>
  <si>
    <t>Line of Business 11</t>
  </si>
  <si>
    <t>Line of Business 12</t>
  </si>
  <si>
    <t>Line of Business 13</t>
  </si>
  <si>
    <t>Line of Business 14</t>
  </si>
  <si>
    <t>Line of Business 15</t>
  </si>
  <si>
    <t>Line of Business 16</t>
  </si>
  <si>
    <t>Line of Business 17</t>
  </si>
  <si>
    <t>Line of Business 18</t>
  </si>
  <si>
    <t>Line of Business 19</t>
  </si>
  <si>
    <t>Line of Business 20</t>
  </si>
  <si>
    <t>Line of Business 21</t>
  </si>
  <si>
    <t>Line of Business 22</t>
  </si>
  <si>
    <t>Line of Business 23</t>
  </si>
  <si>
    <t>Line of Business 24</t>
  </si>
  <si>
    <t>Project Manager 1</t>
  </si>
  <si>
    <t>Project Manager 2</t>
  </si>
  <si>
    <t>Project Manager 3</t>
  </si>
  <si>
    <t>Project Manager 4</t>
  </si>
  <si>
    <t>Project Manager 5</t>
  </si>
  <si>
    <t>Project Manager 6</t>
  </si>
  <si>
    <t>Project Manager 7</t>
  </si>
  <si>
    <t>Project Manager 8</t>
  </si>
  <si>
    <t>Project Manager 9</t>
  </si>
  <si>
    <t>Project Manager 10</t>
  </si>
  <si>
    <t>Project Manager 11</t>
  </si>
  <si>
    <t>Project Manager 12</t>
  </si>
  <si>
    <t>Project Manager 13</t>
  </si>
  <si>
    <t>Project Manager 14</t>
  </si>
  <si>
    <t>Project Manager 15</t>
  </si>
  <si>
    <t>Project Manager 16</t>
  </si>
  <si>
    <t>Project Manager 17</t>
  </si>
  <si>
    <t>Project Manager 18</t>
  </si>
  <si>
    <t>Project Manager 19</t>
  </si>
  <si>
    <t>Project Manager 20</t>
  </si>
  <si>
    <t>Project Manager 21</t>
  </si>
  <si>
    <t>Project Manager 22</t>
  </si>
  <si>
    <t>Project Manager 23</t>
  </si>
  <si>
    <t>Project Manager 24</t>
  </si>
  <si>
    <t>Project Manager 25</t>
  </si>
  <si>
    <t>Project Manager 26</t>
  </si>
  <si>
    <t>Project Manager 27</t>
  </si>
  <si>
    <t>Project Manager 28</t>
  </si>
  <si>
    <t>Project Manager 29</t>
  </si>
  <si>
    <t>Project Manager 30</t>
  </si>
  <si>
    <t>Project Manager 31</t>
  </si>
  <si>
    <t>Project Manager 32</t>
  </si>
  <si>
    <t>Project Manager 33</t>
  </si>
  <si>
    <t>Project Manager 34</t>
  </si>
  <si>
    <t>Project Manager 35</t>
  </si>
  <si>
    <t>Project Manager 36</t>
  </si>
  <si>
    <t>Project Manager 37</t>
  </si>
  <si>
    <t>Project Manager 38</t>
  </si>
  <si>
    <t>Project Manager 39</t>
  </si>
  <si>
    <t>Sponsor 1</t>
  </si>
  <si>
    <t>Sponsor 2</t>
  </si>
  <si>
    <t>Sponsor 3</t>
  </si>
  <si>
    <t>Sponsor 4</t>
  </si>
  <si>
    <t>Sponsor 5</t>
  </si>
  <si>
    <t>Sponsor 6</t>
  </si>
  <si>
    <t>Sponsor 7</t>
  </si>
  <si>
    <t>Sponsor 8</t>
  </si>
  <si>
    <t>Sponsor 9</t>
  </si>
  <si>
    <t>Sponsor 10</t>
  </si>
  <si>
    <t>Sponsor 11</t>
  </si>
  <si>
    <t>Sponsor 12</t>
  </si>
  <si>
    <t>Sponsor 13</t>
  </si>
  <si>
    <t>Sponsor 14</t>
  </si>
  <si>
    <t>Sponsor 15</t>
  </si>
  <si>
    <t>Sponsor 16</t>
  </si>
  <si>
    <t>Sponsor 17</t>
  </si>
  <si>
    <t>Sponsor 18</t>
  </si>
  <si>
    <t>Sponsor 19</t>
  </si>
  <si>
    <t>Sponsor 20</t>
  </si>
  <si>
    <t>Sponsor 21</t>
  </si>
  <si>
    <t>Sponsor 22</t>
  </si>
  <si>
    <t>Sponsor 23</t>
  </si>
  <si>
    <t>Sponsor 24</t>
  </si>
  <si>
    <t>Sponsor 25</t>
  </si>
  <si>
    <t>Sponsor 26</t>
  </si>
  <si>
    <t>Sponsor 27</t>
  </si>
  <si>
    <t>Sponsor 28</t>
  </si>
  <si>
    <t>Sponsor 29</t>
  </si>
  <si>
    <t>Sponsor 30</t>
  </si>
  <si>
    <t>Sponsor 31</t>
  </si>
  <si>
    <t>Sponsor 32</t>
  </si>
  <si>
    <t>Sponsor 33</t>
  </si>
  <si>
    <t>Sponsor 34</t>
  </si>
  <si>
    <t>Sponsor 35</t>
  </si>
  <si>
    <t>Sponsor 36</t>
  </si>
  <si>
    <t>Sponsor 37</t>
  </si>
  <si>
    <t>Sponsor 38</t>
  </si>
  <si>
    <t>Sponsor 39</t>
  </si>
  <si>
    <t>Sponsor 40</t>
  </si>
  <si>
    <t>Sponsor 41</t>
  </si>
  <si>
    <t>Sponsor 42</t>
  </si>
  <si>
    <t>Sponsor 43</t>
  </si>
  <si>
    <t>Sponsor 44</t>
  </si>
  <si>
    <t>Sponsor 45</t>
  </si>
  <si>
    <t>Sponsor 46</t>
  </si>
  <si>
    <t>Sponsor 47</t>
  </si>
  <si>
    <t>Sponsor 48</t>
  </si>
  <si>
    <t>Sponsor 49</t>
  </si>
  <si>
    <t>Sponsor 50</t>
  </si>
  <si>
    <t>Sponsor 51</t>
  </si>
  <si>
    <t>Delay reason known here</t>
  </si>
  <si>
    <t>Project Manager 40</t>
  </si>
  <si>
    <t>Project Manager 41</t>
  </si>
  <si>
    <t>Cause Description 1</t>
  </si>
  <si>
    <t>Cause Description 2</t>
  </si>
  <si>
    <t>Cause Description 3</t>
  </si>
  <si>
    <t>Cause Description 4</t>
  </si>
  <si>
    <t>Cause Description 5</t>
  </si>
  <si>
    <t>Cause Description 6</t>
  </si>
  <si>
    <t>Cause Description 7</t>
  </si>
  <si>
    <t>Cause Description 8</t>
  </si>
  <si>
    <t>Cause Description 9</t>
  </si>
  <si>
    <t>Cause Description 10</t>
  </si>
  <si>
    <t>Cause Description 11</t>
  </si>
  <si>
    <t>Cause Description 12</t>
  </si>
  <si>
    <t>Cause Description 13</t>
  </si>
  <si>
    <t>Cause Description 14</t>
  </si>
  <si>
    <t>Cause Description 15</t>
  </si>
  <si>
    <t>Cause Description 16</t>
  </si>
  <si>
    <t>Cause Description 17</t>
  </si>
  <si>
    <t>Cause Description 18</t>
  </si>
  <si>
    <t>Cause Description 19</t>
  </si>
  <si>
    <t>Cause Description 20</t>
  </si>
  <si>
    <t>Cause Description 21</t>
  </si>
  <si>
    <t>Cause Description 22</t>
  </si>
  <si>
    <t>Cause Description 23</t>
  </si>
  <si>
    <t>Cause Description 24</t>
  </si>
  <si>
    <t>Cause Description 25</t>
  </si>
  <si>
    <t>Cause Description 26</t>
  </si>
  <si>
    <t>Cause Description 27</t>
  </si>
  <si>
    <t>Cause Description 28</t>
  </si>
  <si>
    <t>Cause Description 29</t>
  </si>
  <si>
    <t>Cause Description 30</t>
  </si>
  <si>
    <t>Cause Description 31</t>
  </si>
  <si>
    <t>Cause Description 32</t>
  </si>
  <si>
    <t>Cause Description 33</t>
  </si>
  <si>
    <t>Cause Description 34</t>
  </si>
  <si>
    <t>Cause Description 35</t>
  </si>
  <si>
    <t>Cause Description 36</t>
  </si>
  <si>
    <t>Cause Description 37</t>
  </si>
  <si>
    <t>Cause Description 38</t>
  </si>
  <si>
    <t>Cause Description 39</t>
  </si>
  <si>
    <t>Cause Description 40</t>
  </si>
  <si>
    <t>Cause Description 41</t>
  </si>
  <si>
    <t>Cause Description 42</t>
  </si>
  <si>
    <t>Cause Description 43</t>
  </si>
  <si>
    <t>Cause Description 44</t>
  </si>
  <si>
    <t>Cause Description 45</t>
  </si>
  <si>
    <t>Cause Description 46</t>
  </si>
  <si>
    <t>Cause Description 47</t>
  </si>
  <si>
    <t>Cause Description 48</t>
  </si>
  <si>
    <t>Cause Description 49</t>
  </si>
  <si>
    <t>Cause Description 50</t>
  </si>
  <si>
    <t>Cause Description 51</t>
  </si>
  <si>
    <t>Cause Description 52</t>
  </si>
  <si>
    <t>Cause Description 53</t>
  </si>
  <si>
    <t>Cause Description 54</t>
  </si>
  <si>
    <t>Cause Description 55</t>
  </si>
  <si>
    <t>Cause Description 56</t>
  </si>
  <si>
    <t>Cause Description 57</t>
  </si>
  <si>
    <t>Cause Description 58</t>
  </si>
  <si>
    <t>Cause Description 59</t>
  </si>
  <si>
    <t>Consequence Description 1</t>
  </si>
  <si>
    <t>Mitigation Action Plan 1</t>
  </si>
  <si>
    <t>Consequence Description 2</t>
  </si>
  <si>
    <t>Consequence Description 3</t>
  </si>
  <si>
    <t>Consequence Description 4</t>
  </si>
  <si>
    <t>Consequence Description 5</t>
  </si>
  <si>
    <t>Consequence Description 6</t>
  </si>
  <si>
    <t>Consequence Description 7</t>
  </si>
  <si>
    <t>Consequence Description 8</t>
  </si>
  <si>
    <t>Consequence Description 9</t>
  </si>
  <si>
    <t>Consequence Description 10</t>
  </si>
  <si>
    <t>Consequence Description 11</t>
  </si>
  <si>
    <t>Consequence Description 12</t>
  </si>
  <si>
    <t>Consequence Description 13</t>
  </si>
  <si>
    <t>Consequence Description 14</t>
  </si>
  <si>
    <t>Consequence Description 15</t>
  </si>
  <si>
    <t>Consequence Description 16</t>
  </si>
  <si>
    <t>Consequence Description 17</t>
  </si>
  <si>
    <t>Consequence Description 18</t>
  </si>
  <si>
    <t>Consequence Description 19</t>
  </si>
  <si>
    <t>Consequence Description 20</t>
  </si>
  <si>
    <t>Consequence Description 21</t>
  </si>
  <si>
    <t>Consequence Description 22</t>
  </si>
  <si>
    <t>Consequence Description 23</t>
  </si>
  <si>
    <t>Consequence Description 24</t>
  </si>
  <si>
    <t>Consequence Description 25</t>
  </si>
  <si>
    <t>Consequence Description 26</t>
  </si>
  <si>
    <t>Consequence Description 27</t>
  </si>
  <si>
    <t>Consequence Description 28</t>
  </si>
  <si>
    <t>Consequence Description 29</t>
  </si>
  <si>
    <t>Consequence Description 30</t>
  </si>
  <si>
    <t>Consequence Description 31</t>
  </si>
  <si>
    <t>Consequence Description 32</t>
  </si>
  <si>
    <t>Consequence Description 33</t>
  </si>
  <si>
    <t>Consequence Description 34</t>
  </si>
  <si>
    <t>Consequence Description 35</t>
  </si>
  <si>
    <t>Consequence Description 36</t>
  </si>
  <si>
    <t>Consequence Description 37</t>
  </si>
  <si>
    <t>Consequence Description 38</t>
  </si>
  <si>
    <t>Consequence Description 39</t>
  </si>
  <si>
    <t>Consequence Description 40</t>
  </si>
  <si>
    <t>Consequence Description 41</t>
  </si>
  <si>
    <t>Consequence Description 42</t>
  </si>
  <si>
    <t>Consequence Description 43</t>
  </si>
  <si>
    <t>Consequence Description 44</t>
  </si>
  <si>
    <t>Consequence Description 45</t>
  </si>
  <si>
    <t>Consequence Description 46</t>
  </si>
  <si>
    <t>Consequence Description 47</t>
  </si>
  <si>
    <t>Consequence Description 48</t>
  </si>
  <si>
    <t>Consequence Description 49</t>
  </si>
  <si>
    <t>Consequence Description 50</t>
  </si>
  <si>
    <t>Consequence Description 51</t>
  </si>
  <si>
    <t>Consequence Description 52</t>
  </si>
  <si>
    <t>Consequence Description 53</t>
  </si>
  <si>
    <t>Consequence Description 54</t>
  </si>
  <si>
    <t>Consequence Description 55</t>
  </si>
  <si>
    <t>Consequence Description 56</t>
  </si>
  <si>
    <t>Consequence Description 57</t>
  </si>
  <si>
    <t>Consequence Description 58</t>
  </si>
  <si>
    <t>Consequence Description 59</t>
  </si>
  <si>
    <t>Mitigation Action Plan 2</t>
  </si>
  <si>
    <t>Mitigation Action Plan 3</t>
  </si>
  <si>
    <t>Mitigation Action Plan 4</t>
  </si>
  <si>
    <t>Mitigation Action Plan 5</t>
  </si>
  <si>
    <t>Mitigation Action Plan 6</t>
  </si>
  <si>
    <t>Mitigation Action Plan 7</t>
  </si>
  <si>
    <t>Mitigation Action Plan 8</t>
  </si>
  <si>
    <t>Mitigation Action Plan 9</t>
  </si>
  <si>
    <t>Mitigation Action Plan 10</t>
  </si>
  <si>
    <t>Mitigation Action Plan 11</t>
  </si>
  <si>
    <t>Mitigation Action Plan 12</t>
  </si>
  <si>
    <t>Mitigation Action Plan 13</t>
  </si>
  <si>
    <t>Mitigation Action Plan 14</t>
  </si>
  <si>
    <t>Mitigation Action Plan 15</t>
  </si>
  <si>
    <t>Mitigation Action Plan 16</t>
  </si>
  <si>
    <t>Mitigation Action Plan 17</t>
  </si>
  <si>
    <t>Mitigation Action Plan 18</t>
  </si>
  <si>
    <t>Mitigation Action Plan 19</t>
  </si>
  <si>
    <t>Mitigation Action Plan 20</t>
  </si>
  <si>
    <t>Mitigation Action Plan 21</t>
  </si>
  <si>
    <t>Mitigation Action Plan 22</t>
  </si>
  <si>
    <t>Mitigation Action Plan 23</t>
  </si>
  <si>
    <t>Mitigation Action Plan 24</t>
  </si>
  <si>
    <t>Mitigation Action Plan 25</t>
  </si>
  <si>
    <t>Mitigation Action Plan 26</t>
  </si>
  <si>
    <t>Mitigation Action Plan 27</t>
  </si>
  <si>
    <t>Mitigation Action Plan 28</t>
  </si>
  <si>
    <t>Mitigation Action Plan 29</t>
  </si>
  <si>
    <t>Mitigation Action Plan 30</t>
  </si>
  <si>
    <t>Mitigation Action Plan 31</t>
  </si>
  <si>
    <t>Mitigation Action Plan 32</t>
  </si>
  <si>
    <t>Mitigation Action Plan 33</t>
  </si>
  <si>
    <t>Mitigation Action Plan 34</t>
  </si>
  <si>
    <t>Mitigation Action Plan 35</t>
  </si>
  <si>
    <t>Mitigation Action Plan 36</t>
  </si>
  <si>
    <t>Mitigation Action Plan 37</t>
  </si>
  <si>
    <t>Mitigation Action Plan 38</t>
  </si>
  <si>
    <t>Mitigation Action Plan 39</t>
  </si>
  <si>
    <t>Mitigation Action Plan 40</t>
  </si>
  <si>
    <t>Mitigation Action Plan 41</t>
  </si>
  <si>
    <t>Mitigation Action Plan 42</t>
  </si>
  <si>
    <t>Mitigation Action Plan 43</t>
  </si>
  <si>
    <t>Mitigation Action Plan 44</t>
  </si>
  <si>
    <t>Mitigation Action Plan 45</t>
  </si>
  <si>
    <t>Mitigation Action Plan 46</t>
  </si>
  <si>
    <t>Mitigation Action Plan 47</t>
  </si>
  <si>
    <t>Mitigation Action Plan 48</t>
  </si>
  <si>
    <t>Mitigation Action Plan 49</t>
  </si>
  <si>
    <t>Mitigation Action Plan 50</t>
  </si>
  <si>
    <t>Mitigation Action Plan 51</t>
  </si>
  <si>
    <t>Mitigation Action Plan 52</t>
  </si>
  <si>
    <t>Mitigation Action Plan 53</t>
  </si>
  <si>
    <t>Mitigation Action Plan 54</t>
  </si>
  <si>
    <t>Mitigation Action Plan 55</t>
  </si>
  <si>
    <t>Mitigation Action Plan 56</t>
  </si>
  <si>
    <t>Mitigation Action Plan 57</t>
  </si>
  <si>
    <t>Mitigation Action Plan 58</t>
  </si>
  <si>
    <t>Mitigation Action Plan 59</t>
  </si>
  <si>
    <t>Cause 1</t>
  </si>
  <si>
    <t>Issue Action Plan 1</t>
  </si>
  <si>
    <t>Cause 2</t>
  </si>
  <si>
    <t>Issue Action Plan 2</t>
  </si>
  <si>
    <t>Cause 3</t>
  </si>
  <si>
    <t>Issue Action Plan 3</t>
  </si>
  <si>
    <t>Cause 4</t>
  </si>
  <si>
    <t>Issue Action Plan 4</t>
  </si>
  <si>
    <t>Cause 5</t>
  </si>
  <si>
    <t>Issue Action Plan 5</t>
  </si>
  <si>
    <t>Cause 6</t>
  </si>
  <si>
    <t>Issue Action Plan 6</t>
  </si>
  <si>
    <t>Cause 7</t>
  </si>
  <si>
    <t>Issue Action Plan 7</t>
  </si>
  <si>
    <t>Cause 8</t>
  </si>
  <si>
    <t>Issue Action Plan 8</t>
  </si>
  <si>
    <t>Cause 9</t>
  </si>
  <si>
    <t>Issue Action Plan 9</t>
  </si>
  <si>
    <t>Cause 10</t>
  </si>
  <si>
    <t>Issue Action Plan 10</t>
  </si>
  <si>
    <t>Cause 11</t>
  </si>
  <si>
    <t>Issue Action Plan 11</t>
  </si>
  <si>
    <t>Cause 12</t>
  </si>
  <si>
    <t>Issue Action Plan 12</t>
  </si>
  <si>
    <t>Cause 13</t>
  </si>
  <si>
    <t>Issue Action Plan 13</t>
  </si>
  <si>
    <t>Cause 14</t>
  </si>
  <si>
    <t>Issue Action Plan 14</t>
  </si>
  <si>
    <t>Cause 15</t>
  </si>
  <si>
    <t>Issue Action Plan 15</t>
  </si>
  <si>
    <t>Cause 16</t>
  </si>
  <si>
    <t>Issue Action Plan 16</t>
  </si>
  <si>
    <t>Cause 17</t>
  </si>
  <si>
    <t>Issue Action Plan 17</t>
  </si>
  <si>
    <t>Project Manager 42</t>
  </si>
  <si>
    <t>Project Manager 43</t>
  </si>
  <si>
    <t>Project Manager 44</t>
  </si>
  <si>
    <t>Project Manager 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</si>
</sst>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Red]\-&quot;$&quot;#,##0"/>
    <numFmt numFmtId="43" formatCode="_-* #,##0.00_-;\-* #,##0.00_-;_-* &quot;-&quot;??_-;_-@_-"/>
    <numFmt numFmtId="164" formatCode="#,##0;\-#,##0;"/>
  </numFmts>
  <fonts count="18" x14ac:knownFonts="1">
    <font>
      <sz val="11"/>
      <color theme="1"/>
      <name val="Calibri"/>
      <family val="2"/>
      <scheme val="minor"/>
    </font>
    <font>
      <b/>
      <sz val="11"/>
      <color theme="0"/>
      <name val="Calibri"/>
      <family val="2"/>
      <scheme val="minor"/>
    </font>
    <font>
      <sz val="10"/>
      <color theme="1"/>
      <name val="Calibri"/>
      <family val="2"/>
      <scheme val="minor"/>
    </font>
    <font>
      <sz val="8"/>
      <name val="Calibri"/>
      <family val="2"/>
      <scheme val="minor"/>
    </font>
    <font>
      <sz val="11"/>
      <color rgb="FF000000"/>
      <name val="Calibri"/>
      <family val="2"/>
      <scheme val="minor"/>
    </font>
    <font>
      <sz val="10"/>
      <name val="Calibri"/>
      <family val="2"/>
    </font>
    <font>
      <b/>
      <sz val="10"/>
      <color rgb="FF222222"/>
      <name val="Calibri"/>
      <family val="2"/>
    </font>
    <font>
      <b/>
      <sz val="10"/>
      <color theme="0"/>
      <name val="Calibri"/>
      <family val="2"/>
    </font>
    <font>
      <sz val="10"/>
      <color rgb="FF222222"/>
      <name val="Calibri"/>
      <family val="2"/>
    </font>
    <font>
      <sz val="11"/>
      <name val="Calibri"/>
      <family val="2"/>
    </font>
    <font>
      <b/>
      <sz val="10"/>
      <color theme="0"/>
      <name val="Calibri"/>
      <family val="2"/>
      <scheme val="minor"/>
    </font>
    <font>
      <b/>
      <sz val="11"/>
      <color theme="1"/>
      <name val="Calibri"/>
      <family val="2"/>
      <scheme val="minor"/>
    </font>
    <font>
      <i/>
      <sz val="10"/>
      <color rgb="FFFF0000"/>
      <name val="Calibri"/>
      <family val="2"/>
      <scheme val="minor"/>
    </font>
    <font>
      <sz val="9"/>
      <color indexed="81"/>
      <name val="Tahoma"/>
      <family val="2"/>
    </font>
    <font>
      <b/>
      <sz val="9"/>
      <color indexed="81"/>
      <name val="Tahoma"/>
      <family val="2"/>
    </font>
    <font>
      <sz val="11"/>
      <color theme="1"/>
      <name val="Calibri"/>
      <family val="2"/>
      <scheme val="minor"/>
    </font>
    <font>
      <b/>
      <sz val="10"/>
      <name val="Calibri"/>
      <family val="2"/>
    </font>
    <font>
      <b/>
      <sz val="8"/>
      <color rgb="FF222222"/>
      <name val="Arial"/>
      <family val="2"/>
    </font>
  </fonts>
  <fills count="25">
    <fill>
      <patternFill patternType="none"/>
    </fill>
    <fill>
      <patternFill patternType="gray125"/>
    </fill>
    <fill>
      <patternFill patternType="solid">
        <fgColor theme="5"/>
        <bgColor indexed="64"/>
      </patternFill>
    </fill>
    <fill>
      <patternFill patternType="solid">
        <fgColor theme="0" tint="-0.14999847407452621"/>
        <bgColor indexed="64"/>
      </patternFill>
    </fill>
    <fill>
      <patternFill patternType="solid">
        <fgColor rgb="FFFFFF00"/>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4" tint="0.59999389629810485"/>
        <bgColor indexed="64"/>
      </patternFill>
    </fill>
    <fill>
      <patternFill patternType="solid">
        <fgColor rgb="FF92D050"/>
        <bgColor indexed="64"/>
      </patternFill>
    </fill>
    <fill>
      <patternFill patternType="solid">
        <fgColor theme="1"/>
        <bgColor indexed="64"/>
      </patternFill>
    </fill>
    <fill>
      <patternFill patternType="solid">
        <fgColor theme="7" tint="0.59999389629810485"/>
        <bgColor indexed="64"/>
      </patternFill>
    </fill>
    <fill>
      <patternFill patternType="solid">
        <fgColor rgb="FFFFFFFF"/>
        <bgColor rgb="FFFFFFFF"/>
      </patternFill>
    </fill>
    <fill>
      <patternFill patternType="solid">
        <fgColor theme="4"/>
        <bgColor rgb="FFFFFFFF"/>
      </patternFill>
    </fill>
    <fill>
      <patternFill patternType="solid">
        <fgColor theme="9"/>
        <bgColor rgb="FFFFFFFF"/>
      </patternFill>
    </fill>
    <fill>
      <patternFill patternType="solid">
        <fgColor theme="0" tint="-0.14999847407452621"/>
        <bgColor rgb="FFFFFFFF"/>
      </patternFill>
    </fill>
    <fill>
      <patternFill patternType="solid">
        <fgColor theme="0" tint="-0.249977111117893"/>
        <bgColor indexed="64"/>
      </patternFill>
    </fill>
    <fill>
      <patternFill patternType="solid">
        <fgColor theme="0" tint="-0.499984740745262"/>
        <bgColor theme="4"/>
      </patternFill>
    </fill>
    <fill>
      <patternFill patternType="solid">
        <fgColor theme="1" tint="0.499984740745262"/>
        <bgColor theme="4"/>
      </patternFill>
    </fill>
    <fill>
      <patternFill patternType="solid">
        <fgColor theme="1" tint="0.14999847407452621"/>
        <bgColor theme="4"/>
      </patternFill>
    </fill>
    <fill>
      <patternFill patternType="solid">
        <fgColor theme="4" tint="-0.249977111117893"/>
        <bgColor theme="4"/>
      </patternFill>
    </fill>
    <fill>
      <patternFill patternType="solid">
        <fgColor theme="7"/>
        <bgColor indexed="64"/>
      </patternFill>
    </fill>
    <fill>
      <patternFill patternType="solid">
        <fgColor theme="5"/>
        <bgColor theme="4"/>
      </patternFill>
    </fill>
    <fill>
      <patternFill patternType="solid">
        <fgColor theme="4" tint="-0.499984740745262"/>
        <bgColor indexed="64"/>
      </patternFill>
    </fill>
    <fill>
      <patternFill patternType="solid">
        <fgColor theme="1"/>
        <bgColor theme="4"/>
      </patternFill>
    </fill>
  </fills>
  <borders count="8">
    <border>
      <left/>
      <right/>
      <top/>
      <bottom/>
      <diagonal/>
    </border>
    <border>
      <left/>
      <right style="thin">
        <color rgb="FF949494"/>
      </right>
      <top/>
      <bottom style="thin">
        <color rgb="FF949494"/>
      </bottom>
      <diagonal/>
    </border>
    <border>
      <left style="thin">
        <color rgb="FF949494"/>
      </left>
      <right style="thin">
        <color rgb="FF949494"/>
      </right>
      <top/>
      <bottom style="thin">
        <color rgb="FF949494"/>
      </bottom>
      <diagonal/>
    </border>
    <border>
      <left style="thin">
        <color rgb="FF949494"/>
      </left>
      <right/>
      <top/>
      <bottom style="thin">
        <color rgb="FF949494"/>
      </bottom>
      <diagonal/>
    </border>
    <border>
      <left/>
      <right/>
      <top style="thin">
        <color rgb="FF949494"/>
      </top>
      <bottom style="thin">
        <color rgb="FF949494"/>
      </bottom>
      <diagonal/>
    </border>
    <border>
      <left/>
      <right style="thin">
        <color rgb="FF949494"/>
      </right>
      <top style="thin">
        <color rgb="FF949494"/>
      </top>
      <bottom style="thin">
        <color rgb="FF949494"/>
      </bottom>
      <diagonal/>
    </border>
    <border>
      <left/>
      <right/>
      <top style="thin">
        <color theme="4" tint="0.39994506668294322"/>
      </top>
      <bottom style="thin">
        <color theme="4" tint="0.39994506668294322"/>
      </bottom>
      <diagonal/>
    </border>
    <border>
      <left/>
      <right/>
      <top style="thin">
        <color theme="4" tint="0.39994506668294322"/>
      </top>
      <bottom/>
      <diagonal/>
    </border>
  </borders>
  <cellStyleXfs count="7">
    <xf numFmtId="0" fontId="0" fillId="0" borderId="0"/>
    <xf numFmtId="0" fontId="4" fillId="0" borderId="0"/>
    <xf numFmtId="9" fontId="4" fillId="0" borderId="0" applyFont="0" applyFill="0" applyBorder="0" applyAlignment="0" applyProtection="0"/>
    <xf numFmtId="9" fontId="15" fillId="0" borderId="0" applyFont="0" applyFill="0" applyBorder="0" applyAlignment="0" applyProtection="0"/>
    <xf numFmtId="0" fontId="15" fillId="0" borderId="0"/>
    <xf numFmtId="43" fontId="15" fillId="0" borderId="0" applyFont="0" applyFill="0" applyBorder="0" applyAlignment="0" applyProtection="0"/>
    <xf numFmtId="9" fontId="15" fillId="0" borderId="0" applyFont="0" applyFill="0" applyBorder="0" applyAlignment="0" applyProtection="0"/>
  </cellStyleXfs>
  <cellXfs count="91">
    <xf numFmtId="0" fontId="0" fillId="0" borderId="0" xfId="0"/>
    <xf numFmtId="0" fontId="0" fillId="2" borderId="0" xfId="0" applyFill="1" applyAlignment="1">
      <alignment horizontal="center" vertical="center" wrapText="1"/>
    </xf>
    <xf numFmtId="0" fontId="0" fillId="0" borderId="0" xfId="0" applyAlignment="1">
      <alignment horizontal="center" vertical="center" wrapText="1"/>
    </xf>
    <xf numFmtId="0" fontId="2" fillId="0" borderId="0" xfId="0" applyFont="1"/>
    <xf numFmtId="14" fontId="0" fillId="0" borderId="0" xfId="0" applyNumberFormat="1"/>
    <xf numFmtId="22" fontId="0" fillId="4" borderId="0" xfId="0" applyNumberFormat="1" applyFill="1"/>
    <xf numFmtId="0" fontId="5" fillId="0" borderId="0" xfId="1" applyFont="1"/>
    <xf numFmtId="9" fontId="5" fillId="0" borderId="0" xfId="2" applyFont="1" applyFill="1" applyBorder="1" applyAlignment="1">
      <alignment horizontal="center"/>
    </xf>
    <xf numFmtId="0" fontId="6" fillId="12" borderId="0" xfId="1" applyFont="1" applyFill="1" applyAlignment="1">
      <alignment vertical="center" wrapText="1" readingOrder="1"/>
    </xf>
    <xf numFmtId="0" fontId="5" fillId="12" borderId="0" xfId="1" applyFont="1" applyFill="1" applyAlignment="1">
      <alignment vertical="top" wrapText="1"/>
    </xf>
    <xf numFmtId="0" fontId="5" fillId="3" borderId="0" xfId="1" applyFont="1" applyFill="1" applyAlignment="1">
      <alignment horizontal="center"/>
    </xf>
    <xf numFmtId="16" fontId="5" fillId="4" borderId="0" xfId="1" applyNumberFormat="1" applyFont="1" applyFill="1" applyAlignment="1">
      <alignment horizontal="center"/>
    </xf>
    <xf numFmtId="0" fontId="7" fillId="13" borderId="1" xfId="1" applyFont="1" applyFill="1" applyBorder="1" applyAlignment="1">
      <alignment horizontal="center" vertical="center" wrapText="1" readingOrder="1"/>
    </xf>
    <xf numFmtId="0" fontId="7" fillId="13" borderId="2" xfId="1" applyFont="1" applyFill="1" applyBorder="1" applyAlignment="1">
      <alignment horizontal="center" vertical="center" wrapText="1" readingOrder="1"/>
    </xf>
    <xf numFmtId="0" fontId="7" fillId="13" borderId="3" xfId="1" applyFont="1" applyFill="1" applyBorder="1" applyAlignment="1">
      <alignment horizontal="center" vertical="center" wrapText="1" readingOrder="1"/>
    </xf>
    <xf numFmtId="0" fontId="6" fillId="14" borderId="2" xfId="1" applyFont="1" applyFill="1" applyBorder="1" applyAlignment="1">
      <alignment horizontal="center" vertical="center" wrapText="1" readingOrder="1"/>
    </xf>
    <xf numFmtId="0" fontId="9" fillId="0" borderId="0" xfId="1" applyFont="1"/>
    <xf numFmtId="0" fontId="0" fillId="16" borderId="0" xfId="0" applyFill="1" applyAlignment="1">
      <alignment horizontal="center"/>
    </xf>
    <xf numFmtId="0" fontId="1" fillId="10" borderId="0" xfId="0" applyFont="1" applyFill="1" applyAlignment="1">
      <alignment horizontal="center"/>
    </xf>
    <xf numFmtId="0" fontId="2" fillId="3" borderId="0" xfId="0" applyFont="1" applyFill="1" applyAlignment="1">
      <alignment horizontal="center"/>
    </xf>
    <xf numFmtId="0" fontId="2" fillId="2" borderId="0" xfId="0" applyFont="1" applyFill="1"/>
    <xf numFmtId="0" fontId="2" fillId="2" borderId="0" xfId="0" applyFont="1" applyFill="1" applyAlignment="1">
      <alignment horizontal="center" vertical="center" wrapText="1"/>
    </xf>
    <xf numFmtId="0" fontId="2" fillId="0" borderId="0" xfId="0" applyFont="1" applyAlignment="1">
      <alignment horizontal="center" vertical="center" wrapText="1"/>
    </xf>
    <xf numFmtId="49" fontId="2" fillId="5" borderId="0" xfId="0" applyNumberFormat="1" applyFont="1" applyFill="1" applyAlignment="1">
      <alignment horizontal="center" vertical="top"/>
    </xf>
    <xf numFmtId="0" fontId="2" fillId="8" borderId="0" xfId="0" applyFont="1" applyFill="1" applyAlignment="1">
      <alignment vertical="top"/>
    </xf>
    <xf numFmtId="0" fontId="2" fillId="3" borderId="0" xfId="0" applyFont="1" applyFill="1" applyAlignment="1">
      <alignment horizontal="center" vertical="top"/>
    </xf>
    <xf numFmtId="0" fontId="2" fillId="5" borderId="0" xfId="0" applyFont="1" applyFill="1" applyAlignment="1">
      <alignment horizontal="center" vertical="top"/>
    </xf>
    <xf numFmtId="0" fontId="2" fillId="11" borderId="0" xfId="0" applyFont="1" applyFill="1" applyAlignment="1">
      <alignment horizontal="center" vertical="top"/>
    </xf>
    <xf numFmtId="0" fontId="2" fillId="5" borderId="0" xfId="0" applyFont="1" applyFill="1" applyAlignment="1">
      <alignment horizontal="left" vertical="top" wrapText="1"/>
    </xf>
    <xf numFmtId="0" fontId="2" fillId="3" borderId="0" xfId="0" applyFont="1" applyFill="1" applyAlignment="1">
      <alignment vertical="top" wrapText="1"/>
    </xf>
    <xf numFmtId="0" fontId="2" fillId="10" borderId="0" xfId="0" applyFont="1" applyFill="1" applyAlignment="1">
      <alignment horizontal="center" vertical="center" wrapText="1"/>
    </xf>
    <xf numFmtId="0" fontId="12" fillId="0" borderId="0" xfId="0" applyFont="1" applyAlignment="1">
      <alignment horizontal="center"/>
    </xf>
    <xf numFmtId="0" fontId="11" fillId="0" borderId="0" xfId="0" applyFont="1"/>
    <xf numFmtId="0" fontId="5" fillId="9" borderId="0" xfId="1" applyFont="1" applyFill="1"/>
    <xf numFmtId="0" fontId="5" fillId="4" borderId="0" xfId="1" applyFont="1" applyFill="1"/>
    <xf numFmtId="14" fontId="5" fillId="4" borderId="0" xfId="1" applyNumberFormat="1" applyFont="1" applyFill="1" applyAlignment="1">
      <alignment horizontal="right"/>
    </xf>
    <xf numFmtId="0" fontId="2" fillId="3" borderId="0" xfId="0" applyFont="1" applyFill="1" applyAlignment="1">
      <alignment horizontal="left" vertical="top"/>
    </xf>
    <xf numFmtId="0" fontId="5" fillId="21" borderId="0" xfId="1" applyFont="1" applyFill="1"/>
    <xf numFmtId="9" fontId="16" fillId="21" borderId="0" xfId="3" applyFont="1" applyFill="1"/>
    <xf numFmtId="14" fontId="5" fillId="0" borderId="0" xfId="1" applyNumberFormat="1" applyFont="1"/>
    <xf numFmtId="10" fontId="5" fillId="0" borderId="0" xfId="1" applyNumberFormat="1" applyFont="1"/>
    <xf numFmtId="0" fontId="8" fillId="15" borderId="0" xfId="1" applyFont="1" applyFill="1" applyAlignment="1">
      <alignment horizontal="center" vertical="top" readingOrder="1"/>
    </xf>
    <xf numFmtId="0" fontId="8" fillId="15" borderId="0" xfId="1" applyFont="1" applyFill="1" applyAlignment="1">
      <alignment horizontal="left" vertical="top" readingOrder="1"/>
    </xf>
    <xf numFmtId="0" fontId="17" fillId="0" borderId="4" xfId="1" applyFont="1" applyBorder="1" applyAlignment="1">
      <alignment wrapText="1" readingOrder="1"/>
    </xf>
    <xf numFmtId="0" fontId="17" fillId="0" borderId="5" xfId="1" applyFont="1" applyBorder="1"/>
    <xf numFmtId="0" fontId="5" fillId="3" borderId="0" xfId="1" applyFont="1" applyFill="1"/>
    <xf numFmtId="9" fontId="5" fillId="0" borderId="0" xfId="1" applyNumberFormat="1" applyFont="1"/>
    <xf numFmtId="14" fontId="2" fillId="3" borderId="0" xfId="0" applyNumberFormat="1" applyFont="1" applyFill="1" applyAlignment="1">
      <alignment horizontal="center" vertical="top"/>
    </xf>
    <xf numFmtId="49" fontId="5" fillId="0" borderId="0" xfId="1" applyNumberFormat="1" applyFont="1"/>
    <xf numFmtId="0" fontId="0" fillId="3" borderId="0" xfId="0" applyFill="1"/>
    <xf numFmtId="164" fontId="0" fillId="3" borderId="0" xfId="0" applyNumberFormat="1" applyFill="1"/>
    <xf numFmtId="49" fontId="0" fillId="7" borderId="0" xfId="0" applyNumberFormat="1" applyFill="1"/>
    <xf numFmtId="0" fontId="0" fillId="6" borderId="0" xfId="0" applyFill="1"/>
    <xf numFmtId="0" fontId="0" fillId="7" borderId="0" xfId="0" applyFill="1"/>
    <xf numFmtId="17" fontId="0" fillId="0" borderId="0" xfId="0" applyNumberFormat="1"/>
    <xf numFmtId="15" fontId="0" fillId="0" borderId="0" xfId="0" applyNumberFormat="1"/>
    <xf numFmtId="0" fontId="8" fillId="3" borderId="0" xfId="1" applyFont="1" applyFill="1" applyAlignment="1">
      <alignment horizontal="left" vertical="top" readingOrder="1"/>
    </xf>
    <xf numFmtId="0" fontId="2" fillId="0" borderId="0" xfId="0" applyFont="1" applyAlignment="1">
      <alignment horizontal="centerContinuous"/>
    </xf>
    <xf numFmtId="14" fontId="6" fillId="12" borderId="0" xfId="1" applyNumberFormat="1" applyFont="1" applyFill="1" applyAlignment="1">
      <alignment vertical="center" wrapText="1" readingOrder="1"/>
    </xf>
    <xf numFmtId="14" fontId="7" fillId="13" borderId="2" xfId="1" applyNumberFormat="1" applyFont="1" applyFill="1" applyBorder="1" applyAlignment="1">
      <alignment horizontal="center" vertical="center" wrapText="1" readingOrder="1"/>
    </xf>
    <xf numFmtId="0" fontId="2" fillId="0" borderId="0" xfId="0" applyFont="1" applyAlignment="1">
      <alignment horizontal="left" vertical="top" wrapText="1"/>
    </xf>
    <xf numFmtId="14" fontId="2" fillId="0" borderId="0" xfId="0" applyNumberFormat="1" applyFont="1" applyAlignment="1">
      <alignment horizontal="left" vertical="top" wrapText="1"/>
    </xf>
    <xf numFmtId="0" fontId="2" fillId="0" borderId="0" xfId="0" applyFont="1" applyAlignment="1">
      <alignment horizontal="left" vertical="top"/>
    </xf>
    <xf numFmtId="0" fontId="2" fillId="23" borderId="0" xfId="0" applyFont="1" applyFill="1" applyAlignment="1">
      <alignment horizontal="center" vertical="center" wrapText="1"/>
    </xf>
    <xf numFmtId="0" fontId="2" fillId="5" borderId="0" xfId="0" applyFont="1" applyFill="1" applyAlignment="1">
      <alignment horizontal="left"/>
    </xf>
    <xf numFmtId="0" fontId="10" fillId="20" borderId="0" xfId="0" applyFont="1" applyFill="1" applyAlignment="1">
      <alignment horizontal="center" vertical="center" wrapText="1"/>
    </xf>
    <xf numFmtId="0" fontId="10" fillId="18" borderId="0" xfId="0" applyFont="1" applyFill="1" applyAlignment="1">
      <alignment horizontal="center" vertical="center" wrapText="1"/>
    </xf>
    <xf numFmtId="0" fontId="10" fillId="19" borderId="0" xfId="0" applyFont="1" applyFill="1" applyAlignment="1">
      <alignment horizontal="center" vertical="center" wrapText="1"/>
    </xf>
    <xf numFmtId="0" fontId="10" fillId="17" borderId="0" xfId="0" applyFont="1" applyFill="1" applyAlignment="1">
      <alignment horizontal="center" vertical="center" wrapText="1"/>
    </xf>
    <xf numFmtId="0" fontId="10" fillId="22" borderId="0" xfId="0" applyFont="1" applyFill="1" applyAlignment="1">
      <alignment horizontal="center" vertical="center" wrapText="1"/>
    </xf>
    <xf numFmtId="49" fontId="2" fillId="5" borderId="6" xfId="0" applyNumberFormat="1" applyFont="1" applyFill="1" applyBorder="1" applyAlignment="1">
      <alignment horizontal="center" vertical="top"/>
    </xf>
    <xf numFmtId="0" fontId="2" fillId="8" borderId="6" xfId="0" applyFont="1" applyFill="1" applyBorder="1" applyAlignment="1">
      <alignment vertical="top" wrapText="1"/>
    </xf>
    <xf numFmtId="0" fontId="2" fillId="3" borderId="6" xfId="0" applyFont="1" applyFill="1" applyBorder="1" applyAlignment="1">
      <alignment vertical="top" wrapText="1"/>
    </xf>
    <xf numFmtId="0" fontId="2" fillId="3" borderId="6" xfId="0" applyFont="1" applyFill="1" applyBorder="1" applyAlignment="1">
      <alignment horizontal="center" vertical="top"/>
    </xf>
    <xf numFmtId="14" fontId="2" fillId="3" borderId="6" xfId="0" applyNumberFormat="1" applyFont="1" applyFill="1" applyBorder="1" applyAlignment="1">
      <alignment horizontal="center" vertical="top"/>
    </xf>
    <xf numFmtId="6" fontId="2" fillId="3" borderId="6" xfId="0" applyNumberFormat="1" applyFont="1" applyFill="1" applyBorder="1" applyAlignment="1">
      <alignment vertical="top" wrapText="1"/>
    </xf>
    <xf numFmtId="0" fontId="2" fillId="3" borderId="6" xfId="0" applyFont="1" applyFill="1" applyBorder="1" applyAlignment="1">
      <alignment horizontal="center" vertical="top" wrapText="1"/>
    </xf>
    <xf numFmtId="49" fontId="2" fillId="5" borderId="7" xfId="0" applyNumberFormat="1" applyFont="1" applyFill="1" applyBorder="1" applyAlignment="1">
      <alignment horizontal="center" vertical="top"/>
    </xf>
    <xf numFmtId="0" fontId="2" fillId="8" borderId="7" xfId="0" applyFont="1" applyFill="1" applyBorder="1" applyAlignment="1">
      <alignment vertical="top" wrapText="1"/>
    </xf>
    <xf numFmtId="0" fontId="2" fillId="3" borderId="7" xfId="0" applyFont="1" applyFill="1" applyBorder="1" applyAlignment="1">
      <alignment vertical="top" wrapText="1"/>
    </xf>
    <xf numFmtId="0" fontId="2" fillId="3" borderId="7" xfId="0" applyFont="1" applyFill="1" applyBorder="1" applyAlignment="1">
      <alignment horizontal="center" vertical="top"/>
    </xf>
    <xf numFmtId="14" fontId="2" fillId="3" borderId="7" xfId="0" applyNumberFormat="1" applyFont="1" applyFill="1" applyBorder="1" applyAlignment="1">
      <alignment horizontal="center" vertical="top"/>
    </xf>
    <xf numFmtId="6" fontId="2" fillId="3" borderId="7" xfId="0" applyNumberFormat="1" applyFont="1" applyFill="1" applyBorder="1" applyAlignment="1">
      <alignment vertical="top" wrapText="1"/>
    </xf>
    <xf numFmtId="0" fontId="2" fillId="3" borderId="7" xfId="0" applyFont="1" applyFill="1" applyBorder="1" applyAlignment="1">
      <alignment horizontal="center" vertical="top" wrapText="1"/>
    </xf>
    <xf numFmtId="0" fontId="9" fillId="3" borderId="0" xfId="1" applyFont="1" applyFill="1"/>
    <xf numFmtId="0" fontId="10" fillId="24" borderId="0" xfId="0" applyFont="1" applyFill="1" applyAlignment="1">
      <alignment horizontal="center" vertical="center" wrapText="1"/>
    </xf>
    <xf numFmtId="0" fontId="2" fillId="3" borderId="0" xfId="0" applyFont="1" applyFill="1" applyAlignment="1">
      <alignment horizontal="center" wrapText="1"/>
    </xf>
    <xf numFmtId="0" fontId="2" fillId="7" borderId="0" xfId="0" applyFont="1" applyFill="1" applyAlignment="1">
      <alignment horizontal="left" vertical="top" wrapText="1"/>
    </xf>
    <xf numFmtId="1" fontId="2" fillId="0" borderId="0" xfId="0" applyNumberFormat="1" applyFont="1" applyAlignment="1">
      <alignment horizontal="left" vertical="top" wrapText="1"/>
    </xf>
    <xf numFmtId="49" fontId="2" fillId="0" borderId="0" xfId="0" applyNumberFormat="1" applyFont="1" applyAlignment="1">
      <alignment horizontal="center" vertical="center" wrapText="1"/>
    </xf>
    <xf numFmtId="49" fontId="2" fillId="0" borderId="0" xfId="0" applyNumberFormat="1" applyFont="1" applyAlignment="1">
      <alignment horizontal="left" vertical="top" wrapText="1"/>
    </xf>
  </cellXfs>
  <cellStyles count="7">
    <cellStyle name="Comma 9" xfId="5" xr:uid="{A972F605-A045-4594-A841-15CF8E59F07D}"/>
    <cellStyle name="Normal" xfId="0" builtinId="0"/>
    <cellStyle name="Normal 10" xfId="4" xr:uid="{03955699-224E-4E34-B86F-BA130E32B272}"/>
    <cellStyle name="Normal 2" xfId="1" xr:uid="{6DBC862E-52A4-4732-926A-BEEC2646EE77}"/>
    <cellStyle name="Percent" xfId="3" builtinId="5"/>
    <cellStyle name="Percent 2" xfId="2" xr:uid="{FBE85913-B7A8-45E9-A115-AD12F1EC702F}"/>
    <cellStyle name="Percent 3" xfId="6" xr:uid="{13705D92-C84C-4E74-8CB5-8F58391B809E}"/>
  </cellStyles>
  <dxfs count="195">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ill>
        <patternFill>
          <bgColor theme="0" tint="-0.49998474074526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theme="5" tint="-0.499984740745262"/>
      </font>
      <fill>
        <patternFill>
          <bgColor rgb="FFFFC000"/>
        </patternFill>
      </fill>
    </dxf>
    <dxf>
      <font>
        <color rgb="FF9C0006"/>
      </font>
      <fill>
        <patternFill>
          <bgColor rgb="FFFFC7CE"/>
        </patternFill>
      </fill>
    </dxf>
    <dxf>
      <font>
        <strike val="0"/>
        <outline val="0"/>
        <shadow val="0"/>
        <u val="none"/>
        <vertAlign val="baseline"/>
        <sz val="10"/>
        <color theme="1"/>
        <name val="Calibri"/>
        <family val="2"/>
        <scheme val="minor"/>
      </font>
      <fill>
        <patternFill>
          <fgColor indexed="64"/>
          <bgColor theme="7" tint="0.79998168889431442"/>
        </patternFill>
      </fill>
      <alignment horizontal="left" vertical="top" textRotation="0" wrapText="1" indent="0" justifyLastLine="0" shrinkToFit="0" readingOrder="0"/>
    </dxf>
    <dxf>
      <font>
        <strike val="0"/>
        <outline val="0"/>
        <shadow val="0"/>
        <u val="none"/>
        <vertAlign val="baseline"/>
        <sz val="10"/>
        <color theme="1"/>
        <name val="Calibri"/>
        <family val="2"/>
        <scheme val="minor"/>
      </font>
      <numFmt numFmtId="0" formatCode="General"/>
      <alignment horizontal="left" vertical="top" textRotation="0" wrapText="1" indent="0" justifyLastLine="0" shrinkToFit="0" readingOrder="0"/>
    </dxf>
    <dxf>
      <font>
        <strike val="0"/>
        <outline val="0"/>
        <shadow val="0"/>
        <u val="none"/>
        <vertAlign val="baseline"/>
        <sz val="10"/>
        <color theme="1"/>
        <name val="Calibri"/>
        <family val="2"/>
        <scheme val="minor"/>
      </font>
      <numFmt numFmtId="0" formatCode="General"/>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numFmt numFmtId="19" formatCode="d/mm/yyyy"/>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0" formatCode="General"/>
      <alignment horizontal="left" vertical="top" textRotation="0" wrapText="1" indent="0" justifyLastLine="0" shrinkToFit="0" readingOrder="0"/>
    </dxf>
    <dxf>
      <font>
        <strike val="0"/>
        <outline val="0"/>
        <shadow val="0"/>
        <u val="none"/>
        <vertAlign val="baseline"/>
        <sz val="10"/>
        <color theme="1"/>
        <name val="Calibri"/>
        <family val="2"/>
        <scheme val="minor"/>
      </font>
      <fill>
        <patternFill patternType="solid">
          <fgColor indexed="64"/>
          <bgColor theme="8" tint="0.59999389629810485"/>
        </patternFill>
      </fill>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fill>
        <patternFill patternType="solid">
          <fgColor indexed="64"/>
          <bgColor theme="8" tint="0.59999389629810485"/>
        </patternFill>
      </fill>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0" formatCode="General"/>
      <alignment horizontal="left" vertical="top" textRotation="0" wrapText="1" indent="0" justifyLastLine="0" shrinkToFit="0" readingOrder="0"/>
    </dxf>
    <dxf>
      <font>
        <strike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bottom" textRotation="0" wrapText="1" indent="0" justifyLastLine="0" shrinkToFit="0" readingOrder="0"/>
    </dxf>
    <dxf>
      <font>
        <strike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bottom" textRotation="0" wrapText="1" indent="0" justifyLastLine="0" shrinkToFit="0" readingOrder="0"/>
    </dxf>
    <dxf>
      <font>
        <strike val="0"/>
        <outline val="0"/>
        <shadow val="0"/>
        <u val="none"/>
        <vertAlign val="baseline"/>
        <sz val="10"/>
        <color theme="1"/>
        <name val="Calibri"/>
        <family val="2"/>
        <scheme val="minor"/>
      </font>
      <alignment vertical="bottom" textRotation="0" wrapText="1" indent="0" justifyLastLine="0" shrinkToFit="0" readingOrder="0"/>
    </dxf>
    <dxf>
      <font>
        <strike val="0"/>
        <outline val="0"/>
        <shadow val="0"/>
        <u val="none"/>
        <vertAlign val="baseline"/>
        <sz val="10"/>
        <color theme="1"/>
        <name val="Calibri"/>
        <family val="2"/>
        <scheme val="minor"/>
      </font>
    </dxf>
    <dxf>
      <font>
        <strike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numFmt numFmtId="0" formatCode="General"/>
      <alignment horizontal="left" vertical="top" textRotation="0" wrapText="0" indent="0" justifyLastLine="0" shrinkToFit="0" readingOrder="0"/>
    </dxf>
    <dxf>
      <font>
        <strike val="0"/>
        <outline val="0"/>
        <shadow val="0"/>
        <u val="none"/>
        <vertAlign val="baseline"/>
        <sz val="10"/>
        <color theme="1"/>
        <name val="Calibri"/>
        <family val="2"/>
        <scheme val="minor"/>
      </font>
      <numFmt numFmtId="0" formatCode="General"/>
      <alignment horizontal="left" vertical="top" textRotation="0" wrapText="0" indent="0" justifyLastLine="0" shrinkToFit="0" readingOrder="0"/>
    </dxf>
    <dxf>
      <font>
        <b val="0"/>
        <i val="0"/>
        <strike val="0"/>
        <condense val="0"/>
        <extend val="0"/>
        <outline val="0"/>
        <shadow val="0"/>
        <u val="none"/>
        <vertAlign val="baseline"/>
        <sz val="10"/>
        <color theme="1"/>
        <name val="Calibri"/>
        <family val="2"/>
        <scheme val="minor"/>
      </font>
      <numFmt numFmtId="0" formatCode="General"/>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1" formatCode="0"/>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19" formatCode="d/mm/yyyy"/>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numFmt numFmtId="19" formatCode="d/mm/yyyy"/>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0" formatCode="General"/>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0" formatCode="General"/>
      <alignment horizontal="left" vertical="top" textRotation="0" wrapText="1" indent="0" justifyLastLine="0" shrinkToFit="0" readingOrder="0"/>
    </dxf>
    <dxf>
      <font>
        <strike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bottom" textRotation="0" wrapText="0" indent="0" justifyLastLine="0" shrinkToFit="0" readingOrder="0"/>
    </dxf>
    <dxf>
      <font>
        <strike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bottom" textRotation="0" wrapText="0" indent="0" justifyLastLine="0" shrinkToFit="0" readingOrder="0"/>
    </dxf>
    <dxf>
      <font>
        <strike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bottom" textRotation="0" wrapText="0" indent="0" justifyLastLine="0" shrinkToFit="0" readingOrder="0"/>
    </dxf>
    <dxf>
      <font>
        <strike val="0"/>
        <outline val="0"/>
        <shadow val="0"/>
        <u val="none"/>
        <vertAlign val="baseline"/>
        <sz val="10"/>
        <color theme="1"/>
        <name val="Calibri"/>
        <family val="2"/>
        <scheme val="minor"/>
      </font>
      <alignment vertical="bottom" textRotation="0" wrapText="0" indent="0" justifyLastLine="0" shrinkToFit="0"/>
    </dxf>
    <dxf>
      <font>
        <strike val="0"/>
        <outline val="0"/>
        <shadow val="0"/>
        <u val="none"/>
        <vertAlign val="baseline"/>
        <sz val="10"/>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0"/>
        <color rgb="FF222222"/>
        <name val="Calibri"/>
        <family val="2"/>
        <scheme val="none"/>
      </font>
      <numFmt numFmtId="0" formatCode="General"/>
      <fill>
        <patternFill patternType="solid">
          <fgColor indexed="64"/>
          <bgColor theme="0" tint="-0.14999847407452621"/>
        </patternFill>
      </fill>
      <alignment horizontal="left" vertical="top" textRotation="0" wrapText="0" indent="0" justifyLastLine="0" shrinkToFit="0" readingOrder="1"/>
    </dxf>
    <dxf>
      <font>
        <b val="0"/>
        <i val="0"/>
        <strike val="0"/>
        <condense val="0"/>
        <extend val="0"/>
        <outline val="0"/>
        <shadow val="0"/>
        <u val="none"/>
        <vertAlign val="baseline"/>
        <sz val="10"/>
        <color rgb="FF222222"/>
        <name val="Calibri"/>
        <family val="2"/>
        <scheme val="none"/>
      </font>
      <numFmt numFmtId="0" formatCode="General"/>
      <fill>
        <patternFill patternType="solid">
          <fgColor rgb="FFFFFFFF"/>
          <bgColor theme="0" tint="-0.14999847407452621"/>
        </patternFill>
      </fill>
      <alignment horizontal="center" vertical="top" textRotation="0" wrapText="0" indent="0" justifyLastLine="0" shrinkToFit="0" readingOrder="1"/>
    </dxf>
    <dxf>
      <font>
        <b val="0"/>
        <i val="0"/>
        <strike val="0"/>
        <condense val="0"/>
        <extend val="0"/>
        <outline val="0"/>
        <shadow val="0"/>
        <u val="none"/>
        <vertAlign val="baseline"/>
        <sz val="10"/>
        <color rgb="FF222222"/>
        <name val="Calibri"/>
        <family val="2"/>
        <scheme val="none"/>
      </font>
      <numFmt numFmtId="0" formatCode="General"/>
      <fill>
        <patternFill patternType="solid">
          <fgColor rgb="FFFFFFFF"/>
          <bgColor theme="0" tint="-0.14999847407452621"/>
        </patternFill>
      </fill>
      <alignment horizontal="center" vertical="top" textRotation="0" wrapText="0" indent="0" justifyLastLine="0" shrinkToFit="0" readingOrder="1"/>
    </dxf>
    <dxf>
      <font>
        <b val="0"/>
        <i val="0"/>
        <strike val="0"/>
        <condense val="0"/>
        <extend val="0"/>
        <outline val="0"/>
        <shadow val="0"/>
        <u val="none"/>
        <vertAlign val="baseline"/>
        <sz val="10"/>
        <color rgb="FF222222"/>
        <name val="Calibri"/>
        <family val="2"/>
        <scheme val="none"/>
      </font>
      <numFmt numFmtId="0" formatCode="General"/>
      <fill>
        <patternFill patternType="solid">
          <fgColor rgb="FFFFFFFF"/>
          <bgColor theme="0" tint="-0.14999847407452621"/>
        </patternFill>
      </fill>
      <alignment horizontal="center" vertical="top" textRotation="0" wrapText="0" indent="0" justifyLastLine="0" shrinkToFit="0" readingOrder="1"/>
    </dxf>
    <dxf>
      <font>
        <b val="0"/>
        <i val="0"/>
        <strike val="0"/>
        <condense val="0"/>
        <extend val="0"/>
        <outline val="0"/>
        <shadow val="0"/>
        <u val="none"/>
        <vertAlign val="baseline"/>
        <sz val="10"/>
        <color rgb="FF222222"/>
        <name val="Calibri"/>
        <family val="2"/>
        <scheme val="none"/>
      </font>
      <numFmt numFmtId="0" formatCode="General"/>
      <fill>
        <patternFill patternType="solid">
          <fgColor rgb="FFFFFFFF"/>
          <bgColor theme="0" tint="-0.14999847407452621"/>
        </patternFill>
      </fill>
      <alignment horizontal="center" vertical="top" textRotation="0" wrapText="0" indent="0" justifyLastLine="0" shrinkToFit="0" readingOrder="1"/>
    </dxf>
    <dxf>
      <font>
        <b val="0"/>
        <i val="0"/>
        <strike val="0"/>
        <condense val="0"/>
        <extend val="0"/>
        <outline val="0"/>
        <shadow val="0"/>
        <u val="none"/>
        <vertAlign val="baseline"/>
        <sz val="10"/>
        <color rgb="FF222222"/>
        <name val="Calibri"/>
        <family val="2"/>
        <scheme val="none"/>
      </font>
      <numFmt numFmtId="0" formatCode="General"/>
      <fill>
        <patternFill patternType="solid">
          <fgColor rgb="FFFFFFFF"/>
          <bgColor theme="0" tint="-0.14999847407452621"/>
        </patternFill>
      </fill>
      <alignment horizontal="center" vertical="top" textRotation="0" wrapText="0" indent="0" justifyLastLine="0" shrinkToFit="0" readingOrder="1"/>
    </dxf>
    <dxf>
      <font>
        <b val="0"/>
        <i val="0"/>
        <strike val="0"/>
        <condense val="0"/>
        <extend val="0"/>
        <outline val="0"/>
        <shadow val="0"/>
        <u val="none"/>
        <vertAlign val="baseline"/>
        <sz val="10"/>
        <color rgb="FF222222"/>
        <name val="Calibri"/>
        <family val="2"/>
        <scheme val="none"/>
      </font>
      <numFmt numFmtId="0" formatCode="General"/>
      <fill>
        <patternFill patternType="solid">
          <fgColor rgb="FFFFFFFF"/>
          <bgColor theme="0" tint="-0.14999847407452621"/>
        </patternFill>
      </fill>
      <alignment horizontal="center" vertical="top" textRotation="0" wrapText="0" indent="0" justifyLastLine="0" shrinkToFit="0" readingOrder="1"/>
    </dxf>
    <dxf>
      <font>
        <b val="0"/>
        <i val="0"/>
        <strike val="0"/>
        <condense val="0"/>
        <extend val="0"/>
        <outline val="0"/>
        <shadow val="0"/>
        <u val="none"/>
        <vertAlign val="baseline"/>
        <sz val="10"/>
        <color rgb="FF222222"/>
        <name val="Calibri"/>
        <family val="2"/>
        <scheme val="none"/>
      </font>
      <numFmt numFmtId="0" formatCode="General"/>
      <fill>
        <patternFill patternType="solid">
          <fgColor rgb="FFFFFFFF"/>
          <bgColor theme="0" tint="-0.14999847407452621"/>
        </patternFill>
      </fill>
      <alignment horizontal="center" vertical="top" textRotation="0" wrapText="0" indent="0" justifyLastLine="0" shrinkToFit="0" readingOrder="1"/>
    </dxf>
    <dxf>
      <font>
        <b val="0"/>
        <i val="0"/>
        <strike val="0"/>
        <condense val="0"/>
        <extend val="0"/>
        <outline val="0"/>
        <shadow val="0"/>
        <u val="none"/>
        <vertAlign val="baseline"/>
        <sz val="10"/>
        <color rgb="FF222222"/>
        <name val="Calibri"/>
        <family val="2"/>
        <scheme val="none"/>
      </font>
      <numFmt numFmtId="0" formatCode="General"/>
      <fill>
        <patternFill patternType="solid">
          <fgColor rgb="FFFFFFFF"/>
          <bgColor theme="0" tint="-0.14999847407452621"/>
        </patternFill>
      </fill>
      <alignment horizontal="center" vertical="top" textRotation="0" wrapText="0" indent="0" justifyLastLine="0" shrinkToFit="0" readingOrder="1"/>
    </dxf>
    <dxf>
      <font>
        <b val="0"/>
        <i val="0"/>
        <strike val="0"/>
        <condense val="0"/>
        <extend val="0"/>
        <outline val="0"/>
        <shadow val="0"/>
        <u val="none"/>
        <vertAlign val="baseline"/>
        <sz val="10"/>
        <color rgb="FF222222"/>
        <name val="Calibri"/>
        <family val="2"/>
        <scheme val="none"/>
      </font>
      <numFmt numFmtId="0" formatCode="General"/>
      <fill>
        <patternFill patternType="solid">
          <fgColor rgb="FFFFFFFF"/>
          <bgColor theme="0" tint="-0.14999847407452621"/>
        </patternFill>
      </fill>
      <alignment horizontal="center" vertical="top" textRotation="0" wrapText="0" indent="0" justifyLastLine="0" shrinkToFit="0" readingOrder="1"/>
    </dxf>
    <dxf>
      <font>
        <b val="0"/>
        <i val="0"/>
        <strike val="0"/>
        <condense val="0"/>
        <extend val="0"/>
        <outline val="0"/>
        <shadow val="0"/>
        <u val="none"/>
        <vertAlign val="baseline"/>
        <sz val="10"/>
        <color rgb="FF222222"/>
        <name val="Calibri"/>
        <family val="2"/>
        <scheme val="none"/>
      </font>
      <numFmt numFmtId="0" formatCode="General"/>
      <fill>
        <patternFill patternType="solid">
          <fgColor rgb="FFFFFFFF"/>
          <bgColor theme="0" tint="-0.14999847407452621"/>
        </patternFill>
      </fill>
      <alignment horizontal="center" vertical="top" textRotation="0" wrapText="0" indent="0" justifyLastLine="0" shrinkToFit="0" readingOrder="1"/>
    </dxf>
    <dxf>
      <font>
        <b val="0"/>
        <i val="0"/>
        <strike val="0"/>
        <condense val="0"/>
        <extend val="0"/>
        <outline val="0"/>
        <shadow val="0"/>
        <u val="none"/>
        <vertAlign val="baseline"/>
        <sz val="10"/>
        <color rgb="FF222222"/>
        <name val="Calibri"/>
        <family val="2"/>
        <scheme val="none"/>
      </font>
      <numFmt numFmtId="0" formatCode="General"/>
      <fill>
        <patternFill patternType="solid">
          <fgColor rgb="FFFFFFFF"/>
          <bgColor theme="0" tint="-0.14999847407452621"/>
        </patternFill>
      </fill>
      <alignment horizontal="center" vertical="top" textRotation="0" wrapText="0" indent="0" justifyLastLine="0" shrinkToFit="0" readingOrder="1"/>
    </dxf>
    <dxf>
      <font>
        <b val="0"/>
        <i val="0"/>
        <strike val="0"/>
        <condense val="0"/>
        <extend val="0"/>
        <outline val="0"/>
        <shadow val="0"/>
        <u val="none"/>
        <vertAlign val="baseline"/>
        <sz val="10"/>
        <color rgb="FF222222"/>
        <name val="Calibri"/>
        <family val="2"/>
        <scheme val="none"/>
      </font>
      <numFmt numFmtId="0" formatCode="General"/>
      <fill>
        <patternFill patternType="solid">
          <fgColor rgb="FFFFFFFF"/>
          <bgColor theme="0" tint="-0.14999847407452621"/>
        </patternFill>
      </fill>
      <alignment horizontal="left" vertical="top" textRotation="0" wrapText="0" indent="0" justifyLastLine="0" shrinkToFit="0" readingOrder="1"/>
    </dxf>
    <dxf>
      <numFmt numFmtId="0" formatCode="General"/>
      <fill>
        <patternFill patternType="solid">
          <fgColor indexed="64"/>
          <bgColor theme="0" tint="-0.14999847407452621"/>
        </patternFill>
      </fill>
    </dxf>
    <dxf>
      <numFmt numFmtId="0" formatCode="General"/>
      <fill>
        <patternFill patternType="solid">
          <fgColor indexed="64"/>
          <bgColor theme="0" tint="-0.14999847407452621"/>
        </patternFill>
      </fill>
    </dxf>
    <dxf>
      <numFmt numFmtId="19" formatCode="d/mm/yyyy"/>
    </dxf>
    <dxf>
      <numFmt numFmtId="19" formatCode="d/mm/yyyy"/>
    </dxf>
    <dxf>
      <font>
        <b/>
        <i val="0"/>
        <strike val="0"/>
        <condense val="0"/>
        <extend val="0"/>
        <outline val="0"/>
        <shadow val="0"/>
        <u val="none"/>
        <vertAlign val="baseline"/>
        <sz val="8"/>
        <color rgb="FF222222"/>
        <name val="Arial"/>
        <scheme val="none"/>
      </font>
      <fill>
        <patternFill patternType="none">
          <fgColor indexed="64"/>
          <bgColor auto="1"/>
        </patternFill>
      </fill>
      <alignment horizontal="general" vertical="bottom" textRotation="0" wrapText="0" indent="0" justifyLastLine="0" shrinkToFit="0" readingOrder="0"/>
      <border diagonalUp="0" diagonalDown="0" outline="0">
        <left/>
        <right style="thin">
          <color rgb="FF949494"/>
        </right>
        <top style="thin">
          <color rgb="FF949494"/>
        </top>
        <bottom style="thin">
          <color rgb="FF949494"/>
        </bottom>
      </border>
    </dxf>
    <dxf>
      <font>
        <b/>
        <i val="0"/>
        <strike val="0"/>
        <condense val="0"/>
        <extend val="0"/>
        <outline val="0"/>
        <shadow val="0"/>
        <u val="none"/>
        <vertAlign val="baseline"/>
        <sz val="8"/>
        <color rgb="FF222222"/>
        <name val="Arial"/>
        <scheme val="none"/>
      </font>
      <fill>
        <patternFill patternType="none">
          <fgColor indexed="64"/>
          <bgColor auto="1"/>
        </patternFill>
      </fill>
      <alignment horizontal="general" vertical="bottom" textRotation="0" wrapText="1" indent="0" justifyLastLine="0" shrinkToFit="0" readingOrder="1"/>
      <border diagonalUp="0" diagonalDown="0" outline="0">
        <left/>
        <right/>
        <top style="thin">
          <color rgb="FF949494"/>
        </top>
        <bottom style="thin">
          <color rgb="FF949494"/>
        </bottom>
      </border>
    </dxf>
    <dxf>
      <font>
        <b val="0"/>
        <i val="0"/>
        <strike val="0"/>
        <condense val="0"/>
        <extend val="0"/>
        <outline val="0"/>
        <shadow val="0"/>
        <u val="none"/>
        <vertAlign val="baseline"/>
        <sz val="10"/>
        <color auto="1"/>
        <name val="Calibri"/>
        <family val="2"/>
        <scheme val="none"/>
      </font>
    </dxf>
    <dxf>
      <font>
        <b val="0"/>
        <i val="0"/>
        <strike val="0"/>
        <condense val="0"/>
        <extend val="0"/>
        <outline val="0"/>
        <shadow val="0"/>
        <u val="none"/>
        <vertAlign val="baseline"/>
        <sz val="10"/>
        <color auto="1"/>
        <name val="Calibri"/>
        <family val="2"/>
        <scheme val="none"/>
      </font>
      <numFmt numFmtId="0" formatCode="General"/>
    </dxf>
    <dxf>
      <border outline="0">
        <left style="thin">
          <color rgb="FF949494"/>
        </left>
        <right style="thin">
          <color rgb="FF949494"/>
        </right>
        <top style="thin">
          <color rgb="FF949494"/>
        </top>
        <bottom style="thin">
          <color rgb="FF949494"/>
        </bottom>
      </border>
    </dxf>
    <dxf>
      <font>
        <b val="0"/>
        <i val="0"/>
        <strike val="0"/>
        <condense val="0"/>
        <extend val="0"/>
        <outline val="0"/>
        <shadow val="0"/>
        <u val="none"/>
        <vertAlign val="baseline"/>
        <sz val="10"/>
        <color rgb="FF222222"/>
        <name val="Calibri"/>
        <family val="2"/>
        <scheme val="none"/>
      </font>
      <numFmt numFmtId="0" formatCode="General"/>
      <fill>
        <patternFill patternType="solid">
          <fgColor rgb="FFFFFFFF"/>
          <bgColor rgb="FFFFFFFF"/>
        </patternFill>
      </fill>
      <alignment horizontal="left" vertical="top" textRotation="0" wrapText="0" indent="0" justifyLastLine="0" shrinkToFit="0" readingOrder="1"/>
    </dxf>
    <dxf>
      <border outline="0">
        <bottom style="thin">
          <color rgb="FF949494"/>
        </bottom>
      </border>
    </dxf>
    <dxf>
      <font>
        <b/>
        <i val="0"/>
        <strike val="0"/>
        <condense val="0"/>
        <extend val="0"/>
        <outline val="0"/>
        <shadow val="0"/>
        <u val="none"/>
        <vertAlign val="baseline"/>
        <sz val="10"/>
        <color rgb="FF222222"/>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1"/>
      <border diagonalUp="0" diagonalDown="0" outline="0">
        <left style="thin">
          <color rgb="FF949494"/>
        </left>
        <right style="thin">
          <color rgb="FF949494"/>
        </right>
        <top/>
        <bottom/>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numFmt numFmtId="19" formatCode="d/mm/yyyy"/>
      <alignment vertical="bottom" textRotation="0" wrapText="0" indent="0" justifyLastLine="0" shrinkToFit="0" readingOrder="0"/>
    </dxf>
    <dxf>
      <numFmt numFmtId="19" formatCode="d/mm/yyyy"/>
    </dxf>
    <dxf>
      <numFmt numFmtId="19" formatCode="d/mm/yyyy"/>
    </dxf>
    <dxf>
      <numFmt numFmtId="19" formatCode="d/mm/yyyy"/>
    </dxf>
    <dxf>
      <numFmt numFmtId="19" formatCode="d/mm/yyyy"/>
    </dxf>
    <dxf>
      <numFmt numFmtId="19" formatCode="d/mm/yyyy"/>
      <alignment vertical="bottom" textRotation="0" wrapText="0" indent="0" justifyLastLine="0" shrinkToFit="0" readingOrder="0"/>
    </dxf>
    <dxf>
      <numFmt numFmtId="19" formatCode="d/mm/yyyy"/>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numFmt numFmtId="19" formatCode="d/mm/yyyy"/>
      <alignment vertical="bottom" textRotation="0" wrapText="0" indent="0" justifyLastLine="0" shrinkToFit="0" readingOrder="0"/>
    </dxf>
    <dxf>
      <numFmt numFmtId="19" formatCode="d/mm/yyyy"/>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numFmt numFmtId="0" formatCode="General"/>
      <fill>
        <patternFill patternType="solid">
          <fgColor indexed="64"/>
          <bgColor theme="8" tint="0.59999389629810485"/>
        </patternFill>
      </fill>
    </dxf>
    <dxf>
      <numFmt numFmtId="0" formatCode="General"/>
      <fill>
        <patternFill patternType="solid">
          <fgColor indexed="64"/>
          <bgColor theme="8" tint="0.59999389629810485"/>
        </patternFill>
      </fill>
    </dxf>
    <dxf>
      <numFmt numFmtId="0" formatCode="General"/>
    </dxf>
    <dxf>
      <numFmt numFmtId="0" formatCode="General"/>
      <fill>
        <patternFill patternType="solid">
          <fgColor indexed="64"/>
          <bgColor theme="9" tint="0.59999389629810485"/>
        </patternFill>
      </fill>
    </dxf>
    <dxf>
      <alignment vertical="bottom" textRotation="0" wrapText="0" indent="0" justifyLastLine="0" shrinkToFit="0" readingOrder="0"/>
    </dxf>
    <dxf>
      <fill>
        <patternFill patternType="solid">
          <fgColor indexed="64"/>
          <bgColor theme="8" tint="0.59999389629810485"/>
        </patternFill>
      </fill>
      <alignment vertical="bottom" textRotation="0" wrapText="0" indent="0" justifyLastLine="0" shrinkToFit="0" readingOrder="0"/>
    </dxf>
    <dxf>
      <numFmt numFmtId="0" formatCode="General"/>
    </dxf>
    <dxf>
      <numFmt numFmtId="164" formatCode="#,##0;\-#,##0;"/>
      <fill>
        <patternFill patternType="solid">
          <fgColor indexed="64"/>
          <bgColor theme="0" tint="-0.14999847407452621"/>
        </patternFill>
      </fill>
      <alignment vertical="bottom" textRotation="0" wrapText="0" indent="0" justifyLastLine="0" shrinkToFit="0" readingOrder="0"/>
    </dxf>
    <dxf>
      <numFmt numFmtId="0" formatCode="General"/>
      <fill>
        <patternFill patternType="solid">
          <fgColor indexed="64"/>
          <bgColor theme="0" tint="-0.14999847407452621"/>
        </patternFill>
      </fill>
      <alignment vertical="bottom" textRotation="0" wrapText="0" indent="0" justifyLastLine="0" shrinkToFit="0" readingOrder="0"/>
    </dxf>
    <dxf>
      <alignment vertical="bottom" textRotation="0" wrapText="0" indent="0" justifyLastLine="0" shrinkToFit="0" readingOrder="0"/>
    </dxf>
    <dxf>
      <alignment horizontal="center" vertical="center"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top" textRotation="0" wrapText="1" indent="0" justifyLastLine="0" shrinkToFit="0" readingOrder="0"/>
      <border diagonalUp="0" diagonalDown="0">
        <left/>
        <right/>
        <top style="thin">
          <color theme="4" tint="0.39994506668294322"/>
        </top>
        <bottom style="thin">
          <color theme="4" tint="0.39994506668294322"/>
        </bottom>
        <vertical/>
        <horizontal style="thin">
          <color theme="4" tint="0.39994506668294322"/>
        </horizontal>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top" textRotation="0" wrapText="1" indent="0" justifyLastLine="0" shrinkToFit="0" readingOrder="0"/>
      <border diagonalUp="0" diagonalDown="0">
        <left/>
        <right/>
        <top style="thin">
          <color theme="4" tint="0.39994506668294322"/>
        </top>
        <bottom style="thin">
          <color theme="4" tint="0.39994506668294322"/>
        </bottom>
        <vertical/>
        <horizontal style="thin">
          <color theme="4" tint="0.39994506668294322"/>
        </horizontal>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top" textRotation="0" wrapText="1" indent="0" justifyLastLine="0" shrinkToFit="0" readingOrder="0"/>
      <border diagonalUp="0" diagonalDown="0">
        <left/>
        <right/>
        <top style="thin">
          <color theme="4" tint="0.39994506668294322"/>
        </top>
        <bottom style="thin">
          <color theme="4" tint="0.39994506668294322"/>
        </bottom>
        <vertical/>
        <horizontal style="thin">
          <color theme="4" tint="0.39994506668294322"/>
        </horizontal>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top" textRotation="0" wrapText="1" indent="0" justifyLastLine="0" shrinkToFit="0" readingOrder="0"/>
      <border diagonalUp="0" diagonalDown="0">
        <left/>
        <right/>
        <top style="thin">
          <color theme="4" tint="0.39994506668294322"/>
        </top>
        <bottom style="thin">
          <color theme="4" tint="0.39994506668294322"/>
        </bottom>
        <vertical/>
        <horizontal style="thin">
          <color theme="4" tint="0.39994506668294322"/>
        </horizontal>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top" textRotation="0" wrapText="1" indent="0" justifyLastLine="0" shrinkToFit="0" readingOrder="0"/>
      <border diagonalUp="0" diagonalDown="0">
        <left/>
        <right/>
        <top style="thin">
          <color theme="4" tint="0.39994506668294322"/>
        </top>
        <bottom style="thin">
          <color theme="4" tint="0.39994506668294322"/>
        </bottom>
        <vertical/>
        <horizontal style="thin">
          <color theme="4" tint="0.39994506668294322"/>
        </horizontal>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top" textRotation="0" wrapText="1" indent="0" justifyLastLine="0" shrinkToFit="0" readingOrder="0"/>
      <border diagonalUp="0" diagonalDown="0">
        <left/>
        <right/>
        <top style="thin">
          <color theme="4" tint="0.39994506668294322"/>
        </top>
        <bottom style="thin">
          <color theme="4" tint="0.39994506668294322"/>
        </bottom>
        <vertical/>
        <horizontal style="thin">
          <color theme="4" tint="0.39994506668294322"/>
        </horizontal>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top" textRotation="0" wrapText="1" indent="0" justifyLastLine="0" shrinkToFit="0" readingOrder="0"/>
      <border diagonalUp="0" diagonalDown="0">
        <left/>
        <right/>
        <top style="thin">
          <color theme="4" tint="0.39994506668294322"/>
        </top>
        <bottom style="thin">
          <color theme="4" tint="0.39994506668294322"/>
        </bottom>
        <vertical/>
        <horizontal style="thin">
          <color theme="4" tint="0.39994506668294322"/>
        </horizontal>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top" textRotation="0" wrapText="1" indent="0" justifyLastLine="0" shrinkToFit="0" readingOrder="0"/>
      <border diagonalUp="0" diagonalDown="0">
        <left/>
        <right/>
        <top style="thin">
          <color theme="4" tint="0.39994506668294322"/>
        </top>
        <bottom style="thin">
          <color theme="4" tint="0.39994506668294322"/>
        </bottom>
        <vertical/>
        <horizontal style="thin">
          <color theme="4" tint="0.39994506668294322"/>
        </horizontal>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top" textRotation="0" wrapText="1" indent="0" justifyLastLine="0" shrinkToFit="0" readingOrder="0"/>
      <border diagonalUp="0" diagonalDown="0">
        <left/>
        <right/>
        <top style="thin">
          <color theme="4" tint="0.39994506668294322"/>
        </top>
        <bottom style="thin">
          <color theme="4" tint="0.39994506668294322"/>
        </bottom>
        <vertical/>
        <horizontal style="thin">
          <color theme="4" tint="0.39994506668294322"/>
        </horizontal>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top" textRotation="0" wrapText="1" indent="0" justifyLastLine="0" shrinkToFit="0" readingOrder="0"/>
      <border diagonalUp="0" diagonalDown="0">
        <left/>
        <right/>
        <top style="thin">
          <color theme="4" tint="0.39994506668294322"/>
        </top>
        <bottom style="thin">
          <color theme="4" tint="0.39994506668294322"/>
        </bottom>
        <vertical/>
        <horizontal style="thin">
          <color theme="4" tint="0.39994506668294322"/>
        </horizontal>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top" textRotation="0" wrapText="1" indent="0" justifyLastLine="0" shrinkToFit="0" readingOrder="0"/>
      <border diagonalUp="0" diagonalDown="0">
        <left/>
        <right/>
        <top style="thin">
          <color theme="4" tint="0.39994506668294322"/>
        </top>
        <bottom style="thin">
          <color theme="4" tint="0.39994506668294322"/>
        </bottom>
        <vertical/>
        <horizontal style="thin">
          <color theme="4" tint="0.39994506668294322"/>
        </horizontal>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top" textRotation="0" wrapText="1" indent="0" justifyLastLine="0" shrinkToFit="0" readingOrder="0"/>
      <border diagonalUp="0" diagonalDown="0">
        <left/>
        <right/>
        <top style="thin">
          <color theme="4" tint="0.39994506668294322"/>
        </top>
        <bottom style="thin">
          <color theme="4" tint="0.39994506668294322"/>
        </bottom>
        <vertical/>
        <horizontal style="thin">
          <color theme="4" tint="0.39994506668294322"/>
        </horizontal>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top" textRotation="0" wrapText="1" indent="0" justifyLastLine="0" shrinkToFit="0" readingOrder="0"/>
      <border diagonalUp="0" diagonalDown="0">
        <left/>
        <right/>
        <top style="thin">
          <color theme="4" tint="0.39994506668294322"/>
        </top>
        <bottom style="thin">
          <color theme="4" tint="0.39994506668294322"/>
        </bottom>
        <vertical/>
        <horizontal style="thin">
          <color theme="4" tint="0.39994506668294322"/>
        </horizontal>
      </border>
    </dxf>
    <dxf>
      <font>
        <b val="0"/>
        <i val="0"/>
        <strike val="0"/>
        <condense val="0"/>
        <extend val="0"/>
        <outline val="0"/>
        <shadow val="0"/>
        <u val="none"/>
        <vertAlign val="baseline"/>
        <sz val="10"/>
        <color theme="1"/>
        <name val="Calibri"/>
        <family val="2"/>
        <scheme val="minor"/>
      </font>
      <numFmt numFmtId="0" formatCode="General"/>
      <fill>
        <patternFill>
          <fgColor indexed="64"/>
          <bgColor theme="0" tint="-0.14999847407452621"/>
        </patternFill>
      </fill>
      <alignment horizontal="center" vertical="top" textRotation="0" wrapText="1" indent="0" justifyLastLine="0" shrinkToFit="0" readingOrder="0"/>
      <border diagonalUp="0" diagonalDown="0" outline="0">
        <left/>
        <right/>
        <top style="thin">
          <color theme="4" tint="0.39994506668294322"/>
        </top>
        <bottom style="thin">
          <color theme="4" tint="0.39994506668294322"/>
        </bottom>
      </border>
    </dxf>
    <dxf>
      <font>
        <b val="0"/>
        <i val="0"/>
        <strike val="0"/>
        <condense val="0"/>
        <extend val="0"/>
        <outline val="0"/>
        <shadow val="0"/>
        <u val="none"/>
        <vertAlign val="baseline"/>
        <sz val="10"/>
        <color theme="1"/>
        <name val="Calibri"/>
        <family val="2"/>
        <scheme val="minor"/>
      </font>
      <numFmt numFmtId="10" formatCode="&quot;$&quot;#,##0;[Red]\-&quot;$&quot;#,##0"/>
      <fill>
        <patternFill patternType="solid">
          <fgColor indexed="64"/>
          <bgColor theme="0" tint="-0.14999847407452621"/>
        </patternFill>
      </fill>
      <alignment horizontal="general" vertical="top" textRotation="0" wrapText="1" indent="0" justifyLastLine="0" shrinkToFit="0" readingOrder="0"/>
      <border diagonalUp="0" diagonalDown="0">
        <left/>
        <right/>
        <top style="thin">
          <color theme="4" tint="0.39994506668294322"/>
        </top>
        <bottom style="thin">
          <color theme="4" tint="0.39994506668294322"/>
        </bottom>
        <vertical/>
        <horizontal style="thin">
          <color theme="4" tint="0.39994506668294322"/>
        </horizontal>
      </border>
    </dxf>
    <dxf>
      <font>
        <b val="0"/>
        <i val="0"/>
        <strike val="0"/>
        <condense val="0"/>
        <extend val="0"/>
        <outline val="0"/>
        <shadow val="0"/>
        <u val="none"/>
        <vertAlign val="baseline"/>
        <sz val="10"/>
        <color theme="1"/>
        <name val="Calibri"/>
        <family val="2"/>
        <scheme val="minor"/>
      </font>
      <numFmt numFmtId="10" formatCode="&quot;$&quot;#,##0;[Red]\-&quot;$&quot;#,##0"/>
      <fill>
        <patternFill patternType="solid">
          <fgColor indexed="64"/>
          <bgColor theme="0" tint="-0.14999847407452621"/>
        </patternFill>
      </fill>
      <alignment horizontal="general" vertical="top" textRotation="0" wrapText="1" indent="0" justifyLastLine="0" shrinkToFit="0" readingOrder="0"/>
      <border diagonalUp="0" diagonalDown="0">
        <left/>
        <right/>
        <top style="thin">
          <color theme="4" tint="0.39994506668294322"/>
        </top>
        <bottom style="thin">
          <color theme="4" tint="0.39994506668294322"/>
        </bottom>
        <vertical/>
        <horizontal style="thin">
          <color theme="4" tint="0.39994506668294322"/>
        </horizontal>
      </border>
    </dxf>
    <dxf>
      <font>
        <b val="0"/>
        <i val="0"/>
        <strike val="0"/>
        <condense val="0"/>
        <extend val="0"/>
        <outline val="0"/>
        <shadow val="0"/>
        <u val="none"/>
        <vertAlign val="baseline"/>
        <sz val="10"/>
        <color theme="1"/>
        <name val="Calibri"/>
        <family val="2"/>
        <scheme val="minor"/>
      </font>
      <numFmt numFmtId="10" formatCode="&quot;$&quot;#,##0;[Red]\-&quot;$&quot;#,##0"/>
      <fill>
        <patternFill patternType="solid">
          <fgColor indexed="64"/>
          <bgColor theme="0" tint="-0.14999847407452621"/>
        </patternFill>
      </fill>
      <alignment horizontal="general" vertical="top" textRotation="0" wrapText="1" indent="0" justifyLastLine="0" shrinkToFit="0" readingOrder="0"/>
      <border diagonalUp="0" diagonalDown="0">
        <left/>
        <right/>
        <top style="thin">
          <color theme="4" tint="0.39994506668294322"/>
        </top>
        <bottom style="thin">
          <color theme="4" tint="0.39994506668294322"/>
        </bottom>
        <vertical/>
        <horizontal style="thin">
          <color theme="4" tint="0.39994506668294322"/>
        </horizontal>
      </border>
    </dxf>
    <dxf>
      <font>
        <b val="0"/>
        <i val="0"/>
        <strike val="0"/>
        <condense val="0"/>
        <extend val="0"/>
        <outline val="0"/>
        <shadow val="0"/>
        <u val="none"/>
        <vertAlign val="baseline"/>
        <sz val="10"/>
        <color theme="1"/>
        <name val="Calibri"/>
        <family val="2"/>
        <scheme val="minor"/>
      </font>
      <numFmt numFmtId="0" formatCode="General"/>
      <fill>
        <patternFill>
          <fgColor indexed="64"/>
          <bgColor theme="0" tint="-0.14999847407452621"/>
        </patternFill>
      </fill>
      <alignment horizontal="center" vertical="top" textRotation="0" wrapText="0" indent="0" justifyLastLine="0" shrinkToFit="0" readingOrder="0"/>
      <border diagonalUp="0" diagonalDown="0" outline="0">
        <left/>
        <right/>
        <top style="thin">
          <color theme="4" tint="0.39994506668294322"/>
        </top>
        <bottom style="thin">
          <color theme="4" tint="0.39994506668294322"/>
        </bottom>
      </border>
    </dxf>
    <dxf>
      <font>
        <b val="0"/>
        <i val="0"/>
        <strike val="0"/>
        <condense val="0"/>
        <extend val="0"/>
        <outline val="0"/>
        <shadow val="0"/>
        <u val="none"/>
        <vertAlign val="baseline"/>
        <sz val="10"/>
        <color theme="1"/>
        <name val="Calibri"/>
        <family val="2"/>
        <scheme val="minor"/>
      </font>
      <numFmt numFmtId="0" formatCode="General"/>
      <fill>
        <patternFill>
          <fgColor indexed="64"/>
          <bgColor theme="0" tint="-0.14999847407452621"/>
        </patternFill>
      </fill>
      <alignment horizontal="center" vertical="top" textRotation="0" wrapText="0" indent="0" justifyLastLine="0" shrinkToFit="0" readingOrder="0"/>
      <border diagonalUp="0" diagonalDown="0">
        <left/>
        <right/>
        <top style="thin">
          <color theme="4" tint="0.39994506668294322"/>
        </top>
        <bottom style="thin">
          <color theme="4" tint="0.39994506668294322"/>
        </bottom>
        <vertical/>
        <horizontal style="thin">
          <color theme="4" tint="0.39994506668294322"/>
        </horizontal>
      </border>
    </dxf>
    <dxf>
      <font>
        <b val="0"/>
        <i val="0"/>
        <strike val="0"/>
        <condense val="0"/>
        <extend val="0"/>
        <outline val="0"/>
        <shadow val="0"/>
        <u val="none"/>
        <vertAlign val="baseline"/>
        <sz val="10"/>
        <color theme="1"/>
        <name val="Calibri"/>
        <family val="2"/>
        <scheme val="minor"/>
      </font>
      <numFmt numFmtId="0" formatCode="General"/>
      <fill>
        <patternFill>
          <fgColor indexed="64"/>
          <bgColor theme="0" tint="-0.14999847407452621"/>
        </patternFill>
      </fill>
      <alignment horizontal="center" vertical="top" textRotation="0" wrapText="0" indent="0" justifyLastLine="0" shrinkToFit="0" readingOrder="0"/>
      <border diagonalUp="0" diagonalDown="0">
        <left/>
        <right/>
        <top style="thin">
          <color theme="4" tint="0.39994506668294322"/>
        </top>
        <bottom style="thin">
          <color theme="4" tint="0.39994506668294322"/>
        </bottom>
      </border>
    </dxf>
    <dxf>
      <font>
        <b val="0"/>
        <i val="0"/>
        <strike val="0"/>
        <condense val="0"/>
        <extend val="0"/>
        <outline val="0"/>
        <shadow val="0"/>
        <u val="none"/>
        <vertAlign val="baseline"/>
        <sz val="10"/>
        <color theme="1"/>
        <name val="Calibri"/>
        <family val="2"/>
        <scheme val="minor"/>
      </font>
      <numFmt numFmtId="19" formatCode="d/mm/yyyy"/>
      <fill>
        <patternFill patternType="solid">
          <fgColor indexed="64"/>
          <bgColor theme="0" tint="-0.14999847407452621"/>
        </patternFill>
      </fill>
      <alignment horizontal="center" vertical="top" textRotation="0" wrapText="0" indent="0" justifyLastLine="0" shrinkToFit="0" readingOrder="0"/>
      <border diagonalUp="0" diagonalDown="0" outline="0">
        <left/>
        <right/>
        <top style="thin">
          <color theme="4" tint="0.39994506668294322"/>
        </top>
        <bottom style="thin">
          <color theme="4" tint="0.39994506668294322"/>
        </bottom>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top" textRotation="0" wrapText="0" indent="0" justifyLastLine="0" shrinkToFit="0" readingOrder="0"/>
      <border diagonalUp="0" diagonalDown="0">
        <left/>
        <right/>
        <top style="thin">
          <color theme="4" tint="0.39994506668294322"/>
        </top>
        <bottom style="thin">
          <color theme="4" tint="0.39994506668294322"/>
        </bottom>
        <vertical/>
        <horizontal style="thin">
          <color theme="4" tint="0.39994506668294322"/>
        </horizontal>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top" textRotation="0" wrapText="0" indent="0" justifyLastLine="0" shrinkToFit="0" readingOrder="0"/>
      <border diagonalUp="0" diagonalDown="0">
        <left/>
        <right/>
        <top style="thin">
          <color theme="4" tint="0.39994506668294322"/>
        </top>
        <bottom style="thin">
          <color theme="4" tint="0.39994506668294322"/>
        </bottom>
        <vertical/>
        <horizontal style="thin">
          <color theme="4" tint="0.39994506668294322"/>
        </horizontal>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general" vertical="top" textRotation="0" wrapText="1" indent="0" justifyLastLine="0" shrinkToFit="0" readingOrder="0"/>
      <border diagonalUp="0" diagonalDown="0">
        <left/>
        <right/>
        <top style="thin">
          <color theme="4" tint="0.39994506668294322"/>
        </top>
        <bottom style="thin">
          <color theme="4" tint="0.39994506668294322"/>
        </bottom>
        <vertical/>
        <horizontal style="thin">
          <color theme="4" tint="0.39994506668294322"/>
        </horizontal>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general" vertical="top" textRotation="0" wrapText="1" indent="0" justifyLastLine="0" shrinkToFit="0" readingOrder="0"/>
      <border diagonalUp="0" diagonalDown="0">
        <left/>
        <right/>
        <top style="thin">
          <color theme="4" tint="0.39994506668294322"/>
        </top>
        <bottom style="thin">
          <color theme="4" tint="0.39994506668294322"/>
        </bottom>
        <vertical/>
        <horizontal style="thin">
          <color theme="4" tint="0.39994506668294322"/>
        </horizontal>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4" tint="0.59999389629810485"/>
        </patternFill>
      </fill>
      <alignment horizontal="general" vertical="top" textRotation="0" wrapText="1" indent="0" justifyLastLine="0" shrinkToFit="0" readingOrder="0"/>
      <border diagonalUp="0" diagonalDown="0">
        <left/>
        <right/>
        <top style="thin">
          <color theme="4" tint="0.39994506668294322"/>
        </top>
        <bottom style="thin">
          <color theme="4" tint="0.39994506668294322"/>
        </bottom>
        <vertical/>
        <horizontal style="thin">
          <color theme="4" tint="0.39994506668294322"/>
        </horizontal>
      </border>
    </dxf>
    <dxf>
      <font>
        <b val="0"/>
        <i val="0"/>
        <strike val="0"/>
        <condense val="0"/>
        <extend val="0"/>
        <outline val="0"/>
        <shadow val="0"/>
        <u val="none"/>
        <vertAlign val="baseline"/>
        <sz val="10"/>
        <color theme="1"/>
        <name val="Calibri"/>
        <family val="2"/>
        <scheme val="minor"/>
      </font>
      <numFmt numFmtId="30" formatCode="@"/>
      <fill>
        <patternFill patternType="solid">
          <fgColor indexed="64"/>
          <bgColor theme="7" tint="0.79998168889431442"/>
        </patternFill>
      </fill>
      <alignment horizontal="center" vertical="top" textRotation="0" wrapText="0" indent="0" justifyLastLine="0" shrinkToFit="0" readingOrder="0"/>
      <border diagonalUp="0" diagonalDown="0">
        <left/>
        <right/>
        <top style="thin">
          <color theme="4" tint="0.39994506668294322"/>
        </top>
        <bottom style="thin">
          <color theme="4" tint="0.39994506668294322"/>
        </bottom>
        <vertical/>
        <horizontal style="thin">
          <color theme="4" tint="0.39994506668294322"/>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alignment vertical="top" textRotation="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Calibri"/>
        <family val="2"/>
        <scheme val="minor"/>
      </font>
      <fill>
        <patternFill patternType="solid">
          <fgColor theme="4"/>
          <bgColor theme="4"/>
        </patternFill>
      </fill>
      <alignment horizontal="center" vertical="center" textRotation="0" wrapText="1" indent="0" justifyLastLine="0" shrinkToFit="0" readingOrder="0"/>
    </dxf>
    <dxf>
      <font>
        <strike val="0"/>
        <outline val="0"/>
        <shadow val="0"/>
        <u val="none"/>
        <vertAlign val="baseline"/>
        <sz val="10"/>
        <color theme="1"/>
        <name val="Calibri"/>
        <family val="2"/>
        <scheme val="minor"/>
      </font>
      <numFmt numFmtId="0" formatCode="General"/>
      <fill>
        <patternFill patternType="solid">
          <fgColor indexed="64"/>
          <bgColor theme="7" tint="0.79998168889431442"/>
        </patternFill>
      </fill>
      <alignment horizontal="left" vertical="top" textRotation="0" wrapText="1" indent="0" justifyLastLine="0" shrinkToFit="0" readingOrder="0"/>
    </dxf>
    <dxf>
      <font>
        <strike val="0"/>
        <outline val="0"/>
        <shadow val="0"/>
        <u val="none"/>
        <vertAlign val="baseline"/>
        <sz val="10"/>
        <color theme="1"/>
        <name val="Calibri"/>
        <family val="2"/>
        <scheme val="minor"/>
      </font>
      <numFmt numFmtId="0" formatCode="General"/>
      <fill>
        <patternFill patternType="solid">
          <fgColor indexed="64"/>
          <bgColor theme="7" tint="0.59999389629810485"/>
        </patternFill>
      </fill>
      <alignment horizontal="center" vertical="top" textRotation="0" wrapText="0" indent="0" justifyLastLine="0" shrinkToFit="0" readingOrder="0"/>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top" textRotation="0" wrapText="0" indent="0" justifyLastLine="0" shrinkToFit="0" readingOrder="0"/>
    </dxf>
    <dxf>
      <font>
        <strike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top" textRotation="0" wrapText="0" indent="0" justifyLastLine="0" shrinkToFit="0" readingOrder="0"/>
    </dxf>
    <dxf>
      <font>
        <strike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top" textRotation="0" wrapText="0" indent="0" justifyLastLine="0" shrinkToFit="0" readingOrder="0"/>
    </dxf>
    <dxf>
      <font>
        <strike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top" textRotation="0" wrapText="0" indent="0" justifyLastLine="0" shrinkToFit="0" readingOrder="0"/>
    </dxf>
    <dxf>
      <font>
        <strike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top" textRotation="0" wrapText="0" indent="0" justifyLastLine="0" shrinkToFit="0" readingOrder="0"/>
    </dxf>
    <dxf>
      <font>
        <strike val="0"/>
        <outline val="0"/>
        <shadow val="0"/>
        <u val="none"/>
        <vertAlign val="baseline"/>
        <sz val="10"/>
        <color theme="1"/>
        <name val="Calibri"/>
        <family val="2"/>
        <scheme val="minor"/>
      </font>
      <numFmt numFmtId="0" formatCode="General"/>
      <fill>
        <patternFill patternType="solid">
          <fgColor indexed="64"/>
          <bgColor theme="7" tint="0.79998168889431442"/>
        </patternFill>
      </fill>
      <alignment horizontal="center" vertical="top" textRotation="0" wrapText="0" indent="0" justifyLastLine="0" shrinkToFit="0" readingOrder="0"/>
    </dxf>
    <dxf>
      <font>
        <strike val="0"/>
        <outline val="0"/>
        <shadow val="0"/>
        <u val="none"/>
        <vertAlign val="baseline"/>
        <sz val="10"/>
        <color theme="1"/>
        <name val="Calibri"/>
        <family val="2"/>
        <scheme val="minor"/>
      </font>
      <numFmt numFmtId="19" formatCode="d/mm/yyyy"/>
      <fill>
        <patternFill patternType="solid">
          <fgColor indexed="64"/>
          <bgColor theme="0" tint="-0.14999847407452621"/>
        </patternFill>
      </fill>
      <alignment horizontal="center" vertical="top" textRotation="0" wrapText="0" indent="0" justifyLastLine="0" shrinkToFit="0" readingOrder="0"/>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top" textRotation="0" wrapText="0" indent="0" justifyLastLine="0" shrinkToFit="0" readingOrder="0"/>
    </dxf>
    <dxf>
      <font>
        <strike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top" textRotation="0" wrapText="0" indent="0" justifyLastLine="0" shrinkToFit="0" readingOrder="0"/>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left" vertical="top" textRotation="0" wrapText="0" indent="0" justifyLastLine="0" shrinkToFit="0" readingOrder="0"/>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general" vertical="top" textRotation="0" wrapText="1" indent="0" justifyLastLine="0" shrinkToFit="0" readingOrder="0"/>
    </dxf>
    <dxf>
      <font>
        <strike val="0"/>
        <outline val="0"/>
        <shadow val="0"/>
        <u val="none"/>
        <vertAlign val="baseline"/>
        <sz val="10"/>
        <color theme="1"/>
        <name val="Calibri"/>
        <family val="2"/>
        <scheme val="minor"/>
      </font>
      <numFmt numFmtId="0" formatCode="General"/>
      <fill>
        <patternFill patternType="solid">
          <fgColor indexed="64"/>
          <bgColor theme="4" tint="0.59999389629810485"/>
        </patternFill>
      </fill>
      <alignment vertical="top" textRotation="0" indent="0" justifyLastLine="0" shrinkToFit="0" readingOrder="0"/>
    </dxf>
    <dxf>
      <font>
        <strike val="0"/>
        <outline val="0"/>
        <shadow val="0"/>
        <u val="none"/>
        <vertAlign val="baseline"/>
        <sz val="10"/>
        <color theme="1"/>
        <name val="Calibri"/>
        <family val="2"/>
        <scheme val="minor"/>
      </font>
      <numFmt numFmtId="30" formatCode="@"/>
      <fill>
        <patternFill patternType="solid">
          <fgColor indexed="64"/>
          <bgColor theme="7" tint="0.79998168889431442"/>
        </patternFill>
      </fill>
      <alignment horizontal="center" vertical="top" textRotation="0" wrapText="0" indent="0" justifyLastLine="0" shrinkToFit="0" readingOrder="0"/>
    </dxf>
    <dxf>
      <font>
        <strike val="0"/>
        <outline val="0"/>
        <shadow val="0"/>
        <u val="none"/>
        <vertAlign val="baseline"/>
        <sz val="10"/>
        <color theme="1"/>
        <name val="Calibri"/>
        <family val="2"/>
        <scheme val="minor"/>
      </font>
      <alignment vertical="top" textRotation="0" indent="0" justifyLastLine="0" shrinkToFit="0" readingOrder="0"/>
    </dxf>
    <dxf>
      <font>
        <strike val="0"/>
        <outline val="0"/>
        <shadow val="0"/>
        <u val="none"/>
        <vertAlign val="baseline"/>
        <sz val="10"/>
        <color theme="1"/>
        <name val="Calibri"/>
        <family val="2"/>
        <scheme val="minor"/>
      </font>
      <alignment horizontal="center" vertical="center" textRotation="0" wrapText="1" indent="0" justifyLastLine="0" shrinkToFit="0" readingOrder="0"/>
    </dxf>
  </dxfs>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microsoft.com/office/2007/relationships/slicerCache" Target="slicerCaches/slicerCache3.xml"/><Relationship Id="rId21" Type="http://schemas.openxmlformats.org/officeDocument/2006/relationships/externalLink" Target="externalLinks/externalLink13.xml"/><Relationship Id="rId42" Type="http://schemas.openxmlformats.org/officeDocument/2006/relationships/externalLink" Target="externalLinks/externalLink34.xml"/><Relationship Id="rId63" Type="http://schemas.openxmlformats.org/officeDocument/2006/relationships/externalLink" Target="externalLinks/externalLink55.xml"/><Relationship Id="rId84" Type="http://schemas.openxmlformats.org/officeDocument/2006/relationships/externalLink" Target="externalLinks/externalLink76.xml"/><Relationship Id="rId138" Type="http://schemas.openxmlformats.org/officeDocument/2006/relationships/customXml" Target="../customXml/item4.xml"/><Relationship Id="rId16" Type="http://schemas.openxmlformats.org/officeDocument/2006/relationships/externalLink" Target="externalLinks/externalLink8.xml"/><Relationship Id="rId107" Type="http://schemas.openxmlformats.org/officeDocument/2006/relationships/externalLink" Target="externalLinks/externalLink99.xml"/><Relationship Id="rId11" Type="http://schemas.openxmlformats.org/officeDocument/2006/relationships/externalLink" Target="externalLinks/externalLink3.xml"/><Relationship Id="rId32" Type="http://schemas.openxmlformats.org/officeDocument/2006/relationships/externalLink" Target="externalLinks/externalLink24.xml"/><Relationship Id="rId37" Type="http://schemas.openxmlformats.org/officeDocument/2006/relationships/externalLink" Target="externalLinks/externalLink29.xml"/><Relationship Id="rId53" Type="http://schemas.openxmlformats.org/officeDocument/2006/relationships/externalLink" Target="externalLinks/externalLink45.xml"/><Relationship Id="rId58" Type="http://schemas.openxmlformats.org/officeDocument/2006/relationships/externalLink" Target="externalLinks/externalLink50.xml"/><Relationship Id="rId74" Type="http://schemas.openxmlformats.org/officeDocument/2006/relationships/externalLink" Target="externalLinks/externalLink66.xml"/><Relationship Id="rId79" Type="http://schemas.openxmlformats.org/officeDocument/2006/relationships/externalLink" Target="externalLinks/externalLink71.xml"/><Relationship Id="rId102" Type="http://schemas.openxmlformats.org/officeDocument/2006/relationships/externalLink" Target="externalLinks/externalLink94.xml"/><Relationship Id="rId123" Type="http://schemas.microsoft.com/office/2007/relationships/slicerCache" Target="slicerCaches/slicerCache9.xml"/><Relationship Id="rId128" Type="http://schemas.microsoft.com/office/2007/relationships/slicerCache" Target="slicerCaches/slicerCache14.xml"/><Relationship Id="rId5" Type="http://schemas.openxmlformats.org/officeDocument/2006/relationships/worksheet" Target="worksheets/sheet5.xml"/><Relationship Id="rId90" Type="http://schemas.openxmlformats.org/officeDocument/2006/relationships/externalLink" Target="externalLinks/externalLink82.xml"/><Relationship Id="rId95" Type="http://schemas.openxmlformats.org/officeDocument/2006/relationships/externalLink" Target="externalLinks/externalLink87.xml"/><Relationship Id="rId22" Type="http://schemas.openxmlformats.org/officeDocument/2006/relationships/externalLink" Target="externalLinks/externalLink14.xml"/><Relationship Id="rId27" Type="http://schemas.openxmlformats.org/officeDocument/2006/relationships/externalLink" Target="externalLinks/externalLink19.xml"/><Relationship Id="rId43" Type="http://schemas.openxmlformats.org/officeDocument/2006/relationships/externalLink" Target="externalLinks/externalLink35.xml"/><Relationship Id="rId48" Type="http://schemas.openxmlformats.org/officeDocument/2006/relationships/externalLink" Target="externalLinks/externalLink40.xml"/><Relationship Id="rId64" Type="http://schemas.openxmlformats.org/officeDocument/2006/relationships/externalLink" Target="externalLinks/externalLink56.xml"/><Relationship Id="rId69" Type="http://schemas.openxmlformats.org/officeDocument/2006/relationships/externalLink" Target="externalLinks/externalLink61.xml"/><Relationship Id="rId113" Type="http://schemas.openxmlformats.org/officeDocument/2006/relationships/externalLink" Target="externalLinks/externalLink105.xml"/><Relationship Id="rId118" Type="http://schemas.microsoft.com/office/2007/relationships/slicerCache" Target="slicerCaches/slicerCache4.xml"/><Relationship Id="rId134" Type="http://schemas.openxmlformats.org/officeDocument/2006/relationships/calcChain" Target="calcChain.xml"/><Relationship Id="rId80" Type="http://schemas.openxmlformats.org/officeDocument/2006/relationships/externalLink" Target="externalLinks/externalLink72.xml"/><Relationship Id="rId85" Type="http://schemas.openxmlformats.org/officeDocument/2006/relationships/externalLink" Target="externalLinks/externalLink77.xml"/><Relationship Id="rId12" Type="http://schemas.openxmlformats.org/officeDocument/2006/relationships/externalLink" Target="externalLinks/externalLink4.xml"/><Relationship Id="rId17" Type="http://schemas.openxmlformats.org/officeDocument/2006/relationships/externalLink" Target="externalLinks/externalLink9.xml"/><Relationship Id="rId33" Type="http://schemas.openxmlformats.org/officeDocument/2006/relationships/externalLink" Target="externalLinks/externalLink25.xml"/><Relationship Id="rId38" Type="http://schemas.openxmlformats.org/officeDocument/2006/relationships/externalLink" Target="externalLinks/externalLink30.xml"/><Relationship Id="rId59" Type="http://schemas.openxmlformats.org/officeDocument/2006/relationships/externalLink" Target="externalLinks/externalLink51.xml"/><Relationship Id="rId103" Type="http://schemas.openxmlformats.org/officeDocument/2006/relationships/externalLink" Target="externalLinks/externalLink95.xml"/><Relationship Id="rId108" Type="http://schemas.openxmlformats.org/officeDocument/2006/relationships/externalLink" Target="externalLinks/externalLink100.xml"/><Relationship Id="rId124" Type="http://schemas.microsoft.com/office/2007/relationships/slicerCache" Target="slicerCaches/slicerCache10.xml"/><Relationship Id="rId129" Type="http://schemas.microsoft.com/office/2007/relationships/slicerCache" Target="slicerCaches/slicerCache15.xml"/><Relationship Id="rId54" Type="http://schemas.openxmlformats.org/officeDocument/2006/relationships/externalLink" Target="externalLinks/externalLink46.xml"/><Relationship Id="rId70" Type="http://schemas.openxmlformats.org/officeDocument/2006/relationships/externalLink" Target="externalLinks/externalLink62.xml"/><Relationship Id="rId75" Type="http://schemas.openxmlformats.org/officeDocument/2006/relationships/externalLink" Target="externalLinks/externalLink67.xml"/><Relationship Id="rId91" Type="http://schemas.openxmlformats.org/officeDocument/2006/relationships/externalLink" Target="externalLinks/externalLink83.xml"/><Relationship Id="rId96" Type="http://schemas.openxmlformats.org/officeDocument/2006/relationships/externalLink" Target="externalLinks/externalLink88.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externalLink" Target="externalLinks/externalLink15.xml"/><Relationship Id="rId28" Type="http://schemas.openxmlformats.org/officeDocument/2006/relationships/externalLink" Target="externalLinks/externalLink20.xml"/><Relationship Id="rId49" Type="http://schemas.openxmlformats.org/officeDocument/2006/relationships/externalLink" Target="externalLinks/externalLink41.xml"/><Relationship Id="rId114" Type="http://schemas.openxmlformats.org/officeDocument/2006/relationships/externalLink" Target="externalLinks/externalLink106.xml"/><Relationship Id="rId119" Type="http://schemas.microsoft.com/office/2007/relationships/slicerCache" Target="slicerCaches/slicerCache5.xml"/><Relationship Id="rId44" Type="http://schemas.openxmlformats.org/officeDocument/2006/relationships/externalLink" Target="externalLinks/externalLink36.xml"/><Relationship Id="rId60" Type="http://schemas.openxmlformats.org/officeDocument/2006/relationships/externalLink" Target="externalLinks/externalLink52.xml"/><Relationship Id="rId65" Type="http://schemas.openxmlformats.org/officeDocument/2006/relationships/externalLink" Target="externalLinks/externalLink57.xml"/><Relationship Id="rId81" Type="http://schemas.openxmlformats.org/officeDocument/2006/relationships/externalLink" Target="externalLinks/externalLink73.xml"/><Relationship Id="rId86" Type="http://schemas.openxmlformats.org/officeDocument/2006/relationships/externalLink" Target="externalLinks/externalLink78.xml"/><Relationship Id="rId130" Type="http://schemas.openxmlformats.org/officeDocument/2006/relationships/theme" Target="theme/theme1.xml"/><Relationship Id="rId135" Type="http://schemas.openxmlformats.org/officeDocument/2006/relationships/customXml" Target="../customXml/item1.xml"/><Relationship Id="rId13" Type="http://schemas.openxmlformats.org/officeDocument/2006/relationships/externalLink" Target="externalLinks/externalLink5.xml"/><Relationship Id="rId18" Type="http://schemas.openxmlformats.org/officeDocument/2006/relationships/externalLink" Target="externalLinks/externalLink10.xml"/><Relationship Id="rId39" Type="http://schemas.openxmlformats.org/officeDocument/2006/relationships/externalLink" Target="externalLinks/externalLink31.xml"/><Relationship Id="rId109" Type="http://schemas.openxmlformats.org/officeDocument/2006/relationships/externalLink" Target="externalLinks/externalLink101.xml"/><Relationship Id="rId34" Type="http://schemas.openxmlformats.org/officeDocument/2006/relationships/externalLink" Target="externalLinks/externalLink26.xml"/><Relationship Id="rId50" Type="http://schemas.openxmlformats.org/officeDocument/2006/relationships/externalLink" Target="externalLinks/externalLink42.xml"/><Relationship Id="rId55" Type="http://schemas.openxmlformats.org/officeDocument/2006/relationships/externalLink" Target="externalLinks/externalLink47.xml"/><Relationship Id="rId76" Type="http://schemas.openxmlformats.org/officeDocument/2006/relationships/externalLink" Target="externalLinks/externalLink68.xml"/><Relationship Id="rId97" Type="http://schemas.openxmlformats.org/officeDocument/2006/relationships/externalLink" Target="externalLinks/externalLink89.xml"/><Relationship Id="rId104" Type="http://schemas.openxmlformats.org/officeDocument/2006/relationships/externalLink" Target="externalLinks/externalLink96.xml"/><Relationship Id="rId120" Type="http://schemas.microsoft.com/office/2007/relationships/slicerCache" Target="slicerCaches/slicerCache6.xml"/><Relationship Id="rId125" Type="http://schemas.microsoft.com/office/2007/relationships/slicerCache" Target="slicerCaches/slicerCache11.xml"/><Relationship Id="rId7" Type="http://schemas.openxmlformats.org/officeDocument/2006/relationships/worksheet" Target="worksheets/sheet7.xml"/><Relationship Id="rId71" Type="http://schemas.openxmlformats.org/officeDocument/2006/relationships/externalLink" Target="externalLinks/externalLink63.xml"/><Relationship Id="rId92" Type="http://schemas.openxmlformats.org/officeDocument/2006/relationships/externalLink" Target="externalLinks/externalLink84.xml"/><Relationship Id="rId2" Type="http://schemas.openxmlformats.org/officeDocument/2006/relationships/worksheet" Target="worksheets/sheet2.xml"/><Relationship Id="rId29" Type="http://schemas.openxmlformats.org/officeDocument/2006/relationships/externalLink" Target="externalLinks/externalLink21.xml"/><Relationship Id="rId24" Type="http://schemas.openxmlformats.org/officeDocument/2006/relationships/externalLink" Target="externalLinks/externalLink16.xml"/><Relationship Id="rId40" Type="http://schemas.openxmlformats.org/officeDocument/2006/relationships/externalLink" Target="externalLinks/externalLink32.xml"/><Relationship Id="rId45" Type="http://schemas.openxmlformats.org/officeDocument/2006/relationships/externalLink" Target="externalLinks/externalLink37.xml"/><Relationship Id="rId66" Type="http://schemas.openxmlformats.org/officeDocument/2006/relationships/externalLink" Target="externalLinks/externalLink58.xml"/><Relationship Id="rId87" Type="http://schemas.openxmlformats.org/officeDocument/2006/relationships/externalLink" Target="externalLinks/externalLink79.xml"/><Relationship Id="rId110" Type="http://schemas.openxmlformats.org/officeDocument/2006/relationships/externalLink" Target="externalLinks/externalLink102.xml"/><Relationship Id="rId115" Type="http://schemas.microsoft.com/office/2007/relationships/slicerCache" Target="slicerCaches/slicerCache1.xml"/><Relationship Id="rId131" Type="http://schemas.openxmlformats.org/officeDocument/2006/relationships/connections" Target="connections.xml"/><Relationship Id="rId136" Type="http://schemas.openxmlformats.org/officeDocument/2006/relationships/customXml" Target="../customXml/item2.xml"/><Relationship Id="rId61" Type="http://schemas.openxmlformats.org/officeDocument/2006/relationships/externalLink" Target="externalLinks/externalLink53.xml"/><Relationship Id="rId82" Type="http://schemas.openxmlformats.org/officeDocument/2006/relationships/externalLink" Target="externalLinks/externalLink74.xml"/><Relationship Id="rId19" Type="http://schemas.openxmlformats.org/officeDocument/2006/relationships/externalLink" Target="externalLinks/externalLink11.xml"/><Relationship Id="rId14" Type="http://schemas.openxmlformats.org/officeDocument/2006/relationships/externalLink" Target="externalLinks/externalLink6.xml"/><Relationship Id="rId30" Type="http://schemas.openxmlformats.org/officeDocument/2006/relationships/externalLink" Target="externalLinks/externalLink22.xml"/><Relationship Id="rId35" Type="http://schemas.openxmlformats.org/officeDocument/2006/relationships/externalLink" Target="externalLinks/externalLink27.xml"/><Relationship Id="rId56" Type="http://schemas.openxmlformats.org/officeDocument/2006/relationships/externalLink" Target="externalLinks/externalLink48.xml"/><Relationship Id="rId77" Type="http://schemas.openxmlformats.org/officeDocument/2006/relationships/externalLink" Target="externalLinks/externalLink69.xml"/><Relationship Id="rId100" Type="http://schemas.openxmlformats.org/officeDocument/2006/relationships/externalLink" Target="externalLinks/externalLink92.xml"/><Relationship Id="rId105" Type="http://schemas.openxmlformats.org/officeDocument/2006/relationships/externalLink" Target="externalLinks/externalLink97.xml"/><Relationship Id="rId126" Type="http://schemas.microsoft.com/office/2007/relationships/slicerCache" Target="slicerCaches/slicerCache12.xml"/><Relationship Id="rId8" Type="http://schemas.openxmlformats.org/officeDocument/2006/relationships/worksheet" Target="worksheets/sheet8.xml"/><Relationship Id="rId51" Type="http://schemas.openxmlformats.org/officeDocument/2006/relationships/externalLink" Target="externalLinks/externalLink43.xml"/><Relationship Id="rId72" Type="http://schemas.openxmlformats.org/officeDocument/2006/relationships/externalLink" Target="externalLinks/externalLink64.xml"/><Relationship Id="rId93" Type="http://schemas.openxmlformats.org/officeDocument/2006/relationships/externalLink" Target="externalLinks/externalLink85.xml"/><Relationship Id="rId98" Type="http://schemas.openxmlformats.org/officeDocument/2006/relationships/externalLink" Target="externalLinks/externalLink90.xml"/><Relationship Id="rId121" Type="http://schemas.microsoft.com/office/2007/relationships/slicerCache" Target="slicerCaches/slicerCache7.xml"/><Relationship Id="rId3" Type="http://schemas.openxmlformats.org/officeDocument/2006/relationships/worksheet" Target="worksheets/sheet3.xml"/><Relationship Id="rId25" Type="http://schemas.openxmlformats.org/officeDocument/2006/relationships/externalLink" Target="externalLinks/externalLink17.xml"/><Relationship Id="rId46" Type="http://schemas.openxmlformats.org/officeDocument/2006/relationships/externalLink" Target="externalLinks/externalLink38.xml"/><Relationship Id="rId67" Type="http://schemas.openxmlformats.org/officeDocument/2006/relationships/externalLink" Target="externalLinks/externalLink59.xml"/><Relationship Id="rId116" Type="http://schemas.microsoft.com/office/2007/relationships/slicerCache" Target="slicerCaches/slicerCache2.xml"/><Relationship Id="rId137" Type="http://schemas.openxmlformats.org/officeDocument/2006/relationships/customXml" Target="../customXml/item3.xml"/><Relationship Id="rId20" Type="http://schemas.openxmlformats.org/officeDocument/2006/relationships/externalLink" Target="externalLinks/externalLink12.xml"/><Relationship Id="rId41" Type="http://schemas.openxmlformats.org/officeDocument/2006/relationships/externalLink" Target="externalLinks/externalLink33.xml"/><Relationship Id="rId62" Type="http://schemas.openxmlformats.org/officeDocument/2006/relationships/externalLink" Target="externalLinks/externalLink54.xml"/><Relationship Id="rId83" Type="http://schemas.openxmlformats.org/officeDocument/2006/relationships/externalLink" Target="externalLinks/externalLink75.xml"/><Relationship Id="rId88" Type="http://schemas.openxmlformats.org/officeDocument/2006/relationships/externalLink" Target="externalLinks/externalLink80.xml"/><Relationship Id="rId111" Type="http://schemas.openxmlformats.org/officeDocument/2006/relationships/externalLink" Target="externalLinks/externalLink103.xml"/><Relationship Id="rId132" Type="http://schemas.openxmlformats.org/officeDocument/2006/relationships/styles" Target="styles.xml"/><Relationship Id="rId15" Type="http://schemas.openxmlformats.org/officeDocument/2006/relationships/externalLink" Target="externalLinks/externalLink7.xml"/><Relationship Id="rId36" Type="http://schemas.openxmlformats.org/officeDocument/2006/relationships/externalLink" Target="externalLinks/externalLink28.xml"/><Relationship Id="rId57" Type="http://schemas.openxmlformats.org/officeDocument/2006/relationships/externalLink" Target="externalLinks/externalLink49.xml"/><Relationship Id="rId106" Type="http://schemas.openxmlformats.org/officeDocument/2006/relationships/externalLink" Target="externalLinks/externalLink98.xml"/><Relationship Id="rId127" Type="http://schemas.microsoft.com/office/2007/relationships/slicerCache" Target="slicerCaches/slicerCache13.xml"/><Relationship Id="rId10" Type="http://schemas.openxmlformats.org/officeDocument/2006/relationships/externalLink" Target="externalLinks/externalLink2.xml"/><Relationship Id="rId31" Type="http://schemas.openxmlformats.org/officeDocument/2006/relationships/externalLink" Target="externalLinks/externalLink23.xml"/><Relationship Id="rId52" Type="http://schemas.openxmlformats.org/officeDocument/2006/relationships/externalLink" Target="externalLinks/externalLink44.xml"/><Relationship Id="rId73" Type="http://schemas.openxmlformats.org/officeDocument/2006/relationships/externalLink" Target="externalLinks/externalLink65.xml"/><Relationship Id="rId78" Type="http://schemas.openxmlformats.org/officeDocument/2006/relationships/externalLink" Target="externalLinks/externalLink70.xml"/><Relationship Id="rId94" Type="http://schemas.openxmlformats.org/officeDocument/2006/relationships/externalLink" Target="externalLinks/externalLink86.xml"/><Relationship Id="rId99" Type="http://schemas.openxmlformats.org/officeDocument/2006/relationships/externalLink" Target="externalLinks/externalLink91.xml"/><Relationship Id="rId101" Type="http://schemas.openxmlformats.org/officeDocument/2006/relationships/externalLink" Target="externalLinks/externalLink93.xml"/><Relationship Id="rId122" Type="http://schemas.microsoft.com/office/2007/relationships/slicerCache" Target="slicerCaches/slicerCache8.xml"/><Relationship Id="rId4" Type="http://schemas.openxmlformats.org/officeDocument/2006/relationships/worksheet" Target="worksheets/sheet4.xml"/><Relationship Id="rId9" Type="http://schemas.openxmlformats.org/officeDocument/2006/relationships/externalLink" Target="externalLinks/externalLink1.xml"/><Relationship Id="rId26" Type="http://schemas.openxmlformats.org/officeDocument/2006/relationships/externalLink" Target="externalLinks/externalLink18.xml"/><Relationship Id="rId47" Type="http://schemas.openxmlformats.org/officeDocument/2006/relationships/externalLink" Target="externalLinks/externalLink39.xml"/><Relationship Id="rId68" Type="http://schemas.openxmlformats.org/officeDocument/2006/relationships/externalLink" Target="externalLinks/externalLink60.xml"/><Relationship Id="rId89" Type="http://schemas.openxmlformats.org/officeDocument/2006/relationships/externalLink" Target="externalLinks/externalLink81.xml"/><Relationship Id="rId112" Type="http://schemas.openxmlformats.org/officeDocument/2006/relationships/externalLink" Target="externalLinks/externalLink104.xml"/><Relationship Id="rId133"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absolute">
    <xdr:from>
      <xdr:col>2</xdr:col>
      <xdr:colOff>76200</xdr:colOff>
      <xdr:row>0</xdr:row>
      <xdr:rowOff>0</xdr:rowOff>
    </xdr:from>
    <xdr:to>
      <xdr:col>2</xdr:col>
      <xdr:colOff>1323975</xdr:colOff>
      <xdr:row>3</xdr:row>
      <xdr:rowOff>266700</xdr:rowOff>
    </xdr:to>
    <mc:AlternateContent xmlns:mc="http://schemas.openxmlformats.org/markup-compatibility/2006">
      <mc:Choice xmlns:sle15="http://schemas.microsoft.com/office/drawing/2012/slicer" Requires="sle15">
        <xdr:graphicFrame macro="">
          <xdr:nvGraphicFramePr>
            <xdr:cNvPr id="3" name="PSR Updated?">
              <a:extLst>
                <a:ext uri="{FF2B5EF4-FFF2-40B4-BE49-F238E27FC236}">
                  <a16:creationId xmlns:a16="http://schemas.microsoft.com/office/drawing/2014/main" id="{66146BF7-62E0-A729-3E85-327F4F995DEA}"/>
                </a:ext>
                <a:ext uri="{147F2762-F138-4A5C-976F-8EAC2B608ADB}">
                  <a16:predDERef xmlns:a16="http://schemas.microsoft.com/office/drawing/2014/main" pred="{A939F9FF-5083-5A91-A0D3-AAF5DB961A39}"/>
                </a:ext>
              </a:extLst>
            </xdr:cNvPr>
            <xdr:cNvGraphicFramePr/>
          </xdr:nvGraphicFramePr>
          <xdr:xfrm>
            <a:off x="0" y="0"/>
            <a:ext cx="0" cy="0"/>
          </xdr:xfrm>
          <a:graphic>
            <a:graphicData uri="http://schemas.microsoft.com/office/drawing/2010/slicer">
              <sle:slicer xmlns:sle="http://schemas.microsoft.com/office/drawing/2010/slicer" name="PSR Updated?"/>
            </a:graphicData>
          </a:graphic>
        </xdr:graphicFrame>
      </mc:Choice>
      <mc:Fallback>
        <xdr:sp macro="" textlink="">
          <xdr:nvSpPr>
            <xdr:cNvPr id="0" name=""/>
            <xdr:cNvSpPr>
              <a:spLocks noTextEdit="1"/>
            </xdr:cNvSpPr>
          </xdr:nvSpPr>
          <xdr:spPr>
            <a:xfrm>
              <a:off x="1362075" y="0"/>
              <a:ext cx="1247775" cy="752475"/>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3</xdr:col>
      <xdr:colOff>50163</xdr:colOff>
      <xdr:row>0</xdr:row>
      <xdr:rowOff>0</xdr:rowOff>
    </xdr:from>
    <xdr:to>
      <xdr:col>6</xdr:col>
      <xdr:colOff>663787</xdr:colOff>
      <xdr:row>4</xdr:row>
      <xdr:rowOff>94614</xdr:rowOff>
    </xdr:to>
    <mc:AlternateContent xmlns:mc="http://schemas.openxmlformats.org/markup-compatibility/2006">
      <mc:Choice xmlns:sle15="http://schemas.microsoft.com/office/drawing/2012/slicer" Requires="sle15">
        <xdr:graphicFrame macro="">
          <xdr:nvGraphicFramePr>
            <xdr:cNvPr id="24" name="Stage 2">
              <a:extLst>
                <a:ext uri="{FF2B5EF4-FFF2-40B4-BE49-F238E27FC236}">
                  <a16:creationId xmlns:a16="http://schemas.microsoft.com/office/drawing/2014/main" id="{3A0DDFEA-BFFB-1754-8A18-467D0B988338}"/>
                </a:ext>
              </a:extLst>
            </xdr:cNvPr>
            <xdr:cNvGraphicFramePr/>
          </xdr:nvGraphicFramePr>
          <xdr:xfrm>
            <a:off x="0" y="0"/>
            <a:ext cx="0" cy="0"/>
          </xdr:xfrm>
          <a:graphic>
            <a:graphicData uri="http://schemas.microsoft.com/office/drawing/2010/slicer">
              <sle:slicer xmlns:sle="http://schemas.microsoft.com/office/drawing/2010/slicer" name="Stage 2"/>
            </a:graphicData>
          </a:graphic>
        </xdr:graphicFrame>
      </mc:Choice>
      <mc:Fallback>
        <xdr:sp macro="" textlink="">
          <xdr:nvSpPr>
            <xdr:cNvPr id="0" name=""/>
            <xdr:cNvSpPr>
              <a:spLocks noTextEdit="1"/>
            </xdr:cNvSpPr>
          </xdr:nvSpPr>
          <xdr:spPr>
            <a:xfrm>
              <a:off x="2707638" y="0"/>
              <a:ext cx="4118824" cy="866139"/>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7</xdr:col>
      <xdr:colOff>65406</xdr:colOff>
      <xdr:row>0</xdr:row>
      <xdr:rowOff>47835</xdr:rowOff>
    </xdr:from>
    <xdr:to>
      <xdr:col>8</xdr:col>
      <xdr:colOff>712258</xdr:colOff>
      <xdr:row>6</xdr:row>
      <xdr:rowOff>8466</xdr:rowOff>
    </xdr:to>
    <mc:AlternateContent xmlns:mc="http://schemas.openxmlformats.org/markup-compatibility/2006" xmlns:sle15="http://schemas.microsoft.com/office/drawing/2012/slicer">
      <mc:Choice Requires="sle15">
        <xdr:graphicFrame macro="">
          <xdr:nvGraphicFramePr>
            <xdr:cNvPr id="14" name="Overall Assessment">
              <a:extLst>
                <a:ext uri="{FF2B5EF4-FFF2-40B4-BE49-F238E27FC236}">
                  <a16:creationId xmlns:a16="http://schemas.microsoft.com/office/drawing/2014/main" id="{92AD9A3A-CA38-2F12-2DA3-63F02E615D0D}"/>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Overall Assessment"/>
            </a:graphicData>
          </a:graphic>
        </xdr:graphicFrame>
      </mc:Choice>
      <mc:Fallback xmlns="">
        <xdr:sp macro="" textlink="">
          <xdr:nvSpPr>
            <xdr:cNvPr id="0" name=""/>
            <xdr:cNvSpPr>
              <a:spLocks noTextEdit="1"/>
            </xdr:cNvSpPr>
          </xdr:nvSpPr>
          <xdr:spPr>
            <a:xfrm>
              <a:off x="6294756" y="47835"/>
              <a:ext cx="1408852" cy="970281"/>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0</xdr:col>
      <xdr:colOff>66676</xdr:colOff>
      <xdr:row>0</xdr:row>
      <xdr:rowOff>57150</xdr:rowOff>
    </xdr:from>
    <xdr:to>
      <xdr:col>1</xdr:col>
      <xdr:colOff>508000</xdr:colOff>
      <xdr:row>5</xdr:row>
      <xdr:rowOff>169333</xdr:rowOff>
    </xdr:to>
    <xdr:sp macro="" textlink="">
      <xdr:nvSpPr>
        <xdr:cNvPr id="3" name="Rectangle 2">
          <a:extLst>
            <a:ext uri="{FF2B5EF4-FFF2-40B4-BE49-F238E27FC236}">
              <a16:creationId xmlns:a16="http://schemas.microsoft.com/office/drawing/2014/main" id="{E271459B-3E72-C0F4-D923-1C2DCBCEBC80}"/>
            </a:ext>
          </a:extLst>
        </xdr:cNvPr>
        <xdr:cNvSpPr/>
      </xdr:nvSpPr>
      <xdr:spPr>
        <a:xfrm>
          <a:off x="66676" y="57150"/>
          <a:ext cx="1774824" cy="905933"/>
        </a:xfrm>
        <a:prstGeom prst="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lang="en-AU" sz="1100"/>
            <a:t>All</a:t>
          </a:r>
          <a:r>
            <a:rPr lang="en-AU" sz="1100" baseline="0"/>
            <a:t> updates to commentary should be made in Planview, and the data re-exported</a:t>
          </a:r>
          <a:endParaRPr lang="en-AU" sz="1100"/>
        </a:p>
      </xdr:txBody>
    </xdr:sp>
    <xdr:clientData/>
  </xdr:twoCellAnchor>
  <xdr:twoCellAnchor editAs="absolute">
    <xdr:from>
      <xdr:col>0</xdr:col>
      <xdr:colOff>0</xdr:colOff>
      <xdr:row>6</xdr:row>
      <xdr:rowOff>6561</xdr:rowOff>
    </xdr:from>
    <xdr:to>
      <xdr:col>1</xdr:col>
      <xdr:colOff>495300</xdr:colOff>
      <xdr:row>744</xdr:row>
      <xdr:rowOff>44568</xdr:rowOff>
    </xdr:to>
    <mc:AlternateContent xmlns:mc="http://schemas.openxmlformats.org/markup-compatibility/2006" xmlns:sle15="http://schemas.microsoft.com/office/drawing/2012/slicer">
      <mc:Choice Requires="sle15">
        <xdr:graphicFrame macro="">
          <xdr:nvGraphicFramePr>
            <xdr:cNvPr id="4" name="Work Name">
              <a:extLst>
                <a:ext uri="{FF2B5EF4-FFF2-40B4-BE49-F238E27FC236}">
                  <a16:creationId xmlns:a16="http://schemas.microsoft.com/office/drawing/2014/main" id="{BA14D939-6168-0839-6EBF-0EE579138D09}"/>
                </a:ext>
              </a:extLst>
            </xdr:cNvPr>
            <xdr:cNvGraphicFramePr/>
          </xdr:nvGraphicFramePr>
          <xdr:xfrm>
            <a:off x="0" y="0"/>
            <a:ext cx="0" cy="0"/>
          </xdr:xfrm>
          <a:graphic>
            <a:graphicData uri="http://schemas.microsoft.com/office/drawing/2010/slicer">
              <sle:slicer xmlns:sle="http://schemas.microsoft.com/office/drawing/2010/slicer" name="Work Name"/>
            </a:graphicData>
          </a:graphic>
        </xdr:graphicFrame>
      </mc:Choice>
      <mc:Fallback xmlns="">
        <xdr:sp macro="" textlink="">
          <xdr:nvSpPr>
            <xdr:cNvPr id="0" name=""/>
            <xdr:cNvSpPr>
              <a:spLocks noTextEdit="1"/>
            </xdr:cNvSpPr>
          </xdr:nvSpPr>
          <xdr:spPr>
            <a:xfrm>
              <a:off x="0" y="1000124"/>
              <a:ext cx="1828800" cy="4824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xdr:col>
      <xdr:colOff>10583</xdr:colOff>
      <xdr:row>0</xdr:row>
      <xdr:rowOff>47625</xdr:rowOff>
    </xdr:from>
    <xdr:to>
      <xdr:col>7</xdr:col>
      <xdr:colOff>9525</xdr:colOff>
      <xdr:row>6</xdr:row>
      <xdr:rowOff>17992</xdr:rowOff>
    </xdr:to>
    <mc:AlternateContent xmlns:mc="http://schemas.openxmlformats.org/markup-compatibility/2006" xmlns:sle15="http://schemas.microsoft.com/office/drawing/2012/slicer">
      <mc:Choice Requires="sle15">
        <xdr:graphicFrame macro="">
          <xdr:nvGraphicFramePr>
            <xdr:cNvPr id="2" name="Stage 3">
              <a:extLst>
                <a:ext uri="{FF2B5EF4-FFF2-40B4-BE49-F238E27FC236}">
                  <a16:creationId xmlns:a16="http://schemas.microsoft.com/office/drawing/2014/main" id="{B1A15657-14F2-B903-4134-B77438FFE8AF}"/>
                </a:ext>
              </a:extLst>
            </xdr:cNvPr>
            <xdr:cNvGraphicFramePr/>
          </xdr:nvGraphicFramePr>
          <xdr:xfrm>
            <a:off x="0" y="0"/>
            <a:ext cx="0" cy="0"/>
          </xdr:xfrm>
          <a:graphic>
            <a:graphicData uri="http://schemas.microsoft.com/office/drawing/2010/slicer">
              <sle:slicer xmlns:sle="http://schemas.microsoft.com/office/drawing/2010/slicer" name="Stage 3"/>
            </a:graphicData>
          </a:graphic>
        </xdr:graphicFrame>
      </mc:Choice>
      <mc:Fallback xmlns="">
        <xdr:sp macro="" textlink="">
          <xdr:nvSpPr>
            <xdr:cNvPr id="0" name=""/>
            <xdr:cNvSpPr>
              <a:spLocks noTextEdit="1"/>
            </xdr:cNvSpPr>
          </xdr:nvSpPr>
          <xdr:spPr>
            <a:xfrm>
              <a:off x="1956012" y="45720"/>
              <a:ext cx="2481157" cy="978324"/>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3</xdr:col>
      <xdr:colOff>59690</xdr:colOff>
      <xdr:row>0</xdr:row>
      <xdr:rowOff>0</xdr:rowOff>
    </xdr:from>
    <xdr:to>
      <xdr:col>4</xdr:col>
      <xdr:colOff>285570</xdr:colOff>
      <xdr:row>7</xdr:row>
      <xdr:rowOff>59070</xdr:rowOff>
    </xdr:to>
    <mc:AlternateContent xmlns:mc="http://schemas.openxmlformats.org/markup-compatibility/2006" xmlns:sle15="http://schemas.microsoft.com/office/drawing/2012/slicer">
      <mc:Choice Requires="sle15">
        <xdr:graphicFrame macro="">
          <xdr:nvGraphicFramePr>
            <xdr:cNvPr id="2" name="Work Status">
              <a:extLst>
                <a:ext uri="{FF2B5EF4-FFF2-40B4-BE49-F238E27FC236}">
                  <a16:creationId xmlns:a16="http://schemas.microsoft.com/office/drawing/2014/main" id="{46195321-2F6C-F149-62AB-0A6AF7FFA80B}"/>
                </a:ext>
              </a:extLst>
            </xdr:cNvPr>
            <xdr:cNvGraphicFramePr/>
          </xdr:nvGraphicFramePr>
          <xdr:xfrm>
            <a:off x="0" y="0"/>
            <a:ext cx="0" cy="0"/>
          </xdr:xfrm>
          <a:graphic>
            <a:graphicData uri="http://schemas.microsoft.com/office/drawing/2010/slicer">
              <sle:slicer xmlns:sle="http://schemas.microsoft.com/office/drawing/2010/slicer" name="Work Status"/>
            </a:graphicData>
          </a:graphic>
        </xdr:graphicFrame>
      </mc:Choice>
      <mc:Fallback xmlns="">
        <xdr:sp macro="" textlink="">
          <xdr:nvSpPr>
            <xdr:cNvPr id="0" name=""/>
            <xdr:cNvSpPr>
              <a:spLocks noTextEdit="1"/>
            </xdr:cNvSpPr>
          </xdr:nvSpPr>
          <xdr:spPr>
            <a:xfrm>
              <a:off x="3476625" y="0"/>
              <a:ext cx="1440000" cy="1404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4</xdr:col>
      <xdr:colOff>360045</xdr:colOff>
      <xdr:row>0</xdr:row>
      <xdr:rowOff>0</xdr:rowOff>
    </xdr:from>
    <xdr:to>
      <xdr:col>6</xdr:col>
      <xdr:colOff>78402</xdr:colOff>
      <xdr:row>7</xdr:row>
      <xdr:rowOff>59070</xdr:rowOff>
    </xdr:to>
    <mc:AlternateContent xmlns:mc="http://schemas.openxmlformats.org/markup-compatibility/2006" xmlns:sle15="http://schemas.microsoft.com/office/drawing/2012/slicer">
      <mc:Choice Requires="sle15">
        <xdr:graphicFrame macro="">
          <xdr:nvGraphicFramePr>
            <xdr:cNvPr id="3" name="Stage 1">
              <a:extLst>
                <a:ext uri="{FF2B5EF4-FFF2-40B4-BE49-F238E27FC236}">
                  <a16:creationId xmlns:a16="http://schemas.microsoft.com/office/drawing/2014/main" id="{EF055CEB-1E41-0B24-EBBB-2EB48A2A627C}"/>
                </a:ext>
              </a:extLst>
            </xdr:cNvPr>
            <xdr:cNvGraphicFramePr/>
          </xdr:nvGraphicFramePr>
          <xdr:xfrm>
            <a:off x="0" y="0"/>
            <a:ext cx="0" cy="0"/>
          </xdr:xfrm>
          <a:graphic>
            <a:graphicData uri="http://schemas.microsoft.com/office/drawing/2010/slicer">
              <sle:slicer xmlns:sle="http://schemas.microsoft.com/office/drawing/2010/slicer" name="Stage 1"/>
            </a:graphicData>
          </a:graphic>
        </xdr:graphicFrame>
      </mc:Choice>
      <mc:Fallback xmlns="">
        <xdr:sp macro="" textlink="">
          <xdr:nvSpPr>
            <xdr:cNvPr id="0" name=""/>
            <xdr:cNvSpPr>
              <a:spLocks noTextEdit="1"/>
            </xdr:cNvSpPr>
          </xdr:nvSpPr>
          <xdr:spPr>
            <a:xfrm>
              <a:off x="4972050" y="0"/>
              <a:ext cx="1440000" cy="1404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180340</xdr:colOff>
      <xdr:row>0</xdr:row>
      <xdr:rowOff>0</xdr:rowOff>
    </xdr:from>
    <xdr:to>
      <xdr:col>5</xdr:col>
      <xdr:colOff>485140</xdr:colOff>
      <xdr:row>5</xdr:row>
      <xdr:rowOff>85090</xdr:rowOff>
    </xdr:to>
    <mc:AlternateContent xmlns:mc="http://schemas.openxmlformats.org/markup-compatibility/2006" xmlns:sle15="http://schemas.microsoft.com/office/drawing/2012/slicer">
      <mc:Choice Requires="sle15">
        <xdr:graphicFrame macro="">
          <xdr:nvGraphicFramePr>
            <xdr:cNvPr id="2" name="FY">
              <a:extLst>
                <a:ext uri="{FF2B5EF4-FFF2-40B4-BE49-F238E27FC236}">
                  <a16:creationId xmlns:a16="http://schemas.microsoft.com/office/drawing/2014/main" id="{E68DB3E2-7FB4-460D-9577-90D5EB2A8079}"/>
                </a:ext>
              </a:extLst>
            </xdr:cNvPr>
            <xdr:cNvGraphicFramePr/>
          </xdr:nvGraphicFramePr>
          <xdr:xfrm>
            <a:off x="0" y="0"/>
            <a:ext cx="0" cy="0"/>
          </xdr:xfrm>
          <a:graphic>
            <a:graphicData uri="http://schemas.microsoft.com/office/drawing/2010/slicer">
              <sle:slicer xmlns:sle="http://schemas.microsoft.com/office/drawing/2010/slicer" name="FY"/>
            </a:graphicData>
          </a:graphic>
        </xdr:graphicFrame>
      </mc:Choice>
      <mc:Fallback xmlns="">
        <xdr:sp macro="" textlink="">
          <xdr:nvSpPr>
            <xdr:cNvPr id="0" name=""/>
            <xdr:cNvSpPr>
              <a:spLocks noTextEdit="1"/>
            </xdr:cNvSpPr>
          </xdr:nvSpPr>
          <xdr:spPr>
            <a:xfrm>
              <a:off x="1905000" y="0"/>
              <a:ext cx="1828800" cy="85725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7</xdr:col>
      <xdr:colOff>38100</xdr:colOff>
      <xdr:row>0</xdr:row>
      <xdr:rowOff>0</xdr:rowOff>
    </xdr:from>
    <xdr:to>
      <xdr:col>8</xdr:col>
      <xdr:colOff>555345</xdr:colOff>
      <xdr:row>3</xdr:row>
      <xdr:rowOff>67137</xdr:rowOff>
    </xdr:to>
    <mc:AlternateContent xmlns:mc="http://schemas.openxmlformats.org/markup-compatibility/2006" xmlns:sle15="http://schemas.microsoft.com/office/drawing/2012/slicer">
      <mc:Choice Requires="sle15">
        <xdr:graphicFrame macro="">
          <xdr:nvGraphicFramePr>
            <xdr:cNvPr id="5" name="Overdue">
              <a:extLst>
                <a:ext uri="{FF2B5EF4-FFF2-40B4-BE49-F238E27FC236}">
                  <a16:creationId xmlns:a16="http://schemas.microsoft.com/office/drawing/2014/main" id="{CF3542B9-24E2-4664-9822-BFE335BD6124}"/>
                </a:ext>
              </a:extLst>
            </xdr:cNvPr>
            <xdr:cNvGraphicFramePr/>
          </xdr:nvGraphicFramePr>
          <xdr:xfrm>
            <a:off x="0" y="0"/>
            <a:ext cx="0" cy="0"/>
          </xdr:xfrm>
          <a:graphic>
            <a:graphicData uri="http://schemas.microsoft.com/office/drawing/2010/slicer">
              <sle:slicer xmlns:sle="http://schemas.microsoft.com/office/drawing/2010/slicer" name="Overdue"/>
            </a:graphicData>
          </a:graphic>
        </xdr:graphicFrame>
      </mc:Choice>
      <mc:Fallback xmlns="">
        <xdr:sp macro="" textlink="">
          <xdr:nvSpPr>
            <xdr:cNvPr id="0" name=""/>
            <xdr:cNvSpPr>
              <a:spLocks noTextEdit="1"/>
            </xdr:cNvSpPr>
          </xdr:nvSpPr>
          <xdr:spPr>
            <a:xfrm>
              <a:off x="6934200" y="0"/>
              <a:ext cx="1224000" cy="54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599440</xdr:colOff>
      <xdr:row>0</xdr:row>
      <xdr:rowOff>0</xdr:rowOff>
    </xdr:from>
    <xdr:to>
      <xdr:col>10</xdr:col>
      <xdr:colOff>409067</xdr:colOff>
      <xdr:row>3</xdr:row>
      <xdr:rowOff>67137</xdr:rowOff>
    </xdr:to>
    <mc:AlternateContent xmlns:mc="http://schemas.openxmlformats.org/markup-compatibility/2006" xmlns:sle15="http://schemas.microsoft.com/office/drawing/2012/slicer">
      <mc:Choice Requires="sle15">
        <xdr:graphicFrame macro="">
          <xdr:nvGraphicFramePr>
            <xdr:cNvPr id="6" name="Delayed">
              <a:extLst>
                <a:ext uri="{FF2B5EF4-FFF2-40B4-BE49-F238E27FC236}">
                  <a16:creationId xmlns:a16="http://schemas.microsoft.com/office/drawing/2014/main" id="{B9E552C0-D2E0-49C8-9B6A-1A31A582C434}"/>
                </a:ext>
              </a:extLst>
            </xdr:cNvPr>
            <xdr:cNvGraphicFramePr/>
          </xdr:nvGraphicFramePr>
          <xdr:xfrm>
            <a:off x="0" y="0"/>
            <a:ext cx="0" cy="0"/>
          </xdr:xfrm>
          <a:graphic>
            <a:graphicData uri="http://schemas.microsoft.com/office/drawing/2010/slicer">
              <sle:slicer xmlns:sle="http://schemas.microsoft.com/office/drawing/2010/slicer" name="Delayed"/>
            </a:graphicData>
          </a:graphic>
        </xdr:graphicFrame>
      </mc:Choice>
      <mc:Fallback xmlns="">
        <xdr:sp macro="" textlink="">
          <xdr:nvSpPr>
            <xdr:cNvPr id="0" name=""/>
            <xdr:cNvSpPr>
              <a:spLocks noTextEdit="1"/>
            </xdr:cNvSpPr>
          </xdr:nvSpPr>
          <xdr:spPr>
            <a:xfrm>
              <a:off x="8191500" y="0"/>
              <a:ext cx="1188000" cy="54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10</xdr:col>
      <xdr:colOff>402982</xdr:colOff>
      <xdr:row>0</xdr:row>
      <xdr:rowOff>0</xdr:rowOff>
    </xdr:from>
    <xdr:to>
      <xdr:col>13</xdr:col>
      <xdr:colOff>142618</xdr:colOff>
      <xdr:row>3</xdr:row>
      <xdr:rowOff>67137</xdr:rowOff>
    </xdr:to>
    <mc:AlternateContent xmlns:mc="http://schemas.openxmlformats.org/markup-compatibility/2006" xmlns:sle15="http://schemas.microsoft.com/office/drawing/2012/slicer">
      <mc:Choice Requires="sle15">
        <xdr:graphicFrame macro="">
          <xdr:nvGraphicFramePr>
            <xdr:cNvPr id="7" name="Delayed past FY24">
              <a:extLst>
                <a:ext uri="{FF2B5EF4-FFF2-40B4-BE49-F238E27FC236}">
                  <a16:creationId xmlns:a16="http://schemas.microsoft.com/office/drawing/2014/main" id="{F23D8D87-D6A5-49D2-BEE7-62DAF4011283}"/>
                </a:ext>
              </a:extLst>
            </xdr:cNvPr>
            <xdr:cNvGraphicFramePr/>
          </xdr:nvGraphicFramePr>
          <xdr:xfrm>
            <a:off x="0" y="0"/>
            <a:ext cx="0" cy="0"/>
          </xdr:xfrm>
          <a:graphic>
            <a:graphicData uri="http://schemas.microsoft.com/office/drawing/2010/slicer">
              <sle:slicer xmlns:sle="http://schemas.microsoft.com/office/drawing/2010/slicer" name="Delayed past FY24"/>
            </a:graphicData>
          </a:graphic>
        </xdr:graphicFrame>
      </mc:Choice>
      <mc:Fallback xmlns="">
        <xdr:sp macro="" textlink="">
          <xdr:nvSpPr>
            <xdr:cNvPr id="0" name=""/>
            <xdr:cNvSpPr>
              <a:spLocks noTextEdit="1"/>
            </xdr:cNvSpPr>
          </xdr:nvSpPr>
          <xdr:spPr>
            <a:xfrm>
              <a:off x="9408975" y="0"/>
              <a:ext cx="1800000" cy="54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5</xdr:col>
      <xdr:colOff>479213</xdr:colOff>
      <xdr:row>0</xdr:row>
      <xdr:rowOff>0</xdr:rowOff>
    </xdr:from>
    <xdr:to>
      <xdr:col>6</xdr:col>
      <xdr:colOff>2168525</xdr:colOff>
      <xdr:row>5</xdr:row>
      <xdr:rowOff>79368</xdr:rowOff>
    </xdr:to>
    <mc:AlternateContent xmlns:mc="http://schemas.openxmlformats.org/markup-compatibility/2006" xmlns:sle15="http://schemas.microsoft.com/office/drawing/2012/slicer">
      <mc:Choice Requires="sle15">
        <xdr:graphicFrame macro="">
          <xdr:nvGraphicFramePr>
            <xdr:cNvPr id="9" name="Stage">
              <a:extLst>
                <a:ext uri="{FF2B5EF4-FFF2-40B4-BE49-F238E27FC236}">
                  <a16:creationId xmlns:a16="http://schemas.microsoft.com/office/drawing/2014/main" id="{97F895C7-23AF-BA6B-3B05-3D72B1576A1D}"/>
                </a:ext>
              </a:extLst>
            </xdr:cNvPr>
            <xdr:cNvGraphicFramePr/>
          </xdr:nvGraphicFramePr>
          <xdr:xfrm>
            <a:off x="0" y="0"/>
            <a:ext cx="0" cy="0"/>
          </xdr:xfrm>
          <a:graphic>
            <a:graphicData uri="http://schemas.microsoft.com/office/drawing/2010/slicer">
              <sle:slicer xmlns:sle="http://schemas.microsoft.com/office/drawing/2010/slicer" name="Stage"/>
            </a:graphicData>
          </a:graphic>
        </xdr:graphicFrame>
      </mc:Choice>
      <mc:Fallback xmlns="">
        <xdr:sp macro="" textlink="">
          <xdr:nvSpPr>
            <xdr:cNvPr id="0" name=""/>
            <xdr:cNvSpPr>
              <a:spLocks noTextEdit="1"/>
            </xdr:cNvSpPr>
          </xdr:nvSpPr>
          <xdr:spPr>
            <a:xfrm>
              <a:off x="3823546" y="0"/>
              <a:ext cx="2931584" cy="90762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5</xdr:col>
      <xdr:colOff>169545</xdr:colOff>
      <xdr:row>0</xdr:row>
      <xdr:rowOff>0</xdr:rowOff>
    </xdr:from>
    <xdr:to>
      <xdr:col>6</xdr:col>
      <xdr:colOff>382140</xdr:colOff>
      <xdr:row>3</xdr:row>
      <xdr:rowOff>58035</xdr:rowOff>
    </xdr:to>
    <mc:AlternateContent xmlns:mc="http://schemas.openxmlformats.org/markup-compatibility/2006" xmlns:sle15="http://schemas.microsoft.com/office/drawing/2012/slicer">
      <mc:Choice Requires="sle15">
        <xdr:graphicFrame macro="">
          <xdr:nvGraphicFramePr>
            <xdr:cNvPr id="2" name="Overdue 2">
              <a:extLst>
                <a:ext uri="{FF2B5EF4-FFF2-40B4-BE49-F238E27FC236}">
                  <a16:creationId xmlns:a16="http://schemas.microsoft.com/office/drawing/2014/main" id="{D51BD905-B13D-A61F-39A2-4A9E1E396F3D}"/>
                </a:ext>
              </a:extLst>
            </xdr:cNvPr>
            <xdr:cNvGraphicFramePr/>
          </xdr:nvGraphicFramePr>
          <xdr:xfrm>
            <a:off x="0" y="0"/>
            <a:ext cx="0" cy="0"/>
          </xdr:xfrm>
          <a:graphic>
            <a:graphicData uri="http://schemas.microsoft.com/office/drawing/2010/slicer">
              <sle:slicer xmlns:sle="http://schemas.microsoft.com/office/drawing/2010/slicer" name="Overdue 2"/>
            </a:graphicData>
          </a:graphic>
        </xdr:graphicFrame>
      </mc:Choice>
      <mc:Fallback xmlns="">
        <xdr:sp macro="" textlink="">
          <xdr:nvSpPr>
            <xdr:cNvPr id="0" name=""/>
            <xdr:cNvSpPr>
              <a:spLocks noTextEdit="1"/>
            </xdr:cNvSpPr>
          </xdr:nvSpPr>
          <xdr:spPr>
            <a:xfrm>
              <a:off x="5553075" y="0"/>
              <a:ext cx="1557525" cy="541905"/>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492125</xdr:colOff>
      <xdr:row>0</xdr:row>
      <xdr:rowOff>0</xdr:rowOff>
    </xdr:from>
    <xdr:to>
      <xdr:col>6</xdr:col>
      <xdr:colOff>2054730</xdr:colOff>
      <xdr:row>3</xdr:row>
      <xdr:rowOff>58035</xdr:rowOff>
    </xdr:to>
    <mc:AlternateContent xmlns:mc="http://schemas.openxmlformats.org/markup-compatibility/2006" xmlns:sle15="http://schemas.microsoft.com/office/drawing/2012/slicer">
      <mc:Choice Requires="sle15">
        <xdr:graphicFrame macro="">
          <xdr:nvGraphicFramePr>
            <xdr:cNvPr id="3" name="No Mitigation">
              <a:extLst>
                <a:ext uri="{FF2B5EF4-FFF2-40B4-BE49-F238E27FC236}">
                  <a16:creationId xmlns:a16="http://schemas.microsoft.com/office/drawing/2014/main" id="{E8AA7BD9-D0C7-222E-9180-CA8B387D63F3}"/>
                </a:ext>
              </a:extLst>
            </xdr:cNvPr>
            <xdr:cNvGraphicFramePr/>
          </xdr:nvGraphicFramePr>
          <xdr:xfrm>
            <a:off x="0" y="0"/>
            <a:ext cx="0" cy="0"/>
          </xdr:xfrm>
          <a:graphic>
            <a:graphicData uri="http://schemas.microsoft.com/office/drawing/2010/slicer">
              <sle:slicer xmlns:sle="http://schemas.microsoft.com/office/drawing/2010/slicer" name="No Mitigation"/>
            </a:graphicData>
          </a:graphic>
        </xdr:graphicFrame>
      </mc:Choice>
      <mc:Fallback xmlns="">
        <xdr:sp macro="" textlink="">
          <xdr:nvSpPr>
            <xdr:cNvPr id="0" name=""/>
            <xdr:cNvSpPr>
              <a:spLocks noTextEdit="1"/>
            </xdr:cNvSpPr>
          </xdr:nvSpPr>
          <xdr:spPr>
            <a:xfrm>
              <a:off x="7220585" y="0"/>
              <a:ext cx="1562605" cy="541905"/>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absolute">
    <xdr:from>
      <xdr:col>5</xdr:col>
      <xdr:colOff>34925</xdr:colOff>
      <xdr:row>0</xdr:row>
      <xdr:rowOff>55880</xdr:rowOff>
    </xdr:from>
    <xdr:to>
      <xdr:col>7</xdr:col>
      <xdr:colOff>66395</xdr:colOff>
      <xdr:row>3</xdr:row>
      <xdr:rowOff>130425</xdr:rowOff>
    </xdr:to>
    <mc:AlternateContent xmlns:mc="http://schemas.openxmlformats.org/markup-compatibility/2006" xmlns:sle15="http://schemas.microsoft.com/office/drawing/2012/slicer">
      <mc:Choice Requires="sle15">
        <xdr:graphicFrame macro="">
          <xdr:nvGraphicFramePr>
            <xdr:cNvPr id="2" name="Overdue 1">
              <a:extLst>
                <a:ext uri="{FF2B5EF4-FFF2-40B4-BE49-F238E27FC236}">
                  <a16:creationId xmlns:a16="http://schemas.microsoft.com/office/drawing/2014/main" id="{58F9A384-C47A-E43C-CD54-E16CB44DF205}"/>
                </a:ext>
              </a:extLst>
            </xdr:cNvPr>
            <xdr:cNvGraphicFramePr/>
          </xdr:nvGraphicFramePr>
          <xdr:xfrm>
            <a:off x="0" y="0"/>
            <a:ext cx="0" cy="0"/>
          </xdr:xfrm>
          <a:graphic>
            <a:graphicData uri="http://schemas.microsoft.com/office/drawing/2010/slicer">
              <sle:slicer xmlns:sle="http://schemas.microsoft.com/office/drawing/2010/slicer" name="Overdue 1"/>
            </a:graphicData>
          </a:graphic>
        </xdr:graphicFrame>
      </mc:Choice>
      <mc:Fallback xmlns="">
        <xdr:sp macro="" textlink="">
          <xdr:nvSpPr>
            <xdr:cNvPr id="0" name=""/>
            <xdr:cNvSpPr>
              <a:spLocks noTextEdit="1"/>
            </xdr:cNvSpPr>
          </xdr:nvSpPr>
          <xdr:spPr>
            <a:xfrm>
              <a:off x="7162800" y="57150"/>
              <a:ext cx="1224000" cy="54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EMP/JULYS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ALM\ALCO\Misc\Balance%20Sheet%20Structure.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RANDISR3\ACCOUNTING\DATA\EXCEL\VAR\BDVR010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TEMP\Claims%20GOS%202001-0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rbsfinm_finm_sy$\Documents%20and%20Settings\SD81726\Local%20Settings\Temp\Data\CitiFinancial\Financial%20Control\CFI%20monthly%20review%20package\FINCON_PUBLIC\Rpt2001\Mpr\Apr\Mpr-040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ALM\ALCO\Misc\Balance%20Sheet%20Structure.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TEMP\JULYS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TEMP/Claims%20GOS%202001-0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W:\Budi\interest%20model\PTBC%20Interest%20IE%20Analysis%20-%20April'07zzz.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SYDNAP01\cfshomes\TEMP\Claims%20GOS%202001-02.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SYDNAP01\cfshomes\TEMP\JULYS1.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NAUNSW002\CahillCa\TEMP\JULYS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NAUNSW002\CahillCa\TEMP\Claims%20GOS%202001-02.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NAUNSW001\TEMP\Claims%20GOS%202001-02.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NAUNSW001\TEMP\JULYS1.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NAUNSW001\gt_GTCY_SectionData\07-08\Aug07\TEMP\Claims%20GOS%202001-02.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PLAN/FEB99/DUMMLINK.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NAUNSW001\07-08\Aug07\TEMP\JULYS1.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O:\JULYS1.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H:\TEMP\JULYS1.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H:\TEMP\Claims%20GOS%202001-02.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O:\Claims%20GOS%202001-02.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bosser000438\finance_ds\PLAN\FEB99\DUMMLINK.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HAY_MEL01\CLIENTS\WINDOWS\DESKTOP\MYBRIE~1\FORJE96.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http://myteamspace.cba/Performance%20Reporting/2014%20Planning/Forecasting/Monthly%20Forecasting/August/Uploads/Uploaded%20files/Uploaded%201.14pm%20130812%20Offset%20upload%20check%20file.xlsm"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naunsw001\finsvcs_esfin_data_sy$\ES%20Centre%20Shared\FY16%20Q3%20Forecast\Submissions\Q3%20ES%20RAW%20Template%20(09%20Dec).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naunsw001\finsvcs_esfin_data_sy$\ES%20Centre%20Shared\Bankable%20Plan\BP%20Exco%20reporting\Copy%20of%20ExCo%20Scrum%20Board%20-%20Run%20170821%201500.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NAUNSW001\GT_GTCY_sectiondata\2.1%20WIP%20Portfolio%20Mngt%20&amp;%20Finance\2.1.2%20Finance\2.1.2.06%20Forecast\ES%20Centre%20Finance%20Forecasting%20&amp;%20Planning\30.%20Forecast%20Q4%20-%20FY17\Consolidation\Q4%20Consol%20201707014%201100.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Users/LYNNET~1/AppData/Local/Temp/notes67A731/Initiative%20on%20a%20page%20custom%20report.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G:\Users\jpearce2\Desktop\ST%20IT%20Finance\Forecast\FY17-18%20Forecast%20(working).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Users/JAMESL~1/AppData/Local/Temp/notes17A462/20131211.%20A3%20template.%20vF.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NAUNSW001\GT_GTCY_sectiondata\2.1%20WIP%20Portfolio%20Mngt%20&amp;%20Finance\2.1.2%20Finance\2.1.2.06%20Forecast\ES%20Centre%20Finance%20Forecasting%20&amp;%20Planning\31.%20Plan%20Ops%20-%20FY18\FY%20Prod%20Allocations\Prod%20Allocations%20170706%201000.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http://myteamspace.cba/sites/es2/strategy/SCCS%20Project%20Documents/ES_Performance%20Tracking/ES%20Performance%20Updates/ES%20Productivity%20Portfolio%20Templates/1501_ES%20Prod%20Template/1501_Productivity%20Master%20Current%20v4.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http://myteamspace.cba/sites/es2/strategy/SCCS%20Project%20Documents/Productivity%20Transformation%20Perf/ES%20Productivity%20Portfolio/Productivity%20Portfolio%20Updates/201506/Group%20ES%20May%20Final.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flsy02\G_CSL_SY$\ERG\Ecodata\Exrates\Currencies\Economic\Asia%20(CBA).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NAUNSW001\GT_GTCY_sectiondata\DOCUME~1\n143334\LOCALS~1\Temp\L.Notes5.Data\US.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NAUNSW001\GT_GTCY_sectiondata\DOCUME~1\n143334\LOCALS~1\Temp\L.Notes5.Data\Canada.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flsy02\G_CSL_SY$\ERG\Ecodata\Exrates\Currencies\Economic\Asia\Asia%20Economics.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flsy02\G_CSL_SY$\ERG\Ecodata\Exrates\Currencies\Foreign%20Exchange\Models\AUD-NZD%20Exchange%20Rate%20Models.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flsy02\G_CSL_SY$\ERG\Ecodata\Exrates\Currencies\Economic\G3%20Global%20Comparisons.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NAUNSW001\GT_GTCY_sectiondata\DOCUME~1\n143334\LOCALS~1\Temp\L.Notes5.Data\Australia%20Directory\trade.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H:\FY2019\Apr-19\GIT%20Apr19%20dashboard%20based%20on%20BW%20data%20v2%20%20with%203%20extracts%20-%20v1%20(2).xlsx"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G:\BUDGETING%20AND%20REPORTING\REPORTING\Board%20Reports%20RailCorp%20Post%201%20Jan%2004\2016-17\AP09\Headcount\SYDT_Headcount%20Summary%20Mar-17%20Total_V1.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NAUNSW001\GT_GTCY_sectiondata\2.1%20WIP%20Portfolio%20Mngt%20&amp;%20Finance\2.1.2%20Finance\2.1.2.05%20Business%20Plan\FY18%20Business%20Plan\FY18%20Business%20Plan%20Financial%20Summary%20data.xlsx"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NAUNSW001\GT_GTCY_sectiondata\2.1%20WIP%20Portfolio%20Mngt%20&amp;%20Finance\2.1.2%20Finance\2.1.2.06%20Forecast\ES%20Centre%20Finance%20Forecasting%20&amp;%20Planning\01.%20Forecast%20-%20MONTHLY\FY17%20Monthly\01.%20Jul-16\SWOT\SWOT_ADJ%20WKG%20FILE.xlsx"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naunsw001\finsvcs_esfin_data_sy$\ES%20Centre%20Shared\FY17%20Q3%20Forecast\Templates\ES\Q3%20FY17%20A&amp;A.xlsx"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Users/Satveer%20Bhatia/Documents/DoNotBackup/L4%20Gantt%20report%20-%2020140807_1750%20-%20Copy.xlsm"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L:\Users\jagdalej\AppData\Local\Microsoft\Windows\Temporary%20Internet%20Files\Content.Outlook\2HV0YUZ3\170928%20FY18%20Budget%20-%20v3.1%20(incl%20CPI).xlsx"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G:\BUDGETING%20AND%20REPORTING\REPORTING\Board%20Reports%20RailCorp%20Post%201%20Jan%2004\2016-17\AP06\Headcount\SYDT_Headcount%20Summary%20Dec_16%20Total_V2.xlsx"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NAUNSW001\GT_GTCY_sectiondata\2.1%20WIP%20Portfolio%20Mngt%20&amp;%20Finance\2.1.2%20Finance\2.1.2.11%20Decision%20Support\5.%20Platforms\ES%20Transformation\SPP\Template\Transformation%20SPP%20Templates%20071016Friday.xlsx"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https://transportcloud.sharepoint.com/EPMO%20Reporting/01.%20Month%20End/2017-18/08%20Feb%2018/05.%20Reports/00%20Dashboard%20-%20IT%20Cons%20Report%20-%20Feb-18.xlsx"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I:\PLANNING\RBS%20IT%20Finance\FY2016\ES%20Reporting\RAW%20ES%20Business%20Partnering\07.%20January\RAWES%20Finance%20FLASH%20(Jan-16).xlsm"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TEMP/PA_template_HY01.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NAUNSW001\GT_GTCY_sectiondata\2.1%20WIP%20Portfolio%20Mngt%20&amp;%20Finance\2.1.2%20Finance\2.1.2.03%20Reporting\P&amp;Ls\FY15-16\12.Jun\WD6%20TEMPLATE\0%20Consol.xlsx"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G:\HQ%20WORKGRPS\HR\HRIS%20CRP\Assignment\Assignment%201%20-%20FTE\REPORTING%20PERIOD-%202013\REPORTING%20PERIOD-%20APRIL%202013\TfNSW%20&amp;%20DoT\Reports\Data%20-%20Staff%20Numbers%20-%20TfNSW%20-%20Apr%202013.xlsx"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G:\HQ%20WORKGRPS\HR\HRIS%20CRP\Assignment\Assignment%201%20-%20FTE\REPORTING%20PERIOD-%202013\REPORTING%20PERIOD-%20APRIL%202013\TfNSW%20&amp;%20DoT\Reports\SAP%20Extracts\HRIS-%20Pay%20Details%20All%20Merged%20-%20As%20at%20010513.XLSX"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http://myteamspace.cba/sites/es2/strategy/SCCS%20Project%20Documents/Productivity%20Transformation%20Perf/ES%20Productivity%20Portfolio/Standard%20Operating%20Procedures/ES%20Prod%20Template_FY16.xlsx"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http://myteamspace.cba/sites/es2/strategy/SCCS%20Project%20Documents/ES_Performance%20Tracking/ES%20Performance%20Updates/ES%20Productivity/EGM%20Prod%20Lead%20Inputs/201503_Sep/Sep14%20-%20FY15%20-%20IBB%20ES%20-%20Productivity%20Tracker.xlsm" TargetMode="External"/></Relationships>
</file>

<file path=xl/externalLinks/_rels/externalLink59.xml.rels><?xml version="1.0" encoding="UTF-8" standalone="yes"?>
<Relationships xmlns="http://schemas.openxmlformats.org/package/2006/relationships"><Relationship Id="rId1" Type="http://schemas.microsoft.com/office/2006/relationships/xlExternalLinkPath/xlPathMissing" Target="RestructureCost_b"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http://intranet.sydneytrains.nsw.gov.au/STRATEGY%20&amp;%20PROJECTS/SAP%20ERP/Cost%20Centre%20Structure/Cost%20Centre%20Progress%20Files/July%202016/CostCentre%20Hierarchy_July%202016xlsx.xlsx"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D:\2.1%20WIP%20Portfolio%20Mngt%20&amp;%20Finance\2.1.2%20Finance\2.1.2.03%20Reporting\P&amp;Ls\FY14-15\12.%20Jun\WD5%20Monster%20File%20-%20Jun15.xlsx"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naunsw002\Performance%20Reptg%20Group\Group%20Finance%20Report\2014_2015\06%20December\Monthly%20Results\1H15%20ExCo%20Summary%20Slides.xlsx"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naunsw047\usr_hme_02_sy$\oliviejo\data\ES%20Finance\BoIT\BU%20rec%2002062016.xlsx"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NAUNSW001\GT_GTCY_sectiondata\2.1%20WIP%20Portfolio%20Mngt%20&amp;%20Finance\2.1.2%20Finance\2.1.2.06%20Forecast\ES%20Centre%20Finance%20Forecasting%20&amp;%20Planning\34.%20Forecast%20Q4%20-%20FY18\Templates\Q4%20Consol.xlsx"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naunsw001\finsvcs_esfin_data_sy$\ES%20Centre%20Shared\FY18%20Q4%20Forecast\Q4%20FY18%20DWP.xlsx"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https://transportcloud.sharepoint.com/Profile/Profile001/bdennett/Desktop/ST%20IT%20Reporting%20(Working)_Apr-19_WIP.xlsx"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NAUNSW001\GT_GTCY_sectiondata\2.1%20WIP%20Portfolio%20Mngt%20&amp;%20Finance\2.1.2%20Finance\2.1.2.06%20Forecast\ES%20Centre%20Finance%20Forecasting%20&amp;%20Planning\21.%20Forecast%20Q3%20-%20FY15\Q3%20Template\Q3%20Forecast%20RBS%20Template.xlsx"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G:\BUDGETING%20AND%20REPORTING\REPORTING\Board%20Reports%20RailCorp%20Post%201%20Jan%2004\2014-15\AP01\Headcount\Weekending%2026%20July.xlsx"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G:\Users\jpearce2\Desktop\ST%20IT%20Reporting\Reporting\Jan-18\FY17-18%20Budget%20File%20(Working).xlsx"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naunsw001\finsvcs_esfin_data_sy$\ES%20Centre%20Shared\FY16%20Q3%20Forecast\Templates\Q3%20BU%20RBS%20Template.xlsx"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D:\ANALYSIS\REPTG\GMR\1999_2000\January\grp__bs%20sept99.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http://intranet.sydneytrains.nsw.gov.au/Users/mviegas/AppData/Local/Microsoft/Windows/Temporary%20Internet%20Files/Content.Outlook/NYDB6U6K/CostCentre_FY16%20(2).xlsx"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I:\2.1%20WIP%20Portfolio%20Mngt%20&amp;%20Finance\2.1.2%20Finance\2.1.2.24%20FY17%20Productivity\FY18%20Prep\FY18%20Bankable%20Plan%20reporting%2015-June%20view%20WIP.xlsx"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L:\Users\SoEla\Documents\2017-05%20Reconciliation%20BPC%20vs%20GRSS_GD13\Elaine6%20Reconciliation%20BPC%20Vs%20GR55_GD13.xlsx"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https://transportcloud-my.sharepoint.com/Users/paula/AppData/Local/Microsoft/Windows/INetCache/Content.Outlook/Z3MENH4G/Daily%20Tracker%20-%20Apr%202021%20-%20MASTERFILE.xlsb"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Users/fenninda/Desktop/FY19%20Re-forecast%20template.xlsx"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NAUNSW001\GT_GTCY_sectiondata\2.1%20WIP%20Portfolio%20Mngt%20&amp;%20Finance\2.1.2%20Finance\2.1.2.11%20Decision%20Support\5.%20Platforms\ES%20Transformation\Mapping%20Table\Platform%20Mapping%20Table%20Oct16.xlsx"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G:\Documents%20and%20Settings\bk104112\Desktop\Reports%20for%20November%202013\DG%20Reporting%20Folder\Transport%20SAP\Master_Data_File_20131130.xlsx"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NAUNSW001\RBSFINM_FINM_SY$\RBS%20Finance%20Planning%20&amp;%20Forecasting\2013\Plan%20Operationalisation\2.%20Revenue\Check%20Files\Average%20Balances.xlsx" TargetMode="External"/></Relationships>
</file>

<file path=xl/externalLinks/_rels/externalLink80.xml.rels><?xml version="1.0" encoding="UTF-8" standalone="yes"?>
<Relationships xmlns="http://schemas.openxmlformats.org/package/2006/relationships"><Relationship Id="rId2" Type="http://schemas.openxmlformats.org/officeDocument/2006/relationships/externalLinkPath" Target="https://transportcloud.sharepoint.com/sites/ITSustainabilityProjectMgtandDiscovery-ITASTeam/Shared%20Documents/ITAS%20Team/FY24-25%20Prioritisation%20and%20Planning/FY25%20Resource%20Requirements%20Test.xlsx" TargetMode="External"/><Relationship Id="rId1" Type="http://schemas.openxmlformats.org/officeDocument/2006/relationships/externalLinkPath" Target="https://transportcloud.sharepoint.com/sites/ITSustainabilityProjectMgtandDiscovery-ITASTeam/Shared%20Documents/ITAS%20Team/FY24-25%20Prioritisation%20and%20Planning/FY25%20Resource%20Requirements%20Test.xlsx"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G:\Documents%20and%20Settings\bk104112\Desktop\Reports%20for%20November%202013\DG%20Reporting%20Folder\Transport%20SAP\Staff_Master_Working_File_20131130.xlsx"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G:\Documents%20and%20Settings\bk104112\Desktop\Reports%20for%20October%202013\DG%20Reporting%20Folder\Transport_SAP_Master_Data_October_2013.xlsx"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NAUNSW001\GT_GTCY_sectiondata\2.1%20WIP%20Portfolio%20Mngt%20&amp;%20Finance\2.1.2%20Finance\2.1.2.06%20Forecast\ES%20Centre%20Finance%20Forecasting%20&amp;%20Planning\01.%20Forecast%20-%20MONTHLY\FY17%20Monthly\02.%20Aug-16\Template%20Setup.xlsx"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naunsw001\finsvcs_esfin_data_sy$\ES%20Centre%20Shared\FY17%20Q2%20(SPP)%20Forecast\Submissions\CONSOL%20V\Q2%20FY17%20A&amp;A.xlsx"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FSMET022\HOME\PC_NW\rfarmer\TempLocalXLClient\TRANSPORT\LABOUR_RESOURCE\eEXCEL\PLR030%20BASE%20SALARY%20BREAKDOWN%20ANALYSIS.xlsm"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Users/sooriakb/AppData/Local/Microsoft/Windows/INetCache/Content.Outlook/29KYWE6A/SIS006%20FTE%20ADJUSTMENTS.xlsm"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https://transportcloud-my.sharepoint.com/personal/lily_chung_transport_nsw_gov_au/Documents/Microsoft%20Teams%20Chat%20Files/Corporate%20Services%20P8%20PTA%20Template%202023.xlsx"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G:\REPORTING\Cost%20Centre%20Hierarchies\2015-16%20Cost%20Centre%20Hierarchy\Change%20Request\April%202016\Maria%20Viegas\20160414%20CostCentre_FY16%20NSW%20Trains%20Output%20Costs%20CCs.xlsx"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http://myteamspace.cba/sites/es2/strategy/SCCS%20Project%20Documents/Productivity%20Transformation%20Perf/ES%20Productivity%20Portfolio/Productivity%20Portfolio%20Updates/201603/ESLT%20data/RAW.xlsx"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Naunsw001\finsvcs_esfin_data_sy$\2.1.2%20Finance\2.1.2.06%20Forecast\ES%20Centre%20Finance%20Forecasting%20&amp;%20Planning\24.%20Forecast%20Q2%20-%20FY16\Final%20Presentation\PB_CON_MASTER_Aug%2015_VFINAL.xlsm"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https://transportcloud.sharepoint.com/sites/ITPortfolioFinancialSpecialistsDiscussionBorad/Shared%20Documents/General/GS%20IT%20CAPEX%20Folder/Project%20Performance%20Metrics%20(WIP)%20FY23.xlsx"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https://transportcloud.sharepoint.com/personal/belleye_dennett_transport_nsw_gov_au/Documents/Sharefolder%20-%20PMO%20Financials/Reporting/FY21-22/05.%20Nov-21/Project%20Performance%20Metrics%20-%20Nov-21%20Month-end.xlsx"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G:\TSS\OI&amp;R\HR%20Reports\03_Reports\2015\01%20-%20MONTHLY\12_Dec\01_EQUIP\02_Master%20Files\Validation%20files\Forecasted%20Leave%20-%20Working%20File.xlsx"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NAUNSW002\CahillCa\Documents%20and%20Settings\kellawbe\Local%20Settings\Temporary%20Internet%20Files\Content.Outlook\O06OORMP\Bankwest%20Flash%20Report%20Feb09.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Naunsw001\rbsfinm_finm_sy$\Documents%20and%20Settings\SD81726\Local%20Settings\Temp\Data\CitiFinancial\Financial%20Control\CFI%20monthly%20review%20package\FINCON_PUBLIC\Rpt2001\Mpr\Apr\Mpr-0401.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http://myteamspace.cba/rbsfinm_finm_sy$/Documents%20and%20Settings/SD81726/Local%20Settings/Temp/Data/CitiFinancial/Financial%20Control/CFI%20monthly%20review%20package/FINCON_PUBLIC/Rpt2001/Mpr/Apr/Mpr-0401.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N:\Investment%20Development\200%20Internal%20Transactions\230%20Projects\2014%20Projects\Prioritisation\4.%20Portfolio%20Model\FY16%20Prioritisation%20-%20Investment%20Spend%20Model%20v23.xlsx"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G:\Users\rfloresca\AppData\Local\Microsoft\Windows\Temporary%20Internet%20Files\Content.Outlook\5BYR7TX5\Period%207%20CostCentre_FY16%20(2).xlsx"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NAUNSW002\CahillCa\DOCUME~1\bb15027\LOCALS~1\Temp\notes99EE1A\~6957510.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NAUNSW002\CahillCa\TEMP\PA_template1.xls" TargetMode="External"/></Relationships>
</file>

<file path=xl/externalLinks/_rels/externalLink101.xml.rels><?xml version="1.0" encoding="UTF-8" standalone="yes"?>
<Relationships xmlns="http://schemas.openxmlformats.org/package/2006/relationships"><Relationship Id="rId2" Type="http://schemas.openxmlformats.org/officeDocument/2006/relationships/externalLinkPath" Target="https://transportcloud.sharepoint.com/sites/SydneyTrainsICTPMO/Shared%20Documents/General/Business%20Operations/Financial%20Management/FY25/FY24-25%20CJI3%20all%20projects_Sept24.xlsx" TargetMode="External"/><Relationship Id="rId1" Type="http://schemas.openxmlformats.org/officeDocument/2006/relationships/externalLinkPath" Target="https://transportcloud.sharepoint.com/sites/SydneyTrainsICTPMO/Shared%20Documents/General/Business%20Operations/Financial%20Management/FY25/FY24-25%20CJI3%20all%20projects_Sept24.xlsx"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G:\TM1\000tm1\02_Dimensions\01_RC_Dim\RC2004\RC04AllHier.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G:\BUDGETING%20AND%20REPORTING\REPORTING\Board%20Reports%20RailCorp%20Post%201%20Jan%2004\2016-17\AP07\Headcount\FIC%20Paper\Working\Contractors%20List%20Jan'17%20-%20FBPs.xlsx"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G:\Users\jpearce2\Desktop\ST%20IT%20Reporting\Budget\FY18-19%20Budget\Establishment\IT%20establishment_Feb-18.xlsx"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G:\HQ%20WORKGRPS\HR\HRIS%20CRP\REPORTING\Assignment%201%20-%20FTE\REPORTING%20PERIOD-%202013\REPORTING%20PERIOD%20-%20JULY%202013\TfNSW%20&amp;%20Dot\Model%20for%20Reporting%20Period\TFNSW%20ERP-%20JULY%202013%20REPORTING%20MODEL%20V4.0.xlsx"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D:\PLANNING\09_10\Budget%20Upload\PL%20Budget%20Upload%20-%201st%20Round\BudFct%20Entry%20ESSD%20Consolidation%20-%20Upload.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B"/>
      <sheetName val="C"/>
      <sheetName val="D"/>
      <sheetName val="E"/>
      <sheetName val="F"/>
      <sheetName val="G"/>
      <sheetName val="H"/>
      <sheetName val="Monthly Data"/>
      <sheetName val="6. By Team v3"/>
      <sheetName val="WM Total"/>
      <sheetName val="Summary"/>
      <sheetName val="FTE Budget data"/>
      <sheetName val="2010-2012 Annual"/>
      <sheetName val="BOA"/>
      <sheetName val="Consolidated P&amp;L"/>
      <sheetName val="Consolidated Bal Sheet"/>
      <sheetName val="Revenue"/>
      <sheetName val="Datasheet"/>
      <sheetName val="PPR"/>
      <sheetName val="OGL_Mov"/>
      <sheetName val="BANK STATEMENTS"/>
      <sheetName val="Deposit with CBA SG"/>
      <sheetName val="Pivots"/>
      <sheetName val="Raw_Data_Essbase_Inv"/>
      <sheetName val="Raw_Data_Essbase_LO"/>
      <sheetName val="Lists"/>
      <sheetName val=""/>
      <sheetName val="Cash Component Inputs"/>
      <sheetName val="Position Mapping"/>
      <sheetName val="Categories"/>
      <sheetName val="Dropdown"/>
      <sheetName val="FUA Waterfall"/>
      <sheetName val="List "/>
      <sheetName val="Data"/>
      <sheetName val="STRETCH &amp; OTHER DATA"/>
      <sheetName val="Date Input"/>
      <sheetName val="Procedure"/>
      <sheetName val="Dropdown Box"/>
      <sheetName val="Assumptions"/>
      <sheetName val="Dept.012198 Actuals"/>
      <sheetName val="Sheet2"/>
      <sheetName val="PROJECT DATA"/>
      <sheetName val="Drop Downs"/>
      <sheetName val="FX Regional PBT"/>
      <sheetName val="Rates Regional PBT"/>
      <sheetName val="FI Regional PBT"/>
      <sheetName val="Commodities Regional PBT"/>
      <sheetName val="Regional PBT"/>
      <sheetName val="Adjusted Reg Page (Jun14)"/>
      <sheetName val="Supporting Values"/>
      <sheetName val="Data Validations"/>
      <sheetName val="lookup"/>
      <sheetName val="Control"/>
      <sheetName val="FY16CR"/>
      <sheetName val="Ref"/>
      <sheetName val="CFSGAM Ex Prop"/>
      <sheetName val="Spotfire AUM Asset Class "/>
      <sheetName val="Project Advisory"/>
      <sheetName val="International"/>
      <sheetName val="CCF"/>
      <sheetName val="Info"/>
      <sheetName val="Drop Down Menu Options"/>
      <sheetName val="ConsolWorkings"/>
      <sheetName val="AMP &amp; PPT"/>
      <sheetName val="Field List"/>
      <sheetName val="Date list"/>
      <sheetName val="Options"/>
      <sheetName val="Drop down"/>
      <sheetName val="New Data"/>
      <sheetName val="h8cm03hr_2733263"/>
      <sheetName val="DO NOT DELETE (dropdowns)"/>
      <sheetName val="PTBC Balance Graphs"/>
      <sheetName val="Mapping"/>
      <sheetName val="NPL"/>
      <sheetName val="Staff Breakdown"/>
      <sheetName val="(B) Settings"/>
      <sheetName val="PPR - CES, GOS, ICSM (3)"/>
      <sheetName val="JULYS1"/>
      <sheetName val="Lookup Table"/>
      <sheetName val="List"/>
      <sheetName val="Sheet1"/>
      <sheetName val="Control Page"/>
      <sheetName val="Map"/>
      <sheetName val="FCST"/>
      <sheetName val="Drop Down List"/>
      <sheetName val="(DO NOT DELETE) Drop down"/>
      <sheetName val="Drop-Downs"/>
      <sheetName val="parameters"/>
      <sheetName val="Resource List"/>
      <sheetName val="Dept Mapping"/>
      <sheetName val="Attributes"/>
      <sheetName val="Expense Waterfall CTS"/>
      <sheetName val="Time &amp; Materials"/>
      <sheetName val="Drop down menus"/>
      <sheetName val="PPMCCardedRates"/>
      <sheetName val="GA"/>
      <sheetName val="Platforms &amp; Portfolio Mapping"/>
      <sheetName val="Legends"/>
      <sheetName val="Misc"/>
      <sheetName val="Index"/>
      <sheetName val="DPG Services in Scope"/>
      <sheetName val="China"/>
      <sheetName val="Project Page"/>
      <sheetName val="(DO NOT DELETE) Drop down ( (3"/>
      <sheetName val="Report Mapping"/>
      <sheetName val="Settings"/>
      <sheetName val="Date"/>
      <sheetName val="Actual _FUA Analysis"/>
      <sheetName val="Dates"/>
      <sheetName val="Act vs Plan Analysis"/>
      <sheetName val="Line 1 Risk - Client Ops"/>
      <sheetName val="FY14CR"/>
      <sheetName val="PPMC Users"/>
      <sheetName val="HighLevelEssbase_Feb-14"/>
      <sheetName val="Summary - Murray"/>
      <sheetName val="Resources IBM15103"/>
      <sheetName val="Resource Profile"/>
      <sheetName val="Resources - Business Case"/>
      <sheetName val="Other Expenses"/>
      <sheetName val="Invoices &amp; POs"/>
      <sheetName val="Journals"/>
      <sheetName val="InfoPeople invoices"/>
      <sheetName val="Markets IT Invoices"/>
      <sheetName val="PPMC - Summary Jan 16"/>
      <sheetName val="PPMC - Jan 16 Detail"/>
      <sheetName val="PPMC - Dec 15 Summary"/>
      <sheetName val="PPMC - Dec Detail"/>
      <sheetName val="PPMC - Nov 15 Summary"/>
      <sheetName val="PPMC - Nov 15 Detail"/>
      <sheetName val="PPMC - Oct 15 Summary"/>
      <sheetName val="PPMC - Oct 15 Detail"/>
      <sheetName val="GL - Sept WD3"/>
      <sheetName val="PPMC Accrual Sept 15"/>
      <sheetName val="PPMC Summary - Sep 15"/>
      <sheetName val="PPMC Detail - Sep 15"/>
      <sheetName val="GL - July WD2"/>
      <sheetName val="PPMC Summary - Jul 15"/>
      <sheetName val="PPMC Detail - Jul 15"/>
      <sheetName val="PPMC Summary - May 15"/>
      <sheetName val="PPMC Detail - May 15"/>
      <sheetName val="PPMC - Mar, Apr, May "/>
      <sheetName val="GL June - WD3"/>
      <sheetName val="PPMC - June Summary"/>
      <sheetName val="PPMC - June"/>
      <sheetName val="Calypso Journal Summary"/>
      <sheetName val="Budget outline"/>
      <sheetName val="GL Reconciliation"/>
      <sheetName val="SQL_Queries"/>
      <sheetName val="FY16 Carded Rate"/>
      <sheetName val="Chart"/>
      <sheetName val="PL Current Mth"/>
      <sheetName val="PM Current Month"/>
      <sheetName val="PM Last Year"/>
      <sheetName val="Ess"/>
      <sheetName val="Avg Loan Size"/>
      <sheetName val="Alt &amp; Add MS"/>
      <sheetName val="No. OO Apps excl Refin &amp; A&amp;A"/>
      <sheetName val="Salary 2004"/>
      <sheetName val="Salary 2005 &amp; 2006"/>
      <sheetName val="Overtime"/>
      <sheetName val="P&amp;L Comparision"/>
      <sheetName val="Page 6 - Expenses"/>
      <sheetName val="working"/>
      <sheetName val="xlsMaintenance"/>
      <sheetName val="TD Future Maturity"/>
      <sheetName val="Monthly_Data"/>
      <sheetName val="6__By_Team_v3"/>
      <sheetName val="WM_Total"/>
      <sheetName val="FTE_Budget_data"/>
      <sheetName val="2010-2012_Annual"/>
      <sheetName val="Consolidated_P&amp;L"/>
      <sheetName val="Consolidated_Bal_Sheet"/>
      <sheetName val="BANK_STATEMENTS"/>
      <sheetName val="Deposit_with_CBA_SG"/>
      <sheetName val="Cash_Component_Inputs"/>
      <sheetName val="Position_Mapping"/>
      <sheetName val="FUA_Waterfall"/>
      <sheetName val="List_"/>
      <sheetName val="STRETCH_&amp;_OTHER_DATA"/>
      <sheetName val="Date_Input"/>
      <sheetName val="Dropdown_Box"/>
      <sheetName val="Dept_012198_Actuals"/>
      <sheetName val="PROJECT_DATA"/>
      <sheetName val="Drop_Downs"/>
      <sheetName val="FX_Regional_PBT"/>
      <sheetName val="Rates_Regional_PBT"/>
      <sheetName val="FI_Regional_PBT"/>
      <sheetName val="Commodities_Regional_PBT"/>
      <sheetName val="Regional_PBT"/>
      <sheetName val="Adjusted_Reg_Page_(Jun14)"/>
      <sheetName val="Supporting_Values"/>
      <sheetName val="Data_Validations"/>
      <sheetName val="CFSGAM_Ex_Prop"/>
      <sheetName val="Spotfire_AUM_Asset_Class_"/>
      <sheetName val="Project_Advisory"/>
      <sheetName val="Drop_Down_Menu_Options"/>
      <sheetName val="AMP_&amp;_PPT"/>
      <sheetName val="Date_list"/>
      <sheetName val="Field_List"/>
      <sheetName val="Drop_down"/>
      <sheetName val="New_Data"/>
      <sheetName val="DO_NOT_DELETE_(dropdowns)"/>
      <sheetName val="PTBC_Balance_Graphs"/>
      <sheetName val="Staff_Breakdown"/>
      <sheetName val="(B)_Settings"/>
      <sheetName val="PPR_-_CES,_GOS,_ICSM_(3)"/>
      <sheetName val="Lookup_Table"/>
      <sheetName val="Control_Page"/>
      <sheetName val="(DO_NOT_DELETE)_Drop_down"/>
      <sheetName val="Drop_Down_List"/>
      <sheetName val="Resource_List"/>
      <sheetName val="Dept_Mapping"/>
      <sheetName val="Expense_Waterfall_CTS"/>
      <sheetName val="Time_&amp;_Materials"/>
      <sheetName val="Drop_down_menus"/>
      <sheetName val="Platforms_&amp;_Portfolio_Mapping"/>
      <sheetName val="DPG_Services_in_Scope"/>
      <sheetName val="Project_Page"/>
      <sheetName val="(DO_NOT_DELETE)_Drop_down_(_(3"/>
      <sheetName val="Report_Mapping"/>
      <sheetName val="Actual__FUA_Analysis"/>
      <sheetName val="Act_vs_Plan_Analysis"/>
      <sheetName val="SOP"/>
      <sheetName val="Summary MS"/>
      <sheetName val="HL by BU"/>
      <sheetName val="BF HF Adj vs Non adj"/>
      <sheetName val="Trend for Cy"/>
      <sheetName val="TM1 Restatment"/>
      <sheetName val="Market Share"/>
      <sheetName val="Credit Cards"/>
      <sheetName val="Product Grouping"/>
      <sheetName val="AnL"/>
      <sheetName val="Funding From Business"/>
      <sheetName val="FIC Summary"/>
      <sheetName val="Other Funding ASB"/>
      <sheetName val="TA Pivot"/>
      <sheetName val="TA Raw"/>
      <sheetName val="System Plan"/>
      <sheetName val="Term Balance"/>
      <sheetName val="Masterlist"/>
      <sheetName val="CONSOL"/>
      <sheetName val="Drop-down Selection"/>
      <sheetName val="Dropdow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sheetData sheetId="99"/>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sheetData sheetId="113"/>
      <sheetData sheetId="114"/>
      <sheetData sheetId="115"/>
      <sheetData sheetId="116"/>
      <sheetData sheetId="117"/>
      <sheetData sheetId="118"/>
      <sheetData sheetId="119"/>
      <sheetData sheetId="120"/>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refreshError="1"/>
      <sheetData sheetId="240" refreshError="1"/>
      <sheetData sheetId="241" refreshError="1"/>
      <sheetData sheetId="242" refreshError="1"/>
      <sheetData sheetId="24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 Component Inputs"/>
      <sheetName val="Current Mth"/>
      <sheetName val="Forward Input"/>
      <sheetName val="Gap Input"/>
      <sheetName val="Gap Calc"/>
      <sheetName val="ALCO Output"/>
      <sheetName val="old twin towers"/>
      <sheetName val="Master_BS_Template"/>
      <sheetName val="Intro page"/>
      <sheetName val="Balance Sheet Structure"/>
      <sheetName val="Data"/>
      <sheetName val="Repayments"/>
      <sheetName val="Alco - data"/>
      <sheetName val="S6 Data"/>
      <sheetName val="Section 2"/>
      <sheetName val="Q3"/>
      <sheetName val="Share &amp; Balances - L5"/>
      <sheetName val="Monthly Data"/>
      <sheetName val="Salary 2004"/>
      <sheetName val="Salary 2005 &amp; 2006"/>
      <sheetName val="Overtime"/>
      <sheetName val="F"/>
      <sheetName val="E"/>
      <sheetName val="Lists"/>
      <sheetName val=""/>
      <sheetName val="Desktop"/>
      <sheetName val="Assumptions"/>
      <sheetName val="Drop Downs"/>
      <sheetName val="Bubble - PACC "/>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Jan02"/>
      <sheetName val="Feb01"/>
      <sheetName val="mar01"/>
      <sheetName val="apr01"/>
      <sheetName val="may01"/>
      <sheetName val="jun01"/>
      <sheetName val="Jly01"/>
      <sheetName val="aug01"/>
      <sheetName val="sep01"/>
      <sheetName val="Oct 01"/>
      <sheetName val="Nov01"/>
      <sheetName val="Dec01"/>
      <sheetName val="N"/>
      <sheetName val="O"/>
      <sheetName val="Feb02"/>
      <sheetName val="mar02"/>
      <sheetName val="Lists"/>
      <sheetName val="A750 Admin"/>
      <sheetName val="Main"/>
      <sheetName val="LISTS_x"/>
      <sheetName val="ABM Actuals vs Budget"/>
      <sheetName val="Oct_01"/>
      <sheetName val="ABM_Actuals_vs_Budget"/>
      <sheetName val="F"/>
      <sheetName val="E"/>
      <sheetName val="Sheet1"/>
      <sheetName val="Admin_Area Lookup"/>
      <sheetName val="CATEGORY"/>
      <sheetName val="Oct_011"/>
      <sheetName val="New Business"/>
      <sheetName val="Summary Waterfall"/>
      <sheetName val="SQL_Lookup"/>
      <sheetName val="Escalation Matrix"/>
      <sheetName val="Dropdown"/>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nthly Data"/>
      <sheetName val="Graph"/>
      <sheetName val="GWP Investor "/>
      <sheetName val="F"/>
      <sheetName val="E"/>
      <sheetName val="Cash Component Inputs"/>
      <sheetName val="Claims GOS 2001-02"/>
      <sheetName val="PPR"/>
      <sheetName val="Categories"/>
      <sheetName val="Date"/>
      <sheetName val="Assumptions"/>
      <sheetName val="Lists"/>
      <sheetName val="Control Page"/>
      <sheetName val="Sheet2"/>
      <sheetName val="Accounts Info"/>
      <sheetName val="Contro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CB_WS"/>
      <sheetName val="OLD"/>
      <sheetName val="NEW"/>
      <sheetName val="B_S"/>
      <sheetName val="SUMMARY"/>
      <sheetName val="I&amp;D"/>
      <sheetName val="W_O"/>
      <sheetName val="RAA"/>
      <sheetName val="MF"/>
      <sheetName val="MF-IPD"/>
      <sheetName val="MF-upload"/>
      <sheetName val="PPR"/>
      <sheetName val="BUSNPROF"/>
      <sheetName val="GCMD"/>
      <sheetName val="GCMD-actual"/>
      <sheetName val="Mpr-0401"/>
      <sheetName val="xlsMaintenance"/>
      <sheetName val="Lists"/>
      <sheetName val="Share &amp; Balances - L5"/>
      <sheetName val="Monthly Data"/>
      <sheetName val="Bills by team"/>
      <sheetName val="Ess CPMG IUS BS"/>
      <sheetName val="Ess CPMG IUS Income"/>
      <sheetName val="Ess NIM by product"/>
      <sheetName val="Ess NIM by team"/>
      <sheetName val="OBI by team by acc essbase"/>
      <sheetName val="OBI by team by prod essbase"/>
      <sheetName val="Offshore BU IEA "/>
      <sheetName val="Offshore BU NII OBI"/>
      <sheetName val="PL by cat essbase"/>
      <sheetName val="A"/>
      <sheetName val="GWP_BLD"/>
      <sheetName val="NB_BLD"/>
      <sheetName val="COVER"/>
      <sheetName val="Assumptions"/>
      <sheetName val="variables"/>
      <sheetName val="CopyAcross"/>
      <sheetName val="Expense codes"/>
      <sheetName val="Sheet2"/>
      <sheetName val="Other prov"/>
      <sheetName val="Staff assumptio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 Component Inputs"/>
      <sheetName val="Current Mth"/>
      <sheetName val="Forward Input"/>
      <sheetName val="Gap Input"/>
      <sheetName val="Gap Calc"/>
      <sheetName val="ALCO Output"/>
      <sheetName val="old twin towers"/>
      <sheetName val="Master_BS_Template"/>
      <sheetName val="Intro page"/>
      <sheetName val="Balance Sheet Structure"/>
      <sheetName val="Data"/>
      <sheetName val="Repayments"/>
      <sheetName val="Alco - data"/>
      <sheetName val="S6 Data"/>
      <sheetName val="Section 2"/>
      <sheetName val="Q3"/>
      <sheetName val="Share &amp; Balances - L5"/>
      <sheetName val="Monthly Data"/>
      <sheetName val="Salary 2004"/>
      <sheetName val="Salary 2005 &amp; 2006"/>
      <sheetName val="Overtime"/>
      <sheetName val="F"/>
      <sheetName val="E"/>
      <sheetName val="Lists"/>
      <sheetName val=""/>
      <sheetName val="Desktop"/>
      <sheetName val="Assumptions"/>
      <sheetName val="Drop Downs"/>
      <sheetName val="Drop Downs &amp; Assumptions"/>
      <sheetName val="LOOKUP"/>
      <sheetName val="Bubble - PACC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B"/>
      <sheetName val="C"/>
      <sheetName val="D"/>
      <sheetName val="E"/>
      <sheetName val="F"/>
      <sheetName val="G"/>
      <sheetName val="H"/>
      <sheetName val="Monthly Data"/>
      <sheetName val="6. By Team v3"/>
      <sheetName val="WM Total"/>
      <sheetName val="Summary"/>
      <sheetName val="FTE Budget data"/>
      <sheetName val="2010-2012 Annual"/>
      <sheetName val="BOA"/>
      <sheetName val="Consolidated P&amp;L"/>
      <sheetName val="Consolidated Bal Sheet"/>
      <sheetName val="Revenue"/>
      <sheetName val="Datasheet"/>
      <sheetName val="PPR"/>
      <sheetName val="Raw_Data_Essbase_Inv"/>
      <sheetName val="Raw_Data_Essbase_LO"/>
      <sheetName val="OGL_Mov"/>
      <sheetName val="BANK STATEMENTS"/>
      <sheetName val="Deposit with CBA SG"/>
      <sheetName val="Pivots"/>
      <sheetName val="Lists"/>
      <sheetName val=""/>
      <sheetName val="Cash Component Inputs"/>
      <sheetName val="Position Mapping"/>
      <sheetName val="Categories"/>
      <sheetName val="Dropdown"/>
      <sheetName val="FUA Waterfall"/>
      <sheetName val="Data"/>
      <sheetName val="STRETCH &amp; OTHER DATA"/>
      <sheetName val="List "/>
      <sheetName val="Dropdown Box"/>
      <sheetName val="Date Input"/>
      <sheetName val="FX Regional PBT"/>
      <sheetName val="Rates Regional PBT"/>
      <sheetName val="FI Regional PBT"/>
      <sheetName val="Commodities Regional PBT"/>
      <sheetName val="Regional PBT"/>
      <sheetName val="Adjusted Reg Page (Jun14)"/>
      <sheetName val="Procedure"/>
      <sheetName val="Assumptions"/>
      <sheetName val="Dept.012198 Actuals"/>
      <sheetName val="Sheet2"/>
      <sheetName val="PROJECT DATA"/>
      <sheetName val="Drop Downs"/>
      <sheetName val="Supporting Values"/>
      <sheetName val="Data Validations"/>
      <sheetName val="lookup"/>
      <sheetName val="Control"/>
      <sheetName val="FY16CR"/>
      <sheetName val="Project Advisory"/>
      <sheetName val="International"/>
      <sheetName val="CCF"/>
      <sheetName val="CFSGAM Ex Prop"/>
      <sheetName val="Spotfire AUM Asset Class "/>
      <sheetName val="Ref"/>
      <sheetName val="Date list"/>
      <sheetName val="Drop Down"/>
      <sheetName val="Options"/>
      <sheetName val="New Data"/>
      <sheetName val="h8cm03hr_2733263"/>
      <sheetName val="Info"/>
      <sheetName val="Drop Down Menu Options"/>
      <sheetName val="ConsolWorkings"/>
      <sheetName val="Staff Breakdown"/>
      <sheetName val="AMP &amp; PPT"/>
      <sheetName val="Field List"/>
      <sheetName val="DO NOT DELETE (dropdowns)"/>
      <sheetName val="PTBC Balance Graphs"/>
      <sheetName val="Mapping"/>
      <sheetName val="NPL"/>
      <sheetName val="Lookup Table"/>
      <sheetName val="List"/>
      <sheetName val="(B) Settings"/>
      <sheetName val="(DO NOT DELETE) Drop down"/>
      <sheetName val="Resource List"/>
      <sheetName val="parameters"/>
      <sheetName val="Dept Mapping"/>
      <sheetName val="Drop-Downs"/>
      <sheetName val="Sheet1"/>
      <sheetName val="Time &amp; Materials"/>
      <sheetName val="JULYS1"/>
      <sheetName val="PPR - CES, GOS, ICSM (3)"/>
      <sheetName val="Control Page"/>
      <sheetName val="PPMCCardedRates"/>
      <sheetName val="Drop down menus"/>
      <sheetName val="Map"/>
      <sheetName val="FCST"/>
      <sheetName val="Drop Down List"/>
      <sheetName val="Platforms &amp; Portfolio Mapping"/>
      <sheetName val="Expense Waterfall CTS"/>
      <sheetName val="Attributes"/>
      <sheetName val="Legends"/>
      <sheetName val="Misc"/>
      <sheetName val="Index"/>
      <sheetName val="DPG Services in Scope"/>
      <sheetName val="China"/>
      <sheetName val="G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sheetData sheetId="99"/>
      <sheetData sheetId="100"/>
      <sheetData sheetId="101" refreshError="1"/>
      <sheetData sheetId="102"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nthly Data"/>
      <sheetName val="Graph"/>
      <sheetName val="GWP Investor "/>
      <sheetName val="F"/>
      <sheetName val="E"/>
      <sheetName val="Cash Component Inputs"/>
      <sheetName val="Claims GOS 2001-02"/>
      <sheetName val="PPR"/>
      <sheetName val="Categories"/>
      <sheetName val="Assumptions"/>
      <sheetName val="Lists"/>
      <sheetName val="Date"/>
      <sheetName val="Control Page"/>
      <sheetName val="Controls"/>
      <sheetName val="Sheet2"/>
      <sheetName val="Accounts Info"/>
      <sheetName val="Ess"/>
      <sheetName val="Excess Lease"/>
      <sheetName val="Notional Mgt Fee"/>
      <sheetName val="ACCRUALS"/>
      <sheetName val="working"/>
      <sheetName val="xlsMaintenance"/>
      <sheetName val="Monthly_Data"/>
      <sheetName val="GWP_Investor_"/>
      <sheetName val="Cash_Component_Inputs"/>
      <sheetName val="Claims_GOS_2001-02"/>
      <sheetName val="Control_Page"/>
      <sheetName val="Accounts_Inf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VR"/>
      <sheetName val="IND"/>
      <sheetName val="GENS"/>
      <sheetName val="jan01"/>
      <sheetName val="OUT"/>
      <sheetName val="PTBC"/>
      <sheetName val="ANLS"/>
      <sheetName val="misc"/>
      <sheetName val="SUM"/>
      <sheetName val="CHRTS (2)"/>
      <sheetName val="CHRTS"/>
      <sheetName val="INPTS"/>
      <sheetName val="SBI&amp;TD_D"/>
      <sheetName val="SBI&amp;TD_M"/>
      <sheetName val="CHRT_BALS"/>
      <sheetName val="CHRT_P&amp;L"/>
      <sheetName val="BAL_C"/>
      <sheetName val="TBL_BAL"/>
      <sheetName val="DAY_BAL"/>
      <sheetName val="MNTH_BAL"/>
      <sheetName val="P&amp;L_C"/>
      <sheetName val="MAP"/>
      <sheetName val="TBL_P&amp;L"/>
      <sheetName val="DAY_P&amp;L"/>
      <sheetName val="Edit Check!!"/>
      <sheetName val="MNTH_P&amp;L"/>
      <sheetName val="MNTH_ANLS"/>
      <sheetName val="Book"/>
      <sheetName val="ANLS (2)"/>
      <sheetName val="CHRTS (3)"/>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nthly Data"/>
      <sheetName val="Graph"/>
      <sheetName val="Sheet2"/>
    </sheetNames>
    <sheetDataSet>
      <sheetData sheetId="0" refreshError="1"/>
      <sheetData sheetId="1" refreshError="1"/>
      <sheetData sheetId="2"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B"/>
      <sheetName val="C"/>
      <sheetName val="D"/>
      <sheetName val="E"/>
      <sheetName val="F"/>
      <sheetName val="G"/>
      <sheetName val="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B"/>
      <sheetName val="C"/>
      <sheetName val="D"/>
      <sheetName val="E"/>
      <sheetName val="F"/>
      <sheetName val="G"/>
      <sheetName val="H"/>
      <sheetName val="Monthly Data"/>
      <sheetName val="6. By Team v3"/>
      <sheetName val="WM Total"/>
      <sheetName val="Summary"/>
      <sheetName val="FTE Budget data"/>
      <sheetName val="2010-2012 Annual"/>
      <sheetName val="BOA"/>
      <sheetName val="Consolidated P&amp;L"/>
      <sheetName val="Consolidated Bal Sheet"/>
      <sheetName val="Revenue"/>
      <sheetName val="PPR"/>
      <sheetName val="Datasheet"/>
      <sheetName val="OGL_Mov"/>
      <sheetName val="BANK STATEMENTS"/>
      <sheetName val="Deposit with CBA SG"/>
      <sheetName val="Pivots"/>
      <sheetName val="Raw_Data_Essbase_Inv"/>
      <sheetName val="Raw_Data_Essbase_LO"/>
      <sheetName val="Lists"/>
      <sheetName val=""/>
      <sheetName val="Cash Component Inputs"/>
      <sheetName val="Position Mapping"/>
      <sheetName val="Categories"/>
      <sheetName val="Dropdown"/>
      <sheetName val="FUA Waterfall"/>
      <sheetName val="Data"/>
      <sheetName val="STRETCH &amp; OTHER DATA"/>
      <sheetName val="List "/>
      <sheetName val="Dropdown Box"/>
      <sheetName val="Procedure"/>
      <sheetName val="Date Input"/>
      <sheetName val="PROJECT DATA"/>
      <sheetName val="Assumptions"/>
      <sheetName val="FX Regional PBT"/>
      <sheetName val="Rates Regional PBT"/>
      <sheetName val="FI Regional PBT"/>
      <sheetName val="Commodities Regional PBT"/>
      <sheetName val="Regional PBT"/>
      <sheetName val="Adjusted Reg Page (Jun1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nthly Data"/>
      <sheetName val="Graph"/>
      <sheetName val="GWP Investor "/>
      <sheetName val="F"/>
      <sheetName val="E"/>
      <sheetName val="Cash Component Inputs"/>
      <sheetName val="Claims GOS 2001-02"/>
      <sheetName val="PPR"/>
      <sheetName val="Categories"/>
      <sheetName val="Assumptio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nthly Data"/>
      <sheetName val="Graph"/>
      <sheetName val="GWP Investor "/>
      <sheetName val="F"/>
      <sheetName val="E"/>
      <sheetName val="Cash Component Inputs"/>
      <sheetName val="Claims GOS 2001-02"/>
      <sheetName val="PPR"/>
      <sheetName val="Categories"/>
      <sheetName val="Date"/>
      <sheetName val="Assumptions"/>
      <sheetName val="Lis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B"/>
      <sheetName val="C"/>
      <sheetName val="D"/>
      <sheetName val="E"/>
      <sheetName val="F"/>
      <sheetName val="G"/>
      <sheetName val="H"/>
      <sheetName val="Monthly Data"/>
      <sheetName val="6. By Team v3"/>
      <sheetName val="WM Total"/>
      <sheetName val="Summary"/>
      <sheetName val="FTE Budget data"/>
      <sheetName val="2010-2012 Annual"/>
      <sheetName val="BOA"/>
      <sheetName val="Consolidated P&amp;L"/>
      <sheetName val="Consolidated Bal Sheet"/>
      <sheetName val="Revenue"/>
      <sheetName val="PPR"/>
      <sheetName val="Datasheet"/>
      <sheetName val="OGL_Mov"/>
      <sheetName val="BANK STATEMENTS"/>
      <sheetName val="Deposit with CBA SG"/>
      <sheetName val="Pivots"/>
      <sheetName val="Raw_Data_Essbase_Inv"/>
      <sheetName val="Raw_Data_Essbase_LO"/>
      <sheetName val="Lists"/>
      <sheetName val=""/>
      <sheetName val="Cash Component Inputs"/>
      <sheetName val="Position Mapping"/>
      <sheetName val="Categories"/>
      <sheetName val="Dropdown"/>
      <sheetName val="FUA Waterfall"/>
      <sheetName val="Data"/>
      <sheetName val="STRETCH &amp; OTHER DATA"/>
      <sheetName val="List "/>
      <sheetName val="Dropdown Box"/>
      <sheetName val="Procedure"/>
      <sheetName val="Date Input"/>
      <sheetName val="PROJECT DATA"/>
      <sheetName val="FX Regional PBT"/>
      <sheetName val="Rates Regional PBT"/>
      <sheetName val="FI Regional PBT"/>
      <sheetName val="Commodities Regional PBT"/>
      <sheetName val="Regional PBT"/>
      <sheetName val="Adjusted Reg Page (Jun14)"/>
      <sheetName val="Assumptions"/>
      <sheetName val="Dept.012198 Actuals"/>
      <sheetName val="Sheet2"/>
      <sheetName val="Supporting Values"/>
      <sheetName val="Drop Downs"/>
      <sheetName val="lookup"/>
      <sheetName val="Data Validations"/>
      <sheetName val="Control"/>
      <sheetName val="FY16CR"/>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nthly Data"/>
      <sheetName val="Graph"/>
      <sheetName val="F"/>
      <sheetName val="E"/>
      <sheetName val="Assumptions"/>
    </sheetNames>
    <sheetDataSet>
      <sheetData sheetId="0" refreshError="1"/>
      <sheetData sheetId="1" refreshError="1"/>
      <sheetData sheetId="2" refreshError="1"/>
      <sheetData sheetId="3" refreshError="1"/>
      <sheetData sheetId="4"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UMMLINK"/>
      <sheetName val="ACCRUALS"/>
      <sheetName val="#REF"/>
      <sheetName val="MACROS"/>
      <sheetName val="SUBS"/>
      <sheetName val="ASSOCS"/>
      <sheetName val="POINTS"/>
      <sheetName val="Lists"/>
      <sheetName val="LOOKUP"/>
      <sheetName val="Control Page"/>
      <sheetName val="entity bs"/>
      <sheetName val="On Off Balance"/>
      <sheetName val="W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B"/>
      <sheetName val="C"/>
      <sheetName val="D"/>
      <sheetName val="E"/>
      <sheetName val="F"/>
      <sheetName val="G"/>
      <sheetName val="H"/>
      <sheetName val="6. By Team v3"/>
      <sheetName val="Monthly Data"/>
      <sheetName val="WM Total"/>
      <sheetName val="Summary"/>
      <sheetName val="FTE Budget data"/>
      <sheetName val="2010-2012 Annual"/>
      <sheetName val="BOA"/>
      <sheetName val="Consolidated P&amp;L"/>
      <sheetName val="Consolidated Bal Sheet"/>
      <sheetName val="Revenue"/>
      <sheetName val="Datasheet"/>
      <sheetName val="PPR"/>
      <sheetName val="OGL_Mov"/>
      <sheetName val="BANK STATEMENTS"/>
      <sheetName val="Deposit with CBA SG"/>
      <sheetName val="Pivots"/>
      <sheetName val="Raw_Data_Essbase_Inv"/>
      <sheetName val="Raw_Data_Essbase_LO"/>
      <sheetName val="Lists"/>
      <sheetName val=""/>
      <sheetName val="Cash Component Inputs"/>
      <sheetName val="Position Mapping"/>
      <sheetName val="Categories"/>
      <sheetName val="Dropdown"/>
      <sheetName val="FUA Waterfall"/>
      <sheetName val="List "/>
      <sheetName val="Dept.012198 Actuals"/>
      <sheetName val="Data"/>
      <sheetName val="STRETCH &amp; OTHER DATA"/>
      <sheetName val="Date Input"/>
      <sheetName val="Dropdown Box"/>
      <sheetName val="Procedur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B"/>
      <sheetName val="C"/>
      <sheetName val="D"/>
      <sheetName val="E"/>
      <sheetName val="F"/>
      <sheetName val="G"/>
      <sheetName val="H"/>
      <sheetName val="Monthly Data"/>
      <sheetName val="6. By Team v3"/>
      <sheetName val="WM Total"/>
      <sheetName val="Summary"/>
      <sheetName val="FTE Budget data"/>
      <sheetName val="2010-2012 Annual"/>
      <sheetName val="BOA"/>
      <sheetName val="Consolidated P&amp;L"/>
      <sheetName val="Consolidated Bal Sheet"/>
      <sheetName val="Revenue"/>
      <sheetName val="PPR"/>
      <sheetName val="Datasheet"/>
      <sheetName val="OGL_Mov"/>
      <sheetName val="BANK STATEMENTS"/>
      <sheetName val="Deposit with CBA SG"/>
      <sheetName val="Pivo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B"/>
      <sheetName val="C"/>
      <sheetName val="D"/>
      <sheetName val="E"/>
      <sheetName val="F"/>
      <sheetName val="G"/>
      <sheetName val="H"/>
      <sheetName val="Monthly Data"/>
      <sheetName val="6. By Team v3"/>
      <sheetName val="PPR"/>
      <sheetName val="WM Total"/>
      <sheetName val="BOA"/>
      <sheetName val="Summary"/>
      <sheetName val="FTE Budget data"/>
      <sheetName val="2010-2012 Annual"/>
      <sheetName val="Consolidated P&amp;L"/>
      <sheetName val="Consolidated Bal Sheet"/>
      <sheetName val="Revenue"/>
      <sheetName val="Datasheet"/>
      <sheetName val="OGL_Mov"/>
      <sheetName val="BANK STATEMENTS"/>
      <sheetName val="Deposit with CBA SG"/>
      <sheetName val="Pivots"/>
      <sheetName val="Raw_Data_Essbase_Inv"/>
      <sheetName val="Raw_Data_Essbase_LO"/>
      <sheetName val="Lists"/>
      <sheetName val=""/>
      <sheetName val="Cash Component Inputs"/>
      <sheetName val="Position Mapping"/>
      <sheetName val="Categories"/>
      <sheetName val="Dropdown"/>
      <sheetName val="FUA Waterfall"/>
      <sheetName val="List "/>
      <sheetName val="Data"/>
      <sheetName val="STRETCH &amp; OTHER DATA"/>
      <sheetName val="Date Input"/>
      <sheetName val="Procedure"/>
      <sheetName val="Dropdown Box"/>
      <sheetName val="Assumptions"/>
      <sheetName val="Dept.012198 Actuals"/>
      <sheetName val="Sheet2"/>
      <sheetName val="FX Regional PBT"/>
      <sheetName val="Rates Regional PBT"/>
      <sheetName val="FI Regional PBT"/>
      <sheetName val="Commodities Regional PBT"/>
      <sheetName val="Regional PBT"/>
      <sheetName val="Adjusted Reg Page (Jun14)"/>
      <sheetName val="Drop Downs"/>
      <sheetName val="PROJECT DATA"/>
      <sheetName val="Supporting Values"/>
      <sheetName val="Data Validations"/>
      <sheetName val="Control"/>
      <sheetName val="FY16CR"/>
      <sheetName val="lookup"/>
      <sheetName val="CFSGAM Ex Prop"/>
      <sheetName val="Spotfire AUM Asset Class "/>
      <sheetName val="Ref"/>
      <sheetName val="Drop Down 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nthly Data"/>
      <sheetName val="Graph"/>
      <sheetName val="F"/>
      <sheetName val="E"/>
      <sheetName val="GWP Investor "/>
      <sheetName val="Cash Component Inputs"/>
      <sheetName val="Claims GOS 2001-02"/>
      <sheetName val="PPR"/>
      <sheetName val="Categories"/>
      <sheetName val="Date"/>
      <sheetName val="Assumptions"/>
      <sheetName val="Lis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nthly Data"/>
      <sheetName val="Graph"/>
      <sheetName val="GWP Investor "/>
      <sheetName val="F"/>
      <sheetName val="E"/>
      <sheetName val="Cash Component Inputs"/>
      <sheetName val="Claims GOS 2001-02"/>
      <sheetName val="PPR"/>
      <sheetName val="Categories"/>
      <sheetName val="Assumptions"/>
      <sheetName val="Lists"/>
      <sheetName val="Date"/>
      <sheetName val="Control Page"/>
      <sheetName val="Sheet2"/>
      <sheetName val="Accounts Info"/>
      <sheetName val="Contro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UMMLINK"/>
      <sheetName val="ACCRUALS"/>
      <sheetName val="#REF"/>
      <sheetName val="MACROS"/>
      <sheetName val="SUBS"/>
      <sheetName val="ASSOCS"/>
      <sheetName val="POINTS"/>
      <sheetName val="entity bs"/>
      <sheetName val="Lists"/>
      <sheetName val="LOOKUP"/>
      <sheetName val="On Off Balance"/>
      <sheetName val="W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
      <sheetName val="Date List"/>
      <sheetName val="ConsolWorkings"/>
      <sheetName val="LOOKUP"/>
      <sheetName val="DATA"/>
      <sheetName val="Settings"/>
      <sheetName val="Control Page"/>
      <sheetName val="Sheet2"/>
      <sheetName val="Platforms"/>
      <sheetName val="Dropdown Box"/>
      <sheetName val="Dept Mapping"/>
      <sheetName val="Control"/>
      <sheetName val="Drop Downs"/>
      <sheetName val="BU Mapping &amp; Dropdown"/>
      <sheetName val="Dropdown"/>
      <sheetName val="Project Page"/>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Entry Bud"/>
      <sheetName val="AccountChecks"/>
      <sheetName val="RetSubVals"/>
      <sheetName val="Data Entry Fct"/>
      <sheetName val="Settings"/>
      <sheetName val="PivotTableBUD"/>
      <sheetName val="TempFCT1"/>
      <sheetName val="TempFCT2"/>
      <sheetName val="PivotTableFCT"/>
      <sheetName val="Essbase Check"/>
      <sheetName val="EssRet"/>
      <sheetName val="EssSec"/>
      <sheetName val="ErrorLog"/>
      <sheetName val="HelpSheet"/>
      <sheetName val="CRE"/>
      <sheetName val="ES Offset lines"/>
      <sheetName val="Workings"/>
      <sheetName val="Check fil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
      <sheetName val="CHECKLIST"/>
      <sheetName val="Chart_Phasing"/>
      <sheetName val="Chart_GROSS_HoH "/>
      <sheetName val="Chart_GROSS"/>
      <sheetName val="Chart_NET_HoH"/>
      <sheetName val="Chart_NET"/>
      <sheetName val="P&amp;L SUM"/>
      <sheetName val="NET SPEND BREAKDOWN"/>
      <sheetName val="NORMALISED FY15"/>
      <sheetName val="REVISED FY16-19 FORECAST"/>
      <sheetName val="NORMALISED FY16 PLAN"/>
      <sheetName val="OTHER &amp; STRETCH DATA"/>
      <sheetName val="VOLUME DATA"/>
      <sheetName val="PRODUCTIVITY DATA"/>
      <sheetName val="BU INVESTMENT DATA"/>
      <sheetName val="INFLATION"/>
      <sheetName val="PROJECT DATA"/>
      <sheetName val="FTE DATA"/>
      <sheetName val="Retrievals &amp; Other &gt;&gt;&gt;"/>
      <sheetName val="MGTPL"/>
      <sheetName val="GRPPL"/>
      <sheetName val="UPLOAD"/>
      <sheetName val="SIA Data"/>
      <sheetName val="INPUTS - DETAIL INF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sheetData sheetId="24"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7A to 18P"/>
      <sheetName val="17A to 18P Stage 2 Draft"/>
      <sheetName val="Sources&amp;Uses"/>
      <sheetName val="17A to 18P - Stage 2"/>
      <sheetName val="Challenges"/>
      <sheetName val="GESDWPSU Summary"/>
      <sheetName val="LSL &amp; AL"/>
      <sheetName val="A&amp;A Rec"/>
      <sheetName val="ExCo View"/>
      <sheetName val="ExCo View (2)"/>
      <sheetName val="Cost Pools"/>
      <sheetName val="Waterfall"/>
      <sheetName val="DWP"/>
      <sheetName val="GO"/>
      <sheetName val="Table FY18 (ES)"/>
      <sheetName val="GRPPL FY18 (ES)"/>
      <sheetName val="Dashboard_Fcst FY18"/>
      <sheetName val="Opex breakdown"/>
    </sheetNames>
    <sheetDataSet>
      <sheetData sheetId="0" refreshError="1"/>
      <sheetData sheetId="1" refreshError="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s since Q4"/>
      <sheetName val="Intro &amp; Summary"/>
      <sheetName val="Financial Summary"/>
      <sheetName val="FY16"/>
      <sheetName val="Dashboard_Fcst FY18"/>
      <sheetName val="FY18 Plan Transfers"/>
      <sheetName val="RUN Recharge View"/>
      <sheetName val="Dashboard_Plan"/>
      <sheetName val="Dashboard_Fcst FY17"/>
      <sheetName val="Dashboard_FvP (F) UF"/>
      <sheetName val="FY18 Drivers Consol"/>
      <sheetName val="FY17 SWOT Consol"/>
      <sheetName val="BU Consol "/>
      <sheetName val="EGM Consol"/>
      <sheetName val="BU IT Direct 2003"/>
      <sheetName val="BU movement view"/>
      <sheetName val="GL Account View"/>
      <sheetName val="BU Consol '18"/>
      <sheetName val="EGM Consol '18"/>
      <sheetName val="Dashboard_Fcst FY19"/>
      <sheetName val="BU Consol '19"/>
      <sheetName val="EGM Consol '19"/>
      <sheetName val="Dashboard_Fcst FY20"/>
      <sheetName val="BU Consol '20"/>
      <sheetName val="EGM Consol '20"/>
      <sheetName val="Platforms_Plan"/>
      <sheetName val="Dashboard Platforms_Fcst FY17"/>
      <sheetName val="Dashboard Platforms_Fcst FY18"/>
      <sheetName val="Dashboard Platforms_Fcst FY19"/>
      <sheetName val="Dashboard_Totals"/>
      <sheetName val="Checks Master"/>
      <sheetName val="Q4 Opex"/>
      <sheetName val="EGM Gross Fcst (TOTAL)"/>
      <sheetName val="EGM Gross Run"/>
      <sheetName val="EGM Gross Change"/>
      <sheetName val="Platform Rec (YU LU)"/>
      <sheetName val="Platforms Gross Fcst (TOTAL)"/>
      <sheetName val="Platforms Gross Fcst (RUN)"/>
      <sheetName val="Platforms Gross Fcst (CHANGE)"/>
      <sheetName val="Platforms ES Gross Fcst (TOTAL)"/>
      <sheetName val="Platforms ES Gross Fcst (RUN)"/>
      <sheetName val="Platforms ES Gross Fcst (CHG)"/>
      <sheetName val="WALKS&gt;&gt;&gt;"/>
      <sheetName val="Walks Consol"/>
      <sheetName val="Gross FY1819 Walk"/>
      <sheetName val="Net FY1819 Walk"/>
      <sheetName val="Uplifts Summary"/>
      <sheetName val="LOAD CHECKS&gt;&gt;&gt;"/>
      <sheetName val="Forecast Load Check"/>
      <sheetName val="SPP TBL-1"/>
      <sheetName val="Table FY17 (ES)"/>
      <sheetName val="GRPPL FY17 (ES)"/>
      <sheetName val="Table FY17 (BU)"/>
      <sheetName val="GRPPL FY17 (BU)"/>
      <sheetName val="Table FY18 (ES)"/>
      <sheetName val="GRPPL FY18 (ES)"/>
      <sheetName val="Table FY18 (BU)"/>
      <sheetName val="GRPPL FY18 (BU)"/>
      <sheetName val="Table FY19 (ES)"/>
      <sheetName val="GRPPL FY19 (ES)"/>
      <sheetName val="Table FY19 (BU)"/>
      <sheetName val="GRPPL FY19 (BU)"/>
      <sheetName val="Table FY20 (ES)"/>
      <sheetName val="GRPPL FY20 (ES)"/>
      <sheetName val="Table FY20 (BU)"/>
      <sheetName val="GRPPL FY20 (BU)"/>
      <sheetName val="FY17 Revised Plan"/>
      <sheetName val="GRPPL FY17P (ES)"/>
      <sheetName val="GRPPL FY17P (BU)"/>
      <sheetName val="Table FY17P (ES)"/>
      <sheetName val="Table FY17P (BU)"/>
      <sheetName val="MAPPING"/>
      <sheetName val="Sheet2"/>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ter ref ID"/>
      <sheetName val="Table"/>
      <sheetName val="DATA VAILDATION"/>
      <sheetName val="Drop Down"/>
      <sheetName val="Sheet3"/>
      <sheetName val="Risk factors"/>
      <sheetName val="Drop-down"/>
      <sheetName val="Sheet1"/>
      <sheetName val="Look up"/>
      <sheetName val="Week 39 tracking"/>
      <sheetName val="List"/>
      <sheetName val="Lists"/>
      <sheetName val="Codes"/>
      <sheetName val="Admin"/>
      <sheetName val="Lever - long list"/>
      <sheetName val="Dropdown mapping"/>
      <sheetName val="Sheet4"/>
      <sheetName val="Code"/>
      <sheetName val="Reason codes"/>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s"/>
      <sheetName val="GL Mapping"/>
      <sheetName val="FY18 - Summary View"/>
      <sheetName val="Forecast by CC"/>
      <sheetName val="Staff Pivot"/>
      <sheetName val="Summary"/>
      <sheetName val="Staff"/>
      <sheetName val="OP Cost"/>
      <sheetName val="Comparison Data"/>
      <sheetName val="Line Item Consol"/>
      <sheetName val="Pay Scale"/>
      <sheetName val="Sheet2"/>
      <sheetName val="Summary_formula"/>
      <sheetName val="Summary _Valu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uide"/>
      <sheetName val="A3 sample"/>
      <sheetName val="Table"/>
    </sheetNames>
    <sheetDataSet>
      <sheetData sheetId="0"/>
      <sheetData sheetId="1"/>
      <sheetData sheetId="2"/>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ATERFALL"/>
      <sheetName val="WORKINGS&gt;&gt;"/>
      <sheetName val="Allocation Principles"/>
      <sheetName val="Residual Allocation"/>
      <sheetName val="Q4 to BP Variance"/>
      <sheetName val="Inflation &amp; Uplifts Summary"/>
      <sheetName val="Challenges"/>
      <sheetName val="INPUTS&gt;&gt;"/>
      <sheetName val="Uplifts Q4 file"/>
      <sheetName val="Uplifts - Challenges"/>
      <sheetName val="Bankable Plan"/>
      <sheetName val="INFLATION"/>
      <sheetName val="Phasing"/>
      <sheetName val="Data"/>
      <sheetName val="PARKING LOT&gt;&gt;"/>
      <sheetName val=" DASHBOARD"/>
      <sheetName val="Residual - Op 2"/>
      <sheetName val="Residual - Op 3"/>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s"/>
      <sheetName val="Master - FY15"/>
      <sheetName val="FY15 Summary"/>
      <sheetName val="Prod plan_3 yr - Direct"/>
      <sheetName val="Prod Plan_3 yr - Indirect"/>
      <sheetName val="MoM Matrix"/>
      <sheetName val="FY15 Targets"/>
      <sheetName val="FY15 Forecast"/>
      <sheetName val="FY14 Summary"/>
      <sheetName val="FY13 Summary"/>
      <sheetName val="FY14 Initiatives"/>
      <sheetName val="FY13 Initiatives"/>
      <sheetName val="FY15 Commitment"/>
      <sheetName val="EGM Slides"/>
      <sheetName val="BU Reports"/>
      <sheetName val="GSI Inv."/>
      <sheetName val="FY15 Forecast (2)"/>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uidelines"/>
      <sheetName val="Refs"/>
      <sheetName val="Incomplete details Initiatives"/>
      <sheetName val="Master FY15 Closed Initiatives "/>
      <sheetName val="Master FY15 Initiatives"/>
      <sheetName val="Shane Report"/>
      <sheetName val="LT Pack (SJ) (2)"/>
      <sheetName val="Pg1. GIFSES LT Reporting"/>
      <sheetName val="Pg2. GM &amp; EM Reporting"/>
      <sheetName val="Target Reporting Graphs"/>
      <sheetName val="$6.5m Reporting Pivot"/>
      <sheetName val="Pivot for $9.2m reporting"/>
      <sheetName val="SU Pricebook allocations"/>
      <sheetName val="SM Mthly No.s no FY14"/>
      <sheetName val="SM Charts"/>
      <sheetName val="ES Stretch Targets"/>
      <sheetName val="GIFSES Targets"/>
      <sheetName val="November to January"/>
    </sheetNames>
    <sheetDataSet>
      <sheetData sheetId="0" refreshError="1"/>
      <sheetData sheetId="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DP"/>
      <sheetName val="Domestic Demand"/>
      <sheetName val="Inflation"/>
      <sheetName val="Singapore"/>
      <sheetName val="China (main)"/>
      <sheetName val="China"/>
      <sheetName val="Interest Rates"/>
      <sheetName val="Exports"/>
      <sheetName val="Industrial Production"/>
      <sheetName val="labour"/>
      <sheetName val="Korea"/>
      <sheetName val="current account"/>
      <sheetName val="Exchange Rates"/>
      <sheetName val="Hong Kong"/>
      <sheetName val="Chart36"/>
      <sheetName val="&gt;&gt;&gt;"/>
      <sheetName val="Chart47"/>
      <sheetName val="Other &gt;&gt;&gt;"/>
      <sheetName val="Chart20"/>
      <sheetName val="Chart4"/>
      <sheetName val="Chart19"/>
      <sheetName val="Chart38"/>
      <sheetName val="Chart7"/>
      <sheetName val="Chart37 (2)"/>
      <sheetName val="Chart37"/>
      <sheetName val="Chart26"/>
      <sheetName val="Chart35"/>
      <sheetName val="Chart33"/>
      <sheetName val="Chart1"/>
      <sheetName val="Chart16"/>
      <sheetName val="Chart31"/>
      <sheetName val="Chart32"/>
      <sheetName val="Chart2"/>
      <sheetName val="Chart6"/>
      <sheetName val="Chart5"/>
      <sheetName val="Chart9"/>
      <sheetName val="Chart11"/>
      <sheetName val="Chart12"/>
      <sheetName val="Chart13"/>
      <sheetName val="Chart17"/>
      <sheetName val="Chart18"/>
      <sheetName val="Chart21"/>
      <sheetName val="Chart22"/>
      <sheetName val="Chart23"/>
      <sheetName val="Chart24"/>
      <sheetName val="Chart25"/>
      <sheetName val="Chart28"/>
      <sheetName val="Chart27"/>
      <sheetName val="Chart29"/>
      <sheetName val="Chart30"/>
      <sheetName val="Chart3"/>
      <sheetName val="Chart34"/>
      <sheetName val="Chart8"/>
      <sheetName val="Chart44"/>
      <sheetName val="Chart45"/>
      <sheetName val="Chart42"/>
      <sheetName val="Chart40"/>
      <sheetName val="Chart10"/>
      <sheetName val="Chart46"/>
      <sheetName val="Chart41"/>
      <sheetName val="Chart39"/>
      <sheetName val="Chart14"/>
      <sheetName val="Chart43"/>
      <sheetName val="Chart15"/>
      <sheetName val="Chart37 (4)"/>
      <sheetName val="Equity "/>
      <sheetName val="Total Shares"/>
      <sheetName val="Lists"/>
      <sheetName val="PPR"/>
    </sheetNames>
    <sheetDataSet>
      <sheetData sheetId="0"/>
      <sheetData sheetId="1"/>
      <sheetData sheetId="2"/>
      <sheetData sheetId="3"/>
      <sheetData sheetId="4"/>
      <sheetData sheetId="5"/>
      <sheetData sheetId="6"/>
      <sheetData sheetId="7" refreshError="1"/>
      <sheetData sheetId="8"/>
      <sheetData sheetId="9"/>
      <sheetData sheetId="10"/>
      <sheetData sheetId="11"/>
      <sheetData sheetId="12"/>
      <sheetData sheetId="13"/>
      <sheetData sheetId="14" refreshError="1"/>
      <sheetData sheetId="15"/>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sumption"/>
      <sheetName val="production"/>
      <sheetName val="exports"/>
      <sheetName val="Housing &amp; Construction"/>
      <sheetName val="surveys"/>
      <sheetName val="labour"/>
      <sheetName val="weekly"/>
      <sheetName val="Table"/>
      <sheetName val="inflation"/>
      <sheetName val="Chart1"/>
      <sheetName val="Chart2"/>
      <sheetName val="Chart3"/>
      <sheetName val="Chart7"/>
      <sheetName val="Chart10"/>
      <sheetName val="Chart11"/>
      <sheetName val="Chart16"/>
      <sheetName val="Chart18"/>
      <sheetName val="Chart17"/>
      <sheetName val="Chart19"/>
      <sheetName val="Chart20"/>
      <sheetName val="Chart21"/>
      <sheetName val="Chart23"/>
      <sheetName val="Chart24"/>
      <sheetName val="Chart25"/>
      <sheetName val="Chart26"/>
      <sheetName val="Chart27"/>
      <sheetName val="Chart28"/>
      <sheetName val="Chart29"/>
      <sheetName val="Chart31"/>
      <sheetName val="Chart30"/>
      <sheetName val="Chart32"/>
      <sheetName val="Chart4"/>
      <sheetName val="GDP"/>
      <sheetName val="Exchange Rates"/>
      <sheetName val="Industrial Production"/>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tail Sales"/>
      <sheetName val="Production"/>
      <sheetName val="Housing&amp;Construction"/>
      <sheetName val="Exports"/>
      <sheetName val="GDP (Monthly)"/>
      <sheetName val="GDP (Quarterly)"/>
      <sheetName val="Current Account"/>
      <sheetName val="Inflation"/>
      <sheetName val="Employment"/>
      <sheetName val="Quarterly"/>
      <sheetName val="Leading Indicator"/>
      <sheetName val="Commodity Prices"/>
      <sheetName val="Charts&gt;&gt;&gt;"/>
      <sheetName val="Chart2"/>
      <sheetName val="Chart3"/>
      <sheetName val="Chart4"/>
      <sheetName val="Chart1"/>
      <sheetName val="Chart5"/>
      <sheetName val="Chart6"/>
      <sheetName val="Chart7"/>
      <sheetName val="Chart8"/>
      <sheetName val="Chart9"/>
      <sheetName val="Chart10"/>
      <sheetName val="Lists"/>
      <sheetName val="consumption"/>
      <sheetName val="surveys"/>
      <sheetName val="labour"/>
      <sheetName val="weekl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DP"/>
      <sheetName val="Inflation"/>
      <sheetName val="Industrial Production"/>
      <sheetName val="Exports"/>
      <sheetName val="Exports (2)"/>
      <sheetName val="Stockmarket"/>
      <sheetName val="Indonesia"/>
      <sheetName val="Korea"/>
      <sheetName val="inventories"/>
      <sheetName val="Sheet3"/>
      <sheetName val="Sheet2"/>
      <sheetName val="Production"/>
      <sheetName val="Lists"/>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erest Rates"/>
      <sheetName val="Interest Rates - OIS"/>
      <sheetName val="Fwd Spreads"/>
      <sheetName val="Real Exports"/>
      <sheetName val="Productivity"/>
      <sheetName val="Current Account"/>
      <sheetName val="PPP"/>
      <sheetName val="GDP"/>
      <sheetName val="Consensus"/>
      <sheetName val="Weights"/>
      <sheetName val="Exports"/>
    </sheetNames>
    <sheetDataSet>
      <sheetData sheetId="0"/>
      <sheetData sheetId="1"/>
      <sheetData sheetId="2"/>
      <sheetData sheetId="3"/>
      <sheetData sheetId="4"/>
      <sheetData sheetId="5"/>
      <sheetData sheetId="6"/>
      <sheetData sheetId="7"/>
      <sheetData sheetId="8"/>
      <sheetData sheetId="9"/>
      <sheetData sheetId="10"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lobal GDP"/>
      <sheetName val="Global GDP (IMF)"/>
      <sheetName val="Global GDP (IMF) 2"/>
      <sheetName val="Chart6"/>
      <sheetName val="GDP"/>
      <sheetName val="OECD"/>
      <sheetName val="Inflation"/>
      <sheetName val="Consumption &amp; Investment"/>
      <sheetName val="Semi Conductor"/>
      <sheetName val="Industrial Production"/>
      <sheetName val="Exports"/>
      <sheetName val="current account"/>
      <sheetName val="Interest_Rate_Markets"/>
      <sheetName val="Sheet1"/>
      <sheetName val="Markets (Last 3 Mnths)"/>
      <sheetName val="Forecast Summary"/>
      <sheetName val="Market (Snapshot)"/>
      <sheetName val="Markets_12"/>
      <sheetName val="Ch. Bonds"/>
      <sheetName val="Ch. Exchange Rates"/>
      <sheetName val="Ch. Stocks"/>
      <sheetName val="Chart13"/>
      <sheetName val="ch, GDP"/>
      <sheetName val="Chart5 (2)"/>
      <sheetName val="Chart1"/>
      <sheetName val="Chart5"/>
      <sheetName val="Chart3"/>
      <sheetName val="Chart10"/>
      <sheetName val="Chart9"/>
      <sheetName val="Chart4"/>
      <sheetName val="Chart8"/>
      <sheetName val="Chart11"/>
      <sheetName val="Chart2"/>
      <sheetName val="Chart7"/>
      <sheetName val="Chart12"/>
      <sheetName val="PPP"/>
    </sheetNames>
    <sheetDataSet>
      <sheetData sheetId="0"/>
      <sheetData sheetId="1"/>
      <sheetData sheetId="2"/>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Data (Volumes &amp; Prices)"/>
      <sheetName val="Data by Country"/>
      <sheetName val="Data by Country Year"/>
      <sheetName val="ch. Exports &amp; AUD"/>
      <sheetName val="ch. Volumes"/>
      <sheetName val="ch. Prices (2)"/>
      <sheetName val="ch. By Country"/>
      <sheetName val="Commodities"/>
      <sheetName val="Trade by Commodity"/>
      <sheetName val="Ch. TWI weights"/>
      <sheetName val="ch. volumes (2)"/>
      <sheetName val="ch. Prices"/>
      <sheetName val="ch. county spe"/>
      <sheetName val="Exports"/>
      <sheetName val="Interest_Rate_Markets"/>
      <sheetName val="Consumption &amp; Investment"/>
      <sheetName val="Markets_12"/>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Page"/>
      <sheetName val="Dashboard BPC"/>
      <sheetName val="Dashboard IT"/>
      <sheetName val="Dashboard Project"/>
      <sheetName val="Dashboard Cost centre"/>
      <sheetName val="Data"/>
      <sheetName val="Budget"/>
      <sheetName val="Mapping"/>
      <sheetName val="Ref - Proj Def"/>
      <sheetName val="Sheet1"/>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with YTD average"/>
      <sheetName val="Report "/>
      <sheetName val="Data"/>
      <sheetName val="Graph"/>
      <sheetName val="BUDGET"/>
      <sheetName val="Actual_JUL"/>
      <sheetName val="Actual_AUG"/>
      <sheetName val="Actual_SEP"/>
      <sheetName val="Actual_OCT"/>
      <sheetName val="Actual_NOV"/>
      <sheetName val="Actual_DEC"/>
      <sheetName val="Actual_JAN"/>
      <sheetName val="Actual_FEB"/>
      <sheetName val="Actual_MAR"/>
      <sheetName val="Actual_APR"/>
      <sheetName val="Actual_MAY"/>
      <sheetName val="Actual_JUN"/>
      <sheetName val="TM1 Budget"/>
      <sheetName val="Report  new"/>
      <sheetName val="TM1 data unlinked"/>
      <sheetName val="TM1 Linked"/>
      <sheetName val="EAM"/>
      <sheetName val="Sheet1"/>
      <sheetName val="Lis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lides &gt;&gt;"/>
      <sheetName val="Financial Summary"/>
      <sheetName val="OPEX % POPEX"/>
      <sheetName val="FTE"/>
      <sheetName val="FY16P v FY16F"/>
      <sheetName val="IT NonIT Ben"/>
      <sheetName val="People"/>
      <sheetName val="Platform Funding"/>
      <sheetName val="FY16F to FY17F  v2"/>
      <sheetName val="FY16F to FY17F "/>
      <sheetName val="FY15A to FY16F -PL"/>
      <sheetName val="FY15A to FY16F - Cash"/>
      <sheetName val="FY16P to FY16F "/>
      <sheetName val="ES IPP"/>
      <sheetName val="Compass capitalisation"/>
      <sheetName val="Cost savings slide"/>
      <sheetName val="Productivity Slide"/>
      <sheetName val="Data&gt;&gt;"/>
      <sheetName val="Cost Pools Rec"/>
      <sheetName val="Inv Spend"/>
      <sheetName val="BU Cat 3&amp;4"/>
      <sheetName val="ES Q4 Forecast"/>
      <sheetName val="Slide 4 - ES Cost base"/>
      <sheetName val="Date Reference"/>
      <sheetName val="Data"/>
      <sheetName val="Planning-FY17 BU"/>
      <sheetName val="MGTPL "/>
      <sheetName val="GRPPL"/>
      <sheetName val="Capital IT"/>
      <sheetName val="Back Pocket &gt;&gt;"/>
      <sheetName val="Inflation"/>
      <sheetName val="Volumes"/>
      <sheetName val="ES Driven"/>
      <sheetName val="ASP Rebate"/>
      <sheetName val="Productivity"/>
      <sheetName val="BU Driven"/>
      <sheetName val="Amortisation"/>
      <sheetName val="ES Opex"/>
      <sheetName val="DATA OPE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sheetData sheetId="20" refreshError="1"/>
      <sheetData sheetId="21"/>
      <sheetData sheetId="22" refreshError="1"/>
      <sheetData sheetId="23" refreshError="1"/>
      <sheetData sheetId="24" refreshError="1"/>
      <sheetData sheetId="25" refreshError="1"/>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K Review"/>
      <sheetName val="ConsolWorkings"/>
      <sheetName val="ActualsDash"/>
      <sheetName val="Retrieve"/>
      <sheetName val="Consolidated"/>
      <sheetName val="Instructions"/>
      <sheetName val="ITD&amp;A"/>
      <sheetName val="RBS WM DC RAW"/>
      <sheetName val="IBM BPB IBB"/>
      <sheetName val="SU GES"/>
      <sheetName val="GO"/>
      <sheetName val="AA"/>
      <sheetName val="DPG"/>
      <sheetName val="STG"/>
      <sheetName val="Centr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up &amp; Instructions"/>
      <sheetName val="FY17 SWOT+"/>
      <sheetName val="FY17 P&amp;L"/>
      <sheetName val="FY18 Drivers+"/>
      <sheetName val="FY18 P&amp;L"/>
      <sheetName val="Loading"/>
      <sheetName val="Sheet28"/>
      <sheetName val="Table"/>
      <sheetName val="MGTPL"/>
      <sheetName val="Load"/>
      <sheetName val="ExCo Opex&amp;Benefits"/>
      <sheetName val="ExCo Amortisation"/>
      <sheetName val="Walks"/>
      <sheetName val="Other &gt;"/>
      <sheetName val="Platforms"/>
      <sheetName val="GRPPL"/>
      <sheetName val="FTE"/>
      <sheetName val="RUNCHANGE"/>
      <sheetName val="PIC Poo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oldArea C"/>
      <sheetName val="ReportFor_Area C"/>
      <sheetName val="Report_Temp"/>
      <sheetName val="Admin"/>
      <sheetName val="Ideas"/>
      <sheetName val="Actions"/>
      <sheetName val="Topologies"/>
      <sheetName val="IdeaTopologyMap"/>
      <sheetName val="Copyright"/>
      <sheetName val="WaveExportInfo"/>
      <sheetName val="Bankable"/>
      <sheetName val="Drop-downs"/>
      <sheetName val="Status for action tracker"/>
    </sheetNames>
    <sheetDataSet>
      <sheetData sheetId="0" refreshError="1"/>
      <sheetData sheetId="1" refreshError="1"/>
      <sheetData sheetId="2" refreshError="1"/>
      <sheetData sheetId="3"/>
      <sheetData sheetId="4"/>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Notes"/>
      <sheetName val="Assumptions"/>
      <sheetName val="FY18 - Summary View"/>
      <sheetName val="Budget Summary"/>
      <sheetName val="Budget Summary (Area)"/>
      <sheetName val="Budget Summary (Profit Centre)"/>
      <sheetName val="Staff"/>
      <sheetName val="ICT Costs"/>
      <sheetName val="Consultants"/>
      <sheetName val="Telco"/>
      <sheetName val="Add Training"/>
      <sheetName val="Travel"/>
      <sheetName val="Recruit"/>
      <sheetName val="Subscriptions"/>
      <sheetName val="Legal"/>
      <sheetName val="Property"/>
      <sheetName val="Depn"/>
      <sheetName val="Other Costs"/>
      <sheetName val="Revenue"/>
      <sheetName val="Comparison Data"/>
      <sheetName val="Line Item Consol"/>
      <sheetName val="Budget Summary Source"/>
      <sheetName val="Dashboard Summary"/>
      <sheetName val="Ref - CoA (as at 20 Jul 16)"/>
      <sheetName val="Ref - Cost Centre Structur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with YTD average"/>
      <sheetName val="Report "/>
      <sheetName val="Data"/>
      <sheetName val="Graph"/>
      <sheetName val="BUDGET"/>
      <sheetName val="Actual_JUL"/>
      <sheetName val="Actual_AUG"/>
      <sheetName val="Actual_SEP"/>
      <sheetName val="Actual_OCT"/>
      <sheetName val="Actual Dec"/>
      <sheetName val="Actual_NOV"/>
      <sheetName val="Actual_DEC"/>
      <sheetName val="Actual_JAN"/>
      <sheetName val="Actual_FEB"/>
      <sheetName val="Actual_MAR"/>
      <sheetName val="Actual_APR"/>
      <sheetName val="Actual_MAY"/>
      <sheetName val="Actual_JUN"/>
      <sheetName val="TM1 Budget"/>
      <sheetName val="Report  new"/>
      <sheetName val="TM1 data unlinked"/>
      <sheetName val="TM1 Linked"/>
      <sheetName val="EA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TFORM"/>
      <sheetName val="Product"/>
      <sheetName val="Customer"/>
      <sheetName val="Assisted"/>
      <sheetName val="Commsec"/>
      <sheetName val="GM"/>
      <sheetName val="Ins'Dig"/>
      <sheetName val="Payments"/>
      <sheetName val="Complex"/>
      <sheetName val="GAM"/>
      <sheetName val="CommIns"/>
      <sheetName val="CFS"/>
      <sheetName val="Advice"/>
      <sheetName val="DC"/>
      <sheetName val="HR"/>
      <sheetName val="Risk"/>
      <sheetName val="Treasury"/>
      <sheetName val="Property"/>
      <sheetName val="Security"/>
      <sheetName val="GCA"/>
      <sheetName val="Audit"/>
      <sheetName val="Proc'ment"/>
      <sheetName val="GrpFin"/>
      <sheetName val="OtherFin"/>
      <sheetName val="GO"/>
      <sheetName val="DWP"/>
      <sheetName val="A&amp;I"/>
      <sheetName val="A&amp;P"/>
      <sheetName val="DPG"/>
      <sheetName val="DPG (2)"/>
      <sheetName val="A&amp;I (2)"/>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s"/>
      <sheetName val="Analysis"/>
      <sheetName val="Analysis - FID View"/>
      <sheetName val="Analysis Summary"/>
      <sheetName val="Movement Summary"/>
      <sheetName val="Dashboard"/>
      <sheetName val="Dashboard (excl Non-Cash)"/>
      <sheetName val="Consolidated"/>
      <sheetName val="Total Ops"/>
      <sheetName val="GCIO"/>
      <sheetName val="BCSD"/>
      <sheetName val="Comm"/>
      <sheetName val="EPMO"/>
      <sheetName val="Strat and Arch"/>
      <sheetName val="Serv Del"/>
      <sheetName val="App Portfolio"/>
      <sheetName val="IT Projects (Ops)"/>
      <sheetName val="Spare 09"/>
      <sheetName val="Spare 10"/>
      <sheetName val="Spare 11"/>
      <sheetName val="Spare 12"/>
      <sheetName val="Spare 13"/>
      <sheetName val="Spare 14"/>
      <sheetName val="Spare 15"/>
      <sheetName val="Spare 16"/>
      <sheetName val="IT Projects (Proj)"/>
      <sheetName val="Cost Centre"/>
      <sheetName val="Project"/>
      <sheetName val="Project (CapEx)"/>
      <sheetName val="Graph Data"/>
      <sheetName val="Working - Actuals"/>
      <sheetName val="Forecast"/>
      <sheetName val="Budget"/>
      <sheetName val="Ref - Proj Def (7 Mar 18)"/>
      <sheetName val="Ref - CoA (as at 20 Jul 16)"/>
      <sheetName val="Ref - Cost Centre Structur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s"/>
      <sheetName val="Amortisation"/>
      <sheetName val="BU Projects"/>
      <sheetName val="Result (WM)"/>
      <sheetName val="Result (RAWES Detailed)"/>
      <sheetName val="Result (BU IT)"/>
      <sheetName val="MGTPL"/>
      <sheetName val="Gross P&amp;L"/>
      <sheetName val="RAW Change Cc"/>
      <sheetName val="ASP"/>
      <sheetName val="One-Pager Tables"/>
      <sheetName val="RAW Tables"/>
      <sheetName val="RAW Tables (Gross)"/>
      <sheetName val="BPB One-Pagers"/>
      <sheetName val="RAW Waterfall"/>
      <sheetName val="RBS Waterfall"/>
      <sheetName val="WM Waterfall"/>
      <sheetName val="Run v Change"/>
      <sheetName val="Staff v Rec Variance"/>
      <sheetName val="Rec Bud"/>
      <sheetName val="BU STAKEHOLDERS"/>
      <sheetName val="Net Spend Breakdow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lour Key"/>
      <sheetName val="PA vs AR data integrity check"/>
      <sheetName val="High Level Check"/>
      <sheetName val="Date Key"/>
      <sheetName val="TCM references"/>
      <sheetName val="Table"/>
      <sheetName val="||Main Financials (Full Year)||"/>
      <sheetName val="Perf_Sum_A"/>
      <sheetName val="Perf_Sum_B"/>
      <sheetName val="Perf_Sum_C"/>
      <sheetName val="Perf_Sum_Bank"/>
      <sheetName val="Perf_Sum_Bank_B"/>
      <sheetName val="Net_Int_Inc"/>
      <sheetName val="NII_change"/>
      <sheetName val="margins_spreads"/>
      <sheetName val="Oth_Op_Inc"/>
      <sheetName val="bdd"/>
      <sheetName val="provisions"/>
      <sheetName val="LifeIncome"/>
      <sheetName val="Underlying Profit"/>
      <sheetName val="life_op_profit"/>
      <sheetName val="FundsMgtInc"/>
      <sheetName val="LifeBusiness"/>
      <sheetName val="FUM"/>
      <sheetName val="Life&amp;FundsMgt"/>
      <sheetName val="Life&amp;FundsMgt_b"/>
      <sheetName val="OpExp"/>
      <sheetName val="Cost to Income ratio"/>
      <sheetName val="staffno_prod"/>
      <sheetName val="Income Tax Exp"/>
      <sheetName val="RW Cap Ratios"/>
      <sheetName val="RestructureCost"/>
      <sheetName val="|||| Consolidated Sheets ||||"/>
      <sheetName val="Cons_PandL"/>
      <sheetName val="Cons_BS"/>
      <sheetName val="Cons_Cashflow"/>
      <sheetName val="||||Appendix (notes)||||"/>
      <sheetName val="Note_2"/>
      <sheetName val="Note_3"/>
      <sheetName val="Note_4"/>
      <sheetName val="Note_5a"/>
      <sheetName val="Note_5b"/>
      <sheetName val="Note_5c"/>
      <sheetName val="Note_5d"/>
      <sheetName val="Note_5e"/>
      <sheetName val="Note_6"/>
      <sheetName val="Note_7a"/>
      <sheetName val="Note_7b"/>
      <sheetName val="Note_7c"/>
      <sheetName val="Note_8a"/>
      <sheetName val="Note_8b"/>
      <sheetName val="AvgBal Half Year"/>
      <sheetName val="AvgBal2 Half Year"/>
      <sheetName val="IR&amp;VolAnl Half Year"/>
      <sheetName val="IRR"/>
      <sheetName val="EcValue"/>
      <sheetName val="VaR"/>
      <sheetName val="CapRatios"/>
      <sheetName val="Capital"/>
      <sheetName val="Share Capital"/>
      <sheetName val="LifeP&amp;L"/>
      <sheetName val="Policy_Liabilities"/>
      <sheetName val="|||| Start of Detail ||||"/>
      <sheetName val="Life&amp;FundsMgt (2)"/>
      <sheetName val="OpExp (2)"/>
      <sheetName val="OpExp (2)a"/>
      <sheetName val="Intangible Assets(a)"/>
      <sheetName val="Amortisation Schedule"/>
      <sheetName val="|||  Appendixes w Proforma |||"/>
      <sheetName val="Perf_Sum_A - proforma"/>
      <sheetName val="Perf_Sum_Bank - proforma"/>
      <sheetName val="Net Int Income - Proforma"/>
      <sheetName val="Other Banking Income - Proforma"/>
      <sheetName val="Funds Mgmt P&amp;L - proforma"/>
      <sheetName val="Life P&amp;L - proforma"/>
      <sheetName val="Life  profit sources - proforma"/>
      <sheetName val="FM-PL"/>
      <sheetName val="FUM Movement"/>
      <sheetName val="FUM Data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OP"/>
      <sheetName val="Dash"/>
      <sheetName val="Dash (DWP Revised)"/>
      <sheetName val="Trend"/>
      <sheetName val="Tables"/>
      <sheetName val="ES"/>
      <sheetName val="BU"/>
      <sheetName val="MTD - Old"/>
      <sheetName val="YTD - Old"/>
      <sheetName val="MTD Waterfall"/>
      <sheetName val="YTD Waterfall"/>
      <sheetName val="essbase"/>
      <sheetName val="EssbaseYTD"/>
      <sheetName val="essbase2"/>
      <sheetName val="Rec - Consol"/>
      <sheetName val="Rec - WD1-6"/>
      <sheetName val="Rec - Restructure (May 16)"/>
      <sheetName val="Rec - Restructure (Apr 16)"/>
      <sheetName val="Rec - Restructure (Feb 16)"/>
      <sheetName val="Gross Consol MTD YTD (Plan)"/>
      <sheetName val="Gross Consol MTD YTD (PY)"/>
      <sheetName val="-"/>
      <sheetName val="gross consol page"/>
      <sheetName val="WD3 Flash"/>
      <sheetName val="gross consol"/>
      <sheetName val="Essbase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STER MERGE-PAY DETAILS010513 "/>
      <sheetName val="April Reporting Period Formula"/>
      <sheetName val="Pay Details as at 010413"/>
      <sheetName val="Data Sheet"/>
    </sheetNames>
    <sheetDataSet>
      <sheetData sheetId="0" refreshError="1"/>
      <sheetData sheetId="1" refreshError="1"/>
      <sheetData sheetId="2"/>
      <sheetData sheetId="3"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STER PAY DETAILS EST"/>
      <sheetName val="MASTER PAY DETAILS EMP"/>
      <sheetName val="MASTER PAY DETAILS REM"/>
      <sheetName val="MASTER MERGE-ALL PAY DETAILS"/>
    </sheetNames>
    <sheetDataSet>
      <sheetData sheetId="0"/>
      <sheetData sheetId="1"/>
      <sheetData sheetId="2"/>
      <sheetData sheetId="3"/>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s"/>
      <sheetName val="test reports "/>
      <sheetName val="Data"/>
      <sheetName val="Reconciliation"/>
      <sheetName val="3 yr plan_Direct"/>
      <sheetName val="Sheet2"/>
      <sheetName val="3 yr plan_Indirect"/>
      <sheetName val="FY15 Targets_Direct"/>
      <sheetName val="Sheet1"/>
      <sheetName val="3 yr plan_Portfolio"/>
      <sheetName val="FY Forecast"/>
      <sheetName val="FY Forecast_Portfolio"/>
      <sheetName val="Flow Through"/>
      <sheetName val="FY15 Locked In"/>
      <sheetName val="ES Finance requirements"/>
      <sheetName val="GSI Involved"/>
      <sheetName val="IT Audit_Sept14"/>
      <sheetName val="Data initiatives"/>
      <sheetName val="Levers"/>
      <sheetName val="Pebbles, Rocks"/>
      <sheetName val="FTE"/>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Name val="Initiatives"/>
      <sheetName val="Targets"/>
      <sheetName val="Refs"/>
      <sheetName val="EM Report"/>
      <sheetName val="Summary inc B&amp;PB Graph"/>
      <sheetName val="Summary exl B&amp;PB Graph"/>
      <sheetName val="CBS Graph "/>
      <sheetName val="IB&amp;M Graph  "/>
      <sheetName val="B&amp;PB Graph "/>
      <sheetName val="Shane Table"/>
      <sheetName val="GM Report"/>
      <sheetName val="DS &amp; PMO"/>
      <sheetName val="Target"/>
      <sheetName val="Input Summary"/>
      <sheetName val="Productivity Matrix"/>
      <sheetName val="WM"/>
      <sheetName val="CI"/>
      <sheetName val="WMA&amp;CFS"/>
      <sheetName val="GAM"/>
      <sheetName val="IB&amp;M&amp;CBS"/>
      <sheetName val="IB&amp;M"/>
      <sheetName val="CBS"/>
      <sheetName val="IWT Graph"/>
      <sheetName val="WM Graph"/>
      <sheetName val="CI Graph"/>
      <sheetName val="WMA&amp;CFS Graph"/>
      <sheetName val="GAM Graph"/>
      <sheetName val="Support Graph"/>
      <sheetName val="IB&amp;M &amp; CBS Graph"/>
      <sheetName val="IB&amp;M Graph"/>
      <sheetName val="CBS Graph"/>
      <sheetName val="Submit"/>
      <sheetName val="IWT"/>
      <sheetName val="IWT Raw OLD Dec"/>
      <sheetName val="Submission OLD Dec"/>
      <sheetName val="Momentu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tructureCost_b"/>
      <sheetName val="rates"/>
      <sheetName val="Instructions"/>
      <sheetName val="Extract Control"/>
      <sheetName val="TCM references"/>
      <sheetName val="ESSBASE"/>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 control"/>
      <sheetName val="Cost Centre Hierarchy - FY16"/>
      <sheetName val="Fields in Hierachy"/>
      <sheetName val="Lists"/>
      <sheetName val="Alt1 CC Hierarchy - FY16"/>
      <sheetName val="Alt2 CC Hierarchy - FY16"/>
      <sheetName val="Codes to be deleted"/>
    </sheetNames>
    <sheetDataSet>
      <sheetData sheetId="0"/>
      <sheetData sheetId="1"/>
      <sheetData sheetId="2"/>
      <sheetData sheetId="3"/>
      <sheetData sheetId="4"/>
      <sheetData sheetId="5"/>
      <sheetData sheetId="6"/>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S Plan FY16"/>
      <sheetName val="Run rate graph"/>
      <sheetName val="FY16 Run rate"/>
      <sheetName val="BU Plan FY16"/>
      <sheetName val="Pending"/>
      <sheetName val="Control"/>
      <sheetName val="Mapping"/>
      <sheetName val="&lt;&lt;REPORTING&gt;&gt;"/>
      <sheetName val="1.BU Detail"/>
      <sheetName val="1. ES Result"/>
      <sheetName val="1.1 ESLT p&amp;l"/>
      <sheetName val="&lt;&lt;ANALYSIS SHEETS&gt;&gt;"/>
      <sheetName val="Sheet1"/>
      <sheetName val="Monthly result Waterfalls"/>
      <sheetName val="Phasing"/>
      <sheetName val="2.ES BU cost trend movement"/>
      <sheetName val="2.Recharges"/>
      <sheetName val="2.ES Gross Cost flow"/>
      <sheetName val="2. ES Time period graphs"/>
      <sheetName val="2. ES IT costs"/>
      <sheetName val="2.Staff costs"/>
      <sheetName val="2.Other Costs"/>
      <sheetName val="2.BU IT cost trend"/>
      <sheetName val="2.3 ES Net spend - by dept"/>
      <sheetName val="&lt;&lt;ES INFO&gt;&gt;"/>
      <sheetName val="Expense Analysis"/>
      <sheetName val="Summary costs"/>
      <sheetName val="FY15P to FY15F - YTD"/>
      <sheetName val="2.1 ES PnL - by line n dept YTD"/>
      <sheetName val="2.2 Gross cost walk"/>
      <sheetName val="Trend sheet"/>
      <sheetName val="2.2a ES PnL - by line"/>
      <sheetName val="2. ESLT tables"/>
      <sheetName val="Sheet4"/>
      <sheetName val="R1 overview"/>
      <sheetName val="2.2b ES PnL - by EGM"/>
      <sheetName val="2.4 ES PnL - by dept"/>
      <sheetName val="&gt;&gt;BU IT&lt;&lt;"/>
      <sheetName val="3. BU IT - by Line n Dept"/>
      <sheetName val="3. BU IT Result"/>
      <sheetName val="3. BU IT graphs"/>
      <sheetName val="3 BU IT - by PnL line"/>
      <sheetName val="3. BU IT - PnL by dept"/>
      <sheetName val="3. BU Serv Ops and Shd Alloc"/>
      <sheetName val="&gt;&gt;ESSBASE RETRIEVES&gt;&gt;"/>
      <sheetName val="ES Act FY15"/>
      <sheetName val="ES Plan FY15"/>
      <sheetName val="ES Act FY14"/>
      <sheetName val="BU Act FY15"/>
      <sheetName val="BU Plan FY15"/>
      <sheetName val="BU Act FY14"/>
      <sheetName val="Prior Yr Adj_IT Contractor"/>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v Jaws"/>
      <sheetName val="1H15 Results Analysis"/>
      <sheetName val="Growth"/>
      <sheetName val="BU Performance"/>
      <sheetName val="OBI"/>
      <sheetName val="Excluding One Offs"/>
      <sheetName val="One-offs"/>
      <sheetName val="Ro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Y17F"/>
      <sheetName val="Direct IT "/>
      <sheetName val="MGTPL (BU)"/>
      <sheetName val="MGTPL (BU) (2)"/>
      <sheetName val="Sheet3"/>
      <sheetName val="Sheet2"/>
      <sheetName val="Sheet1"/>
      <sheetName val="Sheet2 (2)"/>
    </sheetNames>
    <sheetDataSet>
      <sheetData sheetId="0"/>
      <sheetData sheetId="1"/>
      <sheetData sheetId="2"/>
      <sheetData sheetId="3"/>
      <sheetData sheetId="4"/>
      <sheetData sheetId="5"/>
      <sheetData sheetId="6"/>
      <sheetData sheetId="7"/>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LLENGES&gt;&gt;"/>
      <sheetName val="FY18F Uplifts Movement"/>
      <sheetName val="FY19F Uplifts Movement"/>
      <sheetName val="WALKS&gt;&gt;"/>
      <sheetName val="FY19 EGM &amp; Tower View"/>
      <sheetName val="EGM_BU Summary Pre-Allocated"/>
      <sheetName val="EGM_BU Summary Allocated"/>
      <sheetName val="GWS Walk FY18"/>
      <sheetName val="GWS Walk FY19"/>
      <sheetName val="FY19 Uplifts BU Rchg GCA"/>
      <sheetName val="FY19 Uplifts BU Rchg CREF"/>
      <sheetName val="FY19 Uplifts BU Rchg GMS"/>
      <sheetName val="FY19 Uplifts BU Rchg HR"/>
      <sheetName val="FY19 Uplifts BU Rchg RM"/>
      <sheetName val="FY19 Uplifts BU Rchg BW"/>
      <sheetName val="FY19 Uplifts BU Rchg IFS"/>
      <sheetName val="FY19 Uplifts BU Rchg FS"/>
      <sheetName val="FY19 Uplifts BU Rchg BPB"/>
      <sheetName val="FY19 Uplifts BU Rchg DC"/>
      <sheetName val="FY19 Uplifts BU Rchg IBM"/>
      <sheetName val="FY19 Uplifts BU Rchg WM"/>
      <sheetName val="FY19 Uplifts BU Rchg RBS"/>
      <sheetName val="Sheet1"/>
      <sheetName val="Manual Overlay"/>
      <sheetName val="ES Corp Walk FY18"/>
      <sheetName val="ES Corp Walk FY19"/>
      <sheetName val="BU Walk FY18"/>
      <sheetName val="BU Walk FY19"/>
      <sheetName val="EGM Walk FY18"/>
      <sheetName val="EGM Walk FY19"/>
      <sheetName val="TABLES&gt;&gt;"/>
      <sheetName val="FY18 Plan"/>
      <sheetName val="Sheet4"/>
      <sheetName val="Sheet3"/>
      <sheetName val="FY18 Plan - Summary"/>
      <sheetName val="FY18 Forecast"/>
      <sheetName val="FY18 Forecast - Full P&amp;L"/>
      <sheetName val="FY18 Plan vs Forecast"/>
      <sheetName val="FY19 Forecast"/>
      <sheetName val="FY19 Forecast - Gross"/>
      <sheetName val="FY19 Forecast - Full P&amp;L"/>
      <sheetName val="FY19 Forecast - Full P&amp;L Gross"/>
      <sheetName val="FY20 Forecast"/>
      <sheetName val="BU IT Summary"/>
      <sheetName val="Group View Summary"/>
      <sheetName val="UPLIFTS&gt;&gt;"/>
      <sheetName val="FY19 Uplifts Analysis"/>
      <sheetName val="Total FY19 Uplifts"/>
      <sheetName val="Platform Uplifts by Tower"/>
      <sheetName val="FY19 Uplift Summary by Platv1"/>
      <sheetName val="FY19 Uplifts BU Rchg"/>
      <sheetName val="FY19 Uplifts EGM Rchg"/>
      <sheetName val="FY18F Uplifts"/>
      <sheetName val="BP Rec Summary"/>
      <sheetName val="FY19 Platform (Pre-Al)"/>
      <sheetName val="Plan by Platform Detail"/>
      <sheetName val="FY19 Platform (Post-Al)"/>
      <sheetName val="OTHER&gt;&gt;"/>
      <sheetName val="FY18F Risks&amp;Opps"/>
      <sheetName val="FY18F FTE"/>
      <sheetName val="Plan to Forecast Walk"/>
      <sheetName val="Phasing Summary"/>
      <sheetName val="Bankable Plan by BU &amp; EGM"/>
      <sheetName val="LOAD CHECKS&gt;&gt;&gt;"/>
      <sheetName val="BU Load FY19"/>
      <sheetName val="Recharge Checks"/>
      <sheetName val="Forecast Load Check"/>
      <sheetName val="Forecast Load Check old"/>
      <sheetName val="Retrieve mapping old"/>
      <sheetName val="GPPR Retrieve old"/>
      <sheetName val="Table FY18 (ES)"/>
      <sheetName val="GRPPL FY18 (ES)"/>
      <sheetName val="Table FY18 (BU)"/>
      <sheetName val="GRPPL FY18 (BU)"/>
      <sheetName val="Table FY19 (ES)"/>
      <sheetName val="GRPPL FY19 (ES)"/>
      <sheetName val="Table FY19 (BU)"/>
      <sheetName val="GRPPL FY19 (BU)"/>
      <sheetName val="Table FY20 (ES)"/>
      <sheetName val="GRPPL FY20 (ES)"/>
      <sheetName val="Table FY20 (BU)"/>
      <sheetName val="GRPPL FY20 (BU)"/>
      <sheetName val="Table FY21 (ES)"/>
      <sheetName val="GRPPL FY21 (ES)"/>
      <sheetName val="Table FY21 (BU)"/>
      <sheetName val="GRPPL FY21 (BU)"/>
      <sheetName val="Retrieves &amp; Tables &gt;&gt;&gt;"/>
      <sheetName val="DATA Retrieve List"/>
      <sheetName val="Tables (ES 2)"/>
      <sheetName val="Tables (IFS &amp; BW 2)"/>
      <sheetName val="TABLES (BU 2)"/>
      <sheetName val="BU 17A Table"/>
      <sheetName val="Essbase (ES 2)"/>
      <sheetName val="Essbase (BU 2)"/>
      <sheetName val="Essbase (ASPs)"/>
      <sheetName val="Essbase (IFS &amp; BW 2)"/>
      <sheetName val="BU FY17A"/>
      <sheetName val="BU18P18F"/>
      <sheetName val="Grp Funded Forecast"/>
      <sheetName val="GWS Amort"/>
      <sheetName val="DATA"/>
      <sheetName val="Amortisation"/>
      <sheetName val="Named Ranges"/>
      <sheetName val="DELETE &gt;&gt;"/>
      <sheetName val="ES Plan vs Bankable Plan"/>
      <sheetName val="FY19 Uplifts EGM Rchg A&amp;A"/>
      <sheetName val="FY19 Uplifts EGM Rchg S&amp;P"/>
      <sheetName val="FY19 Uplifts EGM Rchg OCIO"/>
      <sheetName val="FY19 Uplifts EGM Rchg ITDA"/>
      <sheetName val="FY19 Uplifts EGM Rchg GO"/>
      <sheetName val="FY19 Uplifts EGM Rchg DWP"/>
      <sheetName val="FY19 Uplifts EGM Rchg DPG"/>
      <sheetName val="FY19 Uplifts EGM Rchg GES"/>
      <sheetName val="Q3 Summary Pre-Allocated"/>
      <sheetName val="Q3F to Q4F Movement"/>
      <sheetName val="Sheet5"/>
      <sheetName val="Specific BU Allocations"/>
      <sheetName val="FY19 Uplifts EGM Rchg RAW"/>
      <sheetName val="Group Dashboard"/>
      <sheetName val="4. Drivers and Waterfalls"/>
      <sheetName val="Template Checks"/>
      <sheetName val="FY19 Uplifts EGM Rchg IB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Check"/>
      <sheetName val="Tower Definitions"/>
      <sheetName val="Uplift Defintions"/>
      <sheetName val="Input - FY18"/>
      <sheetName val="Input - FY19"/>
      <sheetName val="Split for Danny S"/>
      <sheetName val="WM Advice"/>
      <sheetName val="CP split"/>
      <sheetName val="SI sub 27th Feb"/>
      <sheetName val="VDI phasing"/>
      <sheetName val="DWP BP @ 22nd Feb"/>
      <sheetName val="Sourcing @ 22nd Feb"/>
      <sheetName val="Property"/>
      <sheetName val="ES Opex Summary"/>
      <sheetName val="ES Benefits Summary"/>
      <sheetName val="Recharges"/>
      <sheetName val="Bridge FY19F"/>
      <sheetName val="FY18 Load Tab"/>
      <sheetName val="List - FY19"/>
      <sheetName val="IPP OPEX"/>
      <sheetName val="W&amp;P"/>
      <sheetName val="MS license support"/>
      <sheetName val="MyRas"/>
      <sheetName val="Bridge FY18F"/>
      <sheetName val="FY19 Load Tab"/>
      <sheetName val="Plan to Forecast"/>
      <sheetName val="Run Rate Plan Data&gt;&gt;&gt;"/>
      <sheetName val="Run Rate Plan"/>
      <sheetName val="Tables (Data)"/>
      <sheetName val="Tables (Consol)"/>
      <sheetName val="Tables (ES)"/>
      <sheetName val="TABLES (BU)"/>
      <sheetName val="Essbase (ES)"/>
      <sheetName val="Essbase (BU)"/>
      <sheetName val="Essbase (IFS &amp; BW)"/>
      <sheetName val="ES_Bud V Act Summary"/>
      <sheetName val="ES_Bud V Act Summary (2)"/>
      <sheetName val="DATA"/>
      <sheetName val="List"/>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IO"/>
      <sheetName val="CIO excl CAPEX"/>
      <sheetName val="400022_CAPEX"/>
      <sheetName val="400023_Exec"/>
      <sheetName val="400024_Comm"/>
      <sheetName val="400025_BS"/>
      <sheetName val="400025D_Digital"/>
      <sheetName val="400026_A&amp;S"/>
      <sheetName val="400027_TMO"/>
      <sheetName val="400028_PMO"/>
      <sheetName val="Operationals"/>
      <sheetName val="400025_BS Consol"/>
      <sheetName val="400030_CustServ&amp;EntSysPort"/>
      <sheetName val="400031_OpSysPort"/>
      <sheetName val="400032_Data&amp;InterPort"/>
      <sheetName val="400033_AssetMaintSysPort"/>
      <sheetName val="400034_ServMgtPrac"/>
      <sheetName val="400035_Corp&amp;ERPPort"/>
      <sheetName val="400036_AppSuppPort"/>
      <sheetName val="400037_OpMgt"/>
      <sheetName val="YTD Transaction List"/>
      <sheetName val="FY18 Budget"/>
      <sheetName val="Forecast"/>
      <sheetName val="Data"/>
      <sheetName val="GL Mapp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ECK LIST"/>
      <sheetName val="RBS Group Charts"/>
      <sheetName val="INFLATION"/>
      <sheetName val="ADJUSTMENT DATA"/>
      <sheetName val="PROJECT DATA"/>
      <sheetName val="PRODUCTIVITY DATA"/>
      <sheetName val="BU INVESTMENT DATA"/>
      <sheetName val="STRETCH &amp; OTHER DATA"/>
      <sheetName val="RISK&amp;OPPORTUNITY"/>
      <sheetName val="Direct IT"/>
      <sheetName val="Retrievals --&gt;"/>
      <sheetName val="MGTBS"/>
      <sheetName val="MGTPRJ"/>
      <sheetName val="MGTPL"/>
      <sheetName val="GRPPL"/>
      <sheetName val="MGTPL_RBS"/>
      <sheetName val="GRPPL_RBS"/>
      <sheetName val="MGTPRJ_RBS"/>
    </sheetNames>
    <sheetDataSet>
      <sheetData sheetId="0" refreshError="1"/>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Source"/>
      <sheetName val="Mapping"/>
      <sheetName val="Pivot"/>
      <sheetName val="EstablishmentListing"/>
      <sheetName val="Aux"/>
      <sheetName val="Pay Rates"/>
    </sheetNames>
    <sheetDataSet>
      <sheetData sheetId="0" refreshError="1"/>
      <sheetData sheetId="1"/>
      <sheetData sheetId="2"/>
      <sheetData sheetId="3" refreshError="1"/>
      <sheetData sheetId="4"/>
      <sheetData sheetId="5" refreshError="1"/>
      <sheetData sheetId="6"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Assumptions"/>
      <sheetName val="GL Mapping"/>
      <sheetName val="FY18 - Summary View"/>
      <sheetName val="Forecast Summary"/>
      <sheetName val="Forecast Summary (Area)"/>
      <sheetName val="Forecast Summary (PC)"/>
      <sheetName val="Staff Pivot"/>
      <sheetName val="Staff"/>
      <sheetName val="Op Costs (excl. Staff)"/>
      <sheetName val="Revenue"/>
      <sheetName val="Comparison Data"/>
      <sheetName val="Line Item Consol"/>
      <sheetName val="Pay Scal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
      <sheetName val="CHECKLIST"/>
      <sheetName val="Chart_Phasing"/>
      <sheetName val="Chart_NET"/>
      <sheetName val="Chart_NET_HoH"/>
      <sheetName val="P&amp;L SUM"/>
      <sheetName val="NORMALISED FY15"/>
      <sheetName val="REVISED FY16-19 FORECAST"/>
      <sheetName val="NORMALISED FY16 PLAN"/>
      <sheetName val="OTHER &amp; STRETCH DATA"/>
      <sheetName val="VOLUME DATA"/>
      <sheetName val="PRODUCTIVITY DATA"/>
      <sheetName val="BU INVESTMENT DATA"/>
      <sheetName val="PROJECT DATA"/>
      <sheetName val="INFLATION"/>
      <sheetName val="Retrievals &amp; Other &gt;&gt;&gt;"/>
      <sheetName val="MGTPL"/>
      <sheetName val="GRPPL"/>
      <sheetName val="UPLOAD (TBC)"/>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lsReport"/>
      <sheetName val="xlsGraph_Data"/>
      <sheetName val="xlsAT_Data"/>
      <sheetName val="xlsME_Data"/>
      <sheetName val="xlsMaintenance"/>
      <sheetName val="Module1"/>
      <sheetName val="F90"/>
      <sheetName val="FullFilters"/>
      <sheetName val="Input"/>
      <sheetName val="Aggregation Query"/>
      <sheetName val="Essbase (3)"/>
      <sheetName val="Ess Balance Sheet"/>
      <sheetName val="sheet 2"/>
      <sheetName val="OBI Revenue"/>
      <sheetName val="IEA"/>
      <sheetName val="IEA budget"/>
      <sheetName val="EssNII OBI"/>
      <sheetName val="NII OBI budget"/>
      <sheetName val="IO_Amort_Tables"/>
      <sheetName val="Parameters"/>
      <sheetName val="Salaries  Summary"/>
      <sheetName val="Section 2"/>
      <sheetName val="Expense"/>
      <sheetName val="Control"/>
      <sheetName val="Total IB NIM Essbase"/>
      <sheetName val="Eliminations Project"/>
      <sheetName val="Total Data"/>
      <sheetName val="Eliminations Total"/>
      <sheetName val="ESSBase Int In Query"/>
      <sheetName val="ESSBase Tot In Query"/>
      <sheetName val="INPUTS"/>
      <sheetName val="RE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 control"/>
      <sheetName val="Cost Centre Hierarchy - FY16"/>
      <sheetName val="Fields in Hierachy"/>
      <sheetName val="Lists"/>
      <sheetName val="Alt1 CC Hierarchy - FY16"/>
      <sheetName val="Alt2 CC Hierarchy - FY16"/>
      <sheetName val="Codes to be deleted"/>
      <sheetName val="Alt1 CC Hierarchy-FY16"/>
      <sheetName val="Alt1 CC Hierarchy - FY16 New C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hased view"/>
      <sheetName val="PIVOT Check"/>
      <sheetName val="Initiatives"/>
      <sheetName val="Impact"/>
      <sheetName val="ManualData"/>
      <sheetName val="PP_Impact"/>
      <sheetName val="PP_ManualData"/>
      <sheetName val="PP2_Impact"/>
      <sheetName val="PP2_ManualData"/>
      <sheetName val="LISTS"/>
      <sheetName val="Mov't Comentary"/>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2)"/>
      <sheetName val="Reconciliation (2)"/>
      <sheetName val="Summary"/>
      <sheetName val="Reconciliation"/>
      <sheetName val="Data"/>
      <sheetName val="IT"/>
      <sheetName val="BPC_IT"/>
      <sheetName val="HR"/>
      <sheetName val="BPC_HR"/>
      <sheetName val="YTDGR55"/>
      <sheetName val="DptySec"/>
      <sheetName val="Legal"/>
      <sheetName val="OD"/>
      <sheetName val="TSS"/>
      <sheetName val="ICPI"/>
      <sheetName val="PaCSCap"/>
      <sheetName val="BPC"/>
      <sheetName val="BW"/>
      <sheetName val="BPC_PaCS"/>
      <sheetName val="BPC_DptySec"/>
      <sheetName val="BPC_Legal"/>
      <sheetName val="BPC_OD"/>
      <sheetName val="BPC_TSS"/>
      <sheetName val="BPC_ICPI"/>
      <sheetName val="BPC_PaCSCap"/>
      <sheetName val="BPC-Dep Sec"/>
      <sheetName val="BPC-HR"/>
      <sheetName val="BPC-IT"/>
      <sheetName val="BPC-Legal"/>
      <sheetName val="BPC-OD"/>
      <sheetName val="BPC-TSS"/>
      <sheetName val="BPC-ICPI"/>
      <sheetName val="BPC-PaCS Cap"/>
      <sheetName val="Net Opex"/>
      <sheetName val="Sheet1"/>
      <sheetName val="Pivot"/>
      <sheetName val="Sheet3"/>
      <sheetName val="Sheet4"/>
      <sheetName val="Sheet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Qs"/>
      <sheetName val="Sec Preso"/>
      <sheetName val="CFO Preso"/>
      <sheetName val="Sheet7"/>
      <sheetName val="Exec Flash - Jan21"/>
      <sheetName val="EPM_FLASH_TOP"/>
      <sheetName val="EPM_FLASH_TOP (2)"/>
      <sheetName val="Exec Flash - Feb21"/>
      <sheetName val="EPM_FLASH_TOP (3)"/>
      <sheetName val="EPM_FLASH_TOP (4)"/>
      <sheetName val="Jan-21 Dashboard Data"/>
      <sheetName val="EPM CHECK SUMMARY"/>
      <sheetName val="TRACKER V1 (OLD)"/>
      <sheetName val="Sheet2"/>
      <sheetName val="543999"/>
      <sheetName val="G&amp;S Mapping - SAC"/>
      <sheetName val="Exec Flash (CLUSTER) - Apr21"/>
      <sheetName val="Tracker (CC1000) Apr 2021"/>
      <sheetName val="H11_SAC_Upload"/>
      <sheetName val="H11 - 24.2.21"/>
      <sheetName val="Tracker Jan 2021"/>
      <sheetName val="Sheet11"/>
      <sheetName val="Tracker Pivot (CC1000)"/>
      <sheetName val="Tracker Pivot 1-Pager"/>
      <sheetName val="Data_CONSOL"/>
      <sheetName val="Sheet14"/>
      <sheetName val="Sheet13"/>
      <sheetName val="Sheet9"/>
      <sheetName val="Sheet10"/>
      <sheetName val="GL MAPPING 1"/>
      <sheetName val="GL MAPPING 2"/>
      <sheetName val="Data_PC_Changes"/>
      <sheetName val="GL MAPPING 2 V2"/>
      <sheetName val="Sheet12"/>
      <sheetName val="EPM CHECK SUMMARY (5)"/>
      <sheetName val="Sheet8"/>
      <sheetName val="Sheet5"/>
      <sheetName val="June-20 Month End"/>
      <sheetName val="Tracker Pivot (3)"/>
      <sheetName val="Sec Preso 30-July"/>
      <sheetName val="Data_Daily_FC_Adj"/>
      <sheetName val="Data_Potential_CFs"/>
      <sheetName val="Sheet4"/>
      <sheetName val="&gt;&gt;&gt;WORKINGS&gt;&gt;&gt;"/>
      <sheetName val="Sheet3"/>
      <sheetName val="EPM - TAHE"/>
      <sheetName val="Mapping - PC"/>
      <sheetName val="Data_TAHE"/>
      <sheetName val="Data_1000+3000"/>
      <sheetName val="Data_PS_1000"/>
      <sheetName val="Data_PS_3000"/>
      <sheetName val="Sheet6"/>
      <sheetName val="PC_MAPPING"/>
      <sheetName val="YTD May-20 Actuals"/>
      <sheetName val="EPM Actuals - TfNSW"/>
      <sheetName val="CONSOL 11.06.20"/>
      <sheetName val="CONSOL"/>
      <sheetName val="G&amp;S Mapping"/>
      <sheetName val="Sheet1"/>
      <sheetName val="EPM CHECK DETAILED"/>
      <sheetName val="EPM BUDGET"/>
      <sheetName val="PRIME_Piv"/>
      <sheetName val="PRIME"/>
      <sheetName val="REP152A - RMS - 30.6.2020"/>
      <sheetName val="REP152A - TFNSW - 30.6.202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Tower Definitions"/>
      <sheetName val="Uplift Defintions"/>
      <sheetName val="Input - FY18"/>
      <sheetName val="Input - FY19"/>
      <sheetName val="ES Opex Summary"/>
      <sheetName val="Recharges"/>
      <sheetName val="Bridge FY19F"/>
      <sheetName val="FY18 Load Tab"/>
      <sheetName val="List - FY19"/>
      <sheetName val="ES Benefits Summary"/>
      <sheetName val="Check"/>
      <sheetName val="Bridge FY18F"/>
      <sheetName val="FY19 Load Tab"/>
      <sheetName val="Plan to Forecast"/>
      <sheetName val="Run Rate Plan Data&gt;&gt;&gt;"/>
      <sheetName val="Run Rate Plan"/>
      <sheetName val="Tables (Data)"/>
      <sheetName val="Tables (Consol)"/>
      <sheetName val="Tables (ES)"/>
      <sheetName val="TABLES (BU)"/>
      <sheetName val="Essbase (ES)"/>
      <sheetName val="Essbase (BU)"/>
      <sheetName val="Essbase (IFS &amp; BW)"/>
      <sheetName val="ES_Bud V Act Summary"/>
      <sheetName val="ES_Bud V Act Summary (2)"/>
      <sheetName val="DATA"/>
      <sheetName val="Li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Final"/>
      <sheetName val="Sheet1 (2)"/>
      <sheetName val="Sheet2"/>
    </sheetNames>
    <sheetDataSet>
      <sheetData sheetId="0"/>
      <sheetData sheetId="1"/>
      <sheetData sheetId="2"/>
      <sheetData sheetId="3"/>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ster Working File"/>
      <sheetName val="All_Pos"/>
      <sheetName val="Staff_Master"/>
    </sheetNames>
    <sheetDataSet>
      <sheetData sheetId="0"/>
      <sheetData sheetId="1"/>
      <sheetData sheetId="2"/>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2 Balances loaded"/>
      <sheetName val="Balance sheet template GL check"/>
      <sheetName val="Q4 Balance sheet GL check"/>
      <sheetName val="RBS centralised workings"/>
      <sheetName val="LIP workings"/>
      <sheetName val="Home Loans"/>
      <sheetName val="Personal Loans"/>
      <sheetName val="Credit Cards"/>
      <sheetName val="Transactions"/>
      <sheetName val="Savings"/>
      <sheetName val="Investments"/>
      <sheetName val="FY13 Plan Balances Uplo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nsolidated PM input"/>
      <sheetName val="Sheet2"/>
      <sheetName val="Org Units"/>
      <sheetName val="Resource Roles"/>
      <sheetName val="Planview Resources"/>
      <sheetName val="Oracle_Solaris"/>
      <sheetName val="Sheet3"/>
      <sheetName val="Squiz"/>
      <sheetName val="Mobility"/>
      <sheetName val="Sheet1"/>
      <sheetName val="REM"/>
      <sheetName val="e-Observation"/>
      <sheetName val="Modern Win"/>
      <sheetName val="ROC"/>
      <sheetName val="ICFMS"/>
      <sheetName val="TRAK2"/>
      <sheetName val="SharePoint"/>
      <sheetName val="TLS"/>
      <sheetName val="Info Archive"/>
      <sheetName val="Win 2012"/>
      <sheetName val="Initiative List"/>
      <sheetName val="FY25 Resource Requirements Tes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ff_Master"/>
      <sheetName val="EEO"/>
      <sheetName val="Pay"/>
      <sheetName val="Plan Wrk Hrs"/>
      <sheetName val="All_Lve"/>
    </sheetNames>
    <sheetDataSet>
      <sheetData sheetId="0"/>
      <sheetData sheetId="1"/>
      <sheetData sheetId="2"/>
      <sheetData sheetId="3"/>
      <sheetData sheetId="4"/>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ster Data "/>
      <sheetName val="All_Pos_Data"/>
      <sheetName val="Staff_Master"/>
      <sheetName val="September Figures"/>
    </sheetNames>
    <sheetDataSet>
      <sheetData sheetId="0"/>
      <sheetData sheetId="1"/>
      <sheetData sheetId="2"/>
      <sheetData sheetId="3"/>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up"/>
      <sheetName val="Part A (Draft)"/>
      <sheetName val="Template"/>
      <sheetName val="Part B"/>
      <sheetName val="Tracker by EGM"/>
      <sheetName val="Link to Retrieve"/>
      <sheetName val="MGTPL Retrieve"/>
      <sheetName val="GRPPL Retrieve"/>
      <sheetName val="Template (2)"/>
      <sheetName val="GRPPL_Q3 OUTER YRS"/>
      <sheetName val="Step 3 OYs Workings"/>
      <sheetName val="FY18 and 19 Load prep"/>
      <sheetName val="FY18 and 19 Load Setup"/>
      <sheetName val="FY17 Group Inv Spend"/>
      <sheetName val="FY18-19 Group Inv Spend"/>
      <sheetName val="FY17 Loa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up &amp; Instructions"/>
      <sheetName val="SWOT+"/>
      <sheetName val="P&amp;L"/>
      <sheetName val="Walks"/>
      <sheetName val="Loading"/>
      <sheetName val="Sheet28"/>
      <sheetName val="Table"/>
      <sheetName val="MGTPL"/>
      <sheetName val="Load"/>
      <sheetName val="ExCo Opex&amp;Benefits"/>
      <sheetName val="ExCo Amortisation"/>
      <sheetName val="Other &gt;"/>
      <sheetName val="GRPPL"/>
      <sheetName val="F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PMFormattingSheet_LABOUR"/>
      <sheetName val="EPMFormattingSheet_LABOUR 2"/>
      <sheetName val="Title"/>
      <sheetName val="Base Salary Break-down"/>
      <sheetName val="Gross vs Net Base"/>
    </sheetNames>
    <sheetDataSet>
      <sheetData sheetId="0" refreshError="1"/>
      <sheetData sheetId="1" refreshError="1"/>
      <sheetData sheetId="2"/>
      <sheetData sheetId="3" refreshError="1"/>
      <sheetData sheetId="4"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PMFormattingSheet (5)"/>
      <sheetName val="EPMFormattingSheet (3)"/>
      <sheetName val="EPMFormattingSheet"/>
      <sheetName val="Title"/>
      <sheetName val="Valid Combinations"/>
      <sheetName val="Valid Combinations_copy"/>
      <sheetName val="Create Position"/>
      <sheetName val="Move Position"/>
      <sheetName val="FTE Adjustments"/>
      <sheetName val="Total FTE Adjustments"/>
      <sheetName val="New Position"/>
      <sheetName val="Labour Hire"/>
      <sheetName val="New Position Report"/>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Template"/>
      <sheetName val="PTA 10"/>
      <sheetName val="PTA 11"/>
      <sheetName val="PTA 1"/>
      <sheetName val="PTA 2"/>
      <sheetName val="P4 CFWs"/>
      <sheetName val="P13 CFWs"/>
      <sheetName val="Protected Items"/>
      <sheetName val="Dropdown lists"/>
      <sheetName val="PTA 5"/>
      <sheetName val="PTA 6"/>
      <sheetName val="PTA 6 (2)"/>
      <sheetName val="PTA 8"/>
      <sheetName val="PTA 8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L Request Form"/>
      <sheetName val="Hierarchy Change Template"/>
      <sheetName val="Change control"/>
      <sheetName val="Cost Centre Hierarchy - FY16"/>
      <sheetName val="Fields in Hierachy"/>
      <sheetName val="Lists"/>
      <sheetName val="Alt1 CC Hierarchy - FY16"/>
      <sheetName val="Alt2 CC Hierarchy - FY16"/>
      <sheetName val="Codes to be deleted"/>
      <sheetName val="Output Cost Centres"/>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ster List"/>
      <sheetName val="Sheet1"/>
      <sheetName val="FY16 RAW - by Business"/>
      <sheetName val="FY16 RAW - by Customer"/>
      <sheetName val="FY16 RAW - by Cost Base"/>
      <sheetName val="Finance Summary 1"/>
      <sheetName val="Finance Summary 2"/>
      <sheetName val="Finance - Charts"/>
      <sheetName val="Finance - Wealth Charts"/>
      <sheetName val="DW VMB"/>
      <sheetName val="References"/>
      <sheetName val="Thermometer"/>
      <sheetName val="Abandoned Nov1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ject Benefits &amp; Opex"/>
      <sheetName val="Amortisation"/>
      <sheetName val="ES View"/>
      <sheetName val="Consolidated (excl ES)"/>
      <sheetName val="TStart"/>
      <sheetName val="RBS Table"/>
      <sheetName val="BPB Table"/>
      <sheetName val="IBM Table"/>
      <sheetName val="WM Table"/>
      <sheetName val="BW Table"/>
      <sheetName val="GT Table"/>
      <sheetName val="ASB Table"/>
      <sheetName val="FS Table"/>
      <sheetName val="IFS Table"/>
      <sheetName val="RM Table"/>
      <sheetName val="TEnd"/>
      <sheetName val="Amort"/>
      <sheetName val="Amort Detailed"/>
      <sheetName val="Benefit Summaries &gt;&gt;"/>
      <sheetName val="ES Gross"/>
      <sheetName val="RBS"/>
      <sheetName val="BPB"/>
      <sheetName val="IBM"/>
      <sheetName val="WM"/>
      <sheetName val="ES"/>
      <sheetName val="RM"/>
      <sheetName val="GT"/>
      <sheetName val="FS"/>
      <sheetName val="BW"/>
      <sheetName val="ASB"/>
      <sheetName val="IFS"/>
      <sheetName val="CONTROLS &gt;&gt;"/>
      <sheetName val="CON"/>
      <sheetName val="BC_VAR"/>
      <sheetName val="DUP"/>
      <sheetName val="COMMS"/>
      <sheetName val="DATA"/>
      <sheetName val="BU_LOAD"/>
      <sheetName val="ID_LOAD"/>
      <sheetName val="lookup"/>
      <sheetName val="CLOS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jectCentre Metadata"/>
      <sheetName val="Forecast Data $"/>
      <sheetName val="SAP Actuals_WBS Level"/>
      <sheetName val="FY23 Baseline"/>
      <sheetName val="FY23 Budget"/>
      <sheetName val="FY24 Budget"/>
      <sheetName val="Consolidated Financials FY23"/>
      <sheetName val="Summary"/>
      <sheetName val="Instructions"/>
      <sheetName val="Log"/>
      <sheetName val="Notes"/>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solidated Financials FY1920"/>
      <sheetName val="Data"/>
      <sheetName val="Consolidated Financials_WOL"/>
      <sheetName val="CJI3_WBS Level"/>
      <sheetName val="Lookup Data $"/>
      <sheetName val="Consolidated Financials FY2021"/>
      <sheetName val="Consolidated Financials FY2122"/>
      <sheetName val="ProjectCentre Metadata"/>
      <sheetName val="Instructions"/>
      <sheetName val="ProjectCentre IT DP"/>
      <sheetName val="MoM Var Analysis"/>
      <sheetName val="Day5 FC November"/>
      <sheetName val="Target &amp; Score Card Ranges"/>
      <sheetName val="Forecast Data Pivot"/>
      <sheetName val="Resourcing FC Data Pivot"/>
      <sheetName val="Lookup Data Resource Effort"/>
      <sheetName val="ResourceCentr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ve Trans"/>
      <sheetName val="Pub Hol List"/>
    </sheetNames>
    <sheetDataSet>
      <sheetData sheetId="0"/>
      <sheetData sheetId="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sysSummaryAdj"/>
      <sheetName val="Balance Sheet"/>
      <sheetName val="Key Metrics"/>
      <sheetName val="sysMain"/>
      <sheetName val="sysCommentary_1"/>
      <sheetName val="sysCommentary_2"/>
      <sheetName val="sysCommentary"/>
      <sheetName val="sysCommentaryCharts"/>
      <sheetName val="sysGlossary"/>
      <sheetName val="sysFields_PL"/>
      <sheetName val="sysFields_PM"/>
      <sheetName val="sysSummaryData"/>
      <sheetName val="sysChart"/>
      <sheetName val="sysAgreedTargets_PL"/>
      <sheetName val="sysAgreedTargets_BS"/>
      <sheetName val="sysMarketShare 2"/>
      <sheetName val="sysPastDueTrend"/>
      <sheetName val="sysRunRates"/>
      <sheetName val="sysData1"/>
      <sheetName val="sysData2"/>
      <sheetName val="sysData3"/>
      <sheetName val="sysData4"/>
      <sheetName val="sysData5"/>
      <sheetName val="sysData6"/>
      <sheetName val="sysData7"/>
      <sheetName val="sysData8"/>
      <sheetName val="sysData9"/>
      <sheetName val="sysData10"/>
      <sheetName val="sysData11"/>
      <sheetName val="sysData12"/>
      <sheetName val="sysData13"/>
      <sheetName val="sysData14"/>
      <sheetName val="sysData15"/>
      <sheetName val="sysData16"/>
      <sheetName val="sysData17"/>
      <sheetName val="sysData18"/>
      <sheetName val="sysData19"/>
      <sheetName val="sysData20"/>
      <sheetName val="Data Sheet"/>
      <sheetName val="Total Rollup  Report"/>
      <sheetName val="Looku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CB_WS"/>
      <sheetName val="OLD"/>
      <sheetName val="NEW"/>
      <sheetName val="B_S"/>
      <sheetName val="SUMMARY"/>
      <sheetName val="I&amp;D"/>
      <sheetName val="W_O"/>
      <sheetName val="RAA"/>
      <sheetName val="MF"/>
      <sheetName val="MF-IPD"/>
      <sheetName val="MF-upload"/>
      <sheetName val="PPR"/>
      <sheetName val="BUSNPROF"/>
      <sheetName val="GCMD"/>
      <sheetName val="GCMD-actual"/>
      <sheetName val="Mpr-0401"/>
      <sheetName val="Share &amp; Balances - L5"/>
      <sheetName val="xlsMaintenance"/>
      <sheetName val="Monthly Data"/>
      <sheetName val="Bills by team"/>
      <sheetName val="Ess CPMG IUS BS"/>
      <sheetName val="Ess CPMG IUS Income"/>
      <sheetName val="Ess NIM by product"/>
      <sheetName val="Ess NIM by team"/>
      <sheetName val="OBI by team by acc essbase"/>
      <sheetName val="OBI by team by prod essbase"/>
      <sheetName val="Offshore BU IEA "/>
      <sheetName val="Offshore BU NII OBI"/>
      <sheetName val="PL by cat essbase"/>
      <sheetName val="Lists"/>
      <sheetName val="A"/>
      <sheetName val="GWP_BLD"/>
      <sheetName val="NB_BLD"/>
      <sheetName val="COVER"/>
      <sheetName val="Assumptions"/>
      <sheetName val="variables"/>
      <sheetName val="Expense codes"/>
      <sheetName val="CopyAcross"/>
      <sheetName val="Sheet2"/>
      <sheetName val="Other prov"/>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CB_WS"/>
      <sheetName val="OLD"/>
      <sheetName val="NEW"/>
      <sheetName val="B_S"/>
      <sheetName val="SUMMARY"/>
      <sheetName val="I&amp;D"/>
      <sheetName val="W_O"/>
      <sheetName val="RAA"/>
      <sheetName val="MF"/>
      <sheetName val="MF-IPD"/>
      <sheetName val="MF-upload"/>
      <sheetName val="PPR"/>
      <sheetName val="BUSNPROF"/>
      <sheetName val="GCMD"/>
      <sheetName val="GCMD-actual"/>
      <sheetName val="Mpr-0401"/>
      <sheetName val="xlsMaintenance"/>
      <sheetName val="COVER"/>
      <sheetName val="Lists"/>
      <sheetName val="Share &amp; Balances - L5"/>
      <sheetName val="Monthly Data"/>
      <sheetName val="Bills by team"/>
      <sheetName val="Ess CPMG IUS BS"/>
      <sheetName val="Ess CPMG IUS Income"/>
      <sheetName val="Ess NIM by product"/>
      <sheetName val="Ess NIM by team"/>
      <sheetName val="OBI by team by acc essbase"/>
      <sheetName val="OBI by team by prod essbase"/>
      <sheetName val="Offshore BU IEA "/>
      <sheetName val="Offshore BU NII OBI"/>
      <sheetName val="PL by cat essbase"/>
      <sheetName val="A"/>
      <sheetName val="GWP_BLD"/>
      <sheetName val="NB_BLD"/>
      <sheetName val="Assumptions"/>
      <sheetName val="variabl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raw Model (2)"/>
      <sheetName val="Desc"/>
      <sheetName val="Straw Model"/>
      <sheetName val="SM Sequence"/>
      <sheetName val="SM Sequence (2)"/>
      <sheetName val="SM Platform"/>
      <sheetName val="Control Sheet"/>
      <sheetName val="Concept Data"/>
      <sheetName val="Financials by Month"/>
      <sheetName val="Valuation by Year"/>
      <sheetName val="Summary Valuation"/>
      <sheetName val="Pie Charts"/>
      <sheetName val="Lists"/>
    </sheetNames>
    <sheetDataSet>
      <sheetData sheetId="0" refreshError="1"/>
      <sheetData sheetId="1" refreshError="1"/>
      <sheetData sheetId="2"/>
      <sheetData sheetId="3" refreshError="1"/>
      <sheetData sheetId="4" refreshError="1"/>
      <sheetData sheetId="5" refreshError="1"/>
      <sheetData sheetId="6"/>
      <sheetData sheetId="7"/>
      <sheetData sheetId="8"/>
      <sheetData sheetId="9" refreshError="1"/>
      <sheetData sheetId="10" refreshError="1"/>
      <sheetData sheetId="11" refreshError="1"/>
      <sheetData sheetId="12"/>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 control"/>
      <sheetName val="Cost Centre Hierarchy - FY16"/>
      <sheetName val="Fields in Hierachy"/>
      <sheetName val="Lists"/>
      <sheetName val="Alt1 CC Hierarchy - FY16"/>
      <sheetName val="Alt2 CC Hierarchy - FY16"/>
      <sheetName val="Codes to be deleted"/>
    </sheetNames>
    <sheetDataSet>
      <sheetData sheetId="0" refreshError="1"/>
      <sheetData sheetId="1" refreshError="1"/>
      <sheetData sheetId="2" refreshError="1"/>
      <sheetData sheetId="3"/>
      <sheetData sheetId="4" refreshError="1"/>
      <sheetData sheetId="5" refreshError="1"/>
      <sheetData sheetId="6"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mmary PL"/>
      <sheetName val="Income"/>
      <sheetName val="Market Share"/>
      <sheetName val="LIE"/>
      <sheetName val="Expenses"/>
      <sheetName val="Capital"/>
      <sheetName val="Projects"/>
      <sheetName val="Retail 1"/>
      <sheetName val="Retail 2"/>
      <sheetName val="Business 1"/>
      <sheetName val="Business 2"/>
      <sheetName val="Support 1"/>
      <sheetName val="Support 2"/>
      <sheetName val="Support 3"/>
      <sheetName val="Appendix"/>
      <sheetName val="Support 4"/>
      <sheetName val="Support 5"/>
      <sheetName val="Support 6"/>
      <sheetName val="Support 7"/>
      <sheetName val="sysMain"/>
      <sheetName val="sysBusiness3"/>
      <sheetName val="sysPLSumData"/>
      <sheetName val="sysPLSumDataBud"/>
      <sheetName val="sysPLSumDataFor"/>
      <sheetName val="sysPMSumData"/>
      <sheetName val="sysPMSumDataBud"/>
      <sheetName val="sysPMSumDataFor"/>
      <sheetName val="sysBudget_PL"/>
      <sheetName val="sysBudget_BS"/>
      <sheetName val="sysForecast_PL"/>
      <sheetName val="sysForecast_BS"/>
      <sheetName val="sysMGN_Data"/>
      <sheetName val="sysCapitalCharge"/>
      <sheetName val="sysBusLOBData"/>
      <sheetName val="sysFTE"/>
      <sheetName val="sysChartData"/>
      <sheetName val="sysChart1"/>
      <sheetName val="sysLoanImpairments"/>
      <sheetName val="sysSupportOther"/>
      <sheetName val="sysMarketShare"/>
      <sheetName val="sysMarketShare 2"/>
      <sheetName val="sysCapital 1"/>
      <sheetName val="sysPastDueTrend"/>
      <sheetName val="sysBalancesByRiskGrade"/>
      <sheetName val="sysRunRates"/>
      <sheetName val="sysData1"/>
      <sheetName val="sysData3"/>
      <sheetName val="sysData4"/>
      <sheetName val="sysData6"/>
      <sheetName val="sysData7"/>
      <sheetName val="sysData9"/>
      <sheetName val="sysData13"/>
      <sheetName val="sysData15"/>
      <sheetName val="Summary 6-05"/>
      <sheetName val="NOML"/>
      <sheetName val="RBA 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Miscellaneous ||||"/>
      <sheetName val="Date Key"/>
      <sheetName val="Input01"/>
      <sheetName val="Input00"/>
      <sheetName val="TCM references"/>
      <sheetName val="Table"/>
      <sheetName val="||Main Financials (Full Year)||"/>
      <sheetName val="Perf_Sum_A"/>
      <sheetName val="Perf_Sum_B"/>
      <sheetName val="Perf_Sum_C"/>
      <sheetName val="Perf_Sum_Bank"/>
      <sheetName val="Perf_Sum_Bank_B"/>
      <sheetName val="Net_Int_Inc"/>
      <sheetName val="NII_change"/>
      <sheetName val="margins_spreads"/>
      <sheetName val="Oth_Op_Inc"/>
      <sheetName val="bdd"/>
      <sheetName val="provisions"/>
      <sheetName val="LifeIncome"/>
      <sheetName val="Underlying Profit"/>
      <sheetName val="life_op_profit"/>
      <sheetName val="FundsMgtInc"/>
      <sheetName val="LifeBusiness"/>
      <sheetName val="Life&amp;FundsMgt"/>
      <sheetName val="OpExp"/>
      <sheetName val="staffno_prod"/>
      <sheetName val="Abnormal_exp"/>
      <sheetName val="RestructureCost"/>
      <sheetName val="|||| Start of Fin Detail ||||"/>
      <sheetName val="Cons_PandL"/>
      <sheetName val="Cons_BS"/>
      <sheetName val="Cons_Cashflow"/>
      <sheetName val="||||Appendix (notes)||||"/>
      <sheetName val="Note_2"/>
      <sheetName val="Note_3"/>
      <sheetName val="Note_4"/>
      <sheetName val="Note_5"/>
      <sheetName val="Note_5b"/>
      <sheetName val="Note_5d"/>
      <sheetName val="Note_6"/>
      <sheetName val="Note_8"/>
      <sheetName val="Note_8b"/>
      <sheetName val="Note_7a"/>
      <sheetName val="Note_7b"/>
      <sheetName val="AvgBal"/>
      <sheetName val="AvgBal2"/>
      <sheetName val="IR&amp;VolAnl"/>
      <sheetName val="IRR"/>
      <sheetName val="EcValue"/>
      <sheetName val="VaR"/>
      <sheetName val="Capital"/>
      <sheetName val="CapRatios"/>
      <sheetName val="fr_bdd_half"/>
      <sheetName val="AppraisalValue"/>
      <sheetName val="LifeValuation"/>
      <sheetName val="AvBalHalf1"/>
      <sheetName val="AvBalHalf2"/>
      <sheetName val="AvBalHalf3"/>
      <sheetName val="VolRateHalf"/>
      <sheetName val="ov_keyratios"/>
      <sheetName val="ov_geosegperf"/>
      <sheetName val="fr_income"/>
      <sheetName val="fr_assetqty"/>
      <sheetName val="fr_staffno"/>
      <sheetName val="FiveYrSum1"/>
      <sheetName val="ProFormaPandL"/>
      <sheetName val="PandL"/>
      <sheetName val="Note_34e"/>
      <sheetName val="Note_2c"/>
      <sheetName val="Note_2d"/>
      <sheetName val="Share Capital"/>
      <sheetName val="Proforma Life P&amp;L"/>
      <sheetName val="|||| Start of Appendixes ||||"/>
      <sheetName val="Perf_Sum_A (2)"/>
      <sheetName val="Perf_Sum_B (2)"/>
      <sheetName val="Perf_Sum_C (2)"/>
      <sheetName val="Perf_Sum_Bank (2)"/>
      <sheetName val="Perf_Sum_Bank_B (2)"/>
      <sheetName val="Net_Int_Inc (2)"/>
      <sheetName val="margins_spreads (2)"/>
      <sheetName val="Oth_Op_Inc (2)"/>
      <sheetName val="bdd (2)"/>
      <sheetName val="LifeIncome (2)"/>
      <sheetName val="LifeIncome_b (2)"/>
      <sheetName val="life_op_profit (2)"/>
      <sheetName val="FundsMgtInc (2)"/>
      <sheetName val="LifeBusiness (2)"/>
      <sheetName val="Life&amp;FundsMgt (2)"/>
      <sheetName val="OpExp (2)"/>
      <sheetName val="|| Unused sheets from last yr |"/>
      <sheetName val="Cost_to_Income"/>
      <sheetName val="Profit by Bus."/>
      <sheetName val="ColonialFP"/>
      <sheetName val="Proforma NII"/>
      <sheetName val="Proforma Banking"/>
      <sheetName val="Proforma OpExp"/>
      <sheetName val="Proforma Life sources"/>
      <sheetName val="Note_2a"/>
      <sheetName val="Note_2c (2)"/>
      <sheetName val="Proforma Group P&amp;L"/>
      <sheetName val="Proforma Banking P&amp;L"/>
      <sheetName val="Proforma Funds P&amp;L"/>
      <sheetName val="Note_29b"/>
      <sheetName val="Note_30"/>
      <sheetName val="Note_34b"/>
      <sheetName val="PF_PandL_short"/>
      <sheetName val="Perf_SumWB (2)"/>
      <sheetName val="Risk Tax Arrangements"/>
      <sheetName val="Sheet1"/>
      <sheetName val="PA_template1"/>
      <sheetName val="Products"/>
      <sheetName val="Introduction"/>
      <sheetName val="Control"/>
      <sheetName val="BGFCPL-FY07Budget"/>
      <sheetName val="BGFCPL-FY07Fcst"/>
      <sheetName val="LBControl"/>
      <sheetName val="Selection Page"/>
      <sheetName val="FUM Movement"/>
      <sheetName val="FUM Data Sheet"/>
      <sheetName val="Incurred Triang"/>
      <sheetName val="MSSTAGE2"/>
      <sheetName val="IBS - 1"/>
      <sheetName val="IFS - 1"/>
      <sheetName val="IIS - 1"/>
      <sheetName val="PFS"/>
      <sheetName val="RBS"/>
      <sheetName val="qry2_Temp_Dept"/>
      <sheetName val="Input"/>
      <sheetName val="Parameters"/>
      <sheetName val="Static Inputs"/>
      <sheetName val="DRP Half Yr"/>
      <sheetName val="Group Debt"/>
      <sheetName val="Shares"/>
      <sheetName val="CR"/>
      <sheetName val="EC Baseline"/>
      <sheetName val="FA"/>
      <sheetName val="IR"/>
      <sheetName val="MR"/>
      <sheetName val="OR SBR"/>
    </sheetNames>
    <sheetDataSet>
      <sheetData sheetId="0"/>
      <sheetData sheetId="1"/>
      <sheetData sheetId="2"/>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JI3 Pivot"/>
      <sheetName val="CJI3 Raw Data"/>
      <sheetName val="Hub Meta"/>
      <sheetName val="PV Meta"/>
      <sheetName val="Lookup"/>
      <sheetName val="CN43N"/>
      <sheetName val="WBS Pivot (CN43N)"/>
      <sheetName val="WBSE Mapping"/>
      <sheetName val="BF_TI"/>
      <sheetName val="WBSE Mapping Andy"/>
      <sheetName val="WBSE Pivot "/>
      <sheetName val="PMO Analysis"/>
      <sheetName val="Actuals"/>
      <sheetName val="Budget"/>
      <sheetName val="Maria"/>
      <sheetName val="Project IDs Discrepencies"/>
      <sheetName val="1. HR"/>
      <sheetName val="2. PV_FTC_Res"/>
      <sheetName val="3. PV_FTC_Other"/>
      <sheetName val="Actions"/>
      <sheetName val="Log"/>
      <sheetName val="Notes"/>
      <sheetName val="GSIT BAU"/>
      <sheetName val="FY24-25 CJI3 all projects_Sep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ELP"/>
      <sheetName val="Options"/>
      <sheetName val="CodeHierarchy"/>
      <sheetName val="CodeHierarchy (2)"/>
      <sheetName val="RCs"/>
      <sheetName val="RCs (at260903)"/>
      <sheetName val="RCsDist"/>
      <sheetName val="RCsRailCorp"/>
      <sheetName val="RIC Original"/>
      <sheetName val="RIC Modified"/>
      <sheetName val="RIC Old01"/>
      <sheetName val="RCsPFM"/>
      <sheetName val="RCsPFM Old02"/>
      <sheetName val="RCsPFM (Old01)"/>
      <sheetName val="ListOfPosCodes"/>
      <sheetName val="CodeTable"/>
      <sheetName val="DimWkSht"/>
      <sheetName val="ICMSHier"/>
      <sheetName val="RCActMatrix"/>
      <sheetName val="ForCodeHierarchy"/>
      <sheetName val="DimWkShtFor"/>
      <sheetName val="PosToFor"/>
      <sheetName val="ActLkUp"/>
      <sheetName val="Sheet1"/>
      <sheetName val="CodeHierarchy Old01"/>
      <sheetName val="Module2"/>
      <sheetName val="Module1"/>
      <sheetName val="Structure"/>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vot Table"/>
      <sheetName val="CTN Listing   "/>
      <sheetName val="CTN Listing"/>
      <sheetName val="&lt;&lt; working&gt;&gt;"/>
      <sheetName val="Mapping  "/>
      <sheetName val="Mapping"/>
      <sheetName val="Lists"/>
      <sheetName val="CTN Listing 31 Jan 2017"/>
      <sheetName val="Sheet1"/>
      <sheetName val="Sheet7"/>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stablishment Report"/>
      <sheetName val="IT"/>
    </sheetNames>
    <sheetDataSet>
      <sheetData sheetId="0"/>
      <sheetData sheetId="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ster-July"/>
      <sheetName val="TfNSW Estab"/>
      <sheetName val="Dot Estab"/>
      <sheetName val="ITSRR Estab"/>
      <sheetName val="OTSI Estab"/>
      <sheetName val="All Pos"/>
      <sheetName val="Staff_Master_with_pay"/>
      <sheetName val="Add_Emp_info"/>
      <sheetName val="HD n Hiredate"/>
      <sheetName val="All_Leave"/>
      <sheetName val="TSS DB listing 0608"/>
      <sheetName val="June 2013 Reporting Period Data"/>
      <sheetName val="June 2013 Reporting Period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Entry Bud"/>
      <sheetName val="AccountChecks"/>
      <sheetName val="RetSubVals"/>
      <sheetName val="Settings"/>
      <sheetName val="PivotTableBUD"/>
      <sheetName val="TempFCT1"/>
      <sheetName val="TempFCT2"/>
      <sheetName val="PivotTableFCT"/>
      <sheetName val="Essbase Check"/>
      <sheetName val="EssRet"/>
      <sheetName val="EssSec"/>
      <sheetName val="ErrorLog"/>
      <sheetName val="HelpSheet"/>
      <sheetName val="Sheet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 xr10:uid="{3BB3151C-AC6D-40CA-A2D6-83918500E40F}" sourceName="BL FY">
  <extLst>
    <x:ext xmlns:x15="http://schemas.microsoft.com/office/spreadsheetml/2010/11/main" uri="{2F2917AC-EB37-4324-AD4E-5DD8C200BD13}">
      <x15:tableSlicerCache tableId="10" column="10"/>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verdue" xr10:uid="{1C701056-2E19-4E93-9C92-1F73431BD4D0}" sourceName="Overdue">
  <extLst>
    <x:ext xmlns:x15="http://schemas.microsoft.com/office/spreadsheetml/2010/11/main" uri="{2F2917AC-EB37-4324-AD4E-5DD8C200BD13}">
      <x15:tableSlicerCache tableId="10" column="18"/>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ayed" xr10:uid="{C14E34FA-5E63-4791-8DE2-B1705047D833}" sourceName="Delayed">
  <extLst>
    <x:ext xmlns:x15="http://schemas.microsoft.com/office/spreadsheetml/2010/11/main" uri="{2F2917AC-EB37-4324-AD4E-5DD8C200BD13}">
      <x15:tableSlicerCache tableId="10" column="13"/>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ayed_past_FY24" xr10:uid="{6CB78534-89AE-4FE5-96CA-42D5198D32B8}" sourceName="Delayed past FY25">
  <extLst>
    <x:ext xmlns:x15="http://schemas.microsoft.com/office/spreadsheetml/2010/11/main" uri="{2F2917AC-EB37-4324-AD4E-5DD8C200BD13}">
      <x15:tableSlicerCache tableId="10" column="14"/>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_Status" xr10:uid="{7DCBE58F-E718-4558-B4D3-211EA38CD19A}" sourceName="Work Status">
  <extLst>
    <x:ext xmlns:x15="http://schemas.microsoft.com/office/spreadsheetml/2010/11/main" uri="{2F2917AC-EB37-4324-AD4E-5DD8C200BD13}">
      <x15:tableSlicerCache tableId="9" column="15"/>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ge1" xr10:uid="{4A16EE48-0B9E-4AFC-95FA-07923D6D93A8}" sourceName="Stage">
  <extLst>
    <x:ext xmlns:x15="http://schemas.microsoft.com/office/spreadsheetml/2010/11/main" uri="{2F2917AC-EB37-4324-AD4E-5DD8C200BD13}">
      <x15:tableSlicerCache tableId="9" column="18"/>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verdue1" xr10:uid="{AD2018C7-8782-4B2F-9926-66238D4B33F4}" sourceName="Overdue">
  <extLst>
    <x:ext xmlns:x15="http://schemas.microsoft.com/office/spreadsheetml/2010/11/main" uri="{2F2917AC-EB37-4324-AD4E-5DD8C200BD13}">
      <x15:tableSlicerCache tableId="11" column="14"/>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verdue2" xr10:uid="{91B5D587-F50A-40BE-BDDE-4F2C5C69B768}" sourceName="Overdue">
  <extLst>
    <x:ext xmlns:x15="http://schemas.microsoft.com/office/spreadsheetml/2010/11/main" uri="{2F2917AC-EB37-4324-AD4E-5DD8C200BD13}">
      <x15:tableSlicerCache tableId="12" column="2"/>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o_Mitigation" xr10:uid="{AC3AADE7-576E-4F8E-83F8-0293FC8DC685}" sourceName="No Mitigation Action Plan">
  <extLst>
    <x:ext xmlns:x15="http://schemas.microsoft.com/office/spreadsheetml/2010/11/main" uri="{2F2917AC-EB37-4324-AD4E-5DD8C200BD13}">
      <x15:tableSlicerCache tableId="12" column="21"/>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verall_Assessment" xr10:uid="{F360D6FE-9007-4E85-8856-763D0149B8B1}" sourceName="OVERALL">
  <extLst>
    <x:ext xmlns:x15="http://schemas.microsoft.com/office/spreadsheetml/2010/11/main" uri="{2F2917AC-EB37-4324-AD4E-5DD8C200BD13}">
      <x15:tableSlicerCache tableId="14" column="5"/>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SR_Updated?" xr10:uid="{11304E80-422F-4EEF-970F-EE3CBB4CAE1A}" sourceName="PSR Updated?">
  <extLst>
    <x:ext xmlns:x15="http://schemas.microsoft.com/office/spreadsheetml/2010/11/main" uri="{2F2917AC-EB37-4324-AD4E-5DD8C200BD13}">
      <x15:tableSlicerCache tableId="13" column="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_Name" xr10:uid="{DD4F2DC0-1EA3-4FFC-9DB2-8E5425FDE6BC}" sourceName="Work Name">
  <extLst>
    <x:ext xmlns:x15="http://schemas.microsoft.com/office/spreadsheetml/2010/11/main" uri="{2F2917AC-EB37-4324-AD4E-5DD8C200BD13}">
      <x15:tableSlicerCache tableId="14" column="2"/>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ge2" xr10:uid="{78294D7E-76B9-4011-91E1-5D1B904F2973}" sourceName="Stage">
  <extLst>
    <x:ext xmlns:x15="http://schemas.microsoft.com/office/spreadsheetml/2010/11/main" uri="{2F2917AC-EB37-4324-AD4E-5DD8C200BD13}">
      <x15:tableSlicerCache tableId="13" column="14"/>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ge" xr10:uid="{7F4DC603-1BE5-4B15-9B0D-7D9C7B8F11A4}" sourceName="Stage">
  <extLst>
    <x:ext xmlns:x15="http://schemas.microsoft.com/office/spreadsheetml/2010/11/main" uri="{2F2917AC-EB37-4324-AD4E-5DD8C200BD13}">
      <x15:tableSlicerCache tableId="10" column="28"/>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ge3" xr10:uid="{63150E2C-361F-4746-9220-1B5736DFA9BA}" sourceName="Stage">
  <extLst>
    <x:ext xmlns:x15="http://schemas.microsoft.com/office/spreadsheetml/2010/11/main" uri="{2F2917AC-EB37-4324-AD4E-5DD8C200BD13}">
      <x15:tableSlicerCache tableId="14" column="44"/>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SR Updated?" xr10:uid="{7AB9212D-1934-4BD1-B87B-D5D45101A22D}" cache="Slicer_PSR_Updated?" caption="PSR Updated?" columnCount="2" rowHeight="144000"/>
  <slicer name="Stage 2" xr10:uid="{CFE437EA-DD97-4CA2-B5C9-179A4F831AAF}" cache="Slicer_Stage2" caption="Stage" columnCount="3"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verall Assessment" xr10:uid="{6C7AFCED-1087-4AED-9CD4-5F8E643C2C29}" cache="Slicer_Overall_Assessment" caption="Overall RAG" columnCount="2" style="SlicerStyleLight2" rowHeight="144000"/>
  <slicer name="Work Name" xr10:uid="{16FEB840-D405-4BAD-A900-5AE5D031C107}" cache="Slicer_Work_Name" caption="Work Name" style="SlicerStyleLight6" rowHeight="144000"/>
  <slicer name="Stage 3" xr10:uid="{3308FF2A-9CB3-430D-B1F6-41A72BE6D5D3}" cache="Slicer_Stage3" caption="Stage" columnCount="3" style="SlicerStyleLight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ork Status" xr10:uid="{530F24BD-310D-4035-9569-85AE78532BDC}" cache="Slicer_Work_Status" caption="Work Status" rowHeight="144000"/>
  <slicer name="Stage 1" xr10:uid="{B01850CC-FC27-4247-88DB-8CF6CDF8341B}" cache="Slicer_Stage1" caption="Stage" rowHeight="1440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Y" xr10:uid="{26FDF249-9947-4171-AB02-B0BE29009972}" cache="Slicer_FY" caption="BL FY" columnCount="3" rowHeight="144000"/>
  <slicer name="Overdue" xr10:uid="{E2E0F167-3A3B-4DFA-BE80-D0C7C3962911}" cache="Slicer_Overdue" caption="Overdue" columnCount="2" style="SlicerStyleLight2" rowHeight="144000"/>
  <slicer name="Delayed" xr10:uid="{A0AE89DA-21CA-4952-98E5-AD09D148822B}" cache="Slicer_Delayed" caption="Delayed" columnCount="2" style="SlicerStyleLight2" rowHeight="144000"/>
  <slicer name="Delayed past FY24" xr10:uid="{79FD3017-ED79-4FCF-8BE1-6EC4160797C1}" cache="Slicer_Delayed_past_FY24" caption="Delayed past FY25" columnCount="2" style="SlicerStyleLight2" rowHeight="144000"/>
  <slicer name="Stage" xr10:uid="{A0557B2F-EE37-45D3-A4BB-0AFD4D3608E6}" cache="Slicer_Stage" caption="Stage" columnCount="3"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verdue 2" xr10:uid="{E2DEE571-BB79-42F0-AA87-0D15AC26930D}" cache="Slicer_Overdue2" caption="Overdue" columnCount="2" style="SlicerStyleLight2" rowHeight="144000"/>
  <slicer name="No Mitigation" xr10:uid="{3E5AB914-B0EA-491A-BFA8-650BEDB8F2C7}" cache="Slicer_No_Mitigation" caption="No Mitigation Action Plan" columnCount="2" style="SlicerStyleLight2" rowHeight="1440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verdue 1" xr10:uid="{4E8873E5-931B-4412-9BE1-3C5A05F92318}" cache="Slicer_Overdue1" caption="Overdue" columnCount="2" style="SlicerStyleLight2" rowHeight="14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A8ABE4E-8AC7-4413-A7C2-0F3AF9EF1316}" name="tbl_Data_Quality" displayName="tbl_Data_Quality" ref="B6:P120" totalsRowShown="0" headerRowDxfId="194" dataDxfId="193">
  <autoFilter ref="B6:P120" xr:uid="{CA8ABE4E-8AC7-4413-A7C2-0F3AF9EF1316}"/>
  <tableColumns count="15">
    <tableColumn id="1" xr3:uid="{14868168-C684-4B11-B996-A9C7775E03EA}" name="Work ID" dataDxfId="192"/>
    <tableColumn id="2" xr3:uid="{D669B278-9566-47DD-90BA-B38CEDFE77CE}" name="Work Name" dataDxfId="191">
      <calculatedColumnFormula>_xlfn.XLOOKUP(TEXT(tbl_Data_Quality[[#This Row],[Work ID]],"0"),tbl_PV_Meta[Work ID '#],tbl_PV_Meta[Proj Name],,0)</calculatedColumnFormula>
    </tableColumn>
    <tableColumn id="13" xr3:uid="{00986E03-CBFE-44F7-80AA-BEAD10FEFCE8}" name="Sub-Portfolio" dataDxfId="190">
      <calculatedColumnFormula>_xlfn.XLOOKUP(TEXT(tbl_Data_Quality[[#This Row],[Work ID]],"0"),tbl_PV_Meta[Work ID '#],tbl_PV_Meta[Sub-Portfolio],,0)</calculatedColumnFormula>
    </tableColumn>
    <tableColumn id="12" xr3:uid="{B1327408-B079-4A3B-B637-44B1E793FD4B}" name="Project Manager" dataDxfId="189">
      <calculatedColumnFormula>_xlfn.XLOOKUP(TEXT(tbl_Data_Quality[[#This Row],[Work ID]],"0"),tbl_PV_Meta[Work ID '#],tbl_PV_Meta[Project Manager/Owner],,0)</calculatedColumnFormula>
    </tableColumn>
    <tableColumn id="3" xr3:uid="{C4BB7FAB-D89C-4619-9AA1-98616C57FD38}" name="Work Status" dataDxfId="188">
      <calculatedColumnFormula>_xlfn.XLOOKUP(TEXT(tbl_Data_Quality[[#This Row],[Work ID]],"0"),tbl_PV_Meta[Work ID '#],tbl_PV_Meta[Work Status],,0)</calculatedColumnFormula>
    </tableColumn>
    <tableColumn id="14" xr3:uid="{65805B93-5E43-42B2-A8D5-4E3B38E7E121}" name="Stage" dataDxfId="187">
      <calculatedColumnFormula>_xlfn.XLOOKUP(TEXT(tbl_Data_Quality[[#This Row],[Work ID]],"0"),tbl_PV_Meta[Work ID '#],tbl_PV_Meta[Stage],,0)</calculatedColumnFormula>
    </tableColumn>
    <tableColumn id="4" xr3:uid="{D9293DB7-3C08-472E-8BD2-85B593822FCC}" name="PSR Date" dataDxfId="186">
      <calculatedColumnFormula>_xlfn.XLOOKUP(TEXT(tbl_Data_Quality[[#This Row],[Work ID]],"0"),tbl_PV_Meta[Work ID '#],tbl_PV_Meta[PSR Date],,0)</calculatedColumnFormula>
    </tableColumn>
    <tableColumn id="5" xr3:uid="{F30CD601-6B88-4424-9FDE-D8B2019070F3}" name="PSR Updated?" dataDxfId="185"/>
    <tableColumn id="6" xr3:uid="{A7EE41A6-2554-4F86-A68B-62BCBCFC484A}" name="Milestones Due" dataDxfId="184">
      <calculatedColumnFormula>SUMIFS(tbl_PV_Milestones[Overdue],tbl_PV_Milestones[Work ID],tbl_Data_Quality[[#This Row],[Work ID]])</calculatedColumnFormula>
    </tableColumn>
    <tableColumn id="7" xr3:uid="{F696D49E-31E1-4E20-B6DE-B5E9099306DD}" name="Risks Due" dataDxfId="183">
      <calculatedColumnFormula>SUMIFS(tbl_PV_Risks[Overdue],tbl_PV_Risks[Work ID '#],tbl_Data_Quality[[#This Row],[Work ID]])</calculatedColumnFormula>
    </tableColumn>
    <tableColumn id="8" xr3:uid="{507AA5B8-1FED-458B-B463-8EB2D58B669E}" name="Risks - Mitigation Blank" dataDxfId="182">
      <calculatedColumnFormula>SUMIFS(tbl_PV_Risks[No Mitigation Action Plan],tbl_PV_Risks[Work ID '#],tbl_Data_Quality[[#This Row],[Work ID]])</calculatedColumnFormula>
    </tableColumn>
    <tableColumn id="9" xr3:uid="{FC50D495-2264-45BE-9430-905F835D82FD}" name="Issues Due" dataDxfId="181">
      <calculatedColumnFormula>SUMIFS(tbl_PV_Issues[Overdue],tbl_PV_Issues[Work ID '#],tbl_Data_Quality[[#This Row],[Work ID]])</calculatedColumnFormula>
    </tableColumn>
    <tableColumn id="15" xr3:uid="{7FD20938-7F3B-4B41-BA52-885FFAEC032A}" name="Total Data Quality Issues" dataDxfId="180">
      <calculatedColumnFormula>SUM(tbl_Data_Quality[[#This Row],[Milestones Due]:[Issues Due]])</calculatedColumnFormula>
    </tableColumn>
    <tableColumn id="10" xr3:uid="{52212187-16D8-48EF-9520-6E1E8369B1BF}" name="PMO Name Following Up" dataDxfId="179"/>
    <tableColumn id="11" xr3:uid="{750899AD-E674-44D9-A748-FEA8199A9AE7}" name="PMO Comments" dataDxfId="178"/>
  </tableColumns>
  <tableStyleInfo name="TableStyleMedium2"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863E37DF-5625-4E3A-B4DD-85FA29ED8C21}" name="tbl_Status_Review" displayName="tbl_Status_Review" ref="C9:AC123" totalsRowShown="0" headerRowDxfId="177" dataDxfId="175" headerRowBorderDxfId="176" tableBorderDxfId="174" totalsRowBorderDxfId="173">
  <autoFilter ref="C9:AC123" xr:uid="{863E37DF-5625-4E3A-B4DD-85FA29ED8C21}"/>
  <tableColumns count="27">
    <tableColumn id="1" xr3:uid="{571490DE-9906-4EAF-802D-14A87A2EF92C}" name="Work ID" dataDxfId="172"/>
    <tableColumn id="2" xr3:uid="{ACC3F2F5-943C-4420-9711-130171EE4C57}" name="Work Name" dataDxfId="171">
      <calculatedColumnFormula>_xlfn.XLOOKUP(TEXT(tbl_Status_Review[[#This Row],[Work ID]],"0"),tbl_PV_Meta[Work ID '#],tbl_PV_Meta[Proj Name],,0)</calculatedColumnFormula>
    </tableColumn>
    <tableColumn id="12" xr3:uid="{8123ADEF-8DE4-4FF5-A5DD-B3295F5B684F}" name="Sub-Portfolio" dataDxfId="170">
      <calculatedColumnFormula>_xlfn.XLOOKUP(TEXT(tbl_Status_Review[[#This Row],[Work ID]],"0"),tbl_PV_Meta[Work ID '#],tbl_PV_Meta[Sub-Portfolio],,0)</calculatedColumnFormula>
    </tableColumn>
    <tableColumn id="13" xr3:uid="{EB3F5396-240E-43AB-9379-B4ED629B33AE}" name="PM" dataDxfId="169">
      <calculatedColumnFormula>IF(_xlfn.XLOOKUP(TEXT(tbl_Status_Review[[#This Row],[Work ID]],"0"),tbl_PV_Meta[Work ID '#],tbl_PV_Meta[Project Manager/Owner],,0)="","",_xlfn.XLOOKUP(TEXT(tbl_Status_Review[[#This Row],[Work ID]],"0"),tbl_PV_Meta[Work ID '#],tbl_PV_Meta[Project Manager/Owner],,0))</calculatedColumnFormula>
    </tableColumn>
    <tableColumn id="3" xr3:uid="{6637C43E-25EB-4F8F-A5B7-5FC2D5E2E1F3}" name="Work Status" dataDxfId="168">
      <calculatedColumnFormula>_xlfn.XLOOKUP(TEXT(tbl_Status_Review[[#This Row],[Work ID]],"0"),tbl_PV_Meta[Work ID '#],tbl_PV_Meta[Work Status],,0)</calculatedColumnFormula>
    </tableColumn>
    <tableColumn id="44" xr3:uid="{9E316D8A-A0DA-48AE-BED6-162A9A19ACD7}" name="Stage" dataDxfId="167">
      <calculatedColumnFormula>_xlfn.XLOOKUP(tbl_Status_Review[[#This Row],[Work ID]],tbl_PV_Meta[Work ID '#],tbl_PV_Meta[Stage])</calculatedColumnFormula>
    </tableColumn>
    <tableColumn id="4" xr3:uid="{4778B0C5-384C-4456-9C45-8125C9B9ABF6}" name="PSR Date" dataDxfId="166">
      <calculatedColumnFormula>IF(_xlfn.XLOOKUP(TEXT(tbl_Status_Review[[#This Row],[Work ID]],"0"), tbl_PV_Meta[Work ID '#], tbl_PV_Meta[PSR Date], , 0)=0, "", _xlfn.XLOOKUP(TEXT(tbl_Status_Review[[#This Row],[Work ID]],"0"), tbl_PV_Meta[Work ID '#], tbl_PV_Meta[PSR Date], , 0))</calculatedColumnFormula>
    </tableColumn>
    <tableColumn id="5" xr3:uid="{8E3D6D16-CBAF-4088-BC92-06F48AEB618C}" name="OVERALL" dataDxfId="165">
      <calculatedColumnFormula>IF(_xlfn.XLOOKUP(TEXT(tbl_Status_Review[[#This Row],[Work ID]],"0"),tbl_PV_Meta[Work ID '#],tbl_PV_Meta[Overall Status Assessment],,0)="","",_xlfn.XLOOKUP(TEXT(tbl_Status_Review[[#This Row],[Work ID]],"0"),tbl_PV_Meta[Work ID '#],tbl_PV_Meta[Overall Status Assessment],,0))</calculatedColumnFormula>
    </tableColumn>
    <tableColumn id="6" xr3:uid="{C3594BD5-5700-4412-A0E7-B4CD2E41A7BA}" name="SCOPE" dataDxfId="164">
      <calculatedColumnFormula>IF(_xlfn.XLOOKUP(TEXT(tbl_Status_Review[[#This Row],[Work ID]],"0"),tbl_PV_Meta[Work ID '#],tbl_PV_Meta[Scope Status Assessment],,0)="","",_xlfn.XLOOKUP(TEXT(tbl_Status_Review[[#This Row],[Work ID]],"0"),tbl_PV_Meta[Work ID '#],tbl_PV_Meta[Scope Status Assessment],,0))</calculatedColumnFormula>
    </tableColumn>
    <tableColumn id="7" xr3:uid="{E944151F-1455-4B34-83FD-78B1381BA957}" name="COST" dataDxfId="163">
      <calculatedColumnFormula>IF(_xlfn.XLOOKUP(TEXT(tbl_Status_Review[[#This Row],[Work ID]],"0"),tbl_PV_Meta[Work ID '#],tbl_PV_Meta[Cost Status Assessment],,0)="","",_xlfn.XLOOKUP(TEXT(tbl_Status_Review[[#This Row],[Work ID]],"0"),tbl_PV_Meta[Work ID '#],tbl_PV_Meta[Cost Status Assessment],,0))</calculatedColumnFormula>
    </tableColumn>
    <tableColumn id="22" xr3:uid="{86A8EC52-4ECB-46B8-94D6-252EABA4C394}" name="Budget" dataDxfId="162">
      <calculatedColumnFormula>IFERROR(_xlfn.XLOOKUP(tbl_Status_Review[[#This Row],[Work ID]],'PV Financials'!E:E,'PV Financials'!AW:AW),"")</calculatedColumnFormula>
    </tableColumn>
    <tableColumn id="23" xr3:uid="{36C9C6FC-876E-4354-9A55-4659B85EB02D}" name="EAC" dataDxfId="161">
      <calculatedColumnFormula>IFERROR(_xlfn.XLOOKUP(tbl_Status_Review[[#This Row],[Work ID]],'PV Financials'!E:E,'PV Financials'!AL:AL),"")</calculatedColumnFormula>
    </tableColumn>
    <tableColumn id="24" xr3:uid="{04C47D6A-A564-4C66-9E33-BDA774BB3E6C}" name="Var" dataDxfId="160">
      <calculatedColumnFormula>IFERROR(tbl_Status_Review[[#This Row],[Budget]]-tbl_Status_Review[[#This Row],[EAC]],"")</calculatedColumnFormula>
    </tableColumn>
    <tableColumn id="14" xr3:uid="{28B2D534-3759-4D76-BFDA-80D0272672B6}" name="SCHEDULE" dataDxfId="159">
      <calculatedColumnFormula>IF(_xlfn.XLOOKUP(TEXT(tbl_Status_Review[[#This Row],[Work ID]],"0"),tbl_PV_Meta[Work ID '#],tbl_PV_Meta[Schedule Status Assessment],,0)="","",_xlfn.XLOOKUP(TEXT(tbl_Status_Review[[#This Row],[Work ID]],"0"),tbl_PV_Meta[Work ID '#],tbl_PV_Meta[Schedule Status Assessment],,0))</calculatedColumnFormula>
    </tableColumn>
    <tableColumn id="18" xr3:uid="{B12928C6-2E92-4718-BAC7-367E83B81AF9}" name="Milestones Overdue" dataDxfId="158">
      <calculatedColumnFormula>IF(SUMIFS(tbl_PV_Milestones[Overdue],tbl_PV_Milestones[Work ID],tbl_Status_Review[[#This Row],[Work ID]])=0,"",SUMIFS(tbl_PV_Milestones[Overdue],tbl_PV_Milestones[Work ID],tbl_Status_Review[[#This Row],[Work ID]]))</calculatedColumnFormula>
    </tableColumn>
    <tableColumn id="19" xr3:uid="{04D80418-C5FC-4936-BF97-6FB63277B374}" name="Milestones Delayed" dataDxfId="157">
      <calculatedColumnFormula>IF(SUMIFS(tbl_PV_Milestones[Delayed],tbl_PV_Milestones[Work ID],tbl_Status_Review[[#This Row],[Work ID]])=0,"",SUMIFS(tbl_PV_Milestones[Delayed],tbl_PV_Milestones[Work ID],tbl_Status_Review[[#This Row],[Work ID]]))</calculatedColumnFormula>
    </tableColumn>
    <tableColumn id="20" xr3:uid="{1E4A0A6E-F880-4B3E-8312-2D3249DF60A6}" name="Milestones Delay past FY25" dataDxfId="156">
      <calculatedColumnFormula>IF(SUMIFS(tbl_PV_Milestones[Delayed past FY25],tbl_PV_Milestones[Work ID],tbl_Status_Review[[#This Row],[Work ID]])=0,"",SUMIFS(tbl_PV_Milestones[Delayed past FY25],tbl_PV_Milestones[Work ID],tbl_Status_Review[[#This Row],[Work ID]]))</calculatedColumnFormula>
    </tableColumn>
    <tableColumn id="27" xr3:uid="{702BB267-9E0F-4D31-A01D-8A8D6E76B41E}" name="RESOURCE" dataDxfId="155">
      <calculatedColumnFormula>IF(_xlfn.XLOOKUP(TEXT(tbl_Status_Review[[#This Row],[Work ID]],"0"),tbl_PV_Meta[Work ID '#],tbl_PV_Meta[Resourcing Status Assessment],,0)="","",_xlfn.XLOOKUP(TEXT(tbl_Status_Review[[#This Row],[Work ID]],"0"),tbl_PV_Meta[Work ID '#],tbl_PV_Meta[Resourcing Status Assessment],,0))</calculatedColumnFormula>
    </tableColumn>
    <tableColumn id="30" xr3:uid="{74280958-32E7-4735-83D5-97DA21244455}" name="BENEFIT" dataDxfId="154">
      <calculatedColumnFormula>IF(_xlfn.XLOOKUP(TEXT(tbl_Status_Review[[#This Row],[Work ID]],"0"),tbl_PV_Meta[Work ID '#],tbl_PV_Meta[Benefit Status Assessment],,0)="","",_xlfn.XLOOKUP(TEXT(tbl_Status_Review[[#This Row],[Work ID]],"0"),tbl_PV_Meta[Work ID '#],tbl_PV_Meta[Benefit Status Assessment],,0))</calculatedColumnFormula>
    </tableColumn>
    <tableColumn id="33" xr3:uid="{26489EE9-4D82-412A-8FDF-EEB8021EF8B0}" name="OCM" dataDxfId="153">
      <calculatedColumnFormula>IF(_xlfn.XLOOKUP(TEXT(tbl_Status_Review[[#This Row],[Work ID]],"0"),tbl_PV_Meta[Work ID '#],tbl_PV_Meta[OCM Status Assessment],,0)="","",_xlfn.XLOOKUP(TEXT(tbl_Status_Review[[#This Row],[Work ID]],"0"),tbl_PV_Meta[Work ID '#],tbl_PV_Meta[OCM Status Assessment],,0))</calculatedColumnFormula>
    </tableColumn>
    <tableColumn id="36" xr3:uid="{363BAADB-D31C-4A16-A1B6-D05C14AA23B6}" name="RISK" dataDxfId="152">
      <calculatedColumnFormula>IF(_xlfn.XLOOKUP(TEXT(tbl_Status_Review[[#This Row],[Work ID]],"0"),tbl_PV_Meta[Work ID '#],tbl_PV_Meta[Risks Status Assessment],,0)=0,"",_xlfn.XLOOKUP(TEXT(tbl_Status_Review[[#This Row],[Work ID]],"0"),tbl_PV_Meta[Work ID '#],tbl_PV_Meta[Risks Status Assessment],,0))</calculatedColumnFormula>
    </tableColumn>
    <tableColumn id="37" xr3:uid="{BB4A4A7F-D96E-4E9F-821A-B01AB7BA312F}" name="Active Inherent H &amp; VH" dataDxfId="151">
      <calculatedColumnFormula>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calculatedColumnFormula>
    </tableColumn>
    <tableColumn id="45" xr3:uid="{AA081DBB-C0D4-4E42-A69F-BEDC5B132D23}" name="Risks Due" dataDxfId="150">
      <calculatedColumnFormula>IF(SUMIFS(tbl_PV_Risks[Overdue],tbl_PV_Risks[Work ID '#],tbl_Status_Review[[#This Row],[Work ID]])=0,"",SUMIFS(tbl_PV_Risks[Overdue],tbl_PV_Risks[Work ID '#],tbl_Status_Review[[#This Row],[Work ID]]))</calculatedColumnFormula>
    </tableColumn>
    <tableColumn id="46" xr3:uid="{3D3EABC1-A600-4B8F-99BA-7747FB9A8D00}" name="Risks - Mitigation Action Plan Blank" dataDxfId="149">
      <calculatedColumnFormula>IF(SUMIFS(tbl_PV_Risks[No Mitigation Action Plan],tbl_PV_Risks[Work ID '#],tbl_Status_Review[[#This Row],[Work ID]])=0,"",SUMIFS(tbl_PV_Risks[No Mitigation Action Plan],tbl_PV_Risks[Work ID '#],tbl_Status_Review[[#This Row],[Work ID]]))</calculatedColumnFormula>
    </tableColumn>
    <tableColumn id="40" xr3:uid="{5459265E-0E98-48E8-AFF9-853077C51626}" name="ISSUE" dataDxfId="148">
      <calculatedColumnFormula>IF(_xlfn.XLOOKUP(TEXT(tbl_Status_Review[[#This Row],[Work ID]],"0"),tbl_PV_Meta[Work ID '#],tbl_PV_Meta[Issues Status Assessment],,0)=0,"",_xlfn.XLOOKUP(TEXT(tbl_Status_Review[[#This Row],[Work ID]],"0"),tbl_PV_Meta[Work ID '#],tbl_PV_Meta[Issues Status Assessment],,0))</calculatedColumnFormula>
    </tableColumn>
    <tableColumn id="41" xr3:uid="{8A242ECF-308B-4047-8D50-DF4AAAFD1FE2}" name="Active H &amp; VH" dataDxfId="147">
      <calculatedColumnFormula>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calculatedColumnFormula>
    </tableColumn>
    <tableColumn id="47" xr3:uid="{F60B96DB-9A59-42BA-BFF0-A5EE72168A24}" name="Issues Due" dataDxfId="146">
      <calculatedColumnFormula>IF(SUMIFS(tbl_PV_Issues[Overdue],tbl_PV_Issues[Work ID '#],tbl_Status_Review[[#This Row],[Work ID]])=0,"",SUMIFS(tbl_PV_Issues[Overdue],tbl_PV_Issues[Work ID '#],tbl_Status_Review[[#This Row],[Work ID]]))</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54AC4FA-E45C-4E03-9205-FD4CDB0326BB}" name="tbl_PV_Meta" displayName="tbl_PV_Meta" ref="B9:BE176" totalsRowShown="0" headerRowDxfId="145" dataDxfId="144">
  <autoFilter ref="B9:BE176" xr:uid="{954AC4FA-E45C-4E03-9205-FD4CDB0326BB}"/>
  <tableColumns count="56">
    <tableColumn id="1" xr3:uid="{1D94B0BF-6ED2-4615-9BBA-9E15B9F2BDFD}" name="Proj Name" dataDxfId="143">
      <calculatedColumnFormula>tbl_PV_Meta[[#This Row],[Name]]</calculatedColumnFormula>
    </tableColumn>
    <tableColumn id="2" xr3:uid="{8E40F414-743B-47D0-AAC2-BB94917439F1}" name="PSR Date" dataDxfId="142">
      <calculatedColumnFormula>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calculatedColumnFormula>
    </tableColumn>
    <tableColumn id="76" xr3:uid="{31982FCC-BEBE-4FE8-B1FB-B05B659D2712}" name="Name" dataDxfId="141"/>
    <tableColumn id="9" xr3:uid="{9D3C4BE2-C1B8-4784-97B7-65F10FC63967}" name="Work ID #" dataDxfId="140"/>
    <tableColumn id="4" xr3:uid="{C6D7CE90-DBFF-432C-8C86-37895637353E}" name="Work Type" dataDxfId="139"/>
    <tableColumn id="85" xr3:uid="{5B5F5ADF-E0DD-46C9-B676-9DC3F41F7BEE}" name="Sub-Portfolio" dataDxfId="138"/>
    <tableColumn id="89" xr3:uid="{99A89412-3AFD-48D0-86B5-EA022B6B5323}" name="Line of Business" dataDxfId="137"/>
    <tableColumn id="90" xr3:uid="{DFD15BF9-9D8F-4B5A-94CE-07FEABED1B1C}" name="Project Manager/Owner" dataDxfId="136"/>
    <tableColumn id="91" xr3:uid="{5A91196D-AE7C-4E51-B06A-4F41709B99D4}" name="Sponsor." dataDxfId="135"/>
    <tableColumn id="13" xr3:uid="{E7F100A8-238D-4060-93A0-0F760421DCCD}" name="Business Priority" dataDxfId="134"/>
    <tableColumn id="7" xr3:uid="{461688A2-6C84-409A-9F7E-3424741026B0}" name="Methodology" dataDxfId="133"/>
    <tableColumn id="16" xr3:uid="{1AC72412-D8DA-46DB-98E9-B188D9FF0881}" name="Part Of Program?" dataDxfId="132"/>
    <tableColumn id="52" xr3:uid="{3A05E608-6414-47C3-B2E2-2921D18278A7}" name="Capitalization Flag" dataDxfId="131"/>
    <tableColumn id="15" xr3:uid="{337703AE-B625-4E3B-B5B9-6653BFA0F528}" name="Work Status" dataDxfId="130"/>
    <tableColumn id="17" xr3:uid="{BBE34492-3D97-4883-8719-9C1DD1FE322A}" name="Current Gate" dataDxfId="129"/>
    <tableColumn id="18" xr3:uid="{DD3ED8DA-86EC-40BE-9D4C-B10011341893}" name="Stage" dataDxfId="128"/>
    <tableColumn id="19" xr3:uid="{B97CBC88-646B-4F6B-832E-ED242D6D50D3}" name="Status Reporting Frequency" dataDxfId="127"/>
    <tableColumn id="23" xr3:uid="{E10B8B7F-454B-42A8-9AF4-D5FBF7DFA121}" name="Reported - This Period (d)" dataDxfId="126"/>
    <tableColumn id="20" xr3:uid="{F9814DC1-BB77-4B90-973F-4E3D4D9D9D11}" name="Reporting Period" dataDxfId="125"/>
    <tableColumn id="21" xr3:uid="{CA231F6F-B9D0-43FB-812F-7EFBB9BAC60D}" name="Reporting Period - Fortnightly" dataDxfId="124"/>
    <tableColumn id="22" xr3:uid="{9995245F-AB22-4DB8-9CC9-6D8ABB8AD2A8}" name="Reporting Period - Weekly" dataDxfId="123"/>
    <tableColumn id="25" xr3:uid="{80FE7874-2F27-4015-971F-6A46E3E7BA04}" name="Overall Status Assessment" dataDxfId="122"/>
    <tableColumn id="26" xr3:uid="{FD27173C-9E5E-4F2D-83BF-B8EF7B34823A}" name="Scope Status Assessment" dataDxfId="121"/>
    <tableColumn id="27" xr3:uid="{7785D66F-916C-4720-AEB0-DF3B9D2C0677}" name="Cost Status Assessment" dataDxfId="120"/>
    <tableColumn id="28" xr3:uid="{8E6F56F8-1680-44E2-AAD4-BD57356614CF}" name="Schedule Status Assessment" dataDxfId="119"/>
    <tableColumn id="29" xr3:uid="{28298485-32E3-4E21-895F-1FCC0095470F}" name="Resourcing Status Assessment" dataDxfId="118"/>
    <tableColumn id="30" xr3:uid="{D8591E5B-2C22-41D2-AC5A-7E6481F332C1}" name="Benefit Status Assessment" dataDxfId="117"/>
    <tableColumn id="31" xr3:uid="{DF2FF447-1061-4653-AD61-7CA8BAFDA1D3}" name="OCM Status Assessment" dataDxfId="116"/>
    <tableColumn id="32" xr3:uid="{ADC576E5-8A6A-4F90-B804-7EB47A086C7C}" name="Quality Status Assessment" dataDxfId="115"/>
    <tableColumn id="33" xr3:uid="{33302989-E381-4E49-8793-A94E472483CB}" name="Risks Status Assessment" dataDxfId="114"/>
    <tableColumn id="34" xr3:uid="{B70AF171-51C4-4964-BFEC-DAB05E1B15C5}" name="Issues Status Assessment" dataDxfId="113"/>
    <tableColumn id="56" xr3:uid="{9EA4D34A-E490-4E95-A767-913AF5243152}" name="Baseline Start" dataDxfId="112"/>
    <tableColumn id="57" xr3:uid="{D1C4D59E-F1E1-4887-894A-9612C82844D9}" name="Baseline Finish" dataDxfId="111"/>
    <tableColumn id="58" xr3:uid="{87454930-F078-4C57-BEA8-29B5CA6CEC5F}" name="Baseline Duration (d)" dataDxfId="110"/>
    <tableColumn id="59" xr3:uid="{48B8B4E8-2DBA-43AE-9EE9-72B7C7DE7A79}" name="Duration at Complete (d)" dataDxfId="109"/>
    <tableColumn id="60" xr3:uid="{7CA55D7D-A9F5-4953-BB2C-92171F080D76}" name="Actual/Schedule Start" dataDxfId="108"/>
    <tableColumn id="61" xr3:uid="{55A8B40A-B256-424F-BDAC-87DDB151C95A}" name="Actual/Schedule Finish" dataDxfId="107"/>
    <tableColumn id="81" xr3:uid="{87321BF6-490C-451E-B963-EDFB4AD0AE92}" name="Schedule Start" dataDxfId="106"/>
    <tableColumn id="82" xr3:uid="{107CE140-1F92-43BA-81C1-1D33ADFEB3CA}" name="Schedule Finish" dataDxfId="105"/>
    <tableColumn id="83" xr3:uid="{B29D927F-7318-4B50-ABD4-1CFBA1DB812D}" name="Actual Start" dataDxfId="104"/>
    <tableColumn id="84" xr3:uid="{ADDBC052-E207-49BC-8C21-C405D165F326}" name="Actual Finish" dataDxfId="103"/>
    <tableColumn id="62" xr3:uid="{0902A07B-2328-4EE4-8B4D-CC2E10B0B816}" name="Late Finish" dataDxfId="102"/>
    <tableColumn id="70" xr3:uid="{821461E4-8744-43CE-AEB4-746D6B26C4E7}" name="Percent Complete" dataDxfId="101"/>
    <tableColumn id="63" xr3:uid="{D6911B1B-547C-4EC4-9EDF-81C45531A109}" name="Milestones, Total" dataDxfId="100"/>
    <tableColumn id="64" xr3:uid="{4ED28484-54FC-422E-8742-1489F082B61B}" name="Milestones,Completed" dataDxfId="99"/>
    <tableColumn id="65" xr3:uid="{2F35C205-822D-4C20-B764-1C60FEA55F29}" name="Milestones,Remain" dataDxfId="98"/>
    <tableColumn id="66" xr3:uid="{966604E1-7BB7-4B6E-ABAC-8A5CE4A3348A}" name="Milestones, Scheduled" dataDxfId="97"/>
    <tableColumn id="67" xr3:uid="{C0CEC400-709C-42EC-949E-1860F555F921}" name="Milestones, Late" dataDxfId="96"/>
    <tableColumn id="68" xr3:uid="{F4EEEBE6-0C67-48EA-9941-F12DE24E98B1}" name="Milestones, Missed" dataDxfId="95"/>
    <tableColumn id="69" xr3:uid="{392F1FEB-62A0-42AE-A032-0F1BDB875DB4}" name="Milestones, On Time" dataDxfId="94"/>
    <tableColumn id="47" xr3:uid="{4AB394FE-8B64-43FF-A2A8-B2C8B268EE7B}" name="Changes, Active" dataDxfId="93"/>
    <tableColumn id="86" xr3:uid="{C01C1FC4-E2E9-4657-BFB2-75F68232D01F}" name="Changes, Total"/>
    <tableColumn id="48" xr3:uid="{09C54D10-2246-455C-A5A3-D74167A0A13E}" name="Risks, Active" dataDxfId="92"/>
    <tableColumn id="87" xr3:uid="{B9BFD379-68A0-45B3-85C1-6ABE588FA68B}" name="Risks, Total"/>
    <tableColumn id="49" xr3:uid="{5A5754D4-C4A5-425D-BF11-4B6E88CA940C}" name="Issues, Active" dataDxfId="91"/>
    <tableColumn id="88" xr3:uid="{88D2A0B2-8120-400F-BBB3-7BAB3BCE4939}" name="Issues, Total"/>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12B700D-C542-47A4-8A78-B96C0C2F4BF3}" name="tbl_PV_Milestones" displayName="tbl_PV_Milestones" ref="D7:AG3568" totalsRowShown="0" headerRowDxfId="90" dataDxfId="88" headerRowBorderDxfId="89" tableBorderDxfId="87">
  <autoFilter ref="D7:AG3568" xr:uid="{BF189417-8710-4F1F-9548-97603A6CE299}"/>
  <tableColumns count="30">
    <tableColumn id="1" xr3:uid="{97514B8F-E7E8-4121-B894-796BBE861159}" name="Project Status"/>
    <tableColumn id="2" xr3:uid="{EE60B45C-2480-4225-9BFD-7967459172EB}" name="Schedule Variance"/>
    <tableColumn id="11" xr3:uid="{0A066552-A7B5-44D8-B71A-3EA0C67D6333}" name="Project Description" dataDxfId="86" dataCellStyle="Normal 2"/>
    <tableColumn id="4" xr3:uid="{58CAD2A6-F18C-4597-B1D9-D891D921BB17}" name="Milestone Description"/>
    <tableColumn id="27" xr3:uid="{AEAC82BC-3D5E-4384-AFCB-E5847427F02F}" name="Milestone Type"/>
    <tableColumn id="5" xr3:uid="{99021E66-7381-4AC2-A8A0-C8936F1497CD}" name="Milestone Indentifier"/>
    <tableColumn id="12" xr3:uid="{ABF53C5B-C716-4B47-B501-C3EB5B4AFFD4}" name="Project Status2"/>
    <tableColumn id="28" xr3:uid="{6C6100FA-4BDA-4E8C-A912-757B11D79FF2}" name="Stage"/>
    <tableColumn id="31" xr3:uid="{64D6E143-4570-4877-8926-191908F596F8}" name="Work ID" dataDxfId="85" dataCellStyle="Normal 2"/>
    <tableColumn id="30" xr3:uid="{39BF3E6C-9C39-4FC1-AE5B-78DF12904B30}" name="Work Description" dataDxfId="84"/>
    <tableColumn id="29" xr3:uid="{488E007A-C401-4E29-B889-04BC432E45C8}" name="Work Notes:" dataDxfId="83"/>
    <tableColumn id="6" xr3:uid="{FB4B993D-126D-4353-9A89-8076733CD037}" name="Actual/Schedule Finish" dataDxfId="82"/>
    <tableColumn id="7" xr3:uid="{18E72287-F121-46F6-8996-70994E09D454}" name="Baseline Date" dataDxfId="81"/>
    <tableColumn id="8" xr3:uid="{27796C9F-0EE3-463C-B114-6D2A53023953}" name="Variance (d)"/>
    <tableColumn id="9" xr3:uid="{9E45BCC9-3B28-482D-8330-597C85DCA0F2}" name="Variance (%)"/>
    <tableColumn id="17" xr3:uid="{CCA18A52-D668-4143-89D7-6010A76BBB09}" name="UID" dataDxfId="80">
      <calculatedColumnFormula>_xlfn.CONCAT(#REF!,TRIM(tbl_PV_Milestones[[#This Row],[Milestone Description]]))</calculatedColumnFormula>
    </tableColumn>
    <tableColumn id="26" xr3:uid="{E24D747E-4D1F-4CE5-AA81-C685D93E9E09}" name="Duplicate Milestone" dataDxfId="79">
      <calculatedColumnFormula>IF(COUNTIF(tbl_PV_Milestones[UID],tbl_PV_Milestones[[#This Row],[UID]])&gt;1,"Duplicate","")</calculatedColumnFormula>
    </tableColumn>
    <tableColumn id="21" xr3:uid="{1B90AA18-9CEC-458D-B475-C0B4448B9A02}" name="Sub-Portfolio" dataDxfId="78">
      <calculatedColumnFormula>_xlfn.XLOOKUP(tbl_PV_Milestones[[#This Row],[Work ID]],tbl_PV_Meta[Work ID '#],tbl_PV_Meta[Sub-Portfolio])</calculatedColumnFormula>
    </tableColumn>
    <tableColumn id="10" xr3:uid="{D9D51170-6C3D-43D1-92CD-881CDAA32239}" name="BL FY" dataDxfId="77">
      <calculatedColumnFormula>IF(MONTH(tbl_PV_Milestones[[#This Row],[Baseline Date]])&lt;7,YEAR(tbl_PV_Milestones[[#This Row],[Baseline Date]]),YEAR(tbl_PV_Milestones[[#This Row],[Baseline Date]])+1)</calculatedColumnFormula>
    </tableColumn>
    <tableColumn id="15" xr3:uid="{A7BC23B6-0624-423A-9D6C-63592D7AF5DB}" name="Finish FY" dataDxfId="76">
      <calculatedColumnFormula>IF(MONTH(tbl_PV_Milestones[[#This Row],[Actual/Schedule Finish]])&lt;7,YEAR(tbl_PV_Milestones[[#This Row],[Actual/Schedule Finish]]),YEAR(tbl_PV_Milestones[[#This Row],[Actual/Schedule Finish]])+1)</calculatedColumnFormula>
    </tableColumn>
    <tableColumn id="16" xr3:uid="{C91D335F-2CE6-4726-9D92-CC26DBB8612A}" name="Complete" dataDxfId="75">
      <calculatedColumnFormula>IF(OR(tbl_PV_Milestones[[#This Row],[Project Status]]="Completed",tbl_PV_Milestones[[#This Row],[Project Status]]="Assumed Completed"),"Yes","No")</calculatedColumnFormula>
    </tableColumn>
    <tableColumn id="23" xr3:uid="{07A32D0A-19FE-4F06-A038-64FBECF71AE8}" name="To be Baselined" dataDxfId="74" dataCellStyle="Normal 2">
      <calculatedColumnFormula>IF(tbl_PV_Milestones[[#This Row],[Baseline Date]]="",1,0)</calculatedColumnFormula>
    </tableColumn>
    <tableColumn id="24" xr3:uid="{667F2CD8-F004-450D-9A84-C031FCAE6FBA}" name="Planned WoL" dataDxfId="73" dataCellStyle="Normal 2">
      <calculatedColumnFormula>IF(tbl_PV_Milestones[[#This Row],[Baseline Date]]&lt;PV_Meta!$B$7,1,0)</calculatedColumnFormula>
    </tableColumn>
    <tableColumn id="25" xr3:uid="{232FD604-3755-4518-93BA-9D3827A17213}" name="Actual WoL" dataDxfId="72" dataCellStyle="Normal 2">
      <calculatedColumnFormula>IF(tbl_PV_Milestones[[#This Row],[Complete]]="Yes",1,0)</calculatedColumnFormula>
    </tableColumn>
    <tableColumn id="19" xr3:uid="{D61C6FDA-9E6C-45EC-8FD5-A1CE9ED97922}" name="Planned YTD" dataDxfId="71">
      <calculatedColumnFormula>IF(AND(tbl_PV_Milestones[[#This Row],[BL FY]]=2025,tbl_PV_Milestones[[#This Row],[Baseline Date]]&lt;PV_Meta!$B$7),1,0)</calculatedColumnFormula>
    </tableColumn>
    <tableColumn id="20" xr3:uid="{EB254889-8A85-44B2-9C79-6171B2CAC897}" name="Actual YTD" dataDxfId="70">
      <calculatedColumnFormula>IF(AND(tbl_PV_Milestones[[#This Row],[Planned YTD]]=1,tbl_PV_Milestones[[#This Row],[Complete]]="Yes"),1,0)</calculatedColumnFormula>
    </tableColumn>
    <tableColumn id="18" xr3:uid="{77377ECB-D262-4CB0-9DF3-49C8CF4DB6AE}" name="Overdue" dataDxfId="69">
      <calculatedColumnFormula>IF(AND(tbl_PV_Milestones[[#This Row],[Actual/Schedule Finish]]&lt;PV_Meta!$B$7,tbl_PV_Milestones[[#This Row],[Complete]]="No",tbl_PV_Milestones[[#This Row],[Project Status]]&lt;&gt;"On Hold"),1,0)</calculatedColumnFormula>
    </tableColumn>
    <tableColumn id="13" xr3:uid="{CB9801FB-C9BC-4A5C-9471-157D0A3EECB3}" name="Delayed" dataDxfId="68">
      <calculatedColumnFormula>IF(AND(tbl_PV_Milestones[[#This Row],[Actual/Schedule Finish]]&gt;tbl_PV_Milestones[[#This Row],[Baseline Date]],tbl_PV_Milestones[[#This Row],[Complete]]="No",tbl_PV_Milestones[[#This Row],[Project Status]]&lt;&gt;"On Hold",tbl_PV_Milestones[[#This Row],[Overdue]]=0,tbl_PV_Milestones[[#This Row],[To be Baselined]]&lt;&gt;1),1,0)</calculatedColumnFormula>
    </tableColumn>
    <tableColumn id="14" xr3:uid="{7E0BF0B7-9FE8-471F-80FC-AEF3F79CDA70}" name="Delayed past FY25" dataDxfId="67">
      <calculatedColumnFormula>IF(AND(tbl_PV_Milestones[[#This Row],[BL FY]]=2025,tbl_PV_Milestones[[#This Row],[Finish FY]]&gt;2025),1,0)</calculatedColumnFormula>
    </tableColumn>
    <tableColumn id="22" xr3:uid="{803DB10E-947D-4EE5-9030-0C587288DD53}" name="PM" dataDxfId="66">
      <calculatedColumnFormula>_xlfn.XLOOKUP(tbl_PV_Milestones[[#This Row],[Work ID]],tbl_PV_Meta[Work ID '#],tbl_PV_Meta[Project Manager/Owner],,0)</calculatedColumnFormula>
    </tableColumn>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35325AA4-CD78-44A7-9FD1-439CAED61D6F}" name="tbl_PV_Risks" displayName="tbl_PV_Risks" ref="B5:AD64" totalsRowShown="0" headerRowDxfId="65" dataDxfId="64">
  <autoFilter ref="B5:AD64" xr:uid="{35325AA4-CD78-44A7-9FD1-439CAED61D6F}"/>
  <tableColumns count="29">
    <tableColumn id="1" xr3:uid="{42B44003-1A0B-49AD-88CD-CAC2E6035048}" name="Work ID #" dataDxfId="63">
      <calculatedColumnFormula>_xlfn.XLOOKUP(tbl_PV_Risks[[#This Row],[Project Description]],tbl_PV_Meta[Proj Name],tbl_PV_Meta[Work ID '#],,0)</calculatedColumnFormula>
    </tableColumn>
    <tableColumn id="28" xr3:uid="{8159E7CD-F241-4D54-A032-480D23954630}" name="# Active Risks" dataDxfId="62">
      <calculatedColumnFormula>COUNTIF(PV_ActiveRisks!A:A,tbl_PV_Risks[[#This Row],[Work ID '#]])</calculatedColumnFormula>
    </tableColumn>
    <tableColumn id="2" xr3:uid="{99AF2BC0-6E8A-4991-97B2-5C8CED5E18B0}" name="Overdue" dataDxfId="61">
      <calculatedColumnFormula>IF(AND(tbl_PV_Risks[[#This Row],[Due Date]]&lt;=PV_Meta!$B$7,AND(tbl_PV_Risks[[#This Row],[Status]]&lt;&gt;"Closed",tbl_PV_Risks[[#This Row],[Status]]&lt;&gt;"On Hold",tbl_PV_Risks[[#This Row],[Status]]&lt;&gt;"Transferred")),1,0)</calculatedColumnFormula>
    </tableColumn>
    <tableColumn id="21" xr3:uid="{14725C74-F786-4EE2-A7B9-436577321096}" name="No Mitigation Action Plan" dataDxfId="60">
      <calculatedColumnFormula>IF(AND(tbl_PV_Risks[[#This Row],[Status]]&lt;&gt;"Closed",tbl_PV_Risks[[#This Row],[Status]]&lt;&gt;"On Hold",tbl_PV_Risks[[#This Row],[Status]]&lt;&gt;"Transferred",tbl_PV_Risks[[#This Row],[Mitigation Action Plan]]=""),1,0)</calculatedColumnFormula>
    </tableColumn>
    <tableColumn id="30" xr3:uid="{9B5C5431-F35B-4C6E-93CB-63ECEBBCCB49}" name="Project Description" dataDxfId="59"/>
    <tableColumn id="4" xr3:uid="{7F87E5DE-4254-4EA5-A194-B8AFA00A47A9}" name="Risk Title" dataDxfId="58"/>
    <tableColumn id="5" xr3:uid="{F923F92B-F560-429A-A759-BE29A1046C68}" name="CRI ID" dataDxfId="57"/>
    <tableColumn id="6" xr3:uid="{8735A5EB-B0B7-4BE0-AF17-D53C99260727}" name="Description" dataDxfId="56"/>
    <tableColumn id="7" xr3:uid="{E210B6BC-D153-48B2-B63E-674437051C2D}" name="Status" dataDxfId="55"/>
    <tableColumn id="8" xr3:uid="{10A178E2-593C-4394-82DE-968361CF6F01}" name="Inherent risk level" dataDxfId="54"/>
    <tableColumn id="9" xr3:uid="{0C73C886-6E66-429E-966E-E5C2C6367B8A}" name="Category" dataDxfId="53"/>
    <tableColumn id="10" xr3:uid="{C5DEDE1A-6426-4018-A054-557918855075}" name="Residual Risk Level" dataDxfId="52"/>
    <tableColumn id="31" xr3:uid="{B8D4394E-79CA-40F0-867F-821F031AEA1B}" name="Owner" dataDxfId="51"/>
    <tableColumn id="12" xr3:uid="{CB78F217-F6E5-4E56-A35C-21D2AC493DC3}" name="Due Date" dataDxfId="50"/>
    <tableColumn id="13" xr3:uid="{E5604CE5-5505-4372-AC48-42FB3EF877D1}" name="Inherent Consequence" dataDxfId="49"/>
    <tableColumn id="14" xr3:uid="{63CB2862-CAC4-4985-A546-A76133266215}" name="Inherent Likelihood" dataDxfId="48"/>
    <tableColumn id="15" xr3:uid="{5684919B-2AE0-49A2-A976-4E9B882C900E}" name="Cause" dataDxfId="47"/>
    <tableColumn id="16" xr3:uid="{547B400E-BB81-4D0B-9AA4-55196478DB88}" name="Cause Description" dataDxfId="46"/>
    <tableColumn id="17" xr3:uid="{377A2369-67C1-4A9C-9A3D-91AD1319A1C3}" name="Consequence Description" dataDxfId="45"/>
    <tableColumn id="18" xr3:uid="{05A66F17-ECFC-4513-940A-4E40BCEF44D1}" name="Mitigation Strategy" dataDxfId="44"/>
    <tableColumn id="19" xr3:uid="{FDC9AA7C-1E9D-4C41-BAF0-FECECD1AA756}" name="Mitigation Action Plan" dataDxfId="43"/>
    <tableColumn id="20" xr3:uid="{501E26B5-66B8-4985-B8C3-99BBA7F5AB6D}" name="Residual Risk Consequence" dataDxfId="42"/>
    <tableColumn id="22" xr3:uid="{DBAC1C23-776D-48A9-BD93-617DE1FE52C8}" name="Residual Risk Likelihood" dataDxfId="41"/>
    <tableColumn id="26" xr3:uid="{8614C665-34F3-4FA3-BC0C-094C5191E172}" name="Initiated On" dataDxfId="40"/>
    <tableColumn id="27" xr3:uid="{B0A3F21A-EAB9-48DC-BDFB-54C49326BDE3}" name="Risk Age" dataDxfId="39"/>
    <tableColumn id="32" xr3:uid="{3C1C56C8-9BC5-4739-A0FC-6CEE0C0DBCC4}" name="Sub-Portfolio" dataDxfId="38"/>
    <tableColumn id="24" xr3:uid="{09B24260-ECBD-4BC1-95A0-6F8482E9FF67}" name="Work Type" dataDxfId="37"/>
    <tableColumn id="29" xr3:uid="{C6EB826A-12D2-4601-B266-ED0E2F2A28C0}" name="Risk Type" dataDxfId="36"/>
    <tableColumn id="25" xr3:uid="{C8324D7A-C32E-4A64-8948-BE52AB41206B}" name="PMO Comment" dataDxfId="35"/>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D9AD51C6-34B0-4A14-B14C-9DAC47757D3E}" name="tbl_PV_Issues" displayName="tbl_PV_Issues" ref="B5:R22" totalsRowShown="0" headerRowDxfId="34" dataDxfId="33">
  <autoFilter ref="B5:R22" xr:uid="{D9AD51C6-34B0-4A14-B14C-9DAC47757D3E}"/>
  <tableColumns count="17">
    <tableColumn id="13" xr3:uid="{9CB3056C-E3F0-493D-8B76-589A7EF5E8BE}" name="Work ID #" dataDxfId="32">
      <calculatedColumnFormula>_xlfn.XLOOKUP(tbl_PV_Issues[[#This Row],[Project Description]],tbl_PV_Meta[Proj Name],tbl_PV_Meta[Work ID '#],,0)</calculatedColumnFormula>
    </tableColumn>
    <tableColumn id="14" xr3:uid="{6F8C21B5-01D0-45DC-B3D7-C8C7A433BCCE}" name="Overdue" dataDxfId="31">
      <calculatedColumnFormula>IF(AND(tbl_PV_Issues[[#This Row],[Due Date]]&lt;=PV_Meta!$B$7,AND(tbl_PV_Issues[[#This Row],[Status]]&lt;&gt;"Closed",tbl_PV_Issues[[#This Row],[Status]]&lt;&gt;"On Hold")),1,0)</calculatedColumnFormula>
    </tableColumn>
    <tableColumn id="19" xr3:uid="{5D1B699F-0BE6-4B68-A52F-14A2C94E7C96}" name="Project Description" dataDxfId="30"/>
    <tableColumn id="2" xr3:uid="{BB6AC12E-1F1B-4630-9F13-749BA7CEAB31}" name="Issue Title" dataDxfId="29"/>
    <tableColumn id="3" xr3:uid="{0C27D185-745D-4898-A788-0762E6552FA4}" name="CRI ID" dataDxfId="28"/>
    <tableColumn id="5" xr3:uid="{892C301D-DE05-44ED-A02B-11B4FD78D344}" name="Status" dataDxfId="27"/>
    <tableColumn id="6" xr3:uid="{3DD38E50-B62F-4D0E-A2CE-D097026F7E0A}" name="Category" dataDxfId="26"/>
    <tableColumn id="7" xr3:uid="{2584A02D-809C-4367-B550-B9B6FBF081C8}" name="Issue Rating" dataDxfId="25"/>
    <tableColumn id="20" xr3:uid="{E859F72A-8774-4A0F-A2A6-97C46B65C0B3}" name="Owner" dataDxfId="24"/>
    <tableColumn id="9" xr3:uid="{BB435DEA-CA01-494D-BAD9-BD9A48D481A0}" name="Due Date" dataDxfId="23"/>
    <tableColumn id="10" xr3:uid="{7DEF4B28-6FF4-41C7-93D3-1033741AC813}" name="Cause" dataDxfId="22"/>
    <tableColumn id="11" xr3:uid="{11E9DB15-6B20-4165-BB9F-4ADF6C398101}" name="Cause Description" dataDxfId="21"/>
    <tableColumn id="15" xr3:uid="{9FE05CA5-A41C-4384-9E09-C2B9CE0A9253}" name="Consequence Description" dataDxfId="20"/>
    <tableColumn id="12" xr3:uid="{C9F74A31-0458-49E8-BF55-92531C9AE65A}" name="Issue Action Plan" dataDxfId="19"/>
    <tableColumn id="16" xr3:uid="{6F4E99BB-A6BA-4994-AED4-90428723E3ED}" name="Sub-Portfolio" dataDxfId="18">
      <calculatedColumnFormula>_xlfn.XLOOKUP(tbl_PV_Issues[[#This Row],[Work ID '#]],PV_Meta!$E:$E,PV_Meta!$G:$G,"",0,1)</calculatedColumnFormula>
    </tableColumn>
    <tableColumn id="17" xr3:uid="{4E85A603-E360-45A9-9CC4-CF4DBCF2567F}" name="Work Type" dataDxfId="17">
      <calculatedColumnFormula>_xlfn.XLOOKUP(tbl_PV_Issues[[#This Row],[Work ID '#]],PV_Meta!$E:$E,PV_Meta!$F:$F,"",0,1)</calculatedColumnFormula>
    </tableColumn>
    <tableColumn id="18" xr3:uid="{641972E9-987D-47E8-91B1-B6116D2A0D24}" name="PMO Comment" dataDxfId="16"/>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customProperty" Target="../customProperty1.bin"/><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3.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3.bin"/><Relationship Id="rId6" Type="http://schemas.openxmlformats.org/officeDocument/2006/relationships/comments" Target="../comments1.xml"/><Relationship Id="rId5" Type="http://schemas.microsoft.com/office/2007/relationships/slicer" Target="../slicers/slicer4.xm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5.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table" Target="../tables/table6.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E64F1-3B64-4349-94CF-C50CD04FA77A}">
  <sheetPr>
    <tabColor theme="1"/>
  </sheetPr>
  <dimension ref="B4:P140"/>
  <sheetViews>
    <sheetView showGridLines="0" zoomScaleNormal="100" workbookViewId="0">
      <pane xSplit="3" ySplit="6" topLeftCell="D7" activePane="bottomRight" state="frozen"/>
      <selection pane="topRight" activeCell="AD37" sqref="AD37"/>
      <selection pane="bottomLeft" activeCell="AD37" sqref="AD37"/>
      <selection pane="bottomRight" activeCell="H4" sqref="H4"/>
    </sheetView>
  </sheetViews>
  <sheetFormatPr defaultColWidth="9.140625" defaultRowHeight="12.75" outlineLevelCol="1" x14ac:dyDescent="0.2"/>
  <cols>
    <col min="1" max="1" width="9.140625" style="3"/>
    <col min="2" max="2" width="10.140625" style="3" customWidth="1"/>
    <col min="3" max="3" width="20.5703125" style="3" customWidth="1"/>
    <col min="4" max="5" width="19.85546875" style="3" customWidth="1" outlineLevel="1"/>
    <col min="6" max="6" width="12.85546875" style="3" customWidth="1" outlineLevel="1"/>
    <col min="7" max="7" width="18.140625" style="3" customWidth="1" outlineLevel="1"/>
    <col min="8" max="9" width="12.85546875" style="3" customWidth="1" outlineLevel="1"/>
    <col min="10" max="15" width="12.85546875" style="3" customWidth="1"/>
    <col min="16" max="16" width="61.140625" style="3" customWidth="1"/>
    <col min="17" max="16384" width="9.140625" style="3"/>
  </cols>
  <sheetData>
    <row r="4" spans="2:16" ht="23.1" customHeight="1" x14ac:dyDescent="0.2">
      <c r="I4" s="31" t="s">
        <v>98</v>
      </c>
    </row>
    <row r="5" spans="2:16" x14ac:dyDescent="0.2">
      <c r="B5" s="19">
        <f>SUBTOTAL(3,tbl_Data_Quality[Work ID])</f>
        <v>114</v>
      </c>
      <c r="I5" s="19">
        <f>COUNTIF(tbl_Data_Quality[PSR Updated?],"No")</f>
        <v>0</v>
      </c>
      <c r="J5" s="19">
        <f>SUBTOTAL(9,tbl_Data_Quality[Milestones Due])</f>
        <v>817</v>
      </c>
      <c r="K5" s="19">
        <f>SUBTOTAL(9,tbl_Data_Quality[Risks Due])</f>
        <v>8</v>
      </c>
      <c r="L5" s="19">
        <f>SUBTOTAL(9,tbl_Data_Quality[Risks - Mitigation Blank])</f>
        <v>0</v>
      </c>
      <c r="M5" s="19">
        <f>SUBTOTAL(9,tbl_Data_Quality[Issues Due])</f>
        <v>4</v>
      </c>
      <c r="N5" s="19">
        <f>SUBTOTAL(9,tbl_Data_Quality[Total Data Quality Issues])</f>
        <v>829</v>
      </c>
    </row>
    <row r="6" spans="2:16" ht="38.25" x14ac:dyDescent="0.2">
      <c r="B6" s="30" t="s">
        <v>0</v>
      </c>
      <c r="C6" s="30" t="s">
        <v>1</v>
      </c>
      <c r="D6" s="30" t="s">
        <v>2</v>
      </c>
      <c r="E6" s="30" t="s">
        <v>99</v>
      </c>
      <c r="F6" s="30" t="s">
        <v>4</v>
      </c>
      <c r="G6" s="30" t="s">
        <v>5</v>
      </c>
      <c r="H6" s="30" t="s">
        <v>6</v>
      </c>
      <c r="I6" s="22" t="s">
        <v>100</v>
      </c>
      <c r="J6" s="22" t="s">
        <v>101</v>
      </c>
      <c r="K6" s="22" t="s">
        <v>22</v>
      </c>
      <c r="L6" s="22" t="s">
        <v>102</v>
      </c>
      <c r="M6" s="22" t="s">
        <v>26</v>
      </c>
      <c r="N6" s="22" t="s">
        <v>103</v>
      </c>
      <c r="O6" s="22" t="s">
        <v>104</v>
      </c>
      <c r="P6" s="22" t="s">
        <v>105</v>
      </c>
    </row>
    <row r="7" spans="2:16" ht="15" customHeight="1" x14ac:dyDescent="0.2">
      <c r="B7" s="23" t="s">
        <v>106</v>
      </c>
      <c r="C7" s="24" t="str">
        <f>_xlfn.XLOOKUP(TEXT(tbl_Data_Quality[[#This Row],[Work ID]],"0"),tbl_PV_Meta[Work ID '#],tbl_PV_Meta[Proj Name],,0)</f>
        <v>Project 1</v>
      </c>
      <c r="D7" s="29" t="str">
        <f>_xlfn.XLOOKUP(TEXT(tbl_Data_Quality[[#This Row],[Work ID]],"0"),tbl_PV_Meta[Work ID '#],tbl_PV_Meta[Sub-Portfolio],,0)</f>
        <v>Sub-Portfolio 4</v>
      </c>
      <c r="E7" s="36" t="str">
        <f>_xlfn.XLOOKUP(TEXT(tbl_Data_Quality[[#This Row],[Work ID]],"0"),tbl_PV_Meta[Work ID '#],tbl_PV_Meta[Project Manager/Owner],,0)</f>
        <v>Project Manager 3</v>
      </c>
      <c r="F7" s="25" t="str">
        <f>_xlfn.XLOOKUP(TEXT(tbl_Data_Quality[[#This Row],[Work ID]],"0"),tbl_PV_Meta[Work ID '#],tbl_PV_Meta[Work Status],,0)</f>
        <v>Prepare for Closure</v>
      </c>
      <c r="G7" s="25" t="str">
        <f>_xlfn.XLOOKUP(TEXT(tbl_Data_Quality[[#This Row],[Work ID]],"0"),tbl_PV_Meta[Work ID '#],tbl_PV_Meta[Stage],,0)</f>
        <v>7. Closure</v>
      </c>
      <c r="H7" s="47" t="str">
        <f>_xlfn.XLOOKUP(TEXT(tbl_Data_Quality[[#This Row],[Work ID]],"0"),tbl_PV_Meta[Work ID '#],tbl_PV_Meta[PSR Date],,0)</f>
        <v>11 Oct 24</v>
      </c>
      <c r="I7" s="26" t="s">
        <v>47</v>
      </c>
      <c r="J7" s="25">
        <f>SUMIFS(tbl_PV_Milestones[Overdue],tbl_PV_Milestones[Work ID],tbl_Data_Quality[[#This Row],[Work ID]])</f>
        <v>0</v>
      </c>
      <c r="K7" s="25">
        <f>SUMIFS(tbl_PV_Risks[Overdue],tbl_PV_Risks[Work ID '#],tbl_Data_Quality[[#This Row],[Work ID]])</f>
        <v>0</v>
      </c>
      <c r="L7" s="25">
        <f>SUMIFS(tbl_PV_Risks[No Mitigation Action Plan],tbl_PV_Risks[Work ID '#],tbl_Data_Quality[[#This Row],[Work ID]])</f>
        <v>0</v>
      </c>
      <c r="M7" s="25">
        <f>SUMIFS(tbl_PV_Issues[Overdue],tbl_PV_Issues[Work ID '#],tbl_Data_Quality[[#This Row],[Work ID]])</f>
        <v>0</v>
      </c>
      <c r="N7" s="25">
        <f>SUM(tbl_Data_Quality[[#This Row],[Milestones Due]:[Issues Due]])</f>
        <v>0</v>
      </c>
      <c r="O7" s="27"/>
      <c r="P7" s="28" t="s">
        <v>107</v>
      </c>
    </row>
    <row r="8" spans="2:16" ht="15" customHeight="1" x14ac:dyDescent="0.2">
      <c r="B8" s="23" t="s">
        <v>108</v>
      </c>
      <c r="C8" s="24" t="str">
        <f>_xlfn.XLOOKUP(TEXT(tbl_Data_Quality[[#This Row],[Work ID]],"0"),tbl_PV_Meta[Work ID '#],tbl_PV_Meta[Proj Name],,0)</f>
        <v>Project 2</v>
      </c>
      <c r="D8" s="29" t="str">
        <f>_xlfn.XLOOKUP(TEXT(tbl_Data_Quality[[#This Row],[Work ID]],"0"),tbl_PV_Meta[Work ID '#],tbl_PV_Meta[Sub-Portfolio],,0)</f>
        <v>Sub-Portfolio 4</v>
      </c>
      <c r="E8" s="36" t="str">
        <f>_xlfn.XLOOKUP(TEXT(tbl_Data_Quality[[#This Row],[Work ID]],"0"),tbl_PV_Meta[Work ID '#],tbl_PV_Meta[Project Manager/Owner],,0)</f>
        <v>Project Manager 18</v>
      </c>
      <c r="F8" s="25" t="str">
        <f>_xlfn.XLOOKUP(TEXT(tbl_Data_Quality[[#This Row],[Work ID]],"0"),tbl_PV_Meta[Work ID '#],tbl_PV_Meta[Work Status],,0)</f>
        <v>Prepare for Closure</v>
      </c>
      <c r="G8" s="25" t="str">
        <f>_xlfn.XLOOKUP(TEXT(tbl_Data_Quality[[#This Row],[Work ID]],"0"),tbl_PV_Meta[Work ID '#],tbl_PV_Meta[Stage],,0)</f>
        <v>6. Implement</v>
      </c>
      <c r="H8" s="47" t="str">
        <f>_xlfn.XLOOKUP(TEXT(tbl_Data_Quality[[#This Row],[Work ID]],"0"),tbl_PV_Meta[Work ID '#],tbl_PV_Meta[PSR Date],,0)</f>
        <v>19 Feb 24 - 01 Mar 24</v>
      </c>
      <c r="I8" s="26" t="s">
        <v>47</v>
      </c>
      <c r="J8" s="25">
        <f>SUMIFS(tbl_PV_Milestones[Overdue],tbl_PV_Milestones[Work ID],tbl_Data_Quality[[#This Row],[Work ID]])</f>
        <v>0</v>
      </c>
      <c r="K8" s="25">
        <f>SUMIFS(tbl_PV_Risks[Overdue],tbl_PV_Risks[Work ID '#],tbl_Data_Quality[[#This Row],[Work ID]])</f>
        <v>0</v>
      </c>
      <c r="L8" s="25">
        <f>SUMIFS(tbl_PV_Risks[No Mitigation Action Plan],tbl_PV_Risks[Work ID '#],tbl_Data_Quality[[#This Row],[Work ID]])</f>
        <v>0</v>
      </c>
      <c r="M8" s="25">
        <f>SUMIFS(tbl_PV_Issues[Overdue],tbl_PV_Issues[Work ID '#],tbl_Data_Quality[[#This Row],[Work ID]])</f>
        <v>0</v>
      </c>
      <c r="N8" s="25">
        <f>SUM(tbl_Data_Quality[[#This Row],[Milestones Due]:[Issues Due]])</f>
        <v>0</v>
      </c>
      <c r="O8" s="27"/>
      <c r="P8" s="28" t="s">
        <v>109</v>
      </c>
    </row>
    <row r="9" spans="2:16" ht="15" customHeight="1" x14ac:dyDescent="0.2">
      <c r="B9" s="23" t="s">
        <v>70</v>
      </c>
      <c r="C9" s="24" t="str">
        <f>_xlfn.XLOOKUP(TEXT(tbl_Data_Quality[[#This Row],[Work ID]],"0"),tbl_PV_Meta[Work ID '#],tbl_PV_Meta[Proj Name],,0)</f>
        <v>Project 3</v>
      </c>
      <c r="D9" s="29" t="str">
        <f>_xlfn.XLOOKUP(TEXT(tbl_Data_Quality[[#This Row],[Work ID]],"0"),tbl_PV_Meta[Work ID '#],tbl_PV_Meta[Sub-Portfolio],,0)</f>
        <v>Sub-Portfolio 4</v>
      </c>
      <c r="E9" s="36" t="str">
        <f>_xlfn.XLOOKUP(TEXT(tbl_Data_Quality[[#This Row],[Work ID]],"0"),tbl_PV_Meta[Work ID '#],tbl_PV_Meta[Project Manager/Owner],,0)</f>
        <v>Project Manager 4</v>
      </c>
      <c r="F9" s="25" t="str">
        <f>_xlfn.XLOOKUP(TEXT(tbl_Data_Quality[[#This Row],[Work ID]],"0"),tbl_PV_Meta[Work ID '#],tbl_PV_Meta[Work Status],,0)</f>
        <v>Open/Active</v>
      </c>
      <c r="G9" s="25" t="str">
        <f>_xlfn.XLOOKUP(TEXT(tbl_Data_Quality[[#This Row],[Work ID]],"0"),tbl_PV_Meta[Work ID '#],tbl_PV_Meta[Stage],,0)</f>
        <v>3. Evaluate</v>
      </c>
      <c r="H9" s="47" t="str">
        <f>_xlfn.XLOOKUP(TEXT(tbl_Data_Quality[[#This Row],[Work ID]],"0"),tbl_PV_Meta[Work ID '#],tbl_PV_Meta[PSR Date],,0)</f>
        <v>02 May 25</v>
      </c>
      <c r="I9" s="26" t="s">
        <v>110</v>
      </c>
      <c r="J9" s="25">
        <f>SUMIFS(tbl_PV_Milestones[Overdue],tbl_PV_Milestones[Work ID],tbl_Data_Quality[[#This Row],[Work ID]])</f>
        <v>8</v>
      </c>
      <c r="K9" s="25">
        <f>SUMIFS(tbl_PV_Risks[Overdue],tbl_PV_Risks[Work ID '#],tbl_Data_Quality[[#This Row],[Work ID]])</f>
        <v>0</v>
      </c>
      <c r="L9" s="25">
        <f>SUMIFS(tbl_PV_Risks[No Mitigation Action Plan],tbl_PV_Risks[Work ID '#],tbl_Data_Quality[[#This Row],[Work ID]])</f>
        <v>0</v>
      </c>
      <c r="M9" s="25">
        <f>SUMIFS(tbl_PV_Issues[Overdue],tbl_PV_Issues[Work ID '#],tbl_Data_Quality[[#This Row],[Work ID]])</f>
        <v>0</v>
      </c>
      <c r="N9" s="25">
        <f>SUM(tbl_Data_Quality[[#This Row],[Milestones Due]:[Issues Due]])</f>
        <v>8</v>
      </c>
      <c r="O9" s="27"/>
      <c r="P9" s="28" t="s">
        <v>111</v>
      </c>
    </row>
    <row r="10" spans="2:16" ht="15" customHeight="1" x14ac:dyDescent="0.2">
      <c r="B10" s="23" t="s">
        <v>80</v>
      </c>
      <c r="C10" s="24" t="str">
        <f>_xlfn.XLOOKUP(TEXT(tbl_Data_Quality[[#This Row],[Work ID]],"0"),tbl_PV_Meta[Work ID '#],tbl_PV_Meta[Proj Name],,0)</f>
        <v>Project 5</v>
      </c>
      <c r="D10" s="29" t="str">
        <f>_xlfn.XLOOKUP(TEXT(tbl_Data_Quality[[#This Row],[Work ID]],"0"),tbl_PV_Meta[Work ID '#],tbl_PV_Meta[Sub-Portfolio],,0)</f>
        <v>Sub-Portfolio 7</v>
      </c>
      <c r="E10" s="36" t="str">
        <f>_xlfn.XLOOKUP(TEXT(tbl_Data_Quality[[#This Row],[Work ID]],"0"),tbl_PV_Meta[Work ID '#],tbl_PV_Meta[Project Manager/Owner],,0)</f>
        <v>Project Manager 8</v>
      </c>
      <c r="F10" s="25" t="str">
        <f>_xlfn.XLOOKUP(TEXT(tbl_Data_Quality[[#This Row],[Work ID]],"0"),tbl_PV_Meta[Work ID '#],tbl_PV_Meta[Work Status],,0)</f>
        <v>Open/Active</v>
      </c>
      <c r="G10" s="25" t="str">
        <f>_xlfn.XLOOKUP(TEXT(tbl_Data_Quality[[#This Row],[Work ID]],"0"),tbl_PV_Meta[Work ID '#],tbl_PV_Meta[Stage],,0)</f>
        <v>3. Evaluate</v>
      </c>
      <c r="H10" s="47" t="str">
        <f>_xlfn.XLOOKUP(TEXT(tbl_Data_Quality[[#This Row],[Work ID]],"0"),tbl_PV_Meta[Work ID '#],tbl_PV_Meta[PSR Date],,0)</f>
        <v>Apr-2025</v>
      </c>
      <c r="I10" s="26" t="s">
        <v>110</v>
      </c>
      <c r="J10" s="25">
        <f>SUMIFS(tbl_PV_Milestones[Overdue],tbl_PV_Milestones[Work ID],tbl_Data_Quality[[#This Row],[Work ID]])</f>
        <v>15</v>
      </c>
      <c r="K10" s="25">
        <f>SUMIFS(tbl_PV_Risks[Overdue],tbl_PV_Risks[Work ID '#],tbl_Data_Quality[[#This Row],[Work ID]])</f>
        <v>0</v>
      </c>
      <c r="L10" s="25">
        <f>SUMIFS(tbl_PV_Risks[No Mitigation Action Plan],tbl_PV_Risks[Work ID '#],tbl_Data_Quality[[#This Row],[Work ID]])</f>
        <v>0</v>
      </c>
      <c r="M10" s="25">
        <f>SUMIFS(tbl_PV_Issues[Overdue],tbl_PV_Issues[Work ID '#],tbl_Data_Quality[[#This Row],[Work ID]])</f>
        <v>0</v>
      </c>
      <c r="N10" s="25">
        <f>SUM(tbl_Data_Quality[[#This Row],[Milestones Due]:[Issues Due]])</f>
        <v>15</v>
      </c>
      <c r="O10" s="27"/>
      <c r="P10" s="28" t="s">
        <v>111</v>
      </c>
    </row>
    <row r="11" spans="2:16" ht="15" customHeight="1" x14ac:dyDescent="0.2">
      <c r="B11" s="23" t="s">
        <v>112</v>
      </c>
      <c r="C11" s="24" t="str">
        <f>_xlfn.XLOOKUP(TEXT(tbl_Data_Quality[[#This Row],[Work ID]],"0"),tbl_PV_Meta[Work ID '#],tbl_PV_Meta[Proj Name],,0)</f>
        <v>Project 6</v>
      </c>
      <c r="D11" s="29" t="str">
        <f>_xlfn.XLOOKUP(TEXT(tbl_Data_Quality[[#This Row],[Work ID]],"0"),tbl_PV_Meta[Work ID '#],tbl_PV_Meta[Sub-Portfolio],,0)</f>
        <v>Sub-Portfolio 8</v>
      </c>
      <c r="E11" s="36" t="str">
        <f>_xlfn.XLOOKUP(TEXT(tbl_Data_Quality[[#This Row],[Work ID]],"0"),tbl_PV_Meta[Work ID '#],tbl_PV_Meta[Project Manager/Owner],,0)</f>
        <v>Project Manager 22</v>
      </c>
      <c r="F11" s="25" t="str">
        <f>_xlfn.XLOOKUP(TEXT(tbl_Data_Quality[[#This Row],[Work ID]],"0"),tbl_PV_Meta[Work ID '#],tbl_PV_Meta[Work Status],,0)</f>
        <v>On Hold</v>
      </c>
      <c r="G11" s="25" t="str">
        <f>_xlfn.XLOOKUP(TEXT(tbl_Data_Quality[[#This Row],[Work ID]],"0"),tbl_PV_Meta[Work ID '#],tbl_PV_Meta[Stage],,0)</f>
        <v>7. Closure</v>
      </c>
      <c r="H11" s="47" t="str">
        <f>_xlfn.XLOOKUP(TEXT(tbl_Data_Quality[[#This Row],[Work ID]],"0"),tbl_PV_Meta[Work ID '#],tbl_PV_Meta[PSR Date],,0)</f>
        <v>Aug-2024</v>
      </c>
      <c r="I11" s="26" t="s">
        <v>47</v>
      </c>
      <c r="J11" s="25">
        <f>SUMIFS(tbl_PV_Milestones[Overdue],tbl_PV_Milestones[Work ID],tbl_Data_Quality[[#This Row],[Work ID]])</f>
        <v>0</v>
      </c>
      <c r="K11" s="25">
        <f>SUMIFS(tbl_PV_Risks[Overdue],tbl_PV_Risks[Work ID '#],tbl_Data_Quality[[#This Row],[Work ID]])</f>
        <v>0</v>
      </c>
      <c r="L11" s="25">
        <f>SUMIFS(tbl_PV_Risks[No Mitigation Action Plan],tbl_PV_Risks[Work ID '#],tbl_Data_Quality[[#This Row],[Work ID]])</f>
        <v>0</v>
      </c>
      <c r="M11" s="25">
        <f>SUMIFS(tbl_PV_Issues[Overdue],tbl_PV_Issues[Work ID '#],tbl_Data_Quality[[#This Row],[Work ID]])</f>
        <v>0</v>
      </c>
      <c r="N11" s="25">
        <f>SUM(tbl_Data_Quality[[#This Row],[Milestones Due]:[Issues Due]])</f>
        <v>0</v>
      </c>
      <c r="O11" s="27"/>
      <c r="P11" s="28" t="s">
        <v>107</v>
      </c>
    </row>
    <row r="12" spans="2:16" ht="15" customHeight="1" x14ac:dyDescent="0.2">
      <c r="B12" s="23" t="s">
        <v>71</v>
      </c>
      <c r="C12" s="24" t="str">
        <f>_xlfn.XLOOKUP(TEXT(tbl_Data_Quality[[#This Row],[Work ID]],"0"),tbl_PV_Meta[Work ID '#],tbl_PV_Meta[Proj Name],,0)</f>
        <v>Project 7</v>
      </c>
      <c r="D12" s="29" t="str">
        <f>_xlfn.XLOOKUP(TEXT(tbl_Data_Quality[[#This Row],[Work ID]],"0"),tbl_PV_Meta[Work ID '#],tbl_PV_Meta[Sub-Portfolio],,0)</f>
        <v>Sub-Portfolio 4</v>
      </c>
      <c r="E12" s="36" t="str">
        <f>_xlfn.XLOOKUP(TEXT(tbl_Data_Quality[[#This Row],[Work ID]],"0"),tbl_PV_Meta[Work ID '#],tbl_PV_Meta[Project Manager/Owner],,0)</f>
        <v>Project Manager 38</v>
      </c>
      <c r="F12" s="25" t="str">
        <f>_xlfn.XLOOKUP(TEXT(tbl_Data_Quality[[#This Row],[Work ID]],"0"),tbl_PV_Meta[Work ID '#],tbl_PV_Meta[Work Status],,0)</f>
        <v>Open/Active</v>
      </c>
      <c r="G12" s="25" t="str">
        <f>_xlfn.XLOOKUP(TEXT(tbl_Data_Quality[[#This Row],[Work ID]],"0"),tbl_PV_Meta[Work ID '#],tbl_PV_Meta[Stage],,0)</f>
        <v>6. Implement</v>
      </c>
      <c r="H12" s="47" t="str">
        <f>_xlfn.XLOOKUP(TEXT(tbl_Data_Quality[[#This Row],[Work ID]],"0"),tbl_PV_Meta[Work ID '#],tbl_PV_Meta[PSR Date],,0)</f>
        <v>25 Apr 25</v>
      </c>
      <c r="I12" s="26" t="s">
        <v>110</v>
      </c>
      <c r="J12" s="25">
        <f>SUMIFS(tbl_PV_Milestones[Overdue],tbl_PV_Milestones[Work ID],tbl_Data_Quality[[#This Row],[Work ID]])</f>
        <v>56</v>
      </c>
      <c r="K12" s="25">
        <f>SUMIFS(tbl_PV_Risks[Overdue],tbl_PV_Risks[Work ID '#],tbl_Data_Quality[[#This Row],[Work ID]])</f>
        <v>0</v>
      </c>
      <c r="L12" s="25">
        <f>SUMIFS(tbl_PV_Risks[No Mitigation Action Plan],tbl_PV_Risks[Work ID '#],tbl_Data_Quality[[#This Row],[Work ID]])</f>
        <v>0</v>
      </c>
      <c r="M12" s="25">
        <f>SUMIFS(tbl_PV_Issues[Overdue],tbl_PV_Issues[Work ID '#],tbl_Data_Quality[[#This Row],[Work ID]])</f>
        <v>0</v>
      </c>
      <c r="N12" s="25">
        <f>SUM(tbl_Data_Quality[[#This Row],[Milestones Due]:[Issues Due]])</f>
        <v>56</v>
      </c>
      <c r="O12" s="27"/>
      <c r="P12" s="28"/>
    </row>
    <row r="13" spans="2:16" ht="15" customHeight="1" x14ac:dyDescent="0.2">
      <c r="B13" s="23" t="s">
        <v>113</v>
      </c>
      <c r="C13" s="24" t="str">
        <f>_xlfn.XLOOKUP(TEXT(tbl_Data_Quality[[#This Row],[Work ID]],"0"),tbl_PV_Meta[Work ID '#],tbl_PV_Meta[Proj Name],,0)</f>
        <v>Project 8</v>
      </c>
      <c r="D13" s="29" t="str">
        <f>_xlfn.XLOOKUP(TEXT(tbl_Data_Quality[[#This Row],[Work ID]],"0"),tbl_PV_Meta[Work ID '#],tbl_PV_Meta[Sub-Portfolio],,0)</f>
        <v>Sub-Portfolio 4</v>
      </c>
      <c r="E13" s="36" t="str">
        <f>_xlfn.XLOOKUP(TEXT(tbl_Data_Quality[[#This Row],[Work ID]],"0"),tbl_PV_Meta[Work ID '#],tbl_PV_Meta[Project Manager/Owner],,0)</f>
        <v>Project Manager 36</v>
      </c>
      <c r="F13" s="25" t="str">
        <f>_xlfn.XLOOKUP(TEXT(tbl_Data_Quality[[#This Row],[Work ID]],"0"),tbl_PV_Meta[Work ID '#],tbl_PV_Meta[Work Status],,0)</f>
        <v>Completed</v>
      </c>
      <c r="G13" s="25" t="str">
        <f>_xlfn.XLOOKUP(TEXT(tbl_Data_Quality[[#This Row],[Work ID]],"0"),tbl_PV_Meta[Work ID '#],tbl_PV_Meta[Stage],,0)</f>
        <v>6. Implement</v>
      </c>
      <c r="H13" s="47" t="str">
        <f>_xlfn.XLOOKUP(TEXT(tbl_Data_Quality[[#This Row],[Work ID]],"0"),tbl_PV_Meta[Work ID '#],tbl_PV_Meta[PSR Date],,0)</f>
        <v>02 Aug 24</v>
      </c>
      <c r="I13" s="26"/>
      <c r="J13" s="25">
        <f>SUMIFS(tbl_PV_Milestones[Overdue],tbl_PV_Milestones[Work ID],tbl_Data_Quality[[#This Row],[Work ID]])</f>
        <v>0</v>
      </c>
      <c r="K13" s="25">
        <f>SUMIFS(tbl_PV_Risks[Overdue],tbl_PV_Risks[Work ID '#],tbl_Data_Quality[[#This Row],[Work ID]])</f>
        <v>0</v>
      </c>
      <c r="L13" s="25">
        <f>SUMIFS(tbl_PV_Risks[No Mitigation Action Plan],tbl_PV_Risks[Work ID '#],tbl_Data_Quality[[#This Row],[Work ID]])</f>
        <v>0</v>
      </c>
      <c r="M13" s="25">
        <f>SUMIFS(tbl_PV_Issues[Overdue],tbl_PV_Issues[Work ID '#],tbl_Data_Quality[[#This Row],[Work ID]])</f>
        <v>0</v>
      </c>
      <c r="N13" s="25">
        <f>SUM(tbl_Data_Quality[[#This Row],[Milestones Due]:[Issues Due]])</f>
        <v>0</v>
      </c>
      <c r="O13" s="27"/>
      <c r="P13" s="28" t="s">
        <v>1686</v>
      </c>
    </row>
    <row r="14" spans="2:16" ht="15" customHeight="1" x14ac:dyDescent="0.2">
      <c r="B14" s="23" t="s">
        <v>114</v>
      </c>
      <c r="C14" s="24" t="str">
        <f>_xlfn.XLOOKUP(TEXT(tbl_Data_Quality[[#This Row],[Work ID]],"0"),tbl_PV_Meta[Work ID '#],tbl_PV_Meta[Proj Name],,0)</f>
        <v>Project 9</v>
      </c>
      <c r="D14" s="29" t="str">
        <f>_xlfn.XLOOKUP(TEXT(tbl_Data_Quality[[#This Row],[Work ID]],"0"),tbl_PV_Meta[Work ID '#],tbl_PV_Meta[Sub-Portfolio],,0)</f>
        <v>Sub-Portfolio 8</v>
      </c>
      <c r="E14" s="36" t="str">
        <f>_xlfn.XLOOKUP(TEXT(tbl_Data_Quality[[#This Row],[Work ID]],"0"),tbl_PV_Meta[Work ID '#],tbl_PV_Meta[Project Manager/Owner],,0)</f>
        <v>Project Manager 12</v>
      </c>
      <c r="F14" s="25" t="str">
        <f>_xlfn.XLOOKUP(TEXT(tbl_Data_Quality[[#This Row],[Work ID]],"0"),tbl_PV_Meta[Work ID '#],tbl_PV_Meta[Work Status],,0)</f>
        <v>Prepare for Closure</v>
      </c>
      <c r="G14" s="25" t="str">
        <f>_xlfn.XLOOKUP(TEXT(tbl_Data_Quality[[#This Row],[Work ID]],"0"),tbl_PV_Meta[Work ID '#],tbl_PV_Meta[Stage],,0)</f>
        <v>7. Closure</v>
      </c>
      <c r="H14" s="47" t="str">
        <f>_xlfn.XLOOKUP(TEXT(tbl_Data_Quality[[#This Row],[Work ID]],"0"),tbl_PV_Meta[Work ID '#],tbl_PV_Meta[PSR Date],,0)</f>
        <v>Sep-2024</v>
      </c>
      <c r="I14" s="26" t="s">
        <v>47</v>
      </c>
      <c r="J14" s="25">
        <f>SUMIFS(tbl_PV_Milestones[Overdue],tbl_PV_Milestones[Work ID],tbl_Data_Quality[[#This Row],[Work ID]])</f>
        <v>2</v>
      </c>
      <c r="K14" s="25">
        <f>SUMIFS(tbl_PV_Risks[Overdue],tbl_PV_Risks[Work ID '#],tbl_Data_Quality[[#This Row],[Work ID]])</f>
        <v>0</v>
      </c>
      <c r="L14" s="25">
        <f>SUMIFS(tbl_PV_Risks[No Mitigation Action Plan],tbl_PV_Risks[Work ID '#],tbl_Data_Quality[[#This Row],[Work ID]])</f>
        <v>0</v>
      </c>
      <c r="M14" s="25">
        <f>SUMIFS(tbl_PV_Issues[Overdue],tbl_PV_Issues[Work ID '#],tbl_Data_Quality[[#This Row],[Work ID]])</f>
        <v>0</v>
      </c>
      <c r="N14" s="25">
        <f>SUM(tbl_Data_Quality[[#This Row],[Milestones Due]:[Issues Due]])</f>
        <v>2</v>
      </c>
      <c r="O14" s="27"/>
      <c r="P14" s="28" t="s">
        <v>115</v>
      </c>
    </row>
    <row r="15" spans="2:16" ht="15" customHeight="1" x14ac:dyDescent="0.2">
      <c r="B15" s="23" t="s">
        <v>87</v>
      </c>
      <c r="C15" s="24" t="str">
        <f>_xlfn.XLOOKUP(TEXT(tbl_Data_Quality[[#This Row],[Work ID]],"0"),tbl_PV_Meta[Work ID '#],tbl_PV_Meta[Proj Name],,0)</f>
        <v>Project 10</v>
      </c>
      <c r="D15" s="29" t="str">
        <f>_xlfn.XLOOKUP(TEXT(tbl_Data_Quality[[#This Row],[Work ID]],"0"),tbl_PV_Meta[Work ID '#],tbl_PV_Meta[Sub-Portfolio],,0)</f>
        <v>Sub-Portfolio 7</v>
      </c>
      <c r="E15" s="36" t="str">
        <f>_xlfn.XLOOKUP(TEXT(tbl_Data_Quality[[#This Row],[Work ID]],"0"),tbl_PV_Meta[Work ID '#],tbl_PV_Meta[Project Manager/Owner],,0)</f>
        <v>Project Manager 17</v>
      </c>
      <c r="F15" s="25" t="str">
        <f>_xlfn.XLOOKUP(TEXT(tbl_Data_Quality[[#This Row],[Work ID]],"0"),tbl_PV_Meta[Work ID '#],tbl_PV_Meta[Work Status],,0)</f>
        <v>Open/Active</v>
      </c>
      <c r="G15" s="25" t="str">
        <f>_xlfn.XLOOKUP(TEXT(tbl_Data_Quality[[#This Row],[Work ID]],"0"),tbl_PV_Meta[Work ID '#],tbl_PV_Meta[Stage],,0)</f>
        <v>6. Implement</v>
      </c>
      <c r="H15" s="47" t="str">
        <f>_xlfn.XLOOKUP(TEXT(tbl_Data_Quality[[#This Row],[Work ID]],"0"),tbl_PV_Meta[Work ID '#],tbl_PV_Meta[PSR Date],,0)</f>
        <v>Apr-2025</v>
      </c>
      <c r="I15" s="26" t="s">
        <v>110</v>
      </c>
      <c r="J15" s="25">
        <f>SUMIFS(tbl_PV_Milestones[Overdue],tbl_PV_Milestones[Work ID],tbl_Data_Quality[[#This Row],[Work ID]])</f>
        <v>6</v>
      </c>
      <c r="K15" s="25">
        <f>SUMIFS(tbl_PV_Risks[Overdue],tbl_PV_Risks[Work ID '#],tbl_Data_Quality[[#This Row],[Work ID]])</f>
        <v>0</v>
      </c>
      <c r="L15" s="25">
        <f>SUMIFS(tbl_PV_Risks[No Mitigation Action Plan],tbl_PV_Risks[Work ID '#],tbl_Data_Quality[[#This Row],[Work ID]])</f>
        <v>0</v>
      </c>
      <c r="M15" s="25">
        <f>SUMIFS(tbl_PV_Issues[Overdue],tbl_PV_Issues[Work ID '#],tbl_Data_Quality[[#This Row],[Work ID]])</f>
        <v>0</v>
      </c>
      <c r="N15" s="25">
        <f>SUM(tbl_Data_Quality[[#This Row],[Milestones Due]:[Issues Due]])</f>
        <v>6</v>
      </c>
      <c r="O15" s="27"/>
      <c r="P15" s="28"/>
    </row>
    <row r="16" spans="2:16" ht="15" customHeight="1" x14ac:dyDescent="0.2">
      <c r="B16" s="23" t="s">
        <v>88</v>
      </c>
      <c r="C16" s="24" t="str">
        <f>_xlfn.XLOOKUP(TEXT(tbl_Data_Quality[[#This Row],[Work ID]],"0"),tbl_PV_Meta[Work ID '#],tbl_PV_Meta[Proj Name],,0)</f>
        <v>Project 11</v>
      </c>
      <c r="D16" s="29" t="str">
        <f>_xlfn.XLOOKUP(TEXT(tbl_Data_Quality[[#This Row],[Work ID]],"0"),tbl_PV_Meta[Work ID '#],tbl_PV_Meta[Sub-Portfolio],,0)</f>
        <v>Sub-Portfolio 7</v>
      </c>
      <c r="E16" s="36" t="str">
        <f>_xlfn.XLOOKUP(TEXT(tbl_Data_Quality[[#This Row],[Work ID]],"0"),tbl_PV_Meta[Work ID '#],tbl_PV_Meta[Project Manager/Owner],,0)</f>
        <v>Project Manager 17</v>
      </c>
      <c r="F16" s="25" t="str">
        <f>_xlfn.XLOOKUP(TEXT(tbl_Data_Quality[[#This Row],[Work ID]],"0"),tbl_PV_Meta[Work ID '#],tbl_PV_Meta[Work Status],,0)</f>
        <v>Open/Active</v>
      </c>
      <c r="G16" s="25" t="str">
        <f>_xlfn.XLOOKUP(TEXT(tbl_Data_Quality[[#This Row],[Work ID]],"0"),tbl_PV_Meta[Work ID '#],tbl_PV_Meta[Stage],,0)</f>
        <v>6. Implement</v>
      </c>
      <c r="H16" s="47" t="str">
        <f>_xlfn.XLOOKUP(TEXT(tbl_Data_Quality[[#This Row],[Work ID]],"0"),tbl_PV_Meta[Work ID '#],tbl_PV_Meta[PSR Date],,0)</f>
        <v>Apr-2025</v>
      </c>
      <c r="I16" s="26" t="s">
        <v>110</v>
      </c>
      <c r="J16" s="25">
        <f>SUMIFS(tbl_PV_Milestones[Overdue],tbl_PV_Milestones[Work ID],tbl_Data_Quality[[#This Row],[Work ID]])</f>
        <v>13</v>
      </c>
      <c r="K16" s="25">
        <f>SUMIFS(tbl_PV_Risks[Overdue],tbl_PV_Risks[Work ID '#],tbl_Data_Quality[[#This Row],[Work ID]])</f>
        <v>0</v>
      </c>
      <c r="L16" s="25">
        <f>SUMIFS(tbl_PV_Risks[No Mitigation Action Plan],tbl_PV_Risks[Work ID '#],tbl_Data_Quality[[#This Row],[Work ID]])</f>
        <v>0</v>
      </c>
      <c r="M16" s="25">
        <f>SUMIFS(tbl_PV_Issues[Overdue],tbl_PV_Issues[Work ID '#],tbl_Data_Quality[[#This Row],[Work ID]])</f>
        <v>0</v>
      </c>
      <c r="N16" s="25">
        <f>SUM(tbl_Data_Quality[[#This Row],[Milestones Due]:[Issues Due]])</f>
        <v>13</v>
      </c>
      <c r="O16" s="27"/>
      <c r="P16" s="28"/>
    </row>
    <row r="17" spans="2:16" ht="15" customHeight="1" x14ac:dyDescent="0.2">
      <c r="B17" s="23" t="s">
        <v>116</v>
      </c>
      <c r="C17" s="24" t="str">
        <f>_xlfn.XLOOKUP(TEXT(tbl_Data_Quality[[#This Row],[Work ID]],"0"),tbl_PV_Meta[Work ID '#],tbl_PV_Meta[Proj Name],,0)</f>
        <v>Project 12</v>
      </c>
      <c r="D17" s="29" t="str">
        <f>_xlfn.XLOOKUP(TEXT(tbl_Data_Quality[[#This Row],[Work ID]],"0"),tbl_PV_Meta[Work ID '#],tbl_PV_Meta[Sub-Portfolio],,0)</f>
        <v>Sub-Portfolio 4</v>
      </c>
      <c r="E17" s="36" t="str">
        <f>_xlfn.XLOOKUP(TEXT(tbl_Data_Quality[[#This Row],[Work ID]],"0"),tbl_PV_Meta[Work ID '#],tbl_PV_Meta[Project Manager/Owner],,0)</f>
        <v>Project Manager 18</v>
      </c>
      <c r="F17" s="25" t="str">
        <f>_xlfn.XLOOKUP(TEXT(tbl_Data_Quality[[#This Row],[Work ID]],"0"),tbl_PV_Meta[Work ID '#],tbl_PV_Meta[Work Status],,0)</f>
        <v>Open/Active</v>
      </c>
      <c r="G17" s="25" t="str">
        <f>_xlfn.XLOOKUP(TEXT(tbl_Data_Quality[[#This Row],[Work ID]],"0"),tbl_PV_Meta[Work ID '#],tbl_PV_Meta[Stage],,0)</f>
        <v>7. Closure</v>
      </c>
      <c r="H17" s="47" t="str">
        <f>_xlfn.XLOOKUP(TEXT(tbl_Data_Quality[[#This Row],[Work ID]],"0"),tbl_PV_Meta[Work ID '#],tbl_PV_Meta[PSR Date],,0)</f>
        <v>01 Dec 23</v>
      </c>
      <c r="I17" s="26" t="s">
        <v>47</v>
      </c>
      <c r="J17" s="25">
        <f>SUMIFS(tbl_PV_Milestones[Overdue],tbl_PV_Milestones[Work ID],tbl_Data_Quality[[#This Row],[Work ID]])</f>
        <v>0</v>
      </c>
      <c r="K17" s="25">
        <f>SUMIFS(tbl_PV_Risks[Overdue],tbl_PV_Risks[Work ID '#],tbl_Data_Quality[[#This Row],[Work ID]])</f>
        <v>0</v>
      </c>
      <c r="L17" s="25">
        <f>SUMIFS(tbl_PV_Risks[No Mitigation Action Plan],tbl_PV_Risks[Work ID '#],tbl_Data_Quality[[#This Row],[Work ID]])</f>
        <v>0</v>
      </c>
      <c r="M17" s="25">
        <f>SUMIFS(tbl_PV_Issues[Overdue],tbl_PV_Issues[Work ID '#],tbl_Data_Quality[[#This Row],[Work ID]])</f>
        <v>0</v>
      </c>
      <c r="N17" s="25">
        <f>SUM(tbl_Data_Quality[[#This Row],[Milestones Due]:[Issues Due]])</f>
        <v>0</v>
      </c>
      <c r="O17" s="27"/>
      <c r="P17" s="28" t="s">
        <v>115</v>
      </c>
    </row>
    <row r="18" spans="2:16" ht="15" customHeight="1" x14ac:dyDescent="0.2">
      <c r="B18" s="23" t="s">
        <v>117</v>
      </c>
      <c r="C18" s="24" t="str">
        <f>_xlfn.XLOOKUP(TEXT(tbl_Data_Quality[[#This Row],[Work ID]],"0"),tbl_PV_Meta[Work ID '#],tbl_PV_Meta[Proj Name],,0)</f>
        <v>Project 13</v>
      </c>
      <c r="D18" s="29" t="str">
        <f>_xlfn.XLOOKUP(TEXT(tbl_Data_Quality[[#This Row],[Work ID]],"0"),tbl_PV_Meta[Work ID '#],tbl_PV_Meta[Sub-Portfolio],,0)</f>
        <v>Sub-Portfolio 8</v>
      </c>
      <c r="E18" s="36" t="str">
        <f>_xlfn.XLOOKUP(TEXT(tbl_Data_Quality[[#This Row],[Work ID]],"0"),tbl_PV_Meta[Work ID '#],tbl_PV_Meta[Project Manager/Owner],,0)</f>
        <v>Project Manager 22</v>
      </c>
      <c r="F18" s="25" t="str">
        <f>_xlfn.XLOOKUP(TEXT(tbl_Data_Quality[[#This Row],[Work ID]],"0"),tbl_PV_Meta[Work ID '#],tbl_PV_Meta[Work Status],,0)</f>
        <v>Prepare for Closure</v>
      </c>
      <c r="G18" s="25" t="str">
        <f>_xlfn.XLOOKUP(TEXT(tbl_Data_Quality[[#This Row],[Work ID]],"0"),tbl_PV_Meta[Work ID '#],tbl_PV_Meta[Stage],,0)</f>
        <v>7. Closure</v>
      </c>
      <c r="H18" s="47" t="str">
        <f>_xlfn.XLOOKUP(TEXT(tbl_Data_Quality[[#This Row],[Work ID]],"0"),tbl_PV_Meta[Work ID '#],tbl_PV_Meta[PSR Date],,0)</f>
        <v>Apr-2025</v>
      </c>
      <c r="I18" s="26" t="s">
        <v>47</v>
      </c>
      <c r="J18" s="25">
        <f>SUMIFS(tbl_PV_Milestones[Overdue],tbl_PV_Milestones[Work ID],tbl_Data_Quality[[#This Row],[Work ID]])</f>
        <v>6</v>
      </c>
      <c r="K18" s="25">
        <f>SUMIFS(tbl_PV_Risks[Overdue],tbl_PV_Risks[Work ID '#],tbl_Data_Quality[[#This Row],[Work ID]])</f>
        <v>0</v>
      </c>
      <c r="L18" s="25">
        <f>SUMIFS(tbl_PV_Risks[No Mitigation Action Plan],tbl_PV_Risks[Work ID '#],tbl_Data_Quality[[#This Row],[Work ID]])</f>
        <v>0</v>
      </c>
      <c r="M18" s="25">
        <f>SUMIFS(tbl_PV_Issues[Overdue],tbl_PV_Issues[Work ID '#],tbl_Data_Quality[[#This Row],[Work ID]])</f>
        <v>0</v>
      </c>
      <c r="N18" s="25">
        <f>SUM(tbl_Data_Quality[[#This Row],[Milestones Due]:[Issues Due]])</f>
        <v>6</v>
      </c>
      <c r="O18" s="27"/>
      <c r="P18" s="28" t="s">
        <v>118</v>
      </c>
    </row>
    <row r="19" spans="2:16" ht="15" customHeight="1" x14ac:dyDescent="0.2">
      <c r="B19" s="23" t="s">
        <v>119</v>
      </c>
      <c r="C19" s="24" t="str">
        <f>_xlfn.XLOOKUP(TEXT(tbl_Data_Quality[[#This Row],[Work ID]],"0"),tbl_PV_Meta[Work ID '#],tbl_PV_Meta[Proj Name],,0)</f>
        <v>Project 14</v>
      </c>
      <c r="D19" s="29" t="str">
        <f>_xlfn.XLOOKUP(TEXT(tbl_Data_Quality[[#This Row],[Work ID]],"0"),tbl_PV_Meta[Work ID '#],tbl_PV_Meta[Sub-Portfolio],,0)</f>
        <v>Sub-Portfolio 8</v>
      </c>
      <c r="E19" s="36" t="str">
        <f>_xlfn.XLOOKUP(TEXT(tbl_Data_Quality[[#This Row],[Work ID]],"0"),tbl_PV_Meta[Work ID '#],tbl_PV_Meta[Project Manager/Owner],,0)</f>
        <v>Project Manager 25</v>
      </c>
      <c r="F19" s="25" t="str">
        <f>_xlfn.XLOOKUP(TEXT(tbl_Data_Quality[[#This Row],[Work ID]],"0"),tbl_PV_Meta[Work ID '#],tbl_PV_Meta[Work Status],,0)</f>
        <v>Prepare for Closure</v>
      </c>
      <c r="G19" s="25" t="str">
        <f>_xlfn.XLOOKUP(TEXT(tbl_Data_Quality[[#This Row],[Work ID]],"0"),tbl_PV_Meta[Work ID '#],tbl_PV_Meta[Stage],,0)</f>
        <v>7. Closure</v>
      </c>
      <c r="H19" s="47" t="str">
        <f>_xlfn.XLOOKUP(TEXT(tbl_Data_Quality[[#This Row],[Work ID]],"0"),tbl_PV_Meta[Work ID '#],tbl_PV_Meta[PSR Date],,0)</f>
        <v>Jun-2024</v>
      </c>
      <c r="I19" s="26" t="s">
        <v>47</v>
      </c>
      <c r="J19" s="25">
        <f>SUMIFS(tbl_PV_Milestones[Overdue],tbl_PV_Milestones[Work ID],tbl_Data_Quality[[#This Row],[Work ID]])</f>
        <v>0</v>
      </c>
      <c r="K19" s="25">
        <f>SUMIFS(tbl_PV_Risks[Overdue],tbl_PV_Risks[Work ID '#],tbl_Data_Quality[[#This Row],[Work ID]])</f>
        <v>0</v>
      </c>
      <c r="L19" s="25">
        <f>SUMIFS(tbl_PV_Risks[No Mitigation Action Plan],tbl_PV_Risks[Work ID '#],tbl_Data_Quality[[#This Row],[Work ID]])</f>
        <v>0</v>
      </c>
      <c r="M19" s="25">
        <f>SUMIFS(tbl_PV_Issues[Overdue],tbl_PV_Issues[Work ID '#],tbl_Data_Quality[[#This Row],[Work ID]])</f>
        <v>0</v>
      </c>
      <c r="N19" s="25">
        <f>SUM(tbl_Data_Quality[[#This Row],[Milestones Due]:[Issues Due]])</f>
        <v>0</v>
      </c>
      <c r="O19" s="27"/>
      <c r="P19" s="28" t="s">
        <v>115</v>
      </c>
    </row>
    <row r="20" spans="2:16" ht="15" customHeight="1" x14ac:dyDescent="0.2">
      <c r="B20" s="23" t="s">
        <v>120</v>
      </c>
      <c r="C20" s="24" t="str">
        <f>_xlfn.XLOOKUP(TEXT(tbl_Data_Quality[[#This Row],[Work ID]],"0"),tbl_PV_Meta[Work ID '#],tbl_PV_Meta[Proj Name],,0)</f>
        <v>Project 15</v>
      </c>
      <c r="D20" s="29" t="str">
        <f>_xlfn.XLOOKUP(TEXT(tbl_Data_Quality[[#This Row],[Work ID]],"0"),tbl_PV_Meta[Work ID '#],tbl_PV_Meta[Sub-Portfolio],,0)</f>
        <v>Sub-Portfolio 5</v>
      </c>
      <c r="E20" s="36" t="str">
        <f>_xlfn.XLOOKUP(TEXT(tbl_Data_Quality[[#This Row],[Work ID]],"0"),tbl_PV_Meta[Work ID '#],tbl_PV_Meta[Project Manager/Owner],,0)</f>
        <v>Project Manager 26</v>
      </c>
      <c r="F20" s="25" t="str">
        <f>_xlfn.XLOOKUP(TEXT(tbl_Data_Quality[[#This Row],[Work ID]],"0"),tbl_PV_Meta[Work ID '#],tbl_PV_Meta[Work Status],,0)</f>
        <v>Completed</v>
      </c>
      <c r="G20" s="25" t="str">
        <f>_xlfn.XLOOKUP(TEXT(tbl_Data_Quality[[#This Row],[Work ID]],"0"),tbl_PV_Meta[Work ID '#],tbl_PV_Meta[Stage],,0)</f>
        <v>7. Closure</v>
      </c>
      <c r="H20" s="47" t="str">
        <f>_xlfn.XLOOKUP(TEXT(tbl_Data_Quality[[#This Row],[Work ID]],"0"),tbl_PV_Meta[Work ID '#],tbl_PV_Meta[PSR Date],,0)</f>
        <v>Jun-2024</v>
      </c>
      <c r="I20" s="26"/>
      <c r="J20" s="25">
        <f>SUMIFS(tbl_PV_Milestones[Overdue],tbl_PV_Milestones[Work ID],tbl_Data_Quality[[#This Row],[Work ID]])</f>
        <v>0</v>
      </c>
      <c r="K20" s="25">
        <f>SUMIFS(tbl_PV_Risks[Overdue],tbl_PV_Risks[Work ID '#],tbl_Data_Quality[[#This Row],[Work ID]])</f>
        <v>0</v>
      </c>
      <c r="L20" s="25">
        <f>SUMIFS(tbl_PV_Risks[No Mitigation Action Plan],tbl_PV_Risks[Work ID '#],tbl_Data_Quality[[#This Row],[Work ID]])</f>
        <v>0</v>
      </c>
      <c r="M20" s="25">
        <f>SUMIFS(tbl_PV_Issues[Overdue],tbl_PV_Issues[Work ID '#],tbl_Data_Quality[[#This Row],[Work ID]])</f>
        <v>0</v>
      </c>
      <c r="N20" s="25">
        <f>SUM(tbl_Data_Quality[[#This Row],[Milestones Due]:[Issues Due]])</f>
        <v>0</v>
      </c>
      <c r="O20" s="27"/>
      <c r="P20" s="28" t="s">
        <v>115</v>
      </c>
    </row>
    <row r="21" spans="2:16" ht="15" customHeight="1" x14ac:dyDescent="0.2">
      <c r="B21" s="23" t="s">
        <v>82</v>
      </c>
      <c r="C21" s="24" t="str">
        <f>_xlfn.XLOOKUP(TEXT(tbl_Data_Quality[[#This Row],[Work ID]],"0"),tbl_PV_Meta[Work ID '#],tbl_PV_Meta[Proj Name],,0)</f>
        <v>Project 16</v>
      </c>
      <c r="D21" s="29" t="str">
        <f>_xlfn.XLOOKUP(TEXT(tbl_Data_Quality[[#This Row],[Work ID]],"0"),tbl_PV_Meta[Work ID '#],tbl_PV_Meta[Sub-Portfolio],,0)</f>
        <v>Sub-Portfolio 7</v>
      </c>
      <c r="E21" s="36" t="str">
        <f>_xlfn.XLOOKUP(TEXT(tbl_Data_Quality[[#This Row],[Work ID]],"0"),tbl_PV_Meta[Work ID '#],tbl_PV_Meta[Project Manager/Owner],,0)</f>
        <v>Project Manager 34</v>
      </c>
      <c r="F21" s="25" t="str">
        <f>_xlfn.XLOOKUP(TEXT(tbl_Data_Quality[[#This Row],[Work ID]],"0"),tbl_PV_Meta[Work ID '#],tbl_PV_Meta[Work Status],,0)</f>
        <v>Open/Active</v>
      </c>
      <c r="G21" s="25" t="str">
        <f>_xlfn.XLOOKUP(TEXT(tbl_Data_Quality[[#This Row],[Work ID]],"0"),tbl_PV_Meta[Work ID '#],tbl_PV_Meta[Stage],,0)</f>
        <v>5. Build &amp; Test</v>
      </c>
      <c r="H21" s="47" t="str">
        <f>_xlfn.XLOOKUP(TEXT(tbl_Data_Quality[[#This Row],[Work ID]],"0"),tbl_PV_Meta[Work ID '#],tbl_PV_Meta[PSR Date],,0)</f>
        <v>Apr-2025</v>
      </c>
      <c r="I21" s="26" t="s">
        <v>110</v>
      </c>
      <c r="J21" s="25">
        <f>SUMIFS(tbl_PV_Milestones[Overdue],tbl_PV_Milestones[Work ID],tbl_Data_Quality[[#This Row],[Work ID]])</f>
        <v>27</v>
      </c>
      <c r="K21" s="25">
        <f>SUMIFS(tbl_PV_Risks[Overdue],tbl_PV_Risks[Work ID '#],tbl_Data_Quality[[#This Row],[Work ID]])</f>
        <v>0</v>
      </c>
      <c r="L21" s="25">
        <f>SUMIFS(tbl_PV_Risks[No Mitigation Action Plan],tbl_PV_Risks[Work ID '#],tbl_Data_Quality[[#This Row],[Work ID]])</f>
        <v>0</v>
      </c>
      <c r="M21" s="25">
        <f>SUMIFS(tbl_PV_Issues[Overdue],tbl_PV_Issues[Work ID '#],tbl_Data_Quality[[#This Row],[Work ID]])</f>
        <v>0</v>
      </c>
      <c r="N21" s="25">
        <f>SUM(tbl_Data_Quality[[#This Row],[Milestones Due]:[Issues Due]])</f>
        <v>27</v>
      </c>
      <c r="O21" s="27"/>
      <c r="P21" s="28"/>
    </row>
    <row r="22" spans="2:16" ht="15" customHeight="1" x14ac:dyDescent="0.2">
      <c r="B22" s="23" t="s">
        <v>121</v>
      </c>
      <c r="C22" s="24" t="str">
        <f>_xlfn.XLOOKUP(TEXT(tbl_Data_Quality[[#This Row],[Work ID]],"0"),tbl_PV_Meta[Work ID '#],tbl_PV_Meta[Proj Name],,0)</f>
        <v>Project 17</v>
      </c>
      <c r="D22" s="29" t="str">
        <f>_xlfn.XLOOKUP(TEXT(tbl_Data_Quality[[#This Row],[Work ID]],"0"),tbl_PV_Meta[Work ID '#],tbl_PV_Meta[Sub-Portfolio],,0)</f>
        <v>Sub-Portfolio 7</v>
      </c>
      <c r="E22" s="36" t="str">
        <f>_xlfn.XLOOKUP(TEXT(tbl_Data_Quality[[#This Row],[Work ID]],"0"),tbl_PV_Meta[Work ID '#],tbl_PV_Meta[Project Manager/Owner],,0)</f>
        <v>Project Manager 4</v>
      </c>
      <c r="F22" s="25" t="str">
        <f>_xlfn.XLOOKUP(TEXT(tbl_Data_Quality[[#This Row],[Work ID]],"0"),tbl_PV_Meta[Work ID '#],tbl_PV_Meta[Work Status],,0)</f>
        <v>On Hold</v>
      </c>
      <c r="G22" s="25" t="str">
        <f>_xlfn.XLOOKUP(TEXT(tbl_Data_Quality[[#This Row],[Work ID]],"0"),tbl_PV_Meta[Work ID '#],tbl_PV_Meta[Stage],,0)</f>
        <v>4. Analyse &amp; Design</v>
      </c>
      <c r="H22" s="47" t="str">
        <f>_xlfn.XLOOKUP(TEXT(tbl_Data_Quality[[#This Row],[Work ID]],"0"),tbl_PV_Meta[Work ID '#],tbl_PV_Meta[PSR Date],,0)</f>
        <v>Apr-2025</v>
      </c>
      <c r="I22" s="26" t="s">
        <v>110</v>
      </c>
      <c r="J22" s="25">
        <f>SUMIFS(tbl_PV_Milestones[Overdue],tbl_PV_Milestones[Work ID],tbl_Data_Quality[[#This Row],[Work ID]])</f>
        <v>14</v>
      </c>
      <c r="K22" s="25">
        <f>SUMIFS(tbl_PV_Risks[Overdue],tbl_PV_Risks[Work ID '#],tbl_Data_Quality[[#This Row],[Work ID]])</f>
        <v>0</v>
      </c>
      <c r="L22" s="25">
        <f>SUMIFS(tbl_PV_Risks[No Mitigation Action Plan],tbl_PV_Risks[Work ID '#],tbl_Data_Quality[[#This Row],[Work ID]])</f>
        <v>0</v>
      </c>
      <c r="M22" s="25">
        <f>SUMIFS(tbl_PV_Issues[Overdue],tbl_PV_Issues[Work ID '#],tbl_Data_Quality[[#This Row],[Work ID]])</f>
        <v>0</v>
      </c>
      <c r="N22" s="25">
        <f>SUM(tbl_Data_Quality[[#This Row],[Milestones Due]:[Issues Due]])</f>
        <v>14</v>
      </c>
      <c r="O22" s="27"/>
      <c r="P22" s="28" t="s">
        <v>122</v>
      </c>
    </row>
    <row r="23" spans="2:16" ht="15" customHeight="1" x14ac:dyDescent="0.2">
      <c r="B23" s="23" t="s">
        <v>123</v>
      </c>
      <c r="C23" s="24" t="str">
        <f>_xlfn.XLOOKUP(TEXT(tbl_Data_Quality[[#This Row],[Work ID]],"0"),tbl_PV_Meta[Work ID '#],tbl_PV_Meta[Proj Name],,0)</f>
        <v>Project 18</v>
      </c>
      <c r="D23" s="29" t="str">
        <f>_xlfn.XLOOKUP(TEXT(tbl_Data_Quality[[#This Row],[Work ID]],"0"),tbl_PV_Meta[Work ID '#],tbl_PV_Meta[Sub-Portfolio],,0)</f>
        <v>Sub-Portfolio 4</v>
      </c>
      <c r="E23" s="36" t="str">
        <f>_xlfn.XLOOKUP(TEXT(tbl_Data_Quality[[#This Row],[Work ID]],"0"),tbl_PV_Meta[Work ID '#],tbl_PV_Meta[Project Manager/Owner],,0)</f>
        <v>Project Manager 3</v>
      </c>
      <c r="F23" s="25" t="str">
        <f>_xlfn.XLOOKUP(TEXT(tbl_Data_Quality[[#This Row],[Work ID]],"0"),tbl_PV_Meta[Work ID '#],tbl_PV_Meta[Work Status],,0)</f>
        <v>Completed</v>
      </c>
      <c r="G23" s="25" t="str">
        <f>_xlfn.XLOOKUP(TEXT(tbl_Data_Quality[[#This Row],[Work ID]],"0"),tbl_PV_Meta[Work ID '#],tbl_PV_Meta[Stage],,0)</f>
        <v>7. Closure</v>
      </c>
      <c r="H23" s="47" t="str">
        <f>_xlfn.XLOOKUP(TEXT(tbl_Data_Quality[[#This Row],[Work ID]],"0"),tbl_PV_Meta[Work ID '#],tbl_PV_Meta[PSR Date],,0)</f>
        <v>10 May 24</v>
      </c>
      <c r="I23" s="26"/>
      <c r="J23" s="25">
        <f>SUMIFS(tbl_PV_Milestones[Overdue],tbl_PV_Milestones[Work ID],tbl_Data_Quality[[#This Row],[Work ID]])</f>
        <v>0</v>
      </c>
      <c r="K23" s="25">
        <f>SUMIFS(tbl_PV_Risks[Overdue],tbl_PV_Risks[Work ID '#],tbl_Data_Quality[[#This Row],[Work ID]])</f>
        <v>0</v>
      </c>
      <c r="L23" s="25">
        <f>SUMIFS(tbl_PV_Risks[No Mitigation Action Plan],tbl_PV_Risks[Work ID '#],tbl_Data_Quality[[#This Row],[Work ID]])</f>
        <v>0</v>
      </c>
      <c r="M23" s="25">
        <f>SUMIFS(tbl_PV_Issues[Overdue],tbl_PV_Issues[Work ID '#],tbl_Data_Quality[[#This Row],[Work ID]])</f>
        <v>0</v>
      </c>
      <c r="N23" s="25">
        <f>SUM(tbl_Data_Quality[[#This Row],[Milestones Due]:[Issues Due]])</f>
        <v>0</v>
      </c>
      <c r="O23" s="27"/>
      <c r="P23" s="28" t="s">
        <v>115</v>
      </c>
    </row>
    <row r="24" spans="2:16" ht="15" customHeight="1" x14ac:dyDescent="0.2">
      <c r="B24" s="23" t="s">
        <v>27</v>
      </c>
      <c r="C24" s="24" t="str">
        <f>_xlfn.XLOOKUP(TEXT(tbl_Data_Quality[[#This Row],[Work ID]],"0"),tbl_PV_Meta[Work ID '#],tbl_PV_Meta[Proj Name],,0)</f>
        <v>Project 19</v>
      </c>
      <c r="D24" s="29" t="str">
        <f>_xlfn.XLOOKUP(TEXT(tbl_Data_Quality[[#This Row],[Work ID]],"0"),tbl_PV_Meta[Work ID '#],tbl_PV_Meta[Sub-Portfolio],,0)</f>
        <v>Sub-Portfolio 8</v>
      </c>
      <c r="E24" s="36" t="str">
        <f>_xlfn.XLOOKUP(TEXT(tbl_Data_Quality[[#This Row],[Work ID]],"0"),tbl_PV_Meta[Work ID '#],tbl_PV_Meta[Project Manager/Owner],,0)</f>
        <v>Project Manager 6</v>
      </c>
      <c r="F24" s="25" t="str">
        <f>_xlfn.XLOOKUP(TEXT(tbl_Data_Quality[[#This Row],[Work ID]],"0"),tbl_PV_Meta[Work ID '#],tbl_PV_Meta[Work Status],,0)</f>
        <v>Open/Active</v>
      </c>
      <c r="G24" s="25" t="str">
        <f>_xlfn.XLOOKUP(TEXT(tbl_Data_Quality[[#This Row],[Work ID]],"0"),tbl_PV_Meta[Work ID '#],tbl_PV_Meta[Stage],,0)</f>
        <v>5. Build &amp; Test</v>
      </c>
      <c r="H24" s="47" t="str">
        <f>_xlfn.XLOOKUP(TEXT(tbl_Data_Quality[[#This Row],[Work ID]],"0"),tbl_PV_Meta[Work ID '#],tbl_PV_Meta[PSR Date],,0)</f>
        <v>Apr-2025</v>
      </c>
      <c r="I24" s="26" t="s">
        <v>110</v>
      </c>
      <c r="J24" s="25">
        <f>SUMIFS(tbl_PV_Milestones[Overdue],tbl_PV_Milestones[Work ID],tbl_Data_Quality[[#This Row],[Work ID]])</f>
        <v>27</v>
      </c>
      <c r="K24" s="25">
        <f>SUMIFS(tbl_PV_Risks[Overdue],tbl_PV_Risks[Work ID '#],tbl_Data_Quality[[#This Row],[Work ID]])</f>
        <v>0</v>
      </c>
      <c r="L24" s="25">
        <f>SUMIFS(tbl_PV_Risks[No Mitigation Action Plan],tbl_PV_Risks[Work ID '#],tbl_Data_Quality[[#This Row],[Work ID]])</f>
        <v>0</v>
      </c>
      <c r="M24" s="25">
        <f>SUMIFS(tbl_PV_Issues[Overdue],tbl_PV_Issues[Work ID '#],tbl_Data_Quality[[#This Row],[Work ID]])</f>
        <v>0</v>
      </c>
      <c r="N24" s="25">
        <f>SUM(tbl_Data_Quality[[#This Row],[Milestones Due]:[Issues Due]])</f>
        <v>27</v>
      </c>
      <c r="O24" s="27"/>
      <c r="P24" s="28"/>
    </row>
    <row r="25" spans="2:16" ht="15" customHeight="1" x14ac:dyDescent="0.2">
      <c r="B25" s="23" t="s">
        <v>124</v>
      </c>
      <c r="C25" s="24" t="str">
        <f>_xlfn.XLOOKUP(TEXT(tbl_Data_Quality[[#This Row],[Work ID]],"0"),tbl_PV_Meta[Work ID '#],tbl_PV_Meta[Proj Name],,0)</f>
        <v>Project 20</v>
      </c>
      <c r="D25" s="29" t="str">
        <f>_xlfn.XLOOKUP(TEXT(tbl_Data_Quality[[#This Row],[Work ID]],"0"),tbl_PV_Meta[Work ID '#],tbl_PV_Meta[Sub-Portfolio],,0)</f>
        <v>Sub-Portfolio 8</v>
      </c>
      <c r="E25" s="36" t="str">
        <f>_xlfn.XLOOKUP(TEXT(tbl_Data_Quality[[#This Row],[Work ID]],"0"),tbl_PV_Meta[Work ID '#],tbl_PV_Meta[Project Manager/Owner],,0)</f>
        <v>Project Manager 31</v>
      </c>
      <c r="F25" s="25" t="str">
        <f>_xlfn.XLOOKUP(TEXT(tbl_Data_Quality[[#This Row],[Work ID]],"0"),tbl_PV_Meta[Work ID '#],tbl_PV_Meta[Work Status],,0)</f>
        <v>Prepare for Closure</v>
      </c>
      <c r="G25" s="25" t="str">
        <f>_xlfn.XLOOKUP(TEXT(tbl_Data_Quality[[#This Row],[Work ID]],"0"),tbl_PV_Meta[Work ID '#],tbl_PV_Meta[Stage],,0)</f>
        <v>4. Analyse &amp; Design</v>
      </c>
      <c r="H25" s="47" t="str">
        <f>_xlfn.XLOOKUP(TEXT(tbl_Data_Quality[[#This Row],[Work ID]],"0"),tbl_PV_Meta[Work ID '#],tbl_PV_Meta[PSR Date],,0)</f>
        <v>Aug-2024</v>
      </c>
      <c r="I25" s="26" t="s">
        <v>47</v>
      </c>
      <c r="J25" s="25">
        <f>SUMIFS(tbl_PV_Milestones[Overdue],tbl_PV_Milestones[Work ID],tbl_Data_Quality[[#This Row],[Work ID]])</f>
        <v>7</v>
      </c>
      <c r="K25" s="25">
        <f>SUMIFS(tbl_PV_Risks[Overdue],tbl_PV_Risks[Work ID '#],tbl_Data_Quality[[#This Row],[Work ID]])</f>
        <v>0</v>
      </c>
      <c r="L25" s="25">
        <f>SUMIFS(tbl_PV_Risks[No Mitigation Action Plan],tbl_PV_Risks[Work ID '#],tbl_Data_Quality[[#This Row],[Work ID]])</f>
        <v>0</v>
      </c>
      <c r="M25" s="25">
        <f>SUMIFS(tbl_PV_Issues[Overdue],tbl_PV_Issues[Work ID '#],tbl_Data_Quality[[#This Row],[Work ID]])</f>
        <v>0</v>
      </c>
      <c r="N25" s="25">
        <f>SUM(tbl_Data_Quality[[#This Row],[Milestones Due]:[Issues Due]])</f>
        <v>7</v>
      </c>
      <c r="O25" s="27"/>
      <c r="P25" s="28" t="s">
        <v>125</v>
      </c>
    </row>
    <row r="26" spans="2:16" ht="15" customHeight="1" x14ac:dyDescent="0.2">
      <c r="B26" s="23" t="s">
        <v>126</v>
      </c>
      <c r="C26" s="24" t="str">
        <f>_xlfn.XLOOKUP(TEXT(tbl_Data_Quality[[#This Row],[Work ID]],"0"),tbl_PV_Meta[Work ID '#],tbl_PV_Meta[Proj Name],,0)</f>
        <v>Project 21</v>
      </c>
      <c r="D26" s="29" t="str">
        <f>_xlfn.XLOOKUP(TEXT(tbl_Data_Quality[[#This Row],[Work ID]],"0"),tbl_PV_Meta[Work ID '#],tbl_PV_Meta[Sub-Portfolio],,0)</f>
        <v>Sub-Portfolio 7</v>
      </c>
      <c r="E26" s="36" t="str">
        <f>_xlfn.XLOOKUP(TEXT(tbl_Data_Quality[[#This Row],[Work ID]],"0"),tbl_PV_Meta[Work ID '#],tbl_PV_Meta[Project Manager/Owner],,0)</f>
        <v>Project Manager 10</v>
      </c>
      <c r="F26" s="25" t="str">
        <f>_xlfn.XLOOKUP(TEXT(tbl_Data_Quality[[#This Row],[Work ID]],"0"),tbl_PV_Meta[Work ID '#],tbl_PV_Meta[Work Status],,0)</f>
        <v>Completed</v>
      </c>
      <c r="G26" s="25" t="str">
        <f>_xlfn.XLOOKUP(TEXT(tbl_Data_Quality[[#This Row],[Work ID]],"0"),tbl_PV_Meta[Work ID '#],tbl_PV_Meta[Stage],,0)</f>
        <v>7. Closure</v>
      </c>
      <c r="H26" s="47" t="str">
        <f>_xlfn.XLOOKUP(TEXT(tbl_Data_Quality[[#This Row],[Work ID]],"0"),tbl_PV_Meta[Work ID '#],tbl_PV_Meta[PSR Date],,0)</f>
        <v>Jun-2024</v>
      </c>
      <c r="I26" s="26"/>
      <c r="J26" s="25">
        <f>SUMIFS(tbl_PV_Milestones[Overdue],tbl_PV_Milestones[Work ID],tbl_Data_Quality[[#This Row],[Work ID]])</f>
        <v>0</v>
      </c>
      <c r="K26" s="25">
        <f>SUMIFS(tbl_PV_Risks[Overdue],tbl_PV_Risks[Work ID '#],tbl_Data_Quality[[#This Row],[Work ID]])</f>
        <v>1</v>
      </c>
      <c r="L26" s="25">
        <f>SUMIFS(tbl_PV_Risks[No Mitigation Action Plan],tbl_PV_Risks[Work ID '#],tbl_Data_Quality[[#This Row],[Work ID]])</f>
        <v>0</v>
      </c>
      <c r="M26" s="25">
        <f>SUMIFS(tbl_PV_Issues[Overdue],tbl_PV_Issues[Work ID '#],tbl_Data_Quality[[#This Row],[Work ID]])</f>
        <v>0</v>
      </c>
      <c r="N26" s="25">
        <f>SUM(tbl_Data_Quality[[#This Row],[Milestones Due]:[Issues Due]])</f>
        <v>1</v>
      </c>
      <c r="O26" s="27"/>
      <c r="P26" s="28">
        <v>0</v>
      </c>
    </row>
    <row r="27" spans="2:16" ht="15" customHeight="1" x14ac:dyDescent="0.2">
      <c r="B27" s="23" t="s">
        <v>127</v>
      </c>
      <c r="C27" s="24" t="str">
        <f>_xlfn.XLOOKUP(TEXT(tbl_Data_Quality[[#This Row],[Work ID]],"0"),tbl_PV_Meta[Work ID '#],tbl_PV_Meta[Proj Name],,0)</f>
        <v>Project 22</v>
      </c>
      <c r="D27" s="29" t="str">
        <f>_xlfn.XLOOKUP(TEXT(tbl_Data_Quality[[#This Row],[Work ID]],"0"),tbl_PV_Meta[Work ID '#],tbl_PV_Meta[Sub-Portfolio],,0)</f>
        <v>Sub-Portfolio 1</v>
      </c>
      <c r="E27" s="36" t="str">
        <f>_xlfn.XLOOKUP(TEXT(tbl_Data_Quality[[#This Row],[Work ID]],"0"),tbl_PV_Meta[Work ID '#],tbl_PV_Meta[Project Manager/Owner],,0)</f>
        <v>Project Manager 32</v>
      </c>
      <c r="F27" s="25" t="str">
        <f>_xlfn.XLOOKUP(TEXT(tbl_Data_Quality[[#This Row],[Work ID]],"0"),tbl_PV_Meta[Work ID '#],tbl_PV_Meta[Work Status],,0)</f>
        <v>Prepare for Closure</v>
      </c>
      <c r="G27" s="25" t="str">
        <f>_xlfn.XLOOKUP(TEXT(tbl_Data_Quality[[#This Row],[Work ID]],"0"),tbl_PV_Meta[Work ID '#],tbl_PV_Meta[Stage],,0)</f>
        <v>7. Closure</v>
      </c>
      <c r="H27" s="47">
        <f>_xlfn.XLOOKUP(TEXT(tbl_Data_Quality[[#This Row],[Work ID]],"0"),tbl_PV_Meta[Work ID '#],tbl_PV_Meta[PSR Date],,0)</f>
        <v>0</v>
      </c>
      <c r="I27" s="26" t="s">
        <v>47</v>
      </c>
      <c r="J27" s="25">
        <f>SUMIFS(tbl_PV_Milestones[Overdue],tbl_PV_Milestones[Work ID],tbl_Data_Quality[[#This Row],[Work ID]])</f>
        <v>2</v>
      </c>
      <c r="K27" s="25">
        <f>SUMIFS(tbl_PV_Risks[Overdue],tbl_PV_Risks[Work ID '#],tbl_Data_Quality[[#This Row],[Work ID]])</f>
        <v>0</v>
      </c>
      <c r="L27" s="25">
        <f>SUMIFS(tbl_PV_Risks[No Mitigation Action Plan],tbl_PV_Risks[Work ID '#],tbl_Data_Quality[[#This Row],[Work ID]])</f>
        <v>0</v>
      </c>
      <c r="M27" s="25">
        <f>SUMIFS(tbl_PV_Issues[Overdue],tbl_PV_Issues[Work ID '#],tbl_Data_Quality[[#This Row],[Work ID]])</f>
        <v>0</v>
      </c>
      <c r="N27" s="25">
        <f>SUM(tbl_Data_Quality[[#This Row],[Milestones Due]:[Issues Due]])</f>
        <v>2</v>
      </c>
      <c r="O27" s="27"/>
      <c r="P27" s="28" t="s">
        <v>128</v>
      </c>
    </row>
    <row r="28" spans="2:16" ht="15" customHeight="1" x14ac:dyDescent="0.2">
      <c r="B28" s="23" t="s">
        <v>85</v>
      </c>
      <c r="C28" s="24" t="str">
        <f>_xlfn.XLOOKUP(TEXT(tbl_Data_Quality[[#This Row],[Work ID]],"0"),tbl_PV_Meta[Work ID '#],tbl_PV_Meta[Proj Name],,0)</f>
        <v>Project 23</v>
      </c>
      <c r="D28" s="29" t="str">
        <f>_xlfn.XLOOKUP(TEXT(tbl_Data_Quality[[#This Row],[Work ID]],"0"),tbl_PV_Meta[Work ID '#],tbl_PV_Meta[Sub-Portfolio],,0)</f>
        <v>Sub-Portfolio 7</v>
      </c>
      <c r="E28" s="36" t="str">
        <f>_xlfn.XLOOKUP(TEXT(tbl_Data_Quality[[#This Row],[Work ID]],"0"),tbl_PV_Meta[Work ID '#],tbl_PV_Meta[Project Manager/Owner],,0)</f>
        <v>Project Manager 33</v>
      </c>
      <c r="F28" s="25" t="str">
        <f>_xlfn.XLOOKUP(TEXT(tbl_Data_Quality[[#This Row],[Work ID]],"0"),tbl_PV_Meta[Work ID '#],tbl_PV_Meta[Work Status],,0)</f>
        <v>Open/Active</v>
      </c>
      <c r="G28" s="25" t="str">
        <f>_xlfn.XLOOKUP(TEXT(tbl_Data_Quality[[#This Row],[Work ID]],"0"),tbl_PV_Meta[Work ID '#],tbl_PV_Meta[Stage],,0)</f>
        <v>6. Implement</v>
      </c>
      <c r="H28" s="47" t="str">
        <f>_xlfn.XLOOKUP(TEXT(tbl_Data_Quality[[#This Row],[Work ID]],"0"),tbl_PV_Meta[Work ID '#],tbl_PV_Meta[PSR Date],,0)</f>
        <v>Apr-2025</v>
      </c>
      <c r="I28" s="26" t="s">
        <v>110</v>
      </c>
      <c r="J28" s="25">
        <f>SUMIFS(tbl_PV_Milestones[Overdue],tbl_PV_Milestones[Work ID],tbl_Data_Quality[[#This Row],[Work ID]])</f>
        <v>19</v>
      </c>
      <c r="K28" s="25">
        <f>SUMIFS(tbl_PV_Risks[Overdue],tbl_PV_Risks[Work ID '#],tbl_Data_Quality[[#This Row],[Work ID]])</f>
        <v>0</v>
      </c>
      <c r="L28" s="25">
        <f>SUMIFS(tbl_PV_Risks[No Mitigation Action Plan],tbl_PV_Risks[Work ID '#],tbl_Data_Quality[[#This Row],[Work ID]])</f>
        <v>0</v>
      </c>
      <c r="M28" s="25">
        <f>SUMIFS(tbl_PV_Issues[Overdue],tbl_PV_Issues[Work ID '#],tbl_Data_Quality[[#This Row],[Work ID]])</f>
        <v>0</v>
      </c>
      <c r="N28" s="25">
        <f>SUM(tbl_Data_Quality[[#This Row],[Milestones Due]:[Issues Due]])</f>
        <v>19</v>
      </c>
      <c r="O28" s="27"/>
      <c r="P28" s="28"/>
    </row>
    <row r="29" spans="2:16" ht="15" customHeight="1" x14ac:dyDescent="0.2">
      <c r="B29" s="23" t="s">
        <v>129</v>
      </c>
      <c r="C29" s="24" t="str">
        <f>_xlfn.XLOOKUP(TEXT(tbl_Data_Quality[[#This Row],[Work ID]],"0"),tbl_PV_Meta[Work ID '#],tbl_PV_Meta[Proj Name],,0)</f>
        <v>Project 24</v>
      </c>
      <c r="D29" s="29" t="str">
        <f>_xlfn.XLOOKUP(TEXT(tbl_Data_Quality[[#This Row],[Work ID]],"0"),tbl_PV_Meta[Work ID '#],tbl_PV_Meta[Sub-Portfolio],,0)</f>
        <v>Sub-Portfolio 7</v>
      </c>
      <c r="E29" s="36" t="str">
        <f>_xlfn.XLOOKUP(TEXT(tbl_Data_Quality[[#This Row],[Work ID]],"0"),tbl_PV_Meta[Work ID '#],tbl_PV_Meta[Project Manager/Owner],,0)</f>
        <v>Project Manager 35</v>
      </c>
      <c r="F29" s="25" t="str">
        <f>_xlfn.XLOOKUP(TEXT(tbl_Data_Quality[[#This Row],[Work ID]],"0"),tbl_PV_Meta[Work ID '#],tbl_PV_Meta[Work Status],,0)</f>
        <v>Open/Active</v>
      </c>
      <c r="G29" s="25" t="str">
        <f>_xlfn.XLOOKUP(TEXT(tbl_Data_Quality[[#This Row],[Work ID]],"0"),tbl_PV_Meta[Work ID '#],tbl_PV_Meta[Stage],,0)</f>
        <v>2. Concept</v>
      </c>
      <c r="H29" s="47" t="str">
        <f>_xlfn.XLOOKUP(TEXT(tbl_Data_Quality[[#This Row],[Work ID]],"0"),tbl_PV_Meta[Work ID '#],tbl_PV_Meta[PSR Date],,0)</f>
        <v>Oct-2023</v>
      </c>
      <c r="I29" s="26"/>
      <c r="J29" s="25">
        <f>SUMIFS(tbl_PV_Milestones[Overdue],tbl_PV_Milestones[Work ID],tbl_Data_Quality[[#This Row],[Work ID]])</f>
        <v>2</v>
      </c>
      <c r="K29" s="25">
        <f>SUMIFS(tbl_PV_Risks[Overdue],tbl_PV_Risks[Work ID '#],tbl_Data_Quality[[#This Row],[Work ID]])</f>
        <v>0</v>
      </c>
      <c r="L29" s="25">
        <f>SUMIFS(tbl_PV_Risks[No Mitigation Action Plan],tbl_PV_Risks[Work ID '#],tbl_Data_Quality[[#This Row],[Work ID]])</f>
        <v>0</v>
      </c>
      <c r="M29" s="25">
        <f>SUMIFS(tbl_PV_Issues[Overdue],tbl_PV_Issues[Work ID '#],tbl_Data_Quality[[#This Row],[Work ID]])</f>
        <v>0</v>
      </c>
      <c r="N29" s="25">
        <f>SUM(tbl_Data_Quality[[#This Row],[Milestones Due]:[Issues Due]])</f>
        <v>2</v>
      </c>
      <c r="O29" s="27"/>
      <c r="P29" s="28" t="s">
        <v>107</v>
      </c>
    </row>
    <row r="30" spans="2:16" ht="15" customHeight="1" x14ac:dyDescent="0.2">
      <c r="B30" s="23" t="s">
        <v>130</v>
      </c>
      <c r="C30" s="24" t="str">
        <f>_xlfn.XLOOKUP(TEXT(tbl_Data_Quality[[#This Row],[Work ID]],"0"),tbl_PV_Meta[Work ID '#],tbl_PV_Meta[Proj Name],,0)</f>
        <v>Project 25</v>
      </c>
      <c r="D30" s="29" t="str">
        <f>_xlfn.XLOOKUP(TEXT(tbl_Data_Quality[[#This Row],[Work ID]],"0"),tbl_PV_Meta[Work ID '#],tbl_PV_Meta[Sub-Portfolio],,0)</f>
        <v>Sub-Portfolio 7</v>
      </c>
      <c r="E30" s="36" t="str">
        <f>_xlfn.XLOOKUP(TEXT(tbl_Data_Quality[[#This Row],[Work ID]],"0"),tbl_PV_Meta[Work ID '#],tbl_PV_Meta[Project Manager/Owner],,0)</f>
        <v>Project Manager 38</v>
      </c>
      <c r="F30" s="25" t="str">
        <f>_xlfn.XLOOKUP(TEXT(tbl_Data_Quality[[#This Row],[Work ID]],"0"),tbl_PV_Meta[Work ID '#],tbl_PV_Meta[Work Status],,0)</f>
        <v>Completed</v>
      </c>
      <c r="G30" s="25" t="str">
        <f>_xlfn.XLOOKUP(TEXT(tbl_Data_Quality[[#This Row],[Work ID]],"0"),tbl_PV_Meta[Work ID '#],tbl_PV_Meta[Stage],,0)</f>
        <v>7. Closure</v>
      </c>
      <c r="H30" s="47" t="str">
        <f>_xlfn.XLOOKUP(TEXT(tbl_Data_Quality[[#This Row],[Work ID]],"0"),tbl_PV_Meta[Work ID '#],tbl_PV_Meta[PSR Date],,0)</f>
        <v>May-2024</v>
      </c>
      <c r="I30" s="26"/>
      <c r="J30" s="25">
        <f>SUMIFS(tbl_PV_Milestones[Overdue],tbl_PV_Milestones[Work ID],tbl_Data_Quality[[#This Row],[Work ID]])</f>
        <v>0</v>
      </c>
      <c r="K30" s="25">
        <f>SUMIFS(tbl_PV_Risks[Overdue],tbl_PV_Risks[Work ID '#],tbl_Data_Quality[[#This Row],[Work ID]])</f>
        <v>0</v>
      </c>
      <c r="L30" s="25">
        <f>SUMIFS(tbl_PV_Risks[No Mitigation Action Plan],tbl_PV_Risks[Work ID '#],tbl_Data_Quality[[#This Row],[Work ID]])</f>
        <v>0</v>
      </c>
      <c r="M30" s="25">
        <f>SUMIFS(tbl_PV_Issues[Overdue],tbl_PV_Issues[Work ID '#],tbl_Data_Quality[[#This Row],[Work ID]])</f>
        <v>0</v>
      </c>
      <c r="N30" s="25">
        <f>SUM(tbl_Data_Quality[[#This Row],[Milestones Due]:[Issues Due]])</f>
        <v>0</v>
      </c>
      <c r="O30" s="27"/>
      <c r="P30" s="28">
        <v>0</v>
      </c>
    </row>
    <row r="31" spans="2:16" ht="15" customHeight="1" x14ac:dyDescent="0.2">
      <c r="B31" s="23" t="s">
        <v>131</v>
      </c>
      <c r="C31" s="24" t="str">
        <f>_xlfn.XLOOKUP(TEXT(tbl_Data_Quality[[#This Row],[Work ID]],"0"),tbl_PV_Meta[Work ID '#],tbl_PV_Meta[Proj Name],,0)</f>
        <v>Project 26</v>
      </c>
      <c r="D31" s="29" t="str">
        <f>_xlfn.XLOOKUP(TEXT(tbl_Data_Quality[[#This Row],[Work ID]],"0"),tbl_PV_Meta[Work ID '#],tbl_PV_Meta[Sub-Portfolio],,0)</f>
        <v>Sub-Portfolio 7</v>
      </c>
      <c r="E31" s="36" t="str">
        <f>_xlfn.XLOOKUP(TEXT(tbl_Data_Quality[[#This Row],[Work ID]],"0"),tbl_PV_Meta[Work ID '#],tbl_PV_Meta[Project Manager/Owner],,0)</f>
        <v/>
      </c>
      <c r="F31" s="25" t="str">
        <f>_xlfn.XLOOKUP(TEXT(tbl_Data_Quality[[#This Row],[Work ID]],"0"),tbl_PV_Meta[Work ID '#],tbl_PV_Meta[Work Status],,0)</f>
        <v>On Hold</v>
      </c>
      <c r="G31" s="25" t="str">
        <f>_xlfn.XLOOKUP(TEXT(tbl_Data_Quality[[#This Row],[Work ID]],"0"),tbl_PV_Meta[Work ID '#],tbl_PV_Meta[Stage],,0)</f>
        <v>2. Concept</v>
      </c>
      <c r="H31" s="47">
        <f>_xlfn.XLOOKUP(TEXT(tbl_Data_Quality[[#This Row],[Work ID]],"0"),tbl_PV_Meta[Work ID '#],tbl_PV_Meta[PSR Date],,0)</f>
        <v>0</v>
      </c>
      <c r="I31" s="26"/>
      <c r="J31" s="25">
        <f>SUMIFS(tbl_PV_Milestones[Overdue],tbl_PV_Milestones[Work ID],tbl_Data_Quality[[#This Row],[Work ID]])</f>
        <v>0</v>
      </c>
      <c r="K31" s="25">
        <f>SUMIFS(tbl_PV_Risks[Overdue],tbl_PV_Risks[Work ID '#],tbl_Data_Quality[[#This Row],[Work ID]])</f>
        <v>0</v>
      </c>
      <c r="L31" s="25">
        <f>SUMIFS(tbl_PV_Risks[No Mitigation Action Plan],tbl_PV_Risks[Work ID '#],tbl_Data_Quality[[#This Row],[Work ID]])</f>
        <v>0</v>
      </c>
      <c r="M31" s="25">
        <f>SUMIFS(tbl_PV_Issues[Overdue],tbl_PV_Issues[Work ID '#],tbl_Data_Quality[[#This Row],[Work ID]])</f>
        <v>0</v>
      </c>
      <c r="N31" s="25">
        <f>SUM(tbl_Data_Quality[[#This Row],[Milestones Due]:[Issues Due]])</f>
        <v>0</v>
      </c>
      <c r="O31" s="27"/>
      <c r="P31" s="28"/>
    </row>
    <row r="32" spans="2:16" ht="15" customHeight="1" x14ac:dyDescent="0.2">
      <c r="B32" s="23" t="s">
        <v>132</v>
      </c>
      <c r="C32" s="24" t="str">
        <f>_xlfn.XLOOKUP(TEXT(tbl_Data_Quality[[#This Row],[Work ID]],"0"),tbl_PV_Meta[Work ID '#],tbl_PV_Meta[Proj Name],,0)</f>
        <v>Project 27</v>
      </c>
      <c r="D32" s="29" t="str">
        <f>_xlfn.XLOOKUP(TEXT(tbl_Data_Quality[[#This Row],[Work ID]],"0"),tbl_PV_Meta[Work ID '#],tbl_PV_Meta[Sub-Portfolio],,0)</f>
        <v>Sub-Portfolio 7</v>
      </c>
      <c r="E32" s="36" t="str">
        <f>_xlfn.XLOOKUP(TEXT(tbl_Data_Quality[[#This Row],[Work ID]],"0"),tbl_PV_Meta[Work ID '#],tbl_PV_Meta[Project Manager/Owner],,0)</f>
        <v>Project Manager 38</v>
      </c>
      <c r="F32" s="25" t="str">
        <f>_xlfn.XLOOKUP(TEXT(tbl_Data_Quality[[#This Row],[Work ID]],"0"),tbl_PV_Meta[Work ID '#],tbl_PV_Meta[Work Status],,0)</f>
        <v>Requested</v>
      </c>
      <c r="G32" s="25" t="str">
        <f>_xlfn.XLOOKUP(TEXT(tbl_Data_Quality[[#This Row],[Work ID]],"0"),tbl_PV_Meta[Work ID '#],tbl_PV_Meta[Stage],,0)</f>
        <v>2. Concept</v>
      </c>
      <c r="H32" s="47" t="str">
        <f>_xlfn.XLOOKUP(TEXT(tbl_Data_Quality[[#This Row],[Work ID]],"0"),tbl_PV_Meta[Work ID '#],tbl_PV_Meta[PSR Date],,0)</f>
        <v>Apr-2024</v>
      </c>
      <c r="I32" s="26"/>
      <c r="J32" s="25">
        <f>SUMIFS(tbl_PV_Milestones[Overdue],tbl_PV_Milestones[Work ID],tbl_Data_Quality[[#This Row],[Work ID]])</f>
        <v>15</v>
      </c>
      <c r="K32" s="25">
        <f>SUMIFS(tbl_PV_Risks[Overdue],tbl_PV_Risks[Work ID '#],tbl_Data_Quality[[#This Row],[Work ID]])</f>
        <v>0</v>
      </c>
      <c r="L32" s="25">
        <f>SUMIFS(tbl_PV_Risks[No Mitigation Action Plan],tbl_PV_Risks[Work ID '#],tbl_Data_Quality[[#This Row],[Work ID]])</f>
        <v>0</v>
      </c>
      <c r="M32" s="25">
        <f>SUMIFS(tbl_PV_Issues[Overdue],tbl_PV_Issues[Work ID '#],tbl_Data_Quality[[#This Row],[Work ID]])</f>
        <v>0</v>
      </c>
      <c r="N32" s="25">
        <f>SUM(tbl_Data_Quality[[#This Row],[Milestones Due]:[Issues Due]])</f>
        <v>15</v>
      </c>
      <c r="O32" s="27"/>
      <c r="P32" s="28"/>
    </row>
    <row r="33" spans="2:16" ht="15" customHeight="1" x14ac:dyDescent="0.2">
      <c r="B33" s="23" t="s">
        <v>133</v>
      </c>
      <c r="C33" s="24" t="str">
        <f>_xlfn.XLOOKUP(TEXT(tbl_Data_Quality[[#This Row],[Work ID]],"0"),tbl_PV_Meta[Work ID '#],tbl_PV_Meta[Proj Name],,0)</f>
        <v>Project 28</v>
      </c>
      <c r="D33" s="29" t="str">
        <f>_xlfn.XLOOKUP(TEXT(tbl_Data_Quality[[#This Row],[Work ID]],"0"),tbl_PV_Meta[Work ID '#],tbl_PV_Meta[Sub-Portfolio],,0)</f>
        <v>Sub-Portfolio 7</v>
      </c>
      <c r="E33" s="36" t="str">
        <f>_xlfn.XLOOKUP(TEXT(tbl_Data_Quality[[#This Row],[Work ID]],"0"),tbl_PV_Meta[Work ID '#],tbl_PV_Meta[Project Manager/Owner],,0)</f>
        <v>Project Manager 38</v>
      </c>
      <c r="F33" s="25" t="str">
        <f>_xlfn.XLOOKUP(TEXT(tbl_Data_Quality[[#This Row],[Work ID]],"0"),tbl_PV_Meta[Work ID '#],tbl_PV_Meta[Work Status],,0)</f>
        <v>On Hold</v>
      </c>
      <c r="G33" s="25" t="str">
        <f>_xlfn.XLOOKUP(TEXT(tbl_Data_Quality[[#This Row],[Work ID]],"0"),tbl_PV_Meta[Work ID '#],tbl_PV_Meta[Stage],,0)</f>
        <v>3. Evaluate</v>
      </c>
      <c r="H33" s="47" t="str">
        <f>_xlfn.XLOOKUP(TEXT(tbl_Data_Quality[[#This Row],[Work ID]],"0"),tbl_PV_Meta[Work ID '#],tbl_PV_Meta[PSR Date],,0)</f>
        <v>Feb-2024</v>
      </c>
      <c r="I33" s="26" t="s">
        <v>47</v>
      </c>
      <c r="J33" s="25">
        <f>SUMIFS(tbl_PV_Milestones[Overdue],tbl_PV_Milestones[Work ID],tbl_Data_Quality[[#This Row],[Work ID]])</f>
        <v>0</v>
      </c>
      <c r="K33" s="25">
        <f>SUMIFS(tbl_PV_Risks[Overdue],tbl_PV_Risks[Work ID '#],tbl_Data_Quality[[#This Row],[Work ID]])</f>
        <v>0</v>
      </c>
      <c r="L33" s="25">
        <f>SUMIFS(tbl_PV_Risks[No Mitigation Action Plan],tbl_PV_Risks[Work ID '#],tbl_Data_Quality[[#This Row],[Work ID]])</f>
        <v>0</v>
      </c>
      <c r="M33" s="25">
        <f>SUMIFS(tbl_PV_Issues[Overdue],tbl_PV_Issues[Work ID '#],tbl_Data_Quality[[#This Row],[Work ID]])</f>
        <v>0</v>
      </c>
      <c r="N33" s="25">
        <f>SUM(tbl_Data_Quality[[#This Row],[Milestones Due]:[Issues Due]])</f>
        <v>0</v>
      </c>
      <c r="O33" s="27"/>
      <c r="P33" s="28" t="s">
        <v>107</v>
      </c>
    </row>
    <row r="34" spans="2:16" ht="15" customHeight="1" x14ac:dyDescent="0.2">
      <c r="B34" s="23" t="s">
        <v>90</v>
      </c>
      <c r="C34" s="24" t="str">
        <f>_xlfn.XLOOKUP(TEXT(tbl_Data_Quality[[#This Row],[Work ID]],"0"),tbl_PV_Meta[Work ID '#],tbl_PV_Meta[Proj Name],,0)</f>
        <v>Project 29</v>
      </c>
      <c r="D34" s="29" t="str">
        <f>_xlfn.XLOOKUP(TEXT(tbl_Data_Quality[[#This Row],[Work ID]],"0"),tbl_PV_Meta[Work ID '#],tbl_PV_Meta[Sub-Portfolio],,0)</f>
        <v>Sub-Portfolio 7</v>
      </c>
      <c r="E34" s="36" t="str">
        <f>_xlfn.XLOOKUP(TEXT(tbl_Data_Quality[[#This Row],[Work ID]],"0"),tbl_PV_Meta[Work ID '#],tbl_PV_Meta[Project Manager/Owner],,0)</f>
        <v>Project Manager 17</v>
      </c>
      <c r="F34" s="25" t="str">
        <f>_xlfn.XLOOKUP(TEXT(tbl_Data_Quality[[#This Row],[Work ID]],"0"),tbl_PV_Meta[Work ID '#],tbl_PV_Meta[Work Status],,0)</f>
        <v>Open/Active</v>
      </c>
      <c r="G34" s="25" t="str">
        <f>_xlfn.XLOOKUP(TEXT(tbl_Data_Quality[[#This Row],[Work ID]],"0"),tbl_PV_Meta[Work ID '#],tbl_PV_Meta[Stage],,0)</f>
        <v>4. Analyse &amp; Design</v>
      </c>
      <c r="H34" s="47" t="str">
        <f>_xlfn.XLOOKUP(TEXT(tbl_Data_Quality[[#This Row],[Work ID]],"0"),tbl_PV_Meta[Work ID '#],tbl_PV_Meta[PSR Date],,0)</f>
        <v>Apr-2025</v>
      </c>
      <c r="I34" s="26" t="s">
        <v>110</v>
      </c>
      <c r="J34" s="25">
        <f>SUMIFS(tbl_PV_Milestones[Overdue],tbl_PV_Milestones[Work ID],tbl_Data_Quality[[#This Row],[Work ID]])</f>
        <v>22</v>
      </c>
      <c r="K34" s="25">
        <f>SUMIFS(tbl_PV_Risks[Overdue],tbl_PV_Risks[Work ID '#],tbl_Data_Quality[[#This Row],[Work ID]])</f>
        <v>0</v>
      </c>
      <c r="L34" s="25">
        <f>SUMIFS(tbl_PV_Risks[No Mitigation Action Plan],tbl_PV_Risks[Work ID '#],tbl_Data_Quality[[#This Row],[Work ID]])</f>
        <v>0</v>
      </c>
      <c r="M34" s="25">
        <f>SUMIFS(tbl_PV_Issues[Overdue],tbl_PV_Issues[Work ID '#],tbl_Data_Quality[[#This Row],[Work ID]])</f>
        <v>0</v>
      </c>
      <c r="N34" s="25">
        <f>SUM(tbl_Data_Quality[[#This Row],[Milestones Due]:[Issues Due]])</f>
        <v>22</v>
      </c>
      <c r="O34" s="27"/>
      <c r="P34" s="28"/>
    </row>
    <row r="35" spans="2:16" ht="15" customHeight="1" x14ac:dyDescent="0.2">
      <c r="B35" s="23" t="s">
        <v>134</v>
      </c>
      <c r="C35" s="24" t="str">
        <f>_xlfn.XLOOKUP(TEXT(tbl_Data_Quality[[#This Row],[Work ID]],"0"),tbl_PV_Meta[Work ID '#],tbl_PV_Meta[Proj Name],,0)</f>
        <v>Project 30</v>
      </c>
      <c r="D35" s="29" t="str">
        <f>_xlfn.XLOOKUP(TEXT(tbl_Data_Quality[[#This Row],[Work ID]],"0"),tbl_PV_Meta[Work ID '#],tbl_PV_Meta[Sub-Portfolio],,0)</f>
        <v>Sub-Portfolio 8</v>
      </c>
      <c r="E35" s="36" t="str">
        <f>_xlfn.XLOOKUP(TEXT(tbl_Data_Quality[[#This Row],[Work ID]],"0"),tbl_PV_Meta[Work ID '#],tbl_PV_Meta[Project Manager/Owner],,0)</f>
        <v>Project Manager 25</v>
      </c>
      <c r="F35" s="25" t="str">
        <f>_xlfn.XLOOKUP(TEXT(tbl_Data_Quality[[#This Row],[Work ID]],"0"),tbl_PV_Meta[Work ID '#],tbl_PV_Meta[Work Status],,0)</f>
        <v>On Hold</v>
      </c>
      <c r="G35" s="25" t="str">
        <f>_xlfn.XLOOKUP(TEXT(tbl_Data_Quality[[#This Row],[Work ID]],"0"),tbl_PV_Meta[Work ID '#],tbl_PV_Meta[Stage],,0)</f>
        <v>4. Analyse &amp; Design</v>
      </c>
      <c r="H35" s="47" t="str">
        <f>_xlfn.XLOOKUP(TEXT(tbl_Data_Quality[[#This Row],[Work ID]],"0"),tbl_PV_Meta[Work ID '#],tbl_PV_Meta[PSR Date],,0)</f>
        <v>Feb-2024</v>
      </c>
      <c r="I35" s="26" t="s">
        <v>47</v>
      </c>
      <c r="J35" s="25">
        <f>SUMIFS(tbl_PV_Milestones[Overdue],tbl_PV_Milestones[Work ID],tbl_Data_Quality[[#This Row],[Work ID]])</f>
        <v>0</v>
      </c>
      <c r="K35" s="25">
        <f>SUMIFS(tbl_PV_Risks[Overdue],tbl_PV_Risks[Work ID '#],tbl_Data_Quality[[#This Row],[Work ID]])</f>
        <v>0</v>
      </c>
      <c r="L35" s="25">
        <f>SUMIFS(tbl_PV_Risks[No Mitigation Action Plan],tbl_PV_Risks[Work ID '#],tbl_Data_Quality[[#This Row],[Work ID]])</f>
        <v>0</v>
      </c>
      <c r="M35" s="25">
        <f>SUMIFS(tbl_PV_Issues[Overdue],tbl_PV_Issues[Work ID '#],tbl_Data_Quality[[#This Row],[Work ID]])</f>
        <v>0</v>
      </c>
      <c r="N35" s="25">
        <f>SUM(tbl_Data_Quality[[#This Row],[Milestones Due]:[Issues Due]])</f>
        <v>0</v>
      </c>
      <c r="O35" s="27"/>
      <c r="P35" s="28" t="s">
        <v>1687</v>
      </c>
    </row>
    <row r="36" spans="2:16" ht="15" customHeight="1" x14ac:dyDescent="0.2">
      <c r="B36" s="23" t="s">
        <v>135</v>
      </c>
      <c r="C36" s="24" t="str">
        <f>_xlfn.XLOOKUP(TEXT(tbl_Data_Quality[[#This Row],[Work ID]],"0"),tbl_PV_Meta[Work ID '#],tbl_PV_Meta[Proj Name],,0)</f>
        <v>Project 31</v>
      </c>
      <c r="D36" s="29" t="str">
        <f>_xlfn.XLOOKUP(TEXT(tbl_Data_Quality[[#This Row],[Work ID]],"0"),tbl_PV_Meta[Work ID '#],tbl_PV_Meta[Sub-Portfolio],,0)</f>
        <v>Sub-Portfolio 8</v>
      </c>
      <c r="E36" s="36" t="str">
        <f>_xlfn.XLOOKUP(TEXT(tbl_Data_Quality[[#This Row],[Work ID]],"0"),tbl_PV_Meta[Work ID '#],tbl_PV_Meta[Project Manager/Owner],,0)</f>
        <v>Project Manager 7</v>
      </c>
      <c r="F36" s="25" t="str">
        <f>_xlfn.XLOOKUP(TEXT(tbl_Data_Quality[[#This Row],[Work ID]],"0"),tbl_PV_Meta[Work ID '#],tbl_PV_Meta[Work Status],,0)</f>
        <v>Requested</v>
      </c>
      <c r="G36" s="25" t="str">
        <f>_xlfn.XLOOKUP(TEXT(tbl_Data_Quality[[#This Row],[Work ID]],"0"),tbl_PV_Meta[Work ID '#],tbl_PV_Meta[Stage],,0)</f>
        <v>2. Concept</v>
      </c>
      <c r="H36" s="47" t="str">
        <f>_xlfn.XLOOKUP(TEXT(tbl_Data_Quality[[#This Row],[Work ID]],"0"),tbl_PV_Meta[Work ID '#],tbl_PV_Meta[PSR Date],,0)</f>
        <v>May-2024</v>
      </c>
      <c r="I36" s="26"/>
      <c r="J36" s="25">
        <f>SUMIFS(tbl_PV_Milestones[Overdue],tbl_PV_Milestones[Work ID],tbl_Data_Quality[[#This Row],[Work ID]])</f>
        <v>5</v>
      </c>
      <c r="K36" s="25">
        <f>SUMIFS(tbl_PV_Risks[Overdue],tbl_PV_Risks[Work ID '#],tbl_Data_Quality[[#This Row],[Work ID]])</f>
        <v>0</v>
      </c>
      <c r="L36" s="25">
        <f>SUMIFS(tbl_PV_Risks[No Mitigation Action Plan],tbl_PV_Risks[Work ID '#],tbl_Data_Quality[[#This Row],[Work ID]])</f>
        <v>0</v>
      </c>
      <c r="M36" s="25">
        <f>SUMIFS(tbl_PV_Issues[Overdue],tbl_PV_Issues[Work ID '#],tbl_Data_Quality[[#This Row],[Work ID]])</f>
        <v>1</v>
      </c>
      <c r="N36" s="25">
        <f>SUM(tbl_Data_Quality[[#This Row],[Milestones Due]:[Issues Due]])</f>
        <v>6</v>
      </c>
      <c r="O36" s="27"/>
      <c r="P36" s="28" t="s">
        <v>136</v>
      </c>
    </row>
    <row r="37" spans="2:16" ht="15" customHeight="1" x14ac:dyDescent="0.2">
      <c r="B37" s="23" t="s">
        <v>137</v>
      </c>
      <c r="C37" s="24" t="str">
        <f>_xlfn.XLOOKUP(TEXT(tbl_Data_Quality[[#This Row],[Work ID]],"0"),tbl_PV_Meta[Work ID '#],tbl_PV_Meta[Proj Name],,0)</f>
        <v>Project 32</v>
      </c>
      <c r="D37" s="29" t="str">
        <f>_xlfn.XLOOKUP(TEXT(tbl_Data_Quality[[#This Row],[Work ID]],"0"),tbl_PV_Meta[Work ID '#],tbl_PV_Meta[Sub-Portfolio],,0)</f>
        <v>Sub-Portfolio 4</v>
      </c>
      <c r="E37" s="36" t="str">
        <f>_xlfn.XLOOKUP(TEXT(tbl_Data_Quality[[#This Row],[Work ID]],"0"),tbl_PV_Meta[Work ID '#],tbl_PV_Meta[Project Manager/Owner],,0)</f>
        <v>Project Manager 18</v>
      </c>
      <c r="F37" s="25" t="str">
        <f>_xlfn.XLOOKUP(TEXT(tbl_Data_Quality[[#This Row],[Work ID]],"0"),tbl_PV_Meta[Work ID '#],tbl_PV_Meta[Work Status],,0)</f>
        <v>Cancelled</v>
      </c>
      <c r="G37" s="25" t="str">
        <f>_xlfn.XLOOKUP(TEXT(tbl_Data_Quality[[#This Row],[Work ID]],"0"),tbl_PV_Meta[Work ID '#],tbl_PV_Meta[Stage],,0)</f>
        <v>2. Concept</v>
      </c>
      <c r="H37" s="47" t="str">
        <f>_xlfn.XLOOKUP(TEXT(tbl_Data_Quality[[#This Row],[Work ID]],"0"),tbl_PV_Meta[Work ID '#],tbl_PV_Meta[PSR Date],,0)</f>
        <v>01 Dec 23</v>
      </c>
      <c r="I37" s="26"/>
      <c r="J37" s="25">
        <f>SUMIFS(tbl_PV_Milestones[Overdue],tbl_PV_Milestones[Work ID],tbl_Data_Quality[[#This Row],[Work ID]])</f>
        <v>0</v>
      </c>
      <c r="K37" s="25">
        <f>SUMIFS(tbl_PV_Risks[Overdue],tbl_PV_Risks[Work ID '#],tbl_Data_Quality[[#This Row],[Work ID]])</f>
        <v>0</v>
      </c>
      <c r="L37" s="25">
        <f>SUMIFS(tbl_PV_Risks[No Mitigation Action Plan],tbl_PV_Risks[Work ID '#],tbl_Data_Quality[[#This Row],[Work ID]])</f>
        <v>0</v>
      </c>
      <c r="M37" s="25">
        <f>SUMIFS(tbl_PV_Issues[Overdue],tbl_PV_Issues[Work ID '#],tbl_Data_Quality[[#This Row],[Work ID]])</f>
        <v>0</v>
      </c>
      <c r="N37" s="25">
        <f>SUM(tbl_Data_Quality[[#This Row],[Milestones Due]:[Issues Due]])</f>
        <v>0</v>
      </c>
      <c r="O37" s="27"/>
      <c r="P37" s="28" t="s">
        <v>107</v>
      </c>
    </row>
    <row r="38" spans="2:16" ht="15" customHeight="1" x14ac:dyDescent="0.2">
      <c r="B38" s="23" t="s">
        <v>138</v>
      </c>
      <c r="C38" s="24" t="str">
        <f>_xlfn.XLOOKUP(TEXT(tbl_Data_Quality[[#This Row],[Work ID]],"0"),tbl_PV_Meta[Work ID '#],tbl_PV_Meta[Proj Name],,0)</f>
        <v>Project 33</v>
      </c>
      <c r="D38" s="29" t="str">
        <f>_xlfn.XLOOKUP(TEXT(tbl_Data_Quality[[#This Row],[Work ID]],"0"),tbl_PV_Meta[Work ID '#],tbl_PV_Meta[Sub-Portfolio],,0)</f>
        <v>Sub-Portfolio 4</v>
      </c>
      <c r="E38" s="36" t="str">
        <f>_xlfn.XLOOKUP(TEXT(tbl_Data_Quality[[#This Row],[Work ID]],"0"),tbl_PV_Meta[Work ID '#],tbl_PV_Meta[Project Manager/Owner],,0)</f>
        <v>Project Manager 18</v>
      </c>
      <c r="F38" s="25" t="str">
        <f>_xlfn.XLOOKUP(TEXT(tbl_Data_Quality[[#This Row],[Work ID]],"0"),tbl_PV_Meta[Work ID '#],tbl_PV_Meta[Work Status],,0)</f>
        <v>Requested</v>
      </c>
      <c r="G38" s="25" t="str">
        <f>_xlfn.XLOOKUP(TEXT(tbl_Data_Quality[[#This Row],[Work ID]],"0"),tbl_PV_Meta[Work ID '#],tbl_PV_Meta[Stage],,0)</f>
        <v>2. Concept</v>
      </c>
      <c r="H38" s="47" t="str">
        <f>_xlfn.XLOOKUP(TEXT(tbl_Data_Quality[[#This Row],[Work ID]],"0"),tbl_PV_Meta[Work ID '#],tbl_PV_Meta[PSR Date],,0)</f>
        <v>01 Dec 23</v>
      </c>
      <c r="I38" s="26"/>
      <c r="J38" s="25">
        <f>SUMIFS(tbl_PV_Milestones[Overdue],tbl_PV_Milestones[Work ID],tbl_Data_Quality[[#This Row],[Work ID]])</f>
        <v>0</v>
      </c>
      <c r="K38" s="25">
        <f>SUMIFS(tbl_PV_Risks[Overdue],tbl_PV_Risks[Work ID '#],tbl_Data_Quality[[#This Row],[Work ID]])</f>
        <v>0</v>
      </c>
      <c r="L38" s="25">
        <f>SUMIFS(tbl_PV_Risks[No Mitigation Action Plan],tbl_PV_Risks[Work ID '#],tbl_Data_Quality[[#This Row],[Work ID]])</f>
        <v>0</v>
      </c>
      <c r="M38" s="25">
        <f>SUMIFS(tbl_PV_Issues[Overdue],tbl_PV_Issues[Work ID '#],tbl_Data_Quality[[#This Row],[Work ID]])</f>
        <v>0</v>
      </c>
      <c r="N38" s="25">
        <f>SUM(tbl_Data_Quality[[#This Row],[Milestones Due]:[Issues Due]])</f>
        <v>0</v>
      </c>
      <c r="O38" s="27"/>
      <c r="P38" s="28" t="s">
        <v>139</v>
      </c>
    </row>
    <row r="39" spans="2:16" ht="15" customHeight="1" x14ac:dyDescent="0.2">
      <c r="B39" s="23" t="s">
        <v>140</v>
      </c>
      <c r="C39" s="24" t="str">
        <f>_xlfn.XLOOKUP(TEXT(tbl_Data_Quality[[#This Row],[Work ID]],"0"),tbl_PV_Meta[Work ID '#],tbl_PV_Meta[Proj Name],,0)</f>
        <v>Project 34</v>
      </c>
      <c r="D39" s="29" t="str">
        <f>_xlfn.XLOOKUP(TEXT(tbl_Data_Quality[[#This Row],[Work ID]],"0"),tbl_PV_Meta[Work ID '#],tbl_PV_Meta[Sub-Portfolio],,0)</f>
        <v>Sub-Portfolio 4</v>
      </c>
      <c r="E39" s="36" t="str">
        <f>_xlfn.XLOOKUP(TEXT(tbl_Data_Quality[[#This Row],[Work ID]],"0"),tbl_PV_Meta[Work ID '#],tbl_PV_Meta[Project Manager/Owner],,0)</f>
        <v>Project Manager 18</v>
      </c>
      <c r="F39" s="25" t="str">
        <f>_xlfn.XLOOKUP(TEXT(tbl_Data_Quality[[#This Row],[Work ID]],"0"),tbl_PV_Meta[Work ID '#],tbl_PV_Meta[Work Status],,0)</f>
        <v>Cancelled</v>
      </c>
      <c r="G39" s="25" t="str">
        <f>_xlfn.XLOOKUP(TEXT(tbl_Data_Quality[[#This Row],[Work ID]],"0"),tbl_PV_Meta[Work ID '#],tbl_PV_Meta[Stage],,0)</f>
        <v>2. Concept</v>
      </c>
      <c r="H39" s="47" t="str">
        <f>_xlfn.XLOOKUP(TEXT(tbl_Data_Quality[[#This Row],[Work ID]],"0"),tbl_PV_Meta[Work ID '#],tbl_PV_Meta[PSR Date],,0)</f>
        <v>01 Dec 23</v>
      </c>
      <c r="I39" s="26"/>
      <c r="J39" s="25">
        <f>SUMIFS(tbl_PV_Milestones[Overdue],tbl_PV_Milestones[Work ID],tbl_Data_Quality[[#This Row],[Work ID]])</f>
        <v>0</v>
      </c>
      <c r="K39" s="25">
        <f>SUMIFS(tbl_PV_Risks[Overdue],tbl_PV_Risks[Work ID '#],tbl_Data_Quality[[#This Row],[Work ID]])</f>
        <v>0</v>
      </c>
      <c r="L39" s="25">
        <f>SUMIFS(tbl_PV_Risks[No Mitigation Action Plan],tbl_PV_Risks[Work ID '#],tbl_Data_Quality[[#This Row],[Work ID]])</f>
        <v>0</v>
      </c>
      <c r="M39" s="25">
        <f>SUMIFS(tbl_PV_Issues[Overdue],tbl_PV_Issues[Work ID '#],tbl_Data_Quality[[#This Row],[Work ID]])</f>
        <v>0</v>
      </c>
      <c r="N39" s="25">
        <f>SUM(tbl_Data_Quality[[#This Row],[Milestones Due]:[Issues Due]])</f>
        <v>0</v>
      </c>
      <c r="O39" s="27"/>
      <c r="P39" s="28">
        <v>0</v>
      </c>
    </row>
    <row r="40" spans="2:16" ht="15" customHeight="1" x14ac:dyDescent="0.2">
      <c r="B40" s="23" t="s">
        <v>141</v>
      </c>
      <c r="C40" s="24" t="str">
        <f>_xlfn.XLOOKUP(TEXT(tbl_Data_Quality[[#This Row],[Work ID]],"0"),tbl_PV_Meta[Work ID '#],tbl_PV_Meta[Proj Name],,0)</f>
        <v>Project 36</v>
      </c>
      <c r="D40" s="29" t="str">
        <f>_xlfn.XLOOKUP(TEXT(tbl_Data_Quality[[#This Row],[Work ID]],"0"),tbl_PV_Meta[Work ID '#],tbl_PV_Meta[Sub-Portfolio],,0)</f>
        <v>Sub-Portfolio 4</v>
      </c>
      <c r="E40" s="36" t="str">
        <f>_xlfn.XLOOKUP(TEXT(tbl_Data_Quality[[#This Row],[Work ID]],"0"),tbl_PV_Meta[Work ID '#],tbl_PV_Meta[Project Manager/Owner],,0)</f>
        <v>Project Manager 18</v>
      </c>
      <c r="F40" s="25" t="str">
        <f>_xlfn.XLOOKUP(TEXT(tbl_Data_Quality[[#This Row],[Work ID]],"0"),tbl_PV_Meta[Work ID '#],tbl_PV_Meta[Work Status],,0)</f>
        <v>Requested</v>
      </c>
      <c r="G40" s="25" t="str">
        <f>_xlfn.XLOOKUP(TEXT(tbl_Data_Quality[[#This Row],[Work ID]],"0"),tbl_PV_Meta[Work ID '#],tbl_PV_Meta[Stage],,0)</f>
        <v>2. Concept</v>
      </c>
      <c r="H40" s="47" t="str">
        <f>_xlfn.XLOOKUP(TEXT(tbl_Data_Quality[[#This Row],[Work ID]],"0"),tbl_PV_Meta[Work ID '#],tbl_PV_Meta[PSR Date],,0)</f>
        <v>01 Dec 23</v>
      </c>
      <c r="I40" s="26"/>
      <c r="J40" s="25">
        <f>SUMIFS(tbl_PV_Milestones[Overdue],tbl_PV_Milestones[Work ID],tbl_Data_Quality[[#This Row],[Work ID]])</f>
        <v>0</v>
      </c>
      <c r="K40" s="25">
        <f>SUMIFS(tbl_PV_Risks[Overdue],tbl_PV_Risks[Work ID '#],tbl_Data_Quality[[#This Row],[Work ID]])</f>
        <v>0</v>
      </c>
      <c r="L40" s="25">
        <f>SUMIFS(tbl_PV_Risks[No Mitigation Action Plan],tbl_PV_Risks[Work ID '#],tbl_Data_Quality[[#This Row],[Work ID]])</f>
        <v>0</v>
      </c>
      <c r="M40" s="25">
        <f>SUMIFS(tbl_PV_Issues[Overdue],tbl_PV_Issues[Work ID '#],tbl_Data_Quality[[#This Row],[Work ID]])</f>
        <v>0</v>
      </c>
      <c r="N40" s="25">
        <f>SUM(tbl_Data_Quality[[#This Row],[Milestones Due]:[Issues Due]])</f>
        <v>0</v>
      </c>
      <c r="O40" s="27"/>
      <c r="P40" s="28"/>
    </row>
    <row r="41" spans="2:16" ht="15" customHeight="1" x14ac:dyDescent="0.2">
      <c r="B41" s="23" t="s">
        <v>142</v>
      </c>
      <c r="C41" s="24" t="str">
        <f>_xlfn.XLOOKUP(TEXT(tbl_Data_Quality[[#This Row],[Work ID]],"0"),tbl_PV_Meta[Work ID '#],tbl_PV_Meta[Proj Name],,0)</f>
        <v>Project 39</v>
      </c>
      <c r="D41" s="29" t="str">
        <f>_xlfn.XLOOKUP(TEXT(tbl_Data_Quality[[#This Row],[Work ID]],"0"),tbl_PV_Meta[Work ID '#],tbl_PV_Meta[Sub-Portfolio],,0)</f>
        <v>Sub-Portfolio 4</v>
      </c>
      <c r="E41" s="36" t="str">
        <f>_xlfn.XLOOKUP(TEXT(tbl_Data_Quality[[#This Row],[Work ID]],"0"),tbl_PV_Meta[Work ID '#],tbl_PV_Meta[Project Manager/Owner],,0)</f>
        <v>Project Manager 18</v>
      </c>
      <c r="F41" s="25" t="str">
        <f>_xlfn.XLOOKUP(TEXT(tbl_Data_Quality[[#This Row],[Work ID]],"0"),tbl_PV_Meta[Work ID '#],tbl_PV_Meta[Work Status],,0)</f>
        <v>Cancelled</v>
      </c>
      <c r="G41" s="25" t="str">
        <f>_xlfn.XLOOKUP(TEXT(tbl_Data_Quality[[#This Row],[Work ID]],"0"),tbl_PV_Meta[Work ID '#],tbl_PV_Meta[Stage],,0)</f>
        <v>2. Concept</v>
      </c>
      <c r="H41" s="47" t="str">
        <f>_xlfn.XLOOKUP(TEXT(tbl_Data_Quality[[#This Row],[Work ID]],"0"),tbl_PV_Meta[Work ID '#],tbl_PV_Meta[PSR Date],,0)</f>
        <v>01 Dec 23</v>
      </c>
      <c r="I41" s="26"/>
      <c r="J41" s="25">
        <f>SUMIFS(tbl_PV_Milestones[Overdue],tbl_PV_Milestones[Work ID],tbl_Data_Quality[[#This Row],[Work ID]])</f>
        <v>0</v>
      </c>
      <c r="K41" s="25">
        <f>SUMIFS(tbl_PV_Risks[Overdue],tbl_PV_Risks[Work ID '#],tbl_Data_Quality[[#This Row],[Work ID]])</f>
        <v>0</v>
      </c>
      <c r="L41" s="25">
        <f>SUMIFS(tbl_PV_Risks[No Mitigation Action Plan],tbl_PV_Risks[Work ID '#],tbl_Data_Quality[[#This Row],[Work ID]])</f>
        <v>0</v>
      </c>
      <c r="M41" s="25">
        <f>SUMIFS(tbl_PV_Issues[Overdue],tbl_PV_Issues[Work ID '#],tbl_Data_Quality[[#This Row],[Work ID]])</f>
        <v>0</v>
      </c>
      <c r="N41" s="25">
        <f>SUM(tbl_Data_Quality[[#This Row],[Milestones Due]:[Issues Due]])</f>
        <v>0</v>
      </c>
      <c r="O41" s="27"/>
      <c r="P41" s="28">
        <v>0</v>
      </c>
    </row>
    <row r="42" spans="2:16" ht="15" customHeight="1" x14ac:dyDescent="0.2">
      <c r="B42" s="23" t="s">
        <v>92</v>
      </c>
      <c r="C42" s="24" t="str">
        <f>_xlfn.XLOOKUP(TEXT(tbl_Data_Quality[[#This Row],[Work ID]],"0"),tbl_PV_Meta[Work ID '#],tbl_PV_Meta[Proj Name],,0)</f>
        <v>Project 41</v>
      </c>
      <c r="D42" s="29" t="str">
        <f>_xlfn.XLOOKUP(TEXT(tbl_Data_Quality[[#This Row],[Work ID]],"0"),tbl_PV_Meta[Work ID '#],tbl_PV_Meta[Sub-Portfolio],,0)</f>
        <v>Sub-Portfolio 7</v>
      </c>
      <c r="E42" s="36" t="str">
        <f>_xlfn.XLOOKUP(TEXT(tbl_Data_Quality[[#This Row],[Work ID]],"0"),tbl_PV_Meta[Work ID '#],tbl_PV_Meta[Project Manager/Owner],,0)</f>
        <v>Project Manager 17</v>
      </c>
      <c r="F42" s="25" t="str">
        <f>_xlfn.XLOOKUP(TEXT(tbl_Data_Quality[[#This Row],[Work ID]],"0"),tbl_PV_Meta[Work ID '#],tbl_PV_Meta[Work Status],,0)</f>
        <v>Requested</v>
      </c>
      <c r="G42" s="25" t="str">
        <f>_xlfn.XLOOKUP(TEXT(tbl_Data_Quality[[#This Row],[Work ID]],"0"),tbl_PV_Meta[Work ID '#],tbl_PV_Meta[Stage],,0)</f>
        <v>3. Evaluate</v>
      </c>
      <c r="H42" s="47" t="str">
        <f>_xlfn.XLOOKUP(TEXT(tbl_Data_Quality[[#This Row],[Work ID]],"0"),tbl_PV_Meta[Work ID '#],tbl_PV_Meta[PSR Date],,0)</f>
        <v>05 Jul 24</v>
      </c>
      <c r="I42" s="26" t="s">
        <v>47</v>
      </c>
      <c r="J42" s="25">
        <f>SUMIFS(tbl_PV_Milestones[Overdue],tbl_PV_Milestones[Work ID],tbl_Data_Quality[[#This Row],[Work ID]])</f>
        <v>0</v>
      </c>
      <c r="K42" s="25">
        <f>SUMIFS(tbl_PV_Risks[Overdue],tbl_PV_Risks[Work ID '#],tbl_Data_Quality[[#This Row],[Work ID]])</f>
        <v>0</v>
      </c>
      <c r="L42" s="25">
        <f>SUMIFS(tbl_PV_Risks[No Mitigation Action Plan],tbl_PV_Risks[Work ID '#],tbl_Data_Quality[[#This Row],[Work ID]])</f>
        <v>0</v>
      </c>
      <c r="M42" s="25">
        <f>SUMIFS(tbl_PV_Issues[Overdue],tbl_PV_Issues[Work ID '#],tbl_Data_Quality[[#This Row],[Work ID]])</f>
        <v>0</v>
      </c>
      <c r="N42" s="25">
        <f>SUM(tbl_Data_Quality[[#This Row],[Milestones Due]:[Issues Due]])</f>
        <v>0</v>
      </c>
      <c r="O42" s="27"/>
      <c r="P42" s="28" t="s">
        <v>139</v>
      </c>
    </row>
    <row r="43" spans="2:16" ht="15" customHeight="1" x14ac:dyDescent="0.2">
      <c r="B43" s="23" t="s">
        <v>95</v>
      </c>
      <c r="C43" s="24" t="str">
        <f>_xlfn.XLOOKUP(TEXT(tbl_Data_Quality[[#This Row],[Work ID]],"0"),tbl_PV_Meta[Work ID '#],tbl_PV_Meta[Proj Name],,0)</f>
        <v>Project 42</v>
      </c>
      <c r="D43" s="29" t="str">
        <f>_xlfn.XLOOKUP(TEXT(tbl_Data_Quality[[#This Row],[Work ID]],"0"),tbl_PV_Meta[Work ID '#],tbl_PV_Meta[Sub-Portfolio],,0)</f>
        <v>Sub-Portfolio 7</v>
      </c>
      <c r="E43" s="36" t="str">
        <f>_xlfn.XLOOKUP(TEXT(tbl_Data_Quality[[#This Row],[Work ID]],"0"),tbl_PV_Meta[Work ID '#],tbl_PV_Meta[Project Manager/Owner],,0)</f>
        <v>Project Manager 29</v>
      </c>
      <c r="F43" s="25" t="str">
        <f>_xlfn.XLOOKUP(TEXT(tbl_Data_Quality[[#This Row],[Work ID]],"0"),tbl_PV_Meta[Work ID '#],tbl_PV_Meta[Work Status],,0)</f>
        <v>Open/Active</v>
      </c>
      <c r="G43" s="25" t="str">
        <f>_xlfn.XLOOKUP(TEXT(tbl_Data_Quality[[#This Row],[Work ID]],"0"),tbl_PV_Meta[Work ID '#],tbl_PV_Meta[Stage],,0)</f>
        <v>4. Analyse &amp; Design</v>
      </c>
      <c r="H43" s="47" t="str">
        <f>_xlfn.XLOOKUP(TEXT(tbl_Data_Quality[[#This Row],[Work ID]],"0"),tbl_PV_Meta[Work ID '#],tbl_PV_Meta[PSR Date],,0)</f>
        <v>Apr-2025</v>
      </c>
      <c r="I43" s="26" t="s">
        <v>110</v>
      </c>
      <c r="J43" s="25">
        <f>SUMIFS(tbl_PV_Milestones[Overdue],tbl_PV_Milestones[Work ID],tbl_Data_Quality[[#This Row],[Work ID]])</f>
        <v>21</v>
      </c>
      <c r="K43" s="25">
        <f>SUMIFS(tbl_PV_Risks[Overdue],tbl_PV_Risks[Work ID '#],tbl_Data_Quality[[#This Row],[Work ID]])</f>
        <v>0</v>
      </c>
      <c r="L43" s="25">
        <f>SUMIFS(tbl_PV_Risks[No Mitigation Action Plan],tbl_PV_Risks[Work ID '#],tbl_Data_Quality[[#This Row],[Work ID]])</f>
        <v>0</v>
      </c>
      <c r="M43" s="25">
        <f>SUMIFS(tbl_PV_Issues[Overdue],tbl_PV_Issues[Work ID '#],tbl_Data_Quality[[#This Row],[Work ID]])</f>
        <v>0</v>
      </c>
      <c r="N43" s="25">
        <f>SUM(tbl_Data_Quality[[#This Row],[Milestones Due]:[Issues Due]])</f>
        <v>21</v>
      </c>
      <c r="O43" s="27"/>
      <c r="P43" s="28"/>
    </row>
    <row r="44" spans="2:16" ht="15" customHeight="1" x14ac:dyDescent="0.2">
      <c r="B44" s="23" t="s">
        <v>143</v>
      </c>
      <c r="C44" s="24" t="str">
        <f>_xlfn.XLOOKUP(TEXT(tbl_Data_Quality[[#This Row],[Work ID]],"0"),tbl_PV_Meta[Work ID '#],tbl_PV_Meta[Proj Name],,0)</f>
        <v>Project 43</v>
      </c>
      <c r="D44" s="29" t="str">
        <f>_xlfn.XLOOKUP(TEXT(tbl_Data_Quality[[#This Row],[Work ID]],"0"),tbl_PV_Meta[Work ID '#],tbl_PV_Meta[Sub-Portfolio],,0)</f>
        <v>Sub-Portfolio 8</v>
      </c>
      <c r="E44" s="36" t="str">
        <f>_xlfn.XLOOKUP(TEXT(tbl_Data_Quality[[#This Row],[Work ID]],"0"),tbl_PV_Meta[Work ID '#],tbl_PV_Meta[Project Manager/Owner],,0)</f>
        <v>Project Manager 12</v>
      </c>
      <c r="F44" s="25" t="str">
        <f>_xlfn.XLOOKUP(TEXT(tbl_Data_Quality[[#This Row],[Work ID]],"0"),tbl_PV_Meta[Work ID '#],tbl_PV_Meta[Work Status],,0)</f>
        <v>Completed</v>
      </c>
      <c r="G44" s="25" t="str">
        <f>_xlfn.XLOOKUP(TEXT(tbl_Data_Quality[[#This Row],[Work ID]],"0"),tbl_PV_Meta[Work ID '#],tbl_PV_Meta[Stage],,0)</f>
        <v>7. Closure</v>
      </c>
      <c r="H44" s="47" t="str">
        <f>_xlfn.XLOOKUP(TEXT(tbl_Data_Quality[[#This Row],[Work ID]],"0"),tbl_PV_Meta[Work ID '#],tbl_PV_Meta[PSR Date],,0)</f>
        <v>Jun-2024</v>
      </c>
      <c r="I44" s="26"/>
      <c r="J44" s="25">
        <f>SUMIFS(tbl_PV_Milestones[Overdue],tbl_PV_Milestones[Work ID],tbl_Data_Quality[[#This Row],[Work ID]])</f>
        <v>0</v>
      </c>
      <c r="K44" s="25">
        <f>SUMIFS(tbl_PV_Risks[Overdue],tbl_PV_Risks[Work ID '#],tbl_Data_Quality[[#This Row],[Work ID]])</f>
        <v>0</v>
      </c>
      <c r="L44" s="25">
        <f>SUMIFS(tbl_PV_Risks[No Mitigation Action Plan],tbl_PV_Risks[Work ID '#],tbl_Data_Quality[[#This Row],[Work ID]])</f>
        <v>0</v>
      </c>
      <c r="M44" s="25">
        <f>SUMIFS(tbl_PV_Issues[Overdue],tbl_PV_Issues[Work ID '#],tbl_Data_Quality[[#This Row],[Work ID]])</f>
        <v>0</v>
      </c>
      <c r="N44" s="25">
        <f>SUM(tbl_Data_Quality[[#This Row],[Milestones Due]:[Issues Due]])</f>
        <v>0</v>
      </c>
      <c r="O44" s="27"/>
      <c r="P44" s="28">
        <v>0</v>
      </c>
    </row>
    <row r="45" spans="2:16" ht="15" customHeight="1" x14ac:dyDescent="0.2">
      <c r="B45" s="23" t="s">
        <v>144</v>
      </c>
      <c r="C45" s="24" t="str">
        <f>_xlfn.XLOOKUP(TEXT(tbl_Data_Quality[[#This Row],[Work ID]],"0"),tbl_PV_Meta[Work ID '#],tbl_PV_Meta[Proj Name],,0)</f>
        <v>Project 45</v>
      </c>
      <c r="D45" s="29" t="str">
        <f>_xlfn.XLOOKUP(TEXT(tbl_Data_Quality[[#This Row],[Work ID]],"0"),tbl_PV_Meta[Work ID '#],tbl_PV_Meta[Sub-Portfolio],,0)</f>
        <v>Sub-Portfolio 4</v>
      </c>
      <c r="E45" s="36" t="str">
        <f>_xlfn.XLOOKUP(TEXT(tbl_Data_Quality[[#This Row],[Work ID]],"0"),tbl_PV_Meta[Work ID '#],tbl_PV_Meta[Project Manager/Owner],,0)</f>
        <v>Project Manager 38</v>
      </c>
      <c r="F45" s="25" t="str">
        <f>_xlfn.XLOOKUP(TEXT(tbl_Data_Quality[[#This Row],[Work ID]],"0"),tbl_PV_Meta[Work ID '#],tbl_PV_Meta[Work Status],,0)</f>
        <v>Prepare for Closure</v>
      </c>
      <c r="G45" s="25" t="str">
        <f>_xlfn.XLOOKUP(TEXT(tbl_Data_Quality[[#This Row],[Work ID]],"0"),tbl_PV_Meta[Work ID '#],tbl_PV_Meta[Stage],,0)</f>
        <v>7. Closure</v>
      </c>
      <c r="H45" s="47" t="str">
        <f>_xlfn.XLOOKUP(TEXT(tbl_Data_Quality[[#This Row],[Work ID]],"0"),tbl_PV_Meta[Work ID '#],tbl_PV_Meta[PSR Date],,0)</f>
        <v>07 Mar 25</v>
      </c>
      <c r="I45" s="26" t="s">
        <v>47</v>
      </c>
      <c r="J45" s="25">
        <f>SUMIFS(tbl_PV_Milestones[Overdue],tbl_PV_Milestones[Work ID],tbl_Data_Quality[[#This Row],[Work ID]])</f>
        <v>0</v>
      </c>
      <c r="K45" s="25">
        <f>SUMIFS(tbl_PV_Risks[Overdue],tbl_PV_Risks[Work ID '#],tbl_Data_Quality[[#This Row],[Work ID]])</f>
        <v>0</v>
      </c>
      <c r="L45" s="25">
        <f>SUMIFS(tbl_PV_Risks[No Mitigation Action Plan],tbl_PV_Risks[Work ID '#],tbl_Data_Quality[[#This Row],[Work ID]])</f>
        <v>0</v>
      </c>
      <c r="M45" s="25">
        <f>SUMIFS(tbl_PV_Issues[Overdue],tbl_PV_Issues[Work ID '#],tbl_Data_Quality[[#This Row],[Work ID]])</f>
        <v>0</v>
      </c>
      <c r="N45" s="25">
        <f>SUM(tbl_Data_Quality[[#This Row],[Milestones Due]:[Issues Due]])</f>
        <v>0</v>
      </c>
      <c r="O45" s="27"/>
      <c r="P45" s="28" t="s">
        <v>145</v>
      </c>
    </row>
    <row r="46" spans="2:16" ht="15" customHeight="1" x14ac:dyDescent="0.2">
      <c r="B46" s="23" t="s">
        <v>146</v>
      </c>
      <c r="C46" s="24" t="str">
        <f>_xlfn.XLOOKUP(TEXT(tbl_Data_Quality[[#This Row],[Work ID]],"0"),tbl_PV_Meta[Work ID '#],tbl_PV_Meta[Proj Name],,0)</f>
        <v>Project 49</v>
      </c>
      <c r="D46" s="29" t="str">
        <f>_xlfn.XLOOKUP(TEXT(tbl_Data_Quality[[#This Row],[Work ID]],"0"),tbl_PV_Meta[Work ID '#],tbl_PV_Meta[Sub-Portfolio],,0)</f>
        <v>Sub-Portfolio 7</v>
      </c>
      <c r="E46" s="36" t="str">
        <f>_xlfn.XLOOKUP(TEXT(tbl_Data_Quality[[#This Row],[Work ID]],"0"),tbl_PV_Meta[Work ID '#],tbl_PV_Meta[Project Manager/Owner],,0)</f>
        <v/>
      </c>
      <c r="F46" s="25" t="str">
        <f>_xlfn.XLOOKUP(TEXT(tbl_Data_Quality[[#This Row],[Work ID]],"0"),tbl_PV_Meta[Work ID '#],tbl_PV_Meta[Work Status],,0)</f>
        <v>Requested</v>
      </c>
      <c r="G46" s="25" t="str">
        <f>_xlfn.XLOOKUP(TEXT(tbl_Data_Quality[[#This Row],[Work ID]],"0"),tbl_PV_Meta[Work ID '#],tbl_PV_Meta[Stage],,0)</f>
        <v>2. Concept</v>
      </c>
      <c r="H46" s="47">
        <f>_xlfn.XLOOKUP(TEXT(tbl_Data_Quality[[#This Row],[Work ID]],"0"),tbl_PV_Meta[Work ID '#],tbl_PV_Meta[PSR Date],,0)</f>
        <v>0</v>
      </c>
      <c r="I46" s="26"/>
      <c r="J46" s="25">
        <f>SUMIFS(tbl_PV_Milestones[Overdue],tbl_PV_Milestones[Work ID],tbl_Data_Quality[[#This Row],[Work ID]])</f>
        <v>0</v>
      </c>
      <c r="K46" s="25">
        <f>SUMIFS(tbl_PV_Risks[Overdue],tbl_PV_Risks[Work ID '#],tbl_Data_Quality[[#This Row],[Work ID]])</f>
        <v>0</v>
      </c>
      <c r="L46" s="25">
        <f>SUMIFS(tbl_PV_Risks[No Mitigation Action Plan],tbl_PV_Risks[Work ID '#],tbl_Data_Quality[[#This Row],[Work ID]])</f>
        <v>0</v>
      </c>
      <c r="M46" s="25">
        <f>SUMIFS(tbl_PV_Issues[Overdue],tbl_PV_Issues[Work ID '#],tbl_Data_Quality[[#This Row],[Work ID]])</f>
        <v>0</v>
      </c>
      <c r="N46" s="25">
        <f>SUM(tbl_Data_Quality[[#This Row],[Milestones Due]:[Issues Due]])</f>
        <v>0</v>
      </c>
      <c r="O46" s="27"/>
      <c r="P46" s="28"/>
    </row>
    <row r="47" spans="2:16" ht="15" customHeight="1" x14ac:dyDescent="0.2">
      <c r="B47" s="23" t="s">
        <v>147</v>
      </c>
      <c r="C47" s="24" t="str">
        <f>_xlfn.XLOOKUP(TEXT(tbl_Data_Quality[[#This Row],[Work ID]],"0"),tbl_PV_Meta[Work ID '#],tbl_PV_Meta[Proj Name],,0)</f>
        <v>Project 50</v>
      </c>
      <c r="D47" s="29" t="str">
        <f>_xlfn.XLOOKUP(TEXT(tbl_Data_Quality[[#This Row],[Work ID]],"0"),tbl_PV_Meta[Work ID '#],tbl_PV_Meta[Sub-Portfolio],,0)</f>
        <v>Sub-Portfolio 7</v>
      </c>
      <c r="E47" s="36" t="str">
        <f>_xlfn.XLOOKUP(TEXT(tbl_Data_Quality[[#This Row],[Work ID]],"0"),tbl_PV_Meta[Work ID '#],tbl_PV_Meta[Project Manager/Owner],,0)</f>
        <v>Project Manager 35</v>
      </c>
      <c r="F47" s="25" t="str">
        <f>_xlfn.XLOOKUP(TEXT(tbl_Data_Quality[[#This Row],[Work ID]],"0"),tbl_PV_Meta[Work ID '#],tbl_PV_Meta[Work Status],,0)</f>
        <v>Requested</v>
      </c>
      <c r="G47" s="25" t="str">
        <f>_xlfn.XLOOKUP(TEXT(tbl_Data_Quality[[#This Row],[Work ID]],"0"),tbl_PV_Meta[Work ID '#],tbl_PV_Meta[Stage],,0)</f>
        <v>2. Concept</v>
      </c>
      <c r="H47" s="47">
        <f>_xlfn.XLOOKUP(TEXT(tbl_Data_Quality[[#This Row],[Work ID]],"0"),tbl_PV_Meta[Work ID '#],tbl_PV_Meta[PSR Date],,0)</f>
        <v>0</v>
      </c>
      <c r="I47" s="26"/>
      <c r="J47" s="25">
        <f>SUMIFS(tbl_PV_Milestones[Overdue],tbl_PV_Milestones[Work ID],tbl_Data_Quality[[#This Row],[Work ID]])</f>
        <v>0</v>
      </c>
      <c r="K47" s="25">
        <f>SUMIFS(tbl_PV_Risks[Overdue],tbl_PV_Risks[Work ID '#],tbl_Data_Quality[[#This Row],[Work ID]])</f>
        <v>0</v>
      </c>
      <c r="L47" s="25">
        <f>SUMIFS(tbl_PV_Risks[No Mitigation Action Plan],tbl_PV_Risks[Work ID '#],tbl_Data_Quality[[#This Row],[Work ID]])</f>
        <v>0</v>
      </c>
      <c r="M47" s="25">
        <f>SUMIFS(tbl_PV_Issues[Overdue],tbl_PV_Issues[Work ID '#],tbl_Data_Quality[[#This Row],[Work ID]])</f>
        <v>0</v>
      </c>
      <c r="N47" s="25">
        <f>SUM(tbl_Data_Quality[[#This Row],[Milestones Due]:[Issues Due]])</f>
        <v>0</v>
      </c>
      <c r="O47" s="27"/>
      <c r="P47" s="28"/>
    </row>
    <row r="48" spans="2:16" ht="15" customHeight="1" x14ac:dyDescent="0.2">
      <c r="B48" s="23" t="s">
        <v>148</v>
      </c>
      <c r="C48" s="24" t="str">
        <f>_xlfn.XLOOKUP(TEXT(tbl_Data_Quality[[#This Row],[Work ID]],"0"),tbl_PV_Meta[Work ID '#],tbl_PV_Meta[Proj Name],,0)</f>
        <v>Project 53</v>
      </c>
      <c r="D48" s="29" t="str">
        <f>_xlfn.XLOOKUP(TEXT(tbl_Data_Quality[[#This Row],[Work ID]],"0"),tbl_PV_Meta[Work ID '#],tbl_PV_Meta[Sub-Portfolio],,0)</f>
        <v>Sub-Portfolio 4</v>
      </c>
      <c r="E48" s="36" t="str">
        <f>_xlfn.XLOOKUP(TEXT(tbl_Data_Quality[[#This Row],[Work ID]],"0"),tbl_PV_Meta[Work ID '#],tbl_PV_Meta[Project Manager/Owner],,0)</f>
        <v>Project Manager 23</v>
      </c>
      <c r="F48" s="25" t="str">
        <f>_xlfn.XLOOKUP(TEXT(tbl_Data_Quality[[#This Row],[Work ID]],"0"),tbl_PV_Meta[Work ID '#],tbl_PV_Meta[Work Status],,0)</f>
        <v>Requested</v>
      </c>
      <c r="G48" s="25" t="str">
        <f>_xlfn.XLOOKUP(TEXT(tbl_Data_Quality[[#This Row],[Work ID]],"0"),tbl_PV_Meta[Work ID '#],tbl_PV_Meta[Stage],,0)</f>
        <v>2. Concept</v>
      </c>
      <c r="H48" s="47">
        <f>_xlfn.XLOOKUP(TEXT(tbl_Data_Quality[[#This Row],[Work ID]],"0"),tbl_PV_Meta[Work ID '#],tbl_PV_Meta[PSR Date],,0)</f>
        <v>0</v>
      </c>
      <c r="I48" s="26"/>
      <c r="J48" s="25">
        <f>SUMIFS(tbl_PV_Milestones[Overdue],tbl_PV_Milestones[Work ID],tbl_Data_Quality[[#This Row],[Work ID]])</f>
        <v>0</v>
      </c>
      <c r="K48" s="25">
        <f>SUMIFS(tbl_PV_Risks[Overdue],tbl_PV_Risks[Work ID '#],tbl_Data_Quality[[#This Row],[Work ID]])</f>
        <v>0</v>
      </c>
      <c r="L48" s="25">
        <f>SUMIFS(tbl_PV_Risks[No Mitigation Action Plan],tbl_PV_Risks[Work ID '#],tbl_Data_Quality[[#This Row],[Work ID]])</f>
        <v>0</v>
      </c>
      <c r="M48" s="25">
        <f>SUMIFS(tbl_PV_Issues[Overdue],tbl_PV_Issues[Work ID '#],tbl_Data_Quality[[#This Row],[Work ID]])</f>
        <v>0</v>
      </c>
      <c r="N48" s="25">
        <f>SUM(tbl_Data_Quality[[#This Row],[Milestones Due]:[Issues Due]])</f>
        <v>0</v>
      </c>
      <c r="O48" s="27"/>
      <c r="P48" s="28"/>
    </row>
    <row r="49" spans="2:16" ht="15" customHeight="1" x14ac:dyDescent="0.2">
      <c r="B49" s="23" t="s">
        <v>149</v>
      </c>
      <c r="C49" s="24" t="str">
        <f>_xlfn.XLOOKUP(TEXT(tbl_Data_Quality[[#This Row],[Work ID]],"0"),tbl_PV_Meta[Work ID '#],tbl_PV_Meta[Proj Name],,0)</f>
        <v>Project 54</v>
      </c>
      <c r="D49" s="29" t="str">
        <f>_xlfn.XLOOKUP(TEXT(tbl_Data_Quality[[#This Row],[Work ID]],"0"),tbl_PV_Meta[Work ID '#],tbl_PV_Meta[Sub-Portfolio],,0)</f>
        <v>Sub-Portfolio 4</v>
      </c>
      <c r="E49" s="36" t="str">
        <f>_xlfn.XLOOKUP(TEXT(tbl_Data_Quality[[#This Row],[Work ID]],"0"),tbl_PV_Meta[Work ID '#],tbl_PV_Meta[Project Manager/Owner],,0)</f>
        <v>Project Manager 23</v>
      </c>
      <c r="F49" s="25" t="str">
        <f>_xlfn.XLOOKUP(TEXT(tbl_Data_Quality[[#This Row],[Work ID]],"0"),tbl_PV_Meta[Work ID '#],tbl_PV_Meta[Work Status],,0)</f>
        <v>Requested</v>
      </c>
      <c r="G49" s="25" t="str">
        <f>_xlfn.XLOOKUP(TEXT(tbl_Data_Quality[[#This Row],[Work ID]],"0"),tbl_PV_Meta[Work ID '#],tbl_PV_Meta[Stage],,0)</f>
        <v>2. Concept</v>
      </c>
      <c r="H49" s="47">
        <f>_xlfn.XLOOKUP(TEXT(tbl_Data_Quality[[#This Row],[Work ID]],"0"),tbl_PV_Meta[Work ID '#],tbl_PV_Meta[PSR Date],,0)</f>
        <v>0</v>
      </c>
      <c r="I49" s="26"/>
      <c r="J49" s="25">
        <f>SUMIFS(tbl_PV_Milestones[Overdue],tbl_PV_Milestones[Work ID],tbl_Data_Quality[[#This Row],[Work ID]])</f>
        <v>0</v>
      </c>
      <c r="K49" s="25">
        <f>SUMIFS(tbl_PV_Risks[Overdue],tbl_PV_Risks[Work ID '#],tbl_Data_Quality[[#This Row],[Work ID]])</f>
        <v>0</v>
      </c>
      <c r="L49" s="25">
        <f>SUMIFS(tbl_PV_Risks[No Mitigation Action Plan],tbl_PV_Risks[Work ID '#],tbl_Data_Quality[[#This Row],[Work ID]])</f>
        <v>0</v>
      </c>
      <c r="M49" s="25">
        <f>SUMIFS(tbl_PV_Issues[Overdue],tbl_PV_Issues[Work ID '#],tbl_Data_Quality[[#This Row],[Work ID]])</f>
        <v>0</v>
      </c>
      <c r="N49" s="25">
        <f>SUM(tbl_Data_Quality[[#This Row],[Milestones Due]:[Issues Due]])</f>
        <v>0</v>
      </c>
      <c r="O49" s="27"/>
      <c r="P49" s="28"/>
    </row>
    <row r="50" spans="2:16" ht="15" customHeight="1" x14ac:dyDescent="0.2">
      <c r="B50" s="23" t="s">
        <v>150</v>
      </c>
      <c r="C50" s="24" t="str">
        <f>_xlfn.XLOOKUP(TEXT(tbl_Data_Quality[[#This Row],[Work ID]],"0"),tbl_PV_Meta[Work ID '#],tbl_PV_Meta[Proj Name],,0)</f>
        <v>Project 55</v>
      </c>
      <c r="D50" s="29" t="str">
        <f>_xlfn.XLOOKUP(TEXT(tbl_Data_Quality[[#This Row],[Work ID]],"0"),tbl_PV_Meta[Work ID '#],tbl_PV_Meta[Sub-Portfolio],,0)</f>
        <v>Sub-Portfolio 4</v>
      </c>
      <c r="E50" s="36" t="str">
        <f>_xlfn.XLOOKUP(TEXT(tbl_Data_Quality[[#This Row],[Work ID]],"0"),tbl_PV_Meta[Work ID '#],tbl_PV_Meta[Project Manager/Owner],,0)</f>
        <v>Project Manager 20</v>
      </c>
      <c r="F50" s="25" t="str">
        <f>_xlfn.XLOOKUP(TEXT(tbl_Data_Quality[[#This Row],[Work ID]],"0"),tbl_PV_Meta[Work ID '#],tbl_PV_Meta[Work Status],,0)</f>
        <v>Requested</v>
      </c>
      <c r="G50" s="25" t="str">
        <f>_xlfn.XLOOKUP(TEXT(tbl_Data_Quality[[#This Row],[Work ID]],"0"),tbl_PV_Meta[Work ID '#],tbl_PV_Meta[Stage],,0)</f>
        <v>2. Concept</v>
      </c>
      <c r="H50" s="47" t="str">
        <f>_xlfn.XLOOKUP(TEXT(tbl_Data_Quality[[#This Row],[Work ID]],"0"),tbl_PV_Meta[Work ID '#],tbl_PV_Meta[PSR Date],,0)</f>
        <v>Apr-2025</v>
      </c>
      <c r="I50" s="26"/>
      <c r="J50" s="25">
        <f>SUMIFS(tbl_PV_Milestones[Overdue],tbl_PV_Milestones[Work ID],tbl_Data_Quality[[#This Row],[Work ID]])</f>
        <v>0</v>
      </c>
      <c r="K50" s="25">
        <f>SUMIFS(tbl_PV_Risks[Overdue],tbl_PV_Risks[Work ID '#],tbl_Data_Quality[[#This Row],[Work ID]])</f>
        <v>0</v>
      </c>
      <c r="L50" s="25">
        <f>SUMIFS(tbl_PV_Risks[No Mitigation Action Plan],tbl_PV_Risks[Work ID '#],tbl_Data_Quality[[#This Row],[Work ID]])</f>
        <v>0</v>
      </c>
      <c r="M50" s="25">
        <f>SUMIFS(tbl_PV_Issues[Overdue],tbl_PV_Issues[Work ID '#],tbl_Data_Quality[[#This Row],[Work ID]])</f>
        <v>0</v>
      </c>
      <c r="N50" s="25">
        <f>SUM(tbl_Data_Quality[[#This Row],[Milestones Due]:[Issues Due]])</f>
        <v>0</v>
      </c>
      <c r="O50" s="27"/>
      <c r="P50" s="28" t="s">
        <v>115</v>
      </c>
    </row>
    <row r="51" spans="2:16" ht="15" customHeight="1" x14ac:dyDescent="0.2">
      <c r="B51" s="23" t="s">
        <v>151</v>
      </c>
      <c r="C51" s="24" t="str">
        <f>_xlfn.XLOOKUP(TEXT(tbl_Data_Quality[[#This Row],[Work ID]],"0"),tbl_PV_Meta[Work ID '#],tbl_PV_Meta[Proj Name],,0)</f>
        <v>Project 56</v>
      </c>
      <c r="D51" s="29" t="str">
        <f>_xlfn.XLOOKUP(TEXT(tbl_Data_Quality[[#This Row],[Work ID]],"0"),tbl_PV_Meta[Work ID '#],tbl_PV_Meta[Sub-Portfolio],,0)</f>
        <v>Sub-Portfolio 7</v>
      </c>
      <c r="E51" s="36" t="str">
        <f>_xlfn.XLOOKUP(TEXT(tbl_Data_Quality[[#This Row],[Work ID]],"0"),tbl_PV_Meta[Work ID '#],tbl_PV_Meta[Project Manager/Owner],,0)</f>
        <v>Project Manager 27</v>
      </c>
      <c r="F51" s="25" t="str">
        <f>_xlfn.XLOOKUP(TEXT(tbl_Data_Quality[[#This Row],[Work ID]],"0"),tbl_PV_Meta[Work ID '#],tbl_PV_Meta[Work Status],,0)</f>
        <v>On Hold</v>
      </c>
      <c r="G51" s="25" t="str">
        <f>_xlfn.XLOOKUP(TEXT(tbl_Data_Quality[[#This Row],[Work ID]],"0"),tbl_PV_Meta[Work ID '#],tbl_PV_Meta[Stage],,0)</f>
        <v>2. Concept</v>
      </c>
      <c r="H51" s="47">
        <f>_xlfn.XLOOKUP(TEXT(tbl_Data_Quality[[#This Row],[Work ID]],"0"),tbl_PV_Meta[Work ID '#],tbl_PV_Meta[PSR Date],,0)</f>
        <v>0</v>
      </c>
      <c r="I51" s="26"/>
      <c r="J51" s="25">
        <f>SUMIFS(tbl_PV_Milestones[Overdue],tbl_PV_Milestones[Work ID],tbl_Data_Quality[[#This Row],[Work ID]])</f>
        <v>0</v>
      </c>
      <c r="K51" s="25">
        <f>SUMIFS(tbl_PV_Risks[Overdue],tbl_PV_Risks[Work ID '#],tbl_Data_Quality[[#This Row],[Work ID]])</f>
        <v>0</v>
      </c>
      <c r="L51" s="25">
        <f>SUMIFS(tbl_PV_Risks[No Mitigation Action Plan],tbl_PV_Risks[Work ID '#],tbl_Data_Quality[[#This Row],[Work ID]])</f>
        <v>0</v>
      </c>
      <c r="M51" s="25">
        <f>SUMIFS(tbl_PV_Issues[Overdue],tbl_PV_Issues[Work ID '#],tbl_Data_Quality[[#This Row],[Work ID]])</f>
        <v>0</v>
      </c>
      <c r="N51" s="25">
        <f>SUM(tbl_Data_Quality[[#This Row],[Milestones Due]:[Issues Due]])</f>
        <v>0</v>
      </c>
      <c r="O51" s="27"/>
      <c r="P51" s="28"/>
    </row>
    <row r="52" spans="2:16" ht="15" customHeight="1" x14ac:dyDescent="0.2">
      <c r="B52" s="23" t="s">
        <v>152</v>
      </c>
      <c r="C52" s="24" t="str">
        <f>_xlfn.XLOOKUP(TEXT(tbl_Data_Quality[[#This Row],[Work ID]],"0"),tbl_PV_Meta[Work ID '#],tbl_PV_Meta[Proj Name],,0)</f>
        <v>Project 57</v>
      </c>
      <c r="D52" s="29" t="str">
        <f>_xlfn.XLOOKUP(TEXT(tbl_Data_Quality[[#This Row],[Work ID]],"0"),tbl_PV_Meta[Work ID '#],tbl_PV_Meta[Sub-Portfolio],,0)</f>
        <v>Sub-Portfolio 7</v>
      </c>
      <c r="E52" s="36" t="str">
        <f>_xlfn.XLOOKUP(TEXT(tbl_Data_Quality[[#This Row],[Work ID]],"0"),tbl_PV_Meta[Work ID '#],tbl_PV_Meta[Project Manager/Owner],,0)</f>
        <v>Project Manager 1</v>
      </c>
      <c r="F52" s="25" t="str">
        <f>_xlfn.XLOOKUP(TEXT(tbl_Data_Quality[[#This Row],[Work ID]],"0"),tbl_PV_Meta[Work ID '#],tbl_PV_Meta[Work Status],,0)</f>
        <v>Requested</v>
      </c>
      <c r="G52" s="25" t="str">
        <f>_xlfn.XLOOKUP(TEXT(tbl_Data_Quality[[#This Row],[Work ID]],"0"),tbl_PV_Meta[Work ID '#],tbl_PV_Meta[Stage],,0)</f>
        <v>2. Concept</v>
      </c>
      <c r="H52" s="47">
        <f>_xlfn.XLOOKUP(TEXT(tbl_Data_Quality[[#This Row],[Work ID]],"0"),tbl_PV_Meta[Work ID '#],tbl_PV_Meta[PSR Date],,0)</f>
        <v>0</v>
      </c>
      <c r="I52" s="26"/>
      <c r="J52" s="25">
        <f>SUMIFS(tbl_PV_Milestones[Overdue],tbl_PV_Milestones[Work ID],tbl_Data_Quality[[#This Row],[Work ID]])</f>
        <v>0</v>
      </c>
      <c r="K52" s="25">
        <f>SUMIFS(tbl_PV_Risks[Overdue],tbl_PV_Risks[Work ID '#],tbl_Data_Quality[[#This Row],[Work ID]])</f>
        <v>0</v>
      </c>
      <c r="L52" s="25">
        <f>SUMIFS(tbl_PV_Risks[No Mitigation Action Plan],tbl_PV_Risks[Work ID '#],tbl_Data_Quality[[#This Row],[Work ID]])</f>
        <v>0</v>
      </c>
      <c r="M52" s="25">
        <f>SUMIFS(tbl_PV_Issues[Overdue],tbl_PV_Issues[Work ID '#],tbl_Data_Quality[[#This Row],[Work ID]])</f>
        <v>0</v>
      </c>
      <c r="N52" s="25">
        <f>SUM(tbl_Data_Quality[[#This Row],[Milestones Due]:[Issues Due]])</f>
        <v>0</v>
      </c>
      <c r="O52" s="27"/>
      <c r="P52" s="28"/>
    </row>
    <row r="53" spans="2:16" ht="15" customHeight="1" x14ac:dyDescent="0.2">
      <c r="B53" s="23" t="s">
        <v>153</v>
      </c>
      <c r="C53" s="24" t="str">
        <f>_xlfn.XLOOKUP(TEXT(tbl_Data_Quality[[#This Row],[Work ID]],"0"),tbl_PV_Meta[Work ID '#],tbl_PV_Meta[Proj Name],,0)</f>
        <v>Project 58</v>
      </c>
      <c r="D53" s="29" t="str">
        <f>_xlfn.XLOOKUP(TEXT(tbl_Data_Quality[[#This Row],[Work ID]],"0"),tbl_PV_Meta[Work ID '#],tbl_PV_Meta[Sub-Portfolio],,0)</f>
        <v>Sub-Portfolio 7</v>
      </c>
      <c r="E53" s="36" t="str">
        <f>_xlfn.XLOOKUP(TEXT(tbl_Data_Quality[[#This Row],[Work ID]],"0"),tbl_PV_Meta[Work ID '#],tbl_PV_Meta[Project Manager/Owner],,0)</f>
        <v>Project Manager 27</v>
      </c>
      <c r="F53" s="25" t="str">
        <f>_xlfn.XLOOKUP(TEXT(tbl_Data_Quality[[#This Row],[Work ID]],"0"),tbl_PV_Meta[Work ID '#],tbl_PV_Meta[Work Status],,0)</f>
        <v>Cancelled</v>
      </c>
      <c r="G53" s="25" t="str">
        <f>_xlfn.XLOOKUP(TEXT(tbl_Data_Quality[[#This Row],[Work ID]],"0"),tbl_PV_Meta[Work ID '#],tbl_PV_Meta[Stage],,0)</f>
        <v>2. Concept</v>
      </c>
      <c r="H53" s="47">
        <f>_xlfn.XLOOKUP(TEXT(tbl_Data_Quality[[#This Row],[Work ID]],"0"),tbl_PV_Meta[Work ID '#],tbl_PV_Meta[PSR Date],,0)</f>
        <v>0</v>
      </c>
      <c r="I53" s="26"/>
      <c r="J53" s="25">
        <f>SUMIFS(tbl_PV_Milestones[Overdue],tbl_PV_Milestones[Work ID],tbl_Data_Quality[[#This Row],[Work ID]])</f>
        <v>0</v>
      </c>
      <c r="K53" s="25">
        <f>SUMIFS(tbl_PV_Risks[Overdue],tbl_PV_Risks[Work ID '#],tbl_Data_Quality[[#This Row],[Work ID]])</f>
        <v>0</v>
      </c>
      <c r="L53" s="25">
        <f>SUMIFS(tbl_PV_Risks[No Mitigation Action Plan],tbl_PV_Risks[Work ID '#],tbl_Data_Quality[[#This Row],[Work ID]])</f>
        <v>0</v>
      </c>
      <c r="M53" s="25">
        <f>SUMIFS(tbl_PV_Issues[Overdue],tbl_PV_Issues[Work ID '#],tbl_Data_Quality[[#This Row],[Work ID]])</f>
        <v>0</v>
      </c>
      <c r="N53" s="25">
        <f>SUM(tbl_Data_Quality[[#This Row],[Milestones Due]:[Issues Due]])</f>
        <v>0</v>
      </c>
      <c r="O53" s="27"/>
      <c r="P53" s="28" t="s">
        <v>154</v>
      </c>
    </row>
    <row r="54" spans="2:16" ht="15" customHeight="1" x14ac:dyDescent="0.2">
      <c r="B54" s="23" t="s">
        <v>83</v>
      </c>
      <c r="C54" s="24" t="str">
        <f>_xlfn.XLOOKUP(TEXT(tbl_Data_Quality[[#This Row],[Work ID]],"0"),tbl_PV_Meta[Work ID '#],tbl_PV_Meta[Proj Name],,0)</f>
        <v>Project 59</v>
      </c>
      <c r="D54" s="29" t="str">
        <f>_xlfn.XLOOKUP(TEXT(tbl_Data_Quality[[#This Row],[Work ID]],"0"),tbl_PV_Meta[Work ID '#],tbl_PV_Meta[Sub-Portfolio],,0)</f>
        <v>Sub-Portfolio 7</v>
      </c>
      <c r="E54" s="36" t="str">
        <f>_xlfn.XLOOKUP(TEXT(tbl_Data_Quality[[#This Row],[Work ID]],"0"),tbl_PV_Meta[Work ID '#],tbl_PV_Meta[Project Manager/Owner],,0)</f>
        <v>Project Manager 14</v>
      </c>
      <c r="F54" s="25" t="str">
        <f>_xlfn.XLOOKUP(TEXT(tbl_Data_Quality[[#This Row],[Work ID]],"0"),tbl_PV_Meta[Work ID '#],tbl_PV_Meta[Work Status],,0)</f>
        <v>Open/Active</v>
      </c>
      <c r="G54" s="25" t="str">
        <f>_xlfn.XLOOKUP(TEXT(tbl_Data_Quality[[#This Row],[Work ID]],"0"),tbl_PV_Meta[Work ID '#],tbl_PV_Meta[Stage],,0)</f>
        <v>3. Evaluate</v>
      </c>
      <c r="H54" s="47" t="str">
        <f>_xlfn.XLOOKUP(TEXT(tbl_Data_Quality[[#This Row],[Work ID]],"0"),tbl_PV_Meta[Work ID '#],tbl_PV_Meta[PSR Date],,0)</f>
        <v>Apr-2025</v>
      </c>
      <c r="I54" s="26" t="s">
        <v>110</v>
      </c>
      <c r="J54" s="25">
        <f>SUMIFS(tbl_PV_Milestones[Overdue],tbl_PV_Milestones[Work ID],tbl_Data_Quality[[#This Row],[Work ID]])</f>
        <v>36</v>
      </c>
      <c r="K54" s="25">
        <f>SUMIFS(tbl_PV_Risks[Overdue],tbl_PV_Risks[Work ID '#],tbl_Data_Quality[[#This Row],[Work ID]])</f>
        <v>1</v>
      </c>
      <c r="L54" s="25">
        <f>SUMIFS(tbl_PV_Risks[No Mitigation Action Plan],tbl_PV_Risks[Work ID '#],tbl_Data_Quality[[#This Row],[Work ID]])</f>
        <v>0</v>
      </c>
      <c r="M54" s="25">
        <f>SUMIFS(tbl_PV_Issues[Overdue],tbl_PV_Issues[Work ID '#],tbl_Data_Quality[[#This Row],[Work ID]])</f>
        <v>1</v>
      </c>
      <c r="N54" s="25">
        <f>SUM(tbl_Data_Quality[[#This Row],[Milestones Due]:[Issues Due]])</f>
        <v>38</v>
      </c>
      <c r="O54" s="27"/>
      <c r="P54" s="28"/>
    </row>
    <row r="55" spans="2:16" ht="15" customHeight="1" x14ac:dyDescent="0.2">
      <c r="B55" s="23" t="s">
        <v>48</v>
      </c>
      <c r="C55" s="24" t="str">
        <f>_xlfn.XLOOKUP(TEXT(tbl_Data_Quality[[#This Row],[Work ID]],"0"),tbl_PV_Meta[Work ID '#],tbl_PV_Meta[Proj Name],,0)</f>
        <v>Project 61</v>
      </c>
      <c r="D55" s="29" t="str">
        <f>_xlfn.XLOOKUP(TEXT(tbl_Data_Quality[[#This Row],[Work ID]],"0"),tbl_PV_Meta[Work ID '#],tbl_PV_Meta[Sub-Portfolio],,0)</f>
        <v>Sub-Portfolio 8</v>
      </c>
      <c r="E55" s="36" t="str">
        <f>_xlfn.XLOOKUP(TEXT(tbl_Data_Quality[[#This Row],[Work ID]],"0"),tbl_PV_Meta[Work ID '#],tbl_PV_Meta[Project Manager/Owner],,0)</f>
        <v>Project Manager 25</v>
      </c>
      <c r="F55" s="25" t="str">
        <f>_xlfn.XLOOKUP(TEXT(tbl_Data_Quality[[#This Row],[Work ID]],"0"),tbl_PV_Meta[Work ID '#],tbl_PV_Meta[Work Status],,0)</f>
        <v>Open/Active</v>
      </c>
      <c r="G55" s="25" t="str">
        <f>_xlfn.XLOOKUP(TEXT(tbl_Data_Quality[[#This Row],[Work ID]],"0"),tbl_PV_Meta[Work ID '#],tbl_PV_Meta[Stage],,0)</f>
        <v>6. Implement</v>
      </c>
      <c r="H55" s="47" t="str">
        <f>_xlfn.XLOOKUP(TEXT(tbl_Data_Quality[[#This Row],[Work ID]],"0"),tbl_PV_Meta[Work ID '#],tbl_PV_Meta[PSR Date],,0)</f>
        <v>Apr-2025</v>
      </c>
      <c r="I55" s="26" t="s">
        <v>110</v>
      </c>
      <c r="J55" s="25">
        <f>SUMIFS(tbl_PV_Milestones[Overdue],tbl_PV_Milestones[Work ID],tbl_Data_Quality[[#This Row],[Work ID]])</f>
        <v>55</v>
      </c>
      <c r="K55" s="25">
        <f>SUMIFS(tbl_PV_Risks[Overdue],tbl_PV_Risks[Work ID '#],tbl_Data_Quality[[#This Row],[Work ID]])</f>
        <v>0</v>
      </c>
      <c r="L55" s="25">
        <f>SUMIFS(tbl_PV_Risks[No Mitigation Action Plan],tbl_PV_Risks[Work ID '#],tbl_Data_Quality[[#This Row],[Work ID]])</f>
        <v>0</v>
      </c>
      <c r="M55" s="25">
        <f>SUMIFS(tbl_PV_Issues[Overdue],tbl_PV_Issues[Work ID '#],tbl_Data_Quality[[#This Row],[Work ID]])</f>
        <v>0</v>
      </c>
      <c r="N55" s="25">
        <f>SUM(tbl_Data_Quality[[#This Row],[Milestones Due]:[Issues Due]])</f>
        <v>55</v>
      </c>
      <c r="O55" s="27"/>
      <c r="P55" s="28"/>
    </row>
    <row r="56" spans="2:16" ht="15" customHeight="1" x14ac:dyDescent="0.2">
      <c r="B56" s="23" t="s">
        <v>50</v>
      </c>
      <c r="C56" s="24" t="str">
        <f>_xlfn.XLOOKUP(TEXT(tbl_Data_Quality[[#This Row],[Work ID]],"0"),tbl_PV_Meta[Work ID '#],tbl_PV_Meta[Proj Name],,0)</f>
        <v>Project 62</v>
      </c>
      <c r="D56" s="29" t="str">
        <f>_xlfn.XLOOKUP(TEXT(tbl_Data_Quality[[#This Row],[Work ID]],"0"),tbl_PV_Meta[Work ID '#],tbl_PV_Meta[Sub-Portfolio],,0)</f>
        <v>Sub-Portfolio 8</v>
      </c>
      <c r="E56" s="36" t="str">
        <f>_xlfn.XLOOKUP(TEXT(tbl_Data_Quality[[#This Row],[Work ID]],"0"),tbl_PV_Meta[Work ID '#],tbl_PV_Meta[Project Manager/Owner],,0)</f>
        <v>Project Manager 16</v>
      </c>
      <c r="F56" s="25" t="str">
        <f>_xlfn.XLOOKUP(TEXT(tbl_Data_Quality[[#This Row],[Work ID]],"0"),tbl_PV_Meta[Work ID '#],tbl_PV_Meta[Work Status],,0)</f>
        <v>Open/Active</v>
      </c>
      <c r="G56" s="25" t="str">
        <f>_xlfn.XLOOKUP(TEXT(tbl_Data_Quality[[#This Row],[Work ID]],"0"),tbl_PV_Meta[Work ID '#],tbl_PV_Meta[Stage],,0)</f>
        <v>3. Evaluate</v>
      </c>
      <c r="H56" s="47" t="str">
        <f>_xlfn.XLOOKUP(TEXT(tbl_Data_Quality[[#This Row],[Work ID]],"0"),tbl_PV_Meta[Work ID '#],tbl_PV_Meta[PSR Date],,0)</f>
        <v>02 May 25</v>
      </c>
      <c r="I56" s="26" t="s">
        <v>110</v>
      </c>
      <c r="J56" s="25">
        <f>SUMIFS(tbl_PV_Milestones[Overdue],tbl_PV_Milestones[Work ID],tbl_Data_Quality[[#This Row],[Work ID]])</f>
        <v>20</v>
      </c>
      <c r="K56" s="25">
        <f>SUMIFS(tbl_PV_Risks[Overdue],tbl_PV_Risks[Work ID '#],tbl_Data_Quality[[#This Row],[Work ID]])</f>
        <v>0</v>
      </c>
      <c r="L56" s="25">
        <f>SUMIFS(tbl_PV_Risks[No Mitigation Action Plan],tbl_PV_Risks[Work ID '#],tbl_Data_Quality[[#This Row],[Work ID]])</f>
        <v>0</v>
      </c>
      <c r="M56" s="25">
        <f>SUMIFS(tbl_PV_Issues[Overdue],tbl_PV_Issues[Work ID '#],tbl_Data_Quality[[#This Row],[Work ID]])</f>
        <v>0</v>
      </c>
      <c r="N56" s="25">
        <f>SUM(tbl_Data_Quality[[#This Row],[Milestones Due]:[Issues Due]])</f>
        <v>20</v>
      </c>
      <c r="O56" s="27"/>
      <c r="P56" s="28" t="s">
        <v>111</v>
      </c>
    </row>
    <row r="57" spans="2:16" ht="15" customHeight="1" x14ac:dyDescent="0.2">
      <c r="B57" s="23" t="s">
        <v>66</v>
      </c>
      <c r="C57" s="24" t="str">
        <f>_xlfn.XLOOKUP(TEXT(tbl_Data_Quality[[#This Row],[Work ID]],"0"),tbl_PV_Meta[Work ID '#],tbl_PV_Meta[Proj Name],,0)</f>
        <v>Project 63</v>
      </c>
      <c r="D57" s="29" t="str">
        <f>_xlfn.XLOOKUP(TEXT(tbl_Data_Quality[[#This Row],[Work ID]],"0"),tbl_PV_Meta[Work ID '#],tbl_PV_Meta[Sub-Portfolio],,0)</f>
        <v>Sub-Portfolio 4</v>
      </c>
      <c r="E57" s="36" t="str">
        <f>_xlfn.XLOOKUP(TEXT(tbl_Data_Quality[[#This Row],[Work ID]],"0"),tbl_PV_Meta[Work ID '#],tbl_PV_Meta[Project Manager/Owner],,0)</f>
        <v>Project Manager 18</v>
      </c>
      <c r="F57" s="25" t="str">
        <f>_xlfn.XLOOKUP(TEXT(tbl_Data_Quality[[#This Row],[Work ID]],"0"),tbl_PV_Meta[Work ID '#],tbl_PV_Meta[Work Status],,0)</f>
        <v>Open/Active</v>
      </c>
      <c r="G57" s="25" t="str">
        <f>_xlfn.XLOOKUP(TEXT(tbl_Data_Quality[[#This Row],[Work ID]],"0"),tbl_PV_Meta[Work ID '#],tbl_PV_Meta[Stage],,0)</f>
        <v>3. Evaluate</v>
      </c>
      <c r="H57" s="47" t="str">
        <f>_xlfn.XLOOKUP(TEXT(tbl_Data_Quality[[#This Row],[Work ID]],"0"),tbl_PV_Meta[Work ID '#],tbl_PV_Meta[PSR Date],,0)</f>
        <v>02 May 25</v>
      </c>
      <c r="I57" s="26" t="s">
        <v>110</v>
      </c>
      <c r="J57" s="25">
        <f>SUMIFS(tbl_PV_Milestones[Overdue],tbl_PV_Milestones[Work ID],tbl_Data_Quality[[#This Row],[Work ID]])</f>
        <v>21</v>
      </c>
      <c r="K57" s="25">
        <f>SUMIFS(tbl_PV_Risks[Overdue],tbl_PV_Risks[Work ID '#],tbl_Data_Quality[[#This Row],[Work ID]])</f>
        <v>1</v>
      </c>
      <c r="L57" s="25">
        <f>SUMIFS(tbl_PV_Risks[No Mitigation Action Plan],tbl_PV_Risks[Work ID '#],tbl_Data_Quality[[#This Row],[Work ID]])</f>
        <v>0</v>
      </c>
      <c r="M57" s="25">
        <f>SUMIFS(tbl_PV_Issues[Overdue],tbl_PV_Issues[Work ID '#],tbl_Data_Quality[[#This Row],[Work ID]])</f>
        <v>1</v>
      </c>
      <c r="N57" s="25">
        <f>SUM(tbl_Data_Quality[[#This Row],[Milestones Due]:[Issues Due]])</f>
        <v>23</v>
      </c>
      <c r="O57" s="27"/>
      <c r="P57" s="28" t="s">
        <v>1688</v>
      </c>
    </row>
    <row r="58" spans="2:16" ht="15" customHeight="1" x14ac:dyDescent="0.2">
      <c r="B58" s="23" t="s">
        <v>53</v>
      </c>
      <c r="C58" s="24" t="str">
        <f>_xlfn.XLOOKUP(TEXT(tbl_Data_Quality[[#This Row],[Work ID]],"0"),tbl_PV_Meta[Work ID '#],tbl_PV_Meta[Proj Name],,0)</f>
        <v>Project 64</v>
      </c>
      <c r="D58" s="29" t="str">
        <f>_xlfn.XLOOKUP(TEXT(tbl_Data_Quality[[#This Row],[Work ID]],"0"),tbl_PV_Meta[Work ID '#],tbl_PV_Meta[Sub-Portfolio],,0)</f>
        <v>Sub-Portfolio 8</v>
      </c>
      <c r="E58" s="36" t="str">
        <f>_xlfn.XLOOKUP(TEXT(tbl_Data_Quality[[#This Row],[Work ID]],"0"),tbl_PV_Meta[Work ID '#],tbl_PV_Meta[Project Manager/Owner],,0)</f>
        <v>Project Manager 25</v>
      </c>
      <c r="F58" s="25" t="str">
        <f>_xlfn.XLOOKUP(TEXT(tbl_Data_Quality[[#This Row],[Work ID]],"0"),tbl_PV_Meta[Work ID '#],tbl_PV_Meta[Work Status],,0)</f>
        <v>Open/Active</v>
      </c>
      <c r="G58" s="25" t="str">
        <f>_xlfn.XLOOKUP(TEXT(tbl_Data_Quality[[#This Row],[Work ID]],"0"),tbl_PV_Meta[Work ID '#],tbl_PV_Meta[Stage],,0)</f>
        <v>6. Implement</v>
      </c>
      <c r="H58" s="47" t="str">
        <f>_xlfn.XLOOKUP(TEXT(tbl_Data_Quality[[#This Row],[Work ID]],"0"),tbl_PV_Meta[Work ID '#],tbl_PV_Meta[PSR Date],,0)</f>
        <v>Feb-2025</v>
      </c>
      <c r="I58" s="26" t="s">
        <v>47</v>
      </c>
      <c r="J58" s="25">
        <f>SUMIFS(tbl_PV_Milestones[Overdue],tbl_PV_Milestones[Work ID],tbl_Data_Quality[[#This Row],[Work ID]])</f>
        <v>26</v>
      </c>
      <c r="K58" s="25">
        <f>SUMIFS(tbl_PV_Risks[Overdue],tbl_PV_Risks[Work ID '#],tbl_Data_Quality[[#This Row],[Work ID]])</f>
        <v>0</v>
      </c>
      <c r="L58" s="25">
        <f>SUMIFS(tbl_PV_Risks[No Mitigation Action Plan],tbl_PV_Risks[Work ID '#],tbl_Data_Quality[[#This Row],[Work ID]])</f>
        <v>0</v>
      </c>
      <c r="M58" s="25">
        <f>SUMIFS(tbl_PV_Issues[Overdue],tbl_PV_Issues[Work ID '#],tbl_Data_Quality[[#This Row],[Work ID]])</f>
        <v>0</v>
      </c>
      <c r="N58" s="25">
        <f>SUM(tbl_Data_Quality[[#This Row],[Milestones Due]:[Issues Due]])</f>
        <v>26</v>
      </c>
      <c r="O58" s="27"/>
      <c r="P58" s="28" t="s">
        <v>1689</v>
      </c>
    </row>
    <row r="59" spans="2:16" ht="15" customHeight="1" x14ac:dyDescent="0.2">
      <c r="B59" s="23" t="s">
        <v>34</v>
      </c>
      <c r="C59" s="24" t="str">
        <f>_xlfn.XLOOKUP(TEXT(tbl_Data_Quality[[#This Row],[Work ID]],"0"),tbl_PV_Meta[Work ID '#],tbl_PV_Meta[Proj Name],,0)</f>
        <v>Project 65</v>
      </c>
      <c r="D59" s="29" t="str">
        <f>_xlfn.XLOOKUP(TEXT(tbl_Data_Quality[[#This Row],[Work ID]],"0"),tbl_PV_Meta[Work ID '#],tbl_PV_Meta[Sub-Portfolio],,0)</f>
        <v>Sub-Portfolio 8</v>
      </c>
      <c r="E59" s="36" t="str">
        <f>_xlfn.XLOOKUP(TEXT(tbl_Data_Quality[[#This Row],[Work ID]],"0"),tbl_PV_Meta[Work ID '#],tbl_PV_Meta[Project Manager/Owner],,0)</f>
        <v>Project Manager 29</v>
      </c>
      <c r="F59" s="25" t="str">
        <f>_xlfn.XLOOKUP(TEXT(tbl_Data_Quality[[#This Row],[Work ID]],"0"),tbl_PV_Meta[Work ID '#],tbl_PV_Meta[Work Status],,0)</f>
        <v>Open/Active</v>
      </c>
      <c r="G59" s="25" t="str">
        <f>_xlfn.XLOOKUP(TEXT(tbl_Data_Quality[[#This Row],[Work ID]],"0"),tbl_PV_Meta[Work ID '#],tbl_PV_Meta[Stage],,0)</f>
        <v>6. Implement</v>
      </c>
      <c r="H59" s="47" t="str">
        <f>_xlfn.XLOOKUP(TEXT(tbl_Data_Quality[[#This Row],[Work ID]],"0"),tbl_PV_Meta[Work ID '#],tbl_PV_Meta[PSR Date],,0)</f>
        <v>Apr-2025</v>
      </c>
      <c r="I59" s="26" t="s">
        <v>110</v>
      </c>
      <c r="J59" s="25">
        <f>SUMIFS(tbl_PV_Milestones[Overdue],tbl_PV_Milestones[Work ID],tbl_Data_Quality[[#This Row],[Work ID]])</f>
        <v>18</v>
      </c>
      <c r="K59" s="25">
        <f>SUMIFS(tbl_PV_Risks[Overdue],tbl_PV_Risks[Work ID '#],tbl_Data_Quality[[#This Row],[Work ID]])</f>
        <v>1</v>
      </c>
      <c r="L59" s="25">
        <f>SUMIFS(tbl_PV_Risks[No Mitigation Action Plan],tbl_PV_Risks[Work ID '#],tbl_Data_Quality[[#This Row],[Work ID]])</f>
        <v>0</v>
      </c>
      <c r="M59" s="25">
        <f>SUMIFS(tbl_PV_Issues[Overdue],tbl_PV_Issues[Work ID '#],tbl_Data_Quality[[#This Row],[Work ID]])</f>
        <v>0</v>
      </c>
      <c r="N59" s="25">
        <f>SUM(tbl_Data_Quality[[#This Row],[Milestones Due]:[Issues Due]])</f>
        <v>19</v>
      </c>
      <c r="O59" s="27"/>
      <c r="P59" s="28"/>
    </row>
    <row r="60" spans="2:16" ht="15" customHeight="1" x14ac:dyDescent="0.2">
      <c r="B60" s="23" t="s">
        <v>56</v>
      </c>
      <c r="C60" s="24" t="str">
        <f>_xlfn.XLOOKUP(TEXT(tbl_Data_Quality[[#This Row],[Work ID]],"0"),tbl_PV_Meta[Work ID '#],tbl_PV_Meta[Proj Name],,0)</f>
        <v>Project 66</v>
      </c>
      <c r="D60" s="29" t="str">
        <f>_xlfn.XLOOKUP(TEXT(tbl_Data_Quality[[#This Row],[Work ID]],"0"),tbl_PV_Meta[Work ID '#],tbl_PV_Meta[Sub-Portfolio],,0)</f>
        <v>Sub-Portfolio 8</v>
      </c>
      <c r="E60" s="36" t="str">
        <f>_xlfn.XLOOKUP(TEXT(tbl_Data_Quality[[#This Row],[Work ID]],"0"),tbl_PV_Meta[Work ID '#],tbl_PV_Meta[Project Manager/Owner],,0)</f>
        <v>Project Manager 12</v>
      </c>
      <c r="F60" s="25" t="str">
        <f>_xlfn.XLOOKUP(TEXT(tbl_Data_Quality[[#This Row],[Work ID]],"0"),tbl_PV_Meta[Work ID '#],tbl_PV_Meta[Work Status],,0)</f>
        <v>Open/Active</v>
      </c>
      <c r="G60" s="25" t="str">
        <f>_xlfn.XLOOKUP(TEXT(tbl_Data_Quality[[#This Row],[Work ID]],"0"),tbl_PV_Meta[Work ID '#],tbl_PV_Meta[Stage],,0)</f>
        <v>3. Evaluate</v>
      </c>
      <c r="H60" s="47" t="str">
        <f>_xlfn.XLOOKUP(TEXT(tbl_Data_Quality[[#This Row],[Work ID]],"0"),tbl_PV_Meta[Work ID '#],tbl_PV_Meta[PSR Date],,0)</f>
        <v>02 May 25</v>
      </c>
      <c r="I60" s="26" t="s">
        <v>110</v>
      </c>
      <c r="J60" s="25">
        <f>SUMIFS(tbl_PV_Milestones[Overdue],tbl_PV_Milestones[Work ID],tbl_Data_Quality[[#This Row],[Work ID]])</f>
        <v>33</v>
      </c>
      <c r="K60" s="25">
        <f>SUMIFS(tbl_PV_Risks[Overdue],tbl_PV_Risks[Work ID '#],tbl_Data_Quality[[#This Row],[Work ID]])</f>
        <v>0</v>
      </c>
      <c r="L60" s="25">
        <f>SUMIFS(tbl_PV_Risks[No Mitigation Action Plan],tbl_PV_Risks[Work ID '#],tbl_Data_Quality[[#This Row],[Work ID]])</f>
        <v>0</v>
      </c>
      <c r="M60" s="25">
        <f>SUMIFS(tbl_PV_Issues[Overdue],tbl_PV_Issues[Work ID '#],tbl_Data_Quality[[#This Row],[Work ID]])</f>
        <v>0</v>
      </c>
      <c r="N60" s="25">
        <f>SUM(tbl_Data_Quality[[#This Row],[Milestones Due]:[Issues Due]])</f>
        <v>33</v>
      </c>
      <c r="O60" s="27"/>
      <c r="P60" s="28" t="s">
        <v>155</v>
      </c>
    </row>
    <row r="61" spans="2:16" ht="15" customHeight="1" x14ac:dyDescent="0.2">
      <c r="B61" s="23" t="s">
        <v>156</v>
      </c>
      <c r="C61" s="24" t="str">
        <f>_xlfn.XLOOKUP(TEXT(tbl_Data_Quality[[#This Row],[Work ID]],"0"),tbl_PV_Meta[Work ID '#],tbl_PV_Meta[Proj Name],,0)</f>
        <v>Project 67</v>
      </c>
      <c r="D61" s="29" t="str">
        <f>_xlfn.XLOOKUP(TEXT(tbl_Data_Quality[[#This Row],[Work ID]],"0"),tbl_PV_Meta[Work ID '#],tbl_PV_Meta[Sub-Portfolio],,0)</f>
        <v>Sub-Portfolio 8</v>
      </c>
      <c r="E61" s="36" t="str">
        <f>_xlfn.XLOOKUP(TEXT(tbl_Data_Quality[[#This Row],[Work ID]],"0"),tbl_PV_Meta[Work ID '#],tbl_PV_Meta[Project Manager/Owner],,0)</f>
        <v>Project Manager 2</v>
      </c>
      <c r="F61" s="25" t="str">
        <f>_xlfn.XLOOKUP(TEXT(tbl_Data_Quality[[#This Row],[Work ID]],"0"),tbl_PV_Meta[Work ID '#],tbl_PV_Meta[Work Status],,0)</f>
        <v>Cancelled</v>
      </c>
      <c r="G61" s="25" t="str">
        <f>_xlfn.XLOOKUP(TEXT(tbl_Data_Quality[[#This Row],[Work ID]],"0"),tbl_PV_Meta[Work ID '#],tbl_PV_Meta[Stage],,0)</f>
        <v>2. Concept</v>
      </c>
      <c r="H61" s="47">
        <f>_xlfn.XLOOKUP(TEXT(tbl_Data_Quality[[#This Row],[Work ID]],"0"),tbl_PV_Meta[Work ID '#],tbl_PV_Meta[PSR Date],,0)</f>
        <v>0</v>
      </c>
      <c r="I61" s="26"/>
      <c r="J61" s="25">
        <f>SUMIFS(tbl_PV_Milestones[Overdue],tbl_PV_Milestones[Work ID],tbl_Data_Quality[[#This Row],[Work ID]])</f>
        <v>0</v>
      </c>
      <c r="K61" s="25">
        <f>SUMIFS(tbl_PV_Risks[Overdue],tbl_PV_Risks[Work ID '#],tbl_Data_Quality[[#This Row],[Work ID]])</f>
        <v>0</v>
      </c>
      <c r="L61" s="25">
        <f>SUMIFS(tbl_PV_Risks[No Mitigation Action Plan],tbl_PV_Risks[Work ID '#],tbl_Data_Quality[[#This Row],[Work ID]])</f>
        <v>0</v>
      </c>
      <c r="M61" s="25">
        <f>SUMIFS(tbl_PV_Issues[Overdue],tbl_PV_Issues[Work ID '#],tbl_Data_Quality[[#This Row],[Work ID]])</f>
        <v>0</v>
      </c>
      <c r="N61" s="25">
        <f>SUM(tbl_Data_Quality[[#This Row],[Milestones Due]:[Issues Due]])</f>
        <v>0</v>
      </c>
      <c r="O61" s="27"/>
      <c r="P61" s="28">
        <v>0</v>
      </c>
    </row>
    <row r="62" spans="2:16" ht="15" customHeight="1" x14ac:dyDescent="0.2">
      <c r="B62" s="23" t="s">
        <v>58</v>
      </c>
      <c r="C62" s="24" t="str">
        <f>_xlfn.XLOOKUP(TEXT(tbl_Data_Quality[[#This Row],[Work ID]],"0"),tbl_PV_Meta[Work ID '#],tbl_PV_Meta[Proj Name],,0)</f>
        <v>Project 68</v>
      </c>
      <c r="D62" s="29" t="str">
        <f>_xlfn.XLOOKUP(TEXT(tbl_Data_Quality[[#This Row],[Work ID]],"0"),tbl_PV_Meta[Work ID '#],tbl_PV_Meta[Sub-Portfolio],,0)</f>
        <v>Sub-Portfolio 8</v>
      </c>
      <c r="E62" s="36" t="str">
        <f>_xlfn.XLOOKUP(TEXT(tbl_Data_Quality[[#This Row],[Work ID]],"0"),tbl_PV_Meta[Work ID '#],tbl_PV_Meta[Project Manager/Owner],,0)</f>
        <v>Project Manager 12</v>
      </c>
      <c r="F62" s="25" t="str">
        <f>_xlfn.XLOOKUP(TEXT(tbl_Data_Quality[[#This Row],[Work ID]],"0"),tbl_PV_Meta[Work ID '#],tbl_PV_Meta[Work Status],,0)</f>
        <v>Open/Active</v>
      </c>
      <c r="G62" s="25" t="str">
        <f>_xlfn.XLOOKUP(TEXT(tbl_Data_Quality[[#This Row],[Work ID]],"0"),tbl_PV_Meta[Work ID '#],tbl_PV_Meta[Stage],,0)</f>
        <v>3. Evaluate</v>
      </c>
      <c r="H62" s="47" t="str">
        <f>_xlfn.XLOOKUP(TEXT(tbl_Data_Quality[[#This Row],[Work ID]],"0"),tbl_PV_Meta[Work ID '#],tbl_PV_Meta[PSR Date],,0)</f>
        <v>02 May 25</v>
      </c>
      <c r="I62" s="26" t="s">
        <v>110</v>
      </c>
      <c r="J62" s="25">
        <f>SUMIFS(tbl_PV_Milestones[Overdue],tbl_PV_Milestones[Work ID],tbl_Data_Quality[[#This Row],[Work ID]])</f>
        <v>27</v>
      </c>
      <c r="K62" s="25">
        <f>SUMIFS(tbl_PV_Risks[Overdue],tbl_PV_Risks[Work ID '#],tbl_Data_Quality[[#This Row],[Work ID]])</f>
        <v>1</v>
      </c>
      <c r="L62" s="25">
        <f>SUMIFS(tbl_PV_Risks[No Mitigation Action Plan],tbl_PV_Risks[Work ID '#],tbl_Data_Quality[[#This Row],[Work ID]])</f>
        <v>0</v>
      </c>
      <c r="M62" s="25">
        <f>SUMIFS(tbl_PV_Issues[Overdue],tbl_PV_Issues[Work ID '#],tbl_Data_Quality[[#This Row],[Work ID]])</f>
        <v>1</v>
      </c>
      <c r="N62" s="25">
        <f>SUM(tbl_Data_Quality[[#This Row],[Milestones Due]:[Issues Due]])</f>
        <v>29</v>
      </c>
      <c r="O62" s="27"/>
      <c r="P62" s="28" t="s">
        <v>155</v>
      </c>
    </row>
    <row r="63" spans="2:16" ht="15" customHeight="1" x14ac:dyDescent="0.2">
      <c r="B63" s="23" t="s">
        <v>157</v>
      </c>
      <c r="C63" s="24" t="str">
        <f>_xlfn.XLOOKUP(TEXT(tbl_Data_Quality[[#This Row],[Work ID]],"0"),tbl_PV_Meta[Work ID '#],tbl_PV_Meta[Proj Name],,0)</f>
        <v>Project 69</v>
      </c>
      <c r="D63" s="29" t="str">
        <f>_xlfn.XLOOKUP(TEXT(tbl_Data_Quality[[#This Row],[Work ID]],"0"),tbl_PV_Meta[Work ID '#],tbl_PV_Meta[Sub-Portfolio],,0)</f>
        <v>Sub-Portfolio 4</v>
      </c>
      <c r="E63" s="36" t="str">
        <f>_xlfn.XLOOKUP(TEXT(tbl_Data_Quality[[#This Row],[Work ID]],"0"),tbl_PV_Meta[Work ID '#],tbl_PV_Meta[Project Manager/Owner],,0)</f>
        <v>Project Manager 18</v>
      </c>
      <c r="F63" s="25" t="str">
        <f>_xlfn.XLOOKUP(TEXT(tbl_Data_Quality[[#This Row],[Work ID]],"0"),tbl_PV_Meta[Work ID '#],tbl_PV_Meta[Work Status],,0)</f>
        <v>Requested</v>
      </c>
      <c r="G63" s="25" t="str">
        <f>_xlfn.XLOOKUP(TEXT(tbl_Data_Quality[[#This Row],[Work ID]],"0"),tbl_PV_Meta[Work ID '#],tbl_PV_Meta[Stage],,0)</f>
        <v>2. Concept</v>
      </c>
      <c r="H63" s="47">
        <f>_xlfn.XLOOKUP(TEXT(tbl_Data_Quality[[#This Row],[Work ID]],"0"),tbl_PV_Meta[Work ID '#],tbl_PV_Meta[PSR Date],,0)</f>
        <v>0</v>
      </c>
      <c r="I63" s="26"/>
      <c r="J63" s="25">
        <f>SUMIFS(tbl_PV_Milestones[Overdue],tbl_PV_Milestones[Work ID],tbl_Data_Quality[[#This Row],[Work ID]])</f>
        <v>0</v>
      </c>
      <c r="K63" s="25">
        <f>SUMIFS(tbl_PV_Risks[Overdue],tbl_PV_Risks[Work ID '#],tbl_Data_Quality[[#This Row],[Work ID]])</f>
        <v>0</v>
      </c>
      <c r="L63" s="25">
        <f>SUMIFS(tbl_PV_Risks[No Mitigation Action Plan],tbl_PV_Risks[Work ID '#],tbl_Data_Quality[[#This Row],[Work ID]])</f>
        <v>0</v>
      </c>
      <c r="M63" s="25">
        <f>SUMIFS(tbl_PV_Issues[Overdue],tbl_PV_Issues[Work ID '#],tbl_Data_Quality[[#This Row],[Work ID]])</f>
        <v>0</v>
      </c>
      <c r="N63" s="25">
        <f>SUM(tbl_Data_Quality[[#This Row],[Milestones Due]:[Issues Due]])</f>
        <v>0</v>
      </c>
      <c r="O63" s="27"/>
      <c r="P63" s="28"/>
    </row>
    <row r="64" spans="2:16" ht="15" customHeight="1" x14ac:dyDescent="0.2">
      <c r="B64" s="23" t="s">
        <v>158</v>
      </c>
      <c r="C64" s="24" t="str">
        <f>_xlfn.XLOOKUP(TEXT(tbl_Data_Quality[[#This Row],[Work ID]],"0"),tbl_PV_Meta[Work ID '#],tbl_PV_Meta[Proj Name],,0)</f>
        <v>Project 70</v>
      </c>
      <c r="D64" s="29" t="str">
        <f>_xlfn.XLOOKUP(TEXT(tbl_Data_Quality[[#This Row],[Work ID]],"0"),tbl_PV_Meta[Work ID '#],tbl_PV_Meta[Sub-Portfolio],,0)</f>
        <v>Sub-Portfolio 1</v>
      </c>
      <c r="E64" s="36" t="str">
        <f>_xlfn.XLOOKUP(TEXT(tbl_Data_Quality[[#This Row],[Work ID]],"0"),tbl_PV_Meta[Work ID '#],tbl_PV_Meta[Project Manager/Owner],,0)</f>
        <v>Project Manager 11</v>
      </c>
      <c r="F64" s="25" t="str">
        <f>_xlfn.XLOOKUP(TEXT(tbl_Data_Quality[[#This Row],[Work ID]],"0"),tbl_PV_Meta[Work ID '#],tbl_PV_Meta[Work Status],,0)</f>
        <v>On Hold</v>
      </c>
      <c r="G64" s="25" t="str">
        <f>_xlfn.XLOOKUP(TEXT(tbl_Data_Quality[[#This Row],[Work ID]],"0"),tbl_PV_Meta[Work ID '#],tbl_PV_Meta[Stage],,0)</f>
        <v>2. Concept</v>
      </c>
      <c r="H64" s="47">
        <f>_xlfn.XLOOKUP(TEXT(tbl_Data_Quality[[#This Row],[Work ID]],"0"),tbl_PV_Meta[Work ID '#],tbl_PV_Meta[PSR Date],,0)</f>
        <v>0</v>
      </c>
      <c r="I64" s="26"/>
      <c r="J64" s="25">
        <f>SUMIFS(tbl_PV_Milestones[Overdue],tbl_PV_Milestones[Work ID],tbl_Data_Quality[[#This Row],[Work ID]])</f>
        <v>0</v>
      </c>
      <c r="K64" s="25">
        <f>SUMIFS(tbl_PV_Risks[Overdue],tbl_PV_Risks[Work ID '#],tbl_Data_Quality[[#This Row],[Work ID]])</f>
        <v>0</v>
      </c>
      <c r="L64" s="25">
        <f>SUMIFS(tbl_PV_Risks[No Mitigation Action Plan],tbl_PV_Risks[Work ID '#],tbl_Data_Quality[[#This Row],[Work ID]])</f>
        <v>0</v>
      </c>
      <c r="M64" s="25">
        <f>SUMIFS(tbl_PV_Issues[Overdue],tbl_PV_Issues[Work ID '#],tbl_Data_Quality[[#This Row],[Work ID]])</f>
        <v>0</v>
      </c>
      <c r="N64" s="25">
        <f>SUM(tbl_Data_Quality[[#This Row],[Milestones Due]:[Issues Due]])</f>
        <v>0</v>
      </c>
      <c r="O64" s="27"/>
      <c r="P64" s="28"/>
    </row>
    <row r="65" spans="2:16" ht="15" customHeight="1" x14ac:dyDescent="0.2">
      <c r="B65" s="23" t="s">
        <v>37</v>
      </c>
      <c r="C65" s="24" t="str">
        <f>_xlfn.XLOOKUP(TEXT(tbl_Data_Quality[[#This Row],[Work ID]],"0"),tbl_PV_Meta[Work ID '#],tbl_PV_Meta[Proj Name],,0)</f>
        <v>Project 71</v>
      </c>
      <c r="D65" s="29" t="str">
        <f>_xlfn.XLOOKUP(TEXT(tbl_Data_Quality[[#This Row],[Work ID]],"0"),tbl_PV_Meta[Work ID '#],tbl_PV_Meta[Sub-Portfolio],,0)</f>
        <v>Sub-Portfolio 8</v>
      </c>
      <c r="E65" s="36" t="str">
        <f>_xlfn.XLOOKUP(TEXT(tbl_Data_Quality[[#This Row],[Work ID]],"0"),tbl_PV_Meta[Work ID '#],tbl_PV_Meta[Project Manager/Owner],,0)</f>
        <v>Project Manager 30</v>
      </c>
      <c r="F65" s="25" t="str">
        <f>_xlfn.XLOOKUP(TEXT(tbl_Data_Quality[[#This Row],[Work ID]],"0"),tbl_PV_Meta[Work ID '#],tbl_PV_Meta[Work Status],,0)</f>
        <v>Open/Active</v>
      </c>
      <c r="G65" s="25" t="str">
        <f>_xlfn.XLOOKUP(TEXT(tbl_Data_Quality[[#This Row],[Work ID]],"0"),tbl_PV_Meta[Work ID '#],tbl_PV_Meta[Stage],,0)</f>
        <v>3. Evaluate</v>
      </c>
      <c r="H65" s="47" t="str">
        <f>_xlfn.XLOOKUP(TEXT(tbl_Data_Quality[[#This Row],[Work ID]],"0"),tbl_PV_Meta[Work ID '#],tbl_PV_Meta[PSR Date],,0)</f>
        <v>02 May 25</v>
      </c>
      <c r="I65" s="26" t="s">
        <v>110</v>
      </c>
      <c r="J65" s="25">
        <f>SUMIFS(tbl_PV_Milestones[Overdue],tbl_PV_Milestones[Work ID],tbl_Data_Quality[[#This Row],[Work ID]])</f>
        <v>29</v>
      </c>
      <c r="K65" s="25">
        <f>SUMIFS(tbl_PV_Risks[Overdue],tbl_PV_Risks[Work ID '#],tbl_Data_Quality[[#This Row],[Work ID]])</f>
        <v>2</v>
      </c>
      <c r="L65" s="25">
        <f>SUMIFS(tbl_PV_Risks[No Mitigation Action Plan],tbl_PV_Risks[Work ID '#],tbl_Data_Quality[[#This Row],[Work ID]])</f>
        <v>0</v>
      </c>
      <c r="M65" s="25">
        <f>SUMIFS(tbl_PV_Issues[Overdue],tbl_PV_Issues[Work ID '#],tbl_Data_Quality[[#This Row],[Work ID]])</f>
        <v>0</v>
      </c>
      <c r="N65" s="25">
        <f>SUM(tbl_Data_Quality[[#This Row],[Milestones Due]:[Issues Due]])</f>
        <v>31</v>
      </c>
      <c r="O65" s="27"/>
      <c r="P65" s="28" t="s">
        <v>159</v>
      </c>
    </row>
    <row r="66" spans="2:16" ht="15" customHeight="1" x14ac:dyDescent="0.2">
      <c r="B66" s="23" t="s">
        <v>42</v>
      </c>
      <c r="C66" s="24" t="str">
        <f>_xlfn.XLOOKUP(TEXT(tbl_Data_Quality[[#This Row],[Work ID]],"0"),tbl_PV_Meta[Work ID '#],tbl_PV_Meta[Proj Name],,0)</f>
        <v>Project 72</v>
      </c>
      <c r="D66" s="29" t="str">
        <f>_xlfn.XLOOKUP(TEXT(tbl_Data_Quality[[#This Row],[Work ID]],"0"),tbl_PV_Meta[Work ID '#],tbl_PV_Meta[Sub-Portfolio],,0)</f>
        <v>Sub-Portfolio 8</v>
      </c>
      <c r="E66" s="36" t="str">
        <f>_xlfn.XLOOKUP(TEXT(tbl_Data_Quality[[#This Row],[Work ID]],"0"),tbl_PV_Meta[Work ID '#],tbl_PV_Meta[Project Manager/Owner],,0)</f>
        <v>Project Manager 21</v>
      </c>
      <c r="F66" s="25" t="str">
        <f>_xlfn.XLOOKUP(TEXT(tbl_Data_Quality[[#This Row],[Work ID]],"0"),tbl_PV_Meta[Work ID '#],tbl_PV_Meta[Work Status],,0)</f>
        <v>Open/Active</v>
      </c>
      <c r="G66" s="25" t="str">
        <f>_xlfn.XLOOKUP(TEXT(tbl_Data_Quality[[#This Row],[Work ID]],"0"),tbl_PV_Meta[Work ID '#],tbl_PV_Meta[Stage],,0)</f>
        <v>3. Evaluate</v>
      </c>
      <c r="H66" s="47" t="str">
        <f>_xlfn.XLOOKUP(TEXT(tbl_Data_Quality[[#This Row],[Work ID]],"0"),tbl_PV_Meta[Work ID '#],tbl_PV_Meta[PSR Date],,0)</f>
        <v>25 Apr 25</v>
      </c>
      <c r="I66" s="26" t="s">
        <v>110</v>
      </c>
      <c r="J66" s="25">
        <f>SUMIFS(tbl_PV_Milestones[Overdue],tbl_PV_Milestones[Work ID],tbl_Data_Quality[[#This Row],[Work ID]])</f>
        <v>18</v>
      </c>
      <c r="K66" s="25">
        <f>SUMIFS(tbl_PV_Risks[Overdue],tbl_PV_Risks[Work ID '#],tbl_Data_Quality[[#This Row],[Work ID]])</f>
        <v>0</v>
      </c>
      <c r="L66" s="25">
        <f>SUMIFS(tbl_PV_Risks[No Mitigation Action Plan],tbl_PV_Risks[Work ID '#],tbl_Data_Quality[[#This Row],[Work ID]])</f>
        <v>0</v>
      </c>
      <c r="M66" s="25">
        <f>SUMIFS(tbl_PV_Issues[Overdue],tbl_PV_Issues[Work ID '#],tbl_Data_Quality[[#This Row],[Work ID]])</f>
        <v>0</v>
      </c>
      <c r="N66" s="25">
        <f>SUM(tbl_Data_Quality[[#This Row],[Milestones Due]:[Issues Due]])</f>
        <v>18</v>
      </c>
      <c r="O66" s="27"/>
      <c r="P66" s="28" t="s">
        <v>155</v>
      </c>
    </row>
    <row r="67" spans="2:16" ht="15" customHeight="1" x14ac:dyDescent="0.2">
      <c r="B67" s="23" t="s">
        <v>59</v>
      </c>
      <c r="C67" s="24" t="str">
        <f>_xlfn.XLOOKUP(TEXT(tbl_Data_Quality[[#This Row],[Work ID]],"0"),tbl_PV_Meta[Work ID '#],tbl_PV_Meta[Proj Name],,0)</f>
        <v>Project 73</v>
      </c>
      <c r="D67" s="29" t="str">
        <f>_xlfn.XLOOKUP(TEXT(tbl_Data_Quality[[#This Row],[Work ID]],"0"),tbl_PV_Meta[Work ID '#],tbl_PV_Meta[Sub-Portfolio],,0)</f>
        <v>Sub-Portfolio 8</v>
      </c>
      <c r="E67" s="36" t="str">
        <f>_xlfn.XLOOKUP(TEXT(tbl_Data_Quality[[#This Row],[Work ID]],"0"),tbl_PV_Meta[Work ID '#],tbl_PV_Meta[Project Manager/Owner],,0)</f>
        <v>Project Manager 21</v>
      </c>
      <c r="F67" s="25" t="str">
        <f>_xlfn.XLOOKUP(TEXT(tbl_Data_Quality[[#This Row],[Work ID]],"0"),tbl_PV_Meta[Work ID '#],tbl_PV_Meta[Work Status],,0)</f>
        <v>Open/Active</v>
      </c>
      <c r="G67" s="25" t="str">
        <f>_xlfn.XLOOKUP(TEXT(tbl_Data_Quality[[#This Row],[Work ID]],"0"),tbl_PV_Meta[Work ID '#],tbl_PV_Meta[Stage],,0)</f>
        <v>4. Analyse &amp; Design</v>
      </c>
      <c r="H67" s="47" t="str">
        <f>_xlfn.XLOOKUP(TEXT(tbl_Data_Quality[[#This Row],[Work ID]],"0"),tbl_PV_Meta[Work ID '#],tbl_PV_Meta[PSR Date],,0)</f>
        <v>25 Apr 25</v>
      </c>
      <c r="I67" s="26" t="s">
        <v>110</v>
      </c>
      <c r="J67" s="25">
        <f>SUMIFS(tbl_PV_Milestones[Overdue],tbl_PV_Milestones[Work ID],tbl_Data_Quality[[#This Row],[Work ID]])</f>
        <v>37</v>
      </c>
      <c r="K67" s="25">
        <f>SUMIFS(tbl_PV_Risks[Overdue],tbl_PV_Risks[Work ID '#],tbl_Data_Quality[[#This Row],[Work ID]])</f>
        <v>0</v>
      </c>
      <c r="L67" s="25">
        <f>SUMIFS(tbl_PV_Risks[No Mitigation Action Plan],tbl_PV_Risks[Work ID '#],tbl_Data_Quality[[#This Row],[Work ID]])</f>
        <v>0</v>
      </c>
      <c r="M67" s="25">
        <f>SUMIFS(tbl_PV_Issues[Overdue],tbl_PV_Issues[Work ID '#],tbl_Data_Quality[[#This Row],[Work ID]])</f>
        <v>0</v>
      </c>
      <c r="N67" s="25">
        <f>SUM(tbl_Data_Quality[[#This Row],[Milestones Due]:[Issues Due]])</f>
        <v>37</v>
      </c>
      <c r="O67" s="27"/>
      <c r="P67" s="28" t="s">
        <v>155</v>
      </c>
    </row>
    <row r="68" spans="2:16" ht="15" customHeight="1" x14ac:dyDescent="0.2">
      <c r="B68" s="23" t="s">
        <v>62</v>
      </c>
      <c r="C68" s="24" t="str">
        <f>_xlfn.XLOOKUP(TEXT(tbl_Data_Quality[[#This Row],[Work ID]],"0"),tbl_PV_Meta[Work ID '#],tbl_PV_Meta[Proj Name],,0)</f>
        <v>Project 74</v>
      </c>
      <c r="D68" s="29" t="str">
        <f>_xlfn.XLOOKUP(TEXT(tbl_Data_Quality[[#This Row],[Work ID]],"0"),tbl_PV_Meta[Work ID '#],tbl_PV_Meta[Sub-Portfolio],,0)</f>
        <v>Sub-Portfolio 8</v>
      </c>
      <c r="E68" s="36" t="str">
        <f>_xlfn.XLOOKUP(TEXT(tbl_Data_Quality[[#This Row],[Work ID]],"0"),tbl_PV_Meta[Work ID '#],tbl_PV_Meta[Project Manager/Owner],,0)</f>
        <v>Project Manager 28</v>
      </c>
      <c r="F68" s="25" t="str">
        <f>_xlfn.XLOOKUP(TEXT(tbl_Data_Quality[[#This Row],[Work ID]],"0"),tbl_PV_Meta[Work ID '#],tbl_PV_Meta[Work Status],,0)</f>
        <v>Open/Active</v>
      </c>
      <c r="G68" s="25" t="str">
        <f>_xlfn.XLOOKUP(TEXT(tbl_Data_Quality[[#This Row],[Work ID]],"0"),tbl_PV_Meta[Work ID '#],tbl_PV_Meta[Stage],,0)</f>
        <v>3. Evaluate</v>
      </c>
      <c r="H68" s="47" t="str">
        <f>_xlfn.XLOOKUP(TEXT(tbl_Data_Quality[[#This Row],[Work ID]],"0"),tbl_PV_Meta[Work ID '#],tbl_PV_Meta[PSR Date],,0)</f>
        <v>Apr-2025</v>
      </c>
      <c r="I68" s="26" t="s">
        <v>110</v>
      </c>
      <c r="J68" s="25">
        <f>SUMIFS(tbl_PV_Milestones[Overdue],tbl_PV_Milestones[Work ID],tbl_Data_Quality[[#This Row],[Work ID]])</f>
        <v>29</v>
      </c>
      <c r="K68" s="25">
        <f>SUMIFS(tbl_PV_Risks[Overdue],tbl_PV_Risks[Work ID '#],tbl_Data_Quality[[#This Row],[Work ID]])</f>
        <v>0</v>
      </c>
      <c r="L68" s="25">
        <f>SUMIFS(tbl_PV_Risks[No Mitigation Action Plan],tbl_PV_Risks[Work ID '#],tbl_Data_Quality[[#This Row],[Work ID]])</f>
        <v>0</v>
      </c>
      <c r="M68" s="25">
        <f>SUMIFS(tbl_PV_Issues[Overdue],tbl_PV_Issues[Work ID '#],tbl_Data_Quality[[#This Row],[Work ID]])</f>
        <v>0</v>
      </c>
      <c r="N68" s="25">
        <f>SUM(tbl_Data_Quality[[#This Row],[Milestones Due]:[Issues Due]])</f>
        <v>29</v>
      </c>
      <c r="O68" s="27"/>
      <c r="P68" s="28"/>
    </row>
    <row r="69" spans="2:16" ht="15" customHeight="1" x14ac:dyDescent="0.2">
      <c r="B69" s="23" t="s">
        <v>73</v>
      </c>
      <c r="C69" s="24" t="str">
        <f>_xlfn.XLOOKUP(TEXT(tbl_Data_Quality[[#This Row],[Work ID]],"0"),tbl_PV_Meta[Work ID '#],tbl_PV_Meta[Proj Name],,0)</f>
        <v>Project 75</v>
      </c>
      <c r="D69" s="29" t="str">
        <f>_xlfn.XLOOKUP(TEXT(tbl_Data_Quality[[#This Row],[Work ID]],"0"),tbl_PV_Meta[Work ID '#],tbl_PV_Meta[Sub-Portfolio],,0)</f>
        <v>Sub-Portfolio 4</v>
      </c>
      <c r="E69" s="36" t="str">
        <f>_xlfn.XLOOKUP(TEXT(tbl_Data_Quality[[#This Row],[Work ID]],"0"),tbl_PV_Meta[Work ID '#],tbl_PV_Meta[Project Manager/Owner],,0)</f>
        <v>Project Manager 18</v>
      </c>
      <c r="F69" s="25" t="str">
        <f>_xlfn.XLOOKUP(TEXT(tbl_Data_Quality[[#This Row],[Work ID]],"0"),tbl_PV_Meta[Work ID '#],tbl_PV_Meta[Work Status],,0)</f>
        <v>Open/Active</v>
      </c>
      <c r="G69" s="25" t="str">
        <f>_xlfn.XLOOKUP(TEXT(tbl_Data_Quality[[#This Row],[Work ID]],"0"),tbl_PV_Meta[Work ID '#],tbl_PV_Meta[Stage],,0)</f>
        <v>3. Evaluate</v>
      </c>
      <c r="H69" s="47" t="str">
        <f>_xlfn.XLOOKUP(TEXT(tbl_Data_Quality[[#This Row],[Work ID]],"0"),tbl_PV_Meta[Work ID '#],tbl_PV_Meta[PSR Date],,0)</f>
        <v>Apr-2025</v>
      </c>
      <c r="I69" s="26" t="s">
        <v>110</v>
      </c>
      <c r="J69" s="25">
        <f>SUMIFS(tbl_PV_Milestones[Overdue],tbl_PV_Milestones[Work ID],tbl_Data_Quality[[#This Row],[Work ID]])</f>
        <v>21</v>
      </c>
      <c r="K69" s="25">
        <f>SUMIFS(tbl_PV_Risks[Overdue],tbl_PV_Risks[Work ID '#],tbl_Data_Quality[[#This Row],[Work ID]])</f>
        <v>0</v>
      </c>
      <c r="L69" s="25">
        <f>SUMIFS(tbl_PV_Risks[No Mitigation Action Plan],tbl_PV_Risks[Work ID '#],tbl_Data_Quality[[#This Row],[Work ID]])</f>
        <v>0</v>
      </c>
      <c r="M69" s="25">
        <f>SUMIFS(tbl_PV_Issues[Overdue],tbl_PV_Issues[Work ID '#],tbl_Data_Quality[[#This Row],[Work ID]])</f>
        <v>0</v>
      </c>
      <c r="N69" s="25">
        <f>SUM(tbl_Data_Quality[[#This Row],[Milestones Due]:[Issues Due]])</f>
        <v>21</v>
      </c>
      <c r="O69" s="27"/>
      <c r="P69" s="28" t="s">
        <v>155</v>
      </c>
    </row>
    <row r="70" spans="2:16" ht="15" customHeight="1" x14ac:dyDescent="0.2">
      <c r="B70" s="23" t="s">
        <v>75</v>
      </c>
      <c r="C70" s="24" t="str">
        <f>_xlfn.XLOOKUP(TEXT(tbl_Data_Quality[[#This Row],[Work ID]],"0"),tbl_PV_Meta[Work ID '#],tbl_PV_Meta[Proj Name],,0)</f>
        <v>Project 76</v>
      </c>
      <c r="D70" s="29" t="str">
        <f>_xlfn.XLOOKUP(TEXT(tbl_Data_Quality[[#This Row],[Work ID]],"0"),tbl_PV_Meta[Work ID '#],tbl_PV_Meta[Sub-Portfolio],,0)</f>
        <v>Sub-Portfolio 4</v>
      </c>
      <c r="E70" s="36" t="str">
        <f>_xlfn.XLOOKUP(TEXT(tbl_Data_Quality[[#This Row],[Work ID]],"0"),tbl_PV_Meta[Work ID '#],tbl_PV_Meta[Project Manager/Owner],,0)</f>
        <v>Project Manager 38</v>
      </c>
      <c r="F70" s="25" t="str">
        <f>_xlfn.XLOOKUP(TEXT(tbl_Data_Quality[[#This Row],[Work ID]],"0"),tbl_PV_Meta[Work ID '#],tbl_PV_Meta[Work Status],,0)</f>
        <v>Open/Active</v>
      </c>
      <c r="G70" s="25" t="str">
        <f>_xlfn.XLOOKUP(TEXT(tbl_Data_Quality[[#This Row],[Work ID]],"0"),tbl_PV_Meta[Work ID '#],tbl_PV_Meta[Stage],,0)</f>
        <v>3. Evaluate</v>
      </c>
      <c r="H70" s="47" t="str">
        <f>_xlfn.XLOOKUP(TEXT(tbl_Data_Quality[[#This Row],[Work ID]],"0"),tbl_PV_Meta[Work ID '#],tbl_PV_Meta[PSR Date],,0)</f>
        <v>25 Apr 25</v>
      </c>
      <c r="I70" s="26" t="s">
        <v>110</v>
      </c>
      <c r="J70" s="25">
        <f>SUMIFS(tbl_PV_Milestones[Overdue],tbl_PV_Milestones[Work ID],tbl_Data_Quality[[#This Row],[Work ID]])</f>
        <v>41</v>
      </c>
      <c r="K70" s="25">
        <f>SUMIFS(tbl_PV_Risks[Overdue],tbl_PV_Risks[Work ID '#],tbl_Data_Quality[[#This Row],[Work ID]])</f>
        <v>0</v>
      </c>
      <c r="L70" s="25">
        <f>SUMIFS(tbl_PV_Risks[No Mitigation Action Plan],tbl_PV_Risks[Work ID '#],tbl_Data_Quality[[#This Row],[Work ID]])</f>
        <v>0</v>
      </c>
      <c r="M70" s="25">
        <f>SUMIFS(tbl_PV_Issues[Overdue],tbl_PV_Issues[Work ID '#],tbl_Data_Quality[[#This Row],[Work ID]])</f>
        <v>0</v>
      </c>
      <c r="N70" s="25">
        <f>SUM(tbl_Data_Quality[[#This Row],[Milestones Due]:[Issues Due]])</f>
        <v>41</v>
      </c>
      <c r="O70" s="27"/>
      <c r="P70" s="28"/>
    </row>
    <row r="71" spans="2:16" ht="15" customHeight="1" x14ac:dyDescent="0.2">
      <c r="B71" s="23" t="s">
        <v>77</v>
      </c>
      <c r="C71" s="24" t="str">
        <f>_xlfn.XLOOKUP(TEXT(tbl_Data_Quality[[#This Row],[Work ID]],"0"),tbl_PV_Meta[Work ID '#],tbl_PV_Meta[Proj Name],,0)</f>
        <v>Project 77</v>
      </c>
      <c r="D71" s="29" t="str">
        <f>_xlfn.XLOOKUP(TEXT(tbl_Data_Quality[[#This Row],[Work ID]],"0"),tbl_PV_Meta[Work ID '#],tbl_PV_Meta[Sub-Portfolio],,0)</f>
        <v>Sub-Portfolio 4</v>
      </c>
      <c r="E71" s="36" t="str">
        <f>_xlfn.XLOOKUP(TEXT(tbl_Data_Quality[[#This Row],[Work ID]],"0"),tbl_PV_Meta[Work ID '#],tbl_PV_Meta[Project Manager/Owner],,0)</f>
        <v>Project Manager 38</v>
      </c>
      <c r="F71" s="25" t="str">
        <f>_xlfn.XLOOKUP(TEXT(tbl_Data_Quality[[#This Row],[Work ID]],"0"),tbl_PV_Meta[Work ID '#],tbl_PV_Meta[Work Status],,0)</f>
        <v>Open/Active</v>
      </c>
      <c r="G71" s="25" t="str">
        <f>_xlfn.XLOOKUP(TEXT(tbl_Data_Quality[[#This Row],[Work ID]],"0"),tbl_PV_Meta[Work ID '#],tbl_PV_Meta[Stage],,0)</f>
        <v>3. Evaluate</v>
      </c>
      <c r="H71" s="47" t="str">
        <f>_xlfn.XLOOKUP(TEXT(tbl_Data_Quality[[#This Row],[Work ID]],"0"),tbl_PV_Meta[Work ID '#],tbl_PV_Meta[PSR Date],,0)</f>
        <v>May-2025</v>
      </c>
      <c r="I71" s="26" t="s">
        <v>110</v>
      </c>
      <c r="J71" s="25">
        <f>SUMIFS(tbl_PV_Milestones[Overdue],tbl_PV_Milestones[Work ID],tbl_Data_Quality[[#This Row],[Work ID]])</f>
        <v>20</v>
      </c>
      <c r="K71" s="25">
        <f>SUMIFS(tbl_PV_Risks[Overdue],tbl_PV_Risks[Work ID '#],tbl_Data_Quality[[#This Row],[Work ID]])</f>
        <v>0</v>
      </c>
      <c r="L71" s="25">
        <f>SUMIFS(tbl_PV_Risks[No Mitigation Action Plan],tbl_PV_Risks[Work ID '#],tbl_Data_Quality[[#This Row],[Work ID]])</f>
        <v>0</v>
      </c>
      <c r="M71" s="25">
        <f>SUMIFS(tbl_PV_Issues[Overdue],tbl_PV_Issues[Work ID '#],tbl_Data_Quality[[#This Row],[Work ID]])</f>
        <v>0</v>
      </c>
      <c r="N71" s="25">
        <f>SUM(tbl_Data_Quality[[#This Row],[Milestones Due]:[Issues Due]])</f>
        <v>20</v>
      </c>
      <c r="O71" s="27"/>
      <c r="P71" s="28"/>
    </row>
    <row r="72" spans="2:16" ht="15" customHeight="1" x14ac:dyDescent="0.2">
      <c r="B72" s="23" t="s">
        <v>160</v>
      </c>
      <c r="C72" s="24" t="str">
        <f>_xlfn.XLOOKUP(TEXT(tbl_Data_Quality[[#This Row],[Work ID]],"0"),tbl_PV_Meta[Work ID '#],tbl_PV_Meta[Proj Name],,0)</f>
        <v>Project 78</v>
      </c>
      <c r="D72" s="29" t="str">
        <f>_xlfn.XLOOKUP(TEXT(tbl_Data_Quality[[#This Row],[Work ID]],"0"),tbl_PV_Meta[Work ID '#],tbl_PV_Meta[Sub-Portfolio],,0)</f>
        <v>Sub-Portfolio 4</v>
      </c>
      <c r="E72" s="36" t="str">
        <f>_xlfn.XLOOKUP(TEXT(tbl_Data_Quality[[#This Row],[Work ID]],"0"),tbl_PV_Meta[Work ID '#],tbl_PV_Meta[Project Manager/Owner],,0)</f>
        <v>Project Manager 39</v>
      </c>
      <c r="F72" s="25" t="str">
        <f>_xlfn.XLOOKUP(TEXT(tbl_Data_Quality[[#This Row],[Work ID]],"0"),tbl_PV_Meta[Work ID '#],tbl_PV_Meta[Work Status],,0)</f>
        <v>Requested</v>
      </c>
      <c r="G72" s="25" t="str">
        <f>_xlfn.XLOOKUP(TEXT(tbl_Data_Quality[[#This Row],[Work ID]],"0"),tbl_PV_Meta[Work ID '#],tbl_PV_Meta[Stage],,0)</f>
        <v>2. Concept</v>
      </c>
      <c r="H72" s="47" t="str">
        <f>_xlfn.XLOOKUP(TEXT(tbl_Data_Quality[[#This Row],[Work ID]],"0"),tbl_PV_Meta[Work ID '#],tbl_PV_Meta[PSR Date],,0)</f>
        <v>26 Jul 24</v>
      </c>
      <c r="I72" s="26"/>
      <c r="J72" s="25">
        <f>SUMIFS(tbl_PV_Milestones[Overdue],tbl_PV_Milestones[Work ID],tbl_Data_Quality[[#This Row],[Work ID]])</f>
        <v>0</v>
      </c>
      <c r="K72" s="25">
        <f>SUMIFS(tbl_PV_Risks[Overdue],tbl_PV_Risks[Work ID '#],tbl_Data_Quality[[#This Row],[Work ID]])</f>
        <v>0</v>
      </c>
      <c r="L72" s="25">
        <f>SUMIFS(tbl_PV_Risks[No Mitigation Action Plan],tbl_PV_Risks[Work ID '#],tbl_Data_Quality[[#This Row],[Work ID]])</f>
        <v>0</v>
      </c>
      <c r="M72" s="25">
        <f>SUMIFS(tbl_PV_Issues[Overdue],tbl_PV_Issues[Work ID '#],tbl_Data_Quality[[#This Row],[Work ID]])</f>
        <v>0</v>
      </c>
      <c r="N72" s="25">
        <f>SUM(tbl_Data_Quality[[#This Row],[Milestones Due]:[Issues Due]])</f>
        <v>0</v>
      </c>
      <c r="O72" s="27"/>
      <c r="P72" s="28" t="s">
        <v>154</v>
      </c>
    </row>
    <row r="73" spans="2:16" ht="15" customHeight="1" x14ac:dyDescent="0.2">
      <c r="B73" s="23" t="s">
        <v>96</v>
      </c>
      <c r="C73" s="24" t="str">
        <f>_xlfn.XLOOKUP(TEXT(tbl_Data_Quality[[#This Row],[Work ID]],"0"),tbl_PV_Meta[Work ID '#],tbl_PV_Meta[Proj Name],,0)</f>
        <v>Project 79</v>
      </c>
      <c r="D73" s="29" t="str">
        <f>_xlfn.XLOOKUP(TEXT(tbl_Data_Quality[[#This Row],[Work ID]],"0"),tbl_PV_Meta[Work ID '#],tbl_PV_Meta[Sub-Portfolio],,0)</f>
        <v>Sub-Portfolio 7</v>
      </c>
      <c r="E73" s="36" t="str">
        <f>_xlfn.XLOOKUP(TEXT(tbl_Data_Quality[[#This Row],[Work ID]],"0"),tbl_PV_Meta[Work ID '#],tbl_PV_Meta[Project Manager/Owner],,0)</f>
        <v>Project Manager 38</v>
      </c>
      <c r="F73" s="25" t="str">
        <f>_xlfn.XLOOKUP(TEXT(tbl_Data_Quality[[#This Row],[Work ID]],"0"),tbl_PV_Meta[Work ID '#],tbl_PV_Meta[Work Status],,0)</f>
        <v>Open/Active</v>
      </c>
      <c r="G73" s="25" t="str">
        <f>_xlfn.XLOOKUP(TEXT(tbl_Data_Quality[[#This Row],[Work ID]],"0"),tbl_PV_Meta[Work ID '#],tbl_PV_Meta[Stage],,0)</f>
        <v>4. Analyse &amp; Design</v>
      </c>
      <c r="H73" s="47" t="str">
        <f>_xlfn.XLOOKUP(TEXT(tbl_Data_Quality[[#This Row],[Work ID]],"0"),tbl_PV_Meta[Work ID '#],tbl_PV_Meta[PSR Date],,0)</f>
        <v>Apr-2025</v>
      </c>
      <c r="I73" s="26" t="s">
        <v>110</v>
      </c>
      <c r="J73" s="25">
        <f>SUMIFS(tbl_PV_Milestones[Overdue],tbl_PV_Milestones[Work ID],tbl_Data_Quality[[#This Row],[Work ID]])</f>
        <v>10</v>
      </c>
      <c r="K73" s="25">
        <f>SUMIFS(tbl_PV_Risks[Overdue],tbl_PV_Risks[Work ID '#],tbl_Data_Quality[[#This Row],[Work ID]])</f>
        <v>1</v>
      </c>
      <c r="L73" s="25">
        <f>SUMIFS(tbl_PV_Risks[No Mitigation Action Plan],tbl_PV_Risks[Work ID '#],tbl_Data_Quality[[#This Row],[Work ID]])</f>
        <v>0</v>
      </c>
      <c r="M73" s="25">
        <f>SUMIFS(tbl_PV_Issues[Overdue],tbl_PV_Issues[Work ID '#],tbl_Data_Quality[[#This Row],[Work ID]])</f>
        <v>0</v>
      </c>
      <c r="N73" s="25">
        <f>SUM(tbl_Data_Quality[[#This Row],[Milestones Due]:[Issues Due]])</f>
        <v>11</v>
      </c>
      <c r="O73" s="27"/>
      <c r="P73" s="28"/>
    </row>
    <row r="74" spans="2:16" ht="15" customHeight="1" x14ac:dyDescent="0.2">
      <c r="B74" s="23" t="s">
        <v>161</v>
      </c>
      <c r="C74" s="24" t="str">
        <f>_xlfn.XLOOKUP(TEXT(tbl_Data_Quality[[#This Row],[Work ID]],"0"),tbl_PV_Meta[Work ID '#],tbl_PV_Meta[Proj Name],,0)</f>
        <v>Project 80</v>
      </c>
      <c r="D74" s="29" t="str">
        <f>_xlfn.XLOOKUP(TEXT(tbl_Data_Quality[[#This Row],[Work ID]],"0"),tbl_PV_Meta[Work ID '#],tbl_PV_Meta[Sub-Portfolio],,0)</f>
        <v>Sub-Portfolio 8</v>
      </c>
      <c r="E74" s="36" t="str">
        <f>_xlfn.XLOOKUP(TEXT(tbl_Data_Quality[[#This Row],[Work ID]],"0"),tbl_PV_Meta[Work ID '#],tbl_PV_Meta[Project Manager/Owner],,0)</f>
        <v>Project Manager 25</v>
      </c>
      <c r="F74" s="25" t="str">
        <f>_xlfn.XLOOKUP(TEXT(tbl_Data_Quality[[#This Row],[Work ID]],"0"),tbl_PV_Meta[Work ID '#],tbl_PV_Meta[Work Status],,0)</f>
        <v>Requested</v>
      </c>
      <c r="G74" s="25" t="str">
        <f>_xlfn.XLOOKUP(TEXT(tbl_Data_Quality[[#This Row],[Work ID]],"0"),tbl_PV_Meta[Work ID '#],tbl_PV_Meta[Stage],,0)</f>
        <v>2. Concept</v>
      </c>
      <c r="H74" s="47" t="str">
        <f>_xlfn.XLOOKUP(TEXT(tbl_Data_Quality[[#This Row],[Work ID]],"0"),tbl_PV_Meta[Work ID '#],tbl_PV_Meta[PSR Date],,0)</f>
        <v>Jun-2024</v>
      </c>
      <c r="I74" s="26"/>
      <c r="J74" s="25">
        <f>SUMIFS(tbl_PV_Milestones[Overdue],tbl_PV_Milestones[Work ID],tbl_Data_Quality[[#This Row],[Work ID]])</f>
        <v>0</v>
      </c>
      <c r="K74" s="25">
        <f>SUMIFS(tbl_PV_Risks[Overdue],tbl_PV_Risks[Work ID '#],tbl_Data_Quality[[#This Row],[Work ID]])</f>
        <v>0</v>
      </c>
      <c r="L74" s="25">
        <f>SUMIFS(tbl_PV_Risks[No Mitigation Action Plan],tbl_PV_Risks[Work ID '#],tbl_Data_Quality[[#This Row],[Work ID]])</f>
        <v>0</v>
      </c>
      <c r="M74" s="25">
        <f>SUMIFS(tbl_PV_Issues[Overdue],tbl_PV_Issues[Work ID '#],tbl_Data_Quality[[#This Row],[Work ID]])</f>
        <v>0</v>
      </c>
      <c r="N74" s="25">
        <f>SUM(tbl_Data_Quality[[#This Row],[Milestones Due]:[Issues Due]])</f>
        <v>0</v>
      </c>
      <c r="O74" s="27"/>
      <c r="P74" s="28" t="s">
        <v>162</v>
      </c>
    </row>
    <row r="75" spans="2:16" ht="15" customHeight="1" x14ac:dyDescent="0.2">
      <c r="B75" s="23" t="s">
        <v>163</v>
      </c>
      <c r="C75" s="24" t="str">
        <f>_xlfn.XLOOKUP(TEXT(tbl_Data_Quality[[#This Row],[Work ID]],"0"),tbl_PV_Meta[Work ID '#],tbl_PV_Meta[Proj Name],,0)</f>
        <v>Project 81</v>
      </c>
      <c r="D75" s="29" t="str">
        <f>_xlfn.XLOOKUP(TEXT(tbl_Data_Quality[[#This Row],[Work ID]],"0"),tbl_PV_Meta[Work ID '#],tbl_PV_Meta[Sub-Portfolio],,0)</f>
        <v>Sub-Portfolio 8</v>
      </c>
      <c r="E75" s="36" t="str">
        <f>_xlfn.XLOOKUP(TEXT(tbl_Data_Quality[[#This Row],[Work ID]],"0"),tbl_PV_Meta[Work ID '#],tbl_PV_Meta[Project Manager/Owner],,0)</f>
        <v>Project Manager 25</v>
      </c>
      <c r="F75" s="25" t="str">
        <f>_xlfn.XLOOKUP(TEXT(tbl_Data_Quality[[#This Row],[Work ID]],"0"),tbl_PV_Meta[Work ID '#],tbl_PV_Meta[Work Status],,0)</f>
        <v>Requested</v>
      </c>
      <c r="G75" s="25" t="str">
        <f>_xlfn.XLOOKUP(TEXT(tbl_Data_Quality[[#This Row],[Work ID]],"0"),tbl_PV_Meta[Work ID '#],tbl_PV_Meta[Stage],,0)</f>
        <v>2. Concept</v>
      </c>
      <c r="H75" s="47" t="str">
        <f>_xlfn.XLOOKUP(TEXT(tbl_Data_Quality[[#This Row],[Work ID]],"0"),tbl_PV_Meta[Work ID '#],tbl_PV_Meta[PSR Date],,0)</f>
        <v>Jun-2024</v>
      </c>
      <c r="I75" s="26"/>
      <c r="J75" s="25">
        <f>SUMIFS(tbl_PV_Milestones[Overdue],tbl_PV_Milestones[Work ID],tbl_Data_Quality[[#This Row],[Work ID]])</f>
        <v>0</v>
      </c>
      <c r="K75" s="25">
        <f>SUMIFS(tbl_PV_Risks[Overdue],tbl_PV_Risks[Work ID '#],tbl_Data_Quality[[#This Row],[Work ID]])</f>
        <v>0</v>
      </c>
      <c r="L75" s="25">
        <f>SUMIFS(tbl_PV_Risks[No Mitigation Action Plan],tbl_PV_Risks[Work ID '#],tbl_Data_Quality[[#This Row],[Work ID]])</f>
        <v>0</v>
      </c>
      <c r="M75" s="25">
        <f>SUMIFS(tbl_PV_Issues[Overdue],tbl_PV_Issues[Work ID '#],tbl_Data_Quality[[#This Row],[Work ID]])</f>
        <v>0</v>
      </c>
      <c r="N75" s="25">
        <f>SUM(tbl_Data_Quality[[#This Row],[Milestones Due]:[Issues Due]])</f>
        <v>0</v>
      </c>
      <c r="O75" s="27"/>
      <c r="P75" s="28" t="s">
        <v>136</v>
      </c>
    </row>
    <row r="76" spans="2:16" ht="15" customHeight="1" x14ac:dyDescent="0.2">
      <c r="B76" s="23" t="s">
        <v>164</v>
      </c>
      <c r="C76" s="24" t="str">
        <f>_xlfn.XLOOKUP(TEXT(tbl_Data_Quality[[#This Row],[Work ID]],"0"),tbl_PV_Meta[Work ID '#],tbl_PV_Meta[Proj Name],,0)</f>
        <v>Project 82</v>
      </c>
      <c r="D76" s="29" t="str">
        <f>_xlfn.XLOOKUP(TEXT(tbl_Data_Quality[[#This Row],[Work ID]],"0"),tbl_PV_Meta[Work ID '#],tbl_PV_Meta[Sub-Portfolio],,0)</f>
        <v>Sub-Portfolio 8</v>
      </c>
      <c r="E76" s="36" t="str">
        <f>_xlfn.XLOOKUP(TEXT(tbl_Data_Quality[[#This Row],[Work ID]],"0"),tbl_PV_Meta[Work ID '#],tbl_PV_Meta[Project Manager/Owner],,0)</f>
        <v>Project Manager 11</v>
      </c>
      <c r="F76" s="25" t="str">
        <f>_xlfn.XLOOKUP(TEXT(tbl_Data_Quality[[#This Row],[Work ID]],"0"),tbl_PV_Meta[Work ID '#],tbl_PV_Meta[Work Status],,0)</f>
        <v>On Hold</v>
      </c>
      <c r="G76" s="25" t="str">
        <f>_xlfn.XLOOKUP(TEXT(tbl_Data_Quality[[#This Row],[Work ID]],"0"),tbl_PV_Meta[Work ID '#],tbl_PV_Meta[Stage],,0)</f>
        <v>2. Concept</v>
      </c>
      <c r="H76" s="47">
        <f>_xlfn.XLOOKUP(TEXT(tbl_Data_Quality[[#This Row],[Work ID]],"0"),tbl_PV_Meta[Work ID '#],tbl_PV_Meta[PSR Date],,0)</f>
        <v>0</v>
      </c>
      <c r="I76" s="26"/>
      <c r="J76" s="25">
        <f>SUMIFS(tbl_PV_Milestones[Overdue],tbl_PV_Milestones[Work ID],tbl_Data_Quality[[#This Row],[Work ID]])</f>
        <v>0</v>
      </c>
      <c r="K76" s="25">
        <f>SUMIFS(tbl_PV_Risks[Overdue],tbl_PV_Risks[Work ID '#],tbl_Data_Quality[[#This Row],[Work ID]])</f>
        <v>0</v>
      </c>
      <c r="L76" s="25">
        <f>SUMIFS(tbl_PV_Risks[No Mitigation Action Plan],tbl_PV_Risks[Work ID '#],tbl_Data_Quality[[#This Row],[Work ID]])</f>
        <v>0</v>
      </c>
      <c r="M76" s="25">
        <f>SUMIFS(tbl_PV_Issues[Overdue],tbl_PV_Issues[Work ID '#],tbl_Data_Quality[[#This Row],[Work ID]])</f>
        <v>0</v>
      </c>
      <c r="N76" s="25">
        <f>SUM(tbl_Data_Quality[[#This Row],[Milestones Due]:[Issues Due]])</f>
        <v>0</v>
      </c>
      <c r="O76" s="27"/>
      <c r="P76" s="28"/>
    </row>
    <row r="77" spans="2:16" ht="15" customHeight="1" x14ac:dyDescent="0.2">
      <c r="B77" s="23" t="s">
        <v>165</v>
      </c>
      <c r="C77" s="24" t="str">
        <f>_xlfn.XLOOKUP(TEXT(tbl_Data_Quality[[#This Row],[Work ID]],"0"),tbl_PV_Meta[Work ID '#],tbl_PV_Meta[Proj Name],,0)</f>
        <v>Project 83</v>
      </c>
      <c r="D77" s="29" t="str">
        <f>_xlfn.XLOOKUP(TEXT(tbl_Data_Quality[[#This Row],[Work ID]],"0"),tbl_PV_Meta[Work ID '#],tbl_PV_Meta[Sub-Portfolio],,0)</f>
        <v>Sub-Portfolio 8</v>
      </c>
      <c r="E77" s="36" t="str">
        <f>_xlfn.XLOOKUP(TEXT(tbl_Data_Quality[[#This Row],[Work ID]],"0"),tbl_PV_Meta[Work ID '#],tbl_PV_Meta[Project Manager/Owner],,0)</f>
        <v>Project Manager 31</v>
      </c>
      <c r="F77" s="25" t="str">
        <f>_xlfn.XLOOKUP(TEXT(tbl_Data_Quality[[#This Row],[Work ID]],"0"),tbl_PV_Meta[Work ID '#],tbl_PV_Meta[Work Status],,0)</f>
        <v>Requested</v>
      </c>
      <c r="G77" s="25" t="str">
        <f>_xlfn.XLOOKUP(TEXT(tbl_Data_Quality[[#This Row],[Work ID]],"0"),tbl_PV_Meta[Work ID '#],tbl_PV_Meta[Stage],,0)</f>
        <v>2. Concept</v>
      </c>
      <c r="H77" s="47">
        <f>_xlfn.XLOOKUP(TEXT(tbl_Data_Quality[[#This Row],[Work ID]],"0"),tbl_PV_Meta[Work ID '#],tbl_PV_Meta[PSR Date],,0)</f>
        <v>0</v>
      </c>
      <c r="I77" s="26"/>
      <c r="J77" s="25">
        <f>SUMIFS(tbl_PV_Milestones[Overdue],tbl_PV_Milestones[Work ID],tbl_Data_Quality[[#This Row],[Work ID]])</f>
        <v>0</v>
      </c>
      <c r="K77" s="25">
        <f>SUMIFS(tbl_PV_Risks[Overdue],tbl_PV_Risks[Work ID '#],tbl_Data_Quality[[#This Row],[Work ID]])</f>
        <v>0</v>
      </c>
      <c r="L77" s="25">
        <f>SUMIFS(tbl_PV_Risks[No Mitigation Action Plan],tbl_PV_Risks[Work ID '#],tbl_Data_Quality[[#This Row],[Work ID]])</f>
        <v>0</v>
      </c>
      <c r="M77" s="25">
        <f>SUMIFS(tbl_PV_Issues[Overdue],tbl_PV_Issues[Work ID '#],tbl_Data_Quality[[#This Row],[Work ID]])</f>
        <v>0</v>
      </c>
      <c r="N77" s="25">
        <f>SUM(tbl_Data_Quality[[#This Row],[Milestones Due]:[Issues Due]])</f>
        <v>0</v>
      </c>
      <c r="O77" s="27"/>
      <c r="P77" s="28" t="s">
        <v>166</v>
      </c>
    </row>
    <row r="78" spans="2:16" ht="15" customHeight="1" x14ac:dyDescent="0.2">
      <c r="B78" s="23" t="s">
        <v>167</v>
      </c>
      <c r="C78" s="24" t="str">
        <f>_xlfn.XLOOKUP(TEXT(tbl_Data_Quality[[#This Row],[Work ID]],"0"),tbl_PV_Meta[Work ID '#],tbl_PV_Meta[Proj Name],,0)</f>
        <v>Project 84</v>
      </c>
      <c r="D78" s="29" t="str">
        <f>_xlfn.XLOOKUP(TEXT(tbl_Data_Quality[[#This Row],[Work ID]],"0"),tbl_PV_Meta[Work ID '#],tbl_PV_Meta[Sub-Portfolio],,0)</f>
        <v>Sub-Portfolio 7</v>
      </c>
      <c r="E78" s="36" t="str">
        <f>_xlfn.XLOOKUP(TEXT(tbl_Data_Quality[[#This Row],[Work ID]],"0"),tbl_PV_Meta[Work ID '#],tbl_PV_Meta[Project Manager/Owner],,0)</f>
        <v>Project Manager 27</v>
      </c>
      <c r="F78" s="25" t="str">
        <f>_xlfn.XLOOKUP(TEXT(tbl_Data_Quality[[#This Row],[Work ID]],"0"),tbl_PV_Meta[Work ID '#],tbl_PV_Meta[Work Status],,0)</f>
        <v>On Hold</v>
      </c>
      <c r="G78" s="25" t="str">
        <f>_xlfn.XLOOKUP(TEXT(tbl_Data_Quality[[#This Row],[Work ID]],"0"),tbl_PV_Meta[Work ID '#],tbl_PV_Meta[Stage],,0)</f>
        <v>2. Concept</v>
      </c>
      <c r="H78" s="47">
        <f>_xlfn.XLOOKUP(TEXT(tbl_Data_Quality[[#This Row],[Work ID]],"0"),tbl_PV_Meta[Work ID '#],tbl_PV_Meta[PSR Date],,0)</f>
        <v>0</v>
      </c>
      <c r="I78" s="26"/>
      <c r="J78" s="25">
        <f>SUMIFS(tbl_PV_Milestones[Overdue],tbl_PV_Milestones[Work ID],tbl_Data_Quality[[#This Row],[Work ID]])</f>
        <v>0</v>
      </c>
      <c r="K78" s="25">
        <f>SUMIFS(tbl_PV_Risks[Overdue],tbl_PV_Risks[Work ID '#],tbl_Data_Quality[[#This Row],[Work ID]])</f>
        <v>0</v>
      </c>
      <c r="L78" s="25">
        <f>SUMIFS(tbl_PV_Risks[No Mitigation Action Plan],tbl_PV_Risks[Work ID '#],tbl_Data_Quality[[#This Row],[Work ID]])</f>
        <v>0</v>
      </c>
      <c r="M78" s="25">
        <f>SUMIFS(tbl_PV_Issues[Overdue],tbl_PV_Issues[Work ID '#],tbl_Data_Quality[[#This Row],[Work ID]])</f>
        <v>0</v>
      </c>
      <c r="N78" s="25">
        <f>SUM(tbl_Data_Quality[[#This Row],[Milestones Due]:[Issues Due]])</f>
        <v>0</v>
      </c>
      <c r="O78" s="27"/>
      <c r="P78" s="28"/>
    </row>
    <row r="79" spans="2:16" ht="15" customHeight="1" x14ac:dyDescent="0.2">
      <c r="B79" s="23" t="s">
        <v>168</v>
      </c>
      <c r="C79" s="24" t="str">
        <f>_xlfn.XLOOKUP(TEXT(tbl_Data_Quality[[#This Row],[Work ID]],"0"),tbl_PV_Meta[Work ID '#],tbl_PV_Meta[Proj Name],,0)</f>
        <v>Project 85</v>
      </c>
      <c r="D79" s="29" t="str">
        <f>_xlfn.XLOOKUP(TEXT(tbl_Data_Quality[[#This Row],[Work ID]],"0"),tbl_PV_Meta[Work ID '#],tbl_PV_Meta[Sub-Portfolio],,0)</f>
        <v>Sub-Portfolio 4</v>
      </c>
      <c r="E79" s="36" t="str">
        <f>_xlfn.XLOOKUP(TEXT(tbl_Data_Quality[[#This Row],[Work ID]],"0"),tbl_PV_Meta[Work ID '#],tbl_PV_Meta[Project Manager/Owner],,0)</f>
        <v>Project Manager 14</v>
      </c>
      <c r="F79" s="25" t="str">
        <f>_xlfn.XLOOKUP(TEXT(tbl_Data_Quality[[#This Row],[Work ID]],"0"),tbl_PV_Meta[Work ID '#],tbl_PV_Meta[Work Status],,0)</f>
        <v>Prepare for Closure</v>
      </c>
      <c r="G79" s="25" t="str">
        <f>_xlfn.XLOOKUP(TEXT(tbl_Data_Quality[[#This Row],[Work ID]],"0"),tbl_PV_Meta[Work ID '#],tbl_PV_Meta[Stage],,0)</f>
        <v>7. Closure</v>
      </c>
      <c r="H79" s="47" t="str">
        <f>_xlfn.XLOOKUP(TEXT(tbl_Data_Quality[[#This Row],[Work ID]],"0"),tbl_PV_Meta[Work ID '#],tbl_PV_Meta[PSR Date],,0)</f>
        <v>31 Jan 25</v>
      </c>
      <c r="I79" s="26" t="s">
        <v>47</v>
      </c>
      <c r="J79" s="25">
        <f>SUMIFS(tbl_PV_Milestones[Overdue],tbl_PV_Milestones[Work ID],tbl_Data_Quality[[#This Row],[Work ID]])</f>
        <v>34</v>
      </c>
      <c r="K79" s="25">
        <f>SUMIFS(tbl_PV_Risks[Overdue],tbl_PV_Risks[Work ID '#],tbl_Data_Quality[[#This Row],[Work ID]])</f>
        <v>0</v>
      </c>
      <c r="L79" s="25">
        <f>SUMIFS(tbl_PV_Risks[No Mitigation Action Plan],tbl_PV_Risks[Work ID '#],tbl_Data_Quality[[#This Row],[Work ID]])</f>
        <v>0</v>
      </c>
      <c r="M79" s="25">
        <f>SUMIFS(tbl_PV_Issues[Overdue],tbl_PV_Issues[Work ID '#],tbl_Data_Quality[[#This Row],[Work ID]])</f>
        <v>0</v>
      </c>
      <c r="N79" s="25">
        <f>SUM(tbl_Data_Quality[[#This Row],[Milestones Due]:[Issues Due]])</f>
        <v>34</v>
      </c>
      <c r="O79" s="27"/>
      <c r="P79" s="28" t="s">
        <v>169</v>
      </c>
    </row>
    <row r="80" spans="2:16" ht="15" customHeight="1" x14ac:dyDescent="0.2">
      <c r="B80" s="23" t="s">
        <v>170</v>
      </c>
      <c r="C80" s="24" t="str">
        <f>_xlfn.XLOOKUP(TEXT(tbl_Data_Quality[[#This Row],[Work ID]],"0"),tbl_PV_Meta[Work ID '#],tbl_PV_Meta[Proj Name],,0)</f>
        <v>Project 87</v>
      </c>
      <c r="D80" s="29" t="str">
        <f>_xlfn.XLOOKUP(TEXT(tbl_Data_Quality[[#This Row],[Work ID]],"0"),tbl_PV_Meta[Work ID '#],tbl_PV_Meta[Sub-Portfolio],,0)</f>
        <v>Sub-Portfolio 4</v>
      </c>
      <c r="E80" s="36" t="str">
        <f>_xlfn.XLOOKUP(TEXT(tbl_Data_Quality[[#This Row],[Work ID]],"0"),tbl_PV_Meta[Work ID '#],tbl_PV_Meta[Project Manager/Owner],,0)</f>
        <v>Project Manager 18</v>
      </c>
      <c r="F80" s="25" t="str">
        <f>_xlfn.XLOOKUP(TEXT(tbl_Data_Quality[[#This Row],[Work ID]],"0"),tbl_PV_Meta[Work ID '#],tbl_PV_Meta[Work Status],,0)</f>
        <v>Requested</v>
      </c>
      <c r="G80" s="25" t="str">
        <f>_xlfn.XLOOKUP(TEXT(tbl_Data_Quality[[#This Row],[Work ID]],"0"),tbl_PV_Meta[Work ID '#],tbl_PV_Meta[Stage],,0)</f>
        <v>2. Concept</v>
      </c>
      <c r="H80" s="47">
        <f>_xlfn.XLOOKUP(TEXT(tbl_Data_Quality[[#This Row],[Work ID]],"0"),tbl_PV_Meta[Work ID '#],tbl_PV_Meta[PSR Date],,0)</f>
        <v>0</v>
      </c>
      <c r="I80" s="26"/>
      <c r="J80" s="25">
        <f>SUMIFS(tbl_PV_Milestones[Overdue],tbl_PV_Milestones[Work ID],tbl_Data_Quality[[#This Row],[Work ID]])</f>
        <v>0</v>
      </c>
      <c r="K80" s="25">
        <f>SUMIFS(tbl_PV_Risks[Overdue],tbl_PV_Risks[Work ID '#],tbl_Data_Quality[[#This Row],[Work ID]])</f>
        <v>0</v>
      </c>
      <c r="L80" s="25">
        <f>SUMIFS(tbl_PV_Risks[No Mitigation Action Plan],tbl_PV_Risks[Work ID '#],tbl_Data_Quality[[#This Row],[Work ID]])</f>
        <v>0</v>
      </c>
      <c r="M80" s="25">
        <f>SUMIFS(tbl_PV_Issues[Overdue],tbl_PV_Issues[Work ID '#],tbl_Data_Quality[[#This Row],[Work ID]])</f>
        <v>0</v>
      </c>
      <c r="N80" s="25">
        <f>SUM(tbl_Data_Quality[[#This Row],[Milestones Due]:[Issues Due]])</f>
        <v>0</v>
      </c>
      <c r="O80" s="27"/>
      <c r="P80" s="28" t="s">
        <v>136</v>
      </c>
    </row>
    <row r="81" spans="2:16" ht="15" customHeight="1" x14ac:dyDescent="0.2">
      <c r="B81" s="23" t="s">
        <v>171</v>
      </c>
      <c r="C81" s="24" t="str">
        <f>_xlfn.XLOOKUP(TEXT(tbl_Data_Quality[[#This Row],[Work ID]],"0"),tbl_PV_Meta[Work ID '#],tbl_PV_Meta[Proj Name],,0)</f>
        <v>Project 91</v>
      </c>
      <c r="D81" s="29" t="str">
        <f>_xlfn.XLOOKUP(TEXT(tbl_Data_Quality[[#This Row],[Work ID]],"0"),tbl_PV_Meta[Work ID '#],tbl_PV_Meta[Sub-Portfolio],,0)</f>
        <v>Sub-Portfolio 7</v>
      </c>
      <c r="E81" s="36" t="str">
        <f>_xlfn.XLOOKUP(TEXT(tbl_Data_Quality[[#This Row],[Work ID]],"0"),tbl_PV_Meta[Work ID '#],tbl_PV_Meta[Project Manager/Owner],,0)</f>
        <v>Project Manager 7</v>
      </c>
      <c r="F81" s="25" t="str">
        <f>_xlfn.XLOOKUP(TEXT(tbl_Data_Quality[[#This Row],[Work ID]],"0"),tbl_PV_Meta[Work ID '#],tbl_PV_Meta[Work Status],,0)</f>
        <v>Requested</v>
      </c>
      <c r="G81" s="25" t="str">
        <f>_xlfn.XLOOKUP(TEXT(tbl_Data_Quality[[#This Row],[Work ID]],"0"),tbl_PV_Meta[Work ID '#],tbl_PV_Meta[Stage],,0)</f>
        <v>2. Concept</v>
      </c>
      <c r="H81" s="47">
        <f>_xlfn.XLOOKUP(TEXT(tbl_Data_Quality[[#This Row],[Work ID]],"0"),tbl_PV_Meta[Work ID '#],tbl_PV_Meta[PSR Date],,0)</f>
        <v>0</v>
      </c>
      <c r="I81" s="26"/>
      <c r="J81" s="25">
        <f>SUMIFS(tbl_PV_Milestones[Overdue],tbl_PV_Milestones[Work ID],tbl_Data_Quality[[#This Row],[Work ID]])</f>
        <v>0</v>
      </c>
      <c r="K81" s="25">
        <f>SUMIFS(tbl_PV_Risks[Overdue],tbl_PV_Risks[Work ID '#],tbl_Data_Quality[[#This Row],[Work ID]])</f>
        <v>0</v>
      </c>
      <c r="L81" s="25">
        <f>SUMIFS(tbl_PV_Risks[No Mitigation Action Plan],tbl_PV_Risks[Work ID '#],tbl_Data_Quality[[#This Row],[Work ID]])</f>
        <v>0</v>
      </c>
      <c r="M81" s="25">
        <f>SUMIFS(tbl_PV_Issues[Overdue],tbl_PV_Issues[Work ID '#],tbl_Data_Quality[[#This Row],[Work ID]])</f>
        <v>0</v>
      </c>
      <c r="N81" s="25">
        <f>SUM(tbl_Data_Quality[[#This Row],[Milestones Due]:[Issues Due]])</f>
        <v>0</v>
      </c>
      <c r="O81" s="27"/>
      <c r="P81" s="28" t="s">
        <v>172</v>
      </c>
    </row>
    <row r="82" spans="2:16" ht="15" customHeight="1" x14ac:dyDescent="0.2">
      <c r="B82" s="23" t="s">
        <v>64</v>
      </c>
      <c r="C82" s="24" t="str">
        <f>_xlfn.XLOOKUP(TEXT(tbl_Data_Quality[[#This Row],[Work ID]],"0"),tbl_PV_Meta[Work ID '#],tbl_PV_Meta[Proj Name],,0)</f>
        <v>Project 93</v>
      </c>
      <c r="D82" s="29" t="str">
        <f>_xlfn.XLOOKUP(TEXT(tbl_Data_Quality[[#This Row],[Work ID]],"0"),tbl_PV_Meta[Work ID '#],tbl_PV_Meta[Sub-Portfolio],,0)</f>
        <v>Sub-Portfolio 8</v>
      </c>
      <c r="E82" s="36" t="str">
        <f>_xlfn.XLOOKUP(TEXT(tbl_Data_Quality[[#This Row],[Work ID]],"0"),tbl_PV_Meta[Work ID '#],tbl_PV_Meta[Project Manager/Owner],,0)</f>
        <v>Project Manager 13</v>
      </c>
      <c r="F82" s="25" t="str">
        <f>_xlfn.XLOOKUP(TEXT(tbl_Data_Quality[[#This Row],[Work ID]],"0"),tbl_PV_Meta[Work ID '#],tbl_PV_Meta[Work Status],,0)</f>
        <v>Open/Active</v>
      </c>
      <c r="G82" s="25" t="str">
        <f>_xlfn.XLOOKUP(TEXT(tbl_Data_Quality[[#This Row],[Work ID]],"0"),tbl_PV_Meta[Work ID '#],tbl_PV_Meta[Stage],,0)</f>
        <v>3. Evaluate</v>
      </c>
      <c r="H82" s="47" t="str">
        <f>_xlfn.XLOOKUP(TEXT(tbl_Data_Quality[[#This Row],[Work ID]],"0"),tbl_PV_Meta[Work ID '#],tbl_PV_Meta[PSR Date],,0)</f>
        <v>Apr-2025</v>
      </c>
      <c r="I82" s="26" t="s">
        <v>110</v>
      </c>
      <c r="J82" s="25">
        <f>SUMIFS(tbl_PV_Milestones[Overdue],tbl_PV_Milestones[Work ID],tbl_Data_Quality[[#This Row],[Work ID]])</f>
        <v>20</v>
      </c>
      <c r="K82" s="25">
        <f>SUMIFS(tbl_PV_Risks[Overdue],tbl_PV_Risks[Work ID '#],tbl_Data_Quality[[#This Row],[Work ID]])</f>
        <v>0</v>
      </c>
      <c r="L82" s="25">
        <f>SUMIFS(tbl_PV_Risks[No Mitigation Action Plan],tbl_PV_Risks[Work ID '#],tbl_Data_Quality[[#This Row],[Work ID]])</f>
        <v>0</v>
      </c>
      <c r="M82" s="25">
        <f>SUMIFS(tbl_PV_Issues[Overdue],tbl_PV_Issues[Work ID '#],tbl_Data_Quality[[#This Row],[Work ID]])</f>
        <v>0</v>
      </c>
      <c r="N82" s="25">
        <f>SUM(tbl_Data_Quality[[#This Row],[Milestones Due]:[Issues Due]])</f>
        <v>20</v>
      </c>
      <c r="O82" s="27"/>
      <c r="P82" s="28"/>
    </row>
    <row r="83" spans="2:16" ht="15" customHeight="1" x14ac:dyDescent="0.2">
      <c r="B83" s="23" t="s">
        <v>173</v>
      </c>
      <c r="C83" s="24" t="str">
        <f>_xlfn.XLOOKUP(TEXT(tbl_Data_Quality[[#This Row],[Work ID]],"0"),tbl_PV_Meta[Work ID '#],tbl_PV_Meta[Proj Name],,0)</f>
        <v>Project 101</v>
      </c>
      <c r="D83" s="29" t="str">
        <f>_xlfn.XLOOKUP(TEXT(tbl_Data_Quality[[#This Row],[Work ID]],"0"),tbl_PV_Meta[Work ID '#],tbl_PV_Meta[Sub-Portfolio],,0)</f>
        <v>Sub-Portfolio 2</v>
      </c>
      <c r="E83" s="36" t="str">
        <f>_xlfn.XLOOKUP(TEXT(tbl_Data_Quality[[#This Row],[Work ID]],"0"),tbl_PV_Meta[Work ID '#],tbl_PV_Meta[Project Manager/Owner],,0)</f>
        <v/>
      </c>
      <c r="F83" s="25" t="str">
        <f>_xlfn.XLOOKUP(TEXT(tbl_Data_Quality[[#This Row],[Work ID]],"0"),tbl_PV_Meta[Work ID '#],tbl_PV_Meta[Work Status],,0)</f>
        <v>On Hold</v>
      </c>
      <c r="G83" s="25" t="str">
        <f>_xlfn.XLOOKUP(TEXT(tbl_Data_Quality[[#This Row],[Work ID]],"0"),tbl_PV_Meta[Work ID '#],tbl_PV_Meta[Stage],,0)</f>
        <v>2. Concept</v>
      </c>
      <c r="H83" s="47">
        <f>_xlfn.XLOOKUP(TEXT(tbl_Data_Quality[[#This Row],[Work ID]],"0"),tbl_PV_Meta[Work ID '#],tbl_PV_Meta[PSR Date],,0)</f>
        <v>0</v>
      </c>
      <c r="I83" s="26"/>
      <c r="J83" s="25">
        <f>SUMIFS(tbl_PV_Milestones[Overdue],tbl_PV_Milestones[Work ID],tbl_Data_Quality[[#This Row],[Work ID]])</f>
        <v>0</v>
      </c>
      <c r="K83" s="25">
        <f>SUMIFS(tbl_PV_Risks[Overdue],tbl_PV_Risks[Work ID '#],tbl_Data_Quality[[#This Row],[Work ID]])</f>
        <v>0</v>
      </c>
      <c r="L83" s="25">
        <f>SUMIFS(tbl_PV_Risks[No Mitigation Action Plan],tbl_PV_Risks[Work ID '#],tbl_Data_Quality[[#This Row],[Work ID]])</f>
        <v>0</v>
      </c>
      <c r="M83" s="25">
        <f>SUMIFS(tbl_PV_Issues[Overdue],tbl_PV_Issues[Work ID '#],tbl_Data_Quality[[#This Row],[Work ID]])</f>
        <v>0</v>
      </c>
      <c r="N83" s="25">
        <f>SUM(tbl_Data_Quality[[#This Row],[Milestones Due]:[Issues Due]])</f>
        <v>0</v>
      </c>
      <c r="O83" s="27"/>
      <c r="P83" s="28"/>
    </row>
    <row r="84" spans="2:16" ht="15" customHeight="1" x14ac:dyDescent="0.2">
      <c r="B84" s="23" t="s">
        <v>174</v>
      </c>
      <c r="C84" s="24" t="str">
        <f>_xlfn.XLOOKUP(TEXT(tbl_Data_Quality[[#This Row],[Work ID]],"0"),tbl_PV_Meta[Work ID '#],tbl_PV_Meta[Proj Name],,0)</f>
        <v>Project 102</v>
      </c>
      <c r="D84" s="29" t="str">
        <f>_xlfn.XLOOKUP(TEXT(tbl_Data_Quality[[#This Row],[Work ID]],"0"),tbl_PV_Meta[Work ID '#],tbl_PV_Meta[Sub-Portfolio],,0)</f>
        <v>Sub-Portfolio 7</v>
      </c>
      <c r="E84" s="36" t="str">
        <f>_xlfn.XLOOKUP(TEXT(tbl_Data_Quality[[#This Row],[Work ID]],"0"),tbl_PV_Meta[Work ID '#],tbl_PV_Meta[Project Manager/Owner],,0)</f>
        <v>Project Manager 35</v>
      </c>
      <c r="F84" s="25" t="str">
        <f>_xlfn.XLOOKUP(TEXT(tbl_Data_Quality[[#This Row],[Work ID]],"0"),tbl_PV_Meta[Work ID '#],tbl_PV_Meta[Work Status],,0)</f>
        <v>Requested</v>
      </c>
      <c r="G84" s="25" t="str">
        <f>_xlfn.XLOOKUP(TEXT(tbl_Data_Quality[[#This Row],[Work ID]],"0"),tbl_PV_Meta[Work ID '#],tbl_PV_Meta[Stage],,0)</f>
        <v>2. Concept</v>
      </c>
      <c r="H84" s="47">
        <f>_xlfn.XLOOKUP(TEXT(tbl_Data_Quality[[#This Row],[Work ID]],"0"),tbl_PV_Meta[Work ID '#],tbl_PV_Meta[PSR Date],,0)</f>
        <v>0</v>
      </c>
      <c r="I84" s="26"/>
      <c r="J84" s="25">
        <f>SUMIFS(tbl_PV_Milestones[Overdue],tbl_PV_Milestones[Work ID],tbl_Data_Quality[[#This Row],[Work ID]])</f>
        <v>0</v>
      </c>
      <c r="K84" s="25">
        <f>SUMIFS(tbl_PV_Risks[Overdue],tbl_PV_Risks[Work ID '#],tbl_Data_Quality[[#This Row],[Work ID]])</f>
        <v>0</v>
      </c>
      <c r="L84" s="25">
        <f>SUMIFS(tbl_PV_Risks[No Mitigation Action Plan],tbl_PV_Risks[Work ID '#],tbl_Data_Quality[[#This Row],[Work ID]])</f>
        <v>0</v>
      </c>
      <c r="M84" s="25">
        <f>SUMIFS(tbl_PV_Issues[Overdue],tbl_PV_Issues[Work ID '#],tbl_Data_Quality[[#This Row],[Work ID]])</f>
        <v>0</v>
      </c>
      <c r="N84" s="25">
        <f>SUM(tbl_Data_Quality[[#This Row],[Milestones Due]:[Issues Due]])</f>
        <v>0</v>
      </c>
      <c r="O84" s="27"/>
      <c r="P84" s="28" t="s">
        <v>175</v>
      </c>
    </row>
    <row r="85" spans="2:16" ht="15" customHeight="1" x14ac:dyDescent="0.2">
      <c r="B85" s="23" t="s">
        <v>176</v>
      </c>
      <c r="C85" s="24" t="str">
        <f>_xlfn.XLOOKUP(TEXT(tbl_Data_Quality[[#This Row],[Work ID]],"0"),tbl_PV_Meta[Work ID '#],tbl_PV_Meta[Proj Name],,0)</f>
        <v>Project 106</v>
      </c>
      <c r="D85" s="29" t="str">
        <f>_xlfn.XLOOKUP(TEXT(tbl_Data_Quality[[#This Row],[Work ID]],"0"),tbl_PV_Meta[Work ID '#],tbl_PV_Meta[Sub-Portfolio],,0)</f>
        <v>Sub-Portfolio 7</v>
      </c>
      <c r="E85" s="36" t="str">
        <f>_xlfn.XLOOKUP(TEXT(tbl_Data_Quality[[#This Row],[Work ID]],"0"),tbl_PV_Meta[Work ID '#],tbl_PV_Meta[Project Manager/Owner],,0)</f>
        <v>Project Manager 27</v>
      </c>
      <c r="F85" s="25" t="str">
        <f>_xlfn.XLOOKUP(TEXT(tbl_Data_Quality[[#This Row],[Work ID]],"0"),tbl_PV_Meta[Work ID '#],tbl_PV_Meta[Work Status],,0)</f>
        <v>Requested</v>
      </c>
      <c r="G85" s="25" t="str">
        <f>_xlfn.XLOOKUP(TEXT(tbl_Data_Quality[[#This Row],[Work ID]],"0"),tbl_PV_Meta[Work ID '#],tbl_PV_Meta[Stage],,0)</f>
        <v>2. Concept</v>
      </c>
      <c r="H85" s="47">
        <f>_xlfn.XLOOKUP(TEXT(tbl_Data_Quality[[#This Row],[Work ID]],"0"),tbl_PV_Meta[Work ID '#],tbl_PV_Meta[PSR Date],,0)</f>
        <v>0</v>
      </c>
      <c r="I85" s="26"/>
      <c r="J85" s="25">
        <f>SUMIFS(tbl_PV_Milestones[Overdue],tbl_PV_Milestones[Work ID],tbl_Data_Quality[[#This Row],[Work ID]])</f>
        <v>0</v>
      </c>
      <c r="K85" s="25">
        <f>SUMIFS(tbl_PV_Risks[Overdue],tbl_PV_Risks[Work ID '#],tbl_Data_Quality[[#This Row],[Work ID]])</f>
        <v>0</v>
      </c>
      <c r="L85" s="25">
        <f>SUMIFS(tbl_PV_Risks[No Mitigation Action Plan],tbl_PV_Risks[Work ID '#],tbl_Data_Quality[[#This Row],[Work ID]])</f>
        <v>0</v>
      </c>
      <c r="M85" s="25">
        <f>SUMIFS(tbl_PV_Issues[Overdue],tbl_PV_Issues[Work ID '#],tbl_Data_Quality[[#This Row],[Work ID]])</f>
        <v>0</v>
      </c>
      <c r="N85" s="25">
        <f>SUM(tbl_Data_Quality[[#This Row],[Milestones Due]:[Issues Due]])</f>
        <v>0</v>
      </c>
      <c r="O85" s="27"/>
      <c r="P85" s="28"/>
    </row>
    <row r="86" spans="2:16" ht="15" customHeight="1" x14ac:dyDescent="0.2">
      <c r="B86" s="23" t="s">
        <v>177</v>
      </c>
      <c r="C86" s="24" t="str">
        <f>_xlfn.XLOOKUP(TEXT(tbl_Data_Quality[[#This Row],[Work ID]],"0"),tbl_PV_Meta[Work ID '#],tbl_PV_Meta[Proj Name],,0)</f>
        <v>Project 108</v>
      </c>
      <c r="D86" s="29" t="str">
        <f>_xlfn.XLOOKUP(TEXT(tbl_Data_Quality[[#This Row],[Work ID]],"0"),tbl_PV_Meta[Work ID '#],tbl_PV_Meta[Sub-Portfolio],,0)</f>
        <v>Sub-Portfolio 7</v>
      </c>
      <c r="E86" s="36" t="str">
        <f>_xlfn.XLOOKUP(TEXT(tbl_Data_Quality[[#This Row],[Work ID]],"0"),tbl_PV_Meta[Work ID '#],tbl_PV_Meta[Project Manager/Owner],,0)</f>
        <v>Project Manager 27</v>
      </c>
      <c r="F86" s="25" t="str">
        <f>_xlfn.XLOOKUP(TEXT(tbl_Data_Quality[[#This Row],[Work ID]],"0"),tbl_PV_Meta[Work ID '#],tbl_PV_Meta[Work Status],,0)</f>
        <v>Requested</v>
      </c>
      <c r="G86" s="25" t="str">
        <f>_xlfn.XLOOKUP(TEXT(tbl_Data_Quality[[#This Row],[Work ID]],"0"),tbl_PV_Meta[Work ID '#],tbl_PV_Meta[Stage],,0)</f>
        <v>2. Concept</v>
      </c>
      <c r="H86" s="47">
        <f>_xlfn.XLOOKUP(TEXT(tbl_Data_Quality[[#This Row],[Work ID]],"0"),tbl_PV_Meta[Work ID '#],tbl_PV_Meta[PSR Date],,0)</f>
        <v>0</v>
      </c>
      <c r="I86" s="26"/>
      <c r="J86" s="25">
        <f>SUMIFS(tbl_PV_Milestones[Overdue],tbl_PV_Milestones[Work ID],tbl_Data_Quality[[#This Row],[Work ID]])</f>
        <v>0</v>
      </c>
      <c r="K86" s="25">
        <f>SUMIFS(tbl_PV_Risks[Overdue],tbl_PV_Risks[Work ID '#],tbl_Data_Quality[[#This Row],[Work ID]])</f>
        <v>0</v>
      </c>
      <c r="L86" s="25">
        <f>SUMIFS(tbl_PV_Risks[No Mitigation Action Plan],tbl_PV_Risks[Work ID '#],tbl_Data_Quality[[#This Row],[Work ID]])</f>
        <v>0</v>
      </c>
      <c r="M86" s="25">
        <f>SUMIFS(tbl_PV_Issues[Overdue],tbl_PV_Issues[Work ID '#],tbl_Data_Quality[[#This Row],[Work ID]])</f>
        <v>0</v>
      </c>
      <c r="N86" s="25">
        <f>SUM(tbl_Data_Quality[[#This Row],[Milestones Due]:[Issues Due]])</f>
        <v>0</v>
      </c>
      <c r="O86" s="27"/>
      <c r="P86" s="28"/>
    </row>
    <row r="87" spans="2:16" ht="15" customHeight="1" x14ac:dyDescent="0.2">
      <c r="B87" s="23" t="s">
        <v>45</v>
      </c>
      <c r="C87" s="24" t="str">
        <f>_xlfn.XLOOKUP(TEXT(tbl_Data_Quality[[#This Row],[Work ID]],"0"),tbl_PV_Meta[Work ID '#],tbl_PV_Meta[Proj Name],,0)</f>
        <v>Project 110</v>
      </c>
      <c r="D87" s="29" t="str">
        <f>_xlfn.XLOOKUP(TEXT(tbl_Data_Quality[[#This Row],[Work ID]],"0"),tbl_PV_Meta[Work ID '#],tbl_PV_Meta[Sub-Portfolio],,0)</f>
        <v>Sub-Portfolio 8</v>
      </c>
      <c r="E87" s="36" t="str">
        <f>_xlfn.XLOOKUP(TEXT(tbl_Data_Quality[[#This Row],[Work ID]],"0"),tbl_PV_Meta[Work ID '#],tbl_PV_Meta[Project Manager/Owner],,0)</f>
        <v>Project Manager 22</v>
      </c>
      <c r="F87" s="25" t="str">
        <f>_xlfn.XLOOKUP(TEXT(tbl_Data_Quality[[#This Row],[Work ID]],"0"),tbl_PV_Meta[Work ID '#],tbl_PV_Meta[Work Status],,0)</f>
        <v>Open/Active</v>
      </c>
      <c r="G87" s="25" t="str">
        <f>_xlfn.XLOOKUP(TEXT(tbl_Data_Quality[[#This Row],[Work ID]],"0"),tbl_PV_Meta[Work ID '#],tbl_PV_Meta[Stage],,0)</f>
        <v>3. Evaluate</v>
      </c>
      <c r="H87" s="47" t="str">
        <f>_xlfn.XLOOKUP(TEXT(tbl_Data_Quality[[#This Row],[Work ID]],"0"),tbl_PV_Meta[Work ID '#],tbl_PV_Meta[PSR Date],,0)</f>
        <v>Apr-2025</v>
      </c>
      <c r="I87" s="26" t="s">
        <v>110</v>
      </c>
      <c r="J87" s="25">
        <f>SUMIFS(tbl_PV_Milestones[Overdue],tbl_PV_Milestones[Work ID],tbl_Data_Quality[[#This Row],[Work ID]])</f>
        <v>6</v>
      </c>
      <c r="K87" s="25">
        <f>SUMIFS(tbl_PV_Risks[Overdue],tbl_PV_Risks[Work ID '#],tbl_Data_Quality[[#This Row],[Work ID]])</f>
        <v>0</v>
      </c>
      <c r="L87" s="25">
        <f>SUMIFS(tbl_PV_Risks[No Mitigation Action Plan],tbl_PV_Risks[Work ID '#],tbl_Data_Quality[[#This Row],[Work ID]])</f>
        <v>0</v>
      </c>
      <c r="M87" s="25">
        <f>SUMIFS(tbl_PV_Issues[Overdue],tbl_PV_Issues[Work ID '#],tbl_Data_Quality[[#This Row],[Work ID]])</f>
        <v>0</v>
      </c>
      <c r="N87" s="25">
        <f>SUM(tbl_Data_Quality[[#This Row],[Milestones Due]:[Issues Due]])</f>
        <v>6</v>
      </c>
      <c r="O87" s="27"/>
      <c r="P87" s="28" t="s">
        <v>155</v>
      </c>
    </row>
    <row r="88" spans="2:16" ht="15" customHeight="1" x14ac:dyDescent="0.2">
      <c r="B88" s="23" t="s">
        <v>68</v>
      </c>
      <c r="C88" s="24" t="str">
        <f>_xlfn.XLOOKUP(TEXT(tbl_Data_Quality[[#This Row],[Work ID]],"0"),tbl_PV_Meta[Work ID '#],tbl_PV_Meta[Proj Name],,0)</f>
        <v>Project 114</v>
      </c>
      <c r="D88" s="29" t="str">
        <f>_xlfn.XLOOKUP(TEXT(tbl_Data_Quality[[#This Row],[Work ID]],"0"),tbl_PV_Meta[Work ID '#],tbl_PV_Meta[Sub-Portfolio],,0)</f>
        <v>Sub-Portfolio 4</v>
      </c>
      <c r="E88" s="36" t="str">
        <f>_xlfn.XLOOKUP(TEXT(tbl_Data_Quality[[#This Row],[Work ID]],"0"),tbl_PV_Meta[Work ID '#],tbl_PV_Meta[Project Manager/Owner],,0)</f>
        <v>Project Manager 20</v>
      </c>
      <c r="F88" s="25" t="str">
        <f>_xlfn.XLOOKUP(TEXT(tbl_Data_Quality[[#This Row],[Work ID]],"0"),tbl_PV_Meta[Work ID '#],tbl_PV_Meta[Work Status],,0)</f>
        <v>Open/Active</v>
      </c>
      <c r="G88" s="25" t="str">
        <f>_xlfn.XLOOKUP(TEXT(tbl_Data_Quality[[#This Row],[Work ID]],"0"),tbl_PV_Meta[Work ID '#],tbl_PV_Meta[Stage],,0)</f>
        <v>3. Evaluate</v>
      </c>
      <c r="H88" s="47" t="str">
        <f>_xlfn.XLOOKUP(TEXT(tbl_Data_Quality[[#This Row],[Work ID]],"0"),tbl_PV_Meta[Work ID '#],tbl_PV_Meta[PSR Date],,0)</f>
        <v>Apr-2025</v>
      </c>
      <c r="I88" s="26" t="s">
        <v>110</v>
      </c>
      <c r="J88" s="25">
        <f>SUMIFS(tbl_PV_Milestones[Overdue],tbl_PV_Milestones[Work ID],tbl_Data_Quality[[#This Row],[Work ID]])</f>
        <v>0</v>
      </c>
      <c r="K88" s="25">
        <f>SUMIFS(tbl_PV_Risks[Overdue],tbl_PV_Risks[Work ID '#],tbl_Data_Quality[[#This Row],[Work ID]])</f>
        <v>0</v>
      </c>
      <c r="L88" s="25">
        <f>SUMIFS(tbl_PV_Risks[No Mitigation Action Plan],tbl_PV_Risks[Work ID '#],tbl_Data_Quality[[#This Row],[Work ID]])</f>
        <v>0</v>
      </c>
      <c r="M88" s="25">
        <f>SUMIFS(tbl_PV_Issues[Overdue],tbl_PV_Issues[Work ID '#],tbl_Data_Quality[[#This Row],[Work ID]])</f>
        <v>0</v>
      </c>
      <c r="N88" s="25">
        <f>SUM(tbl_Data_Quality[[#This Row],[Milestones Due]:[Issues Due]])</f>
        <v>0</v>
      </c>
      <c r="O88" s="27"/>
      <c r="P88" s="28" t="s">
        <v>178</v>
      </c>
    </row>
    <row r="89" spans="2:16" ht="15" customHeight="1" x14ac:dyDescent="0.2">
      <c r="B89" s="23" t="s">
        <v>179</v>
      </c>
      <c r="C89" s="24" t="str">
        <f>_xlfn.XLOOKUP(TEXT(tbl_Data_Quality[[#This Row],[Work ID]],"0"),tbl_PV_Meta[Work ID '#],tbl_PV_Meta[Proj Name],,0)</f>
        <v>Project 116</v>
      </c>
      <c r="D89" s="29" t="str">
        <f>_xlfn.XLOOKUP(TEXT(tbl_Data_Quality[[#This Row],[Work ID]],"0"),tbl_PV_Meta[Work ID '#],tbl_PV_Meta[Sub-Portfolio],,0)</f>
        <v>Sub-Portfolio 4</v>
      </c>
      <c r="E89" s="36" t="str">
        <f>_xlfn.XLOOKUP(TEXT(tbl_Data_Quality[[#This Row],[Work ID]],"0"),tbl_PV_Meta[Work ID '#],tbl_PV_Meta[Project Manager/Owner],,0)</f>
        <v>Project Manager 36</v>
      </c>
      <c r="F89" s="25" t="str">
        <f>_xlfn.XLOOKUP(TEXT(tbl_Data_Quality[[#This Row],[Work ID]],"0"),tbl_PV_Meta[Work ID '#],tbl_PV_Meta[Work Status],,0)</f>
        <v>Requested</v>
      </c>
      <c r="G89" s="25" t="str">
        <f>_xlfn.XLOOKUP(TEXT(tbl_Data_Quality[[#This Row],[Work ID]],"0"),tbl_PV_Meta[Work ID '#],tbl_PV_Meta[Stage],,0)</f>
        <v>2. Concept</v>
      </c>
      <c r="H89" s="47">
        <f>_xlfn.XLOOKUP(TEXT(tbl_Data_Quality[[#This Row],[Work ID]],"0"),tbl_PV_Meta[Work ID '#],tbl_PV_Meta[PSR Date],,0)</f>
        <v>0</v>
      </c>
      <c r="I89" s="26"/>
      <c r="J89" s="25">
        <f>SUMIFS(tbl_PV_Milestones[Overdue],tbl_PV_Milestones[Work ID],tbl_Data_Quality[[#This Row],[Work ID]])</f>
        <v>1</v>
      </c>
      <c r="K89" s="25">
        <f>SUMIFS(tbl_PV_Risks[Overdue],tbl_PV_Risks[Work ID '#],tbl_Data_Quality[[#This Row],[Work ID]])</f>
        <v>0</v>
      </c>
      <c r="L89" s="25">
        <f>SUMIFS(tbl_PV_Risks[No Mitigation Action Plan],tbl_PV_Risks[Work ID '#],tbl_Data_Quality[[#This Row],[Work ID]])</f>
        <v>0</v>
      </c>
      <c r="M89" s="25">
        <f>SUMIFS(tbl_PV_Issues[Overdue],tbl_PV_Issues[Work ID '#],tbl_Data_Quality[[#This Row],[Work ID]])</f>
        <v>0</v>
      </c>
      <c r="N89" s="25">
        <f>SUM(tbl_Data_Quality[[#This Row],[Milestones Due]:[Issues Due]])</f>
        <v>1</v>
      </c>
      <c r="O89" s="27"/>
      <c r="P89" s="28"/>
    </row>
    <row r="90" spans="2:16" ht="15" customHeight="1" x14ac:dyDescent="0.2">
      <c r="B90" s="23" t="s">
        <v>180</v>
      </c>
      <c r="C90" s="24" t="str">
        <f>_xlfn.XLOOKUP(TEXT(tbl_Data_Quality[[#This Row],[Work ID]],"0"),tbl_PV_Meta[Work ID '#],tbl_PV_Meta[Proj Name],,0)</f>
        <v>Project 119</v>
      </c>
      <c r="D90" s="29" t="str">
        <f>_xlfn.XLOOKUP(TEXT(tbl_Data_Quality[[#This Row],[Work ID]],"0"),tbl_PV_Meta[Work ID '#],tbl_PV_Meta[Sub-Portfolio],,0)</f>
        <v>Sub-Portfolio 4</v>
      </c>
      <c r="E90" s="36" t="str">
        <f>_xlfn.XLOOKUP(TEXT(tbl_Data_Quality[[#This Row],[Work ID]],"0"),tbl_PV_Meta[Work ID '#],tbl_PV_Meta[Project Manager/Owner],,0)</f>
        <v>Project Manager 4</v>
      </c>
      <c r="F90" s="25" t="str">
        <f>_xlfn.XLOOKUP(TEXT(tbl_Data_Quality[[#This Row],[Work ID]],"0"),tbl_PV_Meta[Work ID '#],tbl_PV_Meta[Work Status],,0)</f>
        <v>Requested</v>
      </c>
      <c r="G90" s="25" t="str">
        <f>_xlfn.XLOOKUP(TEXT(tbl_Data_Quality[[#This Row],[Work ID]],"0"),tbl_PV_Meta[Work ID '#],tbl_PV_Meta[Stage],,0)</f>
        <v>2. Concept</v>
      </c>
      <c r="H90" s="47" t="str">
        <f>_xlfn.XLOOKUP(TEXT(tbl_Data_Quality[[#This Row],[Work ID]],"0"),tbl_PV_Meta[Work ID '#],tbl_PV_Meta[PSR Date],,0)</f>
        <v>Mar-2025</v>
      </c>
      <c r="I90" s="26"/>
      <c r="J90" s="25">
        <f>SUMIFS(tbl_PV_Milestones[Overdue],tbl_PV_Milestones[Work ID],tbl_Data_Quality[[#This Row],[Work ID]])</f>
        <v>0</v>
      </c>
      <c r="K90" s="25">
        <f>SUMIFS(tbl_PV_Risks[Overdue],tbl_PV_Risks[Work ID '#],tbl_Data_Quality[[#This Row],[Work ID]])</f>
        <v>0</v>
      </c>
      <c r="L90" s="25">
        <f>SUMIFS(tbl_PV_Risks[No Mitigation Action Plan],tbl_PV_Risks[Work ID '#],tbl_Data_Quality[[#This Row],[Work ID]])</f>
        <v>0</v>
      </c>
      <c r="M90" s="25">
        <f>SUMIFS(tbl_PV_Issues[Overdue],tbl_PV_Issues[Work ID '#],tbl_Data_Quality[[#This Row],[Work ID]])</f>
        <v>0</v>
      </c>
      <c r="N90" s="25">
        <f>SUM(tbl_Data_Quality[[#This Row],[Milestones Due]:[Issues Due]])</f>
        <v>0</v>
      </c>
      <c r="O90" s="27"/>
      <c r="P90" s="28"/>
    </row>
    <row r="91" spans="2:16" ht="15" customHeight="1" x14ac:dyDescent="0.2">
      <c r="B91" s="23" t="s">
        <v>181</v>
      </c>
      <c r="C91" s="24" t="str">
        <f>_xlfn.XLOOKUP(TEXT(tbl_Data_Quality[[#This Row],[Work ID]],"0"),tbl_PV_Meta[Work ID '#],tbl_PV_Meta[Proj Name],,0)</f>
        <v>Project 120</v>
      </c>
      <c r="D91" s="29" t="str">
        <f>_xlfn.XLOOKUP(TEXT(tbl_Data_Quality[[#This Row],[Work ID]],"0"),tbl_PV_Meta[Work ID '#],tbl_PV_Meta[Sub-Portfolio],,0)</f>
        <v>Sub-Portfolio 4</v>
      </c>
      <c r="E91" s="36" t="str">
        <f>_xlfn.XLOOKUP(TEXT(tbl_Data_Quality[[#This Row],[Work ID]],"0"),tbl_PV_Meta[Work ID '#],tbl_PV_Meta[Project Manager/Owner],,0)</f>
        <v>Project Manager 14</v>
      </c>
      <c r="F91" s="25" t="str">
        <f>_xlfn.XLOOKUP(TEXT(tbl_Data_Quality[[#This Row],[Work ID]],"0"),tbl_PV_Meta[Work ID '#],tbl_PV_Meta[Work Status],,0)</f>
        <v>Requested</v>
      </c>
      <c r="G91" s="25" t="str">
        <f>_xlfn.XLOOKUP(TEXT(tbl_Data_Quality[[#This Row],[Work ID]],"0"),tbl_PV_Meta[Work ID '#],tbl_PV_Meta[Stage],,0)</f>
        <v>2. Concept</v>
      </c>
      <c r="H91" s="47" t="str">
        <f>_xlfn.XLOOKUP(TEXT(tbl_Data_Quality[[#This Row],[Work ID]],"0"),tbl_PV_Meta[Work ID '#],tbl_PV_Meta[PSR Date],,0)</f>
        <v>Apr-2025</v>
      </c>
      <c r="I91" s="26"/>
      <c r="J91" s="25">
        <f>SUMIFS(tbl_PV_Milestones[Overdue],tbl_PV_Milestones[Work ID],tbl_Data_Quality[[#This Row],[Work ID]])</f>
        <v>26</v>
      </c>
      <c r="K91" s="25">
        <f>SUMIFS(tbl_PV_Risks[Overdue],tbl_PV_Risks[Work ID '#],tbl_Data_Quality[[#This Row],[Work ID]])</f>
        <v>0</v>
      </c>
      <c r="L91" s="25">
        <f>SUMIFS(tbl_PV_Risks[No Mitigation Action Plan],tbl_PV_Risks[Work ID '#],tbl_Data_Quality[[#This Row],[Work ID]])</f>
        <v>0</v>
      </c>
      <c r="M91" s="25">
        <f>SUMIFS(tbl_PV_Issues[Overdue],tbl_PV_Issues[Work ID '#],tbl_Data_Quality[[#This Row],[Work ID]])</f>
        <v>0</v>
      </c>
      <c r="N91" s="25">
        <f>SUM(tbl_Data_Quality[[#This Row],[Milestones Due]:[Issues Due]])</f>
        <v>26</v>
      </c>
      <c r="O91" s="27"/>
      <c r="P91" s="28"/>
    </row>
    <row r="92" spans="2:16" ht="15" customHeight="1" x14ac:dyDescent="0.2">
      <c r="B92" s="23" t="s">
        <v>182</v>
      </c>
      <c r="C92" s="24" t="str">
        <f>_xlfn.XLOOKUP(TEXT(tbl_Data_Quality[[#This Row],[Work ID]],"0"),tbl_PV_Meta[Work ID '#],tbl_PV_Meta[Proj Name],,0)</f>
        <v>Project 121</v>
      </c>
      <c r="D92" s="29" t="str">
        <f>_xlfn.XLOOKUP(TEXT(tbl_Data_Quality[[#This Row],[Work ID]],"0"),tbl_PV_Meta[Work ID '#],tbl_PV_Meta[Sub-Portfolio],,0)</f>
        <v>Sub-Portfolio 4</v>
      </c>
      <c r="E92" s="36" t="str">
        <f>_xlfn.XLOOKUP(TEXT(tbl_Data_Quality[[#This Row],[Work ID]],"0"),tbl_PV_Meta[Work ID '#],tbl_PV_Meta[Project Manager/Owner],,0)</f>
        <v>Project Manager 14</v>
      </c>
      <c r="F92" s="25" t="str">
        <f>_xlfn.XLOOKUP(TEXT(tbl_Data_Quality[[#This Row],[Work ID]],"0"),tbl_PV_Meta[Work ID '#],tbl_PV_Meta[Work Status],,0)</f>
        <v>Requested</v>
      </c>
      <c r="G92" s="25" t="str">
        <f>_xlfn.XLOOKUP(TEXT(tbl_Data_Quality[[#This Row],[Work ID]],"0"),tbl_PV_Meta[Work ID '#],tbl_PV_Meta[Stage],,0)</f>
        <v>2. Concept</v>
      </c>
      <c r="H92" s="47" t="str">
        <f>_xlfn.XLOOKUP(TEXT(tbl_Data_Quality[[#This Row],[Work ID]],"0"),tbl_PV_Meta[Work ID '#],tbl_PV_Meta[PSR Date],,0)</f>
        <v>Apr-2025</v>
      </c>
      <c r="I92" s="26"/>
      <c r="J92" s="25">
        <f>SUMIFS(tbl_PV_Milestones[Overdue],tbl_PV_Milestones[Work ID],tbl_Data_Quality[[#This Row],[Work ID]])</f>
        <v>22</v>
      </c>
      <c r="K92" s="25">
        <f>SUMIFS(tbl_PV_Risks[Overdue],tbl_PV_Risks[Work ID '#],tbl_Data_Quality[[#This Row],[Work ID]])</f>
        <v>0</v>
      </c>
      <c r="L92" s="25">
        <f>SUMIFS(tbl_PV_Risks[No Mitigation Action Plan],tbl_PV_Risks[Work ID '#],tbl_Data_Quality[[#This Row],[Work ID]])</f>
        <v>0</v>
      </c>
      <c r="M92" s="25">
        <f>SUMIFS(tbl_PV_Issues[Overdue],tbl_PV_Issues[Work ID '#],tbl_Data_Quality[[#This Row],[Work ID]])</f>
        <v>0</v>
      </c>
      <c r="N92" s="25">
        <f>SUM(tbl_Data_Quality[[#This Row],[Milestones Due]:[Issues Due]])</f>
        <v>22</v>
      </c>
      <c r="O92" s="27"/>
      <c r="P92" s="28"/>
    </row>
    <row r="93" spans="2:16" ht="15" customHeight="1" x14ac:dyDescent="0.2">
      <c r="B93" s="23" t="s">
        <v>183</v>
      </c>
      <c r="C93" s="24" t="str">
        <f>_xlfn.XLOOKUP(TEXT(tbl_Data_Quality[[#This Row],[Work ID]],"0"),tbl_PV_Meta[Work ID '#],tbl_PV_Meta[Proj Name],,0)</f>
        <v>Project 130</v>
      </c>
      <c r="D93" s="29" t="str">
        <f>_xlfn.XLOOKUP(TEXT(tbl_Data_Quality[[#This Row],[Work ID]],"0"),tbl_PV_Meta[Work ID '#],tbl_PV_Meta[Sub-Portfolio],,0)</f>
        <v>Sub-Portfolio 7</v>
      </c>
      <c r="E93" s="36" t="str">
        <f>_xlfn.XLOOKUP(TEXT(tbl_Data_Quality[[#This Row],[Work ID]],"0"),tbl_PV_Meta[Work ID '#],tbl_PV_Meta[Project Manager/Owner],,0)</f>
        <v>Project Manager 7</v>
      </c>
      <c r="F93" s="25" t="str">
        <f>_xlfn.XLOOKUP(TEXT(tbl_Data_Quality[[#This Row],[Work ID]],"0"),tbl_PV_Meta[Work ID '#],tbl_PV_Meta[Work Status],,0)</f>
        <v>Requested</v>
      </c>
      <c r="G93" s="25" t="str">
        <f>_xlfn.XLOOKUP(TEXT(tbl_Data_Quality[[#This Row],[Work ID]],"0"),tbl_PV_Meta[Work ID '#],tbl_PV_Meta[Stage],,0)</f>
        <v>2. Concept</v>
      </c>
      <c r="H93" s="47">
        <f>_xlfn.XLOOKUP(TEXT(tbl_Data_Quality[[#This Row],[Work ID]],"0"),tbl_PV_Meta[Work ID '#],tbl_PV_Meta[PSR Date],,0)</f>
        <v>0</v>
      </c>
      <c r="I93" s="26"/>
      <c r="J93" s="25">
        <f>SUMIFS(tbl_PV_Milestones[Overdue],tbl_PV_Milestones[Work ID],tbl_Data_Quality[[#This Row],[Work ID]])</f>
        <v>0</v>
      </c>
      <c r="K93" s="25">
        <f>SUMIFS(tbl_PV_Risks[Overdue],tbl_PV_Risks[Work ID '#],tbl_Data_Quality[[#This Row],[Work ID]])</f>
        <v>0</v>
      </c>
      <c r="L93" s="25">
        <f>SUMIFS(tbl_PV_Risks[No Mitigation Action Plan],tbl_PV_Risks[Work ID '#],tbl_Data_Quality[[#This Row],[Work ID]])</f>
        <v>0</v>
      </c>
      <c r="M93" s="25">
        <f>SUMIFS(tbl_PV_Issues[Overdue],tbl_PV_Issues[Work ID '#],tbl_Data_Quality[[#This Row],[Work ID]])</f>
        <v>0</v>
      </c>
      <c r="N93" s="25">
        <f>SUM(tbl_Data_Quality[[#This Row],[Milestones Due]:[Issues Due]])</f>
        <v>0</v>
      </c>
      <c r="O93" s="27"/>
      <c r="P93" s="28"/>
    </row>
    <row r="94" spans="2:16" ht="15" customHeight="1" x14ac:dyDescent="0.2">
      <c r="B94" s="23" t="s">
        <v>184</v>
      </c>
      <c r="C94" s="24" t="str">
        <f>_xlfn.XLOOKUP(TEXT(tbl_Data_Quality[[#This Row],[Work ID]],"0"),tbl_PV_Meta[Work ID '#],tbl_PV_Meta[Proj Name],,0)</f>
        <v>Project 135</v>
      </c>
      <c r="D94" s="29" t="str">
        <f>_xlfn.XLOOKUP(TEXT(tbl_Data_Quality[[#This Row],[Work ID]],"0"),tbl_PV_Meta[Work ID '#],tbl_PV_Meta[Sub-Portfolio],,0)</f>
        <v>Sub-Portfolio 7</v>
      </c>
      <c r="E94" s="36" t="str">
        <f>_xlfn.XLOOKUP(TEXT(tbl_Data_Quality[[#This Row],[Work ID]],"0"),tbl_PV_Meta[Work ID '#],tbl_PV_Meta[Project Manager/Owner],,0)</f>
        <v>Project Manager 7</v>
      </c>
      <c r="F94" s="25" t="str">
        <f>_xlfn.XLOOKUP(TEXT(tbl_Data_Quality[[#This Row],[Work ID]],"0"),tbl_PV_Meta[Work ID '#],tbl_PV_Meta[Work Status],,0)</f>
        <v>Requested</v>
      </c>
      <c r="G94" s="25" t="str">
        <f>_xlfn.XLOOKUP(TEXT(tbl_Data_Quality[[#This Row],[Work ID]],"0"),tbl_PV_Meta[Work ID '#],tbl_PV_Meta[Stage],,0)</f>
        <v>2. Concept</v>
      </c>
      <c r="H94" s="47">
        <f>_xlfn.XLOOKUP(TEXT(tbl_Data_Quality[[#This Row],[Work ID]],"0"),tbl_PV_Meta[Work ID '#],tbl_PV_Meta[PSR Date],,0)</f>
        <v>0</v>
      </c>
      <c r="I94" s="26"/>
      <c r="J94" s="25">
        <f>SUMIFS(tbl_PV_Milestones[Overdue],tbl_PV_Milestones[Work ID],tbl_Data_Quality[[#This Row],[Work ID]])</f>
        <v>0</v>
      </c>
      <c r="K94" s="25">
        <f>SUMIFS(tbl_PV_Risks[Overdue],tbl_PV_Risks[Work ID '#],tbl_Data_Quality[[#This Row],[Work ID]])</f>
        <v>0</v>
      </c>
      <c r="L94" s="25">
        <f>SUMIFS(tbl_PV_Risks[No Mitigation Action Plan],tbl_PV_Risks[Work ID '#],tbl_Data_Quality[[#This Row],[Work ID]])</f>
        <v>0</v>
      </c>
      <c r="M94" s="25">
        <f>SUMIFS(tbl_PV_Issues[Overdue],tbl_PV_Issues[Work ID '#],tbl_Data_Quality[[#This Row],[Work ID]])</f>
        <v>0</v>
      </c>
      <c r="N94" s="25">
        <f>SUM(tbl_Data_Quality[[#This Row],[Milestones Due]:[Issues Due]])</f>
        <v>0</v>
      </c>
      <c r="O94" s="27"/>
      <c r="P94" s="28" t="s">
        <v>107</v>
      </c>
    </row>
    <row r="95" spans="2:16" ht="15" customHeight="1" x14ac:dyDescent="0.2">
      <c r="B95" s="23" t="s">
        <v>185</v>
      </c>
      <c r="C95" s="24" t="str">
        <f>_xlfn.XLOOKUP(TEXT(tbl_Data_Quality[[#This Row],[Work ID]],"0"),tbl_PV_Meta[Work ID '#],tbl_PV_Meta[Proj Name],,0)</f>
        <v>Project 136</v>
      </c>
      <c r="D95" s="29" t="str">
        <f>_xlfn.XLOOKUP(TEXT(tbl_Data_Quality[[#This Row],[Work ID]],"0"),tbl_PV_Meta[Work ID '#],tbl_PV_Meta[Sub-Portfolio],,0)</f>
        <v>Sub-Portfolio 7</v>
      </c>
      <c r="E95" s="36" t="str">
        <f>_xlfn.XLOOKUP(TEXT(tbl_Data_Quality[[#This Row],[Work ID]],"0"),tbl_PV_Meta[Work ID '#],tbl_PV_Meta[Project Manager/Owner],,0)</f>
        <v>Project Manager 7</v>
      </c>
      <c r="F95" s="25" t="str">
        <f>_xlfn.XLOOKUP(TEXT(tbl_Data_Quality[[#This Row],[Work ID]],"0"),tbl_PV_Meta[Work ID '#],tbl_PV_Meta[Work Status],,0)</f>
        <v>Requested</v>
      </c>
      <c r="G95" s="25" t="str">
        <f>_xlfn.XLOOKUP(TEXT(tbl_Data_Quality[[#This Row],[Work ID]],"0"),tbl_PV_Meta[Work ID '#],tbl_PV_Meta[Stage],,0)</f>
        <v>2. Concept</v>
      </c>
      <c r="H95" s="47">
        <f>_xlfn.XLOOKUP(TEXT(tbl_Data_Quality[[#This Row],[Work ID]],"0"),tbl_PV_Meta[Work ID '#],tbl_PV_Meta[PSR Date],,0)</f>
        <v>0</v>
      </c>
      <c r="I95" s="26"/>
      <c r="J95" s="25">
        <f>SUMIFS(tbl_PV_Milestones[Overdue],tbl_PV_Milestones[Work ID],tbl_Data_Quality[[#This Row],[Work ID]])</f>
        <v>0</v>
      </c>
      <c r="K95" s="25">
        <f>SUMIFS(tbl_PV_Risks[Overdue],tbl_PV_Risks[Work ID '#],tbl_Data_Quality[[#This Row],[Work ID]])</f>
        <v>0</v>
      </c>
      <c r="L95" s="25">
        <f>SUMIFS(tbl_PV_Risks[No Mitigation Action Plan],tbl_PV_Risks[Work ID '#],tbl_Data_Quality[[#This Row],[Work ID]])</f>
        <v>0</v>
      </c>
      <c r="M95" s="25">
        <f>SUMIFS(tbl_PV_Issues[Overdue],tbl_PV_Issues[Work ID '#],tbl_Data_Quality[[#This Row],[Work ID]])</f>
        <v>0</v>
      </c>
      <c r="N95" s="25">
        <f>SUM(tbl_Data_Quality[[#This Row],[Milestones Due]:[Issues Due]])</f>
        <v>0</v>
      </c>
      <c r="O95" s="27"/>
      <c r="P95" s="28"/>
    </row>
    <row r="96" spans="2:16" ht="15" customHeight="1" x14ac:dyDescent="0.2">
      <c r="B96" s="23" t="s">
        <v>186</v>
      </c>
      <c r="C96" s="24" t="str">
        <f>_xlfn.XLOOKUP(TEXT(tbl_Data_Quality[[#This Row],[Work ID]],"0"),tbl_PV_Meta[Work ID '#],tbl_PV_Meta[Proj Name],,0)</f>
        <v>Project 137</v>
      </c>
      <c r="D96" s="29" t="str">
        <f>_xlfn.XLOOKUP(TEXT(tbl_Data_Quality[[#This Row],[Work ID]],"0"),tbl_PV_Meta[Work ID '#],tbl_PV_Meta[Sub-Portfolio],,0)</f>
        <v>Sub-Portfolio 7</v>
      </c>
      <c r="E96" s="36" t="str">
        <f>_xlfn.XLOOKUP(TEXT(tbl_Data_Quality[[#This Row],[Work ID]],"0"),tbl_PV_Meta[Work ID '#],tbl_PV_Meta[Project Manager/Owner],,0)</f>
        <v>Project Manager 7</v>
      </c>
      <c r="F96" s="25" t="str">
        <f>_xlfn.XLOOKUP(TEXT(tbl_Data_Quality[[#This Row],[Work ID]],"0"),tbl_PV_Meta[Work ID '#],tbl_PV_Meta[Work Status],,0)</f>
        <v>On Hold</v>
      </c>
      <c r="G96" s="25" t="str">
        <f>_xlfn.XLOOKUP(TEXT(tbl_Data_Quality[[#This Row],[Work ID]],"0"),tbl_PV_Meta[Work ID '#],tbl_PV_Meta[Stage],,0)</f>
        <v>2. Concept</v>
      </c>
      <c r="H96" s="47">
        <f>_xlfn.XLOOKUP(TEXT(tbl_Data_Quality[[#This Row],[Work ID]],"0"),tbl_PV_Meta[Work ID '#],tbl_PV_Meta[PSR Date],,0)</f>
        <v>0</v>
      </c>
      <c r="I96" s="26"/>
      <c r="J96" s="25">
        <f>SUMIFS(tbl_PV_Milestones[Overdue],tbl_PV_Milestones[Work ID],tbl_Data_Quality[[#This Row],[Work ID]])</f>
        <v>0</v>
      </c>
      <c r="K96" s="25">
        <f>SUMIFS(tbl_PV_Risks[Overdue],tbl_PV_Risks[Work ID '#],tbl_Data_Quality[[#This Row],[Work ID]])</f>
        <v>0</v>
      </c>
      <c r="L96" s="25">
        <f>SUMIFS(tbl_PV_Risks[No Mitigation Action Plan],tbl_PV_Risks[Work ID '#],tbl_Data_Quality[[#This Row],[Work ID]])</f>
        <v>0</v>
      </c>
      <c r="M96" s="25">
        <f>SUMIFS(tbl_PV_Issues[Overdue],tbl_PV_Issues[Work ID '#],tbl_Data_Quality[[#This Row],[Work ID]])</f>
        <v>0</v>
      </c>
      <c r="N96" s="25">
        <f>SUM(tbl_Data_Quality[[#This Row],[Milestones Due]:[Issues Due]])</f>
        <v>0</v>
      </c>
      <c r="O96" s="27"/>
      <c r="P96" s="28"/>
    </row>
    <row r="97" spans="2:16" ht="15" customHeight="1" x14ac:dyDescent="0.2">
      <c r="B97" s="23" t="s">
        <v>187</v>
      </c>
      <c r="C97" s="24" t="str">
        <f>_xlfn.XLOOKUP(TEXT(tbl_Data_Quality[[#This Row],[Work ID]],"0"),tbl_PV_Meta[Work ID '#],tbl_PV_Meta[Proj Name],,0)</f>
        <v>Project 140</v>
      </c>
      <c r="D97" s="29" t="str">
        <f>_xlfn.XLOOKUP(TEXT(tbl_Data_Quality[[#This Row],[Work ID]],"0"),tbl_PV_Meta[Work ID '#],tbl_PV_Meta[Sub-Portfolio],,0)</f>
        <v>Sub-Portfolio 4</v>
      </c>
      <c r="E97" s="36" t="str">
        <f>_xlfn.XLOOKUP(TEXT(tbl_Data_Quality[[#This Row],[Work ID]],"0"),tbl_PV_Meta[Work ID '#],tbl_PV_Meta[Project Manager/Owner],,0)</f>
        <v>Project Manager 18</v>
      </c>
      <c r="F97" s="25" t="str">
        <f>_xlfn.XLOOKUP(TEXT(tbl_Data_Quality[[#This Row],[Work ID]],"0"),tbl_PV_Meta[Work ID '#],tbl_PV_Meta[Work Status],,0)</f>
        <v>Requested</v>
      </c>
      <c r="G97" s="25" t="str">
        <f>_xlfn.XLOOKUP(TEXT(tbl_Data_Quality[[#This Row],[Work ID]],"0"),tbl_PV_Meta[Work ID '#],tbl_PV_Meta[Stage],,0)</f>
        <v>2. Concept</v>
      </c>
      <c r="H97" s="47">
        <f>_xlfn.XLOOKUP(TEXT(tbl_Data_Quality[[#This Row],[Work ID]],"0"),tbl_PV_Meta[Work ID '#],tbl_PV_Meta[PSR Date],,0)</f>
        <v>0</v>
      </c>
      <c r="I97" s="26"/>
      <c r="J97" s="25">
        <f>SUMIFS(tbl_PV_Milestones[Overdue],tbl_PV_Milestones[Work ID],tbl_Data_Quality[[#This Row],[Work ID]])</f>
        <v>0</v>
      </c>
      <c r="K97" s="25">
        <f>SUMIFS(tbl_PV_Risks[Overdue],tbl_PV_Risks[Work ID '#],tbl_Data_Quality[[#This Row],[Work ID]])</f>
        <v>0</v>
      </c>
      <c r="L97" s="25">
        <f>SUMIFS(tbl_PV_Risks[No Mitigation Action Plan],tbl_PV_Risks[Work ID '#],tbl_Data_Quality[[#This Row],[Work ID]])</f>
        <v>0</v>
      </c>
      <c r="M97" s="25">
        <f>SUMIFS(tbl_PV_Issues[Overdue],tbl_PV_Issues[Work ID '#],tbl_Data_Quality[[#This Row],[Work ID]])</f>
        <v>0</v>
      </c>
      <c r="N97" s="25">
        <f>SUM(tbl_Data_Quality[[#This Row],[Milestones Due]:[Issues Due]])</f>
        <v>0</v>
      </c>
      <c r="O97" s="27"/>
      <c r="P97" s="28"/>
    </row>
    <row r="98" spans="2:16" ht="15" customHeight="1" x14ac:dyDescent="0.2">
      <c r="B98" s="23" t="s">
        <v>188</v>
      </c>
      <c r="C98" s="24" t="str">
        <f>_xlfn.XLOOKUP(TEXT(tbl_Data_Quality[[#This Row],[Work ID]],"0"),tbl_PV_Meta[Work ID '#],tbl_PV_Meta[Proj Name],,0)</f>
        <v>Project 141</v>
      </c>
      <c r="D98" s="29" t="str">
        <f>_xlfn.XLOOKUP(TEXT(tbl_Data_Quality[[#This Row],[Work ID]],"0"),tbl_PV_Meta[Work ID '#],tbl_PV_Meta[Sub-Portfolio],,0)</f>
        <v>Sub-Portfolio 7</v>
      </c>
      <c r="E98" s="36" t="str">
        <f>_xlfn.XLOOKUP(TEXT(tbl_Data_Quality[[#This Row],[Work ID]],"0"),tbl_PV_Meta[Work ID '#],tbl_PV_Meta[Project Manager/Owner],,0)</f>
        <v>Project Manager 7</v>
      </c>
      <c r="F98" s="25" t="str">
        <f>_xlfn.XLOOKUP(TEXT(tbl_Data_Quality[[#This Row],[Work ID]],"0"),tbl_PV_Meta[Work ID '#],tbl_PV_Meta[Work Status],,0)</f>
        <v>Requested</v>
      </c>
      <c r="G98" s="25" t="str">
        <f>_xlfn.XLOOKUP(TEXT(tbl_Data_Quality[[#This Row],[Work ID]],"0"),tbl_PV_Meta[Work ID '#],tbl_PV_Meta[Stage],,0)</f>
        <v>2. Concept</v>
      </c>
      <c r="H98" s="47">
        <f>_xlfn.XLOOKUP(TEXT(tbl_Data_Quality[[#This Row],[Work ID]],"0"),tbl_PV_Meta[Work ID '#],tbl_PV_Meta[PSR Date],,0)</f>
        <v>0</v>
      </c>
      <c r="I98" s="26"/>
      <c r="J98" s="25">
        <f>SUMIFS(tbl_PV_Milestones[Overdue],tbl_PV_Milestones[Work ID],tbl_Data_Quality[[#This Row],[Work ID]])</f>
        <v>0</v>
      </c>
      <c r="K98" s="25">
        <f>SUMIFS(tbl_PV_Risks[Overdue],tbl_PV_Risks[Work ID '#],tbl_Data_Quality[[#This Row],[Work ID]])</f>
        <v>0</v>
      </c>
      <c r="L98" s="25">
        <f>SUMIFS(tbl_PV_Risks[No Mitigation Action Plan],tbl_PV_Risks[Work ID '#],tbl_Data_Quality[[#This Row],[Work ID]])</f>
        <v>0</v>
      </c>
      <c r="M98" s="25">
        <f>SUMIFS(tbl_PV_Issues[Overdue],tbl_PV_Issues[Work ID '#],tbl_Data_Quality[[#This Row],[Work ID]])</f>
        <v>0</v>
      </c>
      <c r="N98" s="25">
        <f>SUM(tbl_Data_Quality[[#This Row],[Milestones Due]:[Issues Due]])</f>
        <v>0</v>
      </c>
      <c r="O98" s="27"/>
      <c r="P98" s="28"/>
    </row>
    <row r="99" spans="2:16" ht="15" customHeight="1" x14ac:dyDescent="0.2">
      <c r="B99" s="23" t="s">
        <v>189</v>
      </c>
      <c r="C99" s="24" t="str">
        <f>_xlfn.XLOOKUP(TEXT(tbl_Data_Quality[[#This Row],[Work ID]],"0"),tbl_PV_Meta[Work ID '#],tbl_PV_Meta[Proj Name],,0)</f>
        <v>Project 143</v>
      </c>
      <c r="D99" s="29" t="str">
        <f>_xlfn.XLOOKUP(TEXT(tbl_Data_Quality[[#This Row],[Work ID]],"0"),tbl_PV_Meta[Work ID '#],tbl_PV_Meta[Sub-Portfolio],,0)</f>
        <v>Sub-Portfolio 4</v>
      </c>
      <c r="E99" s="36" t="str">
        <f>_xlfn.XLOOKUP(TEXT(tbl_Data_Quality[[#This Row],[Work ID]],"0"),tbl_PV_Meta[Work ID '#],tbl_PV_Meta[Project Manager/Owner],,0)</f>
        <v>Project Manager 18</v>
      </c>
      <c r="F99" s="25" t="str">
        <f>_xlfn.XLOOKUP(TEXT(tbl_Data_Quality[[#This Row],[Work ID]],"0"),tbl_PV_Meta[Work ID '#],tbl_PV_Meta[Work Status],,0)</f>
        <v>Requested</v>
      </c>
      <c r="G99" s="25" t="str">
        <f>_xlfn.XLOOKUP(TEXT(tbl_Data_Quality[[#This Row],[Work ID]],"0"),tbl_PV_Meta[Work ID '#],tbl_PV_Meta[Stage],,0)</f>
        <v>2. Concept</v>
      </c>
      <c r="H99" s="47" t="str">
        <f>_xlfn.XLOOKUP(TEXT(tbl_Data_Quality[[#This Row],[Work ID]],"0"),tbl_PV_Meta[Work ID '#],tbl_PV_Meta[PSR Date],,0)</f>
        <v>Apr-2025</v>
      </c>
      <c r="I99" s="26"/>
      <c r="J99" s="25">
        <f>SUMIFS(tbl_PV_Milestones[Overdue],tbl_PV_Milestones[Work ID],tbl_Data_Quality[[#This Row],[Work ID]])</f>
        <v>0</v>
      </c>
      <c r="K99" s="25">
        <f>SUMIFS(tbl_PV_Risks[Overdue],tbl_PV_Risks[Work ID '#],tbl_Data_Quality[[#This Row],[Work ID]])</f>
        <v>0</v>
      </c>
      <c r="L99" s="25">
        <f>SUMIFS(tbl_PV_Risks[No Mitigation Action Plan],tbl_PV_Risks[Work ID '#],tbl_Data_Quality[[#This Row],[Work ID]])</f>
        <v>0</v>
      </c>
      <c r="M99" s="25">
        <f>SUMIFS(tbl_PV_Issues[Overdue],tbl_PV_Issues[Work ID '#],tbl_Data_Quality[[#This Row],[Work ID]])</f>
        <v>0</v>
      </c>
      <c r="N99" s="25">
        <f>SUM(tbl_Data_Quality[[#This Row],[Milestones Due]:[Issues Due]])</f>
        <v>0</v>
      </c>
      <c r="O99" s="27"/>
      <c r="P99" s="28"/>
    </row>
    <row r="100" spans="2:16" ht="15" customHeight="1" x14ac:dyDescent="0.2">
      <c r="B100" s="23" t="s">
        <v>190</v>
      </c>
      <c r="C100" s="24" t="str">
        <f>_xlfn.XLOOKUP(TEXT(tbl_Data_Quality[[#This Row],[Work ID]],"0"),tbl_PV_Meta[Work ID '#],tbl_PV_Meta[Proj Name],,0)</f>
        <v>Project 144</v>
      </c>
      <c r="D100" s="29" t="str">
        <f>_xlfn.XLOOKUP(TEXT(tbl_Data_Quality[[#This Row],[Work ID]],"0"),tbl_PV_Meta[Work ID '#],tbl_PV_Meta[Sub-Portfolio],,0)</f>
        <v>Sub-Portfolio 7</v>
      </c>
      <c r="E100" s="36" t="str">
        <f>_xlfn.XLOOKUP(TEXT(tbl_Data_Quality[[#This Row],[Work ID]],"0"),tbl_PV_Meta[Work ID '#],tbl_PV_Meta[Project Manager/Owner],,0)</f>
        <v>Project Manager 35</v>
      </c>
      <c r="F100" s="25" t="str">
        <f>_xlfn.XLOOKUP(TEXT(tbl_Data_Quality[[#This Row],[Work ID]],"0"),tbl_PV_Meta[Work ID '#],tbl_PV_Meta[Work Status],,0)</f>
        <v>Requested</v>
      </c>
      <c r="G100" s="25" t="str">
        <f>_xlfn.XLOOKUP(TEXT(tbl_Data_Quality[[#This Row],[Work ID]],"0"),tbl_PV_Meta[Work ID '#],tbl_PV_Meta[Stage],,0)</f>
        <v>2. Concept</v>
      </c>
      <c r="H100" s="47">
        <f>_xlfn.XLOOKUP(TEXT(tbl_Data_Quality[[#This Row],[Work ID]],"0"),tbl_PV_Meta[Work ID '#],tbl_PV_Meta[PSR Date],,0)</f>
        <v>0</v>
      </c>
      <c r="I100" s="26"/>
      <c r="J100" s="25">
        <f>SUMIFS(tbl_PV_Milestones[Overdue],tbl_PV_Milestones[Work ID],tbl_Data_Quality[[#This Row],[Work ID]])</f>
        <v>0</v>
      </c>
      <c r="K100" s="25">
        <f>SUMIFS(tbl_PV_Risks[Overdue],tbl_PV_Risks[Work ID '#],tbl_Data_Quality[[#This Row],[Work ID]])</f>
        <v>0</v>
      </c>
      <c r="L100" s="25">
        <f>SUMIFS(tbl_PV_Risks[No Mitigation Action Plan],tbl_PV_Risks[Work ID '#],tbl_Data_Quality[[#This Row],[Work ID]])</f>
        <v>0</v>
      </c>
      <c r="M100" s="25">
        <f>SUMIFS(tbl_PV_Issues[Overdue],tbl_PV_Issues[Work ID '#],tbl_Data_Quality[[#This Row],[Work ID]])</f>
        <v>0</v>
      </c>
      <c r="N100" s="25">
        <f>SUM(tbl_Data_Quality[[#This Row],[Milestones Due]:[Issues Due]])</f>
        <v>0</v>
      </c>
      <c r="O100" s="27"/>
      <c r="P100" s="28"/>
    </row>
    <row r="101" spans="2:16" ht="15" customHeight="1" x14ac:dyDescent="0.2">
      <c r="B101" s="23" t="s">
        <v>191</v>
      </c>
      <c r="C101" s="24" t="str">
        <f>_xlfn.XLOOKUP(TEXT(tbl_Data_Quality[[#This Row],[Work ID]],"0"),tbl_PV_Meta[Work ID '#],tbl_PV_Meta[Proj Name],,0)</f>
        <v>Project 145</v>
      </c>
      <c r="D101" s="29" t="str">
        <f>_xlfn.XLOOKUP(TEXT(tbl_Data_Quality[[#This Row],[Work ID]],"0"),tbl_PV_Meta[Work ID '#],tbl_PV_Meta[Sub-Portfolio],,0)</f>
        <v>Sub-Portfolio 7</v>
      </c>
      <c r="E101" s="36" t="str">
        <f>_xlfn.XLOOKUP(TEXT(tbl_Data_Quality[[#This Row],[Work ID]],"0"),tbl_PV_Meta[Work ID '#],tbl_PV_Meta[Project Manager/Owner],,0)</f>
        <v>Project Manager 7</v>
      </c>
      <c r="F101" s="25" t="str">
        <f>_xlfn.XLOOKUP(TEXT(tbl_Data_Quality[[#This Row],[Work ID]],"0"),tbl_PV_Meta[Work ID '#],tbl_PV_Meta[Work Status],,0)</f>
        <v>Requested</v>
      </c>
      <c r="G101" s="25" t="str">
        <f>_xlfn.XLOOKUP(TEXT(tbl_Data_Quality[[#This Row],[Work ID]],"0"),tbl_PV_Meta[Work ID '#],tbl_PV_Meta[Stage],,0)</f>
        <v>2. Concept</v>
      </c>
      <c r="H101" s="47" t="str">
        <f>_xlfn.XLOOKUP(TEXT(tbl_Data_Quality[[#This Row],[Work ID]],"0"),tbl_PV_Meta[Work ID '#],tbl_PV_Meta[PSR Date],,0)</f>
        <v>Apr-2025</v>
      </c>
      <c r="I101" s="26"/>
      <c r="J101" s="25">
        <f>SUMIFS(tbl_PV_Milestones[Overdue],tbl_PV_Milestones[Work ID],tbl_Data_Quality[[#This Row],[Work ID]])</f>
        <v>0</v>
      </c>
      <c r="K101" s="25">
        <f>SUMIFS(tbl_PV_Risks[Overdue],tbl_PV_Risks[Work ID '#],tbl_Data_Quality[[#This Row],[Work ID]])</f>
        <v>0</v>
      </c>
      <c r="L101" s="25">
        <f>SUMIFS(tbl_PV_Risks[No Mitigation Action Plan],tbl_PV_Risks[Work ID '#],tbl_Data_Quality[[#This Row],[Work ID]])</f>
        <v>0</v>
      </c>
      <c r="M101" s="25">
        <f>SUMIFS(tbl_PV_Issues[Overdue],tbl_PV_Issues[Work ID '#],tbl_Data_Quality[[#This Row],[Work ID]])</f>
        <v>0</v>
      </c>
      <c r="N101" s="25">
        <f>SUM(tbl_Data_Quality[[#This Row],[Milestones Due]:[Issues Due]])</f>
        <v>0</v>
      </c>
      <c r="O101" s="27"/>
      <c r="P101" s="28"/>
    </row>
    <row r="102" spans="2:16" ht="15" customHeight="1" x14ac:dyDescent="0.2">
      <c r="B102" s="23" t="s">
        <v>192</v>
      </c>
      <c r="C102" s="24" t="str">
        <f>_xlfn.XLOOKUP(TEXT(tbl_Data_Quality[[#This Row],[Work ID]],"0"),tbl_PV_Meta[Work ID '#],tbl_PV_Meta[Proj Name],,0)</f>
        <v>Project 146</v>
      </c>
      <c r="D102" s="29" t="str">
        <f>_xlfn.XLOOKUP(TEXT(tbl_Data_Quality[[#This Row],[Work ID]],"0"),tbl_PV_Meta[Work ID '#],tbl_PV_Meta[Sub-Portfolio],,0)</f>
        <v>Sub-Portfolio 7</v>
      </c>
      <c r="E102" s="36" t="str">
        <f>_xlfn.XLOOKUP(TEXT(tbl_Data_Quality[[#This Row],[Work ID]],"0"),tbl_PV_Meta[Work ID '#],tbl_PV_Meta[Project Manager/Owner],,0)</f>
        <v/>
      </c>
      <c r="F102" s="25" t="str">
        <f>_xlfn.XLOOKUP(TEXT(tbl_Data_Quality[[#This Row],[Work ID]],"0"),tbl_PV_Meta[Work ID '#],tbl_PV_Meta[Work Status],,0)</f>
        <v>Requested</v>
      </c>
      <c r="G102" s="25" t="str">
        <f>_xlfn.XLOOKUP(TEXT(tbl_Data_Quality[[#This Row],[Work ID]],"0"),tbl_PV_Meta[Work ID '#],tbl_PV_Meta[Stage],,0)</f>
        <v>2. Concept</v>
      </c>
      <c r="H102" s="47">
        <f>_xlfn.XLOOKUP(TEXT(tbl_Data_Quality[[#This Row],[Work ID]],"0"),tbl_PV_Meta[Work ID '#],tbl_PV_Meta[PSR Date],,0)</f>
        <v>0</v>
      </c>
      <c r="I102" s="26"/>
      <c r="J102" s="25">
        <f>SUMIFS(tbl_PV_Milestones[Overdue],tbl_PV_Milestones[Work ID],tbl_Data_Quality[[#This Row],[Work ID]])</f>
        <v>0</v>
      </c>
      <c r="K102" s="25">
        <f>SUMIFS(tbl_PV_Risks[Overdue],tbl_PV_Risks[Work ID '#],tbl_Data_Quality[[#This Row],[Work ID]])</f>
        <v>0</v>
      </c>
      <c r="L102" s="25">
        <f>SUMIFS(tbl_PV_Risks[No Mitigation Action Plan],tbl_PV_Risks[Work ID '#],tbl_Data_Quality[[#This Row],[Work ID]])</f>
        <v>0</v>
      </c>
      <c r="M102" s="25">
        <f>SUMIFS(tbl_PV_Issues[Overdue],tbl_PV_Issues[Work ID '#],tbl_Data_Quality[[#This Row],[Work ID]])</f>
        <v>0</v>
      </c>
      <c r="N102" s="25">
        <f>SUM(tbl_Data_Quality[[#This Row],[Milestones Due]:[Issues Due]])</f>
        <v>0</v>
      </c>
      <c r="O102" s="27"/>
      <c r="P102" s="28"/>
    </row>
    <row r="103" spans="2:16" ht="15" customHeight="1" x14ac:dyDescent="0.2">
      <c r="B103" s="23" t="s">
        <v>193</v>
      </c>
      <c r="C103" s="24" t="str">
        <f>_xlfn.XLOOKUP(TEXT(tbl_Data_Quality[[#This Row],[Work ID]],"0"),tbl_PV_Meta[Work ID '#],tbl_PV_Meta[Proj Name],,0)</f>
        <v>Project 147</v>
      </c>
      <c r="D103" s="29" t="str">
        <f>_xlfn.XLOOKUP(TEXT(tbl_Data_Quality[[#This Row],[Work ID]],"0"),tbl_PV_Meta[Work ID '#],tbl_PV_Meta[Sub-Portfolio],,0)</f>
        <v>Sub-Portfolio 7</v>
      </c>
      <c r="E103" s="36" t="str">
        <f>_xlfn.XLOOKUP(TEXT(tbl_Data_Quality[[#This Row],[Work ID]],"0"),tbl_PV_Meta[Work ID '#],tbl_PV_Meta[Project Manager/Owner],,0)</f>
        <v>Project Manager 7</v>
      </c>
      <c r="F103" s="25" t="str">
        <f>_xlfn.XLOOKUP(TEXT(tbl_Data_Quality[[#This Row],[Work ID]],"0"),tbl_PV_Meta[Work ID '#],tbl_PV_Meta[Work Status],,0)</f>
        <v>Requested</v>
      </c>
      <c r="G103" s="25" t="str">
        <f>_xlfn.XLOOKUP(TEXT(tbl_Data_Quality[[#This Row],[Work ID]],"0"),tbl_PV_Meta[Work ID '#],tbl_PV_Meta[Stage],,0)</f>
        <v>2. Concept</v>
      </c>
      <c r="H103" s="47">
        <f>_xlfn.XLOOKUP(TEXT(tbl_Data_Quality[[#This Row],[Work ID]],"0"),tbl_PV_Meta[Work ID '#],tbl_PV_Meta[PSR Date],,0)</f>
        <v>0</v>
      </c>
      <c r="I103" s="26"/>
      <c r="J103" s="25">
        <f>SUMIFS(tbl_PV_Milestones[Overdue],tbl_PV_Milestones[Work ID],tbl_Data_Quality[[#This Row],[Work ID]])</f>
        <v>0</v>
      </c>
      <c r="K103" s="25">
        <f>SUMIFS(tbl_PV_Risks[Overdue],tbl_PV_Risks[Work ID '#],tbl_Data_Quality[[#This Row],[Work ID]])</f>
        <v>0</v>
      </c>
      <c r="L103" s="25">
        <f>SUMIFS(tbl_PV_Risks[No Mitigation Action Plan],tbl_PV_Risks[Work ID '#],tbl_Data_Quality[[#This Row],[Work ID]])</f>
        <v>0</v>
      </c>
      <c r="M103" s="25">
        <f>SUMIFS(tbl_PV_Issues[Overdue],tbl_PV_Issues[Work ID '#],tbl_Data_Quality[[#This Row],[Work ID]])</f>
        <v>0</v>
      </c>
      <c r="N103" s="25">
        <f>SUM(tbl_Data_Quality[[#This Row],[Milestones Due]:[Issues Due]])</f>
        <v>0</v>
      </c>
      <c r="O103" s="27"/>
      <c r="P103" s="28"/>
    </row>
    <row r="104" spans="2:16" ht="15" customHeight="1" x14ac:dyDescent="0.2">
      <c r="B104" s="23" t="s">
        <v>194</v>
      </c>
      <c r="C104" s="24" t="str">
        <f>_xlfn.XLOOKUP(TEXT(tbl_Data_Quality[[#This Row],[Work ID]],"0"),tbl_PV_Meta[Work ID '#],tbl_PV_Meta[Proj Name],,0)</f>
        <v>Project 148</v>
      </c>
      <c r="D104" s="29" t="str">
        <f>_xlfn.XLOOKUP(TEXT(tbl_Data_Quality[[#This Row],[Work ID]],"0"),tbl_PV_Meta[Work ID '#],tbl_PV_Meta[Sub-Portfolio],,0)</f>
        <v>Sub-Portfolio 2</v>
      </c>
      <c r="E104" s="36" t="str">
        <f>_xlfn.XLOOKUP(TEXT(tbl_Data_Quality[[#This Row],[Work ID]],"0"),tbl_PV_Meta[Work ID '#],tbl_PV_Meta[Project Manager/Owner],,0)</f>
        <v/>
      </c>
      <c r="F104" s="25" t="str">
        <f>_xlfn.XLOOKUP(TEXT(tbl_Data_Quality[[#This Row],[Work ID]],"0"),tbl_PV_Meta[Work ID '#],tbl_PV_Meta[Work Status],,0)</f>
        <v>Requested</v>
      </c>
      <c r="G104" s="25" t="str">
        <f>_xlfn.XLOOKUP(TEXT(tbl_Data_Quality[[#This Row],[Work ID]],"0"),tbl_PV_Meta[Work ID '#],tbl_PV_Meta[Stage],,0)</f>
        <v>2. Concept</v>
      </c>
      <c r="H104" s="47">
        <f>_xlfn.XLOOKUP(TEXT(tbl_Data_Quality[[#This Row],[Work ID]],"0"),tbl_PV_Meta[Work ID '#],tbl_PV_Meta[PSR Date],,0)</f>
        <v>0</v>
      </c>
      <c r="I104" s="26"/>
      <c r="J104" s="25">
        <f>SUMIFS(tbl_PV_Milestones[Overdue],tbl_PV_Milestones[Work ID],tbl_Data_Quality[[#This Row],[Work ID]])</f>
        <v>0</v>
      </c>
      <c r="K104" s="25">
        <f>SUMIFS(tbl_PV_Risks[Overdue],tbl_PV_Risks[Work ID '#],tbl_Data_Quality[[#This Row],[Work ID]])</f>
        <v>0</v>
      </c>
      <c r="L104" s="25">
        <f>SUMIFS(tbl_PV_Risks[No Mitigation Action Plan],tbl_PV_Risks[Work ID '#],tbl_Data_Quality[[#This Row],[Work ID]])</f>
        <v>0</v>
      </c>
      <c r="M104" s="25">
        <f>SUMIFS(tbl_PV_Issues[Overdue],tbl_PV_Issues[Work ID '#],tbl_Data_Quality[[#This Row],[Work ID]])</f>
        <v>0</v>
      </c>
      <c r="N104" s="25">
        <f>SUM(tbl_Data_Quality[[#This Row],[Milestones Due]:[Issues Due]])</f>
        <v>0</v>
      </c>
      <c r="O104" s="27"/>
      <c r="P104" s="28"/>
    </row>
    <row r="105" spans="2:16" ht="15" customHeight="1" x14ac:dyDescent="0.2">
      <c r="B105" s="23" t="s">
        <v>195</v>
      </c>
      <c r="C105" s="24" t="str">
        <f>_xlfn.XLOOKUP(TEXT(tbl_Data_Quality[[#This Row],[Work ID]],"0"),tbl_PV_Meta[Work ID '#],tbl_PV_Meta[Proj Name],,0)</f>
        <v>Project 149</v>
      </c>
      <c r="D105" s="29" t="str">
        <f>_xlfn.XLOOKUP(TEXT(tbl_Data_Quality[[#This Row],[Work ID]],"0"),tbl_PV_Meta[Work ID '#],tbl_PV_Meta[Sub-Portfolio],,0)</f>
        <v>Sub-Portfolio 4</v>
      </c>
      <c r="E105" s="36" t="str">
        <f>_xlfn.XLOOKUP(TEXT(tbl_Data_Quality[[#This Row],[Work ID]],"0"),tbl_PV_Meta[Work ID '#],tbl_PV_Meta[Project Manager/Owner],,0)</f>
        <v>Project Manager 3</v>
      </c>
      <c r="F105" s="25" t="str">
        <f>_xlfn.XLOOKUP(TEXT(tbl_Data_Quality[[#This Row],[Work ID]],"0"),tbl_PV_Meta[Work ID '#],tbl_PV_Meta[Work Status],,0)</f>
        <v>Requested</v>
      </c>
      <c r="G105" s="25" t="str">
        <f>_xlfn.XLOOKUP(TEXT(tbl_Data_Quality[[#This Row],[Work ID]],"0"),tbl_PV_Meta[Work ID '#],tbl_PV_Meta[Stage],,0)</f>
        <v>2. Concept</v>
      </c>
      <c r="H105" s="47">
        <f>_xlfn.XLOOKUP(TEXT(tbl_Data_Quality[[#This Row],[Work ID]],"0"),tbl_PV_Meta[Work ID '#],tbl_PV_Meta[PSR Date],,0)</f>
        <v>0</v>
      </c>
      <c r="I105" s="26"/>
      <c r="J105" s="25">
        <f>SUMIFS(tbl_PV_Milestones[Overdue],tbl_PV_Milestones[Work ID],tbl_Data_Quality[[#This Row],[Work ID]])</f>
        <v>0</v>
      </c>
      <c r="K105" s="25">
        <f>SUMIFS(tbl_PV_Risks[Overdue],tbl_PV_Risks[Work ID '#],tbl_Data_Quality[[#This Row],[Work ID]])</f>
        <v>0</v>
      </c>
      <c r="L105" s="25">
        <f>SUMIFS(tbl_PV_Risks[No Mitigation Action Plan],tbl_PV_Risks[Work ID '#],tbl_Data_Quality[[#This Row],[Work ID]])</f>
        <v>0</v>
      </c>
      <c r="M105" s="25">
        <f>SUMIFS(tbl_PV_Issues[Overdue],tbl_PV_Issues[Work ID '#],tbl_Data_Quality[[#This Row],[Work ID]])</f>
        <v>0</v>
      </c>
      <c r="N105" s="25">
        <f>SUM(tbl_Data_Quality[[#This Row],[Milestones Due]:[Issues Due]])</f>
        <v>0</v>
      </c>
      <c r="O105" s="27"/>
      <c r="P105" s="28"/>
    </row>
    <row r="106" spans="2:16" ht="15" customHeight="1" x14ac:dyDescent="0.2">
      <c r="B106" s="23" t="s">
        <v>196</v>
      </c>
      <c r="C106" s="24" t="str">
        <f>_xlfn.XLOOKUP(TEXT(tbl_Data_Quality[[#This Row],[Work ID]],"0"),tbl_PV_Meta[Work ID '#],tbl_PV_Meta[Proj Name],,0)</f>
        <v>Project 150</v>
      </c>
      <c r="D106" s="29" t="str">
        <f>_xlfn.XLOOKUP(TEXT(tbl_Data_Quality[[#This Row],[Work ID]],"0"),tbl_PV_Meta[Work ID '#],tbl_PV_Meta[Sub-Portfolio],,0)</f>
        <v>Sub-Portfolio 4</v>
      </c>
      <c r="E106" s="36" t="str">
        <f>_xlfn.XLOOKUP(TEXT(tbl_Data_Quality[[#This Row],[Work ID]],"0"),tbl_PV_Meta[Work ID '#],tbl_PV_Meta[Project Manager/Owner],,0)</f>
        <v>Project Manager 3</v>
      </c>
      <c r="F106" s="25" t="str">
        <f>_xlfn.XLOOKUP(TEXT(tbl_Data_Quality[[#This Row],[Work ID]],"0"),tbl_PV_Meta[Work ID '#],tbl_PV_Meta[Work Status],,0)</f>
        <v>Requested</v>
      </c>
      <c r="G106" s="25" t="str">
        <f>_xlfn.XLOOKUP(TEXT(tbl_Data_Quality[[#This Row],[Work ID]],"0"),tbl_PV_Meta[Work ID '#],tbl_PV_Meta[Stage],,0)</f>
        <v>2. Concept</v>
      </c>
      <c r="H106" s="47">
        <f>_xlfn.XLOOKUP(TEXT(tbl_Data_Quality[[#This Row],[Work ID]],"0"),tbl_PV_Meta[Work ID '#],tbl_PV_Meta[PSR Date],,0)</f>
        <v>0</v>
      </c>
      <c r="I106" s="26"/>
      <c r="J106" s="25">
        <f>SUMIFS(tbl_PV_Milestones[Overdue],tbl_PV_Milestones[Work ID],tbl_Data_Quality[[#This Row],[Work ID]])</f>
        <v>0</v>
      </c>
      <c r="K106" s="25">
        <f>SUMIFS(tbl_PV_Risks[Overdue],tbl_PV_Risks[Work ID '#],tbl_Data_Quality[[#This Row],[Work ID]])</f>
        <v>0</v>
      </c>
      <c r="L106" s="25">
        <f>SUMIFS(tbl_PV_Risks[No Mitigation Action Plan],tbl_PV_Risks[Work ID '#],tbl_Data_Quality[[#This Row],[Work ID]])</f>
        <v>0</v>
      </c>
      <c r="M106" s="25">
        <f>SUMIFS(tbl_PV_Issues[Overdue],tbl_PV_Issues[Work ID '#],tbl_Data_Quality[[#This Row],[Work ID]])</f>
        <v>0</v>
      </c>
      <c r="N106" s="25">
        <f>SUM(tbl_Data_Quality[[#This Row],[Milestones Due]:[Issues Due]])</f>
        <v>0</v>
      </c>
      <c r="O106" s="27"/>
      <c r="P106" s="28"/>
    </row>
    <row r="107" spans="2:16" ht="15" customHeight="1" x14ac:dyDescent="0.2">
      <c r="B107" s="23" t="s">
        <v>197</v>
      </c>
      <c r="C107" s="24" t="str">
        <f>_xlfn.XLOOKUP(TEXT(tbl_Data_Quality[[#This Row],[Work ID]],"0"),tbl_PV_Meta[Work ID '#],tbl_PV_Meta[Proj Name],,0)</f>
        <v>Project 152</v>
      </c>
      <c r="D107" s="29" t="str">
        <f>_xlfn.XLOOKUP(TEXT(tbl_Data_Quality[[#This Row],[Work ID]],"0"),tbl_PV_Meta[Work ID '#],tbl_PV_Meta[Sub-Portfolio],,0)</f>
        <v>Sub-Portfolio 4</v>
      </c>
      <c r="E107" s="36" t="str">
        <f>_xlfn.XLOOKUP(TEXT(tbl_Data_Quality[[#This Row],[Work ID]],"0"),tbl_PV_Meta[Work ID '#],tbl_PV_Meta[Project Manager/Owner],,0)</f>
        <v>Project Manager 18</v>
      </c>
      <c r="F107" s="25" t="str">
        <f>_xlfn.XLOOKUP(TEXT(tbl_Data_Quality[[#This Row],[Work ID]],"0"),tbl_PV_Meta[Work ID '#],tbl_PV_Meta[Work Status],,0)</f>
        <v>Requested</v>
      </c>
      <c r="G107" s="25" t="str">
        <f>_xlfn.XLOOKUP(TEXT(tbl_Data_Quality[[#This Row],[Work ID]],"0"),tbl_PV_Meta[Work ID '#],tbl_PV_Meta[Stage],,0)</f>
        <v>2. Concept</v>
      </c>
      <c r="H107" s="47">
        <f>_xlfn.XLOOKUP(TEXT(tbl_Data_Quality[[#This Row],[Work ID]],"0"),tbl_PV_Meta[Work ID '#],tbl_PV_Meta[PSR Date],,0)</f>
        <v>0</v>
      </c>
      <c r="I107" s="26"/>
      <c r="J107" s="25">
        <f>SUMIFS(tbl_PV_Milestones[Overdue],tbl_PV_Milestones[Work ID],tbl_Data_Quality[[#This Row],[Work ID]])</f>
        <v>0</v>
      </c>
      <c r="K107" s="25">
        <f>SUMIFS(tbl_PV_Risks[Overdue],tbl_PV_Risks[Work ID '#],tbl_Data_Quality[[#This Row],[Work ID]])</f>
        <v>0</v>
      </c>
      <c r="L107" s="25">
        <f>SUMIFS(tbl_PV_Risks[No Mitigation Action Plan],tbl_PV_Risks[Work ID '#],tbl_Data_Quality[[#This Row],[Work ID]])</f>
        <v>0</v>
      </c>
      <c r="M107" s="25">
        <f>SUMIFS(tbl_PV_Issues[Overdue],tbl_PV_Issues[Work ID '#],tbl_Data_Quality[[#This Row],[Work ID]])</f>
        <v>0</v>
      </c>
      <c r="N107" s="25">
        <f>SUM(tbl_Data_Quality[[#This Row],[Milestones Due]:[Issues Due]])</f>
        <v>0</v>
      </c>
      <c r="O107" s="27"/>
      <c r="P107" s="28"/>
    </row>
    <row r="108" spans="2:16" ht="15" customHeight="1" x14ac:dyDescent="0.2">
      <c r="B108" s="23" t="s">
        <v>198</v>
      </c>
      <c r="C108" s="24" t="str">
        <f>_xlfn.XLOOKUP(TEXT(tbl_Data_Quality[[#This Row],[Work ID]],"0"),tbl_PV_Meta[Work ID '#],tbl_PV_Meta[Proj Name],,0)</f>
        <v>Project 153</v>
      </c>
      <c r="D108" s="29" t="str">
        <f>_xlfn.XLOOKUP(TEXT(tbl_Data_Quality[[#This Row],[Work ID]],"0"),tbl_PV_Meta[Work ID '#],tbl_PV_Meta[Sub-Portfolio],,0)</f>
        <v>Sub-Portfolio 7</v>
      </c>
      <c r="E108" s="36" t="str">
        <f>_xlfn.XLOOKUP(TEXT(tbl_Data_Quality[[#This Row],[Work ID]],"0"),tbl_PV_Meta[Work ID '#],tbl_PV_Meta[Project Manager/Owner],,0)</f>
        <v/>
      </c>
      <c r="F108" s="25" t="str">
        <f>_xlfn.XLOOKUP(TEXT(tbl_Data_Quality[[#This Row],[Work ID]],"0"),tbl_PV_Meta[Work ID '#],tbl_PV_Meta[Work Status],,0)</f>
        <v>Requested</v>
      </c>
      <c r="G108" s="25" t="str">
        <f>_xlfn.XLOOKUP(TEXT(tbl_Data_Quality[[#This Row],[Work ID]],"0"),tbl_PV_Meta[Work ID '#],tbl_PV_Meta[Stage],,0)</f>
        <v>2. Concept</v>
      </c>
      <c r="H108" s="47">
        <f>_xlfn.XLOOKUP(TEXT(tbl_Data_Quality[[#This Row],[Work ID]],"0"),tbl_PV_Meta[Work ID '#],tbl_PV_Meta[PSR Date],,0)</f>
        <v>0</v>
      </c>
      <c r="I108" s="26"/>
      <c r="J108" s="25">
        <f>SUMIFS(tbl_PV_Milestones[Overdue],tbl_PV_Milestones[Work ID],tbl_Data_Quality[[#This Row],[Work ID]])</f>
        <v>0</v>
      </c>
      <c r="K108" s="25">
        <f>SUMIFS(tbl_PV_Risks[Overdue],tbl_PV_Risks[Work ID '#],tbl_Data_Quality[[#This Row],[Work ID]])</f>
        <v>0</v>
      </c>
      <c r="L108" s="25">
        <f>SUMIFS(tbl_PV_Risks[No Mitigation Action Plan],tbl_PV_Risks[Work ID '#],tbl_Data_Quality[[#This Row],[Work ID]])</f>
        <v>0</v>
      </c>
      <c r="M108" s="25">
        <f>SUMIFS(tbl_PV_Issues[Overdue],tbl_PV_Issues[Work ID '#],tbl_Data_Quality[[#This Row],[Work ID]])</f>
        <v>0</v>
      </c>
      <c r="N108" s="25">
        <f>SUM(tbl_Data_Quality[[#This Row],[Milestones Due]:[Issues Due]])</f>
        <v>0</v>
      </c>
      <c r="O108" s="27"/>
      <c r="P108" s="28"/>
    </row>
    <row r="109" spans="2:16" ht="15" customHeight="1" x14ac:dyDescent="0.2">
      <c r="B109" s="23" t="s">
        <v>199</v>
      </c>
      <c r="C109" s="24" t="str">
        <f>_xlfn.XLOOKUP(TEXT(tbl_Data_Quality[[#This Row],[Work ID]],"0"),tbl_PV_Meta[Work ID '#],tbl_PV_Meta[Proj Name],,0)</f>
        <v>Project 154</v>
      </c>
      <c r="D109" s="29" t="str">
        <f>_xlfn.XLOOKUP(TEXT(tbl_Data_Quality[[#This Row],[Work ID]],"0"),tbl_PV_Meta[Work ID '#],tbl_PV_Meta[Sub-Portfolio],,0)</f>
        <v>Sub-Portfolio 4</v>
      </c>
      <c r="E109" s="36" t="str">
        <f>_xlfn.XLOOKUP(TEXT(tbl_Data_Quality[[#This Row],[Work ID]],"0"),tbl_PV_Meta[Work ID '#],tbl_PV_Meta[Project Manager/Owner],,0)</f>
        <v>Project Manager 20</v>
      </c>
      <c r="F109" s="25" t="str">
        <f>_xlfn.XLOOKUP(TEXT(tbl_Data_Quality[[#This Row],[Work ID]],"0"),tbl_PV_Meta[Work ID '#],tbl_PV_Meta[Work Status],,0)</f>
        <v>Requested</v>
      </c>
      <c r="G109" s="25" t="str">
        <f>_xlfn.XLOOKUP(TEXT(tbl_Data_Quality[[#This Row],[Work ID]],"0"),tbl_PV_Meta[Work ID '#],tbl_PV_Meta[Stage],,0)</f>
        <v>2. Concept</v>
      </c>
      <c r="H109" s="47">
        <f>_xlfn.XLOOKUP(TEXT(tbl_Data_Quality[[#This Row],[Work ID]],"0"),tbl_PV_Meta[Work ID '#],tbl_PV_Meta[PSR Date],,0)</f>
        <v>0</v>
      </c>
      <c r="I109" s="26"/>
      <c r="J109" s="25">
        <f>SUMIFS(tbl_PV_Milestones[Overdue],tbl_PV_Milestones[Work ID],tbl_Data_Quality[[#This Row],[Work ID]])</f>
        <v>0</v>
      </c>
      <c r="K109" s="25">
        <f>SUMIFS(tbl_PV_Risks[Overdue],tbl_PV_Risks[Work ID '#],tbl_Data_Quality[[#This Row],[Work ID]])</f>
        <v>0</v>
      </c>
      <c r="L109" s="25">
        <f>SUMIFS(tbl_PV_Risks[No Mitigation Action Plan],tbl_PV_Risks[Work ID '#],tbl_Data_Quality[[#This Row],[Work ID]])</f>
        <v>0</v>
      </c>
      <c r="M109" s="25">
        <f>SUMIFS(tbl_PV_Issues[Overdue],tbl_PV_Issues[Work ID '#],tbl_Data_Quality[[#This Row],[Work ID]])</f>
        <v>0</v>
      </c>
      <c r="N109" s="25">
        <f>SUM(tbl_Data_Quality[[#This Row],[Milestones Due]:[Issues Due]])</f>
        <v>0</v>
      </c>
      <c r="O109" s="27"/>
      <c r="P109" s="28"/>
    </row>
    <row r="110" spans="2:16" ht="15" customHeight="1" x14ac:dyDescent="0.2">
      <c r="B110" s="23" t="s">
        <v>200</v>
      </c>
      <c r="C110" s="24" t="str">
        <f>_xlfn.XLOOKUP(TEXT(tbl_Data_Quality[[#This Row],[Work ID]],"0"),tbl_PV_Meta[Work ID '#],tbl_PV_Meta[Proj Name],,0)</f>
        <v>Project 156</v>
      </c>
      <c r="D110" s="29" t="str">
        <f>_xlfn.XLOOKUP(TEXT(tbl_Data_Quality[[#This Row],[Work ID]],"0"),tbl_PV_Meta[Work ID '#],tbl_PV_Meta[Sub-Portfolio],,0)</f>
        <v>Sub-Portfolio 8</v>
      </c>
      <c r="E110" s="36" t="str">
        <f>_xlfn.XLOOKUP(TEXT(tbl_Data_Quality[[#This Row],[Work ID]],"0"),tbl_PV_Meta[Work ID '#],tbl_PV_Meta[Project Manager/Owner],,0)</f>
        <v>Project Manager 25</v>
      </c>
      <c r="F110" s="25" t="str">
        <f>_xlfn.XLOOKUP(TEXT(tbl_Data_Quality[[#This Row],[Work ID]],"0"),tbl_PV_Meta[Work ID '#],tbl_PV_Meta[Work Status],,0)</f>
        <v>Requested</v>
      </c>
      <c r="G110" s="25" t="str">
        <f>_xlfn.XLOOKUP(TEXT(tbl_Data_Quality[[#This Row],[Work ID]],"0"),tbl_PV_Meta[Work ID '#],tbl_PV_Meta[Stage],,0)</f>
        <v>2. Concept</v>
      </c>
      <c r="H110" s="47">
        <f>_xlfn.XLOOKUP(TEXT(tbl_Data_Quality[[#This Row],[Work ID]],"0"),tbl_PV_Meta[Work ID '#],tbl_PV_Meta[PSR Date],,0)</f>
        <v>0</v>
      </c>
      <c r="I110" s="26"/>
      <c r="J110" s="25">
        <f>SUMIFS(tbl_PV_Milestones[Overdue],tbl_PV_Milestones[Work ID],tbl_Data_Quality[[#This Row],[Work ID]])</f>
        <v>0</v>
      </c>
      <c r="K110" s="25">
        <f>SUMIFS(tbl_PV_Risks[Overdue],tbl_PV_Risks[Work ID '#],tbl_Data_Quality[[#This Row],[Work ID]])</f>
        <v>0</v>
      </c>
      <c r="L110" s="25">
        <f>SUMIFS(tbl_PV_Risks[No Mitigation Action Plan],tbl_PV_Risks[Work ID '#],tbl_Data_Quality[[#This Row],[Work ID]])</f>
        <v>0</v>
      </c>
      <c r="M110" s="25">
        <f>SUMIFS(tbl_PV_Issues[Overdue],tbl_PV_Issues[Work ID '#],tbl_Data_Quality[[#This Row],[Work ID]])</f>
        <v>0</v>
      </c>
      <c r="N110" s="25">
        <f>SUM(tbl_Data_Quality[[#This Row],[Milestones Due]:[Issues Due]])</f>
        <v>0</v>
      </c>
      <c r="O110" s="27"/>
      <c r="P110" s="28"/>
    </row>
    <row r="111" spans="2:16" ht="15" customHeight="1" x14ac:dyDescent="0.2">
      <c r="B111" s="23" t="s">
        <v>201</v>
      </c>
      <c r="C111" s="24" t="str">
        <f>_xlfn.XLOOKUP(TEXT(tbl_Data_Quality[[#This Row],[Work ID]],"0"),tbl_PV_Meta[Work ID '#],tbl_PV_Meta[Proj Name],,0)</f>
        <v>Project 157</v>
      </c>
      <c r="D111" s="29" t="str">
        <f>_xlfn.XLOOKUP(TEXT(tbl_Data_Quality[[#This Row],[Work ID]],"0"),tbl_PV_Meta[Work ID '#],tbl_PV_Meta[Sub-Portfolio],,0)</f>
        <v>Sub-Portfolio 8</v>
      </c>
      <c r="E111" s="36" t="str">
        <f>_xlfn.XLOOKUP(TEXT(tbl_Data_Quality[[#This Row],[Work ID]],"0"),tbl_PV_Meta[Work ID '#],tbl_PV_Meta[Project Manager/Owner],,0)</f>
        <v>Project Manager 25</v>
      </c>
      <c r="F111" s="25" t="str">
        <f>_xlfn.XLOOKUP(TEXT(tbl_Data_Quality[[#This Row],[Work ID]],"0"),tbl_PV_Meta[Work ID '#],tbl_PV_Meta[Work Status],,0)</f>
        <v>Requested</v>
      </c>
      <c r="G111" s="25" t="str">
        <f>_xlfn.XLOOKUP(TEXT(tbl_Data_Quality[[#This Row],[Work ID]],"0"),tbl_PV_Meta[Work ID '#],tbl_PV_Meta[Stage],,0)</f>
        <v>2. Concept</v>
      </c>
      <c r="H111" s="47">
        <f>_xlfn.XLOOKUP(TEXT(tbl_Data_Quality[[#This Row],[Work ID]],"0"),tbl_PV_Meta[Work ID '#],tbl_PV_Meta[PSR Date],,0)</f>
        <v>0</v>
      </c>
      <c r="I111" s="26"/>
      <c r="J111" s="25">
        <f>SUMIFS(tbl_PV_Milestones[Overdue],tbl_PV_Milestones[Work ID],tbl_Data_Quality[[#This Row],[Work ID]])</f>
        <v>0</v>
      </c>
      <c r="K111" s="25">
        <f>SUMIFS(tbl_PV_Risks[Overdue],tbl_PV_Risks[Work ID '#],tbl_Data_Quality[[#This Row],[Work ID]])</f>
        <v>0</v>
      </c>
      <c r="L111" s="25">
        <f>SUMIFS(tbl_PV_Risks[No Mitigation Action Plan],tbl_PV_Risks[Work ID '#],tbl_Data_Quality[[#This Row],[Work ID]])</f>
        <v>0</v>
      </c>
      <c r="M111" s="25">
        <f>SUMIFS(tbl_PV_Issues[Overdue],tbl_PV_Issues[Work ID '#],tbl_Data_Quality[[#This Row],[Work ID]])</f>
        <v>0</v>
      </c>
      <c r="N111" s="25">
        <f>SUM(tbl_Data_Quality[[#This Row],[Milestones Due]:[Issues Due]])</f>
        <v>0</v>
      </c>
      <c r="O111" s="27"/>
      <c r="P111" s="28"/>
    </row>
    <row r="112" spans="2:16" ht="15" customHeight="1" x14ac:dyDescent="0.2">
      <c r="B112" s="23" t="s">
        <v>202</v>
      </c>
      <c r="C112" s="24" t="str">
        <f>_xlfn.XLOOKUP(TEXT(tbl_Data_Quality[[#This Row],[Work ID]],"0"),tbl_PV_Meta[Work ID '#],tbl_PV_Meta[Proj Name],,0)</f>
        <v>Project 158</v>
      </c>
      <c r="D112" s="29" t="str">
        <f>_xlfn.XLOOKUP(TEXT(tbl_Data_Quality[[#This Row],[Work ID]],"0"),tbl_PV_Meta[Work ID '#],tbl_PV_Meta[Sub-Portfolio],,0)</f>
        <v>Sub-Portfolio 8</v>
      </c>
      <c r="E112" s="36" t="str">
        <f>_xlfn.XLOOKUP(TEXT(tbl_Data_Quality[[#This Row],[Work ID]],"0"),tbl_PV_Meta[Work ID '#],tbl_PV_Meta[Project Manager/Owner],,0)</f>
        <v>Project Manager 25</v>
      </c>
      <c r="F112" s="25" t="str">
        <f>_xlfn.XLOOKUP(TEXT(tbl_Data_Quality[[#This Row],[Work ID]],"0"),tbl_PV_Meta[Work ID '#],tbl_PV_Meta[Work Status],,0)</f>
        <v>Requested</v>
      </c>
      <c r="G112" s="25" t="str">
        <f>_xlfn.XLOOKUP(TEXT(tbl_Data_Quality[[#This Row],[Work ID]],"0"),tbl_PV_Meta[Work ID '#],tbl_PV_Meta[Stage],,0)</f>
        <v>2. Concept</v>
      </c>
      <c r="H112" s="47">
        <f>_xlfn.XLOOKUP(TEXT(tbl_Data_Quality[[#This Row],[Work ID]],"0"),tbl_PV_Meta[Work ID '#],tbl_PV_Meta[PSR Date],,0)</f>
        <v>0</v>
      </c>
      <c r="I112" s="26"/>
      <c r="J112" s="25">
        <f>SUMIFS(tbl_PV_Milestones[Overdue],tbl_PV_Milestones[Work ID],tbl_Data_Quality[[#This Row],[Work ID]])</f>
        <v>0</v>
      </c>
      <c r="K112" s="25">
        <f>SUMIFS(tbl_PV_Risks[Overdue],tbl_PV_Risks[Work ID '#],tbl_Data_Quality[[#This Row],[Work ID]])</f>
        <v>0</v>
      </c>
      <c r="L112" s="25">
        <f>SUMIFS(tbl_PV_Risks[No Mitigation Action Plan],tbl_PV_Risks[Work ID '#],tbl_Data_Quality[[#This Row],[Work ID]])</f>
        <v>0</v>
      </c>
      <c r="M112" s="25">
        <f>SUMIFS(tbl_PV_Issues[Overdue],tbl_PV_Issues[Work ID '#],tbl_Data_Quality[[#This Row],[Work ID]])</f>
        <v>0</v>
      </c>
      <c r="N112" s="25">
        <f>SUM(tbl_Data_Quality[[#This Row],[Milestones Due]:[Issues Due]])</f>
        <v>0</v>
      </c>
      <c r="O112" s="27"/>
      <c r="P112" s="28"/>
    </row>
    <row r="113" spans="2:16" ht="15" customHeight="1" x14ac:dyDescent="0.2">
      <c r="B113" s="23" t="s">
        <v>203</v>
      </c>
      <c r="C113" s="24" t="str">
        <f>_xlfn.XLOOKUP(TEXT(tbl_Data_Quality[[#This Row],[Work ID]],"0"),tbl_PV_Meta[Work ID '#],tbl_PV_Meta[Proj Name],,0)</f>
        <v>Project 159</v>
      </c>
      <c r="D113" s="29" t="str">
        <f>_xlfn.XLOOKUP(TEXT(tbl_Data_Quality[[#This Row],[Work ID]],"0"),tbl_PV_Meta[Work ID '#],tbl_PV_Meta[Sub-Portfolio],,0)</f>
        <v>Sub-Portfolio 8</v>
      </c>
      <c r="E113" s="36" t="str">
        <f>_xlfn.XLOOKUP(TEXT(tbl_Data_Quality[[#This Row],[Work ID]],"0"),tbl_PV_Meta[Work ID '#],tbl_PV_Meta[Project Manager/Owner],,0)</f>
        <v>Project Manager 16</v>
      </c>
      <c r="F113" s="25" t="str">
        <f>_xlfn.XLOOKUP(TEXT(tbl_Data_Quality[[#This Row],[Work ID]],"0"),tbl_PV_Meta[Work ID '#],tbl_PV_Meta[Work Status],,0)</f>
        <v>Requested</v>
      </c>
      <c r="G113" s="25" t="str">
        <f>_xlfn.XLOOKUP(TEXT(tbl_Data_Quality[[#This Row],[Work ID]],"0"),tbl_PV_Meta[Work ID '#],tbl_PV_Meta[Stage],,0)</f>
        <v>2. Concept</v>
      </c>
      <c r="H113" s="47">
        <f>_xlfn.XLOOKUP(TEXT(tbl_Data_Quality[[#This Row],[Work ID]],"0"),tbl_PV_Meta[Work ID '#],tbl_PV_Meta[PSR Date],,0)</f>
        <v>0</v>
      </c>
      <c r="I113" s="26"/>
      <c r="J113" s="25">
        <f>SUMIFS(tbl_PV_Milestones[Overdue],tbl_PV_Milestones[Work ID],tbl_Data_Quality[[#This Row],[Work ID]])</f>
        <v>0</v>
      </c>
      <c r="K113" s="25">
        <f>SUMIFS(tbl_PV_Risks[Overdue],tbl_PV_Risks[Work ID '#],tbl_Data_Quality[[#This Row],[Work ID]])</f>
        <v>0</v>
      </c>
      <c r="L113" s="25">
        <f>SUMIFS(tbl_PV_Risks[No Mitigation Action Plan],tbl_PV_Risks[Work ID '#],tbl_Data_Quality[[#This Row],[Work ID]])</f>
        <v>0</v>
      </c>
      <c r="M113" s="25">
        <f>SUMIFS(tbl_PV_Issues[Overdue],tbl_PV_Issues[Work ID '#],tbl_Data_Quality[[#This Row],[Work ID]])</f>
        <v>0</v>
      </c>
      <c r="N113" s="25">
        <f>SUM(tbl_Data_Quality[[#This Row],[Milestones Due]:[Issues Due]])</f>
        <v>0</v>
      </c>
      <c r="O113" s="27"/>
      <c r="P113" s="28"/>
    </row>
    <row r="114" spans="2:16" ht="15" customHeight="1" x14ac:dyDescent="0.2">
      <c r="B114" s="23" t="s">
        <v>204</v>
      </c>
      <c r="C114" s="24" t="str">
        <f>_xlfn.XLOOKUP(TEXT(tbl_Data_Quality[[#This Row],[Work ID]],"0"),tbl_PV_Meta[Work ID '#],tbl_PV_Meta[Proj Name],,0)</f>
        <v>Project 160</v>
      </c>
      <c r="D114" s="29" t="str">
        <f>_xlfn.XLOOKUP(TEXT(tbl_Data_Quality[[#This Row],[Work ID]],"0"),tbl_PV_Meta[Work ID '#],tbl_PV_Meta[Sub-Portfolio],,0)</f>
        <v>Sub-Portfolio 8</v>
      </c>
      <c r="E114" s="36" t="str">
        <f>_xlfn.XLOOKUP(TEXT(tbl_Data_Quality[[#This Row],[Work ID]],"0"),tbl_PV_Meta[Work ID '#],tbl_PV_Meta[Project Manager/Owner],,0)</f>
        <v>Project Manager 31</v>
      </c>
      <c r="F114" s="25" t="str">
        <f>_xlfn.XLOOKUP(TEXT(tbl_Data_Quality[[#This Row],[Work ID]],"0"),tbl_PV_Meta[Work ID '#],tbl_PV_Meta[Work Status],,0)</f>
        <v>Requested</v>
      </c>
      <c r="G114" s="25" t="str">
        <f>_xlfn.XLOOKUP(TEXT(tbl_Data_Quality[[#This Row],[Work ID]],"0"),tbl_PV_Meta[Work ID '#],tbl_PV_Meta[Stage],,0)</f>
        <v>2. Concept</v>
      </c>
      <c r="H114" s="47">
        <f>_xlfn.XLOOKUP(TEXT(tbl_Data_Quality[[#This Row],[Work ID]],"0"),tbl_PV_Meta[Work ID '#],tbl_PV_Meta[PSR Date],,0)</f>
        <v>0</v>
      </c>
      <c r="I114" s="26"/>
      <c r="J114" s="25">
        <f>SUMIFS(tbl_PV_Milestones[Overdue],tbl_PV_Milestones[Work ID],tbl_Data_Quality[[#This Row],[Work ID]])</f>
        <v>0</v>
      </c>
      <c r="K114" s="25">
        <f>SUMIFS(tbl_PV_Risks[Overdue],tbl_PV_Risks[Work ID '#],tbl_Data_Quality[[#This Row],[Work ID]])</f>
        <v>0</v>
      </c>
      <c r="L114" s="25">
        <f>SUMIFS(tbl_PV_Risks[No Mitigation Action Plan],tbl_PV_Risks[Work ID '#],tbl_Data_Quality[[#This Row],[Work ID]])</f>
        <v>0</v>
      </c>
      <c r="M114" s="25">
        <f>SUMIFS(tbl_PV_Issues[Overdue],tbl_PV_Issues[Work ID '#],tbl_Data_Quality[[#This Row],[Work ID]])</f>
        <v>0</v>
      </c>
      <c r="N114" s="25">
        <f>SUM(tbl_Data_Quality[[#This Row],[Milestones Due]:[Issues Due]])</f>
        <v>0</v>
      </c>
      <c r="O114" s="27"/>
      <c r="P114" s="28"/>
    </row>
    <row r="115" spans="2:16" ht="15" customHeight="1" x14ac:dyDescent="0.2">
      <c r="B115" s="23" t="s">
        <v>205</v>
      </c>
      <c r="C115" s="24" t="str">
        <f>_xlfn.XLOOKUP(TEXT(tbl_Data_Quality[[#This Row],[Work ID]],"0"),tbl_PV_Meta[Work ID '#],tbl_PV_Meta[Proj Name],,0)</f>
        <v>Project 161</v>
      </c>
      <c r="D115" s="29" t="str">
        <f>_xlfn.XLOOKUP(TEXT(tbl_Data_Quality[[#This Row],[Work ID]],"0"),tbl_PV_Meta[Work ID '#],tbl_PV_Meta[Sub-Portfolio],,0)</f>
        <v>Sub-Portfolio 8</v>
      </c>
      <c r="E115" s="36" t="str">
        <f>_xlfn.XLOOKUP(TEXT(tbl_Data_Quality[[#This Row],[Work ID]],"0"),tbl_PV_Meta[Work ID '#],tbl_PV_Meta[Project Manager/Owner],,0)</f>
        <v/>
      </c>
      <c r="F115" s="25" t="str">
        <f>_xlfn.XLOOKUP(TEXT(tbl_Data_Quality[[#This Row],[Work ID]],"0"),tbl_PV_Meta[Work ID '#],tbl_PV_Meta[Work Status],,0)</f>
        <v>Requested</v>
      </c>
      <c r="G115" s="25" t="str">
        <f>_xlfn.XLOOKUP(TEXT(tbl_Data_Quality[[#This Row],[Work ID]],"0"),tbl_PV_Meta[Work ID '#],tbl_PV_Meta[Stage],,0)</f>
        <v>2. Concept</v>
      </c>
      <c r="H115" s="47">
        <f>_xlfn.XLOOKUP(TEXT(tbl_Data_Quality[[#This Row],[Work ID]],"0"),tbl_PV_Meta[Work ID '#],tbl_PV_Meta[PSR Date],,0)</f>
        <v>0</v>
      </c>
      <c r="I115" s="26"/>
      <c r="J115" s="25">
        <f>SUMIFS(tbl_PV_Milestones[Overdue],tbl_PV_Milestones[Work ID],tbl_Data_Quality[[#This Row],[Work ID]])</f>
        <v>0</v>
      </c>
      <c r="K115" s="25">
        <f>SUMIFS(tbl_PV_Risks[Overdue],tbl_PV_Risks[Work ID '#],tbl_Data_Quality[[#This Row],[Work ID]])</f>
        <v>0</v>
      </c>
      <c r="L115" s="25">
        <f>SUMIFS(tbl_PV_Risks[No Mitigation Action Plan],tbl_PV_Risks[Work ID '#],tbl_Data_Quality[[#This Row],[Work ID]])</f>
        <v>0</v>
      </c>
      <c r="M115" s="25">
        <f>SUMIFS(tbl_PV_Issues[Overdue],tbl_PV_Issues[Work ID '#],tbl_Data_Quality[[#This Row],[Work ID]])</f>
        <v>0</v>
      </c>
      <c r="N115" s="25">
        <f>SUM(tbl_Data_Quality[[#This Row],[Milestones Due]:[Issues Due]])</f>
        <v>0</v>
      </c>
      <c r="O115" s="27"/>
      <c r="P115" s="28"/>
    </row>
    <row r="116" spans="2:16" ht="15" customHeight="1" x14ac:dyDescent="0.2">
      <c r="B116" s="23" t="s">
        <v>206</v>
      </c>
      <c r="C116" s="24" t="str">
        <f>_xlfn.XLOOKUP(TEXT(tbl_Data_Quality[[#This Row],[Work ID]],"0"),tbl_PV_Meta[Work ID '#],tbl_PV_Meta[Proj Name],,0)</f>
        <v>Project 162</v>
      </c>
      <c r="D116" s="29" t="str">
        <f>_xlfn.XLOOKUP(TEXT(tbl_Data_Quality[[#This Row],[Work ID]],"0"),tbl_PV_Meta[Work ID '#],tbl_PV_Meta[Sub-Portfolio],,0)</f>
        <v>Sub-Portfolio 8</v>
      </c>
      <c r="E116" s="36" t="str">
        <f>_xlfn.XLOOKUP(TEXT(tbl_Data_Quality[[#This Row],[Work ID]],"0"),tbl_PV_Meta[Work ID '#],tbl_PV_Meta[Project Manager/Owner],,0)</f>
        <v>Project Manager 12</v>
      </c>
      <c r="F116" s="25" t="str">
        <f>_xlfn.XLOOKUP(TEXT(tbl_Data_Quality[[#This Row],[Work ID]],"0"),tbl_PV_Meta[Work ID '#],tbl_PV_Meta[Work Status],,0)</f>
        <v>Cancelled</v>
      </c>
      <c r="G116" s="25" t="str">
        <f>_xlfn.XLOOKUP(TEXT(tbl_Data_Quality[[#This Row],[Work ID]],"0"),tbl_PV_Meta[Work ID '#],tbl_PV_Meta[Stage],,0)</f>
        <v>2. Concept</v>
      </c>
      <c r="H116" s="47">
        <f>_xlfn.XLOOKUP(TEXT(tbl_Data_Quality[[#This Row],[Work ID]],"0"),tbl_PV_Meta[Work ID '#],tbl_PV_Meta[PSR Date],,0)</f>
        <v>0</v>
      </c>
      <c r="I116" s="26"/>
      <c r="J116" s="25">
        <f>SUMIFS(tbl_PV_Milestones[Overdue],tbl_PV_Milestones[Work ID],tbl_Data_Quality[[#This Row],[Work ID]])</f>
        <v>0</v>
      </c>
      <c r="K116" s="25">
        <f>SUMIFS(tbl_PV_Risks[Overdue],tbl_PV_Risks[Work ID '#],tbl_Data_Quality[[#This Row],[Work ID]])</f>
        <v>0</v>
      </c>
      <c r="L116" s="25">
        <f>SUMIFS(tbl_PV_Risks[No Mitigation Action Plan],tbl_PV_Risks[Work ID '#],tbl_Data_Quality[[#This Row],[Work ID]])</f>
        <v>0</v>
      </c>
      <c r="M116" s="25">
        <f>SUMIFS(tbl_PV_Issues[Overdue],tbl_PV_Issues[Work ID '#],tbl_Data_Quality[[#This Row],[Work ID]])</f>
        <v>0</v>
      </c>
      <c r="N116" s="25">
        <f>SUM(tbl_Data_Quality[[#This Row],[Milestones Due]:[Issues Due]])</f>
        <v>0</v>
      </c>
      <c r="O116" s="27"/>
      <c r="P116" s="28">
        <v>0</v>
      </c>
    </row>
    <row r="117" spans="2:16" ht="15" customHeight="1" x14ac:dyDescent="0.2">
      <c r="B117" s="23" t="s">
        <v>207</v>
      </c>
      <c r="C117" s="24" t="str">
        <f>_xlfn.XLOOKUP(TEXT(tbl_Data_Quality[[#This Row],[Work ID]],"0"),tbl_PV_Meta[Work ID '#],tbl_PV_Meta[Proj Name],,0)</f>
        <v>Project 163</v>
      </c>
      <c r="D117" s="29" t="str">
        <f>_xlfn.XLOOKUP(TEXT(tbl_Data_Quality[[#This Row],[Work ID]],"0"),tbl_PV_Meta[Work ID '#],tbl_PV_Meta[Sub-Portfolio],,0)</f>
        <v>Sub-Portfolio 7</v>
      </c>
      <c r="E117" s="36" t="str">
        <f>_xlfn.XLOOKUP(TEXT(tbl_Data_Quality[[#This Row],[Work ID]],"0"),tbl_PV_Meta[Work ID '#],tbl_PV_Meta[Project Manager/Owner],,0)</f>
        <v/>
      </c>
      <c r="F117" s="25" t="str">
        <f>_xlfn.XLOOKUP(TEXT(tbl_Data_Quality[[#This Row],[Work ID]],"0"),tbl_PV_Meta[Work ID '#],tbl_PV_Meta[Work Status],,0)</f>
        <v>Requested</v>
      </c>
      <c r="G117" s="25" t="str">
        <f>_xlfn.XLOOKUP(TEXT(tbl_Data_Quality[[#This Row],[Work ID]],"0"),tbl_PV_Meta[Work ID '#],tbl_PV_Meta[Stage],,0)</f>
        <v>2. Concept</v>
      </c>
      <c r="H117" s="47">
        <f>_xlfn.XLOOKUP(TEXT(tbl_Data_Quality[[#This Row],[Work ID]],"0"),tbl_PV_Meta[Work ID '#],tbl_PV_Meta[PSR Date],,0)</f>
        <v>0</v>
      </c>
      <c r="I117" s="26"/>
      <c r="J117" s="25">
        <f>SUMIFS(tbl_PV_Milestones[Overdue],tbl_PV_Milestones[Work ID],tbl_Data_Quality[[#This Row],[Work ID]])</f>
        <v>0</v>
      </c>
      <c r="K117" s="25">
        <f>SUMIFS(tbl_PV_Risks[Overdue],tbl_PV_Risks[Work ID '#],tbl_Data_Quality[[#This Row],[Work ID]])</f>
        <v>0</v>
      </c>
      <c r="L117" s="25">
        <f>SUMIFS(tbl_PV_Risks[No Mitigation Action Plan],tbl_PV_Risks[Work ID '#],tbl_Data_Quality[[#This Row],[Work ID]])</f>
        <v>0</v>
      </c>
      <c r="M117" s="25">
        <f>SUMIFS(tbl_PV_Issues[Overdue],tbl_PV_Issues[Work ID '#],tbl_Data_Quality[[#This Row],[Work ID]])</f>
        <v>0</v>
      </c>
      <c r="N117" s="25">
        <f>SUM(tbl_Data_Quality[[#This Row],[Milestones Due]:[Issues Due]])</f>
        <v>0</v>
      </c>
      <c r="O117" s="27"/>
      <c r="P117" s="28"/>
    </row>
    <row r="118" spans="2:16" ht="15" customHeight="1" x14ac:dyDescent="0.2">
      <c r="B118" s="23" t="s">
        <v>208</v>
      </c>
      <c r="C118" s="24" t="str">
        <f>_xlfn.XLOOKUP(TEXT(tbl_Data_Quality[[#This Row],[Work ID]],"0"),tbl_PV_Meta[Work ID '#],tbl_PV_Meta[Proj Name],,0)</f>
        <v>Project 164</v>
      </c>
      <c r="D118" s="29" t="str">
        <f>_xlfn.XLOOKUP(TEXT(tbl_Data_Quality[[#This Row],[Work ID]],"0"),tbl_PV_Meta[Work ID '#],tbl_PV_Meta[Sub-Portfolio],,0)</f>
        <v>Sub-Portfolio 7</v>
      </c>
      <c r="E118" s="36" t="str">
        <f>_xlfn.XLOOKUP(TEXT(tbl_Data_Quality[[#This Row],[Work ID]],"0"),tbl_PV_Meta[Work ID '#],tbl_PV_Meta[Project Manager/Owner],,0)</f>
        <v>Project Manager 7</v>
      </c>
      <c r="F118" s="25" t="str">
        <f>_xlfn.XLOOKUP(TEXT(tbl_Data_Quality[[#This Row],[Work ID]],"0"),tbl_PV_Meta[Work ID '#],tbl_PV_Meta[Work Status],,0)</f>
        <v>Requested</v>
      </c>
      <c r="G118" s="25" t="str">
        <f>_xlfn.XLOOKUP(TEXT(tbl_Data_Quality[[#This Row],[Work ID]],"0"),tbl_PV_Meta[Work ID '#],tbl_PV_Meta[Stage],,0)</f>
        <v>2. Concept</v>
      </c>
      <c r="H118" s="47">
        <f>_xlfn.XLOOKUP(TEXT(tbl_Data_Quality[[#This Row],[Work ID]],"0"),tbl_PV_Meta[Work ID '#],tbl_PV_Meta[PSR Date],,0)</f>
        <v>0</v>
      </c>
      <c r="I118" s="26"/>
      <c r="J118" s="25">
        <f>SUMIFS(tbl_PV_Milestones[Overdue],tbl_PV_Milestones[Work ID],tbl_Data_Quality[[#This Row],[Work ID]])</f>
        <v>0</v>
      </c>
      <c r="K118" s="25">
        <f>SUMIFS(tbl_PV_Risks[Overdue],tbl_PV_Risks[Work ID '#],tbl_Data_Quality[[#This Row],[Work ID]])</f>
        <v>0</v>
      </c>
      <c r="L118" s="25">
        <f>SUMIFS(tbl_PV_Risks[No Mitigation Action Plan],tbl_PV_Risks[Work ID '#],tbl_Data_Quality[[#This Row],[Work ID]])</f>
        <v>0</v>
      </c>
      <c r="M118" s="25">
        <f>SUMIFS(tbl_PV_Issues[Overdue],tbl_PV_Issues[Work ID '#],tbl_Data_Quality[[#This Row],[Work ID]])</f>
        <v>0</v>
      </c>
      <c r="N118" s="25">
        <f>SUM(tbl_Data_Quality[[#This Row],[Milestones Due]:[Issues Due]])</f>
        <v>0</v>
      </c>
      <c r="O118" s="27"/>
      <c r="P118" s="28"/>
    </row>
    <row r="119" spans="2:16" ht="15" customHeight="1" x14ac:dyDescent="0.2">
      <c r="B119" s="23" t="s">
        <v>209</v>
      </c>
      <c r="C119" s="24" t="str">
        <f>_xlfn.XLOOKUP(TEXT(tbl_Data_Quality[[#This Row],[Work ID]],"0"),tbl_PV_Meta[Work ID '#],tbl_PV_Meta[Proj Name],,0)</f>
        <v>Project 166</v>
      </c>
      <c r="D119" s="29" t="str">
        <f>_xlfn.XLOOKUP(TEXT(tbl_Data_Quality[[#This Row],[Work ID]],"0"),tbl_PV_Meta[Work ID '#],tbl_PV_Meta[Sub-Portfolio],,0)</f>
        <v>Sub-Portfolio 7</v>
      </c>
      <c r="E119" s="36" t="str">
        <f>_xlfn.XLOOKUP(TEXT(tbl_Data_Quality[[#This Row],[Work ID]],"0"),tbl_PV_Meta[Work ID '#],tbl_PV_Meta[Project Manager/Owner],,0)</f>
        <v/>
      </c>
      <c r="F119" s="25" t="str">
        <f>_xlfn.XLOOKUP(TEXT(tbl_Data_Quality[[#This Row],[Work ID]],"0"),tbl_PV_Meta[Work ID '#],tbl_PV_Meta[Work Status],,0)</f>
        <v>Requested</v>
      </c>
      <c r="G119" s="25" t="str">
        <f>_xlfn.XLOOKUP(TEXT(tbl_Data_Quality[[#This Row],[Work ID]],"0"),tbl_PV_Meta[Work ID '#],tbl_PV_Meta[Stage],,0)</f>
        <v>2. Concept</v>
      </c>
      <c r="H119" s="47">
        <f>_xlfn.XLOOKUP(TEXT(tbl_Data_Quality[[#This Row],[Work ID]],"0"),tbl_PV_Meta[Work ID '#],tbl_PV_Meta[PSR Date],,0)</f>
        <v>0</v>
      </c>
      <c r="I119" s="26"/>
      <c r="J119" s="25">
        <f>SUMIFS(tbl_PV_Milestones[Overdue],tbl_PV_Milestones[Work ID],tbl_Data_Quality[[#This Row],[Work ID]])</f>
        <v>0</v>
      </c>
      <c r="K119" s="25">
        <f>SUMIFS(tbl_PV_Risks[Overdue],tbl_PV_Risks[Work ID '#],tbl_Data_Quality[[#This Row],[Work ID]])</f>
        <v>0</v>
      </c>
      <c r="L119" s="25">
        <f>SUMIFS(tbl_PV_Risks[No Mitigation Action Plan],tbl_PV_Risks[Work ID '#],tbl_Data_Quality[[#This Row],[Work ID]])</f>
        <v>0</v>
      </c>
      <c r="M119" s="25">
        <f>SUMIFS(tbl_PV_Issues[Overdue],tbl_PV_Issues[Work ID '#],tbl_Data_Quality[[#This Row],[Work ID]])</f>
        <v>0</v>
      </c>
      <c r="N119" s="25">
        <f>SUM(tbl_Data_Quality[[#This Row],[Milestones Due]:[Issues Due]])</f>
        <v>0</v>
      </c>
      <c r="O119" s="27"/>
      <c r="P119" s="28"/>
    </row>
    <row r="120" spans="2:16" ht="15" customHeight="1" x14ac:dyDescent="0.2">
      <c r="B120" s="23" t="s">
        <v>210</v>
      </c>
      <c r="C120" s="24" t="str">
        <f>_xlfn.XLOOKUP(TEXT(tbl_Data_Quality[[#This Row],[Work ID]],"0"),tbl_PV_Meta[Work ID '#],tbl_PV_Meta[Proj Name],,0)</f>
        <v>Project 167</v>
      </c>
      <c r="D120" s="29" t="str">
        <f>_xlfn.XLOOKUP(TEXT(tbl_Data_Quality[[#This Row],[Work ID]],"0"),tbl_PV_Meta[Work ID '#],tbl_PV_Meta[Sub-Portfolio],,0)</f>
        <v>Sub-Portfolio 7</v>
      </c>
      <c r="E120" s="36" t="str">
        <f>_xlfn.XLOOKUP(TEXT(tbl_Data_Quality[[#This Row],[Work ID]],"0"),tbl_PV_Meta[Work ID '#],tbl_PV_Meta[Project Manager/Owner],,0)</f>
        <v>Project Manager 7</v>
      </c>
      <c r="F120" s="25" t="str">
        <f>_xlfn.XLOOKUP(TEXT(tbl_Data_Quality[[#This Row],[Work ID]],"0"),tbl_PV_Meta[Work ID '#],tbl_PV_Meta[Work Status],,0)</f>
        <v>Requested</v>
      </c>
      <c r="G120" s="25" t="str">
        <f>_xlfn.XLOOKUP(TEXT(tbl_Data_Quality[[#This Row],[Work ID]],"0"),tbl_PV_Meta[Work ID '#],tbl_PV_Meta[Stage],,0)</f>
        <v>2. Concept</v>
      </c>
      <c r="H120" s="47">
        <f>_xlfn.XLOOKUP(TEXT(tbl_Data_Quality[[#This Row],[Work ID]],"0"),tbl_PV_Meta[Work ID '#],tbl_PV_Meta[PSR Date],,0)</f>
        <v>0</v>
      </c>
      <c r="I120" s="26"/>
      <c r="J120" s="25">
        <f>SUMIFS(tbl_PV_Milestones[Overdue],tbl_PV_Milestones[Work ID],tbl_Data_Quality[[#This Row],[Work ID]])</f>
        <v>0</v>
      </c>
      <c r="K120" s="25">
        <f>SUMIFS(tbl_PV_Risks[Overdue],tbl_PV_Risks[Work ID '#],tbl_Data_Quality[[#This Row],[Work ID]])</f>
        <v>0</v>
      </c>
      <c r="L120" s="25">
        <f>SUMIFS(tbl_PV_Risks[No Mitigation Action Plan],tbl_PV_Risks[Work ID '#],tbl_Data_Quality[[#This Row],[Work ID]])</f>
        <v>0</v>
      </c>
      <c r="M120" s="25">
        <f>SUMIFS(tbl_PV_Issues[Overdue],tbl_PV_Issues[Work ID '#],tbl_Data_Quality[[#This Row],[Work ID]])</f>
        <v>0</v>
      </c>
      <c r="N120" s="25">
        <f>SUM(tbl_Data_Quality[[#This Row],[Milestones Due]:[Issues Due]])</f>
        <v>0</v>
      </c>
      <c r="O120" s="27"/>
      <c r="P120" s="28"/>
    </row>
    <row r="121" spans="2:16" ht="15" customHeight="1" x14ac:dyDescent="0.2"/>
    <row r="122" spans="2:16" ht="15" customHeight="1" x14ac:dyDescent="0.2"/>
    <row r="123" spans="2:16" ht="15" customHeight="1" x14ac:dyDescent="0.2"/>
    <row r="124" spans="2:16" ht="15" customHeight="1" x14ac:dyDescent="0.2"/>
    <row r="125" spans="2:16" ht="15" customHeight="1" x14ac:dyDescent="0.2"/>
    <row r="126" spans="2:16" ht="15" customHeight="1" x14ac:dyDescent="0.2"/>
    <row r="127" spans="2:16" ht="15" customHeight="1" x14ac:dyDescent="0.2"/>
    <row r="128" spans="2:16" ht="15" customHeight="1" x14ac:dyDescent="0.2"/>
    <row r="129" ht="15" customHeight="1" x14ac:dyDescent="0.2"/>
    <row r="130" ht="15" customHeight="1" x14ac:dyDescent="0.2"/>
    <row r="131" ht="15" customHeight="1" x14ac:dyDescent="0.2"/>
    <row r="132" ht="15" customHeight="1" x14ac:dyDescent="0.2"/>
    <row r="133" ht="15" customHeight="1" x14ac:dyDescent="0.2"/>
    <row r="134" ht="15" customHeight="1" x14ac:dyDescent="0.2"/>
    <row r="135" ht="15" customHeight="1" x14ac:dyDescent="0.2"/>
    <row r="136" ht="15" customHeight="1" x14ac:dyDescent="0.2"/>
    <row r="137" ht="15" customHeight="1" x14ac:dyDescent="0.2"/>
    <row r="138" ht="15" customHeight="1" x14ac:dyDescent="0.2"/>
    <row r="139" ht="15" customHeight="1" x14ac:dyDescent="0.2"/>
    <row r="140" ht="15" customHeight="1" x14ac:dyDescent="0.2"/>
  </sheetData>
  <phoneticPr fontId="3" type="noConversion"/>
  <conditionalFormatting sqref="B7:B120">
    <cfRule type="duplicateValues" dxfId="15" priority="3545"/>
  </conditionalFormatting>
  <conditionalFormatting sqref="I7:I120">
    <cfRule type="cellIs" dxfId="14" priority="1" operator="equal">
      <formula>"Check"</formula>
    </cfRule>
    <cfRule type="cellIs" dxfId="13" priority="3" operator="equal">
      <formula>"Yes"</formula>
    </cfRule>
    <cfRule type="cellIs" dxfId="12" priority="4" operator="equal">
      <formula>"No"</formula>
    </cfRule>
  </conditionalFormatting>
  <conditionalFormatting sqref="J7:N120">
    <cfRule type="cellIs" dxfId="11" priority="5" operator="greaterThan">
      <formula>0</formula>
    </cfRule>
  </conditionalFormatting>
  <dataValidations count="1">
    <dataValidation type="list" allowBlank="1" showInputMessage="1" showErrorMessage="1" sqref="I7:I120" xr:uid="{D12637FF-2973-4FA3-8256-A736353DD3C5}">
      <formula1>"Yes, No, Check, NA"</formula1>
    </dataValidation>
  </dataValidations>
  <pageMargins left="0.7" right="0.7" top="0.75" bottom="0.75" header="0.3" footer="0.3"/>
  <pageSetup paperSize="9" orientation="portrait"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70A65-B7F6-4652-9F46-D80D735A8A8E}">
  <sheetPr>
    <tabColor theme="1" tint="0.499984740745262"/>
  </sheetPr>
  <dimension ref="C1:AD123"/>
  <sheetViews>
    <sheetView showGridLines="0" tabSelected="1" zoomScaleNormal="100" workbookViewId="0">
      <pane xSplit="10" ySplit="9" topLeftCell="K10" activePane="bottomRight" state="frozen"/>
      <selection pane="topRight" activeCell="AD37" sqref="AD37"/>
      <selection pane="bottomLeft" activeCell="AD37" sqref="AD37"/>
      <selection pane="bottomRight" activeCell="V13" sqref="V13"/>
    </sheetView>
  </sheetViews>
  <sheetFormatPr defaultColWidth="9.140625" defaultRowHeight="15" outlineLevelCol="1" x14ac:dyDescent="0.25"/>
  <cols>
    <col min="1" max="1" width="20" style="3" customWidth="1"/>
    <col min="2" max="2" width="9.140625" style="3"/>
    <col min="3" max="3" width="9.5703125" style="3" customWidth="1"/>
    <col min="4" max="4" width="16.85546875" style="3" customWidth="1"/>
    <col min="5" max="5" width="16.28515625" style="3" bestFit="1" customWidth="1"/>
    <col min="6" max="6" width="10.140625" style="3" customWidth="1"/>
    <col min="7" max="9" width="11.42578125" style="3" customWidth="1"/>
    <col min="10" max="10" width="9" style="3" customWidth="1"/>
    <col min="11" max="11" width="35.85546875" style="3" customWidth="1"/>
    <col min="12" max="12" width="9.5703125" customWidth="1"/>
    <col min="13" max="13" width="11.140625" hidden="1" customWidth="1" outlineLevel="1"/>
    <col min="14" max="15" width="9.85546875" hidden="1" customWidth="1" outlineLevel="1"/>
    <col min="16" max="16" width="10.85546875" style="3" customWidth="1" collapsed="1"/>
    <col min="17" max="17" width="9.28515625" hidden="1" customWidth="1" outlineLevel="1"/>
    <col min="18" max="18" width="10.7109375" style="3" hidden="1" customWidth="1" outlineLevel="1"/>
    <col min="19" max="19" width="10.5703125" style="3" hidden="1" customWidth="1" outlineLevel="1"/>
    <col min="20" max="20" width="10.85546875" customWidth="1" collapsed="1"/>
    <col min="21" max="21" width="11.140625" style="3" customWidth="1"/>
    <col min="22" max="22" width="11" style="3" customWidth="1"/>
    <col min="23" max="23" width="10.5703125" style="3" customWidth="1"/>
    <col min="24" max="24" width="8.5703125" style="3" hidden="1" customWidth="1" outlineLevel="1"/>
    <col min="25" max="26" width="11.42578125" style="3" hidden="1" customWidth="1" outlineLevel="1"/>
    <col min="27" max="27" width="10.5703125" style="3" customWidth="1" collapsed="1"/>
    <col min="28" max="28" width="8.5703125" style="3" hidden="1" customWidth="1" outlineLevel="1"/>
    <col min="29" max="29" width="10" style="3" hidden="1" customWidth="1" outlineLevel="1"/>
    <col min="30" max="30" width="29.5703125" style="3" customWidth="1" collapsed="1"/>
    <col min="31" max="32" width="9.140625" style="3" customWidth="1"/>
    <col min="33" max="34" width="35.85546875" style="3" customWidth="1"/>
    <col min="35" max="35" width="16.140625" style="3" customWidth="1"/>
    <col min="36" max="16384" width="9.140625" style="3"/>
  </cols>
  <sheetData>
    <row r="1" spans="3:29" ht="12.75" x14ac:dyDescent="0.2">
      <c r="L1" s="3"/>
      <c r="M1" s="3"/>
      <c r="N1" s="3"/>
      <c r="O1" s="3"/>
      <c r="Q1" s="3"/>
      <c r="T1" s="3"/>
    </row>
    <row r="2" spans="3:29" ht="12.75" x14ac:dyDescent="0.2">
      <c r="L2" s="3"/>
      <c r="M2" s="3"/>
      <c r="N2" s="3"/>
      <c r="O2" s="3"/>
      <c r="Q2" s="3"/>
      <c r="T2" s="3"/>
    </row>
    <row r="3" spans="3:29" ht="12.75" x14ac:dyDescent="0.2">
      <c r="L3" s="3"/>
      <c r="M3" s="3"/>
      <c r="N3" s="3"/>
      <c r="O3" s="3"/>
      <c r="Q3" s="3"/>
      <c r="T3" s="3"/>
    </row>
    <row r="4" spans="3:29" ht="12.75" x14ac:dyDescent="0.2">
      <c r="L4" s="3"/>
      <c r="M4" s="3"/>
      <c r="N4" s="3"/>
      <c r="O4" s="3"/>
      <c r="Q4" s="3"/>
      <c r="T4" s="3"/>
    </row>
    <row r="5" spans="3:29" ht="12.75" x14ac:dyDescent="0.2">
      <c r="L5" s="3"/>
      <c r="M5" s="3"/>
      <c r="N5" s="3"/>
      <c r="O5" s="3"/>
      <c r="Q5" s="3"/>
      <c r="T5" s="3"/>
    </row>
    <row r="6" spans="3:29" ht="15.75" customHeight="1" x14ac:dyDescent="0.2">
      <c r="L6" s="3"/>
      <c r="M6" s="3"/>
      <c r="N6" s="3"/>
      <c r="O6" s="3"/>
      <c r="Q6" s="3"/>
      <c r="T6" s="3"/>
    </row>
    <row r="7" spans="3:29" ht="15.75" customHeight="1" x14ac:dyDescent="0.2">
      <c r="L7" s="3"/>
      <c r="M7" s="3"/>
      <c r="N7" s="3"/>
      <c r="O7" s="3"/>
      <c r="Q7" s="3"/>
      <c r="T7" s="3"/>
    </row>
    <row r="8" spans="3:29" ht="18" customHeight="1" x14ac:dyDescent="0.2">
      <c r="C8" s="19">
        <f>SUBTOTAL(3,tbl_Status_Review[Work ID])</f>
        <v>114</v>
      </c>
      <c r="L8" s="3"/>
      <c r="M8" s="3"/>
      <c r="N8" s="57"/>
      <c r="O8" s="57"/>
      <c r="Q8" s="3"/>
      <c r="T8" s="3"/>
      <c r="Y8" s="57"/>
      <c r="Z8" s="57"/>
    </row>
    <row r="9" spans="3:29" ht="51.6" customHeight="1" x14ac:dyDescent="0.2">
      <c r="C9" s="65" t="s">
        <v>0</v>
      </c>
      <c r="D9" s="65" t="s">
        <v>1</v>
      </c>
      <c r="E9" s="65" t="s">
        <v>2</v>
      </c>
      <c r="F9" s="65" t="s">
        <v>3</v>
      </c>
      <c r="G9" s="65" t="s">
        <v>4</v>
      </c>
      <c r="H9" s="65" t="s">
        <v>5</v>
      </c>
      <c r="I9" s="65" t="s">
        <v>6</v>
      </c>
      <c r="J9" s="85" t="s">
        <v>7</v>
      </c>
      <c r="K9" s="67" t="s">
        <v>8</v>
      </c>
      <c r="L9" s="85" t="s">
        <v>9</v>
      </c>
      <c r="M9" s="69" t="s">
        <v>10</v>
      </c>
      <c r="N9" s="69" t="s">
        <v>11</v>
      </c>
      <c r="O9" s="69" t="s">
        <v>12</v>
      </c>
      <c r="P9" s="67" t="s">
        <v>13</v>
      </c>
      <c r="Q9" s="69" t="s">
        <v>14</v>
      </c>
      <c r="R9" s="69" t="s">
        <v>15</v>
      </c>
      <c r="S9" s="69" t="s">
        <v>16</v>
      </c>
      <c r="T9" s="85" t="s">
        <v>17</v>
      </c>
      <c r="U9" s="67" t="s">
        <v>18</v>
      </c>
      <c r="V9" s="68" t="s">
        <v>19</v>
      </c>
      <c r="W9" s="66" t="s">
        <v>20</v>
      </c>
      <c r="X9" s="69" t="s">
        <v>21</v>
      </c>
      <c r="Y9" s="69" t="s">
        <v>22</v>
      </c>
      <c r="Z9" s="69" t="s">
        <v>23</v>
      </c>
      <c r="AA9" s="68" t="s">
        <v>24</v>
      </c>
      <c r="AB9" s="69" t="s">
        <v>25</v>
      </c>
      <c r="AC9" s="69" t="s">
        <v>26</v>
      </c>
    </row>
    <row r="10" spans="3:29" ht="39.950000000000003" customHeight="1" x14ac:dyDescent="0.2">
      <c r="C10" s="70" t="s">
        <v>80</v>
      </c>
      <c r="D10" s="71" t="str">
        <f>_xlfn.XLOOKUP(TEXT(tbl_Status_Review[[#This Row],[Work ID]],"0"),tbl_PV_Meta[Work ID '#],tbl_PV_Meta[Proj Name],,0)</f>
        <v>Project 5</v>
      </c>
      <c r="E10" s="72" t="str">
        <f>_xlfn.XLOOKUP(TEXT(tbl_Status_Review[[#This Row],[Work ID]],"0"),tbl_PV_Meta[Work ID '#],tbl_PV_Meta[Sub-Portfolio],,0)</f>
        <v>Sub-Portfolio 7</v>
      </c>
      <c r="F10" s="72" t="str">
        <f>IF(_xlfn.XLOOKUP(TEXT(tbl_Status_Review[[#This Row],[Work ID]],"0"),tbl_PV_Meta[Work ID '#],tbl_PV_Meta[Project Manager/Owner],,0)="","",_xlfn.XLOOKUP(TEXT(tbl_Status_Review[[#This Row],[Work ID]],"0"),tbl_PV_Meta[Work ID '#],tbl_PV_Meta[Project Manager/Owner],,0))</f>
        <v>Project Manager 8</v>
      </c>
      <c r="G10" s="73" t="str">
        <f>_xlfn.XLOOKUP(TEXT(tbl_Status_Review[[#This Row],[Work ID]],"0"),tbl_PV_Meta[Work ID '#],tbl_PV_Meta[Work Status],,0)</f>
        <v>Open/Active</v>
      </c>
      <c r="H10" s="73" t="str">
        <f>_xlfn.XLOOKUP(tbl_Status_Review[[#This Row],[Work ID]],tbl_PV_Meta[Work ID '#],tbl_PV_Meta[Stage])</f>
        <v>3. Evaluate</v>
      </c>
      <c r="I10" s="74" t="str">
        <f>IF(_xlfn.XLOOKUP(TEXT(tbl_Status_Review[[#This Row],[Work ID]],"0"), tbl_PV_Meta[Work ID '#], tbl_PV_Meta[PSR Date], , 0)=0, "", _xlfn.XLOOKUP(TEXT(tbl_Status_Review[[#This Row],[Work ID]],"0"), tbl_PV_Meta[Work ID '#], tbl_PV_Meta[PSR Date], , 0))</f>
        <v>Apr-2025</v>
      </c>
      <c r="J10" s="73" t="str">
        <f>IF(_xlfn.XLOOKUP(TEXT(tbl_Status_Review[[#This Row],[Work ID]],"0"),tbl_PV_Meta[Work ID '#],tbl_PV_Meta[Overall Status Assessment],,0)="","",_xlfn.XLOOKUP(TEXT(tbl_Status_Review[[#This Row],[Work ID]],"0"),tbl_PV_Meta[Work ID '#],tbl_PV_Meta[Overall Status Assessment],,0))</f>
        <v>Red</v>
      </c>
      <c r="K10" s="73" t="str">
        <f>IF(_xlfn.XLOOKUP(TEXT(tbl_Status_Review[[#This Row],[Work ID]],"0"),tbl_PV_Meta[Work ID '#],tbl_PV_Meta[Scope Status Assessment],,0)="","",_xlfn.XLOOKUP(TEXT(tbl_Status_Review[[#This Row],[Work ID]],"0"),tbl_PV_Meta[Work ID '#],tbl_PV_Meta[Scope Status Assessment],,0))</f>
        <v>Amber</v>
      </c>
      <c r="L10" s="73" t="str">
        <f>IF(_xlfn.XLOOKUP(TEXT(tbl_Status_Review[[#This Row],[Work ID]],"0"),tbl_PV_Meta[Work ID '#],tbl_PV_Meta[Cost Status Assessment],,0)="","",_xlfn.XLOOKUP(TEXT(tbl_Status_Review[[#This Row],[Work ID]],"0"),tbl_PV_Meta[Work ID '#],tbl_PV_Meta[Cost Status Assessment],,0))</f>
        <v>Green</v>
      </c>
      <c r="M10" s="75">
        <f>IFERROR(_xlfn.XLOOKUP(tbl_Status_Review[[#This Row],[Work ID]],'PV Financials'!E:E,'PV Financials'!AW:AW),"")</f>
        <v>3619244</v>
      </c>
      <c r="N10" s="75">
        <f>IFERROR(_xlfn.XLOOKUP(tbl_Status_Review[[#This Row],[Work ID]],'PV Financials'!E:E,'PV Financials'!AL:AL),"")</f>
        <v>3226487.3799999994</v>
      </c>
      <c r="O10" s="75">
        <f>IFERROR(tbl_Status_Review[[#This Row],[Budget]]-tbl_Status_Review[[#This Row],[EAC]],"")</f>
        <v>392756.62000000058</v>
      </c>
      <c r="P10" s="76" t="str">
        <f>IF(_xlfn.XLOOKUP(TEXT(tbl_Status_Review[[#This Row],[Work ID]],"0"),tbl_PV_Meta[Work ID '#],tbl_PV_Meta[Schedule Status Assessment],,0)="","",_xlfn.XLOOKUP(TEXT(tbl_Status_Review[[#This Row],[Work ID]],"0"),tbl_PV_Meta[Work ID '#],tbl_PV_Meta[Schedule Status Assessment],,0))</f>
        <v>Red</v>
      </c>
      <c r="Q10" s="76">
        <f>IF(SUMIFS(tbl_PV_Milestones[Overdue],tbl_PV_Milestones[Work ID],tbl_Status_Review[[#This Row],[Work ID]])=0,"",SUMIFS(tbl_PV_Milestones[Overdue],tbl_PV_Milestones[Work ID],tbl_Status_Review[[#This Row],[Work ID]]))</f>
        <v>15</v>
      </c>
      <c r="R10" s="76">
        <f>IF(SUMIFS(tbl_PV_Milestones[Delayed],tbl_PV_Milestones[Work ID],tbl_Status_Review[[#This Row],[Work ID]])=0,"",SUMIFS(tbl_PV_Milestones[Delayed],tbl_PV_Milestones[Work ID],tbl_Status_Review[[#This Row],[Work ID]]))</f>
        <v>8</v>
      </c>
      <c r="S10" s="76" t="str">
        <f>IF(SUMIFS(tbl_PV_Milestones[Delayed past FY25],tbl_PV_Milestones[Work ID],tbl_Status_Review[[#This Row],[Work ID]])=0,"",SUMIFS(tbl_PV_Milestones[Delayed past FY25],tbl_PV_Milestones[Work ID],tbl_Status_Review[[#This Row],[Work ID]]))</f>
        <v/>
      </c>
      <c r="T10" s="76" t="str">
        <f>IF(_xlfn.XLOOKUP(TEXT(tbl_Status_Review[[#This Row],[Work ID]],"0"),tbl_PV_Meta[Work ID '#],tbl_PV_Meta[Resourcing Status Assessment],,0)="","",_xlfn.XLOOKUP(TEXT(tbl_Status_Review[[#This Row],[Work ID]],"0"),tbl_PV_Meta[Work ID '#],tbl_PV_Meta[Resourcing Status Assessment],,0))</f>
        <v>Green</v>
      </c>
      <c r="U10" s="76" t="str">
        <f>IF(_xlfn.XLOOKUP(TEXT(tbl_Status_Review[[#This Row],[Work ID]],"0"),tbl_PV_Meta[Work ID '#],tbl_PV_Meta[Benefit Status Assessment],,0)="","",_xlfn.XLOOKUP(TEXT(tbl_Status_Review[[#This Row],[Work ID]],"0"),tbl_PV_Meta[Work ID '#],tbl_PV_Meta[Benefit Status Assessment],,0))</f>
        <v>Green</v>
      </c>
      <c r="V10" s="76" t="str">
        <f>IF(_xlfn.XLOOKUP(TEXT(tbl_Status_Review[[#This Row],[Work ID]],"0"),tbl_PV_Meta[Work ID '#],tbl_PV_Meta[OCM Status Assessment],,0)="","",_xlfn.XLOOKUP(TEXT(tbl_Status_Review[[#This Row],[Work ID]],"0"),tbl_PV_Meta[Work ID '#],tbl_PV_Meta[OCM Status Assessment],,0))</f>
        <v>Green</v>
      </c>
      <c r="W10" s="76" t="str">
        <f>IF(_xlfn.XLOOKUP(TEXT(tbl_Status_Review[[#This Row],[Work ID]],"0"),tbl_PV_Meta[Work ID '#],tbl_PV_Meta[Risks Status Assessment],,0)=0,"",_xlfn.XLOOKUP(TEXT(tbl_Status_Review[[#This Row],[Work ID]],"0"),tbl_PV_Meta[Work ID '#],tbl_PV_Meta[Risks Status Assessment],,0))</f>
        <v>Amber</v>
      </c>
      <c r="X10" s="76">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3</v>
      </c>
      <c r="Y10" s="76" t="str">
        <f>IF(SUMIFS(tbl_PV_Risks[Overdue],tbl_PV_Risks[Work ID '#],tbl_Status_Review[[#This Row],[Work ID]])=0,"",SUMIFS(tbl_PV_Risks[Overdue],tbl_PV_Risks[Work ID '#],tbl_Status_Review[[#This Row],[Work ID]]))</f>
        <v/>
      </c>
      <c r="Z10" s="76" t="str">
        <f>IF(SUMIFS(tbl_PV_Risks[No Mitigation Action Plan],tbl_PV_Risks[Work ID '#],tbl_Status_Review[[#This Row],[Work ID]])=0,"",SUMIFS(tbl_PV_Risks[No Mitigation Action Plan],tbl_PV_Risks[Work ID '#],tbl_Status_Review[[#This Row],[Work ID]]))</f>
        <v/>
      </c>
      <c r="AA10" s="76" t="str">
        <f>IF(_xlfn.XLOOKUP(TEXT(tbl_Status_Review[[#This Row],[Work ID]],"0"),tbl_PV_Meta[Work ID '#],tbl_PV_Meta[Issues Status Assessment],,0)=0,"",_xlfn.XLOOKUP(TEXT(tbl_Status_Review[[#This Row],[Work ID]],"0"),tbl_PV_Meta[Work ID '#],tbl_PV_Meta[Issues Status Assessment],,0))</f>
        <v>Green</v>
      </c>
      <c r="AB10" s="76">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1</v>
      </c>
      <c r="AC10" s="76" t="str">
        <f>IF(SUMIFS(tbl_PV_Issues[Overdue],tbl_PV_Issues[Work ID '#],tbl_Status_Review[[#This Row],[Work ID]])=0,"",SUMIFS(tbl_PV_Issues[Overdue],tbl_PV_Issues[Work ID '#],tbl_Status_Review[[#This Row],[Work ID]]))</f>
        <v/>
      </c>
    </row>
    <row r="11" spans="3:29" ht="39.950000000000003" customHeight="1" x14ac:dyDescent="0.2">
      <c r="C11" s="70" t="s">
        <v>82</v>
      </c>
      <c r="D11" s="71" t="str">
        <f>_xlfn.XLOOKUP(TEXT(tbl_Status_Review[[#This Row],[Work ID]],"0"),tbl_PV_Meta[Work ID '#],tbl_PV_Meta[Proj Name],,0)</f>
        <v>Project 16</v>
      </c>
      <c r="E11" s="72" t="str">
        <f>_xlfn.XLOOKUP(TEXT(tbl_Status_Review[[#This Row],[Work ID]],"0"),tbl_PV_Meta[Work ID '#],tbl_PV_Meta[Sub-Portfolio],,0)</f>
        <v>Sub-Portfolio 7</v>
      </c>
      <c r="F11" s="72" t="str">
        <f>IF(_xlfn.XLOOKUP(TEXT(tbl_Status_Review[[#This Row],[Work ID]],"0"),tbl_PV_Meta[Work ID '#],tbl_PV_Meta[Project Manager/Owner],,0)="","",_xlfn.XLOOKUP(TEXT(tbl_Status_Review[[#This Row],[Work ID]],"0"),tbl_PV_Meta[Work ID '#],tbl_PV_Meta[Project Manager/Owner],,0))</f>
        <v>Project Manager 34</v>
      </c>
      <c r="G11" s="73" t="str">
        <f>_xlfn.XLOOKUP(TEXT(tbl_Status_Review[[#This Row],[Work ID]],"0"),tbl_PV_Meta[Work ID '#],tbl_PV_Meta[Work Status],,0)</f>
        <v>Open/Active</v>
      </c>
      <c r="H11" s="73" t="str">
        <f>_xlfn.XLOOKUP(tbl_Status_Review[[#This Row],[Work ID]],tbl_PV_Meta[Work ID '#],tbl_PV_Meta[Stage])</f>
        <v>5. Build &amp; Test</v>
      </c>
      <c r="I11" s="74" t="str">
        <f>IF(_xlfn.XLOOKUP(TEXT(tbl_Status_Review[[#This Row],[Work ID]],"0"), tbl_PV_Meta[Work ID '#], tbl_PV_Meta[PSR Date], , 0)=0, "", _xlfn.XLOOKUP(TEXT(tbl_Status_Review[[#This Row],[Work ID]],"0"), tbl_PV_Meta[Work ID '#], tbl_PV_Meta[PSR Date], , 0))</f>
        <v>Apr-2025</v>
      </c>
      <c r="J11" s="73" t="str">
        <f>IF(_xlfn.XLOOKUP(TEXT(tbl_Status_Review[[#This Row],[Work ID]],"0"),tbl_PV_Meta[Work ID '#],tbl_PV_Meta[Overall Status Assessment],,0)="","",_xlfn.XLOOKUP(TEXT(tbl_Status_Review[[#This Row],[Work ID]],"0"),tbl_PV_Meta[Work ID '#],tbl_PV_Meta[Overall Status Assessment],,0))</f>
        <v>Red</v>
      </c>
      <c r="K11" s="73" t="str">
        <f>IF(_xlfn.XLOOKUP(TEXT(tbl_Status_Review[[#This Row],[Work ID]],"0"),tbl_PV_Meta[Work ID '#],tbl_PV_Meta[Scope Status Assessment],,0)="","",_xlfn.XLOOKUP(TEXT(tbl_Status_Review[[#This Row],[Work ID]],"0"),tbl_PV_Meta[Work ID '#],tbl_PV_Meta[Scope Status Assessment],,0))</f>
        <v>Green</v>
      </c>
      <c r="L11" s="73" t="str">
        <f>IF(_xlfn.XLOOKUP(TEXT(tbl_Status_Review[[#This Row],[Work ID]],"0"),tbl_PV_Meta[Work ID '#],tbl_PV_Meta[Cost Status Assessment],,0)="","",_xlfn.XLOOKUP(TEXT(tbl_Status_Review[[#This Row],[Work ID]],"0"),tbl_PV_Meta[Work ID '#],tbl_PV_Meta[Cost Status Assessment],,0))</f>
        <v>Red</v>
      </c>
      <c r="M11" s="75" t="str">
        <f>IFERROR(_xlfn.XLOOKUP(tbl_Status_Review[[#This Row],[Work ID]],'PV Financials'!E:E,'PV Financials'!AW:AW),"")</f>
        <v/>
      </c>
      <c r="N11" s="75" t="str">
        <f>IFERROR(_xlfn.XLOOKUP(tbl_Status_Review[[#This Row],[Work ID]],'PV Financials'!E:E,'PV Financials'!AL:AL),"")</f>
        <v/>
      </c>
      <c r="O11" s="75" t="str">
        <f>IFERROR(tbl_Status_Review[[#This Row],[Budget]]-tbl_Status_Review[[#This Row],[EAC]],"")</f>
        <v/>
      </c>
      <c r="P11" s="76" t="str">
        <f>IF(_xlfn.XLOOKUP(TEXT(tbl_Status_Review[[#This Row],[Work ID]],"0"),tbl_PV_Meta[Work ID '#],tbl_PV_Meta[Schedule Status Assessment],,0)="","",_xlfn.XLOOKUP(TEXT(tbl_Status_Review[[#This Row],[Work ID]],"0"),tbl_PV_Meta[Work ID '#],tbl_PV_Meta[Schedule Status Assessment],,0))</f>
        <v>Amber</v>
      </c>
      <c r="Q11" s="76">
        <f>IF(SUMIFS(tbl_PV_Milestones[Overdue],tbl_PV_Milestones[Work ID],tbl_Status_Review[[#This Row],[Work ID]])=0,"",SUMIFS(tbl_PV_Milestones[Overdue],tbl_PV_Milestones[Work ID],tbl_Status_Review[[#This Row],[Work ID]]))</f>
        <v>27</v>
      </c>
      <c r="R11" s="76">
        <f>IF(SUMIFS(tbl_PV_Milestones[Delayed],tbl_PV_Milestones[Work ID],tbl_Status_Review[[#This Row],[Work ID]])=0,"",SUMIFS(tbl_PV_Milestones[Delayed],tbl_PV_Milestones[Work ID],tbl_Status_Review[[#This Row],[Work ID]]))</f>
        <v>16</v>
      </c>
      <c r="S11" s="76">
        <f>IF(SUMIFS(tbl_PV_Milestones[Delayed past FY25],tbl_PV_Milestones[Work ID],tbl_Status_Review[[#This Row],[Work ID]])=0,"",SUMIFS(tbl_PV_Milestones[Delayed past FY25],tbl_PV_Milestones[Work ID],tbl_Status_Review[[#This Row],[Work ID]]))</f>
        <v>2</v>
      </c>
      <c r="T11" s="76" t="str">
        <f>IF(_xlfn.XLOOKUP(TEXT(tbl_Status_Review[[#This Row],[Work ID]],"0"),tbl_PV_Meta[Work ID '#],tbl_PV_Meta[Resourcing Status Assessment],,0)="","",_xlfn.XLOOKUP(TEXT(tbl_Status_Review[[#This Row],[Work ID]],"0"),tbl_PV_Meta[Work ID '#],tbl_PV_Meta[Resourcing Status Assessment],,0))</f>
        <v>Amber</v>
      </c>
      <c r="U11" s="76" t="str">
        <f>IF(_xlfn.XLOOKUP(TEXT(tbl_Status_Review[[#This Row],[Work ID]],"0"),tbl_PV_Meta[Work ID '#],tbl_PV_Meta[Benefit Status Assessment],,0)="","",_xlfn.XLOOKUP(TEXT(tbl_Status_Review[[#This Row],[Work ID]],"0"),tbl_PV_Meta[Work ID '#],tbl_PV_Meta[Benefit Status Assessment],,0))</f>
        <v>Green</v>
      </c>
      <c r="V11" s="76" t="str">
        <f>IF(_xlfn.XLOOKUP(TEXT(tbl_Status_Review[[#This Row],[Work ID]],"0"),tbl_PV_Meta[Work ID '#],tbl_PV_Meta[OCM Status Assessment],,0)="","",_xlfn.XLOOKUP(TEXT(tbl_Status_Review[[#This Row],[Work ID]],"0"),tbl_PV_Meta[Work ID '#],tbl_PV_Meta[OCM Status Assessment],,0))</f>
        <v>Green</v>
      </c>
      <c r="W11" s="76" t="str">
        <f>IF(_xlfn.XLOOKUP(TEXT(tbl_Status_Review[[#This Row],[Work ID]],"0"),tbl_PV_Meta[Work ID '#],tbl_PV_Meta[Risks Status Assessment],,0)=0,"",_xlfn.XLOOKUP(TEXT(tbl_Status_Review[[#This Row],[Work ID]],"0"),tbl_PV_Meta[Work ID '#],tbl_PV_Meta[Risks Status Assessment],,0))</f>
        <v>Amber</v>
      </c>
      <c r="X11" s="76">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1</v>
      </c>
      <c r="Y11" s="76" t="str">
        <f>IF(SUMIFS(tbl_PV_Risks[Overdue],tbl_PV_Risks[Work ID '#],tbl_Status_Review[[#This Row],[Work ID]])=0,"",SUMIFS(tbl_PV_Risks[Overdue],tbl_PV_Risks[Work ID '#],tbl_Status_Review[[#This Row],[Work ID]]))</f>
        <v/>
      </c>
      <c r="Z11" s="76" t="str">
        <f>IF(SUMIFS(tbl_PV_Risks[No Mitigation Action Plan],tbl_PV_Risks[Work ID '#],tbl_Status_Review[[#This Row],[Work ID]])=0,"",SUMIFS(tbl_PV_Risks[No Mitigation Action Plan],tbl_PV_Risks[Work ID '#],tbl_Status_Review[[#This Row],[Work ID]]))</f>
        <v/>
      </c>
      <c r="AA11" s="76" t="str">
        <f>IF(_xlfn.XLOOKUP(TEXT(tbl_Status_Review[[#This Row],[Work ID]],"0"),tbl_PV_Meta[Work ID '#],tbl_PV_Meta[Issues Status Assessment],,0)=0,"",_xlfn.XLOOKUP(TEXT(tbl_Status_Review[[#This Row],[Work ID]],"0"),tbl_PV_Meta[Work ID '#],tbl_PV_Meta[Issues Status Assessment],,0))</f>
        <v>Amber</v>
      </c>
      <c r="AB11"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1" s="76" t="str">
        <f>IF(SUMIFS(tbl_PV_Issues[Overdue],tbl_PV_Issues[Work ID '#],tbl_Status_Review[[#This Row],[Work ID]])=0,"",SUMIFS(tbl_PV_Issues[Overdue],tbl_PV_Issues[Work ID '#],tbl_Status_Review[[#This Row],[Work ID]]))</f>
        <v/>
      </c>
    </row>
    <row r="12" spans="3:29" ht="39.950000000000003" customHeight="1" x14ac:dyDescent="0.2">
      <c r="C12" s="70" t="s">
        <v>134</v>
      </c>
      <c r="D12" s="71" t="str">
        <f>_xlfn.XLOOKUP(TEXT(tbl_Status_Review[[#This Row],[Work ID]],"0"),tbl_PV_Meta[Work ID '#],tbl_PV_Meta[Proj Name],,0)</f>
        <v>Project 30</v>
      </c>
      <c r="E12" s="72" t="str">
        <f>_xlfn.XLOOKUP(TEXT(tbl_Status_Review[[#This Row],[Work ID]],"0"),tbl_PV_Meta[Work ID '#],tbl_PV_Meta[Sub-Portfolio],,0)</f>
        <v>Sub-Portfolio 8</v>
      </c>
      <c r="F12" s="72" t="str">
        <f>IF(_xlfn.XLOOKUP(TEXT(tbl_Status_Review[[#This Row],[Work ID]],"0"),tbl_PV_Meta[Work ID '#],tbl_PV_Meta[Project Manager/Owner],,0)="","",_xlfn.XLOOKUP(TEXT(tbl_Status_Review[[#This Row],[Work ID]],"0"),tbl_PV_Meta[Work ID '#],tbl_PV_Meta[Project Manager/Owner],,0))</f>
        <v>Project Manager 25</v>
      </c>
      <c r="G12" s="73" t="str">
        <f>_xlfn.XLOOKUP(TEXT(tbl_Status_Review[[#This Row],[Work ID]],"0"),tbl_PV_Meta[Work ID '#],tbl_PV_Meta[Work Status],,0)</f>
        <v>On Hold</v>
      </c>
      <c r="H12" s="73" t="str">
        <f>_xlfn.XLOOKUP(tbl_Status_Review[[#This Row],[Work ID]],tbl_PV_Meta[Work ID '#],tbl_PV_Meta[Stage])</f>
        <v>4. Analyse &amp; Design</v>
      </c>
      <c r="I12" s="74" t="str">
        <f>IF(_xlfn.XLOOKUP(TEXT(tbl_Status_Review[[#This Row],[Work ID]],"0"), tbl_PV_Meta[Work ID '#], tbl_PV_Meta[PSR Date], , 0)=0, "", _xlfn.XLOOKUP(TEXT(tbl_Status_Review[[#This Row],[Work ID]],"0"), tbl_PV_Meta[Work ID '#], tbl_PV_Meta[PSR Date], , 0))</f>
        <v>Feb-2024</v>
      </c>
      <c r="J12" s="73" t="str">
        <f>IF(_xlfn.XLOOKUP(TEXT(tbl_Status_Review[[#This Row],[Work ID]],"0"),tbl_PV_Meta[Work ID '#],tbl_PV_Meta[Overall Status Assessment],,0)="","",_xlfn.XLOOKUP(TEXT(tbl_Status_Review[[#This Row],[Work ID]],"0"),tbl_PV_Meta[Work ID '#],tbl_PV_Meta[Overall Status Assessment],,0))</f>
        <v>Red</v>
      </c>
      <c r="K12" s="73" t="str">
        <f>IF(_xlfn.XLOOKUP(TEXT(tbl_Status_Review[[#This Row],[Work ID]],"0"),tbl_PV_Meta[Work ID '#],tbl_PV_Meta[Scope Status Assessment],,0)="","",_xlfn.XLOOKUP(TEXT(tbl_Status_Review[[#This Row],[Work ID]],"0"),tbl_PV_Meta[Work ID '#],tbl_PV_Meta[Scope Status Assessment],,0))</f>
        <v>Amber</v>
      </c>
      <c r="L12" s="73" t="str">
        <f>IF(_xlfn.XLOOKUP(TEXT(tbl_Status_Review[[#This Row],[Work ID]],"0"),tbl_PV_Meta[Work ID '#],tbl_PV_Meta[Cost Status Assessment],,0)="","",_xlfn.XLOOKUP(TEXT(tbl_Status_Review[[#This Row],[Work ID]],"0"),tbl_PV_Meta[Work ID '#],tbl_PV_Meta[Cost Status Assessment],,0))</f>
        <v>Red</v>
      </c>
      <c r="M12" s="75" t="str">
        <f>IFERROR(_xlfn.XLOOKUP(tbl_Status_Review[[#This Row],[Work ID]],'PV Financials'!E:E,'PV Financials'!AW:AW),"")</f>
        <v/>
      </c>
      <c r="N12" s="75" t="str">
        <f>IFERROR(_xlfn.XLOOKUP(tbl_Status_Review[[#This Row],[Work ID]],'PV Financials'!E:E,'PV Financials'!AL:AL),"")</f>
        <v/>
      </c>
      <c r="O12" s="75" t="str">
        <f>IFERROR(tbl_Status_Review[[#This Row],[Budget]]-tbl_Status_Review[[#This Row],[EAC]],"")</f>
        <v/>
      </c>
      <c r="P12" s="76" t="str">
        <f>IF(_xlfn.XLOOKUP(TEXT(tbl_Status_Review[[#This Row],[Work ID]],"0"),tbl_PV_Meta[Work ID '#],tbl_PV_Meta[Schedule Status Assessment],,0)="","",_xlfn.XLOOKUP(TEXT(tbl_Status_Review[[#This Row],[Work ID]],"0"),tbl_PV_Meta[Work ID '#],tbl_PV_Meta[Schedule Status Assessment],,0))</f>
        <v>Amber</v>
      </c>
      <c r="Q12" s="76" t="str">
        <f>IF(SUMIFS(tbl_PV_Milestones[Overdue],tbl_PV_Milestones[Work ID],tbl_Status_Review[[#This Row],[Work ID]])=0,"",SUMIFS(tbl_PV_Milestones[Overdue],tbl_PV_Milestones[Work ID],tbl_Status_Review[[#This Row],[Work ID]]))</f>
        <v/>
      </c>
      <c r="R12" s="76" t="str">
        <f>IF(SUMIFS(tbl_PV_Milestones[Delayed],tbl_PV_Milestones[Work ID],tbl_Status_Review[[#This Row],[Work ID]])=0,"",SUMIFS(tbl_PV_Milestones[Delayed],tbl_PV_Milestones[Work ID],tbl_Status_Review[[#This Row],[Work ID]]))</f>
        <v/>
      </c>
      <c r="S12" s="76" t="str">
        <f>IF(SUMIFS(tbl_PV_Milestones[Delayed past FY25],tbl_PV_Milestones[Work ID],tbl_Status_Review[[#This Row],[Work ID]])=0,"",SUMIFS(tbl_PV_Milestones[Delayed past FY25],tbl_PV_Milestones[Work ID],tbl_Status_Review[[#This Row],[Work ID]]))</f>
        <v/>
      </c>
      <c r="T12" s="76" t="str">
        <f>IF(_xlfn.XLOOKUP(TEXT(tbl_Status_Review[[#This Row],[Work ID]],"0"),tbl_PV_Meta[Work ID '#],tbl_PV_Meta[Resourcing Status Assessment],,0)="","",_xlfn.XLOOKUP(TEXT(tbl_Status_Review[[#This Row],[Work ID]],"0"),tbl_PV_Meta[Work ID '#],tbl_PV_Meta[Resourcing Status Assessment],,0))</f>
        <v>Amber</v>
      </c>
      <c r="U12" s="76" t="str">
        <f>IF(_xlfn.XLOOKUP(TEXT(tbl_Status_Review[[#This Row],[Work ID]],"0"),tbl_PV_Meta[Work ID '#],tbl_PV_Meta[Benefit Status Assessment],,0)="","",_xlfn.XLOOKUP(TEXT(tbl_Status_Review[[#This Row],[Work ID]],"0"),tbl_PV_Meta[Work ID '#],tbl_PV_Meta[Benefit Status Assessment],,0))</f>
        <v>Green</v>
      </c>
      <c r="V12" s="76" t="str">
        <f>IF(_xlfn.XLOOKUP(TEXT(tbl_Status_Review[[#This Row],[Work ID]],"0"),tbl_PV_Meta[Work ID '#],tbl_PV_Meta[OCM Status Assessment],,0)="","",_xlfn.XLOOKUP(TEXT(tbl_Status_Review[[#This Row],[Work ID]],"0"),tbl_PV_Meta[Work ID '#],tbl_PV_Meta[OCM Status Assessment],,0))</f>
        <v>Green</v>
      </c>
      <c r="W12" s="76" t="str">
        <f>IF(_xlfn.XLOOKUP(TEXT(tbl_Status_Review[[#This Row],[Work ID]],"0"),tbl_PV_Meta[Work ID '#],tbl_PV_Meta[Risks Status Assessment],,0)=0,"",_xlfn.XLOOKUP(TEXT(tbl_Status_Review[[#This Row],[Work ID]],"0"),tbl_PV_Meta[Work ID '#],tbl_PV_Meta[Risks Status Assessment],,0))</f>
        <v>Amber</v>
      </c>
      <c r="X12"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12" s="76" t="str">
        <f>IF(SUMIFS(tbl_PV_Risks[Overdue],tbl_PV_Risks[Work ID '#],tbl_Status_Review[[#This Row],[Work ID]])=0,"",SUMIFS(tbl_PV_Risks[Overdue],tbl_PV_Risks[Work ID '#],tbl_Status_Review[[#This Row],[Work ID]]))</f>
        <v/>
      </c>
      <c r="Z12" s="76" t="str">
        <f>IF(SUMIFS(tbl_PV_Risks[No Mitigation Action Plan],tbl_PV_Risks[Work ID '#],tbl_Status_Review[[#This Row],[Work ID]])=0,"",SUMIFS(tbl_PV_Risks[No Mitigation Action Plan],tbl_PV_Risks[Work ID '#],tbl_Status_Review[[#This Row],[Work ID]]))</f>
        <v/>
      </c>
      <c r="AA12" s="76" t="str">
        <f>IF(_xlfn.XLOOKUP(TEXT(tbl_Status_Review[[#This Row],[Work ID]],"0"),tbl_PV_Meta[Work ID '#],tbl_PV_Meta[Issues Status Assessment],,0)=0,"",_xlfn.XLOOKUP(TEXT(tbl_Status_Review[[#This Row],[Work ID]],"0"),tbl_PV_Meta[Work ID '#],tbl_PV_Meta[Issues Status Assessment],,0))</f>
        <v>Amber</v>
      </c>
      <c r="AB12"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2" s="76" t="str">
        <f>IF(SUMIFS(tbl_PV_Issues[Overdue],tbl_PV_Issues[Work ID '#],tbl_Status_Review[[#This Row],[Work ID]])=0,"",SUMIFS(tbl_PV_Issues[Overdue],tbl_PV_Issues[Work ID '#],tbl_Status_Review[[#This Row],[Work ID]]))</f>
        <v/>
      </c>
    </row>
    <row r="13" spans="3:29" ht="39.950000000000003" customHeight="1" x14ac:dyDescent="0.2">
      <c r="C13" s="70" t="s">
        <v>83</v>
      </c>
      <c r="D13" s="71" t="str">
        <f>_xlfn.XLOOKUP(TEXT(tbl_Status_Review[[#This Row],[Work ID]],"0"),tbl_PV_Meta[Work ID '#],tbl_PV_Meta[Proj Name],,0)</f>
        <v>Project 59</v>
      </c>
      <c r="E13" s="72" t="str">
        <f>_xlfn.XLOOKUP(TEXT(tbl_Status_Review[[#This Row],[Work ID]],"0"),tbl_PV_Meta[Work ID '#],tbl_PV_Meta[Sub-Portfolio],,0)</f>
        <v>Sub-Portfolio 7</v>
      </c>
      <c r="F13" s="72" t="str">
        <f>IF(_xlfn.XLOOKUP(TEXT(tbl_Status_Review[[#This Row],[Work ID]],"0"),tbl_PV_Meta[Work ID '#],tbl_PV_Meta[Project Manager/Owner],,0)="","",_xlfn.XLOOKUP(TEXT(tbl_Status_Review[[#This Row],[Work ID]],"0"),tbl_PV_Meta[Work ID '#],tbl_PV_Meta[Project Manager/Owner],,0))</f>
        <v>Project Manager 14</v>
      </c>
      <c r="G13" s="73" t="str">
        <f>_xlfn.XLOOKUP(TEXT(tbl_Status_Review[[#This Row],[Work ID]],"0"),tbl_PV_Meta[Work ID '#],tbl_PV_Meta[Work Status],,0)</f>
        <v>Open/Active</v>
      </c>
      <c r="H13" s="73" t="str">
        <f>_xlfn.XLOOKUP(tbl_Status_Review[[#This Row],[Work ID]],tbl_PV_Meta[Work ID '#],tbl_PV_Meta[Stage])</f>
        <v>3. Evaluate</v>
      </c>
      <c r="I13" s="74" t="str">
        <f>IF(_xlfn.XLOOKUP(TEXT(tbl_Status_Review[[#This Row],[Work ID]],"0"), tbl_PV_Meta[Work ID '#], tbl_PV_Meta[PSR Date], , 0)=0, "", _xlfn.XLOOKUP(TEXT(tbl_Status_Review[[#This Row],[Work ID]],"0"), tbl_PV_Meta[Work ID '#], tbl_PV_Meta[PSR Date], , 0))</f>
        <v>Apr-2025</v>
      </c>
      <c r="J13" s="73" t="str">
        <f>IF(_xlfn.XLOOKUP(TEXT(tbl_Status_Review[[#This Row],[Work ID]],"0"),tbl_PV_Meta[Work ID '#],tbl_PV_Meta[Overall Status Assessment],,0)="","",_xlfn.XLOOKUP(TEXT(tbl_Status_Review[[#This Row],[Work ID]],"0"),tbl_PV_Meta[Work ID '#],tbl_PV_Meta[Overall Status Assessment],,0))</f>
        <v>Red</v>
      </c>
      <c r="K13" s="73" t="str">
        <f>IF(_xlfn.XLOOKUP(TEXT(tbl_Status_Review[[#This Row],[Work ID]],"0"),tbl_PV_Meta[Work ID '#],tbl_PV_Meta[Scope Status Assessment],,0)="","",_xlfn.XLOOKUP(TEXT(tbl_Status_Review[[#This Row],[Work ID]],"0"),tbl_PV_Meta[Work ID '#],tbl_PV_Meta[Scope Status Assessment],,0))</f>
        <v>Amber</v>
      </c>
      <c r="L13" s="73" t="str">
        <f>IF(_xlfn.XLOOKUP(TEXT(tbl_Status_Review[[#This Row],[Work ID]],"0"),tbl_PV_Meta[Work ID '#],tbl_PV_Meta[Cost Status Assessment],,0)="","",_xlfn.XLOOKUP(TEXT(tbl_Status_Review[[#This Row],[Work ID]],"0"),tbl_PV_Meta[Work ID '#],tbl_PV_Meta[Cost Status Assessment],,0))</f>
        <v>Amber</v>
      </c>
      <c r="M13" s="75">
        <f>IFERROR(_xlfn.XLOOKUP(tbl_Status_Review[[#This Row],[Work ID]],'PV Financials'!E:E,'PV Financials'!AW:AW),"")</f>
        <v>887296.14</v>
      </c>
      <c r="N13" s="75">
        <f>IFERROR(_xlfn.XLOOKUP(tbl_Status_Review[[#This Row],[Work ID]],'PV Financials'!E:E,'PV Financials'!AL:AL),"")</f>
        <v>972999.66</v>
      </c>
      <c r="O13" s="75">
        <f>IFERROR(tbl_Status_Review[[#This Row],[Budget]]-tbl_Status_Review[[#This Row],[EAC]],"")</f>
        <v>-85703.520000000019</v>
      </c>
      <c r="P13" s="76" t="str">
        <f>IF(_xlfn.XLOOKUP(TEXT(tbl_Status_Review[[#This Row],[Work ID]],"0"),tbl_PV_Meta[Work ID '#],tbl_PV_Meta[Schedule Status Assessment],,0)="","",_xlfn.XLOOKUP(TEXT(tbl_Status_Review[[#This Row],[Work ID]],"0"),tbl_PV_Meta[Work ID '#],tbl_PV_Meta[Schedule Status Assessment],,0))</f>
        <v>Amber</v>
      </c>
      <c r="Q13" s="76">
        <f>IF(SUMIFS(tbl_PV_Milestones[Overdue],tbl_PV_Milestones[Work ID],tbl_Status_Review[[#This Row],[Work ID]])=0,"",SUMIFS(tbl_PV_Milestones[Overdue],tbl_PV_Milestones[Work ID],tbl_Status_Review[[#This Row],[Work ID]]))</f>
        <v>36</v>
      </c>
      <c r="R13" s="76">
        <f>IF(SUMIFS(tbl_PV_Milestones[Delayed],tbl_PV_Milestones[Work ID],tbl_Status_Review[[#This Row],[Work ID]])=0,"",SUMIFS(tbl_PV_Milestones[Delayed],tbl_PV_Milestones[Work ID],tbl_Status_Review[[#This Row],[Work ID]]))</f>
        <v>6</v>
      </c>
      <c r="S13" s="76" t="str">
        <f>IF(SUMIFS(tbl_PV_Milestones[Delayed past FY25],tbl_PV_Milestones[Work ID],tbl_Status_Review[[#This Row],[Work ID]])=0,"",SUMIFS(tbl_PV_Milestones[Delayed past FY25],tbl_PV_Milestones[Work ID],tbl_Status_Review[[#This Row],[Work ID]]))</f>
        <v/>
      </c>
      <c r="T13" s="76" t="str">
        <f>IF(_xlfn.XLOOKUP(TEXT(tbl_Status_Review[[#This Row],[Work ID]],"0"),tbl_PV_Meta[Work ID '#],tbl_PV_Meta[Resourcing Status Assessment],,0)="","",_xlfn.XLOOKUP(TEXT(tbl_Status_Review[[#This Row],[Work ID]],"0"),tbl_PV_Meta[Work ID '#],tbl_PV_Meta[Resourcing Status Assessment],,0))</f>
        <v>Amber</v>
      </c>
      <c r="U13" s="76" t="str">
        <f>IF(_xlfn.XLOOKUP(TEXT(tbl_Status_Review[[#This Row],[Work ID]],"0"),tbl_PV_Meta[Work ID '#],tbl_PV_Meta[Benefit Status Assessment],,0)="","",_xlfn.XLOOKUP(TEXT(tbl_Status_Review[[#This Row],[Work ID]],"0"),tbl_PV_Meta[Work ID '#],tbl_PV_Meta[Benefit Status Assessment],,0))</f>
        <v>Green</v>
      </c>
      <c r="V13" s="76" t="str">
        <f>IF(_xlfn.XLOOKUP(TEXT(tbl_Status_Review[[#This Row],[Work ID]],"0"),tbl_PV_Meta[Work ID '#],tbl_PV_Meta[OCM Status Assessment],,0)="","",_xlfn.XLOOKUP(TEXT(tbl_Status_Review[[#This Row],[Work ID]],"0"),tbl_PV_Meta[Work ID '#],tbl_PV_Meta[OCM Status Assessment],,0))</f>
        <v>Green</v>
      </c>
      <c r="W13" s="76" t="str">
        <f>IF(_xlfn.XLOOKUP(TEXT(tbl_Status_Review[[#This Row],[Work ID]],"0"),tbl_PV_Meta[Work ID '#],tbl_PV_Meta[Risks Status Assessment],,0)=0,"",_xlfn.XLOOKUP(TEXT(tbl_Status_Review[[#This Row],[Work ID]],"0"),tbl_PV_Meta[Work ID '#],tbl_PV_Meta[Risks Status Assessment],,0))</f>
        <v>Red</v>
      </c>
      <c r="X13"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13" s="76">
        <f>IF(SUMIFS(tbl_PV_Risks[Overdue],tbl_PV_Risks[Work ID '#],tbl_Status_Review[[#This Row],[Work ID]])=0,"",SUMIFS(tbl_PV_Risks[Overdue],tbl_PV_Risks[Work ID '#],tbl_Status_Review[[#This Row],[Work ID]]))</f>
        <v>1</v>
      </c>
      <c r="Z13" s="76" t="str">
        <f>IF(SUMIFS(tbl_PV_Risks[No Mitigation Action Plan],tbl_PV_Risks[Work ID '#],tbl_Status_Review[[#This Row],[Work ID]])=0,"",SUMIFS(tbl_PV_Risks[No Mitigation Action Plan],tbl_PV_Risks[Work ID '#],tbl_Status_Review[[#This Row],[Work ID]]))</f>
        <v/>
      </c>
      <c r="AA13" s="76" t="str">
        <f>IF(_xlfn.XLOOKUP(TEXT(tbl_Status_Review[[#This Row],[Work ID]],"0"),tbl_PV_Meta[Work ID '#],tbl_PV_Meta[Issues Status Assessment],,0)=0,"",_xlfn.XLOOKUP(TEXT(tbl_Status_Review[[#This Row],[Work ID]],"0"),tbl_PV_Meta[Work ID '#],tbl_PV_Meta[Issues Status Assessment],,0))</f>
        <v>Amber</v>
      </c>
      <c r="AB13" s="76">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1</v>
      </c>
      <c r="AC13" s="76">
        <f>IF(SUMIFS(tbl_PV_Issues[Overdue],tbl_PV_Issues[Work ID '#],tbl_Status_Review[[#This Row],[Work ID]])=0,"",SUMIFS(tbl_PV_Issues[Overdue],tbl_PV_Issues[Work ID '#],tbl_Status_Review[[#This Row],[Work ID]]))</f>
        <v>1</v>
      </c>
    </row>
    <row r="14" spans="3:29" ht="39.950000000000003" customHeight="1" x14ac:dyDescent="0.2">
      <c r="C14" s="70" t="s">
        <v>27</v>
      </c>
      <c r="D14" s="71" t="str">
        <f>_xlfn.XLOOKUP(TEXT(tbl_Status_Review[[#This Row],[Work ID]],"0"),tbl_PV_Meta[Work ID '#],tbl_PV_Meta[Proj Name],,0)</f>
        <v>Project 19</v>
      </c>
      <c r="E14" s="72" t="str">
        <f>_xlfn.XLOOKUP(TEXT(tbl_Status_Review[[#This Row],[Work ID]],"0"),tbl_PV_Meta[Work ID '#],tbl_PV_Meta[Sub-Portfolio],,0)</f>
        <v>Sub-Portfolio 8</v>
      </c>
      <c r="F14" s="72" t="str">
        <f>IF(_xlfn.XLOOKUP(TEXT(tbl_Status_Review[[#This Row],[Work ID]],"0"),tbl_PV_Meta[Work ID '#],tbl_PV_Meta[Project Manager/Owner],,0)="","",_xlfn.XLOOKUP(TEXT(tbl_Status_Review[[#This Row],[Work ID]],"0"),tbl_PV_Meta[Work ID '#],tbl_PV_Meta[Project Manager/Owner],,0))</f>
        <v>Project Manager 6</v>
      </c>
      <c r="G14" s="73" t="str">
        <f>_xlfn.XLOOKUP(TEXT(tbl_Status_Review[[#This Row],[Work ID]],"0"),tbl_PV_Meta[Work ID '#],tbl_PV_Meta[Work Status],,0)</f>
        <v>Open/Active</v>
      </c>
      <c r="H14" s="73" t="str">
        <f>_xlfn.XLOOKUP(tbl_Status_Review[[#This Row],[Work ID]],tbl_PV_Meta[Work ID '#],tbl_PV_Meta[Stage])</f>
        <v>5. Build &amp; Test</v>
      </c>
      <c r="I14" s="74" t="str">
        <f>IF(_xlfn.XLOOKUP(TEXT(tbl_Status_Review[[#This Row],[Work ID]],"0"), tbl_PV_Meta[Work ID '#], tbl_PV_Meta[PSR Date], , 0)=0, "", _xlfn.XLOOKUP(TEXT(tbl_Status_Review[[#This Row],[Work ID]],"0"), tbl_PV_Meta[Work ID '#], tbl_PV_Meta[PSR Date], , 0))</f>
        <v>Apr-2025</v>
      </c>
      <c r="J14" s="73" t="str">
        <f>IF(_xlfn.XLOOKUP(TEXT(tbl_Status_Review[[#This Row],[Work ID]],"0"),tbl_PV_Meta[Work ID '#],tbl_PV_Meta[Overall Status Assessment],,0)="","",_xlfn.XLOOKUP(TEXT(tbl_Status_Review[[#This Row],[Work ID]],"0"),tbl_PV_Meta[Work ID '#],tbl_PV_Meta[Overall Status Assessment],,0))</f>
        <v>Amber</v>
      </c>
      <c r="K14" s="73" t="str">
        <f>IF(_xlfn.XLOOKUP(TEXT(tbl_Status_Review[[#This Row],[Work ID]],"0"),tbl_PV_Meta[Work ID '#],tbl_PV_Meta[Scope Status Assessment],,0)="","",_xlfn.XLOOKUP(TEXT(tbl_Status_Review[[#This Row],[Work ID]],"0"),tbl_PV_Meta[Work ID '#],tbl_PV_Meta[Scope Status Assessment],,0))</f>
        <v>Green</v>
      </c>
      <c r="L14" s="73" t="str">
        <f>IF(_xlfn.XLOOKUP(TEXT(tbl_Status_Review[[#This Row],[Work ID]],"0"),tbl_PV_Meta[Work ID '#],tbl_PV_Meta[Cost Status Assessment],,0)="","",_xlfn.XLOOKUP(TEXT(tbl_Status_Review[[#This Row],[Work ID]],"0"),tbl_PV_Meta[Work ID '#],tbl_PV_Meta[Cost Status Assessment],,0))</f>
        <v>Amber</v>
      </c>
      <c r="M14" s="75" t="str">
        <f>IFERROR(_xlfn.XLOOKUP(tbl_Status_Review[[#This Row],[Work ID]],'PV Financials'!E:E,'PV Financials'!AW:AW),"")</f>
        <v/>
      </c>
      <c r="N14" s="75" t="str">
        <f>IFERROR(_xlfn.XLOOKUP(tbl_Status_Review[[#This Row],[Work ID]],'PV Financials'!E:E,'PV Financials'!AL:AL),"")</f>
        <v/>
      </c>
      <c r="O14" s="75" t="str">
        <f>IFERROR(tbl_Status_Review[[#This Row],[Budget]]-tbl_Status_Review[[#This Row],[EAC]],"")</f>
        <v/>
      </c>
      <c r="P14" s="76" t="str">
        <f>IF(_xlfn.XLOOKUP(TEXT(tbl_Status_Review[[#This Row],[Work ID]],"0"),tbl_PV_Meta[Work ID '#],tbl_PV_Meta[Schedule Status Assessment],,0)="","",_xlfn.XLOOKUP(TEXT(tbl_Status_Review[[#This Row],[Work ID]],"0"),tbl_PV_Meta[Work ID '#],tbl_PV_Meta[Schedule Status Assessment],,0))</f>
        <v>Amber</v>
      </c>
      <c r="Q14" s="76">
        <f>IF(SUMIFS(tbl_PV_Milestones[Overdue],tbl_PV_Milestones[Work ID],tbl_Status_Review[[#This Row],[Work ID]])=0,"",SUMIFS(tbl_PV_Milestones[Overdue],tbl_PV_Milestones[Work ID],tbl_Status_Review[[#This Row],[Work ID]]))</f>
        <v>27</v>
      </c>
      <c r="R14" s="76">
        <f>IF(SUMIFS(tbl_PV_Milestones[Delayed],tbl_PV_Milestones[Work ID],tbl_Status_Review[[#This Row],[Work ID]])=0,"",SUMIFS(tbl_PV_Milestones[Delayed],tbl_PV_Milestones[Work ID],tbl_Status_Review[[#This Row],[Work ID]]))</f>
        <v>18</v>
      </c>
      <c r="S14" s="76" t="str">
        <f>IF(SUMIFS(tbl_PV_Milestones[Delayed past FY25],tbl_PV_Milestones[Work ID],tbl_Status_Review[[#This Row],[Work ID]])=0,"",SUMIFS(tbl_PV_Milestones[Delayed past FY25],tbl_PV_Milestones[Work ID],tbl_Status_Review[[#This Row],[Work ID]]))</f>
        <v/>
      </c>
      <c r="T14" s="76" t="str">
        <f>IF(_xlfn.XLOOKUP(TEXT(tbl_Status_Review[[#This Row],[Work ID]],"0"),tbl_PV_Meta[Work ID '#],tbl_PV_Meta[Resourcing Status Assessment],,0)="","",_xlfn.XLOOKUP(TEXT(tbl_Status_Review[[#This Row],[Work ID]],"0"),tbl_PV_Meta[Work ID '#],tbl_PV_Meta[Resourcing Status Assessment],,0))</f>
        <v>Green</v>
      </c>
      <c r="U14" s="76" t="str">
        <f>IF(_xlfn.XLOOKUP(TEXT(tbl_Status_Review[[#This Row],[Work ID]],"0"),tbl_PV_Meta[Work ID '#],tbl_PV_Meta[Benefit Status Assessment],,0)="","",_xlfn.XLOOKUP(TEXT(tbl_Status_Review[[#This Row],[Work ID]],"0"),tbl_PV_Meta[Work ID '#],tbl_PV_Meta[Benefit Status Assessment],,0))</f>
        <v>Green</v>
      </c>
      <c r="V14" s="76" t="str">
        <f>IF(_xlfn.XLOOKUP(TEXT(tbl_Status_Review[[#This Row],[Work ID]],"0"),tbl_PV_Meta[Work ID '#],tbl_PV_Meta[OCM Status Assessment],,0)="","",_xlfn.XLOOKUP(TEXT(tbl_Status_Review[[#This Row],[Work ID]],"0"),tbl_PV_Meta[Work ID '#],tbl_PV_Meta[OCM Status Assessment],,0))</f>
        <v>Green</v>
      </c>
      <c r="W14" s="76" t="str">
        <f>IF(_xlfn.XLOOKUP(TEXT(tbl_Status_Review[[#This Row],[Work ID]],"0"),tbl_PV_Meta[Work ID '#],tbl_PV_Meta[Risks Status Assessment],,0)=0,"",_xlfn.XLOOKUP(TEXT(tbl_Status_Review[[#This Row],[Work ID]],"0"),tbl_PV_Meta[Work ID '#],tbl_PV_Meta[Risks Status Assessment],,0))</f>
        <v>Amber</v>
      </c>
      <c r="X14" s="76">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3</v>
      </c>
      <c r="Y14" s="76" t="str">
        <f>IF(SUMIFS(tbl_PV_Risks[Overdue],tbl_PV_Risks[Work ID '#],tbl_Status_Review[[#This Row],[Work ID]])=0,"",SUMIFS(tbl_PV_Risks[Overdue],tbl_PV_Risks[Work ID '#],tbl_Status_Review[[#This Row],[Work ID]]))</f>
        <v/>
      </c>
      <c r="Z14" s="76" t="str">
        <f>IF(SUMIFS(tbl_PV_Risks[No Mitigation Action Plan],tbl_PV_Risks[Work ID '#],tbl_Status_Review[[#This Row],[Work ID]])=0,"",SUMIFS(tbl_PV_Risks[No Mitigation Action Plan],tbl_PV_Risks[Work ID '#],tbl_Status_Review[[#This Row],[Work ID]]))</f>
        <v/>
      </c>
      <c r="AA14" s="76" t="str">
        <f>IF(_xlfn.XLOOKUP(TEXT(tbl_Status_Review[[#This Row],[Work ID]],"0"),tbl_PV_Meta[Work ID '#],tbl_PV_Meta[Issues Status Assessment],,0)=0,"",_xlfn.XLOOKUP(TEXT(tbl_Status_Review[[#This Row],[Work ID]],"0"),tbl_PV_Meta[Work ID '#],tbl_PV_Meta[Issues Status Assessment],,0))</f>
        <v>Amber</v>
      </c>
      <c r="AB14"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4" s="76" t="str">
        <f>IF(SUMIFS(tbl_PV_Issues[Overdue],tbl_PV_Issues[Work ID '#],tbl_Status_Review[[#This Row],[Work ID]])=0,"",SUMIFS(tbl_PV_Issues[Overdue],tbl_PV_Issues[Work ID '#],tbl_Status_Review[[#This Row],[Work ID]]))</f>
        <v/>
      </c>
    </row>
    <row r="15" spans="3:29" ht="39.950000000000003" customHeight="1" x14ac:dyDescent="0.2">
      <c r="C15" s="70" t="s">
        <v>127</v>
      </c>
      <c r="D15" s="71" t="str">
        <f>_xlfn.XLOOKUP(TEXT(tbl_Status_Review[[#This Row],[Work ID]],"0"),tbl_PV_Meta[Work ID '#],tbl_PV_Meta[Proj Name],,0)</f>
        <v>Project 22</v>
      </c>
      <c r="E15" s="72" t="str">
        <f>_xlfn.XLOOKUP(TEXT(tbl_Status_Review[[#This Row],[Work ID]],"0"),tbl_PV_Meta[Work ID '#],tbl_PV_Meta[Sub-Portfolio],,0)</f>
        <v>Sub-Portfolio 1</v>
      </c>
      <c r="F15" s="72" t="str">
        <f>IF(_xlfn.XLOOKUP(TEXT(tbl_Status_Review[[#This Row],[Work ID]],"0"),tbl_PV_Meta[Work ID '#],tbl_PV_Meta[Project Manager/Owner],,0)="","",_xlfn.XLOOKUP(TEXT(tbl_Status_Review[[#This Row],[Work ID]],"0"),tbl_PV_Meta[Work ID '#],tbl_PV_Meta[Project Manager/Owner],,0))</f>
        <v>Project Manager 32</v>
      </c>
      <c r="G15" s="73" t="str">
        <f>_xlfn.XLOOKUP(TEXT(tbl_Status_Review[[#This Row],[Work ID]],"0"),tbl_PV_Meta[Work ID '#],tbl_PV_Meta[Work Status],,0)</f>
        <v>Prepare for Closure</v>
      </c>
      <c r="H15" s="73" t="str">
        <f>_xlfn.XLOOKUP(tbl_Status_Review[[#This Row],[Work ID]],tbl_PV_Meta[Work ID '#],tbl_PV_Meta[Stage])</f>
        <v>7. Closure</v>
      </c>
      <c r="I15" s="74" t="str">
        <f>IF(_xlfn.XLOOKUP(TEXT(tbl_Status_Review[[#This Row],[Work ID]],"0"), tbl_PV_Meta[Work ID '#], tbl_PV_Meta[PSR Date], , 0)=0, "", _xlfn.XLOOKUP(TEXT(tbl_Status_Review[[#This Row],[Work ID]],"0"), tbl_PV_Meta[Work ID '#], tbl_PV_Meta[PSR Date], , 0))</f>
        <v/>
      </c>
      <c r="J15" s="73" t="str">
        <f>IF(_xlfn.XLOOKUP(TEXT(tbl_Status_Review[[#This Row],[Work ID]],"0"),tbl_PV_Meta[Work ID '#],tbl_PV_Meta[Overall Status Assessment],,0)="","",_xlfn.XLOOKUP(TEXT(tbl_Status_Review[[#This Row],[Work ID]],"0"),tbl_PV_Meta[Work ID '#],tbl_PV_Meta[Overall Status Assessment],,0))</f>
        <v/>
      </c>
      <c r="K15" s="73" t="str">
        <f>IF(_xlfn.XLOOKUP(TEXT(tbl_Status_Review[[#This Row],[Work ID]],"0"),tbl_PV_Meta[Work ID '#],tbl_PV_Meta[Scope Status Assessment],,0)="","",_xlfn.XLOOKUP(TEXT(tbl_Status_Review[[#This Row],[Work ID]],"0"),tbl_PV_Meta[Work ID '#],tbl_PV_Meta[Scope Status Assessment],,0))</f>
        <v/>
      </c>
      <c r="L15" s="73" t="str">
        <f>IF(_xlfn.XLOOKUP(TEXT(tbl_Status_Review[[#This Row],[Work ID]],"0"),tbl_PV_Meta[Work ID '#],tbl_PV_Meta[Cost Status Assessment],,0)="","",_xlfn.XLOOKUP(TEXT(tbl_Status_Review[[#This Row],[Work ID]],"0"),tbl_PV_Meta[Work ID '#],tbl_PV_Meta[Cost Status Assessment],,0))</f>
        <v/>
      </c>
      <c r="M15" s="75" t="str">
        <f>IFERROR(_xlfn.XLOOKUP(tbl_Status_Review[[#This Row],[Work ID]],'PV Financials'!E:E,'PV Financials'!AW:AW),"")</f>
        <v/>
      </c>
      <c r="N15" s="75" t="str">
        <f>IFERROR(_xlfn.XLOOKUP(tbl_Status_Review[[#This Row],[Work ID]],'PV Financials'!E:E,'PV Financials'!AL:AL),"")</f>
        <v/>
      </c>
      <c r="O15" s="75" t="str">
        <f>IFERROR(tbl_Status_Review[[#This Row],[Budget]]-tbl_Status_Review[[#This Row],[EAC]],"")</f>
        <v/>
      </c>
      <c r="P15" s="76" t="str">
        <f>IF(_xlfn.XLOOKUP(TEXT(tbl_Status_Review[[#This Row],[Work ID]],"0"),tbl_PV_Meta[Work ID '#],tbl_PV_Meta[Schedule Status Assessment],,0)="","",_xlfn.XLOOKUP(TEXT(tbl_Status_Review[[#This Row],[Work ID]],"0"),tbl_PV_Meta[Work ID '#],tbl_PV_Meta[Schedule Status Assessment],,0))</f>
        <v/>
      </c>
      <c r="Q15" s="76">
        <f>IF(SUMIFS(tbl_PV_Milestones[Overdue],tbl_PV_Milestones[Work ID],tbl_Status_Review[[#This Row],[Work ID]])=0,"",SUMIFS(tbl_PV_Milestones[Overdue],tbl_PV_Milestones[Work ID],tbl_Status_Review[[#This Row],[Work ID]]))</f>
        <v>2</v>
      </c>
      <c r="R15" s="76" t="str">
        <f>IF(SUMIFS(tbl_PV_Milestones[Delayed],tbl_PV_Milestones[Work ID],tbl_Status_Review[[#This Row],[Work ID]])=0,"",SUMIFS(tbl_PV_Milestones[Delayed],tbl_PV_Milestones[Work ID],tbl_Status_Review[[#This Row],[Work ID]]))</f>
        <v/>
      </c>
      <c r="S15" s="76" t="str">
        <f>IF(SUMIFS(tbl_PV_Milestones[Delayed past FY25],tbl_PV_Milestones[Work ID],tbl_Status_Review[[#This Row],[Work ID]])=0,"",SUMIFS(tbl_PV_Milestones[Delayed past FY25],tbl_PV_Milestones[Work ID],tbl_Status_Review[[#This Row],[Work ID]]))</f>
        <v/>
      </c>
      <c r="T15" s="76" t="str">
        <f>IF(_xlfn.XLOOKUP(TEXT(tbl_Status_Review[[#This Row],[Work ID]],"0"),tbl_PV_Meta[Work ID '#],tbl_PV_Meta[Resourcing Status Assessment],,0)="","",_xlfn.XLOOKUP(TEXT(tbl_Status_Review[[#This Row],[Work ID]],"0"),tbl_PV_Meta[Work ID '#],tbl_PV_Meta[Resourcing Status Assessment],,0))</f>
        <v/>
      </c>
      <c r="U15" s="76" t="str">
        <f>IF(_xlfn.XLOOKUP(TEXT(tbl_Status_Review[[#This Row],[Work ID]],"0"),tbl_PV_Meta[Work ID '#],tbl_PV_Meta[Benefit Status Assessment],,0)="","",_xlfn.XLOOKUP(TEXT(tbl_Status_Review[[#This Row],[Work ID]],"0"),tbl_PV_Meta[Work ID '#],tbl_PV_Meta[Benefit Status Assessment],,0))</f>
        <v/>
      </c>
      <c r="V15" s="76" t="str">
        <f>IF(_xlfn.XLOOKUP(TEXT(tbl_Status_Review[[#This Row],[Work ID]],"0"),tbl_PV_Meta[Work ID '#],tbl_PV_Meta[OCM Status Assessment],,0)="","",_xlfn.XLOOKUP(TEXT(tbl_Status_Review[[#This Row],[Work ID]],"0"),tbl_PV_Meta[Work ID '#],tbl_PV_Meta[OCM Status Assessment],,0))</f>
        <v/>
      </c>
      <c r="W15" s="76" t="str">
        <f>IF(_xlfn.XLOOKUP(TEXT(tbl_Status_Review[[#This Row],[Work ID]],"0"),tbl_PV_Meta[Work ID '#],tbl_PV_Meta[Risks Status Assessment],,0)=0,"",_xlfn.XLOOKUP(TEXT(tbl_Status_Review[[#This Row],[Work ID]],"0"),tbl_PV_Meta[Work ID '#],tbl_PV_Meta[Risks Status Assessment],,0))</f>
        <v/>
      </c>
      <c r="X15"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15" s="76" t="str">
        <f>IF(SUMIFS(tbl_PV_Risks[Overdue],tbl_PV_Risks[Work ID '#],tbl_Status_Review[[#This Row],[Work ID]])=0,"",SUMIFS(tbl_PV_Risks[Overdue],tbl_PV_Risks[Work ID '#],tbl_Status_Review[[#This Row],[Work ID]]))</f>
        <v/>
      </c>
      <c r="Z15" s="76" t="str">
        <f>IF(SUMIFS(tbl_PV_Risks[No Mitigation Action Plan],tbl_PV_Risks[Work ID '#],tbl_Status_Review[[#This Row],[Work ID]])=0,"",SUMIFS(tbl_PV_Risks[No Mitigation Action Plan],tbl_PV_Risks[Work ID '#],tbl_Status_Review[[#This Row],[Work ID]]))</f>
        <v/>
      </c>
      <c r="AA15" s="76" t="str">
        <f>IF(_xlfn.XLOOKUP(TEXT(tbl_Status_Review[[#This Row],[Work ID]],"0"),tbl_PV_Meta[Work ID '#],tbl_PV_Meta[Issues Status Assessment],,0)=0,"",_xlfn.XLOOKUP(TEXT(tbl_Status_Review[[#This Row],[Work ID]],"0"),tbl_PV_Meta[Work ID '#],tbl_PV_Meta[Issues Status Assessment],,0))</f>
        <v/>
      </c>
      <c r="AB15"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5" s="76" t="str">
        <f>IF(SUMIFS(tbl_PV_Issues[Overdue],tbl_PV_Issues[Work ID '#],tbl_Status_Review[[#This Row],[Work ID]])=0,"",SUMIFS(tbl_PV_Issues[Overdue],tbl_PV_Issues[Work ID '#],tbl_Status_Review[[#This Row],[Work ID]]))</f>
        <v/>
      </c>
    </row>
    <row r="16" spans="3:29" ht="39.950000000000003" customHeight="1" x14ac:dyDescent="0.2">
      <c r="C16" s="70" t="s">
        <v>85</v>
      </c>
      <c r="D16" s="71" t="str">
        <f>_xlfn.XLOOKUP(TEXT(tbl_Status_Review[[#This Row],[Work ID]],"0"),tbl_PV_Meta[Work ID '#],tbl_PV_Meta[Proj Name],,0)</f>
        <v>Project 23</v>
      </c>
      <c r="E16" s="72" t="str">
        <f>_xlfn.XLOOKUP(TEXT(tbl_Status_Review[[#This Row],[Work ID]],"0"),tbl_PV_Meta[Work ID '#],tbl_PV_Meta[Sub-Portfolio],,0)</f>
        <v>Sub-Portfolio 7</v>
      </c>
      <c r="F16" s="72" t="str">
        <f>IF(_xlfn.XLOOKUP(TEXT(tbl_Status_Review[[#This Row],[Work ID]],"0"),tbl_PV_Meta[Work ID '#],tbl_PV_Meta[Project Manager/Owner],,0)="","",_xlfn.XLOOKUP(TEXT(tbl_Status_Review[[#This Row],[Work ID]],"0"),tbl_PV_Meta[Work ID '#],tbl_PV_Meta[Project Manager/Owner],,0))</f>
        <v>Project Manager 33</v>
      </c>
      <c r="G16" s="73" t="str">
        <f>_xlfn.XLOOKUP(TEXT(tbl_Status_Review[[#This Row],[Work ID]],"0"),tbl_PV_Meta[Work ID '#],tbl_PV_Meta[Work Status],,0)</f>
        <v>Open/Active</v>
      </c>
      <c r="H16" s="73" t="str">
        <f>_xlfn.XLOOKUP(tbl_Status_Review[[#This Row],[Work ID]],tbl_PV_Meta[Work ID '#],tbl_PV_Meta[Stage])</f>
        <v>6. Implement</v>
      </c>
      <c r="I16" s="74" t="str">
        <f>IF(_xlfn.XLOOKUP(TEXT(tbl_Status_Review[[#This Row],[Work ID]],"0"), tbl_PV_Meta[Work ID '#], tbl_PV_Meta[PSR Date], , 0)=0, "", _xlfn.XLOOKUP(TEXT(tbl_Status_Review[[#This Row],[Work ID]],"0"), tbl_PV_Meta[Work ID '#], tbl_PV_Meta[PSR Date], , 0))</f>
        <v>Apr-2025</v>
      </c>
      <c r="J16" s="73" t="str">
        <f>IF(_xlfn.XLOOKUP(TEXT(tbl_Status_Review[[#This Row],[Work ID]],"0"),tbl_PV_Meta[Work ID '#],tbl_PV_Meta[Overall Status Assessment],,0)="","",_xlfn.XLOOKUP(TEXT(tbl_Status_Review[[#This Row],[Work ID]],"0"),tbl_PV_Meta[Work ID '#],tbl_PV_Meta[Overall Status Assessment],,0))</f>
        <v>Amber</v>
      </c>
      <c r="K16" s="73" t="str">
        <f>IF(_xlfn.XLOOKUP(TEXT(tbl_Status_Review[[#This Row],[Work ID]],"0"),tbl_PV_Meta[Work ID '#],tbl_PV_Meta[Scope Status Assessment],,0)="","",_xlfn.XLOOKUP(TEXT(tbl_Status_Review[[#This Row],[Work ID]],"0"),tbl_PV_Meta[Work ID '#],tbl_PV_Meta[Scope Status Assessment],,0))</f>
        <v>Green</v>
      </c>
      <c r="L16" s="73" t="str">
        <f>IF(_xlfn.XLOOKUP(TEXT(tbl_Status_Review[[#This Row],[Work ID]],"0"),tbl_PV_Meta[Work ID '#],tbl_PV_Meta[Cost Status Assessment],,0)="","",_xlfn.XLOOKUP(TEXT(tbl_Status_Review[[#This Row],[Work ID]],"0"),tbl_PV_Meta[Work ID '#],tbl_PV_Meta[Cost Status Assessment],,0))</f>
        <v>Green</v>
      </c>
      <c r="M16" s="75">
        <f>IFERROR(_xlfn.XLOOKUP(tbl_Status_Review[[#This Row],[Work ID]],'PV Financials'!E:E,'PV Financials'!AW:AW),"")</f>
        <v>2287821</v>
      </c>
      <c r="N16" s="75">
        <f>IFERROR(_xlfn.XLOOKUP(tbl_Status_Review[[#This Row],[Work ID]],'PV Financials'!E:E,'PV Financials'!AL:AL),"")</f>
        <v>2287735.2900000014</v>
      </c>
      <c r="O16" s="75">
        <f>IFERROR(tbl_Status_Review[[#This Row],[Budget]]-tbl_Status_Review[[#This Row],[EAC]],"")</f>
        <v>85.709999998565763</v>
      </c>
      <c r="P16" s="76" t="str">
        <f>IF(_xlfn.XLOOKUP(TEXT(tbl_Status_Review[[#This Row],[Work ID]],"0"),tbl_PV_Meta[Work ID '#],tbl_PV_Meta[Schedule Status Assessment],,0)="","",_xlfn.XLOOKUP(TEXT(tbl_Status_Review[[#This Row],[Work ID]],"0"),tbl_PV_Meta[Work ID '#],tbl_PV_Meta[Schedule Status Assessment],,0))</f>
        <v>Amber</v>
      </c>
      <c r="Q16" s="76">
        <f>IF(SUMIFS(tbl_PV_Milestones[Overdue],tbl_PV_Milestones[Work ID],tbl_Status_Review[[#This Row],[Work ID]])=0,"",SUMIFS(tbl_PV_Milestones[Overdue],tbl_PV_Milestones[Work ID],tbl_Status_Review[[#This Row],[Work ID]]))</f>
        <v>19</v>
      </c>
      <c r="R16" s="76">
        <f>IF(SUMIFS(tbl_PV_Milestones[Delayed],tbl_PV_Milestones[Work ID],tbl_Status_Review[[#This Row],[Work ID]])=0,"",SUMIFS(tbl_PV_Milestones[Delayed],tbl_PV_Milestones[Work ID],tbl_Status_Review[[#This Row],[Work ID]]))</f>
        <v>2</v>
      </c>
      <c r="S16" s="76" t="str">
        <f>IF(SUMIFS(tbl_PV_Milestones[Delayed past FY25],tbl_PV_Milestones[Work ID],tbl_Status_Review[[#This Row],[Work ID]])=0,"",SUMIFS(tbl_PV_Milestones[Delayed past FY25],tbl_PV_Milestones[Work ID],tbl_Status_Review[[#This Row],[Work ID]]))</f>
        <v/>
      </c>
      <c r="T16" s="76" t="str">
        <f>IF(_xlfn.XLOOKUP(TEXT(tbl_Status_Review[[#This Row],[Work ID]],"0"),tbl_PV_Meta[Work ID '#],tbl_PV_Meta[Resourcing Status Assessment],,0)="","",_xlfn.XLOOKUP(TEXT(tbl_Status_Review[[#This Row],[Work ID]],"0"),tbl_PV_Meta[Work ID '#],tbl_PV_Meta[Resourcing Status Assessment],,0))</f>
        <v>Amber</v>
      </c>
      <c r="U16" s="76" t="str">
        <f>IF(_xlfn.XLOOKUP(TEXT(tbl_Status_Review[[#This Row],[Work ID]],"0"),tbl_PV_Meta[Work ID '#],tbl_PV_Meta[Benefit Status Assessment],,0)="","",_xlfn.XLOOKUP(TEXT(tbl_Status_Review[[#This Row],[Work ID]],"0"),tbl_PV_Meta[Work ID '#],tbl_PV_Meta[Benefit Status Assessment],,0))</f>
        <v>Green</v>
      </c>
      <c r="V16" s="76" t="str">
        <f>IF(_xlfn.XLOOKUP(TEXT(tbl_Status_Review[[#This Row],[Work ID]],"0"),tbl_PV_Meta[Work ID '#],tbl_PV_Meta[OCM Status Assessment],,0)="","",_xlfn.XLOOKUP(TEXT(tbl_Status_Review[[#This Row],[Work ID]],"0"),tbl_PV_Meta[Work ID '#],tbl_PV_Meta[OCM Status Assessment],,0))</f>
        <v>Green</v>
      </c>
      <c r="W16" s="76" t="str">
        <f>IF(_xlfn.XLOOKUP(TEXT(tbl_Status_Review[[#This Row],[Work ID]],"0"),tbl_PV_Meta[Work ID '#],tbl_PV_Meta[Risks Status Assessment],,0)=0,"",_xlfn.XLOOKUP(TEXT(tbl_Status_Review[[#This Row],[Work ID]],"0"),tbl_PV_Meta[Work ID '#],tbl_PV_Meta[Risks Status Assessment],,0))</f>
        <v>Amber</v>
      </c>
      <c r="X16"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16" s="76" t="str">
        <f>IF(SUMIFS(tbl_PV_Risks[Overdue],tbl_PV_Risks[Work ID '#],tbl_Status_Review[[#This Row],[Work ID]])=0,"",SUMIFS(tbl_PV_Risks[Overdue],tbl_PV_Risks[Work ID '#],tbl_Status_Review[[#This Row],[Work ID]]))</f>
        <v/>
      </c>
      <c r="Z16" s="76" t="str">
        <f>IF(SUMIFS(tbl_PV_Risks[No Mitigation Action Plan],tbl_PV_Risks[Work ID '#],tbl_Status_Review[[#This Row],[Work ID]])=0,"",SUMIFS(tbl_PV_Risks[No Mitigation Action Plan],tbl_PV_Risks[Work ID '#],tbl_Status_Review[[#This Row],[Work ID]]))</f>
        <v/>
      </c>
      <c r="AA16" s="76" t="str">
        <f>IF(_xlfn.XLOOKUP(TEXT(tbl_Status_Review[[#This Row],[Work ID]],"0"),tbl_PV_Meta[Work ID '#],tbl_PV_Meta[Issues Status Assessment],,0)=0,"",_xlfn.XLOOKUP(TEXT(tbl_Status_Review[[#This Row],[Work ID]],"0"),tbl_PV_Meta[Work ID '#],tbl_PV_Meta[Issues Status Assessment],,0))</f>
        <v>Amber</v>
      </c>
      <c r="AB16"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6" s="76" t="str">
        <f>IF(SUMIFS(tbl_PV_Issues[Overdue],tbl_PV_Issues[Work ID '#],tbl_Status_Review[[#This Row],[Work ID]])=0,"",SUMIFS(tbl_PV_Issues[Overdue],tbl_PV_Issues[Work ID '#],tbl_Status_Review[[#This Row],[Work ID]]))</f>
        <v/>
      </c>
    </row>
    <row r="17" spans="3:29" ht="39.950000000000003" customHeight="1" x14ac:dyDescent="0.2">
      <c r="C17" s="70" t="s">
        <v>131</v>
      </c>
      <c r="D17" s="71" t="str">
        <f>_xlfn.XLOOKUP(TEXT(tbl_Status_Review[[#This Row],[Work ID]],"0"),tbl_PV_Meta[Work ID '#],tbl_PV_Meta[Proj Name],,0)</f>
        <v>Project 26</v>
      </c>
      <c r="E17" s="72" t="str">
        <f>_xlfn.XLOOKUP(TEXT(tbl_Status_Review[[#This Row],[Work ID]],"0"),tbl_PV_Meta[Work ID '#],tbl_PV_Meta[Sub-Portfolio],,0)</f>
        <v>Sub-Portfolio 7</v>
      </c>
      <c r="F17" s="72" t="str">
        <f>IF(_xlfn.XLOOKUP(TEXT(tbl_Status_Review[[#This Row],[Work ID]],"0"),tbl_PV_Meta[Work ID '#],tbl_PV_Meta[Project Manager/Owner],,0)="","",_xlfn.XLOOKUP(TEXT(tbl_Status_Review[[#This Row],[Work ID]],"0"),tbl_PV_Meta[Work ID '#],tbl_PV_Meta[Project Manager/Owner],,0))</f>
        <v/>
      </c>
      <c r="G17" s="73" t="str">
        <f>_xlfn.XLOOKUP(TEXT(tbl_Status_Review[[#This Row],[Work ID]],"0"),tbl_PV_Meta[Work ID '#],tbl_PV_Meta[Work Status],,0)</f>
        <v>On Hold</v>
      </c>
      <c r="H17" s="73" t="str">
        <f>_xlfn.XLOOKUP(tbl_Status_Review[[#This Row],[Work ID]],tbl_PV_Meta[Work ID '#],tbl_PV_Meta[Stage])</f>
        <v>2. Concept</v>
      </c>
      <c r="I17" s="74" t="str">
        <f>IF(_xlfn.XLOOKUP(TEXT(tbl_Status_Review[[#This Row],[Work ID]],"0"), tbl_PV_Meta[Work ID '#], tbl_PV_Meta[PSR Date], , 0)=0, "", _xlfn.XLOOKUP(TEXT(tbl_Status_Review[[#This Row],[Work ID]],"0"), tbl_PV_Meta[Work ID '#], tbl_PV_Meta[PSR Date], , 0))</f>
        <v/>
      </c>
      <c r="J17" s="73" t="str">
        <f>IF(_xlfn.XLOOKUP(TEXT(tbl_Status_Review[[#This Row],[Work ID]],"0"),tbl_PV_Meta[Work ID '#],tbl_PV_Meta[Overall Status Assessment],,0)="","",_xlfn.XLOOKUP(TEXT(tbl_Status_Review[[#This Row],[Work ID]],"0"),tbl_PV_Meta[Work ID '#],tbl_PV_Meta[Overall Status Assessment],,0))</f>
        <v/>
      </c>
      <c r="K17" s="73" t="str">
        <f>IF(_xlfn.XLOOKUP(TEXT(tbl_Status_Review[[#This Row],[Work ID]],"0"),tbl_PV_Meta[Work ID '#],tbl_PV_Meta[Scope Status Assessment],,0)="","",_xlfn.XLOOKUP(TEXT(tbl_Status_Review[[#This Row],[Work ID]],"0"),tbl_PV_Meta[Work ID '#],tbl_PV_Meta[Scope Status Assessment],,0))</f>
        <v/>
      </c>
      <c r="L17" s="73" t="str">
        <f>IF(_xlfn.XLOOKUP(TEXT(tbl_Status_Review[[#This Row],[Work ID]],"0"),tbl_PV_Meta[Work ID '#],tbl_PV_Meta[Cost Status Assessment],,0)="","",_xlfn.XLOOKUP(TEXT(tbl_Status_Review[[#This Row],[Work ID]],"0"),tbl_PV_Meta[Work ID '#],tbl_PV_Meta[Cost Status Assessment],,0))</f>
        <v/>
      </c>
      <c r="M17" s="75" t="str">
        <f>IFERROR(_xlfn.XLOOKUP(tbl_Status_Review[[#This Row],[Work ID]],'PV Financials'!E:E,'PV Financials'!AW:AW),"")</f>
        <v/>
      </c>
      <c r="N17" s="75" t="str">
        <f>IFERROR(_xlfn.XLOOKUP(tbl_Status_Review[[#This Row],[Work ID]],'PV Financials'!E:E,'PV Financials'!AL:AL),"")</f>
        <v/>
      </c>
      <c r="O17" s="75" t="str">
        <f>IFERROR(tbl_Status_Review[[#This Row],[Budget]]-tbl_Status_Review[[#This Row],[EAC]],"")</f>
        <v/>
      </c>
      <c r="P17" s="76" t="str">
        <f>IF(_xlfn.XLOOKUP(TEXT(tbl_Status_Review[[#This Row],[Work ID]],"0"),tbl_PV_Meta[Work ID '#],tbl_PV_Meta[Schedule Status Assessment],,0)="","",_xlfn.XLOOKUP(TEXT(tbl_Status_Review[[#This Row],[Work ID]],"0"),tbl_PV_Meta[Work ID '#],tbl_PV_Meta[Schedule Status Assessment],,0))</f>
        <v/>
      </c>
      <c r="Q17" s="76" t="str">
        <f>IF(SUMIFS(tbl_PV_Milestones[Overdue],tbl_PV_Milestones[Work ID],tbl_Status_Review[[#This Row],[Work ID]])=0,"",SUMIFS(tbl_PV_Milestones[Overdue],tbl_PV_Milestones[Work ID],tbl_Status_Review[[#This Row],[Work ID]]))</f>
        <v/>
      </c>
      <c r="R17" s="76" t="str">
        <f>IF(SUMIFS(tbl_PV_Milestones[Delayed],tbl_PV_Milestones[Work ID],tbl_Status_Review[[#This Row],[Work ID]])=0,"",SUMIFS(tbl_PV_Milestones[Delayed],tbl_PV_Milestones[Work ID],tbl_Status_Review[[#This Row],[Work ID]]))</f>
        <v/>
      </c>
      <c r="S17" s="76" t="str">
        <f>IF(SUMIFS(tbl_PV_Milestones[Delayed past FY25],tbl_PV_Milestones[Work ID],tbl_Status_Review[[#This Row],[Work ID]])=0,"",SUMIFS(tbl_PV_Milestones[Delayed past FY25],tbl_PV_Milestones[Work ID],tbl_Status_Review[[#This Row],[Work ID]]))</f>
        <v/>
      </c>
      <c r="T17" s="76" t="str">
        <f>IF(_xlfn.XLOOKUP(TEXT(tbl_Status_Review[[#This Row],[Work ID]],"0"),tbl_PV_Meta[Work ID '#],tbl_PV_Meta[Resourcing Status Assessment],,0)="","",_xlfn.XLOOKUP(TEXT(tbl_Status_Review[[#This Row],[Work ID]],"0"),tbl_PV_Meta[Work ID '#],tbl_PV_Meta[Resourcing Status Assessment],,0))</f>
        <v/>
      </c>
      <c r="U17" s="76" t="str">
        <f>IF(_xlfn.XLOOKUP(TEXT(tbl_Status_Review[[#This Row],[Work ID]],"0"),tbl_PV_Meta[Work ID '#],tbl_PV_Meta[Benefit Status Assessment],,0)="","",_xlfn.XLOOKUP(TEXT(tbl_Status_Review[[#This Row],[Work ID]],"0"),tbl_PV_Meta[Work ID '#],tbl_PV_Meta[Benefit Status Assessment],,0))</f>
        <v/>
      </c>
      <c r="V17" s="76" t="str">
        <f>IF(_xlfn.XLOOKUP(TEXT(tbl_Status_Review[[#This Row],[Work ID]],"0"),tbl_PV_Meta[Work ID '#],tbl_PV_Meta[OCM Status Assessment],,0)="","",_xlfn.XLOOKUP(TEXT(tbl_Status_Review[[#This Row],[Work ID]],"0"),tbl_PV_Meta[Work ID '#],tbl_PV_Meta[OCM Status Assessment],,0))</f>
        <v/>
      </c>
      <c r="W17" s="76" t="str">
        <f>IF(_xlfn.XLOOKUP(TEXT(tbl_Status_Review[[#This Row],[Work ID]],"0"),tbl_PV_Meta[Work ID '#],tbl_PV_Meta[Risks Status Assessment],,0)=0,"",_xlfn.XLOOKUP(TEXT(tbl_Status_Review[[#This Row],[Work ID]],"0"),tbl_PV_Meta[Work ID '#],tbl_PV_Meta[Risks Status Assessment],,0))</f>
        <v/>
      </c>
      <c r="X17"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17" s="76" t="str">
        <f>IF(SUMIFS(tbl_PV_Risks[Overdue],tbl_PV_Risks[Work ID '#],tbl_Status_Review[[#This Row],[Work ID]])=0,"",SUMIFS(tbl_PV_Risks[Overdue],tbl_PV_Risks[Work ID '#],tbl_Status_Review[[#This Row],[Work ID]]))</f>
        <v/>
      </c>
      <c r="Z17" s="76" t="str">
        <f>IF(SUMIFS(tbl_PV_Risks[No Mitigation Action Plan],tbl_PV_Risks[Work ID '#],tbl_Status_Review[[#This Row],[Work ID]])=0,"",SUMIFS(tbl_PV_Risks[No Mitigation Action Plan],tbl_PV_Risks[Work ID '#],tbl_Status_Review[[#This Row],[Work ID]]))</f>
        <v/>
      </c>
      <c r="AA17" s="76" t="str">
        <f>IF(_xlfn.XLOOKUP(TEXT(tbl_Status_Review[[#This Row],[Work ID]],"0"),tbl_PV_Meta[Work ID '#],tbl_PV_Meta[Issues Status Assessment],,0)=0,"",_xlfn.XLOOKUP(TEXT(tbl_Status_Review[[#This Row],[Work ID]],"0"),tbl_PV_Meta[Work ID '#],tbl_PV_Meta[Issues Status Assessment],,0))</f>
        <v/>
      </c>
      <c r="AB17"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7" s="76" t="str">
        <f>IF(SUMIFS(tbl_PV_Issues[Overdue],tbl_PV_Issues[Work ID '#],tbl_Status_Review[[#This Row],[Work ID]])=0,"",SUMIFS(tbl_PV_Issues[Overdue],tbl_PV_Issues[Work ID '#],tbl_Status_Review[[#This Row],[Work ID]]))</f>
        <v/>
      </c>
    </row>
    <row r="18" spans="3:29" ht="39.950000000000003" customHeight="1" x14ac:dyDescent="0.2">
      <c r="C18" s="70" t="s">
        <v>146</v>
      </c>
      <c r="D18" s="71" t="str">
        <f>_xlfn.XLOOKUP(TEXT(tbl_Status_Review[[#This Row],[Work ID]],"0"),tbl_PV_Meta[Work ID '#],tbl_PV_Meta[Proj Name],,0)</f>
        <v>Project 49</v>
      </c>
      <c r="E18" s="72" t="str">
        <f>_xlfn.XLOOKUP(TEXT(tbl_Status_Review[[#This Row],[Work ID]],"0"),tbl_PV_Meta[Work ID '#],tbl_PV_Meta[Sub-Portfolio],,0)</f>
        <v>Sub-Portfolio 7</v>
      </c>
      <c r="F18" s="72" t="str">
        <f>IF(_xlfn.XLOOKUP(TEXT(tbl_Status_Review[[#This Row],[Work ID]],"0"),tbl_PV_Meta[Work ID '#],tbl_PV_Meta[Project Manager/Owner],,0)="","",_xlfn.XLOOKUP(TEXT(tbl_Status_Review[[#This Row],[Work ID]],"0"),tbl_PV_Meta[Work ID '#],tbl_PV_Meta[Project Manager/Owner],,0))</f>
        <v/>
      </c>
      <c r="G18" s="73" t="str">
        <f>_xlfn.XLOOKUP(TEXT(tbl_Status_Review[[#This Row],[Work ID]],"0"),tbl_PV_Meta[Work ID '#],tbl_PV_Meta[Work Status],,0)</f>
        <v>Requested</v>
      </c>
      <c r="H18" s="73" t="str">
        <f>_xlfn.XLOOKUP(tbl_Status_Review[[#This Row],[Work ID]],tbl_PV_Meta[Work ID '#],tbl_PV_Meta[Stage])</f>
        <v>2. Concept</v>
      </c>
      <c r="I18" s="74" t="str">
        <f>IF(_xlfn.XLOOKUP(TEXT(tbl_Status_Review[[#This Row],[Work ID]],"0"), tbl_PV_Meta[Work ID '#], tbl_PV_Meta[PSR Date], , 0)=0, "", _xlfn.XLOOKUP(TEXT(tbl_Status_Review[[#This Row],[Work ID]],"0"), tbl_PV_Meta[Work ID '#], tbl_PV_Meta[PSR Date], , 0))</f>
        <v/>
      </c>
      <c r="J18" s="73" t="str">
        <f>IF(_xlfn.XLOOKUP(TEXT(tbl_Status_Review[[#This Row],[Work ID]],"0"),tbl_PV_Meta[Work ID '#],tbl_PV_Meta[Overall Status Assessment],,0)="","",_xlfn.XLOOKUP(TEXT(tbl_Status_Review[[#This Row],[Work ID]],"0"),tbl_PV_Meta[Work ID '#],tbl_PV_Meta[Overall Status Assessment],,0))</f>
        <v/>
      </c>
      <c r="K18" s="73" t="str">
        <f>IF(_xlfn.XLOOKUP(TEXT(tbl_Status_Review[[#This Row],[Work ID]],"0"),tbl_PV_Meta[Work ID '#],tbl_PV_Meta[Scope Status Assessment],,0)="","",_xlfn.XLOOKUP(TEXT(tbl_Status_Review[[#This Row],[Work ID]],"0"),tbl_PV_Meta[Work ID '#],tbl_PV_Meta[Scope Status Assessment],,0))</f>
        <v/>
      </c>
      <c r="L18" s="73" t="str">
        <f>IF(_xlfn.XLOOKUP(TEXT(tbl_Status_Review[[#This Row],[Work ID]],"0"),tbl_PV_Meta[Work ID '#],tbl_PV_Meta[Cost Status Assessment],,0)="","",_xlfn.XLOOKUP(TEXT(tbl_Status_Review[[#This Row],[Work ID]],"0"),tbl_PV_Meta[Work ID '#],tbl_PV_Meta[Cost Status Assessment],,0))</f>
        <v/>
      </c>
      <c r="M18" s="75" t="str">
        <f>IFERROR(_xlfn.XLOOKUP(tbl_Status_Review[[#This Row],[Work ID]],'PV Financials'!E:E,'PV Financials'!AW:AW),"")</f>
        <v/>
      </c>
      <c r="N18" s="75" t="str">
        <f>IFERROR(_xlfn.XLOOKUP(tbl_Status_Review[[#This Row],[Work ID]],'PV Financials'!E:E,'PV Financials'!AL:AL),"")</f>
        <v/>
      </c>
      <c r="O18" s="75" t="str">
        <f>IFERROR(tbl_Status_Review[[#This Row],[Budget]]-tbl_Status_Review[[#This Row],[EAC]],"")</f>
        <v/>
      </c>
      <c r="P18" s="76" t="str">
        <f>IF(_xlfn.XLOOKUP(TEXT(tbl_Status_Review[[#This Row],[Work ID]],"0"),tbl_PV_Meta[Work ID '#],tbl_PV_Meta[Schedule Status Assessment],,0)="","",_xlfn.XLOOKUP(TEXT(tbl_Status_Review[[#This Row],[Work ID]],"0"),tbl_PV_Meta[Work ID '#],tbl_PV_Meta[Schedule Status Assessment],,0))</f>
        <v/>
      </c>
      <c r="Q18" s="76" t="str">
        <f>IF(SUMIFS(tbl_PV_Milestones[Overdue],tbl_PV_Milestones[Work ID],tbl_Status_Review[[#This Row],[Work ID]])=0,"",SUMIFS(tbl_PV_Milestones[Overdue],tbl_PV_Milestones[Work ID],tbl_Status_Review[[#This Row],[Work ID]]))</f>
        <v/>
      </c>
      <c r="R18" s="76" t="str">
        <f>IF(SUMIFS(tbl_PV_Milestones[Delayed],tbl_PV_Milestones[Work ID],tbl_Status_Review[[#This Row],[Work ID]])=0,"",SUMIFS(tbl_PV_Milestones[Delayed],tbl_PV_Milestones[Work ID],tbl_Status_Review[[#This Row],[Work ID]]))</f>
        <v/>
      </c>
      <c r="S18" s="76" t="str">
        <f>IF(SUMIFS(tbl_PV_Milestones[Delayed past FY25],tbl_PV_Milestones[Work ID],tbl_Status_Review[[#This Row],[Work ID]])=0,"",SUMIFS(tbl_PV_Milestones[Delayed past FY25],tbl_PV_Milestones[Work ID],tbl_Status_Review[[#This Row],[Work ID]]))</f>
        <v/>
      </c>
      <c r="T18" s="76" t="str">
        <f>IF(_xlfn.XLOOKUP(TEXT(tbl_Status_Review[[#This Row],[Work ID]],"0"),tbl_PV_Meta[Work ID '#],tbl_PV_Meta[Resourcing Status Assessment],,0)="","",_xlfn.XLOOKUP(TEXT(tbl_Status_Review[[#This Row],[Work ID]],"0"),tbl_PV_Meta[Work ID '#],tbl_PV_Meta[Resourcing Status Assessment],,0))</f>
        <v/>
      </c>
      <c r="U18" s="76" t="str">
        <f>IF(_xlfn.XLOOKUP(TEXT(tbl_Status_Review[[#This Row],[Work ID]],"0"),tbl_PV_Meta[Work ID '#],tbl_PV_Meta[Benefit Status Assessment],,0)="","",_xlfn.XLOOKUP(TEXT(tbl_Status_Review[[#This Row],[Work ID]],"0"),tbl_PV_Meta[Work ID '#],tbl_PV_Meta[Benefit Status Assessment],,0))</f>
        <v/>
      </c>
      <c r="V18" s="76" t="str">
        <f>IF(_xlfn.XLOOKUP(TEXT(tbl_Status_Review[[#This Row],[Work ID]],"0"),tbl_PV_Meta[Work ID '#],tbl_PV_Meta[OCM Status Assessment],,0)="","",_xlfn.XLOOKUP(TEXT(tbl_Status_Review[[#This Row],[Work ID]],"0"),tbl_PV_Meta[Work ID '#],tbl_PV_Meta[OCM Status Assessment],,0))</f>
        <v/>
      </c>
      <c r="W18" s="76" t="str">
        <f>IF(_xlfn.XLOOKUP(TEXT(tbl_Status_Review[[#This Row],[Work ID]],"0"),tbl_PV_Meta[Work ID '#],tbl_PV_Meta[Risks Status Assessment],,0)=0,"",_xlfn.XLOOKUP(TEXT(tbl_Status_Review[[#This Row],[Work ID]],"0"),tbl_PV_Meta[Work ID '#],tbl_PV_Meta[Risks Status Assessment],,0))</f>
        <v/>
      </c>
      <c r="X18"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18" s="76" t="str">
        <f>IF(SUMIFS(tbl_PV_Risks[Overdue],tbl_PV_Risks[Work ID '#],tbl_Status_Review[[#This Row],[Work ID]])=0,"",SUMIFS(tbl_PV_Risks[Overdue],tbl_PV_Risks[Work ID '#],tbl_Status_Review[[#This Row],[Work ID]]))</f>
        <v/>
      </c>
      <c r="Z18" s="76" t="str">
        <f>IF(SUMIFS(tbl_PV_Risks[No Mitigation Action Plan],tbl_PV_Risks[Work ID '#],tbl_Status_Review[[#This Row],[Work ID]])=0,"",SUMIFS(tbl_PV_Risks[No Mitigation Action Plan],tbl_PV_Risks[Work ID '#],tbl_Status_Review[[#This Row],[Work ID]]))</f>
        <v/>
      </c>
      <c r="AA18" s="76" t="str">
        <f>IF(_xlfn.XLOOKUP(TEXT(tbl_Status_Review[[#This Row],[Work ID]],"0"),tbl_PV_Meta[Work ID '#],tbl_PV_Meta[Issues Status Assessment],,0)=0,"",_xlfn.XLOOKUP(TEXT(tbl_Status_Review[[#This Row],[Work ID]],"0"),tbl_PV_Meta[Work ID '#],tbl_PV_Meta[Issues Status Assessment],,0))</f>
        <v/>
      </c>
      <c r="AB18"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8" s="76" t="str">
        <f>IF(SUMIFS(tbl_PV_Issues[Overdue],tbl_PV_Issues[Work ID '#],tbl_Status_Review[[#This Row],[Work ID]])=0,"",SUMIFS(tbl_PV_Issues[Overdue],tbl_PV_Issues[Work ID '#],tbl_Status_Review[[#This Row],[Work ID]]))</f>
        <v/>
      </c>
    </row>
    <row r="19" spans="3:29" ht="39.950000000000003" customHeight="1" x14ac:dyDescent="0.2">
      <c r="C19" s="70" t="s">
        <v>147</v>
      </c>
      <c r="D19" s="71" t="str">
        <f>_xlfn.XLOOKUP(TEXT(tbl_Status_Review[[#This Row],[Work ID]],"0"),tbl_PV_Meta[Work ID '#],tbl_PV_Meta[Proj Name],,0)</f>
        <v>Project 50</v>
      </c>
      <c r="E19" s="72" t="str">
        <f>_xlfn.XLOOKUP(TEXT(tbl_Status_Review[[#This Row],[Work ID]],"0"),tbl_PV_Meta[Work ID '#],tbl_PV_Meta[Sub-Portfolio],,0)</f>
        <v>Sub-Portfolio 7</v>
      </c>
      <c r="F19" s="72" t="str">
        <f>IF(_xlfn.XLOOKUP(TEXT(tbl_Status_Review[[#This Row],[Work ID]],"0"),tbl_PV_Meta[Work ID '#],tbl_PV_Meta[Project Manager/Owner],,0)="","",_xlfn.XLOOKUP(TEXT(tbl_Status_Review[[#This Row],[Work ID]],"0"),tbl_PV_Meta[Work ID '#],tbl_PV_Meta[Project Manager/Owner],,0))</f>
        <v>Project Manager 35</v>
      </c>
      <c r="G19" s="73" t="str">
        <f>_xlfn.XLOOKUP(TEXT(tbl_Status_Review[[#This Row],[Work ID]],"0"),tbl_PV_Meta[Work ID '#],tbl_PV_Meta[Work Status],,0)</f>
        <v>Requested</v>
      </c>
      <c r="H19" s="73" t="str">
        <f>_xlfn.XLOOKUP(tbl_Status_Review[[#This Row],[Work ID]],tbl_PV_Meta[Work ID '#],tbl_PV_Meta[Stage])</f>
        <v>2. Concept</v>
      </c>
      <c r="I19" s="74" t="str">
        <f>IF(_xlfn.XLOOKUP(TEXT(tbl_Status_Review[[#This Row],[Work ID]],"0"), tbl_PV_Meta[Work ID '#], tbl_PV_Meta[PSR Date], , 0)=0, "", _xlfn.XLOOKUP(TEXT(tbl_Status_Review[[#This Row],[Work ID]],"0"), tbl_PV_Meta[Work ID '#], tbl_PV_Meta[PSR Date], , 0))</f>
        <v/>
      </c>
      <c r="J19" s="73" t="str">
        <f>IF(_xlfn.XLOOKUP(TEXT(tbl_Status_Review[[#This Row],[Work ID]],"0"),tbl_PV_Meta[Work ID '#],tbl_PV_Meta[Overall Status Assessment],,0)="","",_xlfn.XLOOKUP(TEXT(tbl_Status_Review[[#This Row],[Work ID]],"0"),tbl_PV_Meta[Work ID '#],tbl_PV_Meta[Overall Status Assessment],,0))</f>
        <v/>
      </c>
      <c r="K19" s="73" t="str">
        <f>IF(_xlfn.XLOOKUP(TEXT(tbl_Status_Review[[#This Row],[Work ID]],"0"),tbl_PV_Meta[Work ID '#],tbl_PV_Meta[Scope Status Assessment],,0)="","",_xlfn.XLOOKUP(TEXT(tbl_Status_Review[[#This Row],[Work ID]],"0"),tbl_PV_Meta[Work ID '#],tbl_PV_Meta[Scope Status Assessment],,0))</f>
        <v/>
      </c>
      <c r="L19" s="73" t="str">
        <f>IF(_xlfn.XLOOKUP(TEXT(tbl_Status_Review[[#This Row],[Work ID]],"0"),tbl_PV_Meta[Work ID '#],tbl_PV_Meta[Cost Status Assessment],,0)="","",_xlfn.XLOOKUP(TEXT(tbl_Status_Review[[#This Row],[Work ID]],"0"),tbl_PV_Meta[Work ID '#],tbl_PV_Meta[Cost Status Assessment],,0))</f>
        <v/>
      </c>
      <c r="M19" s="75" t="str">
        <f>IFERROR(_xlfn.XLOOKUP(tbl_Status_Review[[#This Row],[Work ID]],'PV Financials'!E:E,'PV Financials'!AW:AW),"")</f>
        <v/>
      </c>
      <c r="N19" s="75" t="str">
        <f>IFERROR(_xlfn.XLOOKUP(tbl_Status_Review[[#This Row],[Work ID]],'PV Financials'!E:E,'PV Financials'!AL:AL),"")</f>
        <v/>
      </c>
      <c r="O19" s="75" t="str">
        <f>IFERROR(tbl_Status_Review[[#This Row],[Budget]]-tbl_Status_Review[[#This Row],[EAC]],"")</f>
        <v/>
      </c>
      <c r="P19" s="76" t="str">
        <f>IF(_xlfn.XLOOKUP(TEXT(tbl_Status_Review[[#This Row],[Work ID]],"0"),tbl_PV_Meta[Work ID '#],tbl_PV_Meta[Schedule Status Assessment],,0)="","",_xlfn.XLOOKUP(TEXT(tbl_Status_Review[[#This Row],[Work ID]],"0"),tbl_PV_Meta[Work ID '#],tbl_PV_Meta[Schedule Status Assessment],,0))</f>
        <v/>
      </c>
      <c r="Q19" s="76" t="str">
        <f>IF(SUMIFS(tbl_PV_Milestones[Overdue],tbl_PV_Milestones[Work ID],tbl_Status_Review[[#This Row],[Work ID]])=0,"",SUMIFS(tbl_PV_Milestones[Overdue],tbl_PV_Milestones[Work ID],tbl_Status_Review[[#This Row],[Work ID]]))</f>
        <v/>
      </c>
      <c r="R19" s="76" t="str">
        <f>IF(SUMIFS(tbl_PV_Milestones[Delayed],tbl_PV_Milestones[Work ID],tbl_Status_Review[[#This Row],[Work ID]])=0,"",SUMIFS(tbl_PV_Milestones[Delayed],tbl_PV_Milestones[Work ID],tbl_Status_Review[[#This Row],[Work ID]]))</f>
        <v/>
      </c>
      <c r="S19" s="76" t="str">
        <f>IF(SUMIFS(tbl_PV_Milestones[Delayed past FY25],tbl_PV_Milestones[Work ID],tbl_Status_Review[[#This Row],[Work ID]])=0,"",SUMIFS(tbl_PV_Milestones[Delayed past FY25],tbl_PV_Milestones[Work ID],tbl_Status_Review[[#This Row],[Work ID]]))</f>
        <v/>
      </c>
      <c r="T19" s="76" t="str">
        <f>IF(_xlfn.XLOOKUP(TEXT(tbl_Status_Review[[#This Row],[Work ID]],"0"),tbl_PV_Meta[Work ID '#],tbl_PV_Meta[Resourcing Status Assessment],,0)="","",_xlfn.XLOOKUP(TEXT(tbl_Status_Review[[#This Row],[Work ID]],"0"),tbl_PV_Meta[Work ID '#],tbl_PV_Meta[Resourcing Status Assessment],,0))</f>
        <v/>
      </c>
      <c r="U19" s="76" t="str">
        <f>IF(_xlfn.XLOOKUP(TEXT(tbl_Status_Review[[#This Row],[Work ID]],"0"),tbl_PV_Meta[Work ID '#],tbl_PV_Meta[Benefit Status Assessment],,0)="","",_xlfn.XLOOKUP(TEXT(tbl_Status_Review[[#This Row],[Work ID]],"0"),tbl_PV_Meta[Work ID '#],tbl_PV_Meta[Benefit Status Assessment],,0))</f>
        <v/>
      </c>
      <c r="V19" s="76" t="str">
        <f>IF(_xlfn.XLOOKUP(TEXT(tbl_Status_Review[[#This Row],[Work ID]],"0"),tbl_PV_Meta[Work ID '#],tbl_PV_Meta[OCM Status Assessment],,0)="","",_xlfn.XLOOKUP(TEXT(tbl_Status_Review[[#This Row],[Work ID]],"0"),tbl_PV_Meta[Work ID '#],tbl_PV_Meta[OCM Status Assessment],,0))</f>
        <v/>
      </c>
      <c r="W19" s="76" t="str">
        <f>IF(_xlfn.XLOOKUP(TEXT(tbl_Status_Review[[#This Row],[Work ID]],"0"),tbl_PV_Meta[Work ID '#],tbl_PV_Meta[Risks Status Assessment],,0)=0,"",_xlfn.XLOOKUP(TEXT(tbl_Status_Review[[#This Row],[Work ID]],"0"),tbl_PV_Meta[Work ID '#],tbl_PV_Meta[Risks Status Assessment],,0))</f>
        <v/>
      </c>
      <c r="X19"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19" s="76" t="str">
        <f>IF(SUMIFS(tbl_PV_Risks[Overdue],tbl_PV_Risks[Work ID '#],tbl_Status_Review[[#This Row],[Work ID]])=0,"",SUMIFS(tbl_PV_Risks[Overdue],tbl_PV_Risks[Work ID '#],tbl_Status_Review[[#This Row],[Work ID]]))</f>
        <v/>
      </c>
      <c r="Z19" s="76" t="str">
        <f>IF(SUMIFS(tbl_PV_Risks[No Mitigation Action Plan],tbl_PV_Risks[Work ID '#],tbl_Status_Review[[#This Row],[Work ID]])=0,"",SUMIFS(tbl_PV_Risks[No Mitigation Action Plan],tbl_PV_Risks[Work ID '#],tbl_Status_Review[[#This Row],[Work ID]]))</f>
        <v/>
      </c>
      <c r="AA19" s="76" t="str">
        <f>IF(_xlfn.XLOOKUP(TEXT(tbl_Status_Review[[#This Row],[Work ID]],"0"),tbl_PV_Meta[Work ID '#],tbl_PV_Meta[Issues Status Assessment],,0)=0,"",_xlfn.XLOOKUP(TEXT(tbl_Status_Review[[#This Row],[Work ID]],"0"),tbl_PV_Meta[Work ID '#],tbl_PV_Meta[Issues Status Assessment],,0))</f>
        <v/>
      </c>
      <c r="AB19"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9" s="76" t="str">
        <f>IF(SUMIFS(tbl_PV_Issues[Overdue],tbl_PV_Issues[Work ID '#],tbl_Status_Review[[#This Row],[Work ID]])=0,"",SUMIFS(tbl_PV_Issues[Overdue],tbl_PV_Issues[Work ID '#],tbl_Status_Review[[#This Row],[Work ID]]))</f>
        <v/>
      </c>
    </row>
    <row r="20" spans="3:29" ht="39.950000000000003" customHeight="1" x14ac:dyDescent="0.2">
      <c r="C20" s="70" t="s">
        <v>148</v>
      </c>
      <c r="D20" s="71" t="str">
        <f>_xlfn.XLOOKUP(TEXT(tbl_Status_Review[[#This Row],[Work ID]],"0"),tbl_PV_Meta[Work ID '#],tbl_PV_Meta[Proj Name],,0)</f>
        <v>Project 53</v>
      </c>
      <c r="E20" s="72" t="str">
        <f>_xlfn.XLOOKUP(TEXT(tbl_Status_Review[[#This Row],[Work ID]],"0"),tbl_PV_Meta[Work ID '#],tbl_PV_Meta[Sub-Portfolio],,0)</f>
        <v>Sub-Portfolio 4</v>
      </c>
      <c r="F20" s="72" t="str">
        <f>IF(_xlfn.XLOOKUP(TEXT(tbl_Status_Review[[#This Row],[Work ID]],"0"),tbl_PV_Meta[Work ID '#],tbl_PV_Meta[Project Manager/Owner],,0)="","",_xlfn.XLOOKUP(TEXT(tbl_Status_Review[[#This Row],[Work ID]],"0"),tbl_PV_Meta[Work ID '#],tbl_PV_Meta[Project Manager/Owner],,0))</f>
        <v>Project Manager 23</v>
      </c>
      <c r="G20" s="73" t="str">
        <f>_xlfn.XLOOKUP(TEXT(tbl_Status_Review[[#This Row],[Work ID]],"0"),tbl_PV_Meta[Work ID '#],tbl_PV_Meta[Work Status],,0)</f>
        <v>Requested</v>
      </c>
      <c r="H20" s="73" t="str">
        <f>_xlfn.XLOOKUP(tbl_Status_Review[[#This Row],[Work ID]],tbl_PV_Meta[Work ID '#],tbl_PV_Meta[Stage])</f>
        <v>2. Concept</v>
      </c>
      <c r="I20" s="74" t="str">
        <f>IF(_xlfn.XLOOKUP(TEXT(tbl_Status_Review[[#This Row],[Work ID]],"0"), tbl_PV_Meta[Work ID '#], tbl_PV_Meta[PSR Date], , 0)=0, "", _xlfn.XLOOKUP(TEXT(tbl_Status_Review[[#This Row],[Work ID]],"0"), tbl_PV_Meta[Work ID '#], tbl_PV_Meta[PSR Date], , 0))</f>
        <v/>
      </c>
      <c r="J20" s="73" t="str">
        <f>IF(_xlfn.XLOOKUP(TEXT(tbl_Status_Review[[#This Row],[Work ID]],"0"),tbl_PV_Meta[Work ID '#],tbl_PV_Meta[Overall Status Assessment],,0)="","",_xlfn.XLOOKUP(TEXT(tbl_Status_Review[[#This Row],[Work ID]],"0"),tbl_PV_Meta[Work ID '#],tbl_PV_Meta[Overall Status Assessment],,0))</f>
        <v/>
      </c>
      <c r="K20" s="73" t="str">
        <f>IF(_xlfn.XLOOKUP(TEXT(tbl_Status_Review[[#This Row],[Work ID]],"0"),tbl_PV_Meta[Work ID '#],tbl_PV_Meta[Scope Status Assessment],,0)="","",_xlfn.XLOOKUP(TEXT(tbl_Status_Review[[#This Row],[Work ID]],"0"),tbl_PV_Meta[Work ID '#],tbl_PV_Meta[Scope Status Assessment],,0))</f>
        <v/>
      </c>
      <c r="L20" s="73" t="str">
        <f>IF(_xlfn.XLOOKUP(TEXT(tbl_Status_Review[[#This Row],[Work ID]],"0"),tbl_PV_Meta[Work ID '#],tbl_PV_Meta[Cost Status Assessment],,0)="","",_xlfn.XLOOKUP(TEXT(tbl_Status_Review[[#This Row],[Work ID]],"0"),tbl_PV_Meta[Work ID '#],tbl_PV_Meta[Cost Status Assessment],,0))</f>
        <v/>
      </c>
      <c r="M20" s="75" t="str">
        <f>IFERROR(_xlfn.XLOOKUP(tbl_Status_Review[[#This Row],[Work ID]],'PV Financials'!E:E,'PV Financials'!AW:AW),"")</f>
        <v/>
      </c>
      <c r="N20" s="75" t="str">
        <f>IFERROR(_xlfn.XLOOKUP(tbl_Status_Review[[#This Row],[Work ID]],'PV Financials'!E:E,'PV Financials'!AL:AL),"")</f>
        <v/>
      </c>
      <c r="O20" s="75" t="str">
        <f>IFERROR(tbl_Status_Review[[#This Row],[Budget]]-tbl_Status_Review[[#This Row],[EAC]],"")</f>
        <v/>
      </c>
      <c r="P20" s="76" t="str">
        <f>IF(_xlfn.XLOOKUP(TEXT(tbl_Status_Review[[#This Row],[Work ID]],"0"),tbl_PV_Meta[Work ID '#],tbl_PV_Meta[Schedule Status Assessment],,0)="","",_xlfn.XLOOKUP(TEXT(tbl_Status_Review[[#This Row],[Work ID]],"0"),tbl_PV_Meta[Work ID '#],tbl_PV_Meta[Schedule Status Assessment],,0))</f>
        <v/>
      </c>
      <c r="Q20" s="76" t="str">
        <f>IF(SUMIFS(tbl_PV_Milestones[Overdue],tbl_PV_Milestones[Work ID],tbl_Status_Review[[#This Row],[Work ID]])=0,"",SUMIFS(tbl_PV_Milestones[Overdue],tbl_PV_Milestones[Work ID],tbl_Status_Review[[#This Row],[Work ID]]))</f>
        <v/>
      </c>
      <c r="R20" s="76" t="str">
        <f>IF(SUMIFS(tbl_PV_Milestones[Delayed],tbl_PV_Milestones[Work ID],tbl_Status_Review[[#This Row],[Work ID]])=0,"",SUMIFS(tbl_PV_Milestones[Delayed],tbl_PV_Milestones[Work ID],tbl_Status_Review[[#This Row],[Work ID]]))</f>
        <v/>
      </c>
      <c r="S20" s="76" t="str">
        <f>IF(SUMIFS(tbl_PV_Milestones[Delayed past FY25],tbl_PV_Milestones[Work ID],tbl_Status_Review[[#This Row],[Work ID]])=0,"",SUMIFS(tbl_PV_Milestones[Delayed past FY25],tbl_PV_Milestones[Work ID],tbl_Status_Review[[#This Row],[Work ID]]))</f>
        <v/>
      </c>
      <c r="T20" s="76" t="str">
        <f>IF(_xlfn.XLOOKUP(TEXT(tbl_Status_Review[[#This Row],[Work ID]],"0"),tbl_PV_Meta[Work ID '#],tbl_PV_Meta[Resourcing Status Assessment],,0)="","",_xlfn.XLOOKUP(TEXT(tbl_Status_Review[[#This Row],[Work ID]],"0"),tbl_PV_Meta[Work ID '#],tbl_PV_Meta[Resourcing Status Assessment],,0))</f>
        <v/>
      </c>
      <c r="U20" s="76" t="str">
        <f>IF(_xlfn.XLOOKUP(TEXT(tbl_Status_Review[[#This Row],[Work ID]],"0"),tbl_PV_Meta[Work ID '#],tbl_PV_Meta[Benefit Status Assessment],,0)="","",_xlfn.XLOOKUP(TEXT(tbl_Status_Review[[#This Row],[Work ID]],"0"),tbl_PV_Meta[Work ID '#],tbl_PV_Meta[Benefit Status Assessment],,0))</f>
        <v/>
      </c>
      <c r="V20" s="76" t="str">
        <f>IF(_xlfn.XLOOKUP(TEXT(tbl_Status_Review[[#This Row],[Work ID]],"0"),tbl_PV_Meta[Work ID '#],tbl_PV_Meta[OCM Status Assessment],,0)="","",_xlfn.XLOOKUP(TEXT(tbl_Status_Review[[#This Row],[Work ID]],"0"),tbl_PV_Meta[Work ID '#],tbl_PV_Meta[OCM Status Assessment],,0))</f>
        <v/>
      </c>
      <c r="W20" s="76" t="str">
        <f>IF(_xlfn.XLOOKUP(TEXT(tbl_Status_Review[[#This Row],[Work ID]],"0"),tbl_PV_Meta[Work ID '#],tbl_PV_Meta[Risks Status Assessment],,0)=0,"",_xlfn.XLOOKUP(TEXT(tbl_Status_Review[[#This Row],[Work ID]],"0"),tbl_PV_Meta[Work ID '#],tbl_PV_Meta[Risks Status Assessment],,0))</f>
        <v/>
      </c>
      <c r="X20"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20" s="76" t="str">
        <f>IF(SUMIFS(tbl_PV_Risks[Overdue],tbl_PV_Risks[Work ID '#],tbl_Status_Review[[#This Row],[Work ID]])=0,"",SUMIFS(tbl_PV_Risks[Overdue],tbl_PV_Risks[Work ID '#],tbl_Status_Review[[#This Row],[Work ID]]))</f>
        <v/>
      </c>
      <c r="Z20" s="76" t="str">
        <f>IF(SUMIFS(tbl_PV_Risks[No Mitigation Action Plan],tbl_PV_Risks[Work ID '#],tbl_Status_Review[[#This Row],[Work ID]])=0,"",SUMIFS(tbl_PV_Risks[No Mitigation Action Plan],tbl_PV_Risks[Work ID '#],tbl_Status_Review[[#This Row],[Work ID]]))</f>
        <v/>
      </c>
      <c r="AA20" s="76" t="str">
        <f>IF(_xlfn.XLOOKUP(TEXT(tbl_Status_Review[[#This Row],[Work ID]],"0"),tbl_PV_Meta[Work ID '#],tbl_PV_Meta[Issues Status Assessment],,0)=0,"",_xlfn.XLOOKUP(TEXT(tbl_Status_Review[[#This Row],[Work ID]],"0"),tbl_PV_Meta[Work ID '#],tbl_PV_Meta[Issues Status Assessment],,0))</f>
        <v/>
      </c>
      <c r="AB20"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20" s="76" t="str">
        <f>IF(SUMIFS(tbl_PV_Issues[Overdue],tbl_PV_Issues[Work ID '#],tbl_Status_Review[[#This Row],[Work ID]])=0,"",SUMIFS(tbl_PV_Issues[Overdue],tbl_PV_Issues[Work ID '#],tbl_Status_Review[[#This Row],[Work ID]]))</f>
        <v/>
      </c>
    </row>
    <row r="21" spans="3:29" ht="39.950000000000003" customHeight="1" x14ac:dyDescent="0.2">
      <c r="C21" s="70" t="s">
        <v>149</v>
      </c>
      <c r="D21" s="71" t="str">
        <f>_xlfn.XLOOKUP(TEXT(tbl_Status_Review[[#This Row],[Work ID]],"0"),tbl_PV_Meta[Work ID '#],tbl_PV_Meta[Proj Name],,0)</f>
        <v>Project 54</v>
      </c>
      <c r="E21" s="72" t="str">
        <f>_xlfn.XLOOKUP(TEXT(tbl_Status_Review[[#This Row],[Work ID]],"0"),tbl_PV_Meta[Work ID '#],tbl_PV_Meta[Sub-Portfolio],,0)</f>
        <v>Sub-Portfolio 4</v>
      </c>
      <c r="F21" s="72" t="str">
        <f>IF(_xlfn.XLOOKUP(TEXT(tbl_Status_Review[[#This Row],[Work ID]],"0"),tbl_PV_Meta[Work ID '#],tbl_PV_Meta[Project Manager/Owner],,0)="","",_xlfn.XLOOKUP(TEXT(tbl_Status_Review[[#This Row],[Work ID]],"0"),tbl_PV_Meta[Work ID '#],tbl_PV_Meta[Project Manager/Owner],,0))</f>
        <v>Project Manager 23</v>
      </c>
      <c r="G21" s="73" t="str">
        <f>_xlfn.XLOOKUP(TEXT(tbl_Status_Review[[#This Row],[Work ID]],"0"),tbl_PV_Meta[Work ID '#],tbl_PV_Meta[Work Status],,0)</f>
        <v>Requested</v>
      </c>
      <c r="H21" s="73" t="str">
        <f>_xlfn.XLOOKUP(tbl_Status_Review[[#This Row],[Work ID]],tbl_PV_Meta[Work ID '#],tbl_PV_Meta[Stage])</f>
        <v>2. Concept</v>
      </c>
      <c r="I21" s="74" t="str">
        <f>IF(_xlfn.XLOOKUP(TEXT(tbl_Status_Review[[#This Row],[Work ID]],"0"), tbl_PV_Meta[Work ID '#], tbl_PV_Meta[PSR Date], , 0)=0, "", _xlfn.XLOOKUP(TEXT(tbl_Status_Review[[#This Row],[Work ID]],"0"), tbl_PV_Meta[Work ID '#], tbl_PV_Meta[PSR Date], , 0))</f>
        <v/>
      </c>
      <c r="J21" s="73" t="str">
        <f>IF(_xlfn.XLOOKUP(TEXT(tbl_Status_Review[[#This Row],[Work ID]],"0"),tbl_PV_Meta[Work ID '#],tbl_PV_Meta[Overall Status Assessment],,0)="","",_xlfn.XLOOKUP(TEXT(tbl_Status_Review[[#This Row],[Work ID]],"0"),tbl_PV_Meta[Work ID '#],tbl_PV_Meta[Overall Status Assessment],,0))</f>
        <v/>
      </c>
      <c r="K21" s="73" t="str">
        <f>IF(_xlfn.XLOOKUP(TEXT(tbl_Status_Review[[#This Row],[Work ID]],"0"),tbl_PV_Meta[Work ID '#],tbl_PV_Meta[Scope Status Assessment],,0)="","",_xlfn.XLOOKUP(TEXT(tbl_Status_Review[[#This Row],[Work ID]],"0"),tbl_PV_Meta[Work ID '#],tbl_PV_Meta[Scope Status Assessment],,0))</f>
        <v/>
      </c>
      <c r="L21" s="73" t="str">
        <f>IF(_xlfn.XLOOKUP(TEXT(tbl_Status_Review[[#This Row],[Work ID]],"0"),tbl_PV_Meta[Work ID '#],tbl_PV_Meta[Cost Status Assessment],,0)="","",_xlfn.XLOOKUP(TEXT(tbl_Status_Review[[#This Row],[Work ID]],"0"),tbl_PV_Meta[Work ID '#],tbl_PV_Meta[Cost Status Assessment],,0))</f>
        <v/>
      </c>
      <c r="M21" s="75" t="str">
        <f>IFERROR(_xlfn.XLOOKUP(tbl_Status_Review[[#This Row],[Work ID]],'PV Financials'!E:E,'PV Financials'!AW:AW),"")</f>
        <v/>
      </c>
      <c r="N21" s="75" t="str">
        <f>IFERROR(_xlfn.XLOOKUP(tbl_Status_Review[[#This Row],[Work ID]],'PV Financials'!E:E,'PV Financials'!AL:AL),"")</f>
        <v/>
      </c>
      <c r="O21" s="75" t="str">
        <f>IFERROR(tbl_Status_Review[[#This Row],[Budget]]-tbl_Status_Review[[#This Row],[EAC]],"")</f>
        <v/>
      </c>
      <c r="P21" s="76" t="str">
        <f>IF(_xlfn.XLOOKUP(TEXT(tbl_Status_Review[[#This Row],[Work ID]],"0"),tbl_PV_Meta[Work ID '#],tbl_PV_Meta[Schedule Status Assessment],,0)="","",_xlfn.XLOOKUP(TEXT(tbl_Status_Review[[#This Row],[Work ID]],"0"),tbl_PV_Meta[Work ID '#],tbl_PV_Meta[Schedule Status Assessment],,0))</f>
        <v/>
      </c>
      <c r="Q21" s="76" t="str">
        <f>IF(SUMIFS(tbl_PV_Milestones[Overdue],tbl_PV_Milestones[Work ID],tbl_Status_Review[[#This Row],[Work ID]])=0,"",SUMIFS(tbl_PV_Milestones[Overdue],tbl_PV_Milestones[Work ID],tbl_Status_Review[[#This Row],[Work ID]]))</f>
        <v/>
      </c>
      <c r="R21" s="76" t="str">
        <f>IF(SUMIFS(tbl_PV_Milestones[Delayed],tbl_PV_Milestones[Work ID],tbl_Status_Review[[#This Row],[Work ID]])=0,"",SUMIFS(tbl_PV_Milestones[Delayed],tbl_PV_Milestones[Work ID],tbl_Status_Review[[#This Row],[Work ID]]))</f>
        <v/>
      </c>
      <c r="S21" s="76" t="str">
        <f>IF(SUMIFS(tbl_PV_Milestones[Delayed past FY25],tbl_PV_Milestones[Work ID],tbl_Status_Review[[#This Row],[Work ID]])=0,"",SUMIFS(tbl_PV_Milestones[Delayed past FY25],tbl_PV_Milestones[Work ID],tbl_Status_Review[[#This Row],[Work ID]]))</f>
        <v/>
      </c>
      <c r="T21" s="76" t="str">
        <f>IF(_xlfn.XLOOKUP(TEXT(tbl_Status_Review[[#This Row],[Work ID]],"0"),tbl_PV_Meta[Work ID '#],tbl_PV_Meta[Resourcing Status Assessment],,0)="","",_xlfn.XLOOKUP(TEXT(tbl_Status_Review[[#This Row],[Work ID]],"0"),tbl_PV_Meta[Work ID '#],tbl_PV_Meta[Resourcing Status Assessment],,0))</f>
        <v/>
      </c>
      <c r="U21" s="76" t="str">
        <f>IF(_xlfn.XLOOKUP(TEXT(tbl_Status_Review[[#This Row],[Work ID]],"0"),tbl_PV_Meta[Work ID '#],tbl_PV_Meta[Benefit Status Assessment],,0)="","",_xlfn.XLOOKUP(TEXT(tbl_Status_Review[[#This Row],[Work ID]],"0"),tbl_PV_Meta[Work ID '#],tbl_PV_Meta[Benefit Status Assessment],,0))</f>
        <v/>
      </c>
      <c r="V21" s="76" t="str">
        <f>IF(_xlfn.XLOOKUP(TEXT(tbl_Status_Review[[#This Row],[Work ID]],"0"),tbl_PV_Meta[Work ID '#],tbl_PV_Meta[OCM Status Assessment],,0)="","",_xlfn.XLOOKUP(TEXT(tbl_Status_Review[[#This Row],[Work ID]],"0"),tbl_PV_Meta[Work ID '#],tbl_PV_Meta[OCM Status Assessment],,0))</f>
        <v/>
      </c>
      <c r="W21" s="76" t="str">
        <f>IF(_xlfn.XLOOKUP(TEXT(tbl_Status_Review[[#This Row],[Work ID]],"0"),tbl_PV_Meta[Work ID '#],tbl_PV_Meta[Risks Status Assessment],,0)=0,"",_xlfn.XLOOKUP(TEXT(tbl_Status_Review[[#This Row],[Work ID]],"0"),tbl_PV_Meta[Work ID '#],tbl_PV_Meta[Risks Status Assessment],,0))</f>
        <v/>
      </c>
      <c r="X21"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21" s="76" t="str">
        <f>IF(SUMIFS(tbl_PV_Risks[Overdue],tbl_PV_Risks[Work ID '#],tbl_Status_Review[[#This Row],[Work ID]])=0,"",SUMIFS(tbl_PV_Risks[Overdue],tbl_PV_Risks[Work ID '#],tbl_Status_Review[[#This Row],[Work ID]]))</f>
        <v/>
      </c>
      <c r="Z21" s="76" t="str">
        <f>IF(SUMIFS(tbl_PV_Risks[No Mitigation Action Plan],tbl_PV_Risks[Work ID '#],tbl_Status_Review[[#This Row],[Work ID]])=0,"",SUMIFS(tbl_PV_Risks[No Mitigation Action Plan],tbl_PV_Risks[Work ID '#],tbl_Status_Review[[#This Row],[Work ID]]))</f>
        <v/>
      </c>
      <c r="AA21" s="76" t="str">
        <f>IF(_xlfn.XLOOKUP(TEXT(tbl_Status_Review[[#This Row],[Work ID]],"0"),tbl_PV_Meta[Work ID '#],tbl_PV_Meta[Issues Status Assessment],,0)=0,"",_xlfn.XLOOKUP(TEXT(tbl_Status_Review[[#This Row],[Work ID]],"0"),tbl_PV_Meta[Work ID '#],tbl_PV_Meta[Issues Status Assessment],,0))</f>
        <v/>
      </c>
      <c r="AB21"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21" s="76" t="str">
        <f>IF(SUMIFS(tbl_PV_Issues[Overdue],tbl_PV_Issues[Work ID '#],tbl_Status_Review[[#This Row],[Work ID]])=0,"",SUMIFS(tbl_PV_Issues[Overdue],tbl_PV_Issues[Work ID '#],tbl_Status_Review[[#This Row],[Work ID]]))</f>
        <v/>
      </c>
    </row>
    <row r="22" spans="3:29" ht="39.950000000000003" customHeight="1" x14ac:dyDescent="0.2">
      <c r="C22" s="70" t="s">
        <v>150</v>
      </c>
      <c r="D22" s="71" t="str">
        <f>_xlfn.XLOOKUP(TEXT(tbl_Status_Review[[#This Row],[Work ID]],"0"),tbl_PV_Meta[Work ID '#],tbl_PV_Meta[Proj Name],,0)</f>
        <v>Project 55</v>
      </c>
      <c r="E22" s="72" t="str">
        <f>_xlfn.XLOOKUP(TEXT(tbl_Status_Review[[#This Row],[Work ID]],"0"),tbl_PV_Meta[Work ID '#],tbl_PV_Meta[Sub-Portfolio],,0)</f>
        <v>Sub-Portfolio 4</v>
      </c>
      <c r="F22" s="72" t="str">
        <f>IF(_xlfn.XLOOKUP(TEXT(tbl_Status_Review[[#This Row],[Work ID]],"0"),tbl_PV_Meta[Work ID '#],tbl_PV_Meta[Project Manager/Owner],,0)="","",_xlfn.XLOOKUP(TEXT(tbl_Status_Review[[#This Row],[Work ID]],"0"),tbl_PV_Meta[Work ID '#],tbl_PV_Meta[Project Manager/Owner],,0))</f>
        <v>Project Manager 20</v>
      </c>
      <c r="G22" s="73" t="str">
        <f>_xlfn.XLOOKUP(TEXT(tbl_Status_Review[[#This Row],[Work ID]],"0"),tbl_PV_Meta[Work ID '#],tbl_PV_Meta[Work Status],,0)</f>
        <v>Requested</v>
      </c>
      <c r="H22" s="73" t="str">
        <f>_xlfn.XLOOKUP(tbl_Status_Review[[#This Row],[Work ID]],tbl_PV_Meta[Work ID '#],tbl_PV_Meta[Stage])</f>
        <v>2. Concept</v>
      </c>
      <c r="I22" s="74" t="str">
        <f>IF(_xlfn.XLOOKUP(TEXT(tbl_Status_Review[[#This Row],[Work ID]],"0"), tbl_PV_Meta[Work ID '#], tbl_PV_Meta[PSR Date], , 0)=0, "", _xlfn.XLOOKUP(TEXT(tbl_Status_Review[[#This Row],[Work ID]],"0"), tbl_PV_Meta[Work ID '#], tbl_PV_Meta[PSR Date], , 0))</f>
        <v>Apr-2025</v>
      </c>
      <c r="J22" s="73" t="str">
        <f>IF(_xlfn.XLOOKUP(TEXT(tbl_Status_Review[[#This Row],[Work ID]],"0"),tbl_PV_Meta[Work ID '#],tbl_PV_Meta[Overall Status Assessment],,0)="","",_xlfn.XLOOKUP(TEXT(tbl_Status_Review[[#This Row],[Work ID]],"0"),tbl_PV_Meta[Work ID '#],tbl_PV_Meta[Overall Status Assessment],,0))</f>
        <v>Amber</v>
      </c>
      <c r="K22" s="73" t="str">
        <f>IF(_xlfn.XLOOKUP(TEXT(tbl_Status_Review[[#This Row],[Work ID]],"0"),tbl_PV_Meta[Work ID '#],tbl_PV_Meta[Scope Status Assessment],,0)="","",_xlfn.XLOOKUP(TEXT(tbl_Status_Review[[#This Row],[Work ID]],"0"),tbl_PV_Meta[Work ID '#],tbl_PV_Meta[Scope Status Assessment],,0))</f>
        <v>Amber</v>
      </c>
      <c r="L22" s="73" t="str">
        <f>IF(_xlfn.XLOOKUP(TEXT(tbl_Status_Review[[#This Row],[Work ID]],"0"),tbl_PV_Meta[Work ID '#],tbl_PV_Meta[Cost Status Assessment],,0)="","",_xlfn.XLOOKUP(TEXT(tbl_Status_Review[[#This Row],[Work ID]],"0"),tbl_PV_Meta[Work ID '#],tbl_PV_Meta[Cost Status Assessment],,0))</f>
        <v>Green</v>
      </c>
      <c r="M22" s="75" t="str">
        <f>IFERROR(_xlfn.XLOOKUP(tbl_Status_Review[[#This Row],[Work ID]],'PV Financials'!E:E,'PV Financials'!AW:AW),"")</f>
        <v/>
      </c>
      <c r="N22" s="75" t="str">
        <f>IFERROR(_xlfn.XLOOKUP(tbl_Status_Review[[#This Row],[Work ID]],'PV Financials'!E:E,'PV Financials'!AL:AL),"")</f>
        <v/>
      </c>
      <c r="O22" s="75" t="str">
        <f>IFERROR(tbl_Status_Review[[#This Row],[Budget]]-tbl_Status_Review[[#This Row],[EAC]],"")</f>
        <v/>
      </c>
      <c r="P22" s="76" t="str">
        <f>IF(_xlfn.XLOOKUP(TEXT(tbl_Status_Review[[#This Row],[Work ID]],"0"),tbl_PV_Meta[Work ID '#],tbl_PV_Meta[Schedule Status Assessment],,0)="","",_xlfn.XLOOKUP(TEXT(tbl_Status_Review[[#This Row],[Work ID]],"0"),tbl_PV_Meta[Work ID '#],tbl_PV_Meta[Schedule Status Assessment],,0))</f>
        <v>Amber</v>
      </c>
      <c r="Q22" s="76" t="str">
        <f>IF(SUMIFS(tbl_PV_Milestones[Overdue],tbl_PV_Milestones[Work ID],tbl_Status_Review[[#This Row],[Work ID]])=0,"",SUMIFS(tbl_PV_Milestones[Overdue],tbl_PV_Milestones[Work ID],tbl_Status_Review[[#This Row],[Work ID]]))</f>
        <v/>
      </c>
      <c r="R22" s="76" t="str">
        <f>IF(SUMIFS(tbl_PV_Milestones[Delayed],tbl_PV_Milestones[Work ID],tbl_Status_Review[[#This Row],[Work ID]])=0,"",SUMIFS(tbl_PV_Milestones[Delayed],tbl_PV_Milestones[Work ID],tbl_Status_Review[[#This Row],[Work ID]]))</f>
        <v/>
      </c>
      <c r="S22" s="76" t="str">
        <f>IF(SUMIFS(tbl_PV_Milestones[Delayed past FY25],tbl_PV_Milestones[Work ID],tbl_Status_Review[[#This Row],[Work ID]])=0,"",SUMIFS(tbl_PV_Milestones[Delayed past FY25],tbl_PV_Milestones[Work ID],tbl_Status_Review[[#This Row],[Work ID]]))</f>
        <v/>
      </c>
      <c r="T22" s="76" t="str">
        <f>IF(_xlfn.XLOOKUP(TEXT(tbl_Status_Review[[#This Row],[Work ID]],"0"),tbl_PV_Meta[Work ID '#],tbl_PV_Meta[Resourcing Status Assessment],,0)="","",_xlfn.XLOOKUP(TEXT(tbl_Status_Review[[#This Row],[Work ID]],"0"),tbl_PV_Meta[Work ID '#],tbl_PV_Meta[Resourcing Status Assessment],,0))</f>
        <v>Green</v>
      </c>
      <c r="U22" s="76" t="str">
        <f>IF(_xlfn.XLOOKUP(TEXT(tbl_Status_Review[[#This Row],[Work ID]],"0"),tbl_PV_Meta[Work ID '#],tbl_PV_Meta[Benefit Status Assessment],,0)="","",_xlfn.XLOOKUP(TEXT(tbl_Status_Review[[#This Row],[Work ID]],"0"),tbl_PV_Meta[Work ID '#],tbl_PV_Meta[Benefit Status Assessment],,0))</f>
        <v>Green</v>
      </c>
      <c r="V22" s="76" t="str">
        <f>IF(_xlfn.XLOOKUP(TEXT(tbl_Status_Review[[#This Row],[Work ID]],"0"),tbl_PV_Meta[Work ID '#],tbl_PV_Meta[OCM Status Assessment],,0)="","",_xlfn.XLOOKUP(TEXT(tbl_Status_Review[[#This Row],[Work ID]],"0"),tbl_PV_Meta[Work ID '#],tbl_PV_Meta[OCM Status Assessment],,0))</f>
        <v>Green</v>
      </c>
      <c r="W22" s="76" t="str">
        <f>IF(_xlfn.XLOOKUP(TEXT(tbl_Status_Review[[#This Row],[Work ID]],"0"),tbl_PV_Meta[Work ID '#],tbl_PV_Meta[Risks Status Assessment],,0)=0,"",_xlfn.XLOOKUP(TEXT(tbl_Status_Review[[#This Row],[Work ID]],"0"),tbl_PV_Meta[Work ID '#],tbl_PV_Meta[Risks Status Assessment],,0))</f>
        <v>Amber</v>
      </c>
      <c r="X22"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22" s="76" t="str">
        <f>IF(SUMIFS(tbl_PV_Risks[Overdue],tbl_PV_Risks[Work ID '#],tbl_Status_Review[[#This Row],[Work ID]])=0,"",SUMIFS(tbl_PV_Risks[Overdue],tbl_PV_Risks[Work ID '#],tbl_Status_Review[[#This Row],[Work ID]]))</f>
        <v/>
      </c>
      <c r="Z22" s="76" t="str">
        <f>IF(SUMIFS(tbl_PV_Risks[No Mitigation Action Plan],tbl_PV_Risks[Work ID '#],tbl_Status_Review[[#This Row],[Work ID]])=0,"",SUMIFS(tbl_PV_Risks[No Mitigation Action Plan],tbl_PV_Risks[Work ID '#],tbl_Status_Review[[#This Row],[Work ID]]))</f>
        <v/>
      </c>
      <c r="AA22" s="76" t="str">
        <f>IF(_xlfn.XLOOKUP(TEXT(tbl_Status_Review[[#This Row],[Work ID]],"0"),tbl_PV_Meta[Work ID '#],tbl_PV_Meta[Issues Status Assessment],,0)=0,"",_xlfn.XLOOKUP(TEXT(tbl_Status_Review[[#This Row],[Work ID]],"0"),tbl_PV_Meta[Work ID '#],tbl_PV_Meta[Issues Status Assessment],,0))</f>
        <v>Green</v>
      </c>
      <c r="AB22"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22" s="76" t="str">
        <f>IF(SUMIFS(tbl_PV_Issues[Overdue],tbl_PV_Issues[Work ID '#],tbl_Status_Review[[#This Row],[Work ID]])=0,"",SUMIFS(tbl_PV_Issues[Overdue],tbl_PV_Issues[Work ID '#],tbl_Status_Review[[#This Row],[Work ID]]))</f>
        <v/>
      </c>
    </row>
    <row r="23" spans="3:29" ht="39.950000000000003" customHeight="1" x14ac:dyDescent="0.2">
      <c r="C23" s="70" t="s">
        <v>151</v>
      </c>
      <c r="D23" s="71" t="str">
        <f>_xlfn.XLOOKUP(TEXT(tbl_Status_Review[[#This Row],[Work ID]],"0"),tbl_PV_Meta[Work ID '#],tbl_PV_Meta[Proj Name],,0)</f>
        <v>Project 56</v>
      </c>
      <c r="E23" s="72" t="str">
        <f>_xlfn.XLOOKUP(TEXT(tbl_Status_Review[[#This Row],[Work ID]],"0"),tbl_PV_Meta[Work ID '#],tbl_PV_Meta[Sub-Portfolio],,0)</f>
        <v>Sub-Portfolio 7</v>
      </c>
      <c r="F23" s="72" t="str">
        <f>IF(_xlfn.XLOOKUP(TEXT(tbl_Status_Review[[#This Row],[Work ID]],"0"),tbl_PV_Meta[Work ID '#],tbl_PV_Meta[Project Manager/Owner],,0)="","",_xlfn.XLOOKUP(TEXT(tbl_Status_Review[[#This Row],[Work ID]],"0"),tbl_PV_Meta[Work ID '#],tbl_PV_Meta[Project Manager/Owner],,0))</f>
        <v>Project Manager 27</v>
      </c>
      <c r="G23" s="73" t="str">
        <f>_xlfn.XLOOKUP(TEXT(tbl_Status_Review[[#This Row],[Work ID]],"0"),tbl_PV_Meta[Work ID '#],tbl_PV_Meta[Work Status],,0)</f>
        <v>On Hold</v>
      </c>
      <c r="H23" s="73" t="str">
        <f>_xlfn.XLOOKUP(tbl_Status_Review[[#This Row],[Work ID]],tbl_PV_Meta[Work ID '#],tbl_PV_Meta[Stage])</f>
        <v>2. Concept</v>
      </c>
      <c r="I23" s="74" t="str">
        <f>IF(_xlfn.XLOOKUP(TEXT(tbl_Status_Review[[#This Row],[Work ID]],"0"), tbl_PV_Meta[Work ID '#], tbl_PV_Meta[PSR Date], , 0)=0, "", _xlfn.XLOOKUP(TEXT(tbl_Status_Review[[#This Row],[Work ID]],"0"), tbl_PV_Meta[Work ID '#], tbl_PV_Meta[PSR Date], , 0))</f>
        <v/>
      </c>
      <c r="J23" s="73" t="str">
        <f>IF(_xlfn.XLOOKUP(TEXT(tbl_Status_Review[[#This Row],[Work ID]],"0"),tbl_PV_Meta[Work ID '#],tbl_PV_Meta[Overall Status Assessment],,0)="","",_xlfn.XLOOKUP(TEXT(tbl_Status_Review[[#This Row],[Work ID]],"0"),tbl_PV_Meta[Work ID '#],tbl_PV_Meta[Overall Status Assessment],,0))</f>
        <v/>
      </c>
      <c r="K23" s="73" t="str">
        <f>IF(_xlfn.XLOOKUP(TEXT(tbl_Status_Review[[#This Row],[Work ID]],"0"),tbl_PV_Meta[Work ID '#],tbl_PV_Meta[Scope Status Assessment],,0)="","",_xlfn.XLOOKUP(TEXT(tbl_Status_Review[[#This Row],[Work ID]],"0"),tbl_PV_Meta[Work ID '#],tbl_PV_Meta[Scope Status Assessment],,0))</f>
        <v/>
      </c>
      <c r="L23" s="73" t="str">
        <f>IF(_xlfn.XLOOKUP(TEXT(tbl_Status_Review[[#This Row],[Work ID]],"0"),tbl_PV_Meta[Work ID '#],tbl_PV_Meta[Cost Status Assessment],,0)="","",_xlfn.XLOOKUP(TEXT(tbl_Status_Review[[#This Row],[Work ID]],"0"),tbl_PV_Meta[Work ID '#],tbl_PV_Meta[Cost Status Assessment],,0))</f>
        <v/>
      </c>
      <c r="M23" s="75" t="str">
        <f>IFERROR(_xlfn.XLOOKUP(tbl_Status_Review[[#This Row],[Work ID]],'PV Financials'!E:E,'PV Financials'!AW:AW),"")</f>
        <v/>
      </c>
      <c r="N23" s="75" t="str">
        <f>IFERROR(_xlfn.XLOOKUP(tbl_Status_Review[[#This Row],[Work ID]],'PV Financials'!E:E,'PV Financials'!AL:AL),"")</f>
        <v/>
      </c>
      <c r="O23" s="75" t="str">
        <f>IFERROR(tbl_Status_Review[[#This Row],[Budget]]-tbl_Status_Review[[#This Row],[EAC]],"")</f>
        <v/>
      </c>
      <c r="P23" s="76" t="str">
        <f>IF(_xlfn.XLOOKUP(TEXT(tbl_Status_Review[[#This Row],[Work ID]],"0"),tbl_PV_Meta[Work ID '#],tbl_PV_Meta[Schedule Status Assessment],,0)="","",_xlfn.XLOOKUP(TEXT(tbl_Status_Review[[#This Row],[Work ID]],"0"),tbl_PV_Meta[Work ID '#],tbl_PV_Meta[Schedule Status Assessment],,0))</f>
        <v/>
      </c>
      <c r="Q23" s="76" t="str">
        <f>IF(SUMIFS(tbl_PV_Milestones[Overdue],tbl_PV_Milestones[Work ID],tbl_Status_Review[[#This Row],[Work ID]])=0,"",SUMIFS(tbl_PV_Milestones[Overdue],tbl_PV_Milestones[Work ID],tbl_Status_Review[[#This Row],[Work ID]]))</f>
        <v/>
      </c>
      <c r="R23" s="76" t="str">
        <f>IF(SUMIFS(tbl_PV_Milestones[Delayed],tbl_PV_Milestones[Work ID],tbl_Status_Review[[#This Row],[Work ID]])=0,"",SUMIFS(tbl_PV_Milestones[Delayed],tbl_PV_Milestones[Work ID],tbl_Status_Review[[#This Row],[Work ID]]))</f>
        <v/>
      </c>
      <c r="S23" s="76" t="str">
        <f>IF(SUMIFS(tbl_PV_Milestones[Delayed past FY25],tbl_PV_Milestones[Work ID],tbl_Status_Review[[#This Row],[Work ID]])=0,"",SUMIFS(tbl_PV_Milestones[Delayed past FY25],tbl_PV_Milestones[Work ID],tbl_Status_Review[[#This Row],[Work ID]]))</f>
        <v/>
      </c>
      <c r="T23" s="76" t="str">
        <f>IF(_xlfn.XLOOKUP(TEXT(tbl_Status_Review[[#This Row],[Work ID]],"0"),tbl_PV_Meta[Work ID '#],tbl_PV_Meta[Resourcing Status Assessment],,0)="","",_xlfn.XLOOKUP(TEXT(tbl_Status_Review[[#This Row],[Work ID]],"0"),tbl_PV_Meta[Work ID '#],tbl_PV_Meta[Resourcing Status Assessment],,0))</f>
        <v/>
      </c>
      <c r="U23" s="76" t="str">
        <f>IF(_xlfn.XLOOKUP(TEXT(tbl_Status_Review[[#This Row],[Work ID]],"0"),tbl_PV_Meta[Work ID '#],tbl_PV_Meta[Benefit Status Assessment],,0)="","",_xlfn.XLOOKUP(TEXT(tbl_Status_Review[[#This Row],[Work ID]],"0"),tbl_PV_Meta[Work ID '#],tbl_PV_Meta[Benefit Status Assessment],,0))</f>
        <v/>
      </c>
      <c r="V23" s="76" t="str">
        <f>IF(_xlfn.XLOOKUP(TEXT(tbl_Status_Review[[#This Row],[Work ID]],"0"),tbl_PV_Meta[Work ID '#],tbl_PV_Meta[OCM Status Assessment],,0)="","",_xlfn.XLOOKUP(TEXT(tbl_Status_Review[[#This Row],[Work ID]],"0"),tbl_PV_Meta[Work ID '#],tbl_PV_Meta[OCM Status Assessment],,0))</f>
        <v/>
      </c>
      <c r="W23" s="76" t="str">
        <f>IF(_xlfn.XLOOKUP(TEXT(tbl_Status_Review[[#This Row],[Work ID]],"0"),tbl_PV_Meta[Work ID '#],tbl_PV_Meta[Risks Status Assessment],,0)=0,"",_xlfn.XLOOKUP(TEXT(tbl_Status_Review[[#This Row],[Work ID]],"0"),tbl_PV_Meta[Work ID '#],tbl_PV_Meta[Risks Status Assessment],,0))</f>
        <v/>
      </c>
      <c r="X23"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23" s="76" t="str">
        <f>IF(SUMIFS(tbl_PV_Risks[Overdue],tbl_PV_Risks[Work ID '#],tbl_Status_Review[[#This Row],[Work ID]])=0,"",SUMIFS(tbl_PV_Risks[Overdue],tbl_PV_Risks[Work ID '#],tbl_Status_Review[[#This Row],[Work ID]]))</f>
        <v/>
      </c>
      <c r="Z23" s="76" t="str">
        <f>IF(SUMIFS(tbl_PV_Risks[No Mitigation Action Plan],tbl_PV_Risks[Work ID '#],tbl_Status_Review[[#This Row],[Work ID]])=0,"",SUMIFS(tbl_PV_Risks[No Mitigation Action Plan],tbl_PV_Risks[Work ID '#],tbl_Status_Review[[#This Row],[Work ID]]))</f>
        <v/>
      </c>
      <c r="AA23" s="76" t="str">
        <f>IF(_xlfn.XLOOKUP(TEXT(tbl_Status_Review[[#This Row],[Work ID]],"0"),tbl_PV_Meta[Work ID '#],tbl_PV_Meta[Issues Status Assessment],,0)=0,"",_xlfn.XLOOKUP(TEXT(tbl_Status_Review[[#This Row],[Work ID]],"0"),tbl_PV_Meta[Work ID '#],tbl_PV_Meta[Issues Status Assessment],,0))</f>
        <v/>
      </c>
      <c r="AB23"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23" s="76" t="str">
        <f>IF(SUMIFS(tbl_PV_Issues[Overdue],tbl_PV_Issues[Work ID '#],tbl_Status_Review[[#This Row],[Work ID]])=0,"",SUMIFS(tbl_PV_Issues[Overdue],tbl_PV_Issues[Work ID '#],tbl_Status_Review[[#This Row],[Work ID]]))</f>
        <v/>
      </c>
    </row>
    <row r="24" spans="3:29" ht="39.950000000000003" customHeight="1" x14ac:dyDescent="0.2">
      <c r="C24" s="70" t="s">
        <v>152</v>
      </c>
      <c r="D24" s="71" t="str">
        <f>_xlfn.XLOOKUP(TEXT(tbl_Status_Review[[#This Row],[Work ID]],"0"),tbl_PV_Meta[Work ID '#],tbl_PV_Meta[Proj Name],,0)</f>
        <v>Project 57</v>
      </c>
      <c r="E24" s="72" t="str">
        <f>_xlfn.XLOOKUP(TEXT(tbl_Status_Review[[#This Row],[Work ID]],"0"),tbl_PV_Meta[Work ID '#],tbl_PV_Meta[Sub-Portfolio],,0)</f>
        <v>Sub-Portfolio 7</v>
      </c>
      <c r="F24" s="72" t="str">
        <f>IF(_xlfn.XLOOKUP(TEXT(tbl_Status_Review[[#This Row],[Work ID]],"0"),tbl_PV_Meta[Work ID '#],tbl_PV_Meta[Project Manager/Owner],,0)="","",_xlfn.XLOOKUP(TEXT(tbl_Status_Review[[#This Row],[Work ID]],"0"),tbl_PV_Meta[Work ID '#],tbl_PV_Meta[Project Manager/Owner],,0))</f>
        <v>Project Manager 1</v>
      </c>
      <c r="G24" s="73" t="str">
        <f>_xlfn.XLOOKUP(TEXT(tbl_Status_Review[[#This Row],[Work ID]],"0"),tbl_PV_Meta[Work ID '#],tbl_PV_Meta[Work Status],,0)</f>
        <v>Requested</v>
      </c>
      <c r="H24" s="73" t="str">
        <f>_xlfn.XLOOKUP(tbl_Status_Review[[#This Row],[Work ID]],tbl_PV_Meta[Work ID '#],tbl_PV_Meta[Stage])</f>
        <v>2. Concept</v>
      </c>
      <c r="I24" s="74" t="str">
        <f>IF(_xlfn.XLOOKUP(TEXT(tbl_Status_Review[[#This Row],[Work ID]],"0"), tbl_PV_Meta[Work ID '#], tbl_PV_Meta[PSR Date], , 0)=0, "", _xlfn.XLOOKUP(TEXT(tbl_Status_Review[[#This Row],[Work ID]],"0"), tbl_PV_Meta[Work ID '#], tbl_PV_Meta[PSR Date], , 0))</f>
        <v/>
      </c>
      <c r="J24" s="73" t="str">
        <f>IF(_xlfn.XLOOKUP(TEXT(tbl_Status_Review[[#This Row],[Work ID]],"0"),tbl_PV_Meta[Work ID '#],tbl_PV_Meta[Overall Status Assessment],,0)="","",_xlfn.XLOOKUP(TEXT(tbl_Status_Review[[#This Row],[Work ID]],"0"),tbl_PV_Meta[Work ID '#],tbl_PV_Meta[Overall Status Assessment],,0))</f>
        <v/>
      </c>
      <c r="K24" s="73" t="str">
        <f>IF(_xlfn.XLOOKUP(TEXT(tbl_Status_Review[[#This Row],[Work ID]],"0"),tbl_PV_Meta[Work ID '#],tbl_PV_Meta[Scope Status Assessment],,0)="","",_xlfn.XLOOKUP(TEXT(tbl_Status_Review[[#This Row],[Work ID]],"0"),tbl_PV_Meta[Work ID '#],tbl_PV_Meta[Scope Status Assessment],,0))</f>
        <v/>
      </c>
      <c r="L24" s="73" t="str">
        <f>IF(_xlfn.XLOOKUP(TEXT(tbl_Status_Review[[#This Row],[Work ID]],"0"),tbl_PV_Meta[Work ID '#],tbl_PV_Meta[Cost Status Assessment],,0)="","",_xlfn.XLOOKUP(TEXT(tbl_Status_Review[[#This Row],[Work ID]],"0"),tbl_PV_Meta[Work ID '#],tbl_PV_Meta[Cost Status Assessment],,0))</f>
        <v/>
      </c>
      <c r="M24" s="75" t="str">
        <f>IFERROR(_xlfn.XLOOKUP(tbl_Status_Review[[#This Row],[Work ID]],'PV Financials'!E:E,'PV Financials'!AW:AW),"")</f>
        <v/>
      </c>
      <c r="N24" s="75" t="str">
        <f>IFERROR(_xlfn.XLOOKUP(tbl_Status_Review[[#This Row],[Work ID]],'PV Financials'!E:E,'PV Financials'!AL:AL),"")</f>
        <v/>
      </c>
      <c r="O24" s="75" t="str">
        <f>IFERROR(tbl_Status_Review[[#This Row],[Budget]]-tbl_Status_Review[[#This Row],[EAC]],"")</f>
        <v/>
      </c>
      <c r="P24" s="76" t="str">
        <f>IF(_xlfn.XLOOKUP(TEXT(tbl_Status_Review[[#This Row],[Work ID]],"0"),tbl_PV_Meta[Work ID '#],tbl_PV_Meta[Schedule Status Assessment],,0)="","",_xlfn.XLOOKUP(TEXT(tbl_Status_Review[[#This Row],[Work ID]],"0"),tbl_PV_Meta[Work ID '#],tbl_PV_Meta[Schedule Status Assessment],,0))</f>
        <v/>
      </c>
      <c r="Q24" s="76" t="str">
        <f>IF(SUMIFS(tbl_PV_Milestones[Overdue],tbl_PV_Milestones[Work ID],tbl_Status_Review[[#This Row],[Work ID]])=0,"",SUMIFS(tbl_PV_Milestones[Overdue],tbl_PV_Milestones[Work ID],tbl_Status_Review[[#This Row],[Work ID]]))</f>
        <v/>
      </c>
      <c r="R24" s="76" t="str">
        <f>IF(SUMIFS(tbl_PV_Milestones[Delayed],tbl_PV_Milestones[Work ID],tbl_Status_Review[[#This Row],[Work ID]])=0,"",SUMIFS(tbl_PV_Milestones[Delayed],tbl_PV_Milestones[Work ID],tbl_Status_Review[[#This Row],[Work ID]]))</f>
        <v/>
      </c>
      <c r="S24" s="76" t="str">
        <f>IF(SUMIFS(tbl_PV_Milestones[Delayed past FY25],tbl_PV_Milestones[Work ID],tbl_Status_Review[[#This Row],[Work ID]])=0,"",SUMIFS(tbl_PV_Milestones[Delayed past FY25],tbl_PV_Milestones[Work ID],tbl_Status_Review[[#This Row],[Work ID]]))</f>
        <v/>
      </c>
      <c r="T24" s="76" t="str">
        <f>IF(_xlfn.XLOOKUP(TEXT(tbl_Status_Review[[#This Row],[Work ID]],"0"),tbl_PV_Meta[Work ID '#],tbl_PV_Meta[Resourcing Status Assessment],,0)="","",_xlfn.XLOOKUP(TEXT(tbl_Status_Review[[#This Row],[Work ID]],"0"),tbl_PV_Meta[Work ID '#],tbl_PV_Meta[Resourcing Status Assessment],,0))</f>
        <v/>
      </c>
      <c r="U24" s="76" t="str">
        <f>IF(_xlfn.XLOOKUP(TEXT(tbl_Status_Review[[#This Row],[Work ID]],"0"),tbl_PV_Meta[Work ID '#],tbl_PV_Meta[Benefit Status Assessment],,0)="","",_xlfn.XLOOKUP(TEXT(tbl_Status_Review[[#This Row],[Work ID]],"0"),tbl_PV_Meta[Work ID '#],tbl_PV_Meta[Benefit Status Assessment],,0))</f>
        <v/>
      </c>
      <c r="V24" s="76" t="str">
        <f>IF(_xlfn.XLOOKUP(TEXT(tbl_Status_Review[[#This Row],[Work ID]],"0"),tbl_PV_Meta[Work ID '#],tbl_PV_Meta[OCM Status Assessment],,0)="","",_xlfn.XLOOKUP(TEXT(tbl_Status_Review[[#This Row],[Work ID]],"0"),tbl_PV_Meta[Work ID '#],tbl_PV_Meta[OCM Status Assessment],,0))</f>
        <v/>
      </c>
      <c r="W24" s="76" t="str">
        <f>IF(_xlfn.XLOOKUP(TEXT(tbl_Status_Review[[#This Row],[Work ID]],"0"),tbl_PV_Meta[Work ID '#],tbl_PV_Meta[Risks Status Assessment],,0)=0,"",_xlfn.XLOOKUP(TEXT(tbl_Status_Review[[#This Row],[Work ID]],"0"),tbl_PV_Meta[Work ID '#],tbl_PV_Meta[Risks Status Assessment],,0))</f>
        <v/>
      </c>
      <c r="X24"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24" s="76" t="str">
        <f>IF(SUMIFS(tbl_PV_Risks[Overdue],tbl_PV_Risks[Work ID '#],tbl_Status_Review[[#This Row],[Work ID]])=0,"",SUMIFS(tbl_PV_Risks[Overdue],tbl_PV_Risks[Work ID '#],tbl_Status_Review[[#This Row],[Work ID]]))</f>
        <v/>
      </c>
      <c r="Z24" s="76" t="str">
        <f>IF(SUMIFS(tbl_PV_Risks[No Mitigation Action Plan],tbl_PV_Risks[Work ID '#],tbl_Status_Review[[#This Row],[Work ID]])=0,"",SUMIFS(tbl_PV_Risks[No Mitigation Action Plan],tbl_PV_Risks[Work ID '#],tbl_Status_Review[[#This Row],[Work ID]]))</f>
        <v/>
      </c>
      <c r="AA24" s="76" t="str">
        <f>IF(_xlfn.XLOOKUP(TEXT(tbl_Status_Review[[#This Row],[Work ID]],"0"),tbl_PV_Meta[Work ID '#],tbl_PV_Meta[Issues Status Assessment],,0)=0,"",_xlfn.XLOOKUP(TEXT(tbl_Status_Review[[#This Row],[Work ID]],"0"),tbl_PV_Meta[Work ID '#],tbl_PV_Meta[Issues Status Assessment],,0))</f>
        <v/>
      </c>
      <c r="AB24"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24" s="76" t="str">
        <f>IF(SUMIFS(tbl_PV_Issues[Overdue],tbl_PV_Issues[Work ID '#],tbl_Status_Review[[#This Row],[Work ID]])=0,"",SUMIFS(tbl_PV_Issues[Overdue],tbl_PV_Issues[Work ID '#],tbl_Status_Review[[#This Row],[Work ID]]))</f>
        <v/>
      </c>
    </row>
    <row r="25" spans="3:29" ht="39.950000000000003" customHeight="1" x14ac:dyDescent="0.2">
      <c r="C25" s="70" t="s">
        <v>153</v>
      </c>
      <c r="D25" s="71" t="str">
        <f>_xlfn.XLOOKUP(TEXT(tbl_Status_Review[[#This Row],[Work ID]],"0"),tbl_PV_Meta[Work ID '#],tbl_PV_Meta[Proj Name],,0)</f>
        <v>Project 58</v>
      </c>
      <c r="E25" s="72" t="str">
        <f>_xlfn.XLOOKUP(TEXT(tbl_Status_Review[[#This Row],[Work ID]],"0"),tbl_PV_Meta[Work ID '#],tbl_PV_Meta[Sub-Portfolio],,0)</f>
        <v>Sub-Portfolio 7</v>
      </c>
      <c r="F25" s="72" t="str">
        <f>IF(_xlfn.XLOOKUP(TEXT(tbl_Status_Review[[#This Row],[Work ID]],"0"),tbl_PV_Meta[Work ID '#],tbl_PV_Meta[Project Manager/Owner],,0)="","",_xlfn.XLOOKUP(TEXT(tbl_Status_Review[[#This Row],[Work ID]],"0"),tbl_PV_Meta[Work ID '#],tbl_PV_Meta[Project Manager/Owner],,0))</f>
        <v>Project Manager 27</v>
      </c>
      <c r="G25" s="73" t="str">
        <f>_xlfn.XLOOKUP(TEXT(tbl_Status_Review[[#This Row],[Work ID]],"0"),tbl_PV_Meta[Work ID '#],tbl_PV_Meta[Work Status],,0)</f>
        <v>Cancelled</v>
      </c>
      <c r="H25" s="73" t="str">
        <f>_xlfn.XLOOKUP(tbl_Status_Review[[#This Row],[Work ID]],tbl_PV_Meta[Work ID '#],tbl_PV_Meta[Stage])</f>
        <v>2. Concept</v>
      </c>
      <c r="I25" s="74" t="str">
        <f>IF(_xlfn.XLOOKUP(TEXT(tbl_Status_Review[[#This Row],[Work ID]],"0"), tbl_PV_Meta[Work ID '#], tbl_PV_Meta[PSR Date], , 0)=0, "", _xlfn.XLOOKUP(TEXT(tbl_Status_Review[[#This Row],[Work ID]],"0"), tbl_PV_Meta[Work ID '#], tbl_PV_Meta[PSR Date], , 0))</f>
        <v/>
      </c>
      <c r="J25" s="73" t="str">
        <f>IF(_xlfn.XLOOKUP(TEXT(tbl_Status_Review[[#This Row],[Work ID]],"0"),tbl_PV_Meta[Work ID '#],tbl_PV_Meta[Overall Status Assessment],,0)="","",_xlfn.XLOOKUP(TEXT(tbl_Status_Review[[#This Row],[Work ID]],"0"),tbl_PV_Meta[Work ID '#],tbl_PV_Meta[Overall Status Assessment],,0))</f>
        <v/>
      </c>
      <c r="K25" s="73" t="str">
        <f>IF(_xlfn.XLOOKUP(TEXT(tbl_Status_Review[[#This Row],[Work ID]],"0"),tbl_PV_Meta[Work ID '#],tbl_PV_Meta[Scope Status Assessment],,0)="","",_xlfn.XLOOKUP(TEXT(tbl_Status_Review[[#This Row],[Work ID]],"0"),tbl_PV_Meta[Work ID '#],tbl_PV_Meta[Scope Status Assessment],,0))</f>
        <v/>
      </c>
      <c r="L25" s="73" t="str">
        <f>IF(_xlfn.XLOOKUP(TEXT(tbl_Status_Review[[#This Row],[Work ID]],"0"),tbl_PV_Meta[Work ID '#],tbl_PV_Meta[Cost Status Assessment],,0)="","",_xlfn.XLOOKUP(TEXT(tbl_Status_Review[[#This Row],[Work ID]],"0"),tbl_PV_Meta[Work ID '#],tbl_PV_Meta[Cost Status Assessment],,0))</f>
        <v/>
      </c>
      <c r="M25" s="75" t="str">
        <f>IFERROR(_xlfn.XLOOKUP(tbl_Status_Review[[#This Row],[Work ID]],'PV Financials'!E:E,'PV Financials'!AW:AW),"")</f>
        <v/>
      </c>
      <c r="N25" s="75" t="str">
        <f>IFERROR(_xlfn.XLOOKUP(tbl_Status_Review[[#This Row],[Work ID]],'PV Financials'!E:E,'PV Financials'!AL:AL),"")</f>
        <v/>
      </c>
      <c r="O25" s="75" t="str">
        <f>IFERROR(tbl_Status_Review[[#This Row],[Budget]]-tbl_Status_Review[[#This Row],[EAC]],"")</f>
        <v/>
      </c>
      <c r="P25" s="76" t="str">
        <f>IF(_xlfn.XLOOKUP(TEXT(tbl_Status_Review[[#This Row],[Work ID]],"0"),tbl_PV_Meta[Work ID '#],tbl_PV_Meta[Schedule Status Assessment],,0)="","",_xlfn.XLOOKUP(TEXT(tbl_Status_Review[[#This Row],[Work ID]],"0"),tbl_PV_Meta[Work ID '#],tbl_PV_Meta[Schedule Status Assessment],,0))</f>
        <v/>
      </c>
      <c r="Q25" s="76" t="str">
        <f>IF(SUMIFS(tbl_PV_Milestones[Overdue],tbl_PV_Milestones[Work ID],tbl_Status_Review[[#This Row],[Work ID]])=0,"",SUMIFS(tbl_PV_Milestones[Overdue],tbl_PV_Milestones[Work ID],tbl_Status_Review[[#This Row],[Work ID]]))</f>
        <v/>
      </c>
      <c r="R25" s="76" t="str">
        <f>IF(SUMIFS(tbl_PV_Milestones[Delayed],tbl_PV_Milestones[Work ID],tbl_Status_Review[[#This Row],[Work ID]])=0,"",SUMIFS(tbl_PV_Milestones[Delayed],tbl_PV_Milestones[Work ID],tbl_Status_Review[[#This Row],[Work ID]]))</f>
        <v/>
      </c>
      <c r="S25" s="76" t="str">
        <f>IF(SUMIFS(tbl_PV_Milestones[Delayed past FY25],tbl_PV_Milestones[Work ID],tbl_Status_Review[[#This Row],[Work ID]])=0,"",SUMIFS(tbl_PV_Milestones[Delayed past FY25],tbl_PV_Milestones[Work ID],tbl_Status_Review[[#This Row],[Work ID]]))</f>
        <v/>
      </c>
      <c r="T25" s="76" t="str">
        <f>IF(_xlfn.XLOOKUP(TEXT(tbl_Status_Review[[#This Row],[Work ID]],"0"),tbl_PV_Meta[Work ID '#],tbl_PV_Meta[Resourcing Status Assessment],,0)="","",_xlfn.XLOOKUP(TEXT(tbl_Status_Review[[#This Row],[Work ID]],"0"),tbl_PV_Meta[Work ID '#],tbl_PV_Meta[Resourcing Status Assessment],,0))</f>
        <v/>
      </c>
      <c r="U25" s="76" t="str">
        <f>IF(_xlfn.XLOOKUP(TEXT(tbl_Status_Review[[#This Row],[Work ID]],"0"),tbl_PV_Meta[Work ID '#],tbl_PV_Meta[Benefit Status Assessment],,0)="","",_xlfn.XLOOKUP(TEXT(tbl_Status_Review[[#This Row],[Work ID]],"0"),tbl_PV_Meta[Work ID '#],tbl_PV_Meta[Benefit Status Assessment],,0))</f>
        <v/>
      </c>
      <c r="V25" s="76" t="str">
        <f>IF(_xlfn.XLOOKUP(TEXT(tbl_Status_Review[[#This Row],[Work ID]],"0"),tbl_PV_Meta[Work ID '#],tbl_PV_Meta[OCM Status Assessment],,0)="","",_xlfn.XLOOKUP(TEXT(tbl_Status_Review[[#This Row],[Work ID]],"0"),tbl_PV_Meta[Work ID '#],tbl_PV_Meta[OCM Status Assessment],,0))</f>
        <v/>
      </c>
      <c r="W25" s="76" t="str">
        <f>IF(_xlfn.XLOOKUP(TEXT(tbl_Status_Review[[#This Row],[Work ID]],"0"),tbl_PV_Meta[Work ID '#],tbl_PV_Meta[Risks Status Assessment],,0)=0,"",_xlfn.XLOOKUP(TEXT(tbl_Status_Review[[#This Row],[Work ID]],"0"),tbl_PV_Meta[Work ID '#],tbl_PV_Meta[Risks Status Assessment],,0))</f>
        <v/>
      </c>
      <c r="X25"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25" s="76" t="str">
        <f>IF(SUMIFS(tbl_PV_Risks[Overdue],tbl_PV_Risks[Work ID '#],tbl_Status_Review[[#This Row],[Work ID]])=0,"",SUMIFS(tbl_PV_Risks[Overdue],tbl_PV_Risks[Work ID '#],tbl_Status_Review[[#This Row],[Work ID]]))</f>
        <v/>
      </c>
      <c r="Z25" s="76" t="str">
        <f>IF(SUMIFS(tbl_PV_Risks[No Mitigation Action Plan],tbl_PV_Risks[Work ID '#],tbl_Status_Review[[#This Row],[Work ID]])=0,"",SUMIFS(tbl_PV_Risks[No Mitigation Action Plan],tbl_PV_Risks[Work ID '#],tbl_Status_Review[[#This Row],[Work ID]]))</f>
        <v/>
      </c>
      <c r="AA25" s="76" t="str">
        <f>IF(_xlfn.XLOOKUP(TEXT(tbl_Status_Review[[#This Row],[Work ID]],"0"),tbl_PV_Meta[Work ID '#],tbl_PV_Meta[Issues Status Assessment],,0)=0,"",_xlfn.XLOOKUP(TEXT(tbl_Status_Review[[#This Row],[Work ID]],"0"),tbl_PV_Meta[Work ID '#],tbl_PV_Meta[Issues Status Assessment],,0))</f>
        <v/>
      </c>
      <c r="AB25"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25" s="76" t="str">
        <f>IF(SUMIFS(tbl_PV_Issues[Overdue],tbl_PV_Issues[Work ID '#],tbl_Status_Review[[#This Row],[Work ID]])=0,"",SUMIFS(tbl_PV_Issues[Overdue],tbl_PV_Issues[Work ID '#],tbl_Status_Review[[#This Row],[Work ID]]))</f>
        <v/>
      </c>
    </row>
    <row r="26" spans="3:29" ht="39.950000000000003" customHeight="1" x14ac:dyDescent="0.2">
      <c r="C26" s="70" t="s">
        <v>66</v>
      </c>
      <c r="D26" s="71" t="str">
        <f>_xlfn.XLOOKUP(TEXT(tbl_Status_Review[[#This Row],[Work ID]],"0"),tbl_PV_Meta[Work ID '#],tbl_PV_Meta[Proj Name],,0)</f>
        <v>Project 63</v>
      </c>
      <c r="E26" s="72" t="str">
        <f>_xlfn.XLOOKUP(TEXT(tbl_Status_Review[[#This Row],[Work ID]],"0"),tbl_PV_Meta[Work ID '#],tbl_PV_Meta[Sub-Portfolio],,0)</f>
        <v>Sub-Portfolio 4</v>
      </c>
      <c r="F26" s="72" t="str">
        <f>IF(_xlfn.XLOOKUP(TEXT(tbl_Status_Review[[#This Row],[Work ID]],"0"),tbl_PV_Meta[Work ID '#],tbl_PV_Meta[Project Manager/Owner],,0)="","",_xlfn.XLOOKUP(TEXT(tbl_Status_Review[[#This Row],[Work ID]],"0"),tbl_PV_Meta[Work ID '#],tbl_PV_Meta[Project Manager/Owner],,0))</f>
        <v>Project Manager 18</v>
      </c>
      <c r="G26" s="73" t="str">
        <f>_xlfn.XLOOKUP(TEXT(tbl_Status_Review[[#This Row],[Work ID]],"0"),tbl_PV_Meta[Work ID '#],tbl_PV_Meta[Work Status],,0)</f>
        <v>Open/Active</v>
      </c>
      <c r="H26" s="73" t="str">
        <f>_xlfn.XLOOKUP(tbl_Status_Review[[#This Row],[Work ID]],tbl_PV_Meta[Work ID '#],tbl_PV_Meta[Stage])</f>
        <v>3. Evaluate</v>
      </c>
      <c r="I26" s="74" t="str">
        <f>IF(_xlfn.XLOOKUP(TEXT(tbl_Status_Review[[#This Row],[Work ID]],"0"), tbl_PV_Meta[Work ID '#], tbl_PV_Meta[PSR Date], , 0)=0, "", _xlfn.XLOOKUP(TEXT(tbl_Status_Review[[#This Row],[Work ID]],"0"), tbl_PV_Meta[Work ID '#], tbl_PV_Meta[PSR Date], , 0))</f>
        <v>02 May 25</v>
      </c>
      <c r="J26" s="73" t="str">
        <f>IF(_xlfn.XLOOKUP(TEXT(tbl_Status_Review[[#This Row],[Work ID]],"0"),tbl_PV_Meta[Work ID '#],tbl_PV_Meta[Overall Status Assessment],,0)="","",_xlfn.XLOOKUP(TEXT(tbl_Status_Review[[#This Row],[Work ID]],"0"),tbl_PV_Meta[Work ID '#],tbl_PV_Meta[Overall Status Assessment],,0))</f>
        <v>Amber</v>
      </c>
      <c r="K26" s="73" t="str">
        <f>IF(_xlfn.XLOOKUP(TEXT(tbl_Status_Review[[#This Row],[Work ID]],"0"),tbl_PV_Meta[Work ID '#],tbl_PV_Meta[Scope Status Assessment],,0)="","",_xlfn.XLOOKUP(TEXT(tbl_Status_Review[[#This Row],[Work ID]],"0"),tbl_PV_Meta[Work ID '#],tbl_PV_Meta[Scope Status Assessment],,0))</f>
        <v>Green</v>
      </c>
      <c r="L26" s="73" t="str">
        <f>IF(_xlfn.XLOOKUP(TEXT(tbl_Status_Review[[#This Row],[Work ID]],"0"),tbl_PV_Meta[Work ID '#],tbl_PV_Meta[Cost Status Assessment],,0)="","",_xlfn.XLOOKUP(TEXT(tbl_Status_Review[[#This Row],[Work ID]],"0"),tbl_PV_Meta[Work ID '#],tbl_PV_Meta[Cost Status Assessment],,0))</f>
        <v>Amber</v>
      </c>
      <c r="M26" s="75">
        <f>IFERROR(_xlfn.XLOOKUP(tbl_Status_Review[[#This Row],[Work ID]],'PV Financials'!E:E,'PV Financials'!AW:AW),"")</f>
        <v>1500000</v>
      </c>
      <c r="N26" s="75">
        <f>IFERROR(_xlfn.XLOOKUP(tbl_Status_Review[[#This Row],[Work ID]],'PV Financials'!E:E,'PV Financials'!AL:AL),"")</f>
        <v>1405080.08</v>
      </c>
      <c r="O26" s="75">
        <f>IFERROR(tbl_Status_Review[[#This Row],[Budget]]-tbl_Status_Review[[#This Row],[EAC]],"")</f>
        <v>94919.919999999925</v>
      </c>
      <c r="P26" s="76" t="str">
        <f>IF(_xlfn.XLOOKUP(TEXT(tbl_Status_Review[[#This Row],[Work ID]],"0"),tbl_PV_Meta[Work ID '#],tbl_PV_Meta[Schedule Status Assessment],,0)="","",_xlfn.XLOOKUP(TEXT(tbl_Status_Review[[#This Row],[Work ID]],"0"),tbl_PV_Meta[Work ID '#],tbl_PV_Meta[Schedule Status Assessment],,0))</f>
        <v>Amber</v>
      </c>
      <c r="Q26" s="76">
        <f>IF(SUMIFS(tbl_PV_Milestones[Overdue],tbl_PV_Milestones[Work ID],tbl_Status_Review[[#This Row],[Work ID]])=0,"",SUMIFS(tbl_PV_Milestones[Overdue],tbl_PV_Milestones[Work ID],tbl_Status_Review[[#This Row],[Work ID]]))</f>
        <v>21</v>
      </c>
      <c r="R26" s="76">
        <f>IF(SUMIFS(tbl_PV_Milestones[Delayed],tbl_PV_Milestones[Work ID],tbl_Status_Review[[#This Row],[Work ID]])=0,"",SUMIFS(tbl_PV_Milestones[Delayed],tbl_PV_Milestones[Work ID],tbl_Status_Review[[#This Row],[Work ID]]))</f>
        <v>22</v>
      </c>
      <c r="S26" s="76" t="str">
        <f>IF(SUMIFS(tbl_PV_Milestones[Delayed past FY25],tbl_PV_Milestones[Work ID],tbl_Status_Review[[#This Row],[Work ID]])=0,"",SUMIFS(tbl_PV_Milestones[Delayed past FY25],tbl_PV_Milestones[Work ID],tbl_Status_Review[[#This Row],[Work ID]]))</f>
        <v/>
      </c>
      <c r="T26" s="76" t="str">
        <f>IF(_xlfn.XLOOKUP(TEXT(tbl_Status_Review[[#This Row],[Work ID]],"0"),tbl_PV_Meta[Work ID '#],tbl_PV_Meta[Resourcing Status Assessment],,0)="","",_xlfn.XLOOKUP(TEXT(tbl_Status_Review[[#This Row],[Work ID]],"0"),tbl_PV_Meta[Work ID '#],tbl_PV_Meta[Resourcing Status Assessment],,0))</f>
        <v>Amber</v>
      </c>
      <c r="U26" s="76" t="str">
        <f>IF(_xlfn.XLOOKUP(TEXT(tbl_Status_Review[[#This Row],[Work ID]],"0"),tbl_PV_Meta[Work ID '#],tbl_PV_Meta[Benefit Status Assessment],,0)="","",_xlfn.XLOOKUP(TEXT(tbl_Status_Review[[#This Row],[Work ID]],"0"),tbl_PV_Meta[Work ID '#],tbl_PV_Meta[Benefit Status Assessment],,0))</f>
        <v>Green</v>
      </c>
      <c r="V26" s="76" t="str">
        <f>IF(_xlfn.XLOOKUP(TEXT(tbl_Status_Review[[#This Row],[Work ID]],"0"),tbl_PV_Meta[Work ID '#],tbl_PV_Meta[OCM Status Assessment],,0)="","",_xlfn.XLOOKUP(TEXT(tbl_Status_Review[[#This Row],[Work ID]],"0"),tbl_PV_Meta[Work ID '#],tbl_PV_Meta[OCM Status Assessment],,0))</f>
        <v>Green</v>
      </c>
      <c r="W26" s="76" t="str">
        <f>IF(_xlfn.XLOOKUP(TEXT(tbl_Status_Review[[#This Row],[Work ID]],"0"),tbl_PV_Meta[Work ID '#],tbl_PV_Meta[Risks Status Assessment],,0)=0,"",_xlfn.XLOOKUP(TEXT(tbl_Status_Review[[#This Row],[Work ID]],"0"),tbl_PV_Meta[Work ID '#],tbl_PV_Meta[Risks Status Assessment],,0))</f>
        <v>Amber</v>
      </c>
      <c r="X26" s="76">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1</v>
      </c>
      <c r="Y26" s="76">
        <f>IF(SUMIFS(tbl_PV_Risks[Overdue],tbl_PV_Risks[Work ID '#],tbl_Status_Review[[#This Row],[Work ID]])=0,"",SUMIFS(tbl_PV_Risks[Overdue],tbl_PV_Risks[Work ID '#],tbl_Status_Review[[#This Row],[Work ID]]))</f>
        <v>1</v>
      </c>
      <c r="Z26" s="76" t="str">
        <f>IF(SUMIFS(tbl_PV_Risks[No Mitigation Action Plan],tbl_PV_Risks[Work ID '#],tbl_Status_Review[[#This Row],[Work ID]])=0,"",SUMIFS(tbl_PV_Risks[No Mitigation Action Plan],tbl_PV_Risks[Work ID '#],tbl_Status_Review[[#This Row],[Work ID]]))</f>
        <v/>
      </c>
      <c r="AA26" s="76" t="str">
        <f>IF(_xlfn.XLOOKUP(TEXT(tbl_Status_Review[[#This Row],[Work ID]],"0"),tbl_PV_Meta[Work ID '#],tbl_PV_Meta[Issues Status Assessment],,0)=0,"",_xlfn.XLOOKUP(TEXT(tbl_Status_Review[[#This Row],[Work ID]],"0"),tbl_PV_Meta[Work ID '#],tbl_PV_Meta[Issues Status Assessment],,0))</f>
        <v>Amber</v>
      </c>
      <c r="AB26" s="76">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1</v>
      </c>
      <c r="AC26" s="76">
        <f>IF(SUMIFS(tbl_PV_Issues[Overdue],tbl_PV_Issues[Work ID '#],tbl_Status_Review[[#This Row],[Work ID]])=0,"",SUMIFS(tbl_PV_Issues[Overdue],tbl_PV_Issues[Work ID '#],tbl_Status_Review[[#This Row],[Work ID]]))</f>
        <v>1</v>
      </c>
    </row>
    <row r="27" spans="3:29" ht="39.950000000000003" customHeight="1" x14ac:dyDescent="0.2">
      <c r="C27" s="70" t="s">
        <v>34</v>
      </c>
      <c r="D27" s="71" t="str">
        <f>_xlfn.XLOOKUP(TEXT(tbl_Status_Review[[#This Row],[Work ID]],"0"),tbl_PV_Meta[Work ID '#],tbl_PV_Meta[Proj Name],,0)</f>
        <v>Project 65</v>
      </c>
      <c r="E27" s="72" t="str">
        <f>_xlfn.XLOOKUP(TEXT(tbl_Status_Review[[#This Row],[Work ID]],"0"),tbl_PV_Meta[Work ID '#],tbl_PV_Meta[Sub-Portfolio],,0)</f>
        <v>Sub-Portfolio 8</v>
      </c>
      <c r="F27" s="72" t="str">
        <f>IF(_xlfn.XLOOKUP(TEXT(tbl_Status_Review[[#This Row],[Work ID]],"0"),tbl_PV_Meta[Work ID '#],tbl_PV_Meta[Project Manager/Owner],,0)="","",_xlfn.XLOOKUP(TEXT(tbl_Status_Review[[#This Row],[Work ID]],"0"),tbl_PV_Meta[Work ID '#],tbl_PV_Meta[Project Manager/Owner],,0))</f>
        <v>Project Manager 29</v>
      </c>
      <c r="G27" s="73" t="str">
        <f>_xlfn.XLOOKUP(TEXT(tbl_Status_Review[[#This Row],[Work ID]],"0"),tbl_PV_Meta[Work ID '#],tbl_PV_Meta[Work Status],,0)</f>
        <v>Open/Active</v>
      </c>
      <c r="H27" s="73" t="str">
        <f>_xlfn.XLOOKUP(tbl_Status_Review[[#This Row],[Work ID]],tbl_PV_Meta[Work ID '#],tbl_PV_Meta[Stage])</f>
        <v>6. Implement</v>
      </c>
      <c r="I27" s="74" t="str">
        <f>IF(_xlfn.XLOOKUP(TEXT(tbl_Status_Review[[#This Row],[Work ID]],"0"), tbl_PV_Meta[Work ID '#], tbl_PV_Meta[PSR Date], , 0)=0, "", _xlfn.XLOOKUP(TEXT(tbl_Status_Review[[#This Row],[Work ID]],"0"), tbl_PV_Meta[Work ID '#], tbl_PV_Meta[PSR Date], , 0))</f>
        <v>Apr-2025</v>
      </c>
      <c r="J27" s="73" t="str">
        <f>IF(_xlfn.XLOOKUP(TEXT(tbl_Status_Review[[#This Row],[Work ID]],"0"),tbl_PV_Meta[Work ID '#],tbl_PV_Meta[Overall Status Assessment],,0)="","",_xlfn.XLOOKUP(TEXT(tbl_Status_Review[[#This Row],[Work ID]],"0"),tbl_PV_Meta[Work ID '#],tbl_PV_Meta[Overall Status Assessment],,0))</f>
        <v>Amber</v>
      </c>
      <c r="K27" s="73" t="str">
        <f>IF(_xlfn.XLOOKUP(TEXT(tbl_Status_Review[[#This Row],[Work ID]],"0"),tbl_PV_Meta[Work ID '#],tbl_PV_Meta[Scope Status Assessment],,0)="","",_xlfn.XLOOKUP(TEXT(tbl_Status_Review[[#This Row],[Work ID]],"0"),tbl_PV_Meta[Work ID '#],tbl_PV_Meta[Scope Status Assessment],,0))</f>
        <v>Green</v>
      </c>
      <c r="L27" s="73" t="str">
        <f>IF(_xlfn.XLOOKUP(TEXT(tbl_Status_Review[[#This Row],[Work ID]],"0"),tbl_PV_Meta[Work ID '#],tbl_PV_Meta[Cost Status Assessment],,0)="","",_xlfn.XLOOKUP(TEXT(tbl_Status_Review[[#This Row],[Work ID]],"0"),tbl_PV_Meta[Work ID '#],tbl_PV_Meta[Cost Status Assessment],,0))</f>
        <v>Amber</v>
      </c>
      <c r="M27" s="75">
        <f>IFERROR(_xlfn.XLOOKUP(tbl_Status_Review[[#This Row],[Work ID]],'PV Financials'!E:E,'PV Financials'!AW:AW),"")</f>
        <v>800000</v>
      </c>
      <c r="N27" s="75">
        <f>IFERROR(_xlfn.XLOOKUP(tbl_Status_Review[[#This Row],[Work ID]],'PV Financials'!E:E,'PV Financials'!AL:AL),"")</f>
        <v>655218.77000000025</v>
      </c>
      <c r="O27" s="75">
        <f>IFERROR(tbl_Status_Review[[#This Row],[Budget]]-tbl_Status_Review[[#This Row],[EAC]],"")</f>
        <v>144781.22999999975</v>
      </c>
      <c r="P27" s="76" t="str">
        <f>IF(_xlfn.XLOOKUP(TEXT(tbl_Status_Review[[#This Row],[Work ID]],"0"),tbl_PV_Meta[Work ID '#],tbl_PV_Meta[Schedule Status Assessment],,0)="","",_xlfn.XLOOKUP(TEXT(tbl_Status_Review[[#This Row],[Work ID]],"0"),tbl_PV_Meta[Work ID '#],tbl_PV_Meta[Schedule Status Assessment],,0))</f>
        <v>Amber</v>
      </c>
      <c r="Q27" s="76">
        <f>IF(SUMIFS(tbl_PV_Milestones[Overdue],tbl_PV_Milestones[Work ID],tbl_Status_Review[[#This Row],[Work ID]])=0,"",SUMIFS(tbl_PV_Milestones[Overdue],tbl_PV_Milestones[Work ID],tbl_Status_Review[[#This Row],[Work ID]]))</f>
        <v>18</v>
      </c>
      <c r="R27" s="76" t="str">
        <f>IF(SUMIFS(tbl_PV_Milestones[Delayed],tbl_PV_Milestones[Work ID],tbl_Status_Review[[#This Row],[Work ID]])=0,"",SUMIFS(tbl_PV_Milestones[Delayed],tbl_PV_Milestones[Work ID],tbl_Status_Review[[#This Row],[Work ID]]))</f>
        <v/>
      </c>
      <c r="S27" s="76" t="str">
        <f>IF(SUMIFS(tbl_PV_Milestones[Delayed past FY25],tbl_PV_Milestones[Work ID],tbl_Status_Review[[#This Row],[Work ID]])=0,"",SUMIFS(tbl_PV_Milestones[Delayed past FY25],tbl_PV_Milestones[Work ID],tbl_Status_Review[[#This Row],[Work ID]]))</f>
        <v/>
      </c>
      <c r="T27" s="76" t="str">
        <f>IF(_xlfn.XLOOKUP(TEXT(tbl_Status_Review[[#This Row],[Work ID]],"0"),tbl_PV_Meta[Work ID '#],tbl_PV_Meta[Resourcing Status Assessment],,0)="","",_xlfn.XLOOKUP(TEXT(tbl_Status_Review[[#This Row],[Work ID]],"0"),tbl_PV_Meta[Work ID '#],tbl_PV_Meta[Resourcing Status Assessment],,0))</f>
        <v>Green</v>
      </c>
      <c r="U27" s="76" t="str">
        <f>IF(_xlfn.XLOOKUP(TEXT(tbl_Status_Review[[#This Row],[Work ID]],"0"),tbl_PV_Meta[Work ID '#],tbl_PV_Meta[Benefit Status Assessment],,0)="","",_xlfn.XLOOKUP(TEXT(tbl_Status_Review[[#This Row],[Work ID]],"0"),tbl_PV_Meta[Work ID '#],tbl_PV_Meta[Benefit Status Assessment],,0))</f>
        <v>Green</v>
      </c>
      <c r="V27" s="76" t="str">
        <f>IF(_xlfn.XLOOKUP(TEXT(tbl_Status_Review[[#This Row],[Work ID]],"0"),tbl_PV_Meta[Work ID '#],tbl_PV_Meta[OCM Status Assessment],,0)="","",_xlfn.XLOOKUP(TEXT(tbl_Status_Review[[#This Row],[Work ID]],"0"),tbl_PV_Meta[Work ID '#],tbl_PV_Meta[OCM Status Assessment],,0))</f>
        <v>Green</v>
      </c>
      <c r="W27" s="76" t="str">
        <f>IF(_xlfn.XLOOKUP(TEXT(tbl_Status_Review[[#This Row],[Work ID]],"0"),tbl_PV_Meta[Work ID '#],tbl_PV_Meta[Risks Status Assessment],,0)=0,"",_xlfn.XLOOKUP(TEXT(tbl_Status_Review[[#This Row],[Work ID]],"0"),tbl_PV_Meta[Work ID '#],tbl_PV_Meta[Risks Status Assessment],,0))</f>
        <v>Green</v>
      </c>
      <c r="X27" s="76">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1</v>
      </c>
      <c r="Y27" s="76">
        <f>IF(SUMIFS(tbl_PV_Risks[Overdue],tbl_PV_Risks[Work ID '#],tbl_Status_Review[[#This Row],[Work ID]])=0,"",SUMIFS(tbl_PV_Risks[Overdue],tbl_PV_Risks[Work ID '#],tbl_Status_Review[[#This Row],[Work ID]]))</f>
        <v>1</v>
      </c>
      <c r="Z27" s="76" t="str">
        <f>IF(SUMIFS(tbl_PV_Risks[No Mitigation Action Plan],tbl_PV_Risks[Work ID '#],tbl_Status_Review[[#This Row],[Work ID]])=0,"",SUMIFS(tbl_PV_Risks[No Mitigation Action Plan],tbl_PV_Risks[Work ID '#],tbl_Status_Review[[#This Row],[Work ID]]))</f>
        <v/>
      </c>
      <c r="AA27" s="76" t="str">
        <f>IF(_xlfn.XLOOKUP(TEXT(tbl_Status_Review[[#This Row],[Work ID]],"0"),tbl_PV_Meta[Work ID '#],tbl_PV_Meta[Issues Status Assessment],,0)=0,"",_xlfn.XLOOKUP(TEXT(tbl_Status_Review[[#This Row],[Work ID]],"0"),tbl_PV_Meta[Work ID '#],tbl_PV_Meta[Issues Status Assessment],,0))</f>
        <v>Green</v>
      </c>
      <c r="AB27"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27" s="76" t="str">
        <f>IF(SUMIFS(tbl_PV_Issues[Overdue],tbl_PV_Issues[Work ID '#],tbl_Status_Review[[#This Row],[Work ID]])=0,"",SUMIFS(tbl_PV_Issues[Overdue],tbl_PV_Issues[Work ID '#],tbl_Status_Review[[#This Row],[Work ID]]))</f>
        <v/>
      </c>
    </row>
    <row r="28" spans="3:29" ht="39.950000000000003" customHeight="1" x14ac:dyDescent="0.2">
      <c r="C28" s="70" t="s">
        <v>156</v>
      </c>
      <c r="D28" s="71" t="str">
        <f>_xlfn.XLOOKUP(TEXT(tbl_Status_Review[[#This Row],[Work ID]],"0"),tbl_PV_Meta[Work ID '#],tbl_PV_Meta[Proj Name],,0)</f>
        <v>Project 67</v>
      </c>
      <c r="E28" s="72" t="str">
        <f>_xlfn.XLOOKUP(TEXT(tbl_Status_Review[[#This Row],[Work ID]],"0"),tbl_PV_Meta[Work ID '#],tbl_PV_Meta[Sub-Portfolio],,0)</f>
        <v>Sub-Portfolio 8</v>
      </c>
      <c r="F28" s="72" t="str">
        <f>IF(_xlfn.XLOOKUP(TEXT(tbl_Status_Review[[#This Row],[Work ID]],"0"),tbl_PV_Meta[Work ID '#],tbl_PV_Meta[Project Manager/Owner],,0)="","",_xlfn.XLOOKUP(TEXT(tbl_Status_Review[[#This Row],[Work ID]],"0"),tbl_PV_Meta[Work ID '#],tbl_PV_Meta[Project Manager/Owner],,0))</f>
        <v>Project Manager 2</v>
      </c>
      <c r="G28" s="73" t="str">
        <f>_xlfn.XLOOKUP(TEXT(tbl_Status_Review[[#This Row],[Work ID]],"0"),tbl_PV_Meta[Work ID '#],tbl_PV_Meta[Work Status],,0)</f>
        <v>Cancelled</v>
      </c>
      <c r="H28" s="73" t="str">
        <f>_xlfn.XLOOKUP(tbl_Status_Review[[#This Row],[Work ID]],tbl_PV_Meta[Work ID '#],tbl_PV_Meta[Stage])</f>
        <v>2. Concept</v>
      </c>
      <c r="I28" s="74" t="str">
        <f>IF(_xlfn.XLOOKUP(TEXT(tbl_Status_Review[[#This Row],[Work ID]],"0"), tbl_PV_Meta[Work ID '#], tbl_PV_Meta[PSR Date], , 0)=0, "", _xlfn.XLOOKUP(TEXT(tbl_Status_Review[[#This Row],[Work ID]],"0"), tbl_PV_Meta[Work ID '#], tbl_PV_Meta[PSR Date], , 0))</f>
        <v/>
      </c>
      <c r="J28" s="73" t="str">
        <f>IF(_xlfn.XLOOKUP(TEXT(tbl_Status_Review[[#This Row],[Work ID]],"0"),tbl_PV_Meta[Work ID '#],tbl_PV_Meta[Overall Status Assessment],,0)="","",_xlfn.XLOOKUP(TEXT(tbl_Status_Review[[#This Row],[Work ID]],"0"),tbl_PV_Meta[Work ID '#],tbl_PV_Meta[Overall Status Assessment],,0))</f>
        <v/>
      </c>
      <c r="K28" s="73" t="str">
        <f>IF(_xlfn.XLOOKUP(TEXT(tbl_Status_Review[[#This Row],[Work ID]],"0"),tbl_PV_Meta[Work ID '#],tbl_PV_Meta[Scope Status Assessment],,0)="","",_xlfn.XLOOKUP(TEXT(tbl_Status_Review[[#This Row],[Work ID]],"0"),tbl_PV_Meta[Work ID '#],tbl_PV_Meta[Scope Status Assessment],,0))</f>
        <v/>
      </c>
      <c r="L28" s="73" t="str">
        <f>IF(_xlfn.XLOOKUP(TEXT(tbl_Status_Review[[#This Row],[Work ID]],"0"),tbl_PV_Meta[Work ID '#],tbl_PV_Meta[Cost Status Assessment],,0)="","",_xlfn.XLOOKUP(TEXT(tbl_Status_Review[[#This Row],[Work ID]],"0"),tbl_PV_Meta[Work ID '#],tbl_PV_Meta[Cost Status Assessment],,0))</f>
        <v/>
      </c>
      <c r="M28" s="75" t="str">
        <f>IFERROR(_xlfn.XLOOKUP(tbl_Status_Review[[#This Row],[Work ID]],'PV Financials'!E:E,'PV Financials'!AW:AW),"")</f>
        <v/>
      </c>
      <c r="N28" s="75" t="str">
        <f>IFERROR(_xlfn.XLOOKUP(tbl_Status_Review[[#This Row],[Work ID]],'PV Financials'!E:E,'PV Financials'!AL:AL),"")</f>
        <v/>
      </c>
      <c r="O28" s="75" t="str">
        <f>IFERROR(tbl_Status_Review[[#This Row],[Budget]]-tbl_Status_Review[[#This Row],[EAC]],"")</f>
        <v/>
      </c>
      <c r="P28" s="76" t="str">
        <f>IF(_xlfn.XLOOKUP(TEXT(tbl_Status_Review[[#This Row],[Work ID]],"0"),tbl_PV_Meta[Work ID '#],tbl_PV_Meta[Schedule Status Assessment],,0)="","",_xlfn.XLOOKUP(TEXT(tbl_Status_Review[[#This Row],[Work ID]],"0"),tbl_PV_Meta[Work ID '#],tbl_PV_Meta[Schedule Status Assessment],,0))</f>
        <v/>
      </c>
      <c r="Q28" s="76" t="str">
        <f>IF(SUMIFS(tbl_PV_Milestones[Overdue],tbl_PV_Milestones[Work ID],tbl_Status_Review[[#This Row],[Work ID]])=0,"",SUMIFS(tbl_PV_Milestones[Overdue],tbl_PV_Milestones[Work ID],tbl_Status_Review[[#This Row],[Work ID]]))</f>
        <v/>
      </c>
      <c r="R28" s="76" t="str">
        <f>IF(SUMIFS(tbl_PV_Milestones[Delayed],tbl_PV_Milestones[Work ID],tbl_Status_Review[[#This Row],[Work ID]])=0,"",SUMIFS(tbl_PV_Milestones[Delayed],tbl_PV_Milestones[Work ID],tbl_Status_Review[[#This Row],[Work ID]]))</f>
        <v/>
      </c>
      <c r="S28" s="76" t="str">
        <f>IF(SUMIFS(tbl_PV_Milestones[Delayed past FY25],tbl_PV_Milestones[Work ID],tbl_Status_Review[[#This Row],[Work ID]])=0,"",SUMIFS(tbl_PV_Milestones[Delayed past FY25],tbl_PV_Milestones[Work ID],tbl_Status_Review[[#This Row],[Work ID]]))</f>
        <v/>
      </c>
      <c r="T28" s="76" t="str">
        <f>IF(_xlfn.XLOOKUP(TEXT(tbl_Status_Review[[#This Row],[Work ID]],"0"),tbl_PV_Meta[Work ID '#],tbl_PV_Meta[Resourcing Status Assessment],,0)="","",_xlfn.XLOOKUP(TEXT(tbl_Status_Review[[#This Row],[Work ID]],"0"),tbl_PV_Meta[Work ID '#],tbl_PV_Meta[Resourcing Status Assessment],,0))</f>
        <v/>
      </c>
      <c r="U28" s="76" t="str">
        <f>IF(_xlfn.XLOOKUP(TEXT(tbl_Status_Review[[#This Row],[Work ID]],"0"),tbl_PV_Meta[Work ID '#],tbl_PV_Meta[Benefit Status Assessment],,0)="","",_xlfn.XLOOKUP(TEXT(tbl_Status_Review[[#This Row],[Work ID]],"0"),tbl_PV_Meta[Work ID '#],tbl_PV_Meta[Benefit Status Assessment],,0))</f>
        <v/>
      </c>
      <c r="V28" s="76" t="str">
        <f>IF(_xlfn.XLOOKUP(TEXT(tbl_Status_Review[[#This Row],[Work ID]],"0"),tbl_PV_Meta[Work ID '#],tbl_PV_Meta[OCM Status Assessment],,0)="","",_xlfn.XLOOKUP(TEXT(tbl_Status_Review[[#This Row],[Work ID]],"0"),tbl_PV_Meta[Work ID '#],tbl_PV_Meta[OCM Status Assessment],,0))</f>
        <v/>
      </c>
      <c r="W28" s="76" t="str">
        <f>IF(_xlfn.XLOOKUP(TEXT(tbl_Status_Review[[#This Row],[Work ID]],"0"),tbl_PV_Meta[Work ID '#],tbl_PV_Meta[Risks Status Assessment],,0)=0,"",_xlfn.XLOOKUP(TEXT(tbl_Status_Review[[#This Row],[Work ID]],"0"),tbl_PV_Meta[Work ID '#],tbl_PV_Meta[Risks Status Assessment],,0))</f>
        <v/>
      </c>
      <c r="X28"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28" s="76" t="str">
        <f>IF(SUMIFS(tbl_PV_Risks[Overdue],tbl_PV_Risks[Work ID '#],tbl_Status_Review[[#This Row],[Work ID]])=0,"",SUMIFS(tbl_PV_Risks[Overdue],tbl_PV_Risks[Work ID '#],tbl_Status_Review[[#This Row],[Work ID]]))</f>
        <v/>
      </c>
      <c r="Z28" s="76" t="str">
        <f>IF(SUMIFS(tbl_PV_Risks[No Mitigation Action Plan],tbl_PV_Risks[Work ID '#],tbl_Status_Review[[#This Row],[Work ID]])=0,"",SUMIFS(tbl_PV_Risks[No Mitigation Action Plan],tbl_PV_Risks[Work ID '#],tbl_Status_Review[[#This Row],[Work ID]]))</f>
        <v/>
      </c>
      <c r="AA28" s="76" t="str">
        <f>IF(_xlfn.XLOOKUP(TEXT(tbl_Status_Review[[#This Row],[Work ID]],"0"),tbl_PV_Meta[Work ID '#],tbl_PV_Meta[Issues Status Assessment],,0)=0,"",_xlfn.XLOOKUP(TEXT(tbl_Status_Review[[#This Row],[Work ID]],"0"),tbl_PV_Meta[Work ID '#],tbl_PV_Meta[Issues Status Assessment],,0))</f>
        <v/>
      </c>
      <c r="AB28"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28" s="76" t="str">
        <f>IF(SUMIFS(tbl_PV_Issues[Overdue],tbl_PV_Issues[Work ID '#],tbl_Status_Review[[#This Row],[Work ID]])=0,"",SUMIFS(tbl_PV_Issues[Overdue],tbl_PV_Issues[Work ID '#],tbl_Status_Review[[#This Row],[Work ID]]))</f>
        <v/>
      </c>
    </row>
    <row r="29" spans="3:29" ht="39.950000000000003" customHeight="1" x14ac:dyDescent="0.2">
      <c r="C29" s="70" t="s">
        <v>157</v>
      </c>
      <c r="D29" s="71" t="str">
        <f>_xlfn.XLOOKUP(TEXT(tbl_Status_Review[[#This Row],[Work ID]],"0"),tbl_PV_Meta[Work ID '#],tbl_PV_Meta[Proj Name],,0)</f>
        <v>Project 69</v>
      </c>
      <c r="E29" s="72" t="str">
        <f>_xlfn.XLOOKUP(TEXT(tbl_Status_Review[[#This Row],[Work ID]],"0"),tbl_PV_Meta[Work ID '#],tbl_PV_Meta[Sub-Portfolio],,0)</f>
        <v>Sub-Portfolio 4</v>
      </c>
      <c r="F29" s="72" t="str">
        <f>IF(_xlfn.XLOOKUP(TEXT(tbl_Status_Review[[#This Row],[Work ID]],"0"),tbl_PV_Meta[Work ID '#],tbl_PV_Meta[Project Manager/Owner],,0)="","",_xlfn.XLOOKUP(TEXT(tbl_Status_Review[[#This Row],[Work ID]],"0"),tbl_PV_Meta[Work ID '#],tbl_PV_Meta[Project Manager/Owner],,0))</f>
        <v>Project Manager 18</v>
      </c>
      <c r="G29" s="73" t="str">
        <f>_xlfn.XLOOKUP(TEXT(tbl_Status_Review[[#This Row],[Work ID]],"0"),tbl_PV_Meta[Work ID '#],tbl_PV_Meta[Work Status],,0)</f>
        <v>Requested</v>
      </c>
      <c r="H29" s="73" t="str">
        <f>_xlfn.XLOOKUP(tbl_Status_Review[[#This Row],[Work ID]],tbl_PV_Meta[Work ID '#],tbl_PV_Meta[Stage])</f>
        <v>2. Concept</v>
      </c>
      <c r="I29" s="74" t="str">
        <f>IF(_xlfn.XLOOKUP(TEXT(tbl_Status_Review[[#This Row],[Work ID]],"0"), tbl_PV_Meta[Work ID '#], tbl_PV_Meta[PSR Date], , 0)=0, "", _xlfn.XLOOKUP(TEXT(tbl_Status_Review[[#This Row],[Work ID]],"0"), tbl_PV_Meta[Work ID '#], tbl_PV_Meta[PSR Date], , 0))</f>
        <v/>
      </c>
      <c r="J29" s="73" t="str">
        <f>IF(_xlfn.XLOOKUP(TEXT(tbl_Status_Review[[#This Row],[Work ID]],"0"),tbl_PV_Meta[Work ID '#],tbl_PV_Meta[Overall Status Assessment],,0)="","",_xlfn.XLOOKUP(TEXT(tbl_Status_Review[[#This Row],[Work ID]],"0"),tbl_PV_Meta[Work ID '#],tbl_PV_Meta[Overall Status Assessment],,0))</f>
        <v/>
      </c>
      <c r="K29" s="73" t="str">
        <f>IF(_xlfn.XLOOKUP(TEXT(tbl_Status_Review[[#This Row],[Work ID]],"0"),tbl_PV_Meta[Work ID '#],tbl_PV_Meta[Scope Status Assessment],,0)="","",_xlfn.XLOOKUP(TEXT(tbl_Status_Review[[#This Row],[Work ID]],"0"),tbl_PV_Meta[Work ID '#],tbl_PV_Meta[Scope Status Assessment],,0))</f>
        <v/>
      </c>
      <c r="L29" s="73" t="str">
        <f>IF(_xlfn.XLOOKUP(TEXT(tbl_Status_Review[[#This Row],[Work ID]],"0"),tbl_PV_Meta[Work ID '#],tbl_PV_Meta[Cost Status Assessment],,0)="","",_xlfn.XLOOKUP(TEXT(tbl_Status_Review[[#This Row],[Work ID]],"0"),tbl_PV_Meta[Work ID '#],tbl_PV_Meta[Cost Status Assessment],,0))</f>
        <v/>
      </c>
      <c r="M29" s="75" t="str">
        <f>IFERROR(_xlfn.XLOOKUP(tbl_Status_Review[[#This Row],[Work ID]],'PV Financials'!E:E,'PV Financials'!AW:AW),"")</f>
        <v/>
      </c>
      <c r="N29" s="75" t="str">
        <f>IFERROR(_xlfn.XLOOKUP(tbl_Status_Review[[#This Row],[Work ID]],'PV Financials'!E:E,'PV Financials'!AL:AL),"")</f>
        <v/>
      </c>
      <c r="O29" s="75" t="str">
        <f>IFERROR(tbl_Status_Review[[#This Row],[Budget]]-tbl_Status_Review[[#This Row],[EAC]],"")</f>
        <v/>
      </c>
      <c r="P29" s="76" t="str">
        <f>IF(_xlfn.XLOOKUP(TEXT(tbl_Status_Review[[#This Row],[Work ID]],"0"),tbl_PV_Meta[Work ID '#],tbl_PV_Meta[Schedule Status Assessment],,0)="","",_xlfn.XLOOKUP(TEXT(tbl_Status_Review[[#This Row],[Work ID]],"0"),tbl_PV_Meta[Work ID '#],tbl_PV_Meta[Schedule Status Assessment],,0))</f>
        <v/>
      </c>
      <c r="Q29" s="76" t="str">
        <f>IF(SUMIFS(tbl_PV_Milestones[Overdue],tbl_PV_Milestones[Work ID],tbl_Status_Review[[#This Row],[Work ID]])=0,"",SUMIFS(tbl_PV_Milestones[Overdue],tbl_PV_Milestones[Work ID],tbl_Status_Review[[#This Row],[Work ID]]))</f>
        <v/>
      </c>
      <c r="R29" s="76" t="str">
        <f>IF(SUMIFS(tbl_PV_Milestones[Delayed],tbl_PV_Milestones[Work ID],tbl_Status_Review[[#This Row],[Work ID]])=0,"",SUMIFS(tbl_PV_Milestones[Delayed],tbl_PV_Milestones[Work ID],tbl_Status_Review[[#This Row],[Work ID]]))</f>
        <v/>
      </c>
      <c r="S29" s="76" t="str">
        <f>IF(SUMIFS(tbl_PV_Milestones[Delayed past FY25],tbl_PV_Milestones[Work ID],tbl_Status_Review[[#This Row],[Work ID]])=0,"",SUMIFS(tbl_PV_Milestones[Delayed past FY25],tbl_PV_Milestones[Work ID],tbl_Status_Review[[#This Row],[Work ID]]))</f>
        <v/>
      </c>
      <c r="T29" s="76" t="str">
        <f>IF(_xlfn.XLOOKUP(TEXT(tbl_Status_Review[[#This Row],[Work ID]],"0"),tbl_PV_Meta[Work ID '#],tbl_PV_Meta[Resourcing Status Assessment],,0)="","",_xlfn.XLOOKUP(TEXT(tbl_Status_Review[[#This Row],[Work ID]],"0"),tbl_PV_Meta[Work ID '#],tbl_PV_Meta[Resourcing Status Assessment],,0))</f>
        <v/>
      </c>
      <c r="U29" s="76" t="str">
        <f>IF(_xlfn.XLOOKUP(TEXT(tbl_Status_Review[[#This Row],[Work ID]],"0"),tbl_PV_Meta[Work ID '#],tbl_PV_Meta[Benefit Status Assessment],,0)="","",_xlfn.XLOOKUP(TEXT(tbl_Status_Review[[#This Row],[Work ID]],"0"),tbl_PV_Meta[Work ID '#],tbl_PV_Meta[Benefit Status Assessment],,0))</f>
        <v/>
      </c>
      <c r="V29" s="76" t="str">
        <f>IF(_xlfn.XLOOKUP(TEXT(tbl_Status_Review[[#This Row],[Work ID]],"0"),tbl_PV_Meta[Work ID '#],tbl_PV_Meta[OCM Status Assessment],,0)="","",_xlfn.XLOOKUP(TEXT(tbl_Status_Review[[#This Row],[Work ID]],"0"),tbl_PV_Meta[Work ID '#],tbl_PV_Meta[OCM Status Assessment],,0))</f>
        <v/>
      </c>
      <c r="W29" s="76" t="str">
        <f>IF(_xlfn.XLOOKUP(TEXT(tbl_Status_Review[[#This Row],[Work ID]],"0"),tbl_PV_Meta[Work ID '#],tbl_PV_Meta[Risks Status Assessment],,0)=0,"",_xlfn.XLOOKUP(TEXT(tbl_Status_Review[[#This Row],[Work ID]],"0"),tbl_PV_Meta[Work ID '#],tbl_PV_Meta[Risks Status Assessment],,0))</f>
        <v/>
      </c>
      <c r="X29"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29" s="76" t="str">
        <f>IF(SUMIFS(tbl_PV_Risks[Overdue],tbl_PV_Risks[Work ID '#],tbl_Status_Review[[#This Row],[Work ID]])=0,"",SUMIFS(tbl_PV_Risks[Overdue],tbl_PV_Risks[Work ID '#],tbl_Status_Review[[#This Row],[Work ID]]))</f>
        <v/>
      </c>
      <c r="Z29" s="76" t="str">
        <f>IF(SUMIFS(tbl_PV_Risks[No Mitigation Action Plan],tbl_PV_Risks[Work ID '#],tbl_Status_Review[[#This Row],[Work ID]])=0,"",SUMIFS(tbl_PV_Risks[No Mitigation Action Plan],tbl_PV_Risks[Work ID '#],tbl_Status_Review[[#This Row],[Work ID]]))</f>
        <v/>
      </c>
      <c r="AA29" s="76" t="str">
        <f>IF(_xlfn.XLOOKUP(TEXT(tbl_Status_Review[[#This Row],[Work ID]],"0"),tbl_PV_Meta[Work ID '#],tbl_PV_Meta[Issues Status Assessment],,0)=0,"",_xlfn.XLOOKUP(TEXT(tbl_Status_Review[[#This Row],[Work ID]],"0"),tbl_PV_Meta[Work ID '#],tbl_PV_Meta[Issues Status Assessment],,0))</f>
        <v/>
      </c>
      <c r="AB29"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29" s="76" t="str">
        <f>IF(SUMIFS(tbl_PV_Issues[Overdue],tbl_PV_Issues[Work ID '#],tbl_Status_Review[[#This Row],[Work ID]])=0,"",SUMIFS(tbl_PV_Issues[Overdue],tbl_PV_Issues[Work ID '#],tbl_Status_Review[[#This Row],[Work ID]]))</f>
        <v/>
      </c>
    </row>
    <row r="30" spans="3:29" ht="39.950000000000003" customHeight="1" x14ac:dyDescent="0.2">
      <c r="C30" s="70" t="s">
        <v>158</v>
      </c>
      <c r="D30" s="71" t="str">
        <f>_xlfn.XLOOKUP(TEXT(tbl_Status_Review[[#This Row],[Work ID]],"0"),tbl_PV_Meta[Work ID '#],tbl_PV_Meta[Proj Name],,0)</f>
        <v>Project 70</v>
      </c>
      <c r="E30" s="72" t="str">
        <f>_xlfn.XLOOKUP(TEXT(tbl_Status_Review[[#This Row],[Work ID]],"0"),tbl_PV_Meta[Work ID '#],tbl_PV_Meta[Sub-Portfolio],,0)</f>
        <v>Sub-Portfolio 1</v>
      </c>
      <c r="F30" s="72" t="str">
        <f>IF(_xlfn.XLOOKUP(TEXT(tbl_Status_Review[[#This Row],[Work ID]],"0"),tbl_PV_Meta[Work ID '#],tbl_PV_Meta[Project Manager/Owner],,0)="","",_xlfn.XLOOKUP(TEXT(tbl_Status_Review[[#This Row],[Work ID]],"0"),tbl_PV_Meta[Work ID '#],tbl_PV_Meta[Project Manager/Owner],,0))</f>
        <v>Project Manager 11</v>
      </c>
      <c r="G30" s="73" t="str">
        <f>_xlfn.XLOOKUP(TEXT(tbl_Status_Review[[#This Row],[Work ID]],"0"),tbl_PV_Meta[Work ID '#],tbl_PV_Meta[Work Status],,0)</f>
        <v>On Hold</v>
      </c>
      <c r="H30" s="73" t="str">
        <f>_xlfn.XLOOKUP(tbl_Status_Review[[#This Row],[Work ID]],tbl_PV_Meta[Work ID '#],tbl_PV_Meta[Stage])</f>
        <v>2. Concept</v>
      </c>
      <c r="I30" s="74" t="str">
        <f>IF(_xlfn.XLOOKUP(TEXT(tbl_Status_Review[[#This Row],[Work ID]],"0"), tbl_PV_Meta[Work ID '#], tbl_PV_Meta[PSR Date], , 0)=0, "", _xlfn.XLOOKUP(TEXT(tbl_Status_Review[[#This Row],[Work ID]],"0"), tbl_PV_Meta[Work ID '#], tbl_PV_Meta[PSR Date], , 0))</f>
        <v/>
      </c>
      <c r="J30" s="73" t="str">
        <f>IF(_xlfn.XLOOKUP(TEXT(tbl_Status_Review[[#This Row],[Work ID]],"0"),tbl_PV_Meta[Work ID '#],tbl_PV_Meta[Overall Status Assessment],,0)="","",_xlfn.XLOOKUP(TEXT(tbl_Status_Review[[#This Row],[Work ID]],"0"),tbl_PV_Meta[Work ID '#],tbl_PV_Meta[Overall Status Assessment],,0))</f>
        <v/>
      </c>
      <c r="K30" s="73" t="str">
        <f>IF(_xlfn.XLOOKUP(TEXT(tbl_Status_Review[[#This Row],[Work ID]],"0"),tbl_PV_Meta[Work ID '#],tbl_PV_Meta[Scope Status Assessment],,0)="","",_xlfn.XLOOKUP(TEXT(tbl_Status_Review[[#This Row],[Work ID]],"0"),tbl_PV_Meta[Work ID '#],tbl_PV_Meta[Scope Status Assessment],,0))</f>
        <v/>
      </c>
      <c r="L30" s="73" t="str">
        <f>IF(_xlfn.XLOOKUP(TEXT(tbl_Status_Review[[#This Row],[Work ID]],"0"),tbl_PV_Meta[Work ID '#],tbl_PV_Meta[Cost Status Assessment],,0)="","",_xlfn.XLOOKUP(TEXT(tbl_Status_Review[[#This Row],[Work ID]],"0"),tbl_PV_Meta[Work ID '#],tbl_PV_Meta[Cost Status Assessment],,0))</f>
        <v/>
      </c>
      <c r="M30" s="75" t="str">
        <f>IFERROR(_xlfn.XLOOKUP(tbl_Status_Review[[#This Row],[Work ID]],'PV Financials'!E:E,'PV Financials'!AW:AW),"")</f>
        <v/>
      </c>
      <c r="N30" s="75" t="str">
        <f>IFERROR(_xlfn.XLOOKUP(tbl_Status_Review[[#This Row],[Work ID]],'PV Financials'!E:E,'PV Financials'!AL:AL),"")</f>
        <v/>
      </c>
      <c r="O30" s="75" t="str">
        <f>IFERROR(tbl_Status_Review[[#This Row],[Budget]]-tbl_Status_Review[[#This Row],[EAC]],"")</f>
        <v/>
      </c>
      <c r="P30" s="76" t="str">
        <f>IF(_xlfn.XLOOKUP(TEXT(tbl_Status_Review[[#This Row],[Work ID]],"0"),tbl_PV_Meta[Work ID '#],tbl_PV_Meta[Schedule Status Assessment],,0)="","",_xlfn.XLOOKUP(TEXT(tbl_Status_Review[[#This Row],[Work ID]],"0"),tbl_PV_Meta[Work ID '#],tbl_PV_Meta[Schedule Status Assessment],,0))</f>
        <v/>
      </c>
      <c r="Q30" s="76" t="str">
        <f>IF(SUMIFS(tbl_PV_Milestones[Overdue],tbl_PV_Milestones[Work ID],tbl_Status_Review[[#This Row],[Work ID]])=0,"",SUMIFS(tbl_PV_Milestones[Overdue],tbl_PV_Milestones[Work ID],tbl_Status_Review[[#This Row],[Work ID]]))</f>
        <v/>
      </c>
      <c r="R30" s="76" t="str">
        <f>IF(SUMIFS(tbl_PV_Milestones[Delayed],tbl_PV_Milestones[Work ID],tbl_Status_Review[[#This Row],[Work ID]])=0,"",SUMIFS(tbl_PV_Milestones[Delayed],tbl_PV_Milestones[Work ID],tbl_Status_Review[[#This Row],[Work ID]]))</f>
        <v/>
      </c>
      <c r="S30" s="76" t="str">
        <f>IF(SUMIFS(tbl_PV_Milestones[Delayed past FY25],tbl_PV_Milestones[Work ID],tbl_Status_Review[[#This Row],[Work ID]])=0,"",SUMIFS(tbl_PV_Milestones[Delayed past FY25],tbl_PV_Milestones[Work ID],tbl_Status_Review[[#This Row],[Work ID]]))</f>
        <v/>
      </c>
      <c r="T30" s="76" t="str">
        <f>IF(_xlfn.XLOOKUP(TEXT(tbl_Status_Review[[#This Row],[Work ID]],"0"),tbl_PV_Meta[Work ID '#],tbl_PV_Meta[Resourcing Status Assessment],,0)="","",_xlfn.XLOOKUP(TEXT(tbl_Status_Review[[#This Row],[Work ID]],"0"),tbl_PV_Meta[Work ID '#],tbl_PV_Meta[Resourcing Status Assessment],,0))</f>
        <v/>
      </c>
      <c r="U30" s="76" t="str">
        <f>IF(_xlfn.XLOOKUP(TEXT(tbl_Status_Review[[#This Row],[Work ID]],"0"),tbl_PV_Meta[Work ID '#],tbl_PV_Meta[Benefit Status Assessment],,0)="","",_xlfn.XLOOKUP(TEXT(tbl_Status_Review[[#This Row],[Work ID]],"0"),tbl_PV_Meta[Work ID '#],tbl_PV_Meta[Benefit Status Assessment],,0))</f>
        <v/>
      </c>
      <c r="V30" s="76" t="str">
        <f>IF(_xlfn.XLOOKUP(TEXT(tbl_Status_Review[[#This Row],[Work ID]],"0"),tbl_PV_Meta[Work ID '#],tbl_PV_Meta[OCM Status Assessment],,0)="","",_xlfn.XLOOKUP(TEXT(tbl_Status_Review[[#This Row],[Work ID]],"0"),tbl_PV_Meta[Work ID '#],tbl_PV_Meta[OCM Status Assessment],,0))</f>
        <v/>
      </c>
      <c r="W30" s="76" t="str">
        <f>IF(_xlfn.XLOOKUP(TEXT(tbl_Status_Review[[#This Row],[Work ID]],"0"),tbl_PV_Meta[Work ID '#],tbl_PV_Meta[Risks Status Assessment],,0)=0,"",_xlfn.XLOOKUP(TEXT(tbl_Status_Review[[#This Row],[Work ID]],"0"),tbl_PV_Meta[Work ID '#],tbl_PV_Meta[Risks Status Assessment],,0))</f>
        <v/>
      </c>
      <c r="X30"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30" s="76" t="str">
        <f>IF(SUMIFS(tbl_PV_Risks[Overdue],tbl_PV_Risks[Work ID '#],tbl_Status_Review[[#This Row],[Work ID]])=0,"",SUMIFS(tbl_PV_Risks[Overdue],tbl_PV_Risks[Work ID '#],tbl_Status_Review[[#This Row],[Work ID]]))</f>
        <v/>
      </c>
      <c r="Z30" s="76" t="str">
        <f>IF(SUMIFS(tbl_PV_Risks[No Mitigation Action Plan],tbl_PV_Risks[Work ID '#],tbl_Status_Review[[#This Row],[Work ID]])=0,"",SUMIFS(tbl_PV_Risks[No Mitigation Action Plan],tbl_PV_Risks[Work ID '#],tbl_Status_Review[[#This Row],[Work ID]]))</f>
        <v/>
      </c>
      <c r="AA30" s="76" t="str">
        <f>IF(_xlfn.XLOOKUP(TEXT(tbl_Status_Review[[#This Row],[Work ID]],"0"),tbl_PV_Meta[Work ID '#],tbl_PV_Meta[Issues Status Assessment],,0)=0,"",_xlfn.XLOOKUP(TEXT(tbl_Status_Review[[#This Row],[Work ID]],"0"),tbl_PV_Meta[Work ID '#],tbl_PV_Meta[Issues Status Assessment],,0))</f>
        <v/>
      </c>
      <c r="AB30"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30" s="76" t="str">
        <f>IF(SUMIFS(tbl_PV_Issues[Overdue],tbl_PV_Issues[Work ID '#],tbl_Status_Review[[#This Row],[Work ID]])=0,"",SUMIFS(tbl_PV_Issues[Overdue],tbl_PV_Issues[Work ID '#],tbl_Status_Review[[#This Row],[Work ID]]))</f>
        <v/>
      </c>
    </row>
    <row r="31" spans="3:29" ht="39.950000000000003" customHeight="1" x14ac:dyDescent="0.2">
      <c r="C31" s="70" t="s">
        <v>37</v>
      </c>
      <c r="D31" s="71" t="str">
        <f>_xlfn.XLOOKUP(TEXT(tbl_Status_Review[[#This Row],[Work ID]],"0"),tbl_PV_Meta[Work ID '#],tbl_PV_Meta[Proj Name],,0)</f>
        <v>Project 71</v>
      </c>
      <c r="E31" s="72" t="str">
        <f>_xlfn.XLOOKUP(TEXT(tbl_Status_Review[[#This Row],[Work ID]],"0"),tbl_PV_Meta[Work ID '#],tbl_PV_Meta[Sub-Portfolio],,0)</f>
        <v>Sub-Portfolio 8</v>
      </c>
      <c r="F31" s="72" t="str">
        <f>IF(_xlfn.XLOOKUP(TEXT(tbl_Status_Review[[#This Row],[Work ID]],"0"),tbl_PV_Meta[Work ID '#],tbl_PV_Meta[Project Manager/Owner],,0)="","",_xlfn.XLOOKUP(TEXT(tbl_Status_Review[[#This Row],[Work ID]],"0"),tbl_PV_Meta[Work ID '#],tbl_PV_Meta[Project Manager/Owner],,0))</f>
        <v>Project Manager 30</v>
      </c>
      <c r="G31" s="73" t="str">
        <f>_xlfn.XLOOKUP(TEXT(tbl_Status_Review[[#This Row],[Work ID]],"0"),tbl_PV_Meta[Work ID '#],tbl_PV_Meta[Work Status],,0)</f>
        <v>Open/Active</v>
      </c>
      <c r="H31" s="73" t="str">
        <f>_xlfn.XLOOKUP(tbl_Status_Review[[#This Row],[Work ID]],tbl_PV_Meta[Work ID '#],tbl_PV_Meta[Stage])</f>
        <v>3. Evaluate</v>
      </c>
      <c r="I31" s="74" t="str">
        <f>IF(_xlfn.XLOOKUP(TEXT(tbl_Status_Review[[#This Row],[Work ID]],"0"), tbl_PV_Meta[Work ID '#], tbl_PV_Meta[PSR Date], , 0)=0, "", _xlfn.XLOOKUP(TEXT(tbl_Status_Review[[#This Row],[Work ID]],"0"), tbl_PV_Meta[Work ID '#], tbl_PV_Meta[PSR Date], , 0))</f>
        <v>02 May 25</v>
      </c>
      <c r="J31" s="73" t="str">
        <f>IF(_xlfn.XLOOKUP(TEXT(tbl_Status_Review[[#This Row],[Work ID]],"0"),tbl_PV_Meta[Work ID '#],tbl_PV_Meta[Overall Status Assessment],,0)="","",_xlfn.XLOOKUP(TEXT(tbl_Status_Review[[#This Row],[Work ID]],"0"),tbl_PV_Meta[Work ID '#],tbl_PV_Meta[Overall Status Assessment],,0))</f>
        <v>Amber</v>
      </c>
      <c r="K31" s="73" t="str">
        <f>IF(_xlfn.XLOOKUP(TEXT(tbl_Status_Review[[#This Row],[Work ID]],"0"),tbl_PV_Meta[Work ID '#],tbl_PV_Meta[Scope Status Assessment],,0)="","",_xlfn.XLOOKUP(TEXT(tbl_Status_Review[[#This Row],[Work ID]],"0"),tbl_PV_Meta[Work ID '#],tbl_PV_Meta[Scope Status Assessment],,0))</f>
        <v>Green</v>
      </c>
      <c r="L31" s="73" t="str">
        <f>IF(_xlfn.XLOOKUP(TEXT(tbl_Status_Review[[#This Row],[Work ID]],"0"),tbl_PV_Meta[Work ID '#],tbl_PV_Meta[Cost Status Assessment],,0)="","",_xlfn.XLOOKUP(TEXT(tbl_Status_Review[[#This Row],[Work ID]],"0"),tbl_PV_Meta[Work ID '#],tbl_PV_Meta[Cost Status Assessment],,0))</f>
        <v>Amber</v>
      </c>
      <c r="M31" s="75">
        <f>IFERROR(_xlfn.XLOOKUP(tbl_Status_Review[[#This Row],[Work ID]],'PV Financials'!E:E,'PV Financials'!AW:AW),"")</f>
        <v>220000</v>
      </c>
      <c r="N31" s="75">
        <f>IFERROR(_xlfn.XLOOKUP(tbl_Status_Review[[#This Row],[Work ID]],'PV Financials'!E:E,'PV Financials'!AL:AL),"")</f>
        <v>357014.67000000004</v>
      </c>
      <c r="O31" s="75">
        <f>IFERROR(tbl_Status_Review[[#This Row],[Budget]]-tbl_Status_Review[[#This Row],[EAC]],"")</f>
        <v>-137014.67000000004</v>
      </c>
      <c r="P31" s="76" t="str">
        <f>IF(_xlfn.XLOOKUP(TEXT(tbl_Status_Review[[#This Row],[Work ID]],"0"),tbl_PV_Meta[Work ID '#],tbl_PV_Meta[Schedule Status Assessment],,0)="","",_xlfn.XLOOKUP(TEXT(tbl_Status_Review[[#This Row],[Work ID]],"0"),tbl_PV_Meta[Work ID '#],tbl_PV_Meta[Schedule Status Assessment],,0))</f>
        <v>Amber</v>
      </c>
      <c r="Q31" s="76">
        <f>IF(SUMIFS(tbl_PV_Milestones[Overdue],tbl_PV_Milestones[Work ID],tbl_Status_Review[[#This Row],[Work ID]])=0,"",SUMIFS(tbl_PV_Milestones[Overdue],tbl_PV_Milestones[Work ID],tbl_Status_Review[[#This Row],[Work ID]]))</f>
        <v>29</v>
      </c>
      <c r="R31" s="76">
        <f>IF(SUMIFS(tbl_PV_Milestones[Delayed],tbl_PV_Milestones[Work ID],tbl_Status_Review[[#This Row],[Work ID]])=0,"",SUMIFS(tbl_PV_Milestones[Delayed],tbl_PV_Milestones[Work ID],tbl_Status_Review[[#This Row],[Work ID]]))</f>
        <v>21</v>
      </c>
      <c r="S31" s="76">
        <f>IF(SUMIFS(tbl_PV_Milestones[Delayed past FY25],tbl_PV_Milestones[Work ID],tbl_Status_Review[[#This Row],[Work ID]])=0,"",SUMIFS(tbl_PV_Milestones[Delayed past FY25],tbl_PV_Milestones[Work ID],tbl_Status_Review[[#This Row],[Work ID]]))</f>
        <v>10</v>
      </c>
      <c r="T31" s="76" t="str">
        <f>IF(_xlfn.XLOOKUP(TEXT(tbl_Status_Review[[#This Row],[Work ID]],"0"),tbl_PV_Meta[Work ID '#],tbl_PV_Meta[Resourcing Status Assessment],,0)="","",_xlfn.XLOOKUP(TEXT(tbl_Status_Review[[#This Row],[Work ID]],"0"),tbl_PV_Meta[Work ID '#],tbl_PV_Meta[Resourcing Status Assessment],,0))</f>
        <v>Amber</v>
      </c>
      <c r="U31" s="76" t="str">
        <f>IF(_xlfn.XLOOKUP(TEXT(tbl_Status_Review[[#This Row],[Work ID]],"0"),tbl_PV_Meta[Work ID '#],tbl_PV_Meta[Benefit Status Assessment],,0)="","",_xlfn.XLOOKUP(TEXT(tbl_Status_Review[[#This Row],[Work ID]],"0"),tbl_PV_Meta[Work ID '#],tbl_PV_Meta[Benefit Status Assessment],,0))</f>
        <v>Green</v>
      </c>
      <c r="V31" s="76" t="str">
        <f>IF(_xlfn.XLOOKUP(TEXT(tbl_Status_Review[[#This Row],[Work ID]],"0"),tbl_PV_Meta[Work ID '#],tbl_PV_Meta[OCM Status Assessment],,0)="","",_xlfn.XLOOKUP(TEXT(tbl_Status_Review[[#This Row],[Work ID]],"0"),tbl_PV_Meta[Work ID '#],tbl_PV_Meta[OCM Status Assessment],,0))</f>
        <v>Green</v>
      </c>
      <c r="W31" s="76" t="str">
        <f>IF(_xlfn.XLOOKUP(TEXT(tbl_Status_Review[[#This Row],[Work ID]],"0"),tbl_PV_Meta[Work ID '#],tbl_PV_Meta[Risks Status Assessment],,0)=0,"",_xlfn.XLOOKUP(TEXT(tbl_Status_Review[[#This Row],[Work ID]],"0"),tbl_PV_Meta[Work ID '#],tbl_PV_Meta[Risks Status Assessment],,0))</f>
        <v>Green</v>
      </c>
      <c r="X31" s="76">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1</v>
      </c>
      <c r="Y31" s="76">
        <f>IF(SUMIFS(tbl_PV_Risks[Overdue],tbl_PV_Risks[Work ID '#],tbl_Status_Review[[#This Row],[Work ID]])=0,"",SUMIFS(tbl_PV_Risks[Overdue],tbl_PV_Risks[Work ID '#],tbl_Status_Review[[#This Row],[Work ID]]))</f>
        <v>2</v>
      </c>
      <c r="Z31" s="76" t="str">
        <f>IF(SUMIFS(tbl_PV_Risks[No Mitigation Action Plan],tbl_PV_Risks[Work ID '#],tbl_Status_Review[[#This Row],[Work ID]])=0,"",SUMIFS(tbl_PV_Risks[No Mitigation Action Plan],tbl_PV_Risks[Work ID '#],tbl_Status_Review[[#This Row],[Work ID]]))</f>
        <v/>
      </c>
      <c r="AA31" s="76" t="str">
        <f>IF(_xlfn.XLOOKUP(TEXT(tbl_Status_Review[[#This Row],[Work ID]],"0"),tbl_PV_Meta[Work ID '#],tbl_PV_Meta[Issues Status Assessment],,0)=0,"",_xlfn.XLOOKUP(TEXT(tbl_Status_Review[[#This Row],[Work ID]],"0"),tbl_PV_Meta[Work ID '#],tbl_PV_Meta[Issues Status Assessment],,0))</f>
        <v>Green</v>
      </c>
      <c r="AB31"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31" s="76" t="str">
        <f>IF(SUMIFS(tbl_PV_Issues[Overdue],tbl_PV_Issues[Work ID '#],tbl_Status_Review[[#This Row],[Work ID]])=0,"",SUMIFS(tbl_PV_Issues[Overdue],tbl_PV_Issues[Work ID '#],tbl_Status_Review[[#This Row],[Work ID]]))</f>
        <v/>
      </c>
    </row>
    <row r="32" spans="3:29" ht="39.950000000000003" customHeight="1" x14ac:dyDescent="0.2">
      <c r="C32" s="70" t="s">
        <v>42</v>
      </c>
      <c r="D32" s="71" t="str">
        <f>_xlfn.XLOOKUP(TEXT(tbl_Status_Review[[#This Row],[Work ID]],"0"),tbl_PV_Meta[Work ID '#],tbl_PV_Meta[Proj Name],,0)</f>
        <v>Project 72</v>
      </c>
      <c r="E32" s="72" t="str">
        <f>_xlfn.XLOOKUP(TEXT(tbl_Status_Review[[#This Row],[Work ID]],"0"),tbl_PV_Meta[Work ID '#],tbl_PV_Meta[Sub-Portfolio],,0)</f>
        <v>Sub-Portfolio 8</v>
      </c>
      <c r="F32" s="72" t="str">
        <f>IF(_xlfn.XLOOKUP(TEXT(tbl_Status_Review[[#This Row],[Work ID]],"0"),tbl_PV_Meta[Work ID '#],tbl_PV_Meta[Project Manager/Owner],,0)="","",_xlfn.XLOOKUP(TEXT(tbl_Status_Review[[#This Row],[Work ID]],"0"),tbl_PV_Meta[Work ID '#],tbl_PV_Meta[Project Manager/Owner],,0))</f>
        <v>Project Manager 21</v>
      </c>
      <c r="G32" s="73" t="str">
        <f>_xlfn.XLOOKUP(TEXT(tbl_Status_Review[[#This Row],[Work ID]],"0"),tbl_PV_Meta[Work ID '#],tbl_PV_Meta[Work Status],,0)</f>
        <v>Open/Active</v>
      </c>
      <c r="H32" s="73" t="str">
        <f>_xlfn.XLOOKUP(tbl_Status_Review[[#This Row],[Work ID]],tbl_PV_Meta[Work ID '#],tbl_PV_Meta[Stage])</f>
        <v>3. Evaluate</v>
      </c>
      <c r="I32" s="74" t="str">
        <f>IF(_xlfn.XLOOKUP(TEXT(tbl_Status_Review[[#This Row],[Work ID]],"0"), tbl_PV_Meta[Work ID '#], tbl_PV_Meta[PSR Date], , 0)=0, "", _xlfn.XLOOKUP(TEXT(tbl_Status_Review[[#This Row],[Work ID]],"0"), tbl_PV_Meta[Work ID '#], tbl_PV_Meta[PSR Date], , 0))</f>
        <v>25 Apr 25</v>
      </c>
      <c r="J32" s="73" t="str">
        <f>IF(_xlfn.XLOOKUP(TEXT(tbl_Status_Review[[#This Row],[Work ID]],"0"),tbl_PV_Meta[Work ID '#],tbl_PV_Meta[Overall Status Assessment],,0)="","",_xlfn.XLOOKUP(TEXT(tbl_Status_Review[[#This Row],[Work ID]],"0"),tbl_PV_Meta[Work ID '#],tbl_PV_Meta[Overall Status Assessment],,0))</f>
        <v>Amber</v>
      </c>
      <c r="K32" s="73" t="str">
        <f>IF(_xlfn.XLOOKUP(TEXT(tbl_Status_Review[[#This Row],[Work ID]],"0"),tbl_PV_Meta[Work ID '#],tbl_PV_Meta[Scope Status Assessment],,0)="","",_xlfn.XLOOKUP(TEXT(tbl_Status_Review[[#This Row],[Work ID]],"0"),tbl_PV_Meta[Work ID '#],tbl_PV_Meta[Scope Status Assessment],,0))</f>
        <v>Amber</v>
      </c>
      <c r="L32" s="73" t="str">
        <f>IF(_xlfn.XLOOKUP(TEXT(tbl_Status_Review[[#This Row],[Work ID]],"0"),tbl_PV_Meta[Work ID '#],tbl_PV_Meta[Cost Status Assessment],,0)="","",_xlfn.XLOOKUP(TEXT(tbl_Status_Review[[#This Row],[Work ID]],"0"),tbl_PV_Meta[Work ID '#],tbl_PV_Meta[Cost Status Assessment],,0))</f>
        <v>Green</v>
      </c>
      <c r="M32" s="75">
        <f>IFERROR(_xlfn.XLOOKUP(tbl_Status_Review[[#This Row],[Work ID]],'PV Financials'!E:E,'PV Financials'!AW:AW),"")</f>
        <v>350000</v>
      </c>
      <c r="N32" s="75">
        <f>IFERROR(_xlfn.XLOOKUP(tbl_Status_Review[[#This Row],[Work ID]],'PV Financials'!E:E,'PV Financials'!AL:AL),"")</f>
        <v>222629.68</v>
      </c>
      <c r="O32" s="75">
        <f>IFERROR(tbl_Status_Review[[#This Row],[Budget]]-tbl_Status_Review[[#This Row],[EAC]],"")</f>
        <v>127370.32</v>
      </c>
      <c r="P32" s="76" t="str">
        <f>IF(_xlfn.XLOOKUP(TEXT(tbl_Status_Review[[#This Row],[Work ID]],"0"),tbl_PV_Meta[Work ID '#],tbl_PV_Meta[Schedule Status Assessment],,0)="","",_xlfn.XLOOKUP(TEXT(tbl_Status_Review[[#This Row],[Work ID]],"0"),tbl_PV_Meta[Work ID '#],tbl_PV_Meta[Schedule Status Assessment],,0))</f>
        <v>Amber</v>
      </c>
      <c r="Q32" s="76">
        <f>IF(SUMIFS(tbl_PV_Milestones[Overdue],tbl_PV_Milestones[Work ID],tbl_Status_Review[[#This Row],[Work ID]])=0,"",SUMIFS(tbl_PV_Milestones[Overdue],tbl_PV_Milestones[Work ID],tbl_Status_Review[[#This Row],[Work ID]]))</f>
        <v>18</v>
      </c>
      <c r="R32" s="76" t="str">
        <f>IF(SUMIFS(tbl_PV_Milestones[Delayed],tbl_PV_Milestones[Work ID],tbl_Status_Review[[#This Row],[Work ID]])=0,"",SUMIFS(tbl_PV_Milestones[Delayed],tbl_PV_Milestones[Work ID],tbl_Status_Review[[#This Row],[Work ID]]))</f>
        <v/>
      </c>
      <c r="S32" s="76" t="str">
        <f>IF(SUMIFS(tbl_PV_Milestones[Delayed past FY25],tbl_PV_Milestones[Work ID],tbl_Status_Review[[#This Row],[Work ID]])=0,"",SUMIFS(tbl_PV_Milestones[Delayed past FY25],tbl_PV_Milestones[Work ID],tbl_Status_Review[[#This Row],[Work ID]]))</f>
        <v/>
      </c>
      <c r="T32" s="76" t="str">
        <f>IF(_xlfn.XLOOKUP(TEXT(tbl_Status_Review[[#This Row],[Work ID]],"0"),tbl_PV_Meta[Work ID '#],tbl_PV_Meta[Resourcing Status Assessment],,0)="","",_xlfn.XLOOKUP(TEXT(tbl_Status_Review[[#This Row],[Work ID]],"0"),tbl_PV_Meta[Work ID '#],tbl_PV_Meta[Resourcing Status Assessment],,0))</f>
        <v>Amber</v>
      </c>
      <c r="U32" s="76" t="str">
        <f>IF(_xlfn.XLOOKUP(TEXT(tbl_Status_Review[[#This Row],[Work ID]],"0"),tbl_PV_Meta[Work ID '#],tbl_PV_Meta[Benefit Status Assessment],,0)="","",_xlfn.XLOOKUP(TEXT(tbl_Status_Review[[#This Row],[Work ID]],"0"),tbl_PV_Meta[Work ID '#],tbl_PV_Meta[Benefit Status Assessment],,0))</f>
        <v>Green</v>
      </c>
      <c r="V32" s="76" t="str">
        <f>IF(_xlfn.XLOOKUP(TEXT(tbl_Status_Review[[#This Row],[Work ID]],"0"),tbl_PV_Meta[Work ID '#],tbl_PV_Meta[OCM Status Assessment],,0)="","",_xlfn.XLOOKUP(TEXT(tbl_Status_Review[[#This Row],[Work ID]],"0"),tbl_PV_Meta[Work ID '#],tbl_PV_Meta[OCM Status Assessment],,0))</f>
        <v>Green</v>
      </c>
      <c r="W32" s="76" t="str">
        <f>IF(_xlfn.XLOOKUP(TEXT(tbl_Status_Review[[#This Row],[Work ID]],"0"),tbl_PV_Meta[Work ID '#],tbl_PV_Meta[Risks Status Assessment],,0)=0,"",_xlfn.XLOOKUP(TEXT(tbl_Status_Review[[#This Row],[Work ID]],"0"),tbl_PV_Meta[Work ID '#],tbl_PV_Meta[Risks Status Assessment],,0))</f>
        <v>Amber</v>
      </c>
      <c r="X32" s="76">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1</v>
      </c>
      <c r="Y32" s="76" t="str">
        <f>IF(SUMIFS(tbl_PV_Risks[Overdue],tbl_PV_Risks[Work ID '#],tbl_Status_Review[[#This Row],[Work ID]])=0,"",SUMIFS(tbl_PV_Risks[Overdue],tbl_PV_Risks[Work ID '#],tbl_Status_Review[[#This Row],[Work ID]]))</f>
        <v/>
      </c>
      <c r="Z32" s="76" t="str">
        <f>IF(SUMIFS(tbl_PV_Risks[No Mitigation Action Plan],tbl_PV_Risks[Work ID '#],tbl_Status_Review[[#This Row],[Work ID]])=0,"",SUMIFS(tbl_PV_Risks[No Mitigation Action Plan],tbl_PV_Risks[Work ID '#],tbl_Status_Review[[#This Row],[Work ID]]))</f>
        <v/>
      </c>
      <c r="AA32" s="76" t="str">
        <f>IF(_xlfn.XLOOKUP(TEXT(tbl_Status_Review[[#This Row],[Work ID]],"0"),tbl_PV_Meta[Work ID '#],tbl_PV_Meta[Issues Status Assessment],,0)=0,"",_xlfn.XLOOKUP(TEXT(tbl_Status_Review[[#This Row],[Work ID]],"0"),tbl_PV_Meta[Work ID '#],tbl_PV_Meta[Issues Status Assessment],,0))</f>
        <v>Green</v>
      </c>
      <c r="AB32"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32" s="76" t="str">
        <f>IF(SUMIFS(tbl_PV_Issues[Overdue],tbl_PV_Issues[Work ID '#],tbl_Status_Review[[#This Row],[Work ID]])=0,"",SUMIFS(tbl_PV_Issues[Overdue],tbl_PV_Issues[Work ID '#],tbl_Status_Review[[#This Row],[Work ID]]))</f>
        <v/>
      </c>
    </row>
    <row r="33" spans="3:29" ht="39.950000000000003" customHeight="1" x14ac:dyDescent="0.2">
      <c r="C33" s="70" t="s">
        <v>164</v>
      </c>
      <c r="D33" s="71" t="str">
        <f>_xlfn.XLOOKUP(TEXT(tbl_Status_Review[[#This Row],[Work ID]],"0"),tbl_PV_Meta[Work ID '#],tbl_PV_Meta[Proj Name],,0)</f>
        <v>Project 82</v>
      </c>
      <c r="E33" s="72" t="str">
        <f>_xlfn.XLOOKUP(TEXT(tbl_Status_Review[[#This Row],[Work ID]],"0"),tbl_PV_Meta[Work ID '#],tbl_PV_Meta[Sub-Portfolio],,0)</f>
        <v>Sub-Portfolio 8</v>
      </c>
      <c r="F33" s="72" t="str">
        <f>IF(_xlfn.XLOOKUP(TEXT(tbl_Status_Review[[#This Row],[Work ID]],"0"),tbl_PV_Meta[Work ID '#],tbl_PV_Meta[Project Manager/Owner],,0)="","",_xlfn.XLOOKUP(TEXT(tbl_Status_Review[[#This Row],[Work ID]],"0"),tbl_PV_Meta[Work ID '#],tbl_PV_Meta[Project Manager/Owner],,0))</f>
        <v>Project Manager 11</v>
      </c>
      <c r="G33" s="73" t="str">
        <f>_xlfn.XLOOKUP(TEXT(tbl_Status_Review[[#This Row],[Work ID]],"0"),tbl_PV_Meta[Work ID '#],tbl_PV_Meta[Work Status],,0)</f>
        <v>On Hold</v>
      </c>
      <c r="H33" s="73" t="str">
        <f>_xlfn.XLOOKUP(tbl_Status_Review[[#This Row],[Work ID]],tbl_PV_Meta[Work ID '#],tbl_PV_Meta[Stage])</f>
        <v>2. Concept</v>
      </c>
      <c r="I33" s="74" t="str">
        <f>IF(_xlfn.XLOOKUP(TEXT(tbl_Status_Review[[#This Row],[Work ID]],"0"), tbl_PV_Meta[Work ID '#], tbl_PV_Meta[PSR Date], , 0)=0, "", _xlfn.XLOOKUP(TEXT(tbl_Status_Review[[#This Row],[Work ID]],"0"), tbl_PV_Meta[Work ID '#], tbl_PV_Meta[PSR Date], , 0))</f>
        <v/>
      </c>
      <c r="J33" s="73" t="str">
        <f>IF(_xlfn.XLOOKUP(TEXT(tbl_Status_Review[[#This Row],[Work ID]],"0"),tbl_PV_Meta[Work ID '#],tbl_PV_Meta[Overall Status Assessment],,0)="","",_xlfn.XLOOKUP(TEXT(tbl_Status_Review[[#This Row],[Work ID]],"0"),tbl_PV_Meta[Work ID '#],tbl_PV_Meta[Overall Status Assessment],,0))</f>
        <v/>
      </c>
      <c r="K33" s="73" t="str">
        <f>IF(_xlfn.XLOOKUP(TEXT(tbl_Status_Review[[#This Row],[Work ID]],"0"),tbl_PV_Meta[Work ID '#],tbl_PV_Meta[Scope Status Assessment],,0)="","",_xlfn.XLOOKUP(TEXT(tbl_Status_Review[[#This Row],[Work ID]],"0"),tbl_PV_Meta[Work ID '#],tbl_PV_Meta[Scope Status Assessment],,0))</f>
        <v/>
      </c>
      <c r="L33" s="73" t="str">
        <f>IF(_xlfn.XLOOKUP(TEXT(tbl_Status_Review[[#This Row],[Work ID]],"0"),tbl_PV_Meta[Work ID '#],tbl_PV_Meta[Cost Status Assessment],,0)="","",_xlfn.XLOOKUP(TEXT(tbl_Status_Review[[#This Row],[Work ID]],"0"),tbl_PV_Meta[Work ID '#],tbl_PV_Meta[Cost Status Assessment],,0))</f>
        <v/>
      </c>
      <c r="M33" s="75" t="str">
        <f>IFERROR(_xlfn.XLOOKUP(tbl_Status_Review[[#This Row],[Work ID]],'PV Financials'!E:E,'PV Financials'!AW:AW),"")</f>
        <v/>
      </c>
      <c r="N33" s="75" t="str">
        <f>IFERROR(_xlfn.XLOOKUP(tbl_Status_Review[[#This Row],[Work ID]],'PV Financials'!E:E,'PV Financials'!AL:AL),"")</f>
        <v/>
      </c>
      <c r="O33" s="75" t="str">
        <f>IFERROR(tbl_Status_Review[[#This Row],[Budget]]-tbl_Status_Review[[#This Row],[EAC]],"")</f>
        <v/>
      </c>
      <c r="P33" s="76" t="str">
        <f>IF(_xlfn.XLOOKUP(TEXT(tbl_Status_Review[[#This Row],[Work ID]],"0"),tbl_PV_Meta[Work ID '#],tbl_PV_Meta[Schedule Status Assessment],,0)="","",_xlfn.XLOOKUP(TEXT(tbl_Status_Review[[#This Row],[Work ID]],"0"),tbl_PV_Meta[Work ID '#],tbl_PV_Meta[Schedule Status Assessment],,0))</f>
        <v/>
      </c>
      <c r="Q33" s="76" t="str">
        <f>IF(SUMIFS(tbl_PV_Milestones[Overdue],tbl_PV_Milestones[Work ID],tbl_Status_Review[[#This Row],[Work ID]])=0,"",SUMIFS(tbl_PV_Milestones[Overdue],tbl_PV_Milestones[Work ID],tbl_Status_Review[[#This Row],[Work ID]]))</f>
        <v/>
      </c>
      <c r="R33" s="76" t="str">
        <f>IF(SUMIFS(tbl_PV_Milestones[Delayed],tbl_PV_Milestones[Work ID],tbl_Status_Review[[#This Row],[Work ID]])=0,"",SUMIFS(tbl_PV_Milestones[Delayed],tbl_PV_Milestones[Work ID],tbl_Status_Review[[#This Row],[Work ID]]))</f>
        <v/>
      </c>
      <c r="S33" s="76" t="str">
        <f>IF(SUMIFS(tbl_PV_Milestones[Delayed past FY25],tbl_PV_Milestones[Work ID],tbl_Status_Review[[#This Row],[Work ID]])=0,"",SUMIFS(tbl_PV_Milestones[Delayed past FY25],tbl_PV_Milestones[Work ID],tbl_Status_Review[[#This Row],[Work ID]]))</f>
        <v/>
      </c>
      <c r="T33" s="76" t="str">
        <f>IF(_xlfn.XLOOKUP(TEXT(tbl_Status_Review[[#This Row],[Work ID]],"0"),tbl_PV_Meta[Work ID '#],tbl_PV_Meta[Resourcing Status Assessment],,0)="","",_xlfn.XLOOKUP(TEXT(tbl_Status_Review[[#This Row],[Work ID]],"0"),tbl_PV_Meta[Work ID '#],tbl_PV_Meta[Resourcing Status Assessment],,0))</f>
        <v/>
      </c>
      <c r="U33" s="76" t="str">
        <f>IF(_xlfn.XLOOKUP(TEXT(tbl_Status_Review[[#This Row],[Work ID]],"0"),tbl_PV_Meta[Work ID '#],tbl_PV_Meta[Benefit Status Assessment],,0)="","",_xlfn.XLOOKUP(TEXT(tbl_Status_Review[[#This Row],[Work ID]],"0"),tbl_PV_Meta[Work ID '#],tbl_PV_Meta[Benefit Status Assessment],,0))</f>
        <v/>
      </c>
      <c r="V33" s="76" t="str">
        <f>IF(_xlfn.XLOOKUP(TEXT(tbl_Status_Review[[#This Row],[Work ID]],"0"),tbl_PV_Meta[Work ID '#],tbl_PV_Meta[OCM Status Assessment],,0)="","",_xlfn.XLOOKUP(TEXT(tbl_Status_Review[[#This Row],[Work ID]],"0"),tbl_PV_Meta[Work ID '#],tbl_PV_Meta[OCM Status Assessment],,0))</f>
        <v/>
      </c>
      <c r="W33" s="76" t="str">
        <f>IF(_xlfn.XLOOKUP(TEXT(tbl_Status_Review[[#This Row],[Work ID]],"0"),tbl_PV_Meta[Work ID '#],tbl_PV_Meta[Risks Status Assessment],,0)=0,"",_xlfn.XLOOKUP(TEXT(tbl_Status_Review[[#This Row],[Work ID]],"0"),tbl_PV_Meta[Work ID '#],tbl_PV_Meta[Risks Status Assessment],,0))</f>
        <v/>
      </c>
      <c r="X33"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33" s="76" t="str">
        <f>IF(SUMIFS(tbl_PV_Risks[Overdue],tbl_PV_Risks[Work ID '#],tbl_Status_Review[[#This Row],[Work ID]])=0,"",SUMIFS(tbl_PV_Risks[Overdue],tbl_PV_Risks[Work ID '#],tbl_Status_Review[[#This Row],[Work ID]]))</f>
        <v/>
      </c>
      <c r="Z33" s="76" t="str">
        <f>IF(SUMIFS(tbl_PV_Risks[No Mitigation Action Plan],tbl_PV_Risks[Work ID '#],tbl_Status_Review[[#This Row],[Work ID]])=0,"",SUMIFS(tbl_PV_Risks[No Mitigation Action Plan],tbl_PV_Risks[Work ID '#],tbl_Status_Review[[#This Row],[Work ID]]))</f>
        <v/>
      </c>
      <c r="AA33" s="76" t="str">
        <f>IF(_xlfn.XLOOKUP(TEXT(tbl_Status_Review[[#This Row],[Work ID]],"0"),tbl_PV_Meta[Work ID '#],tbl_PV_Meta[Issues Status Assessment],,0)=0,"",_xlfn.XLOOKUP(TEXT(tbl_Status_Review[[#This Row],[Work ID]],"0"),tbl_PV_Meta[Work ID '#],tbl_PV_Meta[Issues Status Assessment],,0))</f>
        <v/>
      </c>
      <c r="AB33"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33" s="76" t="str">
        <f>IF(SUMIFS(tbl_PV_Issues[Overdue],tbl_PV_Issues[Work ID '#],tbl_Status_Review[[#This Row],[Work ID]])=0,"",SUMIFS(tbl_PV_Issues[Overdue],tbl_PV_Issues[Work ID '#],tbl_Status_Review[[#This Row],[Work ID]]))</f>
        <v/>
      </c>
    </row>
    <row r="34" spans="3:29" ht="39.950000000000003" customHeight="1" x14ac:dyDescent="0.2">
      <c r="C34" s="70" t="s">
        <v>165</v>
      </c>
      <c r="D34" s="71" t="str">
        <f>_xlfn.XLOOKUP(TEXT(tbl_Status_Review[[#This Row],[Work ID]],"0"),tbl_PV_Meta[Work ID '#],tbl_PV_Meta[Proj Name],,0)</f>
        <v>Project 83</v>
      </c>
      <c r="E34" s="72" t="str">
        <f>_xlfn.XLOOKUP(TEXT(tbl_Status_Review[[#This Row],[Work ID]],"0"),tbl_PV_Meta[Work ID '#],tbl_PV_Meta[Sub-Portfolio],,0)</f>
        <v>Sub-Portfolio 8</v>
      </c>
      <c r="F34" s="72" t="str">
        <f>IF(_xlfn.XLOOKUP(TEXT(tbl_Status_Review[[#This Row],[Work ID]],"0"),tbl_PV_Meta[Work ID '#],tbl_PV_Meta[Project Manager/Owner],,0)="","",_xlfn.XLOOKUP(TEXT(tbl_Status_Review[[#This Row],[Work ID]],"0"),tbl_PV_Meta[Work ID '#],tbl_PV_Meta[Project Manager/Owner],,0))</f>
        <v>Project Manager 31</v>
      </c>
      <c r="G34" s="73" t="str">
        <f>_xlfn.XLOOKUP(TEXT(tbl_Status_Review[[#This Row],[Work ID]],"0"),tbl_PV_Meta[Work ID '#],tbl_PV_Meta[Work Status],,0)</f>
        <v>Requested</v>
      </c>
      <c r="H34" s="73" t="str">
        <f>_xlfn.XLOOKUP(tbl_Status_Review[[#This Row],[Work ID]],tbl_PV_Meta[Work ID '#],tbl_PV_Meta[Stage])</f>
        <v>2. Concept</v>
      </c>
      <c r="I34" s="74" t="str">
        <f>IF(_xlfn.XLOOKUP(TEXT(tbl_Status_Review[[#This Row],[Work ID]],"0"), tbl_PV_Meta[Work ID '#], tbl_PV_Meta[PSR Date], , 0)=0, "", _xlfn.XLOOKUP(TEXT(tbl_Status_Review[[#This Row],[Work ID]],"0"), tbl_PV_Meta[Work ID '#], tbl_PV_Meta[PSR Date], , 0))</f>
        <v/>
      </c>
      <c r="J34" s="73" t="str">
        <f>IF(_xlfn.XLOOKUP(TEXT(tbl_Status_Review[[#This Row],[Work ID]],"0"),tbl_PV_Meta[Work ID '#],tbl_PV_Meta[Overall Status Assessment],,0)="","",_xlfn.XLOOKUP(TEXT(tbl_Status_Review[[#This Row],[Work ID]],"0"),tbl_PV_Meta[Work ID '#],tbl_PV_Meta[Overall Status Assessment],,0))</f>
        <v/>
      </c>
      <c r="K34" s="73" t="str">
        <f>IF(_xlfn.XLOOKUP(TEXT(tbl_Status_Review[[#This Row],[Work ID]],"0"),tbl_PV_Meta[Work ID '#],tbl_PV_Meta[Scope Status Assessment],,0)="","",_xlfn.XLOOKUP(TEXT(tbl_Status_Review[[#This Row],[Work ID]],"0"),tbl_PV_Meta[Work ID '#],tbl_PV_Meta[Scope Status Assessment],,0))</f>
        <v/>
      </c>
      <c r="L34" s="73" t="str">
        <f>IF(_xlfn.XLOOKUP(TEXT(tbl_Status_Review[[#This Row],[Work ID]],"0"),tbl_PV_Meta[Work ID '#],tbl_PV_Meta[Cost Status Assessment],,0)="","",_xlfn.XLOOKUP(TEXT(tbl_Status_Review[[#This Row],[Work ID]],"0"),tbl_PV_Meta[Work ID '#],tbl_PV_Meta[Cost Status Assessment],,0))</f>
        <v/>
      </c>
      <c r="M34" s="75" t="str">
        <f>IFERROR(_xlfn.XLOOKUP(tbl_Status_Review[[#This Row],[Work ID]],'PV Financials'!E:E,'PV Financials'!AW:AW),"")</f>
        <v/>
      </c>
      <c r="N34" s="75" t="str">
        <f>IFERROR(_xlfn.XLOOKUP(tbl_Status_Review[[#This Row],[Work ID]],'PV Financials'!E:E,'PV Financials'!AL:AL),"")</f>
        <v/>
      </c>
      <c r="O34" s="75" t="str">
        <f>IFERROR(tbl_Status_Review[[#This Row],[Budget]]-tbl_Status_Review[[#This Row],[EAC]],"")</f>
        <v/>
      </c>
      <c r="P34" s="76" t="str">
        <f>IF(_xlfn.XLOOKUP(TEXT(tbl_Status_Review[[#This Row],[Work ID]],"0"),tbl_PV_Meta[Work ID '#],tbl_PV_Meta[Schedule Status Assessment],,0)="","",_xlfn.XLOOKUP(TEXT(tbl_Status_Review[[#This Row],[Work ID]],"0"),tbl_PV_Meta[Work ID '#],tbl_PV_Meta[Schedule Status Assessment],,0))</f>
        <v/>
      </c>
      <c r="Q34" s="76" t="str">
        <f>IF(SUMIFS(tbl_PV_Milestones[Overdue],tbl_PV_Milestones[Work ID],tbl_Status_Review[[#This Row],[Work ID]])=0,"",SUMIFS(tbl_PV_Milestones[Overdue],tbl_PV_Milestones[Work ID],tbl_Status_Review[[#This Row],[Work ID]]))</f>
        <v/>
      </c>
      <c r="R34" s="76" t="str">
        <f>IF(SUMIFS(tbl_PV_Milestones[Delayed],tbl_PV_Milestones[Work ID],tbl_Status_Review[[#This Row],[Work ID]])=0,"",SUMIFS(tbl_PV_Milestones[Delayed],tbl_PV_Milestones[Work ID],tbl_Status_Review[[#This Row],[Work ID]]))</f>
        <v/>
      </c>
      <c r="S34" s="76" t="str">
        <f>IF(SUMIFS(tbl_PV_Milestones[Delayed past FY25],tbl_PV_Milestones[Work ID],tbl_Status_Review[[#This Row],[Work ID]])=0,"",SUMIFS(tbl_PV_Milestones[Delayed past FY25],tbl_PV_Milestones[Work ID],tbl_Status_Review[[#This Row],[Work ID]]))</f>
        <v/>
      </c>
      <c r="T34" s="76" t="str">
        <f>IF(_xlfn.XLOOKUP(TEXT(tbl_Status_Review[[#This Row],[Work ID]],"0"),tbl_PV_Meta[Work ID '#],tbl_PV_Meta[Resourcing Status Assessment],,0)="","",_xlfn.XLOOKUP(TEXT(tbl_Status_Review[[#This Row],[Work ID]],"0"),tbl_PV_Meta[Work ID '#],tbl_PV_Meta[Resourcing Status Assessment],,0))</f>
        <v/>
      </c>
      <c r="U34" s="76" t="str">
        <f>IF(_xlfn.XLOOKUP(TEXT(tbl_Status_Review[[#This Row],[Work ID]],"0"),tbl_PV_Meta[Work ID '#],tbl_PV_Meta[Benefit Status Assessment],,0)="","",_xlfn.XLOOKUP(TEXT(tbl_Status_Review[[#This Row],[Work ID]],"0"),tbl_PV_Meta[Work ID '#],tbl_PV_Meta[Benefit Status Assessment],,0))</f>
        <v/>
      </c>
      <c r="V34" s="76" t="str">
        <f>IF(_xlfn.XLOOKUP(TEXT(tbl_Status_Review[[#This Row],[Work ID]],"0"),tbl_PV_Meta[Work ID '#],tbl_PV_Meta[OCM Status Assessment],,0)="","",_xlfn.XLOOKUP(TEXT(tbl_Status_Review[[#This Row],[Work ID]],"0"),tbl_PV_Meta[Work ID '#],tbl_PV_Meta[OCM Status Assessment],,0))</f>
        <v/>
      </c>
      <c r="W34" s="76" t="str">
        <f>IF(_xlfn.XLOOKUP(TEXT(tbl_Status_Review[[#This Row],[Work ID]],"0"),tbl_PV_Meta[Work ID '#],tbl_PV_Meta[Risks Status Assessment],,0)=0,"",_xlfn.XLOOKUP(TEXT(tbl_Status_Review[[#This Row],[Work ID]],"0"),tbl_PV_Meta[Work ID '#],tbl_PV_Meta[Risks Status Assessment],,0))</f>
        <v/>
      </c>
      <c r="X34"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34" s="76" t="str">
        <f>IF(SUMIFS(tbl_PV_Risks[Overdue],tbl_PV_Risks[Work ID '#],tbl_Status_Review[[#This Row],[Work ID]])=0,"",SUMIFS(tbl_PV_Risks[Overdue],tbl_PV_Risks[Work ID '#],tbl_Status_Review[[#This Row],[Work ID]]))</f>
        <v/>
      </c>
      <c r="Z34" s="76" t="str">
        <f>IF(SUMIFS(tbl_PV_Risks[No Mitigation Action Plan],tbl_PV_Risks[Work ID '#],tbl_Status_Review[[#This Row],[Work ID]])=0,"",SUMIFS(tbl_PV_Risks[No Mitigation Action Plan],tbl_PV_Risks[Work ID '#],tbl_Status_Review[[#This Row],[Work ID]]))</f>
        <v/>
      </c>
      <c r="AA34" s="76" t="str">
        <f>IF(_xlfn.XLOOKUP(TEXT(tbl_Status_Review[[#This Row],[Work ID]],"0"),tbl_PV_Meta[Work ID '#],tbl_PV_Meta[Issues Status Assessment],,0)=0,"",_xlfn.XLOOKUP(TEXT(tbl_Status_Review[[#This Row],[Work ID]],"0"),tbl_PV_Meta[Work ID '#],tbl_PV_Meta[Issues Status Assessment],,0))</f>
        <v/>
      </c>
      <c r="AB34"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34" s="76" t="str">
        <f>IF(SUMIFS(tbl_PV_Issues[Overdue],tbl_PV_Issues[Work ID '#],tbl_Status_Review[[#This Row],[Work ID]])=0,"",SUMIFS(tbl_PV_Issues[Overdue],tbl_PV_Issues[Work ID '#],tbl_Status_Review[[#This Row],[Work ID]]))</f>
        <v/>
      </c>
    </row>
    <row r="35" spans="3:29" ht="39.950000000000003" customHeight="1" x14ac:dyDescent="0.2">
      <c r="C35" s="70" t="s">
        <v>167</v>
      </c>
      <c r="D35" s="71" t="str">
        <f>_xlfn.XLOOKUP(TEXT(tbl_Status_Review[[#This Row],[Work ID]],"0"),tbl_PV_Meta[Work ID '#],tbl_PV_Meta[Proj Name],,0)</f>
        <v>Project 84</v>
      </c>
      <c r="E35" s="72" t="str">
        <f>_xlfn.XLOOKUP(TEXT(tbl_Status_Review[[#This Row],[Work ID]],"0"),tbl_PV_Meta[Work ID '#],tbl_PV_Meta[Sub-Portfolio],,0)</f>
        <v>Sub-Portfolio 7</v>
      </c>
      <c r="F35" s="72" t="str">
        <f>IF(_xlfn.XLOOKUP(TEXT(tbl_Status_Review[[#This Row],[Work ID]],"0"),tbl_PV_Meta[Work ID '#],tbl_PV_Meta[Project Manager/Owner],,0)="","",_xlfn.XLOOKUP(TEXT(tbl_Status_Review[[#This Row],[Work ID]],"0"),tbl_PV_Meta[Work ID '#],tbl_PV_Meta[Project Manager/Owner],,0))</f>
        <v>Project Manager 27</v>
      </c>
      <c r="G35" s="73" t="str">
        <f>_xlfn.XLOOKUP(TEXT(tbl_Status_Review[[#This Row],[Work ID]],"0"),tbl_PV_Meta[Work ID '#],tbl_PV_Meta[Work Status],,0)</f>
        <v>On Hold</v>
      </c>
      <c r="H35" s="73" t="str">
        <f>_xlfn.XLOOKUP(tbl_Status_Review[[#This Row],[Work ID]],tbl_PV_Meta[Work ID '#],tbl_PV_Meta[Stage])</f>
        <v>2. Concept</v>
      </c>
      <c r="I35" s="74" t="str">
        <f>IF(_xlfn.XLOOKUP(TEXT(tbl_Status_Review[[#This Row],[Work ID]],"0"), tbl_PV_Meta[Work ID '#], tbl_PV_Meta[PSR Date], , 0)=0, "", _xlfn.XLOOKUP(TEXT(tbl_Status_Review[[#This Row],[Work ID]],"0"), tbl_PV_Meta[Work ID '#], tbl_PV_Meta[PSR Date], , 0))</f>
        <v/>
      </c>
      <c r="J35" s="73" t="str">
        <f>IF(_xlfn.XLOOKUP(TEXT(tbl_Status_Review[[#This Row],[Work ID]],"0"),tbl_PV_Meta[Work ID '#],tbl_PV_Meta[Overall Status Assessment],,0)="","",_xlfn.XLOOKUP(TEXT(tbl_Status_Review[[#This Row],[Work ID]],"0"),tbl_PV_Meta[Work ID '#],tbl_PV_Meta[Overall Status Assessment],,0))</f>
        <v/>
      </c>
      <c r="K35" s="73" t="str">
        <f>IF(_xlfn.XLOOKUP(TEXT(tbl_Status_Review[[#This Row],[Work ID]],"0"),tbl_PV_Meta[Work ID '#],tbl_PV_Meta[Scope Status Assessment],,0)="","",_xlfn.XLOOKUP(TEXT(tbl_Status_Review[[#This Row],[Work ID]],"0"),tbl_PV_Meta[Work ID '#],tbl_PV_Meta[Scope Status Assessment],,0))</f>
        <v/>
      </c>
      <c r="L35" s="73" t="str">
        <f>IF(_xlfn.XLOOKUP(TEXT(tbl_Status_Review[[#This Row],[Work ID]],"0"),tbl_PV_Meta[Work ID '#],tbl_PV_Meta[Cost Status Assessment],,0)="","",_xlfn.XLOOKUP(TEXT(tbl_Status_Review[[#This Row],[Work ID]],"0"),tbl_PV_Meta[Work ID '#],tbl_PV_Meta[Cost Status Assessment],,0))</f>
        <v/>
      </c>
      <c r="M35" s="75" t="str">
        <f>IFERROR(_xlfn.XLOOKUP(tbl_Status_Review[[#This Row],[Work ID]],'PV Financials'!E:E,'PV Financials'!AW:AW),"")</f>
        <v/>
      </c>
      <c r="N35" s="75" t="str">
        <f>IFERROR(_xlfn.XLOOKUP(tbl_Status_Review[[#This Row],[Work ID]],'PV Financials'!E:E,'PV Financials'!AL:AL),"")</f>
        <v/>
      </c>
      <c r="O35" s="75" t="str">
        <f>IFERROR(tbl_Status_Review[[#This Row],[Budget]]-tbl_Status_Review[[#This Row],[EAC]],"")</f>
        <v/>
      </c>
      <c r="P35" s="76" t="str">
        <f>IF(_xlfn.XLOOKUP(TEXT(tbl_Status_Review[[#This Row],[Work ID]],"0"),tbl_PV_Meta[Work ID '#],tbl_PV_Meta[Schedule Status Assessment],,0)="","",_xlfn.XLOOKUP(TEXT(tbl_Status_Review[[#This Row],[Work ID]],"0"),tbl_PV_Meta[Work ID '#],tbl_PV_Meta[Schedule Status Assessment],,0))</f>
        <v/>
      </c>
      <c r="Q35" s="76" t="str">
        <f>IF(SUMIFS(tbl_PV_Milestones[Overdue],tbl_PV_Milestones[Work ID],tbl_Status_Review[[#This Row],[Work ID]])=0,"",SUMIFS(tbl_PV_Milestones[Overdue],tbl_PV_Milestones[Work ID],tbl_Status_Review[[#This Row],[Work ID]]))</f>
        <v/>
      </c>
      <c r="R35" s="76" t="str">
        <f>IF(SUMIFS(tbl_PV_Milestones[Delayed],tbl_PV_Milestones[Work ID],tbl_Status_Review[[#This Row],[Work ID]])=0,"",SUMIFS(tbl_PV_Milestones[Delayed],tbl_PV_Milestones[Work ID],tbl_Status_Review[[#This Row],[Work ID]]))</f>
        <v/>
      </c>
      <c r="S35" s="76" t="str">
        <f>IF(SUMIFS(tbl_PV_Milestones[Delayed past FY25],tbl_PV_Milestones[Work ID],tbl_Status_Review[[#This Row],[Work ID]])=0,"",SUMIFS(tbl_PV_Milestones[Delayed past FY25],tbl_PV_Milestones[Work ID],tbl_Status_Review[[#This Row],[Work ID]]))</f>
        <v/>
      </c>
      <c r="T35" s="76" t="str">
        <f>IF(_xlfn.XLOOKUP(TEXT(tbl_Status_Review[[#This Row],[Work ID]],"0"),tbl_PV_Meta[Work ID '#],tbl_PV_Meta[Resourcing Status Assessment],,0)="","",_xlfn.XLOOKUP(TEXT(tbl_Status_Review[[#This Row],[Work ID]],"0"),tbl_PV_Meta[Work ID '#],tbl_PV_Meta[Resourcing Status Assessment],,0))</f>
        <v/>
      </c>
      <c r="U35" s="76" t="str">
        <f>IF(_xlfn.XLOOKUP(TEXT(tbl_Status_Review[[#This Row],[Work ID]],"0"),tbl_PV_Meta[Work ID '#],tbl_PV_Meta[Benefit Status Assessment],,0)="","",_xlfn.XLOOKUP(TEXT(tbl_Status_Review[[#This Row],[Work ID]],"0"),tbl_PV_Meta[Work ID '#],tbl_PV_Meta[Benefit Status Assessment],,0))</f>
        <v/>
      </c>
      <c r="V35" s="76" t="str">
        <f>IF(_xlfn.XLOOKUP(TEXT(tbl_Status_Review[[#This Row],[Work ID]],"0"),tbl_PV_Meta[Work ID '#],tbl_PV_Meta[OCM Status Assessment],,0)="","",_xlfn.XLOOKUP(TEXT(tbl_Status_Review[[#This Row],[Work ID]],"0"),tbl_PV_Meta[Work ID '#],tbl_PV_Meta[OCM Status Assessment],,0))</f>
        <v/>
      </c>
      <c r="W35" s="76" t="str">
        <f>IF(_xlfn.XLOOKUP(TEXT(tbl_Status_Review[[#This Row],[Work ID]],"0"),tbl_PV_Meta[Work ID '#],tbl_PV_Meta[Risks Status Assessment],,0)=0,"",_xlfn.XLOOKUP(TEXT(tbl_Status_Review[[#This Row],[Work ID]],"0"),tbl_PV_Meta[Work ID '#],tbl_PV_Meta[Risks Status Assessment],,0))</f>
        <v/>
      </c>
      <c r="X35"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35" s="76" t="str">
        <f>IF(SUMIFS(tbl_PV_Risks[Overdue],tbl_PV_Risks[Work ID '#],tbl_Status_Review[[#This Row],[Work ID]])=0,"",SUMIFS(tbl_PV_Risks[Overdue],tbl_PV_Risks[Work ID '#],tbl_Status_Review[[#This Row],[Work ID]]))</f>
        <v/>
      </c>
      <c r="Z35" s="76" t="str">
        <f>IF(SUMIFS(tbl_PV_Risks[No Mitigation Action Plan],tbl_PV_Risks[Work ID '#],tbl_Status_Review[[#This Row],[Work ID]])=0,"",SUMIFS(tbl_PV_Risks[No Mitigation Action Plan],tbl_PV_Risks[Work ID '#],tbl_Status_Review[[#This Row],[Work ID]]))</f>
        <v/>
      </c>
      <c r="AA35" s="76" t="str">
        <f>IF(_xlfn.XLOOKUP(TEXT(tbl_Status_Review[[#This Row],[Work ID]],"0"),tbl_PV_Meta[Work ID '#],tbl_PV_Meta[Issues Status Assessment],,0)=0,"",_xlfn.XLOOKUP(TEXT(tbl_Status_Review[[#This Row],[Work ID]],"0"),tbl_PV_Meta[Work ID '#],tbl_PV_Meta[Issues Status Assessment],,0))</f>
        <v/>
      </c>
      <c r="AB35"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35" s="76" t="str">
        <f>IF(SUMIFS(tbl_PV_Issues[Overdue],tbl_PV_Issues[Work ID '#],tbl_Status_Review[[#This Row],[Work ID]])=0,"",SUMIFS(tbl_PV_Issues[Overdue],tbl_PV_Issues[Work ID '#],tbl_Status_Review[[#This Row],[Work ID]]))</f>
        <v/>
      </c>
    </row>
    <row r="36" spans="3:29" ht="39.950000000000003" customHeight="1" x14ac:dyDescent="0.2">
      <c r="C36" s="70" t="s">
        <v>170</v>
      </c>
      <c r="D36" s="71" t="str">
        <f>_xlfn.XLOOKUP(TEXT(tbl_Status_Review[[#This Row],[Work ID]],"0"),tbl_PV_Meta[Work ID '#],tbl_PV_Meta[Proj Name],,0)</f>
        <v>Project 87</v>
      </c>
      <c r="E36" s="72" t="str">
        <f>_xlfn.XLOOKUP(TEXT(tbl_Status_Review[[#This Row],[Work ID]],"0"),tbl_PV_Meta[Work ID '#],tbl_PV_Meta[Sub-Portfolio],,0)</f>
        <v>Sub-Portfolio 4</v>
      </c>
      <c r="F36" s="72" t="str">
        <f>IF(_xlfn.XLOOKUP(TEXT(tbl_Status_Review[[#This Row],[Work ID]],"0"),tbl_PV_Meta[Work ID '#],tbl_PV_Meta[Project Manager/Owner],,0)="","",_xlfn.XLOOKUP(TEXT(tbl_Status_Review[[#This Row],[Work ID]],"0"),tbl_PV_Meta[Work ID '#],tbl_PV_Meta[Project Manager/Owner],,0))</f>
        <v>Project Manager 18</v>
      </c>
      <c r="G36" s="73" t="str">
        <f>_xlfn.XLOOKUP(TEXT(tbl_Status_Review[[#This Row],[Work ID]],"0"),tbl_PV_Meta[Work ID '#],tbl_PV_Meta[Work Status],,0)</f>
        <v>Requested</v>
      </c>
      <c r="H36" s="73" t="str">
        <f>_xlfn.XLOOKUP(tbl_Status_Review[[#This Row],[Work ID]],tbl_PV_Meta[Work ID '#],tbl_PV_Meta[Stage])</f>
        <v>2. Concept</v>
      </c>
      <c r="I36" s="74" t="str">
        <f>IF(_xlfn.XLOOKUP(TEXT(tbl_Status_Review[[#This Row],[Work ID]],"0"), tbl_PV_Meta[Work ID '#], tbl_PV_Meta[PSR Date], , 0)=0, "", _xlfn.XLOOKUP(TEXT(tbl_Status_Review[[#This Row],[Work ID]],"0"), tbl_PV_Meta[Work ID '#], tbl_PV_Meta[PSR Date], , 0))</f>
        <v/>
      </c>
      <c r="J36" s="73" t="str">
        <f>IF(_xlfn.XLOOKUP(TEXT(tbl_Status_Review[[#This Row],[Work ID]],"0"),tbl_PV_Meta[Work ID '#],tbl_PV_Meta[Overall Status Assessment],,0)="","",_xlfn.XLOOKUP(TEXT(tbl_Status_Review[[#This Row],[Work ID]],"0"),tbl_PV_Meta[Work ID '#],tbl_PV_Meta[Overall Status Assessment],,0))</f>
        <v/>
      </c>
      <c r="K36" s="73" t="str">
        <f>IF(_xlfn.XLOOKUP(TEXT(tbl_Status_Review[[#This Row],[Work ID]],"0"),tbl_PV_Meta[Work ID '#],tbl_PV_Meta[Scope Status Assessment],,0)="","",_xlfn.XLOOKUP(TEXT(tbl_Status_Review[[#This Row],[Work ID]],"0"),tbl_PV_Meta[Work ID '#],tbl_PV_Meta[Scope Status Assessment],,0))</f>
        <v/>
      </c>
      <c r="L36" s="73" t="str">
        <f>IF(_xlfn.XLOOKUP(TEXT(tbl_Status_Review[[#This Row],[Work ID]],"0"),tbl_PV_Meta[Work ID '#],tbl_PV_Meta[Cost Status Assessment],,0)="","",_xlfn.XLOOKUP(TEXT(tbl_Status_Review[[#This Row],[Work ID]],"0"),tbl_PV_Meta[Work ID '#],tbl_PV_Meta[Cost Status Assessment],,0))</f>
        <v/>
      </c>
      <c r="M36" s="75" t="str">
        <f>IFERROR(_xlfn.XLOOKUP(tbl_Status_Review[[#This Row],[Work ID]],'PV Financials'!E:E,'PV Financials'!AW:AW),"")</f>
        <v/>
      </c>
      <c r="N36" s="75" t="str">
        <f>IFERROR(_xlfn.XLOOKUP(tbl_Status_Review[[#This Row],[Work ID]],'PV Financials'!E:E,'PV Financials'!AL:AL),"")</f>
        <v/>
      </c>
      <c r="O36" s="75" t="str">
        <f>IFERROR(tbl_Status_Review[[#This Row],[Budget]]-tbl_Status_Review[[#This Row],[EAC]],"")</f>
        <v/>
      </c>
      <c r="P36" s="76" t="str">
        <f>IF(_xlfn.XLOOKUP(TEXT(tbl_Status_Review[[#This Row],[Work ID]],"0"),tbl_PV_Meta[Work ID '#],tbl_PV_Meta[Schedule Status Assessment],,0)="","",_xlfn.XLOOKUP(TEXT(tbl_Status_Review[[#This Row],[Work ID]],"0"),tbl_PV_Meta[Work ID '#],tbl_PV_Meta[Schedule Status Assessment],,0))</f>
        <v/>
      </c>
      <c r="Q36" s="76" t="str">
        <f>IF(SUMIFS(tbl_PV_Milestones[Overdue],tbl_PV_Milestones[Work ID],tbl_Status_Review[[#This Row],[Work ID]])=0,"",SUMIFS(tbl_PV_Milestones[Overdue],tbl_PV_Milestones[Work ID],tbl_Status_Review[[#This Row],[Work ID]]))</f>
        <v/>
      </c>
      <c r="R36" s="76" t="str">
        <f>IF(SUMIFS(tbl_PV_Milestones[Delayed],tbl_PV_Milestones[Work ID],tbl_Status_Review[[#This Row],[Work ID]])=0,"",SUMIFS(tbl_PV_Milestones[Delayed],tbl_PV_Milestones[Work ID],tbl_Status_Review[[#This Row],[Work ID]]))</f>
        <v/>
      </c>
      <c r="S36" s="76" t="str">
        <f>IF(SUMIFS(tbl_PV_Milestones[Delayed past FY25],tbl_PV_Milestones[Work ID],tbl_Status_Review[[#This Row],[Work ID]])=0,"",SUMIFS(tbl_PV_Milestones[Delayed past FY25],tbl_PV_Milestones[Work ID],tbl_Status_Review[[#This Row],[Work ID]]))</f>
        <v/>
      </c>
      <c r="T36" s="76" t="str">
        <f>IF(_xlfn.XLOOKUP(TEXT(tbl_Status_Review[[#This Row],[Work ID]],"0"),tbl_PV_Meta[Work ID '#],tbl_PV_Meta[Resourcing Status Assessment],,0)="","",_xlfn.XLOOKUP(TEXT(tbl_Status_Review[[#This Row],[Work ID]],"0"),tbl_PV_Meta[Work ID '#],tbl_PV_Meta[Resourcing Status Assessment],,0))</f>
        <v/>
      </c>
      <c r="U36" s="76" t="str">
        <f>IF(_xlfn.XLOOKUP(TEXT(tbl_Status_Review[[#This Row],[Work ID]],"0"),tbl_PV_Meta[Work ID '#],tbl_PV_Meta[Benefit Status Assessment],,0)="","",_xlfn.XLOOKUP(TEXT(tbl_Status_Review[[#This Row],[Work ID]],"0"),tbl_PV_Meta[Work ID '#],tbl_PV_Meta[Benefit Status Assessment],,0))</f>
        <v/>
      </c>
      <c r="V36" s="76" t="str">
        <f>IF(_xlfn.XLOOKUP(TEXT(tbl_Status_Review[[#This Row],[Work ID]],"0"),tbl_PV_Meta[Work ID '#],tbl_PV_Meta[OCM Status Assessment],,0)="","",_xlfn.XLOOKUP(TEXT(tbl_Status_Review[[#This Row],[Work ID]],"0"),tbl_PV_Meta[Work ID '#],tbl_PV_Meta[OCM Status Assessment],,0))</f>
        <v/>
      </c>
      <c r="W36" s="76" t="str">
        <f>IF(_xlfn.XLOOKUP(TEXT(tbl_Status_Review[[#This Row],[Work ID]],"0"),tbl_PV_Meta[Work ID '#],tbl_PV_Meta[Risks Status Assessment],,0)=0,"",_xlfn.XLOOKUP(TEXT(tbl_Status_Review[[#This Row],[Work ID]],"0"),tbl_PV_Meta[Work ID '#],tbl_PV_Meta[Risks Status Assessment],,0))</f>
        <v/>
      </c>
      <c r="X36"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36" s="76" t="str">
        <f>IF(SUMIFS(tbl_PV_Risks[Overdue],tbl_PV_Risks[Work ID '#],tbl_Status_Review[[#This Row],[Work ID]])=0,"",SUMIFS(tbl_PV_Risks[Overdue],tbl_PV_Risks[Work ID '#],tbl_Status_Review[[#This Row],[Work ID]]))</f>
        <v/>
      </c>
      <c r="Z36" s="76" t="str">
        <f>IF(SUMIFS(tbl_PV_Risks[No Mitigation Action Plan],tbl_PV_Risks[Work ID '#],tbl_Status_Review[[#This Row],[Work ID]])=0,"",SUMIFS(tbl_PV_Risks[No Mitigation Action Plan],tbl_PV_Risks[Work ID '#],tbl_Status_Review[[#This Row],[Work ID]]))</f>
        <v/>
      </c>
      <c r="AA36" s="76" t="str">
        <f>IF(_xlfn.XLOOKUP(TEXT(tbl_Status_Review[[#This Row],[Work ID]],"0"),tbl_PV_Meta[Work ID '#],tbl_PV_Meta[Issues Status Assessment],,0)=0,"",_xlfn.XLOOKUP(TEXT(tbl_Status_Review[[#This Row],[Work ID]],"0"),tbl_PV_Meta[Work ID '#],tbl_PV_Meta[Issues Status Assessment],,0))</f>
        <v/>
      </c>
      <c r="AB36"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36" s="76" t="str">
        <f>IF(SUMIFS(tbl_PV_Issues[Overdue],tbl_PV_Issues[Work ID '#],tbl_Status_Review[[#This Row],[Work ID]])=0,"",SUMIFS(tbl_PV_Issues[Overdue],tbl_PV_Issues[Work ID '#],tbl_Status_Review[[#This Row],[Work ID]]))</f>
        <v/>
      </c>
    </row>
    <row r="37" spans="3:29" ht="39.950000000000003" customHeight="1" x14ac:dyDescent="0.2">
      <c r="C37" s="70" t="s">
        <v>171</v>
      </c>
      <c r="D37" s="71" t="str">
        <f>_xlfn.XLOOKUP(TEXT(tbl_Status_Review[[#This Row],[Work ID]],"0"),tbl_PV_Meta[Work ID '#],tbl_PV_Meta[Proj Name],,0)</f>
        <v>Project 91</v>
      </c>
      <c r="E37" s="72" t="str">
        <f>_xlfn.XLOOKUP(TEXT(tbl_Status_Review[[#This Row],[Work ID]],"0"),tbl_PV_Meta[Work ID '#],tbl_PV_Meta[Sub-Portfolio],,0)</f>
        <v>Sub-Portfolio 7</v>
      </c>
      <c r="F37" s="72" t="str">
        <f>IF(_xlfn.XLOOKUP(TEXT(tbl_Status_Review[[#This Row],[Work ID]],"0"),tbl_PV_Meta[Work ID '#],tbl_PV_Meta[Project Manager/Owner],,0)="","",_xlfn.XLOOKUP(TEXT(tbl_Status_Review[[#This Row],[Work ID]],"0"),tbl_PV_Meta[Work ID '#],tbl_PV_Meta[Project Manager/Owner],,0))</f>
        <v>Project Manager 7</v>
      </c>
      <c r="G37" s="73" t="str">
        <f>_xlfn.XLOOKUP(TEXT(tbl_Status_Review[[#This Row],[Work ID]],"0"),tbl_PV_Meta[Work ID '#],tbl_PV_Meta[Work Status],,0)</f>
        <v>Requested</v>
      </c>
      <c r="H37" s="73" t="str">
        <f>_xlfn.XLOOKUP(tbl_Status_Review[[#This Row],[Work ID]],tbl_PV_Meta[Work ID '#],tbl_PV_Meta[Stage])</f>
        <v>2. Concept</v>
      </c>
      <c r="I37" s="74" t="str">
        <f>IF(_xlfn.XLOOKUP(TEXT(tbl_Status_Review[[#This Row],[Work ID]],"0"), tbl_PV_Meta[Work ID '#], tbl_PV_Meta[PSR Date], , 0)=0, "", _xlfn.XLOOKUP(TEXT(tbl_Status_Review[[#This Row],[Work ID]],"0"), tbl_PV_Meta[Work ID '#], tbl_PV_Meta[PSR Date], , 0))</f>
        <v/>
      </c>
      <c r="J37" s="73" t="str">
        <f>IF(_xlfn.XLOOKUP(TEXT(tbl_Status_Review[[#This Row],[Work ID]],"0"),tbl_PV_Meta[Work ID '#],tbl_PV_Meta[Overall Status Assessment],,0)="","",_xlfn.XLOOKUP(TEXT(tbl_Status_Review[[#This Row],[Work ID]],"0"),tbl_PV_Meta[Work ID '#],tbl_PV_Meta[Overall Status Assessment],,0))</f>
        <v/>
      </c>
      <c r="K37" s="73" t="str">
        <f>IF(_xlfn.XLOOKUP(TEXT(tbl_Status_Review[[#This Row],[Work ID]],"0"),tbl_PV_Meta[Work ID '#],tbl_PV_Meta[Scope Status Assessment],,0)="","",_xlfn.XLOOKUP(TEXT(tbl_Status_Review[[#This Row],[Work ID]],"0"),tbl_PV_Meta[Work ID '#],tbl_PV_Meta[Scope Status Assessment],,0))</f>
        <v/>
      </c>
      <c r="L37" s="73" t="str">
        <f>IF(_xlfn.XLOOKUP(TEXT(tbl_Status_Review[[#This Row],[Work ID]],"0"),tbl_PV_Meta[Work ID '#],tbl_PV_Meta[Cost Status Assessment],,0)="","",_xlfn.XLOOKUP(TEXT(tbl_Status_Review[[#This Row],[Work ID]],"0"),tbl_PV_Meta[Work ID '#],tbl_PV_Meta[Cost Status Assessment],,0))</f>
        <v/>
      </c>
      <c r="M37" s="75" t="str">
        <f>IFERROR(_xlfn.XLOOKUP(tbl_Status_Review[[#This Row],[Work ID]],'PV Financials'!E:E,'PV Financials'!AW:AW),"")</f>
        <v/>
      </c>
      <c r="N37" s="75" t="str">
        <f>IFERROR(_xlfn.XLOOKUP(tbl_Status_Review[[#This Row],[Work ID]],'PV Financials'!E:E,'PV Financials'!AL:AL),"")</f>
        <v/>
      </c>
      <c r="O37" s="75" t="str">
        <f>IFERROR(tbl_Status_Review[[#This Row],[Budget]]-tbl_Status_Review[[#This Row],[EAC]],"")</f>
        <v/>
      </c>
      <c r="P37" s="76" t="str">
        <f>IF(_xlfn.XLOOKUP(TEXT(tbl_Status_Review[[#This Row],[Work ID]],"0"),tbl_PV_Meta[Work ID '#],tbl_PV_Meta[Schedule Status Assessment],,0)="","",_xlfn.XLOOKUP(TEXT(tbl_Status_Review[[#This Row],[Work ID]],"0"),tbl_PV_Meta[Work ID '#],tbl_PV_Meta[Schedule Status Assessment],,0))</f>
        <v/>
      </c>
      <c r="Q37" s="76" t="str">
        <f>IF(SUMIFS(tbl_PV_Milestones[Overdue],tbl_PV_Milestones[Work ID],tbl_Status_Review[[#This Row],[Work ID]])=0,"",SUMIFS(tbl_PV_Milestones[Overdue],tbl_PV_Milestones[Work ID],tbl_Status_Review[[#This Row],[Work ID]]))</f>
        <v/>
      </c>
      <c r="R37" s="76" t="str">
        <f>IF(SUMIFS(tbl_PV_Milestones[Delayed],tbl_PV_Milestones[Work ID],tbl_Status_Review[[#This Row],[Work ID]])=0,"",SUMIFS(tbl_PV_Milestones[Delayed],tbl_PV_Milestones[Work ID],tbl_Status_Review[[#This Row],[Work ID]]))</f>
        <v/>
      </c>
      <c r="S37" s="76" t="str">
        <f>IF(SUMIFS(tbl_PV_Milestones[Delayed past FY25],tbl_PV_Milestones[Work ID],tbl_Status_Review[[#This Row],[Work ID]])=0,"",SUMIFS(tbl_PV_Milestones[Delayed past FY25],tbl_PV_Milestones[Work ID],tbl_Status_Review[[#This Row],[Work ID]]))</f>
        <v/>
      </c>
      <c r="T37" s="76" t="str">
        <f>IF(_xlfn.XLOOKUP(TEXT(tbl_Status_Review[[#This Row],[Work ID]],"0"),tbl_PV_Meta[Work ID '#],tbl_PV_Meta[Resourcing Status Assessment],,0)="","",_xlfn.XLOOKUP(TEXT(tbl_Status_Review[[#This Row],[Work ID]],"0"),tbl_PV_Meta[Work ID '#],tbl_PV_Meta[Resourcing Status Assessment],,0))</f>
        <v/>
      </c>
      <c r="U37" s="76" t="str">
        <f>IF(_xlfn.XLOOKUP(TEXT(tbl_Status_Review[[#This Row],[Work ID]],"0"),tbl_PV_Meta[Work ID '#],tbl_PV_Meta[Benefit Status Assessment],,0)="","",_xlfn.XLOOKUP(TEXT(tbl_Status_Review[[#This Row],[Work ID]],"0"),tbl_PV_Meta[Work ID '#],tbl_PV_Meta[Benefit Status Assessment],,0))</f>
        <v/>
      </c>
      <c r="V37" s="76" t="str">
        <f>IF(_xlfn.XLOOKUP(TEXT(tbl_Status_Review[[#This Row],[Work ID]],"0"),tbl_PV_Meta[Work ID '#],tbl_PV_Meta[OCM Status Assessment],,0)="","",_xlfn.XLOOKUP(TEXT(tbl_Status_Review[[#This Row],[Work ID]],"0"),tbl_PV_Meta[Work ID '#],tbl_PV_Meta[OCM Status Assessment],,0))</f>
        <v/>
      </c>
      <c r="W37" s="76" t="str">
        <f>IF(_xlfn.XLOOKUP(TEXT(tbl_Status_Review[[#This Row],[Work ID]],"0"),tbl_PV_Meta[Work ID '#],tbl_PV_Meta[Risks Status Assessment],,0)=0,"",_xlfn.XLOOKUP(TEXT(tbl_Status_Review[[#This Row],[Work ID]],"0"),tbl_PV_Meta[Work ID '#],tbl_PV_Meta[Risks Status Assessment],,0))</f>
        <v/>
      </c>
      <c r="X37"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37" s="76" t="str">
        <f>IF(SUMIFS(tbl_PV_Risks[Overdue],tbl_PV_Risks[Work ID '#],tbl_Status_Review[[#This Row],[Work ID]])=0,"",SUMIFS(tbl_PV_Risks[Overdue],tbl_PV_Risks[Work ID '#],tbl_Status_Review[[#This Row],[Work ID]]))</f>
        <v/>
      </c>
      <c r="Z37" s="76" t="str">
        <f>IF(SUMIFS(tbl_PV_Risks[No Mitigation Action Plan],tbl_PV_Risks[Work ID '#],tbl_Status_Review[[#This Row],[Work ID]])=0,"",SUMIFS(tbl_PV_Risks[No Mitigation Action Plan],tbl_PV_Risks[Work ID '#],tbl_Status_Review[[#This Row],[Work ID]]))</f>
        <v/>
      </c>
      <c r="AA37" s="76" t="str">
        <f>IF(_xlfn.XLOOKUP(TEXT(tbl_Status_Review[[#This Row],[Work ID]],"0"),tbl_PV_Meta[Work ID '#],tbl_PV_Meta[Issues Status Assessment],,0)=0,"",_xlfn.XLOOKUP(TEXT(tbl_Status_Review[[#This Row],[Work ID]],"0"),tbl_PV_Meta[Work ID '#],tbl_PV_Meta[Issues Status Assessment],,0))</f>
        <v/>
      </c>
      <c r="AB37"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37" s="76" t="str">
        <f>IF(SUMIFS(tbl_PV_Issues[Overdue],tbl_PV_Issues[Work ID '#],tbl_Status_Review[[#This Row],[Work ID]])=0,"",SUMIFS(tbl_PV_Issues[Overdue],tbl_PV_Issues[Work ID '#],tbl_Status_Review[[#This Row],[Work ID]]))</f>
        <v/>
      </c>
    </row>
    <row r="38" spans="3:29" ht="39.950000000000003" customHeight="1" x14ac:dyDescent="0.2">
      <c r="C38" s="70" t="s">
        <v>173</v>
      </c>
      <c r="D38" s="71" t="str">
        <f>_xlfn.XLOOKUP(TEXT(tbl_Status_Review[[#This Row],[Work ID]],"0"),tbl_PV_Meta[Work ID '#],tbl_PV_Meta[Proj Name],,0)</f>
        <v>Project 101</v>
      </c>
      <c r="E38" s="72" t="str">
        <f>_xlfn.XLOOKUP(TEXT(tbl_Status_Review[[#This Row],[Work ID]],"0"),tbl_PV_Meta[Work ID '#],tbl_PV_Meta[Sub-Portfolio],,0)</f>
        <v>Sub-Portfolio 2</v>
      </c>
      <c r="F38" s="72" t="str">
        <f>IF(_xlfn.XLOOKUP(TEXT(tbl_Status_Review[[#This Row],[Work ID]],"0"),tbl_PV_Meta[Work ID '#],tbl_PV_Meta[Project Manager/Owner],,0)="","",_xlfn.XLOOKUP(TEXT(tbl_Status_Review[[#This Row],[Work ID]],"0"),tbl_PV_Meta[Work ID '#],tbl_PV_Meta[Project Manager/Owner],,0))</f>
        <v/>
      </c>
      <c r="G38" s="73" t="str">
        <f>_xlfn.XLOOKUP(TEXT(tbl_Status_Review[[#This Row],[Work ID]],"0"),tbl_PV_Meta[Work ID '#],tbl_PV_Meta[Work Status],,0)</f>
        <v>On Hold</v>
      </c>
      <c r="H38" s="73" t="str">
        <f>_xlfn.XLOOKUP(tbl_Status_Review[[#This Row],[Work ID]],tbl_PV_Meta[Work ID '#],tbl_PV_Meta[Stage])</f>
        <v>2. Concept</v>
      </c>
      <c r="I38" s="74" t="str">
        <f>IF(_xlfn.XLOOKUP(TEXT(tbl_Status_Review[[#This Row],[Work ID]],"0"), tbl_PV_Meta[Work ID '#], tbl_PV_Meta[PSR Date], , 0)=0, "", _xlfn.XLOOKUP(TEXT(tbl_Status_Review[[#This Row],[Work ID]],"0"), tbl_PV_Meta[Work ID '#], tbl_PV_Meta[PSR Date], , 0))</f>
        <v/>
      </c>
      <c r="J38" s="73" t="str">
        <f>IF(_xlfn.XLOOKUP(TEXT(tbl_Status_Review[[#This Row],[Work ID]],"0"),tbl_PV_Meta[Work ID '#],tbl_PV_Meta[Overall Status Assessment],,0)="","",_xlfn.XLOOKUP(TEXT(tbl_Status_Review[[#This Row],[Work ID]],"0"),tbl_PV_Meta[Work ID '#],tbl_PV_Meta[Overall Status Assessment],,0))</f>
        <v/>
      </c>
      <c r="K38" s="73" t="str">
        <f>IF(_xlfn.XLOOKUP(TEXT(tbl_Status_Review[[#This Row],[Work ID]],"0"),tbl_PV_Meta[Work ID '#],tbl_PV_Meta[Scope Status Assessment],,0)="","",_xlfn.XLOOKUP(TEXT(tbl_Status_Review[[#This Row],[Work ID]],"0"),tbl_PV_Meta[Work ID '#],tbl_PV_Meta[Scope Status Assessment],,0))</f>
        <v/>
      </c>
      <c r="L38" s="73" t="str">
        <f>IF(_xlfn.XLOOKUP(TEXT(tbl_Status_Review[[#This Row],[Work ID]],"0"),tbl_PV_Meta[Work ID '#],tbl_PV_Meta[Cost Status Assessment],,0)="","",_xlfn.XLOOKUP(TEXT(tbl_Status_Review[[#This Row],[Work ID]],"0"),tbl_PV_Meta[Work ID '#],tbl_PV_Meta[Cost Status Assessment],,0))</f>
        <v/>
      </c>
      <c r="M38" s="75" t="str">
        <f>IFERROR(_xlfn.XLOOKUP(tbl_Status_Review[[#This Row],[Work ID]],'PV Financials'!E:E,'PV Financials'!AW:AW),"")</f>
        <v/>
      </c>
      <c r="N38" s="75" t="str">
        <f>IFERROR(_xlfn.XLOOKUP(tbl_Status_Review[[#This Row],[Work ID]],'PV Financials'!E:E,'PV Financials'!AL:AL),"")</f>
        <v/>
      </c>
      <c r="O38" s="75" t="str">
        <f>IFERROR(tbl_Status_Review[[#This Row],[Budget]]-tbl_Status_Review[[#This Row],[EAC]],"")</f>
        <v/>
      </c>
      <c r="P38" s="76" t="str">
        <f>IF(_xlfn.XLOOKUP(TEXT(tbl_Status_Review[[#This Row],[Work ID]],"0"),tbl_PV_Meta[Work ID '#],tbl_PV_Meta[Schedule Status Assessment],,0)="","",_xlfn.XLOOKUP(TEXT(tbl_Status_Review[[#This Row],[Work ID]],"0"),tbl_PV_Meta[Work ID '#],tbl_PV_Meta[Schedule Status Assessment],,0))</f>
        <v/>
      </c>
      <c r="Q38" s="76" t="str">
        <f>IF(SUMIFS(tbl_PV_Milestones[Overdue],tbl_PV_Milestones[Work ID],tbl_Status_Review[[#This Row],[Work ID]])=0,"",SUMIFS(tbl_PV_Milestones[Overdue],tbl_PV_Milestones[Work ID],tbl_Status_Review[[#This Row],[Work ID]]))</f>
        <v/>
      </c>
      <c r="R38" s="76" t="str">
        <f>IF(SUMIFS(tbl_PV_Milestones[Delayed],tbl_PV_Milestones[Work ID],tbl_Status_Review[[#This Row],[Work ID]])=0,"",SUMIFS(tbl_PV_Milestones[Delayed],tbl_PV_Milestones[Work ID],tbl_Status_Review[[#This Row],[Work ID]]))</f>
        <v/>
      </c>
      <c r="S38" s="76" t="str">
        <f>IF(SUMIFS(tbl_PV_Milestones[Delayed past FY25],tbl_PV_Milestones[Work ID],tbl_Status_Review[[#This Row],[Work ID]])=0,"",SUMIFS(tbl_PV_Milestones[Delayed past FY25],tbl_PV_Milestones[Work ID],tbl_Status_Review[[#This Row],[Work ID]]))</f>
        <v/>
      </c>
      <c r="T38" s="76" t="str">
        <f>IF(_xlfn.XLOOKUP(TEXT(tbl_Status_Review[[#This Row],[Work ID]],"0"),tbl_PV_Meta[Work ID '#],tbl_PV_Meta[Resourcing Status Assessment],,0)="","",_xlfn.XLOOKUP(TEXT(tbl_Status_Review[[#This Row],[Work ID]],"0"),tbl_PV_Meta[Work ID '#],tbl_PV_Meta[Resourcing Status Assessment],,0))</f>
        <v/>
      </c>
      <c r="U38" s="76" t="str">
        <f>IF(_xlfn.XLOOKUP(TEXT(tbl_Status_Review[[#This Row],[Work ID]],"0"),tbl_PV_Meta[Work ID '#],tbl_PV_Meta[Benefit Status Assessment],,0)="","",_xlfn.XLOOKUP(TEXT(tbl_Status_Review[[#This Row],[Work ID]],"0"),tbl_PV_Meta[Work ID '#],tbl_PV_Meta[Benefit Status Assessment],,0))</f>
        <v/>
      </c>
      <c r="V38" s="76" t="str">
        <f>IF(_xlfn.XLOOKUP(TEXT(tbl_Status_Review[[#This Row],[Work ID]],"0"),tbl_PV_Meta[Work ID '#],tbl_PV_Meta[OCM Status Assessment],,0)="","",_xlfn.XLOOKUP(TEXT(tbl_Status_Review[[#This Row],[Work ID]],"0"),tbl_PV_Meta[Work ID '#],tbl_PV_Meta[OCM Status Assessment],,0))</f>
        <v/>
      </c>
      <c r="W38" s="76" t="str">
        <f>IF(_xlfn.XLOOKUP(TEXT(tbl_Status_Review[[#This Row],[Work ID]],"0"),tbl_PV_Meta[Work ID '#],tbl_PV_Meta[Risks Status Assessment],,0)=0,"",_xlfn.XLOOKUP(TEXT(tbl_Status_Review[[#This Row],[Work ID]],"0"),tbl_PV_Meta[Work ID '#],tbl_PV_Meta[Risks Status Assessment],,0))</f>
        <v/>
      </c>
      <c r="X38"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38" s="76" t="str">
        <f>IF(SUMIFS(tbl_PV_Risks[Overdue],tbl_PV_Risks[Work ID '#],tbl_Status_Review[[#This Row],[Work ID]])=0,"",SUMIFS(tbl_PV_Risks[Overdue],tbl_PV_Risks[Work ID '#],tbl_Status_Review[[#This Row],[Work ID]]))</f>
        <v/>
      </c>
      <c r="Z38" s="76" t="str">
        <f>IF(SUMIFS(tbl_PV_Risks[No Mitigation Action Plan],tbl_PV_Risks[Work ID '#],tbl_Status_Review[[#This Row],[Work ID]])=0,"",SUMIFS(tbl_PV_Risks[No Mitigation Action Plan],tbl_PV_Risks[Work ID '#],tbl_Status_Review[[#This Row],[Work ID]]))</f>
        <v/>
      </c>
      <c r="AA38" s="76" t="str">
        <f>IF(_xlfn.XLOOKUP(TEXT(tbl_Status_Review[[#This Row],[Work ID]],"0"),tbl_PV_Meta[Work ID '#],tbl_PV_Meta[Issues Status Assessment],,0)=0,"",_xlfn.XLOOKUP(TEXT(tbl_Status_Review[[#This Row],[Work ID]],"0"),tbl_PV_Meta[Work ID '#],tbl_PV_Meta[Issues Status Assessment],,0))</f>
        <v/>
      </c>
      <c r="AB38"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38" s="76" t="str">
        <f>IF(SUMIFS(tbl_PV_Issues[Overdue],tbl_PV_Issues[Work ID '#],tbl_Status_Review[[#This Row],[Work ID]])=0,"",SUMIFS(tbl_PV_Issues[Overdue],tbl_PV_Issues[Work ID '#],tbl_Status_Review[[#This Row],[Work ID]]))</f>
        <v/>
      </c>
    </row>
    <row r="39" spans="3:29" ht="39.950000000000003" customHeight="1" x14ac:dyDescent="0.2">
      <c r="C39" s="70" t="s">
        <v>174</v>
      </c>
      <c r="D39" s="71" t="str">
        <f>_xlfn.XLOOKUP(TEXT(tbl_Status_Review[[#This Row],[Work ID]],"0"),tbl_PV_Meta[Work ID '#],tbl_PV_Meta[Proj Name],,0)</f>
        <v>Project 102</v>
      </c>
      <c r="E39" s="72" t="str">
        <f>_xlfn.XLOOKUP(TEXT(tbl_Status_Review[[#This Row],[Work ID]],"0"),tbl_PV_Meta[Work ID '#],tbl_PV_Meta[Sub-Portfolio],,0)</f>
        <v>Sub-Portfolio 7</v>
      </c>
      <c r="F39" s="72" t="str">
        <f>IF(_xlfn.XLOOKUP(TEXT(tbl_Status_Review[[#This Row],[Work ID]],"0"),tbl_PV_Meta[Work ID '#],tbl_PV_Meta[Project Manager/Owner],,0)="","",_xlfn.XLOOKUP(TEXT(tbl_Status_Review[[#This Row],[Work ID]],"0"),tbl_PV_Meta[Work ID '#],tbl_PV_Meta[Project Manager/Owner],,0))</f>
        <v>Project Manager 35</v>
      </c>
      <c r="G39" s="73" t="str">
        <f>_xlfn.XLOOKUP(TEXT(tbl_Status_Review[[#This Row],[Work ID]],"0"),tbl_PV_Meta[Work ID '#],tbl_PV_Meta[Work Status],,0)</f>
        <v>Requested</v>
      </c>
      <c r="H39" s="73" t="str">
        <f>_xlfn.XLOOKUP(tbl_Status_Review[[#This Row],[Work ID]],tbl_PV_Meta[Work ID '#],tbl_PV_Meta[Stage])</f>
        <v>2. Concept</v>
      </c>
      <c r="I39" s="74" t="str">
        <f>IF(_xlfn.XLOOKUP(TEXT(tbl_Status_Review[[#This Row],[Work ID]],"0"), tbl_PV_Meta[Work ID '#], tbl_PV_Meta[PSR Date], , 0)=0, "", _xlfn.XLOOKUP(TEXT(tbl_Status_Review[[#This Row],[Work ID]],"0"), tbl_PV_Meta[Work ID '#], tbl_PV_Meta[PSR Date], , 0))</f>
        <v/>
      </c>
      <c r="J39" s="73" t="str">
        <f>IF(_xlfn.XLOOKUP(TEXT(tbl_Status_Review[[#This Row],[Work ID]],"0"),tbl_PV_Meta[Work ID '#],tbl_PV_Meta[Overall Status Assessment],,0)="","",_xlfn.XLOOKUP(TEXT(tbl_Status_Review[[#This Row],[Work ID]],"0"),tbl_PV_Meta[Work ID '#],tbl_PV_Meta[Overall Status Assessment],,0))</f>
        <v/>
      </c>
      <c r="K39" s="73" t="str">
        <f>IF(_xlfn.XLOOKUP(TEXT(tbl_Status_Review[[#This Row],[Work ID]],"0"),tbl_PV_Meta[Work ID '#],tbl_PV_Meta[Scope Status Assessment],,0)="","",_xlfn.XLOOKUP(TEXT(tbl_Status_Review[[#This Row],[Work ID]],"0"),tbl_PV_Meta[Work ID '#],tbl_PV_Meta[Scope Status Assessment],,0))</f>
        <v/>
      </c>
      <c r="L39" s="73" t="str">
        <f>IF(_xlfn.XLOOKUP(TEXT(tbl_Status_Review[[#This Row],[Work ID]],"0"),tbl_PV_Meta[Work ID '#],tbl_PV_Meta[Cost Status Assessment],,0)="","",_xlfn.XLOOKUP(TEXT(tbl_Status_Review[[#This Row],[Work ID]],"0"),tbl_PV_Meta[Work ID '#],tbl_PV_Meta[Cost Status Assessment],,0))</f>
        <v/>
      </c>
      <c r="M39" s="75" t="str">
        <f>IFERROR(_xlfn.XLOOKUP(tbl_Status_Review[[#This Row],[Work ID]],'PV Financials'!E:E,'PV Financials'!AW:AW),"")</f>
        <v/>
      </c>
      <c r="N39" s="75" t="str">
        <f>IFERROR(_xlfn.XLOOKUP(tbl_Status_Review[[#This Row],[Work ID]],'PV Financials'!E:E,'PV Financials'!AL:AL),"")</f>
        <v/>
      </c>
      <c r="O39" s="75" t="str">
        <f>IFERROR(tbl_Status_Review[[#This Row],[Budget]]-tbl_Status_Review[[#This Row],[EAC]],"")</f>
        <v/>
      </c>
      <c r="P39" s="76" t="str">
        <f>IF(_xlfn.XLOOKUP(TEXT(tbl_Status_Review[[#This Row],[Work ID]],"0"),tbl_PV_Meta[Work ID '#],tbl_PV_Meta[Schedule Status Assessment],,0)="","",_xlfn.XLOOKUP(TEXT(tbl_Status_Review[[#This Row],[Work ID]],"0"),tbl_PV_Meta[Work ID '#],tbl_PV_Meta[Schedule Status Assessment],,0))</f>
        <v/>
      </c>
      <c r="Q39" s="76" t="str">
        <f>IF(SUMIFS(tbl_PV_Milestones[Overdue],tbl_PV_Milestones[Work ID],tbl_Status_Review[[#This Row],[Work ID]])=0,"",SUMIFS(tbl_PV_Milestones[Overdue],tbl_PV_Milestones[Work ID],tbl_Status_Review[[#This Row],[Work ID]]))</f>
        <v/>
      </c>
      <c r="R39" s="76" t="str">
        <f>IF(SUMIFS(tbl_PV_Milestones[Delayed],tbl_PV_Milestones[Work ID],tbl_Status_Review[[#This Row],[Work ID]])=0,"",SUMIFS(tbl_PV_Milestones[Delayed],tbl_PV_Milestones[Work ID],tbl_Status_Review[[#This Row],[Work ID]]))</f>
        <v/>
      </c>
      <c r="S39" s="76" t="str">
        <f>IF(SUMIFS(tbl_PV_Milestones[Delayed past FY25],tbl_PV_Milestones[Work ID],tbl_Status_Review[[#This Row],[Work ID]])=0,"",SUMIFS(tbl_PV_Milestones[Delayed past FY25],tbl_PV_Milestones[Work ID],tbl_Status_Review[[#This Row],[Work ID]]))</f>
        <v/>
      </c>
      <c r="T39" s="76" t="str">
        <f>IF(_xlfn.XLOOKUP(TEXT(tbl_Status_Review[[#This Row],[Work ID]],"0"),tbl_PV_Meta[Work ID '#],tbl_PV_Meta[Resourcing Status Assessment],,0)="","",_xlfn.XLOOKUP(TEXT(tbl_Status_Review[[#This Row],[Work ID]],"0"),tbl_PV_Meta[Work ID '#],tbl_PV_Meta[Resourcing Status Assessment],,0))</f>
        <v/>
      </c>
      <c r="U39" s="76" t="str">
        <f>IF(_xlfn.XLOOKUP(TEXT(tbl_Status_Review[[#This Row],[Work ID]],"0"),tbl_PV_Meta[Work ID '#],tbl_PV_Meta[Benefit Status Assessment],,0)="","",_xlfn.XLOOKUP(TEXT(tbl_Status_Review[[#This Row],[Work ID]],"0"),tbl_PV_Meta[Work ID '#],tbl_PV_Meta[Benefit Status Assessment],,0))</f>
        <v/>
      </c>
      <c r="V39" s="76" t="str">
        <f>IF(_xlfn.XLOOKUP(TEXT(tbl_Status_Review[[#This Row],[Work ID]],"0"),tbl_PV_Meta[Work ID '#],tbl_PV_Meta[OCM Status Assessment],,0)="","",_xlfn.XLOOKUP(TEXT(tbl_Status_Review[[#This Row],[Work ID]],"0"),tbl_PV_Meta[Work ID '#],tbl_PV_Meta[OCM Status Assessment],,0))</f>
        <v/>
      </c>
      <c r="W39" s="76" t="str">
        <f>IF(_xlfn.XLOOKUP(TEXT(tbl_Status_Review[[#This Row],[Work ID]],"0"),tbl_PV_Meta[Work ID '#],tbl_PV_Meta[Risks Status Assessment],,0)=0,"",_xlfn.XLOOKUP(TEXT(tbl_Status_Review[[#This Row],[Work ID]],"0"),tbl_PV_Meta[Work ID '#],tbl_PV_Meta[Risks Status Assessment],,0))</f>
        <v/>
      </c>
      <c r="X39"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39" s="76" t="str">
        <f>IF(SUMIFS(tbl_PV_Risks[Overdue],tbl_PV_Risks[Work ID '#],tbl_Status_Review[[#This Row],[Work ID]])=0,"",SUMIFS(tbl_PV_Risks[Overdue],tbl_PV_Risks[Work ID '#],tbl_Status_Review[[#This Row],[Work ID]]))</f>
        <v/>
      </c>
      <c r="Z39" s="76" t="str">
        <f>IF(SUMIFS(tbl_PV_Risks[No Mitigation Action Plan],tbl_PV_Risks[Work ID '#],tbl_Status_Review[[#This Row],[Work ID]])=0,"",SUMIFS(tbl_PV_Risks[No Mitigation Action Plan],tbl_PV_Risks[Work ID '#],tbl_Status_Review[[#This Row],[Work ID]]))</f>
        <v/>
      </c>
      <c r="AA39" s="76" t="str">
        <f>IF(_xlfn.XLOOKUP(TEXT(tbl_Status_Review[[#This Row],[Work ID]],"0"),tbl_PV_Meta[Work ID '#],tbl_PV_Meta[Issues Status Assessment],,0)=0,"",_xlfn.XLOOKUP(TEXT(tbl_Status_Review[[#This Row],[Work ID]],"0"),tbl_PV_Meta[Work ID '#],tbl_PV_Meta[Issues Status Assessment],,0))</f>
        <v/>
      </c>
      <c r="AB39"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39" s="76" t="str">
        <f>IF(SUMIFS(tbl_PV_Issues[Overdue],tbl_PV_Issues[Work ID '#],tbl_Status_Review[[#This Row],[Work ID]])=0,"",SUMIFS(tbl_PV_Issues[Overdue],tbl_PV_Issues[Work ID '#],tbl_Status_Review[[#This Row],[Work ID]]))</f>
        <v/>
      </c>
    </row>
    <row r="40" spans="3:29" ht="39.950000000000003" customHeight="1" x14ac:dyDescent="0.2">
      <c r="C40" s="70" t="s">
        <v>176</v>
      </c>
      <c r="D40" s="71" t="str">
        <f>_xlfn.XLOOKUP(TEXT(tbl_Status_Review[[#This Row],[Work ID]],"0"),tbl_PV_Meta[Work ID '#],tbl_PV_Meta[Proj Name],,0)</f>
        <v>Project 106</v>
      </c>
      <c r="E40" s="72" t="str">
        <f>_xlfn.XLOOKUP(TEXT(tbl_Status_Review[[#This Row],[Work ID]],"0"),tbl_PV_Meta[Work ID '#],tbl_PV_Meta[Sub-Portfolio],,0)</f>
        <v>Sub-Portfolio 7</v>
      </c>
      <c r="F40" s="72" t="str">
        <f>IF(_xlfn.XLOOKUP(TEXT(tbl_Status_Review[[#This Row],[Work ID]],"0"),tbl_PV_Meta[Work ID '#],tbl_PV_Meta[Project Manager/Owner],,0)="","",_xlfn.XLOOKUP(TEXT(tbl_Status_Review[[#This Row],[Work ID]],"0"),tbl_PV_Meta[Work ID '#],tbl_PV_Meta[Project Manager/Owner],,0))</f>
        <v>Project Manager 27</v>
      </c>
      <c r="G40" s="73" t="str">
        <f>_xlfn.XLOOKUP(TEXT(tbl_Status_Review[[#This Row],[Work ID]],"0"),tbl_PV_Meta[Work ID '#],tbl_PV_Meta[Work Status],,0)</f>
        <v>Requested</v>
      </c>
      <c r="H40" s="73" t="str">
        <f>_xlfn.XLOOKUP(tbl_Status_Review[[#This Row],[Work ID]],tbl_PV_Meta[Work ID '#],tbl_PV_Meta[Stage])</f>
        <v>2. Concept</v>
      </c>
      <c r="I40" s="74" t="str">
        <f>IF(_xlfn.XLOOKUP(TEXT(tbl_Status_Review[[#This Row],[Work ID]],"0"), tbl_PV_Meta[Work ID '#], tbl_PV_Meta[PSR Date], , 0)=0, "", _xlfn.XLOOKUP(TEXT(tbl_Status_Review[[#This Row],[Work ID]],"0"), tbl_PV_Meta[Work ID '#], tbl_PV_Meta[PSR Date], , 0))</f>
        <v/>
      </c>
      <c r="J40" s="73" t="str">
        <f>IF(_xlfn.XLOOKUP(TEXT(tbl_Status_Review[[#This Row],[Work ID]],"0"),tbl_PV_Meta[Work ID '#],tbl_PV_Meta[Overall Status Assessment],,0)="","",_xlfn.XLOOKUP(TEXT(tbl_Status_Review[[#This Row],[Work ID]],"0"),tbl_PV_Meta[Work ID '#],tbl_PV_Meta[Overall Status Assessment],,0))</f>
        <v/>
      </c>
      <c r="K40" s="73" t="str">
        <f>IF(_xlfn.XLOOKUP(TEXT(tbl_Status_Review[[#This Row],[Work ID]],"0"),tbl_PV_Meta[Work ID '#],tbl_PV_Meta[Scope Status Assessment],,0)="","",_xlfn.XLOOKUP(TEXT(tbl_Status_Review[[#This Row],[Work ID]],"0"),tbl_PV_Meta[Work ID '#],tbl_PV_Meta[Scope Status Assessment],,0))</f>
        <v/>
      </c>
      <c r="L40" s="73" t="str">
        <f>IF(_xlfn.XLOOKUP(TEXT(tbl_Status_Review[[#This Row],[Work ID]],"0"),tbl_PV_Meta[Work ID '#],tbl_PV_Meta[Cost Status Assessment],,0)="","",_xlfn.XLOOKUP(TEXT(tbl_Status_Review[[#This Row],[Work ID]],"0"),tbl_PV_Meta[Work ID '#],tbl_PV_Meta[Cost Status Assessment],,0))</f>
        <v/>
      </c>
      <c r="M40" s="75" t="str">
        <f>IFERROR(_xlfn.XLOOKUP(tbl_Status_Review[[#This Row],[Work ID]],'PV Financials'!E:E,'PV Financials'!AW:AW),"")</f>
        <v/>
      </c>
      <c r="N40" s="75" t="str">
        <f>IFERROR(_xlfn.XLOOKUP(tbl_Status_Review[[#This Row],[Work ID]],'PV Financials'!E:E,'PV Financials'!AL:AL),"")</f>
        <v/>
      </c>
      <c r="O40" s="75" t="str">
        <f>IFERROR(tbl_Status_Review[[#This Row],[Budget]]-tbl_Status_Review[[#This Row],[EAC]],"")</f>
        <v/>
      </c>
      <c r="P40" s="76" t="str">
        <f>IF(_xlfn.XLOOKUP(TEXT(tbl_Status_Review[[#This Row],[Work ID]],"0"),tbl_PV_Meta[Work ID '#],tbl_PV_Meta[Schedule Status Assessment],,0)="","",_xlfn.XLOOKUP(TEXT(tbl_Status_Review[[#This Row],[Work ID]],"0"),tbl_PV_Meta[Work ID '#],tbl_PV_Meta[Schedule Status Assessment],,0))</f>
        <v/>
      </c>
      <c r="Q40" s="76" t="str">
        <f>IF(SUMIFS(tbl_PV_Milestones[Overdue],tbl_PV_Milestones[Work ID],tbl_Status_Review[[#This Row],[Work ID]])=0,"",SUMIFS(tbl_PV_Milestones[Overdue],tbl_PV_Milestones[Work ID],tbl_Status_Review[[#This Row],[Work ID]]))</f>
        <v/>
      </c>
      <c r="R40" s="76" t="str">
        <f>IF(SUMIFS(tbl_PV_Milestones[Delayed],tbl_PV_Milestones[Work ID],tbl_Status_Review[[#This Row],[Work ID]])=0,"",SUMIFS(tbl_PV_Milestones[Delayed],tbl_PV_Milestones[Work ID],tbl_Status_Review[[#This Row],[Work ID]]))</f>
        <v/>
      </c>
      <c r="S40" s="76" t="str">
        <f>IF(SUMIFS(tbl_PV_Milestones[Delayed past FY25],tbl_PV_Milestones[Work ID],tbl_Status_Review[[#This Row],[Work ID]])=0,"",SUMIFS(tbl_PV_Milestones[Delayed past FY25],tbl_PV_Milestones[Work ID],tbl_Status_Review[[#This Row],[Work ID]]))</f>
        <v/>
      </c>
      <c r="T40" s="76" t="str">
        <f>IF(_xlfn.XLOOKUP(TEXT(tbl_Status_Review[[#This Row],[Work ID]],"0"),tbl_PV_Meta[Work ID '#],tbl_PV_Meta[Resourcing Status Assessment],,0)="","",_xlfn.XLOOKUP(TEXT(tbl_Status_Review[[#This Row],[Work ID]],"0"),tbl_PV_Meta[Work ID '#],tbl_PV_Meta[Resourcing Status Assessment],,0))</f>
        <v/>
      </c>
      <c r="U40" s="76" t="str">
        <f>IF(_xlfn.XLOOKUP(TEXT(tbl_Status_Review[[#This Row],[Work ID]],"0"),tbl_PV_Meta[Work ID '#],tbl_PV_Meta[Benefit Status Assessment],,0)="","",_xlfn.XLOOKUP(TEXT(tbl_Status_Review[[#This Row],[Work ID]],"0"),tbl_PV_Meta[Work ID '#],tbl_PV_Meta[Benefit Status Assessment],,0))</f>
        <v/>
      </c>
      <c r="V40" s="76" t="str">
        <f>IF(_xlfn.XLOOKUP(TEXT(tbl_Status_Review[[#This Row],[Work ID]],"0"),tbl_PV_Meta[Work ID '#],tbl_PV_Meta[OCM Status Assessment],,0)="","",_xlfn.XLOOKUP(TEXT(tbl_Status_Review[[#This Row],[Work ID]],"0"),tbl_PV_Meta[Work ID '#],tbl_PV_Meta[OCM Status Assessment],,0))</f>
        <v/>
      </c>
      <c r="W40" s="76" t="str">
        <f>IF(_xlfn.XLOOKUP(TEXT(tbl_Status_Review[[#This Row],[Work ID]],"0"),tbl_PV_Meta[Work ID '#],tbl_PV_Meta[Risks Status Assessment],,0)=0,"",_xlfn.XLOOKUP(TEXT(tbl_Status_Review[[#This Row],[Work ID]],"0"),tbl_PV_Meta[Work ID '#],tbl_PV_Meta[Risks Status Assessment],,0))</f>
        <v/>
      </c>
      <c r="X40"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40" s="76" t="str">
        <f>IF(SUMIFS(tbl_PV_Risks[Overdue],tbl_PV_Risks[Work ID '#],tbl_Status_Review[[#This Row],[Work ID]])=0,"",SUMIFS(tbl_PV_Risks[Overdue],tbl_PV_Risks[Work ID '#],tbl_Status_Review[[#This Row],[Work ID]]))</f>
        <v/>
      </c>
      <c r="Z40" s="76" t="str">
        <f>IF(SUMIFS(tbl_PV_Risks[No Mitigation Action Plan],tbl_PV_Risks[Work ID '#],tbl_Status_Review[[#This Row],[Work ID]])=0,"",SUMIFS(tbl_PV_Risks[No Mitigation Action Plan],tbl_PV_Risks[Work ID '#],tbl_Status_Review[[#This Row],[Work ID]]))</f>
        <v/>
      </c>
      <c r="AA40" s="76" t="str">
        <f>IF(_xlfn.XLOOKUP(TEXT(tbl_Status_Review[[#This Row],[Work ID]],"0"),tbl_PV_Meta[Work ID '#],tbl_PV_Meta[Issues Status Assessment],,0)=0,"",_xlfn.XLOOKUP(TEXT(tbl_Status_Review[[#This Row],[Work ID]],"0"),tbl_PV_Meta[Work ID '#],tbl_PV_Meta[Issues Status Assessment],,0))</f>
        <v/>
      </c>
      <c r="AB40"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40" s="76" t="str">
        <f>IF(SUMIFS(tbl_PV_Issues[Overdue],tbl_PV_Issues[Work ID '#],tbl_Status_Review[[#This Row],[Work ID]])=0,"",SUMIFS(tbl_PV_Issues[Overdue],tbl_PV_Issues[Work ID '#],tbl_Status_Review[[#This Row],[Work ID]]))</f>
        <v/>
      </c>
    </row>
    <row r="41" spans="3:29" ht="39.950000000000003" customHeight="1" x14ac:dyDescent="0.2">
      <c r="C41" s="70" t="s">
        <v>177</v>
      </c>
      <c r="D41" s="71" t="str">
        <f>_xlfn.XLOOKUP(TEXT(tbl_Status_Review[[#This Row],[Work ID]],"0"),tbl_PV_Meta[Work ID '#],tbl_PV_Meta[Proj Name],,0)</f>
        <v>Project 108</v>
      </c>
      <c r="E41" s="72" t="str">
        <f>_xlfn.XLOOKUP(TEXT(tbl_Status_Review[[#This Row],[Work ID]],"0"),tbl_PV_Meta[Work ID '#],tbl_PV_Meta[Sub-Portfolio],,0)</f>
        <v>Sub-Portfolio 7</v>
      </c>
      <c r="F41" s="72" t="str">
        <f>IF(_xlfn.XLOOKUP(TEXT(tbl_Status_Review[[#This Row],[Work ID]],"0"),tbl_PV_Meta[Work ID '#],tbl_PV_Meta[Project Manager/Owner],,0)="","",_xlfn.XLOOKUP(TEXT(tbl_Status_Review[[#This Row],[Work ID]],"0"),tbl_PV_Meta[Work ID '#],tbl_PV_Meta[Project Manager/Owner],,0))</f>
        <v>Project Manager 27</v>
      </c>
      <c r="G41" s="73" t="str">
        <f>_xlfn.XLOOKUP(TEXT(tbl_Status_Review[[#This Row],[Work ID]],"0"),tbl_PV_Meta[Work ID '#],tbl_PV_Meta[Work Status],,0)</f>
        <v>Requested</v>
      </c>
      <c r="H41" s="73" t="str">
        <f>_xlfn.XLOOKUP(tbl_Status_Review[[#This Row],[Work ID]],tbl_PV_Meta[Work ID '#],tbl_PV_Meta[Stage])</f>
        <v>2. Concept</v>
      </c>
      <c r="I41" s="74" t="str">
        <f>IF(_xlfn.XLOOKUP(TEXT(tbl_Status_Review[[#This Row],[Work ID]],"0"), tbl_PV_Meta[Work ID '#], tbl_PV_Meta[PSR Date], , 0)=0, "", _xlfn.XLOOKUP(TEXT(tbl_Status_Review[[#This Row],[Work ID]],"0"), tbl_PV_Meta[Work ID '#], tbl_PV_Meta[PSR Date], , 0))</f>
        <v/>
      </c>
      <c r="J41" s="73" t="str">
        <f>IF(_xlfn.XLOOKUP(TEXT(tbl_Status_Review[[#This Row],[Work ID]],"0"),tbl_PV_Meta[Work ID '#],tbl_PV_Meta[Overall Status Assessment],,0)="","",_xlfn.XLOOKUP(TEXT(tbl_Status_Review[[#This Row],[Work ID]],"0"),tbl_PV_Meta[Work ID '#],tbl_PV_Meta[Overall Status Assessment],,0))</f>
        <v/>
      </c>
      <c r="K41" s="73" t="str">
        <f>IF(_xlfn.XLOOKUP(TEXT(tbl_Status_Review[[#This Row],[Work ID]],"0"),tbl_PV_Meta[Work ID '#],tbl_PV_Meta[Scope Status Assessment],,0)="","",_xlfn.XLOOKUP(TEXT(tbl_Status_Review[[#This Row],[Work ID]],"0"),tbl_PV_Meta[Work ID '#],tbl_PV_Meta[Scope Status Assessment],,0))</f>
        <v/>
      </c>
      <c r="L41" s="73" t="str">
        <f>IF(_xlfn.XLOOKUP(TEXT(tbl_Status_Review[[#This Row],[Work ID]],"0"),tbl_PV_Meta[Work ID '#],tbl_PV_Meta[Cost Status Assessment],,0)="","",_xlfn.XLOOKUP(TEXT(tbl_Status_Review[[#This Row],[Work ID]],"0"),tbl_PV_Meta[Work ID '#],tbl_PV_Meta[Cost Status Assessment],,0))</f>
        <v/>
      </c>
      <c r="M41" s="75" t="str">
        <f>IFERROR(_xlfn.XLOOKUP(tbl_Status_Review[[#This Row],[Work ID]],'PV Financials'!E:E,'PV Financials'!AW:AW),"")</f>
        <v/>
      </c>
      <c r="N41" s="75" t="str">
        <f>IFERROR(_xlfn.XLOOKUP(tbl_Status_Review[[#This Row],[Work ID]],'PV Financials'!E:E,'PV Financials'!AL:AL),"")</f>
        <v/>
      </c>
      <c r="O41" s="75" t="str">
        <f>IFERROR(tbl_Status_Review[[#This Row],[Budget]]-tbl_Status_Review[[#This Row],[EAC]],"")</f>
        <v/>
      </c>
      <c r="P41" s="76" t="str">
        <f>IF(_xlfn.XLOOKUP(TEXT(tbl_Status_Review[[#This Row],[Work ID]],"0"),tbl_PV_Meta[Work ID '#],tbl_PV_Meta[Schedule Status Assessment],,0)="","",_xlfn.XLOOKUP(TEXT(tbl_Status_Review[[#This Row],[Work ID]],"0"),tbl_PV_Meta[Work ID '#],tbl_PV_Meta[Schedule Status Assessment],,0))</f>
        <v/>
      </c>
      <c r="Q41" s="76" t="str">
        <f>IF(SUMIFS(tbl_PV_Milestones[Overdue],tbl_PV_Milestones[Work ID],tbl_Status_Review[[#This Row],[Work ID]])=0,"",SUMIFS(tbl_PV_Milestones[Overdue],tbl_PV_Milestones[Work ID],tbl_Status_Review[[#This Row],[Work ID]]))</f>
        <v/>
      </c>
      <c r="R41" s="76" t="str">
        <f>IF(SUMIFS(tbl_PV_Milestones[Delayed],tbl_PV_Milestones[Work ID],tbl_Status_Review[[#This Row],[Work ID]])=0,"",SUMIFS(tbl_PV_Milestones[Delayed],tbl_PV_Milestones[Work ID],tbl_Status_Review[[#This Row],[Work ID]]))</f>
        <v/>
      </c>
      <c r="S41" s="76" t="str">
        <f>IF(SUMIFS(tbl_PV_Milestones[Delayed past FY25],tbl_PV_Milestones[Work ID],tbl_Status_Review[[#This Row],[Work ID]])=0,"",SUMIFS(tbl_PV_Milestones[Delayed past FY25],tbl_PV_Milestones[Work ID],tbl_Status_Review[[#This Row],[Work ID]]))</f>
        <v/>
      </c>
      <c r="T41" s="76" t="str">
        <f>IF(_xlfn.XLOOKUP(TEXT(tbl_Status_Review[[#This Row],[Work ID]],"0"),tbl_PV_Meta[Work ID '#],tbl_PV_Meta[Resourcing Status Assessment],,0)="","",_xlfn.XLOOKUP(TEXT(tbl_Status_Review[[#This Row],[Work ID]],"0"),tbl_PV_Meta[Work ID '#],tbl_PV_Meta[Resourcing Status Assessment],,0))</f>
        <v/>
      </c>
      <c r="U41" s="76" t="str">
        <f>IF(_xlfn.XLOOKUP(TEXT(tbl_Status_Review[[#This Row],[Work ID]],"0"),tbl_PV_Meta[Work ID '#],tbl_PV_Meta[Benefit Status Assessment],,0)="","",_xlfn.XLOOKUP(TEXT(tbl_Status_Review[[#This Row],[Work ID]],"0"),tbl_PV_Meta[Work ID '#],tbl_PV_Meta[Benefit Status Assessment],,0))</f>
        <v/>
      </c>
      <c r="V41" s="76" t="str">
        <f>IF(_xlfn.XLOOKUP(TEXT(tbl_Status_Review[[#This Row],[Work ID]],"0"),tbl_PV_Meta[Work ID '#],tbl_PV_Meta[OCM Status Assessment],,0)="","",_xlfn.XLOOKUP(TEXT(tbl_Status_Review[[#This Row],[Work ID]],"0"),tbl_PV_Meta[Work ID '#],tbl_PV_Meta[OCM Status Assessment],,0))</f>
        <v/>
      </c>
      <c r="W41" s="76" t="str">
        <f>IF(_xlfn.XLOOKUP(TEXT(tbl_Status_Review[[#This Row],[Work ID]],"0"),tbl_PV_Meta[Work ID '#],tbl_PV_Meta[Risks Status Assessment],,0)=0,"",_xlfn.XLOOKUP(TEXT(tbl_Status_Review[[#This Row],[Work ID]],"0"),tbl_PV_Meta[Work ID '#],tbl_PV_Meta[Risks Status Assessment],,0))</f>
        <v/>
      </c>
      <c r="X41"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41" s="76" t="str">
        <f>IF(SUMIFS(tbl_PV_Risks[Overdue],tbl_PV_Risks[Work ID '#],tbl_Status_Review[[#This Row],[Work ID]])=0,"",SUMIFS(tbl_PV_Risks[Overdue],tbl_PV_Risks[Work ID '#],tbl_Status_Review[[#This Row],[Work ID]]))</f>
        <v/>
      </c>
      <c r="Z41" s="76" t="str">
        <f>IF(SUMIFS(tbl_PV_Risks[No Mitigation Action Plan],tbl_PV_Risks[Work ID '#],tbl_Status_Review[[#This Row],[Work ID]])=0,"",SUMIFS(tbl_PV_Risks[No Mitigation Action Plan],tbl_PV_Risks[Work ID '#],tbl_Status_Review[[#This Row],[Work ID]]))</f>
        <v/>
      </c>
      <c r="AA41" s="76" t="str">
        <f>IF(_xlfn.XLOOKUP(TEXT(tbl_Status_Review[[#This Row],[Work ID]],"0"),tbl_PV_Meta[Work ID '#],tbl_PV_Meta[Issues Status Assessment],,0)=0,"",_xlfn.XLOOKUP(TEXT(tbl_Status_Review[[#This Row],[Work ID]],"0"),tbl_PV_Meta[Work ID '#],tbl_PV_Meta[Issues Status Assessment],,0))</f>
        <v/>
      </c>
      <c r="AB41"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41" s="76" t="str">
        <f>IF(SUMIFS(tbl_PV_Issues[Overdue],tbl_PV_Issues[Work ID '#],tbl_Status_Review[[#This Row],[Work ID]])=0,"",SUMIFS(tbl_PV_Issues[Overdue],tbl_PV_Issues[Work ID '#],tbl_Status_Review[[#This Row],[Work ID]]))</f>
        <v/>
      </c>
    </row>
    <row r="42" spans="3:29" ht="39.950000000000003" customHeight="1" x14ac:dyDescent="0.2">
      <c r="C42" s="77" t="s">
        <v>45</v>
      </c>
      <c r="D42" s="78" t="str">
        <f>_xlfn.XLOOKUP(TEXT(tbl_Status_Review[[#This Row],[Work ID]],"0"),tbl_PV_Meta[Work ID '#],tbl_PV_Meta[Proj Name],,0)</f>
        <v>Project 110</v>
      </c>
      <c r="E42" s="79" t="str">
        <f>_xlfn.XLOOKUP(TEXT(tbl_Status_Review[[#This Row],[Work ID]],"0"),tbl_PV_Meta[Work ID '#],tbl_PV_Meta[Sub-Portfolio],,0)</f>
        <v>Sub-Portfolio 8</v>
      </c>
      <c r="F42" s="79" t="str">
        <f>IF(_xlfn.XLOOKUP(TEXT(tbl_Status_Review[[#This Row],[Work ID]],"0"),tbl_PV_Meta[Work ID '#],tbl_PV_Meta[Project Manager/Owner],,0)="","",_xlfn.XLOOKUP(TEXT(tbl_Status_Review[[#This Row],[Work ID]],"0"),tbl_PV_Meta[Work ID '#],tbl_PV_Meta[Project Manager/Owner],,0))</f>
        <v>Project Manager 22</v>
      </c>
      <c r="G42" s="80" t="str">
        <f>_xlfn.XLOOKUP(TEXT(tbl_Status_Review[[#This Row],[Work ID]],"0"),tbl_PV_Meta[Work ID '#],tbl_PV_Meta[Work Status],,0)</f>
        <v>Open/Active</v>
      </c>
      <c r="H42" s="80" t="str">
        <f>_xlfn.XLOOKUP(tbl_Status_Review[[#This Row],[Work ID]],tbl_PV_Meta[Work ID '#],tbl_PV_Meta[Stage])</f>
        <v>3. Evaluate</v>
      </c>
      <c r="I42" s="81" t="str">
        <f>IF(_xlfn.XLOOKUP(TEXT(tbl_Status_Review[[#This Row],[Work ID]],"0"), tbl_PV_Meta[Work ID '#], tbl_PV_Meta[PSR Date], , 0)=0, "", _xlfn.XLOOKUP(TEXT(tbl_Status_Review[[#This Row],[Work ID]],"0"), tbl_PV_Meta[Work ID '#], tbl_PV_Meta[PSR Date], , 0))</f>
        <v>Apr-2025</v>
      </c>
      <c r="J42" s="80" t="str">
        <f>IF(_xlfn.XLOOKUP(TEXT(tbl_Status_Review[[#This Row],[Work ID]],"0"),tbl_PV_Meta[Work ID '#],tbl_PV_Meta[Overall Status Assessment],,0)="","",_xlfn.XLOOKUP(TEXT(tbl_Status_Review[[#This Row],[Work ID]],"0"),tbl_PV_Meta[Work ID '#],tbl_PV_Meta[Overall Status Assessment],,0))</f>
        <v>Amber</v>
      </c>
      <c r="K42" s="80" t="str">
        <f>IF(_xlfn.XLOOKUP(TEXT(tbl_Status_Review[[#This Row],[Work ID]],"0"),tbl_PV_Meta[Work ID '#],tbl_PV_Meta[Scope Status Assessment],,0)="","",_xlfn.XLOOKUP(TEXT(tbl_Status_Review[[#This Row],[Work ID]],"0"),tbl_PV_Meta[Work ID '#],tbl_PV_Meta[Scope Status Assessment],,0))</f>
        <v>Green</v>
      </c>
      <c r="L42" s="80" t="str">
        <f>IF(_xlfn.XLOOKUP(TEXT(tbl_Status_Review[[#This Row],[Work ID]],"0"),tbl_PV_Meta[Work ID '#],tbl_PV_Meta[Cost Status Assessment],,0)="","",_xlfn.XLOOKUP(TEXT(tbl_Status_Review[[#This Row],[Work ID]],"0"),tbl_PV_Meta[Work ID '#],tbl_PV_Meta[Cost Status Assessment],,0))</f>
        <v>Green</v>
      </c>
      <c r="M42" s="82">
        <f>IFERROR(_xlfn.XLOOKUP(tbl_Status_Review[[#This Row],[Work ID]],'PV Financials'!E:E,'PV Financials'!AW:AW),"")</f>
        <v>4027260</v>
      </c>
      <c r="N42" s="82">
        <f>IFERROR(_xlfn.XLOOKUP(tbl_Status_Review[[#This Row],[Work ID]],'PV Financials'!E:E,'PV Financials'!AL:AL),"")</f>
        <v>3649370.3900000006</v>
      </c>
      <c r="O42" s="82">
        <f>IFERROR(tbl_Status_Review[[#This Row],[Budget]]-tbl_Status_Review[[#This Row],[EAC]],"")</f>
        <v>377889.6099999994</v>
      </c>
      <c r="P42" s="83" t="str">
        <f>IF(_xlfn.XLOOKUP(TEXT(tbl_Status_Review[[#This Row],[Work ID]],"0"),tbl_PV_Meta[Work ID '#],tbl_PV_Meta[Schedule Status Assessment],,0)="","",_xlfn.XLOOKUP(TEXT(tbl_Status_Review[[#This Row],[Work ID]],"0"),tbl_PV_Meta[Work ID '#],tbl_PV_Meta[Schedule Status Assessment],,0))</f>
        <v>Amber</v>
      </c>
      <c r="Q42" s="83">
        <f>IF(SUMIFS(tbl_PV_Milestones[Overdue],tbl_PV_Milestones[Work ID],tbl_Status_Review[[#This Row],[Work ID]])=0,"",SUMIFS(tbl_PV_Milestones[Overdue],tbl_PV_Milestones[Work ID],tbl_Status_Review[[#This Row],[Work ID]]))</f>
        <v>6</v>
      </c>
      <c r="R42" s="83" t="str">
        <f>IF(SUMIFS(tbl_PV_Milestones[Delayed],tbl_PV_Milestones[Work ID],tbl_Status_Review[[#This Row],[Work ID]])=0,"",SUMIFS(tbl_PV_Milestones[Delayed],tbl_PV_Milestones[Work ID],tbl_Status_Review[[#This Row],[Work ID]]))</f>
        <v/>
      </c>
      <c r="S42" s="83" t="str">
        <f>IF(SUMIFS(tbl_PV_Milestones[Delayed past FY25],tbl_PV_Milestones[Work ID],tbl_Status_Review[[#This Row],[Work ID]])=0,"",SUMIFS(tbl_PV_Milestones[Delayed past FY25],tbl_PV_Milestones[Work ID],tbl_Status_Review[[#This Row],[Work ID]]))</f>
        <v/>
      </c>
      <c r="T42" s="83" t="str">
        <f>IF(_xlfn.XLOOKUP(TEXT(tbl_Status_Review[[#This Row],[Work ID]],"0"),tbl_PV_Meta[Work ID '#],tbl_PV_Meta[Resourcing Status Assessment],,0)="","",_xlfn.XLOOKUP(TEXT(tbl_Status_Review[[#This Row],[Work ID]],"0"),tbl_PV_Meta[Work ID '#],tbl_PV_Meta[Resourcing Status Assessment],,0))</f>
        <v>Amber</v>
      </c>
      <c r="U42" s="83" t="str">
        <f>IF(_xlfn.XLOOKUP(TEXT(tbl_Status_Review[[#This Row],[Work ID]],"0"),tbl_PV_Meta[Work ID '#],tbl_PV_Meta[Benefit Status Assessment],,0)="","",_xlfn.XLOOKUP(TEXT(tbl_Status_Review[[#This Row],[Work ID]],"0"),tbl_PV_Meta[Work ID '#],tbl_PV_Meta[Benefit Status Assessment],,0))</f>
        <v>Green</v>
      </c>
      <c r="V42" s="83" t="str">
        <f>IF(_xlfn.XLOOKUP(TEXT(tbl_Status_Review[[#This Row],[Work ID]],"0"),tbl_PV_Meta[Work ID '#],tbl_PV_Meta[OCM Status Assessment],,0)="","",_xlfn.XLOOKUP(TEXT(tbl_Status_Review[[#This Row],[Work ID]],"0"),tbl_PV_Meta[Work ID '#],tbl_PV_Meta[OCM Status Assessment],,0))</f>
        <v>Green</v>
      </c>
      <c r="W42" s="83" t="str">
        <f>IF(_xlfn.XLOOKUP(TEXT(tbl_Status_Review[[#This Row],[Work ID]],"0"),tbl_PV_Meta[Work ID '#],tbl_PV_Meta[Risks Status Assessment],,0)=0,"",_xlfn.XLOOKUP(TEXT(tbl_Status_Review[[#This Row],[Work ID]],"0"),tbl_PV_Meta[Work ID '#],tbl_PV_Meta[Risks Status Assessment],,0))</f>
        <v>Amber</v>
      </c>
      <c r="X42" s="83">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1</v>
      </c>
      <c r="Y42" s="83" t="str">
        <f>IF(SUMIFS(tbl_PV_Risks[Overdue],tbl_PV_Risks[Work ID '#],tbl_Status_Review[[#This Row],[Work ID]])=0,"",SUMIFS(tbl_PV_Risks[Overdue],tbl_PV_Risks[Work ID '#],tbl_Status_Review[[#This Row],[Work ID]]))</f>
        <v/>
      </c>
      <c r="Z42" s="83" t="str">
        <f>IF(SUMIFS(tbl_PV_Risks[No Mitigation Action Plan],tbl_PV_Risks[Work ID '#],tbl_Status_Review[[#This Row],[Work ID]])=0,"",SUMIFS(tbl_PV_Risks[No Mitigation Action Plan],tbl_PV_Risks[Work ID '#],tbl_Status_Review[[#This Row],[Work ID]]))</f>
        <v/>
      </c>
      <c r="AA42" s="83" t="str">
        <f>IF(_xlfn.XLOOKUP(TEXT(tbl_Status_Review[[#This Row],[Work ID]],"0"),tbl_PV_Meta[Work ID '#],tbl_PV_Meta[Issues Status Assessment],,0)=0,"",_xlfn.XLOOKUP(TEXT(tbl_Status_Review[[#This Row],[Work ID]],"0"),tbl_PV_Meta[Work ID '#],tbl_PV_Meta[Issues Status Assessment],,0))</f>
        <v>Green</v>
      </c>
      <c r="AB42" s="83"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42" s="83" t="str">
        <f>IF(SUMIFS(tbl_PV_Issues[Overdue],tbl_PV_Issues[Work ID '#],tbl_Status_Review[[#This Row],[Work ID]])=0,"",SUMIFS(tbl_PV_Issues[Overdue],tbl_PV_Issues[Work ID '#],tbl_Status_Review[[#This Row],[Work ID]]))</f>
        <v/>
      </c>
    </row>
    <row r="43" spans="3:29" ht="39.950000000000003" customHeight="1" x14ac:dyDescent="0.2">
      <c r="C43" s="77" t="s">
        <v>68</v>
      </c>
      <c r="D43" s="78" t="str">
        <f>_xlfn.XLOOKUP(TEXT(tbl_Status_Review[[#This Row],[Work ID]],"0"),tbl_PV_Meta[Work ID '#],tbl_PV_Meta[Proj Name],,0)</f>
        <v>Project 114</v>
      </c>
      <c r="E43" s="79" t="str">
        <f>_xlfn.XLOOKUP(TEXT(tbl_Status_Review[[#This Row],[Work ID]],"0"),tbl_PV_Meta[Work ID '#],tbl_PV_Meta[Sub-Portfolio],,0)</f>
        <v>Sub-Portfolio 4</v>
      </c>
      <c r="F43" s="79" t="str">
        <f>IF(_xlfn.XLOOKUP(TEXT(tbl_Status_Review[[#This Row],[Work ID]],"0"),tbl_PV_Meta[Work ID '#],tbl_PV_Meta[Project Manager/Owner],,0)="","",_xlfn.XLOOKUP(TEXT(tbl_Status_Review[[#This Row],[Work ID]],"0"),tbl_PV_Meta[Work ID '#],tbl_PV_Meta[Project Manager/Owner],,0))</f>
        <v>Project Manager 20</v>
      </c>
      <c r="G43" s="80" t="str">
        <f>_xlfn.XLOOKUP(TEXT(tbl_Status_Review[[#This Row],[Work ID]],"0"),tbl_PV_Meta[Work ID '#],tbl_PV_Meta[Work Status],,0)</f>
        <v>Open/Active</v>
      </c>
      <c r="H43" s="80" t="str">
        <f>_xlfn.XLOOKUP(tbl_Status_Review[[#This Row],[Work ID]],tbl_PV_Meta[Work ID '#],tbl_PV_Meta[Stage])</f>
        <v>3. Evaluate</v>
      </c>
      <c r="I43" s="81" t="str">
        <f>IF(_xlfn.XLOOKUP(TEXT(tbl_Status_Review[[#This Row],[Work ID]],"0"), tbl_PV_Meta[Work ID '#], tbl_PV_Meta[PSR Date], , 0)=0, "", _xlfn.XLOOKUP(TEXT(tbl_Status_Review[[#This Row],[Work ID]],"0"), tbl_PV_Meta[Work ID '#], tbl_PV_Meta[PSR Date], , 0))</f>
        <v>Apr-2025</v>
      </c>
      <c r="J43" s="80" t="str">
        <f>IF(_xlfn.XLOOKUP(TEXT(tbl_Status_Review[[#This Row],[Work ID]],"0"),tbl_PV_Meta[Work ID '#],tbl_PV_Meta[Overall Status Assessment],,0)="","",_xlfn.XLOOKUP(TEXT(tbl_Status_Review[[#This Row],[Work ID]],"0"),tbl_PV_Meta[Work ID '#],tbl_PV_Meta[Overall Status Assessment],,0))</f>
        <v>Amber</v>
      </c>
      <c r="K43" s="80" t="str">
        <f>IF(_xlfn.XLOOKUP(TEXT(tbl_Status_Review[[#This Row],[Work ID]],"0"),tbl_PV_Meta[Work ID '#],tbl_PV_Meta[Scope Status Assessment],,0)="","",_xlfn.XLOOKUP(TEXT(tbl_Status_Review[[#This Row],[Work ID]],"0"),tbl_PV_Meta[Work ID '#],tbl_PV_Meta[Scope Status Assessment],,0))</f>
        <v>Amber</v>
      </c>
      <c r="L43" s="80" t="str">
        <f>IF(_xlfn.XLOOKUP(TEXT(tbl_Status_Review[[#This Row],[Work ID]],"0"),tbl_PV_Meta[Work ID '#],tbl_PV_Meta[Cost Status Assessment],,0)="","",_xlfn.XLOOKUP(TEXT(tbl_Status_Review[[#This Row],[Work ID]],"0"),tbl_PV_Meta[Work ID '#],tbl_PV_Meta[Cost Status Assessment],,0))</f>
        <v>Green</v>
      </c>
      <c r="M43" s="82">
        <f>IFERROR(_xlfn.XLOOKUP(tbl_Status_Review[[#This Row],[Work ID]],'PV Financials'!E:E,'PV Financials'!AW:AW),"")</f>
        <v>259814</v>
      </c>
      <c r="N43" s="82">
        <f>IFERROR(_xlfn.XLOOKUP(tbl_Status_Review[[#This Row],[Work ID]],'PV Financials'!E:E,'PV Financials'!AL:AL),"")</f>
        <v>152580.97999999998</v>
      </c>
      <c r="O43" s="82">
        <f>IFERROR(tbl_Status_Review[[#This Row],[Budget]]-tbl_Status_Review[[#This Row],[EAC]],"")</f>
        <v>107233.02000000002</v>
      </c>
      <c r="P43" s="83" t="str">
        <f>IF(_xlfn.XLOOKUP(TEXT(tbl_Status_Review[[#This Row],[Work ID]],"0"),tbl_PV_Meta[Work ID '#],tbl_PV_Meta[Schedule Status Assessment],,0)="","",_xlfn.XLOOKUP(TEXT(tbl_Status_Review[[#This Row],[Work ID]],"0"),tbl_PV_Meta[Work ID '#],tbl_PV_Meta[Schedule Status Assessment],,0))</f>
        <v>Amber</v>
      </c>
      <c r="Q43" s="83" t="str">
        <f>IF(SUMIFS(tbl_PV_Milestones[Overdue],tbl_PV_Milestones[Work ID],tbl_Status_Review[[#This Row],[Work ID]])=0,"",SUMIFS(tbl_PV_Milestones[Overdue],tbl_PV_Milestones[Work ID],tbl_Status_Review[[#This Row],[Work ID]]))</f>
        <v/>
      </c>
      <c r="R43" s="83" t="str">
        <f>IF(SUMIFS(tbl_PV_Milestones[Delayed],tbl_PV_Milestones[Work ID],tbl_Status_Review[[#This Row],[Work ID]])=0,"",SUMIFS(tbl_PV_Milestones[Delayed],tbl_PV_Milestones[Work ID],tbl_Status_Review[[#This Row],[Work ID]]))</f>
        <v/>
      </c>
      <c r="S43" s="83" t="str">
        <f>IF(SUMIFS(tbl_PV_Milestones[Delayed past FY25],tbl_PV_Milestones[Work ID],tbl_Status_Review[[#This Row],[Work ID]])=0,"",SUMIFS(tbl_PV_Milestones[Delayed past FY25],tbl_PV_Milestones[Work ID],tbl_Status_Review[[#This Row],[Work ID]]))</f>
        <v/>
      </c>
      <c r="T43" s="83" t="str">
        <f>IF(_xlfn.XLOOKUP(TEXT(tbl_Status_Review[[#This Row],[Work ID]],"0"),tbl_PV_Meta[Work ID '#],tbl_PV_Meta[Resourcing Status Assessment],,0)="","",_xlfn.XLOOKUP(TEXT(tbl_Status_Review[[#This Row],[Work ID]],"0"),tbl_PV_Meta[Work ID '#],tbl_PV_Meta[Resourcing Status Assessment],,0))</f>
        <v>Green</v>
      </c>
      <c r="U43" s="83" t="str">
        <f>IF(_xlfn.XLOOKUP(TEXT(tbl_Status_Review[[#This Row],[Work ID]],"0"),tbl_PV_Meta[Work ID '#],tbl_PV_Meta[Benefit Status Assessment],,0)="","",_xlfn.XLOOKUP(TEXT(tbl_Status_Review[[#This Row],[Work ID]],"0"),tbl_PV_Meta[Work ID '#],tbl_PV_Meta[Benefit Status Assessment],,0))</f>
        <v>Green</v>
      </c>
      <c r="V43" s="83" t="str">
        <f>IF(_xlfn.XLOOKUP(TEXT(tbl_Status_Review[[#This Row],[Work ID]],"0"),tbl_PV_Meta[Work ID '#],tbl_PV_Meta[OCM Status Assessment],,0)="","",_xlfn.XLOOKUP(TEXT(tbl_Status_Review[[#This Row],[Work ID]],"0"),tbl_PV_Meta[Work ID '#],tbl_PV_Meta[OCM Status Assessment],,0))</f>
        <v>Green</v>
      </c>
      <c r="W43" s="83" t="str">
        <f>IF(_xlfn.XLOOKUP(TEXT(tbl_Status_Review[[#This Row],[Work ID]],"0"),tbl_PV_Meta[Work ID '#],tbl_PV_Meta[Risks Status Assessment],,0)=0,"",_xlfn.XLOOKUP(TEXT(tbl_Status_Review[[#This Row],[Work ID]],"0"),tbl_PV_Meta[Work ID '#],tbl_PV_Meta[Risks Status Assessment],,0))</f>
        <v>Amber</v>
      </c>
      <c r="X43" s="83"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43" s="83" t="str">
        <f>IF(SUMIFS(tbl_PV_Risks[Overdue],tbl_PV_Risks[Work ID '#],tbl_Status_Review[[#This Row],[Work ID]])=0,"",SUMIFS(tbl_PV_Risks[Overdue],tbl_PV_Risks[Work ID '#],tbl_Status_Review[[#This Row],[Work ID]]))</f>
        <v/>
      </c>
      <c r="Z43" s="83" t="str">
        <f>IF(SUMIFS(tbl_PV_Risks[No Mitigation Action Plan],tbl_PV_Risks[Work ID '#],tbl_Status_Review[[#This Row],[Work ID]])=0,"",SUMIFS(tbl_PV_Risks[No Mitigation Action Plan],tbl_PV_Risks[Work ID '#],tbl_Status_Review[[#This Row],[Work ID]]))</f>
        <v/>
      </c>
      <c r="AA43" s="83" t="str">
        <f>IF(_xlfn.XLOOKUP(TEXT(tbl_Status_Review[[#This Row],[Work ID]],"0"),tbl_PV_Meta[Work ID '#],tbl_PV_Meta[Issues Status Assessment],,0)=0,"",_xlfn.XLOOKUP(TEXT(tbl_Status_Review[[#This Row],[Work ID]],"0"),tbl_PV_Meta[Work ID '#],tbl_PV_Meta[Issues Status Assessment],,0))</f>
        <v>Green</v>
      </c>
      <c r="AB43" s="83"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43" s="83" t="str">
        <f>IF(SUMIFS(tbl_PV_Issues[Overdue],tbl_PV_Issues[Work ID '#],tbl_Status_Review[[#This Row],[Work ID]])=0,"",SUMIFS(tbl_PV_Issues[Overdue],tbl_PV_Issues[Work ID '#],tbl_Status_Review[[#This Row],[Work ID]]))</f>
        <v/>
      </c>
    </row>
    <row r="44" spans="3:29" ht="39.950000000000003" customHeight="1" x14ac:dyDescent="0.2">
      <c r="C44" s="77" t="s">
        <v>179</v>
      </c>
      <c r="D44" s="78" t="str">
        <f>_xlfn.XLOOKUP(TEXT(tbl_Status_Review[[#This Row],[Work ID]],"0"),tbl_PV_Meta[Work ID '#],tbl_PV_Meta[Proj Name],,0)</f>
        <v>Project 116</v>
      </c>
      <c r="E44" s="79" t="str">
        <f>_xlfn.XLOOKUP(TEXT(tbl_Status_Review[[#This Row],[Work ID]],"0"),tbl_PV_Meta[Work ID '#],tbl_PV_Meta[Sub-Portfolio],,0)</f>
        <v>Sub-Portfolio 4</v>
      </c>
      <c r="F44" s="79" t="str">
        <f>IF(_xlfn.XLOOKUP(TEXT(tbl_Status_Review[[#This Row],[Work ID]],"0"),tbl_PV_Meta[Work ID '#],tbl_PV_Meta[Project Manager/Owner],,0)="","",_xlfn.XLOOKUP(TEXT(tbl_Status_Review[[#This Row],[Work ID]],"0"),tbl_PV_Meta[Work ID '#],tbl_PV_Meta[Project Manager/Owner],,0))</f>
        <v>Project Manager 36</v>
      </c>
      <c r="G44" s="80" t="str">
        <f>_xlfn.XLOOKUP(TEXT(tbl_Status_Review[[#This Row],[Work ID]],"0"),tbl_PV_Meta[Work ID '#],tbl_PV_Meta[Work Status],,0)</f>
        <v>Requested</v>
      </c>
      <c r="H44" s="80" t="str">
        <f>_xlfn.XLOOKUP(tbl_Status_Review[[#This Row],[Work ID]],tbl_PV_Meta[Work ID '#],tbl_PV_Meta[Stage])</f>
        <v>2. Concept</v>
      </c>
      <c r="I44" s="81" t="str">
        <f>IF(_xlfn.XLOOKUP(TEXT(tbl_Status_Review[[#This Row],[Work ID]],"0"), tbl_PV_Meta[Work ID '#], tbl_PV_Meta[PSR Date], , 0)=0, "", _xlfn.XLOOKUP(TEXT(tbl_Status_Review[[#This Row],[Work ID]],"0"), tbl_PV_Meta[Work ID '#], tbl_PV_Meta[PSR Date], , 0))</f>
        <v/>
      </c>
      <c r="J44" s="80" t="str">
        <f>IF(_xlfn.XLOOKUP(TEXT(tbl_Status_Review[[#This Row],[Work ID]],"0"),tbl_PV_Meta[Work ID '#],tbl_PV_Meta[Overall Status Assessment],,0)="","",_xlfn.XLOOKUP(TEXT(tbl_Status_Review[[#This Row],[Work ID]],"0"),tbl_PV_Meta[Work ID '#],tbl_PV_Meta[Overall Status Assessment],,0))</f>
        <v/>
      </c>
      <c r="K44" s="80" t="str">
        <f>IF(_xlfn.XLOOKUP(TEXT(tbl_Status_Review[[#This Row],[Work ID]],"0"),tbl_PV_Meta[Work ID '#],tbl_PV_Meta[Scope Status Assessment],,0)="","",_xlfn.XLOOKUP(TEXT(tbl_Status_Review[[#This Row],[Work ID]],"0"),tbl_PV_Meta[Work ID '#],tbl_PV_Meta[Scope Status Assessment],,0))</f>
        <v/>
      </c>
      <c r="L44" s="80" t="str">
        <f>IF(_xlfn.XLOOKUP(TEXT(tbl_Status_Review[[#This Row],[Work ID]],"0"),tbl_PV_Meta[Work ID '#],tbl_PV_Meta[Cost Status Assessment],,0)="","",_xlfn.XLOOKUP(TEXT(tbl_Status_Review[[#This Row],[Work ID]],"0"),tbl_PV_Meta[Work ID '#],tbl_PV_Meta[Cost Status Assessment],,0))</f>
        <v/>
      </c>
      <c r="M44" s="82" t="str">
        <f>IFERROR(_xlfn.XLOOKUP(tbl_Status_Review[[#This Row],[Work ID]],'PV Financials'!E:E,'PV Financials'!AW:AW),"")</f>
        <v/>
      </c>
      <c r="N44" s="82" t="str">
        <f>IFERROR(_xlfn.XLOOKUP(tbl_Status_Review[[#This Row],[Work ID]],'PV Financials'!E:E,'PV Financials'!AL:AL),"")</f>
        <v/>
      </c>
      <c r="O44" s="82" t="str">
        <f>IFERROR(tbl_Status_Review[[#This Row],[Budget]]-tbl_Status_Review[[#This Row],[EAC]],"")</f>
        <v/>
      </c>
      <c r="P44" s="83" t="str">
        <f>IF(_xlfn.XLOOKUP(TEXT(tbl_Status_Review[[#This Row],[Work ID]],"0"),tbl_PV_Meta[Work ID '#],tbl_PV_Meta[Schedule Status Assessment],,0)="","",_xlfn.XLOOKUP(TEXT(tbl_Status_Review[[#This Row],[Work ID]],"0"),tbl_PV_Meta[Work ID '#],tbl_PV_Meta[Schedule Status Assessment],,0))</f>
        <v/>
      </c>
      <c r="Q44" s="83">
        <f>IF(SUMIFS(tbl_PV_Milestones[Overdue],tbl_PV_Milestones[Work ID],tbl_Status_Review[[#This Row],[Work ID]])=0,"",SUMIFS(tbl_PV_Milestones[Overdue],tbl_PV_Milestones[Work ID],tbl_Status_Review[[#This Row],[Work ID]]))</f>
        <v>1</v>
      </c>
      <c r="R44" s="83" t="str">
        <f>IF(SUMIFS(tbl_PV_Milestones[Delayed],tbl_PV_Milestones[Work ID],tbl_Status_Review[[#This Row],[Work ID]])=0,"",SUMIFS(tbl_PV_Milestones[Delayed],tbl_PV_Milestones[Work ID],tbl_Status_Review[[#This Row],[Work ID]]))</f>
        <v/>
      </c>
      <c r="S44" s="83" t="str">
        <f>IF(SUMIFS(tbl_PV_Milestones[Delayed past FY25],tbl_PV_Milestones[Work ID],tbl_Status_Review[[#This Row],[Work ID]])=0,"",SUMIFS(tbl_PV_Milestones[Delayed past FY25],tbl_PV_Milestones[Work ID],tbl_Status_Review[[#This Row],[Work ID]]))</f>
        <v/>
      </c>
      <c r="T44" s="83" t="str">
        <f>IF(_xlfn.XLOOKUP(TEXT(tbl_Status_Review[[#This Row],[Work ID]],"0"),tbl_PV_Meta[Work ID '#],tbl_PV_Meta[Resourcing Status Assessment],,0)="","",_xlfn.XLOOKUP(TEXT(tbl_Status_Review[[#This Row],[Work ID]],"0"),tbl_PV_Meta[Work ID '#],tbl_PV_Meta[Resourcing Status Assessment],,0))</f>
        <v/>
      </c>
      <c r="U44" s="83" t="str">
        <f>IF(_xlfn.XLOOKUP(TEXT(tbl_Status_Review[[#This Row],[Work ID]],"0"),tbl_PV_Meta[Work ID '#],tbl_PV_Meta[Benefit Status Assessment],,0)="","",_xlfn.XLOOKUP(TEXT(tbl_Status_Review[[#This Row],[Work ID]],"0"),tbl_PV_Meta[Work ID '#],tbl_PV_Meta[Benefit Status Assessment],,0))</f>
        <v/>
      </c>
      <c r="V44" s="83" t="str">
        <f>IF(_xlfn.XLOOKUP(TEXT(tbl_Status_Review[[#This Row],[Work ID]],"0"),tbl_PV_Meta[Work ID '#],tbl_PV_Meta[OCM Status Assessment],,0)="","",_xlfn.XLOOKUP(TEXT(tbl_Status_Review[[#This Row],[Work ID]],"0"),tbl_PV_Meta[Work ID '#],tbl_PV_Meta[OCM Status Assessment],,0))</f>
        <v/>
      </c>
      <c r="W44" s="83" t="str">
        <f>IF(_xlfn.XLOOKUP(TEXT(tbl_Status_Review[[#This Row],[Work ID]],"0"),tbl_PV_Meta[Work ID '#],tbl_PV_Meta[Risks Status Assessment],,0)=0,"",_xlfn.XLOOKUP(TEXT(tbl_Status_Review[[#This Row],[Work ID]],"0"),tbl_PV_Meta[Work ID '#],tbl_PV_Meta[Risks Status Assessment],,0))</f>
        <v/>
      </c>
      <c r="X44" s="83">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1</v>
      </c>
      <c r="Y44" s="83" t="str">
        <f>IF(SUMIFS(tbl_PV_Risks[Overdue],tbl_PV_Risks[Work ID '#],tbl_Status_Review[[#This Row],[Work ID]])=0,"",SUMIFS(tbl_PV_Risks[Overdue],tbl_PV_Risks[Work ID '#],tbl_Status_Review[[#This Row],[Work ID]]))</f>
        <v/>
      </c>
      <c r="Z44" s="83" t="str">
        <f>IF(SUMIFS(tbl_PV_Risks[No Mitigation Action Plan],tbl_PV_Risks[Work ID '#],tbl_Status_Review[[#This Row],[Work ID]])=0,"",SUMIFS(tbl_PV_Risks[No Mitigation Action Plan],tbl_PV_Risks[Work ID '#],tbl_Status_Review[[#This Row],[Work ID]]))</f>
        <v/>
      </c>
      <c r="AA44" s="83" t="str">
        <f>IF(_xlfn.XLOOKUP(TEXT(tbl_Status_Review[[#This Row],[Work ID]],"0"),tbl_PV_Meta[Work ID '#],tbl_PV_Meta[Issues Status Assessment],,0)=0,"",_xlfn.XLOOKUP(TEXT(tbl_Status_Review[[#This Row],[Work ID]],"0"),tbl_PV_Meta[Work ID '#],tbl_PV_Meta[Issues Status Assessment],,0))</f>
        <v/>
      </c>
      <c r="AB44" s="83"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44" s="83" t="str">
        <f>IF(SUMIFS(tbl_PV_Issues[Overdue],tbl_PV_Issues[Work ID '#],tbl_Status_Review[[#This Row],[Work ID]])=0,"",SUMIFS(tbl_PV_Issues[Overdue],tbl_PV_Issues[Work ID '#],tbl_Status_Review[[#This Row],[Work ID]]))</f>
        <v/>
      </c>
    </row>
    <row r="45" spans="3:29" ht="39.950000000000003" customHeight="1" x14ac:dyDescent="0.2">
      <c r="C45" s="70" t="s">
        <v>183</v>
      </c>
      <c r="D45" s="71" t="str">
        <f>_xlfn.XLOOKUP(TEXT(tbl_Status_Review[[#This Row],[Work ID]],"0"),tbl_PV_Meta[Work ID '#],tbl_PV_Meta[Proj Name],,0)</f>
        <v>Project 130</v>
      </c>
      <c r="E45" s="72" t="str">
        <f>_xlfn.XLOOKUP(TEXT(tbl_Status_Review[[#This Row],[Work ID]],"0"),tbl_PV_Meta[Work ID '#],tbl_PV_Meta[Sub-Portfolio],,0)</f>
        <v>Sub-Portfolio 7</v>
      </c>
      <c r="F45" s="72" t="str">
        <f>IF(_xlfn.XLOOKUP(TEXT(tbl_Status_Review[[#This Row],[Work ID]],"0"),tbl_PV_Meta[Work ID '#],tbl_PV_Meta[Project Manager/Owner],,0)="","",_xlfn.XLOOKUP(TEXT(tbl_Status_Review[[#This Row],[Work ID]],"0"),tbl_PV_Meta[Work ID '#],tbl_PV_Meta[Project Manager/Owner],,0))</f>
        <v>Project Manager 7</v>
      </c>
      <c r="G45" s="73" t="str">
        <f>_xlfn.XLOOKUP(TEXT(tbl_Status_Review[[#This Row],[Work ID]],"0"),tbl_PV_Meta[Work ID '#],tbl_PV_Meta[Work Status],,0)</f>
        <v>Requested</v>
      </c>
      <c r="H45" s="73" t="str">
        <f>_xlfn.XLOOKUP(tbl_Status_Review[[#This Row],[Work ID]],tbl_PV_Meta[Work ID '#],tbl_PV_Meta[Stage])</f>
        <v>2. Concept</v>
      </c>
      <c r="I45" s="74" t="str">
        <f>IF(_xlfn.XLOOKUP(TEXT(tbl_Status_Review[[#This Row],[Work ID]],"0"), tbl_PV_Meta[Work ID '#], tbl_PV_Meta[PSR Date], , 0)=0, "", _xlfn.XLOOKUP(TEXT(tbl_Status_Review[[#This Row],[Work ID]],"0"), tbl_PV_Meta[Work ID '#], tbl_PV_Meta[PSR Date], , 0))</f>
        <v/>
      </c>
      <c r="J45" s="73" t="str">
        <f>IF(_xlfn.XLOOKUP(TEXT(tbl_Status_Review[[#This Row],[Work ID]],"0"),tbl_PV_Meta[Work ID '#],tbl_PV_Meta[Overall Status Assessment],,0)="","",_xlfn.XLOOKUP(TEXT(tbl_Status_Review[[#This Row],[Work ID]],"0"),tbl_PV_Meta[Work ID '#],tbl_PV_Meta[Overall Status Assessment],,0))</f>
        <v/>
      </c>
      <c r="K45" s="73" t="str">
        <f>IF(_xlfn.XLOOKUP(TEXT(tbl_Status_Review[[#This Row],[Work ID]],"0"),tbl_PV_Meta[Work ID '#],tbl_PV_Meta[Scope Status Assessment],,0)="","",_xlfn.XLOOKUP(TEXT(tbl_Status_Review[[#This Row],[Work ID]],"0"),tbl_PV_Meta[Work ID '#],tbl_PV_Meta[Scope Status Assessment],,0))</f>
        <v/>
      </c>
      <c r="L45" s="73" t="str">
        <f>IF(_xlfn.XLOOKUP(TEXT(tbl_Status_Review[[#This Row],[Work ID]],"0"),tbl_PV_Meta[Work ID '#],tbl_PV_Meta[Cost Status Assessment],,0)="","",_xlfn.XLOOKUP(TEXT(tbl_Status_Review[[#This Row],[Work ID]],"0"),tbl_PV_Meta[Work ID '#],tbl_PV_Meta[Cost Status Assessment],,0))</f>
        <v/>
      </c>
      <c r="M45" s="75" t="str">
        <f>IFERROR(_xlfn.XLOOKUP(tbl_Status_Review[[#This Row],[Work ID]],'PV Financials'!E:E,'PV Financials'!AW:AW),"")</f>
        <v/>
      </c>
      <c r="N45" s="75" t="str">
        <f>IFERROR(_xlfn.XLOOKUP(tbl_Status_Review[[#This Row],[Work ID]],'PV Financials'!E:E,'PV Financials'!AL:AL),"")</f>
        <v/>
      </c>
      <c r="O45" s="75" t="str">
        <f>IFERROR(tbl_Status_Review[[#This Row],[Budget]]-tbl_Status_Review[[#This Row],[EAC]],"")</f>
        <v/>
      </c>
      <c r="P45" s="76" t="str">
        <f>IF(_xlfn.XLOOKUP(TEXT(tbl_Status_Review[[#This Row],[Work ID]],"0"),tbl_PV_Meta[Work ID '#],tbl_PV_Meta[Schedule Status Assessment],,0)="","",_xlfn.XLOOKUP(TEXT(tbl_Status_Review[[#This Row],[Work ID]],"0"),tbl_PV_Meta[Work ID '#],tbl_PV_Meta[Schedule Status Assessment],,0))</f>
        <v/>
      </c>
      <c r="Q45" s="76" t="str">
        <f>IF(SUMIFS(tbl_PV_Milestones[Overdue],tbl_PV_Milestones[Work ID],tbl_Status_Review[[#This Row],[Work ID]])=0,"",SUMIFS(tbl_PV_Milestones[Overdue],tbl_PV_Milestones[Work ID],tbl_Status_Review[[#This Row],[Work ID]]))</f>
        <v/>
      </c>
      <c r="R45" s="76" t="str">
        <f>IF(SUMIFS(tbl_PV_Milestones[Delayed],tbl_PV_Milestones[Work ID],tbl_Status_Review[[#This Row],[Work ID]])=0,"",SUMIFS(tbl_PV_Milestones[Delayed],tbl_PV_Milestones[Work ID],tbl_Status_Review[[#This Row],[Work ID]]))</f>
        <v/>
      </c>
      <c r="S45" s="76" t="str">
        <f>IF(SUMIFS(tbl_PV_Milestones[Delayed past FY25],tbl_PV_Milestones[Work ID],tbl_Status_Review[[#This Row],[Work ID]])=0,"",SUMIFS(tbl_PV_Milestones[Delayed past FY25],tbl_PV_Milestones[Work ID],tbl_Status_Review[[#This Row],[Work ID]]))</f>
        <v/>
      </c>
      <c r="T45" s="76" t="str">
        <f>IF(_xlfn.XLOOKUP(TEXT(tbl_Status_Review[[#This Row],[Work ID]],"0"),tbl_PV_Meta[Work ID '#],tbl_PV_Meta[Resourcing Status Assessment],,0)="","",_xlfn.XLOOKUP(TEXT(tbl_Status_Review[[#This Row],[Work ID]],"0"),tbl_PV_Meta[Work ID '#],tbl_PV_Meta[Resourcing Status Assessment],,0))</f>
        <v/>
      </c>
      <c r="U45" s="76" t="str">
        <f>IF(_xlfn.XLOOKUP(TEXT(tbl_Status_Review[[#This Row],[Work ID]],"0"),tbl_PV_Meta[Work ID '#],tbl_PV_Meta[Benefit Status Assessment],,0)="","",_xlfn.XLOOKUP(TEXT(tbl_Status_Review[[#This Row],[Work ID]],"0"),tbl_PV_Meta[Work ID '#],tbl_PV_Meta[Benefit Status Assessment],,0))</f>
        <v/>
      </c>
      <c r="V45" s="76" t="str">
        <f>IF(_xlfn.XLOOKUP(TEXT(tbl_Status_Review[[#This Row],[Work ID]],"0"),tbl_PV_Meta[Work ID '#],tbl_PV_Meta[OCM Status Assessment],,0)="","",_xlfn.XLOOKUP(TEXT(tbl_Status_Review[[#This Row],[Work ID]],"0"),tbl_PV_Meta[Work ID '#],tbl_PV_Meta[OCM Status Assessment],,0))</f>
        <v/>
      </c>
      <c r="W45" s="76" t="str">
        <f>IF(_xlfn.XLOOKUP(TEXT(tbl_Status_Review[[#This Row],[Work ID]],"0"),tbl_PV_Meta[Work ID '#],tbl_PV_Meta[Risks Status Assessment],,0)=0,"",_xlfn.XLOOKUP(TEXT(tbl_Status_Review[[#This Row],[Work ID]],"0"),tbl_PV_Meta[Work ID '#],tbl_PV_Meta[Risks Status Assessment],,0))</f>
        <v/>
      </c>
      <c r="X45"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45" s="76" t="str">
        <f>IF(SUMIFS(tbl_PV_Risks[Overdue],tbl_PV_Risks[Work ID '#],tbl_Status_Review[[#This Row],[Work ID]])=0,"",SUMIFS(tbl_PV_Risks[Overdue],tbl_PV_Risks[Work ID '#],tbl_Status_Review[[#This Row],[Work ID]]))</f>
        <v/>
      </c>
      <c r="Z45" s="76" t="str">
        <f>IF(SUMIFS(tbl_PV_Risks[No Mitigation Action Plan],tbl_PV_Risks[Work ID '#],tbl_Status_Review[[#This Row],[Work ID]])=0,"",SUMIFS(tbl_PV_Risks[No Mitigation Action Plan],tbl_PV_Risks[Work ID '#],tbl_Status_Review[[#This Row],[Work ID]]))</f>
        <v/>
      </c>
      <c r="AA45" s="76" t="str">
        <f>IF(_xlfn.XLOOKUP(TEXT(tbl_Status_Review[[#This Row],[Work ID]],"0"),tbl_PV_Meta[Work ID '#],tbl_PV_Meta[Issues Status Assessment],,0)=0,"",_xlfn.XLOOKUP(TEXT(tbl_Status_Review[[#This Row],[Work ID]],"0"),tbl_PV_Meta[Work ID '#],tbl_PV_Meta[Issues Status Assessment],,0))</f>
        <v/>
      </c>
      <c r="AB45"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45" s="76" t="str">
        <f>IF(SUMIFS(tbl_PV_Issues[Overdue],tbl_PV_Issues[Work ID '#],tbl_Status_Review[[#This Row],[Work ID]])=0,"",SUMIFS(tbl_PV_Issues[Overdue],tbl_PV_Issues[Work ID '#],tbl_Status_Review[[#This Row],[Work ID]]))</f>
        <v/>
      </c>
    </row>
    <row r="46" spans="3:29" ht="39.950000000000003" customHeight="1" x14ac:dyDescent="0.2">
      <c r="C46" s="70" t="s">
        <v>184</v>
      </c>
      <c r="D46" s="71" t="str">
        <f>_xlfn.XLOOKUP(TEXT(tbl_Status_Review[[#This Row],[Work ID]],"0"),tbl_PV_Meta[Work ID '#],tbl_PV_Meta[Proj Name],,0)</f>
        <v>Project 135</v>
      </c>
      <c r="E46" s="72" t="str">
        <f>_xlfn.XLOOKUP(TEXT(tbl_Status_Review[[#This Row],[Work ID]],"0"),tbl_PV_Meta[Work ID '#],tbl_PV_Meta[Sub-Portfolio],,0)</f>
        <v>Sub-Portfolio 7</v>
      </c>
      <c r="F46" s="72" t="str">
        <f>IF(_xlfn.XLOOKUP(TEXT(tbl_Status_Review[[#This Row],[Work ID]],"0"),tbl_PV_Meta[Work ID '#],tbl_PV_Meta[Project Manager/Owner],,0)="","",_xlfn.XLOOKUP(TEXT(tbl_Status_Review[[#This Row],[Work ID]],"0"),tbl_PV_Meta[Work ID '#],tbl_PV_Meta[Project Manager/Owner],,0))</f>
        <v>Project Manager 7</v>
      </c>
      <c r="G46" s="73" t="str">
        <f>_xlfn.XLOOKUP(TEXT(tbl_Status_Review[[#This Row],[Work ID]],"0"),tbl_PV_Meta[Work ID '#],tbl_PV_Meta[Work Status],,0)</f>
        <v>Requested</v>
      </c>
      <c r="H46" s="73" t="str">
        <f>_xlfn.XLOOKUP(tbl_Status_Review[[#This Row],[Work ID]],tbl_PV_Meta[Work ID '#],tbl_PV_Meta[Stage])</f>
        <v>2. Concept</v>
      </c>
      <c r="I46" s="74" t="str">
        <f>IF(_xlfn.XLOOKUP(TEXT(tbl_Status_Review[[#This Row],[Work ID]],"0"), tbl_PV_Meta[Work ID '#], tbl_PV_Meta[PSR Date], , 0)=0, "", _xlfn.XLOOKUP(TEXT(tbl_Status_Review[[#This Row],[Work ID]],"0"), tbl_PV_Meta[Work ID '#], tbl_PV_Meta[PSR Date], , 0))</f>
        <v/>
      </c>
      <c r="J46" s="73" t="str">
        <f>IF(_xlfn.XLOOKUP(TEXT(tbl_Status_Review[[#This Row],[Work ID]],"0"),tbl_PV_Meta[Work ID '#],tbl_PV_Meta[Overall Status Assessment],,0)="","",_xlfn.XLOOKUP(TEXT(tbl_Status_Review[[#This Row],[Work ID]],"0"),tbl_PV_Meta[Work ID '#],tbl_PV_Meta[Overall Status Assessment],,0))</f>
        <v/>
      </c>
      <c r="K46" s="73" t="str">
        <f>IF(_xlfn.XLOOKUP(TEXT(tbl_Status_Review[[#This Row],[Work ID]],"0"),tbl_PV_Meta[Work ID '#],tbl_PV_Meta[Scope Status Assessment],,0)="","",_xlfn.XLOOKUP(TEXT(tbl_Status_Review[[#This Row],[Work ID]],"0"),tbl_PV_Meta[Work ID '#],tbl_PV_Meta[Scope Status Assessment],,0))</f>
        <v/>
      </c>
      <c r="L46" s="73" t="str">
        <f>IF(_xlfn.XLOOKUP(TEXT(tbl_Status_Review[[#This Row],[Work ID]],"0"),tbl_PV_Meta[Work ID '#],tbl_PV_Meta[Cost Status Assessment],,0)="","",_xlfn.XLOOKUP(TEXT(tbl_Status_Review[[#This Row],[Work ID]],"0"),tbl_PV_Meta[Work ID '#],tbl_PV_Meta[Cost Status Assessment],,0))</f>
        <v/>
      </c>
      <c r="M46" s="75" t="str">
        <f>IFERROR(_xlfn.XLOOKUP(tbl_Status_Review[[#This Row],[Work ID]],'PV Financials'!E:E,'PV Financials'!AW:AW),"")</f>
        <v/>
      </c>
      <c r="N46" s="75" t="str">
        <f>IFERROR(_xlfn.XLOOKUP(tbl_Status_Review[[#This Row],[Work ID]],'PV Financials'!E:E,'PV Financials'!AL:AL),"")</f>
        <v/>
      </c>
      <c r="O46" s="75" t="str">
        <f>IFERROR(tbl_Status_Review[[#This Row],[Budget]]-tbl_Status_Review[[#This Row],[EAC]],"")</f>
        <v/>
      </c>
      <c r="P46" s="76" t="str">
        <f>IF(_xlfn.XLOOKUP(TEXT(tbl_Status_Review[[#This Row],[Work ID]],"0"),tbl_PV_Meta[Work ID '#],tbl_PV_Meta[Schedule Status Assessment],,0)="","",_xlfn.XLOOKUP(TEXT(tbl_Status_Review[[#This Row],[Work ID]],"0"),tbl_PV_Meta[Work ID '#],tbl_PV_Meta[Schedule Status Assessment],,0))</f>
        <v/>
      </c>
      <c r="Q46" s="76" t="str">
        <f>IF(SUMIFS(tbl_PV_Milestones[Overdue],tbl_PV_Milestones[Work ID],tbl_Status_Review[[#This Row],[Work ID]])=0,"",SUMIFS(tbl_PV_Milestones[Overdue],tbl_PV_Milestones[Work ID],tbl_Status_Review[[#This Row],[Work ID]]))</f>
        <v/>
      </c>
      <c r="R46" s="76" t="str">
        <f>IF(SUMIFS(tbl_PV_Milestones[Delayed],tbl_PV_Milestones[Work ID],tbl_Status_Review[[#This Row],[Work ID]])=0,"",SUMIFS(tbl_PV_Milestones[Delayed],tbl_PV_Milestones[Work ID],tbl_Status_Review[[#This Row],[Work ID]]))</f>
        <v/>
      </c>
      <c r="S46" s="76" t="str">
        <f>IF(SUMIFS(tbl_PV_Milestones[Delayed past FY25],tbl_PV_Milestones[Work ID],tbl_Status_Review[[#This Row],[Work ID]])=0,"",SUMIFS(tbl_PV_Milestones[Delayed past FY25],tbl_PV_Milestones[Work ID],tbl_Status_Review[[#This Row],[Work ID]]))</f>
        <v/>
      </c>
      <c r="T46" s="76" t="str">
        <f>IF(_xlfn.XLOOKUP(TEXT(tbl_Status_Review[[#This Row],[Work ID]],"0"),tbl_PV_Meta[Work ID '#],tbl_PV_Meta[Resourcing Status Assessment],,0)="","",_xlfn.XLOOKUP(TEXT(tbl_Status_Review[[#This Row],[Work ID]],"0"),tbl_PV_Meta[Work ID '#],tbl_PV_Meta[Resourcing Status Assessment],,0))</f>
        <v/>
      </c>
      <c r="U46" s="76" t="str">
        <f>IF(_xlfn.XLOOKUP(TEXT(tbl_Status_Review[[#This Row],[Work ID]],"0"),tbl_PV_Meta[Work ID '#],tbl_PV_Meta[Benefit Status Assessment],,0)="","",_xlfn.XLOOKUP(TEXT(tbl_Status_Review[[#This Row],[Work ID]],"0"),tbl_PV_Meta[Work ID '#],tbl_PV_Meta[Benefit Status Assessment],,0))</f>
        <v/>
      </c>
      <c r="V46" s="76" t="str">
        <f>IF(_xlfn.XLOOKUP(TEXT(tbl_Status_Review[[#This Row],[Work ID]],"0"),tbl_PV_Meta[Work ID '#],tbl_PV_Meta[OCM Status Assessment],,0)="","",_xlfn.XLOOKUP(TEXT(tbl_Status_Review[[#This Row],[Work ID]],"0"),tbl_PV_Meta[Work ID '#],tbl_PV_Meta[OCM Status Assessment],,0))</f>
        <v/>
      </c>
      <c r="W46" s="76" t="str">
        <f>IF(_xlfn.XLOOKUP(TEXT(tbl_Status_Review[[#This Row],[Work ID]],"0"),tbl_PV_Meta[Work ID '#],tbl_PV_Meta[Risks Status Assessment],,0)=0,"",_xlfn.XLOOKUP(TEXT(tbl_Status_Review[[#This Row],[Work ID]],"0"),tbl_PV_Meta[Work ID '#],tbl_PV_Meta[Risks Status Assessment],,0))</f>
        <v/>
      </c>
      <c r="X46"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46" s="76" t="str">
        <f>IF(SUMIFS(tbl_PV_Risks[Overdue],tbl_PV_Risks[Work ID '#],tbl_Status_Review[[#This Row],[Work ID]])=0,"",SUMIFS(tbl_PV_Risks[Overdue],tbl_PV_Risks[Work ID '#],tbl_Status_Review[[#This Row],[Work ID]]))</f>
        <v/>
      </c>
      <c r="Z46" s="76" t="str">
        <f>IF(SUMIFS(tbl_PV_Risks[No Mitigation Action Plan],tbl_PV_Risks[Work ID '#],tbl_Status_Review[[#This Row],[Work ID]])=0,"",SUMIFS(tbl_PV_Risks[No Mitigation Action Plan],tbl_PV_Risks[Work ID '#],tbl_Status_Review[[#This Row],[Work ID]]))</f>
        <v/>
      </c>
      <c r="AA46" s="76" t="str">
        <f>IF(_xlfn.XLOOKUP(TEXT(tbl_Status_Review[[#This Row],[Work ID]],"0"),tbl_PV_Meta[Work ID '#],tbl_PV_Meta[Issues Status Assessment],,0)=0,"",_xlfn.XLOOKUP(TEXT(tbl_Status_Review[[#This Row],[Work ID]],"0"),tbl_PV_Meta[Work ID '#],tbl_PV_Meta[Issues Status Assessment],,0))</f>
        <v/>
      </c>
      <c r="AB46"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46" s="76" t="str">
        <f>IF(SUMIFS(tbl_PV_Issues[Overdue],tbl_PV_Issues[Work ID '#],tbl_Status_Review[[#This Row],[Work ID]])=0,"",SUMIFS(tbl_PV_Issues[Overdue],tbl_PV_Issues[Work ID '#],tbl_Status_Review[[#This Row],[Work ID]]))</f>
        <v/>
      </c>
    </row>
    <row r="47" spans="3:29" ht="39.950000000000003" customHeight="1" x14ac:dyDescent="0.2">
      <c r="C47" s="77" t="s">
        <v>185</v>
      </c>
      <c r="D47" s="78" t="str">
        <f>_xlfn.XLOOKUP(TEXT(tbl_Status_Review[[#This Row],[Work ID]],"0"),tbl_PV_Meta[Work ID '#],tbl_PV_Meta[Proj Name],,0)</f>
        <v>Project 136</v>
      </c>
      <c r="E47" s="79" t="str">
        <f>_xlfn.XLOOKUP(TEXT(tbl_Status_Review[[#This Row],[Work ID]],"0"),tbl_PV_Meta[Work ID '#],tbl_PV_Meta[Sub-Portfolio],,0)</f>
        <v>Sub-Portfolio 7</v>
      </c>
      <c r="F47" s="79" t="str">
        <f>IF(_xlfn.XLOOKUP(TEXT(tbl_Status_Review[[#This Row],[Work ID]],"0"),tbl_PV_Meta[Work ID '#],tbl_PV_Meta[Project Manager/Owner],,0)="","",_xlfn.XLOOKUP(TEXT(tbl_Status_Review[[#This Row],[Work ID]],"0"),tbl_PV_Meta[Work ID '#],tbl_PV_Meta[Project Manager/Owner],,0))</f>
        <v>Project Manager 7</v>
      </c>
      <c r="G47" s="80" t="str">
        <f>_xlfn.XLOOKUP(TEXT(tbl_Status_Review[[#This Row],[Work ID]],"0"),tbl_PV_Meta[Work ID '#],tbl_PV_Meta[Work Status],,0)</f>
        <v>Requested</v>
      </c>
      <c r="H47" s="80" t="str">
        <f>_xlfn.XLOOKUP(tbl_Status_Review[[#This Row],[Work ID]],tbl_PV_Meta[Work ID '#],tbl_PV_Meta[Stage])</f>
        <v>2. Concept</v>
      </c>
      <c r="I47" s="81" t="str">
        <f>IF(_xlfn.XLOOKUP(TEXT(tbl_Status_Review[[#This Row],[Work ID]],"0"), tbl_PV_Meta[Work ID '#], tbl_PV_Meta[PSR Date], , 0)=0, "", _xlfn.XLOOKUP(TEXT(tbl_Status_Review[[#This Row],[Work ID]],"0"), tbl_PV_Meta[Work ID '#], tbl_PV_Meta[PSR Date], , 0))</f>
        <v/>
      </c>
      <c r="J47" s="80" t="str">
        <f>IF(_xlfn.XLOOKUP(TEXT(tbl_Status_Review[[#This Row],[Work ID]],"0"),tbl_PV_Meta[Work ID '#],tbl_PV_Meta[Overall Status Assessment],,0)="","",_xlfn.XLOOKUP(TEXT(tbl_Status_Review[[#This Row],[Work ID]],"0"),tbl_PV_Meta[Work ID '#],tbl_PV_Meta[Overall Status Assessment],,0))</f>
        <v/>
      </c>
      <c r="K47" s="80" t="str">
        <f>IF(_xlfn.XLOOKUP(TEXT(tbl_Status_Review[[#This Row],[Work ID]],"0"),tbl_PV_Meta[Work ID '#],tbl_PV_Meta[Scope Status Assessment],,0)="","",_xlfn.XLOOKUP(TEXT(tbl_Status_Review[[#This Row],[Work ID]],"0"),tbl_PV_Meta[Work ID '#],tbl_PV_Meta[Scope Status Assessment],,0))</f>
        <v/>
      </c>
      <c r="L47" s="80" t="str">
        <f>IF(_xlfn.XLOOKUP(TEXT(tbl_Status_Review[[#This Row],[Work ID]],"0"),tbl_PV_Meta[Work ID '#],tbl_PV_Meta[Cost Status Assessment],,0)="","",_xlfn.XLOOKUP(TEXT(tbl_Status_Review[[#This Row],[Work ID]],"0"),tbl_PV_Meta[Work ID '#],tbl_PV_Meta[Cost Status Assessment],,0))</f>
        <v/>
      </c>
      <c r="M47" s="82" t="str">
        <f>IFERROR(_xlfn.XLOOKUP(tbl_Status_Review[[#This Row],[Work ID]],'PV Financials'!E:E,'PV Financials'!AW:AW),"")</f>
        <v/>
      </c>
      <c r="N47" s="82" t="str">
        <f>IFERROR(_xlfn.XLOOKUP(tbl_Status_Review[[#This Row],[Work ID]],'PV Financials'!E:E,'PV Financials'!AL:AL),"")</f>
        <v/>
      </c>
      <c r="O47" s="82" t="str">
        <f>IFERROR(tbl_Status_Review[[#This Row],[Budget]]-tbl_Status_Review[[#This Row],[EAC]],"")</f>
        <v/>
      </c>
      <c r="P47" s="83" t="str">
        <f>IF(_xlfn.XLOOKUP(TEXT(tbl_Status_Review[[#This Row],[Work ID]],"0"),tbl_PV_Meta[Work ID '#],tbl_PV_Meta[Schedule Status Assessment],,0)="","",_xlfn.XLOOKUP(TEXT(tbl_Status_Review[[#This Row],[Work ID]],"0"),tbl_PV_Meta[Work ID '#],tbl_PV_Meta[Schedule Status Assessment],,0))</f>
        <v/>
      </c>
      <c r="Q47" s="83" t="str">
        <f>IF(SUMIFS(tbl_PV_Milestones[Overdue],tbl_PV_Milestones[Work ID],tbl_Status_Review[[#This Row],[Work ID]])=0,"",SUMIFS(tbl_PV_Milestones[Overdue],tbl_PV_Milestones[Work ID],tbl_Status_Review[[#This Row],[Work ID]]))</f>
        <v/>
      </c>
      <c r="R47" s="83" t="str">
        <f>IF(SUMIFS(tbl_PV_Milestones[Delayed],tbl_PV_Milestones[Work ID],tbl_Status_Review[[#This Row],[Work ID]])=0,"",SUMIFS(tbl_PV_Milestones[Delayed],tbl_PV_Milestones[Work ID],tbl_Status_Review[[#This Row],[Work ID]]))</f>
        <v/>
      </c>
      <c r="S47" s="83" t="str">
        <f>IF(SUMIFS(tbl_PV_Milestones[Delayed past FY25],tbl_PV_Milestones[Work ID],tbl_Status_Review[[#This Row],[Work ID]])=0,"",SUMIFS(tbl_PV_Milestones[Delayed past FY25],tbl_PV_Milestones[Work ID],tbl_Status_Review[[#This Row],[Work ID]]))</f>
        <v/>
      </c>
      <c r="T47" s="83" t="str">
        <f>IF(_xlfn.XLOOKUP(TEXT(tbl_Status_Review[[#This Row],[Work ID]],"0"),tbl_PV_Meta[Work ID '#],tbl_PV_Meta[Resourcing Status Assessment],,0)="","",_xlfn.XLOOKUP(TEXT(tbl_Status_Review[[#This Row],[Work ID]],"0"),tbl_PV_Meta[Work ID '#],tbl_PV_Meta[Resourcing Status Assessment],,0))</f>
        <v/>
      </c>
      <c r="U47" s="83" t="str">
        <f>IF(_xlfn.XLOOKUP(TEXT(tbl_Status_Review[[#This Row],[Work ID]],"0"),tbl_PV_Meta[Work ID '#],tbl_PV_Meta[Benefit Status Assessment],,0)="","",_xlfn.XLOOKUP(TEXT(tbl_Status_Review[[#This Row],[Work ID]],"0"),tbl_PV_Meta[Work ID '#],tbl_PV_Meta[Benefit Status Assessment],,0))</f>
        <v/>
      </c>
      <c r="V47" s="83" t="str">
        <f>IF(_xlfn.XLOOKUP(TEXT(tbl_Status_Review[[#This Row],[Work ID]],"0"),tbl_PV_Meta[Work ID '#],tbl_PV_Meta[OCM Status Assessment],,0)="","",_xlfn.XLOOKUP(TEXT(tbl_Status_Review[[#This Row],[Work ID]],"0"),tbl_PV_Meta[Work ID '#],tbl_PV_Meta[OCM Status Assessment],,0))</f>
        <v/>
      </c>
      <c r="W47" s="83" t="str">
        <f>IF(_xlfn.XLOOKUP(TEXT(tbl_Status_Review[[#This Row],[Work ID]],"0"),tbl_PV_Meta[Work ID '#],tbl_PV_Meta[Risks Status Assessment],,0)=0,"",_xlfn.XLOOKUP(TEXT(tbl_Status_Review[[#This Row],[Work ID]],"0"),tbl_PV_Meta[Work ID '#],tbl_PV_Meta[Risks Status Assessment],,0))</f>
        <v/>
      </c>
      <c r="X47" s="83"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47" s="83" t="str">
        <f>IF(SUMIFS(tbl_PV_Risks[Overdue],tbl_PV_Risks[Work ID '#],tbl_Status_Review[[#This Row],[Work ID]])=0,"",SUMIFS(tbl_PV_Risks[Overdue],tbl_PV_Risks[Work ID '#],tbl_Status_Review[[#This Row],[Work ID]]))</f>
        <v/>
      </c>
      <c r="Z47" s="83" t="str">
        <f>IF(SUMIFS(tbl_PV_Risks[No Mitigation Action Plan],tbl_PV_Risks[Work ID '#],tbl_Status_Review[[#This Row],[Work ID]])=0,"",SUMIFS(tbl_PV_Risks[No Mitigation Action Plan],tbl_PV_Risks[Work ID '#],tbl_Status_Review[[#This Row],[Work ID]]))</f>
        <v/>
      </c>
      <c r="AA47" s="83" t="str">
        <f>IF(_xlfn.XLOOKUP(TEXT(tbl_Status_Review[[#This Row],[Work ID]],"0"),tbl_PV_Meta[Work ID '#],tbl_PV_Meta[Issues Status Assessment],,0)=0,"",_xlfn.XLOOKUP(TEXT(tbl_Status_Review[[#This Row],[Work ID]],"0"),tbl_PV_Meta[Work ID '#],tbl_PV_Meta[Issues Status Assessment],,0))</f>
        <v/>
      </c>
      <c r="AB47" s="83"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47" s="83" t="str">
        <f>IF(SUMIFS(tbl_PV_Issues[Overdue],tbl_PV_Issues[Work ID '#],tbl_Status_Review[[#This Row],[Work ID]])=0,"",SUMIFS(tbl_PV_Issues[Overdue],tbl_PV_Issues[Work ID '#],tbl_Status_Review[[#This Row],[Work ID]]))</f>
        <v/>
      </c>
    </row>
    <row r="48" spans="3:29" ht="39.950000000000003" customHeight="1" x14ac:dyDescent="0.2">
      <c r="C48" s="77" t="s">
        <v>186</v>
      </c>
      <c r="D48" s="78" t="str">
        <f>_xlfn.XLOOKUP(TEXT(tbl_Status_Review[[#This Row],[Work ID]],"0"),tbl_PV_Meta[Work ID '#],tbl_PV_Meta[Proj Name],,0)</f>
        <v>Project 137</v>
      </c>
      <c r="E48" s="79" t="str">
        <f>_xlfn.XLOOKUP(TEXT(tbl_Status_Review[[#This Row],[Work ID]],"0"),tbl_PV_Meta[Work ID '#],tbl_PV_Meta[Sub-Portfolio],,0)</f>
        <v>Sub-Portfolio 7</v>
      </c>
      <c r="F48" s="79" t="str">
        <f>IF(_xlfn.XLOOKUP(TEXT(tbl_Status_Review[[#This Row],[Work ID]],"0"),tbl_PV_Meta[Work ID '#],tbl_PV_Meta[Project Manager/Owner],,0)="","",_xlfn.XLOOKUP(TEXT(tbl_Status_Review[[#This Row],[Work ID]],"0"),tbl_PV_Meta[Work ID '#],tbl_PV_Meta[Project Manager/Owner],,0))</f>
        <v>Project Manager 7</v>
      </c>
      <c r="G48" s="80" t="str">
        <f>_xlfn.XLOOKUP(TEXT(tbl_Status_Review[[#This Row],[Work ID]],"0"),tbl_PV_Meta[Work ID '#],tbl_PV_Meta[Work Status],,0)</f>
        <v>On Hold</v>
      </c>
      <c r="H48" s="80" t="str">
        <f>_xlfn.XLOOKUP(tbl_Status_Review[[#This Row],[Work ID]],tbl_PV_Meta[Work ID '#],tbl_PV_Meta[Stage])</f>
        <v>2. Concept</v>
      </c>
      <c r="I48" s="81" t="str">
        <f>IF(_xlfn.XLOOKUP(TEXT(tbl_Status_Review[[#This Row],[Work ID]],"0"), tbl_PV_Meta[Work ID '#], tbl_PV_Meta[PSR Date], , 0)=0, "", _xlfn.XLOOKUP(TEXT(tbl_Status_Review[[#This Row],[Work ID]],"0"), tbl_PV_Meta[Work ID '#], tbl_PV_Meta[PSR Date], , 0))</f>
        <v/>
      </c>
      <c r="J48" s="80" t="str">
        <f>IF(_xlfn.XLOOKUP(TEXT(tbl_Status_Review[[#This Row],[Work ID]],"0"),tbl_PV_Meta[Work ID '#],tbl_PV_Meta[Overall Status Assessment],,0)="","",_xlfn.XLOOKUP(TEXT(tbl_Status_Review[[#This Row],[Work ID]],"0"),tbl_PV_Meta[Work ID '#],tbl_PV_Meta[Overall Status Assessment],,0))</f>
        <v/>
      </c>
      <c r="K48" s="80" t="str">
        <f>IF(_xlfn.XLOOKUP(TEXT(tbl_Status_Review[[#This Row],[Work ID]],"0"),tbl_PV_Meta[Work ID '#],tbl_PV_Meta[Scope Status Assessment],,0)="","",_xlfn.XLOOKUP(TEXT(tbl_Status_Review[[#This Row],[Work ID]],"0"),tbl_PV_Meta[Work ID '#],tbl_PV_Meta[Scope Status Assessment],,0))</f>
        <v/>
      </c>
      <c r="L48" s="80" t="str">
        <f>IF(_xlfn.XLOOKUP(TEXT(tbl_Status_Review[[#This Row],[Work ID]],"0"),tbl_PV_Meta[Work ID '#],tbl_PV_Meta[Cost Status Assessment],,0)="","",_xlfn.XLOOKUP(TEXT(tbl_Status_Review[[#This Row],[Work ID]],"0"),tbl_PV_Meta[Work ID '#],tbl_PV_Meta[Cost Status Assessment],,0))</f>
        <v/>
      </c>
      <c r="M48" s="82" t="str">
        <f>IFERROR(_xlfn.XLOOKUP(tbl_Status_Review[[#This Row],[Work ID]],'PV Financials'!E:E,'PV Financials'!AW:AW),"")</f>
        <v/>
      </c>
      <c r="N48" s="82" t="str">
        <f>IFERROR(_xlfn.XLOOKUP(tbl_Status_Review[[#This Row],[Work ID]],'PV Financials'!E:E,'PV Financials'!AL:AL),"")</f>
        <v/>
      </c>
      <c r="O48" s="82" t="str">
        <f>IFERROR(tbl_Status_Review[[#This Row],[Budget]]-tbl_Status_Review[[#This Row],[EAC]],"")</f>
        <v/>
      </c>
      <c r="P48" s="83" t="str">
        <f>IF(_xlfn.XLOOKUP(TEXT(tbl_Status_Review[[#This Row],[Work ID]],"0"),tbl_PV_Meta[Work ID '#],tbl_PV_Meta[Schedule Status Assessment],,0)="","",_xlfn.XLOOKUP(TEXT(tbl_Status_Review[[#This Row],[Work ID]],"0"),tbl_PV_Meta[Work ID '#],tbl_PV_Meta[Schedule Status Assessment],,0))</f>
        <v/>
      </c>
      <c r="Q48" s="83" t="str">
        <f>IF(SUMIFS(tbl_PV_Milestones[Overdue],tbl_PV_Milestones[Work ID],tbl_Status_Review[[#This Row],[Work ID]])=0,"",SUMIFS(tbl_PV_Milestones[Overdue],tbl_PV_Milestones[Work ID],tbl_Status_Review[[#This Row],[Work ID]]))</f>
        <v/>
      </c>
      <c r="R48" s="83" t="str">
        <f>IF(SUMIFS(tbl_PV_Milestones[Delayed],tbl_PV_Milestones[Work ID],tbl_Status_Review[[#This Row],[Work ID]])=0,"",SUMIFS(tbl_PV_Milestones[Delayed],tbl_PV_Milestones[Work ID],tbl_Status_Review[[#This Row],[Work ID]]))</f>
        <v/>
      </c>
      <c r="S48" s="83" t="str">
        <f>IF(SUMIFS(tbl_PV_Milestones[Delayed past FY25],tbl_PV_Milestones[Work ID],tbl_Status_Review[[#This Row],[Work ID]])=0,"",SUMIFS(tbl_PV_Milestones[Delayed past FY25],tbl_PV_Milestones[Work ID],tbl_Status_Review[[#This Row],[Work ID]]))</f>
        <v/>
      </c>
      <c r="T48" s="83" t="str">
        <f>IF(_xlfn.XLOOKUP(TEXT(tbl_Status_Review[[#This Row],[Work ID]],"0"),tbl_PV_Meta[Work ID '#],tbl_PV_Meta[Resourcing Status Assessment],,0)="","",_xlfn.XLOOKUP(TEXT(tbl_Status_Review[[#This Row],[Work ID]],"0"),tbl_PV_Meta[Work ID '#],tbl_PV_Meta[Resourcing Status Assessment],,0))</f>
        <v/>
      </c>
      <c r="U48" s="83" t="str">
        <f>IF(_xlfn.XLOOKUP(TEXT(tbl_Status_Review[[#This Row],[Work ID]],"0"),tbl_PV_Meta[Work ID '#],tbl_PV_Meta[Benefit Status Assessment],,0)="","",_xlfn.XLOOKUP(TEXT(tbl_Status_Review[[#This Row],[Work ID]],"0"),tbl_PV_Meta[Work ID '#],tbl_PV_Meta[Benefit Status Assessment],,0))</f>
        <v/>
      </c>
      <c r="V48" s="83" t="str">
        <f>IF(_xlfn.XLOOKUP(TEXT(tbl_Status_Review[[#This Row],[Work ID]],"0"),tbl_PV_Meta[Work ID '#],tbl_PV_Meta[OCM Status Assessment],,0)="","",_xlfn.XLOOKUP(TEXT(tbl_Status_Review[[#This Row],[Work ID]],"0"),tbl_PV_Meta[Work ID '#],tbl_PV_Meta[OCM Status Assessment],,0))</f>
        <v/>
      </c>
      <c r="W48" s="83" t="str">
        <f>IF(_xlfn.XLOOKUP(TEXT(tbl_Status_Review[[#This Row],[Work ID]],"0"),tbl_PV_Meta[Work ID '#],tbl_PV_Meta[Risks Status Assessment],,0)=0,"",_xlfn.XLOOKUP(TEXT(tbl_Status_Review[[#This Row],[Work ID]],"0"),tbl_PV_Meta[Work ID '#],tbl_PV_Meta[Risks Status Assessment],,0))</f>
        <v/>
      </c>
      <c r="X48" s="83"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48" s="83" t="str">
        <f>IF(SUMIFS(tbl_PV_Risks[Overdue],tbl_PV_Risks[Work ID '#],tbl_Status_Review[[#This Row],[Work ID]])=0,"",SUMIFS(tbl_PV_Risks[Overdue],tbl_PV_Risks[Work ID '#],tbl_Status_Review[[#This Row],[Work ID]]))</f>
        <v/>
      </c>
      <c r="Z48" s="83" t="str">
        <f>IF(SUMIFS(tbl_PV_Risks[No Mitigation Action Plan],tbl_PV_Risks[Work ID '#],tbl_Status_Review[[#This Row],[Work ID]])=0,"",SUMIFS(tbl_PV_Risks[No Mitigation Action Plan],tbl_PV_Risks[Work ID '#],tbl_Status_Review[[#This Row],[Work ID]]))</f>
        <v/>
      </c>
      <c r="AA48" s="83" t="str">
        <f>IF(_xlfn.XLOOKUP(TEXT(tbl_Status_Review[[#This Row],[Work ID]],"0"),tbl_PV_Meta[Work ID '#],tbl_PV_Meta[Issues Status Assessment],,0)=0,"",_xlfn.XLOOKUP(TEXT(tbl_Status_Review[[#This Row],[Work ID]],"0"),tbl_PV_Meta[Work ID '#],tbl_PV_Meta[Issues Status Assessment],,0))</f>
        <v/>
      </c>
      <c r="AB48" s="83"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48" s="83" t="str">
        <f>IF(SUMIFS(tbl_PV_Issues[Overdue],tbl_PV_Issues[Work ID '#],tbl_Status_Review[[#This Row],[Work ID]])=0,"",SUMIFS(tbl_PV_Issues[Overdue],tbl_PV_Issues[Work ID '#],tbl_Status_Review[[#This Row],[Work ID]]))</f>
        <v/>
      </c>
    </row>
    <row r="49" spans="3:29" ht="39.950000000000003" customHeight="1" x14ac:dyDescent="0.2">
      <c r="C49" s="70" t="s">
        <v>187</v>
      </c>
      <c r="D49" s="71" t="str">
        <f>_xlfn.XLOOKUP(TEXT(tbl_Status_Review[[#This Row],[Work ID]],"0"),tbl_PV_Meta[Work ID '#],tbl_PV_Meta[Proj Name],,0)</f>
        <v>Project 140</v>
      </c>
      <c r="E49" s="72" t="str">
        <f>_xlfn.XLOOKUP(TEXT(tbl_Status_Review[[#This Row],[Work ID]],"0"),tbl_PV_Meta[Work ID '#],tbl_PV_Meta[Sub-Portfolio],,0)</f>
        <v>Sub-Portfolio 4</v>
      </c>
      <c r="F49" s="72" t="str">
        <f>IF(_xlfn.XLOOKUP(TEXT(tbl_Status_Review[[#This Row],[Work ID]],"0"),tbl_PV_Meta[Work ID '#],tbl_PV_Meta[Project Manager/Owner],,0)="","",_xlfn.XLOOKUP(TEXT(tbl_Status_Review[[#This Row],[Work ID]],"0"),tbl_PV_Meta[Work ID '#],tbl_PV_Meta[Project Manager/Owner],,0))</f>
        <v>Project Manager 18</v>
      </c>
      <c r="G49" s="73" t="str">
        <f>_xlfn.XLOOKUP(TEXT(tbl_Status_Review[[#This Row],[Work ID]],"0"),tbl_PV_Meta[Work ID '#],tbl_PV_Meta[Work Status],,0)</f>
        <v>Requested</v>
      </c>
      <c r="H49" s="73" t="str">
        <f>_xlfn.XLOOKUP(tbl_Status_Review[[#This Row],[Work ID]],tbl_PV_Meta[Work ID '#],tbl_PV_Meta[Stage])</f>
        <v>2. Concept</v>
      </c>
      <c r="I49" s="74" t="str">
        <f>IF(_xlfn.XLOOKUP(TEXT(tbl_Status_Review[[#This Row],[Work ID]],"0"), tbl_PV_Meta[Work ID '#], tbl_PV_Meta[PSR Date], , 0)=0, "", _xlfn.XLOOKUP(TEXT(tbl_Status_Review[[#This Row],[Work ID]],"0"), tbl_PV_Meta[Work ID '#], tbl_PV_Meta[PSR Date], , 0))</f>
        <v/>
      </c>
      <c r="J49" s="73" t="str">
        <f>IF(_xlfn.XLOOKUP(TEXT(tbl_Status_Review[[#This Row],[Work ID]],"0"),tbl_PV_Meta[Work ID '#],tbl_PV_Meta[Overall Status Assessment],,0)="","",_xlfn.XLOOKUP(TEXT(tbl_Status_Review[[#This Row],[Work ID]],"0"),tbl_PV_Meta[Work ID '#],tbl_PV_Meta[Overall Status Assessment],,0))</f>
        <v/>
      </c>
      <c r="K49" s="73" t="str">
        <f>IF(_xlfn.XLOOKUP(TEXT(tbl_Status_Review[[#This Row],[Work ID]],"0"),tbl_PV_Meta[Work ID '#],tbl_PV_Meta[Scope Status Assessment],,0)="","",_xlfn.XLOOKUP(TEXT(tbl_Status_Review[[#This Row],[Work ID]],"0"),tbl_PV_Meta[Work ID '#],tbl_PV_Meta[Scope Status Assessment],,0))</f>
        <v/>
      </c>
      <c r="L49" s="73" t="str">
        <f>IF(_xlfn.XLOOKUP(TEXT(tbl_Status_Review[[#This Row],[Work ID]],"0"),tbl_PV_Meta[Work ID '#],tbl_PV_Meta[Cost Status Assessment],,0)="","",_xlfn.XLOOKUP(TEXT(tbl_Status_Review[[#This Row],[Work ID]],"0"),tbl_PV_Meta[Work ID '#],tbl_PV_Meta[Cost Status Assessment],,0))</f>
        <v/>
      </c>
      <c r="M49" s="75" t="str">
        <f>IFERROR(_xlfn.XLOOKUP(tbl_Status_Review[[#This Row],[Work ID]],'PV Financials'!E:E,'PV Financials'!AW:AW),"")</f>
        <v/>
      </c>
      <c r="N49" s="75" t="str">
        <f>IFERROR(_xlfn.XLOOKUP(tbl_Status_Review[[#This Row],[Work ID]],'PV Financials'!E:E,'PV Financials'!AL:AL),"")</f>
        <v/>
      </c>
      <c r="O49" s="75" t="str">
        <f>IFERROR(tbl_Status_Review[[#This Row],[Budget]]-tbl_Status_Review[[#This Row],[EAC]],"")</f>
        <v/>
      </c>
      <c r="P49" s="76" t="str">
        <f>IF(_xlfn.XLOOKUP(TEXT(tbl_Status_Review[[#This Row],[Work ID]],"0"),tbl_PV_Meta[Work ID '#],tbl_PV_Meta[Schedule Status Assessment],,0)="","",_xlfn.XLOOKUP(TEXT(tbl_Status_Review[[#This Row],[Work ID]],"0"),tbl_PV_Meta[Work ID '#],tbl_PV_Meta[Schedule Status Assessment],,0))</f>
        <v/>
      </c>
      <c r="Q49" s="76" t="str">
        <f>IF(SUMIFS(tbl_PV_Milestones[Overdue],tbl_PV_Milestones[Work ID],tbl_Status_Review[[#This Row],[Work ID]])=0,"",SUMIFS(tbl_PV_Milestones[Overdue],tbl_PV_Milestones[Work ID],tbl_Status_Review[[#This Row],[Work ID]]))</f>
        <v/>
      </c>
      <c r="R49" s="76" t="str">
        <f>IF(SUMIFS(tbl_PV_Milestones[Delayed],tbl_PV_Milestones[Work ID],tbl_Status_Review[[#This Row],[Work ID]])=0,"",SUMIFS(tbl_PV_Milestones[Delayed],tbl_PV_Milestones[Work ID],tbl_Status_Review[[#This Row],[Work ID]]))</f>
        <v/>
      </c>
      <c r="S49" s="76" t="str">
        <f>IF(SUMIFS(tbl_PV_Milestones[Delayed past FY25],tbl_PV_Milestones[Work ID],tbl_Status_Review[[#This Row],[Work ID]])=0,"",SUMIFS(tbl_PV_Milestones[Delayed past FY25],tbl_PV_Milestones[Work ID],tbl_Status_Review[[#This Row],[Work ID]]))</f>
        <v/>
      </c>
      <c r="T49" s="76" t="str">
        <f>IF(_xlfn.XLOOKUP(TEXT(tbl_Status_Review[[#This Row],[Work ID]],"0"),tbl_PV_Meta[Work ID '#],tbl_PV_Meta[Resourcing Status Assessment],,0)="","",_xlfn.XLOOKUP(TEXT(tbl_Status_Review[[#This Row],[Work ID]],"0"),tbl_PV_Meta[Work ID '#],tbl_PV_Meta[Resourcing Status Assessment],,0))</f>
        <v/>
      </c>
      <c r="U49" s="76" t="str">
        <f>IF(_xlfn.XLOOKUP(TEXT(tbl_Status_Review[[#This Row],[Work ID]],"0"),tbl_PV_Meta[Work ID '#],tbl_PV_Meta[Benefit Status Assessment],,0)="","",_xlfn.XLOOKUP(TEXT(tbl_Status_Review[[#This Row],[Work ID]],"0"),tbl_PV_Meta[Work ID '#],tbl_PV_Meta[Benefit Status Assessment],,0))</f>
        <v/>
      </c>
      <c r="V49" s="76" t="str">
        <f>IF(_xlfn.XLOOKUP(TEXT(tbl_Status_Review[[#This Row],[Work ID]],"0"),tbl_PV_Meta[Work ID '#],tbl_PV_Meta[OCM Status Assessment],,0)="","",_xlfn.XLOOKUP(TEXT(tbl_Status_Review[[#This Row],[Work ID]],"0"),tbl_PV_Meta[Work ID '#],tbl_PV_Meta[OCM Status Assessment],,0))</f>
        <v/>
      </c>
      <c r="W49" s="76" t="str">
        <f>IF(_xlfn.XLOOKUP(TEXT(tbl_Status_Review[[#This Row],[Work ID]],"0"),tbl_PV_Meta[Work ID '#],tbl_PV_Meta[Risks Status Assessment],,0)=0,"",_xlfn.XLOOKUP(TEXT(tbl_Status_Review[[#This Row],[Work ID]],"0"),tbl_PV_Meta[Work ID '#],tbl_PV_Meta[Risks Status Assessment],,0))</f>
        <v/>
      </c>
      <c r="X49"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49" s="76" t="str">
        <f>IF(SUMIFS(tbl_PV_Risks[Overdue],tbl_PV_Risks[Work ID '#],tbl_Status_Review[[#This Row],[Work ID]])=0,"",SUMIFS(tbl_PV_Risks[Overdue],tbl_PV_Risks[Work ID '#],tbl_Status_Review[[#This Row],[Work ID]]))</f>
        <v/>
      </c>
      <c r="Z49" s="76" t="str">
        <f>IF(SUMIFS(tbl_PV_Risks[No Mitigation Action Plan],tbl_PV_Risks[Work ID '#],tbl_Status_Review[[#This Row],[Work ID]])=0,"",SUMIFS(tbl_PV_Risks[No Mitigation Action Plan],tbl_PV_Risks[Work ID '#],tbl_Status_Review[[#This Row],[Work ID]]))</f>
        <v/>
      </c>
      <c r="AA49" s="76" t="str">
        <f>IF(_xlfn.XLOOKUP(TEXT(tbl_Status_Review[[#This Row],[Work ID]],"0"),tbl_PV_Meta[Work ID '#],tbl_PV_Meta[Issues Status Assessment],,0)=0,"",_xlfn.XLOOKUP(TEXT(tbl_Status_Review[[#This Row],[Work ID]],"0"),tbl_PV_Meta[Work ID '#],tbl_PV_Meta[Issues Status Assessment],,0))</f>
        <v/>
      </c>
      <c r="AB49"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49" s="76" t="str">
        <f>IF(SUMIFS(tbl_PV_Issues[Overdue],tbl_PV_Issues[Work ID '#],tbl_Status_Review[[#This Row],[Work ID]])=0,"",SUMIFS(tbl_PV_Issues[Overdue],tbl_PV_Issues[Work ID '#],tbl_Status_Review[[#This Row],[Work ID]]))</f>
        <v/>
      </c>
    </row>
    <row r="50" spans="3:29" ht="39.950000000000003" customHeight="1" x14ac:dyDescent="0.2">
      <c r="C50" s="77" t="s">
        <v>188</v>
      </c>
      <c r="D50" s="78" t="str">
        <f>_xlfn.XLOOKUP(TEXT(tbl_Status_Review[[#This Row],[Work ID]],"0"),tbl_PV_Meta[Work ID '#],tbl_PV_Meta[Proj Name],,0)</f>
        <v>Project 141</v>
      </c>
      <c r="E50" s="79" t="str">
        <f>_xlfn.XLOOKUP(TEXT(tbl_Status_Review[[#This Row],[Work ID]],"0"),tbl_PV_Meta[Work ID '#],tbl_PV_Meta[Sub-Portfolio],,0)</f>
        <v>Sub-Portfolio 7</v>
      </c>
      <c r="F50" s="79" t="str">
        <f>IF(_xlfn.XLOOKUP(TEXT(tbl_Status_Review[[#This Row],[Work ID]],"0"),tbl_PV_Meta[Work ID '#],tbl_PV_Meta[Project Manager/Owner],,0)="","",_xlfn.XLOOKUP(TEXT(tbl_Status_Review[[#This Row],[Work ID]],"0"),tbl_PV_Meta[Work ID '#],tbl_PV_Meta[Project Manager/Owner],,0))</f>
        <v>Project Manager 7</v>
      </c>
      <c r="G50" s="80" t="str">
        <f>_xlfn.XLOOKUP(TEXT(tbl_Status_Review[[#This Row],[Work ID]],"0"),tbl_PV_Meta[Work ID '#],tbl_PV_Meta[Work Status],,0)</f>
        <v>Requested</v>
      </c>
      <c r="H50" s="80" t="str">
        <f>_xlfn.XLOOKUP(tbl_Status_Review[[#This Row],[Work ID]],tbl_PV_Meta[Work ID '#],tbl_PV_Meta[Stage])</f>
        <v>2. Concept</v>
      </c>
      <c r="I50" s="81" t="str">
        <f>IF(_xlfn.XLOOKUP(TEXT(tbl_Status_Review[[#This Row],[Work ID]],"0"), tbl_PV_Meta[Work ID '#], tbl_PV_Meta[PSR Date], , 0)=0, "", _xlfn.XLOOKUP(TEXT(tbl_Status_Review[[#This Row],[Work ID]],"0"), tbl_PV_Meta[Work ID '#], tbl_PV_Meta[PSR Date], , 0))</f>
        <v/>
      </c>
      <c r="J50" s="80" t="str">
        <f>IF(_xlfn.XLOOKUP(TEXT(tbl_Status_Review[[#This Row],[Work ID]],"0"),tbl_PV_Meta[Work ID '#],tbl_PV_Meta[Overall Status Assessment],,0)="","",_xlfn.XLOOKUP(TEXT(tbl_Status_Review[[#This Row],[Work ID]],"0"),tbl_PV_Meta[Work ID '#],tbl_PV_Meta[Overall Status Assessment],,0))</f>
        <v/>
      </c>
      <c r="K50" s="80" t="str">
        <f>IF(_xlfn.XLOOKUP(TEXT(tbl_Status_Review[[#This Row],[Work ID]],"0"),tbl_PV_Meta[Work ID '#],tbl_PV_Meta[Scope Status Assessment],,0)="","",_xlfn.XLOOKUP(TEXT(tbl_Status_Review[[#This Row],[Work ID]],"0"),tbl_PV_Meta[Work ID '#],tbl_PV_Meta[Scope Status Assessment],,0))</f>
        <v/>
      </c>
      <c r="L50" s="80" t="str">
        <f>IF(_xlfn.XLOOKUP(TEXT(tbl_Status_Review[[#This Row],[Work ID]],"0"),tbl_PV_Meta[Work ID '#],tbl_PV_Meta[Cost Status Assessment],,0)="","",_xlfn.XLOOKUP(TEXT(tbl_Status_Review[[#This Row],[Work ID]],"0"),tbl_PV_Meta[Work ID '#],tbl_PV_Meta[Cost Status Assessment],,0))</f>
        <v/>
      </c>
      <c r="M50" s="82" t="str">
        <f>IFERROR(_xlfn.XLOOKUP(tbl_Status_Review[[#This Row],[Work ID]],'PV Financials'!E:E,'PV Financials'!AW:AW),"")</f>
        <v/>
      </c>
      <c r="N50" s="82" t="str">
        <f>IFERROR(_xlfn.XLOOKUP(tbl_Status_Review[[#This Row],[Work ID]],'PV Financials'!E:E,'PV Financials'!AL:AL),"")</f>
        <v/>
      </c>
      <c r="O50" s="82" t="str">
        <f>IFERROR(tbl_Status_Review[[#This Row],[Budget]]-tbl_Status_Review[[#This Row],[EAC]],"")</f>
        <v/>
      </c>
      <c r="P50" s="83" t="str">
        <f>IF(_xlfn.XLOOKUP(TEXT(tbl_Status_Review[[#This Row],[Work ID]],"0"),tbl_PV_Meta[Work ID '#],tbl_PV_Meta[Schedule Status Assessment],,0)="","",_xlfn.XLOOKUP(TEXT(tbl_Status_Review[[#This Row],[Work ID]],"0"),tbl_PV_Meta[Work ID '#],tbl_PV_Meta[Schedule Status Assessment],,0))</f>
        <v/>
      </c>
      <c r="Q50" s="83" t="str">
        <f>IF(SUMIFS(tbl_PV_Milestones[Overdue],tbl_PV_Milestones[Work ID],tbl_Status_Review[[#This Row],[Work ID]])=0,"",SUMIFS(tbl_PV_Milestones[Overdue],tbl_PV_Milestones[Work ID],tbl_Status_Review[[#This Row],[Work ID]]))</f>
        <v/>
      </c>
      <c r="R50" s="83" t="str">
        <f>IF(SUMIFS(tbl_PV_Milestones[Delayed],tbl_PV_Milestones[Work ID],tbl_Status_Review[[#This Row],[Work ID]])=0,"",SUMIFS(tbl_PV_Milestones[Delayed],tbl_PV_Milestones[Work ID],tbl_Status_Review[[#This Row],[Work ID]]))</f>
        <v/>
      </c>
      <c r="S50" s="83" t="str">
        <f>IF(SUMIFS(tbl_PV_Milestones[Delayed past FY25],tbl_PV_Milestones[Work ID],tbl_Status_Review[[#This Row],[Work ID]])=0,"",SUMIFS(tbl_PV_Milestones[Delayed past FY25],tbl_PV_Milestones[Work ID],tbl_Status_Review[[#This Row],[Work ID]]))</f>
        <v/>
      </c>
      <c r="T50" s="83" t="str">
        <f>IF(_xlfn.XLOOKUP(TEXT(tbl_Status_Review[[#This Row],[Work ID]],"0"),tbl_PV_Meta[Work ID '#],tbl_PV_Meta[Resourcing Status Assessment],,0)="","",_xlfn.XLOOKUP(TEXT(tbl_Status_Review[[#This Row],[Work ID]],"0"),tbl_PV_Meta[Work ID '#],tbl_PV_Meta[Resourcing Status Assessment],,0))</f>
        <v/>
      </c>
      <c r="U50" s="83" t="str">
        <f>IF(_xlfn.XLOOKUP(TEXT(tbl_Status_Review[[#This Row],[Work ID]],"0"),tbl_PV_Meta[Work ID '#],tbl_PV_Meta[Benefit Status Assessment],,0)="","",_xlfn.XLOOKUP(TEXT(tbl_Status_Review[[#This Row],[Work ID]],"0"),tbl_PV_Meta[Work ID '#],tbl_PV_Meta[Benefit Status Assessment],,0))</f>
        <v/>
      </c>
      <c r="V50" s="83" t="str">
        <f>IF(_xlfn.XLOOKUP(TEXT(tbl_Status_Review[[#This Row],[Work ID]],"0"),tbl_PV_Meta[Work ID '#],tbl_PV_Meta[OCM Status Assessment],,0)="","",_xlfn.XLOOKUP(TEXT(tbl_Status_Review[[#This Row],[Work ID]],"0"),tbl_PV_Meta[Work ID '#],tbl_PV_Meta[OCM Status Assessment],,0))</f>
        <v/>
      </c>
      <c r="W50" s="83" t="str">
        <f>IF(_xlfn.XLOOKUP(TEXT(tbl_Status_Review[[#This Row],[Work ID]],"0"),tbl_PV_Meta[Work ID '#],tbl_PV_Meta[Risks Status Assessment],,0)=0,"",_xlfn.XLOOKUP(TEXT(tbl_Status_Review[[#This Row],[Work ID]],"0"),tbl_PV_Meta[Work ID '#],tbl_PV_Meta[Risks Status Assessment],,0))</f>
        <v/>
      </c>
      <c r="X50" s="83"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50" s="83" t="str">
        <f>IF(SUMIFS(tbl_PV_Risks[Overdue],tbl_PV_Risks[Work ID '#],tbl_Status_Review[[#This Row],[Work ID]])=0,"",SUMIFS(tbl_PV_Risks[Overdue],tbl_PV_Risks[Work ID '#],tbl_Status_Review[[#This Row],[Work ID]]))</f>
        <v/>
      </c>
      <c r="Z50" s="83" t="str">
        <f>IF(SUMIFS(tbl_PV_Risks[No Mitigation Action Plan],tbl_PV_Risks[Work ID '#],tbl_Status_Review[[#This Row],[Work ID]])=0,"",SUMIFS(tbl_PV_Risks[No Mitigation Action Plan],tbl_PV_Risks[Work ID '#],tbl_Status_Review[[#This Row],[Work ID]]))</f>
        <v/>
      </c>
      <c r="AA50" s="83" t="str">
        <f>IF(_xlfn.XLOOKUP(TEXT(tbl_Status_Review[[#This Row],[Work ID]],"0"),tbl_PV_Meta[Work ID '#],tbl_PV_Meta[Issues Status Assessment],,0)=0,"",_xlfn.XLOOKUP(TEXT(tbl_Status_Review[[#This Row],[Work ID]],"0"),tbl_PV_Meta[Work ID '#],tbl_PV_Meta[Issues Status Assessment],,0))</f>
        <v/>
      </c>
      <c r="AB50" s="83"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50" s="83" t="str">
        <f>IF(SUMIFS(tbl_PV_Issues[Overdue],tbl_PV_Issues[Work ID '#],tbl_Status_Review[[#This Row],[Work ID]])=0,"",SUMIFS(tbl_PV_Issues[Overdue],tbl_PV_Issues[Work ID '#],tbl_Status_Review[[#This Row],[Work ID]]))</f>
        <v/>
      </c>
    </row>
    <row r="51" spans="3:29" ht="39.950000000000003" customHeight="1" x14ac:dyDescent="0.2">
      <c r="C51" s="70" t="s">
        <v>190</v>
      </c>
      <c r="D51" s="71" t="str">
        <f>_xlfn.XLOOKUP(TEXT(tbl_Status_Review[[#This Row],[Work ID]],"0"),tbl_PV_Meta[Work ID '#],tbl_PV_Meta[Proj Name],,0)</f>
        <v>Project 144</v>
      </c>
      <c r="E51" s="72" t="str">
        <f>_xlfn.XLOOKUP(TEXT(tbl_Status_Review[[#This Row],[Work ID]],"0"),tbl_PV_Meta[Work ID '#],tbl_PV_Meta[Sub-Portfolio],,0)</f>
        <v>Sub-Portfolio 7</v>
      </c>
      <c r="F51" s="72" t="str">
        <f>IF(_xlfn.XLOOKUP(TEXT(tbl_Status_Review[[#This Row],[Work ID]],"0"),tbl_PV_Meta[Work ID '#],tbl_PV_Meta[Project Manager/Owner],,0)="","",_xlfn.XLOOKUP(TEXT(tbl_Status_Review[[#This Row],[Work ID]],"0"),tbl_PV_Meta[Work ID '#],tbl_PV_Meta[Project Manager/Owner],,0))</f>
        <v>Project Manager 35</v>
      </c>
      <c r="G51" s="73" t="str">
        <f>_xlfn.XLOOKUP(TEXT(tbl_Status_Review[[#This Row],[Work ID]],"0"),tbl_PV_Meta[Work ID '#],tbl_PV_Meta[Work Status],,0)</f>
        <v>Requested</v>
      </c>
      <c r="H51" s="73" t="str">
        <f>_xlfn.XLOOKUP(tbl_Status_Review[[#This Row],[Work ID]],tbl_PV_Meta[Work ID '#],tbl_PV_Meta[Stage])</f>
        <v>2. Concept</v>
      </c>
      <c r="I51" s="74" t="str">
        <f>IF(_xlfn.XLOOKUP(TEXT(tbl_Status_Review[[#This Row],[Work ID]],"0"), tbl_PV_Meta[Work ID '#], tbl_PV_Meta[PSR Date], , 0)=0, "", _xlfn.XLOOKUP(TEXT(tbl_Status_Review[[#This Row],[Work ID]],"0"), tbl_PV_Meta[Work ID '#], tbl_PV_Meta[PSR Date], , 0))</f>
        <v/>
      </c>
      <c r="J51" s="73" t="str">
        <f>IF(_xlfn.XLOOKUP(TEXT(tbl_Status_Review[[#This Row],[Work ID]],"0"),tbl_PV_Meta[Work ID '#],tbl_PV_Meta[Overall Status Assessment],,0)="","",_xlfn.XLOOKUP(TEXT(tbl_Status_Review[[#This Row],[Work ID]],"0"),tbl_PV_Meta[Work ID '#],tbl_PV_Meta[Overall Status Assessment],,0))</f>
        <v/>
      </c>
      <c r="K51" s="73" t="str">
        <f>IF(_xlfn.XLOOKUP(TEXT(tbl_Status_Review[[#This Row],[Work ID]],"0"),tbl_PV_Meta[Work ID '#],tbl_PV_Meta[Scope Status Assessment],,0)="","",_xlfn.XLOOKUP(TEXT(tbl_Status_Review[[#This Row],[Work ID]],"0"),tbl_PV_Meta[Work ID '#],tbl_PV_Meta[Scope Status Assessment],,0))</f>
        <v/>
      </c>
      <c r="L51" s="73" t="str">
        <f>IF(_xlfn.XLOOKUP(TEXT(tbl_Status_Review[[#This Row],[Work ID]],"0"),tbl_PV_Meta[Work ID '#],tbl_PV_Meta[Cost Status Assessment],,0)="","",_xlfn.XLOOKUP(TEXT(tbl_Status_Review[[#This Row],[Work ID]],"0"),tbl_PV_Meta[Work ID '#],tbl_PV_Meta[Cost Status Assessment],,0))</f>
        <v/>
      </c>
      <c r="M51" s="75" t="str">
        <f>IFERROR(_xlfn.XLOOKUP(tbl_Status_Review[[#This Row],[Work ID]],'PV Financials'!E:E,'PV Financials'!AW:AW),"")</f>
        <v/>
      </c>
      <c r="N51" s="75" t="str">
        <f>IFERROR(_xlfn.XLOOKUP(tbl_Status_Review[[#This Row],[Work ID]],'PV Financials'!E:E,'PV Financials'!AL:AL),"")</f>
        <v/>
      </c>
      <c r="O51" s="75" t="str">
        <f>IFERROR(tbl_Status_Review[[#This Row],[Budget]]-tbl_Status_Review[[#This Row],[EAC]],"")</f>
        <v/>
      </c>
      <c r="P51" s="76" t="str">
        <f>IF(_xlfn.XLOOKUP(TEXT(tbl_Status_Review[[#This Row],[Work ID]],"0"),tbl_PV_Meta[Work ID '#],tbl_PV_Meta[Schedule Status Assessment],,0)="","",_xlfn.XLOOKUP(TEXT(tbl_Status_Review[[#This Row],[Work ID]],"0"),tbl_PV_Meta[Work ID '#],tbl_PV_Meta[Schedule Status Assessment],,0))</f>
        <v/>
      </c>
      <c r="Q51" s="76" t="str">
        <f>IF(SUMIFS(tbl_PV_Milestones[Overdue],tbl_PV_Milestones[Work ID],tbl_Status_Review[[#This Row],[Work ID]])=0,"",SUMIFS(tbl_PV_Milestones[Overdue],tbl_PV_Milestones[Work ID],tbl_Status_Review[[#This Row],[Work ID]]))</f>
        <v/>
      </c>
      <c r="R51" s="76" t="str">
        <f>IF(SUMIFS(tbl_PV_Milestones[Delayed],tbl_PV_Milestones[Work ID],tbl_Status_Review[[#This Row],[Work ID]])=0,"",SUMIFS(tbl_PV_Milestones[Delayed],tbl_PV_Milestones[Work ID],tbl_Status_Review[[#This Row],[Work ID]]))</f>
        <v/>
      </c>
      <c r="S51" s="76" t="str">
        <f>IF(SUMIFS(tbl_PV_Milestones[Delayed past FY25],tbl_PV_Milestones[Work ID],tbl_Status_Review[[#This Row],[Work ID]])=0,"",SUMIFS(tbl_PV_Milestones[Delayed past FY25],tbl_PV_Milestones[Work ID],tbl_Status_Review[[#This Row],[Work ID]]))</f>
        <v/>
      </c>
      <c r="T51" s="76" t="str">
        <f>IF(_xlfn.XLOOKUP(TEXT(tbl_Status_Review[[#This Row],[Work ID]],"0"),tbl_PV_Meta[Work ID '#],tbl_PV_Meta[Resourcing Status Assessment],,0)="","",_xlfn.XLOOKUP(TEXT(tbl_Status_Review[[#This Row],[Work ID]],"0"),tbl_PV_Meta[Work ID '#],tbl_PV_Meta[Resourcing Status Assessment],,0))</f>
        <v/>
      </c>
      <c r="U51" s="76" t="str">
        <f>IF(_xlfn.XLOOKUP(TEXT(tbl_Status_Review[[#This Row],[Work ID]],"0"),tbl_PV_Meta[Work ID '#],tbl_PV_Meta[Benefit Status Assessment],,0)="","",_xlfn.XLOOKUP(TEXT(tbl_Status_Review[[#This Row],[Work ID]],"0"),tbl_PV_Meta[Work ID '#],tbl_PV_Meta[Benefit Status Assessment],,0))</f>
        <v/>
      </c>
      <c r="V51" s="76" t="str">
        <f>IF(_xlfn.XLOOKUP(TEXT(tbl_Status_Review[[#This Row],[Work ID]],"0"),tbl_PV_Meta[Work ID '#],tbl_PV_Meta[OCM Status Assessment],,0)="","",_xlfn.XLOOKUP(TEXT(tbl_Status_Review[[#This Row],[Work ID]],"0"),tbl_PV_Meta[Work ID '#],tbl_PV_Meta[OCM Status Assessment],,0))</f>
        <v/>
      </c>
      <c r="W51" s="76" t="str">
        <f>IF(_xlfn.XLOOKUP(TEXT(tbl_Status_Review[[#This Row],[Work ID]],"0"),tbl_PV_Meta[Work ID '#],tbl_PV_Meta[Risks Status Assessment],,0)=0,"",_xlfn.XLOOKUP(TEXT(tbl_Status_Review[[#This Row],[Work ID]],"0"),tbl_PV_Meta[Work ID '#],tbl_PV_Meta[Risks Status Assessment],,0))</f>
        <v/>
      </c>
      <c r="X51"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51" s="76" t="str">
        <f>IF(SUMIFS(tbl_PV_Risks[Overdue],tbl_PV_Risks[Work ID '#],tbl_Status_Review[[#This Row],[Work ID]])=0,"",SUMIFS(tbl_PV_Risks[Overdue],tbl_PV_Risks[Work ID '#],tbl_Status_Review[[#This Row],[Work ID]]))</f>
        <v/>
      </c>
      <c r="Z51" s="76" t="str">
        <f>IF(SUMIFS(tbl_PV_Risks[No Mitigation Action Plan],tbl_PV_Risks[Work ID '#],tbl_Status_Review[[#This Row],[Work ID]])=0,"",SUMIFS(tbl_PV_Risks[No Mitigation Action Plan],tbl_PV_Risks[Work ID '#],tbl_Status_Review[[#This Row],[Work ID]]))</f>
        <v/>
      </c>
      <c r="AA51" s="76" t="str">
        <f>IF(_xlfn.XLOOKUP(TEXT(tbl_Status_Review[[#This Row],[Work ID]],"0"),tbl_PV_Meta[Work ID '#],tbl_PV_Meta[Issues Status Assessment],,0)=0,"",_xlfn.XLOOKUP(TEXT(tbl_Status_Review[[#This Row],[Work ID]],"0"),tbl_PV_Meta[Work ID '#],tbl_PV_Meta[Issues Status Assessment],,0))</f>
        <v/>
      </c>
      <c r="AB51"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51" s="76" t="str">
        <f>IF(SUMIFS(tbl_PV_Issues[Overdue],tbl_PV_Issues[Work ID '#],tbl_Status_Review[[#This Row],[Work ID]])=0,"",SUMIFS(tbl_PV_Issues[Overdue],tbl_PV_Issues[Work ID '#],tbl_Status_Review[[#This Row],[Work ID]]))</f>
        <v/>
      </c>
    </row>
    <row r="52" spans="3:29" ht="39.950000000000003" customHeight="1" x14ac:dyDescent="0.2">
      <c r="C52" s="70" t="s">
        <v>192</v>
      </c>
      <c r="D52" s="71" t="str">
        <f>_xlfn.XLOOKUP(TEXT(tbl_Status_Review[[#This Row],[Work ID]],"0"),tbl_PV_Meta[Work ID '#],tbl_PV_Meta[Proj Name],,0)</f>
        <v>Project 146</v>
      </c>
      <c r="E52" s="72" t="str">
        <f>_xlfn.XLOOKUP(TEXT(tbl_Status_Review[[#This Row],[Work ID]],"0"),tbl_PV_Meta[Work ID '#],tbl_PV_Meta[Sub-Portfolio],,0)</f>
        <v>Sub-Portfolio 7</v>
      </c>
      <c r="F52" s="72" t="str">
        <f>IF(_xlfn.XLOOKUP(TEXT(tbl_Status_Review[[#This Row],[Work ID]],"0"),tbl_PV_Meta[Work ID '#],tbl_PV_Meta[Project Manager/Owner],,0)="","",_xlfn.XLOOKUP(TEXT(tbl_Status_Review[[#This Row],[Work ID]],"0"),tbl_PV_Meta[Work ID '#],tbl_PV_Meta[Project Manager/Owner],,0))</f>
        <v/>
      </c>
      <c r="G52" s="73" t="str">
        <f>_xlfn.XLOOKUP(TEXT(tbl_Status_Review[[#This Row],[Work ID]],"0"),tbl_PV_Meta[Work ID '#],tbl_PV_Meta[Work Status],,0)</f>
        <v>Requested</v>
      </c>
      <c r="H52" s="73" t="str">
        <f>_xlfn.XLOOKUP(tbl_Status_Review[[#This Row],[Work ID]],tbl_PV_Meta[Work ID '#],tbl_PV_Meta[Stage])</f>
        <v>2. Concept</v>
      </c>
      <c r="I52" s="74" t="str">
        <f>IF(_xlfn.XLOOKUP(TEXT(tbl_Status_Review[[#This Row],[Work ID]],"0"), tbl_PV_Meta[Work ID '#], tbl_PV_Meta[PSR Date], , 0)=0, "", _xlfn.XLOOKUP(TEXT(tbl_Status_Review[[#This Row],[Work ID]],"0"), tbl_PV_Meta[Work ID '#], tbl_PV_Meta[PSR Date], , 0))</f>
        <v/>
      </c>
      <c r="J52" s="73" t="str">
        <f>IF(_xlfn.XLOOKUP(TEXT(tbl_Status_Review[[#This Row],[Work ID]],"0"),tbl_PV_Meta[Work ID '#],tbl_PV_Meta[Overall Status Assessment],,0)="","",_xlfn.XLOOKUP(TEXT(tbl_Status_Review[[#This Row],[Work ID]],"0"),tbl_PV_Meta[Work ID '#],tbl_PV_Meta[Overall Status Assessment],,0))</f>
        <v/>
      </c>
      <c r="K52" s="73" t="str">
        <f>IF(_xlfn.XLOOKUP(TEXT(tbl_Status_Review[[#This Row],[Work ID]],"0"),tbl_PV_Meta[Work ID '#],tbl_PV_Meta[Scope Status Assessment],,0)="","",_xlfn.XLOOKUP(TEXT(tbl_Status_Review[[#This Row],[Work ID]],"0"),tbl_PV_Meta[Work ID '#],tbl_PV_Meta[Scope Status Assessment],,0))</f>
        <v/>
      </c>
      <c r="L52" s="73" t="str">
        <f>IF(_xlfn.XLOOKUP(TEXT(tbl_Status_Review[[#This Row],[Work ID]],"0"),tbl_PV_Meta[Work ID '#],tbl_PV_Meta[Cost Status Assessment],,0)="","",_xlfn.XLOOKUP(TEXT(tbl_Status_Review[[#This Row],[Work ID]],"0"),tbl_PV_Meta[Work ID '#],tbl_PV_Meta[Cost Status Assessment],,0))</f>
        <v/>
      </c>
      <c r="M52" s="75" t="str">
        <f>IFERROR(_xlfn.XLOOKUP(tbl_Status_Review[[#This Row],[Work ID]],'PV Financials'!E:E,'PV Financials'!AW:AW),"")</f>
        <v/>
      </c>
      <c r="N52" s="75" t="str">
        <f>IFERROR(_xlfn.XLOOKUP(tbl_Status_Review[[#This Row],[Work ID]],'PV Financials'!E:E,'PV Financials'!AL:AL),"")</f>
        <v/>
      </c>
      <c r="O52" s="75" t="str">
        <f>IFERROR(tbl_Status_Review[[#This Row],[Budget]]-tbl_Status_Review[[#This Row],[EAC]],"")</f>
        <v/>
      </c>
      <c r="P52" s="76" t="str">
        <f>IF(_xlfn.XLOOKUP(TEXT(tbl_Status_Review[[#This Row],[Work ID]],"0"),tbl_PV_Meta[Work ID '#],tbl_PV_Meta[Schedule Status Assessment],,0)="","",_xlfn.XLOOKUP(TEXT(tbl_Status_Review[[#This Row],[Work ID]],"0"),tbl_PV_Meta[Work ID '#],tbl_PV_Meta[Schedule Status Assessment],,0))</f>
        <v/>
      </c>
      <c r="Q52" s="76" t="str">
        <f>IF(SUMIFS(tbl_PV_Milestones[Overdue],tbl_PV_Milestones[Work ID],tbl_Status_Review[[#This Row],[Work ID]])=0,"",SUMIFS(tbl_PV_Milestones[Overdue],tbl_PV_Milestones[Work ID],tbl_Status_Review[[#This Row],[Work ID]]))</f>
        <v/>
      </c>
      <c r="R52" s="76" t="str">
        <f>IF(SUMIFS(tbl_PV_Milestones[Delayed],tbl_PV_Milestones[Work ID],tbl_Status_Review[[#This Row],[Work ID]])=0,"",SUMIFS(tbl_PV_Milestones[Delayed],tbl_PV_Milestones[Work ID],tbl_Status_Review[[#This Row],[Work ID]]))</f>
        <v/>
      </c>
      <c r="S52" s="76" t="str">
        <f>IF(SUMIFS(tbl_PV_Milestones[Delayed past FY25],tbl_PV_Milestones[Work ID],tbl_Status_Review[[#This Row],[Work ID]])=0,"",SUMIFS(tbl_PV_Milestones[Delayed past FY25],tbl_PV_Milestones[Work ID],tbl_Status_Review[[#This Row],[Work ID]]))</f>
        <v/>
      </c>
      <c r="T52" s="76" t="str">
        <f>IF(_xlfn.XLOOKUP(TEXT(tbl_Status_Review[[#This Row],[Work ID]],"0"),tbl_PV_Meta[Work ID '#],tbl_PV_Meta[Resourcing Status Assessment],,0)="","",_xlfn.XLOOKUP(TEXT(tbl_Status_Review[[#This Row],[Work ID]],"0"),tbl_PV_Meta[Work ID '#],tbl_PV_Meta[Resourcing Status Assessment],,0))</f>
        <v/>
      </c>
      <c r="U52" s="76" t="str">
        <f>IF(_xlfn.XLOOKUP(TEXT(tbl_Status_Review[[#This Row],[Work ID]],"0"),tbl_PV_Meta[Work ID '#],tbl_PV_Meta[Benefit Status Assessment],,0)="","",_xlfn.XLOOKUP(TEXT(tbl_Status_Review[[#This Row],[Work ID]],"0"),tbl_PV_Meta[Work ID '#],tbl_PV_Meta[Benefit Status Assessment],,0))</f>
        <v/>
      </c>
      <c r="V52" s="76" t="str">
        <f>IF(_xlfn.XLOOKUP(TEXT(tbl_Status_Review[[#This Row],[Work ID]],"0"),tbl_PV_Meta[Work ID '#],tbl_PV_Meta[OCM Status Assessment],,0)="","",_xlfn.XLOOKUP(TEXT(tbl_Status_Review[[#This Row],[Work ID]],"0"),tbl_PV_Meta[Work ID '#],tbl_PV_Meta[OCM Status Assessment],,0))</f>
        <v/>
      </c>
      <c r="W52" s="76" t="str">
        <f>IF(_xlfn.XLOOKUP(TEXT(tbl_Status_Review[[#This Row],[Work ID]],"0"),tbl_PV_Meta[Work ID '#],tbl_PV_Meta[Risks Status Assessment],,0)=0,"",_xlfn.XLOOKUP(TEXT(tbl_Status_Review[[#This Row],[Work ID]],"0"),tbl_PV_Meta[Work ID '#],tbl_PV_Meta[Risks Status Assessment],,0))</f>
        <v/>
      </c>
      <c r="X52"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52" s="76" t="str">
        <f>IF(SUMIFS(tbl_PV_Risks[Overdue],tbl_PV_Risks[Work ID '#],tbl_Status_Review[[#This Row],[Work ID]])=0,"",SUMIFS(tbl_PV_Risks[Overdue],tbl_PV_Risks[Work ID '#],tbl_Status_Review[[#This Row],[Work ID]]))</f>
        <v/>
      </c>
      <c r="Z52" s="76" t="str">
        <f>IF(SUMIFS(tbl_PV_Risks[No Mitigation Action Plan],tbl_PV_Risks[Work ID '#],tbl_Status_Review[[#This Row],[Work ID]])=0,"",SUMIFS(tbl_PV_Risks[No Mitigation Action Plan],tbl_PV_Risks[Work ID '#],tbl_Status_Review[[#This Row],[Work ID]]))</f>
        <v/>
      </c>
      <c r="AA52" s="76" t="str">
        <f>IF(_xlfn.XLOOKUP(TEXT(tbl_Status_Review[[#This Row],[Work ID]],"0"),tbl_PV_Meta[Work ID '#],tbl_PV_Meta[Issues Status Assessment],,0)=0,"",_xlfn.XLOOKUP(TEXT(tbl_Status_Review[[#This Row],[Work ID]],"0"),tbl_PV_Meta[Work ID '#],tbl_PV_Meta[Issues Status Assessment],,0))</f>
        <v/>
      </c>
      <c r="AB52"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52" s="76" t="str">
        <f>IF(SUMIFS(tbl_PV_Issues[Overdue],tbl_PV_Issues[Work ID '#],tbl_Status_Review[[#This Row],[Work ID]])=0,"",SUMIFS(tbl_PV_Issues[Overdue],tbl_PV_Issues[Work ID '#],tbl_Status_Review[[#This Row],[Work ID]]))</f>
        <v/>
      </c>
    </row>
    <row r="53" spans="3:29" ht="39.950000000000003" customHeight="1" x14ac:dyDescent="0.2">
      <c r="C53" s="70" t="s">
        <v>193</v>
      </c>
      <c r="D53" s="71" t="str">
        <f>_xlfn.XLOOKUP(TEXT(tbl_Status_Review[[#This Row],[Work ID]],"0"),tbl_PV_Meta[Work ID '#],tbl_PV_Meta[Proj Name],,0)</f>
        <v>Project 147</v>
      </c>
      <c r="E53" s="72" t="str">
        <f>_xlfn.XLOOKUP(TEXT(tbl_Status_Review[[#This Row],[Work ID]],"0"),tbl_PV_Meta[Work ID '#],tbl_PV_Meta[Sub-Portfolio],,0)</f>
        <v>Sub-Portfolio 7</v>
      </c>
      <c r="F53" s="72" t="str">
        <f>IF(_xlfn.XLOOKUP(TEXT(tbl_Status_Review[[#This Row],[Work ID]],"0"),tbl_PV_Meta[Work ID '#],tbl_PV_Meta[Project Manager/Owner],,0)="","",_xlfn.XLOOKUP(TEXT(tbl_Status_Review[[#This Row],[Work ID]],"0"),tbl_PV_Meta[Work ID '#],tbl_PV_Meta[Project Manager/Owner],,0))</f>
        <v>Project Manager 7</v>
      </c>
      <c r="G53" s="73" t="str">
        <f>_xlfn.XLOOKUP(TEXT(tbl_Status_Review[[#This Row],[Work ID]],"0"),tbl_PV_Meta[Work ID '#],tbl_PV_Meta[Work Status],,0)</f>
        <v>Requested</v>
      </c>
      <c r="H53" s="73" t="str">
        <f>_xlfn.XLOOKUP(tbl_Status_Review[[#This Row],[Work ID]],tbl_PV_Meta[Work ID '#],tbl_PV_Meta[Stage])</f>
        <v>2. Concept</v>
      </c>
      <c r="I53" s="74" t="str">
        <f>IF(_xlfn.XLOOKUP(TEXT(tbl_Status_Review[[#This Row],[Work ID]],"0"), tbl_PV_Meta[Work ID '#], tbl_PV_Meta[PSR Date], , 0)=0, "", _xlfn.XLOOKUP(TEXT(tbl_Status_Review[[#This Row],[Work ID]],"0"), tbl_PV_Meta[Work ID '#], tbl_PV_Meta[PSR Date], , 0))</f>
        <v/>
      </c>
      <c r="J53" s="73" t="str">
        <f>IF(_xlfn.XLOOKUP(TEXT(tbl_Status_Review[[#This Row],[Work ID]],"0"),tbl_PV_Meta[Work ID '#],tbl_PV_Meta[Overall Status Assessment],,0)="","",_xlfn.XLOOKUP(TEXT(tbl_Status_Review[[#This Row],[Work ID]],"0"),tbl_PV_Meta[Work ID '#],tbl_PV_Meta[Overall Status Assessment],,0))</f>
        <v/>
      </c>
      <c r="K53" s="73" t="str">
        <f>IF(_xlfn.XLOOKUP(TEXT(tbl_Status_Review[[#This Row],[Work ID]],"0"),tbl_PV_Meta[Work ID '#],tbl_PV_Meta[Scope Status Assessment],,0)="","",_xlfn.XLOOKUP(TEXT(tbl_Status_Review[[#This Row],[Work ID]],"0"),tbl_PV_Meta[Work ID '#],tbl_PV_Meta[Scope Status Assessment],,0))</f>
        <v/>
      </c>
      <c r="L53" s="73" t="str">
        <f>IF(_xlfn.XLOOKUP(TEXT(tbl_Status_Review[[#This Row],[Work ID]],"0"),tbl_PV_Meta[Work ID '#],tbl_PV_Meta[Cost Status Assessment],,0)="","",_xlfn.XLOOKUP(TEXT(tbl_Status_Review[[#This Row],[Work ID]],"0"),tbl_PV_Meta[Work ID '#],tbl_PV_Meta[Cost Status Assessment],,0))</f>
        <v/>
      </c>
      <c r="M53" s="75" t="str">
        <f>IFERROR(_xlfn.XLOOKUP(tbl_Status_Review[[#This Row],[Work ID]],'PV Financials'!E:E,'PV Financials'!AW:AW),"")</f>
        <v/>
      </c>
      <c r="N53" s="75" t="str">
        <f>IFERROR(_xlfn.XLOOKUP(tbl_Status_Review[[#This Row],[Work ID]],'PV Financials'!E:E,'PV Financials'!AL:AL),"")</f>
        <v/>
      </c>
      <c r="O53" s="75" t="str">
        <f>IFERROR(tbl_Status_Review[[#This Row],[Budget]]-tbl_Status_Review[[#This Row],[EAC]],"")</f>
        <v/>
      </c>
      <c r="P53" s="76" t="str">
        <f>IF(_xlfn.XLOOKUP(TEXT(tbl_Status_Review[[#This Row],[Work ID]],"0"),tbl_PV_Meta[Work ID '#],tbl_PV_Meta[Schedule Status Assessment],,0)="","",_xlfn.XLOOKUP(TEXT(tbl_Status_Review[[#This Row],[Work ID]],"0"),tbl_PV_Meta[Work ID '#],tbl_PV_Meta[Schedule Status Assessment],,0))</f>
        <v/>
      </c>
      <c r="Q53" s="76" t="str">
        <f>IF(SUMIFS(tbl_PV_Milestones[Overdue],tbl_PV_Milestones[Work ID],tbl_Status_Review[[#This Row],[Work ID]])=0,"",SUMIFS(tbl_PV_Milestones[Overdue],tbl_PV_Milestones[Work ID],tbl_Status_Review[[#This Row],[Work ID]]))</f>
        <v/>
      </c>
      <c r="R53" s="76" t="str">
        <f>IF(SUMIFS(tbl_PV_Milestones[Delayed],tbl_PV_Milestones[Work ID],tbl_Status_Review[[#This Row],[Work ID]])=0,"",SUMIFS(tbl_PV_Milestones[Delayed],tbl_PV_Milestones[Work ID],tbl_Status_Review[[#This Row],[Work ID]]))</f>
        <v/>
      </c>
      <c r="S53" s="76" t="str">
        <f>IF(SUMIFS(tbl_PV_Milestones[Delayed past FY25],tbl_PV_Milestones[Work ID],tbl_Status_Review[[#This Row],[Work ID]])=0,"",SUMIFS(tbl_PV_Milestones[Delayed past FY25],tbl_PV_Milestones[Work ID],tbl_Status_Review[[#This Row],[Work ID]]))</f>
        <v/>
      </c>
      <c r="T53" s="76" t="str">
        <f>IF(_xlfn.XLOOKUP(TEXT(tbl_Status_Review[[#This Row],[Work ID]],"0"),tbl_PV_Meta[Work ID '#],tbl_PV_Meta[Resourcing Status Assessment],,0)="","",_xlfn.XLOOKUP(TEXT(tbl_Status_Review[[#This Row],[Work ID]],"0"),tbl_PV_Meta[Work ID '#],tbl_PV_Meta[Resourcing Status Assessment],,0))</f>
        <v/>
      </c>
      <c r="U53" s="76" t="str">
        <f>IF(_xlfn.XLOOKUP(TEXT(tbl_Status_Review[[#This Row],[Work ID]],"0"),tbl_PV_Meta[Work ID '#],tbl_PV_Meta[Benefit Status Assessment],,0)="","",_xlfn.XLOOKUP(TEXT(tbl_Status_Review[[#This Row],[Work ID]],"0"),tbl_PV_Meta[Work ID '#],tbl_PV_Meta[Benefit Status Assessment],,0))</f>
        <v/>
      </c>
      <c r="V53" s="76" t="str">
        <f>IF(_xlfn.XLOOKUP(TEXT(tbl_Status_Review[[#This Row],[Work ID]],"0"),tbl_PV_Meta[Work ID '#],tbl_PV_Meta[OCM Status Assessment],,0)="","",_xlfn.XLOOKUP(TEXT(tbl_Status_Review[[#This Row],[Work ID]],"0"),tbl_PV_Meta[Work ID '#],tbl_PV_Meta[OCM Status Assessment],,0))</f>
        <v/>
      </c>
      <c r="W53" s="76" t="str">
        <f>IF(_xlfn.XLOOKUP(TEXT(tbl_Status_Review[[#This Row],[Work ID]],"0"),tbl_PV_Meta[Work ID '#],tbl_PV_Meta[Risks Status Assessment],,0)=0,"",_xlfn.XLOOKUP(TEXT(tbl_Status_Review[[#This Row],[Work ID]],"0"),tbl_PV_Meta[Work ID '#],tbl_PV_Meta[Risks Status Assessment],,0))</f>
        <v/>
      </c>
      <c r="X53"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53" s="76" t="str">
        <f>IF(SUMIFS(tbl_PV_Risks[Overdue],tbl_PV_Risks[Work ID '#],tbl_Status_Review[[#This Row],[Work ID]])=0,"",SUMIFS(tbl_PV_Risks[Overdue],tbl_PV_Risks[Work ID '#],tbl_Status_Review[[#This Row],[Work ID]]))</f>
        <v/>
      </c>
      <c r="Z53" s="76" t="str">
        <f>IF(SUMIFS(tbl_PV_Risks[No Mitigation Action Plan],tbl_PV_Risks[Work ID '#],tbl_Status_Review[[#This Row],[Work ID]])=0,"",SUMIFS(tbl_PV_Risks[No Mitigation Action Plan],tbl_PV_Risks[Work ID '#],tbl_Status_Review[[#This Row],[Work ID]]))</f>
        <v/>
      </c>
      <c r="AA53" s="76" t="str">
        <f>IF(_xlfn.XLOOKUP(TEXT(tbl_Status_Review[[#This Row],[Work ID]],"0"),tbl_PV_Meta[Work ID '#],tbl_PV_Meta[Issues Status Assessment],,0)=0,"",_xlfn.XLOOKUP(TEXT(tbl_Status_Review[[#This Row],[Work ID]],"0"),tbl_PV_Meta[Work ID '#],tbl_PV_Meta[Issues Status Assessment],,0))</f>
        <v/>
      </c>
      <c r="AB53"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53" s="76" t="str">
        <f>IF(SUMIFS(tbl_PV_Issues[Overdue],tbl_PV_Issues[Work ID '#],tbl_Status_Review[[#This Row],[Work ID]])=0,"",SUMIFS(tbl_PV_Issues[Overdue],tbl_PV_Issues[Work ID '#],tbl_Status_Review[[#This Row],[Work ID]]))</f>
        <v/>
      </c>
    </row>
    <row r="54" spans="3:29" ht="39.950000000000003" customHeight="1" x14ac:dyDescent="0.2">
      <c r="C54" s="70" t="s">
        <v>194</v>
      </c>
      <c r="D54" s="71" t="str">
        <f>_xlfn.XLOOKUP(TEXT(tbl_Status_Review[[#This Row],[Work ID]],"0"),tbl_PV_Meta[Work ID '#],tbl_PV_Meta[Proj Name],,0)</f>
        <v>Project 148</v>
      </c>
      <c r="E54" s="72" t="str">
        <f>_xlfn.XLOOKUP(TEXT(tbl_Status_Review[[#This Row],[Work ID]],"0"),tbl_PV_Meta[Work ID '#],tbl_PV_Meta[Sub-Portfolio],,0)</f>
        <v>Sub-Portfolio 2</v>
      </c>
      <c r="F54" s="72" t="str">
        <f>IF(_xlfn.XLOOKUP(TEXT(tbl_Status_Review[[#This Row],[Work ID]],"0"),tbl_PV_Meta[Work ID '#],tbl_PV_Meta[Project Manager/Owner],,0)="","",_xlfn.XLOOKUP(TEXT(tbl_Status_Review[[#This Row],[Work ID]],"0"),tbl_PV_Meta[Work ID '#],tbl_PV_Meta[Project Manager/Owner],,0))</f>
        <v/>
      </c>
      <c r="G54" s="73" t="str">
        <f>_xlfn.XLOOKUP(TEXT(tbl_Status_Review[[#This Row],[Work ID]],"0"),tbl_PV_Meta[Work ID '#],tbl_PV_Meta[Work Status],,0)</f>
        <v>Requested</v>
      </c>
      <c r="H54" s="73" t="str">
        <f>_xlfn.XLOOKUP(tbl_Status_Review[[#This Row],[Work ID]],tbl_PV_Meta[Work ID '#],tbl_PV_Meta[Stage])</f>
        <v>2. Concept</v>
      </c>
      <c r="I54" s="74" t="str">
        <f>IF(_xlfn.XLOOKUP(TEXT(tbl_Status_Review[[#This Row],[Work ID]],"0"), tbl_PV_Meta[Work ID '#], tbl_PV_Meta[PSR Date], , 0)=0, "", _xlfn.XLOOKUP(TEXT(tbl_Status_Review[[#This Row],[Work ID]],"0"), tbl_PV_Meta[Work ID '#], tbl_PV_Meta[PSR Date], , 0))</f>
        <v/>
      </c>
      <c r="J54" s="73" t="str">
        <f>IF(_xlfn.XLOOKUP(TEXT(tbl_Status_Review[[#This Row],[Work ID]],"0"),tbl_PV_Meta[Work ID '#],tbl_PV_Meta[Overall Status Assessment],,0)="","",_xlfn.XLOOKUP(TEXT(tbl_Status_Review[[#This Row],[Work ID]],"0"),tbl_PV_Meta[Work ID '#],tbl_PV_Meta[Overall Status Assessment],,0))</f>
        <v/>
      </c>
      <c r="K54" s="73" t="str">
        <f>IF(_xlfn.XLOOKUP(TEXT(tbl_Status_Review[[#This Row],[Work ID]],"0"),tbl_PV_Meta[Work ID '#],tbl_PV_Meta[Scope Status Assessment],,0)="","",_xlfn.XLOOKUP(TEXT(tbl_Status_Review[[#This Row],[Work ID]],"0"),tbl_PV_Meta[Work ID '#],tbl_PV_Meta[Scope Status Assessment],,0))</f>
        <v/>
      </c>
      <c r="L54" s="73" t="str">
        <f>IF(_xlfn.XLOOKUP(TEXT(tbl_Status_Review[[#This Row],[Work ID]],"0"),tbl_PV_Meta[Work ID '#],tbl_PV_Meta[Cost Status Assessment],,0)="","",_xlfn.XLOOKUP(TEXT(tbl_Status_Review[[#This Row],[Work ID]],"0"),tbl_PV_Meta[Work ID '#],tbl_PV_Meta[Cost Status Assessment],,0))</f>
        <v/>
      </c>
      <c r="M54" s="75" t="str">
        <f>IFERROR(_xlfn.XLOOKUP(tbl_Status_Review[[#This Row],[Work ID]],'PV Financials'!E:E,'PV Financials'!AW:AW),"")</f>
        <v/>
      </c>
      <c r="N54" s="75" t="str">
        <f>IFERROR(_xlfn.XLOOKUP(tbl_Status_Review[[#This Row],[Work ID]],'PV Financials'!E:E,'PV Financials'!AL:AL),"")</f>
        <v/>
      </c>
      <c r="O54" s="75" t="str">
        <f>IFERROR(tbl_Status_Review[[#This Row],[Budget]]-tbl_Status_Review[[#This Row],[EAC]],"")</f>
        <v/>
      </c>
      <c r="P54" s="76" t="str">
        <f>IF(_xlfn.XLOOKUP(TEXT(tbl_Status_Review[[#This Row],[Work ID]],"0"),tbl_PV_Meta[Work ID '#],tbl_PV_Meta[Schedule Status Assessment],,0)="","",_xlfn.XLOOKUP(TEXT(tbl_Status_Review[[#This Row],[Work ID]],"0"),tbl_PV_Meta[Work ID '#],tbl_PV_Meta[Schedule Status Assessment],,0))</f>
        <v/>
      </c>
      <c r="Q54" s="76" t="str">
        <f>IF(SUMIFS(tbl_PV_Milestones[Overdue],tbl_PV_Milestones[Work ID],tbl_Status_Review[[#This Row],[Work ID]])=0,"",SUMIFS(tbl_PV_Milestones[Overdue],tbl_PV_Milestones[Work ID],tbl_Status_Review[[#This Row],[Work ID]]))</f>
        <v/>
      </c>
      <c r="R54" s="76" t="str">
        <f>IF(SUMIFS(tbl_PV_Milestones[Delayed],tbl_PV_Milestones[Work ID],tbl_Status_Review[[#This Row],[Work ID]])=0,"",SUMIFS(tbl_PV_Milestones[Delayed],tbl_PV_Milestones[Work ID],tbl_Status_Review[[#This Row],[Work ID]]))</f>
        <v/>
      </c>
      <c r="S54" s="76" t="str">
        <f>IF(SUMIFS(tbl_PV_Milestones[Delayed past FY25],tbl_PV_Milestones[Work ID],tbl_Status_Review[[#This Row],[Work ID]])=0,"",SUMIFS(tbl_PV_Milestones[Delayed past FY25],tbl_PV_Milestones[Work ID],tbl_Status_Review[[#This Row],[Work ID]]))</f>
        <v/>
      </c>
      <c r="T54" s="76" t="str">
        <f>IF(_xlfn.XLOOKUP(TEXT(tbl_Status_Review[[#This Row],[Work ID]],"0"),tbl_PV_Meta[Work ID '#],tbl_PV_Meta[Resourcing Status Assessment],,0)="","",_xlfn.XLOOKUP(TEXT(tbl_Status_Review[[#This Row],[Work ID]],"0"),tbl_PV_Meta[Work ID '#],tbl_PV_Meta[Resourcing Status Assessment],,0))</f>
        <v/>
      </c>
      <c r="U54" s="76" t="str">
        <f>IF(_xlfn.XLOOKUP(TEXT(tbl_Status_Review[[#This Row],[Work ID]],"0"),tbl_PV_Meta[Work ID '#],tbl_PV_Meta[Benefit Status Assessment],,0)="","",_xlfn.XLOOKUP(TEXT(tbl_Status_Review[[#This Row],[Work ID]],"0"),tbl_PV_Meta[Work ID '#],tbl_PV_Meta[Benefit Status Assessment],,0))</f>
        <v/>
      </c>
      <c r="V54" s="76" t="str">
        <f>IF(_xlfn.XLOOKUP(TEXT(tbl_Status_Review[[#This Row],[Work ID]],"0"),tbl_PV_Meta[Work ID '#],tbl_PV_Meta[OCM Status Assessment],,0)="","",_xlfn.XLOOKUP(TEXT(tbl_Status_Review[[#This Row],[Work ID]],"0"),tbl_PV_Meta[Work ID '#],tbl_PV_Meta[OCM Status Assessment],,0))</f>
        <v/>
      </c>
      <c r="W54" s="76" t="str">
        <f>IF(_xlfn.XLOOKUP(TEXT(tbl_Status_Review[[#This Row],[Work ID]],"0"),tbl_PV_Meta[Work ID '#],tbl_PV_Meta[Risks Status Assessment],,0)=0,"",_xlfn.XLOOKUP(TEXT(tbl_Status_Review[[#This Row],[Work ID]],"0"),tbl_PV_Meta[Work ID '#],tbl_PV_Meta[Risks Status Assessment],,0))</f>
        <v/>
      </c>
      <c r="X54"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54" s="76" t="str">
        <f>IF(SUMIFS(tbl_PV_Risks[Overdue],tbl_PV_Risks[Work ID '#],tbl_Status_Review[[#This Row],[Work ID]])=0,"",SUMIFS(tbl_PV_Risks[Overdue],tbl_PV_Risks[Work ID '#],tbl_Status_Review[[#This Row],[Work ID]]))</f>
        <v/>
      </c>
      <c r="Z54" s="76" t="str">
        <f>IF(SUMIFS(tbl_PV_Risks[No Mitigation Action Plan],tbl_PV_Risks[Work ID '#],tbl_Status_Review[[#This Row],[Work ID]])=0,"",SUMIFS(tbl_PV_Risks[No Mitigation Action Plan],tbl_PV_Risks[Work ID '#],tbl_Status_Review[[#This Row],[Work ID]]))</f>
        <v/>
      </c>
      <c r="AA54" s="76" t="str">
        <f>IF(_xlfn.XLOOKUP(TEXT(tbl_Status_Review[[#This Row],[Work ID]],"0"),tbl_PV_Meta[Work ID '#],tbl_PV_Meta[Issues Status Assessment],,0)=0,"",_xlfn.XLOOKUP(TEXT(tbl_Status_Review[[#This Row],[Work ID]],"0"),tbl_PV_Meta[Work ID '#],tbl_PV_Meta[Issues Status Assessment],,0))</f>
        <v/>
      </c>
      <c r="AB54"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54" s="76" t="str">
        <f>IF(SUMIFS(tbl_PV_Issues[Overdue],tbl_PV_Issues[Work ID '#],tbl_Status_Review[[#This Row],[Work ID]])=0,"",SUMIFS(tbl_PV_Issues[Overdue],tbl_PV_Issues[Work ID '#],tbl_Status_Review[[#This Row],[Work ID]]))</f>
        <v/>
      </c>
    </row>
    <row r="55" spans="3:29" ht="39.950000000000003" customHeight="1" x14ac:dyDescent="0.2">
      <c r="C55" s="70" t="s">
        <v>195</v>
      </c>
      <c r="D55" s="71" t="str">
        <f>_xlfn.XLOOKUP(TEXT(tbl_Status_Review[[#This Row],[Work ID]],"0"),tbl_PV_Meta[Work ID '#],tbl_PV_Meta[Proj Name],,0)</f>
        <v>Project 149</v>
      </c>
      <c r="E55" s="72" t="str">
        <f>_xlfn.XLOOKUP(TEXT(tbl_Status_Review[[#This Row],[Work ID]],"0"),tbl_PV_Meta[Work ID '#],tbl_PV_Meta[Sub-Portfolio],,0)</f>
        <v>Sub-Portfolio 4</v>
      </c>
      <c r="F55" s="72" t="str">
        <f>IF(_xlfn.XLOOKUP(TEXT(tbl_Status_Review[[#This Row],[Work ID]],"0"),tbl_PV_Meta[Work ID '#],tbl_PV_Meta[Project Manager/Owner],,0)="","",_xlfn.XLOOKUP(TEXT(tbl_Status_Review[[#This Row],[Work ID]],"0"),tbl_PV_Meta[Work ID '#],tbl_PV_Meta[Project Manager/Owner],,0))</f>
        <v>Project Manager 3</v>
      </c>
      <c r="G55" s="73" t="str">
        <f>_xlfn.XLOOKUP(TEXT(tbl_Status_Review[[#This Row],[Work ID]],"0"),tbl_PV_Meta[Work ID '#],tbl_PV_Meta[Work Status],,0)</f>
        <v>Requested</v>
      </c>
      <c r="H55" s="73" t="str">
        <f>_xlfn.XLOOKUP(tbl_Status_Review[[#This Row],[Work ID]],tbl_PV_Meta[Work ID '#],tbl_PV_Meta[Stage])</f>
        <v>2. Concept</v>
      </c>
      <c r="I55" s="74" t="str">
        <f>IF(_xlfn.XLOOKUP(TEXT(tbl_Status_Review[[#This Row],[Work ID]],"0"), tbl_PV_Meta[Work ID '#], tbl_PV_Meta[PSR Date], , 0)=0, "", _xlfn.XLOOKUP(TEXT(tbl_Status_Review[[#This Row],[Work ID]],"0"), tbl_PV_Meta[Work ID '#], tbl_PV_Meta[PSR Date], , 0))</f>
        <v/>
      </c>
      <c r="J55" s="73" t="str">
        <f>IF(_xlfn.XLOOKUP(TEXT(tbl_Status_Review[[#This Row],[Work ID]],"0"),tbl_PV_Meta[Work ID '#],tbl_PV_Meta[Overall Status Assessment],,0)="","",_xlfn.XLOOKUP(TEXT(tbl_Status_Review[[#This Row],[Work ID]],"0"),tbl_PV_Meta[Work ID '#],tbl_PV_Meta[Overall Status Assessment],,0))</f>
        <v/>
      </c>
      <c r="K55" s="73" t="str">
        <f>IF(_xlfn.XLOOKUP(TEXT(tbl_Status_Review[[#This Row],[Work ID]],"0"),tbl_PV_Meta[Work ID '#],tbl_PV_Meta[Scope Status Assessment],,0)="","",_xlfn.XLOOKUP(TEXT(tbl_Status_Review[[#This Row],[Work ID]],"0"),tbl_PV_Meta[Work ID '#],tbl_PV_Meta[Scope Status Assessment],,0))</f>
        <v/>
      </c>
      <c r="L55" s="73" t="str">
        <f>IF(_xlfn.XLOOKUP(TEXT(tbl_Status_Review[[#This Row],[Work ID]],"0"),tbl_PV_Meta[Work ID '#],tbl_PV_Meta[Cost Status Assessment],,0)="","",_xlfn.XLOOKUP(TEXT(tbl_Status_Review[[#This Row],[Work ID]],"0"),tbl_PV_Meta[Work ID '#],tbl_PV_Meta[Cost Status Assessment],,0))</f>
        <v/>
      </c>
      <c r="M55" s="75" t="str">
        <f>IFERROR(_xlfn.XLOOKUP(tbl_Status_Review[[#This Row],[Work ID]],'PV Financials'!E:E,'PV Financials'!AW:AW),"")</f>
        <v/>
      </c>
      <c r="N55" s="75" t="str">
        <f>IFERROR(_xlfn.XLOOKUP(tbl_Status_Review[[#This Row],[Work ID]],'PV Financials'!E:E,'PV Financials'!AL:AL),"")</f>
        <v/>
      </c>
      <c r="O55" s="75" t="str">
        <f>IFERROR(tbl_Status_Review[[#This Row],[Budget]]-tbl_Status_Review[[#This Row],[EAC]],"")</f>
        <v/>
      </c>
      <c r="P55" s="76" t="str">
        <f>IF(_xlfn.XLOOKUP(TEXT(tbl_Status_Review[[#This Row],[Work ID]],"0"),tbl_PV_Meta[Work ID '#],tbl_PV_Meta[Schedule Status Assessment],,0)="","",_xlfn.XLOOKUP(TEXT(tbl_Status_Review[[#This Row],[Work ID]],"0"),tbl_PV_Meta[Work ID '#],tbl_PV_Meta[Schedule Status Assessment],,0))</f>
        <v/>
      </c>
      <c r="Q55" s="76" t="str">
        <f>IF(SUMIFS(tbl_PV_Milestones[Overdue],tbl_PV_Milestones[Work ID],tbl_Status_Review[[#This Row],[Work ID]])=0,"",SUMIFS(tbl_PV_Milestones[Overdue],tbl_PV_Milestones[Work ID],tbl_Status_Review[[#This Row],[Work ID]]))</f>
        <v/>
      </c>
      <c r="R55" s="76" t="str">
        <f>IF(SUMIFS(tbl_PV_Milestones[Delayed],tbl_PV_Milestones[Work ID],tbl_Status_Review[[#This Row],[Work ID]])=0,"",SUMIFS(tbl_PV_Milestones[Delayed],tbl_PV_Milestones[Work ID],tbl_Status_Review[[#This Row],[Work ID]]))</f>
        <v/>
      </c>
      <c r="S55" s="76" t="str">
        <f>IF(SUMIFS(tbl_PV_Milestones[Delayed past FY25],tbl_PV_Milestones[Work ID],tbl_Status_Review[[#This Row],[Work ID]])=0,"",SUMIFS(tbl_PV_Milestones[Delayed past FY25],tbl_PV_Milestones[Work ID],tbl_Status_Review[[#This Row],[Work ID]]))</f>
        <v/>
      </c>
      <c r="T55" s="76" t="str">
        <f>IF(_xlfn.XLOOKUP(TEXT(tbl_Status_Review[[#This Row],[Work ID]],"0"),tbl_PV_Meta[Work ID '#],tbl_PV_Meta[Resourcing Status Assessment],,0)="","",_xlfn.XLOOKUP(TEXT(tbl_Status_Review[[#This Row],[Work ID]],"0"),tbl_PV_Meta[Work ID '#],tbl_PV_Meta[Resourcing Status Assessment],,0))</f>
        <v/>
      </c>
      <c r="U55" s="76" t="str">
        <f>IF(_xlfn.XLOOKUP(TEXT(tbl_Status_Review[[#This Row],[Work ID]],"0"),tbl_PV_Meta[Work ID '#],tbl_PV_Meta[Benefit Status Assessment],,0)="","",_xlfn.XLOOKUP(TEXT(tbl_Status_Review[[#This Row],[Work ID]],"0"),tbl_PV_Meta[Work ID '#],tbl_PV_Meta[Benefit Status Assessment],,0))</f>
        <v/>
      </c>
      <c r="V55" s="76" t="str">
        <f>IF(_xlfn.XLOOKUP(TEXT(tbl_Status_Review[[#This Row],[Work ID]],"0"),tbl_PV_Meta[Work ID '#],tbl_PV_Meta[OCM Status Assessment],,0)="","",_xlfn.XLOOKUP(TEXT(tbl_Status_Review[[#This Row],[Work ID]],"0"),tbl_PV_Meta[Work ID '#],tbl_PV_Meta[OCM Status Assessment],,0))</f>
        <v/>
      </c>
      <c r="W55" s="76" t="str">
        <f>IF(_xlfn.XLOOKUP(TEXT(tbl_Status_Review[[#This Row],[Work ID]],"0"),tbl_PV_Meta[Work ID '#],tbl_PV_Meta[Risks Status Assessment],,0)=0,"",_xlfn.XLOOKUP(TEXT(tbl_Status_Review[[#This Row],[Work ID]],"0"),tbl_PV_Meta[Work ID '#],tbl_PV_Meta[Risks Status Assessment],,0))</f>
        <v/>
      </c>
      <c r="X55"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55" s="76" t="str">
        <f>IF(SUMIFS(tbl_PV_Risks[Overdue],tbl_PV_Risks[Work ID '#],tbl_Status_Review[[#This Row],[Work ID]])=0,"",SUMIFS(tbl_PV_Risks[Overdue],tbl_PV_Risks[Work ID '#],tbl_Status_Review[[#This Row],[Work ID]]))</f>
        <v/>
      </c>
      <c r="Z55" s="76" t="str">
        <f>IF(SUMIFS(tbl_PV_Risks[No Mitigation Action Plan],tbl_PV_Risks[Work ID '#],tbl_Status_Review[[#This Row],[Work ID]])=0,"",SUMIFS(tbl_PV_Risks[No Mitigation Action Plan],tbl_PV_Risks[Work ID '#],tbl_Status_Review[[#This Row],[Work ID]]))</f>
        <v/>
      </c>
      <c r="AA55" s="76" t="str">
        <f>IF(_xlfn.XLOOKUP(TEXT(tbl_Status_Review[[#This Row],[Work ID]],"0"),tbl_PV_Meta[Work ID '#],tbl_PV_Meta[Issues Status Assessment],,0)=0,"",_xlfn.XLOOKUP(TEXT(tbl_Status_Review[[#This Row],[Work ID]],"0"),tbl_PV_Meta[Work ID '#],tbl_PV_Meta[Issues Status Assessment],,0))</f>
        <v/>
      </c>
      <c r="AB55"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55" s="76" t="str">
        <f>IF(SUMIFS(tbl_PV_Issues[Overdue],tbl_PV_Issues[Work ID '#],tbl_Status_Review[[#This Row],[Work ID]])=0,"",SUMIFS(tbl_PV_Issues[Overdue],tbl_PV_Issues[Work ID '#],tbl_Status_Review[[#This Row],[Work ID]]))</f>
        <v/>
      </c>
    </row>
    <row r="56" spans="3:29" ht="39.950000000000003" customHeight="1" x14ac:dyDescent="0.2">
      <c r="C56" s="70" t="s">
        <v>196</v>
      </c>
      <c r="D56" s="71" t="str">
        <f>_xlfn.XLOOKUP(TEXT(tbl_Status_Review[[#This Row],[Work ID]],"0"),tbl_PV_Meta[Work ID '#],tbl_PV_Meta[Proj Name],,0)</f>
        <v>Project 150</v>
      </c>
      <c r="E56" s="72" t="str">
        <f>_xlfn.XLOOKUP(TEXT(tbl_Status_Review[[#This Row],[Work ID]],"0"),tbl_PV_Meta[Work ID '#],tbl_PV_Meta[Sub-Portfolio],,0)</f>
        <v>Sub-Portfolio 4</v>
      </c>
      <c r="F56" s="72" t="str">
        <f>IF(_xlfn.XLOOKUP(TEXT(tbl_Status_Review[[#This Row],[Work ID]],"0"),tbl_PV_Meta[Work ID '#],tbl_PV_Meta[Project Manager/Owner],,0)="","",_xlfn.XLOOKUP(TEXT(tbl_Status_Review[[#This Row],[Work ID]],"0"),tbl_PV_Meta[Work ID '#],tbl_PV_Meta[Project Manager/Owner],,0))</f>
        <v>Project Manager 3</v>
      </c>
      <c r="G56" s="73" t="str">
        <f>_xlfn.XLOOKUP(TEXT(tbl_Status_Review[[#This Row],[Work ID]],"0"),tbl_PV_Meta[Work ID '#],tbl_PV_Meta[Work Status],,0)</f>
        <v>Requested</v>
      </c>
      <c r="H56" s="73" t="str">
        <f>_xlfn.XLOOKUP(tbl_Status_Review[[#This Row],[Work ID]],tbl_PV_Meta[Work ID '#],tbl_PV_Meta[Stage])</f>
        <v>2. Concept</v>
      </c>
      <c r="I56" s="74" t="str">
        <f>IF(_xlfn.XLOOKUP(TEXT(tbl_Status_Review[[#This Row],[Work ID]],"0"), tbl_PV_Meta[Work ID '#], tbl_PV_Meta[PSR Date], , 0)=0, "", _xlfn.XLOOKUP(TEXT(tbl_Status_Review[[#This Row],[Work ID]],"0"), tbl_PV_Meta[Work ID '#], tbl_PV_Meta[PSR Date], , 0))</f>
        <v/>
      </c>
      <c r="J56" s="73" t="str">
        <f>IF(_xlfn.XLOOKUP(TEXT(tbl_Status_Review[[#This Row],[Work ID]],"0"),tbl_PV_Meta[Work ID '#],tbl_PV_Meta[Overall Status Assessment],,0)="","",_xlfn.XLOOKUP(TEXT(tbl_Status_Review[[#This Row],[Work ID]],"0"),tbl_PV_Meta[Work ID '#],tbl_PV_Meta[Overall Status Assessment],,0))</f>
        <v/>
      </c>
      <c r="K56" s="73" t="str">
        <f>IF(_xlfn.XLOOKUP(TEXT(tbl_Status_Review[[#This Row],[Work ID]],"0"),tbl_PV_Meta[Work ID '#],tbl_PV_Meta[Scope Status Assessment],,0)="","",_xlfn.XLOOKUP(TEXT(tbl_Status_Review[[#This Row],[Work ID]],"0"),tbl_PV_Meta[Work ID '#],tbl_PV_Meta[Scope Status Assessment],,0))</f>
        <v/>
      </c>
      <c r="L56" s="73" t="str">
        <f>IF(_xlfn.XLOOKUP(TEXT(tbl_Status_Review[[#This Row],[Work ID]],"0"),tbl_PV_Meta[Work ID '#],tbl_PV_Meta[Cost Status Assessment],,0)="","",_xlfn.XLOOKUP(TEXT(tbl_Status_Review[[#This Row],[Work ID]],"0"),tbl_PV_Meta[Work ID '#],tbl_PV_Meta[Cost Status Assessment],,0))</f>
        <v/>
      </c>
      <c r="M56" s="75" t="str">
        <f>IFERROR(_xlfn.XLOOKUP(tbl_Status_Review[[#This Row],[Work ID]],'PV Financials'!E:E,'PV Financials'!AW:AW),"")</f>
        <v/>
      </c>
      <c r="N56" s="75" t="str">
        <f>IFERROR(_xlfn.XLOOKUP(tbl_Status_Review[[#This Row],[Work ID]],'PV Financials'!E:E,'PV Financials'!AL:AL),"")</f>
        <v/>
      </c>
      <c r="O56" s="75" t="str">
        <f>IFERROR(tbl_Status_Review[[#This Row],[Budget]]-tbl_Status_Review[[#This Row],[EAC]],"")</f>
        <v/>
      </c>
      <c r="P56" s="76" t="str">
        <f>IF(_xlfn.XLOOKUP(TEXT(tbl_Status_Review[[#This Row],[Work ID]],"0"),tbl_PV_Meta[Work ID '#],tbl_PV_Meta[Schedule Status Assessment],,0)="","",_xlfn.XLOOKUP(TEXT(tbl_Status_Review[[#This Row],[Work ID]],"0"),tbl_PV_Meta[Work ID '#],tbl_PV_Meta[Schedule Status Assessment],,0))</f>
        <v/>
      </c>
      <c r="Q56" s="76" t="str">
        <f>IF(SUMIFS(tbl_PV_Milestones[Overdue],tbl_PV_Milestones[Work ID],tbl_Status_Review[[#This Row],[Work ID]])=0,"",SUMIFS(tbl_PV_Milestones[Overdue],tbl_PV_Milestones[Work ID],tbl_Status_Review[[#This Row],[Work ID]]))</f>
        <v/>
      </c>
      <c r="R56" s="76" t="str">
        <f>IF(SUMIFS(tbl_PV_Milestones[Delayed],tbl_PV_Milestones[Work ID],tbl_Status_Review[[#This Row],[Work ID]])=0,"",SUMIFS(tbl_PV_Milestones[Delayed],tbl_PV_Milestones[Work ID],tbl_Status_Review[[#This Row],[Work ID]]))</f>
        <v/>
      </c>
      <c r="S56" s="76" t="str">
        <f>IF(SUMIFS(tbl_PV_Milestones[Delayed past FY25],tbl_PV_Milestones[Work ID],tbl_Status_Review[[#This Row],[Work ID]])=0,"",SUMIFS(tbl_PV_Milestones[Delayed past FY25],tbl_PV_Milestones[Work ID],tbl_Status_Review[[#This Row],[Work ID]]))</f>
        <v/>
      </c>
      <c r="T56" s="76" t="str">
        <f>IF(_xlfn.XLOOKUP(TEXT(tbl_Status_Review[[#This Row],[Work ID]],"0"),tbl_PV_Meta[Work ID '#],tbl_PV_Meta[Resourcing Status Assessment],,0)="","",_xlfn.XLOOKUP(TEXT(tbl_Status_Review[[#This Row],[Work ID]],"0"),tbl_PV_Meta[Work ID '#],tbl_PV_Meta[Resourcing Status Assessment],,0))</f>
        <v/>
      </c>
      <c r="U56" s="76" t="str">
        <f>IF(_xlfn.XLOOKUP(TEXT(tbl_Status_Review[[#This Row],[Work ID]],"0"),tbl_PV_Meta[Work ID '#],tbl_PV_Meta[Benefit Status Assessment],,0)="","",_xlfn.XLOOKUP(TEXT(tbl_Status_Review[[#This Row],[Work ID]],"0"),tbl_PV_Meta[Work ID '#],tbl_PV_Meta[Benefit Status Assessment],,0))</f>
        <v/>
      </c>
      <c r="V56" s="76" t="str">
        <f>IF(_xlfn.XLOOKUP(TEXT(tbl_Status_Review[[#This Row],[Work ID]],"0"),tbl_PV_Meta[Work ID '#],tbl_PV_Meta[OCM Status Assessment],,0)="","",_xlfn.XLOOKUP(TEXT(tbl_Status_Review[[#This Row],[Work ID]],"0"),tbl_PV_Meta[Work ID '#],tbl_PV_Meta[OCM Status Assessment],,0))</f>
        <v/>
      </c>
      <c r="W56" s="76" t="str">
        <f>IF(_xlfn.XLOOKUP(TEXT(tbl_Status_Review[[#This Row],[Work ID]],"0"),tbl_PV_Meta[Work ID '#],tbl_PV_Meta[Risks Status Assessment],,0)=0,"",_xlfn.XLOOKUP(TEXT(tbl_Status_Review[[#This Row],[Work ID]],"0"),tbl_PV_Meta[Work ID '#],tbl_PV_Meta[Risks Status Assessment],,0))</f>
        <v/>
      </c>
      <c r="X56"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56" s="76" t="str">
        <f>IF(SUMIFS(tbl_PV_Risks[Overdue],tbl_PV_Risks[Work ID '#],tbl_Status_Review[[#This Row],[Work ID]])=0,"",SUMIFS(tbl_PV_Risks[Overdue],tbl_PV_Risks[Work ID '#],tbl_Status_Review[[#This Row],[Work ID]]))</f>
        <v/>
      </c>
      <c r="Z56" s="76" t="str">
        <f>IF(SUMIFS(tbl_PV_Risks[No Mitigation Action Plan],tbl_PV_Risks[Work ID '#],tbl_Status_Review[[#This Row],[Work ID]])=0,"",SUMIFS(tbl_PV_Risks[No Mitigation Action Plan],tbl_PV_Risks[Work ID '#],tbl_Status_Review[[#This Row],[Work ID]]))</f>
        <v/>
      </c>
      <c r="AA56" s="76" t="str">
        <f>IF(_xlfn.XLOOKUP(TEXT(tbl_Status_Review[[#This Row],[Work ID]],"0"),tbl_PV_Meta[Work ID '#],tbl_PV_Meta[Issues Status Assessment],,0)=0,"",_xlfn.XLOOKUP(TEXT(tbl_Status_Review[[#This Row],[Work ID]],"0"),tbl_PV_Meta[Work ID '#],tbl_PV_Meta[Issues Status Assessment],,0))</f>
        <v/>
      </c>
      <c r="AB56"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56" s="76" t="str">
        <f>IF(SUMIFS(tbl_PV_Issues[Overdue],tbl_PV_Issues[Work ID '#],tbl_Status_Review[[#This Row],[Work ID]])=0,"",SUMIFS(tbl_PV_Issues[Overdue],tbl_PV_Issues[Work ID '#],tbl_Status_Review[[#This Row],[Work ID]]))</f>
        <v/>
      </c>
    </row>
    <row r="57" spans="3:29" ht="39.950000000000003" customHeight="1" x14ac:dyDescent="0.2">
      <c r="C57" s="77" t="s">
        <v>197</v>
      </c>
      <c r="D57" s="78" t="str">
        <f>_xlfn.XLOOKUP(TEXT(tbl_Status_Review[[#This Row],[Work ID]],"0"),tbl_PV_Meta[Work ID '#],tbl_PV_Meta[Proj Name],,0)</f>
        <v>Project 152</v>
      </c>
      <c r="E57" s="79" t="str">
        <f>_xlfn.XLOOKUP(TEXT(tbl_Status_Review[[#This Row],[Work ID]],"0"),tbl_PV_Meta[Work ID '#],tbl_PV_Meta[Sub-Portfolio],,0)</f>
        <v>Sub-Portfolio 4</v>
      </c>
      <c r="F57" s="79" t="str">
        <f>IF(_xlfn.XLOOKUP(TEXT(tbl_Status_Review[[#This Row],[Work ID]],"0"),tbl_PV_Meta[Work ID '#],tbl_PV_Meta[Project Manager/Owner],,0)="","",_xlfn.XLOOKUP(TEXT(tbl_Status_Review[[#This Row],[Work ID]],"0"),tbl_PV_Meta[Work ID '#],tbl_PV_Meta[Project Manager/Owner],,0))</f>
        <v>Project Manager 18</v>
      </c>
      <c r="G57" s="80" t="str">
        <f>_xlfn.XLOOKUP(TEXT(tbl_Status_Review[[#This Row],[Work ID]],"0"),tbl_PV_Meta[Work ID '#],tbl_PV_Meta[Work Status],,0)</f>
        <v>Requested</v>
      </c>
      <c r="H57" s="80" t="str">
        <f>_xlfn.XLOOKUP(tbl_Status_Review[[#This Row],[Work ID]],tbl_PV_Meta[Work ID '#],tbl_PV_Meta[Stage])</f>
        <v>2. Concept</v>
      </c>
      <c r="I57" s="81" t="str">
        <f>IF(_xlfn.XLOOKUP(TEXT(tbl_Status_Review[[#This Row],[Work ID]],"0"), tbl_PV_Meta[Work ID '#], tbl_PV_Meta[PSR Date], , 0)=0, "", _xlfn.XLOOKUP(TEXT(tbl_Status_Review[[#This Row],[Work ID]],"0"), tbl_PV_Meta[Work ID '#], tbl_PV_Meta[PSR Date], , 0))</f>
        <v/>
      </c>
      <c r="J57" s="80" t="str">
        <f>IF(_xlfn.XLOOKUP(TEXT(tbl_Status_Review[[#This Row],[Work ID]],"0"),tbl_PV_Meta[Work ID '#],tbl_PV_Meta[Overall Status Assessment],,0)="","",_xlfn.XLOOKUP(TEXT(tbl_Status_Review[[#This Row],[Work ID]],"0"),tbl_PV_Meta[Work ID '#],tbl_PV_Meta[Overall Status Assessment],,0))</f>
        <v/>
      </c>
      <c r="K57" s="80" t="str">
        <f>IF(_xlfn.XLOOKUP(TEXT(tbl_Status_Review[[#This Row],[Work ID]],"0"),tbl_PV_Meta[Work ID '#],tbl_PV_Meta[Scope Status Assessment],,0)="","",_xlfn.XLOOKUP(TEXT(tbl_Status_Review[[#This Row],[Work ID]],"0"),tbl_PV_Meta[Work ID '#],tbl_PV_Meta[Scope Status Assessment],,0))</f>
        <v/>
      </c>
      <c r="L57" s="80" t="str">
        <f>IF(_xlfn.XLOOKUP(TEXT(tbl_Status_Review[[#This Row],[Work ID]],"0"),tbl_PV_Meta[Work ID '#],tbl_PV_Meta[Cost Status Assessment],,0)="","",_xlfn.XLOOKUP(TEXT(tbl_Status_Review[[#This Row],[Work ID]],"0"),tbl_PV_Meta[Work ID '#],tbl_PV_Meta[Cost Status Assessment],,0))</f>
        <v/>
      </c>
      <c r="M57" s="82" t="str">
        <f>IFERROR(_xlfn.XLOOKUP(tbl_Status_Review[[#This Row],[Work ID]],'PV Financials'!E:E,'PV Financials'!AW:AW),"")</f>
        <v/>
      </c>
      <c r="N57" s="82" t="str">
        <f>IFERROR(_xlfn.XLOOKUP(tbl_Status_Review[[#This Row],[Work ID]],'PV Financials'!E:E,'PV Financials'!AL:AL),"")</f>
        <v/>
      </c>
      <c r="O57" s="82" t="str">
        <f>IFERROR(tbl_Status_Review[[#This Row],[Budget]]-tbl_Status_Review[[#This Row],[EAC]],"")</f>
        <v/>
      </c>
      <c r="P57" s="83" t="str">
        <f>IF(_xlfn.XLOOKUP(TEXT(tbl_Status_Review[[#This Row],[Work ID]],"0"),tbl_PV_Meta[Work ID '#],tbl_PV_Meta[Schedule Status Assessment],,0)="","",_xlfn.XLOOKUP(TEXT(tbl_Status_Review[[#This Row],[Work ID]],"0"),tbl_PV_Meta[Work ID '#],tbl_PV_Meta[Schedule Status Assessment],,0))</f>
        <v/>
      </c>
      <c r="Q57" s="83" t="str">
        <f>IF(SUMIFS(tbl_PV_Milestones[Overdue],tbl_PV_Milestones[Work ID],tbl_Status_Review[[#This Row],[Work ID]])=0,"",SUMIFS(tbl_PV_Milestones[Overdue],tbl_PV_Milestones[Work ID],tbl_Status_Review[[#This Row],[Work ID]]))</f>
        <v/>
      </c>
      <c r="R57" s="83" t="str">
        <f>IF(SUMIFS(tbl_PV_Milestones[Delayed],tbl_PV_Milestones[Work ID],tbl_Status_Review[[#This Row],[Work ID]])=0,"",SUMIFS(tbl_PV_Milestones[Delayed],tbl_PV_Milestones[Work ID],tbl_Status_Review[[#This Row],[Work ID]]))</f>
        <v/>
      </c>
      <c r="S57" s="83" t="str">
        <f>IF(SUMIFS(tbl_PV_Milestones[Delayed past FY25],tbl_PV_Milestones[Work ID],tbl_Status_Review[[#This Row],[Work ID]])=0,"",SUMIFS(tbl_PV_Milestones[Delayed past FY25],tbl_PV_Milestones[Work ID],tbl_Status_Review[[#This Row],[Work ID]]))</f>
        <v/>
      </c>
      <c r="T57" s="83" t="str">
        <f>IF(_xlfn.XLOOKUP(TEXT(tbl_Status_Review[[#This Row],[Work ID]],"0"),tbl_PV_Meta[Work ID '#],tbl_PV_Meta[Resourcing Status Assessment],,0)="","",_xlfn.XLOOKUP(TEXT(tbl_Status_Review[[#This Row],[Work ID]],"0"),tbl_PV_Meta[Work ID '#],tbl_PV_Meta[Resourcing Status Assessment],,0))</f>
        <v/>
      </c>
      <c r="U57" s="83" t="str">
        <f>IF(_xlfn.XLOOKUP(TEXT(tbl_Status_Review[[#This Row],[Work ID]],"0"),tbl_PV_Meta[Work ID '#],tbl_PV_Meta[Benefit Status Assessment],,0)="","",_xlfn.XLOOKUP(TEXT(tbl_Status_Review[[#This Row],[Work ID]],"0"),tbl_PV_Meta[Work ID '#],tbl_PV_Meta[Benefit Status Assessment],,0))</f>
        <v/>
      </c>
      <c r="V57" s="83" t="str">
        <f>IF(_xlfn.XLOOKUP(TEXT(tbl_Status_Review[[#This Row],[Work ID]],"0"),tbl_PV_Meta[Work ID '#],tbl_PV_Meta[OCM Status Assessment],,0)="","",_xlfn.XLOOKUP(TEXT(tbl_Status_Review[[#This Row],[Work ID]],"0"),tbl_PV_Meta[Work ID '#],tbl_PV_Meta[OCM Status Assessment],,0))</f>
        <v/>
      </c>
      <c r="W57" s="83" t="str">
        <f>IF(_xlfn.XLOOKUP(TEXT(tbl_Status_Review[[#This Row],[Work ID]],"0"),tbl_PV_Meta[Work ID '#],tbl_PV_Meta[Risks Status Assessment],,0)=0,"",_xlfn.XLOOKUP(TEXT(tbl_Status_Review[[#This Row],[Work ID]],"0"),tbl_PV_Meta[Work ID '#],tbl_PV_Meta[Risks Status Assessment],,0))</f>
        <v/>
      </c>
      <c r="X57" s="83"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57" s="83" t="str">
        <f>IF(SUMIFS(tbl_PV_Risks[Overdue],tbl_PV_Risks[Work ID '#],tbl_Status_Review[[#This Row],[Work ID]])=0,"",SUMIFS(tbl_PV_Risks[Overdue],tbl_PV_Risks[Work ID '#],tbl_Status_Review[[#This Row],[Work ID]]))</f>
        <v/>
      </c>
      <c r="Z57" s="83" t="str">
        <f>IF(SUMIFS(tbl_PV_Risks[No Mitigation Action Plan],tbl_PV_Risks[Work ID '#],tbl_Status_Review[[#This Row],[Work ID]])=0,"",SUMIFS(tbl_PV_Risks[No Mitigation Action Plan],tbl_PV_Risks[Work ID '#],tbl_Status_Review[[#This Row],[Work ID]]))</f>
        <v/>
      </c>
      <c r="AA57" s="83" t="str">
        <f>IF(_xlfn.XLOOKUP(TEXT(tbl_Status_Review[[#This Row],[Work ID]],"0"),tbl_PV_Meta[Work ID '#],tbl_PV_Meta[Issues Status Assessment],,0)=0,"",_xlfn.XLOOKUP(TEXT(tbl_Status_Review[[#This Row],[Work ID]],"0"),tbl_PV_Meta[Work ID '#],tbl_PV_Meta[Issues Status Assessment],,0))</f>
        <v/>
      </c>
      <c r="AB57" s="83"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57" s="83" t="str">
        <f>IF(SUMIFS(tbl_PV_Issues[Overdue],tbl_PV_Issues[Work ID '#],tbl_Status_Review[[#This Row],[Work ID]])=0,"",SUMIFS(tbl_PV_Issues[Overdue],tbl_PV_Issues[Work ID '#],tbl_Status_Review[[#This Row],[Work ID]]))</f>
        <v/>
      </c>
    </row>
    <row r="58" spans="3:29" ht="39.950000000000003" customHeight="1" x14ac:dyDescent="0.2">
      <c r="C58" s="70" t="s">
        <v>198</v>
      </c>
      <c r="D58" s="71" t="str">
        <f>_xlfn.XLOOKUP(TEXT(tbl_Status_Review[[#This Row],[Work ID]],"0"),tbl_PV_Meta[Work ID '#],tbl_PV_Meta[Proj Name],,0)</f>
        <v>Project 153</v>
      </c>
      <c r="E58" s="72" t="str">
        <f>_xlfn.XLOOKUP(TEXT(tbl_Status_Review[[#This Row],[Work ID]],"0"),tbl_PV_Meta[Work ID '#],tbl_PV_Meta[Sub-Portfolio],,0)</f>
        <v>Sub-Portfolio 7</v>
      </c>
      <c r="F58" s="72" t="str">
        <f>IF(_xlfn.XLOOKUP(TEXT(tbl_Status_Review[[#This Row],[Work ID]],"0"),tbl_PV_Meta[Work ID '#],tbl_PV_Meta[Project Manager/Owner],,0)="","",_xlfn.XLOOKUP(TEXT(tbl_Status_Review[[#This Row],[Work ID]],"0"),tbl_PV_Meta[Work ID '#],tbl_PV_Meta[Project Manager/Owner],,0))</f>
        <v/>
      </c>
      <c r="G58" s="73" t="str">
        <f>_xlfn.XLOOKUP(TEXT(tbl_Status_Review[[#This Row],[Work ID]],"0"),tbl_PV_Meta[Work ID '#],tbl_PV_Meta[Work Status],,0)</f>
        <v>Requested</v>
      </c>
      <c r="H58" s="73" t="str">
        <f>_xlfn.XLOOKUP(tbl_Status_Review[[#This Row],[Work ID]],tbl_PV_Meta[Work ID '#],tbl_PV_Meta[Stage])</f>
        <v>2. Concept</v>
      </c>
      <c r="I58" s="74" t="str">
        <f>IF(_xlfn.XLOOKUP(TEXT(tbl_Status_Review[[#This Row],[Work ID]],"0"), tbl_PV_Meta[Work ID '#], tbl_PV_Meta[PSR Date], , 0)=0, "", _xlfn.XLOOKUP(TEXT(tbl_Status_Review[[#This Row],[Work ID]],"0"), tbl_PV_Meta[Work ID '#], tbl_PV_Meta[PSR Date], , 0))</f>
        <v/>
      </c>
      <c r="J58" s="73" t="str">
        <f>IF(_xlfn.XLOOKUP(TEXT(tbl_Status_Review[[#This Row],[Work ID]],"0"),tbl_PV_Meta[Work ID '#],tbl_PV_Meta[Overall Status Assessment],,0)="","",_xlfn.XLOOKUP(TEXT(tbl_Status_Review[[#This Row],[Work ID]],"0"),tbl_PV_Meta[Work ID '#],tbl_PV_Meta[Overall Status Assessment],,0))</f>
        <v/>
      </c>
      <c r="K58" s="73" t="str">
        <f>IF(_xlfn.XLOOKUP(TEXT(tbl_Status_Review[[#This Row],[Work ID]],"0"),tbl_PV_Meta[Work ID '#],tbl_PV_Meta[Scope Status Assessment],,0)="","",_xlfn.XLOOKUP(TEXT(tbl_Status_Review[[#This Row],[Work ID]],"0"),tbl_PV_Meta[Work ID '#],tbl_PV_Meta[Scope Status Assessment],,0))</f>
        <v/>
      </c>
      <c r="L58" s="73" t="str">
        <f>IF(_xlfn.XLOOKUP(TEXT(tbl_Status_Review[[#This Row],[Work ID]],"0"),tbl_PV_Meta[Work ID '#],tbl_PV_Meta[Cost Status Assessment],,0)="","",_xlfn.XLOOKUP(TEXT(tbl_Status_Review[[#This Row],[Work ID]],"0"),tbl_PV_Meta[Work ID '#],tbl_PV_Meta[Cost Status Assessment],,0))</f>
        <v/>
      </c>
      <c r="M58" s="75" t="str">
        <f>IFERROR(_xlfn.XLOOKUP(tbl_Status_Review[[#This Row],[Work ID]],'PV Financials'!E:E,'PV Financials'!AW:AW),"")</f>
        <v/>
      </c>
      <c r="N58" s="75" t="str">
        <f>IFERROR(_xlfn.XLOOKUP(tbl_Status_Review[[#This Row],[Work ID]],'PV Financials'!E:E,'PV Financials'!AL:AL),"")</f>
        <v/>
      </c>
      <c r="O58" s="75" t="str">
        <f>IFERROR(tbl_Status_Review[[#This Row],[Budget]]-tbl_Status_Review[[#This Row],[EAC]],"")</f>
        <v/>
      </c>
      <c r="P58" s="76" t="str">
        <f>IF(_xlfn.XLOOKUP(TEXT(tbl_Status_Review[[#This Row],[Work ID]],"0"),tbl_PV_Meta[Work ID '#],tbl_PV_Meta[Schedule Status Assessment],,0)="","",_xlfn.XLOOKUP(TEXT(tbl_Status_Review[[#This Row],[Work ID]],"0"),tbl_PV_Meta[Work ID '#],tbl_PV_Meta[Schedule Status Assessment],,0))</f>
        <v/>
      </c>
      <c r="Q58" s="76" t="str">
        <f>IF(SUMIFS(tbl_PV_Milestones[Overdue],tbl_PV_Milestones[Work ID],tbl_Status_Review[[#This Row],[Work ID]])=0,"",SUMIFS(tbl_PV_Milestones[Overdue],tbl_PV_Milestones[Work ID],tbl_Status_Review[[#This Row],[Work ID]]))</f>
        <v/>
      </c>
      <c r="R58" s="76" t="str">
        <f>IF(SUMIFS(tbl_PV_Milestones[Delayed],tbl_PV_Milestones[Work ID],tbl_Status_Review[[#This Row],[Work ID]])=0,"",SUMIFS(tbl_PV_Milestones[Delayed],tbl_PV_Milestones[Work ID],tbl_Status_Review[[#This Row],[Work ID]]))</f>
        <v/>
      </c>
      <c r="S58" s="76" t="str">
        <f>IF(SUMIFS(tbl_PV_Milestones[Delayed past FY25],tbl_PV_Milestones[Work ID],tbl_Status_Review[[#This Row],[Work ID]])=0,"",SUMIFS(tbl_PV_Milestones[Delayed past FY25],tbl_PV_Milestones[Work ID],tbl_Status_Review[[#This Row],[Work ID]]))</f>
        <v/>
      </c>
      <c r="T58" s="76" t="str">
        <f>IF(_xlfn.XLOOKUP(TEXT(tbl_Status_Review[[#This Row],[Work ID]],"0"),tbl_PV_Meta[Work ID '#],tbl_PV_Meta[Resourcing Status Assessment],,0)="","",_xlfn.XLOOKUP(TEXT(tbl_Status_Review[[#This Row],[Work ID]],"0"),tbl_PV_Meta[Work ID '#],tbl_PV_Meta[Resourcing Status Assessment],,0))</f>
        <v/>
      </c>
      <c r="U58" s="76" t="str">
        <f>IF(_xlfn.XLOOKUP(TEXT(tbl_Status_Review[[#This Row],[Work ID]],"0"),tbl_PV_Meta[Work ID '#],tbl_PV_Meta[Benefit Status Assessment],,0)="","",_xlfn.XLOOKUP(TEXT(tbl_Status_Review[[#This Row],[Work ID]],"0"),tbl_PV_Meta[Work ID '#],tbl_PV_Meta[Benefit Status Assessment],,0))</f>
        <v/>
      </c>
      <c r="V58" s="76" t="str">
        <f>IF(_xlfn.XLOOKUP(TEXT(tbl_Status_Review[[#This Row],[Work ID]],"0"),tbl_PV_Meta[Work ID '#],tbl_PV_Meta[OCM Status Assessment],,0)="","",_xlfn.XLOOKUP(TEXT(tbl_Status_Review[[#This Row],[Work ID]],"0"),tbl_PV_Meta[Work ID '#],tbl_PV_Meta[OCM Status Assessment],,0))</f>
        <v/>
      </c>
      <c r="W58" s="76" t="str">
        <f>IF(_xlfn.XLOOKUP(TEXT(tbl_Status_Review[[#This Row],[Work ID]],"0"),tbl_PV_Meta[Work ID '#],tbl_PV_Meta[Risks Status Assessment],,0)=0,"",_xlfn.XLOOKUP(TEXT(tbl_Status_Review[[#This Row],[Work ID]],"0"),tbl_PV_Meta[Work ID '#],tbl_PV_Meta[Risks Status Assessment],,0))</f>
        <v/>
      </c>
      <c r="X58"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58" s="76" t="str">
        <f>IF(SUMIFS(tbl_PV_Risks[Overdue],tbl_PV_Risks[Work ID '#],tbl_Status_Review[[#This Row],[Work ID]])=0,"",SUMIFS(tbl_PV_Risks[Overdue],tbl_PV_Risks[Work ID '#],tbl_Status_Review[[#This Row],[Work ID]]))</f>
        <v/>
      </c>
      <c r="Z58" s="76" t="str">
        <f>IF(SUMIFS(tbl_PV_Risks[No Mitigation Action Plan],tbl_PV_Risks[Work ID '#],tbl_Status_Review[[#This Row],[Work ID]])=0,"",SUMIFS(tbl_PV_Risks[No Mitigation Action Plan],tbl_PV_Risks[Work ID '#],tbl_Status_Review[[#This Row],[Work ID]]))</f>
        <v/>
      </c>
      <c r="AA58" s="76" t="str">
        <f>IF(_xlfn.XLOOKUP(TEXT(tbl_Status_Review[[#This Row],[Work ID]],"0"),tbl_PV_Meta[Work ID '#],tbl_PV_Meta[Issues Status Assessment],,0)=0,"",_xlfn.XLOOKUP(TEXT(tbl_Status_Review[[#This Row],[Work ID]],"0"),tbl_PV_Meta[Work ID '#],tbl_PV_Meta[Issues Status Assessment],,0))</f>
        <v/>
      </c>
      <c r="AB58"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58" s="76" t="str">
        <f>IF(SUMIFS(tbl_PV_Issues[Overdue],tbl_PV_Issues[Work ID '#],tbl_Status_Review[[#This Row],[Work ID]])=0,"",SUMIFS(tbl_PV_Issues[Overdue],tbl_PV_Issues[Work ID '#],tbl_Status_Review[[#This Row],[Work ID]]))</f>
        <v/>
      </c>
    </row>
    <row r="59" spans="3:29" ht="39.950000000000003" customHeight="1" x14ac:dyDescent="0.2">
      <c r="C59" s="70" t="s">
        <v>199</v>
      </c>
      <c r="D59" s="71" t="str">
        <f>_xlfn.XLOOKUP(TEXT(tbl_Status_Review[[#This Row],[Work ID]],"0"),tbl_PV_Meta[Work ID '#],tbl_PV_Meta[Proj Name],,0)</f>
        <v>Project 154</v>
      </c>
      <c r="E59" s="72" t="str">
        <f>_xlfn.XLOOKUP(TEXT(tbl_Status_Review[[#This Row],[Work ID]],"0"),tbl_PV_Meta[Work ID '#],tbl_PV_Meta[Sub-Portfolio],,0)</f>
        <v>Sub-Portfolio 4</v>
      </c>
      <c r="F59" s="72" t="str">
        <f>IF(_xlfn.XLOOKUP(TEXT(tbl_Status_Review[[#This Row],[Work ID]],"0"),tbl_PV_Meta[Work ID '#],tbl_PV_Meta[Project Manager/Owner],,0)="","",_xlfn.XLOOKUP(TEXT(tbl_Status_Review[[#This Row],[Work ID]],"0"),tbl_PV_Meta[Work ID '#],tbl_PV_Meta[Project Manager/Owner],,0))</f>
        <v>Project Manager 20</v>
      </c>
      <c r="G59" s="73" t="str">
        <f>_xlfn.XLOOKUP(TEXT(tbl_Status_Review[[#This Row],[Work ID]],"0"),tbl_PV_Meta[Work ID '#],tbl_PV_Meta[Work Status],,0)</f>
        <v>Requested</v>
      </c>
      <c r="H59" s="73" t="str">
        <f>_xlfn.XLOOKUP(tbl_Status_Review[[#This Row],[Work ID]],tbl_PV_Meta[Work ID '#],tbl_PV_Meta[Stage])</f>
        <v>2. Concept</v>
      </c>
      <c r="I59" s="74" t="str">
        <f>IF(_xlfn.XLOOKUP(TEXT(tbl_Status_Review[[#This Row],[Work ID]],"0"), tbl_PV_Meta[Work ID '#], tbl_PV_Meta[PSR Date], , 0)=0, "", _xlfn.XLOOKUP(TEXT(tbl_Status_Review[[#This Row],[Work ID]],"0"), tbl_PV_Meta[Work ID '#], tbl_PV_Meta[PSR Date], , 0))</f>
        <v/>
      </c>
      <c r="J59" s="73" t="str">
        <f>IF(_xlfn.XLOOKUP(TEXT(tbl_Status_Review[[#This Row],[Work ID]],"0"),tbl_PV_Meta[Work ID '#],tbl_PV_Meta[Overall Status Assessment],,0)="","",_xlfn.XLOOKUP(TEXT(tbl_Status_Review[[#This Row],[Work ID]],"0"),tbl_PV_Meta[Work ID '#],tbl_PV_Meta[Overall Status Assessment],,0))</f>
        <v/>
      </c>
      <c r="K59" s="73" t="str">
        <f>IF(_xlfn.XLOOKUP(TEXT(tbl_Status_Review[[#This Row],[Work ID]],"0"),tbl_PV_Meta[Work ID '#],tbl_PV_Meta[Scope Status Assessment],,0)="","",_xlfn.XLOOKUP(TEXT(tbl_Status_Review[[#This Row],[Work ID]],"0"),tbl_PV_Meta[Work ID '#],tbl_PV_Meta[Scope Status Assessment],,0))</f>
        <v/>
      </c>
      <c r="L59" s="73" t="str">
        <f>IF(_xlfn.XLOOKUP(TEXT(tbl_Status_Review[[#This Row],[Work ID]],"0"),tbl_PV_Meta[Work ID '#],tbl_PV_Meta[Cost Status Assessment],,0)="","",_xlfn.XLOOKUP(TEXT(tbl_Status_Review[[#This Row],[Work ID]],"0"),tbl_PV_Meta[Work ID '#],tbl_PV_Meta[Cost Status Assessment],,0))</f>
        <v/>
      </c>
      <c r="M59" s="75" t="str">
        <f>IFERROR(_xlfn.XLOOKUP(tbl_Status_Review[[#This Row],[Work ID]],'PV Financials'!E:E,'PV Financials'!AW:AW),"")</f>
        <v/>
      </c>
      <c r="N59" s="75" t="str">
        <f>IFERROR(_xlfn.XLOOKUP(tbl_Status_Review[[#This Row],[Work ID]],'PV Financials'!E:E,'PV Financials'!AL:AL),"")</f>
        <v/>
      </c>
      <c r="O59" s="75" t="str">
        <f>IFERROR(tbl_Status_Review[[#This Row],[Budget]]-tbl_Status_Review[[#This Row],[EAC]],"")</f>
        <v/>
      </c>
      <c r="P59" s="76" t="str">
        <f>IF(_xlfn.XLOOKUP(TEXT(tbl_Status_Review[[#This Row],[Work ID]],"0"),tbl_PV_Meta[Work ID '#],tbl_PV_Meta[Schedule Status Assessment],,0)="","",_xlfn.XLOOKUP(TEXT(tbl_Status_Review[[#This Row],[Work ID]],"0"),tbl_PV_Meta[Work ID '#],tbl_PV_Meta[Schedule Status Assessment],,0))</f>
        <v/>
      </c>
      <c r="Q59" s="76" t="str">
        <f>IF(SUMIFS(tbl_PV_Milestones[Overdue],tbl_PV_Milestones[Work ID],tbl_Status_Review[[#This Row],[Work ID]])=0,"",SUMIFS(tbl_PV_Milestones[Overdue],tbl_PV_Milestones[Work ID],tbl_Status_Review[[#This Row],[Work ID]]))</f>
        <v/>
      </c>
      <c r="R59" s="76" t="str">
        <f>IF(SUMIFS(tbl_PV_Milestones[Delayed],tbl_PV_Milestones[Work ID],tbl_Status_Review[[#This Row],[Work ID]])=0,"",SUMIFS(tbl_PV_Milestones[Delayed],tbl_PV_Milestones[Work ID],tbl_Status_Review[[#This Row],[Work ID]]))</f>
        <v/>
      </c>
      <c r="S59" s="76" t="str">
        <f>IF(SUMIFS(tbl_PV_Milestones[Delayed past FY25],tbl_PV_Milestones[Work ID],tbl_Status_Review[[#This Row],[Work ID]])=0,"",SUMIFS(tbl_PV_Milestones[Delayed past FY25],tbl_PV_Milestones[Work ID],tbl_Status_Review[[#This Row],[Work ID]]))</f>
        <v/>
      </c>
      <c r="T59" s="76" t="str">
        <f>IF(_xlfn.XLOOKUP(TEXT(tbl_Status_Review[[#This Row],[Work ID]],"0"),tbl_PV_Meta[Work ID '#],tbl_PV_Meta[Resourcing Status Assessment],,0)="","",_xlfn.XLOOKUP(TEXT(tbl_Status_Review[[#This Row],[Work ID]],"0"),tbl_PV_Meta[Work ID '#],tbl_PV_Meta[Resourcing Status Assessment],,0))</f>
        <v/>
      </c>
      <c r="U59" s="76" t="str">
        <f>IF(_xlfn.XLOOKUP(TEXT(tbl_Status_Review[[#This Row],[Work ID]],"0"),tbl_PV_Meta[Work ID '#],tbl_PV_Meta[Benefit Status Assessment],,0)="","",_xlfn.XLOOKUP(TEXT(tbl_Status_Review[[#This Row],[Work ID]],"0"),tbl_PV_Meta[Work ID '#],tbl_PV_Meta[Benefit Status Assessment],,0))</f>
        <v/>
      </c>
      <c r="V59" s="76" t="str">
        <f>IF(_xlfn.XLOOKUP(TEXT(tbl_Status_Review[[#This Row],[Work ID]],"0"),tbl_PV_Meta[Work ID '#],tbl_PV_Meta[OCM Status Assessment],,0)="","",_xlfn.XLOOKUP(TEXT(tbl_Status_Review[[#This Row],[Work ID]],"0"),tbl_PV_Meta[Work ID '#],tbl_PV_Meta[OCM Status Assessment],,0))</f>
        <v/>
      </c>
      <c r="W59" s="76" t="str">
        <f>IF(_xlfn.XLOOKUP(TEXT(tbl_Status_Review[[#This Row],[Work ID]],"0"),tbl_PV_Meta[Work ID '#],tbl_PV_Meta[Risks Status Assessment],,0)=0,"",_xlfn.XLOOKUP(TEXT(tbl_Status_Review[[#This Row],[Work ID]],"0"),tbl_PV_Meta[Work ID '#],tbl_PV_Meta[Risks Status Assessment],,0))</f>
        <v/>
      </c>
      <c r="X59"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59" s="76" t="str">
        <f>IF(SUMIFS(tbl_PV_Risks[Overdue],tbl_PV_Risks[Work ID '#],tbl_Status_Review[[#This Row],[Work ID]])=0,"",SUMIFS(tbl_PV_Risks[Overdue],tbl_PV_Risks[Work ID '#],tbl_Status_Review[[#This Row],[Work ID]]))</f>
        <v/>
      </c>
      <c r="Z59" s="76" t="str">
        <f>IF(SUMIFS(tbl_PV_Risks[No Mitigation Action Plan],tbl_PV_Risks[Work ID '#],tbl_Status_Review[[#This Row],[Work ID]])=0,"",SUMIFS(tbl_PV_Risks[No Mitigation Action Plan],tbl_PV_Risks[Work ID '#],tbl_Status_Review[[#This Row],[Work ID]]))</f>
        <v/>
      </c>
      <c r="AA59" s="76" t="str">
        <f>IF(_xlfn.XLOOKUP(TEXT(tbl_Status_Review[[#This Row],[Work ID]],"0"),tbl_PV_Meta[Work ID '#],tbl_PV_Meta[Issues Status Assessment],,0)=0,"",_xlfn.XLOOKUP(TEXT(tbl_Status_Review[[#This Row],[Work ID]],"0"),tbl_PV_Meta[Work ID '#],tbl_PV_Meta[Issues Status Assessment],,0))</f>
        <v/>
      </c>
      <c r="AB59"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59" s="76" t="str">
        <f>IF(SUMIFS(tbl_PV_Issues[Overdue],tbl_PV_Issues[Work ID '#],tbl_Status_Review[[#This Row],[Work ID]])=0,"",SUMIFS(tbl_PV_Issues[Overdue],tbl_PV_Issues[Work ID '#],tbl_Status_Review[[#This Row],[Work ID]]))</f>
        <v/>
      </c>
    </row>
    <row r="60" spans="3:29" ht="39.950000000000003" customHeight="1" x14ac:dyDescent="0.2">
      <c r="C60" s="70" t="s">
        <v>200</v>
      </c>
      <c r="D60" s="71" t="str">
        <f>_xlfn.XLOOKUP(TEXT(tbl_Status_Review[[#This Row],[Work ID]],"0"),tbl_PV_Meta[Work ID '#],tbl_PV_Meta[Proj Name],,0)</f>
        <v>Project 156</v>
      </c>
      <c r="E60" s="72" t="str">
        <f>_xlfn.XLOOKUP(TEXT(tbl_Status_Review[[#This Row],[Work ID]],"0"),tbl_PV_Meta[Work ID '#],tbl_PV_Meta[Sub-Portfolio],,0)</f>
        <v>Sub-Portfolio 8</v>
      </c>
      <c r="F60" s="72" t="str">
        <f>IF(_xlfn.XLOOKUP(TEXT(tbl_Status_Review[[#This Row],[Work ID]],"0"),tbl_PV_Meta[Work ID '#],tbl_PV_Meta[Project Manager/Owner],,0)="","",_xlfn.XLOOKUP(TEXT(tbl_Status_Review[[#This Row],[Work ID]],"0"),tbl_PV_Meta[Work ID '#],tbl_PV_Meta[Project Manager/Owner],,0))</f>
        <v>Project Manager 25</v>
      </c>
      <c r="G60" s="73" t="str">
        <f>_xlfn.XLOOKUP(TEXT(tbl_Status_Review[[#This Row],[Work ID]],"0"),tbl_PV_Meta[Work ID '#],tbl_PV_Meta[Work Status],,0)</f>
        <v>Requested</v>
      </c>
      <c r="H60" s="73" t="str">
        <f>_xlfn.XLOOKUP(tbl_Status_Review[[#This Row],[Work ID]],tbl_PV_Meta[Work ID '#],tbl_PV_Meta[Stage])</f>
        <v>2. Concept</v>
      </c>
      <c r="I60" s="74" t="str">
        <f>IF(_xlfn.XLOOKUP(TEXT(tbl_Status_Review[[#This Row],[Work ID]],"0"), tbl_PV_Meta[Work ID '#], tbl_PV_Meta[PSR Date], , 0)=0, "", _xlfn.XLOOKUP(TEXT(tbl_Status_Review[[#This Row],[Work ID]],"0"), tbl_PV_Meta[Work ID '#], tbl_PV_Meta[PSR Date], , 0))</f>
        <v/>
      </c>
      <c r="J60" s="73" t="str">
        <f>IF(_xlfn.XLOOKUP(TEXT(tbl_Status_Review[[#This Row],[Work ID]],"0"),tbl_PV_Meta[Work ID '#],tbl_PV_Meta[Overall Status Assessment],,0)="","",_xlfn.XLOOKUP(TEXT(tbl_Status_Review[[#This Row],[Work ID]],"0"),tbl_PV_Meta[Work ID '#],tbl_PV_Meta[Overall Status Assessment],,0))</f>
        <v/>
      </c>
      <c r="K60" s="73" t="str">
        <f>IF(_xlfn.XLOOKUP(TEXT(tbl_Status_Review[[#This Row],[Work ID]],"0"),tbl_PV_Meta[Work ID '#],tbl_PV_Meta[Scope Status Assessment],,0)="","",_xlfn.XLOOKUP(TEXT(tbl_Status_Review[[#This Row],[Work ID]],"0"),tbl_PV_Meta[Work ID '#],tbl_PV_Meta[Scope Status Assessment],,0))</f>
        <v/>
      </c>
      <c r="L60" s="73" t="str">
        <f>IF(_xlfn.XLOOKUP(TEXT(tbl_Status_Review[[#This Row],[Work ID]],"0"),tbl_PV_Meta[Work ID '#],tbl_PV_Meta[Cost Status Assessment],,0)="","",_xlfn.XLOOKUP(TEXT(tbl_Status_Review[[#This Row],[Work ID]],"0"),tbl_PV_Meta[Work ID '#],tbl_PV_Meta[Cost Status Assessment],,0))</f>
        <v/>
      </c>
      <c r="M60" s="75" t="str">
        <f>IFERROR(_xlfn.XLOOKUP(tbl_Status_Review[[#This Row],[Work ID]],'PV Financials'!E:E,'PV Financials'!AW:AW),"")</f>
        <v/>
      </c>
      <c r="N60" s="75" t="str">
        <f>IFERROR(_xlfn.XLOOKUP(tbl_Status_Review[[#This Row],[Work ID]],'PV Financials'!E:E,'PV Financials'!AL:AL),"")</f>
        <v/>
      </c>
      <c r="O60" s="75" t="str">
        <f>IFERROR(tbl_Status_Review[[#This Row],[Budget]]-tbl_Status_Review[[#This Row],[EAC]],"")</f>
        <v/>
      </c>
      <c r="P60" s="76" t="str">
        <f>IF(_xlfn.XLOOKUP(TEXT(tbl_Status_Review[[#This Row],[Work ID]],"0"),tbl_PV_Meta[Work ID '#],tbl_PV_Meta[Schedule Status Assessment],,0)="","",_xlfn.XLOOKUP(TEXT(tbl_Status_Review[[#This Row],[Work ID]],"0"),tbl_PV_Meta[Work ID '#],tbl_PV_Meta[Schedule Status Assessment],,0))</f>
        <v/>
      </c>
      <c r="Q60" s="76" t="str">
        <f>IF(SUMIFS(tbl_PV_Milestones[Overdue],tbl_PV_Milestones[Work ID],tbl_Status_Review[[#This Row],[Work ID]])=0,"",SUMIFS(tbl_PV_Milestones[Overdue],tbl_PV_Milestones[Work ID],tbl_Status_Review[[#This Row],[Work ID]]))</f>
        <v/>
      </c>
      <c r="R60" s="76" t="str">
        <f>IF(SUMIFS(tbl_PV_Milestones[Delayed],tbl_PV_Milestones[Work ID],tbl_Status_Review[[#This Row],[Work ID]])=0,"",SUMIFS(tbl_PV_Milestones[Delayed],tbl_PV_Milestones[Work ID],tbl_Status_Review[[#This Row],[Work ID]]))</f>
        <v/>
      </c>
      <c r="S60" s="76" t="str">
        <f>IF(SUMIFS(tbl_PV_Milestones[Delayed past FY25],tbl_PV_Milestones[Work ID],tbl_Status_Review[[#This Row],[Work ID]])=0,"",SUMIFS(tbl_PV_Milestones[Delayed past FY25],tbl_PV_Milestones[Work ID],tbl_Status_Review[[#This Row],[Work ID]]))</f>
        <v/>
      </c>
      <c r="T60" s="76" t="str">
        <f>IF(_xlfn.XLOOKUP(TEXT(tbl_Status_Review[[#This Row],[Work ID]],"0"),tbl_PV_Meta[Work ID '#],tbl_PV_Meta[Resourcing Status Assessment],,0)="","",_xlfn.XLOOKUP(TEXT(tbl_Status_Review[[#This Row],[Work ID]],"0"),tbl_PV_Meta[Work ID '#],tbl_PV_Meta[Resourcing Status Assessment],,0))</f>
        <v/>
      </c>
      <c r="U60" s="76" t="str">
        <f>IF(_xlfn.XLOOKUP(TEXT(tbl_Status_Review[[#This Row],[Work ID]],"0"),tbl_PV_Meta[Work ID '#],tbl_PV_Meta[Benefit Status Assessment],,0)="","",_xlfn.XLOOKUP(TEXT(tbl_Status_Review[[#This Row],[Work ID]],"0"),tbl_PV_Meta[Work ID '#],tbl_PV_Meta[Benefit Status Assessment],,0))</f>
        <v/>
      </c>
      <c r="V60" s="76" t="str">
        <f>IF(_xlfn.XLOOKUP(TEXT(tbl_Status_Review[[#This Row],[Work ID]],"0"),tbl_PV_Meta[Work ID '#],tbl_PV_Meta[OCM Status Assessment],,0)="","",_xlfn.XLOOKUP(TEXT(tbl_Status_Review[[#This Row],[Work ID]],"0"),tbl_PV_Meta[Work ID '#],tbl_PV_Meta[OCM Status Assessment],,0))</f>
        <v/>
      </c>
      <c r="W60" s="76" t="str">
        <f>IF(_xlfn.XLOOKUP(TEXT(tbl_Status_Review[[#This Row],[Work ID]],"0"),tbl_PV_Meta[Work ID '#],tbl_PV_Meta[Risks Status Assessment],,0)=0,"",_xlfn.XLOOKUP(TEXT(tbl_Status_Review[[#This Row],[Work ID]],"0"),tbl_PV_Meta[Work ID '#],tbl_PV_Meta[Risks Status Assessment],,0))</f>
        <v/>
      </c>
      <c r="X60"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60" s="76" t="str">
        <f>IF(SUMIFS(tbl_PV_Risks[Overdue],tbl_PV_Risks[Work ID '#],tbl_Status_Review[[#This Row],[Work ID]])=0,"",SUMIFS(tbl_PV_Risks[Overdue],tbl_PV_Risks[Work ID '#],tbl_Status_Review[[#This Row],[Work ID]]))</f>
        <v/>
      </c>
      <c r="Z60" s="76" t="str">
        <f>IF(SUMIFS(tbl_PV_Risks[No Mitigation Action Plan],tbl_PV_Risks[Work ID '#],tbl_Status_Review[[#This Row],[Work ID]])=0,"",SUMIFS(tbl_PV_Risks[No Mitigation Action Plan],tbl_PV_Risks[Work ID '#],tbl_Status_Review[[#This Row],[Work ID]]))</f>
        <v/>
      </c>
      <c r="AA60" s="76" t="str">
        <f>IF(_xlfn.XLOOKUP(TEXT(tbl_Status_Review[[#This Row],[Work ID]],"0"),tbl_PV_Meta[Work ID '#],tbl_PV_Meta[Issues Status Assessment],,0)=0,"",_xlfn.XLOOKUP(TEXT(tbl_Status_Review[[#This Row],[Work ID]],"0"),tbl_PV_Meta[Work ID '#],tbl_PV_Meta[Issues Status Assessment],,0))</f>
        <v/>
      </c>
      <c r="AB60"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60" s="76" t="str">
        <f>IF(SUMIFS(tbl_PV_Issues[Overdue],tbl_PV_Issues[Work ID '#],tbl_Status_Review[[#This Row],[Work ID]])=0,"",SUMIFS(tbl_PV_Issues[Overdue],tbl_PV_Issues[Work ID '#],tbl_Status_Review[[#This Row],[Work ID]]))</f>
        <v/>
      </c>
    </row>
    <row r="61" spans="3:29" ht="39.950000000000003" customHeight="1" x14ac:dyDescent="0.2">
      <c r="C61" s="70" t="s">
        <v>201</v>
      </c>
      <c r="D61" s="71" t="str">
        <f>_xlfn.XLOOKUP(TEXT(tbl_Status_Review[[#This Row],[Work ID]],"0"),tbl_PV_Meta[Work ID '#],tbl_PV_Meta[Proj Name],,0)</f>
        <v>Project 157</v>
      </c>
      <c r="E61" s="72" t="str">
        <f>_xlfn.XLOOKUP(TEXT(tbl_Status_Review[[#This Row],[Work ID]],"0"),tbl_PV_Meta[Work ID '#],tbl_PV_Meta[Sub-Portfolio],,0)</f>
        <v>Sub-Portfolio 8</v>
      </c>
      <c r="F61" s="72" t="str">
        <f>IF(_xlfn.XLOOKUP(TEXT(tbl_Status_Review[[#This Row],[Work ID]],"0"),tbl_PV_Meta[Work ID '#],tbl_PV_Meta[Project Manager/Owner],,0)="","",_xlfn.XLOOKUP(TEXT(tbl_Status_Review[[#This Row],[Work ID]],"0"),tbl_PV_Meta[Work ID '#],tbl_PV_Meta[Project Manager/Owner],,0))</f>
        <v>Project Manager 25</v>
      </c>
      <c r="G61" s="73" t="str">
        <f>_xlfn.XLOOKUP(TEXT(tbl_Status_Review[[#This Row],[Work ID]],"0"),tbl_PV_Meta[Work ID '#],tbl_PV_Meta[Work Status],,0)</f>
        <v>Requested</v>
      </c>
      <c r="H61" s="73" t="str">
        <f>_xlfn.XLOOKUP(tbl_Status_Review[[#This Row],[Work ID]],tbl_PV_Meta[Work ID '#],tbl_PV_Meta[Stage])</f>
        <v>2. Concept</v>
      </c>
      <c r="I61" s="74" t="str">
        <f>IF(_xlfn.XLOOKUP(TEXT(tbl_Status_Review[[#This Row],[Work ID]],"0"), tbl_PV_Meta[Work ID '#], tbl_PV_Meta[PSR Date], , 0)=0, "", _xlfn.XLOOKUP(TEXT(tbl_Status_Review[[#This Row],[Work ID]],"0"), tbl_PV_Meta[Work ID '#], tbl_PV_Meta[PSR Date], , 0))</f>
        <v/>
      </c>
      <c r="J61" s="73" t="str">
        <f>IF(_xlfn.XLOOKUP(TEXT(tbl_Status_Review[[#This Row],[Work ID]],"0"),tbl_PV_Meta[Work ID '#],tbl_PV_Meta[Overall Status Assessment],,0)="","",_xlfn.XLOOKUP(TEXT(tbl_Status_Review[[#This Row],[Work ID]],"0"),tbl_PV_Meta[Work ID '#],tbl_PV_Meta[Overall Status Assessment],,0))</f>
        <v/>
      </c>
      <c r="K61" s="73" t="str">
        <f>IF(_xlfn.XLOOKUP(TEXT(tbl_Status_Review[[#This Row],[Work ID]],"0"),tbl_PV_Meta[Work ID '#],tbl_PV_Meta[Scope Status Assessment],,0)="","",_xlfn.XLOOKUP(TEXT(tbl_Status_Review[[#This Row],[Work ID]],"0"),tbl_PV_Meta[Work ID '#],tbl_PV_Meta[Scope Status Assessment],,0))</f>
        <v/>
      </c>
      <c r="L61" s="73" t="str">
        <f>IF(_xlfn.XLOOKUP(TEXT(tbl_Status_Review[[#This Row],[Work ID]],"0"),tbl_PV_Meta[Work ID '#],tbl_PV_Meta[Cost Status Assessment],,0)="","",_xlfn.XLOOKUP(TEXT(tbl_Status_Review[[#This Row],[Work ID]],"0"),tbl_PV_Meta[Work ID '#],tbl_PV_Meta[Cost Status Assessment],,0))</f>
        <v/>
      </c>
      <c r="M61" s="75" t="str">
        <f>IFERROR(_xlfn.XLOOKUP(tbl_Status_Review[[#This Row],[Work ID]],'PV Financials'!E:E,'PV Financials'!AW:AW),"")</f>
        <v/>
      </c>
      <c r="N61" s="75" t="str">
        <f>IFERROR(_xlfn.XLOOKUP(tbl_Status_Review[[#This Row],[Work ID]],'PV Financials'!E:E,'PV Financials'!AL:AL),"")</f>
        <v/>
      </c>
      <c r="O61" s="75" t="str">
        <f>IFERROR(tbl_Status_Review[[#This Row],[Budget]]-tbl_Status_Review[[#This Row],[EAC]],"")</f>
        <v/>
      </c>
      <c r="P61" s="76" t="str">
        <f>IF(_xlfn.XLOOKUP(TEXT(tbl_Status_Review[[#This Row],[Work ID]],"0"),tbl_PV_Meta[Work ID '#],tbl_PV_Meta[Schedule Status Assessment],,0)="","",_xlfn.XLOOKUP(TEXT(tbl_Status_Review[[#This Row],[Work ID]],"0"),tbl_PV_Meta[Work ID '#],tbl_PV_Meta[Schedule Status Assessment],,0))</f>
        <v/>
      </c>
      <c r="Q61" s="76" t="str">
        <f>IF(SUMIFS(tbl_PV_Milestones[Overdue],tbl_PV_Milestones[Work ID],tbl_Status_Review[[#This Row],[Work ID]])=0,"",SUMIFS(tbl_PV_Milestones[Overdue],tbl_PV_Milestones[Work ID],tbl_Status_Review[[#This Row],[Work ID]]))</f>
        <v/>
      </c>
      <c r="R61" s="76" t="str">
        <f>IF(SUMIFS(tbl_PV_Milestones[Delayed],tbl_PV_Milestones[Work ID],tbl_Status_Review[[#This Row],[Work ID]])=0,"",SUMIFS(tbl_PV_Milestones[Delayed],tbl_PV_Milestones[Work ID],tbl_Status_Review[[#This Row],[Work ID]]))</f>
        <v/>
      </c>
      <c r="S61" s="76" t="str">
        <f>IF(SUMIFS(tbl_PV_Milestones[Delayed past FY25],tbl_PV_Milestones[Work ID],tbl_Status_Review[[#This Row],[Work ID]])=0,"",SUMIFS(tbl_PV_Milestones[Delayed past FY25],tbl_PV_Milestones[Work ID],tbl_Status_Review[[#This Row],[Work ID]]))</f>
        <v/>
      </c>
      <c r="T61" s="76" t="str">
        <f>IF(_xlfn.XLOOKUP(TEXT(tbl_Status_Review[[#This Row],[Work ID]],"0"),tbl_PV_Meta[Work ID '#],tbl_PV_Meta[Resourcing Status Assessment],,0)="","",_xlfn.XLOOKUP(TEXT(tbl_Status_Review[[#This Row],[Work ID]],"0"),tbl_PV_Meta[Work ID '#],tbl_PV_Meta[Resourcing Status Assessment],,0))</f>
        <v/>
      </c>
      <c r="U61" s="76" t="str">
        <f>IF(_xlfn.XLOOKUP(TEXT(tbl_Status_Review[[#This Row],[Work ID]],"0"),tbl_PV_Meta[Work ID '#],tbl_PV_Meta[Benefit Status Assessment],,0)="","",_xlfn.XLOOKUP(TEXT(tbl_Status_Review[[#This Row],[Work ID]],"0"),tbl_PV_Meta[Work ID '#],tbl_PV_Meta[Benefit Status Assessment],,0))</f>
        <v/>
      </c>
      <c r="V61" s="76" t="str">
        <f>IF(_xlfn.XLOOKUP(TEXT(tbl_Status_Review[[#This Row],[Work ID]],"0"),tbl_PV_Meta[Work ID '#],tbl_PV_Meta[OCM Status Assessment],,0)="","",_xlfn.XLOOKUP(TEXT(tbl_Status_Review[[#This Row],[Work ID]],"0"),tbl_PV_Meta[Work ID '#],tbl_PV_Meta[OCM Status Assessment],,0))</f>
        <v/>
      </c>
      <c r="W61" s="76" t="str">
        <f>IF(_xlfn.XLOOKUP(TEXT(tbl_Status_Review[[#This Row],[Work ID]],"0"),tbl_PV_Meta[Work ID '#],tbl_PV_Meta[Risks Status Assessment],,0)=0,"",_xlfn.XLOOKUP(TEXT(tbl_Status_Review[[#This Row],[Work ID]],"0"),tbl_PV_Meta[Work ID '#],tbl_PV_Meta[Risks Status Assessment],,0))</f>
        <v/>
      </c>
      <c r="X61"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61" s="76" t="str">
        <f>IF(SUMIFS(tbl_PV_Risks[Overdue],tbl_PV_Risks[Work ID '#],tbl_Status_Review[[#This Row],[Work ID]])=0,"",SUMIFS(tbl_PV_Risks[Overdue],tbl_PV_Risks[Work ID '#],tbl_Status_Review[[#This Row],[Work ID]]))</f>
        <v/>
      </c>
      <c r="Z61" s="76" t="str">
        <f>IF(SUMIFS(tbl_PV_Risks[No Mitigation Action Plan],tbl_PV_Risks[Work ID '#],tbl_Status_Review[[#This Row],[Work ID]])=0,"",SUMIFS(tbl_PV_Risks[No Mitigation Action Plan],tbl_PV_Risks[Work ID '#],tbl_Status_Review[[#This Row],[Work ID]]))</f>
        <v/>
      </c>
      <c r="AA61" s="76" t="str">
        <f>IF(_xlfn.XLOOKUP(TEXT(tbl_Status_Review[[#This Row],[Work ID]],"0"),tbl_PV_Meta[Work ID '#],tbl_PV_Meta[Issues Status Assessment],,0)=0,"",_xlfn.XLOOKUP(TEXT(tbl_Status_Review[[#This Row],[Work ID]],"0"),tbl_PV_Meta[Work ID '#],tbl_PV_Meta[Issues Status Assessment],,0))</f>
        <v/>
      </c>
      <c r="AB61"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61" s="76" t="str">
        <f>IF(SUMIFS(tbl_PV_Issues[Overdue],tbl_PV_Issues[Work ID '#],tbl_Status_Review[[#This Row],[Work ID]])=0,"",SUMIFS(tbl_PV_Issues[Overdue],tbl_PV_Issues[Work ID '#],tbl_Status_Review[[#This Row],[Work ID]]))</f>
        <v/>
      </c>
    </row>
    <row r="62" spans="3:29" ht="39.950000000000003" customHeight="1" x14ac:dyDescent="0.2">
      <c r="C62" s="70" t="s">
        <v>202</v>
      </c>
      <c r="D62" s="71" t="str">
        <f>_xlfn.XLOOKUP(TEXT(tbl_Status_Review[[#This Row],[Work ID]],"0"),tbl_PV_Meta[Work ID '#],tbl_PV_Meta[Proj Name],,0)</f>
        <v>Project 158</v>
      </c>
      <c r="E62" s="72" t="str">
        <f>_xlfn.XLOOKUP(TEXT(tbl_Status_Review[[#This Row],[Work ID]],"0"),tbl_PV_Meta[Work ID '#],tbl_PV_Meta[Sub-Portfolio],,0)</f>
        <v>Sub-Portfolio 8</v>
      </c>
      <c r="F62" s="72" t="str">
        <f>IF(_xlfn.XLOOKUP(TEXT(tbl_Status_Review[[#This Row],[Work ID]],"0"),tbl_PV_Meta[Work ID '#],tbl_PV_Meta[Project Manager/Owner],,0)="","",_xlfn.XLOOKUP(TEXT(tbl_Status_Review[[#This Row],[Work ID]],"0"),tbl_PV_Meta[Work ID '#],tbl_PV_Meta[Project Manager/Owner],,0))</f>
        <v>Project Manager 25</v>
      </c>
      <c r="G62" s="73" t="str">
        <f>_xlfn.XLOOKUP(TEXT(tbl_Status_Review[[#This Row],[Work ID]],"0"),tbl_PV_Meta[Work ID '#],tbl_PV_Meta[Work Status],,0)</f>
        <v>Requested</v>
      </c>
      <c r="H62" s="73" t="str">
        <f>_xlfn.XLOOKUP(tbl_Status_Review[[#This Row],[Work ID]],tbl_PV_Meta[Work ID '#],tbl_PV_Meta[Stage])</f>
        <v>2. Concept</v>
      </c>
      <c r="I62" s="74" t="str">
        <f>IF(_xlfn.XLOOKUP(TEXT(tbl_Status_Review[[#This Row],[Work ID]],"0"), tbl_PV_Meta[Work ID '#], tbl_PV_Meta[PSR Date], , 0)=0, "", _xlfn.XLOOKUP(TEXT(tbl_Status_Review[[#This Row],[Work ID]],"0"), tbl_PV_Meta[Work ID '#], tbl_PV_Meta[PSR Date], , 0))</f>
        <v/>
      </c>
      <c r="J62" s="73" t="str">
        <f>IF(_xlfn.XLOOKUP(TEXT(tbl_Status_Review[[#This Row],[Work ID]],"0"),tbl_PV_Meta[Work ID '#],tbl_PV_Meta[Overall Status Assessment],,0)="","",_xlfn.XLOOKUP(TEXT(tbl_Status_Review[[#This Row],[Work ID]],"0"),tbl_PV_Meta[Work ID '#],tbl_PV_Meta[Overall Status Assessment],,0))</f>
        <v/>
      </c>
      <c r="K62" s="73" t="str">
        <f>IF(_xlfn.XLOOKUP(TEXT(tbl_Status_Review[[#This Row],[Work ID]],"0"),tbl_PV_Meta[Work ID '#],tbl_PV_Meta[Scope Status Assessment],,0)="","",_xlfn.XLOOKUP(TEXT(tbl_Status_Review[[#This Row],[Work ID]],"0"),tbl_PV_Meta[Work ID '#],tbl_PV_Meta[Scope Status Assessment],,0))</f>
        <v/>
      </c>
      <c r="L62" s="73" t="str">
        <f>IF(_xlfn.XLOOKUP(TEXT(tbl_Status_Review[[#This Row],[Work ID]],"0"),tbl_PV_Meta[Work ID '#],tbl_PV_Meta[Cost Status Assessment],,0)="","",_xlfn.XLOOKUP(TEXT(tbl_Status_Review[[#This Row],[Work ID]],"0"),tbl_PV_Meta[Work ID '#],tbl_PV_Meta[Cost Status Assessment],,0))</f>
        <v/>
      </c>
      <c r="M62" s="75" t="str">
        <f>IFERROR(_xlfn.XLOOKUP(tbl_Status_Review[[#This Row],[Work ID]],'PV Financials'!E:E,'PV Financials'!AW:AW),"")</f>
        <v/>
      </c>
      <c r="N62" s="75" t="str">
        <f>IFERROR(_xlfn.XLOOKUP(tbl_Status_Review[[#This Row],[Work ID]],'PV Financials'!E:E,'PV Financials'!AL:AL),"")</f>
        <v/>
      </c>
      <c r="O62" s="75" t="str">
        <f>IFERROR(tbl_Status_Review[[#This Row],[Budget]]-tbl_Status_Review[[#This Row],[EAC]],"")</f>
        <v/>
      </c>
      <c r="P62" s="76" t="str">
        <f>IF(_xlfn.XLOOKUP(TEXT(tbl_Status_Review[[#This Row],[Work ID]],"0"),tbl_PV_Meta[Work ID '#],tbl_PV_Meta[Schedule Status Assessment],,0)="","",_xlfn.XLOOKUP(TEXT(tbl_Status_Review[[#This Row],[Work ID]],"0"),tbl_PV_Meta[Work ID '#],tbl_PV_Meta[Schedule Status Assessment],,0))</f>
        <v/>
      </c>
      <c r="Q62" s="76" t="str">
        <f>IF(SUMIFS(tbl_PV_Milestones[Overdue],tbl_PV_Milestones[Work ID],tbl_Status_Review[[#This Row],[Work ID]])=0,"",SUMIFS(tbl_PV_Milestones[Overdue],tbl_PV_Milestones[Work ID],tbl_Status_Review[[#This Row],[Work ID]]))</f>
        <v/>
      </c>
      <c r="R62" s="76" t="str">
        <f>IF(SUMIFS(tbl_PV_Milestones[Delayed],tbl_PV_Milestones[Work ID],tbl_Status_Review[[#This Row],[Work ID]])=0,"",SUMIFS(tbl_PV_Milestones[Delayed],tbl_PV_Milestones[Work ID],tbl_Status_Review[[#This Row],[Work ID]]))</f>
        <v/>
      </c>
      <c r="S62" s="76" t="str">
        <f>IF(SUMIFS(tbl_PV_Milestones[Delayed past FY25],tbl_PV_Milestones[Work ID],tbl_Status_Review[[#This Row],[Work ID]])=0,"",SUMIFS(tbl_PV_Milestones[Delayed past FY25],tbl_PV_Milestones[Work ID],tbl_Status_Review[[#This Row],[Work ID]]))</f>
        <v/>
      </c>
      <c r="T62" s="76" t="str">
        <f>IF(_xlfn.XLOOKUP(TEXT(tbl_Status_Review[[#This Row],[Work ID]],"0"),tbl_PV_Meta[Work ID '#],tbl_PV_Meta[Resourcing Status Assessment],,0)="","",_xlfn.XLOOKUP(TEXT(tbl_Status_Review[[#This Row],[Work ID]],"0"),tbl_PV_Meta[Work ID '#],tbl_PV_Meta[Resourcing Status Assessment],,0))</f>
        <v/>
      </c>
      <c r="U62" s="76" t="str">
        <f>IF(_xlfn.XLOOKUP(TEXT(tbl_Status_Review[[#This Row],[Work ID]],"0"),tbl_PV_Meta[Work ID '#],tbl_PV_Meta[Benefit Status Assessment],,0)="","",_xlfn.XLOOKUP(TEXT(tbl_Status_Review[[#This Row],[Work ID]],"0"),tbl_PV_Meta[Work ID '#],tbl_PV_Meta[Benefit Status Assessment],,0))</f>
        <v/>
      </c>
      <c r="V62" s="76" t="str">
        <f>IF(_xlfn.XLOOKUP(TEXT(tbl_Status_Review[[#This Row],[Work ID]],"0"),tbl_PV_Meta[Work ID '#],tbl_PV_Meta[OCM Status Assessment],,0)="","",_xlfn.XLOOKUP(TEXT(tbl_Status_Review[[#This Row],[Work ID]],"0"),tbl_PV_Meta[Work ID '#],tbl_PV_Meta[OCM Status Assessment],,0))</f>
        <v/>
      </c>
      <c r="W62" s="76" t="str">
        <f>IF(_xlfn.XLOOKUP(TEXT(tbl_Status_Review[[#This Row],[Work ID]],"0"),tbl_PV_Meta[Work ID '#],tbl_PV_Meta[Risks Status Assessment],,0)=0,"",_xlfn.XLOOKUP(TEXT(tbl_Status_Review[[#This Row],[Work ID]],"0"),tbl_PV_Meta[Work ID '#],tbl_PV_Meta[Risks Status Assessment],,0))</f>
        <v/>
      </c>
      <c r="X62"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62" s="76" t="str">
        <f>IF(SUMIFS(tbl_PV_Risks[Overdue],tbl_PV_Risks[Work ID '#],tbl_Status_Review[[#This Row],[Work ID]])=0,"",SUMIFS(tbl_PV_Risks[Overdue],tbl_PV_Risks[Work ID '#],tbl_Status_Review[[#This Row],[Work ID]]))</f>
        <v/>
      </c>
      <c r="Z62" s="76" t="str">
        <f>IF(SUMIFS(tbl_PV_Risks[No Mitigation Action Plan],tbl_PV_Risks[Work ID '#],tbl_Status_Review[[#This Row],[Work ID]])=0,"",SUMIFS(tbl_PV_Risks[No Mitigation Action Plan],tbl_PV_Risks[Work ID '#],tbl_Status_Review[[#This Row],[Work ID]]))</f>
        <v/>
      </c>
      <c r="AA62" s="76" t="str">
        <f>IF(_xlfn.XLOOKUP(TEXT(tbl_Status_Review[[#This Row],[Work ID]],"0"),tbl_PV_Meta[Work ID '#],tbl_PV_Meta[Issues Status Assessment],,0)=0,"",_xlfn.XLOOKUP(TEXT(tbl_Status_Review[[#This Row],[Work ID]],"0"),tbl_PV_Meta[Work ID '#],tbl_PV_Meta[Issues Status Assessment],,0))</f>
        <v/>
      </c>
      <c r="AB62"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62" s="76" t="str">
        <f>IF(SUMIFS(tbl_PV_Issues[Overdue],tbl_PV_Issues[Work ID '#],tbl_Status_Review[[#This Row],[Work ID]])=0,"",SUMIFS(tbl_PV_Issues[Overdue],tbl_PV_Issues[Work ID '#],tbl_Status_Review[[#This Row],[Work ID]]))</f>
        <v/>
      </c>
    </row>
    <row r="63" spans="3:29" ht="39.950000000000003" customHeight="1" x14ac:dyDescent="0.2">
      <c r="C63" s="70" t="s">
        <v>203</v>
      </c>
      <c r="D63" s="71" t="str">
        <f>_xlfn.XLOOKUP(TEXT(tbl_Status_Review[[#This Row],[Work ID]],"0"),tbl_PV_Meta[Work ID '#],tbl_PV_Meta[Proj Name],,0)</f>
        <v>Project 159</v>
      </c>
      <c r="E63" s="72" t="str">
        <f>_xlfn.XLOOKUP(TEXT(tbl_Status_Review[[#This Row],[Work ID]],"0"),tbl_PV_Meta[Work ID '#],tbl_PV_Meta[Sub-Portfolio],,0)</f>
        <v>Sub-Portfolio 8</v>
      </c>
      <c r="F63" s="72" t="str">
        <f>IF(_xlfn.XLOOKUP(TEXT(tbl_Status_Review[[#This Row],[Work ID]],"0"),tbl_PV_Meta[Work ID '#],tbl_PV_Meta[Project Manager/Owner],,0)="","",_xlfn.XLOOKUP(TEXT(tbl_Status_Review[[#This Row],[Work ID]],"0"),tbl_PV_Meta[Work ID '#],tbl_PV_Meta[Project Manager/Owner],,0))</f>
        <v>Project Manager 16</v>
      </c>
      <c r="G63" s="73" t="str">
        <f>_xlfn.XLOOKUP(TEXT(tbl_Status_Review[[#This Row],[Work ID]],"0"),tbl_PV_Meta[Work ID '#],tbl_PV_Meta[Work Status],,0)</f>
        <v>Requested</v>
      </c>
      <c r="H63" s="73" t="str">
        <f>_xlfn.XLOOKUP(tbl_Status_Review[[#This Row],[Work ID]],tbl_PV_Meta[Work ID '#],tbl_PV_Meta[Stage])</f>
        <v>2. Concept</v>
      </c>
      <c r="I63" s="74" t="str">
        <f>IF(_xlfn.XLOOKUP(TEXT(tbl_Status_Review[[#This Row],[Work ID]],"0"), tbl_PV_Meta[Work ID '#], tbl_PV_Meta[PSR Date], , 0)=0, "", _xlfn.XLOOKUP(TEXT(tbl_Status_Review[[#This Row],[Work ID]],"0"), tbl_PV_Meta[Work ID '#], tbl_PV_Meta[PSR Date], , 0))</f>
        <v/>
      </c>
      <c r="J63" s="73" t="str">
        <f>IF(_xlfn.XLOOKUP(TEXT(tbl_Status_Review[[#This Row],[Work ID]],"0"),tbl_PV_Meta[Work ID '#],tbl_PV_Meta[Overall Status Assessment],,0)="","",_xlfn.XLOOKUP(TEXT(tbl_Status_Review[[#This Row],[Work ID]],"0"),tbl_PV_Meta[Work ID '#],tbl_PV_Meta[Overall Status Assessment],,0))</f>
        <v/>
      </c>
      <c r="K63" s="73" t="str">
        <f>IF(_xlfn.XLOOKUP(TEXT(tbl_Status_Review[[#This Row],[Work ID]],"0"),tbl_PV_Meta[Work ID '#],tbl_PV_Meta[Scope Status Assessment],,0)="","",_xlfn.XLOOKUP(TEXT(tbl_Status_Review[[#This Row],[Work ID]],"0"),tbl_PV_Meta[Work ID '#],tbl_PV_Meta[Scope Status Assessment],,0))</f>
        <v/>
      </c>
      <c r="L63" s="73" t="str">
        <f>IF(_xlfn.XLOOKUP(TEXT(tbl_Status_Review[[#This Row],[Work ID]],"0"),tbl_PV_Meta[Work ID '#],tbl_PV_Meta[Cost Status Assessment],,0)="","",_xlfn.XLOOKUP(TEXT(tbl_Status_Review[[#This Row],[Work ID]],"0"),tbl_PV_Meta[Work ID '#],tbl_PV_Meta[Cost Status Assessment],,0))</f>
        <v/>
      </c>
      <c r="M63" s="75" t="str">
        <f>IFERROR(_xlfn.XLOOKUP(tbl_Status_Review[[#This Row],[Work ID]],'PV Financials'!E:E,'PV Financials'!AW:AW),"")</f>
        <v/>
      </c>
      <c r="N63" s="75" t="str">
        <f>IFERROR(_xlfn.XLOOKUP(tbl_Status_Review[[#This Row],[Work ID]],'PV Financials'!E:E,'PV Financials'!AL:AL),"")</f>
        <v/>
      </c>
      <c r="O63" s="75" t="str">
        <f>IFERROR(tbl_Status_Review[[#This Row],[Budget]]-tbl_Status_Review[[#This Row],[EAC]],"")</f>
        <v/>
      </c>
      <c r="P63" s="76" t="str">
        <f>IF(_xlfn.XLOOKUP(TEXT(tbl_Status_Review[[#This Row],[Work ID]],"0"),tbl_PV_Meta[Work ID '#],tbl_PV_Meta[Schedule Status Assessment],,0)="","",_xlfn.XLOOKUP(TEXT(tbl_Status_Review[[#This Row],[Work ID]],"0"),tbl_PV_Meta[Work ID '#],tbl_PV_Meta[Schedule Status Assessment],,0))</f>
        <v/>
      </c>
      <c r="Q63" s="76" t="str">
        <f>IF(SUMIFS(tbl_PV_Milestones[Overdue],tbl_PV_Milestones[Work ID],tbl_Status_Review[[#This Row],[Work ID]])=0,"",SUMIFS(tbl_PV_Milestones[Overdue],tbl_PV_Milestones[Work ID],tbl_Status_Review[[#This Row],[Work ID]]))</f>
        <v/>
      </c>
      <c r="R63" s="76" t="str">
        <f>IF(SUMIFS(tbl_PV_Milestones[Delayed],tbl_PV_Milestones[Work ID],tbl_Status_Review[[#This Row],[Work ID]])=0,"",SUMIFS(tbl_PV_Milestones[Delayed],tbl_PV_Milestones[Work ID],tbl_Status_Review[[#This Row],[Work ID]]))</f>
        <v/>
      </c>
      <c r="S63" s="76" t="str">
        <f>IF(SUMIFS(tbl_PV_Milestones[Delayed past FY25],tbl_PV_Milestones[Work ID],tbl_Status_Review[[#This Row],[Work ID]])=0,"",SUMIFS(tbl_PV_Milestones[Delayed past FY25],tbl_PV_Milestones[Work ID],tbl_Status_Review[[#This Row],[Work ID]]))</f>
        <v/>
      </c>
      <c r="T63" s="76" t="str">
        <f>IF(_xlfn.XLOOKUP(TEXT(tbl_Status_Review[[#This Row],[Work ID]],"0"),tbl_PV_Meta[Work ID '#],tbl_PV_Meta[Resourcing Status Assessment],,0)="","",_xlfn.XLOOKUP(TEXT(tbl_Status_Review[[#This Row],[Work ID]],"0"),tbl_PV_Meta[Work ID '#],tbl_PV_Meta[Resourcing Status Assessment],,0))</f>
        <v/>
      </c>
      <c r="U63" s="76" t="str">
        <f>IF(_xlfn.XLOOKUP(TEXT(tbl_Status_Review[[#This Row],[Work ID]],"0"),tbl_PV_Meta[Work ID '#],tbl_PV_Meta[Benefit Status Assessment],,0)="","",_xlfn.XLOOKUP(TEXT(tbl_Status_Review[[#This Row],[Work ID]],"0"),tbl_PV_Meta[Work ID '#],tbl_PV_Meta[Benefit Status Assessment],,0))</f>
        <v/>
      </c>
      <c r="V63" s="76" t="str">
        <f>IF(_xlfn.XLOOKUP(TEXT(tbl_Status_Review[[#This Row],[Work ID]],"0"),tbl_PV_Meta[Work ID '#],tbl_PV_Meta[OCM Status Assessment],,0)="","",_xlfn.XLOOKUP(TEXT(tbl_Status_Review[[#This Row],[Work ID]],"0"),tbl_PV_Meta[Work ID '#],tbl_PV_Meta[OCM Status Assessment],,0))</f>
        <v/>
      </c>
      <c r="W63" s="76" t="str">
        <f>IF(_xlfn.XLOOKUP(TEXT(tbl_Status_Review[[#This Row],[Work ID]],"0"),tbl_PV_Meta[Work ID '#],tbl_PV_Meta[Risks Status Assessment],,0)=0,"",_xlfn.XLOOKUP(TEXT(tbl_Status_Review[[#This Row],[Work ID]],"0"),tbl_PV_Meta[Work ID '#],tbl_PV_Meta[Risks Status Assessment],,0))</f>
        <v/>
      </c>
      <c r="X63"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63" s="76" t="str">
        <f>IF(SUMIFS(tbl_PV_Risks[Overdue],tbl_PV_Risks[Work ID '#],tbl_Status_Review[[#This Row],[Work ID]])=0,"",SUMIFS(tbl_PV_Risks[Overdue],tbl_PV_Risks[Work ID '#],tbl_Status_Review[[#This Row],[Work ID]]))</f>
        <v/>
      </c>
      <c r="Z63" s="76" t="str">
        <f>IF(SUMIFS(tbl_PV_Risks[No Mitigation Action Plan],tbl_PV_Risks[Work ID '#],tbl_Status_Review[[#This Row],[Work ID]])=0,"",SUMIFS(tbl_PV_Risks[No Mitigation Action Plan],tbl_PV_Risks[Work ID '#],tbl_Status_Review[[#This Row],[Work ID]]))</f>
        <v/>
      </c>
      <c r="AA63" s="76" t="str">
        <f>IF(_xlfn.XLOOKUP(TEXT(tbl_Status_Review[[#This Row],[Work ID]],"0"),tbl_PV_Meta[Work ID '#],tbl_PV_Meta[Issues Status Assessment],,0)=0,"",_xlfn.XLOOKUP(TEXT(tbl_Status_Review[[#This Row],[Work ID]],"0"),tbl_PV_Meta[Work ID '#],tbl_PV_Meta[Issues Status Assessment],,0))</f>
        <v/>
      </c>
      <c r="AB63"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63" s="76" t="str">
        <f>IF(SUMIFS(tbl_PV_Issues[Overdue],tbl_PV_Issues[Work ID '#],tbl_Status_Review[[#This Row],[Work ID]])=0,"",SUMIFS(tbl_PV_Issues[Overdue],tbl_PV_Issues[Work ID '#],tbl_Status_Review[[#This Row],[Work ID]]))</f>
        <v/>
      </c>
    </row>
    <row r="64" spans="3:29" ht="39.950000000000003" customHeight="1" x14ac:dyDescent="0.2">
      <c r="C64" s="70" t="s">
        <v>204</v>
      </c>
      <c r="D64" s="71" t="str">
        <f>_xlfn.XLOOKUP(TEXT(tbl_Status_Review[[#This Row],[Work ID]],"0"),tbl_PV_Meta[Work ID '#],tbl_PV_Meta[Proj Name],,0)</f>
        <v>Project 160</v>
      </c>
      <c r="E64" s="72" t="str">
        <f>_xlfn.XLOOKUP(TEXT(tbl_Status_Review[[#This Row],[Work ID]],"0"),tbl_PV_Meta[Work ID '#],tbl_PV_Meta[Sub-Portfolio],,0)</f>
        <v>Sub-Portfolio 8</v>
      </c>
      <c r="F64" s="72" t="str">
        <f>IF(_xlfn.XLOOKUP(TEXT(tbl_Status_Review[[#This Row],[Work ID]],"0"),tbl_PV_Meta[Work ID '#],tbl_PV_Meta[Project Manager/Owner],,0)="","",_xlfn.XLOOKUP(TEXT(tbl_Status_Review[[#This Row],[Work ID]],"0"),tbl_PV_Meta[Work ID '#],tbl_PV_Meta[Project Manager/Owner],,0))</f>
        <v>Project Manager 31</v>
      </c>
      <c r="G64" s="73" t="str">
        <f>_xlfn.XLOOKUP(TEXT(tbl_Status_Review[[#This Row],[Work ID]],"0"),tbl_PV_Meta[Work ID '#],tbl_PV_Meta[Work Status],,0)</f>
        <v>Requested</v>
      </c>
      <c r="H64" s="73" t="str">
        <f>_xlfn.XLOOKUP(tbl_Status_Review[[#This Row],[Work ID]],tbl_PV_Meta[Work ID '#],tbl_PV_Meta[Stage])</f>
        <v>2. Concept</v>
      </c>
      <c r="I64" s="74" t="str">
        <f>IF(_xlfn.XLOOKUP(TEXT(tbl_Status_Review[[#This Row],[Work ID]],"0"), tbl_PV_Meta[Work ID '#], tbl_PV_Meta[PSR Date], , 0)=0, "", _xlfn.XLOOKUP(TEXT(tbl_Status_Review[[#This Row],[Work ID]],"0"), tbl_PV_Meta[Work ID '#], tbl_PV_Meta[PSR Date], , 0))</f>
        <v/>
      </c>
      <c r="J64" s="73" t="str">
        <f>IF(_xlfn.XLOOKUP(TEXT(tbl_Status_Review[[#This Row],[Work ID]],"0"),tbl_PV_Meta[Work ID '#],tbl_PV_Meta[Overall Status Assessment],,0)="","",_xlfn.XLOOKUP(TEXT(tbl_Status_Review[[#This Row],[Work ID]],"0"),tbl_PV_Meta[Work ID '#],tbl_PV_Meta[Overall Status Assessment],,0))</f>
        <v/>
      </c>
      <c r="K64" s="73" t="str">
        <f>IF(_xlfn.XLOOKUP(TEXT(tbl_Status_Review[[#This Row],[Work ID]],"0"),tbl_PV_Meta[Work ID '#],tbl_PV_Meta[Scope Status Assessment],,0)="","",_xlfn.XLOOKUP(TEXT(tbl_Status_Review[[#This Row],[Work ID]],"0"),tbl_PV_Meta[Work ID '#],tbl_PV_Meta[Scope Status Assessment],,0))</f>
        <v/>
      </c>
      <c r="L64" s="73" t="str">
        <f>IF(_xlfn.XLOOKUP(TEXT(tbl_Status_Review[[#This Row],[Work ID]],"0"),tbl_PV_Meta[Work ID '#],tbl_PV_Meta[Cost Status Assessment],,0)="","",_xlfn.XLOOKUP(TEXT(tbl_Status_Review[[#This Row],[Work ID]],"0"),tbl_PV_Meta[Work ID '#],tbl_PV_Meta[Cost Status Assessment],,0))</f>
        <v/>
      </c>
      <c r="M64" s="75" t="str">
        <f>IFERROR(_xlfn.XLOOKUP(tbl_Status_Review[[#This Row],[Work ID]],'PV Financials'!E:E,'PV Financials'!AW:AW),"")</f>
        <v/>
      </c>
      <c r="N64" s="75" t="str">
        <f>IFERROR(_xlfn.XLOOKUP(tbl_Status_Review[[#This Row],[Work ID]],'PV Financials'!E:E,'PV Financials'!AL:AL),"")</f>
        <v/>
      </c>
      <c r="O64" s="75" t="str">
        <f>IFERROR(tbl_Status_Review[[#This Row],[Budget]]-tbl_Status_Review[[#This Row],[EAC]],"")</f>
        <v/>
      </c>
      <c r="P64" s="76" t="str">
        <f>IF(_xlfn.XLOOKUP(TEXT(tbl_Status_Review[[#This Row],[Work ID]],"0"),tbl_PV_Meta[Work ID '#],tbl_PV_Meta[Schedule Status Assessment],,0)="","",_xlfn.XLOOKUP(TEXT(tbl_Status_Review[[#This Row],[Work ID]],"0"),tbl_PV_Meta[Work ID '#],tbl_PV_Meta[Schedule Status Assessment],,0))</f>
        <v/>
      </c>
      <c r="Q64" s="76" t="str">
        <f>IF(SUMIFS(tbl_PV_Milestones[Overdue],tbl_PV_Milestones[Work ID],tbl_Status_Review[[#This Row],[Work ID]])=0,"",SUMIFS(tbl_PV_Milestones[Overdue],tbl_PV_Milestones[Work ID],tbl_Status_Review[[#This Row],[Work ID]]))</f>
        <v/>
      </c>
      <c r="R64" s="76" t="str">
        <f>IF(SUMIFS(tbl_PV_Milestones[Delayed],tbl_PV_Milestones[Work ID],tbl_Status_Review[[#This Row],[Work ID]])=0,"",SUMIFS(tbl_PV_Milestones[Delayed],tbl_PV_Milestones[Work ID],tbl_Status_Review[[#This Row],[Work ID]]))</f>
        <v/>
      </c>
      <c r="S64" s="76" t="str">
        <f>IF(SUMIFS(tbl_PV_Milestones[Delayed past FY25],tbl_PV_Milestones[Work ID],tbl_Status_Review[[#This Row],[Work ID]])=0,"",SUMIFS(tbl_PV_Milestones[Delayed past FY25],tbl_PV_Milestones[Work ID],tbl_Status_Review[[#This Row],[Work ID]]))</f>
        <v/>
      </c>
      <c r="T64" s="76" t="str">
        <f>IF(_xlfn.XLOOKUP(TEXT(tbl_Status_Review[[#This Row],[Work ID]],"0"),tbl_PV_Meta[Work ID '#],tbl_PV_Meta[Resourcing Status Assessment],,0)="","",_xlfn.XLOOKUP(TEXT(tbl_Status_Review[[#This Row],[Work ID]],"0"),tbl_PV_Meta[Work ID '#],tbl_PV_Meta[Resourcing Status Assessment],,0))</f>
        <v/>
      </c>
      <c r="U64" s="76" t="str">
        <f>IF(_xlfn.XLOOKUP(TEXT(tbl_Status_Review[[#This Row],[Work ID]],"0"),tbl_PV_Meta[Work ID '#],tbl_PV_Meta[Benefit Status Assessment],,0)="","",_xlfn.XLOOKUP(TEXT(tbl_Status_Review[[#This Row],[Work ID]],"0"),tbl_PV_Meta[Work ID '#],tbl_PV_Meta[Benefit Status Assessment],,0))</f>
        <v/>
      </c>
      <c r="V64" s="76" t="str">
        <f>IF(_xlfn.XLOOKUP(TEXT(tbl_Status_Review[[#This Row],[Work ID]],"0"),tbl_PV_Meta[Work ID '#],tbl_PV_Meta[OCM Status Assessment],,0)="","",_xlfn.XLOOKUP(TEXT(tbl_Status_Review[[#This Row],[Work ID]],"0"),tbl_PV_Meta[Work ID '#],tbl_PV_Meta[OCM Status Assessment],,0))</f>
        <v/>
      </c>
      <c r="W64" s="76" t="str">
        <f>IF(_xlfn.XLOOKUP(TEXT(tbl_Status_Review[[#This Row],[Work ID]],"0"),tbl_PV_Meta[Work ID '#],tbl_PV_Meta[Risks Status Assessment],,0)=0,"",_xlfn.XLOOKUP(TEXT(tbl_Status_Review[[#This Row],[Work ID]],"0"),tbl_PV_Meta[Work ID '#],tbl_PV_Meta[Risks Status Assessment],,0))</f>
        <v/>
      </c>
      <c r="X64"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64" s="76" t="str">
        <f>IF(SUMIFS(tbl_PV_Risks[Overdue],tbl_PV_Risks[Work ID '#],tbl_Status_Review[[#This Row],[Work ID]])=0,"",SUMIFS(tbl_PV_Risks[Overdue],tbl_PV_Risks[Work ID '#],tbl_Status_Review[[#This Row],[Work ID]]))</f>
        <v/>
      </c>
      <c r="Z64" s="76" t="str">
        <f>IF(SUMIFS(tbl_PV_Risks[No Mitigation Action Plan],tbl_PV_Risks[Work ID '#],tbl_Status_Review[[#This Row],[Work ID]])=0,"",SUMIFS(tbl_PV_Risks[No Mitigation Action Plan],tbl_PV_Risks[Work ID '#],tbl_Status_Review[[#This Row],[Work ID]]))</f>
        <v/>
      </c>
      <c r="AA64" s="76" t="str">
        <f>IF(_xlfn.XLOOKUP(TEXT(tbl_Status_Review[[#This Row],[Work ID]],"0"),tbl_PV_Meta[Work ID '#],tbl_PV_Meta[Issues Status Assessment],,0)=0,"",_xlfn.XLOOKUP(TEXT(tbl_Status_Review[[#This Row],[Work ID]],"0"),tbl_PV_Meta[Work ID '#],tbl_PV_Meta[Issues Status Assessment],,0))</f>
        <v/>
      </c>
      <c r="AB64"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64" s="76" t="str">
        <f>IF(SUMIFS(tbl_PV_Issues[Overdue],tbl_PV_Issues[Work ID '#],tbl_Status_Review[[#This Row],[Work ID]])=0,"",SUMIFS(tbl_PV_Issues[Overdue],tbl_PV_Issues[Work ID '#],tbl_Status_Review[[#This Row],[Work ID]]))</f>
        <v/>
      </c>
    </row>
    <row r="65" spans="3:29" ht="39.950000000000003" customHeight="1" x14ac:dyDescent="0.2">
      <c r="C65" s="70" t="s">
        <v>205</v>
      </c>
      <c r="D65" s="71" t="str">
        <f>_xlfn.XLOOKUP(TEXT(tbl_Status_Review[[#This Row],[Work ID]],"0"),tbl_PV_Meta[Work ID '#],tbl_PV_Meta[Proj Name],,0)</f>
        <v>Project 161</v>
      </c>
      <c r="E65" s="72" t="str">
        <f>_xlfn.XLOOKUP(TEXT(tbl_Status_Review[[#This Row],[Work ID]],"0"),tbl_PV_Meta[Work ID '#],tbl_PV_Meta[Sub-Portfolio],,0)</f>
        <v>Sub-Portfolio 8</v>
      </c>
      <c r="F65" s="72" t="str">
        <f>IF(_xlfn.XLOOKUP(TEXT(tbl_Status_Review[[#This Row],[Work ID]],"0"),tbl_PV_Meta[Work ID '#],tbl_PV_Meta[Project Manager/Owner],,0)="","",_xlfn.XLOOKUP(TEXT(tbl_Status_Review[[#This Row],[Work ID]],"0"),tbl_PV_Meta[Work ID '#],tbl_PV_Meta[Project Manager/Owner],,0))</f>
        <v/>
      </c>
      <c r="G65" s="73" t="str">
        <f>_xlfn.XLOOKUP(TEXT(tbl_Status_Review[[#This Row],[Work ID]],"0"),tbl_PV_Meta[Work ID '#],tbl_PV_Meta[Work Status],,0)</f>
        <v>Requested</v>
      </c>
      <c r="H65" s="73" t="str">
        <f>_xlfn.XLOOKUP(tbl_Status_Review[[#This Row],[Work ID]],tbl_PV_Meta[Work ID '#],tbl_PV_Meta[Stage])</f>
        <v>2. Concept</v>
      </c>
      <c r="I65" s="74" t="str">
        <f>IF(_xlfn.XLOOKUP(TEXT(tbl_Status_Review[[#This Row],[Work ID]],"0"), tbl_PV_Meta[Work ID '#], tbl_PV_Meta[PSR Date], , 0)=0, "", _xlfn.XLOOKUP(TEXT(tbl_Status_Review[[#This Row],[Work ID]],"0"), tbl_PV_Meta[Work ID '#], tbl_PV_Meta[PSR Date], , 0))</f>
        <v/>
      </c>
      <c r="J65" s="73" t="str">
        <f>IF(_xlfn.XLOOKUP(TEXT(tbl_Status_Review[[#This Row],[Work ID]],"0"),tbl_PV_Meta[Work ID '#],tbl_PV_Meta[Overall Status Assessment],,0)="","",_xlfn.XLOOKUP(TEXT(tbl_Status_Review[[#This Row],[Work ID]],"0"),tbl_PV_Meta[Work ID '#],tbl_PV_Meta[Overall Status Assessment],,0))</f>
        <v/>
      </c>
      <c r="K65" s="73" t="str">
        <f>IF(_xlfn.XLOOKUP(TEXT(tbl_Status_Review[[#This Row],[Work ID]],"0"),tbl_PV_Meta[Work ID '#],tbl_PV_Meta[Scope Status Assessment],,0)="","",_xlfn.XLOOKUP(TEXT(tbl_Status_Review[[#This Row],[Work ID]],"0"),tbl_PV_Meta[Work ID '#],tbl_PV_Meta[Scope Status Assessment],,0))</f>
        <v/>
      </c>
      <c r="L65" s="73" t="str">
        <f>IF(_xlfn.XLOOKUP(TEXT(tbl_Status_Review[[#This Row],[Work ID]],"0"),tbl_PV_Meta[Work ID '#],tbl_PV_Meta[Cost Status Assessment],,0)="","",_xlfn.XLOOKUP(TEXT(tbl_Status_Review[[#This Row],[Work ID]],"0"),tbl_PV_Meta[Work ID '#],tbl_PV_Meta[Cost Status Assessment],,0))</f>
        <v/>
      </c>
      <c r="M65" s="75" t="str">
        <f>IFERROR(_xlfn.XLOOKUP(tbl_Status_Review[[#This Row],[Work ID]],'PV Financials'!E:E,'PV Financials'!AW:AW),"")</f>
        <v/>
      </c>
      <c r="N65" s="75" t="str">
        <f>IFERROR(_xlfn.XLOOKUP(tbl_Status_Review[[#This Row],[Work ID]],'PV Financials'!E:E,'PV Financials'!AL:AL),"")</f>
        <v/>
      </c>
      <c r="O65" s="75" t="str">
        <f>IFERROR(tbl_Status_Review[[#This Row],[Budget]]-tbl_Status_Review[[#This Row],[EAC]],"")</f>
        <v/>
      </c>
      <c r="P65" s="76" t="str">
        <f>IF(_xlfn.XLOOKUP(TEXT(tbl_Status_Review[[#This Row],[Work ID]],"0"),tbl_PV_Meta[Work ID '#],tbl_PV_Meta[Schedule Status Assessment],,0)="","",_xlfn.XLOOKUP(TEXT(tbl_Status_Review[[#This Row],[Work ID]],"0"),tbl_PV_Meta[Work ID '#],tbl_PV_Meta[Schedule Status Assessment],,0))</f>
        <v/>
      </c>
      <c r="Q65" s="76" t="str">
        <f>IF(SUMIFS(tbl_PV_Milestones[Overdue],tbl_PV_Milestones[Work ID],tbl_Status_Review[[#This Row],[Work ID]])=0,"",SUMIFS(tbl_PV_Milestones[Overdue],tbl_PV_Milestones[Work ID],tbl_Status_Review[[#This Row],[Work ID]]))</f>
        <v/>
      </c>
      <c r="R65" s="76" t="str">
        <f>IF(SUMIFS(tbl_PV_Milestones[Delayed],tbl_PV_Milestones[Work ID],tbl_Status_Review[[#This Row],[Work ID]])=0,"",SUMIFS(tbl_PV_Milestones[Delayed],tbl_PV_Milestones[Work ID],tbl_Status_Review[[#This Row],[Work ID]]))</f>
        <v/>
      </c>
      <c r="S65" s="76" t="str">
        <f>IF(SUMIFS(tbl_PV_Milestones[Delayed past FY25],tbl_PV_Milestones[Work ID],tbl_Status_Review[[#This Row],[Work ID]])=0,"",SUMIFS(tbl_PV_Milestones[Delayed past FY25],tbl_PV_Milestones[Work ID],tbl_Status_Review[[#This Row],[Work ID]]))</f>
        <v/>
      </c>
      <c r="T65" s="76" t="str">
        <f>IF(_xlfn.XLOOKUP(TEXT(tbl_Status_Review[[#This Row],[Work ID]],"0"),tbl_PV_Meta[Work ID '#],tbl_PV_Meta[Resourcing Status Assessment],,0)="","",_xlfn.XLOOKUP(TEXT(tbl_Status_Review[[#This Row],[Work ID]],"0"),tbl_PV_Meta[Work ID '#],tbl_PV_Meta[Resourcing Status Assessment],,0))</f>
        <v/>
      </c>
      <c r="U65" s="76" t="str">
        <f>IF(_xlfn.XLOOKUP(TEXT(tbl_Status_Review[[#This Row],[Work ID]],"0"),tbl_PV_Meta[Work ID '#],tbl_PV_Meta[Benefit Status Assessment],,0)="","",_xlfn.XLOOKUP(TEXT(tbl_Status_Review[[#This Row],[Work ID]],"0"),tbl_PV_Meta[Work ID '#],tbl_PV_Meta[Benefit Status Assessment],,0))</f>
        <v/>
      </c>
      <c r="V65" s="76" t="str">
        <f>IF(_xlfn.XLOOKUP(TEXT(tbl_Status_Review[[#This Row],[Work ID]],"0"),tbl_PV_Meta[Work ID '#],tbl_PV_Meta[OCM Status Assessment],,0)="","",_xlfn.XLOOKUP(TEXT(tbl_Status_Review[[#This Row],[Work ID]],"0"),tbl_PV_Meta[Work ID '#],tbl_PV_Meta[OCM Status Assessment],,0))</f>
        <v/>
      </c>
      <c r="W65" s="76" t="str">
        <f>IF(_xlfn.XLOOKUP(TEXT(tbl_Status_Review[[#This Row],[Work ID]],"0"),tbl_PV_Meta[Work ID '#],tbl_PV_Meta[Risks Status Assessment],,0)=0,"",_xlfn.XLOOKUP(TEXT(tbl_Status_Review[[#This Row],[Work ID]],"0"),tbl_PV_Meta[Work ID '#],tbl_PV_Meta[Risks Status Assessment],,0))</f>
        <v/>
      </c>
      <c r="X65"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65" s="76" t="str">
        <f>IF(SUMIFS(tbl_PV_Risks[Overdue],tbl_PV_Risks[Work ID '#],tbl_Status_Review[[#This Row],[Work ID]])=0,"",SUMIFS(tbl_PV_Risks[Overdue],tbl_PV_Risks[Work ID '#],tbl_Status_Review[[#This Row],[Work ID]]))</f>
        <v/>
      </c>
      <c r="Z65" s="76" t="str">
        <f>IF(SUMIFS(tbl_PV_Risks[No Mitigation Action Plan],tbl_PV_Risks[Work ID '#],tbl_Status_Review[[#This Row],[Work ID]])=0,"",SUMIFS(tbl_PV_Risks[No Mitigation Action Plan],tbl_PV_Risks[Work ID '#],tbl_Status_Review[[#This Row],[Work ID]]))</f>
        <v/>
      </c>
      <c r="AA65" s="76" t="str">
        <f>IF(_xlfn.XLOOKUP(TEXT(tbl_Status_Review[[#This Row],[Work ID]],"0"),tbl_PV_Meta[Work ID '#],tbl_PV_Meta[Issues Status Assessment],,0)=0,"",_xlfn.XLOOKUP(TEXT(tbl_Status_Review[[#This Row],[Work ID]],"0"),tbl_PV_Meta[Work ID '#],tbl_PV_Meta[Issues Status Assessment],,0))</f>
        <v/>
      </c>
      <c r="AB65"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65" s="76" t="str">
        <f>IF(SUMIFS(tbl_PV_Issues[Overdue],tbl_PV_Issues[Work ID '#],tbl_Status_Review[[#This Row],[Work ID]])=0,"",SUMIFS(tbl_PV_Issues[Overdue],tbl_PV_Issues[Work ID '#],tbl_Status_Review[[#This Row],[Work ID]]))</f>
        <v/>
      </c>
    </row>
    <row r="66" spans="3:29" ht="39.950000000000003" customHeight="1" x14ac:dyDescent="0.2">
      <c r="C66" s="70" t="s">
        <v>206</v>
      </c>
      <c r="D66" s="71" t="str">
        <f>_xlfn.XLOOKUP(TEXT(tbl_Status_Review[[#This Row],[Work ID]],"0"),tbl_PV_Meta[Work ID '#],tbl_PV_Meta[Proj Name],,0)</f>
        <v>Project 162</v>
      </c>
      <c r="E66" s="72" t="str">
        <f>_xlfn.XLOOKUP(TEXT(tbl_Status_Review[[#This Row],[Work ID]],"0"),tbl_PV_Meta[Work ID '#],tbl_PV_Meta[Sub-Portfolio],,0)</f>
        <v>Sub-Portfolio 8</v>
      </c>
      <c r="F66" s="72" t="str">
        <f>IF(_xlfn.XLOOKUP(TEXT(tbl_Status_Review[[#This Row],[Work ID]],"0"),tbl_PV_Meta[Work ID '#],tbl_PV_Meta[Project Manager/Owner],,0)="","",_xlfn.XLOOKUP(TEXT(tbl_Status_Review[[#This Row],[Work ID]],"0"),tbl_PV_Meta[Work ID '#],tbl_PV_Meta[Project Manager/Owner],,0))</f>
        <v>Project Manager 12</v>
      </c>
      <c r="G66" s="73" t="str">
        <f>_xlfn.XLOOKUP(TEXT(tbl_Status_Review[[#This Row],[Work ID]],"0"),tbl_PV_Meta[Work ID '#],tbl_PV_Meta[Work Status],,0)</f>
        <v>Cancelled</v>
      </c>
      <c r="H66" s="73" t="str">
        <f>_xlfn.XLOOKUP(tbl_Status_Review[[#This Row],[Work ID]],tbl_PV_Meta[Work ID '#],tbl_PV_Meta[Stage])</f>
        <v>2. Concept</v>
      </c>
      <c r="I66" s="74" t="str">
        <f>IF(_xlfn.XLOOKUP(TEXT(tbl_Status_Review[[#This Row],[Work ID]],"0"), tbl_PV_Meta[Work ID '#], tbl_PV_Meta[PSR Date], , 0)=0, "", _xlfn.XLOOKUP(TEXT(tbl_Status_Review[[#This Row],[Work ID]],"0"), tbl_PV_Meta[Work ID '#], tbl_PV_Meta[PSR Date], , 0))</f>
        <v/>
      </c>
      <c r="J66" s="73" t="str">
        <f>IF(_xlfn.XLOOKUP(TEXT(tbl_Status_Review[[#This Row],[Work ID]],"0"),tbl_PV_Meta[Work ID '#],tbl_PV_Meta[Overall Status Assessment],,0)="","",_xlfn.XLOOKUP(TEXT(tbl_Status_Review[[#This Row],[Work ID]],"0"),tbl_PV_Meta[Work ID '#],tbl_PV_Meta[Overall Status Assessment],,0))</f>
        <v/>
      </c>
      <c r="K66" s="73" t="str">
        <f>IF(_xlfn.XLOOKUP(TEXT(tbl_Status_Review[[#This Row],[Work ID]],"0"),tbl_PV_Meta[Work ID '#],tbl_PV_Meta[Scope Status Assessment],,0)="","",_xlfn.XLOOKUP(TEXT(tbl_Status_Review[[#This Row],[Work ID]],"0"),tbl_PV_Meta[Work ID '#],tbl_PV_Meta[Scope Status Assessment],,0))</f>
        <v/>
      </c>
      <c r="L66" s="73" t="str">
        <f>IF(_xlfn.XLOOKUP(TEXT(tbl_Status_Review[[#This Row],[Work ID]],"0"),tbl_PV_Meta[Work ID '#],tbl_PV_Meta[Cost Status Assessment],,0)="","",_xlfn.XLOOKUP(TEXT(tbl_Status_Review[[#This Row],[Work ID]],"0"),tbl_PV_Meta[Work ID '#],tbl_PV_Meta[Cost Status Assessment],,0))</f>
        <v/>
      </c>
      <c r="M66" s="75" t="str">
        <f>IFERROR(_xlfn.XLOOKUP(tbl_Status_Review[[#This Row],[Work ID]],'PV Financials'!E:E,'PV Financials'!AW:AW),"")</f>
        <v/>
      </c>
      <c r="N66" s="75" t="str">
        <f>IFERROR(_xlfn.XLOOKUP(tbl_Status_Review[[#This Row],[Work ID]],'PV Financials'!E:E,'PV Financials'!AL:AL),"")</f>
        <v/>
      </c>
      <c r="O66" s="75" t="str">
        <f>IFERROR(tbl_Status_Review[[#This Row],[Budget]]-tbl_Status_Review[[#This Row],[EAC]],"")</f>
        <v/>
      </c>
      <c r="P66" s="76" t="str">
        <f>IF(_xlfn.XLOOKUP(TEXT(tbl_Status_Review[[#This Row],[Work ID]],"0"),tbl_PV_Meta[Work ID '#],tbl_PV_Meta[Schedule Status Assessment],,0)="","",_xlfn.XLOOKUP(TEXT(tbl_Status_Review[[#This Row],[Work ID]],"0"),tbl_PV_Meta[Work ID '#],tbl_PV_Meta[Schedule Status Assessment],,0))</f>
        <v/>
      </c>
      <c r="Q66" s="76" t="str">
        <f>IF(SUMIFS(tbl_PV_Milestones[Overdue],tbl_PV_Milestones[Work ID],tbl_Status_Review[[#This Row],[Work ID]])=0,"",SUMIFS(tbl_PV_Milestones[Overdue],tbl_PV_Milestones[Work ID],tbl_Status_Review[[#This Row],[Work ID]]))</f>
        <v/>
      </c>
      <c r="R66" s="76" t="str">
        <f>IF(SUMIFS(tbl_PV_Milestones[Delayed],tbl_PV_Milestones[Work ID],tbl_Status_Review[[#This Row],[Work ID]])=0,"",SUMIFS(tbl_PV_Milestones[Delayed],tbl_PV_Milestones[Work ID],tbl_Status_Review[[#This Row],[Work ID]]))</f>
        <v/>
      </c>
      <c r="S66" s="76" t="str">
        <f>IF(SUMIFS(tbl_PV_Milestones[Delayed past FY25],tbl_PV_Milestones[Work ID],tbl_Status_Review[[#This Row],[Work ID]])=0,"",SUMIFS(tbl_PV_Milestones[Delayed past FY25],tbl_PV_Milestones[Work ID],tbl_Status_Review[[#This Row],[Work ID]]))</f>
        <v/>
      </c>
      <c r="T66" s="76" t="str">
        <f>IF(_xlfn.XLOOKUP(TEXT(tbl_Status_Review[[#This Row],[Work ID]],"0"),tbl_PV_Meta[Work ID '#],tbl_PV_Meta[Resourcing Status Assessment],,0)="","",_xlfn.XLOOKUP(TEXT(tbl_Status_Review[[#This Row],[Work ID]],"0"),tbl_PV_Meta[Work ID '#],tbl_PV_Meta[Resourcing Status Assessment],,0))</f>
        <v/>
      </c>
      <c r="U66" s="76" t="str">
        <f>IF(_xlfn.XLOOKUP(TEXT(tbl_Status_Review[[#This Row],[Work ID]],"0"),tbl_PV_Meta[Work ID '#],tbl_PV_Meta[Benefit Status Assessment],,0)="","",_xlfn.XLOOKUP(TEXT(tbl_Status_Review[[#This Row],[Work ID]],"0"),tbl_PV_Meta[Work ID '#],tbl_PV_Meta[Benefit Status Assessment],,0))</f>
        <v/>
      </c>
      <c r="V66" s="76" t="str">
        <f>IF(_xlfn.XLOOKUP(TEXT(tbl_Status_Review[[#This Row],[Work ID]],"0"),tbl_PV_Meta[Work ID '#],tbl_PV_Meta[OCM Status Assessment],,0)="","",_xlfn.XLOOKUP(TEXT(tbl_Status_Review[[#This Row],[Work ID]],"0"),tbl_PV_Meta[Work ID '#],tbl_PV_Meta[OCM Status Assessment],,0))</f>
        <v/>
      </c>
      <c r="W66" s="76" t="str">
        <f>IF(_xlfn.XLOOKUP(TEXT(tbl_Status_Review[[#This Row],[Work ID]],"0"),tbl_PV_Meta[Work ID '#],tbl_PV_Meta[Risks Status Assessment],,0)=0,"",_xlfn.XLOOKUP(TEXT(tbl_Status_Review[[#This Row],[Work ID]],"0"),tbl_PV_Meta[Work ID '#],tbl_PV_Meta[Risks Status Assessment],,0))</f>
        <v/>
      </c>
      <c r="X66"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66" s="76" t="str">
        <f>IF(SUMIFS(tbl_PV_Risks[Overdue],tbl_PV_Risks[Work ID '#],tbl_Status_Review[[#This Row],[Work ID]])=0,"",SUMIFS(tbl_PV_Risks[Overdue],tbl_PV_Risks[Work ID '#],tbl_Status_Review[[#This Row],[Work ID]]))</f>
        <v/>
      </c>
      <c r="Z66" s="76" t="str">
        <f>IF(SUMIFS(tbl_PV_Risks[No Mitigation Action Plan],tbl_PV_Risks[Work ID '#],tbl_Status_Review[[#This Row],[Work ID]])=0,"",SUMIFS(tbl_PV_Risks[No Mitigation Action Plan],tbl_PV_Risks[Work ID '#],tbl_Status_Review[[#This Row],[Work ID]]))</f>
        <v/>
      </c>
      <c r="AA66" s="76" t="str">
        <f>IF(_xlfn.XLOOKUP(TEXT(tbl_Status_Review[[#This Row],[Work ID]],"0"),tbl_PV_Meta[Work ID '#],tbl_PV_Meta[Issues Status Assessment],,0)=0,"",_xlfn.XLOOKUP(TEXT(tbl_Status_Review[[#This Row],[Work ID]],"0"),tbl_PV_Meta[Work ID '#],tbl_PV_Meta[Issues Status Assessment],,0))</f>
        <v/>
      </c>
      <c r="AB66"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66" s="76" t="str">
        <f>IF(SUMIFS(tbl_PV_Issues[Overdue],tbl_PV_Issues[Work ID '#],tbl_Status_Review[[#This Row],[Work ID]])=0,"",SUMIFS(tbl_PV_Issues[Overdue],tbl_PV_Issues[Work ID '#],tbl_Status_Review[[#This Row],[Work ID]]))</f>
        <v/>
      </c>
    </row>
    <row r="67" spans="3:29" ht="39.950000000000003" customHeight="1" x14ac:dyDescent="0.2">
      <c r="C67" s="70" t="s">
        <v>207</v>
      </c>
      <c r="D67" s="71" t="str">
        <f>_xlfn.XLOOKUP(TEXT(tbl_Status_Review[[#This Row],[Work ID]],"0"),tbl_PV_Meta[Work ID '#],tbl_PV_Meta[Proj Name],,0)</f>
        <v>Project 163</v>
      </c>
      <c r="E67" s="72" t="str">
        <f>_xlfn.XLOOKUP(TEXT(tbl_Status_Review[[#This Row],[Work ID]],"0"),tbl_PV_Meta[Work ID '#],tbl_PV_Meta[Sub-Portfolio],,0)</f>
        <v>Sub-Portfolio 7</v>
      </c>
      <c r="F67" s="72" t="str">
        <f>IF(_xlfn.XLOOKUP(TEXT(tbl_Status_Review[[#This Row],[Work ID]],"0"),tbl_PV_Meta[Work ID '#],tbl_PV_Meta[Project Manager/Owner],,0)="","",_xlfn.XLOOKUP(TEXT(tbl_Status_Review[[#This Row],[Work ID]],"0"),tbl_PV_Meta[Work ID '#],tbl_PV_Meta[Project Manager/Owner],,0))</f>
        <v/>
      </c>
      <c r="G67" s="73" t="str">
        <f>_xlfn.XLOOKUP(TEXT(tbl_Status_Review[[#This Row],[Work ID]],"0"),tbl_PV_Meta[Work ID '#],tbl_PV_Meta[Work Status],,0)</f>
        <v>Requested</v>
      </c>
      <c r="H67" s="73" t="str">
        <f>_xlfn.XLOOKUP(tbl_Status_Review[[#This Row],[Work ID]],tbl_PV_Meta[Work ID '#],tbl_PV_Meta[Stage])</f>
        <v>2. Concept</v>
      </c>
      <c r="I67" s="74" t="str">
        <f>IF(_xlfn.XLOOKUP(TEXT(tbl_Status_Review[[#This Row],[Work ID]],"0"), tbl_PV_Meta[Work ID '#], tbl_PV_Meta[PSR Date], , 0)=0, "", _xlfn.XLOOKUP(TEXT(tbl_Status_Review[[#This Row],[Work ID]],"0"), tbl_PV_Meta[Work ID '#], tbl_PV_Meta[PSR Date], , 0))</f>
        <v/>
      </c>
      <c r="J67" s="73" t="str">
        <f>IF(_xlfn.XLOOKUP(TEXT(tbl_Status_Review[[#This Row],[Work ID]],"0"),tbl_PV_Meta[Work ID '#],tbl_PV_Meta[Overall Status Assessment],,0)="","",_xlfn.XLOOKUP(TEXT(tbl_Status_Review[[#This Row],[Work ID]],"0"),tbl_PV_Meta[Work ID '#],tbl_PV_Meta[Overall Status Assessment],,0))</f>
        <v/>
      </c>
      <c r="K67" s="73" t="str">
        <f>IF(_xlfn.XLOOKUP(TEXT(tbl_Status_Review[[#This Row],[Work ID]],"0"),tbl_PV_Meta[Work ID '#],tbl_PV_Meta[Scope Status Assessment],,0)="","",_xlfn.XLOOKUP(TEXT(tbl_Status_Review[[#This Row],[Work ID]],"0"),tbl_PV_Meta[Work ID '#],tbl_PV_Meta[Scope Status Assessment],,0))</f>
        <v/>
      </c>
      <c r="L67" s="73" t="str">
        <f>IF(_xlfn.XLOOKUP(TEXT(tbl_Status_Review[[#This Row],[Work ID]],"0"),tbl_PV_Meta[Work ID '#],tbl_PV_Meta[Cost Status Assessment],,0)="","",_xlfn.XLOOKUP(TEXT(tbl_Status_Review[[#This Row],[Work ID]],"0"),tbl_PV_Meta[Work ID '#],tbl_PV_Meta[Cost Status Assessment],,0))</f>
        <v/>
      </c>
      <c r="M67" s="75" t="str">
        <f>IFERROR(_xlfn.XLOOKUP(tbl_Status_Review[[#This Row],[Work ID]],'PV Financials'!E:E,'PV Financials'!AW:AW),"")</f>
        <v/>
      </c>
      <c r="N67" s="75" t="str">
        <f>IFERROR(_xlfn.XLOOKUP(tbl_Status_Review[[#This Row],[Work ID]],'PV Financials'!E:E,'PV Financials'!AL:AL),"")</f>
        <v/>
      </c>
      <c r="O67" s="75" t="str">
        <f>IFERROR(tbl_Status_Review[[#This Row],[Budget]]-tbl_Status_Review[[#This Row],[EAC]],"")</f>
        <v/>
      </c>
      <c r="P67" s="76" t="str">
        <f>IF(_xlfn.XLOOKUP(TEXT(tbl_Status_Review[[#This Row],[Work ID]],"0"),tbl_PV_Meta[Work ID '#],tbl_PV_Meta[Schedule Status Assessment],,0)="","",_xlfn.XLOOKUP(TEXT(tbl_Status_Review[[#This Row],[Work ID]],"0"),tbl_PV_Meta[Work ID '#],tbl_PV_Meta[Schedule Status Assessment],,0))</f>
        <v/>
      </c>
      <c r="Q67" s="76" t="str">
        <f>IF(SUMIFS(tbl_PV_Milestones[Overdue],tbl_PV_Milestones[Work ID],tbl_Status_Review[[#This Row],[Work ID]])=0,"",SUMIFS(tbl_PV_Milestones[Overdue],tbl_PV_Milestones[Work ID],tbl_Status_Review[[#This Row],[Work ID]]))</f>
        <v/>
      </c>
      <c r="R67" s="76" t="str">
        <f>IF(SUMIFS(tbl_PV_Milestones[Delayed],tbl_PV_Milestones[Work ID],tbl_Status_Review[[#This Row],[Work ID]])=0,"",SUMIFS(tbl_PV_Milestones[Delayed],tbl_PV_Milestones[Work ID],tbl_Status_Review[[#This Row],[Work ID]]))</f>
        <v/>
      </c>
      <c r="S67" s="76" t="str">
        <f>IF(SUMIFS(tbl_PV_Milestones[Delayed past FY25],tbl_PV_Milestones[Work ID],tbl_Status_Review[[#This Row],[Work ID]])=0,"",SUMIFS(tbl_PV_Milestones[Delayed past FY25],tbl_PV_Milestones[Work ID],tbl_Status_Review[[#This Row],[Work ID]]))</f>
        <v/>
      </c>
      <c r="T67" s="76" t="str">
        <f>IF(_xlfn.XLOOKUP(TEXT(tbl_Status_Review[[#This Row],[Work ID]],"0"),tbl_PV_Meta[Work ID '#],tbl_PV_Meta[Resourcing Status Assessment],,0)="","",_xlfn.XLOOKUP(TEXT(tbl_Status_Review[[#This Row],[Work ID]],"0"),tbl_PV_Meta[Work ID '#],tbl_PV_Meta[Resourcing Status Assessment],,0))</f>
        <v/>
      </c>
      <c r="U67" s="76" t="str">
        <f>IF(_xlfn.XLOOKUP(TEXT(tbl_Status_Review[[#This Row],[Work ID]],"0"),tbl_PV_Meta[Work ID '#],tbl_PV_Meta[Benefit Status Assessment],,0)="","",_xlfn.XLOOKUP(TEXT(tbl_Status_Review[[#This Row],[Work ID]],"0"),tbl_PV_Meta[Work ID '#],tbl_PV_Meta[Benefit Status Assessment],,0))</f>
        <v/>
      </c>
      <c r="V67" s="76" t="str">
        <f>IF(_xlfn.XLOOKUP(TEXT(tbl_Status_Review[[#This Row],[Work ID]],"0"),tbl_PV_Meta[Work ID '#],tbl_PV_Meta[OCM Status Assessment],,0)="","",_xlfn.XLOOKUP(TEXT(tbl_Status_Review[[#This Row],[Work ID]],"0"),tbl_PV_Meta[Work ID '#],tbl_PV_Meta[OCM Status Assessment],,0))</f>
        <v/>
      </c>
      <c r="W67" s="76" t="str">
        <f>IF(_xlfn.XLOOKUP(TEXT(tbl_Status_Review[[#This Row],[Work ID]],"0"),tbl_PV_Meta[Work ID '#],tbl_PV_Meta[Risks Status Assessment],,0)=0,"",_xlfn.XLOOKUP(TEXT(tbl_Status_Review[[#This Row],[Work ID]],"0"),tbl_PV_Meta[Work ID '#],tbl_PV_Meta[Risks Status Assessment],,0))</f>
        <v/>
      </c>
      <c r="X67"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67" s="76" t="str">
        <f>IF(SUMIFS(tbl_PV_Risks[Overdue],tbl_PV_Risks[Work ID '#],tbl_Status_Review[[#This Row],[Work ID]])=0,"",SUMIFS(tbl_PV_Risks[Overdue],tbl_PV_Risks[Work ID '#],tbl_Status_Review[[#This Row],[Work ID]]))</f>
        <v/>
      </c>
      <c r="Z67" s="76" t="str">
        <f>IF(SUMIFS(tbl_PV_Risks[No Mitigation Action Plan],tbl_PV_Risks[Work ID '#],tbl_Status_Review[[#This Row],[Work ID]])=0,"",SUMIFS(tbl_PV_Risks[No Mitigation Action Plan],tbl_PV_Risks[Work ID '#],tbl_Status_Review[[#This Row],[Work ID]]))</f>
        <v/>
      </c>
      <c r="AA67" s="76" t="str">
        <f>IF(_xlfn.XLOOKUP(TEXT(tbl_Status_Review[[#This Row],[Work ID]],"0"),tbl_PV_Meta[Work ID '#],tbl_PV_Meta[Issues Status Assessment],,0)=0,"",_xlfn.XLOOKUP(TEXT(tbl_Status_Review[[#This Row],[Work ID]],"0"),tbl_PV_Meta[Work ID '#],tbl_PV_Meta[Issues Status Assessment],,0))</f>
        <v/>
      </c>
      <c r="AB67"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67" s="76" t="str">
        <f>IF(SUMIFS(tbl_PV_Issues[Overdue],tbl_PV_Issues[Work ID '#],tbl_Status_Review[[#This Row],[Work ID]])=0,"",SUMIFS(tbl_PV_Issues[Overdue],tbl_PV_Issues[Work ID '#],tbl_Status_Review[[#This Row],[Work ID]]))</f>
        <v/>
      </c>
    </row>
    <row r="68" spans="3:29" ht="39.950000000000003" customHeight="1" x14ac:dyDescent="0.2">
      <c r="C68" s="70" t="s">
        <v>208</v>
      </c>
      <c r="D68" s="71" t="str">
        <f>_xlfn.XLOOKUP(TEXT(tbl_Status_Review[[#This Row],[Work ID]],"0"),tbl_PV_Meta[Work ID '#],tbl_PV_Meta[Proj Name],,0)</f>
        <v>Project 164</v>
      </c>
      <c r="E68" s="72" t="str">
        <f>_xlfn.XLOOKUP(TEXT(tbl_Status_Review[[#This Row],[Work ID]],"0"),tbl_PV_Meta[Work ID '#],tbl_PV_Meta[Sub-Portfolio],,0)</f>
        <v>Sub-Portfolio 7</v>
      </c>
      <c r="F68" s="72" t="str">
        <f>IF(_xlfn.XLOOKUP(TEXT(tbl_Status_Review[[#This Row],[Work ID]],"0"),tbl_PV_Meta[Work ID '#],tbl_PV_Meta[Project Manager/Owner],,0)="","",_xlfn.XLOOKUP(TEXT(tbl_Status_Review[[#This Row],[Work ID]],"0"),tbl_PV_Meta[Work ID '#],tbl_PV_Meta[Project Manager/Owner],,0))</f>
        <v>Project Manager 7</v>
      </c>
      <c r="G68" s="73" t="str">
        <f>_xlfn.XLOOKUP(TEXT(tbl_Status_Review[[#This Row],[Work ID]],"0"),tbl_PV_Meta[Work ID '#],tbl_PV_Meta[Work Status],,0)</f>
        <v>Requested</v>
      </c>
      <c r="H68" s="73" t="str">
        <f>_xlfn.XLOOKUP(tbl_Status_Review[[#This Row],[Work ID]],tbl_PV_Meta[Work ID '#],tbl_PV_Meta[Stage])</f>
        <v>2. Concept</v>
      </c>
      <c r="I68" s="74" t="str">
        <f>IF(_xlfn.XLOOKUP(TEXT(tbl_Status_Review[[#This Row],[Work ID]],"0"), tbl_PV_Meta[Work ID '#], tbl_PV_Meta[PSR Date], , 0)=0, "", _xlfn.XLOOKUP(TEXT(tbl_Status_Review[[#This Row],[Work ID]],"0"), tbl_PV_Meta[Work ID '#], tbl_PV_Meta[PSR Date], , 0))</f>
        <v/>
      </c>
      <c r="J68" s="73" t="str">
        <f>IF(_xlfn.XLOOKUP(TEXT(tbl_Status_Review[[#This Row],[Work ID]],"0"),tbl_PV_Meta[Work ID '#],tbl_PV_Meta[Overall Status Assessment],,0)="","",_xlfn.XLOOKUP(TEXT(tbl_Status_Review[[#This Row],[Work ID]],"0"),tbl_PV_Meta[Work ID '#],tbl_PV_Meta[Overall Status Assessment],,0))</f>
        <v/>
      </c>
      <c r="K68" s="73" t="str">
        <f>IF(_xlfn.XLOOKUP(TEXT(tbl_Status_Review[[#This Row],[Work ID]],"0"),tbl_PV_Meta[Work ID '#],tbl_PV_Meta[Scope Status Assessment],,0)="","",_xlfn.XLOOKUP(TEXT(tbl_Status_Review[[#This Row],[Work ID]],"0"),tbl_PV_Meta[Work ID '#],tbl_PV_Meta[Scope Status Assessment],,0))</f>
        <v/>
      </c>
      <c r="L68" s="73" t="str">
        <f>IF(_xlfn.XLOOKUP(TEXT(tbl_Status_Review[[#This Row],[Work ID]],"0"),tbl_PV_Meta[Work ID '#],tbl_PV_Meta[Cost Status Assessment],,0)="","",_xlfn.XLOOKUP(TEXT(tbl_Status_Review[[#This Row],[Work ID]],"0"),tbl_PV_Meta[Work ID '#],tbl_PV_Meta[Cost Status Assessment],,0))</f>
        <v/>
      </c>
      <c r="M68" s="75" t="str">
        <f>IFERROR(_xlfn.XLOOKUP(tbl_Status_Review[[#This Row],[Work ID]],'PV Financials'!E:E,'PV Financials'!AW:AW),"")</f>
        <v/>
      </c>
      <c r="N68" s="75" t="str">
        <f>IFERROR(_xlfn.XLOOKUP(tbl_Status_Review[[#This Row],[Work ID]],'PV Financials'!E:E,'PV Financials'!AL:AL),"")</f>
        <v/>
      </c>
      <c r="O68" s="75" t="str">
        <f>IFERROR(tbl_Status_Review[[#This Row],[Budget]]-tbl_Status_Review[[#This Row],[EAC]],"")</f>
        <v/>
      </c>
      <c r="P68" s="76" t="str">
        <f>IF(_xlfn.XLOOKUP(TEXT(tbl_Status_Review[[#This Row],[Work ID]],"0"),tbl_PV_Meta[Work ID '#],tbl_PV_Meta[Schedule Status Assessment],,0)="","",_xlfn.XLOOKUP(TEXT(tbl_Status_Review[[#This Row],[Work ID]],"0"),tbl_PV_Meta[Work ID '#],tbl_PV_Meta[Schedule Status Assessment],,0))</f>
        <v/>
      </c>
      <c r="Q68" s="76" t="str">
        <f>IF(SUMIFS(tbl_PV_Milestones[Overdue],tbl_PV_Milestones[Work ID],tbl_Status_Review[[#This Row],[Work ID]])=0,"",SUMIFS(tbl_PV_Milestones[Overdue],tbl_PV_Milestones[Work ID],tbl_Status_Review[[#This Row],[Work ID]]))</f>
        <v/>
      </c>
      <c r="R68" s="76" t="str">
        <f>IF(SUMIFS(tbl_PV_Milestones[Delayed],tbl_PV_Milestones[Work ID],tbl_Status_Review[[#This Row],[Work ID]])=0,"",SUMIFS(tbl_PV_Milestones[Delayed],tbl_PV_Milestones[Work ID],tbl_Status_Review[[#This Row],[Work ID]]))</f>
        <v/>
      </c>
      <c r="S68" s="76" t="str">
        <f>IF(SUMIFS(tbl_PV_Milestones[Delayed past FY25],tbl_PV_Milestones[Work ID],tbl_Status_Review[[#This Row],[Work ID]])=0,"",SUMIFS(tbl_PV_Milestones[Delayed past FY25],tbl_PV_Milestones[Work ID],tbl_Status_Review[[#This Row],[Work ID]]))</f>
        <v/>
      </c>
      <c r="T68" s="76" t="str">
        <f>IF(_xlfn.XLOOKUP(TEXT(tbl_Status_Review[[#This Row],[Work ID]],"0"),tbl_PV_Meta[Work ID '#],tbl_PV_Meta[Resourcing Status Assessment],,0)="","",_xlfn.XLOOKUP(TEXT(tbl_Status_Review[[#This Row],[Work ID]],"0"),tbl_PV_Meta[Work ID '#],tbl_PV_Meta[Resourcing Status Assessment],,0))</f>
        <v/>
      </c>
      <c r="U68" s="76" t="str">
        <f>IF(_xlfn.XLOOKUP(TEXT(tbl_Status_Review[[#This Row],[Work ID]],"0"),tbl_PV_Meta[Work ID '#],tbl_PV_Meta[Benefit Status Assessment],,0)="","",_xlfn.XLOOKUP(TEXT(tbl_Status_Review[[#This Row],[Work ID]],"0"),tbl_PV_Meta[Work ID '#],tbl_PV_Meta[Benefit Status Assessment],,0))</f>
        <v/>
      </c>
      <c r="V68" s="76" t="str">
        <f>IF(_xlfn.XLOOKUP(TEXT(tbl_Status_Review[[#This Row],[Work ID]],"0"),tbl_PV_Meta[Work ID '#],tbl_PV_Meta[OCM Status Assessment],,0)="","",_xlfn.XLOOKUP(TEXT(tbl_Status_Review[[#This Row],[Work ID]],"0"),tbl_PV_Meta[Work ID '#],tbl_PV_Meta[OCM Status Assessment],,0))</f>
        <v/>
      </c>
      <c r="W68" s="76" t="str">
        <f>IF(_xlfn.XLOOKUP(TEXT(tbl_Status_Review[[#This Row],[Work ID]],"0"),tbl_PV_Meta[Work ID '#],tbl_PV_Meta[Risks Status Assessment],,0)=0,"",_xlfn.XLOOKUP(TEXT(tbl_Status_Review[[#This Row],[Work ID]],"0"),tbl_PV_Meta[Work ID '#],tbl_PV_Meta[Risks Status Assessment],,0))</f>
        <v/>
      </c>
      <c r="X68"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68" s="76" t="str">
        <f>IF(SUMIFS(tbl_PV_Risks[Overdue],tbl_PV_Risks[Work ID '#],tbl_Status_Review[[#This Row],[Work ID]])=0,"",SUMIFS(tbl_PV_Risks[Overdue],tbl_PV_Risks[Work ID '#],tbl_Status_Review[[#This Row],[Work ID]]))</f>
        <v/>
      </c>
      <c r="Z68" s="76" t="str">
        <f>IF(SUMIFS(tbl_PV_Risks[No Mitigation Action Plan],tbl_PV_Risks[Work ID '#],tbl_Status_Review[[#This Row],[Work ID]])=0,"",SUMIFS(tbl_PV_Risks[No Mitigation Action Plan],tbl_PV_Risks[Work ID '#],tbl_Status_Review[[#This Row],[Work ID]]))</f>
        <v/>
      </c>
      <c r="AA68" s="76" t="str">
        <f>IF(_xlfn.XLOOKUP(TEXT(tbl_Status_Review[[#This Row],[Work ID]],"0"),tbl_PV_Meta[Work ID '#],tbl_PV_Meta[Issues Status Assessment],,0)=0,"",_xlfn.XLOOKUP(TEXT(tbl_Status_Review[[#This Row],[Work ID]],"0"),tbl_PV_Meta[Work ID '#],tbl_PV_Meta[Issues Status Assessment],,0))</f>
        <v/>
      </c>
      <c r="AB68"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68" s="76" t="str">
        <f>IF(SUMIFS(tbl_PV_Issues[Overdue],tbl_PV_Issues[Work ID '#],tbl_Status_Review[[#This Row],[Work ID]])=0,"",SUMIFS(tbl_PV_Issues[Overdue],tbl_PV_Issues[Work ID '#],tbl_Status_Review[[#This Row],[Work ID]]))</f>
        <v/>
      </c>
    </row>
    <row r="69" spans="3:29" ht="39.950000000000003" customHeight="1" x14ac:dyDescent="0.2">
      <c r="C69" s="70" t="s">
        <v>209</v>
      </c>
      <c r="D69" s="71" t="str">
        <f>_xlfn.XLOOKUP(TEXT(tbl_Status_Review[[#This Row],[Work ID]],"0"),tbl_PV_Meta[Work ID '#],tbl_PV_Meta[Proj Name],,0)</f>
        <v>Project 166</v>
      </c>
      <c r="E69" s="72" t="str">
        <f>_xlfn.XLOOKUP(TEXT(tbl_Status_Review[[#This Row],[Work ID]],"0"),tbl_PV_Meta[Work ID '#],tbl_PV_Meta[Sub-Portfolio],,0)</f>
        <v>Sub-Portfolio 7</v>
      </c>
      <c r="F69" s="72" t="str">
        <f>IF(_xlfn.XLOOKUP(TEXT(tbl_Status_Review[[#This Row],[Work ID]],"0"),tbl_PV_Meta[Work ID '#],tbl_PV_Meta[Project Manager/Owner],,0)="","",_xlfn.XLOOKUP(TEXT(tbl_Status_Review[[#This Row],[Work ID]],"0"),tbl_PV_Meta[Work ID '#],tbl_PV_Meta[Project Manager/Owner],,0))</f>
        <v/>
      </c>
      <c r="G69" s="73" t="str">
        <f>_xlfn.XLOOKUP(TEXT(tbl_Status_Review[[#This Row],[Work ID]],"0"),tbl_PV_Meta[Work ID '#],tbl_PV_Meta[Work Status],,0)</f>
        <v>Requested</v>
      </c>
      <c r="H69" s="73" t="str">
        <f>_xlfn.XLOOKUP(tbl_Status_Review[[#This Row],[Work ID]],tbl_PV_Meta[Work ID '#],tbl_PV_Meta[Stage])</f>
        <v>2. Concept</v>
      </c>
      <c r="I69" s="74" t="str">
        <f>IF(_xlfn.XLOOKUP(TEXT(tbl_Status_Review[[#This Row],[Work ID]],"0"), tbl_PV_Meta[Work ID '#], tbl_PV_Meta[PSR Date], , 0)=0, "", _xlfn.XLOOKUP(TEXT(tbl_Status_Review[[#This Row],[Work ID]],"0"), tbl_PV_Meta[Work ID '#], tbl_PV_Meta[PSR Date], , 0))</f>
        <v/>
      </c>
      <c r="J69" s="73" t="str">
        <f>IF(_xlfn.XLOOKUP(TEXT(tbl_Status_Review[[#This Row],[Work ID]],"0"),tbl_PV_Meta[Work ID '#],tbl_PV_Meta[Overall Status Assessment],,0)="","",_xlfn.XLOOKUP(TEXT(tbl_Status_Review[[#This Row],[Work ID]],"0"),tbl_PV_Meta[Work ID '#],tbl_PV_Meta[Overall Status Assessment],,0))</f>
        <v/>
      </c>
      <c r="K69" s="73" t="str">
        <f>IF(_xlfn.XLOOKUP(TEXT(tbl_Status_Review[[#This Row],[Work ID]],"0"),tbl_PV_Meta[Work ID '#],tbl_PV_Meta[Scope Status Assessment],,0)="","",_xlfn.XLOOKUP(TEXT(tbl_Status_Review[[#This Row],[Work ID]],"0"),tbl_PV_Meta[Work ID '#],tbl_PV_Meta[Scope Status Assessment],,0))</f>
        <v/>
      </c>
      <c r="L69" s="73" t="str">
        <f>IF(_xlfn.XLOOKUP(TEXT(tbl_Status_Review[[#This Row],[Work ID]],"0"),tbl_PV_Meta[Work ID '#],tbl_PV_Meta[Cost Status Assessment],,0)="","",_xlfn.XLOOKUP(TEXT(tbl_Status_Review[[#This Row],[Work ID]],"0"),tbl_PV_Meta[Work ID '#],tbl_PV_Meta[Cost Status Assessment],,0))</f>
        <v/>
      </c>
      <c r="M69" s="75" t="str">
        <f>IFERROR(_xlfn.XLOOKUP(tbl_Status_Review[[#This Row],[Work ID]],'PV Financials'!E:E,'PV Financials'!AW:AW),"")</f>
        <v/>
      </c>
      <c r="N69" s="75" t="str">
        <f>IFERROR(_xlfn.XLOOKUP(tbl_Status_Review[[#This Row],[Work ID]],'PV Financials'!E:E,'PV Financials'!AL:AL),"")</f>
        <v/>
      </c>
      <c r="O69" s="75" t="str">
        <f>IFERROR(tbl_Status_Review[[#This Row],[Budget]]-tbl_Status_Review[[#This Row],[EAC]],"")</f>
        <v/>
      </c>
      <c r="P69" s="76" t="str">
        <f>IF(_xlfn.XLOOKUP(TEXT(tbl_Status_Review[[#This Row],[Work ID]],"0"),tbl_PV_Meta[Work ID '#],tbl_PV_Meta[Schedule Status Assessment],,0)="","",_xlfn.XLOOKUP(TEXT(tbl_Status_Review[[#This Row],[Work ID]],"0"),tbl_PV_Meta[Work ID '#],tbl_PV_Meta[Schedule Status Assessment],,0))</f>
        <v/>
      </c>
      <c r="Q69" s="76" t="str">
        <f>IF(SUMIFS(tbl_PV_Milestones[Overdue],tbl_PV_Milestones[Work ID],tbl_Status_Review[[#This Row],[Work ID]])=0,"",SUMIFS(tbl_PV_Milestones[Overdue],tbl_PV_Milestones[Work ID],tbl_Status_Review[[#This Row],[Work ID]]))</f>
        <v/>
      </c>
      <c r="R69" s="76" t="str">
        <f>IF(SUMIFS(tbl_PV_Milestones[Delayed],tbl_PV_Milestones[Work ID],tbl_Status_Review[[#This Row],[Work ID]])=0,"",SUMIFS(tbl_PV_Milestones[Delayed],tbl_PV_Milestones[Work ID],tbl_Status_Review[[#This Row],[Work ID]]))</f>
        <v/>
      </c>
      <c r="S69" s="76" t="str">
        <f>IF(SUMIFS(tbl_PV_Milestones[Delayed past FY25],tbl_PV_Milestones[Work ID],tbl_Status_Review[[#This Row],[Work ID]])=0,"",SUMIFS(tbl_PV_Milestones[Delayed past FY25],tbl_PV_Milestones[Work ID],tbl_Status_Review[[#This Row],[Work ID]]))</f>
        <v/>
      </c>
      <c r="T69" s="76" t="str">
        <f>IF(_xlfn.XLOOKUP(TEXT(tbl_Status_Review[[#This Row],[Work ID]],"0"),tbl_PV_Meta[Work ID '#],tbl_PV_Meta[Resourcing Status Assessment],,0)="","",_xlfn.XLOOKUP(TEXT(tbl_Status_Review[[#This Row],[Work ID]],"0"),tbl_PV_Meta[Work ID '#],tbl_PV_Meta[Resourcing Status Assessment],,0))</f>
        <v/>
      </c>
      <c r="U69" s="76" t="str">
        <f>IF(_xlfn.XLOOKUP(TEXT(tbl_Status_Review[[#This Row],[Work ID]],"0"),tbl_PV_Meta[Work ID '#],tbl_PV_Meta[Benefit Status Assessment],,0)="","",_xlfn.XLOOKUP(TEXT(tbl_Status_Review[[#This Row],[Work ID]],"0"),tbl_PV_Meta[Work ID '#],tbl_PV_Meta[Benefit Status Assessment],,0))</f>
        <v/>
      </c>
      <c r="V69" s="76" t="str">
        <f>IF(_xlfn.XLOOKUP(TEXT(tbl_Status_Review[[#This Row],[Work ID]],"0"),tbl_PV_Meta[Work ID '#],tbl_PV_Meta[OCM Status Assessment],,0)="","",_xlfn.XLOOKUP(TEXT(tbl_Status_Review[[#This Row],[Work ID]],"0"),tbl_PV_Meta[Work ID '#],tbl_PV_Meta[OCM Status Assessment],,0))</f>
        <v/>
      </c>
      <c r="W69" s="76" t="str">
        <f>IF(_xlfn.XLOOKUP(TEXT(tbl_Status_Review[[#This Row],[Work ID]],"0"),tbl_PV_Meta[Work ID '#],tbl_PV_Meta[Risks Status Assessment],,0)=0,"",_xlfn.XLOOKUP(TEXT(tbl_Status_Review[[#This Row],[Work ID]],"0"),tbl_PV_Meta[Work ID '#],tbl_PV_Meta[Risks Status Assessment],,0))</f>
        <v/>
      </c>
      <c r="X69"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69" s="76" t="str">
        <f>IF(SUMIFS(tbl_PV_Risks[Overdue],tbl_PV_Risks[Work ID '#],tbl_Status_Review[[#This Row],[Work ID]])=0,"",SUMIFS(tbl_PV_Risks[Overdue],tbl_PV_Risks[Work ID '#],tbl_Status_Review[[#This Row],[Work ID]]))</f>
        <v/>
      </c>
      <c r="Z69" s="76" t="str">
        <f>IF(SUMIFS(tbl_PV_Risks[No Mitigation Action Plan],tbl_PV_Risks[Work ID '#],tbl_Status_Review[[#This Row],[Work ID]])=0,"",SUMIFS(tbl_PV_Risks[No Mitigation Action Plan],tbl_PV_Risks[Work ID '#],tbl_Status_Review[[#This Row],[Work ID]]))</f>
        <v/>
      </c>
      <c r="AA69" s="76" t="str">
        <f>IF(_xlfn.XLOOKUP(TEXT(tbl_Status_Review[[#This Row],[Work ID]],"0"),tbl_PV_Meta[Work ID '#],tbl_PV_Meta[Issues Status Assessment],,0)=0,"",_xlfn.XLOOKUP(TEXT(tbl_Status_Review[[#This Row],[Work ID]],"0"),tbl_PV_Meta[Work ID '#],tbl_PV_Meta[Issues Status Assessment],,0))</f>
        <v/>
      </c>
      <c r="AB69"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69" s="76" t="str">
        <f>IF(SUMIFS(tbl_PV_Issues[Overdue],tbl_PV_Issues[Work ID '#],tbl_Status_Review[[#This Row],[Work ID]])=0,"",SUMIFS(tbl_PV_Issues[Overdue],tbl_PV_Issues[Work ID '#],tbl_Status_Review[[#This Row],[Work ID]]))</f>
        <v/>
      </c>
    </row>
    <row r="70" spans="3:29" ht="39.950000000000003" customHeight="1" x14ac:dyDescent="0.2">
      <c r="C70" s="70" t="s">
        <v>210</v>
      </c>
      <c r="D70" s="71" t="str">
        <f>_xlfn.XLOOKUP(TEXT(tbl_Status_Review[[#This Row],[Work ID]],"0"),tbl_PV_Meta[Work ID '#],tbl_PV_Meta[Proj Name],,0)</f>
        <v>Project 167</v>
      </c>
      <c r="E70" s="72" t="str">
        <f>_xlfn.XLOOKUP(TEXT(tbl_Status_Review[[#This Row],[Work ID]],"0"),tbl_PV_Meta[Work ID '#],tbl_PV_Meta[Sub-Portfolio],,0)</f>
        <v>Sub-Portfolio 7</v>
      </c>
      <c r="F70" s="72" t="str">
        <f>IF(_xlfn.XLOOKUP(TEXT(tbl_Status_Review[[#This Row],[Work ID]],"0"),tbl_PV_Meta[Work ID '#],tbl_PV_Meta[Project Manager/Owner],,0)="","",_xlfn.XLOOKUP(TEXT(tbl_Status_Review[[#This Row],[Work ID]],"0"),tbl_PV_Meta[Work ID '#],tbl_PV_Meta[Project Manager/Owner],,0))</f>
        <v>Project Manager 7</v>
      </c>
      <c r="G70" s="73" t="str">
        <f>_xlfn.XLOOKUP(TEXT(tbl_Status_Review[[#This Row],[Work ID]],"0"),tbl_PV_Meta[Work ID '#],tbl_PV_Meta[Work Status],,0)</f>
        <v>Requested</v>
      </c>
      <c r="H70" s="73" t="str">
        <f>_xlfn.XLOOKUP(tbl_Status_Review[[#This Row],[Work ID]],tbl_PV_Meta[Work ID '#],tbl_PV_Meta[Stage])</f>
        <v>2. Concept</v>
      </c>
      <c r="I70" s="74" t="str">
        <f>IF(_xlfn.XLOOKUP(TEXT(tbl_Status_Review[[#This Row],[Work ID]],"0"), tbl_PV_Meta[Work ID '#], tbl_PV_Meta[PSR Date], , 0)=0, "", _xlfn.XLOOKUP(TEXT(tbl_Status_Review[[#This Row],[Work ID]],"0"), tbl_PV_Meta[Work ID '#], tbl_PV_Meta[PSR Date], , 0))</f>
        <v/>
      </c>
      <c r="J70" s="73" t="str">
        <f>IF(_xlfn.XLOOKUP(TEXT(tbl_Status_Review[[#This Row],[Work ID]],"0"),tbl_PV_Meta[Work ID '#],tbl_PV_Meta[Overall Status Assessment],,0)="","",_xlfn.XLOOKUP(TEXT(tbl_Status_Review[[#This Row],[Work ID]],"0"),tbl_PV_Meta[Work ID '#],tbl_PV_Meta[Overall Status Assessment],,0))</f>
        <v/>
      </c>
      <c r="K70" s="73" t="str">
        <f>IF(_xlfn.XLOOKUP(TEXT(tbl_Status_Review[[#This Row],[Work ID]],"0"),tbl_PV_Meta[Work ID '#],tbl_PV_Meta[Scope Status Assessment],,0)="","",_xlfn.XLOOKUP(TEXT(tbl_Status_Review[[#This Row],[Work ID]],"0"),tbl_PV_Meta[Work ID '#],tbl_PV_Meta[Scope Status Assessment],,0))</f>
        <v/>
      </c>
      <c r="L70" s="73" t="str">
        <f>IF(_xlfn.XLOOKUP(TEXT(tbl_Status_Review[[#This Row],[Work ID]],"0"),tbl_PV_Meta[Work ID '#],tbl_PV_Meta[Cost Status Assessment],,0)="","",_xlfn.XLOOKUP(TEXT(tbl_Status_Review[[#This Row],[Work ID]],"0"),tbl_PV_Meta[Work ID '#],tbl_PV_Meta[Cost Status Assessment],,0))</f>
        <v/>
      </c>
      <c r="M70" s="75" t="str">
        <f>IFERROR(_xlfn.XLOOKUP(tbl_Status_Review[[#This Row],[Work ID]],'PV Financials'!E:E,'PV Financials'!AW:AW),"")</f>
        <v/>
      </c>
      <c r="N70" s="75" t="str">
        <f>IFERROR(_xlfn.XLOOKUP(tbl_Status_Review[[#This Row],[Work ID]],'PV Financials'!E:E,'PV Financials'!AL:AL),"")</f>
        <v/>
      </c>
      <c r="O70" s="75" t="str">
        <f>IFERROR(tbl_Status_Review[[#This Row],[Budget]]-tbl_Status_Review[[#This Row],[EAC]],"")</f>
        <v/>
      </c>
      <c r="P70" s="76" t="str">
        <f>IF(_xlfn.XLOOKUP(TEXT(tbl_Status_Review[[#This Row],[Work ID]],"0"),tbl_PV_Meta[Work ID '#],tbl_PV_Meta[Schedule Status Assessment],,0)="","",_xlfn.XLOOKUP(TEXT(tbl_Status_Review[[#This Row],[Work ID]],"0"),tbl_PV_Meta[Work ID '#],tbl_PV_Meta[Schedule Status Assessment],,0))</f>
        <v/>
      </c>
      <c r="Q70" s="76" t="str">
        <f>IF(SUMIFS(tbl_PV_Milestones[Overdue],tbl_PV_Milestones[Work ID],tbl_Status_Review[[#This Row],[Work ID]])=0,"",SUMIFS(tbl_PV_Milestones[Overdue],tbl_PV_Milestones[Work ID],tbl_Status_Review[[#This Row],[Work ID]]))</f>
        <v/>
      </c>
      <c r="R70" s="76" t="str">
        <f>IF(SUMIFS(tbl_PV_Milestones[Delayed],tbl_PV_Milestones[Work ID],tbl_Status_Review[[#This Row],[Work ID]])=0,"",SUMIFS(tbl_PV_Milestones[Delayed],tbl_PV_Milestones[Work ID],tbl_Status_Review[[#This Row],[Work ID]]))</f>
        <v/>
      </c>
      <c r="S70" s="76" t="str">
        <f>IF(SUMIFS(tbl_PV_Milestones[Delayed past FY25],tbl_PV_Milestones[Work ID],tbl_Status_Review[[#This Row],[Work ID]])=0,"",SUMIFS(tbl_PV_Milestones[Delayed past FY25],tbl_PV_Milestones[Work ID],tbl_Status_Review[[#This Row],[Work ID]]))</f>
        <v/>
      </c>
      <c r="T70" s="76" t="str">
        <f>IF(_xlfn.XLOOKUP(TEXT(tbl_Status_Review[[#This Row],[Work ID]],"0"),tbl_PV_Meta[Work ID '#],tbl_PV_Meta[Resourcing Status Assessment],,0)="","",_xlfn.XLOOKUP(TEXT(tbl_Status_Review[[#This Row],[Work ID]],"0"),tbl_PV_Meta[Work ID '#],tbl_PV_Meta[Resourcing Status Assessment],,0))</f>
        <v/>
      </c>
      <c r="U70" s="76" t="str">
        <f>IF(_xlfn.XLOOKUP(TEXT(tbl_Status_Review[[#This Row],[Work ID]],"0"),tbl_PV_Meta[Work ID '#],tbl_PV_Meta[Benefit Status Assessment],,0)="","",_xlfn.XLOOKUP(TEXT(tbl_Status_Review[[#This Row],[Work ID]],"0"),tbl_PV_Meta[Work ID '#],tbl_PV_Meta[Benefit Status Assessment],,0))</f>
        <v/>
      </c>
      <c r="V70" s="76" t="str">
        <f>IF(_xlfn.XLOOKUP(TEXT(tbl_Status_Review[[#This Row],[Work ID]],"0"),tbl_PV_Meta[Work ID '#],tbl_PV_Meta[OCM Status Assessment],,0)="","",_xlfn.XLOOKUP(TEXT(tbl_Status_Review[[#This Row],[Work ID]],"0"),tbl_PV_Meta[Work ID '#],tbl_PV_Meta[OCM Status Assessment],,0))</f>
        <v/>
      </c>
      <c r="W70" s="76" t="str">
        <f>IF(_xlfn.XLOOKUP(TEXT(tbl_Status_Review[[#This Row],[Work ID]],"0"),tbl_PV_Meta[Work ID '#],tbl_PV_Meta[Risks Status Assessment],,0)=0,"",_xlfn.XLOOKUP(TEXT(tbl_Status_Review[[#This Row],[Work ID]],"0"),tbl_PV_Meta[Work ID '#],tbl_PV_Meta[Risks Status Assessment],,0))</f>
        <v/>
      </c>
      <c r="X70"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70" s="76" t="str">
        <f>IF(SUMIFS(tbl_PV_Risks[Overdue],tbl_PV_Risks[Work ID '#],tbl_Status_Review[[#This Row],[Work ID]])=0,"",SUMIFS(tbl_PV_Risks[Overdue],tbl_PV_Risks[Work ID '#],tbl_Status_Review[[#This Row],[Work ID]]))</f>
        <v/>
      </c>
      <c r="Z70" s="76" t="str">
        <f>IF(SUMIFS(tbl_PV_Risks[No Mitigation Action Plan],tbl_PV_Risks[Work ID '#],tbl_Status_Review[[#This Row],[Work ID]])=0,"",SUMIFS(tbl_PV_Risks[No Mitigation Action Plan],tbl_PV_Risks[Work ID '#],tbl_Status_Review[[#This Row],[Work ID]]))</f>
        <v/>
      </c>
      <c r="AA70" s="76" t="str">
        <f>IF(_xlfn.XLOOKUP(TEXT(tbl_Status_Review[[#This Row],[Work ID]],"0"),tbl_PV_Meta[Work ID '#],tbl_PV_Meta[Issues Status Assessment],,0)=0,"",_xlfn.XLOOKUP(TEXT(tbl_Status_Review[[#This Row],[Work ID]],"0"),tbl_PV_Meta[Work ID '#],tbl_PV_Meta[Issues Status Assessment],,0))</f>
        <v/>
      </c>
      <c r="AB70"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70" s="76" t="str">
        <f>IF(SUMIFS(tbl_PV_Issues[Overdue],tbl_PV_Issues[Work ID '#],tbl_Status_Review[[#This Row],[Work ID]])=0,"",SUMIFS(tbl_PV_Issues[Overdue],tbl_PV_Issues[Work ID '#],tbl_Status_Review[[#This Row],[Work ID]]))</f>
        <v/>
      </c>
    </row>
    <row r="71" spans="3:29" ht="39.950000000000003" customHeight="1" x14ac:dyDescent="0.2">
      <c r="C71" s="70" t="s">
        <v>106</v>
      </c>
      <c r="D71" s="71" t="str">
        <f>_xlfn.XLOOKUP(TEXT(tbl_Status_Review[[#This Row],[Work ID]],"0"),tbl_PV_Meta[Work ID '#],tbl_PV_Meta[Proj Name],,0)</f>
        <v>Project 1</v>
      </c>
      <c r="E71" s="72" t="str">
        <f>_xlfn.XLOOKUP(TEXT(tbl_Status_Review[[#This Row],[Work ID]],"0"),tbl_PV_Meta[Work ID '#],tbl_PV_Meta[Sub-Portfolio],,0)</f>
        <v>Sub-Portfolio 4</v>
      </c>
      <c r="F71" s="72" t="str">
        <f>IF(_xlfn.XLOOKUP(TEXT(tbl_Status_Review[[#This Row],[Work ID]],"0"),tbl_PV_Meta[Work ID '#],tbl_PV_Meta[Project Manager/Owner],,0)="","",_xlfn.XLOOKUP(TEXT(tbl_Status_Review[[#This Row],[Work ID]],"0"),tbl_PV_Meta[Work ID '#],tbl_PV_Meta[Project Manager/Owner],,0))</f>
        <v>Project Manager 3</v>
      </c>
      <c r="G71" s="73" t="str">
        <f>_xlfn.XLOOKUP(TEXT(tbl_Status_Review[[#This Row],[Work ID]],"0"),tbl_PV_Meta[Work ID '#],tbl_PV_Meta[Work Status],,0)</f>
        <v>Prepare for Closure</v>
      </c>
      <c r="H71" s="73" t="str">
        <f>_xlfn.XLOOKUP(tbl_Status_Review[[#This Row],[Work ID]],tbl_PV_Meta[Work ID '#],tbl_PV_Meta[Stage])</f>
        <v>7. Closure</v>
      </c>
      <c r="I71" s="74" t="str">
        <f>IF(_xlfn.XLOOKUP(TEXT(tbl_Status_Review[[#This Row],[Work ID]],"0"), tbl_PV_Meta[Work ID '#], tbl_PV_Meta[PSR Date], , 0)=0, "", _xlfn.XLOOKUP(TEXT(tbl_Status_Review[[#This Row],[Work ID]],"0"), tbl_PV_Meta[Work ID '#], tbl_PV_Meta[PSR Date], , 0))</f>
        <v>11 Oct 24</v>
      </c>
      <c r="J71" s="73" t="str">
        <f>IF(_xlfn.XLOOKUP(TEXT(tbl_Status_Review[[#This Row],[Work ID]],"0"),tbl_PV_Meta[Work ID '#],tbl_PV_Meta[Overall Status Assessment],,0)="","",_xlfn.XLOOKUP(TEXT(tbl_Status_Review[[#This Row],[Work ID]],"0"),tbl_PV_Meta[Work ID '#],tbl_PV_Meta[Overall Status Assessment],,0))</f>
        <v>Green</v>
      </c>
      <c r="K71" s="73" t="str">
        <f>IF(_xlfn.XLOOKUP(TEXT(tbl_Status_Review[[#This Row],[Work ID]],"0"),tbl_PV_Meta[Work ID '#],tbl_PV_Meta[Scope Status Assessment],,0)="","",_xlfn.XLOOKUP(TEXT(tbl_Status_Review[[#This Row],[Work ID]],"0"),tbl_PV_Meta[Work ID '#],tbl_PV_Meta[Scope Status Assessment],,0))</f>
        <v>Green</v>
      </c>
      <c r="L71" s="73" t="str">
        <f>IF(_xlfn.XLOOKUP(TEXT(tbl_Status_Review[[#This Row],[Work ID]],"0"),tbl_PV_Meta[Work ID '#],tbl_PV_Meta[Cost Status Assessment],,0)="","",_xlfn.XLOOKUP(TEXT(tbl_Status_Review[[#This Row],[Work ID]],"0"),tbl_PV_Meta[Work ID '#],tbl_PV_Meta[Cost Status Assessment],,0))</f>
        <v>Green</v>
      </c>
      <c r="M71" s="75" t="str">
        <f>IFERROR(_xlfn.XLOOKUP(tbl_Status_Review[[#This Row],[Work ID]],'PV Financials'!E:E,'PV Financials'!AW:AW),"")</f>
        <v/>
      </c>
      <c r="N71" s="75" t="str">
        <f>IFERROR(_xlfn.XLOOKUP(tbl_Status_Review[[#This Row],[Work ID]],'PV Financials'!E:E,'PV Financials'!AL:AL),"")</f>
        <v/>
      </c>
      <c r="O71" s="75" t="str">
        <f>IFERROR(tbl_Status_Review[[#This Row],[Budget]]-tbl_Status_Review[[#This Row],[EAC]],"")</f>
        <v/>
      </c>
      <c r="P71" s="76" t="str">
        <f>IF(_xlfn.XLOOKUP(TEXT(tbl_Status_Review[[#This Row],[Work ID]],"0"),tbl_PV_Meta[Work ID '#],tbl_PV_Meta[Schedule Status Assessment],,0)="","",_xlfn.XLOOKUP(TEXT(tbl_Status_Review[[#This Row],[Work ID]],"0"),tbl_PV_Meta[Work ID '#],tbl_PV_Meta[Schedule Status Assessment],,0))</f>
        <v>Green</v>
      </c>
      <c r="Q71" s="76" t="str">
        <f>IF(SUMIFS(tbl_PV_Milestones[Overdue],tbl_PV_Milestones[Work ID],tbl_Status_Review[[#This Row],[Work ID]])=0,"",SUMIFS(tbl_PV_Milestones[Overdue],tbl_PV_Milestones[Work ID],tbl_Status_Review[[#This Row],[Work ID]]))</f>
        <v/>
      </c>
      <c r="R71" s="76" t="str">
        <f>IF(SUMIFS(tbl_PV_Milestones[Delayed],tbl_PV_Milestones[Work ID],tbl_Status_Review[[#This Row],[Work ID]])=0,"",SUMIFS(tbl_PV_Milestones[Delayed],tbl_PV_Milestones[Work ID],tbl_Status_Review[[#This Row],[Work ID]]))</f>
        <v/>
      </c>
      <c r="S71" s="76" t="str">
        <f>IF(SUMIFS(tbl_PV_Milestones[Delayed past FY25],tbl_PV_Milestones[Work ID],tbl_Status_Review[[#This Row],[Work ID]])=0,"",SUMIFS(tbl_PV_Milestones[Delayed past FY25],tbl_PV_Milestones[Work ID],tbl_Status_Review[[#This Row],[Work ID]]))</f>
        <v/>
      </c>
      <c r="T71" s="76" t="str">
        <f>IF(_xlfn.XLOOKUP(TEXT(tbl_Status_Review[[#This Row],[Work ID]],"0"),tbl_PV_Meta[Work ID '#],tbl_PV_Meta[Resourcing Status Assessment],,0)="","",_xlfn.XLOOKUP(TEXT(tbl_Status_Review[[#This Row],[Work ID]],"0"),tbl_PV_Meta[Work ID '#],tbl_PV_Meta[Resourcing Status Assessment],,0))</f>
        <v>Green</v>
      </c>
      <c r="U71" s="76" t="str">
        <f>IF(_xlfn.XLOOKUP(TEXT(tbl_Status_Review[[#This Row],[Work ID]],"0"),tbl_PV_Meta[Work ID '#],tbl_PV_Meta[Benefit Status Assessment],,0)="","",_xlfn.XLOOKUP(TEXT(tbl_Status_Review[[#This Row],[Work ID]],"0"),tbl_PV_Meta[Work ID '#],tbl_PV_Meta[Benefit Status Assessment],,0))</f>
        <v>Green</v>
      </c>
      <c r="V71" s="76" t="str">
        <f>IF(_xlfn.XLOOKUP(TEXT(tbl_Status_Review[[#This Row],[Work ID]],"0"),tbl_PV_Meta[Work ID '#],tbl_PV_Meta[OCM Status Assessment],,0)="","",_xlfn.XLOOKUP(TEXT(tbl_Status_Review[[#This Row],[Work ID]],"0"),tbl_PV_Meta[Work ID '#],tbl_PV_Meta[OCM Status Assessment],,0))</f>
        <v>Green</v>
      </c>
      <c r="W71" s="76" t="str">
        <f>IF(_xlfn.XLOOKUP(TEXT(tbl_Status_Review[[#This Row],[Work ID]],"0"),tbl_PV_Meta[Work ID '#],tbl_PV_Meta[Risks Status Assessment],,0)=0,"",_xlfn.XLOOKUP(TEXT(tbl_Status_Review[[#This Row],[Work ID]],"0"),tbl_PV_Meta[Work ID '#],tbl_PV_Meta[Risks Status Assessment],,0))</f>
        <v>Green</v>
      </c>
      <c r="X71"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71" s="76" t="str">
        <f>IF(SUMIFS(tbl_PV_Risks[Overdue],tbl_PV_Risks[Work ID '#],tbl_Status_Review[[#This Row],[Work ID]])=0,"",SUMIFS(tbl_PV_Risks[Overdue],tbl_PV_Risks[Work ID '#],tbl_Status_Review[[#This Row],[Work ID]]))</f>
        <v/>
      </c>
      <c r="Z71" s="76" t="str">
        <f>IF(SUMIFS(tbl_PV_Risks[No Mitigation Action Plan],tbl_PV_Risks[Work ID '#],tbl_Status_Review[[#This Row],[Work ID]])=0,"",SUMIFS(tbl_PV_Risks[No Mitigation Action Plan],tbl_PV_Risks[Work ID '#],tbl_Status_Review[[#This Row],[Work ID]]))</f>
        <v/>
      </c>
      <c r="AA71" s="76" t="str">
        <f>IF(_xlfn.XLOOKUP(TEXT(tbl_Status_Review[[#This Row],[Work ID]],"0"),tbl_PV_Meta[Work ID '#],tbl_PV_Meta[Issues Status Assessment],,0)=0,"",_xlfn.XLOOKUP(TEXT(tbl_Status_Review[[#This Row],[Work ID]],"0"),tbl_PV_Meta[Work ID '#],tbl_PV_Meta[Issues Status Assessment],,0))</f>
        <v>Green</v>
      </c>
      <c r="AB71"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71" s="76" t="str">
        <f>IF(SUMIFS(tbl_PV_Issues[Overdue],tbl_PV_Issues[Work ID '#],tbl_Status_Review[[#This Row],[Work ID]])=0,"",SUMIFS(tbl_PV_Issues[Overdue],tbl_PV_Issues[Work ID '#],tbl_Status_Review[[#This Row],[Work ID]]))</f>
        <v/>
      </c>
    </row>
    <row r="72" spans="3:29" ht="39.950000000000003" customHeight="1" x14ac:dyDescent="0.2">
      <c r="C72" s="70" t="s">
        <v>108</v>
      </c>
      <c r="D72" s="71" t="str">
        <f>_xlfn.XLOOKUP(TEXT(tbl_Status_Review[[#This Row],[Work ID]],"0"),tbl_PV_Meta[Work ID '#],tbl_PV_Meta[Proj Name],,0)</f>
        <v>Project 2</v>
      </c>
      <c r="E72" s="72" t="str">
        <f>_xlfn.XLOOKUP(TEXT(tbl_Status_Review[[#This Row],[Work ID]],"0"),tbl_PV_Meta[Work ID '#],tbl_PV_Meta[Sub-Portfolio],,0)</f>
        <v>Sub-Portfolio 4</v>
      </c>
      <c r="F72" s="72" t="str">
        <f>IF(_xlfn.XLOOKUP(TEXT(tbl_Status_Review[[#This Row],[Work ID]],"0"),tbl_PV_Meta[Work ID '#],tbl_PV_Meta[Project Manager/Owner],,0)="","",_xlfn.XLOOKUP(TEXT(tbl_Status_Review[[#This Row],[Work ID]],"0"),tbl_PV_Meta[Work ID '#],tbl_PV_Meta[Project Manager/Owner],,0))</f>
        <v>Project Manager 18</v>
      </c>
      <c r="G72" s="73" t="str">
        <f>_xlfn.XLOOKUP(TEXT(tbl_Status_Review[[#This Row],[Work ID]],"0"),tbl_PV_Meta[Work ID '#],tbl_PV_Meta[Work Status],,0)</f>
        <v>Prepare for Closure</v>
      </c>
      <c r="H72" s="73" t="str">
        <f>_xlfn.XLOOKUP(tbl_Status_Review[[#This Row],[Work ID]],tbl_PV_Meta[Work ID '#],tbl_PV_Meta[Stage])</f>
        <v>6. Implement</v>
      </c>
      <c r="I72" s="74" t="str">
        <f>IF(_xlfn.XLOOKUP(TEXT(tbl_Status_Review[[#This Row],[Work ID]],"0"), tbl_PV_Meta[Work ID '#], tbl_PV_Meta[PSR Date], , 0)=0, "", _xlfn.XLOOKUP(TEXT(tbl_Status_Review[[#This Row],[Work ID]],"0"), tbl_PV_Meta[Work ID '#], tbl_PV_Meta[PSR Date], , 0))</f>
        <v>19 Feb 24 - 01 Mar 24</v>
      </c>
      <c r="J72" s="73" t="str">
        <f>IF(_xlfn.XLOOKUP(TEXT(tbl_Status_Review[[#This Row],[Work ID]],"0"),tbl_PV_Meta[Work ID '#],tbl_PV_Meta[Overall Status Assessment],,0)="","",_xlfn.XLOOKUP(TEXT(tbl_Status_Review[[#This Row],[Work ID]],"0"),tbl_PV_Meta[Work ID '#],tbl_PV_Meta[Overall Status Assessment],,0))</f>
        <v>Green</v>
      </c>
      <c r="K72" s="73" t="str">
        <f>IF(_xlfn.XLOOKUP(TEXT(tbl_Status_Review[[#This Row],[Work ID]],"0"),tbl_PV_Meta[Work ID '#],tbl_PV_Meta[Scope Status Assessment],,0)="","",_xlfn.XLOOKUP(TEXT(tbl_Status_Review[[#This Row],[Work ID]],"0"),tbl_PV_Meta[Work ID '#],tbl_PV_Meta[Scope Status Assessment],,0))</f>
        <v>Green</v>
      </c>
      <c r="L72" s="73" t="str">
        <f>IF(_xlfn.XLOOKUP(TEXT(tbl_Status_Review[[#This Row],[Work ID]],"0"),tbl_PV_Meta[Work ID '#],tbl_PV_Meta[Cost Status Assessment],,0)="","",_xlfn.XLOOKUP(TEXT(tbl_Status_Review[[#This Row],[Work ID]],"0"),tbl_PV_Meta[Work ID '#],tbl_PV_Meta[Cost Status Assessment],,0))</f>
        <v>Green</v>
      </c>
      <c r="M72" s="75" t="str">
        <f>IFERROR(_xlfn.XLOOKUP(tbl_Status_Review[[#This Row],[Work ID]],'PV Financials'!E:E,'PV Financials'!AW:AW),"")</f>
        <v/>
      </c>
      <c r="N72" s="75" t="str">
        <f>IFERROR(_xlfn.XLOOKUP(tbl_Status_Review[[#This Row],[Work ID]],'PV Financials'!E:E,'PV Financials'!AL:AL),"")</f>
        <v/>
      </c>
      <c r="O72" s="75" t="str">
        <f>IFERROR(tbl_Status_Review[[#This Row],[Budget]]-tbl_Status_Review[[#This Row],[EAC]],"")</f>
        <v/>
      </c>
      <c r="P72" s="76" t="str">
        <f>IF(_xlfn.XLOOKUP(TEXT(tbl_Status_Review[[#This Row],[Work ID]],"0"),tbl_PV_Meta[Work ID '#],tbl_PV_Meta[Schedule Status Assessment],,0)="","",_xlfn.XLOOKUP(TEXT(tbl_Status_Review[[#This Row],[Work ID]],"0"),tbl_PV_Meta[Work ID '#],tbl_PV_Meta[Schedule Status Assessment],,0))</f>
        <v>Green</v>
      </c>
      <c r="Q72" s="76" t="str">
        <f>IF(SUMIFS(tbl_PV_Milestones[Overdue],tbl_PV_Milestones[Work ID],tbl_Status_Review[[#This Row],[Work ID]])=0,"",SUMIFS(tbl_PV_Milestones[Overdue],tbl_PV_Milestones[Work ID],tbl_Status_Review[[#This Row],[Work ID]]))</f>
        <v/>
      </c>
      <c r="R72" s="76" t="str">
        <f>IF(SUMIFS(tbl_PV_Milestones[Delayed],tbl_PV_Milestones[Work ID],tbl_Status_Review[[#This Row],[Work ID]])=0,"",SUMIFS(tbl_PV_Milestones[Delayed],tbl_PV_Milestones[Work ID],tbl_Status_Review[[#This Row],[Work ID]]))</f>
        <v/>
      </c>
      <c r="S72" s="76" t="str">
        <f>IF(SUMIFS(tbl_PV_Milestones[Delayed past FY25],tbl_PV_Milestones[Work ID],tbl_Status_Review[[#This Row],[Work ID]])=0,"",SUMIFS(tbl_PV_Milestones[Delayed past FY25],tbl_PV_Milestones[Work ID],tbl_Status_Review[[#This Row],[Work ID]]))</f>
        <v/>
      </c>
      <c r="T72" s="76" t="str">
        <f>IF(_xlfn.XLOOKUP(TEXT(tbl_Status_Review[[#This Row],[Work ID]],"0"),tbl_PV_Meta[Work ID '#],tbl_PV_Meta[Resourcing Status Assessment],,0)="","",_xlfn.XLOOKUP(TEXT(tbl_Status_Review[[#This Row],[Work ID]],"0"),tbl_PV_Meta[Work ID '#],tbl_PV_Meta[Resourcing Status Assessment],,0))</f>
        <v>Green</v>
      </c>
      <c r="U72" s="76" t="str">
        <f>IF(_xlfn.XLOOKUP(TEXT(tbl_Status_Review[[#This Row],[Work ID]],"0"),tbl_PV_Meta[Work ID '#],tbl_PV_Meta[Benefit Status Assessment],,0)="","",_xlfn.XLOOKUP(TEXT(tbl_Status_Review[[#This Row],[Work ID]],"0"),tbl_PV_Meta[Work ID '#],tbl_PV_Meta[Benefit Status Assessment],,0))</f>
        <v>Green</v>
      </c>
      <c r="V72" s="76" t="str">
        <f>IF(_xlfn.XLOOKUP(TEXT(tbl_Status_Review[[#This Row],[Work ID]],"0"),tbl_PV_Meta[Work ID '#],tbl_PV_Meta[OCM Status Assessment],,0)="","",_xlfn.XLOOKUP(TEXT(tbl_Status_Review[[#This Row],[Work ID]],"0"),tbl_PV_Meta[Work ID '#],tbl_PV_Meta[OCM Status Assessment],,0))</f>
        <v>Green</v>
      </c>
      <c r="W72" s="76" t="str">
        <f>IF(_xlfn.XLOOKUP(TEXT(tbl_Status_Review[[#This Row],[Work ID]],"0"),tbl_PV_Meta[Work ID '#],tbl_PV_Meta[Risks Status Assessment],,0)=0,"",_xlfn.XLOOKUP(TEXT(tbl_Status_Review[[#This Row],[Work ID]],"0"),tbl_PV_Meta[Work ID '#],tbl_PV_Meta[Risks Status Assessment],,0))</f>
        <v>Green</v>
      </c>
      <c r="X72"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72" s="76" t="str">
        <f>IF(SUMIFS(tbl_PV_Risks[Overdue],tbl_PV_Risks[Work ID '#],tbl_Status_Review[[#This Row],[Work ID]])=0,"",SUMIFS(tbl_PV_Risks[Overdue],tbl_PV_Risks[Work ID '#],tbl_Status_Review[[#This Row],[Work ID]]))</f>
        <v/>
      </c>
      <c r="Z72" s="76" t="str">
        <f>IF(SUMIFS(tbl_PV_Risks[No Mitigation Action Plan],tbl_PV_Risks[Work ID '#],tbl_Status_Review[[#This Row],[Work ID]])=0,"",SUMIFS(tbl_PV_Risks[No Mitigation Action Plan],tbl_PV_Risks[Work ID '#],tbl_Status_Review[[#This Row],[Work ID]]))</f>
        <v/>
      </c>
      <c r="AA72" s="76" t="str">
        <f>IF(_xlfn.XLOOKUP(TEXT(tbl_Status_Review[[#This Row],[Work ID]],"0"),tbl_PV_Meta[Work ID '#],tbl_PV_Meta[Issues Status Assessment],,0)=0,"",_xlfn.XLOOKUP(TEXT(tbl_Status_Review[[#This Row],[Work ID]],"0"),tbl_PV_Meta[Work ID '#],tbl_PV_Meta[Issues Status Assessment],,0))</f>
        <v>Green</v>
      </c>
      <c r="AB72"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72" s="76" t="str">
        <f>IF(SUMIFS(tbl_PV_Issues[Overdue],tbl_PV_Issues[Work ID '#],tbl_Status_Review[[#This Row],[Work ID]])=0,"",SUMIFS(tbl_PV_Issues[Overdue],tbl_PV_Issues[Work ID '#],tbl_Status_Review[[#This Row],[Work ID]]))</f>
        <v/>
      </c>
    </row>
    <row r="73" spans="3:29" ht="39.950000000000003" customHeight="1" x14ac:dyDescent="0.2">
      <c r="C73" s="70" t="s">
        <v>70</v>
      </c>
      <c r="D73" s="71" t="str">
        <f>_xlfn.XLOOKUP(TEXT(tbl_Status_Review[[#This Row],[Work ID]],"0"),tbl_PV_Meta[Work ID '#],tbl_PV_Meta[Proj Name],,0)</f>
        <v>Project 3</v>
      </c>
      <c r="E73" s="72" t="str">
        <f>_xlfn.XLOOKUP(TEXT(tbl_Status_Review[[#This Row],[Work ID]],"0"),tbl_PV_Meta[Work ID '#],tbl_PV_Meta[Sub-Portfolio],,0)</f>
        <v>Sub-Portfolio 4</v>
      </c>
      <c r="F73" s="72" t="str">
        <f>IF(_xlfn.XLOOKUP(TEXT(tbl_Status_Review[[#This Row],[Work ID]],"0"),tbl_PV_Meta[Work ID '#],tbl_PV_Meta[Project Manager/Owner],,0)="","",_xlfn.XLOOKUP(TEXT(tbl_Status_Review[[#This Row],[Work ID]],"0"),tbl_PV_Meta[Work ID '#],tbl_PV_Meta[Project Manager/Owner],,0))</f>
        <v>Project Manager 4</v>
      </c>
      <c r="G73" s="73" t="str">
        <f>_xlfn.XLOOKUP(TEXT(tbl_Status_Review[[#This Row],[Work ID]],"0"),tbl_PV_Meta[Work ID '#],tbl_PV_Meta[Work Status],,0)</f>
        <v>Open/Active</v>
      </c>
      <c r="H73" s="73" t="str">
        <f>_xlfn.XLOOKUP(tbl_Status_Review[[#This Row],[Work ID]],tbl_PV_Meta[Work ID '#],tbl_PV_Meta[Stage])</f>
        <v>3. Evaluate</v>
      </c>
      <c r="I73" s="74" t="str">
        <f>IF(_xlfn.XLOOKUP(TEXT(tbl_Status_Review[[#This Row],[Work ID]],"0"), tbl_PV_Meta[Work ID '#], tbl_PV_Meta[PSR Date], , 0)=0, "", _xlfn.XLOOKUP(TEXT(tbl_Status_Review[[#This Row],[Work ID]],"0"), tbl_PV_Meta[Work ID '#], tbl_PV_Meta[PSR Date], , 0))</f>
        <v>02 May 25</v>
      </c>
      <c r="J73" s="73" t="str">
        <f>IF(_xlfn.XLOOKUP(TEXT(tbl_Status_Review[[#This Row],[Work ID]],"0"),tbl_PV_Meta[Work ID '#],tbl_PV_Meta[Overall Status Assessment],,0)="","",_xlfn.XLOOKUP(TEXT(tbl_Status_Review[[#This Row],[Work ID]],"0"),tbl_PV_Meta[Work ID '#],tbl_PV_Meta[Overall Status Assessment],,0))</f>
        <v>Green</v>
      </c>
      <c r="K73" s="73" t="str">
        <f>IF(_xlfn.XLOOKUP(TEXT(tbl_Status_Review[[#This Row],[Work ID]],"0"),tbl_PV_Meta[Work ID '#],tbl_PV_Meta[Scope Status Assessment],,0)="","",_xlfn.XLOOKUP(TEXT(tbl_Status_Review[[#This Row],[Work ID]],"0"),tbl_PV_Meta[Work ID '#],tbl_PV_Meta[Scope Status Assessment],,0))</f>
        <v>Green</v>
      </c>
      <c r="L73" s="73" t="str">
        <f>IF(_xlfn.XLOOKUP(TEXT(tbl_Status_Review[[#This Row],[Work ID]],"0"),tbl_PV_Meta[Work ID '#],tbl_PV_Meta[Cost Status Assessment],,0)="","",_xlfn.XLOOKUP(TEXT(tbl_Status_Review[[#This Row],[Work ID]],"0"),tbl_PV_Meta[Work ID '#],tbl_PV_Meta[Cost Status Assessment],,0))</f>
        <v>Green</v>
      </c>
      <c r="M73" s="75" t="str">
        <f>IFERROR(_xlfn.XLOOKUP(tbl_Status_Review[[#This Row],[Work ID]],'PV Financials'!E:E,'PV Financials'!AW:AW),"")</f>
        <v/>
      </c>
      <c r="N73" s="75" t="str">
        <f>IFERROR(_xlfn.XLOOKUP(tbl_Status_Review[[#This Row],[Work ID]],'PV Financials'!E:E,'PV Financials'!AL:AL),"")</f>
        <v/>
      </c>
      <c r="O73" s="75" t="str">
        <f>IFERROR(tbl_Status_Review[[#This Row],[Budget]]-tbl_Status_Review[[#This Row],[EAC]],"")</f>
        <v/>
      </c>
      <c r="P73" s="76" t="str">
        <f>IF(_xlfn.XLOOKUP(TEXT(tbl_Status_Review[[#This Row],[Work ID]],"0"),tbl_PV_Meta[Work ID '#],tbl_PV_Meta[Schedule Status Assessment],,0)="","",_xlfn.XLOOKUP(TEXT(tbl_Status_Review[[#This Row],[Work ID]],"0"),tbl_PV_Meta[Work ID '#],tbl_PV_Meta[Schedule Status Assessment],,0))</f>
        <v>Green</v>
      </c>
      <c r="Q73" s="76">
        <f>IF(SUMIFS(tbl_PV_Milestones[Overdue],tbl_PV_Milestones[Work ID],tbl_Status_Review[[#This Row],[Work ID]])=0,"",SUMIFS(tbl_PV_Milestones[Overdue],tbl_PV_Milestones[Work ID],tbl_Status_Review[[#This Row],[Work ID]]))</f>
        <v>8</v>
      </c>
      <c r="R73" s="76" t="str">
        <f>IF(SUMIFS(tbl_PV_Milestones[Delayed],tbl_PV_Milestones[Work ID],tbl_Status_Review[[#This Row],[Work ID]])=0,"",SUMIFS(tbl_PV_Milestones[Delayed],tbl_PV_Milestones[Work ID],tbl_Status_Review[[#This Row],[Work ID]]))</f>
        <v/>
      </c>
      <c r="S73" s="76">
        <f>IF(SUMIFS(tbl_PV_Milestones[Delayed past FY25],tbl_PV_Milestones[Work ID],tbl_Status_Review[[#This Row],[Work ID]])=0,"",SUMIFS(tbl_PV_Milestones[Delayed past FY25],tbl_PV_Milestones[Work ID],tbl_Status_Review[[#This Row],[Work ID]]))</f>
        <v>30</v>
      </c>
      <c r="T73" s="76" t="str">
        <f>IF(_xlfn.XLOOKUP(TEXT(tbl_Status_Review[[#This Row],[Work ID]],"0"),tbl_PV_Meta[Work ID '#],tbl_PV_Meta[Resourcing Status Assessment],,0)="","",_xlfn.XLOOKUP(TEXT(tbl_Status_Review[[#This Row],[Work ID]],"0"),tbl_PV_Meta[Work ID '#],tbl_PV_Meta[Resourcing Status Assessment],,0))</f>
        <v>Green</v>
      </c>
      <c r="U73" s="76" t="str">
        <f>IF(_xlfn.XLOOKUP(TEXT(tbl_Status_Review[[#This Row],[Work ID]],"0"),tbl_PV_Meta[Work ID '#],tbl_PV_Meta[Benefit Status Assessment],,0)="","",_xlfn.XLOOKUP(TEXT(tbl_Status_Review[[#This Row],[Work ID]],"0"),tbl_PV_Meta[Work ID '#],tbl_PV_Meta[Benefit Status Assessment],,0))</f>
        <v>Green</v>
      </c>
      <c r="V73" s="76" t="str">
        <f>IF(_xlfn.XLOOKUP(TEXT(tbl_Status_Review[[#This Row],[Work ID]],"0"),tbl_PV_Meta[Work ID '#],tbl_PV_Meta[OCM Status Assessment],,0)="","",_xlfn.XLOOKUP(TEXT(tbl_Status_Review[[#This Row],[Work ID]],"0"),tbl_PV_Meta[Work ID '#],tbl_PV_Meta[OCM Status Assessment],,0))</f>
        <v>Green</v>
      </c>
      <c r="W73" s="76" t="str">
        <f>IF(_xlfn.XLOOKUP(TEXT(tbl_Status_Review[[#This Row],[Work ID]],"0"),tbl_PV_Meta[Work ID '#],tbl_PV_Meta[Risks Status Assessment],,0)=0,"",_xlfn.XLOOKUP(TEXT(tbl_Status_Review[[#This Row],[Work ID]],"0"),tbl_PV_Meta[Work ID '#],tbl_PV_Meta[Risks Status Assessment],,0))</f>
        <v>Amber</v>
      </c>
      <c r="X73" s="76">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1</v>
      </c>
      <c r="Y73" s="76" t="str">
        <f>IF(SUMIFS(tbl_PV_Risks[Overdue],tbl_PV_Risks[Work ID '#],tbl_Status_Review[[#This Row],[Work ID]])=0,"",SUMIFS(tbl_PV_Risks[Overdue],tbl_PV_Risks[Work ID '#],tbl_Status_Review[[#This Row],[Work ID]]))</f>
        <v/>
      </c>
      <c r="Z73" s="76" t="str">
        <f>IF(SUMIFS(tbl_PV_Risks[No Mitigation Action Plan],tbl_PV_Risks[Work ID '#],tbl_Status_Review[[#This Row],[Work ID]])=0,"",SUMIFS(tbl_PV_Risks[No Mitigation Action Plan],tbl_PV_Risks[Work ID '#],tbl_Status_Review[[#This Row],[Work ID]]))</f>
        <v/>
      </c>
      <c r="AA73" s="76" t="str">
        <f>IF(_xlfn.XLOOKUP(TEXT(tbl_Status_Review[[#This Row],[Work ID]],"0"),tbl_PV_Meta[Work ID '#],tbl_PV_Meta[Issues Status Assessment],,0)=0,"",_xlfn.XLOOKUP(TEXT(tbl_Status_Review[[#This Row],[Work ID]],"0"),tbl_PV_Meta[Work ID '#],tbl_PV_Meta[Issues Status Assessment],,0))</f>
        <v>Green</v>
      </c>
      <c r="AB73"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73" s="76" t="str">
        <f>IF(SUMIFS(tbl_PV_Issues[Overdue],tbl_PV_Issues[Work ID '#],tbl_Status_Review[[#This Row],[Work ID]])=0,"",SUMIFS(tbl_PV_Issues[Overdue],tbl_PV_Issues[Work ID '#],tbl_Status_Review[[#This Row],[Work ID]]))</f>
        <v/>
      </c>
    </row>
    <row r="74" spans="3:29" ht="39.950000000000003" customHeight="1" x14ac:dyDescent="0.2">
      <c r="C74" s="70" t="s">
        <v>112</v>
      </c>
      <c r="D74" s="71" t="str">
        <f>_xlfn.XLOOKUP(TEXT(tbl_Status_Review[[#This Row],[Work ID]],"0"),tbl_PV_Meta[Work ID '#],tbl_PV_Meta[Proj Name],,0)</f>
        <v>Project 6</v>
      </c>
      <c r="E74" s="72" t="str">
        <f>_xlfn.XLOOKUP(TEXT(tbl_Status_Review[[#This Row],[Work ID]],"0"),tbl_PV_Meta[Work ID '#],tbl_PV_Meta[Sub-Portfolio],,0)</f>
        <v>Sub-Portfolio 8</v>
      </c>
      <c r="F74" s="72" t="str">
        <f>IF(_xlfn.XLOOKUP(TEXT(tbl_Status_Review[[#This Row],[Work ID]],"0"),tbl_PV_Meta[Work ID '#],tbl_PV_Meta[Project Manager/Owner],,0)="","",_xlfn.XLOOKUP(TEXT(tbl_Status_Review[[#This Row],[Work ID]],"0"),tbl_PV_Meta[Work ID '#],tbl_PV_Meta[Project Manager/Owner],,0))</f>
        <v>Project Manager 22</v>
      </c>
      <c r="G74" s="73" t="str">
        <f>_xlfn.XLOOKUP(TEXT(tbl_Status_Review[[#This Row],[Work ID]],"0"),tbl_PV_Meta[Work ID '#],tbl_PV_Meta[Work Status],,0)</f>
        <v>On Hold</v>
      </c>
      <c r="H74" s="73" t="str">
        <f>_xlfn.XLOOKUP(tbl_Status_Review[[#This Row],[Work ID]],tbl_PV_Meta[Work ID '#],tbl_PV_Meta[Stage])</f>
        <v>7. Closure</v>
      </c>
      <c r="I74" s="74" t="str">
        <f>IF(_xlfn.XLOOKUP(TEXT(tbl_Status_Review[[#This Row],[Work ID]],"0"), tbl_PV_Meta[Work ID '#], tbl_PV_Meta[PSR Date], , 0)=0, "", _xlfn.XLOOKUP(TEXT(tbl_Status_Review[[#This Row],[Work ID]],"0"), tbl_PV_Meta[Work ID '#], tbl_PV_Meta[PSR Date], , 0))</f>
        <v>Aug-2024</v>
      </c>
      <c r="J74" s="73" t="str">
        <f>IF(_xlfn.XLOOKUP(TEXT(tbl_Status_Review[[#This Row],[Work ID]],"0"),tbl_PV_Meta[Work ID '#],tbl_PV_Meta[Overall Status Assessment],,0)="","",_xlfn.XLOOKUP(TEXT(tbl_Status_Review[[#This Row],[Work ID]],"0"),tbl_PV_Meta[Work ID '#],tbl_PV_Meta[Overall Status Assessment],,0))</f>
        <v>Green</v>
      </c>
      <c r="K74" s="73" t="str">
        <f>IF(_xlfn.XLOOKUP(TEXT(tbl_Status_Review[[#This Row],[Work ID]],"0"),tbl_PV_Meta[Work ID '#],tbl_PV_Meta[Scope Status Assessment],,0)="","",_xlfn.XLOOKUP(TEXT(tbl_Status_Review[[#This Row],[Work ID]],"0"),tbl_PV_Meta[Work ID '#],tbl_PV_Meta[Scope Status Assessment],,0))</f>
        <v>Green</v>
      </c>
      <c r="L74" s="73" t="str">
        <f>IF(_xlfn.XLOOKUP(TEXT(tbl_Status_Review[[#This Row],[Work ID]],"0"),tbl_PV_Meta[Work ID '#],tbl_PV_Meta[Cost Status Assessment],,0)="","",_xlfn.XLOOKUP(TEXT(tbl_Status_Review[[#This Row],[Work ID]],"0"),tbl_PV_Meta[Work ID '#],tbl_PV_Meta[Cost Status Assessment],,0))</f>
        <v>Green</v>
      </c>
      <c r="M74" s="75" t="str">
        <f>IFERROR(_xlfn.XLOOKUP(tbl_Status_Review[[#This Row],[Work ID]],'PV Financials'!E:E,'PV Financials'!AW:AW),"")</f>
        <v/>
      </c>
      <c r="N74" s="75" t="str">
        <f>IFERROR(_xlfn.XLOOKUP(tbl_Status_Review[[#This Row],[Work ID]],'PV Financials'!E:E,'PV Financials'!AL:AL),"")</f>
        <v/>
      </c>
      <c r="O74" s="75" t="str">
        <f>IFERROR(tbl_Status_Review[[#This Row],[Budget]]-tbl_Status_Review[[#This Row],[EAC]],"")</f>
        <v/>
      </c>
      <c r="P74" s="76" t="str">
        <f>IF(_xlfn.XLOOKUP(TEXT(tbl_Status_Review[[#This Row],[Work ID]],"0"),tbl_PV_Meta[Work ID '#],tbl_PV_Meta[Schedule Status Assessment],,0)="","",_xlfn.XLOOKUP(TEXT(tbl_Status_Review[[#This Row],[Work ID]],"0"),tbl_PV_Meta[Work ID '#],tbl_PV_Meta[Schedule Status Assessment],,0))</f>
        <v>Green</v>
      </c>
      <c r="Q74" s="76" t="str">
        <f>IF(SUMIFS(tbl_PV_Milestones[Overdue],tbl_PV_Milestones[Work ID],tbl_Status_Review[[#This Row],[Work ID]])=0,"",SUMIFS(tbl_PV_Milestones[Overdue],tbl_PV_Milestones[Work ID],tbl_Status_Review[[#This Row],[Work ID]]))</f>
        <v/>
      </c>
      <c r="R74" s="76" t="str">
        <f>IF(SUMIFS(tbl_PV_Milestones[Delayed],tbl_PV_Milestones[Work ID],tbl_Status_Review[[#This Row],[Work ID]])=0,"",SUMIFS(tbl_PV_Milestones[Delayed],tbl_PV_Milestones[Work ID],tbl_Status_Review[[#This Row],[Work ID]]))</f>
        <v/>
      </c>
      <c r="S74" s="76" t="str">
        <f>IF(SUMIFS(tbl_PV_Milestones[Delayed past FY25],tbl_PV_Milestones[Work ID],tbl_Status_Review[[#This Row],[Work ID]])=0,"",SUMIFS(tbl_PV_Milestones[Delayed past FY25],tbl_PV_Milestones[Work ID],tbl_Status_Review[[#This Row],[Work ID]]))</f>
        <v/>
      </c>
      <c r="T74" s="76" t="str">
        <f>IF(_xlfn.XLOOKUP(TEXT(tbl_Status_Review[[#This Row],[Work ID]],"0"),tbl_PV_Meta[Work ID '#],tbl_PV_Meta[Resourcing Status Assessment],,0)="","",_xlfn.XLOOKUP(TEXT(tbl_Status_Review[[#This Row],[Work ID]],"0"),tbl_PV_Meta[Work ID '#],tbl_PV_Meta[Resourcing Status Assessment],,0))</f>
        <v>Green</v>
      </c>
      <c r="U74" s="76" t="str">
        <f>IF(_xlfn.XLOOKUP(TEXT(tbl_Status_Review[[#This Row],[Work ID]],"0"),tbl_PV_Meta[Work ID '#],tbl_PV_Meta[Benefit Status Assessment],,0)="","",_xlfn.XLOOKUP(TEXT(tbl_Status_Review[[#This Row],[Work ID]],"0"),tbl_PV_Meta[Work ID '#],tbl_PV_Meta[Benefit Status Assessment],,0))</f>
        <v>Green</v>
      </c>
      <c r="V74" s="76" t="str">
        <f>IF(_xlfn.XLOOKUP(TEXT(tbl_Status_Review[[#This Row],[Work ID]],"0"),tbl_PV_Meta[Work ID '#],tbl_PV_Meta[OCM Status Assessment],,0)="","",_xlfn.XLOOKUP(TEXT(tbl_Status_Review[[#This Row],[Work ID]],"0"),tbl_PV_Meta[Work ID '#],tbl_PV_Meta[OCM Status Assessment],,0))</f>
        <v>Green</v>
      </c>
      <c r="W74" s="76" t="str">
        <f>IF(_xlfn.XLOOKUP(TEXT(tbl_Status_Review[[#This Row],[Work ID]],"0"),tbl_PV_Meta[Work ID '#],tbl_PV_Meta[Risks Status Assessment],,0)=0,"",_xlfn.XLOOKUP(TEXT(tbl_Status_Review[[#This Row],[Work ID]],"0"),tbl_PV_Meta[Work ID '#],tbl_PV_Meta[Risks Status Assessment],,0))</f>
        <v>Green</v>
      </c>
      <c r="X74"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74" s="76" t="str">
        <f>IF(SUMIFS(tbl_PV_Risks[Overdue],tbl_PV_Risks[Work ID '#],tbl_Status_Review[[#This Row],[Work ID]])=0,"",SUMIFS(tbl_PV_Risks[Overdue],tbl_PV_Risks[Work ID '#],tbl_Status_Review[[#This Row],[Work ID]]))</f>
        <v/>
      </c>
      <c r="Z74" s="76" t="str">
        <f>IF(SUMIFS(tbl_PV_Risks[No Mitigation Action Plan],tbl_PV_Risks[Work ID '#],tbl_Status_Review[[#This Row],[Work ID]])=0,"",SUMIFS(tbl_PV_Risks[No Mitigation Action Plan],tbl_PV_Risks[Work ID '#],tbl_Status_Review[[#This Row],[Work ID]]))</f>
        <v/>
      </c>
      <c r="AA74" s="76" t="str">
        <f>IF(_xlfn.XLOOKUP(TEXT(tbl_Status_Review[[#This Row],[Work ID]],"0"),tbl_PV_Meta[Work ID '#],tbl_PV_Meta[Issues Status Assessment],,0)=0,"",_xlfn.XLOOKUP(TEXT(tbl_Status_Review[[#This Row],[Work ID]],"0"),tbl_PV_Meta[Work ID '#],tbl_PV_Meta[Issues Status Assessment],,0))</f>
        <v>Green</v>
      </c>
      <c r="AB74"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74" s="76" t="str">
        <f>IF(SUMIFS(tbl_PV_Issues[Overdue],tbl_PV_Issues[Work ID '#],tbl_Status_Review[[#This Row],[Work ID]])=0,"",SUMIFS(tbl_PV_Issues[Overdue],tbl_PV_Issues[Work ID '#],tbl_Status_Review[[#This Row],[Work ID]]))</f>
        <v/>
      </c>
    </row>
    <row r="75" spans="3:29" ht="39.950000000000003" customHeight="1" x14ac:dyDescent="0.2">
      <c r="C75" s="70" t="s">
        <v>71</v>
      </c>
      <c r="D75" s="71" t="str">
        <f>_xlfn.XLOOKUP(TEXT(tbl_Status_Review[[#This Row],[Work ID]],"0"),tbl_PV_Meta[Work ID '#],tbl_PV_Meta[Proj Name],,0)</f>
        <v>Project 7</v>
      </c>
      <c r="E75" s="72" t="str">
        <f>_xlfn.XLOOKUP(TEXT(tbl_Status_Review[[#This Row],[Work ID]],"0"),tbl_PV_Meta[Work ID '#],tbl_PV_Meta[Sub-Portfolio],,0)</f>
        <v>Sub-Portfolio 4</v>
      </c>
      <c r="F75" s="72" t="str">
        <f>IF(_xlfn.XLOOKUP(TEXT(tbl_Status_Review[[#This Row],[Work ID]],"0"),tbl_PV_Meta[Work ID '#],tbl_PV_Meta[Project Manager/Owner],,0)="","",_xlfn.XLOOKUP(TEXT(tbl_Status_Review[[#This Row],[Work ID]],"0"),tbl_PV_Meta[Work ID '#],tbl_PV_Meta[Project Manager/Owner],,0))</f>
        <v>Project Manager 38</v>
      </c>
      <c r="G75" s="73" t="str">
        <f>_xlfn.XLOOKUP(TEXT(tbl_Status_Review[[#This Row],[Work ID]],"0"),tbl_PV_Meta[Work ID '#],tbl_PV_Meta[Work Status],,0)</f>
        <v>Open/Active</v>
      </c>
      <c r="H75" s="73" t="str">
        <f>_xlfn.XLOOKUP(tbl_Status_Review[[#This Row],[Work ID]],tbl_PV_Meta[Work ID '#],tbl_PV_Meta[Stage])</f>
        <v>6. Implement</v>
      </c>
      <c r="I75" s="74" t="str">
        <f>IF(_xlfn.XLOOKUP(TEXT(tbl_Status_Review[[#This Row],[Work ID]],"0"), tbl_PV_Meta[Work ID '#], tbl_PV_Meta[PSR Date], , 0)=0, "", _xlfn.XLOOKUP(TEXT(tbl_Status_Review[[#This Row],[Work ID]],"0"), tbl_PV_Meta[Work ID '#], tbl_PV_Meta[PSR Date], , 0))</f>
        <v>25 Apr 25</v>
      </c>
      <c r="J75" s="73" t="str">
        <f>IF(_xlfn.XLOOKUP(TEXT(tbl_Status_Review[[#This Row],[Work ID]],"0"),tbl_PV_Meta[Work ID '#],tbl_PV_Meta[Overall Status Assessment],,0)="","",_xlfn.XLOOKUP(TEXT(tbl_Status_Review[[#This Row],[Work ID]],"0"),tbl_PV_Meta[Work ID '#],tbl_PV_Meta[Overall Status Assessment],,0))</f>
        <v>Green</v>
      </c>
      <c r="K75" s="73" t="str">
        <f>IF(_xlfn.XLOOKUP(TEXT(tbl_Status_Review[[#This Row],[Work ID]],"0"),tbl_PV_Meta[Work ID '#],tbl_PV_Meta[Scope Status Assessment],,0)="","",_xlfn.XLOOKUP(TEXT(tbl_Status_Review[[#This Row],[Work ID]],"0"),tbl_PV_Meta[Work ID '#],tbl_PV_Meta[Scope Status Assessment],,0))</f>
        <v>Green</v>
      </c>
      <c r="L75" s="73" t="str">
        <f>IF(_xlfn.XLOOKUP(TEXT(tbl_Status_Review[[#This Row],[Work ID]],"0"),tbl_PV_Meta[Work ID '#],tbl_PV_Meta[Cost Status Assessment],,0)="","",_xlfn.XLOOKUP(TEXT(tbl_Status_Review[[#This Row],[Work ID]],"0"),tbl_PV_Meta[Work ID '#],tbl_PV_Meta[Cost Status Assessment],,0))</f>
        <v>Green</v>
      </c>
      <c r="M75" s="75">
        <f>IFERROR(_xlfn.XLOOKUP(tbl_Status_Review[[#This Row],[Work ID]],'PV Financials'!E:E,'PV Financials'!AW:AW),"")</f>
        <v>400000</v>
      </c>
      <c r="N75" s="75">
        <f>IFERROR(_xlfn.XLOOKUP(tbl_Status_Review[[#This Row],[Work ID]],'PV Financials'!E:E,'PV Financials'!AL:AL),"")</f>
        <v>348920.99</v>
      </c>
      <c r="O75" s="75">
        <f>IFERROR(tbl_Status_Review[[#This Row],[Budget]]-tbl_Status_Review[[#This Row],[EAC]],"")</f>
        <v>51079.010000000009</v>
      </c>
      <c r="P75" s="76" t="str">
        <f>IF(_xlfn.XLOOKUP(TEXT(tbl_Status_Review[[#This Row],[Work ID]],"0"),tbl_PV_Meta[Work ID '#],tbl_PV_Meta[Schedule Status Assessment],,0)="","",_xlfn.XLOOKUP(TEXT(tbl_Status_Review[[#This Row],[Work ID]],"0"),tbl_PV_Meta[Work ID '#],tbl_PV_Meta[Schedule Status Assessment],,0))</f>
        <v>Green</v>
      </c>
      <c r="Q75" s="76">
        <f>IF(SUMIFS(tbl_PV_Milestones[Overdue],tbl_PV_Milestones[Work ID],tbl_Status_Review[[#This Row],[Work ID]])=0,"",SUMIFS(tbl_PV_Milestones[Overdue],tbl_PV_Milestones[Work ID],tbl_Status_Review[[#This Row],[Work ID]]))</f>
        <v>56</v>
      </c>
      <c r="R75" s="76">
        <f>IF(SUMIFS(tbl_PV_Milestones[Delayed],tbl_PV_Milestones[Work ID],tbl_Status_Review[[#This Row],[Work ID]])=0,"",SUMIFS(tbl_PV_Milestones[Delayed],tbl_PV_Milestones[Work ID],tbl_Status_Review[[#This Row],[Work ID]]))</f>
        <v>6</v>
      </c>
      <c r="S75" s="76">
        <f>IF(SUMIFS(tbl_PV_Milestones[Delayed past FY25],tbl_PV_Milestones[Work ID],tbl_Status_Review[[#This Row],[Work ID]])=0,"",SUMIFS(tbl_PV_Milestones[Delayed past FY25],tbl_PV_Milestones[Work ID],tbl_Status_Review[[#This Row],[Work ID]]))</f>
        <v>4</v>
      </c>
      <c r="T75" s="76" t="str">
        <f>IF(_xlfn.XLOOKUP(TEXT(tbl_Status_Review[[#This Row],[Work ID]],"0"),tbl_PV_Meta[Work ID '#],tbl_PV_Meta[Resourcing Status Assessment],,0)="","",_xlfn.XLOOKUP(TEXT(tbl_Status_Review[[#This Row],[Work ID]],"0"),tbl_PV_Meta[Work ID '#],tbl_PV_Meta[Resourcing Status Assessment],,0))</f>
        <v>Green</v>
      </c>
      <c r="U75" s="76" t="str">
        <f>IF(_xlfn.XLOOKUP(TEXT(tbl_Status_Review[[#This Row],[Work ID]],"0"),tbl_PV_Meta[Work ID '#],tbl_PV_Meta[Benefit Status Assessment],,0)="","",_xlfn.XLOOKUP(TEXT(tbl_Status_Review[[#This Row],[Work ID]],"0"),tbl_PV_Meta[Work ID '#],tbl_PV_Meta[Benefit Status Assessment],,0))</f>
        <v>Green</v>
      </c>
      <c r="V75" s="76" t="str">
        <f>IF(_xlfn.XLOOKUP(TEXT(tbl_Status_Review[[#This Row],[Work ID]],"0"),tbl_PV_Meta[Work ID '#],tbl_PV_Meta[OCM Status Assessment],,0)="","",_xlfn.XLOOKUP(TEXT(tbl_Status_Review[[#This Row],[Work ID]],"0"),tbl_PV_Meta[Work ID '#],tbl_PV_Meta[OCM Status Assessment],,0))</f>
        <v>Green</v>
      </c>
      <c r="W75" s="76" t="str">
        <f>IF(_xlfn.XLOOKUP(TEXT(tbl_Status_Review[[#This Row],[Work ID]],"0"),tbl_PV_Meta[Work ID '#],tbl_PV_Meta[Risks Status Assessment],,0)=0,"",_xlfn.XLOOKUP(TEXT(tbl_Status_Review[[#This Row],[Work ID]],"0"),tbl_PV_Meta[Work ID '#],tbl_PV_Meta[Risks Status Assessment],,0))</f>
        <v>Green</v>
      </c>
      <c r="X75"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75" s="76" t="str">
        <f>IF(SUMIFS(tbl_PV_Risks[Overdue],tbl_PV_Risks[Work ID '#],tbl_Status_Review[[#This Row],[Work ID]])=0,"",SUMIFS(tbl_PV_Risks[Overdue],tbl_PV_Risks[Work ID '#],tbl_Status_Review[[#This Row],[Work ID]]))</f>
        <v/>
      </c>
      <c r="Z75" s="76" t="str">
        <f>IF(SUMIFS(tbl_PV_Risks[No Mitigation Action Plan],tbl_PV_Risks[Work ID '#],tbl_Status_Review[[#This Row],[Work ID]])=0,"",SUMIFS(tbl_PV_Risks[No Mitigation Action Plan],tbl_PV_Risks[Work ID '#],tbl_Status_Review[[#This Row],[Work ID]]))</f>
        <v/>
      </c>
      <c r="AA75" s="76" t="str">
        <f>IF(_xlfn.XLOOKUP(TEXT(tbl_Status_Review[[#This Row],[Work ID]],"0"),tbl_PV_Meta[Work ID '#],tbl_PV_Meta[Issues Status Assessment],,0)=0,"",_xlfn.XLOOKUP(TEXT(tbl_Status_Review[[#This Row],[Work ID]],"0"),tbl_PV_Meta[Work ID '#],tbl_PV_Meta[Issues Status Assessment],,0))</f>
        <v>Green</v>
      </c>
      <c r="AB75"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75" s="76" t="str">
        <f>IF(SUMIFS(tbl_PV_Issues[Overdue],tbl_PV_Issues[Work ID '#],tbl_Status_Review[[#This Row],[Work ID]])=0,"",SUMIFS(tbl_PV_Issues[Overdue],tbl_PV_Issues[Work ID '#],tbl_Status_Review[[#This Row],[Work ID]]))</f>
        <v/>
      </c>
    </row>
    <row r="76" spans="3:29" ht="39.950000000000003" customHeight="1" x14ac:dyDescent="0.2">
      <c r="C76" s="70" t="s">
        <v>113</v>
      </c>
      <c r="D76" s="71" t="str">
        <f>_xlfn.XLOOKUP(TEXT(tbl_Status_Review[[#This Row],[Work ID]],"0"),tbl_PV_Meta[Work ID '#],tbl_PV_Meta[Proj Name],,0)</f>
        <v>Project 8</v>
      </c>
      <c r="E76" s="72" t="str">
        <f>_xlfn.XLOOKUP(TEXT(tbl_Status_Review[[#This Row],[Work ID]],"0"),tbl_PV_Meta[Work ID '#],tbl_PV_Meta[Sub-Portfolio],,0)</f>
        <v>Sub-Portfolio 4</v>
      </c>
      <c r="F76" s="72" t="str">
        <f>IF(_xlfn.XLOOKUP(TEXT(tbl_Status_Review[[#This Row],[Work ID]],"0"),tbl_PV_Meta[Work ID '#],tbl_PV_Meta[Project Manager/Owner],,0)="","",_xlfn.XLOOKUP(TEXT(tbl_Status_Review[[#This Row],[Work ID]],"0"),tbl_PV_Meta[Work ID '#],tbl_PV_Meta[Project Manager/Owner],,0))</f>
        <v>Project Manager 36</v>
      </c>
      <c r="G76" s="73" t="str">
        <f>_xlfn.XLOOKUP(TEXT(tbl_Status_Review[[#This Row],[Work ID]],"0"),tbl_PV_Meta[Work ID '#],tbl_PV_Meta[Work Status],,0)</f>
        <v>Completed</v>
      </c>
      <c r="H76" s="73" t="str">
        <f>_xlfn.XLOOKUP(tbl_Status_Review[[#This Row],[Work ID]],tbl_PV_Meta[Work ID '#],tbl_PV_Meta[Stage])</f>
        <v>6. Implement</v>
      </c>
      <c r="I76" s="74" t="str">
        <f>IF(_xlfn.XLOOKUP(TEXT(tbl_Status_Review[[#This Row],[Work ID]],"0"), tbl_PV_Meta[Work ID '#], tbl_PV_Meta[PSR Date], , 0)=0, "", _xlfn.XLOOKUP(TEXT(tbl_Status_Review[[#This Row],[Work ID]],"0"), tbl_PV_Meta[Work ID '#], tbl_PV_Meta[PSR Date], , 0))</f>
        <v>02 Aug 24</v>
      </c>
      <c r="J76" s="73" t="str">
        <f>IF(_xlfn.XLOOKUP(TEXT(tbl_Status_Review[[#This Row],[Work ID]],"0"),tbl_PV_Meta[Work ID '#],tbl_PV_Meta[Overall Status Assessment],,0)="","",_xlfn.XLOOKUP(TEXT(tbl_Status_Review[[#This Row],[Work ID]],"0"),tbl_PV_Meta[Work ID '#],tbl_PV_Meta[Overall Status Assessment],,0))</f>
        <v>Green</v>
      </c>
      <c r="K76" s="73" t="str">
        <f>IF(_xlfn.XLOOKUP(TEXT(tbl_Status_Review[[#This Row],[Work ID]],"0"),tbl_PV_Meta[Work ID '#],tbl_PV_Meta[Scope Status Assessment],,0)="","",_xlfn.XLOOKUP(TEXT(tbl_Status_Review[[#This Row],[Work ID]],"0"),tbl_PV_Meta[Work ID '#],tbl_PV_Meta[Scope Status Assessment],,0))</f>
        <v>Green</v>
      </c>
      <c r="L76" s="73" t="str">
        <f>IF(_xlfn.XLOOKUP(TEXT(tbl_Status_Review[[#This Row],[Work ID]],"0"),tbl_PV_Meta[Work ID '#],tbl_PV_Meta[Cost Status Assessment],,0)="","",_xlfn.XLOOKUP(TEXT(tbl_Status_Review[[#This Row],[Work ID]],"0"),tbl_PV_Meta[Work ID '#],tbl_PV_Meta[Cost Status Assessment],,0))</f>
        <v>Green</v>
      </c>
      <c r="M76" s="75" t="str">
        <f>IFERROR(_xlfn.XLOOKUP(tbl_Status_Review[[#This Row],[Work ID]],'PV Financials'!E:E,'PV Financials'!AW:AW),"")</f>
        <v/>
      </c>
      <c r="N76" s="75" t="str">
        <f>IFERROR(_xlfn.XLOOKUP(tbl_Status_Review[[#This Row],[Work ID]],'PV Financials'!E:E,'PV Financials'!AL:AL),"")</f>
        <v/>
      </c>
      <c r="O76" s="75" t="str">
        <f>IFERROR(tbl_Status_Review[[#This Row],[Budget]]-tbl_Status_Review[[#This Row],[EAC]],"")</f>
        <v/>
      </c>
      <c r="P76" s="76" t="str">
        <f>IF(_xlfn.XLOOKUP(TEXT(tbl_Status_Review[[#This Row],[Work ID]],"0"),tbl_PV_Meta[Work ID '#],tbl_PV_Meta[Schedule Status Assessment],,0)="","",_xlfn.XLOOKUP(TEXT(tbl_Status_Review[[#This Row],[Work ID]],"0"),tbl_PV_Meta[Work ID '#],tbl_PV_Meta[Schedule Status Assessment],,0))</f>
        <v>Green</v>
      </c>
      <c r="Q76" s="76" t="str">
        <f>IF(SUMIFS(tbl_PV_Milestones[Overdue],tbl_PV_Milestones[Work ID],tbl_Status_Review[[#This Row],[Work ID]])=0,"",SUMIFS(tbl_PV_Milestones[Overdue],tbl_PV_Milestones[Work ID],tbl_Status_Review[[#This Row],[Work ID]]))</f>
        <v/>
      </c>
      <c r="R76" s="76" t="str">
        <f>IF(SUMIFS(tbl_PV_Milestones[Delayed],tbl_PV_Milestones[Work ID],tbl_Status_Review[[#This Row],[Work ID]])=0,"",SUMIFS(tbl_PV_Milestones[Delayed],tbl_PV_Milestones[Work ID],tbl_Status_Review[[#This Row],[Work ID]]))</f>
        <v/>
      </c>
      <c r="S76" s="76" t="str">
        <f>IF(SUMIFS(tbl_PV_Milestones[Delayed past FY25],tbl_PV_Milestones[Work ID],tbl_Status_Review[[#This Row],[Work ID]])=0,"",SUMIFS(tbl_PV_Milestones[Delayed past FY25],tbl_PV_Milestones[Work ID],tbl_Status_Review[[#This Row],[Work ID]]))</f>
        <v/>
      </c>
      <c r="T76" s="76" t="str">
        <f>IF(_xlfn.XLOOKUP(TEXT(tbl_Status_Review[[#This Row],[Work ID]],"0"),tbl_PV_Meta[Work ID '#],tbl_PV_Meta[Resourcing Status Assessment],,0)="","",_xlfn.XLOOKUP(TEXT(tbl_Status_Review[[#This Row],[Work ID]],"0"),tbl_PV_Meta[Work ID '#],tbl_PV_Meta[Resourcing Status Assessment],,0))</f>
        <v>Green</v>
      </c>
      <c r="U76" s="76" t="str">
        <f>IF(_xlfn.XLOOKUP(TEXT(tbl_Status_Review[[#This Row],[Work ID]],"0"),tbl_PV_Meta[Work ID '#],tbl_PV_Meta[Benefit Status Assessment],,0)="","",_xlfn.XLOOKUP(TEXT(tbl_Status_Review[[#This Row],[Work ID]],"0"),tbl_PV_Meta[Work ID '#],tbl_PV_Meta[Benefit Status Assessment],,0))</f>
        <v>Green</v>
      </c>
      <c r="V76" s="76" t="str">
        <f>IF(_xlfn.XLOOKUP(TEXT(tbl_Status_Review[[#This Row],[Work ID]],"0"),tbl_PV_Meta[Work ID '#],tbl_PV_Meta[OCM Status Assessment],,0)="","",_xlfn.XLOOKUP(TEXT(tbl_Status_Review[[#This Row],[Work ID]],"0"),tbl_PV_Meta[Work ID '#],tbl_PV_Meta[OCM Status Assessment],,0))</f>
        <v>Green</v>
      </c>
      <c r="W76" s="76" t="str">
        <f>IF(_xlfn.XLOOKUP(TEXT(tbl_Status_Review[[#This Row],[Work ID]],"0"),tbl_PV_Meta[Work ID '#],tbl_PV_Meta[Risks Status Assessment],,0)=0,"",_xlfn.XLOOKUP(TEXT(tbl_Status_Review[[#This Row],[Work ID]],"0"),tbl_PV_Meta[Work ID '#],tbl_PV_Meta[Risks Status Assessment],,0))</f>
        <v>Green</v>
      </c>
      <c r="X76"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76" s="76" t="str">
        <f>IF(SUMIFS(tbl_PV_Risks[Overdue],tbl_PV_Risks[Work ID '#],tbl_Status_Review[[#This Row],[Work ID]])=0,"",SUMIFS(tbl_PV_Risks[Overdue],tbl_PV_Risks[Work ID '#],tbl_Status_Review[[#This Row],[Work ID]]))</f>
        <v/>
      </c>
      <c r="Z76" s="76" t="str">
        <f>IF(SUMIFS(tbl_PV_Risks[No Mitigation Action Plan],tbl_PV_Risks[Work ID '#],tbl_Status_Review[[#This Row],[Work ID]])=0,"",SUMIFS(tbl_PV_Risks[No Mitigation Action Plan],tbl_PV_Risks[Work ID '#],tbl_Status_Review[[#This Row],[Work ID]]))</f>
        <v/>
      </c>
      <c r="AA76" s="76" t="str">
        <f>IF(_xlfn.XLOOKUP(TEXT(tbl_Status_Review[[#This Row],[Work ID]],"0"),tbl_PV_Meta[Work ID '#],tbl_PV_Meta[Issues Status Assessment],,0)=0,"",_xlfn.XLOOKUP(TEXT(tbl_Status_Review[[#This Row],[Work ID]],"0"),tbl_PV_Meta[Work ID '#],tbl_PV_Meta[Issues Status Assessment],,0))</f>
        <v>Green</v>
      </c>
      <c r="AB76"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76" s="76" t="str">
        <f>IF(SUMIFS(tbl_PV_Issues[Overdue],tbl_PV_Issues[Work ID '#],tbl_Status_Review[[#This Row],[Work ID]])=0,"",SUMIFS(tbl_PV_Issues[Overdue],tbl_PV_Issues[Work ID '#],tbl_Status_Review[[#This Row],[Work ID]]))</f>
        <v/>
      </c>
    </row>
    <row r="77" spans="3:29" ht="39.950000000000003" customHeight="1" x14ac:dyDescent="0.2">
      <c r="C77" s="70" t="s">
        <v>114</v>
      </c>
      <c r="D77" s="71" t="str">
        <f>_xlfn.XLOOKUP(TEXT(tbl_Status_Review[[#This Row],[Work ID]],"0"),tbl_PV_Meta[Work ID '#],tbl_PV_Meta[Proj Name],,0)</f>
        <v>Project 9</v>
      </c>
      <c r="E77" s="72" t="str">
        <f>_xlfn.XLOOKUP(TEXT(tbl_Status_Review[[#This Row],[Work ID]],"0"),tbl_PV_Meta[Work ID '#],tbl_PV_Meta[Sub-Portfolio],,0)</f>
        <v>Sub-Portfolio 8</v>
      </c>
      <c r="F77" s="72" t="str">
        <f>IF(_xlfn.XLOOKUP(TEXT(tbl_Status_Review[[#This Row],[Work ID]],"0"),tbl_PV_Meta[Work ID '#],tbl_PV_Meta[Project Manager/Owner],,0)="","",_xlfn.XLOOKUP(TEXT(tbl_Status_Review[[#This Row],[Work ID]],"0"),tbl_PV_Meta[Work ID '#],tbl_PV_Meta[Project Manager/Owner],,0))</f>
        <v>Project Manager 12</v>
      </c>
      <c r="G77" s="73" t="str">
        <f>_xlfn.XLOOKUP(TEXT(tbl_Status_Review[[#This Row],[Work ID]],"0"),tbl_PV_Meta[Work ID '#],tbl_PV_Meta[Work Status],,0)</f>
        <v>Prepare for Closure</v>
      </c>
      <c r="H77" s="73" t="str">
        <f>_xlfn.XLOOKUP(tbl_Status_Review[[#This Row],[Work ID]],tbl_PV_Meta[Work ID '#],tbl_PV_Meta[Stage])</f>
        <v>7. Closure</v>
      </c>
      <c r="I77" s="74" t="str">
        <f>IF(_xlfn.XLOOKUP(TEXT(tbl_Status_Review[[#This Row],[Work ID]],"0"), tbl_PV_Meta[Work ID '#], tbl_PV_Meta[PSR Date], , 0)=0, "", _xlfn.XLOOKUP(TEXT(tbl_Status_Review[[#This Row],[Work ID]],"0"), tbl_PV_Meta[Work ID '#], tbl_PV_Meta[PSR Date], , 0))</f>
        <v>Sep-2024</v>
      </c>
      <c r="J77" s="73" t="str">
        <f>IF(_xlfn.XLOOKUP(TEXT(tbl_Status_Review[[#This Row],[Work ID]],"0"),tbl_PV_Meta[Work ID '#],tbl_PV_Meta[Overall Status Assessment],,0)="","",_xlfn.XLOOKUP(TEXT(tbl_Status_Review[[#This Row],[Work ID]],"0"),tbl_PV_Meta[Work ID '#],tbl_PV_Meta[Overall Status Assessment],,0))</f>
        <v>Green</v>
      </c>
      <c r="K77" s="73" t="str">
        <f>IF(_xlfn.XLOOKUP(TEXT(tbl_Status_Review[[#This Row],[Work ID]],"0"),tbl_PV_Meta[Work ID '#],tbl_PV_Meta[Scope Status Assessment],,0)="","",_xlfn.XLOOKUP(TEXT(tbl_Status_Review[[#This Row],[Work ID]],"0"),tbl_PV_Meta[Work ID '#],tbl_PV_Meta[Scope Status Assessment],,0))</f>
        <v>Green</v>
      </c>
      <c r="L77" s="73" t="str">
        <f>IF(_xlfn.XLOOKUP(TEXT(tbl_Status_Review[[#This Row],[Work ID]],"0"),tbl_PV_Meta[Work ID '#],tbl_PV_Meta[Cost Status Assessment],,0)="","",_xlfn.XLOOKUP(TEXT(tbl_Status_Review[[#This Row],[Work ID]],"0"),tbl_PV_Meta[Work ID '#],tbl_PV_Meta[Cost Status Assessment],,0))</f>
        <v>Green</v>
      </c>
      <c r="M77" s="75" t="str">
        <f>IFERROR(_xlfn.XLOOKUP(tbl_Status_Review[[#This Row],[Work ID]],'PV Financials'!E:E,'PV Financials'!AW:AW),"")</f>
        <v/>
      </c>
      <c r="N77" s="75" t="str">
        <f>IFERROR(_xlfn.XLOOKUP(tbl_Status_Review[[#This Row],[Work ID]],'PV Financials'!E:E,'PV Financials'!AL:AL),"")</f>
        <v/>
      </c>
      <c r="O77" s="75" t="str">
        <f>IFERROR(tbl_Status_Review[[#This Row],[Budget]]-tbl_Status_Review[[#This Row],[EAC]],"")</f>
        <v/>
      </c>
      <c r="P77" s="76" t="str">
        <f>IF(_xlfn.XLOOKUP(TEXT(tbl_Status_Review[[#This Row],[Work ID]],"0"),tbl_PV_Meta[Work ID '#],tbl_PV_Meta[Schedule Status Assessment],,0)="","",_xlfn.XLOOKUP(TEXT(tbl_Status_Review[[#This Row],[Work ID]],"0"),tbl_PV_Meta[Work ID '#],tbl_PV_Meta[Schedule Status Assessment],,0))</f>
        <v>Green</v>
      </c>
      <c r="Q77" s="76">
        <f>IF(SUMIFS(tbl_PV_Milestones[Overdue],tbl_PV_Milestones[Work ID],tbl_Status_Review[[#This Row],[Work ID]])=0,"",SUMIFS(tbl_PV_Milestones[Overdue],tbl_PV_Milestones[Work ID],tbl_Status_Review[[#This Row],[Work ID]]))</f>
        <v>2</v>
      </c>
      <c r="R77" s="76" t="str">
        <f>IF(SUMIFS(tbl_PV_Milestones[Delayed],tbl_PV_Milestones[Work ID],tbl_Status_Review[[#This Row],[Work ID]])=0,"",SUMIFS(tbl_PV_Milestones[Delayed],tbl_PV_Milestones[Work ID],tbl_Status_Review[[#This Row],[Work ID]]))</f>
        <v/>
      </c>
      <c r="S77" s="76" t="str">
        <f>IF(SUMIFS(tbl_PV_Milestones[Delayed past FY25],tbl_PV_Milestones[Work ID],tbl_Status_Review[[#This Row],[Work ID]])=0,"",SUMIFS(tbl_PV_Milestones[Delayed past FY25],tbl_PV_Milestones[Work ID],tbl_Status_Review[[#This Row],[Work ID]]))</f>
        <v/>
      </c>
      <c r="T77" s="76" t="str">
        <f>IF(_xlfn.XLOOKUP(TEXT(tbl_Status_Review[[#This Row],[Work ID]],"0"),tbl_PV_Meta[Work ID '#],tbl_PV_Meta[Resourcing Status Assessment],,0)="","",_xlfn.XLOOKUP(TEXT(tbl_Status_Review[[#This Row],[Work ID]],"0"),tbl_PV_Meta[Work ID '#],tbl_PV_Meta[Resourcing Status Assessment],,0))</f>
        <v>Green</v>
      </c>
      <c r="U77" s="76" t="str">
        <f>IF(_xlfn.XLOOKUP(TEXT(tbl_Status_Review[[#This Row],[Work ID]],"0"),tbl_PV_Meta[Work ID '#],tbl_PV_Meta[Benefit Status Assessment],,0)="","",_xlfn.XLOOKUP(TEXT(tbl_Status_Review[[#This Row],[Work ID]],"0"),tbl_PV_Meta[Work ID '#],tbl_PV_Meta[Benefit Status Assessment],,0))</f>
        <v>Green</v>
      </c>
      <c r="V77" s="76" t="str">
        <f>IF(_xlfn.XLOOKUP(TEXT(tbl_Status_Review[[#This Row],[Work ID]],"0"),tbl_PV_Meta[Work ID '#],tbl_PV_Meta[OCM Status Assessment],,0)="","",_xlfn.XLOOKUP(TEXT(tbl_Status_Review[[#This Row],[Work ID]],"0"),tbl_PV_Meta[Work ID '#],tbl_PV_Meta[OCM Status Assessment],,0))</f>
        <v>Green</v>
      </c>
      <c r="W77" s="76" t="str">
        <f>IF(_xlfn.XLOOKUP(TEXT(tbl_Status_Review[[#This Row],[Work ID]],"0"),tbl_PV_Meta[Work ID '#],tbl_PV_Meta[Risks Status Assessment],,0)=0,"",_xlfn.XLOOKUP(TEXT(tbl_Status_Review[[#This Row],[Work ID]],"0"),tbl_PV_Meta[Work ID '#],tbl_PV_Meta[Risks Status Assessment],,0))</f>
        <v>Green</v>
      </c>
      <c r="X77"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77" s="76" t="str">
        <f>IF(SUMIFS(tbl_PV_Risks[Overdue],tbl_PV_Risks[Work ID '#],tbl_Status_Review[[#This Row],[Work ID]])=0,"",SUMIFS(tbl_PV_Risks[Overdue],tbl_PV_Risks[Work ID '#],tbl_Status_Review[[#This Row],[Work ID]]))</f>
        <v/>
      </c>
      <c r="Z77" s="76" t="str">
        <f>IF(SUMIFS(tbl_PV_Risks[No Mitigation Action Plan],tbl_PV_Risks[Work ID '#],tbl_Status_Review[[#This Row],[Work ID]])=0,"",SUMIFS(tbl_PV_Risks[No Mitigation Action Plan],tbl_PV_Risks[Work ID '#],tbl_Status_Review[[#This Row],[Work ID]]))</f>
        <v/>
      </c>
      <c r="AA77" s="76" t="str">
        <f>IF(_xlfn.XLOOKUP(TEXT(tbl_Status_Review[[#This Row],[Work ID]],"0"),tbl_PV_Meta[Work ID '#],tbl_PV_Meta[Issues Status Assessment],,0)=0,"",_xlfn.XLOOKUP(TEXT(tbl_Status_Review[[#This Row],[Work ID]],"0"),tbl_PV_Meta[Work ID '#],tbl_PV_Meta[Issues Status Assessment],,0))</f>
        <v>Green</v>
      </c>
      <c r="AB77"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77" s="76" t="str">
        <f>IF(SUMIFS(tbl_PV_Issues[Overdue],tbl_PV_Issues[Work ID '#],tbl_Status_Review[[#This Row],[Work ID]])=0,"",SUMIFS(tbl_PV_Issues[Overdue],tbl_PV_Issues[Work ID '#],tbl_Status_Review[[#This Row],[Work ID]]))</f>
        <v/>
      </c>
    </row>
    <row r="78" spans="3:29" ht="39.950000000000003" customHeight="1" x14ac:dyDescent="0.2">
      <c r="C78" s="70" t="s">
        <v>87</v>
      </c>
      <c r="D78" s="71" t="str">
        <f>_xlfn.XLOOKUP(TEXT(tbl_Status_Review[[#This Row],[Work ID]],"0"),tbl_PV_Meta[Work ID '#],tbl_PV_Meta[Proj Name],,0)</f>
        <v>Project 10</v>
      </c>
      <c r="E78" s="72" t="str">
        <f>_xlfn.XLOOKUP(TEXT(tbl_Status_Review[[#This Row],[Work ID]],"0"),tbl_PV_Meta[Work ID '#],tbl_PV_Meta[Sub-Portfolio],,0)</f>
        <v>Sub-Portfolio 7</v>
      </c>
      <c r="F78" s="72" t="str">
        <f>IF(_xlfn.XLOOKUP(TEXT(tbl_Status_Review[[#This Row],[Work ID]],"0"),tbl_PV_Meta[Work ID '#],tbl_PV_Meta[Project Manager/Owner],,0)="","",_xlfn.XLOOKUP(TEXT(tbl_Status_Review[[#This Row],[Work ID]],"0"),tbl_PV_Meta[Work ID '#],tbl_PV_Meta[Project Manager/Owner],,0))</f>
        <v>Project Manager 17</v>
      </c>
      <c r="G78" s="73" t="str">
        <f>_xlfn.XLOOKUP(TEXT(tbl_Status_Review[[#This Row],[Work ID]],"0"),tbl_PV_Meta[Work ID '#],tbl_PV_Meta[Work Status],,0)</f>
        <v>Open/Active</v>
      </c>
      <c r="H78" s="73" t="str">
        <f>_xlfn.XLOOKUP(tbl_Status_Review[[#This Row],[Work ID]],tbl_PV_Meta[Work ID '#],tbl_PV_Meta[Stage])</f>
        <v>6. Implement</v>
      </c>
      <c r="I78" s="74" t="str">
        <f>IF(_xlfn.XLOOKUP(TEXT(tbl_Status_Review[[#This Row],[Work ID]],"0"), tbl_PV_Meta[Work ID '#], tbl_PV_Meta[PSR Date], , 0)=0, "", _xlfn.XLOOKUP(TEXT(tbl_Status_Review[[#This Row],[Work ID]],"0"), tbl_PV_Meta[Work ID '#], tbl_PV_Meta[PSR Date], , 0))</f>
        <v>Apr-2025</v>
      </c>
      <c r="J78" s="73" t="str">
        <f>IF(_xlfn.XLOOKUP(TEXT(tbl_Status_Review[[#This Row],[Work ID]],"0"),tbl_PV_Meta[Work ID '#],tbl_PV_Meta[Overall Status Assessment],,0)="","",_xlfn.XLOOKUP(TEXT(tbl_Status_Review[[#This Row],[Work ID]],"0"),tbl_PV_Meta[Work ID '#],tbl_PV_Meta[Overall Status Assessment],,0))</f>
        <v>Green</v>
      </c>
      <c r="K78" s="73" t="str">
        <f>IF(_xlfn.XLOOKUP(TEXT(tbl_Status_Review[[#This Row],[Work ID]],"0"),tbl_PV_Meta[Work ID '#],tbl_PV_Meta[Scope Status Assessment],,0)="","",_xlfn.XLOOKUP(TEXT(tbl_Status_Review[[#This Row],[Work ID]],"0"),tbl_PV_Meta[Work ID '#],tbl_PV_Meta[Scope Status Assessment],,0))</f>
        <v>Green</v>
      </c>
      <c r="L78" s="73" t="str">
        <f>IF(_xlfn.XLOOKUP(TEXT(tbl_Status_Review[[#This Row],[Work ID]],"0"),tbl_PV_Meta[Work ID '#],tbl_PV_Meta[Cost Status Assessment],,0)="","",_xlfn.XLOOKUP(TEXT(tbl_Status_Review[[#This Row],[Work ID]],"0"),tbl_PV_Meta[Work ID '#],tbl_PV_Meta[Cost Status Assessment],,0))</f>
        <v>Green</v>
      </c>
      <c r="M78" s="75" t="str">
        <f>IFERROR(_xlfn.XLOOKUP(tbl_Status_Review[[#This Row],[Work ID]],'PV Financials'!E:E,'PV Financials'!AW:AW),"")</f>
        <v/>
      </c>
      <c r="N78" s="75" t="str">
        <f>IFERROR(_xlfn.XLOOKUP(tbl_Status_Review[[#This Row],[Work ID]],'PV Financials'!E:E,'PV Financials'!AL:AL),"")</f>
        <v/>
      </c>
      <c r="O78" s="75" t="str">
        <f>IFERROR(tbl_Status_Review[[#This Row],[Budget]]-tbl_Status_Review[[#This Row],[EAC]],"")</f>
        <v/>
      </c>
      <c r="P78" s="76" t="str">
        <f>IF(_xlfn.XLOOKUP(TEXT(tbl_Status_Review[[#This Row],[Work ID]],"0"),tbl_PV_Meta[Work ID '#],tbl_PV_Meta[Schedule Status Assessment],,0)="","",_xlfn.XLOOKUP(TEXT(tbl_Status_Review[[#This Row],[Work ID]],"0"),tbl_PV_Meta[Work ID '#],tbl_PV_Meta[Schedule Status Assessment],,0))</f>
        <v>Green</v>
      </c>
      <c r="Q78" s="76">
        <f>IF(SUMIFS(tbl_PV_Milestones[Overdue],tbl_PV_Milestones[Work ID],tbl_Status_Review[[#This Row],[Work ID]])=0,"",SUMIFS(tbl_PV_Milestones[Overdue],tbl_PV_Milestones[Work ID],tbl_Status_Review[[#This Row],[Work ID]]))</f>
        <v>6</v>
      </c>
      <c r="R78" s="76" t="str">
        <f>IF(SUMIFS(tbl_PV_Milestones[Delayed],tbl_PV_Milestones[Work ID],tbl_Status_Review[[#This Row],[Work ID]])=0,"",SUMIFS(tbl_PV_Milestones[Delayed],tbl_PV_Milestones[Work ID],tbl_Status_Review[[#This Row],[Work ID]]))</f>
        <v/>
      </c>
      <c r="S78" s="76" t="str">
        <f>IF(SUMIFS(tbl_PV_Milestones[Delayed past FY25],tbl_PV_Milestones[Work ID],tbl_Status_Review[[#This Row],[Work ID]])=0,"",SUMIFS(tbl_PV_Milestones[Delayed past FY25],tbl_PV_Milestones[Work ID],tbl_Status_Review[[#This Row],[Work ID]]))</f>
        <v/>
      </c>
      <c r="T78" s="76" t="str">
        <f>IF(_xlfn.XLOOKUP(TEXT(tbl_Status_Review[[#This Row],[Work ID]],"0"),tbl_PV_Meta[Work ID '#],tbl_PV_Meta[Resourcing Status Assessment],,0)="","",_xlfn.XLOOKUP(TEXT(tbl_Status_Review[[#This Row],[Work ID]],"0"),tbl_PV_Meta[Work ID '#],tbl_PV_Meta[Resourcing Status Assessment],,0))</f>
        <v>Green</v>
      </c>
      <c r="U78" s="76" t="str">
        <f>IF(_xlfn.XLOOKUP(TEXT(tbl_Status_Review[[#This Row],[Work ID]],"0"),tbl_PV_Meta[Work ID '#],tbl_PV_Meta[Benefit Status Assessment],,0)="","",_xlfn.XLOOKUP(TEXT(tbl_Status_Review[[#This Row],[Work ID]],"0"),tbl_PV_Meta[Work ID '#],tbl_PV_Meta[Benefit Status Assessment],,0))</f>
        <v>Green</v>
      </c>
      <c r="V78" s="76" t="str">
        <f>IF(_xlfn.XLOOKUP(TEXT(tbl_Status_Review[[#This Row],[Work ID]],"0"),tbl_PV_Meta[Work ID '#],tbl_PV_Meta[OCM Status Assessment],,0)="","",_xlfn.XLOOKUP(TEXT(tbl_Status_Review[[#This Row],[Work ID]],"0"),tbl_PV_Meta[Work ID '#],tbl_PV_Meta[OCM Status Assessment],,0))</f>
        <v>Green</v>
      </c>
      <c r="W78" s="76" t="str">
        <f>IF(_xlfn.XLOOKUP(TEXT(tbl_Status_Review[[#This Row],[Work ID]],"0"),tbl_PV_Meta[Work ID '#],tbl_PV_Meta[Risks Status Assessment],,0)=0,"",_xlfn.XLOOKUP(TEXT(tbl_Status_Review[[#This Row],[Work ID]],"0"),tbl_PV_Meta[Work ID '#],tbl_PV_Meta[Risks Status Assessment],,0))</f>
        <v>Green</v>
      </c>
      <c r="X78"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78" s="76" t="str">
        <f>IF(SUMIFS(tbl_PV_Risks[Overdue],tbl_PV_Risks[Work ID '#],tbl_Status_Review[[#This Row],[Work ID]])=0,"",SUMIFS(tbl_PV_Risks[Overdue],tbl_PV_Risks[Work ID '#],tbl_Status_Review[[#This Row],[Work ID]]))</f>
        <v/>
      </c>
      <c r="Z78" s="76" t="str">
        <f>IF(SUMIFS(tbl_PV_Risks[No Mitigation Action Plan],tbl_PV_Risks[Work ID '#],tbl_Status_Review[[#This Row],[Work ID]])=0,"",SUMIFS(tbl_PV_Risks[No Mitigation Action Plan],tbl_PV_Risks[Work ID '#],tbl_Status_Review[[#This Row],[Work ID]]))</f>
        <v/>
      </c>
      <c r="AA78" s="76" t="str">
        <f>IF(_xlfn.XLOOKUP(TEXT(tbl_Status_Review[[#This Row],[Work ID]],"0"),tbl_PV_Meta[Work ID '#],tbl_PV_Meta[Issues Status Assessment],,0)=0,"",_xlfn.XLOOKUP(TEXT(tbl_Status_Review[[#This Row],[Work ID]],"0"),tbl_PV_Meta[Work ID '#],tbl_PV_Meta[Issues Status Assessment],,0))</f>
        <v>Green</v>
      </c>
      <c r="AB78"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78" s="76" t="str">
        <f>IF(SUMIFS(tbl_PV_Issues[Overdue],tbl_PV_Issues[Work ID '#],tbl_Status_Review[[#This Row],[Work ID]])=0,"",SUMIFS(tbl_PV_Issues[Overdue],tbl_PV_Issues[Work ID '#],tbl_Status_Review[[#This Row],[Work ID]]))</f>
        <v/>
      </c>
    </row>
    <row r="79" spans="3:29" ht="39.950000000000003" customHeight="1" x14ac:dyDescent="0.2">
      <c r="C79" s="70" t="s">
        <v>88</v>
      </c>
      <c r="D79" s="71" t="str">
        <f>_xlfn.XLOOKUP(TEXT(tbl_Status_Review[[#This Row],[Work ID]],"0"),tbl_PV_Meta[Work ID '#],tbl_PV_Meta[Proj Name],,0)</f>
        <v>Project 11</v>
      </c>
      <c r="E79" s="72" t="str">
        <f>_xlfn.XLOOKUP(TEXT(tbl_Status_Review[[#This Row],[Work ID]],"0"),tbl_PV_Meta[Work ID '#],tbl_PV_Meta[Sub-Portfolio],,0)</f>
        <v>Sub-Portfolio 7</v>
      </c>
      <c r="F79" s="72" t="str">
        <f>IF(_xlfn.XLOOKUP(TEXT(tbl_Status_Review[[#This Row],[Work ID]],"0"),tbl_PV_Meta[Work ID '#],tbl_PV_Meta[Project Manager/Owner],,0)="","",_xlfn.XLOOKUP(TEXT(tbl_Status_Review[[#This Row],[Work ID]],"0"),tbl_PV_Meta[Work ID '#],tbl_PV_Meta[Project Manager/Owner],,0))</f>
        <v>Project Manager 17</v>
      </c>
      <c r="G79" s="73" t="str">
        <f>_xlfn.XLOOKUP(TEXT(tbl_Status_Review[[#This Row],[Work ID]],"0"),tbl_PV_Meta[Work ID '#],tbl_PV_Meta[Work Status],,0)</f>
        <v>Open/Active</v>
      </c>
      <c r="H79" s="73" t="str">
        <f>_xlfn.XLOOKUP(tbl_Status_Review[[#This Row],[Work ID]],tbl_PV_Meta[Work ID '#],tbl_PV_Meta[Stage])</f>
        <v>6. Implement</v>
      </c>
      <c r="I79" s="74" t="str">
        <f>IF(_xlfn.XLOOKUP(TEXT(tbl_Status_Review[[#This Row],[Work ID]],"0"), tbl_PV_Meta[Work ID '#], tbl_PV_Meta[PSR Date], , 0)=0, "", _xlfn.XLOOKUP(TEXT(tbl_Status_Review[[#This Row],[Work ID]],"0"), tbl_PV_Meta[Work ID '#], tbl_PV_Meta[PSR Date], , 0))</f>
        <v>Apr-2025</v>
      </c>
      <c r="J79" s="73" t="str">
        <f>IF(_xlfn.XLOOKUP(TEXT(tbl_Status_Review[[#This Row],[Work ID]],"0"),tbl_PV_Meta[Work ID '#],tbl_PV_Meta[Overall Status Assessment],,0)="","",_xlfn.XLOOKUP(TEXT(tbl_Status_Review[[#This Row],[Work ID]],"0"),tbl_PV_Meta[Work ID '#],tbl_PV_Meta[Overall Status Assessment],,0))</f>
        <v>Green</v>
      </c>
      <c r="K79" s="73" t="str">
        <f>IF(_xlfn.XLOOKUP(TEXT(tbl_Status_Review[[#This Row],[Work ID]],"0"),tbl_PV_Meta[Work ID '#],tbl_PV_Meta[Scope Status Assessment],,0)="","",_xlfn.XLOOKUP(TEXT(tbl_Status_Review[[#This Row],[Work ID]],"0"),tbl_PV_Meta[Work ID '#],tbl_PV_Meta[Scope Status Assessment],,0))</f>
        <v>Green</v>
      </c>
      <c r="L79" s="73" t="str">
        <f>IF(_xlfn.XLOOKUP(TEXT(tbl_Status_Review[[#This Row],[Work ID]],"0"),tbl_PV_Meta[Work ID '#],tbl_PV_Meta[Cost Status Assessment],,0)="","",_xlfn.XLOOKUP(TEXT(tbl_Status_Review[[#This Row],[Work ID]],"0"),tbl_PV_Meta[Work ID '#],tbl_PV_Meta[Cost Status Assessment],,0))</f>
        <v>Green</v>
      </c>
      <c r="M79" s="75">
        <f>IFERROR(_xlfn.XLOOKUP(tbl_Status_Review[[#This Row],[Work ID]],'PV Financials'!E:E,'PV Financials'!AW:AW),"")</f>
        <v>505446</v>
      </c>
      <c r="N79" s="75">
        <f>IFERROR(_xlfn.XLOOKUP(tbl_Status_Review[[#This Row],[Work ID]],'PV Financials'!E:E,'PV Financials'!AL:AL),"")</f>
        <v>484120.18000000034</v>
      </c>
      <c r="O79" s="75">
        <f>IFERROR(tbl_Status_Review[[#This Row],[Budget]]-tbl_Status_Review[[#This Row],[EAC]],"")</f>
        <v>21325.819999999658</v>
      </c>
      <c r="P79" s="76" t="str">
        <f>IF(_xlfn.XLOOKUP(TEXT(tbl_Status_Review[[#This Row],[Work ID]],"0"),tbl_PV_Meta[Work ID '#],tbl_PV_Meta[Schedule Status Assessment],,0)="","",_xlfn.XLOOKUP(TEXT(tbl_Status_Review[[#This Row],[Work ID]],"0"),tbl_PV_Meta[Work ID '#],tbl_PV_Meta[Schedule Status Assessment],,0))</f>
        <v>Amber</v>
      </c>
      <c r="Q79" s="76">
        <f>IF(SUMIFS(tbl_PV_Milestones[Overdue],tbl_PV_Milestones[Work ID],tbl_Status_Review[[#This Row],[Work ID]])=0,"",SUMIFS(tbl_PV_Milestones[Overdue],tbl_PV_Milestones[Work ID],tbl_Status_Review[[#This Row],[Work ID]]))</f>
        <v>13</v>
      </c>
      <c r="R79" s="76">
        <f>IF(SUMIFS(tbl_PV_Milestones[Delayed],tbl_PV_Milestones[Work ID],tbl_Status_Review[[#This Row],[Work ID]])=0,"",SUMIFS(tbl_PV_Milestones[Delayed],tbl_PV_Milestones[Work ID],tbl_Status_Review[[#This Row],[Work ID]]))</f>
        <v>3</v>
      </c>
      <c r="S79" s="76">
        <f>IF(SUMIFS(tbl_PV_Milestones[Delayed past FY25],tbl_PV_Milestones[Work ID],tbl_Status_Review[[#This Row],[Work ID]])=0,"",SUMIFS(tbl_PV_Milestones[Delayed past FY25],tbl_PV_Milestones[Work ID],tbl_Status_Review[[#This Row],[Work ID]]))</f>
        <v>2</v>
      </c>
      <c r="T79" s="76" t="str">
        <f>IF(_xlfn.XLOOKUP(TEXT(tbl_Status_Review[[#This Row],[Work ID]],"0"),tbl_PV_Meta[Work ID '#],tbl_PV_Meta[Resourcing Status Assessment],,0)="","",_xlfn.XLOOKUP(TEXT(tbl_Status_Review[[#This Row],[Work ID]],"0"),tbl_PV_Meta[Work ID '#],tbl_PV_Meta[Resourcing Status Assessment],,0))</f>
        <v>Green</v>
      </c>
      <c r="U79" s="76" t="str">
        <f>IF(_xlfn.XLOOKUP(TEXT(tbl_Status_Review[[#This Row],[Work ID]],"0"),tbl_PV_Meta[Work ID '#],tbl_PV_Meta[Benefit Status Assessment],,0)="","",_xlfn.XLOOKUP(TEXT(tbl_Status_Review[[#This Row],[Work ID]],"0"),tbl_PV_Meta[Work ID '#],tbl_PV_Meta[Benefit Status Assessment],,0))</f>
        <v>Green</v>
      </c>
      <c r="V79" s="76" t="str">
        <f>IF(_xlfn.XLOOKUP(TEXT(tbl_Status_Review[[#This Row],[Work ID]],"0"),tbl_PV_Meta[Work ID '#],tbl_PV_Meta[OCM Status Assessment],,0)="","",_xlfn.XLOOKUP(TEXT(tbl_Status_Review[[#This Row],[Work ID]],"0"),tbl_PV_Meta[Work ID '#],tbl_PV_Meta[OCM Status Assessment],,0))</f>
        <v>Green</v>
      </c>
      <c r="W79" s="76" t="str">
        <f>IF(_xlfn.XLOOKUP(TEXT(tbl_Status_Review[[#This Row],[Work ID]],"0"),tbl_PV_Meta[Work ID '#],tbl_PV_Meta[Risks Status Assessment],,0)=0,"",_xlfn.XLOOKUP(TEXT(tbl_Status_Review[[#This Row],[Work ID]],"0"),tbl_PV_Meta[Work ID '#],tbl_PV_Meta[Risks Status Assessment],,0))</f>
        <v>Green</v>
      </c>
      <c r="X79"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79" s="76" t="str">
        <f>IF(SUMIFS(tbl_PV_Risks[Overdue],tbl_PV_Risks[Work ID '#],tbl_Status_Review[[#This Row],[Work ID]])=0,"",SUMIFS(tbl_PV_Risks[Overdue],tbl_PV_Risks[Work ID '#],tbl_Status_Review[[#This Row],[Work ID]]))</f>
        <v/>
      </c>
      <c r="Z79" s="76" t="str">
        <f>IF(SUMIFS(tbl_PV_Risks[No Mitigation Action Plan],tbl_PV_Risks[Work ID '#],tbl_Status_Review[[#This Row],[Work ID]])=0,"",SUMIFS(tbl_PV_Risks[No Mitigation Action Plan],tbl_PV_Risks[Work ID '#],tbl_Status_Review[[#This Row],[Work ID]]))</f>
        <v/>
      </c>
      <c r="AA79" s="76" t="str">
        <f>IF(_xlfn.XLOOKUP(TEXT(tbl_Status_Review[[#This Row],[Work ID]],"0"),tbl_PV_Meta[Work ID '#],tbl_PV_Meta[Issues Status Assessment],,0)=0,"",_xlfn.XLOOKUP(TEXT(tbl_Status_Review[[#This Row],[Work ID]],"0"),tbl_PV_Meta[Work ID '#],tbl_PV_Meta[Issues Status Assessment],,0))</f>
        <v>Green</v>
      </c>
      <c r="AB79"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79" s="76" t="str">
        <f>IF(SUMIFS(tbl_PV_Issues[Overdue],tbl_PV_Issues[Work ID '#],tbl_Status_Review[[#This Row],[Work ID]])=0,"",SUMIFS(tbl_PV_Issues[Overdue],tbl_PV_Issues[Work ID '#],tbl_Status_Review[[#This Row],[Work ID]]))</f>
        <v/>
      </c>
    </row>
    <row r="80" spans="3:29" ht="39.950000000000003" customHeight="1" x14ac:dyDescent="0.2">
      <c r="C80" s="70" t="s">
        <v>116</v>
      </c>
      <c r="D80" s="71" t="str">
        <f>_xlfn.XLOOKUP(TEXT(tbl_Status_Review[[#This Row],[Work ID]],"0"),tbl_PV_Meta[Work ID '#],tbl_PV_Meta[Proj Name],,0)</f>
        <v>Project 12</v>
      </c>
      <c r="E80" s="72" t="str">
        <f>_xlfn.XLOOKUP(TEXT(tbl_Status_Review[[#This Row],[Work ID]],"0"),tbl_PV_Meta[Work ID '#],tbl_PV_Meta[Sub-Portfolio],,0)</f>
        <v>Sub-Portfolio 4</v>
      </c>
      <c r="F80" s="72" t="str">
        <f>IF(_xlfn.XLOOKUP(TEXT(tbl_Status_Review[[#This Row],[Work ID]],"0"),tbl_PV_Meta[Work ID '#],tbl_PV_Meta[Project Manager/Owner],,0)="","",_xlfn.XLOOKUP(TEXT(tbl_Status_Review[[#This Row],[Work ID]],"0"),tbl_PV_Meta[Work ID '#],tbl_PV_Meta[Project Manager/Owner],,0))</f>
        <v>Project Manager 18</v>
      </c>
      <c r="G80" s="73" t="str">
        <f>_xlfn.XLOOKUP(TEXT(tbl_Status_Review[[#This Row],[Work ID]],"0"),tbl_PV_Meta[Work ID '#],tbl_PV_Meta[Work Status],,0)</f>
        <v>Open/Active</v>
      </c>
      <c r="H80" s="73" t="str">
        <f>_xlfn.XLOOKUP(tbl_Status_Review[[#This Row],[Work ID]],tbl_PV_Meta[Work ID '#],tbl_PV_Meta[Stage])</f>
        <v>7. Closure</v>
      </c>
      <c r="I80" s="74" t="str">
        <f>IF(_xlfn.XLOOKUP(TEXT(tbl_Status_Review[[#This Row],[Work ID]],"0"), tbl_PV_Meta[Work ID '#], tbl_PV_Meta[PSR Date], , 0)=0, "", _xlfn.XLOOKUP(TEXT(tbl_Status_Review[[#This Row],[Work ID]],"0"), tbl_PV_Meta[Work ID '#], tbl_PV_Meta[PSR Date], , 0))</f>
        <v>01 Dec 23</v>
      </c>
      <c r="J80" s="73" t="str">
        <f>IF(_xlfn.XLOOKUP(TEXT(tbl_Status_Review[[#This Row],[Work ID]],"0"),tbl_PV_Meta[Work ID '#],tbl_PV_Meta[Overall Status Assessment],,0)="","",_xlfn.XLOOKUP(TEXT(tbl_Status_Review[[#This Row],[Work ID]],"0"),tbl_PV_Meta[Work ID '#],tbl_PV_Meta[Overall Status Assessment],,0))</f>
        <v>Green</v>
      </c>
      <c r="K80" s="73" t="str">
        <f>IF(_xlfn.XLOOKUP(TEXT(tbl_Status_Review[[#This Row],[Work ID]],"0"),tbl_PV_Meta[Work ID '#],tbl_PV_Meta[Scope Status Assessment],,0)="","",_xlfn.XLOOKUP(TEXT(tbl_Status_Review[[#This Row],[Work ID]],"0"),tbl_PV_Meta[Work ID '#],tbl_PV_Meta[Scope Status Assessment],,0))</f>
        <v>Green</v>
      </c>
      <c r="L80" s="73" t="str">
        <f>IF(_xlfn.XLOOKUP(TEXT(tbl_Status_Review[[#This Row],[Work ID]],"0"),tbl_PV_Meta[Work ID '#],tbl_PV_Meta[Cost Status Assessment],,0)="","",_xlfn.XLOOKUP(TEXT(tbl_Status_Review[[#This Row],[Work ID]],"0"),tbl_PV_Meta[Work ID '#],tbl_PV_Meta[Cost Status Assessment],,0))</f>
        <v>Green</v>
      </c>
      <c r="M80" s="75" t="str">
        <f>IFERROR(_xlfn.XLOOKUP(tbl_Status_Review[[#This Row],[Work ID]],'PV Financials'!E:E,'PV Financials'!AW:AW),"")</f>
        <v/>
      </c>
      <c r="N80" s="75" t="str">
        <f>IFERROR(_xlfn.XLOOKUP(tbl_Status_Review[[#This Row],[Work ID]],'PV Financials'!E:E,'PV Financials'!AL:AL),"")</f>
        <v/>
      </c>
      <c r="O80" s="75" t="str">
        <f>IFERROR(tbl_Status_Review[[#This Row],[Budget]]-tbl_Status_Review[[#This Row],[EAC]],"")</f>
        <v/>
      </c>
      <c r="P80" s="76" t="str">
        <f>IF(_xlfn.XLOOKUP(TEXT(tbl_Status_Review[[#This Row],[Work ID]],"0"),tbl_PV_Meta[Work ID '#],tbl_PV_Meta[Schedule Status Assessment],,0)="","",_xlfn.XLOOKUP(TEXT(tbl_Status_Review[[#This Row],[Work ID]],"0"),tbl_PV_Meta[Work ID '#],tbl_PV_Meta[Schedule Status Assessment],,0))</f>
        <v>Green</v>
      </c>
      <c r="Q80" s="76" t="str">
        <f>IF(SUMIFS(tbl_PV_Milestones[Overdue],tbl_PV_Milestones[Work ID],tbl_Status_Review[[#This Row],[Work ID]])=0,"",SUMIFS(tbl_PV_Milestones[Overdue],tbl_PV_Milestones[Work ID],tbl_Status_Review[[#This Row],[Work ID]]))</f>
        <v/>
      </c>
      <c r="R80" s="76" t="str">
        <f>IF(SUMIFS(tbl_PV_Milestones[Delayed],tbl_PV_Milestones[Work ID],tbl_Status_Review[[#This Row],[Work ID]])=0,"",SUMIFS(tbl_PV_Milestones[Delayed],tbl_PV_Milestones[Work ID],tbl_Status_Review[[#This Row],[Work ID]]))</f>
        <v/>
      </c>
      <c r="S80" s="76" t="str">
        <f>IF(SUMIFS(tbl_PV_Milestones[Delayed past FY25],tbl_PV_Milestones[Work ID],tbl_Status_Review[[#This Row],[Work ID]])=0,"",SUMIFS(tbl_PV_Milestones[Delayed past FY25],tbl_PV_Milestones[Work ID],tbl_Status_Review[[#This Row],[Work ID]]))</f>
        <v/>
      </c>
      <c r="T80" s="76" t="str">
        <f>IF(_xlfn.XLOOKUP(TEXT(tbl_Status_Review[[#This Row],[Work ID]],"0"),tbl_PV_Meta[Work ID '#],tbl_PV_Meta[Resourcing Status Assessment],,0)="","",_xlfn.XLOOKUP(TEXT(tbl_Status_Review[[#This Row],[Work ID]],"0"),tbl_PV_Meta[Work ID '#],tbl_PV_Meta[Resourcing Status Assessment],,0))</f>
        <v>Green</v>
      </c>
      <c r="U80" s="76" t="str">
        <f>IF(_xlfn.XLOOKUP(TEXT(tbl_Status_Review[[#This Row],[Work ID]],"0"),tbl_PV_Meta[Work ID '#],tbl_PV_Meta[Benefit Status Assessment],,0)="","",_xlfn.XLOOKUP(TEXT(tbl_Status_Review[[#This Row],[Work ID]],"0"),tbl_PV_Meta[Work ID '#],tbl_PV_Meta[Benefit Status Assessment],,0))</f>
        <v>Green</v>
      </c>
      <c r="V80" s="76" t="str">
        <f>IF(_xlfn.XLOOKUP(TEXT(tbl_Status_Review[[#This Row],[Work ID]],"0"),tbl_PV_Meta[Work ID '#],tbl_PV_Meta[OCM Status Assessment],,0)="","",_xlfn.XLOOKUP(TEXT(tbl_Status_Review[[#This Row],[Work ID]],"0"),tbl_PV_Meta[Work ID '#],tbl_PV_Meta[OCM Status Assessment],,0))</f>
        <v>Green</v>
      </c>
      <c r="W80" s="76" t="str">
        <f>IF(_xlfn.XLOOKUP(TEXT(tbl_Status_Review[[#This Row],[Work ID]],"0"),tbl_PV_Meta[Work ID '#],tbl_PV_Meta[Risks Status Assessment],,0)=0,"",_xlfn.XLOOKUP(TEXT(tbl_Status_Review[[#This Row],[Work ID]],"0"),tbl_PV_Meta[Work ID '#],tbl_PV_Meta[Risks Status Assessment],,0))</f>
        <v>Amber</v>
      </c>
      <c r="X80"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80" s="76" t="str">
        <f>IF(SUMIFS(tbl_PV_Risks[Overdue],tbl_PV_Risks[Work ID '#],tbl_Status_Review[[#This Row],[Work ID]])=0,"",SUMIFS(tbl_PV_Risks[Overdue],tbl_PV_Risks[Work ID '#],tbl_Status_Review[[#This Row],[Work ID]]))</f>
        <v/>
      </c>
      <c r="Z80" s="76" t="str">
        <f>IF(SUMIFS(tbl_PV_Risks[No Mitigation Action Plan],tbl_PV_Risks[Work ID '#],tbl_Status_Review[[#This Row],[Work ID]])=0,"",SUMIFS(tbl_PV_Risks[No Mitigation Action Plan],tbl_PV_Risks[Work ID '#],tbl_Status_Review[[#This Row],[Work ID]]))</f>
        <v/>
      </c>
      <c r="AA80" s="76" t="str">
        <f>IF(_xlfn.XLOOKUP(TEXT(tbl_Status_Review[[#This Row],[Work ID]],"0"),tbl_PV_Meta[Work ID '#],tbl_PV_Meta[Issues Status Assessment],,0)=0,"",_xlfn.XLOOKUP(TEXT(tbl_Status_Review[[#This Row],[Work ID]],"0"),tbl_PV_Meta[Work ID '#],tbl_PV_Meta[Issues Status Assessment],,0))</f>
        <v>Green</v>
      </c>
      <c r="AB80"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80" s="76" t="str">
        <f>IF(SUMIFS(tbl_PV_Issues[Overdue],tbl_PV_Issues[Work ID '#],tbl_Status_Review[[#This Row],[Work ID]])=0,"",SUMIFS(tbl_PV_Issues[Overdue],tbl_PV_Issues[Work ID '#],tbl_Status_Review[[#This Row],[Work ID]]))</f>
        <v/>
      </c>
    </row>
    <row r="81" spans="3:29" ht="39.950000000000003" customHeight="1" x14ac:dyDescent="0.2">
      <c r="C81" s="70" t="s">
        <v>117</v>
      </c>
      <c r="D81" s="71" t="str">
        <f>_xlfn.XLOOKUP(TEXT(tbl_Status_Review[[#This Row],[Work ID]],"0"),tbl_PV_Meta[Work ID '#],tbl_PV_Meta[Proj Name],,0)</f>
        <v>Project 13</v>
      </c>
      <c r="E81" s="72" t="str">
        <f>_xlfn.XLOOKUP(TEXT(tbl_Status_Review[[#This Row],[Work ID]],"0"),tbl_PV_Meta[Work ID '#],tbl_PV_Meta[Sub-Portfolio],,0)</f>
        <v>Sub-Portfolio 8</v>
      </c>
      <c r="F81" s="72" t="str">
        <f>IF(_xlfn.XLOOKUP(TEXT(tbl_Status_Review[[#This Row],[Work ID]],"0"),tbl_PV_Meta[Work ID '#],tbl_PV_Meta[Project Manager/Owner],,0)="","",_xlfn.XLOOKUP(TEXT(tbl_Status_Review[[#This Row],[Work ID]],"0"),tbl_PV_Meta[Work ID '#],tbl_PV_Meta[Project Manager/Owner],,0))</f>
        <v>Project Manager 22</v>
      </c>
      <c r="G81" s="73" t="str">
        <f>_xlfn.XLOOKUP(TEXT(tbl_Status_Review[[#This Row],[Work ID]],"0"),tbl_PV_Meta[Work ID '#],tbl_PV_Meta[Work Status],,0)</f>
        <v>Prepare for Closure</v>
      </c>
      <c r="H81" s="73" t="str">
        <f>_xlfn.XLOOKUP(tbl_Status_Review[[#This Row],[Work ID]],tbl_PV_Meta[Work ID '#],tbl_PV_Meta[Stage])</f>
        <v>7. Closure</v>
      </c>
      <c r="I81" s="74" t="str">
        <f>IF(_xlfn.XLOOKUP(TEXT(tbl_Status_Review[[#This Row],[Work ID]],"0"), tbl_PV_Meta[Work ID '#], tbl_PV_Meta[PSR Date], , 0)=0, "", _xlfn.XLOOKUP(TEXT(tbl_Status_Review[[#This Row],[Work ID]],"0"), tbl_PV_Meta[Work ID '#], tbl_PV_Meta[PSR Date], , 0))</f>
        <v>Apr-2025</v>
      </c>
      <c r="J81" s="73" t="str">
        <f>IF(_xlfn.XLOOKUP(TEXT(tbl_Status_Review[[#This Row],[Work ID]],"0"),tbl_PV_Meta[Work ID '#],tbl_PV_Meta[Overall Status Assessment],,0)="","",_xlfn.XLOOKUP(TEXT(tbl_Status_Review[[#This Row],[Work ID]],"0"),tbl_PV_Meta[Work ID '#],tbl_PV_Meta[Overall Status Assessment],,0))</f>
        <v>Green</v>
      </c>
      <c r="K81" s="73" t="str">
        <f>IF(_xlfn.XLOOKUP(TEXT(tbl_Status_Review[[#This Row],[Work ID]],"0"),tbl_PV_Meta[Work ID '#],tbl_PV_Meta[Scope Status Assessment],,0)="","",_xlfn.XLOOKUP(TEXT(tbl_Status_Review[[#This Row],[Work ID]],"0"),tbl_PV_Meta[Work ID '#],tbl_PV_Meta[Scope Status Assessment],,0))</f>
        <v>Green</v>
      </c>
      <c r="L81" s="73" t="str">
        <f>IF(_xlfn.XLOOKUP(TEXT(tbl_Status_Review[[#This Row],[Work ID]],"0"),tbl_PV_Meta[Work ID '#],tbl_PV_Meta[Cost Status Assessment],,0)="","",_xlfn.XLOOKUP(TEXT(tbl_Status_Review[[#This Row],[Work ID]],"0"),tbl_PV_Meta[Work ID '#],tbl_PV_Meta[Cost Status Assessment],,0))</f>
        <v>Green</v>
      </c>
      <c r="M81" s="75">
        <f>IFERROR(_xlfn.XLOOKUP(tbl_Status_Review[[#This Row],[Work ID]],'PV Financials'!E:E,'PV Financials'!AW:AW),"")</f>
        <v>1520000</v>
      </c>
      <c r="N81" s="75">
        <f>IFERROR(_xlfn.XLOOKUP(tbl_Status_Review[[#This Row],[Work ID]],'PV Financials'!E:E,'PV Financials'!AL:AL),"")</f>
        <v>1030294.1399999994</v>
      </c>
      <c r="O81" s="75">
        <f>IFERROR(tbl_Status_Review[[#This Row],[Budget]]-tbl_Status_Review[[#This Row],[EAC]],"")</f>
        <v>489705.86000000057</v>
      </c>
      <c r="P81" s="76" t="str">
        <f>IF(_xlfn.XLOOKUP(TEXT(tbl_Status_Review[[#This Row],[Work ID]],"0"),tbl_PV_Meta[Work ID '#],tbl_PV_Meta[Schedule Status Assessment],,0)="","",_xlfn.XLOOKUP(TEXT(tbl_Status_Review[[#This Row],[Work ID]],"0"),tbl_PV_Meta[Work ID '#],tbl_PV_Meta[Schedule Status Assessment],,0))</f>
        <v>Green</v>
      </c>
      <c r="Q81" s="76">
        <f>IF(SUMIFS(tbl_PV_Milestones[Overdue],tbl_PV_Milestones[Work ID],tbl_Status_Review[[#This Row],[Work ID]])=0,"",SUMIFS(tbl_PV_Milestones[Overdue],tbl_PV_Milestones[Work ID],tbl_Status_Review[[#This Row],[Work ID]]))</f>
        <v>6</v>
      </c>
      <c r="R81" s="76">
        <f>IF(SUMIFS(tbl_PV_Milestones[Delayed],tbl_PV_Milestones[Work ID],tbl_Status_Review[[#This Row],[Work ID]])=0,"",SUMIFS(tbl_PV_Milestones[Delayed],tbl_PV_Milestones[Work ID],tbl_Status_Review[[#This Row],[Work ID]]))</f>
        <v>4</v>
      </c>
      <c r="S81" s="76" t="str">
        <f>IF(SUMIFS(tbl_PV_Milestones[Delayed past FY25],tbl_PV_Milestones[Work ID],tbl_Status_Review[[#This Row],[Work ID]])=0,"",SUMIFS(tbl_PV_Milestones[Delayed past FY25],tbl_PV_Milestones[Work ID],tbl_Status_Review[[#This Row],[Work ID]]))</f>
        <v/>
      </c>
      <c r="T81" s="76" t="str">
        <f>IF(_xlfn.XLOOKUP(TEXT(tbl_Status_Review[[#This Row],[Work ID]],"0"),tbl_PV_Meta[Work ID '#],tbl_PV_Meta[Resourcing Status Assessment],,0)="","",_xlfn.XLOOKUP(TEXT(tbl_Status_Review[[#This Row],[Work ID]],"0"),tbl_PV_Meta[Work ID '#],tbl_PV_Meta[Resourcing Status Assessment],,0))</f>
        <v>Green</v>
      </c>
      <c r="U81" s="76" t="str">
        <f>IF(_xlfn.XLOOKUP(TEXT(tbl_Status_Review[[#This Row],[Work ID]],"0"),tbl_PV_Meta[Work ID '#],tbl_PV_Meta[Benefit Status Assessment],,0)="","",_xlfn.XLOOKUP(TEXT(tbl_Status_Review[[#This Row],[Work ID]],"0"),tbl_PV_Meta[Work ID '#],tbl_PV_Meta[Benefit Status Assessment],,0))</f>
        <v>Green</v>
      </c>
      <c r="V81" s="76" t="str">
        <f>IF(_xlfn.XLOOKUP(TEXT(tbl_Status_Review[[#This Row],[Work ID]],"0"),tbl_PV_Meta[Work ID '#],tbl_PV_Meta[OCM Status Assessment],,0)="","",_xlfn.XLOOKUP(TEXT(tbl_Status_Review[[#This Row],[Work ID]],"0"),tbl_PV_Meta[Work ID '#],tbl_PV_Meta[OCM Status Assessment],,0))</f>
        <v>Green</v>
      </c>
      <c r="W81" s="76" t="str">
        <f>IF(_xlfn.XLOOKUP(TEXT(tbl_Status_Review[[#This Row],[Work ID]],"0"),tbl_PV_Meta[Work ID '#],tbl_PV_Meta[Risks Status Assessment],,0)=0,"",_xlfn.XLOOKUP(TEXT(tbl_Status_Review[[#This Row],[Work ID]],"0"),tbl_PV_Meta[Work ID '#],tbl_PV_Meta[Risks Status Assessment],,0))</f>
        <v>Green</v>
      </c>
      <c r="X81"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81" s="76" t="str">
        <f>IF(SUMIFS(tbl_PV_Risks[Overdue],tbl_PV_Risks[Work ID '#],tbl_Status_Review[[#This Row],[Work ID]])=0,"",SUMIFS(tbl_PV_Risks[Overdue],tbl_PV_Risks[Work ID '#],tbl_Status_Review[[#This Row],[Work ID]]))</f>
        <v/>
      </c>
      <c r="Z81" s="76" t="str">
        <f>IF(SUMIFS(tbl_PV_Risks[No Mitigation Action Plan],tbl_PV_Risks[Work ID '#],tbl_Status_Review[[#This Row],[Work ID]])=0,"",SUMIFS(tbl_PV_Risks[No Mitigation Action Plan],tbl_PV_Risks[Work ID '#],tbl_Status_Review[[#This Row],[Work ID]]))</f>
        <v/>
      </c>
      <c r="AA81" s="76" t="str">
        <f>IF(_xlfn.XLOOKUP(TEXT(tbl_Status_Review[[#This Row],[Work ID]],"0"),tbl_PV_Meta[Work ID '#],tbl_PV_Meta[Issues Status Assessment],,0)=0,"",_xlfn.XLOOKUP(TEXT(tbl_Status_Review[[#This Row],[Work ID]],"0"),tbl_PV_Meta[Work ID '#],tbl_PV_Meta[Issues Status Assessment],,0))</f>
        <v>Green</v>
      </c>
      <c r="AB81"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81" s="76" t="str">
        <f>IF(SUMIFS(tbl_PV_Issues[Overdue],tbl_PV_Issues[Work ID '#],tbl_Status_Review[[#This Row],[Work ID]])=0,"",SUMIFS(tbl_PV_Issues[Overdue],tbl_PV_Issues[Work ID '#],tbl_Status_Review[[#This Row],[Work ID]]))</f>
        <v/>
      </c>
    </row>
    <row r="82" spans="3:29" ht="39.950000000000003" customHeight="1" x14ac:dyDescent="0.2">
      <c r="C82" s="77" t="s">
        <v>119</v>
      </c>
      <c r="D82" s="78" t="str">
        <f>_xlfn.XLOOKUP(TEXT(tbl_Status_Review[[#This Row],[Work ID]],"0"),tbl_PV_Meta[Work ID '#],tbl_PV_Meta[Proj Name],,0)</f>
        <v>Project 14</v>
      </c>
      <c r="E82" s="79" t="str">
        <f>_xlfn.XLOOKUP(TEXT(tbl_Status_Review[[#This Row],[Work ID]],"0"),tbl_PV_Meta[Work ID '#],tbl_PV_Meta[Sub-Portfolio],,0)</f>
        <v>Sub-Portfolio 8</v>
      </c>
      <c r="F82" s="79" t="str">
        <f>IF(_xlfn.XLOOKUP(TEXT(tbl_Status_Review[[#This Row],[Work ID]],"0"),tbl_PV_Meta[Work ID '#],tbl_PV_Meta[Project Manager/Owner],,0)="","",_xlfn.XLOOKUP(TEXT(tbl_Status_Review[[#This Row],[Work ID]],"0"),tbl_PV_Meta[Work ID '#],tbl_PV_Meta[Project Manager/Owner],,0))</f>
        <v>Project Manager 25</v>
      </c>
      <c r="G82" s="80" t="str">
        <f>_xlfn.XLOOKUP(TEXT(tbl_Status_Review[[#This Row],[Work ID]],"0"),tbl_PV_Meta[Work ID '#],tbl_PV_Meta[Work Status],,0)</f>
        <v>Prepare for Closure</v>
      </c>
      <c r="H82" s="80" t="str">
        <f>_xlfn.XLOOKUP(tbl_Status_Review[[#This Row],[Work ID]],tbl_PV_Meta[Work ID '#],tbl_PV_Meta[Stage])</f>
        <v>7. Closure</v>
      </c>
      <c r="I82" s="81" t="str">
        <f>IF(_xlfn.XLOOKUP(TEXT(tbl_Status_Review[[#This Row],[Work ID]],"0"), tbl_PV_Meta[Work ID '#], tbl_PV_Meta[PSR Date], , 0)=0, "", _xlfn.XLOOKUP(TEXT(tbl_Status_Review[[#This Row],[Work ID]],"0"), tbl_PV_Meta[Work ID '#], tbl_PV_Meta[PSR Date], , 0))</f>
        <v>Jun-2024</v>
      </c>
      <c r="J82" s="80" t="str">
        <f>IF(_xlfn.XLOOKUP(TEXT(tbl_Status_Review[[#This Row],[Work ID]],"0"),tbl_PV_Meta[Work ID '#],tbl_PV_Meta[Overall Status Assessment],,0)="","",_xlfn.XLOOKUP(TEXT(tbl_Status_Review[[#This Row],[Work ID]],"0"),tbl_PV_Meta[Work ID '#],tbl_PV_Meta[Overall Status Assessment],,0))</f>
        <v>Green</v>
      </c>
      <c r="K82" s="80" t="str">
        <f>IF(_xlfn.XLOOKUP(TEXT(tbl_Status_Review[[#This Row],[Work ID]],"0"),tbl_PV_Meta[Work ID '#],tbl_PV_Meta[Scope Status Assessment],,0)="","",_xlfn.XLOOKUP(TEXT(tbl_Status_Review[[#This Row],[Work ID]],"0"),tbl_PV_Meta[Work ID '#],tbl_PV_Meta[Scope Status Assessment],,0))</f>
        <v>Green</v>
      </c>
      <c r="L82" s="80" t="str">
        <f>IF(_xlfn.XLOOKUP(TEXT(tbl_Status_Review[[#This Row],[Work ID]],"0"),tbl_PV_Meta[Work ID '#],tbl_PV_Meta[Cost Status Assessment],,0)="","",_xlfn.XLOOKUP(TEXT(tbl_Status_Review[[#This Row],[Work ID]],"0"),tbl_PV_Meta[Work ID '#],tbl_PV_Meta[Cost Status Assessment],,0))</f>
        <v>Green</v>
      </c>
      <c r="M82" s="82" t="str">
        <f>IFERROR(_xlfn.XLOOKUP(tbl_Status_Review[[#This Row],[Work ID]],'PV Financials'!E:E,'PV Financials'!AW:AW),"")</f>
        <v/>
      </c>
      <c r="N82" s="82" t="str">
        <f>IFERROR(_xlfn.XLOOKUP(tbl_Status_Review[[#This Row],[Work ID]],'PV Financials'!E:E,'PV Financials'!AL:AL),"")</f>
        <v/>
      </c>
      <c r="O82" s="82" t="str">
        <f>IFERROR(tbl_Status_Review[[#This Row],[Budget]]-tbl_Status_Review[[#This Row],[EAC]],"")</f>
        <v/>
      </c>
      <c r="P82" s="83" t="str">
        <f>IF(_xlfn.XLOOKUP(TEXT(tbl_Status_Review[[#This Row],[Work ID]],"0"),tbl_PV_Meta[Work ID '#],tbl_PV_Meta[Schedule Status Assessment],,0)="","",_xlfn.XLOOKUP(TEXT(tbl_Status_Review[[#This Row],[Work ID]],"0"),tbl_PV_Meta[Work ID '#],tbl_PV_Meta[Schedule Status Assessment],,0))</f>
        <v>Green</v>
      </c>
      <c r="Q82" s="83" t="str">
        <f>IF(SUMIFS(tbl_PV_Milestones[Overdue],tbl_PV_Milestones[Work ID],tbl_Status_Review[[#This Row],[Work ID]])=0,"",SUMIFS(tbl_PV_Milestones[Overdue],tbl_PV_Milestones[Work ID],tbl_Status_Review[[#This Row],[Work ID]]))</f>
        <v/>
      </c>
      <c r="R82" s="83" t="str">
        <f>IF(SUMIFS(tbl_PV_Milestones[Delayed],tbl_PV_Milestones[Work ID],tbl_Status_Review[[#This Row],[Work ID]])=0,"",SUMIFS(tbl_PV_Milestones[Delayed],tbl_PV_Milestones[Work ID],tbl_Status_Review[[#This Row],[Work ID]]))</f>
        <v/>
      </c>
      <c r="S82" s="83" t="str">
        <f>IF(SUMIFS(tbl_PV_Milestones[Delayed past FY25],tbl_PV_Milestones[Work ID],tbl_Status_Review[[#This Row],[Work ID]])=0,"",SUMIFS(tbl_PV_Milestones[Delayed past FY25],tbl_PV_Milestones[Work ID],tbl_Status_Review[[#This Row],[Work ID]]))</f>
        <v/>
      </c>
      <c r="T82" s="83" t="str">
        <f>IF(_xlfn.XLOOKUP(TEXT(tbl_Status_Review[[#This Row],[Work ID]],"0"),tbl_PV_Meta[Work ID '#],tbl_PV_Meta[Resourcing Status Assessment],,0)="","",_xlfn.XLOOKUP(TEXT(tbl_Status_Review[[#This Row],[Work ID]],"0"),tbl_PV_Meta[Work ID '#],tbl_PV_Meta[Resourcing Status Assessment],,0))</f>
        <v>Green</v>
      </c>
      <c r="U82" s="83" t="str">
        <f>IF(_xlfn.XLOOKUP(TEXT(tbl_Status_Review[[#This Row],[Work ID]],"0"),tbl_PV_Meta[Work ID '#],tbl_PV_Meta[Benefit Status Assessment],,0)="","",_xlfn.XLOOKUP(TEXT(tbl_Status_Review[[#This Row],[Work ID]],"0"),tbl_PV_Meta[Work ID '#],tbl_PV_Meta[Benefit Status Assessment],,0))</f>
        <v>Green</v>
      </c>
      <c r="V82" s="83" t="str">
        <f>IF(_xlfn.XLOOKUP(TEXT(tbl_Status_Review[[#This Row],[Work ID]],"0"),tbl_PV_Meta[Work ID '#],tbl_PV_Meta[OCM Status Assessment],,0)="","",_xlfn.XLOOKUP(TEXT(tbl_Status_Review[[#This Row],[Work ID]],"0"),tbl_PV_Meta[Work ID '#],tbl_PV_Meta[OCM Status Assessment],,0))</f>
        <v>Green</v>
      </c>
      <c r="W82" s="83" t="str">
        <f>IF(_xlfn.XLOOKUP(TEXT(tbl_Status_Review[[#This Row],[Work ID]],"0"),tbl_PV_Meta[Work ID '#],tbl_PV_Meta[Risks Status Assessment],,0)=0,"",_xlfn.XLOOKUP(TEXT(tbl_Status_Review[[#This Row],[Work ID]],"0"),tbl_PV_Meta[Work ID '#],tbl_PV_Meta[Risks Status Assessment],,0))</f>
        <v>Green</v>
      </c>
      <c r="X82" s="83"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82" s="83" t="str">
        <f>IF(SUMIFS(tbl_PV_Risks[Overdue],tbl_PV_Risks[Work ID '#],tbl_Status_Review[[#This Row],[Work ID]])=0,"",SUMIFS(tbl_PV_Risks[Overdue],tbl_PV_Risks[Work ID '#],tbl_Status_Review[[#This Row],[Work ID]]))</f>
        <v/>
      </c>
      <c r="Z82" s="83" t="str">
        <f>IF(SUMIFS(tbl_PV_Risks[No Mitigation Action Plan],tbl_PV_Risks[Work ID '#],tbl_Status_Review[[#This Row],[Work ID]])=0,"",SUMIFS(tbl_PV_Risks[No Mitigation Action Plan],tbl_PV_Risks[Work ID '#],tbl_Status_Review[[#This Row],[Work ID]]))</f>
        <v/>
      </c>
      <c r="AA82" s="83" t="str">
        <f>IF(_xlfn.XLOOKUP(TEXT(tbl_Status_Review[[#This Row],[Work ID]],"0"),tbl_PV_Meta[Work ID '#],tbl_PV_Meta[Issues Status Assessment],,0)=0,"",_xlfn.XLOOKUP(TEXT(tbl_Status_Review[[#This Row],[Work ID]],"0"),tbl_PV_Meta[Work ID '#],tbl_PV_Meta[Issues Status Assessment],,0))</f>
        <v>Green</v>
      </c>
      <c r="AB82" s="83"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82" s="83" t="str">
        <f>IF(SUMIFS(tbl_PV_Issues[Overdue],tbl_PV_Issues[Work ID '#],tbl_Status_Review[[#This Row],[Work ID]])=0,"",SUMIFS(tbl_PV_Issues[Overdue],tbl_PV_Issues[Work ID '#],tbl_Status_Review[[#This Row],[Work ID]]))</f>
        <v/>
      </c>
    </row>
    <row r="83" spans="3:29" ht="39.950000000000003" customHeight="1" x14ac:dyDescent="0.2">
      <c r="C83" s="77" t="s">
        <v>120</v>
      </c>
      <c r="D83" s="78" t="str">
        <f>_xlfn.XLOOKUP(TEXT(tbl_Status_Review[[#This Row],[Work ID]],"0"),tbl_PV_Meta[Work ID '#],tbl_PV_Meta[Proj Name],,0)</f>
        <v>Project 15</v>
      </c>
      <c r="E83" s="79" t="str">
        <f>_xlfn.XLOOKUP(TEXT(tbl_Status_Review[[#This Row],[Work ID]],"0"),tbl_PV_Meta[Work ID '#],tbl_PV_Meta[Sub-Portfolio],,0)</f>
        <v>Sub-Portfolio 5</v>
      </c>
      <c r="F83" s="79" t="str">
        <f>IF(_xlfn.XLOOKUP(TEXT(tbl_Status_Review[[#This Row],[Work ID]],"0"),tbl_PV_Meta[Work ID '#],tbl_PV_Meta[Project Manager/Owner],,0)="","",_xlfn.XLOOKUP(TEXT(tbl_Status_Review[[#This Row],[Work ID]],"0"),tbl_PV_Meta[Work ID '#],tbl_PV_Meta[Project Manager/Owner],,0))</f>
        <v>Project Manager 26</v>
      </c>
      <c r="G83" s="80" t="str">
        <f>_xlfn.XLOOKUP(TEXT(tbl_Status_Review[[#This Row],[Work ID]],"0"),tbl_PV_Meta[Work ID '#],tbl_PV_Meta[Work Status],,0)</f>
        <v>Completed</v>
      </c>
      <c r="H83" s="80" t="str">
        <f>_xlfn.XLOOKUP(tbl_Status_Review[[#This Row],[Work ID]],tbl_PV_Meta[Work ID '#],tbl_PV_Meta[Stage])</f>
        <v>7. Closure</v>
      </c>
      <c r="I83" s="81" t="str">
        <f>IF(_xlfn.XLOOKUP(TEXT(tbl_Status_Review[[#This Row],[Work ID]],"0"), tbl_PV_Meta[Work ID '#], tbl_PV_Meta[PSR Date], , 0)=0, "", _xlfn.XLOOKUP(TEXT(tbl_Status_Review[[#This Row],[Work ID]],"0"), tbl_PV_Meta[Work ID '#], tbl_PV_Meta[PSR Date], , 0))</f>
        <v>Jun-2024</v>
      </c>
      <c r="J83" s="80" t="str">
        <f>IF(_xlfn.XLOOKUP(TEXT(tbl_Status_Review[[#This Row],[Work ID]],"0"),tbl_PV_Meta[Work ID '#],tbl_PV_Meta[Overall Status Assessment],,0)="","",_xlfn.XLOOKUP(TEXT(tbl_Status_Review[[#This Row],[Work ID]],"0"),tbl_PV_Meta[Work ID '#],tbl_PV_Meta[Overall Status Assessment],,0))</f>
        <v>Green</v>
      </c>
      <c r="K83" s="80" t="str">
        <f>IF(_xlfn.XLOOKUP(TEXT(tbl_Status_Review[[#This Row],[Work ID]],"0"),tbl_PV_Meta[Work ID '#],tbl_PV_Meta[Scope Status Assessment],,0)="","",_xlfn.XLOOKUP(TEXT(tbl_Status_Review[[#This Row],[Work ID]],"0"),tbl_PV_Meta[Work ID '#],tbl_PV_Meta[Scope Status Assessment],,0))</f>
        <v>Green</v>
      </c>
      <c r="L83" s="80" t="str">
        <f>IF(_xlfn.XLOOKUP(TEXT(tbl_Status_Review[[#This Row],[Work ID]],"0"),tbl_PV_Meta[Work ID '#],tbl_PV_Meta[Cost Status Assessment],,0)="","",_xlfn.XLOOKUP(TEXT(tbl_Status_Review[[#This Row],[Work ID]],"0"),tbl_PV_Meta[Work ID '#],tbl_PV_Meta[Cost Status Assessment],,0))</f>
        <v>Green</v>
      </c>
      <c r="M83" s="82" t="str">
        <f>IFERROR(_xlfn.XLOOKUP(tbl_Status_Review[[#This Row],[Work ID]],'PV Financials'!E:E,'PV Financials'!AW:AW),"")</f>
        <v/>
      </c>
      <c r="N83" s="82" t="str">
        <f>IFERROR(_xlfn.XLOOKUP(tbl_Status_Review[[#This Row],[Work ID]],'PV Financials'!E:E,'PV Financials'!AL:AL),"")</f>
        <v/>
      </c>
      <c r="O83" s="82" t="str">
        <f>IFERROR(tbl_Status_Review[[#This Row],[Budget]]-tbl_Status_Review[[#This Row],[EAC]],"")</f>
        <v/>
      </c>
      <c r="P83" s="83" t="str">
        <f>IF(_xlfn.XLOOKUP(TEXT(tbl_Status_Review[[#This Row],[Work ID]],"0"),tbl_PV_Meta[Work ID '#],tbl_PV_Meta[Schedule Status Assessment],,0)="","",_xlfn.XLOOKUP(TEXT(tbl_Status_Review[[#This Row],[Work ID]],"0"),tbl_PV_Meta[Work ID '#],tbl_PV_Meta[Schedule Status Assessment],,0))</f>
        <v/>
      </c>
      <c r="Q83" s="83" t="str">
        <f>IF(SUMIFS(tbl_PV_Milestones[Overdue],tbl_PV_Milestones[Work ID],tbl_Status_Review[[#This Row],[Work ID]])=0,"",SUMIFS(tbl_PV_Milestones[Overdue],tbl_PV_Milestones[Work ID],tbl_Status_Review[[#This Row],[Work ID]]))</f>
        <v/>
      </c>
      <c r="R83" s="83" t="str">
        <f>IF(SUMIFS(tbl_PV_Milestones[Delayed],tbl_PV_Milestones[Work ID],tbl_Status_Review[[#This Row],[Work ID]])=0,"",SUMIFS(tbl_PV_Milestones[Delayed],tbl_PV_Milestones[Work ID],tbl_Status_Review[[#This Row],[Work ID]]))</f>
        <v/>
      </c>
      <c r="S83" s="83" t="str">
        <f>IF(SUMIFS(tbl_PV_Milestones[Delayed past FY25],tbl_PV_Milestones[Work ID],tbl_Status_Review[[#This Row],[Work ID]])=0,"",SUMIFS(tbl_PV_Milestones[Delayed past FY25],tbl_PV_Milestones[Work ID],tbl_Status_Review[[#This Row],[Work ID]]))</f>
        <v/>
      </c>
      <c r="T83" s="83" t="str">
        <f>IF(_xlfn.XLOOKUP(TEXT(tbl_Status_Review[[#This Row],[Work ID]],"0"),tbl_PV_Meta[Work ID '#],tbl_PV_Meta[Resourcing Status Assessment],,0)="","",_xlfn.XLOOKUP(TEXT(tbl_Status_Review[[#This Row],[Work ID]],"0"),tbl_PV_Meta[Work ID '#],tbl_PV_Meta[Resourcing Status Assessment],,0))</f>
        <v>Green</v>
      </c>
      <c r="U83" s="83" t="str">
        <f>IF(_xlfn.XLOOKUP(TEXT(tbl_Status_Review[[#This Row],[Work ID]],"0"),tbl_PV_Meta[Work ID '#],tbl_PV_Meta[Benefit Status Assessment],,0)="","",_xlfn.XLOOKUP(TEXT(tbl_Status_Review[[#This Row],[Work ID]],"0"),tbl_PV_Meta[Work ID '#],tbl_PV_Meta[Benefit Status Assessment],,0))</f>
        <v>Green</v>
      </c>
      <c r="V83" s="83" t="str">
        <f>IF(_xlfn.XLOOKUP(TEXT(tbl_Status_Review[[#This Row],[Work ID]],"0"),tbl_PV_Meta[Work ID '#],tbl_PV_Meta[OCM Status Assessment],,0)="","",_xlfn.XLOOKUP(TEXT(tbl_Status_Review[[#This Row],[Work ID]],"0"),tbl_PV_Meta[Work ID '#],tbl_PV_Meta[OCM Status Assessment],,0))</f>
        <v/>
      </c>
      <c r="W83" s="83" t="str">
        <f>IF(_xlfn.XLOOKUP(TEXT(tbl_Status_Review[[#This Row],[Work ID]],"0"),tbl_PV_Meta[Work ID '#],tbl_PV_Meta[Risks Status Assessment],,0)=0,"",_xlfn.XLOOKUP(TEXT(tbl_Status_Review[[#This Row],[Work ID]],"0"),tbl_PV_Meta[Work ID '#],tbl_PV_Meta[Risks Status Assessment],,0))</f>
        <v>Green</v>
      </c>
      <c r="X83" s="83"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83" s="83" t="str">
        <f>IF(SUMIFS(tbl_PV_Risks[Overdue],tbl_PV_Risks[Work ID '#],tbl_Status_Review[[#This Row],[Work ID]])=0,"",SUMIFS(tbl_PV_Risks[Overdue],tbl_PV_Risks[Work ID '#],tbl_Status_Review[[#This Row],[Work ID]]))</f>
        <v/>
      </c>
      <c r="Z83" s="83" t="str">
        <f>IF(SUMIFS(tbl_PV_Risks[No Mitigation Action Plan],tbl_PV_Risks[Work ID '#],tbl_Status_Review[[#This Row],[Work ID]])=0,"",SUMIFS(tbl_PV_Risks[No Mitigation Action Plan],tbl_PV_Risks[Work ID '#],tbl_Status_Review[[#This Row],[Work ID]]))</f>
        <v/>
      </c>
      <c r="AA83" s="83" t="str">
        <f>IF(_xlfn.XLOOKUP(TEXT(tbl_Status_Review[[#This Row],[Work ID]],"0"),tbl_PV_Meta[Work ID '#],tbl_PV_Meta[Issues Status Assessment],,0)=0,"",_xlfn.XLOOKUP(TEXT(tbl_Status_Review[[#This Row],[Work ID]],"0"),tbl_PV_Meta[Work ID '#],tbl_PV_Meta[Issues Status Assessment],,0))</f>
        <v/>
      </c>
      <c r="AB83" s="83"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83" s="83" t="str">
        <f>IF(SUMIFS(tbl_PV_Issues[Overdue],tbl_PV_Issues[Work ID '#],tbl_Status_Review[[#This Row],[Work ID]])=0,"",SUMIFS(tbl_PV_Issues[Overdue],tbl_PV_Issues[Work ID '#],tbl_Status_Review[[#This Row],[Work ID]]))</f>
        <v/>
      </c>
    </row>
    <row r="84" spans="3:29" ht="39.950000000000003" customHeight="1" x14ac:dyDescent="0.2">
      <c r="C84" s="77" t="s">
        <v>121</v>
      </c>
      <c r="D84" s="78" t="str">
        <f>_xlfn.XLOOKUP(TEXT(tbl_Status_Review[[#This Row],[Work ID]],"0"),tbl_PV_Meta[Work ID '#],tbl_PV_Meta[Proj Name],,0)</f>
        <v>Project 17</v>
      </c>
      <c r="E84" s="79" t="str">
        <f>_xlfn.XLOOKUP(TEXT(tbl_Status_Review[[#This Row],[Work ID]],"0"),tbl_PV_Meta[Work ID '#],tbl_PV_Meta[Sub-Portfolio],,0)</f>
        <v>Sub-Portfolio 7</v>
      </c>
      <c r="F84" s="79" t="str">
        <f>IF(_xlfn.XLOOKUP(TEXT(tbl_Status_Review[[#This Row],[Work ID]],"0"),tbl_PV_Meta[Work ID '#],tbl_PV_Meta[Project Manager/Owner],,0)="","",_xlfn.XLOOKUP(TEXT(tbl_Status_Review[[#This Row],[Work ID]],"0"),tbl_PV_Meta[Work ID '#],tbl_PV_Meta[Project Manager/Owner],,0))</f>
        <v>Project Manager 4</v>
      </c>
      <c r="G84" s="80" t="str">
        <f>_xlfn.XLOOKUP(TEXT(tbl_Status_Review[[#This Row],[Work ID]],"0"),tbl_PV_Meta[Work ID '#],tbl_PV_Meta[Work Status],,0)</f>
        <v>On Hold</v>
      </c>
      <c r="H84" s="80" t="str">
        <f>_xlfn.XLOOKUP(tbl_Status_Review[[#This Row],[Work ID]],tbl_PV_Meta[Work ID '#],tbl_PV_Meta[Stage])</f>
        <v>4. Analyse &amp; Design</v>
      </c>
      <c r="I84" s="81" t="str">
        <f>IF(_xlfn.XLOOKUP(TEXT(tbl_Status_Review[[#This Row],[Work ID]],"0"), tbl_PV_Meta[Work ID '#], tbl_PV_Meta[PSR Date], , 0)=0, "", _xlfn.XLOOKUP(TEXT(tbl_Status_Review[[#This Row],[Work ID]],"0"), tbl_PV_Meta[Work ID '#], tbl_PV_Meta[PSR Date], , 0))</f>
        <v>Apr-2025</v>
      </c>
      <c r="J84" s="80" t="str">
        <f>IF(_xlfn.XLOOKUP(TEXT(tbl_Status_Review[[#This Row],[Work ID]],"0"),tbl_PV_Meta[Work ID '#],tbl_PV_Meta[Overall Status Assessment],,0)="","",_xlfn.XLOOKUP(TEXT(tbl_Status_Review[[#This Row],[Work ID]],"0"),tbl_PV_Meta[Work ID '#],tbl_PV_Meta[Overall Status Assessment],,0))</f>
        <v>Green</v>
      </c>
      <c r="K84" s="80" t="str">
        <f>IF(_xlfn.XLOOKUP(TEXT(tbl_Status_Review[[#This Row],[Work ID]],"0"),tbl_PV_Meta[Work ID '#],tbl_PV_Meta[Scope Status Assessment],,0)="","",_xlfn.XLOOKUP(TEXT(tbl_Status_Review[[#This Row],[Work ID]],"0"),tbl_PV_Meta[Work ID '#],tbl_PV_Meta[Scope Status Assessment],,0))</f>
        <v>Green</v>
      </c>
      <c r="L84" s="80" t="str">
        <f>IF(_xlfn.XLOOKUP(TEXT(tbl_Status_Review[[#This Row],[Work ID]],"0"),tbl_PV_Meta[Work ID '#],tbl_PV_Meta[Cost Status Assessment],,0)="","",_xlfn.XLOOKUP(TEXT(tbl_Status_Review[[#This Row],[Work ID]],"0"),tbl_PV_Meta[Work ID '#],tbl_PV_Meta[Cost Status Assessment],,0))</f>
        <v>Green</v>
      </c>
      <c r="M84" s="82">
        <f>IFERROR(_xlfn.XLOOKUP(tbl_Status_Review[[#This Row],[Work ID]],'PV Financials'!E:E,'PV Financials'!AW:AW),"")</f>
        <v>0</v>
      </c>
      <c r="N84" s="82">
        <f>IFERROR(_xlfn.XLOOKUP(tbl_Status_Review[[#This Row],[Work ID]],'PV Financials'!E:E,'PV Financials'!AL:AL),"")</f>
        <v>327688.57000000036</v>
      </c>
      <c r="O84" s="82">
        <f>IFERROR(tbl_Status_Review[[#This Row],[Budget]]-tbl_Status_Review[[#This Row],[EAC]],"")</f>
        <v>-327688.57000000036</v>
      </c>
      <c r="P84" s="83" t="str">
        <f>IF(_xlfn.XLOOKUP(TEXT(tbl_Status_Review[[#This Row],[Work ID]],"0"),tbl_PV_Meta[Work ID '#],tbl_PV_Meta[Schedule Status Assessment],,0)="","",_xlfn.XLOOKUP(TEXT(tbl_Status_Review[[#This Row],[Work ID]],"0"),tbl_PV_Meta[Work ID '#],tbl_PV_Meta[Schedule Status Assessment],,0))</f>
        <v>Green</v>
      </c>
      <c r="Q84" s="83">
        <f>IF(SUMIFS(tbl_PV_Milestones[Overdue],tbl_PV_Milestones[Work ID],tbl_Status_Review[[#This Row],[Work ID]])=0,"",SUMIFS(tbl_PV_Milestones[Overdue],tbl_PV_Milestones[Work ID],tbl_Status_Review[[#This Row],[Work ID]]))</f>
        <v>14</v>
      </c>
      <c r="R84" s="83" t="str">
        <f>IF(SUMIFS(tbl_PV_Milestones[Delayed],tbl_PV_Milestones[Work ID],tbl_Status_Review[[#This Row],[Work ID]])=0,"",SUMIFS(tbl_PV_Milestones[Delayed],tbl_PV_Milestones[Work ID],tbl_Status_Review[[#This Row],[Work ID]]))</f>
        <v/>
      </c>
      <c r="S84" s="83" t="str">
        <f>IF(SUMIFS(tbl_PV_Milestones[Delayed past FY25],tbl_PV_Milestones[Work ID],tbl_Status_Review[[#This Row],[Work ID]])=0,"",SUMIFS(tbl_PV_Milestones[Delayed past FY25],tbl_PV_Milestones[Work ID],tbl_Status_Review[[#This Row],[Work ID]]))</f>
        <v/>
      </c>
      <c r="T84" s="83" t="str">
        <f>IF(_xlfn.XLOOKUP(TEXT(tbl_Status_Review[[#This Row],[Work ID]],"0"),tbl_PV_Meta[Work ID '#],tbl_PV_Meta[Resourcing Status Assessment],,0)="","",_xlfn.XLOOKUP(TEXT(tbl_Status_Review[[#This Row],[Work ID]],"0"),tbl_PV_Meta[Work ID '#],tbl_PV_Meta[Resourcing Status Assessment],,0))</f>
        <v>Green</v>
      </c>
      <c r="U84" s="83" t="str">
        <f>IF(_xlfn.XLOOKUP(TEXT(tbl_Status_Review[[#This Row],[Work ID]],"0"),tbl_PV_Meta[Work ID '#],tbl_PV_Meta[Benefit Status Assessment],,0)="","",_xlfn.XLOOKUP(TEXT(tbl_Status_Review[[#This Row],[Work ID]],"0"),tbl_PV_Meta[Work ID '#],tbl_PV_Meta[Benefit Status Assessment],,0))</f>
        <v>Green</v>
      </c>
      <c r="V84" s="83" t="str">
        <f>IF(_xlfn.XLOOKUP(TEXT(tbl_Status_Review[[#This Row],[Work ID]],"0"),tbl_PV_Meta[Work ID '#],tbl_PV_Meta[OCM Status Assessment],,0)="","",_xlfn.XLOOKUP(TEXT(tbl_Status_Review[[#This Row],[Work ID]],"0"),tbl_PV_Meta[Work ID '#],tbl_PV_Meta[OCM Status Assessment],,0))</f>
        <v>Green</v>
      </c>
      <c r="W84" s="83" t="str">
        <f>IF(_xlfn.XLOOKUP(TEXT(tbl_Status_Review[[#This Row],[Work ID]],"0"),tbl_PV_Meta[Work ID '#],tbl_PV_Meta[Risks Status Assessment],,0)=0,"",_xlfn.XLOOKUP(TEXT(tbl_Status_Review[[#This Row],[Work ID]],"0"),tbl_PV_Meta[Work ID '#],tbl_PV_Meta[Risks Status Assessment],,0))</f>
        <v>Red</v>
      </c>
      <c r="X84" s="83"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84" s="83" t="str">
        <f>IF(SUMIFS(tbl_PV_Risks[Overdue],tbl_PV_Risks[Work ID '#],tbl_Status_Review[[#This Row],[Work ID]])=0,"",SUMIFS(tbl_PV_Risks[Overdue],tbl_PV_Risks[Work ID '#],tbl_Status_Review[[#This Row],[Work ID]]))</f>
        <v/>
      </c>
      <c r="Z84" s="83" t="str">
        <f>IF(SUMIFS(tbl_PV_Risks[No Mitigation Action Plan],tbl_PV_Risks[Work ID '#],tbl_Status_Review[[#This Row],[Work ID]])=0,"",SUMIFS(tbl_PV_Risks[No Mitigation Action Plan],tbl_PV_Risks[Work ID '#],tbl_Status_Review[[#This Row],[Work ID]]))</f>
        <v/>
      </c>
      <c r="AA84" s="83" t="str">
        <f>IF(_xlfn.XLOOKUP(TEXT(tbl_Status_Review[[#This Row],[Work ID]],"0"),tbl_PV_Meta[Work ID '#],tbl_PV_Meta[Issues Status Assessment],,0)=0,"",_xlfn.XLOOKUP(TEXT(tbl_Status_Review[[#This Row],[Work ID]],"0"),tbl_PV_Meta[Work ID '#],tbl_PV_Meta[Issues Status Assessment],,0))</f>
        <v>Red</v>
      </c>
      <c r="AB84" s="83"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84" s="83" t="str">
        <f>IF(SUMIFS(tbl_PV_Issues[Overdue],tbl_PV_Issues[Work ID '#],tbl_Status_Review[[#This Row],[Work ID]])=0,"",SUMIFS(tbl_PV_Issues[Overdue],tbl_PV_Issues[Work ID '#],tbl_Status_Review[[#This Row],[Work ID]]))</f>
        <v/>
      </c>
    </row>
    <row r="85" spans="3:29" ht="39.950000000000003" customHeight="1" x14ac:dyDescent="0.2">
      <c r="C85" s="77" t="s">
        <v>123</v>
      </c>
      <c r="D85" s="78" t="str">
        <f>_xlfn.XLOOKUP(TEXT(tbl_Status_Review[[#This Row],[Work ID]],"0"),tbl_PV_Meta[Work ID '#],tbl_PV_Meta[Proj Name],,0)</f>
        <v>Project 18</v>
      </c>
      <c r="E85" s="79" t="str">
        <f>_xlfn.XLOOKUP(TEXT(tbl_Status_Review[[#This Row],[Work ID]],"0"),tbl_PV_Meta[Work ID '#],tbl_PV_Meta[Sub-Portfolio],,0)</f>
        <v>Sub-Portfolio 4</v>
      </c>
      <c r="F85" s="79" t="str">
        <f>IF(_xlfn.XLOOKUP(TEXT(tbl_Status_Review[[#This Row],[Work ID]],"0"),tbl_PV_Meta[Work ID '#],tbl_PV_Meta[Project Manager/Owner],,0)="","",_xlfn.XLOOKUP(TEXT(tbl_Status_Review[[#This Row],[Work ID]],"0"),tbl_PV_Meta[Work ID '#],tbl_PV_Meta[Project Manager/Owner],,0))</f>
        <v>Project Manager 3</v>
      </c>
      <c r="G85" s="80" t="str">
        <f>_xlfn.XLOOKUP(TEXT(tbl_Status_Review[[#This Row],[Work ID]],"0"),tbl_PV_Meta[Work ID '#],tbl_PV_Meta[Work Status],,0)</f>
        <v>Completed</v>
      </c>
      <c r="H85" s="80" t="str">
        <f>_xlfn.XLOOKUP(tbl_Status_Review[[#This Row],[Work ID]],tbl_PV_Meta[Work ID '#],tbl_PV_Meta[Stage])</f>
        <v>7. Closure</v>
      </c>
      <c r="I85" s="81" t="str">
        <f>IF(_xlfn.XLOOKUP(TEXT(tbl_Status_Review[[#This Row],[Work ID]],"0"), tbl_PV_Meta[Work ID '#], tbl_PV_Meta[PSR Date], , 0)=0, "", _xlfn.XLOOKUP(TEXT(tbl_Status_Review[[#This Row],[Work ID]],"0"), tbl_PV_Meta[Work ID '#], tbl_PV_Meta[PSR Date], , 0))</f>
        <v>10 May 24</v>
      </c>
      <c r="J85" s="80" t="str">
        <f>IF(_xlfn.XLOOKUP(TEXT(tbl_Status_Review[[#This Row],[Work ID]],"0"),tbl_PV_Meta[Work ID '#],tbl_PV_Meta[Overall Status Assessment],,0)="","",_xlfn.XLOOKUP(TEXT(tbl_Status_Review[[#This Row],[Work ID]],"0"),tbl_PV_Meta[Work ID '#],tbl_PV_Meta[Overall Status Assessment],,0))</f>
        <v>Green</v>
      </c>
      <c r="K85" s="80" t="str">
        <f>IF(_xlfn.XLOOKUP(TEXT(tbl_Status_Review[[#This Row],[Work ID]],"0"),tbl_PV_Meta[Work ID '#],tbl_PV_Meta[Scope Status Assessment],,0)="","",_xlfn.XLOOKUP(TEXT(tbl_Status_Review[[#This Row],[Work ID]],"0"),tbl_PV_Meta[Work ID '#],tbl_PV_Meta[Scope Status Assessment],,0))</f>
        <v>Green</v>
      </c>
      <c r="L85" s="80" t="str">
        <f>IF(_xlfn.XLOOKUP(TEXT(tbl_Status_Review[[#This Row],[Work ID]],"0"),tbl_PV_Meta[Work ID '#],tbl_PV_Meta[Cost Status Assessment],,0)="","",_xlfn.XLOOKUP(TEXT(tbl_Status_Review[[#This Row],[Work ID]],"0"),tbl_PV_Meta[Work ID '#],tbl_PV_Meta[Cost Status Assessment],,0))</f>
        <v>Green</v>
      </c>
      <c r="M85" s="82" t="str">
        <f>IFERROR(_xlfn.XLOOKUP(tbl_Status_Review[[#This Row],[Work ID]],'PV Financials'!E:E,'PV Financials'!AW:AW),"")</f>
        <v/>
      </c>
      <c r="N85" s="82" t="str">
        <f>IFERROR(_xlfn.XLOOKUP(tbl_Status_Review[[#This Row],[Work ID]],'PV Financials'!E:E,'PV Financials'!AL:AL),"")</f>
        <v/>
      </c>
      <c r="O85" s="82" t="str">
        <f>IFERROR(tbl_Status_Review[[#This Row],[Budget]]-tbl_Status_Review[[#This Row],[EAC]],"")</f>
        <v/>
      </c>
      <c r="P85" s="83" t="str">
        <f>IF(_xlfn.XLOOKUP(TEXT(tbl_Status_Review[[#This Row],[Work ID]],"0"),tbl_PV_Meta[Work ID '#],tbl_PV_Meta[Schedule Status Assessment],,0)="","",_xlfn.XLOOKUP(TEXT(tbl_Status_Review[[#This Row],[Work ID]],"0"),tbl_PV_Meta[Work ID '#],tbl_PV_Meta[Schedule Status Assessment],,0))</f>
        <v>Green</v>
      </c>
      <c r="Q85" s="83" t="str">
        <f>IF(SUMIFS(tbl_PV_Milestones[Overdue],tbl_PV_Milestones[Work ID],tbl_Status_Review[[#This Row],[Work ID]])=0,"",SUMIFS(tbl_PV_Milestones[Overdue],tbl_PV_Milestones[Work ID],tbl_Status_Review[[#This Row],[Work ID]]))</f>
        <v/>
      </c>
      <c r="R85" s="83" t="str">
        <f>IF(SUMIFS(tbl_PV_Milestones[Delayed],tbl_PV_Milestones[Work ID],tbl_Status_Review[[#This Row],[Work ID]])=0,"",SUMIFS(tbl_PV_Milestones[Delayed],tbl_PV_Milestones[Work ID],tbl_Status_Review[[#This Row],[Work ID]]))</f>
        <v/>
      </c>
      <c r="S85" s="83" t="str">
        <f>IF(SUMIFS(tbl_PV_Milestones[Delayed past FY25],tbl_PV_Milestones[Work ID],tbl_Status_Review[[#This Row],[Work ID]])=0,"",SUMIFS(tbl_PV_Milestones[Delayed past FY25],tbl_PV_Milestones[Work ID],tbl_Status_Review[[#This Row],[Work ID]]))</f>
        <v/>
      </c>
      <c r="T85" s="83" t="str">
        <f>IF(_xlfn.XLOOKUP(TEXT(tbl_Status_Review[[#This Row],[Work ID]],"0"),tbl_PV_Meta[Work ID '#],tbl_PV_Meta[Resourcing Status Assessment],,0)="","",_xlfn.XLOOKUP(TEXT(tbl_Status_Review[[#This Row],[Work ID]],"0"),tbl_PV_Meta[Work ID '#],tbl_PV_Meta[Resourcing Status Assessment],,0))</f>
        <v>Green</v>
      </c>
      <c r="U85" s="83" t="str">
        <f>IF(_xlfn.XLOOKUP(TEXT(tbl_Status_Review[[#This Row],[Work ID]],"0"),tbl_PV_Meta[Work ID '#],tbl_PV_Meta[Benefit Status Assessment],,0)="","",_xlfn.XLOOKUP(TEXT(tbl_Status_Review[[#This Row],[Work ID]],"0"),tbl_PV_Meta[Work ID '#],tbl_PV_Meta[Benefit Status Assessment],,0))</f>
        <v>Green</v>
      </c>
      <c r="V85" s="83" t="str">
        <f>IF(_xlfn.XLOOKUP(TEXT(tbl_Status_Review[[#This Row],[Work ID]],"0"),tbl_PV_Meta[Work ID '#],tbl_PV_Meta[OCM Status Assessment],,0)="","",_xlfn.XLOOKUP(TEXT(tbl_Status_Review[[#This Row],[Work ID]],"0"),tbl_PV_Meta[Work ID '#],tbl_PV_Meta[OCM Status Assessment],,0))</f>
        <v>Green</v>
      </c>
      <c r="W85" s="83" t="str">
        <f>IF(_xlfn.XLOOKUP(TEXT(tbl_Status_Review[[#This Row],[Work ID]],"0"),tbl_PV_Meta[Work ID '#],tbl_PV_Meta[Risks Status Assessment],,0)=0,"",_xlfn.XLOOKUP(TEXT(tbl_Status_Review[[#This Row],[Work ID]],"0"),tbl_PV_Meta[Work ID '#],tbl_PV_Meta[Risks Status Assessment],,0))</f>
        <v>Green</v>
      </c>
      <c r="X85" s="83"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85" s="83" t="str">
        <f>IF(SUMIFS(tbl_PV_Risks[Overdue],tbl_PV_Risks[Work ID '#],tbl_Status_Review[[#This Row],[Work ID]])=0,"",SUMIFS(tbl_PV_Risks[Overdue],tbl_PV_Risks[Work ID '#],tbl_Status_Review[[#This Row],[Work ID]]))</f>
        <v/>
      </c>
      <c r="Z85" s="83" t="str">
        <f>IF(SUMIFS(tbl_PV_Risks[No Mitigation Action Plan],tbl_PV_Risks[Work ID '#],tbl_Status_Review[[#This Row],[Work ID]])=0,"",SUMIFS(tbl_PV_Risks[No Mitigation Action Plan],tbl_PV_Risks[Work ID '#],tbl_Status_Review[[#This Row],[Work ID]]))</f>
        <v/>
      </c>
      <c r="AA85" s="83" t="str">
        <f>IF(_xlfn.XLOOKUP(TEXT(tbl_Status_Review[[#This Row],[Work ID]],"0"),tbl_PV_Meta[Work ID '#],tbl_PV_Meta[Issues Status Assessment],,0)=0,"",_xlfn.XLOOKUP(TEXT(tbl_Status_Review[[#This Row],[Work ID]],"0"),tbl_PV_Meta[Work ID '#],tbl_PV_Meta[Issues Status Assessment],,0))</f>
        <v>Green</v>
      </c>
      <c r="AB85" s="83"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85" s="83" t="str">
        <f>IF(SUMIFS(tbl_PV_Issues[Overdue],tbl_PV_Issues[Work ID '#],tbl_Status_Review[[#This Row],[Work ID]])=0,"",SUMIFS(tbl_PV_Issues[Overdue],tbl_PV_Issues[Work ID '#],tbl_Status_Review[[#This Row],[Work ID]]))</f>
        <v/>
      </c>
    </row>
    <row r="86" spans="3:29" ht="39.950000000000003" customHeight="1" x14ac:dyDescent="0.2">
      <c r="C86" s="70" t="s">
        <v>124</v>
      </c>
      <c r="D86" s="71" t="str">
        <f>_xlfn.XLOOKUP(TEXT(tbl_Status_Review[[#This Row],[Work ID]],"0"),tbl_PV_Meta[Work ID '#],tbl_PV_Meta[Proj Name],,0)</f>
        <v>Project 20</v>
      </c>
      <c r="E86" s="72" t="str">
        <f>_xlfn.XLOOKUP(TEXT(tbl_Status_Review[[#This Row],[Work ID]],"0"),tbl_PV_Meta[Work ID '#],tbl_PV_Meta[Sub-Portfolio],,0)</f>
        <v>Sub-Portfolio 8</v>
      </c>
      <c r="F86" s="72" t="str">
        <f>IF(_xlfn.XLOOKUP(TEXT(tbl_Status_Review[[#This Row],[Work ID]],"0"),tbl_PV_Meta[Work ID '#],tbl_PV_Meta[Project Manager/Owner],,0)="","",_xlfn.XLOOKUP(TEXT(tbl_Status_Review[[#This Row],[Work ID]],"0"),tbl_PV_Meta[Work ID '#],tbl_PV_Meta[Project Manager/Owner],,0))</f>
        <v>Project Manager 31</v>
      </c>
      <c r="G86" s="73" t="str">
        <f>_xlfn.XLOOKUP(TEXT(tbl_Status_Review[[#This Row],[Work ID]],"0"),tbl_PV_Meta[Work ID '#],tbl_PV_Meta[Work Status],,0)</f>
        <v>Prepare for Closure</v>
      </c>
      <c r="H86" s="73" t="str">
        <f>_xlfn.XLOOKUP(tbl_Status_Review[[#This Row],[Work ID]],tbl_PV_Meta[Work ID '#],tbl_PV_Meta[Stage])</f>
        <v>4. Analyse &amp; Design</v>
      </c>
      <c r="I86" s="74" t="str">
        <f>IF(_xlfn.XLOOKUP(TEXT(tbl_Status_Review[[#This Row],[Work ID]],"0"), tbl_PV_Meta[Work ID '#], tbl_PV_Meta[PSR Date], , 0)=0, "", _xlfn.XLOOKUP(TEXT(tbl_Status_Review[[#This Row],[Work ID]],"0"), tbl_PV_Meta[Work ID '#], tbl_PV_Meta[PSR Date], , 0))</f>
        <v>Aug-2024</v>
      </c>
      <c r="J86" s="73" t="str">
        <f>IF(_xlfn.XLOOKUP(TEXT(tbl_Status_Review[[#This Row],[Work ID]],"0"),tbl_PV_Meta[Work ID '#],tbl_PV_Meta[Overall Status Assessment],,0)="","",_xlfn.XLOOKUP(TEXT(tbl_Status_Review[[#This Row],[Work ID]],"0"),tbl_PV_Meta[Work ID '#],tbl_PV_Meta[Overall Status Assessment],,0))</f>
        <v>Green</v>
      </c>
      <c r="K86" s="73" t="str">
        <f>IF(_xlfn.XLOOKUP(TEXT(tbl_Status_Review[[#This Row],[Work ID]],"0"),tbl_PV_Meta[Work ID '#],tbl_PV_Meta[Scope Status Assessment],,0)="","",_xlfn.XLOOKUP(TEXT(tbl_Status_Review[[#This Row],[Work ID]],"0"),tbl_PV_Meta[Work ID '#],tbl_PV_Meta[Scope Status Assessment],,0))</f>
        <v>Green</v>
      </c>
      <c r="L86" s="73" t="str">
        <f>IF(_xlfn.XLOOKUP(TEXT(tbl_Status_Review[[#This Row],[Work ID]],"0"),tbl_PV_Meta[Work ID '#],tbl_PV_Meta[Cost Status Assessment],,0)="","",_xlfn.XLOOKUP(TEXT(tbl_Status_Review[[#This Row],[Work ID]],"0"),tbl_PV_Meta[Work ID '#],tbl_PV_Meta[Cost Status Assessment],,0))</f>
        <v>Green</v>
      </c>
      <c r="M86" s="75" t="str">
        <f>IFERROR(_xlfn.XLOOKUP(tbl_Status_Review[[#This Row],[Work ID]],'PV Financials'!E:E,'PV Financials'!AW:AW),"")</f>
        <v/>
      </c>
      <c r="N86" s="75" t="str">
        <f>IFERROR(_xlfn.XLOOKUP(tbl_Status_Review[[#This Row],[Work ID]],'PV Financials'!E:E,'PV Financials'!AL:AL),"")</f>
        <v/>
      </c>
      <c r="O86" s="75" t="str">
        <f>IFERROR(tbl_Status_Review[[#This Row],[Budget]]-tbl_Status_Review[[#This Row],[EAC]],"")</f>
        <v/>
      </c>
      <c r="P86" s="76" t="str">
        <f>IF(_xlfn.XLOOKUP(TEXT(tbl_Status_Review[[#This Row],[Work ID]],"0"),tbl_PV_Meta[Work ID '#],tbl_PV_Meta[Schedule Status Assessment],,0)="","",_xlfn.XLOOKUP(TEXT(tbl_Status_Review[[#This Row],[Work ID]],"0"),tbl_PV_Meta[Work ID '#],tbl_PV_Meta[Schedule Status Assessment],,0))</f>
        <v>Green</v>
      </c>
      <c r="Q86" s="76">
        <f>IF(SUMIFS(tbl_PV_Milestones[Overdue],tbl_PV_Milestones[Work ID],tbl_Status_Review[[#This Row],[Work ID]])=0,"",SUMIFS(tbl_PV_Milestones[Overdue],tbl_PV_Milestones[Work ID],tbl_Status_Review[[#This Row],[Work ID]]))</f>
        <v>7</v>
      </c>
      <c r="R86" s="76">
        <f>IF(SUMIFS(tbl_PV_Milestones[Delayed],tbl_PV_Milestones[Work ID],tbl_Status_Review[[#This Row],[Work ID]])=0,"",SUMIFS(tbl_PV_Milestones[Delayed],tbl_PV_Milestones[Work ID],tbl_Status_Review[[#This Row],[Work ID]]))</f>
        <v>2</v>
      </c>
      <c r="S86" s="76" t="str">
        <f>IF(SUMIFS(tbl_PV_Milestones[Delayed past FY25],tbl_PV_Milestones[Work ID],tbl_Status_Review[[#This Row],[Work ID]])=0,"",SUMIFS(tbl_PV_Milestones[Delayed past FY25],tbl_PV_Milestones[Work ID],tbl_Status_Review[[#This Row],[Work ID]]))</f>
        <v/>
      </c>
      <c r="T86" s="76" t="str">
        <f>IF(_xlfn.XLOOKUP(TEXT(tbl_Status_Review[[#This Row],[Work ID]],"0"),tbl_PV_Meta[Work ID '#],tbl_PV_Meta[Resourcing Status Assessment],,0)="","",_xlfn.XLOOKUP(TEXT(tbl_Status_Review[[#This Row],[Work ID]],"0"),tbl_PV_Meta[Work ID '#],tbl_PV_Meta[Resourcing Status Assessment],,0))</f>
        <v>Green</v>
      </c>
      <c r="U86" s="76" t="str">
        <f>IF(_xlfn.XLOOKUP(TEXT(tbl_Status_Review[[#This Row],[Work ID]],"0"),tbl_PV_Meta[Work ID '#],tbl_PV_Meta[Benefit Status Assessment],,0)="","",_xlfn.XLOOKUP(TEXT(tbl_Status_Review[[#This Row],[Work ID]],"0"),tbl_PV_Meta[Work ID '#],tbl_PV_Meta[Benefit Status Assessment],,0))</f>
        <v>Green</v>
      </c>
      <c r="V86" s="76" t="str">
        <f>IF(_xlfn.XLOOKUP(TEXT(tbl_Status_Review[[#This Row],[Work ID]],"0"),tbl_PV_Meta[Work ID '#],tbl_PV_Meta[OCM Status Assessment],,0)="","",_xlfn.XLOOKUP(TEXT(tbl_Status_Review[[#This Row],[Work ID]],"0"),tbl_PV_Meta[Work ID '#],tbl_PV_Meta[OCM Status Assessment],,0))</f>
        <v>Green</v>
      </c>
      <c r="W86" s="76" t="str">
        <f>IF(_xlfn.XLOOKUP(TEXT(tbl_Status_Review[[#This Row],[Work ID]],"0"),tbl_PV_Meta[Work ID '#],tbl_PV_Meta[Risks Status Assessment],,0)=0,"",_xlfn.XLOOKUP(TEXT(tbl_Status_Review[[#This Row],[Work ID]],"0"),tbl_PV_Meta[Work ID '#],tbl_PV_Meta[Risks Status Assessment],,0))</f>
        <v>Green</v>
      </c>
      <c r="X86"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86" s="76" t="str">
        <f>IF(SUMIFS(tbl_PV_Risks[Overdue],tbl_PV_Risks[Work ID '#],tbl_Status_Review[[#This Row],[Work ID]])=0,"",SUMIFS(tbl_PV_Risks[Overdue],tbl_PV_Risks[Work ID '#],tbl_Status_Review[[#This Row],[Work ID]]))</f>
        <v/>
      </c>
      <c r="Z86" s="76" t="str">
        <f>IF(SUMIFS(tbl_PV_Risks[No Mitigation Action Plan],tbl_PV_Risks[Work ID '#],tbl_Status_Review[[#This Row],[Work ID]])=0,"",SUMIFS(tbl_PV_Risks[No Mitigation Action Plan],tbl_PV_Risks[Work ID '#],tbl_Status_Review[[#This Row],[Work ID]]))</f>
        <v/>
      </c>
      <c r="AA86" s="76" t="str">
        <f>IF(_xlfn.XLOOKUP(TEXT(tbl_Status_Review[[#This Row],[Work ID]],"0"),tbl_PV_Meta[Work ID '#],tbl_PV_Meta[Issues Status Assessment],,0)=0,"",_xlfn.XLOOKUP(TEXT(tbl_Status_Review[[#This Row],[Work ID]],"0"),tbl_PV_Meta[Work ID '#],tbl_PV_Meta[Issues Status Assessment],,0))</f>
        <v>Green</v>
      </c>
      <c r="AB86"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86" s="76" t="str">
        <f>IF(SUMIFS(tbl_PV_Issues[Overdue],tbl_PV_Issues[Work ID '#],tbl_Status_Review[[#This Row],[Work ID]])=0,"",SUMIFS(tbl_PV_Issues[Overdue],tbl_PV_Issues[Work ID '#],tbl_Status_Review[[#This Row],[Work ID]]))</f>
        <v/>
      </c>
    </row>
    <row r="87" spans="3:29" ht="39.950000000000003" customHeight="1" x14ac:dyDescent="0.2">
      <c r="C87" s="77" t="s">
        <v>126</v>
      </c>
      <c r="D87" s="78" t="str">
        <f>_xlfn.XLOOKUP(TEXT(tbl_Status_Review[[#This Row],[Work ID]],"0"),tbl_PV_Meta[Work ID '#],tbl_PV_Meta[Proj Name],,0)</f>
        <v>Project 21</v>
      </c>
      <c r="E87" s="79" t="str">
        <f>_xlfn.XLOOKUP(TEXT(tbl_Status_Review[[#This Row],[Work ID]],"0"),tbl_PV_Meta[Work ID '#],tbl_PV_Meta[Sub-Portfolio],,0)</f>
        <v>Sub-Portfolio 7</v>
      </c>
      <c r="F87" s="79" t="str">
        <f>IF(_xlfn.XLOOKUP(TEXT(tbl_Status_Review[[#This Row],[Work ID]],"0"),tbl_PV_Meta[Work ID '#],tbl_PV_Meta[Project Manager/Owner],,0)="","",_xlfn.XLOOKUP(TEXT(tbl_Status_Review[[#This Row],[Work ID]],"0"),tbl_PV_Meta[Work ID '#],tbl_PV_Meta[Project Manager/Owner],,0))</f>
        <v>Project Manager 10</v>
      </c>
      <c r="G87" s="80" t="str">
        <f>_xlfn.XLOOKUP(TEXT(tbl_Status_Review[[#This Row],[Work ID]],"0"),tbl_PV_Meta[Work ID '#],tbl_PV_Meta[Work Status],,0)</f>
        <v>Completed</v>
      </c>
      <c r="H87" s="80" t="str">
        <f>_xlfn.XLOOKUP(tbl_Status_Review[[#This Row],[Work ID]],tbl_PV_Meta[Work ID '#],tbl_PV_Meta[Stage])</f>
        <v>7. Closure</v>
      </c>
      <c r="I87" s="81" t="str">
        <f>IF(_xlfn.XLOOKUP(TEXT(tbl_Status_Review[[#This Row],[Work ID]],"0"), tbl_PV_Meta[Work ID '#], tbl_PV_Meta[PSR Date], , 0)=0, "", _xlfn.XLOOKUP(TEXT(tbl_Status_Review[[#This Row],[Work ID]],"0"), tbl_PV_Meta[Work ID '#], tbl_PV_Meta[PSR Date], , 0))</f>
        <v>Jun-2024</v>
      </c>
      <c r="J87" s="80" t="str">
        <f>IF(_xlfn.XLOOKUP(TEXT(tbl_Status_Review[[#This Row],[Work ID]],"0"),tbl_PV_Meta[Work ID '#],tbl_PV_Meta[Overall Status Assessment],,0)="","",_xlfn.XLOOKUP(TEXT(tbl_Status_Review[[#This Row],[Work ID]],"0"),tbl_PV_Meta[Work ID '#],tbl_PV_Meta[Overall Status Assessment],,0))</f>
        <v>Green</v>
      </c>
      <c r="K87" s="80" t="str">
        <f>IF(_xlfn.XLOOKUP(TEXT(tbl_Status_Review[[#This Row],[Work ID]],"0"),tbl_PV_Meta[Work ID '#],tbl_PV_Meta[Scope Status Assessment],,0)="","",_xlfn.XLOOKUP(TEXT(tbl_Status_Review[[#This Row],[Work ID]],"0"),tbl_PV_Meta[Work ID '#],tbl_PV_Meta[Scope Status Assessment],,0))</f>
        <v>Green</v>
      </c>
      <c r="L87" s="80" t="str">
        <f>IF(_xlfn.XLOOKUP(TEXT(tbl_Status_Review[[#This Row],[Work ID]],"0"),tbl_PV_Meta[Work ID '#],tbl_PV_Meta[Cost Status Assessment],,0)="","",_xlfn.XLOOKUP(TEXT(tbl_Status_Review[[#This Row],[Work ID]],"0"),tbl_PV_Meta[Work ID '#],tbl_PV_Meta[Cost Status Assessment],,0))</f>
        <v>Green</v>
      </c>
      <c r="M87" s="82" t="str">
        <f>IFERROR(_xlfn.XLOOKUP(tbl_Status_Review[[#This Row],[Work ID]],'PV Financials'!E:E,'PV Financials'!AW:AW),"")</f>
        <v/>
      </c>
      <c r="N87" s="82" t="str">
        <f>IFERROR(_xlfn.XLOOKUP(tbl_Status_Review[[#This Row],[Work ID]],'PV Financials'!E:E,'PV Financials'!AL:AL),"")</f>
        <v/>
      </c>
      <c r="O87" s="82" t="str">
        <f>IFERROR(tbl_Status_Review[[#This Row],[Budget]]-tbl_Status_Review[[#This Row],[EAC]],"")</f>
        <v/>
      </c>
      <c r="P87" s="83" t="str">
        <f>IF(_xlfn.XLOOKUP(TEXT(tbl_Status_Review[[#This Row],[Work ID]],"0"),tbl_PV_Meta[Work ID '#],tbl_PV_Meta[Schedule Status Assessment],,0)="","",_xlfn.XLOOKUP(TEXT(tbl_Status_Review[[#This Row],[Work ID]],"0"),tbl_PV_Meta[Work ID '#],tbl_PV_Meta[Schedule Status Assessment],,0))</f>
        <v>Amber</v>
      </c>
      <c r="Q87" s="83" t="str">
        <f>IF(SUMIFS(tbl_PV_Milestones[Overdue],tbl_PV_Milestones[Work ID],tbl_Status_Review[[#This Row],[Work ID]])=0,"",SUMIFS(tbl_PV_Milestones[Overdue],tbl_PV_Milestones[Work ID],tbl_Status_Review[[#This Row],[Work ID]]))</f>
        <v/>
      </c>
      <c r="R87" s="83" t="str">
        <f>IF(SUMIFS(tbl_PV_Milestones[Delayed],tbl_PV_Milestones[Work ID],tbl_Status_Review[[#This Row],[Work ID]])=0,"",SUMIFS(tbl_PV_Milestones[Delayed],tbl_PV_Milestones[Work ID],tbl_Status_Review[[#This Row],[Work ID]]))</f>
        <v/>
      </c>
      <c r="S87" s="83" t="str">
        <f>IF(SUMIFS(tbl_PV_Milestones[Delayed past FY25],tbl_PV_Milestones[Work ID],tbl_Status_Review[[#This Row],[Work ID]])=0,"",SUMIFS(tbl_PV_Milestones[Delayed past FY25],tbl_PV_Milestones[Work ID],tbl_Status_Review[[#This Row],[Work ID]]))</f>
        <v/>
      </c>
      <c r="T87" s="83" t="str">
        <f>IF(_xlfn.XLOOKUP(TEXT(tbl_Status_Review[[#This Row],[Work ID]],"0"),tbl_PV_Meta[Work ID '#],tbl_PV_Meta[Resourcing Status Assessment],,0)="","",_xlfn.XLOOKUP(TEXT(tbl_Status_Review[[#This Row],[Work ID]],"0"),tbl_PV_Meta[Work ID '#],tbl_PV_Meta[Resourcing Status Assessment],,0))</f>
        <v>Green</v>
      </c>
      <c r="U87" s="83" t="str">
        <f>IF(_xlfn.XLOOKUP(TEXT(tbl_Status_Review[[#This Row],[Work ID]],"0"),tbl_PV_Meta[Work ID '#],tbl_PV_Meta[Benefit Status Assessment],,0)="","",_xlfn.XLOOKUP(TEXT(tbl_Status_Review[[#This Row],[Work ID]],"0"),tbl_PV_Meta[Work ID '#],tbl_PV_Meta[Benefit Status Assessment],,0))</f>
        <v>Green</v>
      </c>
      <c r="V87" s="83" t="str">
        <f>IF(_xlfn.XLOOKUP(TEXT(tbl_Status_Review[[#This Row],[Work ID]],"0"),tbl_PV_Meta[Work ID '#],tbl_PV_Meta[OCM Status Assessment],,0)="","",_xlfn.XLOOKUP(TEXT(tbl_Status_Review[[#This Row],[Work ID]],"0"),tbl_PV_Meta[Work ID '#],tbl_PV_Meta[OCM Status Assessment],,0))</f>
        <v>Amber</v>
      </c>
      <c r="W87" s="83" t="str">
        <f>IF(_xlfn.XLOOKUP(TEXT(tbl_Status_Review[[#This Row],[Work ID]],"0"),tbl_PV_Meta[Work ID '#],tbl_PV_Meta[Risks Status Assessment],,0)=0,"",_xlfn.XLOOKUP(TEXT(tbl_Status_Review[[#This Row],[Work ID]],"0"),tbl_PV_Meta[Work ID '#],tbl_PV_Meta[Risks Status Assessment],,0))</f>
        <v>Amber</v>
      </c>
      <c r="X87" s="83"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87" s="83">
        <f>IF(SUMIFS(tbl_PV_Risks[Overdue],tbl_PV_Risks[Work ID '#],tbl_Status_Review[[#This Row],[Work ID]])=0,"",SUMIFS(tbl_PV_Risks[Overdue],tbl_PV_Risks[Work ID '#],tbl_Status_Review[[#This Row],[Work ID]]))</f>
        <v>1</v>
      </c>
      <c r="Z87" s="83" t="str">
        <f>IF(SUMIFS(tbl_PV_Risks[No Mitigation Action Plan],tbl_PV_Risks[Work ID '#],tbl_Status_Review[[#This Row],[Work ID]])=0,"",SUMIFS(tbl_PV_Risks[No Mitigation Action Plan],tbl_PV_Risks[Work ID '#],tbl_Status_Review[[#This Row],[Work ID]]))</f>
        <v/>
      </c>
      <c r="AA87" s="83" t="str">
        <f>IF(_xlfn.XLOOKUP(TEXT(tbl_Status_Review[[#This Row],[Work ID]],"0"),tbl_PV_Meta[Work ID '#],tbl_PV_Meta[Issues Status Assessment],,0)=0,"",_xlfn.XLOOKUP(TEXT(tbl_Status_Review[[#This Row],[Work ID]],"0"),tbl_PV_Meta[Work ID '#],tbl_PV_Meta[Issues Status Assessment],,0))</f>
        <v>Green</v>
      </c>
      <c r="AB87" s="83"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87" s="83" t="str">
        <f>IF(SUMIFS(tbl_PV_Issues[Overdue],tbl_PV_Issues[Work ID '#],tbl_Status_Review[[#This Row],[Work ID]])=0,"",SUMIFS(tbl_PV_Issues[Overdue],tbl_PV_Issues[Work ID '#],tbl_Status_Review[[#This Row],[Work ID]]))</f>
        <v/>
      </c>
    </row>
    <row r="88" spans="3:29" ht="39.950000000000003" customHeight="1" x14ac:dyDescent="0.2">
      <c r="C88" s="77" t="s">
        <v>129</v>
      </c>
      <c r="D88" s="78" t="str">
        <f>_xlfn.XLOOKUP(TEXT(tbl_Status_Review[[#This Row],[Work ID]],"0"),tbl_PV_Meta[Work ID '#],tbl_PV_Meta[Proj Name],,0)</f>
        <v>Project 24</v>
      </c>
      <c r="E88" s="79" t="str">
        <f>_xlfn.XLOOKUP(TEXT(tbl_Status_Review[[#This Row],[Work ID]],"0"),tbl_PV_Meta[Work ID '#],tbl_PV_Meta[Sub-Portfolio],,0)</f>
        <v>Sub-Portfolio 7</v>
      </c>
      <c r="F88" s="79" t="str">
        <f>IF(_xlfn.XLOOKUP(TEXT(tbl_Status_Review[[#This Row],[Work ID]],"0"),tbl_PV_Meta[Work ID '#],tbl_PV_Meta[Project Manager/Owner],,0)="","",_xlfn.XLOOKUP(TEXT(tbl_Status_Review[[#This Row],[Work ID]],"0"),tbl_PV_Meta[Work ID '#],tbl_PV_Meta[Project Manager/Owner],,0))</f>
        <v>Project Manager 35</v>
      </c>
      <c r="G88" s="80" t="str">
        <f>_xlfn.XLOOKUP(TEXT(tbl_Status_Review[[#This Row],[Work ID]],"0"),tbl_PV_Meta[Work ID '#],tbl_PV_Meta[Work Status],,0)</f>
        <v>Open/Active</v>
      </c>
      <c r="H88" s="80" t="str">
        <f>_xlfn.XLOOKUP(tbl_Status_Review[[#This Row],[Work ID]],tbl_PV_Meta[Work ID '#],tbl_PV_Meta[Stage])</f>
        <v>2. Concept</v>
      </c>
      <c r="I88" s="81" t="str">
        <f>IF(_xlfn.XLOOKUP(TEXT(tbl_Status_Review[[#This Row],[Work ID]],"0"), tbl_PV_Meta[Work ID '#], tbl_PV_Meta[PSR Date], , 0)=0, "", _xlfn.XLOOKUP(TEXT(tbl_Status_Review[[#This Row],[Work ID]],"0"), tbl_PV_Meta[Work ID '#], tbl_PV_Meta[PSR Date], , 0))</f>
        <v>Oct-2023</v>
      </c>
      <c r="J88" s="80" t="str">
        <f>IF(_xlfn.XLOOKUP(TEXT(tbl_Status_Review[[#This Row],[Work ID]],"0"),tbl_PV_Meta[Work ID '#],tbl_PV_Meta[Overall Status Assessment],,0)="","",_xlfn.XLOOKUP(TEXT(tbl_Status_Review[[#This Row],[Work ID]],"0"),tbl_PV_Meta[Work ID '#],tbl_PV_Meta[Overall Status Assessment],,0))</f>
        <v>Green</v>
      </c>
      <c r="K88" s="80" t="str">
        <f>IF(_xlfn.XLOOKUP(TEXT(tbl_Status_Review[[#This Row],[Work ID]],"0"),tbl_PV_Meta[Work ID '#],tbl_PV_Meta[Scope Status Assessment],,0)="","",_xlfn.XLOOKUP(TEXT(tbl_Status_Review[[#This Row],[Work ID]],"0"),tbl_PV_Meta[Work ID '#],tbl_PV_Meta[Scope Status Assessment],,0))</f>
        <v>Green</v>
      </c>
      <c r="L88" s="80" t="str">
        <f>IF(_xlfn.XLOOKUP(TEXT(tbl_Status_Review[[#This Row],[Work ID]],"0"),tbl_PV_Meta[Work ID '#],tbl_PV_Meta[Cost Status Assessment],,0)="","",_xlfn.XLOOKUP(TEXT(tbl_Status_Review[[#This Row],[Work ID]],"0"),tbl_PV_Meta[Work ID '#],tbl_PV_Meta[Cost Status Assessment],,0))</f>
        <v>Green</v>
      </c>
      <c r="M88" s="82" t="str">
        <f>IFERROR(_xlfn.XLOOKUP(tbl_Status_Review[[#This Row],[Work ID]],'PV Financials'!E:E,'PV Financials'!AW:AW),"")</f>
        <v/>
      </c>
      <c r="N88" s="82" t="str">
        <f>IFERROR(_xlfn.XLOOKUP(tbl_Status_Review[[#This Row],[Work ID]],'PV Financials'!E:E,'PV Financials'!AL:AL),"")</f>
        <v/>
      </c>
      <c r="O88" s="82" t="str">
        <f>IFERROR(tbl_Status_Review[[#This Row],[Budget]]-tbl_Status_Review[[#This Row],[EAC]],"")</f>
        <v/>
      </c>
      <c r="P88" s="83" t="str">
        <f>IF(_xlfn.XLOOKUP(TEXT(tbl_Status_Review[[#This Row],[Work ID]],"0"),tbl_PV_Meta[Work ID '#],tbl_PV_Meta[Schedule Status Assessment],,0)="","",_xlfn.XLOOKUP(TEXT(tbl_Status_Review[[#This Row],[Work ID]],"0"),tbl_PV_Meta[Work ID '#],tbl_PV_Meta[Schedule Status Assessment],,0))</f>
        <v>Green</v>
      </c>
      <c r="Q88" s="83">
        <f>IF(SUMIFS(tbl_PV_Milestones[Overdue],tbl_PV_Milestones[Work ID],tbl_Status_Review[[#This Row],[Work ID]])=0,"",SUMIFS(tbl_PV_Milestones[Overdue],tbl_PV_Milestones[Work ID],tbl_Status_Review[[#This Row],[Work ID]]))</f>
        <v>2</v>
      </c>
      <c r="R88" s="83" t="str">
        <f>IF(SUMIFS(tbl_PV_Milestones[Delayed],tbl_PV_Milestones[Work ID],tbl_Status_Review[[#This Row],[Work ID]])=0,"",SUMIFS(tbl_PV_Milestones[Delayed],tbl_PV_Milestones[Work ID],tbl_Status_Review[[#This Row],[Work ID]]))</f>
        <v/>
      </c>
      <c r="S88" s="83" t="str">
        <f>IF(SUMIFS(tbl_PV_Milestones[Delayed past FY25],tbl_PV_Milestones[Work ID],tbl_Status_Review[[#This Row],[Work ID]])=0,"",SUMIFS(tbl_PV_Milestones[Delayed past FY25],tbl_PV_Milestones[Work ID],tbl_Status_Review[[#This Row],[Work ID]]))</f>
        <v/>
      </c>
      <c r="T88" s="83" t="str">
        <f>IF(_xlfn.XLOOKUP(TEXT(tbl_Status_Review[[#This Row],[Work ID]],"0"),tbl_PV_Meta[Work ID '#],tbl_PV_Meta[Resourcing Status Assessment],,0)="","",_xlfn.XLOOKUP(TEXT(tbl_Status_Review[[#This Row],[Work ID]],"0"),tbl_PV_Meta[Work ID '#],tbl_PV_Meta[Resourcing Status Assessment],,0))</f>
        <v>Green</v>
      </c>
      <c r="U88" s="83" t="str">
        <f>IF(_xlfn.XLOOKUP(TEXT(tbl_Status_Review[[#This Row],[Work ID]],"0"),tbl_PV_Meta[Work ID '#],tbl_PV_Meta[Benefit Status Assessment],,0)="","",_xlfn.XLOOKUP(TEXT(tbl_Status_Review[[#This Row],[Work ID]],"0"),tbl_PV_Meta[Work ID '#],tbl_PV_Meta[Benefit Status Assessment],,0))</f>
        <v>Green</v>
      </c>
      <c r="V88" s="83" t="str">
        <f>IF(_xlfn.XLOOKUP(TEXT(tbl_Status_Review[[#This Row],[Work ID]],"0"),tbl_PV_Meta[Work ID '#],tbl_PV_Meta[OCM Status Assessment],,0)="","",_xlfn.XLOOKUP(TEXT(tbl_Status_Review[[#This Row],[Work ID]],"0"),tbl_PV_Meta[Work ID '#],tbl_PV_Meta[OCM Status Assessment],,0))</f>
        <v>Green</v>
      </c>
      <c r="W88" s="83" t="str">
        <f>IF(_xlfn.XLOOKUP(TEXT(tbl_Status_Review[[#This Row],[Work ID]],"0"),tbl_PV_Meta[Work ID '#],tbl_PV_Meta[Risks Status Assessment],,0)=0,"",_xlfn.XLOOKUP(TEXT(tbl_Status_Review[[#This Row],[Work ID]],"0"),tbl_PV_Meta[Work ID '#],tbl_PV_Meta[Risks Status Assessment],,0))</f>
        <v>Green</v>
      </c>
      <c r="X88" s="83"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88" s="83" t="str">
        <f>IF(SUMIFS(tbl_PV_Risks[Overdue],tbl_PV_Risks[Work ID '#],tbl_Status_Review[[#This Row],[Work ID]])=0,"",SUMIFS(tbl_PV_Risks[Overdue],tbl_PV_Risks[Work ID '#],tbl_Status_Review[[#This Row],[Work ID]]))</f>
        <v/>
      </c>
      <c r="Z88" s="83" t="str">
        <f>IF(SUMIFS(tbl_PV_Risks[No Mitigation Action Plan],tbl_PV_Risks[Work ID '#],tbl_Status_Review[[#This Row],[Work ID]])=0,"",SUMIFS(tbl_PV_Risks[No Mitigation Action Plan],tbl_PV_Risks[Work ID '#],tbl_Status_Review[[#This Row],[Work ID]]))</f>
        <v/>
      </c>
      <c r="AA88" s="83" t="str">
        <f>IF(_xlfn.XLOOKUP(TEXT(tbl_Status_Review[[#This Row],[Work ID]],"0"),tbl_PV_Meta[Work ID '#],tbl_PV_Meta[Issues Status Assessment],,0)=0,"",_xlfn.XLOOKUP(TEXT(tbl_Status_Review[[#This Row],[Work ID]],"0"),tbl_PV_Meta[Work ID '#],tbl_PV_Meta[Issues Status Assessment],,0))</f>
        <v>Green</v>
      </c>
      <c r="AB88" s="83"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88" s="83" t="str">
        <f>IF(SUMIFS(tbl_PV_Issues[Overdue],tbl_PV_Issues[Work ID '#],tbl_Status_Review[[#This Row],[Work ID]])=0,"",SUMIFS(tbl_PV_Issues[Overdue],tbl_PV_Issues[Work ID '#],tbl_Status_Review[[#This Row],[Work ID]]))</f>
        <v/>
      </c>
    </row>
    <row r="89" spans="3:29" ht="39.950000000000003" customHeight="1" x14ac:dyDescent="0.2">
      <c r="C89" s="77" t="s">
        <v>130</v>
      </c>
      <c r="D89" s="78" t="str">
        <f>_xlfn.XLOOKUP(TEXT(tbl_Status_Review[[#This Row],[Work ID]],"0"),tbl_PV_Meta[Work ID '#],tbl_PV_Meta[Proj Name],,0)</f>
        <v>Project 25</v>
      </c>
      <c r="E89" s="79" t="str">
        <f>_xlfn.XLOOKUP(TEXT(tbl_Status_Review[[#This Row],[Work ID]],"0"),tbl_PV_Meta[Work ID '#],tbl_PV_Meta[Sub-Portfolio],,0)</f>
        <v>Sub-Portfolio 7</v>
      </c>
      <c r="F89" s="79" t="str">
        <f>IF(_xlfn.XLOOKUP(TEXT(tbl_Status_Review[[#This Row],[Work ID]],"0"),tbl_PV_Meta[Work ID '#],tbl_PV_Meta[Project Manager/Owner],,0)="","",_xlfn.XLOOKUP(TEXT(tbl_Status_Review[[#This Row],[Work ID]],"0"),tbl_PV_Meta[Work ID '#],tbl_PV_Meta[Project Manager/Owner],,0))</f>
        <v>Project Manager 38</v>
      </c>
      <c r="G89" s="80" t="str">
        <f>_xlfn.XLOOKUP(TEXT(tbl_Status_Review[[#This Row],[Work ID]],"0"),tbl_PV_Meta[Work ID '#],tbl_PV_Meta[Work Status],,0)</f>
        <v>Completed</v>
      </c>
      <c r="H89" s="80" t="str">
        <f>_xlfn.XLOOKUP(tbl_Status_Review[[#This Row],[Work ID]],tbl_PV_Meta[Work ID '#],tbl_PV_Meta[Stage])</f>
        <v>7. Closure</v>
      </c>
      <c r="I89" s="81" t="str">
        <f>IF(_xlfn.XLOOKUP(TEXT(tbl_Status_Review[[#This Row],[Work ID]],"0"), tbl_PV_Meta[Work ID '#], tbl_PV_Meta[PSR Date], , 0)=0, "", _xlfn.XLOOKUP(TEXT(tbl_Status_Review[[#This Row],[Work ID]],"0"), tbl_PV_Meta[Work ID '#], tbl_PV_Meta[PSR Date], , 0))</f>
        <v>May-2024</v>
      </c>
      <c r="J89" s="80" t="str">
        <f>IF(_xlfn.XLOOKUP(TEXT(tbl_Status_Review[[#This Row],[Work ID]],"0"),tbl_PV_Meta[Work ID '#],tbl_PV_Meta[Overall Status Assessment],,0)="","",_xlfn.XLOOKUP(TEXT(tbl_Status_Review[[#This Row],[Work ID]],"0"),tbl_PV_Meta[Work ID '#],tbl_PV_Meta[Overall Status Assessment],,0))</f>
        <v>Green</v>
      </c>
      <c r="K89" s="80" t="str">
        <f>IF(_xlfn.XLOOKUP(TEXT(tbl_Status_Review[[#This Row],[Work ID]],"0"),tbl_PV_Meta[Work ID '#],tbl_PV_Meta[Scope Status Assessment],,0)="","",_xlfn.XLOOKUP(TEXT(tbl_Status_Review[[#This Row],[Work ID]],"0"),tbl_PV_Meta[Work ID '#],tbl_PV_Meta[Scope Status Assessment],,0))</f>
        <v>Green</v>
      </c>
      <c r="L89" s="80" t="str">
        <f>IF(_xlfn.XLOOKUP(TEXT(tbl_Status_Review[[#This Row],[Work ID]],"0"),tbl_PV_Meta[Work ID '#],tbl_PV_Meta[Cost Status Assessment],,0)="","",_xlfn.XLOOKUP(TEXT(tbl_Status_Review[[#This Row],[Work ID]],"0"),tbl_PV_Meta[Work ID '#],tbl_PV_Meta[Cost Status Assessment],,0))</f>
        <v>Green</v>
      </c>
      <c r="M89" s="82" t="str">
        <f>IFERROR(_xlfn.XLOOKUP(tbl_Status_Review[[#This Row],[Work ID]],'PV Financials'!E:E,'PV Financials'!AW:AW),"")</f>
        <v/>
      </c>
      <c r="N89" s="82" t="str">
        <f>IFERROR(_xlfn.XLOOKUP(tbl_Status_Review[[#This Row],[Work ID]],'PV Financials'!E:E,'PV Financials'!AL:AL),"")</f>
        <v/>
      </c>
      <c r="O89" s="82" t="str">
        <f>IFERROR(tbl_Status_Review[[#This Row],[Budget]]-tbl_Status_Review[[#This Row],[EAC]],"")</f>
        <v/>
      </c>
      <c r="P89" s="83" t="str">
        <f>IF(_xlfn.XLOOKUP(TEXT(tbl_Status_Review[[#This Row],[Work ID]],"0"),tbl_PV_Meta[Work ID '#],tbl_PV_Meta[Schedule Status Assessment],,0)="","",_xlfn.XLOOKUP(TEXT(tbl_Status_Review[[#This Row],[Work ID]],"0"),tbl_PV_Meta[Work ID '#],tbl_PV_Meta[Schedule Status Assessment],,0))</f>
        <v>Green</v>
      </c>
      <c r="Q89" s="83" t="str">
        <f>IF(SUMIFS(tbl_PV_Milestones[Overdue],tbl_PV_Milestones[Work ID],tbl_Status_Review[[#This Row],[Work ID]])=0,"",SUMIFS(tbl_PV_Milestones[Overdue],tbl_PV_Milestones[Work ID],tbl_Status_Review[[#This Row],[Work ID]]))</f>
        <v/>
      </c>
      <c r="R89" s="83" t="str">
        <f>IF(SUMIFS(tbl_PV_Milestones[Delayed],tbl_PV_Milestones[Work ID],tbl_Status_Review[[#This Row],[Work ID]])=0,"",SUMIFS(tbl_PV_Milestones[Delayed],tbl_PV_Milestones[Work ID],tbl_Status_Review[[#This Row],[Work ID]]))</f>
        <v/>
      </c>
      <c r="S89" s="83" t="str">
        <f>IF(SUMIFS(tbl_PV_Milestones[Delayed past FY25],tbl_PV_Milestones[Work ID],tbl_Status_Review[[#This Row],[Work ID]])=0,"",SUMIFS(tbl_PV_Milestones[Delayed past FY25],tbl_PV_Milestones[Work ID],tbl_Status_Review[[#This Row],[Work ID]]))</f>
        <v/>
      </c>
      <c r="T89" s="83" t="str">
        <f>IF(_xlfn.XLOOKUP(TEXT(tbl_Status_Review[[#This Row],[Work ID]],"0"),tbl_PV_Meta[Work ID '#],tbl_PV_Meta[Resourcing Status Assessment],,0)="","",_xlfn.XLOOKUP(TEXT(tbl_Status_Review[[#This Row],[Work ID]],"0"),tbl_PV_Meta[Work ID '#],tbl_PV_Meta[Resourcing Status Assessment],,0))</f>
        <v>Green</v>
      </c>
      <c r="U89" s="83" t="str">
        <f>IF(_xlfn.XLOOKUP(TEXT(tbl_Status_Review[[#This Row],[Work ID]],"0"),tbl_PV_Meta[Work ID '#],tbl_PV_Meta[Benefit Status Assessment],,0)="","",_xlfn.XLOOKUP(TEXT(tbl_Status_Review[[#This Row],[Work ID]],"0"),tbl_PV_Meta[Work ID '#],tbl_PV_Meta[Benefit Status Assessment],,0))</f>
        <v>Green</v>
      </c>
      <c r="V89" s="83" t="str">
        <f>IF(_xlfn.XLOOKUP(TEXT(tbl_Status_Review[[#This Row],[Work ID]],"0"),tbl_PV_Meta[Work ID '#],tbl_PV_Meta[OCM Status Assessment],,0)="","",_xlfn.XLOOKUP(TEXT(tbl_Status_Review[[#This Row],[Work ID]],"0"),tbl_PV_Meta[Work ID '#],tbl_PV_Meta[OCM Status Assessment],,0))</f>
        <v>Green</v>
      </c>
      <c r="W89" s="83" t="str">
        <f>IF(_xlfn.XLOOKUP(TEXT(tbl_Status_Review[[#This Row],[Work ID]],"0"),tbl_PV_Meta[Work ID '#],tbl_PV_Meta[Risks Status Assessment],,0)=0,"",_xlfn.XLOOKUP(TEXT(tbl_Status_Review[[#This Row],[Work ID]],"0"),tbl_PV_Meta[Work ID '#],tbl_PV_Meta[Risks Status Assessment],,0))</f>
        <v>Green</v>
      </c>
      <c r="X89" s="83"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89" s="83" t="str">
        <f>IF(SUMIFS(tbl_PV_Risks[Overdue],tbl_PV_Risks[Work ID '#],tbl_Status_Review[[#This Row],[Work ID]])=0,"",SUMIFS(tbl_PV_Risks[Overdue],tbl_PV_Risks[Work ID '#],tbl_Status_Review[[#This Row],[Work ID]]))</f>
        <v/>
      </c>
      <c r="Z89" s="83" t="str">
        <f>IF(SUMIFS(tbl_PV_Risks[No Mitigation Action Plan],tbl_PV_Risks[Work ID '#],tbl_Status_Review[[#This Row],[Work ID]])=0,"",SUMIFS(tbl_PV_Risks[No Mitigation Action Plan],tbl_PV_Risks[Work ID '#],tbl_Status_Review[[#This Row],[Work ID]]))</f>
        <v/>
      </c>
      <c r="AA89" s="83" t="str">
        <f>IF(_xlfn.XLOOKUP(TEXT(tbl_Status_Review[[#This Row],[Work ID]],"0"),tbl_PV_Meta[Work ID '#],tbl_PV_Meta[Issues Status Assessment],,0)=0,"",_xlfn.XLOOKUP(TEXT(tbl_Status_Review[[#This Row],[Work ID]],"0"),tbl_PV_Meta[Work ID '#],tbl_PV_Meta[Issues Status Assessment],,0))</f>
        <v>Green</v>
      </c>
      <c r="AB89" s="83"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89" s="83" t="str">
        <f>IF(SUMIFS(tbl_PV_Issues[Overdue],tbl_PV_Issues[Work ID '#],tbl_Status_Review[[#This Row],[Work ID]])=0,"",SUMIFS(tbl_PV_Issues[Overdue],tbl_PV_Issues[Work ID '#],tbl_Status_Review[[#This Row],[Work ID]]))</f>
        <v/>
      </c>
    </row>
    <row r="90" spans="3:29" ht="39.950000000000003" customHeight="1" x14ac:dyDescent="0.2">
      <c r="C90" s="77" t="s">
        <v>132</v>
      </c>
      <c r="D90" s="78" t="str">
        <f>_xlfn.XLOOKUP(TEXT(tbl_Status_Review[[#This Row],[Work ID]],"0"),tbl_PV_Meta[Work ID '#],tbl_PV_Meta[Proj Name],,0)</f>
        <v>Project 27</v>
      </c>
      <c r="E90" s="79" t="str">
        <f>_xlfn.XLOOKUP(TEXT(tbl_Status_Review[[#This Row],[Work ID]],"0"),tbl_PV_Meta[Work ID '#],tbl_PV_Meta[Sub-Portfolio],,0)</f>
        <v>Sub-Portfolio 7</v>
      </c>
      <c r="F90" s="79" t="str">
        <f>IF(_xlfn.XLOOKUP(TEXT(tbl_Status_Review[[#This Row],[Work ID]],"0"),tbl_PV_Meta[Work ID '#],tbl_PV_Meta[Project Manager/Owner],,0)="","",_xlfn.XLOOKUP(TEXT(tbl_Status_Review[[#This Row],[Work ID]],"0"),tbl_PV_Meta[Work ID '#],tbl_PV_Meta[Project Manager/Owner],,0))</f>
        <v>Project Manager 38</v>
      </c>
      <c r="G90" s="80" t="str">
        <f>_xlfn.XLOOKUP(TEXT(tbl_Status_Review[[#This Row],[Work ID]],"0"),tbl_PV_Meta[Work ID '#],tbl_PV_Meta[Work Status],,0)</f>
        <v>Requested</v>
      </c>
      <c r="H90" s="80" t="str">
        <f>_xlfn.XLOOKUP(tbl_Status_Review[[#This Row],[Work ID]],tbl_PV_Meta[Work ID '#],tbl_PV_Meta[Stage])</f>
        <v>2. Concept</v>
      </c>
      <c r="I90" s="81" t="str">
        <f>IF(_xlfn.XLOOKUP(TEXT(tbl_Status_Review[[#This Row],[Work ID]],"0"), tbl_PV_Meta[Work ID '#], tbl_PV_Meta[PSR Date], , 0)=0, "", _xlfn.XLOOKUP(TEXT(tbl_Status_Review[[#This Row],[Work ID]],"0"), tbl_PV_Meta[Work ID '#], tbl_PV_Meta[PSR Date], , 0))</f>
        <v>Apr-2024</v>
      </c>
      <c r="J90" s="80" t="str">
        <f>IF(_xlfn.XLOOKUP(TEXT(tbl_Status_Review[[#This Row],[Work ID]],"0"),tbl_PV_Meta[Work ID '#],tbl_PV_Meta[Overall Status Assessment],,0)="","",_xlfn.XLOOKUP(TEXT(tbl_Status_Review[[#This Row],[Work ID]],"0"),tbl_PV_Meta[Work ID '#],tbl_PV_Meta[Overall Status Assessment],,0))</f>
        <v>Green</v>
      </c>
      <c r="K90" s="80" t="str">
        <f>IF(_xlfn.XLOOKUP(TEXT(tbl_Status_Review[[#This Row],[Work ID]],"0"),tbl_PV_Meta[Work ID '#],tbl_PV_Meta[Scope Status Assessment],,0)="","",_xlfn.XLOOKUP(TEXT(tbl_Status_Review[[#This Row],[Work ID]],"0"),tbl_PV_Meta[Work ID '#],tbl_PV_Meta[Scope Status Assessment],,0))</f>
        <v>Green</v>
      </c>
      <c r="L90" s="80" t="str">
        <f>IF(_xlfn.XLOOKUP(TEXT(tbl_Status_Review[[#This Row],[Work ID]],"0"),tbl_PV_Meta[Work ID '#],tbl_PV_Meta[Cost Status Assessment],,0)="","",_xlfn.XLOOKUP(TEXT(tbl_Status_Review[[#This Row],[Work ID]],"0"),tbl_PV_Meta[Work ID '#],tbl_PV_Meta[Cost Status Assessment],,0))</f>
        <v>Green</v>
      </c>
      <c r="M90" s="82" t="str">
        <f>IFERROR(_xlfn.XLOOKUP(tbl_Status_Review[[#This Row],[Work ID]],'PV Financials'!E:E,'PV Financials'!AW:AW),"")</f>
        <v/>
      </c>
      <c r="N90" s="82" t="str">
        <f>IFERROR(_xlfn.XLOOKUP(tbl_Status_Review[[#This Row],[Work ID]],'PV Financials'!E:E,'PV Financials'!AL:AL),"")</f>
        <v/>
      </c>
      <c r="O90" s="82" t="str">
        <f>IFERROR(tbl_Status_Review[[#This Row],[Budget]]-tbl_Status_Review[[#This Row],[EAC]],"")</f>
        <v/>
      </c>
      <c r="P90" s="83" t="str">
        <f>IF(_xlfn.XLOOKUP(TEXT(tbl_Status_Review[[#This Row],[Work ID]],"0"),tbl_PV_Meta[Work ID '#],tbl_PV_Meta[Schedule Status Assessment],,0)="","",_xlfn.XLOOKUP(TEXT(tbl_Status_Review[[#This Row],[Work ID]],"0"),tbl_PV_Meta[Work ID '#],tbl_PV_Meta[Schedule Status Assessment],,0))</f>
        <v>Green</v>
      </c>
      <c r="Q90" s="83">
        <f>IF(SUMIFS(tbl_PV_Milestones[Overdue],tbl_PV_Milestones[Work ID],tbl_Status_Review[[#This Row],[Work ID]])=0,"",SUMIFS(tbl_PV_Milestones[Overdue],tbl_PV_Milestones[Work ID],tbl_Status_Review[[#This Row],[Work ID]]))</f>
        <v>15</v>
      </c>
      <c r="R90" s="83" t="str">
        <f>IF(SUMIFS(tbl_PV_Milestones[Delayed],tbl_PV_Milestones[Work ID],tbl_Status_Review[[#This Row],[Work ID]])=0,"",SUMIFS(tbl_PV_Milestones[Delayed],tbl_PV_Milestones[Work ID],tbl_Status_Review[[#This Row],[Work ID]]))</f>
        <v/>
      </c>
      <c r="S90" s="83" t="str">
        <f>IF(SUMIFS(tbl_PV_Milestones[Delayed past FY25],tbl_PV_Milestones[Work ID],tbl_Status_Review[[#This Row],[Work ID]])=0,"",SUMIFS(tbl_PV_Milestones[Delayed past FY25],tbl_PV_Milestones[Work ID],tbl_Status_Review[[#This Row],[Work ID]]))</f>
        <v/>
      </c>
      <c r="T90" s="83" t="str">
        <f>IF(_xlfn.XLOOKUP(TEXT(tbl_Status_Review[[#This Row],[Work ID]],"0"),tbl_PV_Meta[Work ID '#],tbl_PV_Meta[Resourcing Status Assessment],,0)="","",_xlfn.XLOOKUP(TEXT(tbl_Status_Review[[#This Row],[Work ID]],"0"),tbl_PV_Meta[Work ID '#],tbl_PV_Meta[Resourcing Status Assessment],,0))</f>
        <v>Green</v>
      </c>
      <c r="U90" s="83" t="str">
        <f>IF(_xlfn.XLOOKUP(TEXT(tbl_Status_Review[[#This Row],[Work ID]],"0"),tbl_PV_Meta[Work ID '#],tbl_PV_Meta[Benefit Status Assessment],,0)="","",_xlfn.XLOOKUP(TEXT(tbl_Status_Review[[#This Row],[Work ID]],"0"),tbl_PV_Meta[Work ID '#],tbl_PV_Meta[Benefit Status Assessment],,0))</f>
        <v>Green</v>
      </c>
      <c r="V90" s="83" t="str">
        <f>IF(_xlfn.XLOOKUP(TEXT(tbl_Status_Review[[#This Row],[Work ID]],"0"),tbl_PV_Meta[Work ID '#],tbl_PV_Meta[OCM Status Assessment],,0)="","",_xlfn.XLOOKUP(TEXT(tbl_Status_Review[[#This Row],[Work ID]],"0"),tbl_PV_Meta[Work ID '#],tbl_PV_Meta[OCM Status Assessment],,0))</f>
        <v>Green</v>
      </c>
      <c r="W90" s="83" t="str">
        <f>IF(_xlfn.XLOOKUP(TEXT(tbl_Status_Review[[#This Row],[Work ID]],"0"),tbl_PV_Meta[Work ID '#],tbl_PV_Meta[Risks Status Assessment],,0)=0,"",_xlfn.XLOOKUP(TEXT(tbl_Status_Review[[#This Row],[Work ID]],"0"),tbl_PV_Meta[Work ID '#],tbl_PV_Meta[Risks Status Assessment],,0))</f>
        <v>Green</v>
      </c>
      <c r="X90" s="83"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90" s="83" t="str">
        <f>IF(SUMIFS(tbl_PV_Risks[Overdue],tbl_PV_Risks[Work ID '#],tbl_Status_Review[[#This Row],[Work ID]])=0,"",SUMIFS(tbl_PV_Risks[Overdue],tbl_PV_Risks[Work ID '#],tbl_Status_Review[[#This Row],[Work ID]]))</f>
        <v/>
      </c>
      <c r="Z90" s="83" t="str">
        <f>IF(SUMIFS(tbl_PV_Risks[No Mitigation Action Plan],tbl_PV_Risks[Work ID '#],tbl_Status_Review[[#This Row],[Work ID]])=0,"",SUMIFS(tbl_PV_Risks[No Mitigation Action Plan],tbl_PV_Risks[Work ID '#],tbl_Status_Review[[#This Row],[Work ID]]))</f>
        <v/>
      </c>
      <c r="AA90" s="83" t="str">
        <f>IF(_xlfn.XLOOKUP(TEXT(tbl_Status_Review[[#This Row],[Work ID]],"0"),tbl_PV_Meta[Work ID '#],tbl_PV_Meta[Issues Status Assessment],,0)=0,"",_xlfn.XLOOKUP(TEXT(tbl_Status_Review[[#This Row],[Work ID]],"0"),tbl_PV_Meta[Work ID '#],tbl_PV_Meta[Issues Status Assessment],,0))</f>
        <v>Green</v>
      </c>
      <c r="AB90" s="83"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90" s="83" t="str">
        <f>IF(SUMIFS(tbl_PV_Issues[Overdue],tbl_PV_Issues[Work ID '#],tbl_Status_Review[[#This Row],[Work ID]])=0,"",SUMIFS(tbl_PV_Issues[Overdue],tbl_PV_Issues[Work ID '#],tbl_Status_Review[[#This Row],[Work ID]]))</f>
        <v/>
      </c>
    </row>
    <row r="91" spans="3:29" ht="39.950000000000003" customHeight="1" x14ac:dyDescent="0.2">
      <c r="C91" s="77" t="s">
        <v>133</v>
      </c>
      <c r="D91" s="78" t="str">
        <f>_xlfn.XLOOKUP(TEXT(tbl_Status_Review[[#This Row],[Work ID]],"0"),tbl_PV_Meta[Work ID '#],tbl_PV_Meta[Proj Name],,0)</f>
        <v>Project 28</v>
      </c>
      <c r="E91" s="79" t="str">
        <f>_xlfn.XLOOKUP(TEXT(tbl_Status_Review[[#This Row],[Work ID]],"0"),tbl_PV_Meta[Work ID '#],tbl_PV_Meta[Sub-Portfolio],,0)</f>
        <v>Sub-Portfolio 7</v>
      </c>
      <c r="F91" s="79" t="str">
        <f>IF(_xlfn.XLOOKUP(TEXT(tbl_Status_Review[[#This Row],[Work ID]],"0"),tbl_PV_Meta[Work ID '#],tbl_PV_Meta[Project Manager/Owner],,0)="","",_xlfn.XLOOKUP(TEXT(tbl_Status_Review[[#This Row],[Work ID]],"0"),tbl_PV_Meta[Work ID '#],tbl_PV_Meta[Project Manager/Owner],,0))</f>
        <v>Project Manager 38</v>
      </c>
      <c r="G91" s="80" t="str">
        <f>_xlfn.XLOOKUP(TEXT(tbl_Status_Review[[#This Row],[Work ID]],"0"),tbl_PV_Meta[Work ID '#],tbl_PV_Meta[Work Status],,0)</f>
        <v>On Hold</v>
      </c>
      <c r="H91" s="80" t="str">
        <f>_xlfn.XLOOKUP(tbl_Status_Review[[#This Row],[Work ID]],tbl_PV_Meta[Work ID '#],tbl_PV_Meta[Stage])</f>
        <v>3. Evaluate</v>
      </c>
      <c r="I91" s="81" t="str">
        <f>IF(_xlfn.XLOOKUP(TEXT(tbl_Status_Review[[#This Row],[Work ID]],"0"), tbl_PV_Meta[Work ID '#], tbl_PV_Meta[PSR Date], , 0)=0, "", _xlfn.XLOOKUP(TEXT(tbl_Status_Review[[#This Row],[Work ID]],"0"), tbl_PV_Meta[Work ID '#], tbl_PV_Meta[PSR Date], , 0))</f>
        <v>Feb-2024</v>
      </c>
      <c r="J91" s="80" t="str">
        <f>IF(_xlfn.XLOOKUP(TEXT(tbl_Status_Review[[#This Row],[Work ID]],"0"),tbl_PV_Meta[Work ID '#],tbl_PV_Meta[Overall Status Assessment],,0)="","",_xlfn.XLOOKUP(TEXT(tbl_Status_Review[[#This Row],[Work ID]],"0"),tbl_PV_Meta[Work ID '#],tbl_PV_Meta[Overall Status Assessment],,0))</f>
        <v>Green</v>
      </c>
      <c r="K91" s="80" t="str">
        <f>IF(_xlfn.XLOOKUP(TEXT(tbl_Status_Review[[#This Row],[Work ID]],"0"),tbl_PV_Meta[Work ID '#],tbl_PV_Meta[Scope Status Assessment],,0)="","",_xlfn.XLOOKUP(TEXT(tbl_Status_Review[[#This Row],[Work ID]],"0"),tbl_PV_Meta[Work ID '#],tbl_PV_Meta[Scope Status Assessment],,0))</f>
        <v>Green</v>
      </c>
      <c r="L91" s="80" t="str">
        <f>IF(_xlfn.XLOOKUP(TEXT(tbl_Status_Review[[#This Row],[Work ID]],"0"),tbl_PV_Meta[Work ID '#],tbl_PV_Meta[Cost Status Assessment],,0)="","",_xlfn.XLOOKUP(TEXT(tbl_Status_Review[[#This Row],[Work ID]],"0"),tbl_PV_Meta[Work ID '#],tbl_PV_Meta[Cost Status Assessment],,0))</f>
        <v>Green</v>
      </c>
      <c r="M91" s="82" t="str">
        <f>IFERROR(_xlfn.XLOOKUP(tbl_Status_Review[[#This Row],[Work ID]],'PV Financials'!E:E,'PV Financials'!AW:AW),"")</f>
        <v/>
      </c>
      <c r="N91" s="82" t="str">
        <f>IFERROR(_xlfn.XLOOKUP(tbl_Status_Review[[#This Row],[Work ID]],'PV Financials'!E:E,'PV Financials'!AL:AL),"")</f>
        <v/>
      </c>
      <c r="O91" s="82" t="str">
        <f>IFERROR(tbl_Status_Review[[#This Row],[Budget]]-tbl_Status_Review[[#This Row],[EAC]],"")</f>
        <v/>
      </c>
      <c r="P91" s="83" t="str">
        <f>IF(_xlfn.XLOOKUP(TEXT(tbl_Status_Review[[#This Row],[Work ID]],"0"),tbl_PV_Meta[Work ID '#],tbl_PV_Meta[Schedule Status Assessment],,0)="","",_xlfn.XLOOKUP(TEXT(tbl_Status_Review[[#This Row],[Work ID]],"0"),tbl_PV_Meta[Work ID '#],tbl_PV_Meta[Schedule Status Assessment],,0))</f>
        <v>Green</v>
      </c>
      <c r="Q91" s="83" t="str">
        <f>IF(SUMIFS(tbl_PV_Milestones[Overdue],tbl_PV_Milestones[Work ID],tbl_Status_Review[[#This Row],[Work ID]])=0,"",SUMIFS(tbl_PV_Milestones[Overdue],tbl_PV_Milestones[Work ID],tbl_Status_Review[[#This Row],[Work ID]]))</f>
        <v/>
      </c>
      <c r="R91" s="83" t="str">
        <f>IF(SUMIFS(tbl_PV_Milestones[Delayed],tbl_PV_Milestones[Work ID],tbl_Status_Review[[#This Row],[Work ID]])=0,"",SUMIFS(tbl_PV_Milestones[Delayed],tbl_PV_Milestones[Work ID],tbl_Status_Review[[#This Row],[Work ID]]))</f>
        <v/>
      </c>
      <c r="S91" s="83" t="str">
        <f>IF(SUMIFS(tbl_PV_Milestones[Delayed past FY25],tbl_PV_Milestones[Work ID],tbl_Status_Review[[#This Row],[Work ID]])=0,"",SUMIFS(tbl_PV_Milestones[Delayed past FY25],tbl_PV_Milestones[Work ID],tbl_Status_Review[[#This Row],[Work ID]]))</f>
        <v/>
      </c>
      <c r="T91" s="83" t="str">
        <f>IF(_xlfn.XLOOKUP(TEXT(tbl_Status_Review[[#This Row],[Work ID]],"0"),tbl_PV_Meta[Work ID '#],tbl_PV_Meta[Resourcing Status Assessment],,0)="","",_xlfn.XLOOKUP(TEXT(tbl_Status_Review[[#This Row],[Work ID]],"0"),tbl_PV_Meta[Work ID '#],tbl_PV_Meta[Resourcing Status Assessment],,0))</f>
        <v>Green</v>
      </c>
      <c r="U91" s="83" t="str">
        <f>IF(_xlfn.XLOOKUP(TEXT(tbl_Status_Review[[#This Row],[Work ID]],"0"),tbl_PV_Meta[Work ID '#],tbl_PV_Meta[Benefit Status Assessment],,0)="","",_xlfn.XLOOKUP(TEXT(tbl_Status_Review[[#This Row],[Work ID]],"0"),tbl_PV_Meta[Work ID '#],tbl_PV_Meta[Benefit Status Assessment],,0))</f>
        <v>Green</v>
      </c>
      <c r="V91" s="83" t="str">
        <f>IF(_xlfn.XLOOKUP(TEXT(tbl_Status_Review[[#This Row],[Work ID]],"0"),tbl_PV_Meta[Work ID '#],tbl_PV_Meta[OCM Status Assessment],,0)="","",_xlfn.XLOOKUP(TEXT(tbl_Status_Review[[#This Row],[Work ID]],"0"),tbl_PV_Meta[Work ID '#],tbl_PV_Meta[OCM Status Assessment],,0))</f>
        <v>Green</v>
      </c>
      <c r="W91" s="83" t="str">
        <f>IF(_xlfn.XLOOKUP(TEXT(tbl_Status_Review[[#This Row],[Work ID]],"0"),tbl_PV_Meta[Work ID '#],tbl_PV_Meta[Risks Status Assessment],,0)=0,"",_xlfn.XLOOKUP(TEXT(tbl_Status_Review[[#This Row],[Work ID]],"0"),tbl_PV_Meta[Work ID '#],tbl_PV_Meta[Risks Status Assessment],,0))</f>
        <v>Green</v>
      </c>
      <c r="X91" s="83"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91" s="83" t="str">
        <f>IF(SUMIFS(tbl_PV_Risks[Overdue],tbl_PV_Risks[Work ID '#],tbl_Status_Review[[#This Row],[Work ID]])=0,"",SUMIFS(tbl_PV_Risks[Overdue],tbl_PV_Risks[Work ID '#],tbl_Status_Review[[#This Row],[Work ID]]))</f>
        <v/>
      </c>
      <c r="Z91" s="83" t="str">
        <f>IF(SUMIFS(tbl_PV_Risks[No Mitigation Action Plan],tbl_PV_Risks[Work ID '#],tbl_Status_Review[[#This Row],[Work ID]])=0,"",SUMIFS(tbl_PV_Risks[No Mitigation Action Plan],tbl_PV_Risks[Work ID '#],tbl_Status_Review[[#This Row],[Work ID]]))</f>
        <v/>
      </c>
      <c r="AA91" s="83" t="str">
        <f>IF(_xlfn.XLOOKUP(TEXT(tbl_Status_Review[[#This Row],[Work ID]],"0"),tbl_PV_Meta[Work ID '#],tbl_PV_Meta[Issues Status Assessment],,0)=0,"",_xlfn.XLOOKUP(TEXT(tbl_Status_Review[[#This Row],[Work ID]],"0"),tbl_PV_Meta[Work ID '#],tbl_PV_Meta[Issues Status Assessment],,0))</f>
        <v>Green</v>
      </c>
      <c r="AB91" s="83"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91" s="83" t="str">
        <f>IF(SUMIFS(tbl_PV_Issues[Overdue],tbl_PV_Issues[Work ID '#],tbl_Status_Review[[#This Row],[Work ID]])=0,"",SUMIFS(tbl_PV_Issues[Overdue],tbl_PV_Issues[Work ID '#],tbl_Status_Review[[#This Row],[Work ID]]))</f>
        <v/>
      </c>
    </row>
    <row r="92" spans="3:29" ht="39.950000000000003" customHeight="1" x14ac:dyDescent="0.2">
      <c r="C92" s="77" t="s">
        <v>90</v>
      </c>
      <c r="D92" s="78" t="str">
        <f>_xlfn.XLOOKUP(TEXT(tbl_Status_Review[[#This Row],[Work ID]],"0"),tbl_PV_Meta[Work ID '#],tbl_PV_Meta[Proj Name],,0)</f>
        <v>Project 29</v>
      </c>
      <c r="E92" s="79" t="str">
        <f>_xlfn.XLOOKUP(TEXT(tbl_Status_Review[[#This Row],[Work ID]],"0"),tbl_PV_Meta[Work ID '#],tbl_PV_Meta[Sub-Portfolio],,0)</f>
        <v>Sub-Portfolio 7</v>
      </c>
      <c r="F92" s="79" t="str">
        <f>IF(_xlfn.XLOOKUP(TEXT(tbl_Status_Review[[#This Row],[Work ID]],"0"),tbl_PV_Meta[Work ID '#],tbl_PV_Meta[Project Manager/Owner],,0)="","",_xlfn.XLOOKUP(TEXT(tbl_Status_Review[[#This Row],[Work ID]],"0"),tbl_PV_Meta[Work ID '#],tbl_PV_Meta[Project Manager/Owner],,0))</f>
        <v>Project Manager 17</v>
      </c>
      <c r="G92" s="80" t="str">
        <f>_xlfn.XLOOKUP(TEXT(tbl_Status_Review[[#This Row],[Work ID]],"0"),tbl_PV_Meta[Work ID '#],tbl_PV_Meta[Work Status],,0)</f>
        <v>Open/Active</v>
      </c>
      <c r="H92" s="80" t="str">
        <f>_xlfn.XLOOKUP(tbl_Status_Review[[#This Row],[Work ID]],tbl_PV_Meta[Work ID '#],tbl_PV_Meta[Stage])</f>
        <v>4. Analyse &amp; Design</v>
      </c>
      <c r="I92" s="81" t="str">
        <f>IF(_xlfn.XLOOKUP(TEXT(tbl_Status_Review[[#This Row],[Work ID]],"0"), tbl_PV_Meta[Work ID '#], tbl_PV_Meta[PSR Date], , 0)=0, "", _xlfn.XLOOKUP(TEXT(tbl_Status_Review[[#This Row],[Work ID]],"0"), tbl_PV_Meta[Work ID '#], tbl_PV_Meta[PSR Date], , 0))</f>
        <v>Apr-2025</v>
      </c>
      <c r="J92" s="80" t="str">
        <f>IF(_xlfn.XLOOKUP(TEXT(tbl_Status_Review[[#This Row],[Work ID]],"0"),tbl_PV_Meta[Work ID '#],tbl_PV_Meta[Overall Status Assessment],,0)="","",_xlfn.XLOOKUP(TEXT(tbl_Status_Review[[#This Row],[Work ID]],"0"),tbl_PV_Meta[Work ID '#],tbl_PV_Meta[Overall Status Assessment],,0))</f>
        <v>Green</v>
      </c>
      <c r="K92" s="80" t="str">
        <f>IF(_xlfn.XLOOKUP(TEXT(tbl_Status_Review[[#This Row],[Work ID]],"0"),tbl_PV_Meta[Work ID '#],tbl_PV_Meta[Scope Status Assessment],,0)="","",_xlfn.XLOOKUP(TEXT(tbl_Status_Review[[#This Row],[Work ID]],"0"),tbl_PV_Meta[Work ID '#],tbl_PV_Meta[Scope Status Assessment],,0))</f>
        <v>Green</v>
      </c>
      <c r="L92" s="80" t="str">
        <f>IF(_xlfn.XLOOKUP(TEXT(tbl_Status_Review[[#This Row],[Work ID]],"0"),tbl_PV_Meta[Work ID '#],tbl_PV_Meta[Cost Status Assessment],,0)="","",_xlfn.XLOOKUP(TEXT(tbl_Status_Review[[#This Row],[Work ID]],"0"),tbl_PV_Meta[Work ID '#],tbl_PV_Meta[Cost Status Assessment],,0))</f>
        <v>Green</v>
      </c>
      <c r="M92" s="82">
        <f>IFERROR(_xlfn.XLOOKUP(tbl_Status_Review[[#This Row],[Work ID]],'PV Financials'!E:E,'PV Financials'!AW:AW),"")</f>
        <v>632037.91999999993</v>
      </c>
      <c r="N92" s="82">
        <f>IFERROR(_xlfn.XLOOKUP(tbl_Status_Review[[#This Row],[Work ID]],'PV Financials'!E:E,'PV Financials'!AL:AL),"")</f>
        <v>251129.27999999997</v>
      </c>
      <c r="O92" s="82">
        <f>IFERROR(tbl_Status_Review[[#This Row],[Budget]]-tbl_Status_Review[[#This Row],[EAC]],"")</f>
        <v>380908.63999999996</v>
      </c>
      <c r="P92" s="83" t="str">
        <f>IF(_xlfn.XLOOKUP(TEXT(tbl_Status_Review[[#This Row],[Work ID]],"0"),tbl_PV_Meta[Work ID '#],tbl_PV_Meta[Schedule Status Assessment],,0)="","",_xlfn.XLOOKUP(TEXT(tbl_Status_Review[[#This Row],[Work ID]],"0"),tbl_PV_Meta[Work ID '#],tbl_PV_Meta[Schedule Status Assessment],,0))</f>
        <v>Green</v>
      </c>
      <c r="Q92" s="83">
        <f>IF(SUMIFS(tbl_PV_Milestones[Overdue],tbl_PV_Milestones[Work ID],tbl_Status_Review[[#This Row],[Work ID]])=0,"",SUMIFS(tbl_PV_Milestones[Overdue],tbl_PV_Milestones[Work ID],tbl_Status_Review[[#This Row],[Work ID]]))</f>
        <v>22</v>
      </c>
      <c r="R92" s="83" t="str">
        <f>IF(SUMIFS(tbl_PV_Milestones[Delayed],tbl_PV_Milestones[Work ID],tbl_Status_Review[[#This Row],[Work ID]])=0,"",SUMIFS(tbl_PV_Milestones[Delayed],tbl_PV_Milestones[Work ID],tbl_Status_Review[[#This Row],[Work ID]]))</f>
        <v/>
      </c>
      <c r="S92" s="83" t="str">
        <f>IF(SUMIFS(tbl_PV_Milestones[Delayed past FY25],tbl_PV_Milestones[Work ID],tbl_Status_Review[[#This Row],[Work ID]])=0,"",SUMIFS(tbl_PV_Milestones[Delayed past FY25],tbl_PV_Milestones[Work ID],tbl_Status_Review[[#This Row],[Work ID]]))</f>
        <v/>
      </c>
      <c r="T92" s="83" t="str">
        <f>IF(_xlfn.XLOOKUP(TEXT(tbl_Status_Review[[#This Row],[Work ID]],"0"),tbl_PV_Meta[Work ID '#],tbl_PV_Meta[Resourcing Status Assessment],,0)="","",_xlfn.XLOOKUP(TEXT(tbl_Status_Review[[#This Row],[Work ID]],"0"),tbl_PV_Meta[Work ID '#],tbl_PV_Meta[Resourcing Status Assessment],,0))</f>
        <v>Green</v>
      </c>
      <c r="U92" s="83" t="str">
        <f>IF(_xlfn.XLOOKUP(TEXT(tbl_Status_Review[[#This Row],[Work ID]],"0"),tbl_PV_Meta[Work ID '#],tbl_PV_Meta[Benefit Status Assessment],,0)="","",_xlfn.XLOOKUP(TEXT(tbl_Status_Review[[#This Row],[Work ID]],"0"),tbl_PV_Meta[Work ID '#],tbl_PV_Meta[Benefit Status Assessment],,0))</f>
        <v>Green</v>
      </c>
      <c r="V92" s="83" t="str">
        <f>IF(_xlfn.XLOOKUP(TEXT(tbl_Status_Review[[#This Row],[Work ID]],"0"),tbl_PV_Meta[Work ID '#],tbl_PV_Meta[OCM Status Assessment],,0)="","",_xlfn.XLOOKUP(TEXT(tbl_Status_Review[[#This Row],[Work ID]],"0"),tbl_PV_Meta[Work ID '#],tbl_PV_Meta[OCM Status Assessment],,0))</f>
        <v>Green</v>
      </c>
      <c r="W92" s="83" t="str">
        <f>IF(_xlfn.XLOOKUP(TEXT(tbl_Status_Review[[#This Row],[Work ID]],"0"),tbl_PV_Meta[Work ID '#],tbl_PV_Meta[Risks Status Assessment],,0)=0,"",_xlfn.XLOOKUP(TEXT(tbl_Status_Review[[#This Row],[Work ID]],"0"),tbl_PV_Meta[Work ID '#],tbl_PV_Meta[Risks Status Assessment],,0))</f>
        <v>Green</v>
      </c>
      <c r="X92" s="83"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92" s="83" t="str">
        <f>IF(SUMIFS(tbl_PV_Risks[Overdue],tbl_PV_Risks[Work ID '#],tbl_Status_Review[[#This Row],[Work ID]])=0,"",SUMIFS(tbl_PV_Risks[Overdue],tbl_PV_Risks[Work ID '#],tbl_Status_Review[[#This Row],[Work ID]]))</f>
        <v/>
      </c>
      <c r="Z92" s="83" t="str">
        <f>IF(SUMIFS(tbl_PV_Risks[No Mitigation Action Plan],tbl_PV_Risks[Work ID '#],tbl_Status_Review[[#This Row],[Work ID]])=0,"",SUMIFS(tbl_PV_Risks[No Mitigation Action Plan],tbl_PV_Risks[Work ID '#],tbl_Status_Review[[#This Row],[Work ID]]))</f>
        <v/>
      </c>
      <c r="AA92" s="83" t="str">
        <f>IF(_xlfn.XLOOKUP(TEXT(tbl_Status_Review[[#This Row],[Work ID]],"0"),tbl_PV_Meta[Work ID '#],tbl_PV_Meta[Issues Status Assessment],,0)=0,"",_xlfn.XLOOKUP(TEXT(tbl_Status_Review[[#This Row],[Work ID]],"0"),tbl_PV_Meta[Work ID '#],tbl_PV_Meta[Issues Status Assessment],,0))</f>
        <v>Green</v>
      </c>
      <c r="AB92" s="83"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92" s="83" t="str">
        <f>IF(SUMIFS(tbl_PV_Issues[Overdue],tbl_PV_Issues[Work ID '#],tbl_Status_Review[[#This Row],[Work ID]])=0,"",SUMIFS(tbl_PV_Issues[Overdue],tbl_PV_Issues[Work ID '#],tbl_Status_Review[[#This Row],[Work ID]]))</f>
        <v/>
      </c>
    </row>
    <row r="93" spans="3:29" ht="39.950000000000003" customHeight="1" x14ac:dyDescent="0.2">
      <c r="C93" s="70" t="s">
        <v>135</v>
      </c>
      <c r="D93" s="71" t="str">
        <f>_xlfn.XLOOKUP(TEXT(tbl_Status_Review[[#This Row],[Work ID]],"0"),tbl_PV_Meta[Work ID '#],tbl_PV_Meta[Proj Name],,0)</f>
        <v>Project 31</v>
      </c>
      <c r="E93" s="72" t="str">
        <f>_xlfn.XLOOKUP(TEXT(tbl_Status_Review[[#This Row],[Work ID]],"0"),tbl_PV_Meta[Work ID '#],tbl_PV_Meta[Sub-Portfolio],,0)</f>
        <v>Sub-Portfolio 8</v>
      </c>
      <c r="F93" s="72" t="str">
        <f>IF(_xlfn.XLOOKUP(TEXT(tbl_Status_Review[[#This Row],[Work ID]],"0"),tbl_PV_Meta[Work ID '#],tbl_PV_Meta[Project Manager/Owner],,0)="","",_xlfn.XLOOKUP(TEXT(tbl_Status_Review[[#This Row],[Work ID]],"0"),tbl_PV_Meta[Work ID '#],tbl_PV_Meta[Project Manager/Owner],,0))</f>
        <v>Project Manager 7</v>
      </c>
      <c r="G93" s="73" t="str">
        <f>_xlfn.XLOOKUP(TEXT(tbl_Status_Review[[#This Row],[Work ID]],"0"),tbl_PV_Meta[Work ID '#],tbl_PV_Meta[Work Status],,0)</f>
        <v>Requested</v>
      </c>
      <c r="H93" s="73" t="str">
        <f>_xlfn.XLOOKUP(tbl_Status_Review[[#This Row],[Work ID]],tbl_PV_Meta[Work ID '#],tbl_PV_Meta[Stage])</f>
        <v>2. Concept</v>
      </c>
      <c r="I93" s="74" t="str">
        <f>IF(_xlfn.XLOOKUP(TEXT(tbl_Status_Review[[#This Row],[Work ID]],"0"), tbl_PV_Meta[Work ID '#], tbl_PV_Meta[PSR Date], , 0)=0, "", _xlfn.XLOOKUP(TEXT(tbl_Status_Review[[#This Row],[Work ID]],"0"), tbl_PV_Meta[Work ID '#], tbl_PV_Meta[PSR Date], , 0))</f>
        <v>May-2024</v>
      </c>
      <c r="J93" s="73" t="str">
        <f>IF(_xlfn.XLOOKUP(TEXT(tbl_Status_Review[[#This Row],[Work ID]],"0"),tbl_PV_Meta[Work ID '#],tbl_PV_Meta[Overall Status Assessment],,0)="","",_xlfn.XLOOKUP(TEXT(tbl_Status_Review[[#This Row],[Work ID]],"0"),tbl_PV_Meta[Work ID '#],tbl_PV_Meta[Overall Status Assessment],,0))</f>
        <v>Green</v>
      </c>
      <c r="K93" s="73" t="str">
        <f>IF(_xlfn.XLOOKUP(TEXT(tbl_Status_Review[[#This Row],[Work ID]],"0"),tbl_PV_Meta[Work ID '#],tbl_PV_Meta[Scope Status Assessment],,0)="","",_xlfn.XLOOKUP(TEXT(tbl_Status_Review[[#This Row],[Work ID]],"0"),tbl_PV_Meta[Work ID '#],tbl_PV_Meta[Scope Status Assessment],,0))</f>
        <v>Green</v>
      </c>
      <c r="L93" s="73" t="str">
        <f>IF(_xlfn.XLOOKUP(TEXT(tbl_Status_Review[[#This Row],[Work ID]],"0"),tbl_PV_Meta[Work ID '#],tbl_PV_Meta[Cost Status Assessment],,0)="","",_xlfn.XLOOKUP(TEXT(tbl_Status_Review[[#This Row],[Work ID]],"0"),tbl_PV_Meta[Work ID '#],tbl_PV_Meta[Cost Status Assessment],,0))</f>
        <v>Green</v>
      </c>
      <c r="M93" s="75" t="str">
        <f>IFERROR(_xlfn.XLOOKUP(tbl_Status_Review[[#This Row],[Work ID]],'PV Financials'!E:E,'PV Financials'!AW:AW),"")</f>
        <v/>
      </c>
      <c r="N93" s="75" t="str">
        <f>IFERROR(_xlfn.XLOOKUP(tbl_Status_Review[[#This Row],[Work ID]],'PV Financials'!E:E,'PV Financials'!AL:AL),"")</f>
        <v/>
      </c>
      <c r="O93" s="75" t="str">
        <f>IFERROR(tbl_Status_Review[[#This Row],[Budget]]-tbl_Status_Review[[#This Row],[EAC]],"")</f>
        <v/>
      </c>
      <c r="P93" s="76" t="str">
        <f>IF(_xlfn.XLOOKUP(TEXT(tbl_Status_Review[[#This Row],[Work ID]],"0"),tbl_PV_Meta[Work ID '#],tbl_PV_Meta[Schedule Status Assessment],,0)="","",_xlfn.XLOOKUP(TEXT(tbl_Status_Review[[#This Row],[Work ID]],"0"),tbl_PV_Meta[Work ID '#],tbl_PV_Meta[Schedule Status Assessment],,0))</f>
        <v>Amber</v>
      </c>
      <c r="Q93" s="76">
        <f>IF(SUMIFS(tbl_PV_Milestones[Overdue],tbl_PV_Milestones[Work ID],tbl_Status_Review[[#This Row],[Work ID]])=0,"",SUMIFS(tbl_PV_Milestones[Overdue],tbl_PV_Milestones[Work ID],tbl_Status_Review[[#This Row],[Work ID]]))</f>
        <v>5</v>
      </c>
      <c r="R93" s="76" t="str">
        <f>IF(SUMIFS(tbl_PV_Milestones[Delayed],tbl_PV_Milestones[Work ID],tbl_Status_Review[[#This Row],[Work ID]])=0,"",SUMIFS(tbl_PV_Milestones[Delayed],tbl_PV_Milestones[Work ID],tbl_Status_Review[[#This Row],[Work ID]]))</f>
        <v/>
      </c>
      <c r="S93" s="76" t="str">
        <f>IF(SUMIFS(tbl_PV_Milestones[Delayed past FY25],tbl_PV_Milestones[Work ID],tbl_Status_Review[[#This Row],[Work ID]])=0,"",SUMIFS(tbl_PV_Milestones[Delayed past FY25],tbl_PV_Milestones[Work ID],tbl_Status_Review[[#This Row],[Work ID]]))</f>
        <v/>
      </c>
      <c r="T93" s="76" t="str">
        <f>IF(_xlfn.XLOOKUP(TEXT(tbl_Status_Review[[#This Row],[Work ID]],"0"),tbl_PV_Meta[Work ID '#],tbl_PV_Meta[Resourcing Status Assessment],,0)="","",_xlfn.XLOOKUP(TEXT(tbl_Status_Review[[#This Row],[Work ID]],"0"),tbl_PV_Meta[Work ID '#],tbl_PV_Meta[Resourcing Status Assessment],,0))</f>
        <v>Green</v>
      </c>
      <c r="U93" s="76" t="str">
        <f>IF(_xlfn.XLOOKUP(TEXT(tbl_Status_Review[[#This Row],[Work ID]],"0"),tbl_PV_Meta[Work ID '#],tbl_PV_Meta[Benefit Status Assessment],,0)="","",_xlfn.XLOOKUP(TEXT(tbl_Status_Review[[#This Row],[Work ID]],"0"),tbl_PV_Meta[Work ID '#],tbl_PV_Meta[Benefit Status Assessment],,0))</f>
        <v>Green</v>
      </c>
      <c r="V93" s="76" t="str">
        <f>IF(_xlfn.XLOOKUP(TEXT(tbl_Status_Review[[#This Row],[Work ID]],"0"),tbl_PV_Meta[Work ID '#],tbl_PV_Meta[OCM Status Assessment],,0)="","",_xlfn.XLOOKUP(TEXT(tbl_Status_Review[[#This Row],[Work ID]],"0"),tbl_PV_Meta[Work ID '#],tbl_PV_Meta[OCM Status Assessment],,0))</f>
        <v>Green</v>
      </c>
      <c r="W93" s="76" t="str">
        <f>IF(_xlfn.XLOOKUP(TEXT(tbl_Status_Review[[#This Row],[Work ID]],"0"),tbl_PV_Meta[Work ID '#],tbl_PV_Meta[Risks Status Assessment],,0)=0,"",_xlfn.XLOOKUP(TEXT(tbl_Status_Review[[#This Row],[Work ID]],"0"),tbl_PV_Meta[Work ID '#],tbl_PV_Meta[Risks Status Assessment],,0))</f>
        <v>Green</v>
      </c>
      <c r="X93"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93" s="76" t="str">
        <f>IF(SUMIFS(tbl_PV_Risks[Overdue],tbl_PV_Risks[Work ID '#],tbl_Status_Review[[#This Row],[Work ID]])=0,"",SUMIFS(tbl_PV_Risks[Overdue],tbl_PV_Risks[Work ID '#],tbl_Status_Review[[#This Row],[Work ID]]))</f>
        <v/>
      </c>
      <c r="Z93" s="76" t="str">
        <f>IF(SUMIFS(tbl_PV_Risks[No Mitigation Action Plan],tbl_PV_Risks[Work ID '#],tbl_Status_Review[[#This Row],[Work ID]])=0,"",SUMIFS(tbl_PV_Risks[No Mitigation Action Plan],tbl_PV_Risks[Work ID '#],tbl_Status_Review[[#This Row],[Work ID]]))</f>
        <v/>
      </c>
      <c r="AA93" s="76" t="str">
        <f>IF(_xlfn.XLOOKUP(TEXT(tbl_Status_Review[[#This Row],[Work ID]],"0"),tbl_PV_Meta[Work ID '#],tbl_PV_Meta[Issues Status Assessment],,0)=0,"",_xlfn.XLOOKUP(TEXT(tbl_Status_Review[[#This Row],[Work ID]],"0"),tbl_PV_Meta[Work ID '#],tbl_PV_Meta[Issues Status Assessment],,0))</f>
        <v>Green</v>
      </c>
      <c r="AB93" s="76">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1</v>
      </c>
      <c r="AC93" s="76">
        <f>IF(SUMIFS(tbl_PV_Issues[Overdue],tbl_PV_Issues[Work ID '#],tbl_Status_Review[[#This Row],[Work ID]])=0,"",SUMIFS(tbl_PV_Issues[Overdue],tbl_PV_Issues[Work ID '#],tbl_Status_Review[[#This Row],[Work ID]]))</f>
        <v>1</v>
      </c>
    </row>
    <row r="94" spans="3:29" ht="39.950000000000003" customHeight="1" x14ac:dyDescent="0.2">
      <c r="C94" s="70" t="s">
        <v>137</v>
      </c>
      <c r="D94" s="71" t="str">
        <f>_xlfn.XLOOKUP(TEXT(tbl_Status_Review[[#This Row],[Work ID]],"0"),tbl_PV_Meta[Work ID '#],tbl_PV_Meta[Proj Name],,0)</f>
        <v>Project 32</v>
      </c>
      <c r="E94" s="72" t="str">
        <f>_xlfn.XLOOKUP(TEXT(tbl_Status_Review[[#This Row],[Work ID]],"0"),tbl_PV_Meta[Work ID '#],tbl_PV_Meta[Sub-Portfolio],,0)</f>
        <v>Sub-Portfolio 4</v>
      </c>
      <c r="F94" s="72" t="str">
        <f>IF(_xlfn.XLOOKUP(TEXT(tbl_Status_Review[[#This Row],[Work ID]],"0"),tbl_PV_Meta[Work ID '#],tbl_PV_Meta[Project Manager/Owner],,0)="","",_xlfn.XLOOKUP(TEXT(tbl_Status_Review[[#This Row],[Work ID]],"0"),tbl_PV_Meta[Work ID '#],tbl_PV_Meta[Project Manager/Owner],,0))</f>
        <v>Project Manager 18</v>
      </c>
      <c r="G94" s="73" t="str">
        <f>_xlfn.XLOOKUP(TEXT(tbl_Status_Review[[#This Row],[Work ID]],"0"),tbl_PV_Meta[Work ID '#],tbl_PV_Meta[Work Status],,0)</f>
        <v>Cancelled</v>
      </c>
      <c r="H94" s="73" t="str">
        <f>_xlfn.XLOOKUP(tbl_Status_Review[[#This Row],[Work ID]],tbl_PV_Meta[Work ID '#],tbl_PV_Meta[Stage])</f>
        <v>2. Concept</v>
      </c>
      <c r="I94" s="74" t="str">
        <f>IF(_xlfn.XLOOKUP(TEXT(tbl_Status_Review[[#This Row],[Work ID]],"0"), tbl_PV_Meta[Work ID '#], tbl_PV_Meta[PSR Date], , 0)=0, "", _xlfn.XLOOKUP(TEXT(tbl_Status_Review[[#This Row],[Work ID]],"0"), tbl_PV_Meta[Work ID '#], tbl_PV_Meta[PSR Date], , 0))</f>
        <v>01 Dec 23</v>
      </c>
      <c r="J94" s="73" t="str">
        <f>IF(_xlfn.XLOOKUP(TEXT(tbl_Status_Review[[#This Row],[Work ID]],"0"),tbl_PV_Meta[Work ID '#],tbl_PV_Meta[Overall Status Assessment],,0)="","",_xlfn.XLOOKUP(TEXT(tbl_Status_Review[[#This Row],[Work ID]],"0"),tbl_PV_Meta[Work ID '#],tbl_PV_Meta[Overall Status Assessment],,0))</f>
        <v>Green</v>
      </c>
      <c r="K94" s="73" t="str">
        <f>IF(_xlfn.XLOOKUP(TEXT(tbl_Status_Review[[#This Row],[Work ID]],"0"),tbl_PV_Meta[Work ID '#],tbl_PV_Meta[Scope Status Assessment],,0)="","",_xlfn.XLOOKUP(TEXT(tbl_Status_Review[[#This Row],[Work ID]],"0"),tbl_PV_Meta[Work ID '#],tbl_PV_Meta[Scope Status Assessment],,0))</f>
        <v>Green</v>
      </c>
      <c r="L94" s="73" t="str">
        <f>IF(_xlfn.XLOOKUP(TEXT(tbl_Status_Review[[#This Row],[Work ID]],"0"),tbl_PV_Meta[Work ID '#],tbl_PV_Meta[Cost Status Assessment],,0)="","",_xlfn.XLOOKUP(TEXT(tbl_Status_Review[[#This Row],[Work ID]],"0"),tbl_PV_Meta[Work ID '#],tbl_PV_Meta[Cost Status Assessment],,0))</f>
        <v>Green</v>
      </c>
      <c r="M94" s="75" t="str">
        <f>IFERROR(_xlfn.XLOOKUP(tbl_Status_Review[[#This Row],[Work ID]],'PV Financials'!E:E,'PV Financials'!AW:AW),"")</f>
        <v/>
      </c>
      <c r="N94" s="75" t="str">
        <f>IFERROR(_xlfn.XLOOKUP(tbl_Status_Review[[#This Row],[Work ID]],'PV Financials'!E:E,'PV Financials'!AL:AL),"")</f>
        <v/>
      </c>
      <c r="O94" s="75" t="str">
        <f>IFERROR(tbl_Status_Review[[#This Row],[Budget]]-tbl_Status_Review[[#This Row],[EAC]],"")</f>
        <v/>
      </c>
      <c r="P94" s="76" t="str">
        <f>IF(_xlfn.XLOOKUP(TEXT(tbl_Status_Review[[#This Row],[Work ID]],"0"),tbl_PV_Meta[Work ID '#],tbl_PV_Meta[Schedule Status Assessment],,0)="","",_xlfn.XLOOKUP(TEXT(tbl_Status_Review[[#This Row],[Work ID]],"0"),tbl_PV_Meta[Work ID '#],tbl_PV_Meta[Schedule Status Assessment],,0))</f>
        <v>Green</v>
      </c>
      <c r="Q94" s="76" t="str">
        <f>IF(SUMIFS(tbl_PV_Milestones[Overdue],tbl_PV_Milestones[Work ID],tbl_Status_Review[[#This Row],[Work ID]])=0,"",SUMIFS(tbl_PV_Milestones[Overdue],tbl_PV_Milestones[Work ID],tbl_Status_Review[[#This Row],[Work ID]]))</f>
        <v/>
      </c>
      <c r="R94" s="76" t="str">
        <f>IF(SUMIFS(tbl_PV_Milestones[Delayed],tbl_PV_Milestones[Work ID],tbl_Status_Review[[#This Row],[Work ID]])=0,"",SUMIFS(tbl_PV_Milestones[Delayed],tbl_PV_Milestones[Work ID],tbl_Status_Review[[#This Row],[Work ID]]))</f>
        <v/>
      </c>
      <c r="S94" s="76" t="str">
        <f>IF(SUMIFS(tbl_PV_Milestones[Delayed past FY25],tbl_PV_Milestones[Work ID],tbl_Status_Review[[#This Row],[Work ID]])=0,"",SUMIFS(tbl_PV_Milestones[Delayed past FY25],tbl_PV_Milestones[Work ID],tbl_Status_Review[[#This Row],[Work ID]]))</f>
        <v/>
      </c>
      <c r="T94" s="76" t="str">
        <f>IF(_xlfn.XLOOKUP(TEXT(tbl_Status_Review[[#This Row],[Work ID]],"0"),tbl_PV_Meta[Work ID '#],tbl_PV_Meta[Resourcing Status Assessment],,0)="","",_xlfn.XLOOKUP(TEXT(tbl_Status_Review[[#This Row],[Work ID]],"0"),tbl_PV_Meta[Work ID '#],tbl_PV_Meta[Resourcing Status Assessment],,0))</f>
        <v>Green</v>
      </c>
      <c r="U94" s="76" t="str">
        <f>IF(_xlfn.XLOOKUP(TEXT(tbl_Status_Review[[#This Row],[Work ID]],"0"),tbl_PV_Meta[Work ID '#],tbl_PV_Meta[Benefit Status Assessment],,0)="","",_xlfn.XLOOKUP(TEXT(tbl_Status_Review[[#This Row],[Work ID]],"0"),tbl_PV_Meta[Work ID '#],tbl_PV_Meta[Benefit Status Assessment],,0))</f>
        <v>Green</v>
      </c>
      <c r="V94" s="76" t="str">
        <f>IF(_xlfn.XLOOKUP(TEXT(tbl_Status_Review[[#This Row],[Work ID]],"0"),tbl_PV_Meta[Work ID '#],tbl_PV_Meta[OCM Status Assessment],,0)="","",_xlfn.XLOOKUP(TEXT(tbl_Status_Review[[#This Row],[Work ID]],"0"),tbl_PV_Meta[Work ID '#],tbl_PV_Meta[OCM Status Assessment],,0))</f>
        <v>Green</v>
      </c>
      <c r="W94" s="76" t="str">
        <f>IF(_xlfn.XLOOKUP(TEXT(tbl_Status_Review[[#This Row],[Work ID]],"0"),tbl_PV_Meta[Work ID '#],tbl_PV_Meta[Risks Status Assessment],,0)=0,"",_xlfn.XLOOKUP(TEXT(tbl_Status_Review[[#This Row],[Work ID]],"0"),tbl_PV_Meta[Work ID '#],tbl_PV_Meta[Risks Status Assessment],,0))</f>
        <v>Green</v>
      </c>
      <c r="X94"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94" s="76" t="str">
        <f>IF(SUMIFS(tbl_PV_Risks[Overdue],tbl_PV_Risks[Work ID '#],tbl_Status_Review[[#This Row],[Work ID]])=0,"",SUMIFS(tbl_PV_Risks[Overdue],tbl_PV_Risks[Work ID '#],tbl_Status_Review[[#This Row],[Work ID]]))</f>
        <v/>
      </c>
      <c r="Z94" s="76" t="str">
        <f>IF(SUMIFS(tbl_PV_Risks[No Mitigation Action Plan],tbl_PV_Risks[Work ID '#],tbl_Status_Review[[#This Row],[Work ID]])=0,"",SUMIFS(tbl_PV_Risks[No Mitigation Action Plan],tbl_PV_Risks[Work ID '#],tbl_Status_Review[[#This Row],[Work ID]]))</f>
        <v/>
      </c>
      <c r="AA94" s="76" t="str">
        <f>IF(_xlfn.XLOOKUP(TEXT(tbl_Status_Review[[#This Row],[Work ID]],"0"),tbl_PV_Meta[Work ID '#],tbl_PV_Meta[Issues Status Assessment],,0)=0,"",_xlfn.XLOOKUP(TEXT(tbl_Status_Review[[#This Row],[Work ID]],"0"),tbl_PV_Meta[Work ID '#],tbl_PV_Meta[Issues Status Assessment],,0))</f>
        <v>Green</v>
      </c>
      <c r="AB94"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94" s="76" t="str">
        <f>IF(SUMIFS(tbl_PV_Issues[Overdue],tbl_PV_Issues[Work ID '#],tbl_Status_Review[[#This Row],[Work ID]])=0,"",SUMIFS(tbl_PV_Issues[Overdue],tbl_PV_Issues[Work ID '#],tbl_Status_Review[[#This Row],[Work ID]]))</f>
        <v/>
      </c>
    </row>
    <row r="95" spans="3:29" ht="39.950000000000003" customHeight="1" x14ac:dyDescent="0.2">
      <c r="C95" s="77" t="s">
        <v>138</v>
      </c>
      <c r="D95" s="78" t="str">
        <f>_xlfn.XLOOKUP(TEXT(tbl_Status_Review[[#This Row],[Work ID]],"0"),tbl_PV_Meta[Work ID '#],tbl_PV_Meta[Proj Name],,0)</f>
        <v>Project 33</v>
      </c>
      <c r="E95" s="79" t="str">
        <f>_xlfn.XLOOKUP(TEXT(tbl_Status_Review[[#This Row],[Work ID]],"0"),tbl_PV_Meta[Work ID '#],tbl_PV_Meta[Sub-Portfolio],,0)</f>
        <v>Sub-Portfolio 4</v>
      </c>
      <c r="F95" s="79" t="str">
        <f>IF(_xlfn.XLOOKUP(TEXT(tbl_Status_Review[[#This Row],[Work ID]],"0"),tbl_PV_Meta[Work ID '#],tbl_PV_Meta[Project Manager/Owner],,0)="","",_xlfn.XLOOKUP(TEXT(tbl_Status_Review[[#This Row],[Work ID]],"0"),tbl_PV_Meta[Work ID '#],tbl_PV_Meta[Project Manager/Owner],,0))</f>
        <v>Project Manager 18</v>
      </c>
      <c r="G95" s="80" t="str">
        <f>_xlfn.XLOOKUP(TEXT(tbl_Status_Review[[#This Row],[Work ID]],"0"),tbl_PV_Meta[Work ID '#],tbl_PV_Meta[Work Status],,0)</f>
        <v>Requested</v>
      </c>
      <c r="H95" s="80" t="str">
        <f>_xlfn.XLOOKUP(tbl_Status_Review[[#This Row],[Work ID]],tbl_PV_Meta[Work ID '#],tbl_PV_Meta[Stage])</f>
        <v>2. Concept</v>
      </c>
      <c r="I95" s="81" t="str">
        <f>IF(_xlfn.XLOOKUP(TEXT(tbl_Status_Review[[#This Row],[Work ID]],"0"), tbl_PV_Meta[Work ID '#], tbl_PV_Meta[PSR Date], , 0)=0, "", _xlfn.XLOOKUP(TEXT(tbl_Status_Review[[#This Row],[Work ID]],"0"), tbl_PV_Meta[Work ID '#], tbl_PV_Meta[PSR Date], , 0))</f>
        <v>01 Dec 23</v>
      </c>
      <c r="J95" s="80" t="str">
        <f>IF(_xlfn.XLOOKUP(TEXT(tbl_Status_Review[[#This Row],[Work ID]],"0"),tbl_PV_Meta[Work ID '#],tbl_PV_Meta[Overall Status Assessment],,0)="","",_xlfn.XLOOKUP(TEXT(tbl_Status_Review[[#This Row],[Work ID]],"0"),tbl_PV_Meta[Work ID '#],tbl_PV_Meta[Overall Status Assessment],,0))</f>
        <v>Green</v>
      </c>
      <c r="K95" s="80" t="str">
        <f>IF(_xlfn.XLOOKUP(TEXT(tbl_Status_Review[[#This Row],[Work ID]],"0"),tbl_PV_Meta[Work ID '#],tbl_PV_Meta[Scope Status Assessment],,0)="","",_xlfn.XLOOKUP(TEXT(tbl_Status_Review[[#This Row],[Work ID]],"0"),tbl_PV_Meta[Work ID '#],tbl_PV_Meta[Scope Status Assessment],,0))</f>
        <v>Green</v>
      </c>
      <c r="L95" s="80" t="str">
        <f>IF(_xlfn.XLOOKUP(TEXT(tbl_Status_Review[[#This Row],[Work ID]],"0"),tbl_PV_Meta[Work ID '#],tbl_PV_Meta[Cost Status Assessment],,0)="","",_xlfn.XLOOKUP(TEXT(tbl_Status_Review[[#This Row],[Work ID]],"0"),tbl_PV_Meta[Work ID '#],tbl_PV_Meta[Cost Status Assessment],,0))</f>
        <v>Green</v>
      </c>
      <c r="M95" s="82" t="str">
        <f>IFERROR(_xlfn.XLOOKUP(tbl_Status_Review[[#This Row],[Work ID]],'PV Financials'!E:E,'PV Financials'!AW:AW),"")</f>
        <v/>
      </c>
      <c r="N95" s="82" t="str">
        <f>IFERROR(_xlfn.XLOOKUP(tbl_Status_Review[[#This Row],[Work ID]],'PV Financials'!E:E,'PV Financials'!AL:AL),"")</f>
        <v/>
      </c>
      <c r="O95" s="82" t="str">
        <f>IFERROR(tbl_Status_Review[[#This Row],[Budget]]-tbl_Status_Review[[#This Row],[EAC]],"")</f>
        <v/>
      </c>
      <c r="P95" s="83" t="str">
        <f>IF(_xlfn.XLOOKUP(TEXT(tbl_Status_Review[[#This Row],[Work ID]],"0"),tbl_PV_Meta[Work ID '#],tbl_PV_Meta[Schedule Status Assessment],,0)="","",_xlfn.XLOOKUP(TEXT(tbl_Status_Review[[#This Row],[Work ID]],"0"),tbl_PV_Meta[Work ID '#],tbl_PV_Meta[Schedule Status Assessment],,0))</f>
        <v>Green</v>
      </c>
      <c r="Q95" s="83" t="str">
        <f>IF(SUMIFS(tbl_PV_Milestones[Overdue],tbl_PV_Milestones[Work ID],tbl_Status_Review[[#This Row],[Work ID]])=0,"",SUMIFS(tbl_PV_Milestones[Overdue],tbl_PV_Milestones[Work ID],tbl_Status_Review[[#This Row],[Work ID]]))</f>
        <v/>
      </c>
      <c r="R95" s="83" t="str">
        <f>IF(SUMIFS(tbl_PV_Milestones[Delayed],tbl_PV_Milestones[Work ID],tbl_Status_Review[[#This Row],[Work ID]])=0,"",SUMIFS(tbl_PV_Milestones[Delayed],tbl_PV_Milestones[Work ID],tbl_Status_Review[[#This Row],[Work ID]]))</f>
        <v/>
      </c>
      <c r="S95" s="83" t="str">
        <f>IF(SUMIFS(tbl_PV_Milestones[Delayed past FY25],tbl_PV_Milestones[Work ID],tbl_Status_Review[[#This Row],[Work ID]])=0,"",SUMIFS(tbl_PV_Milestones[Delayed past FY25],tbl_PV_Milestones[Work ID],tbl_Status_Review[[#This Row],[Work ID]]))</f>
        <v/>
      </c>
      <c r="T95" s="83" t="str">
        <f>IF(_xlfn.XLOOKUP(TEXT(tbl_Status_Review[[#This Row],[Work ID]],"0"),tbl_PV_Meta[Work ID '#],tbl_PV_Meta[Resourcing Status Assessment],,0)="","",_xlfn.XLOOKUP(TEXT(tbl_Status_Review[[#This Row],[Work ID]],"0"),tbl_PV_Meta[Work ID '#],tbl_PV_Meta[Resourcing Status Assessment],,0))</f>
        <v>Green</v>
      </c>
      <c r="U95" s="83" t="str">
        <f>IF(_xlfn.XLOOKUP(TEXT(tbl_Status_Review[[#This Row],[Work ID]],"0"),tbl_PV_Meta[Work ID '#],tbl_PV_Meta[Benefit Status Assessment],,0)="","",_xlfn.XLOOKUP(TEXT(tbl_Status_Review[[#This Row],[Work ID]],"0"),tbl_PV_Meta[Work ID '#],tbl_PV_Meta[Benefit Status Assessment],,0))</f>
        <v>Green</v>
      </c>
      <c r="V95" s="83" t="str">
        <f>IF(_xlfn.XLOOKUP(TEXT(tbl_Status_Review[[#This Row],[Work ID]],"0"),tbl_PV_Meta[Work ID '#],tbl_PV_Meta[OCM Status Assessment],,0)="","",_xlfn.XLOOKUP(TEXT(tbl_Status_Review[[#This Row],[Work ID]],"0"),tbl_PV_Meta[Work ID '#],tbl_PV_Meta[OCM Status Assessment],,0))</f>
        <v>Green</v>
      </c>
      <c r="W95" s="83" t="str">
        <f>IF(_xlfn.XLOOKUP(TEXT(tbl_Status_Review[[#This Row],[Work ID]],"0"),tbl_PV_Meta[Work ID '#],tbl_PV_Meta[Risks Status Assessment],,0)=0,"",_xlfn.XLOOKUP(TEXT(tbl_Status_Review[[#This Row],[Work ID]],"0"),tbl_PV_Meta[Work ID '#],tbl_PV_Meta[Risks Status Assessment],,0))</f>
        <v>Green</v>
      </c>
      <c r="X95" s="83"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95" s="83" t="str">
        <f>IF(SUMIFS(tbl_PV_Risks[Overdue],tbl_PV_Risks[Work ID '#],tbl_Status_Review[[#This Row],[Work ID]])=0,"",SUMIFS(tbl_PV_Risks[Overdue],tbl_PV_Risks[Work ID '#],tbl_Status_Review[[#This Row],[Work ID]]))</f>
        <v/>
      </c>
      <c r="Z95" s="83" t="str">
        <f>IF(SUMIFS(tbl_PV_Risks[No Mitigation Action Plan],tbl_PV_Risks[Work ID '#],tbl_Status_Review[[#This Row],[Work ID]])=0,"",SUMIFS(tbl_PV_Risks[No Mitigation Action Plan],tbl_PV_Risks[Work ID '#],tbl_Status_Review[[#This Row],[Work ID]]))</f>
        <v/>
      </c>
      <c r="AA95" s="83" t="str">
        <f>IF(_xlfn.XLOOKUP(TEXT(tbl_Status_Review[[#This Row],[Work ID]],"0"),tbl_PV_Meta[Work ID '#],tbl_PV_Meta[Issues Status Assessment],,0)=0,"",_xlfn.XLOOKUP(TEXT(tbl_Status_Review[[#This Row],[Work ID]],"0"),tbl_PV_Meta[Work ID '#],tbl_PV_Meta[Issues Status Assessment],,0))</f>
        <v>Green</v>
      </c>
      <c r="AB95" s="83"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95" s="83" t="str">
        <f>IF(SUMIFS(tbl_PV_Issues[Overdue],tbl_PV_Issues[Work ID '#],tbl_Status_Review[[#This Row],[Work ID]])=0,"",SUMIFS(tbl_PV_Issues[Overdue],tbl_PV_Issues[Work ID '#],tbl_Status_Review[[#This Row],[Work ID]]))</f>
        <v/>
      </c>
    </row>
    <row r="96" spans="3:29" ht="39.950000000000003" customHeight="1" x14ac:dyDescent="0.2">
      <c r="C96" s="77" t="s">
        <v>140</v>
      </c>
      <c r="D96" s="78" t="str">
        <f>_xlfn.XLOOKUP(TEXT(tbl_Status_Review[[#This Row],[Work ID]],"0"),tbl_PV_Meta[Work ID '#],tbl_PV_Meta[Proj Name],,0)</f>
        <v>Project 34</v>
      </c>
      <c r="E96" s="79" t="str">
        <f>_xlfn.XLOOKUP(TEXT(tbl_Status_Review[[#This Row],[Work ID]],"0"),tbl_PV_Meta[Work ID '#],tbl_PV_Meta[Sub-Portfolio],,0)</f>
        <v>Sub-Portfolio 4</v>
      </c>
      <c r="F96" s="79" t="str">
        <f>IF(_xlfn.XLOOKUP(TEXT(tbl_Status_Review[[#This Row],[Work ID]],"0"),tbl_PV_Meta[Work ID '#],tbl_PV_Meta[Project Manager/Owner],,0)="","",_xlfn.XLOOKUP(TEXT(tbl_Status_Review[[#This Row],[Work ID]],"0"),tbl_PV_Meta[Work ID '#],tbl_PV_Meta[Project Manager/Owner],,0))</f>
        <v>Project Manager 18</v>
      </c>
      <c r="G96" s="80" t="str">
        <f>_xlfn.XLOOKUP(TEXT(tbl_Status_Review[[#This Row],[Work ID]],"0"),tbl_PV_Meta[Work ID '#],tbl_PV_Meta[Work Status],,0)</f>
        <v>Cancelled</v>
      </c>
      <c r="H96" s="80" t="str">
        <f>_xlfn.XLOOKUP(tbl_Status_Review[[#This Row],[Work ID]],tbl_PV_Meta[Work ID '#],tbl_PV_Meta[Stage])</f>
        <v>2. Concept</v>
      </c>
      <c r="I96" s="81" t="str">
        <f>IF(_xlfn.XLOOKUP(TEXT(tbl_Status_Review[[#This Row],[Work ID]],"0"), tbl_PV_Meta[Work ID '#], tbl_PV_Meta[PSR Date], , 0)=0, "", _xlfn.XLOOKUP(TEXT(tbl_Status_Review[[#This Row],[Work ID]],"0"), tbl_PV_Meta[Work ID '#], tbl_PV_Meta[PSR Date], , 0))</f>
        <v>01 Dec 23</v>
      </c>
      <c r="J96" s="80" t="str">
        <f>IF(_xlfn.XLOOKUP(TEXT(tbl_Status_Review[[#This Row],[Work ID]],"0"),tbl_PV_Meta[Work ID '#],tbl_PV_Meta[Overall Status Assessment],,0)="","",_xlfn.XLOOKUP(TEXT(tbl_Status_Review[[#This Row],[Work ID]],"0"),tbl_PV_Meta[Work ID '#],tbl_PV_Meta[Overall Status Assessment],,0))</f>
        <v>Green</v>
      </c>
      <c r="K96" s="80" t="str">
        <f>IF(_xlfn.XLOOKUP(TEXT(tbl_Status_Review[[#This Row],[Work ID]],"0"),tbl_PV_Meta[Work ID '#],tbl_PV_Meta[Scope Status Assessment],,0)="","",_xlfn.XLOOKUP(TEXT(tbl_Status_Review[[#This Row],[Work ID]],"0"),tbl_PV_Meta[Work ID '#],tbl_PV_Meta[Scope Status Assessment],,0))</f>
        <v>Green</v>
      </c>
      <c r="L96" s="80" t="str">
        <f>IF(_xlfn.XLOOKUP(TEXT(tbl_Status_Review[[#This Row],[Work ID]],"0"),tbl_PV_Meta[Work ID '#],tbl_PV_Meta[Cost Status Assessment],,0)="","",_xlfn.XLOOKUP(TEXT(tbl_Status_Review[[#This Row],[Work ID]],"0"),tbl_PV_Meta[Work ID '#],tbl_PV_Meta[Cost Status Assessment],,0))</f>
        <v>Green</v>
      </c>
      <c r="M96" s="82" t="str">
        <f>IFERROR(_xlfn.XLOOKUP(tbl_Status_Review[[#This Row],[Work ID]],'PV Financials'!E:E,'PV Financials'!AW:AW),"")</f>
        <v/>
      </c>
      <c r="N96" s="82" t="str">
        <f>IFERROR(_xlfn.XLOOKUP(tbl_Status_Review[[#This Row],[Work ID]],'PV Financials'!E:E,'PV Financials'!AL:AL),"")</f>
        <v/>
      </c>
      <c r="O96" s="82" t="str">
        <f>IFERROR(tbl_Status_Review[[#This Row],[Budget]]-tbl_Status_Review[[#This Row],[EAC]],"")</f>
        <v/>
      </c>
      <c r="P96" s="83" t="str">
        <f>IF(_xlfn.XLOOKUP(TEXT(tbl_Status_Review[[#This Row],[Work ID]],"0"),tbl_PV_Meta[Work ID '#],tbl_PV_Meta[Schedule Status Assessment],,0)="","",_xlfn.XLOOKUP(TEXT(tbl_Status_Review[[#This Row],[Work ID]],"0"),tbl_PV_Meta[Work ID '#],tbl_PV_Meta[Schedule Status Assessment],,0))</f>
        <v>Green</v>
      </c>
      <c r="Q96" s="83" t="str">
        <f>IF(SUMIFS(tbl_PV_Milestones[Overdue],tbl_PV_Milestones[Work ID],tbl_Status_Review[[#This Row],[Work ID]])=0,"",SUMIFS(tbl_PV_Milestones[Overdue],tbl_PV_Milestones[Work ID],tbl_Status_Review[[#This Row],[Work ID]]))</f>
        <v/>
      </c>
      <c r="R96" s="83" t="str">
        <f>IF(SUMIFS(tbl_PV_Milestones[Delayed],tbl_PV_Milestones[Work ID],tbl_Status_Review[[#This Row],[Work ID]])=0,"",SUMIFS(tbl_PV_Milestones[Delayed],tbl_PV_Milestones[Work ID],tbl_Status_Review[[#This Row],[Work ID]]))</f>
        <v/>
      </c>
      <c r="S96" s="83" t="str">
        <f>IF(SUMIFS(tbl_PV_Milestones[Delayed past FY25],tbl_PV_Milestones[Work ID],tbl_Status_Review[[#This Row],[Work ID]])=0,"",SUMIFS(tbl_PV_Milestones[Delayed past FY25],tbl_PV_Milestones[Work ID],tbl_Status_Review[[#This Row],[Work ID]]))</f>
        <v/>
      </c>
      <c r="T96" s="83" t="str">
        <f>IF(_xlfn.XLOOKUP(TEXT(tbl_Status_Review[[#This Row],[Work ID]],"0"),tbl_PV_Meta[Work ID '#],tbl_PV_Meta[Resourcing Status Assessment],,0)="","",_xlfn.XLOOKUP(TEXT(tbl_Status_Review[[#This Row],[Work ID]],"0"),tbl_PV_Meta[Work ID '#],tbl_PV_Meta[Resourcing Status Assessment],,0))</f>
        <v>Green</v>
      </c>
      <c r="U96" s="83" t="str">
        <f>IF(_xlfn.XLOOKUP(TEXT(tbl_Status_Review[[#This Row],[Work ID]],"0"),tbl_PV_Meta[Work ID '#],tbl_PV_Meta[Benefit Status Assessment],,0)="","",_xlfn.XLOOKUP(TEXT(tbl_Status_Review[[#This Row],[Work ID]],"0"),tbl_PV_Meta[Work ID '#],tbl_PV_Meta[Benefit Status Assessment],,0))</f>
        <v>Green</v>
      </c>
      <c r="V96" s="83" t="str">
        <f>IF(_xlfn.XLOOKUP(TEXT(tbl_Status_Review[[#This Row],[Work ID]],"0"),tbl_PV_Meta[Work ID '#],tbl_PV_Meta[OCM Status Assessment],,0)="","",_xlfn.XLOOKUP(TEXT(tbl_Status_Review[[#This Row],[Work ID]],"0"),tbl_PV_Meta[Work ID '#],tbl_PV_Meta[OCM Status Assessment],,0))</f>
        <v>Green</v>
      </c>
      <c r="W96" s="83" t="str">
        <f>IF(_xlfn.XLOOKUP(TEXT(tbl_Status_Review[[#This Row],[Work ID]],"0"),tbl_PV_Meta[Work ID '#],tbl_PV_Meta[Risks Status Assessment],,0)=0,"",_xlfn.XLOOKUP(TEXT(tbl_Status_Review[[#This Row],[Work ID]],"0"),tbl_PV_Meta[Work ID '#],tbl_PV_Meta[Risks Status Assessment],,0))</f>
        <v>Green</v>
      </c>
      <c r="X96" s="83"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96" s="83" t="str">
        <f>IF(SUMIFS(tbl_PV_Risks[Overdue],tbl_PV_Risks[Work ID '#],tbl_Status_Review[[#This Row],[Work ID]])=0,"",SUMIFS(tbl_PV_Risks[Overdue],tbl_PV_Risks[Work ID '#],tbl_Status_Review[[#This Row],[Work ID]]))</f>
        <v/>
      </c>
      <c r="Z96" s="83" t="str">
        <f>IF(SUMIFS(tbl_PV_Risks[No Mitigation Action Plan],tbl_PV_Risks[Work ID '#],tbl_Status_Review[[#This Row],[Work ID]])=0,"",SUMIFS(tbl_PV_Risks[No Mitigation Action Plan],tbl_PV_Risks[Work ID '#],tbl_Status_Review[[#This Row],[Work ID]]))</f>
        <v/>
      </c>
      <c r="AA96" s="83" t="str">
        <f>IF(_xlfn.XLOOKUP(TEXT(tbl_Status_Review[[#This Row],[Work ID]],"0"),tbl_PV_Meta[Work ID '#],tbl_PV_Meta[Issues Status Assessment],,0)=0,"",_xlfn.XLOOKUP(TEXT(tbl_Status_Review[[#This Row],[Work ID]],"0"),tbl_PV_Meta[Work ID '#],tbl_PV_Meta[Issues Status Assessment],,0))</f>
        <v>Green</v>
      </c>
      <c r="AB96" s="83"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96" s="83" t="str">
        <f>IF(SUMIFS(tbl_PV_Issues[Overdue],tbl_PV_Issues[Work ID '#],tbl_Status_Review[[#This Row],[Work ID]])=0,"",SUMIFS(tbl_PV_Issues[Overdue],tbl_PV_Issues[Work ID '#],tbl_Status_Review[[#This Row],[Work ID]]))</f>
        <v/>
      </c>
    </row>
    <row r="97" spans="3:29" ht="39.950000000000003" customHeight="1" x14ac:dyDescent="0.2">
      <c r="C97" s="70" t="s">
        <v>141</v>
      </c>
      <c r="D97" s="71" t="str">
        <f>_xlfn.XLOOKUP(TEXT(tbl_Status_Review[[#This Row],[Work ID]],"0"),tbl_PV_Meta[Work ID '#],tbl_PV_Meta[Proj Name],,0)</f>
        <v>Project 36</v>
      </c>
      <c r="E97" s="72" t="str">
        <f>_xlfn.XLOOKUP(TEXT(tbl_Status_Review[[#This Row],[Work ID]],"0"),tbl_PV_Meta[Work ID '#],tbl_PV_Meta[Sub-Portfolio],,0)</f>
        <v>Sub-Portfolio 4</v>
      </c>
      <c r="F97" s="72" t="str">
        <f>IF(_xlfn.XLOOKUP(TEXT(tbl_Status_Review[[#This Row],[Work ID]],"0"),tbl_PV_Meta[Work ID '#],tbl_PV_Meta[Project Manager/Owner],,0)="","",_xlfn.XLOOKUP(TEXT(tbl_Status_Review[[#This Row],[Work ID]],"0"),tbl_PV_Meta[Work ID '#],tbl_PV_Meta[Project Manager/Owner],,0))</f>
        <v>Project Manager 18</v>
      </c>
      <c r="G97" s="73" t="str">
        <f>_xlfn.XLOOKUP(TEXT(tbl_Status_Review[[#This Row],[Work ID]],"0"),tbl_PV_Meta[Work ID '#],tbl_PV_Meta[Work Status],,0)</f>
        <v>Requested</v>
      </c>
      <c r="H97" s="73" t="str">
        <f>_xlfn.XLOOKUP(tbl_Status_Review[[#This Row],[Work ID]],tbl_PV_Meta[Work ID '#],tbl_PV_Meta[Stage])</f>
        <v>2. Concept</v>
      </c>
      <c r="I97" s="74" t="str">
        <f>IF(_xlfn.XLOOKUP(TEXT(tbl_Status_Review[[#This Row],[Work ID]],"0"), tbl_PV_Meta[Work ID '#], tbl_PV_Meta[PSR Date], , 0)=0, "", _xlfn.XLOOKUP(TEXT(tbl_Status_Review[[#This Row],[Work ID]],"0"), tbl_PV_Meta[Work ID '#], tbl_PV_Meta[PSR Date], , 0))</f>
        <v>01 Dec 23</v>
      </c>
      <c r="J97" s="73" t="str">
        <f>IF(_xlfn.XLOOKUP(TEXT(tbl_Status_Review[[#This Row],[Work ID]],"0"),tbl_PV_Meta[Work ID '#],tbl_PV_Meta[Overall Status Assessment],,0)="","",_xlfn.XLOOKUP(TEXT(tbl_Status_Review[[#This Row],[Work ID]],"0"),tbl_PV_Meta[Work ID '#],tbl_PV_Meta[Overall Status Assessment],,0))</f>
        <v>Green</v>
      </c>
      <c r="K97" s="73" t="str">
        <f>IF(_xlfn.XLOOKUP(TEXT(tbl_Status_Review[[#This Row],[Work ID]],"0"),tbl_PV_Meta[Work ID '#],tbl_PV_Meta[Scope Status Assessment],,0)="","",_xlfn.XLOOKUP(TEXT(tbl_Status_Review[[#This Row],[Work ID]],"0"),tbl_PV_Meta[Work ID '#],tbl_PV_Meta[Scope Status Assessment],,0))</f>
        <v>Green</v>
      </c>
      <c r="L97" s="73" t="str">
        <f>IF(_xlfn.XLOOKUP(TEXT(tbl_Status_Review[[#This Row],[Work ID]],"0"),tbl_PV_Meta[Work ID '#],tbl_PV_Meta[Cost Status Assessment],,0)="","",_xlfn.XLOOKUP(TEXT(tbl_Status_Review[[#This Row],[Work ID]],"0"),tbl_PV_Meta[Work ID '#],tbl_PV_Meta[Cost Status Assessment],,0))</f>
        <v>Green</v>
      </c>
      <c r="M97" s="75" t="str">
        <f>IFERROR(_xlfn.XLOOKUP(tbl_Status_Review[[#This Row],[Work ID]],'PV Financials'!E:E,'PV Financials'!AW:AW),"")</f>
        <v/>
      </c>
      <c r="N97" s="75" t="str">
        <f>IFERROR(_xlfn.XLOOKUP(tbl_Status_Review[[#This Row],[Work ID]],'PV Financials'!E:E,'PV Financials'!AL:AL),"")</f>
        <v/>
      </c>
      <c r="O97" s="75" t="str">
        <f>IFERROR(tbl_Status_Review[[#This Row],[Budget]]-tbl_Status_Review[[#This Row],[EAC]],"")</f>
        <v/>
      </c>
      <c r="P97" s="76" t="str">
        <f>IF(_xlfn.XLOOKUP(TEXT(tbl_Status_Review[[#This Row],[Work ID]],"0"),tbl_PV_Meta[Work ID '#],tbl_PV_Meta[Schedule Status Assessment],,0)="","",_xlfn.XLOOKUP(TEXT(tbl_Status_Review[[#This Row],[Work ID]],"0"),tbl_PV_Meta[Work ID '#],tbl_PV_Meta[Schedule Status Assessment],,0))</f>
        <v>Green</v>
      </c>
      <c r="Q97" s="76" t="str">
        <f>IF(SUMIFS(tbl_PV_Milestones[Overdue],tbl_PV_Milestones[Work ID],tbl_Status_Review[[#This Row],[Work ID]])=0,"",SUMIFS(tbl_PV_Milestones[Overdue],tbl_PV_Milestones[Work ID],tbl_Status_Review[[#This Row],[Work ID]]))</f>
        <v/>
      </c>
      <c r="R97" s="76" t="str">
        <f>IF(SUMIFS(tbl_PV_Milestones[Delayed],tbl_PV_Milestones[Work ID],tbl_Status_Review[[#This Row],[Work ID]])=0,"",SUMIFS(tbl_PV_Milestones[Delayed],tbl_PV_Milestones[Work ID],tbl_Status_Review[[#This Row],[Work ID]]))</f>
        <v/>
      </c>
      <c r="S97" s="76" t="str">
        <f>IF(SUMIFS(tbl_PV_Milestones[Delayed past FY25],tbl_PV_Milestones[Work ID],tbl_Status_Review[[#This Row],[Work ID]])=0,"",SUMIFS(tbl_PV_Milestones[Delayed past FY25],tbl_PV_Milestones[Work ID],tbl_Status_Review[[#This Row],[Work ID]]))</f>
        <v/>
      </c>
      <c r="T97" s="76" t="str">
        <f>IF(_xlfn.XLOOKUP(TEXT(tbl_Status_Review[[#This Row],[Work ID]],"0"),tbl_PV_Meta[Work ID '#],tbl_PV_Meta[Resourcing Status Assessment],,0)="","",_xlfn.XLOOKUP(TEXT(tbl_Status_Review[[#This Row],[Work ID]],"0"),tbl_PV_Meta[Work ID '#],tbl_PV_Meta[Resourcing Status Assessment],,0))</f>
        <v>Green</v>
      </c>
      <c r="U97" s="76" t="str">
        <f>IF(_xlfn.XLOOKUP(TEXT(tbl_Status_Review[[#This Row],[Work ID]],"0"),tbl_PV_Meta[Work ID '#],tbl_PV_Meta[Benefit Status Assessment],,0)="","",_xlfn.XLOOKUP(TEXT(tbl_Status_Review[[#This Row],[Work ID]],"0"),tbl_PV_Meta[Work ID '#],tbl_PV_Meta[Benefit Status Assessment],,0))</f>
        <v>Green</v>
      </c>
      <c r="V97" s="76" t="str">
        <f>IF(_xlfn.XLOOKUP(TEXT(tbl_Status_Review[[#This Row],[Work ID]],"0"),tbl_PV_Meta[Work ID '#],tbl_PV_Meta[OCM Status Assessment],,0)="","",_xlfn.XLOOKUP(TEXT(tbl_Status_Review[[#This Row],[Work ID]],"0"),tbl_PV_Meta[Work ID '#],tbl_PV_Meta[OCM Status Assessment],,0))</f>
        <v>Green</v>
      </c>
      <c r="W97" s="76" t="str">
        <f>IF(_xlfn.XLOOKUP(TEXT(tbl_Status_Review[[#This Row],[Work ID]],"0"),tbl_PV_Meta[Work ID '#],tbl_PV_Meta[Risks Status Assessment],,0)=0,"",_xlfn.XLOOKUP(TEXT(tbl_Status_Review[[#This Row],[Work ID]],"0"),tbl_PV_Meta[Work ID '#],tbl_PV_Meta[Risks Status Assessment],,0))</f>
        <v>Red</v>
      </c>
      <c r="X97"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97" s="76" t="str">
        <f>IF(SUMIFS(tbl_PV_Risks[Overdue],tbl_PV_Risks[Work ID '#],tbl_Status_Review[[#This Row],[Work ID]])=0,"",SUMIFS(tbl_PV_Risks[Overdue],tbl_PV_Risks[Work ID '#],tbl_Status_Review[[#This Row],[Work ID]]))</f>
        <v/>
      </c>
      <c r="Z97" s="76" t="str">
        <f>IF(SUMIFS(tbl_PV_Risks[No Mitigation Action Plan],tbl_PV_Risks[Work ID '#],tbl_Status_Review[[#This Row],[Work ID]])=0,"",SUMIFS(tbl_PV_Risks[No Mitigation Action Plan],tbl_PV_Risks[Work ID '#],tbl_Status_Review[[#This Row],[Work ID]]))</f>
        <v/>
      </c>
      <c r="AA97" s="76" t="str">
        <f>IF(_xlfn.XLOOKUP(TEXT(tbl_Status_Review[[#This Row],[Work ID]],"0"),tbl_PV_Meta[Work ID '#],tbl_PV_Meta[Issues Status Assessment],,0)=0,"",_xlfn.XLOOKUP(TEXT(tbl_Status_Review[[#This Row],[Work ID]],"0"),tbl_PV_Meta[Work ID '#],tbl_PV_Meta[Issues Status Assessment],,0))</f>
        <v>Green</v>
      </c>
      <c r="AB97"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97" s="76" t="str">
        <f>IF(SUMIFS(tbl_PV_Issues[Overdue],tbl_PV_Issues[Work ID '#],tbl_Status_Review[[#This Row],[Work ID]])=0,"",SUMIFS(tbl_PV_Issues[Overdue],tbl_PV_Issues[Work ID '#],tbl_Status_Review[[#This Row],[Work ID]]))</f>
        <v/>
      </c>
    </row>
    <row r="98" spans="3:29" ht="39.950000000000003" customHeight="1" x14ac:dyDescent="0.2">
      <c r="C98" s="70" t="s">
        <v>142</v>
      </c>
      <c r="D98" s="71" t="str">
        <f>_xlfn.XLOOKUP(TEXT(tbl_Status_Review[[#This Row],[Work ID]],"0"),tbl_PV_Meta[Work ID '#],tbl_PV_Meta[Proj Name],,0)</f>
        <v>Project 39</v>
      </c>
      <c r="E98" s="72" t="str">
        <f>_xlfn.XLOOKUP(TEXT(tbl_Status_Review[[#This Row],[Work ID]],"0"),tbl_PV_Meta[Work ID '#],tbl_PV_Meta[Sub-Portfolio],,0)</f>
        <v>Sub-Portfolio 4</v>
      </c>
      <c r="F98" s="72" t="str">
        <f>IF(_xlfn.XLOOKUP(TEXT(tbl_Status_Review[[#This Row],[Work ID]],"0"),tbl_PV_Meta[Work ID '#],tbl_PV_Meta[Project Manager/Owner],,0)="","",_xlfn.XLOOKUP(TEXT(tbl_Status_Review[[#This Row],[Work ID]],"0"),tbl_PV_Meta[Work ID '#],tbl_PV_Meta[Project Manager/Owner],,0))</f>
        <v>Project Manager 18</v>
      </c>
      <c r="G98" s="73" t="str">
        <f>_xlfn.XLOOKUP(TEXT(tbl_Status_Review[[#This Row],[Work ID]],"0"),tbl_PV_Meta[Work ID '#],tbl_PV_Meta[Work Status],,0)</f>
        <v>Cancelled</v>
      </c>
      <c r="H98" s="73" t="str">
        <f>_xlfn.XLOOKUP(tbl_Status_Review[[#This Row],[Work ID]],tbl_PV_Meta[Work ID '#],tbl_PV_Meta[Stage])</f>
        <v>2. Concept</v>
      </c>
      <c r="I98" s="74" t="str">
        <f>IF(_xlfn.XLOOKUP(TEXT(tbl_Status_Review[[#This Row],[Work ID]],"0"), tbl_PV_Meta[Work ID '#], tbl_PV_Meta[PSR Date], , 0)=0, "", _xlfn.XLOOKUP(TEXT(tbl_Status_Review[[#This Row],[Work ID]],"0"), tbl_PV_Meta[Work ID '#], tbl_PV_Meta[PSR Date], , 0))</f>
        <v>01 Dec 23</v>
      </c>
      <c r="J98" s="73" t="str">
        <f>IF(_xlfn.XLOOKUP(TEXT(tbl_Status_Review[[#This Row],[Work ID]],"0"),tbl_PV_Meta[Work ID '#],tbl_PV_Meta[Overall Status Assessment],,0)="","",_xlfn.XLOOKUP(TEXT(tbl_Status_Review[[#This Row],[Work ID]],"0"),tbl_PV_Meta[Work ID '#],tbl_PV_Meta[Overall Status Assessment],,0))</f>
        <v>Green</v>
      </c>
      <c r="K98" s="73" t="str">
        <f>IF(_xlfn.XLOOKUP(TEXT(tbl_Status_Review[[#This Row],[Work ID]],"0"),tbl_PV_Meta[Work ID '#],tbl_PV_Meta[Scope Status Assessment],,0)="","",_xlfn.XLOOKUP(TEXT(tbl_Status_Review[[#This Row],[Work ID]],"0"),tbl_PV_Meta[Work ID '#],tbl_PV_Meta[Scope Status Assessment],,0))</f>
        <v>Green</v>
      </c>
      <c r="L98" s="73" t="str">
        <f>IF(_xlfn.XLOOKUP(TEXT(tbl_Status_Review[[#This Row],[Work ID]],"0"),tbl_PV_Meta[Work ID '#],tbl_PV_Meta[Cost Status Assessment],,0)="","",_xlfn.XLOOKUP(TEXT(tbl_Status_Review[[#This Row],[Work ID]],"0"),tbl_PV_Meta[Work ID '#],tbl_PV_Meta[Cost Status Assessment],,0))</f>
        <v>Green</v>
      </c>
      <c r="M98" s="75" t="str">
        <f>IFERROR(_xlfn.XLOOKUP(tbl_Status_Review[[#This Row],[Work ID]],'PV Financials'!E:E,'PV Financials'!AW:AW),"")</f>
        <v/>
      </c>
      <c r="N98" s="75" t="str">
        <f>IFERROR(_xlfn.XLOOKUP(tbl_Status_Review[[#This Row],[Work ID]],'PV Financials'!E:E,'PV Financials'!AL:AL),"")</f>
        <v/>
      </c>
      <c r="O98" s="75" t="str">
        <f>IFERROR(tbl_Status_Review[[#This Row],[Budget]]-tbl_Status_Review[[#This Row],[EAC]],"")</f>
        <v/>
      </c>
      <c r="P98" s="76" t="str">
        <f>IF(_xlfn.XLOOKUP(TEXT(tbl_Status_Review[[#This Row],[Work ID]],"0"),tbl_PV_Meta[Work ID '#],tbl_PV_Meta[Schedule Status Assessment],,0)="","",_xlfn.XLOOKUP(TEXT(tbl_Status_Review[[#This Row],[Work ID]],"0"),tbl_PV_Meta[Work ID '#],tbl_PV_Meta[Schedule Status Assessment],,0))</f>
        <v>Green</v>
      </c>
      <c r="Q98" s="76" t="str">
        <f>IF(SUMIFS(tbl_PV_Milestones[Overdue],tbl_PV_Milestones[Work ID],tbl_Status_Review[[#This Row],[Work ID]])=0,"",SUMIFS(tbl_PV_Milestones[Overdue],tbl_PV_Milestones[Work ID],tbl_Status_Review[[#This Row],[Work ID]]))</f>
        <v/>
      </c>
      <c r="R98" s="76" t="str">
        <f>IF(SUMIFS(tbl_PV_Milestones[Delayed],tbl_PV_Milestones[Work ID],tbl_Status_Review[[#This Row],[Work ID]])=0,"",SUMIFS(tbl_PV_Milestones[Delayed],tbl_PV_Milestones[Work ID],tbl_Status_Review[[#This Row],[Work ID]]))</f>
        <v/>
      </c>
      <c r="S98" s="76" t="str">
        <f>IF(SUMIFS(tbl_PV_Milestones[Delayed past FY25],tbl_PV_Milestones[Work ID],tbl_Status_Review[[#This Row],[Work ID]])=0,"",SUMIFS(tbl_PV_Milestones[Delayed past FY25],tbl_PV_Milestones[Work ID],tbl_Status_Review[[#This Row],[Work ID]]))</f>
        <v/>
      </c>
      <c r="T98" s="76" t="str">
        <f>IF(_xlfn.XLOOKUP(TEXT(tbl_Status_Review[[#This Row],[Work ID]],"0"),tbl_PV_Meta[Work ID '#],tbl_PV_Meta[Resourcing Status Assessment],,0)="","",_xlfn.XLOOKUP(TEXT(tbl_Status_Review[[#This Row],[Work ID]],"0"),tbl_PV_Meta[Work ID '#],tbl_PV_Meta[Resourcing Status Assessment],,0))</f>
        <v>Green</v>
      </c>
      <c r="U98" s="76" t="str">
        <f>IF(_xlfn.XLOOKUP(TEXT(tbl_Status_Review[[#This Row],[Work ID]],"0"),tbl_PV_Meta[Work ID '#],tbl_PV_Meta[Benefit Status Assessment],,0)="","",_xlfn.XLOOKUP(TEXT(tbl_Status_Review[[#This Row],[Work ID]],"0"),tbl_PV_Meta[Work ID '#],tbl_PV_Meta[Benefit Status Assessment],,0))</f>
        <v>Green</v>
      </c>
      <c r="V98" s="76" t="str">
        <f>IF(_xlfn.XLOOKUP(TEXT(tbl_Status_Review[[#This Row],[Work ID]],"0"),tbl_PV_Meta[Work ID '#],tbl_PV_Meta[OCM Status Assessment],,0)="","",_xlfn.XLOOKUP(TEXT(tbl_Status_Review[[#This Row],[Work ID]],"0"),tbl_PV_Meta[Work ID '#],tbl_PV_Meta[OCM Status Assessment],,0))</f>
        <v>Green</v>
      </c>
      <c r="W98" s="76" t="str">
        <f>IF(_xlfn.XLOOKUP(TEXT(tbl_Status_Review[[#This Row],[Work ID]],"0"),tbl_PV_Meta[Work ID '#],tbl_PV_Meta[Risks Status Assessment],,0)=0,"",_xlfn.XLOOKUP(TEXT(tbl_Status_Review[[#This Row],[Work ID]],"0"),tbl_PV_Meta[Work ID '#],tbl_PV_Meta[Risks Status Assessment],,0))</f>
        <v>Green</v>
      </c>
      <c r="X98"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98" s="76" t="str">
        <f>IF(SUMIFS(tbl_PV_Risks[Overdue],tbl_PV_Risks[Work ID '#],tbl_Status_Review[[#This Row],[Work ID]])=0,"",SUMIFS(tbl_PV_Risks[Overdue],tbl_PV_Risks[Work ID '#],tbl_Status_Review[[#This Row],[Work ID]]))</f>
        <v/>
      </c>
      <c r="Z98" s="76" t="str">
        <f>IF(SUMIFS(tbl_PV_Risks[No Mitigation Action Plan],tbl_PV_Risks[Work ID '#],tbl_Status_Review[[#This Row],[Work ID]])=0,"",SUMIFS(tbl_PV_Risks[No Mitigation Action Plan],tbl_PV_Risks[Work ID '#],tbl_Status_Review[[#This Row],[Work ID]]))</f>
        <v/>
      </c>
      <c r="AA98" s="76" t="str">
        <f>IF(_xlfn.XLOOKUP(TEXT(tbl_Status_Review[[#This Row],[Work ID]],"0"),tbl_PV_Meta[Work ID '#],tbl_PV_Meta[Issues Status Assessment],,0)=0,"",_xlfn.XLOOKUP(TEXT(tbl_Status_Review[[#This Row],[Work ID]],"0"),tbl_PV_Meta[Work ID '#],tbl_PV_Meta[Issues Status Assessment],,0))</f>
        <v>Green</v>
      </c>
      <c r="AB98"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98" s="76" t="str">
        <f>IF(SUMIFS(tbl_PV_Issues[Overdue],tbl_PV_Issues[Work ID '#],tbl_Status_Review[[#This Row],[Work ID]])=0,"",SUMIFS(tbl_PV_Issues[Overdue],tbl_PV_Issues[Work ID '#],tbl_Status_Review[[#This Row],[Work ID]]))</f>
        <v/>
      </c>
    </row>
    <row r="99" spans="3:29" ht="39.950000000000003" customHeight="1" x14ac:dyDescent="0.2">
      <c r="C99" s="77" t="s">
        <v>92</v>
      </c>
      <c r="D99" s="78" t="str">
        <f>_xlfn.XLOOKUP(TEXT(tbl_Status_Review[[#This Row],[Work ID]],"0"),tbl_PV_Meta[Work ID '#],tbl_PV_Meta[Proj Name],,0)</f>
        <v>Project 41</v>
      </c>
      <c r="E99" s="79" t="str">
        <f>_xlfn.XLOOKUP(TEXT(tbl_Status_Review[[#This Row],[Work ID]],"0"),tbl_PV_Meta[Work ID '#],tbl_PV_Meta[Sub-Portfolio],,0)</f>
        <v>Sub-Portfolio 7</v>
      </c>
      <c r="F99" s="79" t="str">
        <f>IF(_xlfn.XLOOKUP(TEXT(tbl_Status_Review[[#This Row],[Work ID]],"0"),tbl_PV_Meta[Work ID '#],tbl_PV_Meta[Project Manager/Owner],,0)="","",_xlfn.XLOOKUP(TEXT(tbl_Status_Review[[#This Row],[Work ID]],"0"),tbl_PV_Meta[Work ID '#],tbl_PV_Meta[Project Manager/Owner],,0))</f>
        <v>Project Manager 17</v>
      </c>
      <c r="G99" s="80" t="str">
        <f>_xlfn.XLOOKUP(TEXT(tbl_Status_Review[[#This Row],[Work ID]],"0"),tbl_PV_Meta[Work ID '#],tbl_PV_Meta[Work Status],,0)</f>
        <v>Requested</v>
      </c>
      <c r="H99" s="80" t="str">
        <f>_xlfn.XLOOKUP(tbl_Status_Review[[#This Row],[Work ID]],tbl_PV_Meta[Work ID '#],tbl_PV_Meta[Stage])</f>
        <v>3. Evaluate</v>
      </c>
      <c r="I99" s="81" t="str">
        <f>IF(_xlfn.XLOOKUP(TEXT(tbl_Status_Review[[#This Row],[Work ID]],"0"), tbl_PV_Meta[Work ID '#], tbl_PV_Meta[PSR Date], , 0)=0, "", _xlfn.XLOOKUP(TEXT(tbl_Status_Review[[#This Row],[Work ID]],"0"), tbl_PV_Meta[Work ID '#], tbl_PV_Meta[PSR Date], , 0))</f>
        <v>05 Jul 24</v>
      </c>
      <c r="J99" s="80" t="str">
        <f>IF(_xlfn.XLOOKUP(TEXT(tbl_Status_Review[[#This Row],[Work ID]],"0"),tbl_PV_Meta[Work ID '#],tbl_PV_Meta[Overall Status Assessment],,0)="","",_xlfn.XLOOKUP(TEXT(tbl_Status_Review[[#This Row],[Work ID]],"0"),tbl_PV_Meta[Work ID '#],tbl_PV_Meta[Overall Status Assessment],,0))</f>
        <v>Green</v>
      </c>
      <c r="K99" s="80" t="str">
        <f>IF(_xlfn.XLOOKUP(TEXT(tbl_Status_Review[[#This Row],[Work ID]],"0"),tbl_PV_Meta[Work ID '#],tbl_PV_Meta[Scope Status Assessment],,0)="","",_xlfn.XLOOKUP(TEXT(tbl_Status_Review[[#This Row],[Work ID]],"0"),tbl_PV_Meta[Work ID '#],tbl_PV_Meta[Scope Status Assessment],,0))</f>
        <v>Green</v>
      </c>
      <c r="L99" s="80" t="str">
        <f>IF(_xlfn.XLOOKUP(TEXT(tbl_Status_Review[[#This Row],[Work ID]],"0"),tbl_PV_Meta[Work ID '#],tbl_PV_Meta[Cost Status Assessment],,0)="","",_xlfn.XLOOKUP(TEXT(tbl_Status_Review[[#This Row],[Work ID]],"0"),tbl_PV_Meta[Work ID '#],tbl_PV_Meta[Cost Status Assessment],,0))</f>
        <v>Amber</v>
      </c>
      <c r="M99" s="82" t="str">
        <f>IFERROR(_xlfn.XLOOKUP(tbl_Status_Review[[#This Row],[Work ID]],'PV Financials'!E:E,'PV Financials'!AW:AW),"")</f>
        <v/>
      </c>
      <c r="N99" s="82" t="str">
        <f>IFERROR(_xlfn.XLOOKUP(tbl_Status_Review[[#This Row],[Work ID]],'PV Financials'!E:E,'PV Financials'!AL:AL),"")</f>
        <v/>
      </c>
      <c r="O99" s="82" t="str">
        <f>IFERROR(tbl_Status_Review[[#This Row],[Budget]]-tbl_Status_Review[[#This Row],[EAC]],"")</f>
        <v/>
      </c>
      <c r="P99" s="83" t="str">
        <f>IF(_xlfn.XLOOKUP(TEXT(tbl_Status_Review[[#This Row],[Work ID]],"0"),tbl_PV_Meta[Work ID '#],tbl_PV_Meta[Schedule Status Assessment],,0)="","",_xlfn.XLOOKUP(TEXT(tbl_Status_Review[[#This Row],[Work ID]],"0"),tbl_PV_Meta[Work ID '#],tbl_PV_Meta[Schedule Status Assessment],,0))</f>
        <v>Green</v>
      </c>
      <c r="Q99" s="83" t="str">
        <f>IF(SUMIFS(tbl_PV_Milestones[Overdue],tbl_PV_Milestones[Work ID],tbl_Status_Review[[#This Row],[Work ID]])=0,"",SUMIFS(tbl_PV_Milestones[Overdue],tbl_PV_Milestones[Work ID],tbl_Status_Review[[#This Row],[Work ID]]))</f>
        <v/>
      </c>
      <c r="R99" s="83" t="str">
        <f>IF(SUMIFS(tbl_PV_Milestones[Delayed],tbl_PV_Milestones[Work ID],tbl_Status_Review[[#This Row],[Work ID]])=0,"",SUMIFS(tbl_PV_Milestones[Delayed],tbl_PV_Milestones[Work ID],tbl_Status_Review[[#This Row],[Work ID]]))</f>
        <v/>
      </c>
      <c r="S99" s="83" t="str">
        <f>IF(SUMIFS(tbl_PV_Milestones[Delayed past FY25],tbl_PV_Milestones[Work ID],tbl_Status_Review[[#This Row],[Work ID]])=0,"",SUMIFS(tbl_PV_Milestones[Delayed past FY25],tbl_PV_Milestones[Work ID],tbl_Status_Review[[#This Row],[Work ID]]))</f>
        <v/>
      </c>
      <c r="T99" s="83" t="str">
        <f>IF(_xlfn.XLOOKUP(TEXT(tbl_Status_Review[[#This Row],[Work ID]],"0"),tbl_PV_Meta[Work ID '#],tbl_PV_Meta[Resourcing Status Assessment],,0)="","",_xlfn.XLOOKUP(TEXT(tbl_Status_Review[[#This Row],[Work ID]],"0"),tbl_PV_Meta[Work ID '#],tbl_PV_Meta[Resourcing Status Assessment],,0))</f>
        <v>Green</v>
      </c>
      <c r="U99" s="83" t="str">
        <f>IF(_xlfn.XLOOKUP(TEXT(tbl_Status_Review[[#This Row],[Work ID]],"0"),tbl_PV_Meta[Work ID '#],tbl_PV_Meta[Benefit Status Assessment],,0)="","",_xlfn.XLOOKUP(TEXT(tbl_Status_Review[[#This Row],[Work ID]],"0"),tbl_PV_Meta[Work ID '#],tbl_PV_Meta[Benefit Status Assessment],,0))</f>
        <v>Green</v>
      </c>
      <c r="V99" s="83" t="str">
        <f>IF(_xlfn.XLOOKUP(TEXT(tbl_Status_Review[[#This Row],[Work ID]],"0"),tbl_PV_Meta[Work ID '#],tbl_PV_Meta[OCM Status Assessment],,0)="","",_xlfn.XLOOKUP(TEXT(tbl_Status_Review[[#This Row],[Work ID]],"0"),tbl_PV_Meta[Work ID '#],tbl_PV_Meta[OCM Status Assessment],,0))</f>
        <v>Green</v>
      </c>
      <c r="W99" s="83" t="str">
        <f>IF(_xlfn.XLOOKUP(TEXT(tbl_Status_Review[[#This Row],[Work ID]],"0"),tbl_PV_Meta[Work ID '#],tbl_PV_Meta[Risks Status Assessment],,0)=0,"",_xlfn.XLOOKUP(TEXT(tbl_Status_Review[[#This Row],[Work ID]],"0"),tbl_PV_Meta[Work ID '#],tbl_PV_Meta[Risks Status Assessment],,0))</f>
        <v>Green</v>
      </c>
      <c r="X99" s="83"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99" s="83" t="str">
        <f>IF(SUMIFS(tbl_PV_Risks[Overdue],tbl_PV_Risks[Work ID '#],tbl_Status_Review[[#This Row],[Work ID]])=0,"",SUMIFS(tbl_PV_Risks[Overdue],tbl_PV_Risks[Work ID '#],tbl_Status_Review[[#This Row],[Work ID]]))</f>
        <v/>
      </c>
      <c r="Z99" s="83" t="str">
        <f>IF(SUMIFS(tbl_PV_Risks[No Mitigation Action Plan],tbl_PV_Risks[Work ID '#],tbl_Status_Review[[#This Row],[Work ID]])=0,"",SUMIFS(tbl_PV_Risks[No Mitigation Action Plan],tbl_PV_Risks[Work ID '#],tbl_Status_Review[[#This Row],[Work ID]]))</f>
        <v/>
      </c>
      <c r="AA99" s="83" t="str">
        <f>IF(_xlfn.XLOOKUP(TEXT(tbl_Status_Review[[#This Row],[Work ID]],"0"),tbl_PV_Meta[Work ID '#],tbl_PV_Meta[Issues Status Assessment],,0)=0,"",_xlfn.XLOOKUP(TEXT(tbl_Status_Review[[#This Row],[Work ID]],"0"),tbl_PV_Meta[Work ID '#],tbl_PV_Meta[Issues Status Assessment],,0))</f>
        <v>Green</v>
      </c>
      <c r="AB99" s="83"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99" s="83" t="str">
        <f>IF(SUMIFS(tbl_PV_Issues[Overdue],tbl_PV_Issues[Work ID '#],tbl_Status_Review[[#This Row],[Work ID]])=0,"",SUMIFS(tbl_PV_Issues[Overdue],tbl_PV_Issues[Work ID '#],tbl_Status_Review[[#This Row],[Work ID]]))</f>
        <v/>
      </c>
    </row>
    <row r="100" spans="3:29" ht="39.950000000000003" customHeight="1" x14ac:dyDescent="0.2">
      <c r="C100" s="70" t="s">
        <v>95</v>
      </c>
      <c r="D100" s="71" t="str">
        <f>_xlfn.XLOOKUP(TEXT(tbl_Status_Review[[#This Row],[Work ID]],"0"),tbl_PV_Meta[Work ID '#],tbl_PV_Meta[Proj Name],,0)</f>
        <v>Project 42</v>
      </c>
      <c r="E100" s="72" t="str">
        <f>_xlfn.XLOOKUP(TEXT(tbl_Status_Review[[#This Row],[Work ID]],"0"),tbl_PV_Meta[Work ID '#],tbl_PV_Meta[Sub-Portfolio],,0)</f>
        <v>Sub-Portfolio 7</v>
      </c>
      <c r="F100" s="72" t="str">
        <f>IF(_xlfn.XLOOKUP(TEXT(tbl_Status_Review[[#This Row],[Work ID]],"0"),tbl_PV_Meta[Work ID '#],tbl_PV_Meta[Project Manager/Owner],,0)="","",_xlfn.XLOOKUP(TEXT(tbl_Status_Review[[#This Row],[Work ID]],"0"),tbl_PV_Meta[Work ID '#],tbl_PV_Meta[Project Manager/Owner],,0))</f>
        <v>Project Manager 29</v>
      </c>
      <c r="G100" s="73" t="str">
        <f>_xlfn.XLOOKUP(TEXT(tbl_Status_Review[[#This Row],[Work ID]],"0"),tbl_PV_Meta[Work ID '#],tbl_PV_Meta[Work Status],,0)</f>
        <v>Open/Active</v>
      </c>
      <c r="H100" s="73" t="str">
        <f>_xlfn.XLOOKUP(tbl_Status_Review[[#This Row],[Work ID]],tbl_PV_Meta[Work ID '#],tbl_PV_Meta[Stage])</f>
        <v>4. Analyse &amp; Design</v>
      </c>
      <c r="I100" s="74" t="str">
        <f>IF(_xlfn.XLOOKUP(TEXT(tbl_Status_Review[[#This Row],[Work ID]],"0"), tbl_PV_Meta[Work ID '#], tbl_PV_Meta[PSR Date], , 0)=0, "", _xlfn.XLOOKUP(TEXT(tbl_Status_Review[[#This Row],[Work ID]],"0"), tbl_PV_Meta[Work ID '#], tbl_PV_Meta[PSR Date], , 0))</f>
        <v>Apr-2025</v>
      </c>
      <c r="J100" s="73" t="str">
        <f>IF(_xlfn.XLOOKUP(TEXT(tbl_Status_Review[[#This Row],[Work ID]],"0"),tbl_PV_Meta[Work ID '#],tbl_PV_Meta[Overall Status Assessment],,0)="","",_xlfn.XLOOKUP(TEXT(tbl_Status_Review[[#This Row],[Work ID]],"0"),tbl_PV_Meta[Work ID '#],tbl_PV_Meta[Overall Status Assessment],,0))</f>
        <v>Green</v>
      </c>
      <c r="K100" s="73" t="str">
        <f>IF(_xlfn.XLOOKUP(TEXT(tbl_Status_Review[[#This Row],[Work ID]],"0"),tbl_PV_Meta[Work ID '#],tbl_PV_Meta[Scope Status Assessment],,0)="","",_xlfn.XLOOKUP(TEXT(tbl_Status_Review[[#This Row],[Work ID]],"0"),tbl_PV_Meta[Work ID '#],tbl_PV_Meta[Scope Status Assessment],,0))</f>
        <v>Green</v>
      </c>
      <c r="L100" s="73" t="str">
        <f>IF(_xlfn.XLOOKUP(TEXT(tbl_Status_Review[[#This Row],[Work ID]],"0"),tbl_PV_Meta[Work ID '#],tbl_PV_Meta[Cost Status Assessment],,0)="","",_xlfn.XLOOKUP(TEXT(tbl_Status_Review[[#This Row],[Work ID]],"0"),tbl_PV_Meta[Work ID '#],tbl_PV_Meta[Cost Status Assessment],,0))</f>
        <v>Green</v>
      </c>
      <c r="M100" s="75" t="str">
        <f>IFERROR(_xlfn.XLOOKUP(tbl_Status_Review[[#This Row],[Work ID]],'PV Financials'!E:E,'PV Financials'!AW:AW),"")</f>
        <v/>
      </c>
      <c r="N100" s="75" t="str">
        <f>IFERROR(_xlfn.XLOOKUP(tbl_Status_Review[[#This Row],[Work ID]],'PV Financials'!E:E,'PV Financials'!AL:AL),"")</f>
        <v/>
      </c>
      <c r="O100" s="75" t="str">
        <f>IFERROR(tbl_Status_Review[[#This Row],[Budget]]-tbl_Status_Review[[#This Row],[EAC]],"")</f>
        <v/>
      </c>
      <c r="P100" s="76" t="str">
        <f>IF(_xlfn.XLOOKUP(TEXT(tbl_Status_Review[[#This Row],[Work ID]],"0"),tbl_PV_Meta[Work ID '#],tbl_PV_Meta[Schedule Status Assessment],,0)="","",_xlfn.XLOOKUP(TEXT(tbl_Status_Review[[#This Row],[Work ID]],"0"),tbl_PV_Meta[Work ID '#],tbl_PV_Meta[Schedule Status Assessment],,0))</f>
        <v>Amber</v>
      </c>
      <c r="Q100" s="76">
        <f>IF(SUMIFS(tbl_PV_Milestones[Overdue],tbl_PV_Milestones[Work ID],tbl_Status_Review[[#This Row],[Work ID]])=0,"",SUMIFS(tbl_PV_Milestones[Overdue],tbl_PV_Milestones[Work ID],tbl_Status_Review[[#This Row],[Work ID]]))</f>
        <v>21</v>
      </c>
      <c r="R100" s="76">
        <f>IF(SUMIFS(tbl_PV_Milestones[Delayed],tbl_PV_Milestones[Work ID],tbl_Status_Review[[#This Row],[Work ID]])=0,"",SUMIFS(tbl_PV_Milestones[Delayed],tbl_PV_Milestones[Work ID],tbl_Status_Review[[#This Row],[Work ID]]))</f>
        <v>5</v>
      </c>
      <c r="S100" s="76">
        <f>IF(SUMIFS(tbl_PV_Milestones[Delayed past FY25],tbl_PV_Milestones[Work ID],tbl_Status_Review[[#This Row],[Work ID]])=0,"",SUMIFS(tbl_PV_Milestones[Delayed past FY25],tbl_PV_Milestones[Work ID],tbl_Status_Review[[#This Row],[Work ID]]))</f>
        <v>4</v>
      </c>
      <c r="T100" s="76" t="str">
        <f>IF(_xlfn.XLOOKUP(TEXT(tbl_Status_Review[[#This Row],[Work ID]],"0"),tbl_PV_Meta[Work ID '#],tbl_PV_Meta[Resourcing Status Assessment],,0)="","",_xlfn.XLOOKUP(TEXT(tbl_Status_Review[[#This Row],[Work ID]],"0"),tbl_PV_Meta[Work ID '#],tbl_PV_Meta[Resourcing Status Assessment],,0))</f>
        <v>Green</v>
      </c>
      <c r="U100" s="76" t="str">
        <f>IF(_xlfn.XLOOKUP(TEXT(tbl_Status_Review[[#This Row],[Work ID]],"0"),tbl_PV_Meta[Work ID '#],tbl_PV_Meta[Benefit Status Assessment],,0)="","",_xlfn.XLOOKUP(TEXT(tbl_Status_Review[[#This Row],[Work ID]],"0"),tbl_PV_Meta[Work ID '#],tbl_PV_Meta[Benefit Status Assessment],,0))</f>
        <v>Green</v>
      </c>
      <c r="V100" s="76" t="str">
        <f>IF(_xlfn.XLOOKUP(TEXT(tbl_Status_Review[[#This Row],[Work ID]],"0"),tbl_PV_Meta[Work ID '#],tbl_PV_Meta[OCM Status Assessment],,0)="","",_xlfn.XLOOKUP(TEXT(tbl_Status_Review[[#This Row],[Work ID]],"0"),tbl_PV_Meta[Work ID '#],tbl_PV_Meta[OCM Status Assessment],,0))</f>
        <v>Green</v>
      </c>
      <c r="W100" s="76" t="str">
        <f>IF(_xlfn.XLOOKUP(TEXT(tbl_Status_Review[[#This Row],[Work ID]],"0"),tbl_PV_Meta[Work ID '#],tbl_PV_Meta[Risks Status Assessment],,0)=0,"",_xlfn.XLOOKUP(TEXT(tbl_Status_Review[[#This Row],[Work ID]],"0"),tbl_PV_Meta[Work ID '#],tbl_PV_Meta[Risks Status Assessment],,0))</f>
        <v>Green</v>
      </c>
      <c r="X100" s="76">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1</v>
      </c>
      <c r="Y100" s="76" t="str">
        <f>IF(SUMIFS(tbl_PV_Risks[Overdue],tbl_PV_Risks[Work ID '#],tbl_Status_Review[[#This Row],[Work ID]])=0,"",SUMIFS(tbl_PV_Risks[Overdue],tbl_PV_Risks[Work ID '#],tbl_Status_Review[[#This Row],[Work ID]]))</f>
        <v/>
      </c>
      <c r="Z100" s="76" t="str">
        <f>IF(SUMIFS(tbl_PV_Risks[No Mitigation Action Plan],tbl_PV_Risks[Work ID '#],tbl_Status_Review[[#This Row],[Work ID]])=0,"",SUMIFS(tbl_PV_Risks[No Mitigation Action Plan],tbl_PV_Risks[Work ID '#],tbl_Status_Review[[#This Row],[Work ID]]))</f>
        <v/>
      </c>
      <c r="AA100" s="76" t="str">
        <f>IF(_xlfn.XLOOKUP(TEXT(tbl_Status_Review[[#This Row],[Work ID]],"0"),tbl_PV_Meta[Work ID '#],tbl_PV_Meta[Issues Status Assessment],,0)=0,"",_xlfn.XLOOKUP(TEXT(tbl_Status_Review[[#This Row],[Work ID]],"0"),tbl_PV_Meta[Work ID '#],tbl_PV_Meta[Issues Status Assessment],,0))</f>
        <v>Green</v>
      </c>
      <c r="AB100"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00" s="76" t="str">
        <f>IF(SUMIFS(tbl_PV_Issues[Overdue],tbl_PV_Issues[Work ID '#],tbl_Status_Review[[#This Row],[Work ID]])=0,"",SUMIFS(tbl_PV_Issues[Overdue],tbl_PV_Issues[Work ID '#],tbl_Status_Review[[#This Row],[Work ID]]))</f>
        <v/>
      </c>
    </row>
    <row r="101" spans="3:29" ht="39.950000000000003" customHeight="1" x14ac:dyDescent="0.2">
      <c r="C101" s="77" t="s">
        <v>143</v>
      </c>
      <c r="D101" s="78" t="str">
        <f>_xlfn.XLOOKUP(TEXT(tbl_Status_Review[[#This Row],[Work ID]],"0"),tbl_PV_Meta[Work ID '#],tbl_PV_Meta[Proj Name],,0)</f>
        <v>Project 43</v>
      </c>
      <c r="E101" s="79" t="str">
        <f>_xlfn.XLOOKUP(TEXT(tbl_Status_Review[[#This Row],[Work ID]],"0"),tbl_PV_Meta[Work ID '#],tbl_PV_Meta[Sub-Portfolio],,0)</f>
        <v>Sub-Portfolio 8</v>
      </c>
      <c r="F101" s="79" t="str">
        <f>IF(_xlfn.XLOOKUP(TEXT(tbl_Status_Review[[#This Row],[Work ID]],"0"),tbl_PV_Meta[Work ID '#],tbl_PV_Meta[Project Manager/Owner],,0)="","",_xlfn.XLOOKUP(TEXT(tbl_Status_Review[[#This Row],[Work ID]],"0"),tbl_PV_Meta[Work ID '#],tbl_PV_Meta[Project Manager/Owner],,0))</f>
        <v>Project Manager 12</v>
      </c>
      <c r="G101" s="80" t="str">
        <f>_xlfn.XLOOKUP(TEXT(tbl_Status_Review[[#This Row],[Work ID]],"0"),tbl_PV_Meta[Work ID '#],tbl_PV_Meta[Work Status],,0)</f>
        <v>Completed</v>
      </c>
      <c r="H101" s="80" t="str">
        <f>_xlfn.XLOOKUP(tbl_Status_Review[[#This Row],[Work ID]],tbl_PV_Meta[Work ID '#],tbl_PV_Meta[Stage])</f>
        <v>7. Closure</v>
      </c>
      <c r="I101" s="81" t="str">
        <f>IF(_xlfn.XLOOKUP(TEXT(tbl_Status_Review[[#This Row],[Work ID]],"0"), tbl_PV_Meta[Work ID '#], tbl_PV_Meta[PSR Date], , 0)=0, "", _xlfn.XLOOKUP(TEXT(tbl_Status_Review[[#This Row],[Work ID]],"0"), tbl_PV_Meta[Work ID '#], tbl_PV_Meta[PSR Date], , 0))</f>
        <v>Jun-2024</v>
      </c>
      <c r="J101" s="80" t="str">
        <f>IF(_xlfn.XLOOKUP(TEXT(tbl_Status_Review[[#This Row],[Work ID]],"0"),tbl_PV_Meta[Work ID '#],tbl_PV_Meta[Overall Status Assessment],,0)="","",_xlfn.XLOOKUP(TEXT(tbl_Status_Review[[#This Row],[Work ID]],"0"),tbl_PV_Meta[Work ID '#],tbl_PV_Meta[Overall Status Assessment],,0))</f>
        <v>Green</v>
      </c>
      <c r="K101" s="80" t="str">
        <f>IF(_xlfn.XLOOKUP(TEXT(tbl_Status_Review[[#This Row],[Work ID]],"0"),tbl_PV_Meta[Work ID '#],tbl_PV_Meta[Scope Status Assessment],,0)="","",_xlfn.XLOOKUP(TEXT(tbl_Status_Review[[#This Row],[Work ID]],"0"),tbl_PV_Meta[Work ID '#],tbl_PV_Meta[Scope Status Assessment],,0))</f>
        <v>Green</v>
      </c>
      <c r="L101" s="80" t="str">
        <f>IF(_xlfn.XLOOKUP(TEXT(tbl_Status_Review[[#This Row],[Work ID]],"0"),tbl_PV_Meta[Work ID '#],tbl_PV_Meta[Cost Status Assessment],,0)="","",_xlfn.XLOOKUP(TEXT(tbl_Status_Review[[#This Row],[Work ID]],"0"),tbl_PV_Meta[Work ID '#],tbl_PV_Meta[Cost Status Assessment],,0))</f>
        <v>Green</v>
      </c>
      <c r="M101" s="82" t="str">
        <f>IFERROR(_xlfn.XLOOKUP(tbl_Status_Review[[#This Row],[Work ID]],'PV Financials'!E:E,'PV Financials'!AW:AW),"")</f>
        <v/>
      </c>
      <c r="N101" s="82" t="str">
        <f>IFERROR(_xlfn.XLOOKUP(tbl_Status_Review[[#This Row],[Work ID]],'PV Financials'!E:E,'PV Financials'!AL:AL),"")</f>
        <v/>
      </c>
      <c r="O101" s="82" t="str">
        <f>IFERROR(tbl_Status_Review[[#This Row],[Budget]]-tbl_Status_Review[[#This Row],[EAC]],"")</f>
        <v/>
      </c>
      <c r="P101" s="83" t="str">
        <f>IF(_xlfn.XLOOKUP(TEXT(tbl_Status_Review[[#This Row],[Work ID]],"0"),tbl_PV_Meta[Work ID '#],tbl_PV_Meta[Schedule Status Assessment],,0)="","",_xlfn.XLOOKUP(TEXT(tbl_Status_Review[[#This Row],[Work ID]],"0"),tbl_PV_Meta[Work ID '#],tbl_PV_Meta[Schedule Status Assessment],,0))</f>
        <v>Green</v>
      </c>
      <c r="Q101" s="83" t="str">
        <f>IF(SUMIFS(tbl_PV_Milestones[Overdue],tbl_PV_Milestones[Work ID],tbl_Status_Review[[#This Row],[Work ID]])=0,"",SUMIFS(tbl_PV_Milestones[Overdue],tbl_PV_Milestones[Work ID],tbl_Status_Review[[#This Row],[Work ID]]))</f>
        <v/>
      </c>
      <c r="R101" s="83" t="str">
        <f>IF(SUMIFS(tbl_PV_Milestones[Delayed],tbl_PV_Milestones[Work ID],tbl_Status_Review[[#This Row],[Work ID]])=0,"",SUMIFS(tbl_PV_Milestones[Delayed],tbl_PV_Milestones[Work ID],tbl_Status_Review[[#This Row],[Work ID]]))</f>
        <v/>
      </c>
      <c r="S101" s="83" t="str">
        <f>IF(SUMIFS(tbl_PV_Milestones[Delayed past FY25],tbl_PV_Milestones[Work ID],tbl_Status_Review[[#This Row],[Work ID]])=0,"",SUMIFS(tbl_PV_Milestones[Delayed past FY25],tbl_PV_Milestones[Work ID],tbl_Status_Review[[#This Row],[Work ID]]))</f>
        <v/>
      </c>
      <c r="T101" s="83" t="str">
        <f>IF(_xlfn.XLOOKUP(TEXT(tbl_Status_Review[[#This Row],[Work ID]],"0"),tbl_PV_Meta[Work ID '#],tbl_PV_Meta[Resourcing Status Assessment],,0)="","",_xlfn.XLOOKUP(TEXT(tbl_Status_Review[[#This Row],[Work ID]],"0"),tbl_PV_Meta[Work ID '#],tbl_PV_Meta[Resourcing Status Assessment],,0))</f>
        <v>Green</v>
      </c>
      <c r="U101" s="83" t="str">
        <f>IF(_xlfn.XLOOKUP(TEXT(tbl_Status_Review[[#This Row],[Work ID]],"0"),tbl_PV_Meta[Work ID '#],tbl_PV_Meta[Benefit Status Assessment],,0)="","",_xlfn.XLOOKUP(TEXT(tbl_Status_Review[[#This Row],[Work ID]],"0"),tbl_PV_Meta[Work ID '#],tbl_PV_Meta[Benefit Status Assessment],,0))</f>
        <v>Green</v>
      </c>
      <c r="V101" s="83" t="str">
        <f>IF(_xlfn.XLOOKUP(TEXT(tbl_Status_Review[[#This Row],[Work ID]],"0"),tbl_PV_Meta[Work ID '#],tbl_PV_Meta[OCM Status Assessment],,0)="","",_xlfn.XLOOKUP(TEXT(tbl_Status_Review[[#This Row],[Work ID]],"0"),tbl_PV_Meta[Work ID '#],tbl_PV_Meta[OCM Status Assessment],,0))</f>
        <v>Green</v>
      </c>
      <c r="W101" s="83" t="str">
        <f>IF(_xlfn.XLOOKUP(TEXT(tbl_Status_Review[[#This Row],[Work ID]],"0"),tbl_PV_Meta[Work ID '#],tbl_PV_Meta[Risks Status Assessment],,0)=0,"",_xlfn.XLOOKUP(TEXT(tbl_Status_Review[[#This Row],[Work ID]],"0"),tbl_PV_Meta[Work ID '#],tbl_PV_Meta[Risks Status Assessment],,0))</f>
        <v>Green</v>
      </c>
      <c r="X101" s="83"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101" s="83" t="str">
        <f>IF(SUMIFS(tbl_PV_Risks[Overdue],tbl_PV_Risks[Work ID '#],tbl_Status_Review[[#This Row],[Work ID]])=0,"",SUMIFS(tbl_PV_Risks[Overdue],tbl_PV_Risks[Work ID '#],tbl_Status_Review[[#This Row],[Work ID]]))</f>
        <v/>
      </c>
      <c r="Z101" s="83" t="str">
        <f>IF(SUMIFS(tbl_PV_Risks[No Mitigation Action Plan],tbl_PV_Risks[Work ID '#],tbl_Status_Review[[#This Row],[Work ID]])=0,"",SUMIFS(tbl_PV_Risks[No Mitigation Action Plan],tbl_PV_Risks[Work ID '#],tbl_Status_Review[[#This Row],[Work ID]]))</f>
        <v/>
      </c>
      <c r="AA101" s="83" t="str">
        <f>IF(_xlfn.XLOOKUP(TEXT(tbl_Status_Review[[#This Row],[Work ID]],"0"),tbl_PV_Meta[Work ID '#],tbl_PV_Meta[Issues Status Assessment],,0)=0,"",_xlfn.XLOOKUP(TEXT(tbl_Status_Review[[#This Row],[Work ID]],"0"),tbl_PV_Meta[Work ID '#],tbl_PV_Meta[Issues Status Assessment],,0))</f>
        <v>Green</v>
      </c>
      <c r="AB101" s="83"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01" s="83" t="str">
        <f>IF(SUMIFS(tbl_PV_Issues[Overdue],tbl_PV_Issues[Work ID '#],tbl_Status_Review[[#This Row],[Work ID]])=0,"",SUMIFS(tbl_PV_Issues[Overdue],tbl_PV_Issues[Work ID '#],tbl_Status_Review[[#This Row],[Work ID]]))</f>
        <v/>
      </c>
    </row>
    <row r="102" spans="3:29" ht="39.950000000000003" customHeight="1" x14ac:dyDescent="0.2">
      <c r="C102" s="70" t="s">
        <v>144</v>
      </c>
      <c r="D102" s="71" t="str">
        <f>_xlfn.XLOOKUP(TEXT(tbl_Status_Review[[#This Row],[Work ID]],"0"),tbl_PV_Meta[Work ID '#],tbl_PV_Meta[Proj Name],,0)</f>
        <v>Project 45</v>
      </c>
      <c r="E102" s="72" t="str">
        <f>_xlfn.XLOOKUP(TEXT(tbl_Status_Review[[#This Row],[Work ID]],"0"),tbl_PV_Meta[Work ID '#],tbl_PV_Meta[Sub-Portfolio],,0)</f>
        <v>Sub-Portfolio 4</v>
      </c>
      <c r="F102" s="72" t="str">
        <f>IF(_xlfn.XLOOKUP(TEXT(tbl_Status_Review[[#This Row],[Work ID]],"0"),tbl_PV_Meta[Work ID '#],tbl_PV_Meta[Project Manager/Owner],,0)="","",_xlfn.XLOOKUP(TEXT(tbl_Status_Review[[#This Row],[Work ID]],"0"),tbl_PV_Meta[Work ID '#],tbl_PV_Meta[Project Manager/Owner],,0))</f>
        <v>Project Manager 38</v>
      </c>
      <c r="G102" s="73" t="str">
        <f>_xlfn.XLOOKUP(TEXT(tbl_Status_Review[[#This Row],[Work ID]],"0"),tbl_PV_Meta[Work ID '#],tbl_PV_Meta[Work Status],,0)</f>
        <v>Prepare for Closure</v>
      </c>
      <c r="H102" s="73" t="str">
        <f>_xlfn.XLOOKUP(tbl_Status_Review[[#This Row],[Work ID]],tbl_PV_Meta[Work ID '#],tbl_PV_Meta[Stage])</f>
        <v>7. Closure</v>
      </c>
      <c r="I102" s="74" t="str">
        <f>IF(_xlfn.XLOOKUP(TEXT(tbl_Status_Review[[#This Row],[Work ID]],"0"), tbl_PV_Meta[Work ID '#], tbl_PV_Meta[PSR Date], , 0)=0, "", _xlfn.XLOOKUP(TEXT(tbl_Status_Review[[#This Row],[Work ID]],"0"), tbl_PV_Meta[Work ID '#], tbl_PV_Meta[PSR Date], , 0))</f>
        <v>07 Mar 25</v>
      </c>
      <c r="J102" s="73" t="str">
        <f>IF(_xlfn.XLOOKUP(TEXT(tbl_Status_Review[[#This Row],[Work ID]],"0"),tbl_PV_Meta[Work ID '#],tbl_PV_Meta[Overall Status Assessment],,0)="","",_xlfn.XLOOKUP(TEXT(tbl_Status_Review[[#This Row],[Work ID]],"0"),tbl_PV_Meta[Work ID '#],tbl_PV_Meta[Overall Status Assessment],,0))</f>
        <v>Green</v>
      </c>
      <c r="K102" s="73" t="str">
        <f>IF(_xlfn.XLOOKUP(TEXT(tbl_Status_Review[[#This Row],[Work ID]],"0"),tbl_PV_Meta[Work ID '#],tbl_PV_Meta[Scope Status Assessment],,0)="","",_xlfn.XLOOKUP(TEXT(tbl_Status_Review[[#This Row],[Work ID]],"0"),tbl_PV_Meta[Work ID '#],tbl_PV_Meta[Scope Status Assessment],,0))</f>
        <v>Green</v>
      </c>
      <c r="L102" s="73" t="str">
        <f>IF(_xlfn.XLOOKUP(TEXT(tbl_Status_Review[[#This Row],[Work ID]],"0"),tbl_PV_Meta[Work ID '#],tbl_PV_Meta[Cost Status Assessment],,0)="","",_xlfn.XLOOKUP(TEXT(tbl_Status_Review[[#This Row],[Work ID]],"0"),tbl_PV_Meta[Work ID '#],tbl_PV_Meta[Cost Status Assessment],,0))</f>
        <v>Green</v>
      </c>
      <c r="M102" s="75" t="str">
        <f>IFERROR(_xlfn.XLOOKUP(tbl_Status_Review[[#This Row],[Work ID]],'PV Financials'!E:E,'PV Financials'!AW:AW),"")</f>
        <v/>
      </c>
      <c r="N102" s="75" t="str">
        <f>IFERROR(_xlfn.XLOOKUP(tbl_Status_Review[[#This Row],[Work ID]],'PV Financials'!E:E,'PV Financials'!AL:AL),"")</f>
        <v/>
      </c>
      <c r="O102" s="75" t="str">
        <f>IFERROR(tbl_Status_Review[[#This Row],[Budget]]-tbl_Status_Review[[#This Row],[EAC]],"")</f>
        <v/>
      </c>
      <c r="P102" s="76" t="str">
        <f>IF(_xlfn.XLOOKUP(TEXT(tbl_Status_Review[[#This Row],[Work ID]],"0"),tbl_PV_Meta[Work ID '#],tbl_PV_Meta[Schedule Status Assessment],,0)="","",_xlfn.XLOOKUP(TEXT(tbl_Status_Review[[#This Row],[Work ID]],"0"),tbl_PV_Meta[Work ID '#],tbl_PV_Meta[Schedule Status Assessment],,0))</f>
        <v>Green</v>
      </c>
      <c r="Q102" s="76" t="str">
        <f>IF(SUMIFS(tbl_PV_Milestones[Overdue],tbl_PV_Milestones[Work ID],tbl_Status_Review[[#This Row],[Work ID]])=0,"",SUMIFS(tbl_PV_Milestones[Overdue],tbl_PV_Milestones[Work ID],tbl_Status_Review[[#This Row],[Work ID]]))</f>
        <v/>
      </c>
      <c r="R102" s="76" t="str">
        <f>IF(SUMIFS(tbl_PV_Milestones[Delayed],tbl_PV_Milestones[Work ID],tbl_Status_Review[[#This Row],[Work ID]])=0,"",SUMIFS(tbl_PV_Milestones[Delayed],tbl_PV_Milestones[Work ID],tbl_Status_Review[[#This Row],[Work ID]]))</f>
        <v/>
      </c>
      <c r="S102" s="76" t="str">
        <f>IF(SUMIFS(tbl_PV_Milestones[Delayed past FY25],tbl_PV_Milestones[Work ID],tbl_Status_Review[[#This Row],[Work ID]])=0,"",SUMIFS(tbl_PV_Milestones[Delayed past FY25],tbl_PV_Milestones[Work ID],tbl_Status_Review[[#This Row],[Work ID]]))</f>
        <v/>
      </c>
      <c r="T102" s="76" t="str">
        <f>IF(_xlfn.XLOOKUP(TEXT(tbl_Status_Review[[#This Row],[Work ID]],"0"),tbl_PV_Meta[Work ID '#],tbl_PV_Meta[Resourcing Status Assessment],,0)="","",_xlfn.XLOOKUP(TEXT(tbl_Status_Review[[#This Row],[Work ID]],"0"),tbl_PV_Meta[Work ID '#],tbl_PV_Meta[Resourcing Status Assessment],,0))</f>
        <v>Green</v>
      </c>
      <c r="U102" s="76" t="str">
        <f>IF(_xlfn.XLOOKUP(TEXT(tbl_Status_Review[[#This Row],[Work ID]],"0"),tbl_PV_Meta[Work ID '#],tbl_PV_Meta[Benefit Status Assessment],,0)="","",_xlfn.XLOOKUP(TEXT(tbl_Status_Review[[#This Row],[Work ID]],"0"),tbl_PV_Meta[Work ID '#],tbl_PV_Meta[Benefit Status Assessment],,0))</f>
        <v>Green</v>
      </c>
      <c r="V102" s="76" t="str">
        <f>IF(_xlfn.XLOOKUP(TEXT(tbl_Status_Review[[#This Row],[Work ID]],"0"),tbl_PV_Meta[Work ID '#],tbl_PV_Meta[OCM Status Assessment],,0)="","",_xlfn.XLOOKUP(TEXT(tbl_Status_Review[[#This Row],[Work ID]],"0"),tbl_PV_Meta[Work ID '#],tbl_PV_Meta[OCM Status Assessment],,0))</f>
        <v>Green</v>
      </c>
      <c r="W102" s="76" t="str">
        <f>IF(_xlfn.XLOOKUP(TEXT(tbl_Status_Review[[#This Row],[Work ID]],"0"),tbl_PV_Meta[Work ID '#],tbl_PV_Meta[Risks Status Assessment],,0)=0,"",_xlfn.XLOOKUP(TEXT(tbl_Status_Review[[#This Row],[Work ID]],"0"),tbl_PV_Meta[Work ID '#],tbl_PV_Meta[Risks Status Assessment],,0))</f>
        <v>Green</v>
      </c>
      <c r="X102"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102" s="76" t="str">
        <f>IF(SUMIFS(tbl_PV_Risks[Overdue],tbl_PV_Risks[Work ID '#],tbl_Status_Review[[#This Row],[Work ID]])=0,"",SUMIFS(tbl_PV_Risks[Overdue],tbl_PV_Risks[Work ID '#],tbl_Status_Review[[#This Row],[Work ID]]))</f>
        <v/>
      </c>
      <c r="Z102" s="76" t="str">
        <f>IF(SUMIFS(tbl_PV_Risks[No Mitigation Action Plan],tbl_PV_Risks[Work ID '#],tbl_Status_Review[[#This Row],[Work ID]])=0,"",SUMIFS(tbl_PV_Risks[No Mitigation Action Plan],tbl_PV_Risks[Work ID '#],tbl_Status_Review[[#This Row],[Work ID]]))</f>
        <v/>
      </c>
      <c r="AA102" s="76" t="str">
        <f>IF(_xlfn.XLOOKUP(TEXT(tbl_Status_Review[[#This Row],[Work ID]],"0"),tbl_PV_Meta[Work ID '#],tbl_PV_Meta[Issues Status Assessment],,0)=0,"",_xlfn.XLOOKUP(TEXT(tbl_Status_Review[[#This Row],[Work ID]],"0"),tbl_PV_Meta[Work ID '#],tbl_PV_Meta[Issues Status Assessment],,0))</f>
        <v>Green</v>
      </c>
      <c r="AB102"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02" s="76" t="str">
        <f>IF(SUMIFS(tbl_PV_Issues[Overdue],tbl_PV_Issues[Work ID '#],tbl_Status_Review[[#This Row],[Work ID]])=0,"",SUMIFS(tbl_PV_Issues[Overdue],tbl_PV_Issues[Work ID '#],tbl_Status_Review[[#This Row],[Work ID]]))</f>
        <v/>
      </c>
    </row>
    <row r="103" spans="3:29" ht="39.950000000000003" customHeight="1" x14ac:dyDescent="0.2">
      <c r="C103" s="70" t="s">
        <v>48</v>
      </c>
      <c r="D103" s="71" t="str">
        <f>_xlfn.XLOOKUP(TEXT(tbl_Status_Review[[#This Row],[Work ID]],"0"),tbl_PV_Meta[Work ID '#],tbl_PV_Meta[Proj Name],,0)</f>
        <v>Project 61</v>
      </c>
      <c r="E103" s="72" t="str">
        <f>_xlfn.XLOOKUP(TEXT(tbl_Status_Review[[#This Row],[Work ID]],"0"),tbl_PV_Meta[Work ID '#],tbl_PV_Meta[Sub-Portfolio],,0)</f>
        <v>Sub-Portfolio 8</v>
      </c>
      <c r="F103" s="72" t="str">
        <f>IF(_xlfn.XLOOKUP(TEXT(tbl_Status_Review[[#This Row],[Work ID]],"0"),tbl_PV_Meta[Work ID '#],tbl_PV_Meta[Project Manager/Owner],,0)="","",_xlfn.XLOOKUP(TEXT(tbl_Status_Review[[#This Row],[Work ID]],"0"),tbl_PV_Meta[Work ID '#],tbl_PV_Meta[Project Manager/Owner],,0))</f>
        <v>Project Manager 25</v>
      </c>
      <c r="G103" s="73" t="str">
        <f>_xlfn.XLOOKUP(TEXT(tbl_Status_Review[[#This Row],[Work ID]],"0"),tbl_PV_Meta[Work ID '#],tbl_PV_Meta[Work Status],,0)</f>
        <v>Open/Active</v>
      </c>
      <c r="H103" s="73" t="str">
        <f>_xlfn.XLOOKUP(tbl_Status_Review[[#This Row],[Work ID]],tbl_PV_Meta[Work ID '#],tbl_PV_Meta[Stage])</f>
        <v>6. Implement</v>
      </c>
      <c r="I103" s="74" t="str">
        <f>IF(_xlfn.XLOOKUP(TEXT(tbl_Status_Review[[#This Row],[Work ID]],"0"), tbl_PV_Meta[Work ID '#], tbl_PV_Meta[PSR Date], , 0)=0, "", _xlfn.XLOOKUP(TEXT(tbl_Status_Review[[#This Row],[Work ID]],"0"), tbl_PV_Meta[Work ID '#], tbl_PV_Meta[PSR Date], , 0))</f>
        <v>Apr-2025</v>
      </c>
      <c r="J103" s="73" t="str">
        <f>IF(_xlfn.XLOOKUP(TEXT(tbl_Status_Review[[#This Row],[Work ID]],"0"),tbl_PV_Meta[Work ID '#],tbl_PV_Meta[Overall Status Assessment],,0)="","",_xlfn.XLOOKUP(TEXT(tbl_Status_Review[[#This Row],[Work ID]],"0"),tbl_PV_Meta[Work ID '#],tbl_PV_Meta[Overall Status Assessment],,0))</f>
        <v>Green</v>
      </c>
      <c r="K103" s="73" t="str">
        <f>IF(_xlfn.XLOOKUP(TEXT(tbl_Status_Review[[#This Row],[Work ID]],"0"),tbl_PV_Meta[Work ID '#],tbl_PV_Meta[Scope Status Assessment],,0)="","",_xlfn.XLOOKUP(TEXT(tbl_Status_Review[[#This Row],[Work ID]],"0"),tbl_PV_Meta[Work ID '#],tbl_PV_Meta[Scope Status Assessment],,0))</f>
        <v>Green</v>
      </c>
      <c r="L103" s="73" t="str">
        <f>IF(_xlfn.XLOOKUP(TEXT(tbl_Status_Review[[#This Row],[Work ID]],"0"),tbl_PV_Meta[Work ID '#],tbl_PV_Meta[Cost Status Assessment],,0)="","",_xlfn.XLOOKUP(TEXT(tbl_Status_Review[[#This Row],[Work ID]],"0"),tbl_PV_Meta[Work ID '#],tbl_PV_Meta[Cost Status Assessment],,0))</f>
        <v>Green</v>
      </c>
      <c r="M103" s="75">
        <f>IFERROR(_xlfn.XLOOKUP(tbl_Status_Review[[#This Row],[Work ID]],'PV Financials'!E:E,'PV Financials'!AW:AW),"")</f>
        <v>3210000</v>
      </c>
      <c r="N103" s="75">
        <f>IFERROR(_xlfn.XLOOKUP(tbl_Status_Review[[#This Row],[Work ID]],'PV Financials'!E:E,'PV Financials'!AL:AL),"")</f>
        <v>2503340.7999999998</v>
      </c>
      <c r="O103" s="75">
        <f>IFERROR(tbl_Status_Review[[#This Row],[Budget]]-tbl_Status_Review[[#This Row],[EAC]],"")</f>
        <v>706659.20000000019</v>
      </c>
      <c r="P103" s="76" t="str">
        <f>IF(_xlfn.XLOOKUP(TEXT(tbl_Status_Review[[#This Row],[Work ID]],"0"),tbl_PV_Meta[Work ID '#],tbl_PV_Meta[Schedule Status Assessment],,0)="","",_xlfn.XLOOKUP(TEXT(tbl_Status_Review[[#This Row],[Work ID]],"0"),tbl_PV_Meta[Work ID '#],tbl_PV_Meta[Schedule Status Assessment],,0))</f>
        <v>Green</v>
      </c>
      <c r="Q103" s="76">
        <f>IF(SUMIFS(tbl_PV_Milestones[Overdue],tbl_PV_Milestones[Work ID],tbl_Status_Review[[#This Row],[Work ID]])=0,"",SUMIFS(tbl_PV_Milestones[Overdue],tbl_PV_Milestones[Work ID],tbl_Status_Review[[#This Row],[Work ID]]))</f>
        <v>55</v>
      </c>
      <c r="R103" s="76" t="str">
        <f>IF(SUMIFS(tbl_PV_Milestones[Delayed],tbl_PV_Milestones[Work ID],tbl_Status_Review[[#This Row],[Work ID]])=0,"",SUMIFS(tbl_PV_Milestones[Delayed],tbl_PV_Milestones[Work ID],tbl_Status_Review[[#This Row],[Work ID]]))</f>
        <v/>
      </c>
      <c r="S103" s="76" t="str">
        <f>IF(SUMIFS(tbl_PV_Milestones[Delayed past FY25],tbl_PV_Milestones[Work ID],tbl_Status_Review[[#This Row],[Work ID]])=0,"",SUMIFS(tbl_PV_Milestones[Delayed past FY25],tbl_PV_Milestones[Work ID],tbl_Status_Review[[#This Row],[Work ID]]))</f>
        <v/>
      </c>
      <c r="T103" s="76" t="str">
        <f>IF(_xlfn.XLOOKUP(TEXT(tbl_Status_Review[[#This Row],[Work ID]],"0"),tbl_PV_Meta[Work ID '#],tbl_PV_Meta[Resourcing Status Assessment],,0)="","",_xlfn.XLOOKUP(TEXT(tbl_Status_Review[[#This Row],[Work ID]],"0"),tbl_PV_Meta[Work ID '#],tbl_PV_Meta[Resourcing Status Assessment],,0))</f>
        <v>Amber</v>
      </c>
      <c r="U103" s="76" t="str">
        <f>IF(_xlfn.XLOOKUP(TEXT(tbl_Status_Review[[#This Row],[Work ID]],"0"),tbl_PV_Meta[Work ID '#],tbl_PV_Meta[Benefit Status Assessment],,0)="","",_xlfn.XLOOKUP(TEXT(tbl_Status_Review[[#This Row],[Work ID]],"0"),tbl_PV_Meta[Work ID '#],tbl_PV_Meta[Benefit Status Assessment],,0))</f>
        <v>Green</v>
      </c>
      <c r="V103" s="76" t="str">
        <f>IF(_xlfn.XLOOKUP(TEXT(tbl_Status_Review[[#This Row],[Work ID]],"0"),tbl_PV_Meta[Work ID '#],tbl_PV_Meta[OCM Status Assessment],,0)="","",_xlfn.XLOOKUP(TEXT(tbl_Status_Review[[#This Row],[Work ID]],"0"),tbl_PV_Meta[Work ID '#],tbl_PV_Meta[OCM Status Assessment],,0))</f>
        <v>Green</v>
      </c>
      <c r="W103" s="76" t="str">
        <f>IF(_xlfn.XLOOKUP(TEXT(tbl_Status_Review[[#This Row],[Work ID]],"0"),tbl_PV_Meta[Work ID '#],tbl_PV_Meta[Risks Status Assessment],,0)=0,"",_xlfn.XLOOKUP(TEXT(tbl_Status_Review[[#This Row],[Work ID]],"0"),tbl_PV_Meta[Work ID '#],tbl_PV_Meta[Risks Status Assessment],,0))</f>
        <v>Green</v>
      </c>
      <c r="X103" s="76">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2</v>
      </c>
      <c r="Y103" s="76" t="str">
        <f>IF(SUMIFS(tbl_PV_Risks[Overdue],tbl_PV_Risks[Work ID '#],tbl_Status_Review[[#This Row],[Work ID]])=0,"",SUMIFS(tbl_PV_Risks[Overdue],tbl_PV_Risks[Work ID '#],tbl_Status_Review[[#This Row],[Work ID]]))</f>
        <v/>
      </c>
      <c r="Z103" s="76" t="str">
        <f>IF(SUMIFS(tbl_PV_Risks[No Mitigation Action Plan],tbl_PV_Risks[Work ID '#],tbl_Status_Review[[#This Row],[Work ID]])=0,"",SUMIFS(tbl_PV_Risks[No Mitigation Action Plan],tbl_PV_Risks[Work ID '#],tbl_Status_Review[[#This Row],[Work ID]]))</f>
        <v/>
      </c>
      <c r="AA103" s="76" t="str">
        <f>IF(_xlfn.XLOOKUP(TEXT(tbl_Status_Review[[#This Row],[Work ID]],"0"),tbl_PV_Meta[Work ID '#],tbl_PV_Meta[Issues Status Assessment],,0)=0,"",_xlfn.XLOOKUP(TEXT(tbl_Status_Review[[#This Row],[Work ID]],"0"),tbl_PV_Meta[Work ID '#],tbl_PV_Meta[Issues Status Assessment],,0))</f>
        <v>Green</v>
      </c>
      <c r="AB103" s="76">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1</v>
      </c>
      <c r="AC103" s="76" t="str">
        <f>IF(SUMIFS(tbl_PV_Issues[Overdue],tbl_PV_Issues[Work ID '#],tbl_Status_Review[[#This Row],[Work ID]])=0,"",SUMIFS(tbl_PV_Issues[Overdue],tbl_PV_Issues[Work ID '#],tbl_Status_Review[[#This Row],[Work ID]]))</f>
        <v/>
      </c>
    </row>
    <row r="104" spans="3:29" ht="39.950000000000003" customHeight="1" x14ac:dyDescent="0.2">
      <c r="C104" s="70" t="s">
        <v>50</v>
      </c>
      <c r="D104" s="71" t="str">
        <f>_xlfn.XLOOKUP(TEXT(tbl_Status_Review[[#This Row],[Work ID]],"0"),tbl_PV_Meta[Work ID '#],tbl_PV_Meta[Proj Name],,0)</f>
        <v>Project 62</v>
      </c>
      <c r="E104" s="72" t="str">
        <f>_xlfn.XLOOKUP(TEXT(tbl_Status_Review[[#This Row],[Work ID]],"0"),tbl_PV_Meta[Work ID '#],tbl_PV_Meta[Sub-Portfolio],,0)</f>
        <v>Sub-Portfolio 8</v>
      </c>
      <c r="F104" s="72" t="str">
        <f>IF(_xlfn.XLOOKUP(TEXT(tbl_Status_Review[[#This Row],[Work ID]],"0"),tbl_PV_Meta[Work ID '#],tbl_PV_Meta[Project Manager/Owner],,0)="","",_xlfn.XLOOKUP(TEXT(tbl_Status_Review[[#This Row],[Work ID]],"0"),tbl_PV_Meta[Work ID '#],tbl_PV_Meta[Project Manager/Owner],,0))</f>
        <v>Project Manager 16</v>
      </c>
      <c r="G104" s="73" t="str">
        <f>_xlfn.XLOOKUP(TEXT(tbl_Status_Review[[#This Row],[Work ID]],"0"),tbl_PV_Meta[Work ID '#],tbl_PV_Meta[Work Status],,0)</f>
        <v>Open/Active</v>
      </c>
      <c r="H104" s="73" t="str">
        <f>_xlfn.XLOOKUP(tbl_Status_Review[[#This Row],[Work ID]],tbl_PV_Meta[Work ID '#],tbl_PV_Meta[Stage])</f>
        <v>3. Evaluate</v>
      </c>
      <c r="I104" s="74" t="str">
        <f>IF(_xlfn.XLOOKUP(TEXT(tbl_Status_Review[[#This Row],[Work ID]],"0"), tbl_PV_Meta[Work ID '#], tbl_PV_Meta[PSR Date], , 0)=0, "", _xlfn.XLOOKUP(TEXT(tbl_Status_Review[[#This Row],[Work ID]],"0"), tbl_PV_Meta[Work ID '#], tbl_PV_Meta[PSR Date], , 0))</f>
        <v>02 May 25</v>
      </c>
      <c r="J104" s="73" t="str">
        <f>IF(_xlfn.XLOOKUP(TEXT(tbl_Status_Review[[#This Row],[Work ID]],"0"),tbl_PV_Meta[Work ID '#],tbl_PV_Meta[Overall Status Assessment],,0)="","",_xlfn.XLOOKUP(TEXT(tbl_Status_Review[[#This Row],[Work ID]],"0"),tbl_PV_Meta[Work ID '#],tbl_PV_Meta[Overall Status Assessment],,0))</f>
        <v>Green</v>
      </c>
      <c r="K104" s="73" t="str">
        <f>IF(_xlfn.XLOOKUP(TEXT(tbl_Status_Review[[#This Row],[Work ID]],"0"),tbl_PV_Meta[Work ID '#],tbl_PV_Meta[Scope Status Assessment],,0)="","",_xlfn.XLOOKUP(TEXT(tbl_Status_Review[[#This Row],[Work ID]],"0"),tbl_PV_Meta[Work ID '#],tbl_PV_Meta[Scope Status Assessment],,0))</f>
        <v>Green</v>
      </c>
      <c r="L104" s="73" t="str">
        <f>IF(_xlfn.XLOOKUP(TEXT(tbl_Status_Review[[#This Row],[Work ID]],"0"),tbl_PV_Meta[Work ID '#],tbl_PV_Meta[Cost Status Assessment],,0)="","",_xlfn.XLOOKUP(TEXT(tbl_Status_Review[[#This Row],[Work ID]],"0"),tbl_PV_Meta[Work ID '#],tbl_PV_Meta[Cost Status Assessment],,0))</f>
        <v>Green</v>
      </c>
      <c r="M104" s="75">
        <f>IFERROR(_xlfn.XLOOKUP(tbl_Status_Review[[#This Row],[Work ID]],'PV Financials'!E:E,'PV Financials'!AW:AW),"")</f>
        <v>250000</v>
      </c>
      <c r="N104" s="75">
        <f>IFERROR(_xlfn.XLOOKUP(tbl_Status_Review[[#This Row],[Work ID]],'PV Financials'!E:E,'PV Financials'!AL:AL),"")</f>
        <v>249551.41</v>
      </c>
      <c r="O104" s="75">
        <f>IFERROR(tbl_Status_Review[[#This Row],[Budget]]-tbl_Status_Review[[#This Row],[EAC]],"")</f>
        <v>448.58999999999651</v>
      </c>
      <c r="P104" s="76" t="str">
        <f>IF(_xlfn.XLOOKUP(TEXT(tbl_Status_Review[[#This Row],[Work ID]],"0"),tbl_PV_Meta[Work ID '#],tbl_PV_Meta[Schedule Status Assessment],,0)="","",_xlfn.XLOOKUP(TEXT(tbl_Status_Review[[#This Row],[Work ID]],"0"),tbl_PV_Meta[Work ID '#],tbl_PV_Meta[Schedule Status Assessment],,0))</f>
        <v>Green</v>
      </c>
      <c r="Q104" s="76">
        <f>IF(SUMIFS(tbl_PV_Milestones[Overdue],tbl_PV_Milestones[Work ID],tbl_Status_Review[[#This Row],[Work ID]])=0,"",SUMIFS(tbl_PV_Milestones[Overdue],tbl_PV_Milestones[Work ID],tbl_Status_Review[[#This Row],[Work ID]]))</f>
        <v>20</v>
      </c>
      <c r="R104" s="76">
        <f>IF(SUMIFS(tbl_PV_Milestones[Delayed],tbl_PV_Milestones[Work ID],tbl_Status_Review[[#This Row],[Work ID]])=0,"",SUMIFS(tbl_PV_Milestones[Delayed],tbl_PV_Milestones[Work ID],tbl_Status_Review[[#This Row],[Work ID]]))</f>
        <v>4</v>
      </c>
      <c r="S104" s="76" t="str">
        <f>IF(SUMIFS(tbl_PV_Milestones[Delayed past FY25],tbl_PV_Milestones[Work ID],tbl_Status_Review[[#This Row],[Work ID]])=0,"",SUMIFS(tbl_PV_Milestones[Delayed past FY25],tbl_PV_Milestones[Work ID],tbl_Status_Review[[#This Row],[Work ID]]))</f>
        <v/>
      </c>
      <c r="T104" s="76" t="str">
        <f>IF(_xlfn.XLOOKUP(TEXT(tbl_Status_Review[[#This Row],[Work ID]],"0"),tbl_PV_Meta[Work ID '#],tbl_PV_Meta[Resourcing Status Assessment],,0)="","",_xlfn.XLOOKUP(TEXT(tbl_Status_Review[[#This Row],[Work ID]],"0"),tbl_PV_Meta[Work ID '#],tbl_PV_Meta[Resourcing Status Assessment],,0))</f>
        <v>Green</v>
      </c>
      <c r="U104" s="76" t="str">
        <f>IF(_xlfn.XLOOKUP(TEXT(tbl_Status_Review[[#This Row],[Work ID]],"0"),tbl_PV_Meta[Work ID '#],tbl_PV_Meta[Benefit Status Assessment],,0)="","",_xlfn.XLOOKUP(TEXT(tbl_Status_Review[[#This Row],[Work ID]],"0"),tbl_PV_Meta[Work ID '#],tbl_PV_Meta[Benefit Status Assessment],,0))</f>
        <v>Green</v>
      </c>
      <c r="V104" s="76" t="str">
        <f>IF(_xlfn.XLOOKUP(TEXT(tbl_Status_Review[[#This Row],[Work ID]],"0"),tbl_PV_Meta[Work ID '#],tbl_PV_Meta[OCM Status Assessment],,0)="","",_xlfn.XLOOKUP(TEXT(tbl_Status_Review[[#This Row],[Work ID]],"0"),tbl_PV_Meta[Work ID '#],tbl_PV_Meta[OCM Status Assessment],,0))</f>
        <v>Green</v>
      </c>
      <c r="W104" s="76" t="str">
        <f>IF(_xlfn.XLOOKUP(TEXT(tbl_Status_Review[[#This Row],[Work ID]],"0"),tbl_PV_Meta[Work ID '#],tbl_PV_Meta[Risks Status Assessment],,0)=0,"",_xlfn.XLOOKUP(TEXT(tbl_Status_Review[[#This Row],[Work ID]],"0"),tbl_PV_Meta[Work ID '#],tbl_PV_Meta[Risks Status Assessment],,0))</f>
        <v>Green</v>
      </c>
      <c r="X104"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104" s="76" t="str">
        <f>IF(SUMIFS(tbl_PV_Risks[Overdue],tbl_PV_Risks[Work ID '#],tbl_Status_Review[[#This Row],[Work ID]])=0,"",SUMIFS(tbl_PV_Risks[Overdue],tbl_PV_Risks[Work ID '#],tbl_Status_Review[[#This Row],[Work ID]]))</f>
        <v/>
      </c>
      <c r="Z104" s="76" t="str">
        <f>IF(SUMIFS(tbl_PV_Risks[No Mitigation Action Plan],tbl_PV_Risks[Work ID '#],tbl_Status_Review[[#This Row],[Work ID]])=0,"",SUMIFS(tbl_PV_Risks[No Mitigation Action Plan],tbl_PV_Risks[Work ID '#],tbl_Status_Review[[#This Row],[Work ID]]))</f>
        <v/>
      </c>
      <c r="AA104" s="76" t="str">
        <f>IF(_xlfn.XLOOKUP(TEXT(tbl_Status_Review[[#This Row],[Work ID]],"0"),tbl_PV_Meta[Work ID '#],tbl_PV_Meta[Issues Status Assessment],,0)=0,"",_xlfn.XLOOKUP(TEXT(tbl_Status_Review[[#This Row],[Work ID]],"0"),tbl_PV_Meta[Work ID '#],tbl_PV_Meta[Issues Status Assessment],,0))</f>
        <v>Green</v>
      </c>
      <c r="AB104"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04" s="76" t="str">
        <f>IF(SUMIFS(tbl_PV_Issues[Overdue],tbl_PV_Issues[Work ID '#],tbl_Status_Review[[#This Row],[Work ID]])=0,"",SUMIFS(tbl_PV_Issues[Overdue],tbl_PV_Issues[Work ID '#],tbl_Status_Review[[#This Row],[Work ID]]))</f>
        <v/>
      </c>
    </row>
    <row r="105" spans="3:29" ht="39.950000000000003" customHeight="1" x14ac:dyDescent="0.2">
      <c r="C105" s="70" t="s">
        <v>53</v>
      </c>
      <c r="D105" s="71" t="str">
        <f>_xlfn.XLOOKUP(TEXT(tbl_Status_Review[[#This Row],[Work ID]],"0"),tbl_PV_Meta[Work ID '#],tbl_PV_Meta[Proj Name],,0)</f>
        <v>Project 64</v>
      </c>
      <c r="E105" s="72" t="str">
        <f>_xlfn.XLOOKUP(TEXT(tbl_Status_Review[[#This Row],[Work ID]],"0"),tbl_PV_Meta[Work ID '#],tbl_PV_Meta[Sub-Portfolio],,0)</f>
        <v>Sub-Portfolio 8</v>
      </c>
      <c r="F105" s="72" t="str">
        <f>IF(_xlfn.XLOOKUP(TEXT(tbl_Status_Review[[#This Row],[Work ID]],"0"),tbl_PV_Meta[Work ID '#],tbl_PV_Meta[Project Manager/Owner],,0)="","",_xlfn.XLOOKUP(TEXT(tbl_Status_Review[[#This Row],[Work ID]],"0"),tbl_PV_Meta[Work ID '#],tbl_PV_Meta[Project Manager/Owner],,0))</f>
        <v>Project Manager 25</v>
      </c>
      <c r="G105" s="73" t="str">
        <f>_xlfn.XLOOKUP(TEXT(tbl_Status_Review[[#This Row],[Work ID]],"0"),tbl_PV_Meta[Work ID '#],tbl_PV_Meta[Work Status],,0)</f>
        <v>Open/Active</v>
      </c>
      <c r="H105" s="73" t="str">
        <f>_xlfn.XLOOKUP(tbl_Status_Review[[#This Row],[Work ID]],tbl_PV_Meta[Work ID '#],tbl_PV_Meta[Stage])</f>
        <v>6. Implement</v>
      </c>
      <c r="I105" s="74" t="str">
        <f>IF(_xlfn.XLOOKUP(TEXT(tbl_Status_Review[[#This Row],[Work ID]],"0"), tbl_PV_Meta[Work ID '#], tbl_PV_Meta[PSR Date], , 0)=0, "", _xlfn.XLOOKUP(TEXT(tbl_Status_Review[[#This Row],[Work ID]],"0"), tbl_PV_Meta[Work ID '#], tbl_PV_Meta[PSR Date], , 0))</f>
        <v>Feb-2025</v>
      </c>
      <c r="J105" s="73" t="str">
        <f>IF(_xlfn.XLOOKUP(TEXT(tbl_Status_Review[[#This Row],[Work ID]],"0"),tbl_PV_Meta[Work ID '#],tbl_PV_Meta[Overall Status Assessment],,0)="","",_xlfn.XLOOKUP(TEXT(tbl_Status_Review[[#This Row],[Work ID]],"0"),tbl_PV_Meta[Work ID '#],tbl_PV_Meta[Overall Status Assessment],,0))</f>
        <v>Green</v>
      </c>
      <c r="K105" s="73" t="str">
        <f>IF(_xlfn.XLOOKUP(TEXT(tbl_Status_Review[[#This Row],[Work ID]],"0"),tbl_PV_Meta[Work ID '#],tbl_PV_Meta[Scope Status Assessment],,0)="","",_xlfn.XLOOKUP(TEXT(tbl_Status_Review[[#This Row],[Work ID]],"0"),tbl_PV_Meta[Work ID '#],tbl_PV_Meta[Scope Status Assessment],,0))</f>
        <v>Green</v>
      </c>
      <c r="L105" s="73" t="str">
        <f>IF(_xlfn.XLOOKUP(TEXT(tbl_Status_Review[[#This Row],[Work ID]],"0"),tbl_PV_Meta[Work ID '#],tbl_PV_Meta[Cost Status Assessment],,0)="","",_xlfn.XLOOKUP(TEXT(tbl_Status_Review[[#This Row],[Work ID]],"0"),tbl_PV_Meta[Work ID '#],tbl_PV_Meta[Cost Status Assessment],,0))</f>
        <v>Green</v>
      </c>
      <c r="M105" s="75">
        <f>IFERROR(_xlfn.XLOOKUP(tbl_Status_Review[[#This Row],[Work ID]],'PV Financials'!E:E,'PV Financials'!AW:AW),"")</f>
        <v>2355000</v>
      </c>
      <c r="N105" s="75">
        <f>IFERROR(_xlfn.XLOOKUP(tbl_Status_Review[[#This Row],[Work ID]],'PV Financials'!E:E,'PV Financials'!AL:AL),"")</f>
        <v>1045813.0400000002</v>
      </c>
      <c r="O105" s="75">
        <f>IFERROR(tbl_Status_Review[[#This Row],[Budget]]-tbl_Status_Review[[#This Row],[EAC]],"")</f>
        <v>1309186.96</v>
      </c>
      <c r="P105" s="76" t="str">
        <f>IF(_xlfn.XLOOKUP(TEXT(tbl_Status_Review[[#This Row],[Work ID]],"0"),tbl_PV_Meta[Work ID '#],tbl_PV_Meta[Schedule Status Assessment],,0)="","",_xlfn.XLOOKUP(TEXT(tbl_Status_Review[[#This Row],[Work ID]],"0"),tbl_PV_Meta[Work ID '#],tbl_PV_Meta[Schedule Status Assessment],,0))</f>
        <v>Green</v>
      </c>
      <c r="Q105" s="76">
        <f>IF(SUMIFS(tbl_PV_Milestones[Overdue],tbl_PV_Milestones[Work ID],tbl_Status_Review[[#This Row],[Work ID]])=0,"",SUMIFS(tbl_PV_Milestones[Overdue],tbl_PV_Milestones[Work ID],tbl_Status_Review[[#This Row],[Work ID]]))</f>
        <v>26</v>
      </c>
      <c r="R105" s="76">
        <f>IF(SUMIFS(tbl_PV_Milestones[Delayed],tbl_PV_Milestones[Work ID],tbl_Status_Review[[#This Row],[Work ID]])=0,"",SUMIFS(tbl_PV_Milestones[Delayed],tbl_PV_Milestones[Work ID],tbl_Status_Review[[#This Row],[Work ID]]))</f>
        <v>3</v>
      </c>
      <c r="S105" s="76" t="str">
        <f>IF(SUMIFS(tbl_PV_Milestones[Delayed past FY25],tbl_PV_Milestones[Work ID],tbl_Status_Review[[#This Row],[Work ID]])=0,"",SUMIFS(tbl_PV_Milestones[Delayed past FY25],tbl_PV_Milestones[Work ID],tbl_Status_Review[[#This Row],[Work ID]]))</f>
        <v/>
      </c>
      <c r="T105" s="76" t="str">
        <f>IF(_xlfn.XLOOKUP(TEXT(tbl_Status_Review[[#This Row],[Work ID]],"0"),tbl_PV_Meta[Work ID '#],tbl_PV_Meta[Resourcing Status Assessment],,0)="","",_xlfn.XLOOKUP(TEXT(tbl_Status_Review[[#This Row],[Work ID]],"0"),tbl_PV_Meta[Work ID '#],tbl_PV_Meta[Resourcing Status Assessment],,0))</f>
        <v>Green</v>
      </c>
      <c r="U105" s="76" t="str">
        <f>IF(_xlfn.XLOOKUP(TEXT(tbl_Status_Review[[#This Row],[Work ID]],"0"),tbl_PV_Meta[Work ID '#],tbl_PV_Meta[Benefit Status Assessment],,0)="","",_xlfn.XLOOKUP(TEXT(tbl_Status_Review[[#This Row],[Work ID]],"0"),tbl_PV_Meta[Work ID '#],tbl_PV_Meta[Benefit Status Assessment],,0))</f>
        <v>Green</v>
      </c>
      <c r="V105" s="76" t="str">
        <f>IF(_xlfn.XLOOKUP(TEXT(tbl_Status_Review[[#This Row],[Work ID]],"0"),tbl_PV_Meta[Work ID '#],tbl_PV_Meta[OCM Status Assessment],,0)="","",_xlfn.XLOOKUP(TEXT(tbl_Status_Review[[#This Row],[Work ID]],"0"),tbl_PV_Meta[Work ID '#],tbl_PV_Meta[OCM Status Assessment],,0))</f>
        <v>Green</v>
      </c>
      <c r="W105" s="76" t="str">
        <f>IF(_xlfn.XLOOKUP(TEXT(tbl_Status_Review[[#This Row],[Work ID]],"0"),tbl_PV_Meta[Work ID '#],tbl_PV_Meta[Risks Status Assessment],,0)=0,"",_xlfn.XLOOKUP(TEXT(tbl_Status_Review[[#This Row],[Work ID]],"0"),tbl_PV_Meta[Work ID '#],tbl_PV_Meta[Risks Status Assessment],,0))</f>
        <v>Green</v>
      </c>
      <c r="X105"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105" s="76" t="str">
        <f>IF(SUMIFS(tbl_PV_Risks[Overdue],tbl_PV_Risks[Work ID '#],tbl_Status_Review[[#This Row],[Work ID]])=0,"",SUMIFS(tbl_PV_Risks[Overdue],tbl_PV_Risks[Work ID '#],tbl_Status_Review[[#This Row],[Work ID]]))</f>
        <v/>
      </c>
      <c r="Z105" s="76" t="str">
        <f>IF(SUMIFS(tbl_PV_Risks[No Mitigation Action Plan],tbl_PV_Risks[Work ID '#],tbl_Status_Review[[#This Row],[Work ID]])=0,"",SUMIFS(tbl_PV_Risks[No Mitigation Action Plan],tbl_PV_Risks[Work ID '#],tbl_Status_Review[[#This Row],[Work ID]]))</f>
        <v/>
      </c>
      <c r="AA105" s="76" t="str">
        <f>IF(_xlfn.XLOOKUP(TEXT(tbl_Status_Review[[#This Row],[Work ID]],"0"),tbl_PV_Meta[Work ID '#],tbl_PV_Meta[Issues Status Assessment],,0)=0,"",_xlfn.XLOOKUP(TEXT(tbl_Status_Review[[#This Row],[Work ID]],"0"),tbl_PV_Meta[Work ID '#],tbl_PV_Meta[Issues Status Assessment],,0))</f>
        <v>Green</v>
      </c>
      <c r="AB105"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05" s="76" t="str">
        <f>IF(SUMIFS(tbl_PV_Issues[Overdue],tbl_PV_Issues[Work ID '#],tbl_Status_Review[[#This Row],[Work ID]])=0,"",SUMIFS(tbl_PV_Issues[Overdue],tbl_PV_Issues[Work ID '#],tbl_Status_Review[[#This Row],[Work ID]]))</f>
        <v/>
      </c>
    </row>
    <row r="106" spans="3:29" ht="39.950000000000003" customHeight="1" x14ac:dyDescent="0.2">
      <c r="C106" s="70" t="s">
        <v>56</v>
      </c>
      <c r="D106" s="71" t="str">
        <f>_xlfn.XLOOKUP(TEXT(tbl_Status_Review[[#This Row],[Work ID]],"0"),tbl_PV_Meta[Work ID '#],tbl_PV_Meta[Proj Name],,0)</f>
        <v>Project 66</v>
      </c>
      <c r="E106" s="72" t="str">
        <f>_xlfn.XLOOKUP(TEXT(tbl_Status_Review[[#This Row],[Work ID]],"0"),tbl_PV_Meta[Work ID '#],tbl_PV_Meta[Sub-Portfolio],,0)</f>
        <v>Sub-Portfolio 8</v>
      </c>
      <c r="F106" s="72" t="str">
        <f>IF(_xlfn.XLOOKUP(TEXT(tbl_Status_Review[[#This Row],[Work ID]],"0"),tbl_PV_Meta[Work ID '#],tbl_PV_Meta[Project Manager/Owner],,0)="","",_xlfn.XLOOKUP(TEXT(tbl_Status_Review[[#This Row],[Work ID]],"0"),tbl_PV_Meta[Work ID '#],tbl_PV_Meta[Project Manager/Owner],,0))</f>
        <v>Project Manager 12</v>
      </c>
      <c r="G106" s="73" t="str">
        <f>_xlfn.XLOOKUP(TEXT(tbl_Status_Review[[#This Row],[Work ID]],"0"),tbl_PV_Meta[Work ID '#],tbl_PV_Meta[Work Status],,0)</f>
        <v>Open/Active</v>
      </c>
      <c r="H106" s="73" t="str">
        <f>_xlfn.XLOOKUP(tbl_Status_Review[[#This Row],[Work ID]],tbl_PV_Meta[Work ID '#],tbl_PV_Meta[Stage])</f>
        <v>3. Evaluate</v>
      </c>
      <c r="I106" s="74" t="str">
        <f>IF(_xlfn.XLOOKUP(TEXT(tbl_Status_Review[[#This Row],[Work ID]],"0"), tbl_PV_Meta[Work ID '#], tbl_PV_Meta[PSR Date], , 0)=0, "", _xlfn.XLOOKUP(TEXT(tbl_Status_Review[[#This Row],[Work ID]],"0"), tbl_PV_Meta[Work ID '#], tbl_PV_Meta[PSR Date], , 0))</f>
        <v>02 May 25</v>
      </c>
      <c r="J106" s="73" t="str">
        <f>IF(_xlfn.XLOOKUP(TEXT(tbl_Status_Review[[#This Row],[Work ID]],"0"),tbl_PV_Meta[Work ID '#],tbl_PV_Meta[Overall Status Assessment],,0)="","",_xlfn.XLOOKUP(TEXT(tbl_Status_Review[[#This Row],[Work ID]],"0"),tbl_PV_Meta[Work ID '#],tbl_PV_Meta[Overall Status Assessment],,0))</f>
        <v>Green</v>
      </c>
      <c r="K106" s="73" t="str">
        <f>IF(_xlfn.XLOOKUP(TEXT(tbl_Status_Review[[#This Row],[Work ID]],"0"),tbl_PV_Meta[Work ID '#],tbl_PV_Meta[Scope Status Assessment],,0)="","",_xlfn.XLOOKUP(TEXT(tbl_Status_Review[[#This Row],[Work ID]],"0"),tbl_PV_Meta[Work ID '#],tbl_PV_Meta[Scope Status Assessment],,0))</f>
        <v>Green</v>
      </c>
      <c r="L106" s="73" t="str">
        <f>IF(_xlfn.XLOOKUP(TEXT(tbl_Status_Review[[#This Row],[Work ID]],"0"),tbl_PV_Meta[Work ID '#],tbl_PV_Meta[Cost Status Assessment],,0)="","",_xlfn.XLOOKUP(TEXT(tbl_Status_Review[[#This Row],[Work ID]],"0"),tbl_PV_Meta[Work ID '#],tbl_PV_Meta[Cost Status Assessment],,0))</f>
        <v>Green</v>
      </c>
      <c r="M106" s="75">
        <f>IFERROR(_xlfn.XLOOKUP(tbl_Status_Review[[#This Row],[Work ID]],'PV Financials'!E:E,'PV Financials'!AW:AW),"")</f>
        <v>1336934</v>
      </c>
      <c r="N106" s="75">
        <f>IFERROR(_xlfn.XLOOKUP(tbl_Status_Review[[#This Row],[Work ID]],'PV Financials'!E:E,'PV Financials'!AL:AL),"")</f>
        <v>1195549.44</v>
      </c>
      <c r="O106" s="75">
        <f>IFERROR(tbl_Status_Review[[#This Row],[Budget]]-tbl_Status_Review[[#This Row],[EAC]],"")</f>
        <v>141384.56000000006</v>
      </c>
      <c r="P106" s="76" t="str">
        <f>IF(_xlfn.XLOOKUP(TEXT(tbl_Status_Review[[#This Row],[Work ID]],"0"),tbl_PV_Meta[Work ID '#],tbl_PV_Meta[Schedule Status Assessment],,0)="","",_xlfn.XLOOKUP(TEXT(tbl_Status_Review[[#This Row],[Work ID]],"0"),tbl_PV_Meta[Work ID '#],tbl_PV_Meta[Schedule Status Assessment],,0))</f>
        <v>Green</v>
      </c>
      <c r="Q106" s="76">
        <f>IF(SUMIFS(tbl_PV_Milestones[Overdue],tbl_PV_Milestones[Work ID],tbl_Status_Review[[#This Row],[Work ID]])=0,"",SUMIFS(tbl_PV_Milestones[Overdue],tbl_PV_Milestones[Work ID],tbl_Status_Review[[#This Row],[Work ID]]))</f>
        <v>33</v>
      </c>
      <c r="R106" s="76">
        <f>IF(SUMIFS(tbl_PV_Milestones[Delayed],tbl_PV_Milestones[Work ID],tbl_Status_Review[[#This Row],[Work ID]])=0,"",SUMIFS(tbl_PV_Milestones[Delayed],tbl_PV_Milestones[Work ID],tbl_Status_Review[[#This Row],[Work ID]]))</f>
        <v>4</v>
      </c>
      <c r="S106" s="76" t="str">
        <f>IF(SUMIFS(tbl_PV_Milestones[Delayed past FY25],tbl_PV_Milestones[Work ID],tbl_Status_Review[[#This Row],[Work ID]])=0,"",SUMIFS(tbl_PV_Milestones[Delayed past FY25],tbl_PV_Milestones[Work ID],tbl_Status_Review[[#This Row],[Work ID]]))</f>
        <v/>
      </c>
      <c r="T106" s="76" t="str">
        <f>IF(_xlfn.XLOOKUP(TEXT(tbl_Status_Review[[#This Row],[Work ID]],"0"),tbl_PV_Meta[Work ID '#],tbl_PV_Meta[Resourcing Status Assessment],,0)="","",_xlfn.XLOOKUP(TEXT(tbl_Status_Review[[#This Row],[Work ID]],"0"),tbl_PV_Meta[Work ID '#],tbl_PV_Meta[Resourcing Status Assessment],,0))</f>
        <v>Green</v>
      </c>
      <c r="U106" s="76" t="str">
        <f>IF(_xlfn.XLOOKUP(TEXT(tbl_Status_Review[[#This Row],[Work ID]],"0"),tbl_PV_Meta[Work ID '#],tbl_PV_Meta[Benefit Status Assessment],,0)="","",_xlfn.XLOOKUP(TEXT(tbl_Status_Review[[#This Row],[Work ID]],"0"),tbl_PV_Meta[Work ID '#],tbl_PV_Meta[Benefit Status Assessment],,0))</f>
        <v>Green</v>
      </c>
      <c r="V106" s="76" t="str">
        <f>IF(_xlfn.XLOOKUP(TEXT(tbl_Status_Review[[#This Row],[Work ID]],"0"),tbl_PV_Meta[Work ID '#],tbl_PV_Meta[OCM Status Assessment],,0)="","",_xlfn.XLOOKUP(TEXT(tbl_Status_Review[[#This Row],[Work ID]],"0"),tbl_PV_Meta[Work ID '#],tbl_PV_Meta[OCM Status Assessment],,0))</f>
        <v>Green</v>
      </c>
      <c r="W106" s="76" t="str">
        <f>IF(_xlfn.XLOOKUP(TEXT(tbl_Status_Review[[#This Row],[Work ID]],"0"),tbl_PV_Meta[Work ID '#],tbl_PV_Meta[Risks Status Assessment],,0)=0,"",_xlfn.XLOOKUP(TEXT(tbl_Status_Review[[#This Row],[Work ID]],"0"),tbl_PV_Meta[Work ID '#],tbl_PV_Meta[Risks Status Assessment],,0))</f>
        <v>Green</v>
      </c>
      <c r="X106"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106" s="76" t="str">
        <f>IF(SUMIFS(tbl_PV_Risks[Overdue],tbl_PV_Risks[Work ID '#],tbl_Status_Review[[#This Row],[Work ID]])=0,"",SUMIFS(tbl_PV_Risks[Overdue],tbl_PV_Risks[Work ID '#],tbl_Status_Review[[#This Row],[Work ID]]))</f>
        <v/>
      </c>
      <c r="Z106" s="76" t="str">
        <f>IF(SUMIFS(tbl_PV_Risks[No Mitigation Action Plan],tbl_PV_Risks[Work ID '#],tbl_Status_Review[[#This Row],[Work ID]])=0,"",SUMIFS(tbl_PV_Risks[No Mitigation Action Plan],tbl_PV_Risks[Work ID '#],tbl_Status_Review[[#This Row],[Work ID]]))</f>
        <v/>
      </c>
      <c r="AA106" s="76" t="str">
        <f>IF(_xlfn.XLOOKUP(TEXT(tbl_Status_Review[[#This Row],[Work ID]],"0"),tbl_PV_Meta[Work ID '#],tbl_PV_Meta[Issues Status Assessment],,0)=0,"",_xlfn.XLOOKUP(TEXT(tbl_Status_Review[[#This Row],[Work ID]],"0"),tbl_PV_Meta[Work ID '#],tbl_PV_Meta[Issues Status Assessment],,0))</f>
        <v>Green</v>
      </c>
      <c r="AB106"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06" s="76" t="str">
        <f>IF(SUMIFS(tbl_PV_Issues[Overdue],tbl_PV_Issues[Work ID '#],tbl_Status_Review[[#This Row],[Work ID]])=0,"",SUMIFS(tbl_PV_Issues[Overdue],tbl_PV_Issues[Work ID '#],tbl_Status_Review[[#This Row],[Work ID]]))</f>
        <v/>
      </c>
    </row>
    <row r="107" spans="3:29" ht="39.950000000000003" customHeight="1" x14ac:dyDescent="0.2">
      <c r="C107" s="70" t="s">
        <v>58</v>
      </c>
      <c r="D107" s="71" t="str">
        <f>_xlfn.XLOOKUP(TEXT(tbl_Status_Review[[#This Row],[Work ID]],"0"),tbl_PV_Meta[Work ID '#],tbl_PV_Meta[Proj Name],,0)</f>
        <v>Project 68</v>
      </c>
      <c r="E107" s="72" t="str">
        <f>_xlfn.XLOOKUP(TEXT(tbl_Status_Review[[#This Row],[Work ID]],"0"),tbl_PV_Meta[Work ID '#],tbl_PV_Meta[Sub-Portfolio],,0)</f>
        <v>Sub-Portfolio 8</v>
      </c>
      <c r="F107" s="72" t="str">
        <f>IF(_xlfn.XLOOKUP(TEXT(tbl_Status_Review[[#This Row],[Work ID]],"0"),tbl_PV_Meta[Work ID '#],tbl_PV_Meta[Project Manager/Owner],,0)="","",_xlfn.XLOOKUP(TEXT(tbl_Status_Review[[#This Row],[Work ID]],"0"),tbl_PV_Meta[Work ID '#],tbl_PV_Meta[Project Manager/Owner],,0))</f>
        <v>Project Manager 12</v>
      </c>
      <c r="G107" s="73" t="str">
        <f>_xlfn.XLOOKUP(TEXT(tbl_Status_Review[[#This Row],[Work ID]],"0"),tbl_PV_Meta[Work ID '#],tbl_PV_Meta[Work Status],,0)</f>
        <v>Open/Active</v>
      </c>
      <c r="H107" s="73" t="str">
        <f>_xlfn.XLOOKUP(tbl_Status_Review[[#This Row],[Work ID]],tbl_PV_Meta[Work ID '#],tbl_PV_Meta[Stage])</f>
        <v>3. Evaluate</v>
      </c>
      <c r="I107" s="74" t="str">
        <f>IF(_xlfn.XLOOKUP(TEXT(tbl_Status_Review[[#This Row],[Work ID]],"0"), tbl_PV_Meta[Work ID '#], tbl_PV_Meta[PSR Date], , 0)=0, "", _xlfn.XLOOKUP(TEXT(tbl_Status_Review[[#This Row],[Work ID]],"0"), tbl_PV_Meta[Work ID '#], tbl_PV_Meta[PSR Date], , 0))</f>
        <v>02 May 25</v>
      </c>
      <c r="J107" s="73" t="str">
        <f>IF(_xlfn.XLOOKUP(TEXT(tbl_Status_Review[[#This Row],[Work ID]],"0"),tbl_PV_Meta[Work ID '#],tbl_PV_Meta[Overall Status Assessment],,0)="","",_xlfn.XLOOKUP(TEXT(tbl_Status_Review[[#This Row],[Work ID]],"0"),tbl_PV_Meta[Work ID '#],tbl_PV_Meta[Overall Status Assessment],,0))</f>
        <v>Green</v>
      </c>
      <c r="K107" s="73" t="str">
        <f>IF(_xlfn.XLOOKUP(TEXT(tbl_Status_Review[[#This Row],[Work ID]],"0"),tbl_PV_Meta[Work ID '#],tbl_PV_Meta[Scope Status Assessment],,0)="","",_xlfn.XLOOKUP(TEXT(tbl_Status_Review[[#This Row],[Work ID]],"0"),tbl_PV_Meta[Work ID '#],tbl_PV_Meta[Scope Status Assessment],,0))</f>
        <v>Green</v>
      </c>
      <c r="L107" s="73" t="str">
        <f>IF(_xlfn.XLOOKUP(TEXT(tbl_Status_Review[[#This Row],[Work ID]],"0"),tbl_PV_Meta[Work ID '#],tbl_PV_Meta[Cost Status Assessment],,0)="","",_xlfn.XLOOKUP(TEXT(tbl_Status_Review[[#This Row],[Work ID]],"0"),tbl_PV_Meta[Work ID '#],tbl_PV_Meta[Cost Status Assessment],,0))</f>
        <v>Green</v>
      </c>
      <c r="M107" s="75" t="str">
        <f>IFERROR(_xlfn.XLOOKUP(tbl_Status_Review[[#This Row],[Work ID]],'PV Financials'!E:E,'PV Financials'!AW:AW),"")</f>
        <v/>
      </c>
      <c r="N107" s="75" t="str">
        <f>IFERROR(_xlfn.XLOOKUP(tbl_Status_Review[[#This Row],[Work ID]],'PV Financials'!E:E,'PV Financials'!AL:AL),"")</f>
        <v/>
      </c>
      <c r="O107" s="75" t="str">
        <f>IFERROR(tbl_Status_Review[[#This Row],[Budget]]-tbl_Status_Review[[#This Row],[EAC]],"")</f>
        <v/>
      </c>
      <c r="P107" s="76" t="str">
        <f>IF(_xlfn.XLOOKUP(TEXT(tbl_Status_Review[[#This Row],[Work ID]],"0"),tbl_PV_Meta[Work ID '#],tbl_PV_Meta[Schedule Status Assessment],,0)="","",_xlfn.XLOOKUP(TEXT(tbl_Status_Review[[#This Row],[Work ID]],"0"),tbl_PV_Meta[Work ID '#],tbl_PV_Meta[Schedule Status Assessment],,0))</f>
        <v>Green</v>
      </c>
      <c r="Q107" s="76">
        <f>IF(SUMIFS(tbl_PV_Milestones[Overdue],tbl_PV_Milestones[Work ID],tbl_Status_Review[[#This Row],[Work ID]])=0,"",SUMIFS(tbl_PV_Milestones[Overdue],tbl_PV_Milestones[Work ID],tbl_Status_Review[[#This Row],[Work ID]]))</f>
        <v>27</v>
      </c>
      <c r="R107" s="76">
        <f>IF(SUMIFS(tbl_PV_Milestones[Delayed],tbl_PV_Milestones[Work ID],tbl_Status_Review[[#This Row],[Work ID]])=0,"",SUMIFS(tbl_PV_Milestones[Delayed],tbl_PV_Milestones[Work ID],tbl_Status_Review[[#This Row],[Work ID]]))</f>
        <v>3</v>
      </c>
      <c r="S107" s="76" t="str">
        <f>IF(SUMIFS(tbl_PV_Milestones[Delayed past FY25],tbl_PV_Milestones[Work ID],tbl_Status_Review[[#This Row],[Work ID]])=0,"",SUMIFS(tbl_PV_Milestones[Delayed past FY25],tbl_PV_Milestones[Work ID],tbl_Status_Review[[#This Row],[Work ID]]))</f>
        <v/>
      </c>
      <c r="T107" s="76" t="str">
        <f>IF(_xlfn.XLOOKUP(TEXT(tbl_Status_Review[[#This Row],[Work ID]],"0"),tbl_PV_Meta[Work ID '#],tbl_PV_Meta[Resourcing Status Assessment],,0)="","",_xlfn.XLOOKUP(TEXT(tbl_Status_Review[[#This Row],[Work ID]],"0"),tbl_PV_Meta[Work ID '#],tbl_PV_Meta[Resourcing Status Assessment],,0))</f>
        <v>Amber</v>
      </c>
      <c r="U107" s="76" t="str">
        <f>IF(_xlfn.XLOOKUP(TEXT(tbl_Status_Review[[#This Row],[Work ID]],"0"),tbl_PV_Meta[Work ID '#],tbl_PV_Meta[Benefit Status Assessment],,0)="","",_xlfn.XLOOKUP(TEXT(tbl_Status_Review[[#This Row],[Work ID]],"0"),tbl_PV_Meta[Work ID '#],tbl_PV_Meta[Benefit Status Assessment],,0))</f>
        <v>Green</v>
      </c>
      <c r="V107" s="76" t="str">
        <f>IF(_xlfn.XLOOKUP(TEXT(tbl_Status_Review[[#This Row],[Work ID]],"0"),tbl_PV_Meta[Work ID '#],tbl_PV_Meta[OCM Status Assessment],,0)="","",_xlfn.XLOOKUP(TEXT(tbl_Status_Review[[#This Row],[Work ID]],"0"),tbl_PV_Meta[Work ID '#],tbl_PV_Meta[OCM Status Assessment],,0))</f>
        <v>Green</v>
      </c>
      <c r="W107" s="76" t="str">
        <f>IF(_xlfn.XLOOKUP(TEXT(tbl_Status_Review[[#This Row],[Work ID]],"0"),tbl_PV_Meta[Work ID '#],tbl_PV_Meta[Risks Status Assessment],,0)=0,"",_xlfn.XLOOKUP(TEXT(tbl_Status_Review[[#This Row],[Work ID]],"0"),tbl_PV_Meta[Work ID '#],tbl_PV_Meta[Risks Status Assessment],,0))</f>
        <v>Amber</v>
      </c>
      <c r="X107"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107" s="76">
        <f>IF(SUMIFS(tbl_PV_Risks[Overdue],tbl_PV_Risks[Work ID '#],tbl_Status_Review[[#This Row],[Work ID]])=0,"",SUMIFS(tbl_PV_Risks[Overdue],tbl_PV_Risks[Work ID '#],tbl_Status_Review[[#This Row],[Work ID]]))</f>
        <v>1</v>
      </c>
      <c r="Z107" s="76" t="str">
        <f>IF(SUMIFS(tbl_PV_Risks[No Mitigation Action Plan],tbl_PV_Risks[Work ID '#],tbl_Status_Review[[#This Row],[Work ID]])=0,"",SUMIFS(tbl_PV_Risks[No Mitigation Action Plan],tbl_PV_Risks[Work ID '#],tbl_Status_Review[[#This Row],[Work ID]]))</f>
        <v/>
      </c>
      <c r="AA107" s="76" t="str">
        <f>IF(_xlfn.XLOOKUP(TEXT(tbl_Status_Review[[#This Row],[Work ID]],"0"),tbl_PV_Meta[Work ID '#],tbl_PV_Meta[Issues Status Assessment],,0)=0,"",_xlfn.XLOOKUP(TEXT(tbl_Status_Review[[#This Row],[Work ID]],"0"),tbl_PV_Meta[Work ID '#],tbl_PV_Meta[Issues Status Assessment],,0))</f>
        <v>Green</v>
      </c>
      <c r="AB107" s="76">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1</v>
      </c>
      <c r="AC107" s="76">
        <f>IF(SUMIFS(tbl_PV_Issues[Overdue],tbl_PV_Issues[Work ID '#],tbl_Status_Review[[#This Row],[Work ID]])=0,"",SUMIFS(tbl_PV_Issues[Overdue],tbl_PV_Issues[Work ID '#],tbl_Status_Review[[#This Row],[Work ID]]))</f>
        <v>1</v>
      </c>
    </row>
    <row r="108" spans="3:29" ht="39.950000000000003" customHeight="1" x14ac:dyDescent="0.2">
      <c r="C108" s="70" t="s">
        <v>59</v>
      </c>
      <c r="D108" s="71" t="str">
        <f>_xlfn.XLOOKUP(TEXT(tbl_Status_Review[[#This Row],[Work ID]],"0"),tbl_PV_Meta[Work ID '#],tbl_PV_Meta[Proj Name],,0)</f>
        <v>Project 73</v>
      </c>
      <c r="E108" s="72" t="str">
        <f>_xlfn.XLOOKUP(TEXT(tbl_Status_Review[[#This Row],[Work ID]],"0"),tbl_PV_Meta[Work ID '#],tbl_PV_Meta[Sub-Portfolio],,0)</f>
        <v>Sub-Portfolio 8</v>
      </c>
      <c r="F108" s="72" t="str">
        <f>IF(_xlfn.XLOOKUP(TEXT(tbl_Status_Review[[#This Row],[Work ID]],"0"),tbl_PV_Meta[Work ID '#],tbl_PV_Meta[Project Manager/Owner],,0)="","",_xlfn.XLOOKUP(TEXT(tbl_Status_Review[[#This Row],[Work ID]],"0"),tbl_PV_Meta[Work ID '#],tbl_PV_Meta[Project Manager/Owner],,0))</f>
        <v>Project Manager 21</v>
      </c>
      <c r="G108" s="73" t="str">
        <f>_xlfn.XLOOKUP(TEXT(tbl_Status_Review[[#This Row],[Work ID]],"0"),tbl_PV_Meta[Work ID '#],tbl_PV_Meta[Work Status],,0)</f>
        <v>Open/Active</v>
      </c>
      <c r="H108" s="73" t="str">
        <f>_xlfn.XLOOKUP(tbl_Status_Review[[#This Row],[Work ID]],tbl_PV_Meta[Work ID '#],tbl_PV_Meta[Stage])</f>
        <v>4. Analyse &amp; Design</v>
      </c>
      <c r="I108" s="74" t="str">
        <f>IF(_xlfn.XLOOKUP(TEXT(tbl_Status_Review[[#This Row],[Work ID]],"0"), tbl_PV_Meta[Work ID '#], tbl_PV_Meta[PSR Date], , 0)=0, "", _xlfn.XLOOKUP(TEXT(tbl_Status_Review[[#This Row],[Work ID]],"0"), tbl_PV_Meta[Work ID '#], tbl_PV_Meta[PSR Date], , 0))</f>
        <v>25 Apr 25</v>
      </c>
      <c r="J108" s="73" t="str">
        <f>IF(_xlfn.XLOOKUP(TEXT(tbl_Status_Review[[#This Row],[Work ID]],"0"),tbl_PV_Meta[Work ID '#],tbl_PV_Meta[Overall Status Assessment],,0)="","",_xlfn.XLOOKUP(TEXT(tbl_Status_Review[[#This Row],[Work ID]],"0"),tbl_PV_Meta[Work ID '#],tbl_PV_Meta[Overall Status Assessment],,0))</f>
        <v>Green</v>
      </c>
      <c r="K108" s="73" t="str">
        <f>IF(_xlfn.XLOOKUP(TEXT(tbl_Status_Review[[#This Row],[Work ID]],"0"),tbl_PV_Meta[Work ID '#],tbl_PV_Meta[Scope Status Assessment],,0)="","",_xlfn.XLOOKUP(TEXT(tbl_Status_Review[[#This Row],[Work ID]],"0"),tbl_PV_Meta[Work ID '#],tbl_PV_Meta[Scope Status Assessment],,0))</f>
        <v>Green</v>
      </c>
      <c r="L108" s="73" t="str">
        <f>IF(_xlfn.XLOOKUP(TEXT(tbl_Status_Review[[#This Row],[Work ID]],"0"),tbl_PV_Meta[Work ID '#],tbl_PV_Meta[Cost Status Assessment],,0)="","",_xlfn.XLOOKUP(TEXT(tbl_Status_Review[[#This Row],[Work ID]],"0"),tbl_PV_Meta[Work ID '#],tbl_PV_Meta[Cost Status Assessment],,0))</f>
        <v>Green</v>
      </c>
      <c r="M108" s="75">
        <f>IFERROR(_xlfn.XLOOKUP(tbl_Status_Review[[#This Row],[Work ID]],'PV Financials'!E:E,'PV Financials'!AW:AW),"")</f>
        <v>250000</v>
      </c>
      <c r="N108" s="75">
        <f>IFERROR(_xlfn.XLOOKUP(tbl_Status_Review[[#This Row],[Work ID]],'PV Financials'!E:E,'PV Financials'!AL:AL),"")</f>
        <v>183635.28999999998</v>
      </c>
      <c r="O108" s="75">
        <f>IFERROR(tbl_Status_Review[[#This Row],[Budget]]-tbl_Status_Review[[#This Row],[EAC]],"")</f>
        <v>66364.710000000021</v>
      </c>
      <c r="P108" s="76" t="str">
        <f>IF(_xlfn.XLOOKUP(TEXT(tbl_Status_Review[[#This Row],[Work ID]],"0"),tbl_PV_Meta[Work ID '#],tbl_PV_Meta[Schedule Status Assessment],,0)="","",_xlfn.XLOOKUP(TEXT(tbl_Status_Review[[#This Row],[Work ID]],"0"),tbl_PV_Meta[Work ID '#],tbl_PV_Meta[Schedule Status Assessment],,0))</f>
        <v>Amber</v>
      </c>
      <c r="Q108" s="76">
        <f>IF(SUMIFS(tbl_PV_Milestones[Overdue],tbl_PV_Milestones[Work ID],tbl_Status_Review[[#This Row],[Work ID]])=0,"",SUMIFS(tbl_PV_Milestones[Overdue],tbl_PV_Milestones[Work ID],tbl_Status_Review[[#This Row],[Work ID]]))</f>
        <v>37</v>
      </c>
      <c r="R108" s="76" t="str">
        <f>IF(SUMIFS(tbl_PV_Milestones[Delayed],tbl_PV_Milestones[Work ID],tbl_Status_Review[[#This Row],[Work ID]])=0,"",SUMIFS(tbl_PV_Milestones[Delayed],tbl_PV_Milestones[Work ID],tbl_Status_Review[[#This Row],[Work ID]]))</f>
        <v/>
      </c>
      <c r="S108" s="76" t="str">
        <f>IF(SUMIFS(tbl_PV_Milestones[Delayed past FY25],tbl_PV_Milestones[Work ID],tbl_Status_Review[[#This Row],[Work ID]])=0,"",SUMIFS(tbl_PV_Milestones[Delayed past FY25],tbl_PV_Milestones[Work ID],tbl_Status_Review[[#This Row],[Work ID]]))</f>
        <v/>
      </c>
      <c r="T108" s="76" t="str">
        <f>IF(_xlfn.XLOOKUP(TEXT(tbl_Status_Review[[#This Row],[Work ID]],"0"),tbl_PV_Meta[Work ID '#],tbl_PV_Meta[Resourcing Status Assessment],,0)="","",_xlfn.XLOOKUP(TEXT(tbl_Status_Review[[#This Row],[Work ID]],"0"),tbl_PV_Meta[Work ID '#],tbl_PV_Meta[Resourcing Status Assessment],,0))</f>
        <v>Green</v>
      </c>
      <c r="U108" s="76" t="str">
        <f>IF(_xlfn.XLOOKUP(TEXT(tbl_Status_Review[[#This Row],[Work ID]],"0"),tbl_PV_Meta[Work ID '#],tbl_PV_Meta[Benefit Status Assessment],,0)="","",_xlfn.XLOOKUP(TEXT(tbl_Status_Review[[#This Row],[Work ID]],"0"),tbl_PV_Meta[Work ID '#],tbl_PV_Meta[Benefit Status Assessment],,0))</f>
        <v>Green</v>
      </c>
      <c r="V108" s="76" t="str">
        <f>IF(_xlfn.XLOOKUP(TEXT(tbl_Status_Review[[#This Row],[Work ID]],"0"),tbl_PV_Meta[Work ID '#],tbl_PV_Meta[OCM Status Assessment],,0)="","",_xlfn.XLOOKUP(TEXT(tbl_Status_Review[[#This Row],[Work ID]],"0"),tbl_PV_Meta[Work ID '#],tbl_PV_Meta[OCM Status Assessment],,0))</f>
        <v>Green</v>
      </c>
      <c r="W108" s="76" t="str">
        <f>IF(_xlfn.XLOOKUP(TEXT(tbl_Status_Review[[#This Row],[Work ID]],"0"),tbl_PV_Meta[Work ID '#],tbl_PV_Meta[Risks Status Assessment],,0)=0,"",_xlfn.XLOOKUP(TEXT(tbl_Status_Review[[#This Row],[Work ID]],"0"),tbl_PV_Meta[Work ID '#],tbl_PV_Meta[Risks Status Assessment],,0))</f>
        <v>Green</v>
      </c>
      <c r="X108"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108" s="76" t="str">
        <f>IF(SUMIFS(tbl_PV_Risks[Overdue],tbl_PV_Risks[Work ID '#],tbl_Status_Review[[#This Row],[Work ID]])=0,"",SUMIFS(tbl_PV_Risks[Overdue],tbl_PV_Risks[Work ID '#],tbl_Status_Review[[#This Row],[Work ID]]))</f>
        <v/>
      </c>
      <c r="Z108" s="76" t="str">
        <f>IF(SUMIFS(tbl_PV_Risks[No Mitigation Action Plan],tbl_PV_Risks[Work ID '#],tbl_Status_Review[[#This Row],[Work ID]])=0,"",SUMIFS(tbl_PV_Risks[No Mitigation Action Plan],tbl_PV_Risks[Work ID '#],tbl_Status_Review[[#This Row],[Work ID]]))</f>
        <v/>
      </c>
      <c r="AA108" s="76" t="str">
        <f>IF(_xlfn.XLOOKUP(TEXT(tbl_Status_Review[[#This Row],[Work ID]],"0"),tbl_PV_Meta[Work ID '#],tbl_PV_Meta[Issues Status Assessment],,0)=0,"",_xlfn.XLOOKUP(TEXT(tbl_Status_Review[[#This Row],[Work ID]],"0"),tbl_PV_Meta[Work ID '#],tbl_PV_Meta[Issues Status Assessment],,0))</f>
        <v>Green</v>
      </c>
      <c r="AB108"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08" s="76" t="str">
        <f>IF(SUMIFS(tbl_PV_Issues[Overdue],tbl_PV_Issues[Work ID '#],tbl_Status_Review[[#This Row],[Work ID]])=0,"",SUMIFS(tbl_PV_Issues[Overdue],tbl_PV_Issues[Work ID '#],tbl_Status_Review[[#This Row],[Work ID]]))</f>
        <v/>
      </c>
    </row>
    <row r="109" spans="3:29" ht="39.950000000000003" customHeight="1" x14ac:dyDescent="0.2">
      <c r="C109" s="77" t="s">
        <v>62</v>
      </c>
      <c r="D109" s="78" t="str">
        <f>_xlfn.XLOOKUP(TEXT(tbl_Status_Review[[#This Row],[Work ID]],"0"),tbl_PV_Meta[Work ID '#],tbl_PV_Meta[Proj Name],,0)</f>
        <v>Project 74</v>
      </c>
      <c r="E109" s="79" t="str">
        <f>_xlfn.XLOOKUP(TEXT(tbl_Status_Review[[#This Row],[Work ID]],"0"),tbl_PV_Meta[Work ID '#],tbl_PV_Meta[Sub-Portfolio],,0)</f>
        <v>Sub-Portfolio 8</v>
      </c>
      <c r="F109" s="79" t="str">
        <f>IF(_xlfn.XLOOKUP(TEXT(tbl_Status_Review[[#This Row],[Work ID]],"0"),tbl_PV_Meta[Work ID '#],tbl_PV_Meta[Project Manager/Owner],,0)="","",_xlfn.XLOOKUP(TEXT(tbl_Status_Review[[#This Row],[Work ID]],"0"),tbl_PV_Meta[Work ID '#],tbl_PV_Meta[Project Manager/Owner],,0))</f>
        <v>Project Manager 28</v>
      </c>
      <c r="G109" s="80" t="str">
        <f>_xlfn.XLOOKUP(TEXT(tbl_Status_Review[[#This Row],[Work ID]],"0"),tbl_PV_Meta[Work ID '#],tbl_PV_Meta[Work Status],,0)</f>
        <v>Open/Active</v>
      </c>
      <c r="H109" s="80" t="str">
        <f>_xlfn.XLOOKUP(tbl_Status_Review[[#This Row],[Work ID]],tbl_PV_Meta[Work ID '#],tbl_PV_Meta[Stage])</f>
        <v>3. Evaluate</v>
      </c>
      <c r="I109" s="81" t="str">
        <f>IF(_xlfn.XLOOKUP(TEXT(tbl_Status_Review[[#This Row],[Work ID]],"0"), tbl_PV_Meta[Work ID '#], tbl_PV_Meta[PSR Date], , 0)=0, "", _xlfn.XLOOKUP(TEXT(tbl_Status_Review[[#This Row],[Work ID]],"0"), tbl_PV_Meta[Work ID '#], tbl_PV_Meta[PSR Date], , 0))</f>
        <v>Apr-2025</v>
      </c>
      <c r="J109" s="80" t="str">
        <f>IF(_xlfn.XLOOKUP(TEXT(tbl_Status_Review[[#This Row],[Work ID]],"0"),tbl_PV_Meta[Work ID '#],tbl_PV_Meta[Overall Status Assessment],,0)="","",_xlfn.XLOOKUP(TEXT(tbl_Status_Review[[#This Row],[Work ID]],"0"),tbl_PV_Meta[Work ID '#],tbl_PV_Meta[Overall Status Assessment],,0))</f>
        <v>Green</v>
      </c>
      <c r="K109" s="80" t="str">
        <f>IF(_xlfn.XLOOKUP(TEXT(tbl_Status_Review[[#This Row],[Work ID]],"0"),tbl_PV_Meta[Work ID '#],tbl_PV_Meta[Scope Status Assessment],,0)="","",_xlfn.XLOOKUP(TEXT(tbl_Status_Review[[#This Row],[Work ID]],"0"),tbl_PV_Meta[Work ID '#],tbl_PV_Meta[Scope Status Assessment],,0))</f>
        <v>Green</v>
      </c>
      <c r="L109" s="80" t="str">
        <f>IF(_xlfn.XLOOKUP(TEXT(tbl_Status_Review[[#This Row],[Work ID]],"0"),tbl_PV_Meta[Work ID '#],tbl_PV_Meta[Cost Status Assessment],,0)="","",_xlfn.XLOOKUP(TEXT(tbl_Status_Review[[#This Row],[Work ID]],"0"),tbl_PV_Meta[Work ID '#],tbl_PV_Meta[Cost Status Assessment],,0))</f>
        <v>Green</v>
      </c>
      <c r="M109" s="82">
        <f>IFERROR(_xlfn.XLOOKUP(tbl_Status_Review[[#This Row],[Work ID]],'PV Financials'!E:E,'PV Financials'!AW:AW),"")</f>
        <v>435535</v>
      </c>
      <c r="N109" s="82">
        <f>IFERROR(_xlfn.XLOOKUP(tbl_Status_Review[[#This Row],[Work ID]],'PV Financials'!E:E,'PV Financials'!AL:AL),"")</f>
        <v>501049.11</v>
      </c>
      <c r="O109" s="82">
        <f>IFERROR(tbl_Status_Review[[#This Row],[Budget]]-tbl_Status_Review[[#This Row],[EAC]],"")</f>
        <v>-65514.109999999986</v>
      </c>
      <c r="P109" s="83" t="str">
        <f>IF(_xlfn.XLOOKUP(TEXT(tbl_Status_Review[[#This Row],[Work ID]],"0"),tbl_PV_Meta[Work ID '#],tbl_PV_Meta[Schedule Status Assessment],,0)="","",_xlfn.XLOOKUP(TEXT(tbl_Status_Review[[#This Row],[Work ID]],"0"),tbl_PV_Meta[Work ID '#],tbl_PV_Meta[Schedule Status Assessment],,0))</f>
        <v>Green</v>
      </c>
      <c r="Q109" s="83">
        <f>IF(SUMIFS(tbl_PV_Milestones[Overdue],tbl_PV_Milestones[Work ID],tbl_Status_Review[[#This Row],[Work ID]])=0,"",SUMIFS(tbl_PV_Milestones[Overdue],tbl_PV_Milestones[Work ID],tbl_Status_Review[[#This Row],[Work ID]]))</f>
        <v>29</v>
      </c>
      <c r="R109" s="83">
        <f>IF(SUMIFS(tbl_PV_Milestones[Delayed],tbl_PV_Milestones[Work ID],tbl_Status_Review[[#This Row],[Work ID]])=0,"",SUMIFS(tbl_PV_Milestones[Delayed],tbl_PV_Milestones[Work ID],tbl_Status_Review[[#This Row],[Work ID]]))</f>
        <v>1</v>
      </c>
      <c r="S109" s="83" t="str">
        <f>IF(SUMIFS(tbl_PV_Milestones[Delayed past FY25],tbl_PV_Milestones[Work ID],tbl_Status_Review[[#This Row],[Work ID]])=0,"",SUMIFS(tbl_PV_Milestones[Delayed past FY25],tbl_PV_Milestones[Work ID],tbl_Status_Review[[#This Row],[Work ID]]))</f>
        <v/>
      </c>
      <c r="T109" s="83" t="str">
        <f>IF(_xlfn.XLOOKUP(TEXT(tbl_Status_Review[[#This Row],[Work ID]],"0"),tbl_PV_Meta[Work ID '#],tbl_PV_Meta[Resourcing Status Assessment],,0)="","",_xlfn.XLOOKUP(TEXT(tbl_Status_Review[[#This Row],[Work ID]],"0"),tbl_PV_Meta[Work ID '#],tbl_PV_Meta[Resourcing Status Assessment],,0))</f>
        <v>Green</v>
      </c>
      <c r="U109" s="83" t="str">
        <f>IF(_xlfn.XLOOKUP(TEXT(tbl_Status_Review[[#This Row],[Work ID]],"0"),tbl_PV_Meta[Work ID '#],tbl_PV_Meta[Benefit Status Assessment],,0)="","",_xlfn.XLOOKUP(TEXT(tbl_Status_Review[[#This Row],[Work ID]],"0"),tbl_PV_Meta[Work ID '#],tbl_PV_Meta[Benefit Status Assessment],,0))</f>
        <v>Green</v>
      </c>
      <c r="V109" s="83" t="str">
        <f>IF(_xlfn.XLOOKUP(TEXT(tbl_Status_Review[[#This Row],[Work ID]],"0"),tbl_PV_Meta[Work ID '#],tbl_PV_Meta[OCM Status Assessment],,0)="","",_xlfn.XLOOKUP(TEXT(tbl_Status_Review[[#This Row],[Work ID]],"0"),tbl_PV_Meta[Work ID '#],tbl_PV_Meta[OCM Status Assessment],,0))</f>
        <v>Green</v>
      </c>
      <c r="W109" s="83" t="str">
        <f>IF(_xlfn.XLOOKUP(TEXT(tbl_Status_Review[[#This Row],[Work ID]],"0"),tbl_PV_Meta[Work ID '#],tbl_PV_Meta[Risks Status Assessment],,0)=0,"",_xlfn.XLOOKUP(TEXT(tbl_Status_Review[[#This Row],[Work ID]],"0"),tbl_PV_Meta[Work ID '#],tbl_PV_Meta[Risks Status Assessment],,0))</f>
        <v>Green</v>
      </c>
      <c r="X109" s="83">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1</v>
      </c>
      <c r="Y109" s="83" t="str">
        <f>IF(SUMIFS(tbl_PV_Risks[Overdue],tbl_PV_Risks[Work ID '#],tbl_Status_Review[[#This Row],[Work ID]])=0,"",SUMIFS(tbl_PV_Risks[Overdue],tbl_PV_Risks[Work ID '#],tbl_Status_Review[[#This Row],[Work ID]]))</f>
        <v/>
      </c>
      <c r="Z109" s="83" t="str">
        <f>IF(SUMIFS(tbl_PV_Risks[No Mitigation Action Plan],tbl_PV_Risks[Work ID '#],tbl_Status_Review[[#This Row],[Work ID]])=0,"",SUMIFS(tbl_PV_Risks[No Mitigation Action Plan],tbl_PV_Risks[Work ID '#],tbl_Status_Review[[#This Row],[Work ID]]))</f>
        <v/>
      </c>
      <c r="AA109" s="83" t="str">
        <f>IF(_xlfn.XLOOKUP(TEXT(tbl_Status_Review[[#This Row],[Work ID]],"0"),tbl_PV_Meta[Work ID '#],tbl_PV_Meta[Issues Status Assessment],,0)=0,"",_xlfn.XLOOKUP(TEXT(tbl_Status_Review[[#This Row],[Work ID]],"0"),tbl_PV_Meta[Work ID '#],tbl_PV_Meta[Issues Status Assessment],,0))</f>
        <v>Green</v>
      </c>
      <c r="AB109" s="83"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09" s="83" t="str">
        <f>IF(SUMIFS(tbl_PV_Issues[Overdue],tbl_PV_Issues[Work ID '#],tbl_Status_Review[[#This Row],[Work ID]])=0,"",SUMIFS(tbl_PV_Issues[Overdue],tbl_PV_Issues[Work ID '#],tbl_Status_Review[[#This Row],[Work ID]]))</f>
        <v/>
      </c>
    </row>
    <row r="110" spans="3:29" ht="39.950000000000003" customHeight="1" x14ac:dyDescent="0.2">
      <c r="C110" s="70" t="s">
        <v>73</v>
      </c>
      <c r="D110" s="71" t="str">
        <f>_xlfn.XLOOKUP(TEXT(tbl_Status_Review[[#This Row],[Work ID]],"0"),tbl_PV_Meta[Work ID '#],tbl_PV_Meta[Proj Name],,0)</f>
        <v>Project 75</v>
      </c>
      <c r="E110" s="72" t="str">
        <f>_xlfn.XLOOKUP(TEXT(tbl_Status_Review[[#This Row],[Work ID]],"0"),tbl_PV_Meta[Work ID '#],tbl_PV_Meta[Sub-Portfolio],,0)</f>
        <v>Sub-Portfolio 4</v>
      </c>
      <c r="F110" s="72" t="str">
        <f>IF(_xlfn.XLOOKUP(TEXT(tbl_Status_Review[[#This Row],[Work ID]],"0"),tbl_PV_Meta[Work ID '#],tbl_PV_Meta[Project Manager/Owner],,0)="","",_xlfn.XLOOKUP(TEXT(tbl_Status_Review[[#This Row],[Work ID]],"0"),tbl_PV_Meta[Work ID '#],tbl_PV_Meta[Project Manager/Owner],,0))</f>
        <v>Project Manager 18</v>
      </c>
      <c r="G110" s="73" t="str">
        <f>_xlfn.XLOOKUP(TEXT(tbl_Status_Review[[#This Row],[Work ID]],"0"),tbl_PV_Meta[Work ID '#],tbl_PV_Meta[Work Status],,0)</f>
        <v>Open/Active</v>
      </c>
      <c r="H110" s="73" t="str">
        <f>_xlfn.XLOOKUP(tbl_Status_Review[[#This Row],[Work ID]],tbl_PV_Meta[Work ID '#],tbl_PV_Meta[Stage])</f>
        <v>3. Evaluate</v>
      </c>
      <c r="I110" s="74" t="str">
        <f>IF(_xlfn.XLOOKUP(TEXT(tbl_Status_Review[[#This Row],[Work ID]],"0"), tbl_PV_Meta[Work ID '#], tbl_PV_Meta[PSR Date], , 0)=0, "", _xlfn.XLOOKUP(TEXT(tbl_Status_Review[[#This Row],[Work ID]],"0"), tbl_PV_Meta[Work ID '#], tbl_PV_Meta[PSR Date], , 0))</f>
        <v>Apr-2025</v>
      </c>
      <c r="J110" s="73" t="str">
        <f>IF(_xlfn.XLOOKUP(TEXT(tbl_Status_Review[[#This Row],[Work ID]],"0"),tbl_PV_Meta[Work ID '#],tbl_PV_Meta[Overall Status Assessment],,0)="","",_xlfn.XLOOKUP(TEXT(tbl_Status_Review[[#This Row],[Work ID]],"0"),tbl_PV_Meta[Work ID '#],tbl_PV_Meta[Overall Status Assessment],,0))</f>
        <v>Green</v>
      </c>
      <c r="K110" s="73" t="str">
        <f>IF(_xlfn.XLOOKUP(TEXT(tbl_Status_Review[[#This Row],[Work ID]],"0"),tbl_PV_Meta[Work ID '#],tbl_PV_Meta[Scope Status Assessment],,0)="","",_xlfn.XLOOKUP(TEXT(tbl_Status_Review[[#This Row],[Work ID]],"0"),tbl_PV_Meta[Work ID '#],tbl_PV_Meta[Scope Status Assessment],,0))</f>
        <v>Green</v>
      </c>
      <c r="L110" s="73" t="str">
        <f>IF(_xlfn.XLOOKUP(TEXT(tbl_Status_Review[[#This Row],[Work ID]],"0"),tbl_PV_Meta[Work ID '#],tbl_PV_Meta[Cost Status Assessment],,0)="","",_xlfn.XLOOKUP(TEXT(tbl_Status_Review[[#This Row],[Work ID]],"0"),tbl_PV_Meta[Work ID '#],tbl_PV_Meta[Cost Status Assessment],,0))</f>
        <v>Green</v>
      </c>
      <c r="M110" s="75">
        <f>IFERROR(_xlfn.XLOOKUP(tbl_Status_Review[[#This Row],[Work ID]],'PV Financials'!E:E,'PV Financials'!AW:AW),"")</f>
        <v>1600000</v>
      </c>
      <c r="N110" s="75">
        <f>IFERROR(_xlfn.XLOOKUP(tbl_Status_Review[[#This Row],[Work ID]],'PV Financials'!E:E,'PV Financials'!AL:AL),"")</f>
        <v>1435401.63</v>
      </c>
      <c r="O110" s="75">
        <f>IFERROR(tbl_Status_Review[[#This Row],[Budget]]-tbl_Status_Review[[#This Row],[EAC]],"")</f>
        <v>164598.37000000011</v>
      </c>
      <c r="P110" s="76" t="str">
        <f>IF(_xlfn.XLOOKUP(TEXT(tbl_Status_Review[[#This Row],[Work ID]],"0"),tbl_PV_Meta[Work ID '#],tbl_PV_Meta[Schedule Status Assessment],,0)="","",_xlfn.XLOOKUP(TEXT(tbl_Status_Review[[#This Row],[Work ID]],"0"),tbl_PV_Meta[Work ID '#],tbl_PV_Meta[Schedule Status Assessment],,0))</f>
        <v>Green</v>
      </c>
      <c r="Q110" s="76">
        <f>IF(SUMIFS(tbl_PV_Milestones[Overdue],tbl_PV_Milestones[Work ID],tbl_Status_Review[[#This Row],[Work ID]])=0,"",SUMIFS(tbl_PV_Milestones[Overdue],tbl_PV_Milestones[Work ID],tbl_Status_Review[[#This Row],[Work ID]]))</f>
        <v>21</v>
      </c>
      <c r="R110" s="76">
        <f>IF(SUMIFS(tbl_PV_Milestones[Delayed],tbl_PV_Milestones[Work ID],tbl_Status_Review[[#This Row],[Work ID]])=0,"",SUMIFS(tbl_PV_Milestones[Delayed],tbl_PV_Milestones[Work ID],tbl_Status_Review[[#This Row],[Work ID]]))</f>
        <v>22</v>
      </c>
      <c r="S110" s="76" t="str">
        <f>IF(SUMIFS(tbl_PV_Milestones[Delayed past FY25],tbl_PV_Milestones[Work ID],tbl_Status_Review[[#This Row],[Work ID]])=0,"",SUMIFS(tbl_PV_Milestones[Delayed past FY25],tbl_PV_Milestones[Work ID],tbl_Status_Review[[#This Row],[Work ID]]))</f>
        <v/>
      </c>
      <c r="T110" s="76" t="str">
        <f>IF(_xlfn.XLOOKUP(TEXT(tbl_Status_Review[[#This Row],[Work ID]],"0"),tbl_PV_Meta[Work ID '#],tbl_PV_Meta[Resourcing Status Assessment],,0)="","",_xlfn.XLOOKUP(TEXT(tbl_Status_Review[[#This Row],[Work ID]],"0"),tbl_PV_Meta[Work ID '#],tbl_PV_Meta[Resourcing Status Assessment],,0))</f>
        <v>Green</v>
      </c>
      <c r="U110" s="76" t="str">
        <f>IF(_xlfn.XLOOKUP(TEXT(tbl_Status_Review[[#This Row],[Work ID]],"0"),tbl_PV_Meta[Work ID '#],tbl_PV_Meta[Benefit Status Assessment],,0)="","",_xlfn.XLOOKUP(TEXT(tbl_Status_Review[[#This Row],[Work ID]],"0"),tbl_PV_Meta[Work ID '#],tbl_PV_Meta[Benefit Status Assessment],,0))</f>
        <v>Green</v>
      </c>
      <c r="V110" s="76" t="str">
        <f>IF(_xlfn.XLOOKUP(TEXT(tbl_Status_Review[[#This Row],[Work ID]],"0"),tbl_PV_Meta[Work ID '#],tbl_PV_Meta[OCM Status Assessment],,0)="","",_xlfn.XLOOKUP(TEXT(tbl_Status_Review[[#This Row],[Work ID]],"0"),tbl_PV_Meta[Work ID '#],tbl_PV_Meta[OCM Status Assessment],,0))</f>
        <v>Green</v>
      </c>
      <c r="W110" s="76" t="str">
        <f>IF(_xlfn.XLOOKUP(TEXT(tbl_Status_Review[[#This Row],[Work ID]],"0"),tbl_PV_Meta[Work ID '#],tbl_PV_Meta[Risks Status Assessment],,0)=0,"",_xlfn.XLOOKUP(TEXT(tbl_Status_Review[[#This Row],[Work ID]],"0"),tbl_PV_Meta[Work ID '#],tbl_PV_Meta[Risks Status Assessment],,0))</f>
        <v>Green</v>
      </c>
      <c r="X110"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110" s="76" t="str">
        <f>IF(SUMIFS(tbl_PV_Risks[Overdue],tbl_PV_Risks[Work ID '#],tbl_Status_Review[[#This Row],[Work ID]])=0,"",SUMIFS(tbl_PV_Risks[Overdue],tbl_PV_Risks[Work ID '#],tbl_Status_Review[[#This Row],[Work ID]]))</f>
        <v/>
      </c>
      <c r="Z110" s="76" t="str">
        <f>IF(SUMIFS(tbl_PV_Risks[No Mitigation Action Plan],tbl_PV_Risks[Work ID '#],tbl_Status_Review[[#This Row],[Work ID]])=0,"",SUMIFS(tbl_PV_Risks[No Mitigation Action Plan],tbl_PV_Risks[Work ID '#],tbl_Status_Review[[#This Row],[Work ID]]))</f>
        <v/>
      </c>
      <c r="AA110" s="76" t="str">
        <f>IF(_xlfn.XLOOKUP(TEXT(tbl_Status_Review[[#This Row],[Work ID]],"0"),tbl_PV_Meta[Work ID '#],tbl_PV_Meta[Issues Status Assessment],,0)=0,"",_xlfn.XLOOKUP(TEXT(tbl_Status_Review[[#This Row],[Work ID]],"0"),tbl_PV_Meta[Work ID '#],tbl_PV_Meta[Issues Status Assessment],,0))</f>
        <v>Green</v>
      </c>
      <c r="AB110"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10" s="76" t="str">
        <f>IF(SUMIFS(tbl_PV_Issues[Overdue],tbl_PV_Issues[Work ID '#],tbl_Status_Review[[#This Row],[Work ID]])=0,"",SUMIFS(tbl_PV_Issues[Overdue],tbl_PV_Issues[Work ID '#],tbl_Status_Review[[#This Row],[Work ID]]))</f>
        <v/>
      </c>
    </row>
    <row r="111" spans="3:29" ht="39.950000000000003" customHeight="1" x14ac:dyDescent="0.2">
      <c r="C111" s="70" t="s">
        <v>75</v>
      </c>
      <c r="D111" s="71" t="str">
        <f>_xlfn.XLOOKUP(TEXT(tbl_Status_Review[[#This Row],[Work ID]],"0"),tbl_PV_Meta[Work ID '#],tbl_PV_Meta[Proj Name],,0)</f>
        <v>Project 76</v>
      </c>
      <c r="E111" s="72" t="str">
        <f>_xlfn.XLOOKUP(TEXT(tbl_Status_Review[[#This Row],[Work ID]],"0"),tbl_PV_Meta[Work ID '#],tbl_PV_Meta[Sub-Portfolio],,0)</f>
        <v>Sub-Portfolio 4</v>
      </c>
      <c r="F111" s="72" t="str">
        <f>IF(_xlfn.XLOOKUP(TEXT(tbl_Status_Review[[#This Row],[Work ID]],"0"),tbl_PV_Meta[Work ID '#],tbl_PV_Meta[Project Manager/Owner],,0)="","",_xlfn.XLOOKUP(TEXT(tbl_Status_Review[[#This Row],[Work ID]],"0"),tbl_PV_Meta[Work ID '#],tbl_PV_Meta[Project Manager/Owner],,0))</f>
        <v>Project Manager 38</v>
      </c>
      <c r="G111" s="73" t="str">
        <f>_xlfn.XLOOKUP(TEXT(tbl_Status_Review[[#This Row],[Work ID]],"0"),tbl_PV_Meta[Work ID '#],tbl_PV_Meta[Work Status],,0)</f>
        <v>Open/Active</v>
      </c>
      <c r="H111" s="73" t="str">
        <f>_xlfn.XLOOKUP(tbl_Status_Review[[#This Row],[Work ID]],tbl_PV_Meta[Work ID '#],tbl_PV_Meta[Stage])</f>
        <v>3. Evaluate</v>
      </c>
      <c r="I111" s="74" t="str">
        <f>IF(_xlfn.XLOOKUP(TEXT(tbl_Status_Review[[#This Row],[Work ID]],"0"), tbl_PV_Meta[Work ID '#], tbl_PV_Meta[PSR Date], , 0)=0, "", _xlfn.XLOOKUP(TEXT(tbl_Status_Review[[#This Row],[Work ID]],"0"), tbl_PV_Meta[Work ID '#], tbl_PV_Meta[PSR Date], , 0))</f>
        <v>25 Apr 25</v>
      </c>
      <c r="J111" s="73" t="str">
        <f>IF(_xlfn.XLOOKUP(TEXT(tbl_Status_Review[[#This Row],[Work ID]],"0"),tbl_PV_Meta[Work ID '#],tbl_PV_Meta[Overall Status Assessment],,0)="","",_xlfn.XLOOKUP(TEXT(tbl_Status_Review[[#This Row],[Work ID]],"0"),tbl_PV_Meta[Work ID '#],tbl_PV_Meta[Overall Status Assessment],,0))</f>
        <v>Green</v>
      </c>
      <c r="K111" s="73" t="str">
        <f>IF(_xlfn.XLOOKUP(TEXT(tbl_Status_Review[[#This Row],[Work ID]],"0"),tbl_PV_Meta[Work ID '#],tbl_PV_Meta[Scope Status Assessment],,0)="","",_xlfn.XLOOKUP(TEXT(tbl_Status_Review[[#This Row],[Work ID]],"0"),tbl_PV_Meta[Work ID '#],tbl_PV_Meta[Scope Status Assessment],,0))</f>
        <v>Green</v>
      </c>
      <c r="L111" s="73" t="str">
        <f>IF(_xlfn.XLOOKUP(TEXT(tbl_Status_Review[[#This Row],[Work ID]],"0"),tbl_PV_Meta[Work ID '#],tbl_PV_Meta[Cost Status Assessment],,0)="","",_xlfn.XLOOKUP(TEXT(tbl_Status_Review[[#This Row],[Work ID]],"0"),tbl_PV_Meta[Work ID '#],tbl_PV_Meta[Cost Status Assessment],,0))</f>
        <v>Green</v>
      </c>
      <c r="M111" s="75">
        <f>IFERROR(_xlfn.XLOOKUP(tbl_Status_Review[[#This Row],[Work ID]],'PV Financials'!E:E,'PV Financials'!AW:AW),"")</f>
        <v>339000</v>
      </c>
      <c r="N111" s="75">
        <f>IFERROR(_xlfn.XLOOKUP(tbl_Status_Review[[#This Row],[Work ID]],'PV Financials'!E:E,'PV Financials'!AL:AL),"")</f>
        <v>325032.26</v>
      </c>
      <c r="O111" s="75">
        <f>IFERROR(tbl_Status_Review[[#This Row],[Budget]]-tbl_Status_Review[[#This Row],[EAC]],"")</f>
        <v>13967.739999999991</v>
      </c>
      <c r="P111" s="76" t="str">
        <f>IF(_xlfn.XLOOKUP(TEXT(tbl_Status_Review[[#This Row],[Work ID]],"0"),tbl_PV_Meta[Work ID '#],tbl_PV_Meta[Schedule Status Assessment],,0)="","",_xlfn.XLOOKUP(TEXT(tbl_Status_Review[[#This Row],[Work ID]],"0"),tbl_PV_Meta[Work ID '#],tbl_PV_Meta[Schedule Status Assessment],,0))</f>
        <v>Green</v>
      </c>
      <c r="Q111" s="76">
        <f>IF(SUMIFS(tbl_PV_Milestones[Overdue],tbl_PV_Milestones[Work ID],tbl_Status_Review[[#This Row],[Work ID]])=0,"",SUMIFS(tbl_PV_Milestones[Overdue],tbl_PV_Milestones[Work ID],tbl_Status_Review[[#This Row],[Work ID]]))</f>
        <v>41</v>
      </c>
      <c r="R111" s="76" t="str">
        <f>IF(SUMIFS(tbl_PV_Milestones[Delayed],tbl_PV_Milestones[Work ID],tbl_Status_Review[[#This Row],[Work ID]])=0,"",SUMIFS(tbl_PV_Milestones[Delayed],tbl_PV_Milestones[Work ID],tbl_Status_Review[[#This Row],[Work ID]]))</f>
        <v/>
      </c>
      <c r="S111" s="76" t="str">
        <f>IF(SUMIFS(tbl_PV_Milestones[Delayed past FY25],tbl_PV_Milestones[Work ID],tbl_Status_Review[[#This Row],[Work ID]])=0,"",SUMIFS(tbl_PV_Milestones[Delayed past FY25],tbl_PV_Milestones[Work ID],tbl_Status_Review[[#This Row],[Work ID]]))</f>
        <v/>
      </c>
      <c r="T111" s="76" t="str">
        <f>IF(_xlfn.XLOOKUP(TEXT(tbl_Status_Review[[#This Row],[Work ID]],"0"),tbl_PV_Meta[Work ID '#],tbl_PV_Meta[Resourcing Status Assessment],,0)="","",_xlfn.XLOOKUP(TEXT(tbl_Status_Review[[#This Row],[Work ID]],"0"),tbl_PV_Meta[Work ID '#],tbl_PV_Meta[Resourcing Status Assessment],,0))</f>
        <v>Green</v>
      </c>
      <c r="U111" s="76" t="str">
        <f>IF(_xlfn.XLOOKUP(TEXT(tbl_Status_Review[[#This Row],[Work ID]],"0"),tbl_PV_Meta[Work ID '#],tbl_PV_Meta[Benefit Status Assessment],,0)="","",_xlfn.XLOOKUP(TEXT(tbl_Status_Review[[#This Row],[Work ID]],"0"),tbl_PV_Meta[Work ID '#],tbl_PV_Meta[Benefit Status Assessment],,0))</f>
        <v>Green</v>
      </c>
      <c r="V111" s="76" t="str">
        <f>IF(_xlfn.XLOOKUP(TEXT(tbl_Status_Review[[#This Row],[Work ID]],"0"),tbl_PV_Meta[Work ID '#],tbl_PV_Meta[OCM Status Assessment],,0)="","",_xlfn.XLOOKUP(TEXT(tbl_Status_Review[[#This Row],[Work ID]],"0"),tbl_PV_Meta[Work ID '#],tbl_PV_Meta[OCM Status Assessment],,0))</f>
        <v>Green</v>
      </c>
      <c r="W111" s="76" t="str">
        <f>IF(_xlfn.XLOOKUP(TEXT(tbl_Status_Review[[#This Row],[Work ID]],"0"),tbl_PV_Meta[Work ID '#],tbl_PV_Meta[Risks Status Assessment],,0)=0,"",_xlfn.XLOOKUP(TEXT(tbl_Status_Review[[#This Row],[Work ID]],"0"),tbl_PV_Meta[Work ID '#],tbl_PV_Meta[Risks Status Assessment],,0))</f>
        <v>Green</v>
      </c>
      <c r="X111"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111" s="76" t="str">
        <f>IF(SUMIFS(tbl_PV_Risks[Overdue],tbl_PV_Risks[Work ID '#],tbl_Status_Review[[#This Row],[Work ID]])=0,"",SUMIFS(tbl_PV_Risks[Overdue],tbl_PV_Risks[Work ID '#],tbl_Status_Review[[#This Row],[Work ID]]))</f>
        <v/>
      </c>
      <c r="Z111" s="76" t="str">
        <f>IF(SUMIFS(tbl_PV_Risks[No Mitigation Action Plan],tbl_PV_Risks[Work ID '#],tbl_Status_Review[[#This Row],[Work ID]])=0,"",SUMIFS(tbl_PV_Risks[No Mitigation Action Plan],tbl_PV_Risks[Work ID '#],tbl_Status_Review[[#This Row],[Work ID]]))</f>
        <v/>
      </c>
      <c r="AA111" s="76" t="str">
        <f>IF(_xlfn.XLOOKUP(TEXT(tbl_Status_Review[[#This Row],[Work ID]],"0"),tbl_PV_Meta[Work ID '#],tbl_PV_Meta[Issues Status Assessment],,0)=0,"",_xlfn.XLOOKUP(TEXT(tbl_Status_Review[[#This Row],[Work ID]],"0"),tbl_PV_Meta[Work ID '#],tbl_PV_Meta[Issues Status Assessment],,0))</f>
        <v>Green</v>
      </c>
      <c r="AB111"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11" s="76" t="str">
        <f>IF(SUMIFS(tbl_PV_Issues[Overdue],tbl_PV_Issues[Work ID '#],tbl_Status_Review[[#This Row],[Work ID]])=0,"",SUMIFS(tbl_PV_Issues[Overdue],tbl_PV_Issues[Work ID '#],tbl_Status_Review[[#This Row],[Work ID]]))</f>
        <v/>
      </c>
    </row>
    <row r="112" spans="3:29" ht="39.950000000000003" customHeight="1" x14ac:dyDescent="0.2">
      <c r="C112" s="77" t="s">
        <v>77</v>
      </c>
      <c r="D112" s="78" t="str">
        <f>_xlfn.XLOOKUP(TEXT(tbl_Status_Review[[#This Row],[Work ID]],"0"),tbl_PV_Meta[Work ID '#],tbl_PV_Meta[Proj Name],,0)</f>
        <v>Project 77</v>
      </c>
      <c r="E112" s="79" t="str">
        <f>_xlfn.XLOOKUP(TEXT(tbl_Status_Review[[#This Row],[Work ID]],"0"),tbl_PV_Meta[Work ID '#],tbl_PV_Meta[Sub-Portfolio],,0)</f>
        <v>Sub-Portfolio 4</v>
      </c>
      <c r="F112" s="79" t="str">
        <f>IF(_xlfn.XLOOKUP(TEXT(tbl_Status_Review[[#This Row],[Work ID]],"0"),tbl_PV_Meta[Work ID '#],tbl_PV_Meta[Project Manager/Owner],,0)="","",_xlfn.XLOOKUP(TEXT(tbl_Status_Review[[#This Row],[Work ID]],"0"),tbl_PV_Meta[Work ID '#],tbl_PV_Meta[Project Manager/Owner],,0))</f>
        <v>Project Manager 38</v>
      </c>
      <c r="G112" s="80" t="str">
        <f>_xlfn.XLOOKUP(TEXT(tbl_Status_Review[[#This Row],[Work ID]],"0"),tbl_PV_Meta[Work ID '#],tbl_PV_Meta[Work Status],,0)</f>
        <v>Open/Active</v>
      </c>
      <c r="H112" s="80" t="str">
        <f>_xlfn.XLOOKUP(tbl_Status_Review[[#This Row],[Work ID]],tbl_PV_Meta[Work ID '#],tbl_PV_Meta[Stage])</f>
        <v>3. Evaluate</v>
      </c>
      <c r="I112" s="81" t="str">
        <f>IF(_xlfn.XLOOKUP(TEXT(tbl_Status_Review[[#This Row],[Work ID]],"0"), tbl_PV_Meta[Work ID '#], tbl_PV_Meta[PSR Date], , 0)=0, "", _xlfn.XLOOKUP(TEXT(tbl_Status_Review[[#This Row],[Work ID]],"0"), tbl_PV_Meta[Work ID '#], tbl_PV_Meta[PSR Date], , 0))</f>
        <v>May-2025</v>
      </c>
      <c r="J112" s="80" t="str">
        <f>IF(_xlfn.XLOOKUP(TEXT(tbl_Status_Review[[#This Row],[Work ID]],"0"),tbl_PV_Meta[Work ID '#],tbl_PV_Meta[Overall Status Assessment],,0)="","",_xlfn.XLOOKUP(TEXT(tbl_Status_Review[[#This Row],[Work ID]],"0"),tbl_PV_Meta[Work ID '#],tbl_PV_Meta[Overall Status Assessment],,0))</f>
        <v>Green</v>
      </c>
      <c r="K112" s="80" t="str">
        <f>IF(_xlfn.XLOOKUP(TEXT(tbl_Status_Review[[#This Row],[Work ID]],"0"),tbl_PV_Meta[Work ID '#],tbl_PV_Meta[Scope Status Assessment],,0)="","",_xlfn.XLOOKUP(TEXT(tbl_Status_Review[[#This Row],[Work ID]],"0"),tbl_PV_Meta[Work ID '#],tbl_PV_Meta[Scope Status Assessment],,0))</f>
        <v>Green</v>
      </c>
      <c r="L112" s="80" t="str">
        <f>IF(_xlfn.XLOOKUP(TEXT(tbl_Status_Review[[#This Row],[Work ID]],"0"),tbl_PV_Meta[Work ID '#],tbl_PV_Meta[Cost Status Assessment],,0)="","",_xlfn.XLOOKUP(TEXT(tbl_Status_Review[[#This Row],[Work ID]],"0"),tbl_PV_Meta[Work ID '#],tbl_PV_Meta[Cost Status Assessment],,0))</f>
        <v>Green</v>
      </c>
      <c r="M112" s="82">
        <f>IFERROR(_xlfn.XLOOKUP(tbl_Status_Review[[#This Row],[Work ID]],'PV Financials'!E:E,'PV Financials'!AW:AW),"")</f>
        <v>751000</v>
      </c>
      <c r="N112" s="82">
        <f>IFERROR(_xlfn.XLOOKUP(tbl_Status_Review[[#This Row],[Work ID]],'PV Financials'!E:E,'PV Financials'!AL:AL),"")</f>
        <v>613476.12999999966</v>
      </c>
      <c r="O112" s="82">
        <f>IFERROR(tbl_Status_Review[[#This Row],[Budget]]-tbl_Status_Review[[#This Row],[EAC]],"")</f>
        <v>137523.87000000034</v>
      </c>
      <c r="P112" s="83" t="str">
        <f>IF(_xlfn.XLOOKUP(TEXT(tbl_Status_Review[[#This Row],[Work ID]],"0"),tbl_PV_Meta[Work ID '#],tbl_PV_Meta[Schedule Status Assessment],,0)="","",_xlfn.XLOOKUP(TEXT(tbl_Status_Review[[#This Row],[Work ID]],"0"),tbl_PV_Meta[Work ID '#],tbl_PV_Meta[Schedule Status Assessment],,0))</f>
        <v>Green</v>
      </c>
      <c r="Q112" s="83">
        <f>IF(SUMIFS(tbl_PV_Milestones[Overdue],tbl_PV_Milestones[Work ID],tbl_Status_Review[[#This Row],[Work ID]])=0,"",SUMIFS(tbl_PV_Milestones[Overdue],tbl_PV_Milestones[Work ID],tbl_Status_Review[[#This Row],[Work ID]]))</f>
        <v>20</v>
      </c>
      <c r="R112" s="83">
        <f>IF(SUMIFS(tbl_PV_Milestones[Delayed],tbl_PV_Milestones[Work ID],tbl_Status_Review[[#This Row],[Work ID]])=0,"",SUMIFS(tbl_PV_Milestones[Delayed],tbl_PV_Milestones[Work ID],tbl_Status_Review[[#This Row],[Work ID]]))</f>
        <v>8</v>
      </c>
      <c r="S112" s="83" t="str">
        <f>IF(SUMIFS(tbl_PV_Milestones[Delayed past FY25],tbl_PV_Milestones[Work ID],tbl_Status_Review[[#This Row],[Work ID]])=0,"",SUMIFS(tbl_PV_Milestones[Delayed past FY25],tbl_PV_Milestones[Work ID],tbl_Status_Review[[#This Row],[Work ID]]))</f>
        <v/>
      </c>
      <c r="T112" s="83" t="str">
        <f>IF(_xlfn.XLOOKUP(TEXT(tbl_Status_Review[[#This Row],[Work ID]],"0"),tbl_PV_Meta[Work ID '#],tbl_PV_Meta[Resourcing Status Assessment],,0)="","",_xlfn.XLOOKUP(TEXT(tbl_Status_Review[[#This Row],[Work ID]],"0"),tbl_PV_Meta[Work ID '#],tbl_PV_Meta[Resourcing Status Assessment],,0))</f>
        <v>Green</v>
      </c>
      <c r="U112" s="83" t="str">
        <f>IF(_xlfn.XLOOKUP(TEXT(tbl_Status_Review[[#This Row],[Work ID]],"0"),tbl_PV_Meta[Work ID '#],tbl_PV_Meta[Benefit Status Assessment],,0)="","",_xlfn.XLOOKUP(TEXT(tbl_Status_Review[[#This Row],[Work ID]],"0"),tbl_PV_Meta[Work ID '#],tbl_PV_Meta[Benefit Status Assessment],,0))</f>
        <v>Green</v>
      </c>
      <c r="V112" s="83" t="str">
        <f>IF(_xlfn.XLOOKUP(TEXT(tbl_Status_Review[[#This Row],[Work ID]],"0"),tbl_PV_Meta[Work ID '#],tbl_PV_Meta[OCM Status Assessment],,0)="","",_xlfn.XLOOKUP(TEXT(tbl_Status_Review[[#This Row],[Work ID]],"0"),tbl_PV_Meta[Work ID '#],tbl_PV_Meta[OCM Status Assessment],,0))</f>
        <v>Green</v>
      </c>
      <c r="W112" s="83" t="str">
        <f>IF(_xlfn.XLOOKUP(TEXT(tbl_Status_Review[[#This Row],[Work ID]],"0"),tbl_PV_Meta[Work ID '#],tbl_PV_Meta[Risks Status Assessment],,0)=0,"",_xlfn.XLOOKUP(TEXT(tbl_Status_Review[[#This Row],[Work ID]],"0"),tbl_PV_Meta[Work ID '#],tbl_PV_Meta[Risks Status Assessment],,0))</f>
        <v>Green</v>
      </c>
      <c r="X112" s="83"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112" s="83" t="str">
        <f>IF(SUMIFS(tbl_PV_Risks[Overdue],tbl_PV_Risks[Work ID '#],tbl_Status_Review[[#This Row],[Work ID]])=0,"",SUMIFS(tbl_PV_Risks[Overdue],tbl_PV_Risks[Work ID '#],tbl_Status_Review[[#This Row],[Work ID]]))</f>
        <v/>
      </c>
      <c r="Z112" s="83" t="str">
        <f>IF(SUMIFS(tbl_PV_Risks[No Mitigation Action Plan],tbl_PV_Risks[Work ID '#],tbl_Status_Review[[#This Row],[Work ID]])=0,"",SUMIFS(tbl_PV_Risks[No Mitigation Action Plan],tbl_PV_Risks[Work ID '#],tbl_Status_Review[[#This Row],[Work ID]]))</f>
        <v/>
      </c>
      <c r="AA112" s="83" t="str">
        <f>IF(_xlfn.XLOOKUP(TEXT(tbl_Status_Review[[#This Row],[Work ID]],"0"),tbl_PV_Meta[Work ID '#],tbl_PV_Meta[Issues Status Assessment],,0)=0,"",_xlfn.XLOOKUP(TEXT(tbl_Status_Review[[#This Row],[Work ID]],"0"),tbl_PV_Meta[Work ID '#],tbl_PV_Meta[Issues Status Assessment],,0))</f>
        <v>Green</v>
      </c>
      <c r="AB112" s="83"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12" s="83" t="str">
        <f>IF(SUMIFS(tbl_PV_Issues[Overdue],tbl_PV_Issues[Work ID '#],tbl_Status_Review[[#This Row],[Work ID]])=0,"",SUMIFS(tbl_PV_Issues[Overdue],tbl_PV_Issues[Work ID '#],tbl_Status_Review[[#This Row],[Work ID]]))</f>
        <v/>
      </c>
    </row>
    <row r="113" spans="3:29" ht="39.950000000000003" customHeight="1" x14ac:dyDescent="0.2">
      <c r="C113" s="70" t="s">
        <v>160</v>
      </c>
      <c r="D113" s="71" t="str">
        <f>_xlfn.XLOOKUP(TEXT(tbl_Status_Review[[#This Row],[Work ID]],"0"),tbl_PV_Meta[Work ID '#],tbl_PV_Meta[Proj Name],,0)</f>
        <v>Project 78</v>
      </c>
      <c r="E113" s="72" t="str">
        <f>_xlfn.XLOOKUP(TEXT(tbl_Status_Review[[#This Row],[Work ID]],"0"),tbl_PV_Meta[Work ID '#],tbl_PV_Meta[Sub-Portfolio],,0)</f>
        <v>Sub-Portfolio 4</v>
      </c>
      <c r="F113" s="72" t="str">
        <f>IF(_xlfn.XLOOKUP(TEXT(tbl_Status_Review[[#This Row],[Work ID]],"0"),tbl_PV_Meta[Work ID '#],tbl_PV_Meta[Project Manager/Owner],,0)="","",_xlfn.XLOOKUP(TEXT(tbl_Status_Review[[#This Row],[Work ID]],"0"),tbl_PV_Meta[Work ID '#],tbl_PV_Meta[Project Manager/Owner],,0))</f>
        <v>Project Manager 39</v>
      </c>
      <c r="G113" s="73" t="str">
        <f>_xlfn.XLOOKUP(TEXT(tbl_Status_Review[[#This Row],[Work ID]],"0"),tbl_PV_Meta[Work ID '#],tbl_PV_Meta[Work Status],,0)</f>
        <v>Requested</v>
      </c>
      <c r="H113" s="73" t="str">
        <f>_xlfn.XLOOKUP(tbl_Status_Review[[#This Row],[Work ID]],tbl_PV_Meta[Work ID '#],tbl_PV_Meta[Stage])</f>
        <v>2. Concept</v>
      </c>
      <c r="I113" s="74" t="str">
        <f>IF(_xlfn.XLOOKUP(TEXT(tbl_Status_Review[[#This Row],[Work ID]],"0"), tbl_PV_Meta[Work ID '#], tbl_PV_Meta[PSR Date], , 0)=0, "", _xlfn.XLOOKUP(TEXT(tbl_Status_Review[[#This Row],[Work ID]],"0"), tbl_PV_Meta[Work ID '#], tbl_PV_Meta[PSR Date], , 0))</f>
        <v>26 Jul 24</v>
      </c>
      <c r="J113" s="73" t="str">
        <f>IF(_xlfn.XLOOKUP(TEXT(tbl_Status_Review[[#This Row],[Work ID]],"0"),tbl_PV_Meta[Work ID '#],tbl_PV_Meta[Overall Status Assessment],,0)="","",_xlfn.XLOOKUP(TEXT(tbl_Status_Review[[#This Row],[Work ID]],"0"),tbl_PV_Meta[Work ID '#],tbl_PV_Meta[Overall Status Assessment],,0))</f>
        <v>Green</v>
      </c>
      <c r="K113" s="73" t="str">
        <f>IF(_xlfn.XLOOKUP(TEXT(tbl_Status_Review[[#This Row],[Work ID]],"0"),tbl_PV_Meta[Work ID '#],tbl_PV_Meta[Scope Status Assessment],,0)="","",_xlfn.XLOOKUP(TEXT(tbl_Status_Review[[#This Row],[Work ID]],"0"),tbl_PV_Meta[Work ID '#],tbl_PV_Meta[Scope Status Assessment],,0))</f>
        <v>Green</v>
      </c>
      <c r="L113" s="73" t="str">
        <f>IF(_xlfn.XLOOKUP(TEXT(tbl_Status_Review[[#This Row],[Work ID]],"0"),tbl_PV_Meta[Work ID '#],tbl_PV_Meta[Cost Status Assessment],,0)="","",_xlfn.XLOOKUP(TEXT(tbl_Status_Review[[#This Row],[Work ID]],"0"),tbl_PV_Meta[Work ID '#],tbl_PV_Meta[Cost Status Assessment],,0))</f>
        <v>Green</v>
      </c>
      <c r="M113" s="75" t="str">
        <f>IFERROR(_xlfn.XLOOKUP(tbl_Status_Review[[#This Row],[Work ID]],'PV Financials'!E:E,'PV Financials'!AW:AW),"")</f>
        <v/>
      </c>
      <c r="N113" s="75" t="str">
        <f>IFERROR(_xlfn.XLOOKUP(tbl_Status_Review[[#This Row],[Work ID]],'PV Financials'!E:E,'PV Financials'!AL:AL),"")</f>
        <v/>
      </c>
      <c r="O113" s="75" t="str">
        <f>IFERROR(tbl_Status_Review[[#This Row],[Budget]]-tbl_Status_Review[[#This Row],[EAC]],"")</f>
        <v/>
      </c>
      <c r="P113" s="76" t="str">
        <f>IF(_xlfn.XLOOKUP(TEXT(tbl_Status_Review[[#This Row],[Work ID]],"0"),tbl_PV_Meta[Work ID '#],tbl_PV_Meta[Schedule Status Assessment],,0)="","",_xlfn.XLOOKUP(TEXT(tbl_Status_Review[[#This Row],[Work ID]],"0"),tbl_PV_Meta[Work ID '#],tbl_PV_Meta[Schedule Status Assessment],,0))</f>
        <v>Green</v>
      </c>
      <c r="Q113" s="76" t="str">
        <f>IF(SUMIFS(tbl_PV_Milestones[Overdue],tbl_PV_Milestones[Work ID],tbl_Status_Review[[#This Row],[Work ID]])=0,"",SUMIFS(tbl_PV_Milestones[Overdue],tbl_PV_Milestones[Work ID],tbl_Status_Review[[#This Row],[Work ID]]))</f>
        <v/>
      </c>
      <c r="R113" s="76" t="str">
        <f>IF(SUMIFS(tbl_PV_Milestones[Delayed],tbl_PV_Milestones[Work ID],tbl_Status_Review[[#This Row],[Work ID]])=0,"",SUMIFS(tbl_PV_Milestones[Delayed],tbl_PV_Milestones[Work ID],tbl_Status_Review[[#This Row],[Work ID]]))</f>
        <v/>
      </c>
      <c r="S113" s="76" t="str">
        <f>IF(SUMIFS(tbl_PV_Milestones[Delayed past FY25],tbl_PV_Milestones[Work ID],tbl_Status_Review[[#This Row],[Work ID]])=0,"",SUMIFS(tbl_PV_Milestones[Delayed past FY25],tbl_PV_Milestones[Work ID],tbl_Status_Review[[#This Row],[Work ID]]))</f>
        <v/>
      </c>
      <c r="T113" s="76" t="str">
        <f>IF(_xlfn.XLOOKUP(TEXT(tbl_Status_Review[[#This Row],[Work ID]],"0"),tbl_PV_Meta[Work ID '#],tbl_PV_Meta[Resourcing Status Assessment],,0)="","",_xlfn.XLOOKUP(TEXT(tbl_Status_Review[[#This Row],[Work ID]],"0"),tbl_PV_Meta[Work ID '#],tbl_PV_Meta[Resourcing Status Assessment],,0))</f>
        <v>Green</v>
      </c>
      <c r="U113" s="76" t="str">
        <f>IF(_xlfn.XLOOKUP(TEXT(tbl_Status_Review[[#This Row],[Work ID]],"0"),tbl_PV_Meta[Work ID '#],tbl_PV_Meta[Benefit Status Assessment],,0)="","",_xlfn.XLOOKUP(TEXT(tbl_Status_Review[[#This Row],[Work ID]],"0"),tbl_PV_Meta[Work ID '#],tbl_PV_Meta[Benefit Status Assessment],,0))</f>
        <v>Green</v>
      </c>
      <c r="V113" s="76" t="str">
        <f>IF(_xlfn.XLOOKUP(TEXT(tbl_Status_Review[[#This Row],[Work ID]],"0"),tbl_PV_Meta[Work ID '#],tbl_PV_Meta[OCM Status Assessment],,0)="","",_xlfn.XLOOKUP(TEXT(tbl_Status_Review[[#This Row],[Work ID]],"0"),tbl_PV_Meta[Work ID '#],tbl_PV_Meta[OCM Status Assessment],,0))</f>
        <v>Green</v>
      </c>
      <c r="W113" s="76" t="str">
        <f>IF(_xlfn.XLOOKUP(TEXT(tbl_Status_Review[[#This Row],[Work ID]],"0"),tbl_PV_Meta[Work ID '#],tbl_PV_Meta[Risks Status Assessment],,0)=0,"",_xlfn.XLOOKUP(TEXT(tbl_Status_Review[[#This Row],[Work ID]],"0"),tbl_PV_Meta[Work ID '#],tbl_PV_Meta[Risks Status Assessment],,0))</f>
        <v>Green</v>
      </c>
      <c r="X113"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113" s="76" t="str">
        <f>IF(SUMIFS(tbl_PV_Risks[Overdue],tbl_PV_Risks[Work ID '#],tbl_Status_Review[[#This Row],[Work ID]])=0,"",SUMIFS(tbl_PV_Risks[Overdue],tbl_PV_Risks[Work ID '#],tbl_Status_Review[[#This Row],[Work ID]]))</f>
        <v/>
      </c>
      <c r="Z113" s="76" t="str">
        <f>IF(SUMIFS(tbl_PV_Risks[No Mitigation Action Plan],tbl_PV_Risks[Work ID '#],tbl_Status_Review[[#This Row],[Work ID]])=0,"",SUMIFS(tbl_PV_Risks[No Mitigation Action Plan],tbl_PV_Risks[Work ID '#],tbl_Status_Review[[#This Row],[Work ID]]))</f>
        <v/>
      </c>
      <c r="AA113" s="76" t="str">
        <f>IF(_xlfn.XLOOKUP(TEXT(tbl_Status_Review[[#This Row],[Work ID]],"0"),tbl_PV_Meta[Work ID '#],tbl_PV_Meta[Issues Status Assessment],,0)=0,"",_xlfn.XLOOKUP(TEXT(tbl_Status_Review[[#This Row],[Work ID]],"0"),tbl_PV_Meta[Work ID '#],tbl_PV_Meta[Issues Status Assessment],,0))</f>
        <v>Green</v>
      </c>
      <c r="AB113"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13" s="76" t="str">
        <f>IF(SUMIFS(tbl_PV_Issues[Overdue],tbl_PV_Issues[Work ID '#],tbl_Status_Review[[#This Row],[Work ID]])=0,"",SUMIFS(tbl_PV_Issues[Overdue],tbl_PV_Issues[Work ID '#],tbl_Status_Review[[#This Row],[Work ID]]))</f>
        <v/>
      </c>
    </row>
    <row r="114" spans="3:29" ht="39.950000000000003" customHeight="1" x14ac:dyDescent="0.2">
      <c r="C114" s="70" t="s">
        <v>96</v>
      </c>
      <c r="D114" s="71" t="str">
        <f>_xlfn.XLOOKUP(TEXT(tbl_Status_Review[[#This Row],[Work ID]],"0"),tbl_PV_Meta[Work ID '#],tbl_PV_Meta[Proj Name],,0)</f>
        <v>Project 79</v>
      </c>
      <c r="E114" s="72" t="str">
        <f>_xlfn.XLOOKUP(TEXT(tbl_Status_Review[[#This Row],[Work ID]],"0"),tbl_PV_Meta[Work ID '#],tbl_PV_Meta[Sub-Portfolio],,0)</f>
        <v>Sub-Portfolio 7</v>
      </c>
      <c r="F114" s="72" t="str">
        <f>IF(_xlfn.XLOOKUP(TEXT(tbl_Status_Review[[#This Row],[Work ID]],"0"),tbl_PV_Meta[Work ID '#],tbl_PV_Meta[Project Manager/Owner],,0)="","",_xlfn.XLOOKUP(TEXT(tbl_Status_Review[[#This Row],[Work ID]],"0"),tbl_PV_Meta[Work ID '#],tbl_PV_Meta[Project Manager/Owner],,0))</f>
        <v>Project Manager 38</v>
      </c>
      <c r="G114" s="73" t="str">
        <f>_xlfn.XLOOKUP(TEXT(tbl_Status_Review[[#This Row],[Work ID]],"0"),tbl_PV_Meta[Work ID '#],tbl_PV_Meta[Work Status],,0)</f>
        <v>Open/Active</v>
      </c>
      <c r="H114" s="73" t="str">
        <f>_xlfn.XLOOKUP(tbl_Status_Review[[#This Row],[Work ID]],tbl_PV_Meta[Work ID '#],tbl_PV_Meta[Stage])</f>
        <v>4. Analyse &amp; Design</v>
      </c>
      <c r="I114" s="74" t="str">
        <f>IF(_xlfn.XLOOKUP(TEXT(tbl_Status_Review[[#This Row],[Work ID]],"0"), tbl_PV_Meta[Work ID '#], tbl_PV_Meta[PSR Date], , 0)=0, "", _xlfn.XLOOKUP(TEXT(tbl_Status_Review[[#This Row],[Work ID]],"0"), tbl_PV_Meta[Work ID '#], tbl_PV_Meta[PSR Date], , 0))</f>
        <v>Apr-2025</v>
      </c>
      <c r="J114" s="73" t="str">
        <f>IF(_xlfn.XLOOKUP(TEXT(tbl_Status_Review[[#This Row],[Work ID]],"0"),tbl_PV_Meta[Work ID '#],tbl_PV_Meta[Overall Status Assessment],,0)="","",_xlfn.XLOOKUP(TEXT(tbl_Status_Review[[#This Row],[Work ID]],"0"),tbl_PV_Meta[Work ID '#],tbl_PV_Meta[Overall Status Assessment],,0))</f>
        <v>Green</v>
      </c>
      <c r="K114" s="73" t="str">
        <f>IF(_xlfn.XLOOKUP(TEXT(tbl_Status_Review[[#This Row],[Work ID]],"0"),tbl_PV_Meta[Work ID '#],tbl_PV_Meta[Scope Status Assessment],,0)="","",_xlfn.XLOOKUP(TEXT(tbl_Status_Review[[#This Row],[Work ID]],"0"),tbl_PV_Meta[Work ID '#],tbl_PV_Meta[Scope Status Assessment],,0))</f>
        <v>Green</v>
      </c>
      <c r="L114" s="73" t="str">
        <f>IF(_xlfn.XLOOKUP(TEXT(tbl_Status_Review[[#This Row],[Work ID]],"0"),tbl_PV_Meta[Work ID '#],tbl_PV_Meta[Cost Status Assessment],,0)="","",_xlfn.XLOOKUP(TEXT(tbl_Status_Review[[#This Row],[Work ID]],"0"),tbl_PV_Meta[Work ID '#],tbl_PV_Meta[Cost Status Assessment],,0))</f>
        <v>Green</v>
      </c>
      <c r="M114" s="75">
        <f>IFERROR(_xlfn.XLOOKUP(tbl_Status_Review[[#This Row],[Work ID]],'PV Financials'!E:E,'PV Financials'!AW:AW),"")</f>
        <v>208506.87</v>
      </c>
      <c r="N114" s="75">
        <f>IFERROR(_xlfn.XLOOKUP(tbl_Status_Review[[#This Row],[Work ID]],'PV Financials'!E:E,'PV Financials'!AL:AL),"")</f>
        <v>189116.56</v>
      </c>
      <c r="O114" s="75">
        <f>IFERROR(tbl_Status_Review[[#This Row],[Budget]]-tbl_Status_Review[[#This Row],[EAC]],"")</f>
        <v>19390.309999999998</v>
      </c>
      <c r="P114" s="76" t="str">
        <f>IF(_xlfn.XLOOKUP(TEXT(tbl_Status_Review[[#This Row],[Work ID]],"0"),tbl_PV_Meta[Work ID '#],tbl_PV_Meta[Schedule Status Assessment],,0)="","",_xlfn.XLOOKUP(TEXT(tbl_Status_Review[[#This Row],[Work ID]],"0"),tbl_PV_Meta[Work ID '#],tbl_PV_Meta[Schedule Status Assessment],,0))</f>
        <v>Green</v>
      </c>
      <c r="Q114" s="76">
        <f>IF(SUMIFS(tbl_PV_Milestones[Overdue],tbl_PV_Milestones[Work ID],tbl_Status_Review[[#This Row],[Work ID]])=0,"",SUMIFS(tbl_PV_Milestones[Overdue],tbl_PV_Milestones[Work ID],tbl_Status_Review[[#This Row],[Work ID]]))</f>
        <v>10</v>
      </c>
      <c r="R114" s="76" t="str">
        <f>IF(SUMIFS(tbl_PV_Milestones[Delayed],tbl_PV_Milestones[Work ID],tbl_Status_Review[[#This Row],[Work ID]])=0,"",SUMIFS(tbl_PV_Milestones[Delayed],tbl_PV_Milestones[Work ID],tbl_Status_Review[[#This Row],[Work ID]]))</f>
        <v/>
      </c>
      <c r="S114" s="76" t="str">
        <f>IF(SUMIFS(tbl_PV_Milestones[Delayed past FY25],tbl_PV_Milestones[Work ID],tbl_Status_Review[[#This Row],[Work ID]])=0,"",SUMIFS(tbl_PV_Milestones[Delayed past FY25],tbl_PV_Milestones[Work ID],tbl_Status_Review[[#This Row],[Work ID]]))</f>
        <v/>
      </c>
      <c r="T114" s="76" t="str">
        <f>IF(_xlfn.XLOOKUP(TEXT(tbl_Status_Review[[#This Row],[Work ID]],"0"),tbl_PV_Meta[Work ID '#],tbl_PV_Meta[Resourcing Status Assessment],,0)="","",_xlfn.XLOOKUP(TEXT(tbl_Status_Review[[#This Row],[Work ID]],"0"),tbl_PV_Meta[Work ID '#],tbl_PV_Meta[Resourcing Status Assessment],,0))</f>
        <v>Green</v>
      </c>
      <c r="U114" s="76" t="str">
        <f>IF(_xlfn.XLOOKUP(TEXT(tbl_Status_Review[[#This Row],[Work ID]],"0"),tbl_PV_Meta[Work ID '#],tbl_PV_Meta[Benefit Status Assessment],,0)="","",_xlfn.XLOOKUP(TEXT(tbl_Status_Review[[#This Row],[Work ID]],"0"),tbl_PV_Meta[Work ID '#],tbl_PV_Meta[Benefit Status Assessment],,0))</f>
        <v>Green</v>
      </c>
      <c r="V114" s="76" t="str">
        <f>IF(_xlfn.XLOOKUP(TEXT(tbl_Status_Review[[#This Row],[Work ID]],"0"),tbl_PV_Meta[Work ID '#],tbl_PV_Meta[OCM Status Assessment],,0)="","",_xlfn.XLOOKUP(TEXT(tbl_Status_Review[[#This Row],[Work ID]],"0"),tbl_PV_Meta[Work ID '#],tbl_PV_Meta[OCM Status Assessment],,0))</f>
        <v>Green</v>
      </c>
      <c r="W114" s="76" t="str">
        <f>IF(_xlfn.XLOOKUP(TEXT(tbl_Status_Review[[#This Row],[Work ID]],"0"),tbl_PV_Meta[Work ID '#],tbl_PV_Meta[Risks Status Assessment],,0)=0,"",_xlfn.XLOOKUP(TEXT(tbl_Status_Review[[#This Row],[Work ID]],"0"),tbl_PV_Meta[Work ID '#],tbl_PV_Meta[Risks Status Assessment],,0))</f>
        <v>Green</v>
      </c>
      <c r="X114" s="76">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3</v>
      </c>
      <c r="Y114" s="76">
        <f>IF(SUMIFS(tbl_PV_Risks[Overdue],tbl_PV_Risks[Work ID '#],tbl_Status_Review[[#This Row],[Work ID]])=0,"",SUMIFS(tbl_PV_Risks[Overdue],tbl_PV_Risks[Work ID '#],tbl_Status_Review[[#This Row],[Work ID]]))</f>
        <v>1</v>
      </c>
      <c r="Z114" s="76" t="str">
        <f>IF(SUMIFS(tbl_PV_Risks[No Mitigation Action Plan],tbl_PV_Risks[Work ID '#],tbl_Status_Review[[#This Row],[Work ID]])=0,"",SUMIFS(tbl_PV_Risks[No Mitigation Action Plan],tbl_PV_Risks[Work ID '#],tbl_Status_Review[[#This Row],[Work ID]]))</f>
        <v/>
      </c>
      <c r="AA114" s="76" t="str">
        <f>IF(_xlfn.XLOOKUP(TEXT(tbl_Status_Review[[#This Row],[Work ID]],"0"),tbl_PV_Meta[Work ID '#],tbl_PV_Meta[Issues Status Assessment],,0)=0,"",_xlfn.XLOOKUP(TEXT(tbl_Status_Review[[#This Row],[Work ID]],"0"),tbl_PV_Meta[Work ID '#],tbl_PV_Meta[Issues Status Assessment],,0))</f>
        <v>Green</v>
      </c>
      <c r="AB114"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14" s="76" t="str">
        <f>IF(SUMIFS(tbl_PV_Issues[Overdue],tbl_PV_Issues[Work ID '#],tbl_Status_Review[[#This Row],[Work ID]])=0,"",SUMIFS(tbl_PV_Issues[Overdue],tbl_PV_Issues[Work ID '#],tbl_Status_Review[[#This Row],[Work ID]]))</f>
        <v/>
      </c>
    </row>
    <row r="115" spans="3:29" ht="39.950000000000003" customHeight="1" x14ac:dyDescent="0.2">
      <c r="C115" s="70" t="s">
        <v>161</v>
      </c>
      <c r="D115" s="71" t="str">
        <f>_xlfn.XLOOKUP(TEXT(tbl_Status_Review[[#This Row],[Work ID]],"0"),tbl_PV_Meta[Work ID '#],tbl_PV_Meta[Proj Name],,0)</f>
        <v>Project 80</v>
      </c>
      <c r="E115" s="72" t="str">
        <f>_xlfn.XLOOKUP(TEXT(tbl_Status_Review[[#This Row],[Work ID]],"0"),tbl_PV_Meta[Work ID '#],tbl_PV_Meta[Sub-Portfolio],,0)</f>
        <v>Sub-Portfolio 8</v>
      </c>
      <c r="F115" s="72" t="str">
        <f>IF(_xlfn.XLOOKUP(TEXT(tbl_Status_Review[[#This Row],[Work ID]],"0"),tbl_PV_Meta[Work ID '#],tbl_PV_Meta[Project Manager/Owner],,0)="","",_xlfn.XLOOKUP(TEXT(tbl_Status_Review[[#This Row],[Work ID]],"0"),tbl_PV_Meta[Work ID '#],tbl_PV_Meta[Project Manager/Owner],,0))</f>
        <v>Project Manager 25</v>
      </c>
      <c r="G115" s="73" t="str">
        <f>_xlfn.XLOOKUP(TEXT(tbl_Status_Review[[#This Row],[Work ID]],"0"),tbl_PV_Meta[Work ID '#],tbl_PV_Meta[Work Status],,0)</f>
        <v>Requested</v>
      </c>
      <c r="H115" s="73" t="str">
        <f>_xlfn.XLOOKUP(tbl_Status_Review[[#This Row],[Work ID]],tbl_PV_Meta[Work ID '#],tbl_PV_Meta[Stage])</f>
        <v>2. Concept</v>
      </c>
      <c r="I115" s="74" t="str">
        <f>IF(_xlfn.XLOOKUP(TEXT(tbl_Status_Review[[#This Row],[Work ID]],"0"), tbl_PV_Meta[Work ID '#], tbl_PV_Meta[PSR Date], , 0)=0, "", _xlfn.XLOOKUP(TEXT(tbl_Status_Review[[#This Row],[Work ID]],"0"), tbl_PV_Meta[Work ID '#], tbl_PV_Meta[PSR Date], , 0))</f>
        <v>Jun-2024</v>
      </c>
      <c r="J115" s="73" t="str">
        <f>IF(_xlfn.XLOOKUP(TEXT(tbl_Status_Review[[#This Row],[Work ID]],"0"),tbl_PV_Meta[Work ID '#],tbl_PV_Meta[Overall Status Assessment],,0)="","",_xlfn.XLOOKUP(TEXT(tbl_Status_Review[[#This Row],[Work ID]],"0"),tbl_PV_Meta[Work ID '#],tbl_PV_Meta[Overall Status Assessment],,0))</f>
        <v>Green</v>
      </c>
      <c r="K115" s="73" t="str">
        <f>IF(_xlfn.XLOOKUP(TEXT(tbl_Status_Review[[#This Row],[Work ID]],"0"),tbl_PV_Meta[Work ID '#],tbl_PV_Meta[Scope Status Assessment],,0)="","",_xlfn.XLOOKUP(TEXT(tbl_Status_Review[[#This Row],[Work ID]],"0"),tbl_PV_Meta[Work ID '#],tbl_PV_Meta[Scope Status Assessment],,0))</f>
        <v>Green</v>
      </c>
      <c r="L115" s="73" t="str">
        <f>IF(_xlfn.XLOOKUP(TEXT(tbl_Status_Review[[#This Row],[Work ID]],"0"),tbl_PV_Meta[Work ID '#],tbl_PV_Meta[Cost Status Assessment],,0)="","",_xlfn.XLOOKUP(TEXT(tbl_Status_Review[[#This Row],[Work ID]],"0"),tbl_PV_Meta[Work ID '#],tbl_PV_Meta[Cost Status Assessment],,0))</f>
        <v>Green</v>
      </c>
      <c r="M115" s="75" t="str">
        <f>IFERROR(_xlfn.XLOOKUP(tbl_Status_Review[[#This Row],[Work ID]],'PV Financials'!E:E,'PV Financials'!AW:AW),"")</f>
        <v/>
      </c>
      <c r="N115" s="75" t="str">
        <f>IFERROR(_xlfn.XLOOKUP(tbl_Status_Review[[#This Row],[Work ID]],'PV Financials'!E:E,'PV Financials'!AL:AL),"")</f>
        <v/>
      </c>
      <c r="O115" s="75" t="str">
        <f>IFERROR(tbl_Status_Review[[#This Row],[Budget]]-tbl_Status_Review[[#This Row],[EAC]],"")</f>
        <v/>
      </c>
      <c r="P115" s="76" t="str">
        <f>IF(_xlfn.XLOOKUP(TEXT(tbl_Status_Review[[#This Row],[Work ID]],"0"),tbl_PV_Meta[Work ID '#],tbl_PV_Meta[Schedule Status Assessment],,0)="","",_xlfn.XLOOKUP(TEXT(tbl_Status_Review[[#This Row],[Work ID]],"0"),tbl_PV_Meta[Work ID '#],tbl_PV_Meta[Schedule Status Assessment],,0))</f>
        <v>Green</v>
      </c>
      <c r="Q115" s="76" t="str">
        <f>IF(SUMIFS(tbl_PV_Milestones[Overdue],tbl_PV_Milestones[Work ID],tbl_Status_Review[[#This Row],[Work ID]])=0,"",SUMIFS(tbl_PV_Milestones[Overdue],tbl_PV_Milestones[Work ID],tbl_Status_Review[[#This Row],[Work ID]]))</f>
        <v/>
      </c>
      <c r="R115" s="76" t="str">
        <f>IF(SUMIFS(tbl_PV_Milestones[Delayed],tbl_PV_Milestones[Work ID],tbl_Status_Review[[#This Row],[Work ID]])=0,"",SUMIFS(tbl_PV_Milestones[Delayed],tbl_PV_Milestones[Work ID],tbl_Status_Review[[#This Row],[Work ID]]))</f>
        <v/>
      </c>
      <c r="S115" s="76" t="str">
        <f>IF(SUMIFS(tbl_PV_Milestones[Delayed past FY25],tbl_PV_Milestones[Work ID],tbl_Status_Review[[#This Row],[Work ID]])=0,"",SUMIFS(tbl_PV_Milestones[Delayed past FY25],tbl_PV_Milestones[Work ID],tbl_Status_Review[[#This Row],[Work ID]]))</f>
        <v/>
      </c>
      <c r="T115" s="76" t="str">
        <f>IF(_xlfn.XLOOKUP(TEXT(tbl_Status_Review[[#This Row],[Work ID]],"0"),tbl_PV_Meta[Work ID '#],tbl_PV_Meta[Resourcing Status Assessment],,0)="","",_xlfn.XLOOKUP(TEXT(tbl_Status_Review[[#This Row],[Work ID]],"0"),tbl_PV_Meta[Work ID '#],tbl_PV_Meta[Resourcing Status Assessment],,0))</f>
        <v>Green</v>
      </c>
      <c r="U115" s="76" t="str">
        <f>IF(_xlfn.XLOOKUP(TEXT(tbl_Status_Review[[#This Row],[Work ID]],"0"),tbl_PV_Meta[Work ID '#],tbl_PV_Meta[Benefit Status Assessment],,0)="","",_xlfn.XLOOKUP(TEXT(tbl_Status_Review[[#This Row],[Work ID]],"0"),tbl_PV_Meta[Work ID '#],tbl_PV_Meta[Benefit Status Assessment],,0))</f>
        <v>Green</v>
      </c>
      <c r="V115" s="76" t="str">
        <f>IF(_xlfn.XLOOKUP(TEXT(tbl_Status_Review[[#This Row],[Work ID]],"0"),tbl_PV_Meta[Work ID '#],tbl_PV_Meta[OCM Status Assessment],,0)="","",_xlfn.XLOOKUP(TEXT(tbl_Status_Review[[#This Row],[Work ID]],"0"),tbl_PV_Meta[Work ID '#],tbl_PV_Meta[OCM Status Assessment],,0))</f>
        <v>Green</v>
      </c>
      <c r="W115" s="76" t="str">
        <f>IF(_xlfn.XLOOKUP(TEXT(tbl_Status_Review[[#This Row],[Work ID]],"0"),tbl_PV_Meta[Work ID '#],tbl_PV_Meta[Risks Status Assessment],,0)=0,"",_xlfn.XLOOKUP(TEXT(tbl_Status_Review[[#This Row],[Work ID]],"0"),tbl_PV_Meta[Work ID '#],tbl_PV_Meta[Risks Status Assessment],,0))</f>
        <v>Green</v>
      </c>
      <c r="X115"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115" s="76" t="str">
        <f>IF(SUMIFS(tbl_PV_Risks[Overdue],tbl_PV_Risks[Work ID '#],tbl_Status_Review[[#This Row],[Work ID]])=0,"",SUMIFS(tbl_PV_Risks[Overdue],tbl_PV_Risks[Work ID '#],tbl_Status_Review[[#This Row],[Work ID]]))</f>
        <v/>
      </c>
      <c r="Z115" s="76" t="str">
        <f>IF(SUMIFS(tbl_PV_Risks[No Mitigation Action Plan],tbl_PV_Risks[Work ID '#],tbl_Status_Review[[#This Row],[Work ID]])=0,"",SUMIFS(tbl_PV_Risks[No Mitigation Action Plan],tbl_PV_Risks[Work ID '#],tbl_Status_Review[[#This Row],[Work ID]]))</f>
        <v/>
      </c>
      <c r="AA115" s="76" t="str">
        <f>IF(_xlfn.XLOOKUP(TEXT(tbl_Status_Review[[#This Row],[Work ID]],"0"),tbl_PV_Meta[Work ID '#],tbl_PV_Meta[Issues Status Assessment],,0)=0,"",_xlfn.XLOOKUP(TEXT(tbl_Status_Review[[#This Row],[Work ID]],"0"),tbl_PV_Meta[Work ID '#],tbl_PV_Meta[Issues Status Assessment],,0))</f>
        <v>Green</v>
      </c>
      <c r="AB115"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15" s="76" t="str">
        <f>IF(SUMIFS(tbl_PV_Issues[Overdue],tbl_PV_Issues[Work ID '#],tbl_Status_Review[[#This Row],[Work ID]])=0,"",SUMIFS(tbl_PV_Issues[Overdue],tbl_PV_Issues[Work ID '#],tbl_Status_Review[[#This Row],[Work ID]]))</f>
        <v/>
      </c>
    </row>
    <row r="116" spans="3:29" ht="39.950000000000003" customHeight="1" x14ac:dyDescent="0.2">
      <c r="C116" s="70" t="s">
        <v>163</v>
      </c>
      <c r="D116" s="71" t="str">
        <f>_xlfn.XLOOKUP(TEXT(tbl_Status_Review[[#This Row],[Work ID]],"0"),tbl_PV_Meta[Work ID '#],tbl_PV_Meta[Proj Name],,0)</f>
        <v>Project 81</v>
      </c>
      <c r="E116" s="72" t="str">
        <f>_xlfn.XLOOKUP(TEXT(tbl_Status_Review[[#This Row],[Work ID]],"0"),tbl_PV_Meta[Work ID '#],tbl_PV_Meta[Sub-Portfolio],,0)</f>
        <v>Sub-Portfolio 8</v>
      </c>
      <c r="F116" s="72" t="str">
        <f>IF(_xlfn.XLOOKUP(TEXT(tbl_Status_Review[[#This Row],[Work ID]],"0"),tbl_PV_Meta[Work ID '#],tbl_PV_Meta[Project Manager/Owner],,0)="","",_xlfn.XLOOKUP(TEXT(tbl_Status_Review[[#This Row],[Work ID]],"0"),tbl_PV_Meta[Work ID '#],tbl_PV_Meta[Project Manager/Owner],,0))</f>
        <v>Project Manager 25</v>
      </c>
      <c r="G116" s="73" t="str">
        <f>_xlfn.XLOOKUP(TEXT(tbl_Status_Review[[#This Row],[Work ID]],"0"),tbl_PV_Meta[Work ID '#],tbl_PV_Meta[Work Status],,0)</f>
        <v>Requested</v>
      </c>
      <c r="H116" s="73" t="str">
        <f>_xlfn.XLOOKUP(tbl_Status_Review[[#This Row],[Work ID]],tbl_PV_Meta[Work ID '#],tbl_PV_Meta[Stage])</f>
        <v>2. Concept</v>
      </c>
      <c r="I116" s="74" t="str">
        <f>IF(_xlfn.XLOOKUP(TEXT(tbl_Status_Review[[#This Row],[Work ID]],"0"), tbl_PV_Meta[Work ID '#], tbl_PV_Meta[PSR Date], , 0)=0, "", _xlfn.XLOOKUP(TEXT(tbl_Status_Review[[#This Row],[Work ID]],"0"), tbl_PV_Meta[Work ID '#], tbl_PV_Meta[PSR Date], , 0))</f>
        <v>Jun-2024</v>
      </c>
      <c r="J116" s="73" t="str">
        <f>IF(_xlfn.XLOOKUP(TEXT(tbl_Status_Review[[#This Row],[Work ID]],"0"),tbl_PV_Meta[Work ID '#],tbl_PV_Meta[Overall Status Assessment],,0)="","",_xlfn.XLOOKUP(TEXT(tbl_Status_Review[[#This Row],[Work ID]],"0"),tbl_PV_Meta[Work ID '#],tbl_PV_Meta[Overall Status Assessment],,0))</f>
        <v>Green</v>
      </c>
      <c r="K116" s="73" t="str">
        <f>IF(_xlfn.XLOOKUP(TEXT(tbl_Status_Review[[#This Row],[Work ID]],"0"),tbl_PV_Meta[Work ID '#],tbl_PV_Meta[Scope Status Assessment],,0)="","",_xlfn.XLOOKUP(TEXT(tbl_Status_Review[[#This Row],[Work ID]],"0"),tbl_PV_Meta[Work ID '#],tbl_PV_Meta[Scope Status Assessment],,0))</f>
        <v>Green</v>
      </c>
      <c r="L116" s="73" t="str">
        <f>IF(_xlfn.XLOOKUP(TEXT(tbl_Status_Review[[#This Row],[Work ID]],"0"),tbl_PV_Meta[Work ID '#],tbl_PV_Meta[Cost Status Assessment],,0)="","",_xlfn.XLOOKUP(TEXT(tbl_Status_Review[[#This Row],[Work ID]],"0"),tbl_PV_Meta[Work ID '#],tbl_PV_Meta[Cost Status Assessment],,0))</f>
        <v>Green</v>
      </c>
      <c r="M116" s="75" t="str">
        <f>IFERROR(_xlfn.XLOOKUP(tbl_Status_Review[[#This Row],[Work ID]],'PV Financials'!E:E,'PV Financials'!AW:AW),"")</f>
        <v/>
      </c>
      <c r="N116" s="75" t="str">
        <f>IFERROR(_xlfn.XLOOKUP(tbl_Status_Review[[#This Row],[Work ID]],'PV Financials'!E:E,'PV Financials'!AL:AL),"")</f>
        <v/>
      </c>
      <c r="O116" s="75" t="str">
        <f>IFERROR(tbl_Status_Review[[#This Row],[Budget]]-tbl_Status_Review[[#This Row],[EAC]],"")</f>
        <v/>
      </c>
      <c r="P116" s="76" t="str">
        <f>IF(_xlfn.XLOOKUP(TEXT(tbl_Status_Review[[#This Row],[Work ID]],"0"),tbl_PV_Meta[Work ID '#],tbl_PV_Meta[Schedule Status Assessment],,0)="","",_xlfn.XLOOKUP(TEXT(tbl_Status_Review[[#This Row],[Work ID]],"0"),tbl_PV_Meta[Work ID '#],tbl_PV_Meta[Schedule Status Assessment],,0))</f>
        <v>Green</v>
      </c>
      <c r="Q116" s="76" t="str">
        <f>IF(SUMIFS(tbl_PV_Milestones[Overdue],tbl_PV_Milestones[Work ID],tbl_Status_Review[[#This Row],[Work ID]])=0,"",SUMIFS(tbl_PV_Milestones[Overdue],tbl_PV_Milestones[Work ID],tbl_Status_Review[[#This Row],[Work ID]]))</f>
        <v/>
      </c>
      <c r="R116" s="76" t="str">
        <f>IF(SUMIFS(tbl_PV_Milestones[Delayed],tbl_PV_Milestones[Work ID],tbl_Status_Review[[#This Row],[Work ID]])=0,"",SUMIFS(tbl_PV_Milestones[Delayed],tbl_PV_Milestones[Work ID],tbl_Status_Review[[#This Row],[Work ID]]))</f>
        <v/>
      </c>
      <c r="S116" s="76" t="str">
        <f>IF(SUMIFS(tbl_PV_Milestones[Delayed past FY25],tbl_PV_Milestones[Work ID],tbl_Status_Review[[#This Row],[Work ID]])=0,"",SUMIFS(tbl_PV_Milestones[Delayed past FY25],tbl_PV_Milestones[Work ID],tbl_Status_Review[[#This Row],[Work ID]]))</f>
        <v/>
      </c>
      <c r="T116" s="76" t="str">
        <f>IF(_xlfn.XLOOKUP(TEXT(tbl_Status_Review[[#This Row],[Work ID]],"0"),tbl_PV_Meta[Work ID '#],tbl_PV_Meta[Resourcing Status Assessment],,0)="","",_xlfn.XLOOKUP(TEXT(tbl_Status_Review[[#This Row],[Work ID]],"0"),tbl_PV_Meta[Work ID '#],tbl_PV_Meta[Resourcing Status Assessment],,0))</f>
        <v>Green</v>
      </c>
      <c r="U116" s="76" t="str">
        <f>IF(_xlfn.XLOOKUP(TEXT(tbl_Status_Review[[#This Row],[Work ID]],"0"),tbl_PV_Meta[Work ID '#],tbl_PV_Meta[Benefit Status Assessment],,0)="","",_xlfn.XLOOKUP(TEXT(tbl_Status_Review[[#This Row],[Work ID]],"0"),tbl_PV_Meta[Work ID '#],tbl_PV_Meta[Benefit Status Assessment],,0))</f>
        <v>Green</v>
      </c>
      <c r="V116" s="76" t="str">
        <f>IF(_xlfn.XLOOKUP(TEXT(tbl_Status_Review[[#This Row],[Work ID]],"0"),tbl_PV_Meta[Work ID '#],tbl_PV_Meta[OCM Status Assessment],,0)="","",_xlfn.XLOOKUP(TEXT(tbl_Status_Review[[#This Row],[Work ID]],"0"),tbl_PV_Meta[Work ID '#],tbl_PV_Meta[OCM Status Assessment],,0))</f>
        <v>Green</v>
      </c>
      <c r="W116" s="76" t="str">
        <f>IF(_xlfn.XLOOKUP(TEXT(tbl_Status_Review[[#This Row],[Work ID]],"0"),tbl_PV_Meta[Work ID '#],tbl_PV_Meta[Risks Status Assessment],,0)=0,"",_xlfn.XLOOKUP(TEXT(tbl_Status_Review[[#This Row],[Work ID]],"0"),tbl_PV_Meta[Work ID '#],tbl_PV_Meta[Risks Status Assessment],,0))</f>
        <v>Green</v>
      </c>
      <c r="X116"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116" s="76" t="str">
        <f>IF(SUMIFS(tbl_PV_Risks[Overdue],tbl_PV_Risks[Work ID '#],tbl_Status_Review[[#This Row],[Work ID]])=0,"",SUMIFS(tbl_PV_Risks[Overdue],tbl_PV_Risks[Work ID '#],tbl_Status_Review[[#This Row],[Work ID]]))</f>
        <v/>
      </c>
      <c r="Z116" s="76" t="str">
        <f>IF(SUMIFS(tbl_PV_Risks[No Mitigation Action Plan],tbl_PV_Risks[Work ID '#],tbl_Status_Review[[#This Row],[Work ID]])=0,"",SUMIFS(tbl_PV_Risks[No Mitigation Action Plan],tbl_PV_Risks[Work ID '#],tbl_Status_Review[[#This Row],[Work ID]]))</f>
        <v/>
      </c>
      <c r="AA116" s="76" t="str">
        <f>IF(_xlfn.XLOOKUP(TEXT(tbl_Status_Review[[#This Row],[Work ID]],"0"),tbl_PV_Meta[Work ID '#],tbl_PV_Meta[Issues Status Assessment],,0)=0,"",_xlfn.XLOOKUP(TEXT(tbl_Status_Review[[#This Row],[Work ID]],"0"),tbl_PV_Meta[Work ID '#],tbl_PV_Meta[Issues Status Assessment],,0))</f>
        <v>Green</v>
      </c>
      <c r="AB116"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16" s="76" t="str">
        <f>IF(SUMIFS(tbl_PV_Issues[Overdue],tbl_PV_Issues[Work ID '#],tbl_Status_Review[[#This Row],[Work ID]])=0,"",SUMIFS(tbl_PV_Issues[Overdue],tbl_PV_Issues[Work ID '#],tbl_Status_Review[[#This Row],[Work ID]]))</f>
        <v/>
      </c>
    </row>
    <row r="117" spans="3:29" ht="39.950000000000003" customHeight="1" x14ac:dyDescent="0.2">
      <c r="C117" s="70" t="s">
        <v>168</v>
      </c>
      <c r="D117" s="71" t="str">
        <f>_xlfn.XLOOKUP(TEXT(tbl_Status_Review[[#This Row],[Work ID]],"0"),tbl_PV_Meta[Work ID '#],tbl_PV_Meta[Proj Name],,0)</f>
        <v>Project 85</v>
      </c>
      <c r="E117" s="72" t="str">
        <f>_xlfn.XLOOKUP(TEXT(tbl_Status_Review[[#This Row],[Work ID]],"0"),tbl_PV_Meta[Work ID '#],tbl_PV_Meta[Sub-Portfolio],,0)</f>
        <v>Sub-Portfolio 4</v>
      </c>
      <c r="F117" s="72" t="str">
        <f>IF(_xlfn.XLOOKUP(TEXT(tbl_Status_Review[[#This Row],[Work ID]],"0"),tbl_PV_Meta[Work ID '#],tbl_PV_Meta[Project Manager/Owner],,0)="","",_xlfn.XLOOKUP(TEXT(tbl_Status_Review[[#This Row],[Work ID]],"0"),tbl_PV_Meta[Work ID '#],tbl_PV_Meta[Project Manager/Owner],,0))</f>
        <v>Project Manager 14</v>
      </c>
      <c r="G117" s="73" t="str">
        <f>_xlfn.XLOOKUP(TEXT(tbl_Status_Review[[#This Row],[Work ID]],"0"),tbl_PV_Meta[Work ID '#],tbl_PV_Meta[Work Status],,0)</f>
        <v>Prepare for Closure</v>
      </c>
      <c r="H117" s="73" t="str">
        <f>_xlfn.XLOOKUP(tbl_Status_Review[[#This Row],[Work ID]],tbl_PV_Meta[Work ID '#],tbl_PV_Meta[Stage])</f>
        <v>7. Closure</v>
      </c>
      <c r="I117" s="74" t="str">
        <f>IF(_xlfn.XLOOKUP(TEXT(tbl_Status_Review[[#This Row],[Work ID]],"0"), tbl_PV_Meta[Work ID '#], tbl_PV_Meta[PSR Date], , 0)=0, "", _xlfn.XLOOKUP(TEXT(tbl_Status_Review[[#This Row],[Work ID]],"0"), tbl_PV_Meta[Work ID '#], tbl_PV_Meta[PSR Date], , 0))</f>
        <v>31 Jan 25</v>
      </c>
      <c r="J117" s="73" t="str">
        <f>IF(_xlfn.XLOOKUP(TEXT(tbl_Status_Review[[#This Row],[Work ID]],"0"),tbl_PV_Meta[Work ID '#],tbl_PV_Meta[Overall Status Assessment],,0)="","",_xlfn.XLOOKUP(TEXT(tbl_Status_Review[[#This Row],[Work ID]],"0"),tbl_PV_Meta[Work ID '#],tbl_PV_Meta[Overall Status Assessment],,0))</f>
        <v>Green</v>
      </c>
      <c r="K117" s="73" t="str">
        <f>IF(_xlfn.XLOOKUP(TEXT(tbl_Status_Review[[#This Row],[Work ID]],"0"),tbl_PV_Meta[Work ID '#],tbl_PV_Meta[Scope Status Assessment],,0)="","",_xlfn.XLOOKUP(TEXT(tbl_Status_Review[[#This Row],[Work ID]],"0"),tbl_PV_Meta[Work ID '#],tbl_PV_Meta[Scope Status Assessment],,0))</f>
        <v>Green</v>
      </c>
      <c r="L117" s="73" t="str">
        <f>IF(_xlfn.XLOOKUP(TEXT(tbl_Status_Review[[#This Row],[Work ID]],"0"),tbl_PV_Meta[Work ID '#],tbl_PV_Meta[Cost Status Assessment],,0)="","",_xlfn.XLOOKUP(TEXT(tbl_Status_Review[[#This Row],[Work ID]],"0"),tbl_PV_Meta[Work ID '#],tbl_PV_Meta[Cost Status Assessment],,0))</f>
        <v>Green</v>
      </c>
      <c r="M117" s="75">
        <f>IFERROR(_xlfn.XLOOKUP(tbl_Status_Review[[#This Row],[Work ID]],'PV Financials'!E:E,'PV Financials'!AW:AW),"")</f>
        <v>0</v>
      </c>
      <c r="N117" s="75">
        <f>IFERROR(_xlfn.XLOOKUP(tbl_Status_Review[[#This Row],[Work ID]],'PV Financials'!E:E,'PV Financials'!AL:AL),"")</f>
        <v>0</v>
      </c>
      <c r="O117" s="75">
        <f>IFERROR(tbl_Status_Review[[#This Row],[Budget]]-tbl_Status_Review[[#This Row],[EAC]],"")</f>
        <v>0</v>
      </c>
      <c r="P117" s="76" t="str">
        <f>IF(_xlfn.XLOOKUP(TEXT(tbl_Status_Review[[#This Row],[Work ID]],"0"),tbl_PV_Meta[Work ID '#],tbl_PV_Meta[Schedule Status Assessment],,0)="","",_xlfn.XLOOKUP(TEXT(tbl_Status_Review[[#This Row],[Work ID]],"0"),tbl_PV_Meta[Work ID '#],tbl_PV_Meta[Schedule Status Assessment],,0))</f>
        <v>Green</v>
      </c>
      <c r="Q117" s="76">
        <f>IF(SUMIFS(tbl_PV_Milestones[Overdue],tbl_PV_Milestones[Work ID],tbl_Status_Review[[#This Row],[Work ID]])=0,"",SUMIFS(tbl_PV_Milestones[Overdue],tbl_PV_Milestones[Work ID],tbl_Status_Review[[#This Row],[Work ID]]))</f>
        <v>34</v>
      </c>
      <c r="R117" s="76" t="str">
        <f>IF(SUMIFS(tbl_PV_Milestones[Delayed],tbl_PV_Milestones[Work ID],tbl_Status_Review[[#This Row],[Work ID]])=0,"",SUMIFS(tbl_PV_Milestones[Delayed],tbl_PV_Milestones[Work ID],tbl_Status_Review[[#This Row],[Work ID]]))</f>
        <v/>
      </c>
      <c r="S117" s="76" t="str">
        <f>IF(SUMIFS(tbl_PV_Milestones[Delayed past FY25],tbl_PV_Milestones[Work ID],tbl_Status_Review[[#This Row],[Work ID]])=0,"",SUMIFS(tbl_PV_Milestones[Delayed past FY25],tbl_PV_Milestones[Work ID],tbl_Status_Review[[#This Row],[Work ID]]))</f>
        <v/>
      </c>
      <c r="T117" s="76" t="str">
        <f>IF(_xlfn.XLOOKUP(TEXT(tbl_Status_Review[[#This Row],[Work ID]],"0"),tbl_PV_Meta[Work ID '#],tbl_PV_Meta[Resourcing Status Assessment],,0)="","",_xlfn.XLOOKUP(TEXT(tbl_Status_Review[[#This Row],[Work ID]],"0"),tbl_PV_Meta[Work ID '#],tbl_PV_Meta[Resourcing Status Assessment],,0))</f>
        <v>Green</v>
      </c>
      <c r="U117" s="76" t="str">
        <f>IF(_xlfn.XLOOKUP(TEXT(tbl_Status_Review[[#This Row],[Work ID]],"0"),tbl_PV_Meta[Work ID '#],tbl_PV_Meta[Benefit Status Assessment],,0)="","",_xlfn.XLOOKUP(TEXT(tbl_Status_Review[[#This Row],[Work ID]],"0"),tbl_PV_Meta[Work ID '#],tbl_PV_Meta[Benefit Status Assessment],,0))</f>
        <v>Green</v>
      </c>
      <c r="V117" s="76" t="str">
        <f>IF(_xlfn.XLOOKUP(TEXT(tbl_Status_Review[[#This Row],[Work ID]],"0"),tbl_PV_Meta[Work ID '#],tbl_PV_Meta[OCM Status Assessment],,0)="","",_xlfn.XLOOKUP(TEXT(tbl_Status_Review[[#This Row],[Work ID]],"0"),tbl_PV_Meta[Work ID '#],tbl_PV_Meta[OCM Status Assessment],,0))</f>
        <v>Green</v>
      </c>
      <c r="W117" s="76" t="str">
        <f>IF(_xlfn.XLOOKUP(TEXT(tbl_Status_Review[[#This Row],[Work ID]],"0"),tbl_PV_Meta[Work ID '#],tbl_PV_Meta[Risks Status Assessment],,0)=0,"",_xlfn.XLOOKUP(TEXT(tbl_Status_Review[[#This Row],[Work ID]],"0"),tbl_PV_Meta[Work ID '#],tbl_PV_Meta[Risks Status Assessment],,0))</f>
        <v>Green</v>
      </c>
      <c r="X117"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117" s="76" t="str">
        <f>IF(SUMIFS(tbl_PV_Risks[Overdue],tbl_PV_Risks[Work ID '#],tbl_Status_Review[[#This Row],[Work ID]])=0,"",SUMIFS(tbl_PV_Risks[Overdue],tbl_PV_Risks[Work ID '#],tbl_Status_Review[[#This Row],[Work ID]]))</f>
        <v/>
      </c>
      <c r="Z117" s="76" t="str">
        <f>IF(SUMIFS(tbl_PV_Risks[No Mitigation Action Plan],tbl_PV_Risks[Work ID '#],tbl_Status_Review[[#This Row],[Work ID]])=0,"",SUMIFS(tbl_PV_Risks[No Mitigation Action Plan],tbl_PV_Risks[Work ID '#],tbl_Status_Review[[#This Row],[Work ID]]))</f>
        <v/>
      </c>
      <c r="AA117" s="76" t="str">
        <f>IF(_xlfn.XLOOKUP(TEXT(tbl_Status_Review[[#This Row],[Work ID]],"0"),tbl_PV_Meta[Work ID '#],tbl_PV_Meta[Issues Status Assessment],,0)=0,"",_xlfn.XLOOKUP(TEXT(tbl_Status_Review[[#This Row],[Work ID]],"0"),tbl_PV_Meta[Work ID '#],tbl_PV_Meta[Issues Status Assessment],,0))</f>
        <v>Green</v>
      </c>
      <c r="AB117"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17" s="76" t="str">
        <f>IF(SUMIFS(tbl_PV_Issues[Overdue],tbl_PV_Issues[Work ID '#],tbl_Status_Review[[#This Row],[Work ID]])=0,"",SUMIFS(tbl_PV_Issues[Overdue],tbl_PV_Issues[Work ID '#],tbl_Status_Review[[#This Row],[Work ID]]))</f>
        <v/>
      </c>
    </row>
    <row r="118" spans="3:29" ht="39.950000000000003" customHeight="1" x14ac:dyDescent="0.2">
      <c r="C118" s="70" t="s">
        <v>64</v>
      </c>
      <c r="D118" s="71" t="str">
        <f>_xlfn.XLOOKUP(TEXT(tbl_Status_Review[[#This Row],[Work ID]],"0"),tbl_PV_Meta[Work ID '#],tbl_PV_Meta[Proj Name],,0)</f>
        <v>Project 93</v>
      </c>
      <c r="E118" s="72" t="str">
        <f>_xlfn.XLOOKUP(TEXT(tbl_Status_Review[[#This Row],[Work ID]],"0"),tbl_PV_Meta[Work ID '#],tbl_PV_Meta[Sub-Portfolio],,0)</f>
        <v>Sub-Portfolio 8</v>
      </c>
      <c r="F118" s="72" t="str">
        <f>IF(_xlfn.XLOOKUP(TEXT(tbl_Status_Review[[#This Row],[Work ID]],"0"),tbl_PV_Meta[Work ID '#],tbl_PV_Meta[Project Manager/Owner],,0)="","",_xlfn.XLOOKUP(TEXT(tbl_Status_Review[[#This Row],[Work ID]],"0"),tbl_PV_Meta[Work ID '#],tbl_PV_Meta[Project Manager/Owner],,0))</f>
        <v>Project Manager 13</v>
      </c>
      <c r="G118" s="73" t="str">
        <f>_xlfn.XLOOKUP(TEXT(tbl_Status_Review[[#This Row],[Work ID]],"0"),tbl_PV_Meta[Work ID '#],tbl_PV_Meta[Work Status],,0)</f>
        <v>Open/Active</v>
      </c>
      <c r="H118" s="73" t="str">
        <f>_xlfn.XLOOKUP(tbl_Status_Review[[#This Row],[Work ID]],tbl_PV_Meta[Work ID '#],tbl_PV_Meta[Stage])</f>
        <v>3. Evaluate</v>
      </c>
      <c r="I118" s="74" t="str">
        <f>IF(_xlfn.XLOOKUP(TEXT(tbl_Status_Review[[#This Row],[Work ID]],"0"), tbl_PV_Meta[Work ID '#], tbl_PV_Meta[PSR Date], , 0)=0, "", _xlfn.XLOOKUP(TEXT(tbl_Status_Review[[#This Row],[Work ID]],"0"), tbl_PV_Meta[Work ID '#], tbl_PV_Meta[PSR Date], , 0))</f>
        <v>Apr-2025</v>
      </c>
      <c r="J118" s="73" t="str">
        <f>IF(_xlfn.XLOOKUP(TEXT(tbl_Status_Review[[#This Row],[Work ID]],"0"),tbl_PV_Meta[Work ID '#],tbl_PV_Meta[Overall Status Assessment],,0)="","",_xlfn.XLOOKUP(TEXT(tbl_Status_Review[[#This Row],[Work ID]],"0"),tbl_PV_Meta[Work ID '#],tbl_PV_Meta[Overall Status Assessment],,0))</f>
        <v>Green</v>
      </c>
      <c r="K118" s="73" t="str">
        <f>IF(_xlfn.XLOOKUP(TEXT(tbl_Status_Review[[#This Row],[Work ID]],"0"),tbl_PV_Meta[Work ID '#],tbl_PV_Meta[Scope Status Assessment],,0)="","",_xlfn.XLOOKUP(TEXT(tbl_Status_Review[[#This Row],[Work ID]],"0"),tbl_PV_Meta[Work ID '#],tbl_PV_Meta[Scope Status Assessment],,0))</f>
        <v>Green</v>
      </c>
      <c r="L118" s="73" t="str">
        <f>IF(_xlfn.XLOOKUP(TEXT(tbl_Status_Review[[#This Row],[Work ID]],"0"),tbl_PV_Meta[Work ID '#],tbl_PV_Meta[Cost Status Assessment],,0)="","",_xlfn.XLOOKUP(TEXT(tbl_Status_Review[[#This Row],[Work ID]],"0"),tbl_PV_Meta[Work ID '#],tbl_PV_Meta[Cost Status Assessment],,0))</f>
        <v>Green</v>
      </c>
      <c r="M118" s="75">
        <f>IFERROR(_xlfn.XLOOKUP(tbl_Status_Review[[#This Row],[Work ID]],'PV Financials'!E:E,'PV Financials'!AW:AW),"")</f>
        <v>990000</v>
      </c>
      <c r="N118" s="75">
        <f>IFERROR(_xlfn.XLOOKUP(tbl_Status_Review[[#This Row],[Work ID]],'PV Financials'!E:E,'PV Financials'!AL:AL),"")</f>
        <v>1480046.8700000006</v>
      </c>
      <c r="O118" s="75">
        <f>IFERROR(tbl_Status_Review[[#This Row],[Budget]]-tbl_Status_Review[[#This Row],[EAC]],"")</f>
        <v>-490046.87000000058</v>
      </c>
      <c r="P118" s="76" t="str">
        <f>IF(_xlfn.XLOOKUP(TEXT(tbl_Status_Review[[#This Row],[Work ID]],"0"),tbl_PV_Meta[Work ID '#],tbl_PV_Meta[Schedule Status Assessment],,0)="","",_xlfn.XLOOKUP(TEXT(tbl_Status_Review[[#This Row],[Work ID]],"0"),tbl_PV_Meta[Work ID '#],tbl_PV_Meta[Schedule Status Assessment],,0))</f>
        <v>Green</v>
      </c>
      <c r="Q118" s="76">
        <f>IF(SUMIFS(tbl_PV_Milestones[Overdue],tbl_PV_Milestones[Work ID],tbl_Status_Review[[#This Row],[Work ID]])=0,"",SUMIFS(tbl_PV_Milestones[Overdue],tbl_PV_Milestones[Work ID],tbl_Status_Review[[#This Row],[Work ID]]))</f>
        <v>20</v>
      </c>
      <c r="R118" s="76">
        <f>IF(SUMIFS(tbl_PV_Milestones[Delayed],tbl_PV_Milestones[Work ID],tbl_Status_Review[[#This Row],[Work ID]])=0,"",SUMIFS(tbl_PV_Milestones[Delayed],tbl_PV_Milestones[Work ID],tbl_Status_Review[[#This Row],[Work ID]]))</f>
        <v>2</v>
      </c>
      <c r="S118" s="76" t="str">
        <f>IF(SUMIFS(tbl_PV_Milestones[Delayed past FY25],tbl_PV_Milestones[Work ID],tbl_Status_Review[[#This Row],[Work ID]])=0,"",SUMIFS(tbl_PV_Milestones[Delayed past FY25],tbl_PV_Milestones[Work ID],tbl_Status_Review[[#This Row],[Work ID]]))</f>
        <v/>
      </c>
      <c r="T118" s="76" t="str">
        <f>IF(_xlfn.XLOOKUP(TEXT(tbl_Status_Review[[#This Row],[Work ID]],"0"),tbl_PV_Meta[Work ID '#],tbl_PV_Meta[Resourcing Status Assessment],,0)="","",_xlfn.XLOOKUP(TEXT(tbl_Status_Review[[#This Row],[Work ID]],"0"),tbl_PV_Meta[Work ID '#],tbl_PV_Meta[Resourcing Status Assessment],,0))</f>
        <v>Amber</v>
      </c>
      <c r="U118" s="76" t="str">
        <f>IF(_xlfn.XLOOKUP(TEXT(tbl_Status_Review[[#This Row],[Work ID]],"0"),tbl_PV_Meta[Work ID '#],tbl_PV_Meta[Benefit Status Assessment],,0)="","",_xlfn.XLOOKUP(TEXT(tbl_Status_Review[[#This Row],[Work ID]],"0"),tbl_PV_Meta[Work ID '#],tbl_PV_Meta[Benefit Status Assessment],,0))</f>
        <v>Green</v>
      </c>
      <c r="V118" s="76" t="str">
        <f>IF(_xlfn.XLOOKUP(TEXT(tbl_Status_Review[[#This Row],[Work ID]],"0"),tbl_PV_Meta[Work ID '#],tbl_PV_Meta[OCM Status Assessment],,0)="","",_xlfn.XLOOKUP(TEXT(tbl_Status_Review[[#This Row],[Work ID]],"0"),tbl_PV_Meta[Work ID '#],tbl_PV_Meta[OCM Status Assessment],,0))</f>
        <v>Green</v>
      </c>
      <c r="W118" s="76" t="str">
        <f>IF(_xlfn.XLOOKUP(TEXT(tbl_Status_Review[[#This Row],[Work ID]],"0"),tbl_PV_Meta[Work ID '#],tbl_PV_Meta[Risks Status Assessment],,0)=0,"",_xlfn.XLOOKUP(TEXT(tbl_Status_Review[[#This Row],[Work ID]],"0"),tbl_PV_Meta[Work ID '#],tbl_PV_Meta[Risks Status Assessment],,0))</f>
        <v>Green</v>
      </c>
      <c r="X118" s="76">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1</v>
      </c>
      <c r="Y118" s="76" t="str">
        <f>IF(SUMIFS(tbl_PV_Risks[Overdue],tbl_PV_Risks[Work ID '#],tbl_Status_Review[[#This Row],[Work ID]])=0,"",SUMIFS(tbl_PV_Risks[Overdue],tbl_PV_Risks[Work ID '#],tbl_Status_Review[[#This Row],[Work ID]]))</f>
        <v/>
      </c>
      <c r="Z118" s="76" t="str">
        <f>IF(SUMIFS(tbl_PV_Risks[No Mitigation Action Plan],tbl_PV_Risks[Work ID '#],tbl_Status_Review[[#This Row],[Work ID]])=0,"",SUMIFS(tbl_PV_Risks[No Mitigation Action Plan],tbl_PV_Risks[Work ID '#],tbl_Status_Review[[#This Row],[Work ID]]))</f>
        <v/>
      </c>
      <c r="AA118" s="76" t="str">
        <f>IF(_xlfn.XLOOKUP(TEXT(tbl_Status_Review[[#This Row],[Work ID]],"0"),tbl_PV_Meta[Work ID '#],tbl_PV_Meta[Issues Status Assessment],,0)=0,"",_xlfn.XLOOKUP(TEXT(tbl_Status_Review[[#This Row],[Work ID]],"0"),tbl_PV_Meta[Work ID '#],tbl_PV_Meta[Issues Status Assessment],,0))</f>
        <v>Green</v>
      </c>
      <c r="AB118"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18" s="76" t="str">
        <f>IF(SUMIFS(tbl_PV_Issues[Overdue],tbl_PV_Issues[Work ID '#],tbl_Status_Review[[#This Row],[Work ID]])=0,"",SUMIFS(tbl_PV_Issues[Overdue],tbl_PV_Issues[Work ID '#],tbl_Status_Review[[#This Row],[Work ID]]))</f>
        <v/>
      </c>
    </row>
    <row r="119" spans="3:29" ht="39.950000000000003" customHeight="1" x14ac:dyDescent="0.2">
      <c r="C119" s="70" t="s">
        <v>180</v>
      </c>
      <c r="D119" s="71" t="str">
        <f>_xlfn.XLOOKUP(TEXT(tbl_Status_Review[[#This Row],[Work ID]],"0"),tbl_PV_Meta[Work ID '#],tbl_PV_Meta[Proj Name],,0)</f>
        <v>Project 119</v>
      </c>
      <c r="E119" s="72" t="str">
        <f>_xlfn.XLOOKUP(TEXT(tbl_Status_Review[[#This Row],[Work ID]],"0"),tbl_PV_Meta[Work ID '#],tbl_PV_Meta[Sub-Portfolio],,0)</f>
        <v>Sub-Portfolio 4</v>
      </c>
      <c r="F119" s="72" t="str">
        <f>IF(_xlfn.XLOOKUP(TEXT(tbl_Status_Review[[#This Row],[Work ID]],"0"),tbl_PV_Meta[Work ID '#],tbl_PV_Meta[Project Manager/Owner],,0)="","",_xlfn.XLOOKUP(TEXT(tbl_Status_Review[[#This Row],[Work ID]],"0"),tbl_PV_Meta[Work ID '#],tbl_PV_Meta[Project Manager/Owner],,0))</f>
        <v>Project Manager 4</v>
      </c>
      <c r="G119" s="73" t="str">
        <f>_xlfn.XLOOKUP(TEXT(tbl_Status_Review[[#This Row],[Work ID]],"0"),tbl_PV_Meta[Work ID '#],tbl_PV_Meta[Work Status],,0)</f>
        <v>Requested</v>
      </c>
      <c r="H119" s="73" t="str">
        <f>_xlfn.XLOOKUP(tbl_Status_Review[[#This Row],[Work ID]],tbl_PV_Meta[Work ID '#],tbl_PV_Meta[Stage])</f>
        <v>2. Concept</v>
      </c>
      <c r="I119" s="74" t="str">
        <f>IF(_xlfn.XLOOKUP(TEXT(tbl_Status_Review[[#This Row],[Work ID]],"0"), tbl_PV_Meta[Work ID '#], tbl_PV_Meta[PSR Date], , 0)=0, "", _xlfn.XLOOKUP(TEXT(tbl_Status_Review[[#This Row],[Work ID]],"0"), tbl_PV_Meta[Work ID '#], tbl_PV_Meta[PSR Date], , 0))</f>
        <v>Mar-2025</v>
      </c>
      <c r="J119" s="73" t="str">
        <f>IF(_xlfn.XLOOKUP(TEXT(tbl_Status_Review[[#This Row],[Work ID]],"0"),tbl_PV_Meta[Work ID '#],tbl_PV_Meta[Overall Status Assessment],,0)="","",_xlfn.XLOOKUP(TEXT(tbl_Status_Review[[#This Row],[Work ID]],"0"),tbl_PV_Meta[Work ID '#],tbl_PV_Meta[Overall Status Assessment],,0))</f>
        <v>Green</v>
      </c>
      <c r="K119" s="73" t="str">
        <f>IF(_xlfn.XLOOKUP(TEXT(tbl_Status_Review[[#This Row],[Work ID]],"0"),tbl_PV_Meta[Work ID '#],tbl_PV_Meta[Scope Status Assessment],,0)="","",_xlfn.XLOOKUP(TEXT(tbl_Status_Review[[#This Row],[Work ID]],"0"),tbl_PV_Meta[Work ID '#],tbl_PV_Meta[Scope Status Assessment],,0))</f>
        <v>Green</v>
      </c>
      <c r="L119" s="73" t="str">
        <f>IF(_xlfn.XLOOKUP(TEXT(tbl_Status_Review[[#This Row],[Work ID]],"0"),tbl_PV_Meta[Work ID '#],tbl_PV_Meta[Cost Status Assessment],,0)="","",_xlfn.XLOOKUP(TEXT(tbl_Status_Review[[#This Row],[Work ID]],"0"),tbl_PV_Meta[Work ID '#],tbl_PV_Meta[Cost Status Assessment],,0))</f>
        <v>Green</v>
      </c>
      <c r="M119" s="75" t="str">
        <f>IFERROR(_xlfn.XLOOKUP(tbl_Status_Review[[#This Row],[Work ID]],'PV Financials'!E:E,'PV Financials'!AW:AW),"")</f>
        <v/>
      </c>
      <c r="N119" s="75" t="str">
        <f>IFERROR(_xlfn.XLOOKUP(tbl_Status_Review[[#This Row],[Work ID]],'PV Financials'!E:E,'PV Financials'!AL:AL),"")</f>
        <v/>
      </c>
      <c r="O119" s="75" t="str">
        <f>IFERROR(tbl_Status_Review[[#This Row],[Budget]]-tbl_Status_Review[[#This Row],[EAC]],"")</f>
        <v/>
      </c>
      <c r="P119" s="76" t="str">
        <f>IF(_xlfn.XLOOKUP(TEXT(tbl_Status_Review[[#This Row],[Work ID]],"0"),tbl_PV_Meta[Work ID '#],tbl_PV_Meta[Schedule Status Assessment],,0)="","",_xlfn.XLOOKUP(TEXT(tbl_Status_Review[[#This Row],[Work ID]],"0"),tbl_PV_Meta[Work ID '#],tbl_PV_Meta[Schedule Status Assessment],,0))</f>
        <v>Amber</v>
      </c>
      <c r="Q119" s="76" t="str">
        <f>IF(SUMIFS(tbl_PV_Milestones[Overdue],tbl_PV_Milestones[Work ID],tbl_Status_Review[[#This Row],[Work ID]])=0,"",SUMIFS(tbl_PV_Milestones[Overdue],tbl_PV_Milestones[Work ID],tbl_Status_Review[[#This Row],[Work ID]]))</f>
        <v/>
      </c>
      <c r="R119" s="76" t="str">
        <f>IF(SUMIFS(tbl_PV_Milestones[Delayed],tbl_PV_Milestones[Work ID],tbl_Status_Review[[#This Row],[Work ID]])=0,"",SUMIFS(tbl_PV_Milestones[Delayed],tbl_PV_Milestones[Work ID],tbl_Status_Review[[#This Row],[Work ID]]))</f>
        <v/>
      </c>
      <c r="S119" s="76" t="str">
        <f>IF(SUMIFS(tbl_PV_Milestones[Delayed past FY25],tbl_PV_Milestones[Work ID],tbl_Status_Review[[#This Row],[Work ID]])=0,"",SUMIFS(tbl_PV_Milestones[Delayed past FY25],tbl_PV_Milestones[Work ID],tbl_Status_Review[[#This Row],[Work ID]]))</f>
        <v/>
      </c>
      <c r="T119" s="76" t="str">
        <f>IF(_xlfn.XLOOKUP(TEXT(tbl_Status_Review[[#This Row],[Work ID]],"0"),tbl_PV_Meta[Work ID '#],tbl_PV_Meta[Resourcing Status Assessment],,0)="","",_xlfn.XLOOKUP(TEXT(tbl_Status_Review[[#This Row],[Work ID]],"0"),tbl_PV_Meta[Work ID '#],tbl_PV_Meta[Resourcing Status Assessment],,0))</f>
        <v>Green</v>
      </c>
      <c r="U119" s="76" t="str">
        <f>IF(_xlfn.XLOOKUP(TEXT(tbl_Status_Review[[#This Row],[Work ID]],"0"),tbl_PV_Meta[Work ID '#],tbl_PV_Meta[Benefit Status Assessment],,0)="","",_xlfn.XLOOKUP(TEXT(tbl_Status_Review[[#This Row],[Work ID]],"0"),tbl_PV_Meta[Work ID '#],tbl_PV_Meta[Benefit Status Assessment],,0))</f>
        <v>Green</v>
      </c>
      <c r="V119" s="76" t="str">
        <f>IF(_xlfn.XLOOKUP(TEXT(tbl_Status_Review[[#This Row],[Work ID]],"0"),tbl_PV_Meta[Work ID '#],tbl_PV_Meta[OCM Status Assessment],,0)="","",_xlfn.XLOOKUP(TEXT(tbl_Status_Review[[#This Row],[Work ID]],"0"),tbl_PV_Meta[Work ID '#],tbl_PV_Meta[OCM Status Assessment],,0))</f>
        <v>Green</v>
      </c>
      <c r="W119" s="76" t="str">
        <f>IF(_xlfn.XLOOKUP(TEXT(tbl_Status_Review[[#This Row],[Work ID]],"0"),tbl_PV_Meta[Work ID '#],tbl_PV_Meta[Risks Status Assessment],,0)=0,"",_xlfn.XLOOKUP(TEXT(tbl_Status_Review[[#This Row],[Work ID]],"0"),tbl_PV_Meta[Work ID '#],tbl_PV_Meta[Risks Status Assessment],,0))</f>
        <v>Green</v>
      </c>
      <c r="X119"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119" s="76" t="str">
        <f>IF(SUMIFS(tbl_PV_Risks[Overdue],tbl_PV_Risks[Work ID '#],tbl_Status_Review[[#This Row],[Work ID]])=0,"",SUMIFS(tbl_PV_Risks[Overdue],tbl_PV_Risks[Work ID '#],tbl_Status_Review[[#This Row],[Work ID]]))</f>
        <v/>
      </c>
      <c r="Z119" s="76" t="str">
        <f>IF(SUMIFS(tbl_PV_Risks[No Mitigation Action Plan],tbl_PV_Risks[Work ID '#],tbl_Status_Review[[#This Row],[Work ID]])=0,"",SUMIFS(tbl_PV_Risks[No Mitigation Action Plan],tbl_PV_Risks[Work ID '#],tbl_Status_Review[[#This Row],[Work ID]]))</f>
        <v/>
      </c>
      <c r="AA119" s="76" t="str">
        <f>IF(_xlfn.XLOOKUP(TEXT(tbl_Status_Review[[#This Row],[Work ID]],"0"),tbl_PV_Meta[Work ID '#],tbl_PV_Meta[Issues Status Assessment],,0)=0,"",_xlfn.XLOOKUP(TEXT(tbl_Status_Review[[#This Row],[Work ID]],"0"),tbl_PV_Meta[Work ID '#],tbl_PV_Meta[Issues Status Assessment],,0))</f>
        <v>Green</v>
      </c>
      <c r="AB119"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19" s="76" t="str">
        <f>IF(SUMIFS(tbl_PV_Issues[Overdue],tbl_PV_Issues[Work ID '#],tbl_Status_Review[[#This Row],[Work ID]])=0,"",SUMIFS(tbl_PV_Issues[Overdue],tbl_PV_Issues[Work ID '#],tbl_Status_Review[[#This Row],[Work ID]]))</f>
        <v/>
      </c>
    </row>
    <row r="120" spans="3:29" ht="39.950000000000003" customHeight="1" x14ac:dyDescent="0.2">
      <c r="C120" s="70" t="s">
        <v>181</v>
      </c>
      <c r="D120" s="71" t="str">
        <f>_xlfn.XLOOKUP(TEXT(tbl_Status_Review[[#This Row],[Work ID]],"0"),tbl_PV_Meta[Work ID '#],tbl_PV_Meta[Proj Name],,0)</f>
        <v>Project 120</v>
      </c>
      <c r="E120" s="72" t="str">
        <f>_xlfn.XLOOKUP(TEXT(tbl_Status_Review[[#This Row],[Work ID]],"0"),tbl_PV_Meta[Work ID '#],tbl_PV_Meta[Sub-Portfolio],,0)</f>
        <v>Sub-Portfolio 4</v>
      </c>
      <c r="F120" s="72" t="str">
        <f>IF(_xlfn.XLOOKUP(TEXT(tbl_Status_Review[[#This Row],[Work ID]],"0"),tbl_PV_Meta[Work ID '#],tbl_PV_Meta[Project Manager/Owner],,0)="","",_xlfn.XLOOKUP(TEXT(tbl_Status_Review[[#This Row],[Work ID]],"0"),tbl_PV_Meta[Work ID '#],tbl_PV_Meta[Project Manager/Owner],,0))</f>
        <v>Project Manager 14</v>
      </c>
      <c r="G120" s="73" t="str">
        <f>_xlfn.XLOOKUP(TEXT(tbl_Status_Review[[#This Row],[Work ID]],"0"),tbl_PV_Meta[Work ID '#],tbl_PV_Meta[Work Status],,0)</f>
        <v>Requested</v>
      </c>
      <c r="H120" s="73" t="str">
        <f>_xlfn.XLOOKUP(tbl_Status_Review[[#This Row],[Work ID]],tbl_PV_Meta[Work ID '#],tbl_PV_Meta[Stage])</f>
        <v>2. Concept</v>
      </c>
      <c r="I120" s="74" t="str">
        <f>IF(_xlfn.XLOOKUP(TEXT(tbl_Status_Review[[#This Row],[Work ID]],"0"), tbl_PV_Meta[Work ID '#], tbl_PV_Meta[PSR Date], , 0)=0, "", _xlfn.XLOOKUP(TEXT(tbl_Status_Review[[#This Row],[Work ID]],"0"), tbl_PV_Meta[Work ID '#], tbl_PV_Meta[PSR Date], , 0))</f>
        <v>Apr-2025</v>
      </c>
      <c r="J120" s="73" t="str">
        <f>IF(_xlfn.XLOOKUP(TEXT(tbl_Status_Review[[#This Row],[Work ID]],"0"),tbl_PV_Meta[Work ID '#],tbl_PV_Meta[Overall Status Assessment],,0)="","",_xlfn.XLOOKUP(TEXT(tbl_Status_Review[[#This Row],[Work ID]],"0"),tbl_PV_Meta[Work ID '#],tbl_PV_Meta[Overall Status Assessment],,0))</f>
        <v>Green</v>
      </c>
      <c r="K120" s="73" t="str">
        <f>IF(_xlfn.XLOOKUP(TEXT(tbl_Status_Review[[#This Row],[Work ID]],"0"),tbl_PV_Meta[Work ID '#],tbl_PV_Meta[Scope Status Assessment],,0)="","",_xlfn.XLOOKUP(TEXT(tbl_Status_Review[[#This Row],[Work ID]],"0"),tbl_PV_Meta[Work ID '#],tbl_PV_Meta[Scope Status Assessment],,0))</f>
        <v>Green</v>
      </c>
      <c r="L120" s="73" t="str">
        <f>IF(_xlfn.XLOOKUP(TEXT(tbl_Status_Review[[#This Row],[Work ID]],"0"),tbl_PV_Meta[Work ID '#],tbl_PV_Meta[Cost Status Assessment],,0)="","",_xlfn.XLOOKUP(TEXT(tbl_Status_Review[[#This Row],[Work ID]],"0"),tbl_PV_Meta[Work ID '#],tbl_PV_Meta[Cost Status Assessment],,0))</f>
        <v>Green</v>
      </c>
      <c r="M120" s="75" t="str">
        <f>IFERROR(_xlfn.XLOOKUP(tbl_Status_Review[[#This Row],[Work ID]],'PV Financials'!E:E,'PV Financials'!AW:AW),"")</f>
        <v/>
      </c>
      <c r="N120" s="75" t="str">
        <f>IFERROR(_xlfn.XLOOKUP(tbl_Status_Review[[#This Row],[Work ID]],'PV Financials'!E:E,'PV Financials'!AL:AL),"")</f>
        <v/>
      </c>
      <c r="O120" s="75" t="str">
        <f>IFERROR(tbl_Status_Review[[#This Row],[Budget]]-tbl_Status_Review[[#This Row],[EAC]],"")</f>
        <v/>
      </c>
      <c r="P120" s="76" t="str">
        <f>IF(_xlfn.XLOOKUP(TEXT(tbl_Status_Review[[#This Row],[Work ID]],"0"),tbl_PV_Meta[Work ID '#],tbl_PV_Meta[Schedule Status Assessment],,0)="","",_xlfn.XLOOKUP(TEXT(tbl_Status_Review[[#This Row],[Work ID]],"0"),tbl_PV_Meta[Work ID '#],tbl_PV_Meta[Schedule Status Assessment],,0))</f>
        <v>Green</v>
      </c>
      <c r="Q120" s="76">
        <f>IF(SUMIFS(tbl_PV_Milestones[Overdue],tbl_PV_Milestones[Work ID],tbl_Status_Review[[#This Row],[Work ID]])=0,"",SUMIFS(tbl_PV_Milestones[Overdue],tbl_PV_Milestones[Work ID],tbl_Status_Review[[#This Row],[Work ID]]))</f>
        <v>26</v>
      </c>
      <c r="R120" s="76" t="str">
        <f>IF(SUMIFS(tbl_PV_Milestones[Delayed],tbl_PV_Milestones[Work ID],tbl_Status_Review[[#This Row],[Work ID]])=0,"",SUMIFS(tbl_PV_Milestones[Delayed],tbl_PV_Milestones[Work ID],tbl_Status_Review[[#This Row],[Work ID]]))</f>
        <v/>
      </c>
      <c r="S120" s="76" t="str">
        <f>IF(SUMIFS(tbl_PV_Milestones[Delayed past FY25],tbl_PV_Milestones[Work ID],tbl_Status_Review[[#This Row],[Work ID]])=0,"",SUMIFS(tbl_PV_Milestones[Delayed past FY25],tbl_PV_Milestones[Work ID],tbl_Status_Review[[#This Row],[Work ID]]))</f>
        <v/>
      </c>
      <c r="T120" s="76" t="str">
        <f>IF(_xlfn.XLOOKUP(TEXT(tbl_Status_Review[[#This Row],[Work ID]],"0"),tbl_PV_Meta[Work ID '#],tbl_PV_Meta[Resourcing Status Assessment],,0)="","",_xlfn.XLOOKUP(TEXT(tbl_Status_Review[[#This Row],[Work ID]],"0"),tbl_PV_Meta[Work ID '#],tbl_PV_Meta[Resourcing Status Assessment],,0))</f>
        <v>Green</v>
      </c>
      <c r="U120" s="76" t="str">
        <f>IF(_xlfn.XLOOKUP(TEXT(tbl_Status_Review[[#This Row],[Work ID]],"0"),tbl_PV_Meta[Work ID '#],tbl_PV_Meta[Benefit Status Assessment],,0)="","",_xlfn.XLOOKUP(TEXT(tbl_Status_Review[[#This Row],[Work ID]],"0"),tbl_PV_Meta[Work ID '#],tbl_PV_Meta[Benefit Status Assessment],,0))</f>
        <v>Green</v>
      </c>
      <c r="V120" s="76" t="str">
        <f>IF(_xlfn.XLOOKUP(TEXT(tbl_Status_Review[[#This Row],[Work ID]],"0"),tbl_PV_Meta[Work ID '#],tbl_PV_Meta[OCM Status Assessment],,0)="","",_xlfn.XLOOKUP(TEXT(tbl_Status_Review[[#This Row],[Work ID]],"0"),tbl_PV_Meta[Work ID '#],tbl_PV_Meta[OCM Status Assessment],,0))</f>
        <v>Green</v>
      </c>
      <c r="W120" s="76" t="str">
        <f>IF(_xlfn.XLOOKUP(TEXT(tbl_Status_Review[[#This Row],[Work ID]],"0"),tbl_PV_Meta[Work ID '#],tbl_PV_Meta[Risks Status Assessment],,0)=0,"",_xlfn.XLOOKUP(TEXT(tbl_Status_Review[[#This Row],[Work ID]],"0"),tbl_PV_Meta[Work ID '#],tbl_PV_Meta[Risks Status Assessment],,0))</f>
        <v>Green</v>
      </c>
      <c r="X120"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120" s="76" t="str">
        <f>IF(SUMIFS(tbl_PV_Risks[Overdue],tbl_PV_Risks[Work ID '#],tbl_Status_Review[[#This Row],[Work ID]])=0,"",SUMIFS(tbl_PV_Risks[Overdue],tbl_PV_Risks[Work ID '#],tbl_Status_Review[[#This Row],[Work ID]]))</f>
        <v/>
      </c>
      <c r="Z120" s="76" t="str">
        <f>IF(SUMIFS(tbl_PV_Risks[No Mitigation Action Plan],tbl_PV_Risks[Work ID '#],tbl_Status_Review[[#This Row],[Work ID]])=0,"",SUMIFS(tbl_PV_Risks[No Mitigation Action Plan],tbl_PV_Risks[Work ID '#],tbl_Status_Review[[#This Row],[Work ID]]))</f>
        <v/>
      </c>
      <c r="AA120" s="76" t="str">
        <f>IF(_xlfn.XLOOKUP(TEXT(tbl_Status_Review[[#This Row],[Work ID]],"0"),tbl_PV_Meta[Work ID '#],tbl_PV_Meta[Issues Status Assessment],,0)=0,"",_xlfn.XLOOKUP(TEXT(tbl_Status_Review[[#This Row],[Work ID]],"0"),tbl_PV_Meta[Work ID '#],tbl_PV_Meta[Issues Status Assessment],,0))</f>
        <v>Green</v>
      </c>
      <c r="AB120"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20" s="76" t="str">
        <f>IF(SUMIFS(tbl_PV_Issues[Overdue],tbl_PV_Issues[Work ID '#],tbl_Status_Review[[#This Row],[Work ID]])=0,"",SUMIFS(tbl_PV_Issues[Overdue],tbl_PV_Issues[Work ID '#],tbl_Status_Review[[#This Row],[Work ID]]))</f>
        <v/>
      </c>
    </row>
    <row r="121" spans="3:29" ht="39.950000000000003" customHeight="1" x14ac:dyDescent="0.2">
      <c r="C121" s="77" t="s">
        <v>182</v>
      </c>
      <c r="D121" s="78" t="str">
        <f>_xlfn.XLOOKUP(TEXT(tbl_Status_Review[[#This Row],[Work ID]],"0"),tbl_PV_Meta[Work ID '#],tbl_PV_Meta[Proj Name],,0)</f>
        <v>Project 121</v>
      </c>
      <c r="E121" s="79" t="str">
        <f>_xlfn.XLOOKUP(TEXT(tbl_Status_Review[[#This Row],[Work ID]],"0"),tbl_PV_Meta[Work ID '#],tbl_PV_Meta[Sub-Portfolio],,0)</f>
        <v>Sub-Portfolio 4</v>
      </c>
      <c r="F121" s="79" t="str">
        <f>IF(_xlfn.XLOOKUP(TEXT(tbl_Status_Review[[#This Row],[Work ID]],"0"),tbl_PV_Meta[Work ID '#],tbl_PV_Meta[Project Manager/Owner],,0)="","",_xlfn.XLOOKUP(TEXT(tbl_Status_Review[[#This Row],[Work ID]],"0"),tbl_PV_Meta[Work ID '#],tbl_PV_Meta[Project Manager/Owner],,0))</f>
        <v>Project Manager 14</v>
      </c>
      <c r="G121" s="80" t="str">
        <f>_xlfn.XLOOKUP(TEXT(tbl_Status_Review[[#This Row],[Work ID]],"0"),tbl_PV_Meta[Work ID '#],tbl_PV_Meta[Work Status],,0)</f>
        <v>Requested</v>
      </c>
      <c r="H121" s="80" t="str">
        <f>_xlfn.XLOOKUP(tbl_Status_Review[[#This Row],[Work ID]],tbl_PV_Meta[Work ID '#],tbl_PV_Meta[Stage])</f>
        <v>2. Concept</v>
      </c>
      <c r="I121" s="81" t="str">
        <f>IF(_xlfn.XLOOKUP(TEXT(tbl_Status_Review[[#This Row],[Work ID]],"0"), tbl_PV_Meta[Work ID '#], tbl_PV_Meta[PSR Date], , 0)=0, "", _xlfn.XLOOKUP(TEXT(tbl_Status_Review[[#This Row],[Work ID]],"0"), tbl_PV_Meta[Work ID '#], tbl_PV_Meta[PSR Date], , 0))</f>
        <v>Apr-2025</v>
      </c>
      <c r="J121" s="80" t="str">
        <f>IF(_xlfn.XLOOKUP(TEXT(tbl_Status_Review[[#This Row],[Work ID]],"0"),tbl_PV_Meta[Work ID '#],tbl_PV_Meta[Overall Status Assessment],,0)="","",_xlfn.XLOOKUP(TEXT(tbl_Status_Review[[#This Row],[Work ID]],"0"),tbl_PV_Meta[Work ID '#],tbl_PV_Meta[Overall Status Assessment],,0))</f>
        <v>Green</v>
      </c>
      <c r="K121" s="80" t="str">
        <f>IF(_xlfn.XLOOKUP(TEXT(tbl_Status_Review[[#This Row],[Work ID]],"0"),tbl_PV_Meta[Work ID '#],tbl_PV_Meta[Scope Status Assessment],,0)="","",_xlfn.XLOOKUP(TEXT(tbl_Status_Review[[#This Row],[Work ID]],"0"),tbl_PV_Meta[Work ID '#],tbl_PV_Meta[Scope Status Assessment],,0))</f>
        <v>Green</v>
      </c>
      <c r="L121" s="80" t="str">
        <f>IF(_xlfn.XLOOKUP(TEXT(tbl_Status_Review[[#This Row],[Work ID]],"0"),tbl_PV_Meta[Work ID '#],tbl_PV_Meta[Cost Status Assessment],,0)="","",_xlfn.XLOOKUP(TEXT(tbl_Status_Review[[#This Row],[Work ID]],"0"),tbl_PV_Meta[Work ID '#],tbl_PV_Meta[Cost Status Assessment],,0))</f>
        <v>Green</v>
      </c>
      <c r="M121" s="82" t="str">
        <f>IFERROR(_xlfn.XLOOKUP(tbl_Status_Review[[#This Row],[Work ID]],'PV Financials'!E:E,'PV Financials'!AW:AW),"")</f>
        <v/>
      </c>
      <c r="N121" s="82" t="str">
        <f>IFERROR(_xlfn.XLOOKUP(tbl_Status_Review[[#This Row],[Work ID]],'PV Financials'!E:E,'PV Financials'!AL:AL),"")</f>
        <v/>
      </c>
      <c r="O121" s="82" t="str">
        <f>IFERROR(tbl_Status_Review[[#This Row],[Budget]]-tbl_Status_Review[[#This Row],[EAC]],"")</f>
        <v/>
      </c>
      <c r="P121" s="83" t="str">
        <f>IF(_xlfn.XLOOKUP(TEXT(tbl_Status_Review[[#This Row],[Work ID]],"0"),tbl_PV_Meta[Work ID '#],tbl_PV_Meta[Schedule Status Assessment],,0)="","",_xlfn.XLOOKUP(TEXT(tbl_Status_Review[[#This Row],[Work ID]],"0"),tbl_PV_Meta[Work ID '#],tbl_PV_Meta[Schedule Status Assessment],,0))</f>
        <v>Green</v>
      </c>
      <c r="Q121" s="83">
        <f>IF(SUMIFS(tbl_PV_Milestones[Overdue],tbl_PV_Milestones[Work ID],tbl_Status_Review[[#This Row],[Work ID]])=0,"",SUMIFS(tbl_PV_Milestones[Overdue],tbl_PV_Milestones[Work ID],tbl_Status_Review[[#This Row],[Work ID]]))</f>
        <v>22</v>
      </c>
      <c r="R121" s="83" t="str">
        <f>IF(SUMIFS(tbl_PV_Milestones[Delayed],tbl_PV_Milestones[Work ID],tbl_Status_Review[[#This Row],[Work ID]])=0,"",SUMIFS(tbl_PV_Milestones[Delayed],tbl_PV_Milestones[Work ID],tbl_Status_Review[[#This Row],[Work ID]]))</f>
        <v/>
      </c>
      <c r="S121" s="83" t="str">
        <f>IF(SUMIFS(tbl_PV_Milestones[Delayed past FY25],tbl_PV_Milestones[Work ID],tbl_Status_Review[[#This Row],[Work ID]])=0,"",SUMIFS(tbl_PV_Milestones[Delayed past FY25],tbl_PV_Milestones[Work ID],tbl_Status_Review[[#This Row],[Work ID]]))</f>
        <v/>
      </c>
      <c r="T121" s="83" t="str">
        <f>IF(_xlfn.XLOOKUP(TEXT(tbl_Status_Review[[#This Row],[Work ID]],"0"),tbl_PV_Meta[Work ID '#],tbl_PV_Meta[Resourcing Status Assessment],,0)="","",_xlfn.XLOOKUP(TEXT(tbl_Status_Review[[#This Row],[Work ID]],"0"),tbl_PV_Meta[Work ID '#],tbl_PV_Meta[Resourcing Status Assessment],,0))</f>
        <v>Amber</v>
      </c>
      <c r="U121" s="83" t="str">
        <f>IF(_xlfn.XLOOKUP(TEXT(tbl_Status_Review[[#This Row],[Work ID]],"0"),tbl_PV_Meta[Work ID '#],tbl_PV_Meta[Benefit Status Assessment],,0)="","",_xlfn.XLOOKUP(TEXT(tbl_Status_Review[[#This Row],[Work ID]],"0"),tbl_PV_Meta[Work ID '#],tbl_PV_Meta[Benefit Status Assessment],,0))</f>
        <v>Green</v>
      </c>
      <c r="V121" s="83" t="str">
        <f>IF(_xlfn.XLOOKUP(TEXT(tbl_Status_Review[[#This Row],[Work ID]],"0"),tbl_PV_Meta[Work ID '#],tbl_PV_Meta[OCM Status Assessment],,0)="","",_xlfn.XLOOKUP(TEXT(tbl_Status_Review[[#This Row],[Work ID]],"0"),tbl_PV_Meta[Work ID '#],tbl_PV_Meta[OCM Status Assessment],,0))</f>
        <v>Green</v>
      </c>
      <c r="W121" s="83" t="str">
        <f>IF(_xlfn.XLOOKUP(TEXT(tbl_Status_Review[[#This Row],[Work ID]],"0"),tbl_PV_Meta[Work ID '#],tbl_PV_Meta[Risks Status Assessment],,0)=0,"",_xlfn.XLOOKUP(TEXT(tbl_Status_Review[[#This Row],[Work ID]],"0"),tbl_PV_Meta[Work ID '#],tbl_PV_Meta[Risks Status Assessment],,0))</f>
        <v>Green</v>
      </c>
      <c r="X121" s="83"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121" s="83" t="str">
        <f>IF(SUMIFS(tbl_PV_Risks[Overdue],tbl_PV_Risks[Work ID '#],tbl_Status_Review[[#This Row],[Work ID]])=0,"",SUMIFS(tbl_PV_Risks[Overdue],tbl_PV_Risks[Work ID '#],tbl_Status_Review[[#This Row],[Work ID]]))</f>
        <v/>
      </c>
      <c r="Z121" s="83" t="str">
        <f>IF(SUMIFS(tbl_PV_Risks[No Mitigation Action Plan],tbl_PV_Risks[Work ID '#],tbl_Status_Review[[#This Row],[Work ID]])=0,"",SUMIFS(tbl_PV_Risks[No Mitigation Action Plan],tbl_PV_Risks[Work ID '#],tbl_Status_Review[[#This Row],[Work ID]]))</f>
        <v/>
      </c>
      <c r="AA121" s="83" t="str">
        <f>IF(_xlfn.XLOOKUP(TEXT(tbl_Status_Review[[#This Row],[Work ID]],"0"),tbl_PV_Meta[Work ID '#],tbl_PV_Meta[Issues Status Assessment],,0)=0,"",_xlfn.XLOOKUP(TEXT(tbl_Status_Review[[#This Row],[Work ID]],"0"),tbl_PV_Meta[Work ID '#],tbl_PV_Meta[Issues Status Assessment],,0))</f>
        <v>Amber</v>
      </c>
      <c r="AB121" s="83"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21" s="83" t="str">
        <f>IF(SUMIFS(tbl_PV_Issues[Overdue],tbl_PV_Issues[Work ID '#],tbl_Status_Review[[#This Row],[Work ID]])=0,"",SUMIFS(tbl_PV_Issues[Overdue],tbl_PV_Issues[Work ID '#],tbl_Status_Review[[#This Row],[Work ID]]))</f>
        <v/>
      </c>
    </row>
    <row r="122" spans="3:29" ht="39.950000000000003" customHeight="1" x14ac:dyDescent="0.2">
      <c r="C122" s="70" t="s">
        <v>189</v>
      </c>
      <c r="D122" s="71" t="str">
        <f>_xlfn.XLOOKUP(TEXT(tbl_Status_Review[[#This Row],[Work ID]],"0"),tbl_PV_Meta[Work ID '#],tbl_PV_Meta[Proj Name],,0)</f>
        <v>Project 143</v>
      </c>
      <c r="E122" s="72" t="str">
        <f>_xlfn.XLOOKUP(TEXT(tbl_Status_Review[[#This Row],[Work ID]],"0"),tbl_PV_Meta[Work ID '#],tbl_PV_Meta[Sub-Portfolio],,0)</f>
        <v>Sub-Portfolio 4</v>
      </c>
      <c r="F122" s="72" t="str">
        <f>IF(_xlfn.XLOOKUP(TEXT(tbl_Status_Review[[#This Row],[Work ID]],"0"),tbl_PV_Meta[Work ID '#],tbl_PV_Meta[Project Manager/Owner],,0)="","",_xlfn.XLOOKUP(TEXT(tbl_Status_Review[[#This Row],[Work ID]],"0"),tbl_PV_Meta[Work ID '#],tbl_PV_Meta[Project Manager/Owner],,0))</f>
        <v>Project Manager 18</v>
      </c>
      <c r="G122" s="73" t="str">
        <f>_xlfn.XLOOKUP(TEXT(tbl_Status_Review[[#This Row],[Work ID]],"0"),tbl_PV_Meta[Work ID '#],tbl_PV_Meta[Work Status],,0)</f>
        <v>Requested</v>
      </c>
      <c r="H122" s="73" t="str">
        <f>_xlfn.XLOOKUP(tbl_Status_Review[[#This Row],[Work ID]],tbl_PV_Meta[Work ID '#],tbl_PV_Meta[Stage])</f>
        <v>2. Concept</v>
      </c>
      <c r="I122" s="74" t="str">
        <f>IF(_xlfn.XLOOKUP(TEXT(tbl_Status_Review[[#This Row],[Work ID]],"0"), tbl_PV_Meta[Work ID '#], tbl_PV_Meta[PSR Date], , 0)=0, "", _xlfn.XLOOKUP(TEXT(tbl_Status_Review[[#This Row],[Work ID]],"0"), tbl_PV_Meta[Work ID '#], tbl_PV_Meta[PSR Date], , 0))</f>
        <v>Apr-2025</v>
      </c>
      <c r="J122" s="73" t="str">
        <f>IF(_xlfn.XLOOKUP(TEXT(tbl_Status_Review[[#This Row],[Work ID]],"0"),tbl_PV_Meta[Work ID '#],tbl_PV_Meta[Overall Status Assessment],,0)="","",_xlfn.XLOOKUP(TEXT(tbl_Status_Review[[#This Row],[Work ID]],"0"),tbl_PV_Meta[Work ID '#],tbl_PV_Meta[Overall Status Assessment],,0))</f>
        <v>Green</v>
      </c>
      <c r="K122" s="73" t="str">
        <f>IF(_xlfn.XLOOKUP(TEXT(tbl_Status_Review[[#This Row],[Work ID]],"0"),tbl_PV_Meta[Work ID '#],tbl_PV_Meta[Scope Status Assessment],,0)="","",_xlfn.XLOOKUP(TEXT(tbl_Status_Review[[#This Row],[Work ID]],"0"),tbl_PV_Meta[Work ID '#],tbl_PV_Meta[Scope Status Assessment],,0))</f>
        <v>Green</v>
      </c>
      <c r="L122" s="73" t="str">
        <f>IF(_xlfn.XLOOKUP(TEXT(tbl_Status_Review[[#This Row],[Work ID]],"0"),tbl_PV_Meta[Work ID '#],tbl_PV_Meta[Cost Status Assessment],,0)="","",_xlfn.XLOOKUP(TEXT(tbl_Status_Review[[#This Row],[Work ID]],"0"),tbl_PV_Meta[Work ID '#],tbl_PV_Meta[Cost Status Assessment],,0))</f>
        <v>Green</v>
      </c>
      <c r="M122" s="75" t="str">
        <f>IFERROR(_xlfn.XLOOKUP(tbl_Status_Review[[#This Row],[Work ID]],'PV Financials'!E:E,'PV Financials'!AW:AW),"")</f>
        <v/>
      </c>
      <c r="N122" s="75" t="str">
        <f>IFERROR(_xlfn.XLOOKUP(tbl_Status_Review[[#This Row],[Work ID]],'PV Financials'!E:E,'PV Financials'!AL:AL),"")</f>
        <v/>
      </c>
      <c r="O122" s="75" t="str">
        <f>IFERROR(tbl_Status_Review[[#This Row],[Budget]]-tbl_Status_Review[[#This Row],[EAC]],"")</f>
        <v/>
      </c>
      <c r="P122" s="76" t="str">
        <f>IF(_xlfn.XLOOKUP(TEXT(tbl_Status_Review[[#This Row],[Work ID]],"0"),tbl_PV_Meta[Work ID '#],tbl_PV_Meta[Schedule Status Assessment],,0)="","",_xlfn.XLOOKUP(TEXT(tbl_Status_Review[[#This Row],[Work ID]],"0"),tbl_PV_Meta[Work ID '#],tbl_PV_Meta[Schedule Status Assessment],,0))</f>
        <v>Amber</v>
      </c>
      <c r="Q122" s="76" t="str">
        <f>IF(SUMIFS(tbl_PV_Milestones[Overdue],tbl_PV_Milestones[Work ID],tbl_Status_Review[[#This Row],[Work ID]])=0,"",SUMIFS(tbl_PV_Milestones[Overdue],tbl_PV_Milestones[Work ID],tbl_Status_Review[[#This Row],[Work ID]]))</f>
        <v/>
      </c>
      <c r="R122" s="76" t="str">
        <f>IF(SUMIFS(tbl_PV_Milestones[Delayed],tbl_PV_Milestones[Work ID],tbl_Status_Review[[#This Row],[Work ID]])=0,"",SUMIFS(tbl_PV_Milestones[Delayed],tbl_PV_Milestones[Work ID],tbl_Status_Review[[#This Row],[Work ID]]))</f>
        <v/>
      </c>
      <c r="S122" s="76" t="str">
        <f>IF(SUMIFS(tbl_PV_Milestones[Delayed past FY25],tbl_PV_Milestones[Work ID],tbl_Status_Review[[#This Row],[Work ID]])=0,"",SUMIFS(tbl_PV_Milestones[Delayed past FY25],tbl_PV_Milestones[Work ID],tbl_Status_Review[[#This Row],[Work ID]]))</f>
        <v/>
      </c>
      <c r="T122" s="76" t="str">
        <f>IF(_xlfn.XLOOKUP(TEXT(tbl_Status_Review[[#This Row],[Work ID]],"0"),tbl_PV_Meta[Work ID '#],tbl_PV_Meta[Resourcing Status Assessment],,0)="","",_xlfn.XLOOKUP(TEXT(tbl_Status_Review[[#This Row],[Work ID]],"0"),tbl_PV_Meta[Work ID '#],tbl_PV_Meta[Resourcing Status Assessment],,0))</f>
        <v>Green</v>
      </c>
      <c r="U122" s="76" t="str">
        <f>IF(_xlfn.XLOOKUP(TEXT(tbl_Status_Review[[#This Row],[Work ID]],"0"),tbl_PV_Meta[Work ID '#],tbl_PV_Meta[Benefit Status Assessment],,0)="","",_xlfn.XLOOKUP(TEXT(tbl_Status_Review[[#This Row],[Work ID]],"0"),tbl_PV_Meta[Work ID '#],tbl_PV_Meta[Benefit Status Assessment],,0))</f>
        <v>Green</v>
      </c>
      <c r="V122" s="76" t="str">
        <f>IF(_xlfn.XLOOKUP(TEXT(tbl_Status_Review[[#This Row],[Work ID]],"0"),tbl_PV_Meta[Work ID '#],tbl_PV_Meta[OCM Status Assessment],,0)="","",_xlfn.XLOOKUP(TEXT(tbl_Status_Review[[#This Row],[Work ID]],"0"),tbl_PV_Meta[Work ID '#],tbl_PV_Meta[OCM Status Assessment],,0))</f>
        <v>Green</v>
      </c>
      <c r="W122" s="76" t="str">
        <f>IF(_xlfn.XLOOKUP(TEXT(tbl_Status_Review[[#This Row],[Work ID]],"0"),tbl_PV_Meta[Work ID '#],tbl_PV_Meta[Risks Status Assessment],,0)=0,"",_xlfn.XLOOKUP(TEXT(tbl_Status_Review[[#This Row],[Work ID]],"0"),tbl_PV_Meta[Work ID '#],tbl_PV_Meta[Risks Status Assessment],,0))</f>
        <v>Green</v>
      </c>
      <c r="X122"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122" s="76" t="str">
        <f>IF(SUMIFS(tbl_PV_Risks[Overdue],tbl_PV_Risks[Work ID '#],tbl_Status_Review[[#This Row],[Work ID]])=0,"",SUMIFS(tbl_PV_Risks[Overdue],tbl_PV_Risks[Work ID '#],tbl_Status_Review[[#This Row],[Work ID]]))</f>
        <v/>
      </c>
      <c r="Z122" s="76" t="str">
        <f>IF(SUMIFS(tbl_PV_Risks[No Mitigation Action Plan],tbl_PV_Risks[Work ID '#],tbl_Status_Review[[#This Row],[Work ID]])=0,"",SUMIFS(tbl_PV_Risks[No Mitigation Action Plan],tbl_PV_Risks[Work ID '#],tbl_Status_Review[[#This Row],[Work ID]]))</f>
        <v/>
      </c>
      <c r="AA122" s="76" t="str">
        <f>IF(_xlfn.XLOOKUP(TEXT(tbl_Status_Review[[#This Row],[Work ID]],"0"),tbl_PV_Meta[Work ID '#],tbl_PV_Meta[Issues Status Assessment],,0)=0,"",_xlfn.XLOOKUP(TEXT(tbl_Status_Review[[#This Row],[Work ID]],"0"),tbl_PV_Meta[Work ID '#],tbl_PV_Meta[Issues Status Assessment],,0))</f>
        <v>Green</v>
      </c>
      <c r="AB122"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22" s="76" t="str">
        <f>IF(SUMIFS(tbl_PV_Issues[Overdue],tbl_PV_Issues[Work ID '#],tbl_Status_Review[[#This Row],[Work ID]])=0,"",SUMIFS(tbl_PV_Issues[Overdue],tbl_PV_Issues[Work ID '#],tbl_Status_Review[[#This Row],[Work ID]]))</f>
        <v/>
      </c>
    </row>
    <row r="123" spans="3:29" ht="77.25" customHeight="1" x14ac:dyDescent="0.2">
      <c r="C123" s="77" t="s">
        <v>191</v>
      </c>
      <c r="D123" s="78" t="str">
        <f>_xlfn.XLOOKUP(TEXT(tbl_Status_Review[[#This Row],[Work ID]],"0"),tbl_PV_Meta[Work ID '#],tbl_PV_Meta[Proj Name],,0)</f>
        <v>Project 145</v>
      </c>
      <c r="E123" s="79" t="str">
        <f>_xlfn.XLOOKUP(TEXT(tbl_Status_Review[[#This Row],[Work ID]],"0"),tbl_PV_Meta[Work ID '#],tbl_PV_Meta[Sub-Portfolio],,0)</f>
        <v>Sub-Portfolio 7</v>
      </c>
      <c r="F123" s="79" t="str">
        <f>IF(_xlfn.XLOOKUP(TEXT(tbl_Status_Review[[#This Row],[Work ID]],"0"),tbl_PV_Meta[Work ID '#],tbl_PV_Meta[Project Manager/Owner],,0)="","",_xlfn.XLOOKUP(TEXT(tbl_Status_Review[[#This Row],[Work ID]],"0"),tbl_PV_Meta[Work ID '#],tbl_PV_Meta[Project Manager/Owner],,0))</f>
        <v>Project Manager 7</v>
      </c>
      <c r="G123" s="80" t="str">
        <f>_xlfn.XLOOKUP(TEXT(tbl_Status_Review[[#This Row],[Work ID]],"0"),tbl_PV_Meta[Work ID '#],tbl_PV_Meta[Work Status],,0)</f>
        <v>Requested</v>
      </c>
      <c r="H123" s="80" t="str">
        <f>_xlfn.XLOOKUP(tbl_Status_Review[[#This Row],[Work ID]],tbl_PV_Meta[Work ID '#],tbl_PV_Meta[Stage])</f>
        <v>2. Concept</v>
      </c>
      <c r="I123" s="81" t="str">
        <f>IF(_xlfn.XLOOKUP(TEXT(tbl_Status_Review[[#This Row],[Work ID]],"0"), tbl_PV_Meta[Work ID '#], tbl_PV_Meta[PSR Date], , 0)=0, "", _xlfn.XLOOKUP(TEXT(tbl_Status_Review[[#This Row],[Work ID]],"0"), tbl_PV_Meta[Work ID '#], tbl_PV_Meta[PSR Date], , 0))</f>
        <v>Apr-2025</v>
      </c>
      <c r="J123" s="80" t="str">
        <f>IF(_xlfn.XLOOKUP(TEXT(tbl_Status_Review[[#This Row],[Work ID]],"0"),tbl_PV_Meta[Work ID '#],tbl_PV_Meta[Overall Status Assessment],,0)="","",_xlfn.XLOOKUP(TEXT(tbl_Status_Review[[#This Row],[Work ID]],"0"),tbl_PV_Meta[Work ID '#],tbl_PV_Meta[Overall Status Assessment],,0))</f>
        <v>Green</v>
      </c>
      <c r="K123" s="80" t="str">
        <f>IF(_xlfn.XLOOKUP(TEXT(tbl_Status_Review[[#This Row],[Work ID]],"0"),tbl_PV_Meta[Work ID '#],tbl_PV_Meta[Scope Status Assessment],,0)="","",_xlfn.XLOOKUP(TEXT(tbl_Status_Review[[#This Row],[Work ID]],"0"),tbl_PV_Meta[Work ID '#],tbl_PV_Meta[Scope Status Assessment],,0))</f>
        <v>Green</v>
      </c>
      <c r="L123" s="80" t="str">
        <f>IF(_xlfn.XLOOKUP(TEXT(tbl_Status_Review[[#This Row],[Work ID]],"0"),tbl_PV_Meta[Work ID '#],tbl_PV_Meta[Cost Status Assessment],,0)="","",_xlfn.XLOOKUP(TEXT(tbl_Status_Review[[#This Row],[Work ID]],"0"),tbl_PV_Meta[Work ID '#],tbl_PV_Meta[Cost Status Assessment],,0))</f>
        <v>Green</v>
      </c>
      <c r="M123" s="82">
        <f>IFERROR(_xlfn.XLOOKUP(tbl_Status_Review[[#This Row],[Work ID]],'PV Financials'!E:E,'PV Financials'!AW:AW),"")</f>
        <v>350000</v>
      </c>
      <c r="N123" s="82">
        <f>IFERROR(_xlfn.XLOOKUP(tbl_Status_Review[[#This Row],[Work ID]],'PV Financials'!E:E,'PV Financials'!AL:AL),"")</f>
        <v>207481.57</v>
      </c>
      <c r="O123" s="82">
        <f>IFERROR(tbl_Status_Review[[#This Row],[Budget]]-tbl_Status_Review[[#This Row],[EAC]],"")</f>
        <v>142518.43</v>
      </c>
      <c r="P123" s="83" t="str">
        <f>IF(_xlfn.XLOOKUP(TEXT(tbl_Status_Review[[#This Row],[Work ID]],"0"),tbl_PV_Meta[Work ID '#],tbl_PV_Meta[Schedule Status Assessment],,0)="","",_xlfn.XLOOKUP(TEXT(tbl_Status_Review[[#This Row],[Work ID]],"0"),tbl_PV_Meta[Work ID '#],tbl_PV_Meta[Schedule Status Assessment],,0))</f>
        <v>Green</v>
      </c>
      <c r="Q123" s="83" t="str">
        <f>IF(SUMIFS(tbl_PV_Milestones[Overdue],tbl_PV_Milestones[Work ID],tbl_Status_Review[[#This Row],[Work ID]])=0,"",SUMIFS(tbl_PV_Milestones[Overdue],tbl_PV_Milestones[Work ID],tbl_Status_Review[[#This Row],[Work ID]]))</f>
        <v/>
      </c>
      <c r="R123" s="83" t="str">
        <f>IF(SUMIFS(tbl_PV_Milestones[Delayed],tbl_PV_Milestones[Work ID],tbl_Status_Review[[#This Row],[Work ID]])=0,"",SUMIFS(tbl_PV_Milestones[Delayed],tbl_PV_Milestones[Work ID],tbl_Status_Review[[#This Row],[Work ID]]))</f>
        <v/>
      </c>
      <c r="S123" s="83" t="str">
        <f>IF(SUMIFS(tbl_PV_Milestones[Delayed past FY25],tbl_PV_Milestones[Work ID],tbl_Status_Review[[#This Row],[Work ID]])=0,"",SUMIFS(tbl_PV_Milestones[Delayed past FY25],tbl_PV_Milestones[Work ID],tbl_Status_Review[[#This Row],[Work ID]]))</f>
        <v/>
      </c>
      <c r="T123" s="83" t="str">
        <f>IF(_xlfn.XLOOKUP(TEXT(tbl_Status_Review[[#This Row],[Work ID]],"0"),tbl_PV_Meta[Work ID '#],tbl_PV_Meta[Resourcing Status Assessment],,0)="","",_xlfn.XLOOKUP(TEXT(tbl_Status_Review[[#This Row],[Work ID]],"0"),tbl_PV_Meta[Work ID '#],tbl_PV_Meta[Resourcing Status Assessment],,0))</f>
        <v>Green</v>
      </c>
      <c r="U123" s="83" t="str">
        <f>IF(_xlfn.XLOOKUP(TEXT(tbl_Status_Review[[#This Row],[Work ID]],"0"),tbl_PV_Meta[Work ID '#],tbl_PV_Meta[Benefit Status Assessment],,0)="","",_xlfn.XLOOKUP(TEXT(tbl_Status_Review[[#This Row],[Work ID]],"0"),tbl_PV_Meta[Work ID '#],tbl_PV_Meta[Benefit Status Assessment],,0))</f>
        <v>Green</v>
      </c>
      <c r="V123" s="83" t="str">
        <f>IF(_xlfn.XLOOKUP(TEXT(tbl_Status_Review[[#This Row],[Work ID]],"0"),tbl_PV_Meta[Work ID '#],tbl_PV_Meta[OCM Status Assessment],,0)="","",_xlfn.XLOOKUP(TEXT(tbl_Status_Review[[#This Row],[Work ID]],"0"),tbl_PV_Meta[Work ID '#],tbl_PV_Meta[OCM Status Assessment],,0))</f>
        <v>Green</v>
      </c>
      <c r="W123" s="83" t="str">
        <f>IF(_xlfn.XLOOKUP(TEXT(tbl_Status_Review[[#This Row],[Work ID]],"0"),tbl_PV_Meta[Work ID '#],tbl_PV_Meta[Risks Status Assessment],,0)=0,"",_xlfn.XLOOKUP(TEXT(tbl_Status_Review[[#This Row],[Work ID]],"0"),tbl_PV_Meta[Work ID '#],tbl_PV_Meta[Risks Status Assessment],,0))</f>
        <v>Green</v>
      </c>
      <c r="X123" s="83"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123" s="83" t="str">
        <f>IF(SUMIFS(tbl_PV_Risks[Overdue],tbl_PV_Risks[Work ID '#],tbl_Status_Review[[#This Row],[Work ID]])=0,"",SUMIFS(tbl_PV_Risks[Overdue],tbl_PV_Risks[Work ID '#],tbl_Status_Review[[#This Row],[Work ID]]))</f>
        <v/>
      </c>
      <c r="Z123" s="83" t="str">
        <f>IF(SUMIFS(tbl_PV_Risks[No Mitigation Action Plan],tbl_PV_Risks[Work ID '#],tbl_Status_Review[[#This Row],[Work ID]])=0,"",SUMIFS(tbl_PV_Risks[No Mitigation Action Plan],tbl_PV_Risks[Work ID '#],tbl_Status_Review[[#This Row],[Work ID]]))</f>
        <v/>
      </c>
      <c r="AA123" s="83" t="str">
        <f>IF(_xlfn.XLOOKUP(TEXT(tbl_Status_Review[[#This Row],[Work ID]],"0"),tbl_PV_Meta[Work ID '#],tbl_PV_Meta[Issues Status Assessment],,0)=0,"",_xlfn.XLOOKUP(TEXT(tbl_Status_Review[[#This Row],[Work ID]],"0"),tbl_PV_Meta[Work ID '#],tbl_PV_Meta[Issues Status Assessment],,0))</f>
        <v>Green</v>
      </c>
      <c r="AB123" s="83"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23" s="83" t="str">
        <f>IF(SUMIFS(tbl_PV_Issues[Overdue],tbl_PV_Issues[Work ID '#],tbl_Status_Review[[#This Row],[Work ID]])=0,"",SUMIFS(tbl_PV_Issues[Overdue],tbl_PV_Issues[Work ID '#],tbl_Status_Review[[#This Row],[Work ID]]))</f>
        <v/>
      </c>
    </row>
  </sheetData>
  <phoneticPr fontId="3" type="noConversion"/>
  <conditionalFormatting sqref="C10:C123">
    <cfRule type="duplicateValues" dxfId="10" priority="3546"/>
  </conditionalFormatting>
  <conditionalFormatting sqref="I10:I123">
    <cfRule type="expression" dxfId="9" priority="1">
      <formula>"0/01/1900"</formula>
    </cfRule>
  </conditionalFormatting>
  <conditionalFormatting sqref="J10:L123 P10:P123 T10:W123 AA10:AA123">
    <cfRule type="cellIs" dxfId="8" priority="3" operator="equal">
      <formula>"Green"</formula>
    </cfRule>
    <cfRule type="cellIs" dxfId="7" priority="4" operator="equal">
      <formula>"Amber"</formula>
    </cfRule>
    <cfRule type="cellIs" dxfId="6" priority="5" operator="equal">
      <formula>"Red"</formula>
    </cfRule>
  </conditionalFormatting>
  <pageMargins left="0.7" right="0.7" top="0.75" bottom="0.75" header="0.3" footer="0.3"/>
  <pageSetup paperSize="9" orientation="portrait" r:id="rId1"/>
  <customProperties>
    <customPr name="EpmWorksheetKeyString_GUID" r:id="rId2"/>
  </customProperties>
  <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DD09C-0D92-492E-BAAE-9D84C17CE458}">
  <sheetPr>
    <tabColor theme="8" tint="0.59999389629810485"/>
  </sheetPr>
  <dimension ref="B2:BE176"/>
  <sheetViews>
    <sheetView zoomScale="80" zoomScaleNormal="80" workbookViewId="0">
      <pane xSplit="5" ySplit="9" topLeftCell="F10" activePane="bottomRight" state="frozen"/>
      <selection pane="topRight" activeCell="G1" sqref="G1"/>
      <selection pane="bottomLeft" activeCell="A10" sqref="A10"/>
      <selection pane="bottomRight" activeCell="Y9" sqref="Y9"/>
    </sheetView>
  </sheetViews>
  <sheetFormatPr defaultRowHeight="15" x14ac:dyDescent="0.25"/>
  <cols>
    <col min="2" max="2" width="30.85546875" customWidth="1"/>
    <col min="3" max="3" width="11" customWidth="1"/>
    <col min="4" max="4" width="18.42578125" customWidth="1"/>
    <col min="5" max="6" width="12.85546875" customWidth="1"/>
    <col min="7" max="10" width="11" customWidth="1"/>
    <col min="11" max="12" width="11.85546875" customWidth="1"/>
    <col min="13" max="13" width="9.42578125" customWidth="1"/>
    <col min="14" max="18" width="13.85546875" customWidth="1"/>
    <col min="19" max="19" width="14.5703125" customWidth="1"/>
    <col min="20" max="21" width="8.85546875" customWidth="1"/>
    <col min="22" max="22" width="11.140625" customWidth="1"/>
    <col min="23" max="31" width="8.85546875" customWidth="1"/>
    <col min="32" max="32" width="10.85546875" customWidth="1"/>
    <col min="33" max="34" width="8.85546875" customWidth="1"/>
    <col min="35" max="35" width="23.42578125" customWidth="1"/>
    <col min="36" max="38" width="8.85546875" customWidth="1"/>
    <col min="40" max="41" width="8.85546875" customWidth="1"/>
    <col min="43" max="43" width="8.85546875" customWidth="1"/>
    <col min="45" max="45" width="8.85546875" customWidth="1"/>
    <col min="47" max="47" width="9.140625" customWidth="1"/>
    <col min="49" max="49" width="9.140625" customWidth="1"/>
    <col min="51" max="51" width="9.140625" customWidth="1"/>
    <col min="52" max="52" width="8.85546875" customWidth="1"/>
    <col min="54" max="54" width="8.85546875" customWidth="1"/>
    <col min="57" max="58" width="10.85546875" bestFit="1" customWidth="1"/>
    <col min="60" max="60" width="8.85546875" customWidth="1"/>
    <col min="61" max="67" width="11.42578125" customWidth="1"/>
    <col min="68" max="68" width="9.5703125" customWidth="1"/>
    <col min="71" max="89" width="8.85546875" customWidth="1"/>
  </cols>
  <sheetData>
    <row r="2" spans="2:57" x14ac:dyDescent="0.25">
      <c r="B2" s="32" t="s">
        <v>216</v>
      </c>
    </row>
    <row r="3" spans="2:57" x14ac:dyDescent="0.25">
      <c r="B3" s="5">
        <v>45784</v>
      </c>
    </row>
    <row r="4" spans="2:57" x14ac:dyDescent="0.25">
      <c r="B4" t="s">
        <v>217</v>
      </c>
    </row>
    <row r="6" spans="2:57" x14ac:dyDescent="0.25">
      <c r="B6" s="18" t="s">
        <v>218</v>
      </c>
    </row>
    <row r="7" spans="2:57" x14ac:dyDescent="0.25">
      <c r="B7" s="11">
        <v>45778</v>
      </c>
    </row>
    <row r="8" spans="2:57" x14ac:dyDescent="0.25">
      <c r="B8" s="17">
        <f>SUBTOTAL(3,tbl_PV_Meta[Proj Name])</f>
        <v>167</v>
      </c>
    </row>
    <row r="9" spans="2:57" ht="75" x14ac:dyDescent="0.25">
      <c r="B9" s="1" t="s">
        <v>219</v>
      </c>
      <c r="C9" s="1" t="s">
        <v>6</v>
      </c>
      <c r="D9" s="2" t="s">
        <v>220</v>
      </c>
      <c r="E9" s="2" t="s">
        <v>221</v>
      </c>
      <c r="F9" s="2" t="s">
        <v>222</v>
      </c>
      <c r="G9" s="2" t="s">
        <v>2</v>
      </c>
      <c r="H9" s="2" t="s">
        <v>224</v>
      </c>
      <c r="I9" s="2" t="s">
        <v>225</v>
      </c>
      <c r="J9" s="2" t="s">
        <v>226</v>
      </c>
      <c r="K9" s="2" t="s">
        <v>227</v>
      </c>
      <c r="L9" s="2" t="s">
        <v>228</v>
      </c>
      <c r="M9" s="2" t="s">
        <v>229</v>
      </c>
      <c r="N9" s="2" t="s">
        <v>230</v>
      </c>
      <c r="O9" s="2" t="s">
        <v>4</v>
      </c>
      <c r="P9" s="2" t="s">
        <v>231</v>
      </c>
      <c r="Q9" s="2" t="s">
        <v>5</v>
      </c>
      <c r="R9" s="2" t="s">
        <v>232</v>
      </c>
      <c r="S9" s="2" t="s">
        <v>233</v>
      </c>
      <c r="T9" s="2" t="s">
        <v>234</v>
      </c>
      <c r="U9" s="2" t="s">
        <v>235</v>
      </c>
      <c r="V9" s="2" t="s">
        <v>236</v>
      </c>
      <c r="W9" s="2" t="s">
        <v>237</v>
      </c>
      <c r="X9" s="2" t="s">
        <v>238</v>
      </c>
      <c r="Y9" s="2" t="s">
        <v>239</v>
      </c>
      <c r="Z9" s="2" t="s">
        <v>240</v>
      </c>
      <c r="AA9" s="2" t="s">
        <v>241</v>
      </c>
      <c r="AB9" s="2" t="s">
        <v>242</v>
      </c>
      <c r="AC9" s="2" t="s">
        <v>243</v>
      </c>
      <c r="AD9" s="2" t="s">
        <v>244</v>
      </c>
      <c r="AE9" s="2" t="s">
        <v>245</v>
      </c>
      <c r="AF9" s="2" t="s">
        <v>246</v>
      </c>
      <c r="AG9" s="2" t="s">
        <v>247</v>
      </c>
      <c r="AH9" s="2" t="s">
        <v>248</v>
      </c>
      <c r="AI9" s="2" t="s">
        <v>249</v>
      </c>
      <c r="AJ9" s="2" t="s">
        <v>250</v>
      </c>
      <c r="AK9" s="2" t="s">
        <v>251</v>
      </c>
      <c r="AL9" s="2" t="s">
        <v>252</v>
      </c>
      <c r="AM9" s="2" t="s">
        <v>253</v>
      </c>
      <c r="AN9" s="2" t="s">
        <v>254</v>
      </c>
      <c r="AO9" s="2" t="s">
        <v>255</v>
      </c>
      <c r="AP9" s="2" t="s">
        <v>256</v>
      </c>
      <c r="AQ9" s="2" t="s">
        <v>257</v>
      </c>
      <c r="AR9" s="2" t="s">
        <v>258</v>
      </c>
      <c r="AS9" s="2" t="s">
        <v>259</v>
      </c>
      <c r="AT9" s="2" t="s">
        <v>260</v>
      </c>
      <c r="AU9" s="2" t="s">
        <v>261</v>
      </c>
      <c r="AV9" s="2" t="s">
        <v>262</v>
      </c>
      <c r="AW9" s="2" t="s">
        <v>263</v>
      </c>
      <c r="AX9" s="2" t="s">
        <v>264</v>
      </c>
      <c r="AY9" s="2" t="s">
        <v>265</v>
      </c>
      <c r="AZ9" s="2" t="s">
        <v>266</v>
      </c>
      <c r="BA9" s="2" t="s">
        <v>267</v>
      </c>
      <c r="BB9" s="2" t="s">
        <v>268</v>
      </c>
      <c r="BC9" s="2" t="s">
        <v>269</v>
      </c>
      <c r="BD9" s="2" t="s">
        <v>270</v>
      </c>
      <c r="BE9" s="2" t="s">
        <v>271</v>
      </c>
    </row>
    <row r="10" spans="2:57" x14ac:dyDescent="0.25">
      <c r="B10" s="49" t="str">
        <f>tbl_PV_Meta[[#This Row],[Name]]</f>
        <v>Project 1</v>
      </c>
      <c r="C10"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11 Oct 24</v>
      </c>
      <c r="D10" t="s">
        <v>1690</v>
      </c>
      <c r="E10" s="51" t="s">
        <v>106</v>
      </c>
      <c r="F10" t="s">
        <v>272</v>
      </c>
      <c r="G10" s="52" t="s">
        <v>1860</v>
      </c>
      <c r="H10" t="s">
        <v>1876</v>
      </c>
      <c r="I10" s="53" t="s">
        <v>1891</v>
      </c>
      <c r="J10" s="53" t="s">
        <v>1946</v>
      </c>
      <c r="L10" t="s">
        <v>273</v>
      </c>
      <c r="M10" t="s">
        <v>274</v>
      </c>
      <c r="N10" t="s">
        <v>275</v>
      </c>
      <c r="O10" t="s">
        <v>276</v>
      </c>
      <c r="P10" t="s">
        <v>277</v>
      </c>
      <c r="Q10" t="s">
        <v>278</v>
      </c>
      <c r="R10" t="s">
        <v>279</v>
      </c>
      <c r="T10" s="54" t="s">
        <v>280</v>
      </c>
      <c r="U10" t="s">
        <v>281</v>
      </c>
      <c r="V10" s="55" t="s">
        <v>282</v>
      </c>
      <c r="W10" t="s">
        <v>31</v>
      </c>
      <c r="X10" t="s">
        <v>31</v>
      </c>
      <c r="Y10" t="s">
        <v>31</v>
      </c>
      <c r="Z10" t="s">
        <v>31</v>
      </c>
      <c r="AA10" t="s">
        <v>31</v>
      </c>
      <c r="AB10" t="s">
        <v>31</v>
      </c>
      <c r="AC10" t="s">
        <v>31</v>
      </c>
      <c r="AE10" t="s">
        <v>31</v>
      </c>
      <c r="AF10" t="s">
        <v>31</v>
      </c>
      <c r="AG10" s="4">
        <v>45110</v>
      </c>
      <c r="AH10" s="4">
        <v>45408.333333333299</v>
      </c>
      <c r="AI10">
        <v>199</v>
      </c>
      <c r="AJ10">
        <v>390</v>
      </c>
      <c r="AK10" s="4">
        <v>45110</v>
      </c>
      <c r="AL10" s="4">
        <v>45693.708333333299</v>
      </c>
      <c r="AM10" s="4">
        <v>45215.333333333299</v>
      </c>
      <c r="AN10" s="4">
        <v>45693.708333333299</v>
      </c>
      <c r="AO10" s="4">
        <v>45110</v>
      </c>
      <c r="AP10" s="4"/>
      <c r="AQ10" s="4">
        <v>45377.708333333299</v>
      </c>
      <c r="AR10">
        <v>13</v>
      </c>
      <c r="AS10" t="s">
        <v>283</v>
      </c>
      <c r="AT10" t="s">
        <v>283</v>
      </c>
      <c r="AV10" t="s">
        <v>283</v>
      </c>
      <c r="BC10" t="s">
        <v>284</v>
      </c>
      <c r="BD10" t="s">
        <v>285</v>
      </c>
      <c r="BE10" t="s">
        <v>285</v>
      </c>
    </row>
    <row r="11" spans="2:57" x14ac:dyDescent="0.25">
      <c r="B11" s="49" t="str">
        <f>tbl_PV_Meta[[#This Row],[Name]]</f>
        <v>Project 2</v>
      </c>
      <c r="C11"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19 Feb 24 - 01 Mar 24</v>
      </c>
      <c r="D11" t="s">
        <v>1691</v>
      </c>
      <c r="E11" s="51" t="s">
        <v>108</v>
      </c>
      <c r="F11" t="s">
        <v>272</v>
      </c>
      <c r="G11" s="52" t="s">
        <v>1860</v>
      </c>
      <c r="H11" t="s">
        <v>1871</v>
      </c>
      <c r="I11" s="53" t="s">
        <v>1906</v>
      </c>
      <c r="J11" s="53" t="s">
        <v>1959</v>
      </c>
      <c r="L11" t="s">
        <v>273</v>
      </c>
      <c r="M11" t="s">
        <v>274</v>
      </c>
      <c r="N11" t="s">
        <v>275</v>
      </c>
      <c r="O11" t="s">
        <v>276</v>
      </c>
      <c r="P11" t="s">
        <v>277</v>
      </c>
      <c r="Q11" t="s">
        <v>36</v>
      </c>
      <c r="R11" t="s">
        <v>286</v>
      </c>
      <c r="T11" s="54"/>
      <c r="U11" t="s">
        <v>287</v>
      </c>
      <c r="V11" s="55" t="s">
        <v>288</v>
      </c>
      <c r="W11" t="s">
        <v>31</v>
      </c>
      <c r="X11" t="s">
        <v>31</v>
      </c>
      <c r="Y11" t="s">
        <v>31</v>
      </c>
      <c r="Z11" t="s">
        <v>31</v>
      </c>
      <c r="AA11" t="s">
        <v>31</v>
      </c>
      <c r="AB11" t="s">
        <v>31</v>
      </c>
      <c r="AC11" t="s">
        <v>31</v>
      </c>
      <c r="AE11" t="s">
        <v>31</v>
      </c>
      <c r="AF11" t="s">
        <v>31</v>
      </c>
      <c r="AG11" s="4">
        <v>44789</v>
      </c>
      <c r="AH11" s="4">
        <v>45351.708333333299</v>
      </c>
      <c r="AI11">
        <v>385</v>
      </c>
      <c r="AJ11">
        <v>467</v>
      </c>
      <c r="AK11" s="4">
        <v>44789</v>
      </c>
      <c r="AL11" s="4">
        <v>45471.708333333299</v>
      </c>
      <c r="AM11" s="4">
        <v>45334.333333333299</v>
      </c>
      <c r="AN11" s="4">
        <v>45471.708333333299</v>
      </c>
      <c r="AO11" s="4">
        <v>44789</v>
      </c>
      <c r="AP11" s="4"/>
      <c r="AQ11" s="4">
        <v>45366.708333333299</v>
      </c>
      <c r="AR11">
        <v>80</v>
      </c>
      <c r="AS11" t="s">
        <v>289</v>
      </c>
      <c r="AT11" t="s">
        <v>289</v>
      </c>
      <c r="AV11" t="s">
        <v>289</v>
      </c>
      <c r="BC11" t="s">
        <v>284</v>
      </c>
      <c r="BE11" t="s">
        <v>285</v>
      </c>
    </row>
    <row r="12" spans="2:57" x14ac:dyDescent="0.25">
      <c r="B12" s="49" t="str">
        <f>tbl_PV_Meta[[#This Row],[Name]]</f>
        <v>Project 3</v>
      </c>
      <c r="C12"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02 May 25</v>
      </c>
      <c r="D12" t="s">
        <v>1692</v>
      </c>
      <c r="E12" s="51" t="s">
        <v>70</v>
      </c>
      <c r="F12" t="s">
        <v>272</v>
      </c>
      <c r="G12" s="52" t="s">
        <v>1860</v>
      </c>
      <c r="H12" t="s">
        <v>1876</v>
      </c>
      <c r="I12" s="53" t="s">
        <v>1892</v>
      </c>
      <c r="J12" s="53" t="s">
        <v>1971</v>
      </c>
      <c r="L12" t="s">
        <v>273</v>
      </c>
      <c r="M12" t="s">
        <v>274</v>
      </c>
      <c r="N12" t="s">
        <v>275</v>
      </c>
      <c r="O12" t="s">
        <v>28</v>
      </c>
      <c r="P12" t="s">
        <v>290</v>
      </c>
      <c r="Q12" t="s">
        <v>39</v>
      </c>
      <c r="R12" t="s">
        <v>279</v>
      </c>
      <c r="T12" s="54"/>
      <c r="V12" s="55" t="s">
        <v>40</v>
      </c>
      <c r="W12" t="s">
        <v>31</v>
      </c>
      <c r="X12" t="s">
        <v>31</v>
      </c>
      <c r="Y12" t="s">
        <v>31</v>
      </c>
      <c r="Z12" t="s">
        <v>31</v>
      </c>
      <c r="AA12" t="s">
        <v>31</v>
      </c>
      <c r="AB12" t="s">
        <v>31</v>
      </c>
      <c r="AC12" t="s">
        <v>31</v>
      </c>
      <c r="AE12" t="s">
        <v>32</v>
      </c>
      <c r="AF12" t="s">
        <v>31</v>
      </c>
      <c r="AG12" s="4">
        <v>44501</v>
      </c>
      <c r="AH12" s="4">
        <v>46058.708333333299</v>
      </c>
      <c r="AI12">
        <v>1062</v>
      </c>
      <c r="AJ12">
        <v>1228</v>
      </c>
      <c r="AK12" s="4">
        <v>44501</v>
      </c>
      <c r="AL12" s="4">
        <v>46295.708333333299</v>
      </c>
      <c r="AM12" s="4">
        <v>45215.333333333299</v>
      </c>
      <c r="AN12" s="4">
        <v>46295.708333333299</v>
      </c>
      <c r="AO12" s="4">
        <v>44501</v>
      </c>
      <c r="AP12" s="4"/>
      <c r="AQ12" s="4">
        <v>46010.708333333299</v>
      </c>
      <c r="AR12">
        <v>79</v>
      </c>
      <c r="AS12" t="s">
        <v>291</v>
      </c>
      <c r="AT12" t="s">
        <v>292</v>
      </c>
      <c r="AU12" t="s">
        <v>293</v>
      </c>
      <c r="AV12" t="s">
        <v>294</v>
      </c>
      <c r="AW12" t="s">
        <v>295</v>
      </c>
      <c r="AX12" t="s">
        <v>296</v>
      </c>
      <c r="AY12" t="s">
        <v>297</v>
      </c>
      <c r="BB12" t="s">
        <v>298</v>
      </c>
      <c r="BC12" t="s">
        <v>299</v>
      </c>
      <c r="BD12" t="s">
        <v>285</v>
      </c>
      <c r="BE12" t="s">
        <v>285</v>
      </c>
    </row>
    <row r="13" spans="2:57" x14ac:dyDescent="0.25">
      <c r="B13" s="49" t="str">
        <f>tbl_PV_Meta[[#This Row],[Name]]</f>
        <v>Project 4</v>
      </c>
      <c r="C13"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06 Dec 24</v>
      </c>
      <c r="D13" t="s">
        <v>1693</v>
      </c>
      <c r="E13" s="51" t="s">
        <v>300</v>
      </c>
      <c r="F13" t="s">
        <v>301</v>
      </c>
      <c r="G13" s="52" t="s">
        <v>1860</v>
      </c>
      <c r="H13" t="s">
        <v>1871</v>
      </c>
      <c r="I13" s="53" t="s">
        <v>1903</v>
      </c>
      <c r="J13" s="53" t="s">
        <v>1929</v>
      </c>
      <c r="L13" t="s">
        <v>273</v>
      </c>
      <c r="M13" t="s">
        <v>274</v>
      </c>
      <c r="N13" t="s">
        <v>275</v>
      </c>
      <c r="O13" t="s">
        <v>93</v>
      </c>
      <c r="P13" t="s">
        <v>302</v>
      </c>
      <c r="Q13" t="s">
        <v>36</v>
      </c>
      <c r="R13" t="s">
        <v>279</v>
      </c>
      <c r="T13" s="54"/>
      <c r="V13" s="55" t="s">
        <v>303</v>
      </c>
      <c r="W13" t="s">
        <v>31</v>
      </c>
      <c r="X13" t="s">
        <v>31</v>
      </c>
      <c r="Y13" t="s">
        <v>31</v>
      </c>
      <c r="Z13" t="s">
        <v>31</v>
      </c>
      <c r="AA13" t="s">
        <v>31</v>
      </c>
      <c r="AB13" t="s">
        <v>31</v>
      </c>
      <c r="AC13" t="s">
        <v>31</v>
      </c>
      <c r="AE13" t="s">
        <v>31</v>
      </c>
      <c r="AF13" t="s">
        <v>31</v>
      </c>
      <c r="AG13" s="4">
        <v>44802</v>
      </c>
      <c r="AH13" s="4">
        <v>45646.708333333299</v>
      </c>
      <c r="AI13">
        <v>582</v>
      </c>
      <c r="AJ13">
        <v>703</v>
      </c>
      <c r="AK13" s="4">
        <v>44802</v>
      </c>
      <c r="AL13" s="4">
        <v>45838.708333333299</v>
      </c>
      <c r="AM13" s="4">
        <v>45413.375</v>
      </c>
      <c r="AN13" s="4">
        <v>45838.708333333299</v>
      </c>
      <c r="AO13" s="4">
        <v>44802</v>
      </c>
      <c r="AP13" s="4"/>
      <c r="AQ13" s="4">
        <v>45835.708333333299</v>
      </c>
      <c r="AR13">
        <v>99</v>
      </c>
      <c r="AS13" t="s">
        <v>304</v>
      </c>
      <c r="AT13" t="s">
        <v>305</v>
      </c>
      <c r="AU13" t="s">
        <v>306</v>
      </c>
      <c r="AV13" t="s">
        <v>304</v>
      </c>
      <c r="AW13" t="s">
        <v>306</v>
      </c>
      <c r="AX13" t="s">
        <v>306</v>
      </c>
      <c r="BB13" t="s">
        <v>285</v>
      </c>
      <c r="BC13" t="s">
        <v>307</v>
      </c>
      <c r="BE13" t="s">
        <v>306</v>
      </c>
    </row>
    <row r="14" spans="2:57" x14ac:dyDescent="0.25">
      <c r="B14" s="49" t="str">
        <f>tbl_PV_Meta[[#This Row],[Name]]</f>
        <v>Project 5</v>
      </c>
      <c r="C14"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Apr-2025</v>
      </c>
      <c r="D14" t="s">
        <v>1694</v>
      </c>
      <c r="E14" s="51" t="s">
        <v>80</v>
      </c>
      <c r="F14" t="s">
        <v>272</v>
      </c>
      <c r="G14" s="52" t="s">
        <v>1863</v>
      </c>
      <c r="H14" t="s">
        <v>1868</v>
      </c>
      <c r="I14" s="53" t="s">
        <v>1896</v>
      </c>
      <c r="J14" s="53" t="s">
        <v>1948</v>
      </c>
      <c r="L14" t="s">
        <v>309</v>
      </c>
      <c r="M14" t="s">
        <v>110</v>
      </c>
      <c r="N14" t="s">
        <v>310</v>
      </c>
      <c r="O14" t="s">
        <v>28</v>
      </c>
      <c r="P14" t="s">
        <v>290</v>
      </c>
      <c r="Q14" t="s">
        <v>39</v>
      </c>
      <c r="R14" t="s">
        <v>311</v>
      </c>
      <c r="T14" s="54" t="s">
        <v>30</v>
      </c>
      <c r="V14" s="55"/>
      <c r="W14" t="s">
        <v>41</v>
      </c>
      <c r="X14" t="s">
        <v>32</v>
      </c>
      <c r="Y14" t="s">
        <v>31</v>
      </c>
      <c r="Z14" t="s">
        <v>41</v>
      </c>
      <c r="AA14" t="s">
        <v>31</v>
      </c>
      <c r="AB14" t="s">
        <v>31</v>
      </c>
      <c r="AC14" t="s">
        <v>31</v>
      </c>
      <c r="AE14" t="s">
        <v>32</v>
      </c>
      <c r="AF14" t="s">
        <v>31</v>
      </c>
      <c r="AG14" s="4">
        <v>43647</v>
      </c>
      <c r="AH14" s="4">
        <v>46906.5</v>
      </c>
      <c r="AI14">
        <v>2262.5</v>
      </c>
      <c r="AJ14">
        <v>2658</v>
      </c>
      <c r="AK14" s="4">
        <v>43647</v>
      </c>
      <c r="AL14" s="4">
        <v>47473.708333333299</v>
      </c>
      <c r="AM14" s="4">
        <v>43756.333333333299</v>
      </c>
      <c r="AN14" s="4">
        <v>47473.708333333299</v>
      </c>
      <c r="AO14" s="4">
        <v>43647</v>
      </c>
      <c r="AP14" s="4"/>
      <c r="AQ14" s="4">
        <v>47660.708333333299</v>
      </c>
      <c r="AR14">
        <v>15</v>
      </c>
      <c r="AS14" t="s">
        <v>312</v>
      </c>
      <c r="AT14" t="s">
        <v>313</v>
      </c>
      <c r="AU14" t="s">
        <v>314</v>
      </c>
      <c r="AV14" t="s">
        <v>315</v>
      </c>
      <c r="AW14" t="s">
        <v>316</v>
      </c>
      <c r="AX14" t="s">
        <v>299</v>
      </c>
      <c r="AY14" t="s">
        <v>317</v>
      </c>
      <c r="BA14" t="s">
        <v>285</v>
      </c>
      <c r="BB14" t="s">
        <v>306</v>
      </c>
      <c r="BC14" t="s">
        <v>299</v>
      </c>
      <c r="BD14" t="s">
        <v>285</v>
      </c>
      <c r="BE14" t="s">
        <v>318</v>
      </c>
    </row>
    <row r="15" spans="2:57" x14ac:dyDescent="0.25">
      <c r="B15" s="49" t="str">
        <f>tbl_PV_Meta[[#This Row],[Name]]</f>
        <v>Project 6</v>
      </c>
      <c r="C15"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Aug-2024</v>
      </c>
      <c r="D15" t="s">
        <v>1695</v>
      </c>
      <c r="E15" s="51" t="s">
        <v>112</v>
      </c>
      <c r="F15" t="s">
        <v>272</v>
      </c>
      <c r="G15" s="52" t="s">
        <v>1864</v>
      </c>
      <c r="H15" t="s">
        <v>1871</v>
      </c>
      <c r="I15" s="53" t="s">
        <v>1910</v>
      </c>
      <c r="J15" s="53" t="s">
        <v>1945</v>
      </c>
      <c r="L15" t="s">
        <v>273</v>
      </c>
      <c r="M15" t="s">
        <v>110</v>
      </c>
      <c r="N15" t="s">
        <v>275</v>
      </c>
      <c r="O15" t="s">
        <v>136</v>
      </c>
      <c r="P15" t="s">
        <v>320</v>
      </c>
      <c r="Q15" t="s">
        <v>278</v>
      </c>
      <c r="R15" t="s">
        <v>311</v>
      </c>
      <c r="T15" s="54" t="s">
        <v>280</v>
      </c>
      <c r="V15" s="55"/>
      <c r="W15" t="s">
        <v>31</v>
      </c>
      <c r="X15" t="s">
        <v>31</v>
      </c>
      <c r="Y15" t="s">
        <v>31</v>
      </c>
      <c r="Z15" t="s">
        <v>31</v>
      </c>
      <c r="AA15" t="s">
        <v>31</v>
      </c>
      <c r="AB15" t="s">
        <v>31</v>
      </c>
      <c r="AC15" t="s">
        <v>31</v>
      </c>
      <c r="AE15" t="s">
        <v>31</v>
      </c>
      <c r="AF15" t="s">
        <v>31</v>
      </c>
      <c r="AG15" s="4">
        <v>44013</v>
      </c>
      <c r="AH15" s="4">
        <v>47305.476388888899</v>
      </c>
      <c r="AI15">
        <v>2276.4</v>
      </c>
      <c r="AJ15">
        <v>2276.4</v>
      </c>
      <c r="AK15" s="4">
        <v>44013</v>
      </c>
      <c r="AL15" s="4">
        <v>47305.476388888899</v>
      </c>
      <c r="AM15" s="4"/>
      <c r="AN15" s="4"/>
      <c r="AO15" s="4">
        <v>44013</v>
      </c>
      <c r="AP15" s="4"/>
      <c r="AQ15" s="4"/>
      <c r="AR15">
        <v>100</v>
      </c>
      <c r="AS15" t="s">
        <v>321</v>
      </c>
      <c r="AT15" t="s">
        <v>321</v>
      </c>
      <c r="AV15" t="s">
        <v>321</v>
      </c>
      <c r="BC15" t="s">
        <v>298</v>
      </c>
      <c r="BE15" t="s">
        <v>318</v>
      </c>
    </row>
    <row r="16" spans="2:57" x14ac:dyDescent="0.25">
      <c r="B16" s="49" t="str">
        <f>tbl_PV_Meta[[#This Row],[Name]]</f>
        <v>Project 7</v>
      </c>
      <c r="C16"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25 Apr 25</v>
      </c>
      <c r="D16" t="s">
        <v>1696</v>
      </c>
      <c r="E16" s="51" t="s">
        <v>71</v>
      </c>
      <c r="F16" t="s">
        <v>272</v>
      </c>
      <c r="G16" s="52" t="s">
        <v>1860</v>
      </c>
      <c r="H16" t="s">
        <v>1876</v>
      </c>
      <c r="I16" s="53" t="s">
        <v>1926</v>
      </c>
      <c r="J16" s="53" t="s">
        <v>1946</v>
      </c>
      <c r="L16" t="s">
        <v>273</v>
      </c>
      <c r="M16" t="s">
        <v>274</v>
      </c>
      <c r="N16" t="s">
        <v>275</v>
      </c>
      <c r="O16" t="s">
        <v>28</v>
      </c>
      <c r="P16" t="s">
        <v>320</v>
      </c>
      <c r="Q16" t="s">
        <v>36</v>
      </c>
      <c r="R16" t="s">
        <v>279</v>
      </c>
      <c r="T16" s="54"/>
      <c r="V16" s="55" t="s">
        <v>44</v>
      </c>
      <c r="W16" t="s">
        <v>31</v>
      </c>
      <c r="X16" t="s">
        <v>31</v>
      </c>
      <c r="Y16" t="s">
        <v>31</v>
      </c>
      <c r="Z16" t="s">
        <v>31</v>
      </c>
      <c r="AA16" t="s">
        <v>31</v>
      </c>
      <c r="AB16" t="s">
        <v>31</v>
      </c>
      <c r="AC16" t="s">
        <v>31</v>
      </c>
      <c r="AE16" t="s">
        <v>31</v>
      </c>
      <c r="AF16" t="s">
        <v>31</v>
      </c>
      <c r="AG16" s="4">
        <v>44789</v>
      </c>
      <c r="AH16" s="4">
        <v>45838.708333333299</v>
      </c>
      <c r="AI16">
        <v>712</v>
      </c>
      <c r="AJ16">
        <v>759</v>
      </c>
      <c r="AK16" s="4">
        <v>44789</v>
      </c>
      <c r="AL16" s="4">
        <v>45903.708333333299</v>
      </c>
      <c r="AM16" s="4">
        <v>44889.333333333299</v>
      </c>
      <c r="AN16" s="4">
        <v>45903.708333333299</v>
      </c>
      <c r="AO16" s="4">
        <v>44789</v>
      </c>
      <c r="AP16" s="4"/>
      <c r="AQ16" s="4">
        <v>45835.708333333299</v>
      </c>
      <c r="AR16">
        <v>16</v>
      </c>
      <c r="AS16" t="s">
        <v>323</v>
      </c>
      <c r="AT16" t="s">
        <v>324</v>
      </c>
      <c r="AU16" t="s">
        <v>316</v>
      </c>
      <c r="AV16" t="s">
        <v>325</v>
      </c>
      <c r="AW16" t="s">
        <v>298</v>
      </c>
      <c r="AX16" t="s">
        <v>285</v>
      </c>
      <c r="BB16" t="s">
        <v>285</v>
      </c>
      <c r="BC16" t="s">
        <v>297</v>
      </c>
      <c r="BE16" t="s">
        <v>285</v>
      </c>
    </row>
    <row r="17" spans="2:57" x14ac:dyDescent="0.25">
      <c r="B17" s="49" t="str">
        <f>tbl_PV_Meta[[#This Row],[Name]]</f>
        <v>Project 8</v>
      </c>
      <c r="C17"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02 Aug 24</v>
      </c>
      <c r="D17" t="s">
        <v>1697</v>
      </c>
      <c r="E17" s="51" t="s">
        <v>113</v>
      </c>
      <c r="F17" t="s">
        <v>272</v>
      </c>
      <c r="G17" s="52" t="s">
        <v>1860</v>
      </c>
      <c r="H17" t="s">
        <v>1876</v>
      </c>
      <c r="I17" s="53" t="s">
        <v>1924</v>
      </c>
      <c r="J17" s="53" t="s">
        <v>1946</v>
      </c>
      <c r="L17" t="s">
        <v>273</v>
      </c>
      <c r="M17" t="s">
        <v>110</v>
      </c>
      <c r="N17" t="s">
        <v>275</v>
      </c>
      <c r="O17" t="s">
        <v>326</v>
      </c>
      <c r="P17" t="s">
        <v>320</v>
      </c>
      <c r="Q17" t="s">
        <v>36</v>
      </c>
      <c r="R17" t="s">
        <v>279</v>
      </c>
      <c r="T17" s="54"/>
      <c r="U17" t="s">
        <v>327</v>
      </c>
      <c r="V17" s="55" t="s">
        <v>328</v>
      </c>
      <c r="W17" t="s">
        <v>31</v>
      </c>
      <c r="X17" t="s">
        <v>31</v>
      </c>
      <c r="Y17" t="s">
        <v>31</v>
      </c>
      <c r="Z17" t="s">
        <v>31</v>
      </c>
      <c r="AA17" t="s">
        <v>31</v>
      </c>
      <c r="AB17" t="s">
        <v>31</v>
      </c>
      <c r="AC17" t="s">
        <v>31</v>
      </c>
      <c r="AE17" t="s">
        <v>31</v>
      </c>
      <c r="AF17" t="s">
        <v>31</v>
      </c>
      <c r="AG17" s="4">
        <v>44880</v>
      </c>
      <c r="AH17" s="4">
        <v>45625.708333333299</v>
      </c>
      <c r="AI17">
        <v>511</v>
      </c>
      <c r="AJ17">
        <v>511</v>
      </c>
      <c r="AK17" s="4">
        <v>44880</v>
      </c>
      <c r="AL17" s="4">
        <v>45625.708333333299</v>
      </c>
      <c r="AM17" s="4"/>
      <c r="AN17" s="4"/>
      <c r="AO17" s="4">
        <v>44880</v>
      </c>
      <c r="AP17" s="4">
        <v>45625.708333333299</v>
      </c>
      <c r="AQ17" s="4"/>
      <c r="AR17">
        <v>100</v>
      </c>
      <c r="AS17" t="s">
        <v>329</v>
      </c>
      <c r="AT17" t="s">
        <v>329</v>
      </c>
      <c r="AV17" t="s">
        <v>329</v>
      </c>
      <c r="BC17" t="s">
        <v>306</v>
      </c>
      <c r="BE17" t="s">
        <v>284</v>
      </c>
    </row>
    <row r="18" spans="2:57" x14ac:dyDescent="0.25">
      <c r="B18" s="49" t="str">
        <f>tbl_PV_Meta[[#This Row],[Name]]</f>
        <v>Project 9</v>
      </c>
      <c r="C18"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Sep-2024</v>
      </c>
      <c r="D18" t="s">
        <v>1698</v>
      </c>
      <c r="E18" s="51" t="s">
        <v>114</v>
      </c>
      <c r="F18" t="s">
        <v>272</v>
      </c>
      <c r="G18" s="52" t="s">
        <v>1864</v>
      </c>
      <c r="H18" t="s">
        <v>1871</v>
      </c>
      <c r="I18" s="53" t="s">
        <v>1900</v>
      </c>
      <c r="J18" s="53" t="s">
        <v>1945</v>
      </c>
      <c r="L18" t="s">
        <v>273</v>
      </c>
      <c r="M18" t="s">
        <v>110</v>
      </c>
      <c r="N18" t="s">
        <v>275</v>
      </c>
      <c r="O18" t="s">
        <v>276</v>
      </c>
      <c r="P18" t="s">
        <v>277</v>
      </c>
      <c r="Q18" t="s">
        <v>278</v>
      </c>
      <c r="R18" t="s">
        <v>311</v>
      </c>
      <c r="T18" s="54" t="s">
        <v>330</v>
      </c>
      <c r="V18" s="55"/>
      <c r="W18" t="s">
        <v>31</v>
      </c>
      <c r="X18" t="s">
        <v>31</v>
      </c>
      <c r="Y18" t="s">
        <v>31</v>
      </c>
      <c r="Z18" t="s">
        <v>31</v>
      </c>
      <c r="AA18" t="s">
        <v>31</v>
      </c>
      <c r="AB18" t="s">
        <v>31</v>
      </c>
      <c r="AC18" t="s">
        <v>31</v>
      </c>
      <c r="AE18" t="s">
        <v>31</v>
      </c>
      <c r="AF18" t="s">
        <v>31</v>
      </c>
      <c r="AG18" s="4">
        <v>44911.708333333299</v>
      </c>
      <c r="AH18" s="4">
        <v>45596.708333333299</v>
      </c>
      <c r="AI18">
        <v>466</v>
      </c>
      <c r="AJ18">
        <v>481.8</v>
      </c>
      <c r="AK18" s="4">
        <v>44911.708333333299</v>
      </c>
      <c r="AL18" s="4">
        <v>45618.625</v>
      </c>
      <c r="AM18" s="4">
        <v>45454.333333333299</v>
      </c>
      <c r="AN18" s="4">
        <v>45618.625</v>
      </c>
      <c r="AO18" s="4">
        <v>44911.708333333299</v>
      </c>
      <c r="AP18" s="4"/>
      <c r="AQ18" s="4">
        <v>45597.708333333299</v>
      </c>
      <c r="AR18">
        <v>93</v>
      </c>
      <c r="AS18" t="s">
        <v>331</v>
      </c>
      <c r="AT18" t="s">
        <v>331</v>
      </c>
      <c r="AV18" t="s">
        <v>331</v>
      </c>
      <c r="BC18" t="s">
        <v>316</v>
      </c>
      <c r="BE18" t="s">
        <v>332</v>
      </c>
    </row>
    <row r="19" spans="2:57" x14ac:dyDescent="0.25">
      <c r="B19" s="49" t="str">
        <f>tbl_PV_Meta[[#This Row],[Name]]</f>
        <v>Project 10</v>
      </c>
      <c r="C19"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Apr-2025</v>
      </c>
      <c r="D19" t="s">
        <v>1699</v>
      </c>
      <c r="E19" s="51" t="s">
        <v>87</v>
      </c>
      <c r="F19" t="s">
        <v>272</v>
      </c>
      <c r="G19" s="52" t="s">
        <v>1863</v>
      </c>
      <c r="H19" t="s">
        <v>1880</v>
      </c>
      <c r="I19" s="53" t="s">
        <v>1905</v>
      </c>
      <c r="J19" s="53" t="s">
        <v>1952</v>
      </c>
      <c r="L19" t="s">
        <v>273</v>
      </c>
      <c r="M19" t="s">
        <v>274</v>
      </c>
      <c r="N19" t="s">
        <v>333</v>
      </c>
      <c r="O19" t="s">
        <v>28</v>
      </c>
      <c r="P19" t="s">
        <v>302</v>
      </c>
      <c r="Q19" t="s">
        <v>36</v>
      </c>
      <c r="R19" t="s">
        <v>311</v>
      </c>
      <c r="T19" s="54" t="s">
        <v>30</v>
      </c>
      <c r="V19" s="55"/>
      <c r="W19" t="s">
        <v>31</v>
      </c>
      <c r="X19" t="s">
        <v>31</v>
      </c>
      <c r="Y19" t="s">
        <v>31</v>
      </c>
      <c r="Z19" t="s">
        <v>31</v>
      </c>
      <c r="AA19" t="s">
        <v>31</v>
      </c>
      <c r="AB19" t="s">
        <v>31</v>
      </c>
      <c r="AC19" t="s">
        <v>31</v>
      </c>
      <c r="AE19" t="s">
        <v>31</v>
      </c>
      <c r="AF19" t="s">
        <v>31</v>
      </c>
      <c r="AG19" s="4">
        <v>44273</v>
      </c>
      <c r="AH19" s="4">
        <v>45961.708333333299</v>
      </c>
      <c r="AI19">
        <v>1168</v>
      </c>
      <c r="AJ19">
        <v>1168</v>
      </c>
      <c r="AK19" s="4">
        <v>44273</v>
      </c>
      <c r="AL19" s="4">
        <v>45961.708333333299</v>
      </c>
      <c r="AM19" s="4">
        <v>44273.333333333299</v>
      </c>
      <c r="AN19" s="4">
        <v>45961.708333333299</v>
      </c>
      <c r="AO19" s="4">
        <v>44273</v>
      </c>
      <c r="AP19" s="4"/>
      <c r="AQ19" s="4">
        <v>45810.708333333299</v>
      </c>
      <c r="AR19">
        <v>40</v>
      </c>
      <c r="AS19" t="s">
        <v>334</v>
      </c>
      <c r="AT19" t="s">
        <v>331</v>
      </c>
      <c r="AU19" t="s">
        <v>283</v>
      </c>
      <c r="AV19" t="s">
        <v>331</v>
      </c>
      <c r="AY19" t="s">
        <v>283</v>
      </c>
      <c r="BB19" t="s">
        <v>318</v>
      </c>
      <c r="BC19" t="s">
        <v>318</v>
      </c>
      <c r="BD19" t="s">
        <v>285</v>
      </c>
      <c r="BE19" t="s">
        <v>297</v>
      </c>
    </row>
    <row r="20" spans="2:57" x14ac:dyDescent="0.25">
      <c r="B20" s="49" t="str">
        <f>tbl_PV_Meta[[#This Row],[Name]]</f>
        <v>Project 11</v>
      </c>
      <c r="C20"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Apr-2025</v>
      </c>
      <c r="D20" t="s">
        <v>1700</v>
      </c>
      <c r="E20" s="51" t="s">
        <v>88</v>
      </c>
      <c r="F20" t="s">
        <v>272</v>
      </c>
      <c r="G20" s="52" t="s">
        <v>1863</v>
      </c>
      <c r="H20" t="s">
        <v>1871</v>
      </c>
      <c r="I20" s="53" t="s">
        <v>1905</v>
      </c>
      <c r="J20" s="53" t="s">
        <v>1950</v>
      </c>
      <c r="L20" t="s">
        <v>309</v>
      </c>
      <c r="M20" t="s">
        <v>274</v>
      </c>
      <c r="N20" t="s">
        <v>333</v>
      </c>
      <c r="O20" t="s">
        <v>28</v>
      </c>
      <c r="P20" t="s">
        <v>302</v>
      </c>
      <c r="Q20" t="s">
        <v>36</v>
      </c>
      <c r="R20" t="s">
        <v>311</v>
      </c>
      <c r="T20" s="54" t="s">
        <v>30</v>
      </c>
      <c r="V20" s="55"/>
      <c r="W20" t="s">
        <v>31</v>
      </c>
      <c r="X20" t="s">
        <v>31</v>
      </c>
      <c r="Y20" t="s">
        <v>31</v>
      </c>
      <c r="Z20" t="s">
        <v>32</v>
      </c>
      <c r="AA20" t="s">
        <v>31</v>
      </c>
      <c r="AB20" t="s">
        <v>31</v>
      </c>
      <c r="AC20" t="s">
        <v>31</v>
      </c>
      <c r="AE20" t="s">
        <v>31</v>
      </c>
      <c r="AF20" t="s">
        <v>31</v>
      </c>
      <c r="AG20" s="4">
        <v>43564</v>
      </c>
      <c r="AH20" s="4">
        <v>45838.708333333299</v>
      </c>
      <c r="AI20">
        <v>1587</v>
      </c>
      <c r="AJ20">
        <v>1713</v>
      </c>
      <c r="AK20" s="4">
        <v>43564</v>
      </c>
      <c r="AL20" s="4">
        <v>46015.708333333299</v>
      </c>
      <c r="AM20" s="4">
        <v>43564.333333333299</v>
      </c>
      <c r="AN20" s="4">
        <v>46015.708333333299</v>
      </c>
      <c r="AO20" s="4">
        <v>43564</v>
      </c>
      <c r="AP20" s="4"/>
      <c r="AQ20" s="4">
        <v>45810.708333333299</v>
      </c>
      <c r="AR20">
        <v>13</v>
      </c>
      <c r="AS20" t="s">
        <v>336</v>
      </c>
      <c r="AT20" t="s">
        <v>337</v>
      </c>
      <c r="AU20" t="s">
        <v>329</v>
      </c>
      <c r="AV20" t="s">
        <v>338</v>
      </c>
      <c r="AW20" t="s">
        <v>306</v>
      </c>
      <c r="AX20" t="s">
        <v>306</v>
      </c>
      <c r="BB20" t="s">
        <v>318</v>
      </c>
      <c r="BC20" t="s">
        <v>316</v>
      </c>
      <c r="BE20" t="s">
        <v>297</v>
      </c>
    </row>
    <row r="21" spans="2:57" x14ac:dyDescent="0.25">
      <c r="B21" s="49" t="str">
        <f>tbl_PV_Meta[[#This Row],[Name]]</f>
        <v>Project 12</v>
      </c>
      <c r="C21"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01 Dec 23</v>
      </c>
      <c r="D21" t="s">
        <v>1701</v>
      </c>
      <c r="E21" s="51" t="s">
        <v>116</v>
      </c>
      <c r="F21" t="s">
        <v>272</v>
      </c>
      <c r="G21" s="52" t="s">
        <v>1860</v>
      </c>
      <c r="H21" t="s">
        <v>1876</v>
      </c>
      <c r="I21" s="53" t="s">
        <v>1906</v>
      </c>
      <c r="J21" s="53" t="s">
        <v>1930</v>
      </c>
      <c r="L21" t="s">
        <v>273</v>
      </c>
      <c r="M21" t="s">
        <v>274</v>
      </c>
      <c r="N21" t="s">
        <v>275</v>
      </c>
      <c r="O21" t="s">
        <v>28</v>
      </c>
      <c r="P21" t="s">
        <v>320</v>
      </c>
      <c r="Q21" t="s">
        <v>278</v>
      </c>
      <c r="R21" t="s">
        <v>279</v>
      </c>
      <c r="T21" s="54"/>
      <c r="V21" s="55" t="s">
        <v>339</v>
      </c>
      <c r="W21" t="s">
        <v>31</v>
      </c>
      <c r="X21" t="s">
        <v>31</v>
      </c>
      <c r="Y21" t="s">
        <v>31</v>
      </c>
      <c r="Z21" t="s">
        <v>31</v>
      </c>
      <c r="AA21" t="s">
        <v>31</v>
      </c>
      <c r="AB21" t="s">
        <v>31</v>
      </c>
      <c r="AC21" t="s">
        <v>31</v>
      </c>
      <c r="AE21" t="s">
        <v>32</v>
      </c>
      <c r="AF21" t="s">
        <v>31</v>
      </c>
      <c r="AG21" s="4">
        <v>44838</v>
      </c>
      <c r="AH21" s="4">
        <v>45931.708333333299</v>
      </c>
      <c r="AI21">
        <v>744</v>
      </c>
      <c r="AJ21">
        <v>744</v>
      </c>
      <c r="AK21" s="4">
        <v>44838</v>
      </c>
      <c r="AL21" s="4">
        <v>45931.708333333299</v>
      </c>
      <c r="AM21" s="4"/>
      <c r="AN21" s="4"/>
      <c r="AO21" s="4">
        <v>44838</v>
      </c>
      <c r="AP21" s="4">
        <v>45931.708333333299</v>
      </c>
      <c r="AQ21" s="4"/>
      <c r="AR21">
        <v>100</v>
      </c>
      <c r="AS21" t="s">
        <v>340</v>
      </c>
      <c r="AT21" t="s">
        <v>340</v>
      </c>
      <c r="AV21" t="s">
        <v>340</v>
      </c>
    </row>
    <row r="22" spans="2:57" x14ac:dyDescent="0.25">
      <c r="B22" s="49" t="str">
        <f>tbl_PV_Meta[[#This Row],[Name]]</f>
        <v>Project 13</v>
      </c>
      <c r="C22"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Apr-2025</v>
      </c>
      <c r="D22" t="s">
        <v>1702</v>
      </c>
      <c r="E22" s="51" t="s">
        <v>117</v>
      </c>
      <c r="F22" t="s">
        <v>272</v>
      </c>
      <c r="G22" s="52" t="s">
        <v>1864</v>
      </c>
      <c r="H22" t="s">
        <v>1871</v>
      </c>
      <c r="I22" s="53" t="s">
        <v>1910</v>
      </c>
      <c r="J22" s="53" t="s">
        <v>1945</v>
      </c>
      <c r="L22" t="s">
        <v>309</v>
      </c>
      <c r="M22" t="s">
        <v>110</v>
      </c>
      <c r="N22" t="s">
        <v>275</v>
      </c>
      <c r="O22" t="s">
        <v>276</v>
      </c>
      <c r="P22" t="s">
        <v>277</v>
      </c>
      <c r="Q22" t="s">
        <v>278</v>
      </c>
      <c r="R22" t="s">
        <v>311</v>
      </c>
      <c r="T22" s="54" t="s">
        <v>30</v>
      </c>
      <c r="V22" s="55"/>
      <c r="W22" t="s">
        <v>31</v>
      </c>
      <c r="X22" t="s">
        <v>31</v>
      </c>
      <c r="Y22" t="s">
        <v>31</v>
      </c>
      <c r="Z22" t="s">
        <v>31</v>
      </c>
      <c r="AA22" t="s">
        <v>31</v>
      </c>
      <c r="AB22" t="s">
        <v>31</v>
      </c>
      <c r="AC22" t="s">
        <v>31</v>
      </c>
      <c r="AE22" t="s">
        <v>31</v>
      </c>
      <c r="AF22" t="s">
        <v>31</v>
      </c>
      <c r="AG22" s="4">
        <v>44970.708333333299</v>
      </c>
      <c r="AH22" s="4">
        <v>45702.708333333299</v>
      </c>
      <c r="AI22">
        <v>492</v>
      </c>
      <c r="AJ22">
        <v>554</v>
      </c>
      <c r="AK22" s="4">
        <v>44970.708333333299</v>
      </c>
      <c r="AL22" s="4">
        <v>45793.708333333299</v>
      </c>
      <c r="AM22" s="4">
        <v>45110.333333333299</v>
      </c>
      <c r="AN22" s="4">
        <v>45793.708333333299</v>
      </c>
      <c r="AO22" s="4">
        <v>44970.708333333299</v>
      </c>
      <c r="AP22" s="4"/>
      <c r="AQ22" s="4"/>
      <c r="AR22">
        <v>35</v>
      </c>
      <c r="AS22" t="s">
        <v>342</v>
      </c>
      <c r="AT22" t="s">
        <v>343</v>
      </c>
      <c r="AU22" t="s">
        <v>297</v>
      </c>
      <c r="AV22" t="s">
        <v>344</v>
      </c>
      <c r="AW22" t="s">
        <v>297</v>
      </c>
      <c r="AX22" t="s">
        <v>332</v>
      </c>
      <c r="BC22" t="s">
        <v>298</v>
      </c>
      <c r="BE22" t="s">
        <v>298</v>
      </c>
    </row>
    <row r="23" spans="2:57" x14ac:dyDescent="0.25">
      <c r="B23" s="49" t="str">
        <f>tbl_PV_Meta[[#This Row],[Name]]</f>
        <v>Project 14</v>
      </c>
      <c r="C23"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Jun-2024</v>
      </c>
      <c r="D23" t="s">
        <v>1703</v>
      </c>
      <c r="E23" s="51" t="s">
        <v>119</v>
      </c>
      <c r="F23" t="s">
        <v>272</v>
      </c>
      <c r="G23" s="52" t="s">
        <v>1864</v>
      </c>
      <c r="H23" t="s">
        <v>1871</v>
      </c>
      <c r="I23" s="53" t="s">
        <v>1913</v>
      </c>
      <c r="J23" s="53" t="s">
        <v>1945</v>
      </c>
      <c r="L23" t="s">
        <v>309</v>
      </c>
      <c r="M23" t="s">
        <v>110</v>
      </c>
      <c r="N23" t="s">
        <v>275</v>
      </c>
      <c r="O23" t="s">
        <v>276</v>
      </c>
      <c r="P23" t="s">
        <v>277</v>
      </c>
      <c r="Q23" t="s">
        <v>278</v>
      </c>
      <c r="R23" t="s">
        <v>311</v>
      </c>
      <c r="T23" s="54" t="s">
        <v>345</v>
      </c>
      <c r="V23" s="55"/>
      <c r="W23" t="s">
        <v>31</v>
      </c>
      <c r="X23" t="s">
        <v>31</v>
      </c>
      <c r="Y23" t="s">
        <v>31</v>
      </c>
      <c r="Z23" t="s">
        <v>31</v>
      </c>
      <c r="AA23" t="s">
        <v>31</v>
      </c>
      <c r="AB23" t="s">
        <v>31</v>
      </c>
      <c r="AC23" t="s">
        <v>31</v>
      </c>
      <c r="AE23" t="s">
        <v>31</v>
      </c>
      <c r="AF23" t="s">
        <v>31</v>
      </c>
      <c r="AG23" s="4">
        <v>44105</v>
      </c>
      <c r="AH23" s="4">
        <v>45392.708333333299</v>
      </c>
      <c r="AI23">
        <v>900</v>
      </c>
      <c r="AJ23">
        <v>1098</v>
      </c>
      <c r="AK23" s="4">
        <v>44105</v>
      </c>
      <c r="AL23" s="4">
        <v>45688.708333333299</v>
      </c>
      <c r="AM23" s="4">
        <v>45299.375</v>
      </c>
      <c r="AN23" s="4">
        <v>45688.708333333299</v>
      </c>
      <c r="AO23" s="4">
        <v>44105</v>
      </c>
      <c r="AP23" s="4"/>
      <c r="AQ23" s="4">
        <v>45838.708333333299</v>
      </c>
      <c r="AR23">
        <v>17</v>
      </c>
      <c r="AS23" t="s">
        <v>346</v>
      </c>
      <c r="AT23" t="s">
        <v>346</v>
      </c>
      <c r="AV23" t="s">
        <v>298</v>
      </c>
      <c r="BC23" t="s">
        <v>306</v>
      </c>
      <c r="BE23" t="s">
        <v>318</v>
      </c>
    </row>
    <row r="24" spans="2:57" x14ac:dyDescent="0.25">
      <c r="B24" s="49" t="str">
        <f>tbl_PV_Meta[[#This Row],[Name]]</f>
        <v>Project 15</v>
      </c>
      <c r="C24"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Jun-2024</v>
      </c>
      <c r="D24" t="s">
        <v>1704</v>
      </c>
      <c r="E24" s="51" t="s">
        <v>120</v>
      </c>
      <c r="F24" t="s">
        <v>347</v>
      </c>
      <c r="G24" s="52" t="s">
        <v>1861</v>
      </c>
      <c r="H24" t="s">
        <v>1871</v>
      </c>
      <c r="I24" s="53" t="s">
        <v>1914</v>
      </c>
      <c r="J24" s="53" t="s">
        <v>1970</v>
      </c>
      <c r="L24" t="s">
        <v>309</v>
      </c>
      <c r="M24" t="s">
        <v>274</v>
      </c>
      <c r="N24" t="s">
        <v>333</v>
      </c>
      <c r="O24" t="s">
        <v>326</v>
      </c>
      <c r="P24" t="s">
        <v>320</v>
      </c>
      <c r="Q24" t="s">
        <v>278</v>
      </c>
      <c r="R24" t="s">
        <v>311</v>
      </c>
      <c r="T24" s="54" t="s">
        <v>345</v>
      </c>
      <c r="V24" s="55"/>
      <c r="W24" t="s">
        <v>31</v>
      </c>
      <c r="X24" t="s">
        <v>31</v>
      </c>
      <c r="Y24" t="s">
        <v>31</v>
      </c>
      <c r="AA24" t="s">
        <v>31</v>
      </c>
      <c r="AB24" t="s">
        <v>31</v>
      </c>
      <c r="AE24" t="s">
        <v>31</v>
      </c>
      <c r="AG24" s="4">
        <v>43101.333333333299</v>
      </c>
      <c r="AH24" s="4">
        <v>45491.708333333299</v>
      </c>
      <c r="AI24">
        <v>1687</v>
      </c>
      <c r="AJ24">
        <v>1677</v>
      </c>
      <c r="AK24" s="4">
        <v>43112.708333333299</v>
      </c>
      <c r="AL24" s="4">
        <v>45491.708333333299</v>
      </c>
      <c r="AM24" s="4"/>
      <c r="AN24" s="4"/>
      <c r="AO24" s="4">
        <v>43112.708333333299</v>
      </c>
      <c r="AP24" s="4">
        <v>45491.708333333299</v>
      </c>
      <c r="AQ24" s="4"/>
      <c r="AR24">
        <v>100</v>
      </c>
      <c r="AS24" t="s">
        <v>299</v>
      </c>
      <c r="AT24" t="s">
        <v>299</v>
      </c>
      <c r="AV24" t="s">
        <v>299</v>
      </c>
    </row>
    <row r="25" spans="2:57" x14ac:dyDescent="0.25">
      <c r="B25" s="49" t="str">
        <f>tbl_PV_Meta[[#This Row],[Name]]</f>
        <v>Project 16</v>
      </c>
      <c r="C25"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Apr-2025</v>
      </c>
      <c r="D25" t="s">
        <v>1705</v>
      </c>
      <c r="E25" s="51" t="s">
        <v>82</v>
      </c>
      <c r="F25" t="s">
        <v>272</v>
      </c>
      <c r="G25" s="52" t="s">
        <v>1863</v>
      </c>
      <c r="H25" t="s">
        <v>1867</v>
      </c>
      <c r="I25" s="53" t="s">
        <v>1922</v>
      </c>
      <c r="J25" s="53" t="s">
        <v>1944</v>
      </c>
      <c r="L25" t="s">
        <v>273</v>
      </c>
      <c r="M25" t="s">
        <v>110</v>
      </c>
      <c r="N25" t="s">
        <v>310</v>
      </c>
      <c r="O25" t="s">
        <v>28</v>
      </c>
      <c r="P25" t="s">
        <v>302</v>
      </c>
      <c r="Q25" t="s">
        <v>29</v>
      </c>
      <c r="R25" t="s">
        <v>311</v>
      </c>
      <c r="T25" s="54" t="s">
        <v>30</v>
      </c>
      <c r="V25" s="55"/>
      <c r="W25" t="s">
        <v>41</v>
      </c>
      <c r="X25" t="s">
        <v>31</v>
      </c>
      <c r="Y25" t="s">
        <v>41</v>
      </c>
      <c r="Z25" t="s">
        <v>32</v>
      </c>
      <c r="AA25" t="s">
        <v>32</v>
      </c>
      <c r="AB25" t="s">
        <v>31</v>
      </c>
      <c r="AC25" t="s">
        <v>31</v>
      </c>
      <c r="AE25" t="s">
        <v>32</v>
      </c>
      <c r="AF25" t="s">
        <v>32</v>
      </c>
      <c r="AG25" s="4">
        <v>43620.333333333299</v>
      </c>
      <c r="AH25" s="4">
        <v>47473.708333333299</v>
      </c>
      <c r="AI25">
        <v>2677</v>
      </c>
      <c r="AJ25">
        <v>2853.9</v>
      </c>
      <c r="AK25" s="4">
        <v>43371.375</v>
      </c>
      <c r="AL25" s="4">
        <v>49361.708333333299</v>
      </c>
      <c r="AM25" s="4">
        <v>43371.375</v>
      </c>
      <c r="AN25" s="4">
        <v>49361.708333333299</v>
      </c>
      <c r="AO25" s="4">
        <v>44361.708333333299</v>
      </c>
      <c r="AP25" s="4"/>
      <c r="AQ25" s="4">
        <v>49310.333333333299</v>
      </c>
      <c r="AR25">
        <v>9</v>
      </c>
      <c r="AS25" t="s">
        <v>348</v>
      </c>
      <c r="AT25" t="s">
        <v>349</v>
      </c>
      <c r="AU25" t="s">
        <v>350</v>
      </c>
      <c r="AV25" t="s">
        <v>351</v>
      </c>
      <c r="AW25" t="s">
        <v>352</v>
      </c>
      <c r="AX25" t="s">
        <v>306</v>
      </c>
      <c r="AY25" t="s">
        <v>284</v>
      </c>
      <c r="BB25" t="s">
        <v>353</v>
      </c>
      <c r="BC25" t="s">
        <v>354</v>
      </c>
      <c r="BD25" t="s">
        <v>318</v>
      </c>
      <c r="BE25" t="s">
        <v>298</v>
      </c>
    </row>
    <row r="26" spans="2:57" x14ac:dyDescent="0.25">
      <c r="B26" s="49" t="str">
        <f>tbl_PV_Meta[[#This Row],[Name]]</f>
        <v>Project 17</v>
      </c>
      <c r="C26"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Apr-2025</v>
      </c>
      <c r="D26" t="s">
        <v>1706</v>
      </c>
      <c r="E26" s="51" t="s">
        <v>121</v>
      </c>
      <c r="F26" t="s">
        <v>272</v>
      </c>
      <c r="G26" s="52" t="s">
        <v>1863</v>
      </c>
      <c r="H26" t="s">
        <v>1871</v>
      </c>
      <c r="I26" s="53" t="s">
        <v>1892</v>
      </c>
      <c r="J26" s="53" t="s">
        <v>1964</v>
      </c>
      <c r="L26" t="s">
        <v>309</v>
      </c>
      <c r="M26" t="s">
        <v>274</v>
      </c>
      <c r="N26" t="s">
        <v>333</v>
      </c>
      <c r="O26" t="s">
        <v>136</v>
      </c>
      <c r="P26" t="s">
        <v>302</v>
      </c>
      <c r="Q26" t="s">
        <v>61</v>
      </c>
      <c r="R26" t="s">
        <v>311</v>
      </c>
      <c r="T26" s="54" t="s">
        <v>30</v>
      </c>
      <c r="V26" s="55"/>
      <c r="W26" t="s">
        <v>31</v>
      </c>
      <c r="X26" t="s">
        <v>31</v>
      </c>
      <c r="Y26" t="s">
        <v>31</v>
      </c>
      <c r="Z26" t="s">
        <v>31</v>
      </c>
      <c r="AA26" t="s">
        <v>31</v>
      </c>
      <c r="AB26" t="s">
        <v>31</v>
      </c>
      <c r="AC26" t="s">
        <v>31</v>
      </c>
      <c r="AE26" t="s">
        <v>41</v>
      </c>
      <c r="AF26" t="s">
        <v>41</v>
      </c>
      <c r="AG26" s="4">
        <v>45008</v>
      </c>
      <c r="AH26" s="4">
        <v>45603.333333333299</v>
      </c>
      <c r="AI26">
        <v>404</v>
      </c>
      <c r="AJ26">
        <v>729</v>
      </c>
      <c r="AK26" s="4">
        <v>45008</v>
      </c>
      <c r="AL26" s="4">
        <v>46098.708333333299</v>
      </c>
      <c r="AM26" s="4">
        <v>45078.375</v>
      </c>
      <c r="AN26" s="4">
        <v>46098.708333333299</v>
      </c>
      <c r="AO26" s="4">
        <v>45008</v>
      </c>
      <c r="AP26" s="4"/>
      <c r="AQ26" s="4">
        <v>46099.333333333299</v>
      </c>
      <c r="AR26">
        <v>6</v>
      </c>
      <c r="AS26" t="s">
        <v>343</v>
      </c>
      <c r="AT26" t="s">
        <v>350</v>
      </c>
      <c r="AU26" t="s">
        <v>356</v>
      </c>
      <c r="AV26" t="s">
        <v>305</v>
      </c>
      <c r="AW26" t="s">
        <v>329</v>
      </c>
      <c r="AX26" t="s">
        <v>329</v>
      </c>
      <c r="BC26" t="s">
        <v>329</v>
      </c>
      <c r="BE26" t="s">
        <v>299</v>
      </c>
    </row>
    <row r="27" spans="2:57" x14ac:dyDescent="0.25">
      <c r="B27" s="49" t="str">
        <f>tbl_PV_Meta[[#This Row],[Name]]</f>
        <v>Project 18</v>
      </c>
      <c r="C27"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10 May 24</v>
      </c>
      <c r="D27" t="s">
        <v>1707</v>
      </c>
      <c r="E27" s="51" t="s">
        <v>123</v>
      </c>
      <c r="F27" t="s">
        <v>272</v>
      </c>
      <c r="G27" s="52" t="s">
        <v>1860</v>
      </c>
      <c r="H27" t="s">
        <v>1876</v>
      </c>
      <c r="I27" s="53" t="s">
        <v>1891</v>
      </c>
      <c r="J27" s="53" t="s">
        <v>1946</v>
      </c>
      <c r="L27" t="s">
        <v>273</v>
      </c>
      <c r="M27" t="s">
        <v>274</v>
      </c>
      <c r="N27" t="s">
        <v>275</v>
      </c>
      <c r="O27" t="s">
        <v>326</v>
      </c>
      <c r="P27" t="s">
        <v>320</v>
      </c>
      <c r="Q27" t="s">
        <v>278</v>
      </c>
      <c r="R27" t="s">
        <v>279</v>
      </c>
      <c r="T27" s="54"/>
      <c r="V27" s="55" t="s">
        <v>357</v>
      </c>
      <c r="W27" t="s">
        <v>31</v>
      </c>
      <c r="X27" t="s">
        <v>31</v>
      </c>
      <c r="Y27" t="s">
        <v>31</v>
      </c>
      <c r="Z27" t="s">
        <v>31</v>
      </c>
      <c r="AA27" t="s">
        <v>31</v>
      </c>
      <c r="AB27" t="s">
        <v>31</v>
      </c>
      <c r="AC27" t="s">
        <v>31</v>
      </c>
      <c r="AE27" t="s">
        <v>31</v>
      </c>
      <c r="AF27" t="s">
        <v>31</v>
      </c>
      <c r="AG27" s="4">
        <v>44774</v>
      </c>
      <c r="AH27" s="4">
        <v>45602.708333333299</v>
      </c>
      <c r="AI27">
        <v>570</v>
      </c>
      <c r="AJ27">
        <v>570</v>
      </c>
      <c r="AK27" s="4">
        <v>44774</v>
      </c>
      <c r="AL27" s="4">
        <v>45602.708333333299</v>
      </c>
      <c r="AM27" s="4"/>
      <c r="AN27" s="4"/>
      <c r="AO27" s="4">
        <v>44774</v>
      </c>
      <c r="AP27" s="4">
        <v>45602.708333333299</v>
      </c>
      <c r="AQ27" s="4"/>
      <c r="AR27">
        <v>100</v>
      </c>
      <c r="AS27" t="s">
        <v>358</v>
      </c>
      <c r="AT27" t="s">
        <v>358</v>
      </c>
      <c r="AV27" t="s">
        <v>358</v>
      </c>
      <c r="BC27" t="s">
        <v>297</v>
      </c>
      <c r="BE27" t="s">
        <v>285</v>
      </c>
    </row>
    <row r="28" spans="2:57" x14ac:dyDescent="0.25">
      <c r="B28" s="49" t="str">
        <f>tbl_PV_Meta[[#This Row],[Name]]</f>
        <v>Project 19</v>
      </c>
      <c r="C28"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Apr-2025</v>
      </c>
      <c r="D28" t="s">
        <v>1708</v>
      </c>
      <c r="E28" s="51" t="s">
        <v>27</v>
      </c>
      <c r="F28" t="s">
        <v>272</v>
      </c>
      <c r="G28" s="52" t="s">
        <v>1864</v>
      </c>
      <c r="H28" t="s">
        <v>1871</v>
      </c>
      <c r="I28" s="53" t="s">
        <v>1894</v>
      </c>
      <c r="J28" s="53" t="s">
        <v>1963</v>
      </c>
      <c r="L28" t="s">
        <v>309</v>
      </c>
      <c r="M28" t="s">
        <v>274</v>
      </c>
      <c r="N28" t="s">
        <v>310</v>
      </c>
      <c r="O28" t="s">
        <v>28</v>
      </c>
      <c r="P28" t="s">
        <v>302</v>
      </c>
      <c r="Q28" t="s">
        <v>29</v>
      </c>
      <c r="R28" t="s">
        <v>311</v>
      </c>
      <c r="T28" s="54" t="s">
        <v>30</v>
      </c>
      <c r="V28" s="55" t="s">
        <v>359</v>
      </c>
      <c r="W28" t="s">
        <v>32</v>
      </c>
      <c r="X28" t="s">
        <v>31</v>
      </c>
      <c r="Y28" t="s">
        <v>32</v>
      </c>
      <c r="Z28" t="s">
        <v>32</v>
      </c>
      <c r="AA28" t="s">
        <v>31</v>
      </c>
      <c r="AB28" t="s">
        <v>31</v>
      </c>
      <c r="AC28" t="s">
        <v>31</v>
      </c>
      <c r="AE28" t="s">
        <v>32</v>
      </c>
      <c r="AF28" t="s">
        <v>32</v>
      </c>
      <c r="AG28" s="4">
        <v>45110.333333333299</v>
      </c>
      <c r="AH28" s="4">
        <v>47473.708333333299</v>
      </c>
      <c r="AI28">
        <v>1619</v>
      </c>
      <c r="AJ28">
        <v>1619</v>
      </c>
      <c r="AK28" s="4">
        <v>45110.333333333299</v>
      </c>
      <c r="AL28" s="4">
        <v>47473.708333333299</v>
      </c>
      <c r="AM28" s="4">
        <v>45323.333333333299</v>
      </c>
      <c r="AN28" s="4">
        <v>47473.708333333299</v>
      </c>
      <c r="AO28" s="4">
        <v>45110.333333333299</v>
      </c>
      <c r="AP28" s="4"/>
      <c r="AQ28" s="4">
        <v>46150.463888888902</v>
      </c>
      <c r="AR28">
        <v>21</v>
      </c>
      <c r="AS28" t="s">
        <v>360</v>
      </c>
      <c r="AT28" t="s">
        <v>361</v>
      </c>
      <c r="AU28" t="s">
        <v>337</v>
      </c>
      <c r="AV28" t="s">
        <v>362</v>
      </c>
      <c r="AW28" t="s">
        <v>363</v>
      </c>
      <c r="AX28" t="s">
        <v>315</v>
      </c>
      <c r="AY28" t="s">
        <v>364</v>
      </c>
      <c r="BB28" t="s">
        <v>365</v>
      </c>
      <c r="BC28" t="s">
        <v>350</v>
      </c>
      <c r="BD28" t="s">
        <v>306</v>
      </c>
      <c r="BE28" t="s">
        <v>284</v>
      </c>
    </row>
    <row r="29" spans="2:57" x14ac:dyDescent="0.25">
      <c r="B29" s="49" t="str">
        <f>tbl_PV_Meta[[#This Row],[Name]]</f>
        <v>Project 20</v>
      </c>
      <c r="C29"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Aug-2024</v>
      </c>
      <c r="D29" t="s">
        <v>1709</v>
      </c>
      <c r="E29" s="51" t="s">
        <v>124</v>
      </c>
      <c r="F29" t="s">
        <v>272</v>
      </c>
      <c r="G29" s="52" t="s">
        <v>1864</v>
      </c>
      <c r="H29" t="s">
        <v>1871</v>
      </c>
      <c r="I29" s="53" t="s">
        <v>1919</v>
      </c>
      <c r="J29" s="53" t="s">
        <v>1945</v>
      </c>
      <c r="L29" t="s">
        <v>366</v>
      </c>
      <c r="M29" t="s">
        <v>110</v>
      </c>
      <c r="N29" t="s">
        <v>275</v>
      </c>
      <c r="O29" t="s">
        <v>276</v>
      </c>
      <c r="P29" t="s">
        <v>277</v>
      </c>
      <c r="Q29" t="s">
        <v>61</v>
      </c>
      <c r="R29" t="s">
        <v>311</v>
      </c>
      <c r="T29" s="54" t="s">
        <v>280</v>
      </c>
      <c r="V29" s="55"/>
      <c r="W29" t="s">
        <v>31</v>
      </c>
      <c r="X29" t="s">
        <v>31</v>
      </c>
      <c r="Y29" t="s">
        <v>31</v>
      </c>
      <c r="Z29" t="s">
        <v>31</v>
      </c>
      <c r="AA29" t="s">
        <v>31</v>
      </c>
      <c r="AB29" t="s">
        <v>31</v>
      </c>
      <c r="AC29" t="s">
        <v>31</v>
      </c>
      <c r="AE29" t="s">
        <v>31</v>
      </c>
      <c r="AF29" t="s">
        <v>31</v>
      </c>
      <c r="AG29" s="4">
        <v>45124</v>
      </c>
      <c r="AH29" s="4">
        <v>45338.708333333299</v>
      </c>
      <c r="AI29">
        <v>143</v>
      </c>
      <c r="AJ29">
        <v>437</v>
      </c>
      <c r="AK29" s="4">
        <v>45124</v>
      </c>
      <c r="AL29" s="4">
        <v>45778.333333333299</v>
      </c>
      <c r="AM29" s="4">
        <v>45306.333333333299</v>
      </c>
      <c r="AN29" s="4">
        <v>45778.333333333299</v>
      </c>
      <c r="AO29" s="4">
        <v>45124</v>
      </c>
      <c r="AP29" s="4"/>
      <c r="AQ29" s="4">
        <v>45560.333333333299</v>
      </c>
      <c r="AR29">
        <v>58</v>
      </c>
      <c r="AS29" t="s">
        <v>367</v>
      </c>
      <c r="AT29" t="s">
        <v>368</v>
      </c>
      <c r="AU29" t="s">
        <v>318</v>
      </c>
      <c r="AV29" t="s">
        <v>307</v>
      </c>
      <c r="AW29" t="s">
        <v>318</v>
      </c>
      <c r="AX29" t="s">
        <v>318</v>
      </c>
    </row>
    <row r="30" spans="2:57" x14ac:dyDescent="0.25">
      <c r="B30" s="49" t="str">
        <f>tbl_PV_Meta[[#This Row],[Name]]</f>
        <v>Project 21</v>
      </c>
      <c r="C30"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Jun-2024</v>
      </c>
      <c r="D30" t="s">
        <v>1710</v>
      </c>
      <c r="E30" s="51" t="s">
        <v>126</v>
      </c>
      <c r="F30" t="s">
        <v>272</v>
      </c>
      <c r="G30" s="52" t="s">
        <v>1863</v>
      </c>
      <c r="H30" t="s">
        <v>1867</v>
      </c>
      <c r="I30" s="53" t="s">
        <v>1898</v>
      </c>
      <c r="J30" s="53" t="s">
        <v>1944</v>
      </c>
      <c r="L30" t="s">
        <v>366</v>
      </c>
      <c r="M30" t="s">
        <v>110</v>
      </c>
      <c r="N30" t="s">
        <v>275</v>
      </c>
      <c r="O30" t="s">
        <v>326</v>
      </c>
      <c r="P30" t="s">
        <v>320</v>
      </c>
      <c r="Q30" t="s">
        <v>278</v>
      </c>
      <c r="R30" t="s">
        <v>311</v>
      </c>
      <c r="T30" s="54" t="s">
        <v>345</v>
      </c>
      <c r="V30" s="55"/>
      <c r="W30" t="s">
        <v>31</v>
      </c>
      <c r="X30" t="s">
        <v>31</v>
      </c>
      <c r="Y30" t="s">
        <v>31</v>
      </c>
      <c r="Z30" t="s">
        <v>32</v>
      </c>
      <c r="AA30" t="s">
        <v>31</v>
      </c>
      <c r="AB30" t="s">
        <v>31</v>
      </c>
      <c r="AC30" t="s">
        <v>32</v>
      </c>
      <c r="AE30" t="s">
        <v>32</v>
      </c>
      <c r="AF30" t="s">
        <v>31</v>
      </c>
      <c r="AG30" s="4">
        <v>44389</v>
      </c>
      <c r="AH30" s="4">
        <v>45621.708333333299</v>
      </c>
      <c r="AI30">
        <v>858</v>
      </c>
      <c r="AJ30">
        <v>858</v>
      </c>
      <c r="AK30" s="4">
        <v>44389</v>
      </c>
      <c r="AL30" s="4">
        <v>45621.708333333299</v>
      </c>
      <c r="AM30" s="4"/>
      <c r="AN30" s="4"/>
      <c r="AO30" s="4">
        <v>44389</v>
      </c>
      <c r="AP30" s="4">
        <v>45621.708333333299</v>
      </c>
      <c r="AQ30" s="4"/>
      <c r="AR30">
        <v>100</v>
      </c>
      <c r="AS30" t="s">
        <v>369</v>
      </c>
      <c r="AT30" t="s">
        <v>369</v>
      </c>
      <c r="AV30" t="s">
        <v>369</v>
      </c>
      <c r="BB30" t="s">
        <v>285</v>
      </c>
      <c r="BC30" t="s">
        <v>289</v>
      </c>
      <c r="BE30" t="s">
        <v>297</v>
      </c>
    </row>
    <row r="31" spans="2:57" x14ac:dyDescent="0.25">
      <c r="B31" s="49" t="str">
        <f>tbl_PV_Meta[[#This Row],[Name]]</f>
        <v>Project 22</v>
      </c>
      <c r="C31"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31" t="s">
        <v>1711</v>
      </c>
      <c r="E31" s="51" t="s">
        <v>127</v>
      </c>
      <c r="F31" t="s">
        <v>272</v>
      </c>
      <c r="G31" s="52" t="s">
        <v>1857</v>
      </c>
      <c r="H31" t="s">
        <v>1871</v>
      </c>
      <c r="I31" s="53" t="s">
        <v>1920</v>
      </c>
      <c r="J31" s="53" t="s">
        <v>1940</v>
      </c>
      <c r="L31" t="s">
        <v>273</v>
      </c>
      <c r="M31" t="s">
        <v>274</v>
      </c>
      <c r="N31" t="s">
        <v>333</v>
      </c>
      <c r="O31" t="s">
        <v>276</v>
      </c>
      <c r="P31" t="s">
        <v>277</v>
      </c>
      <c r="Q31" t="s">
        <v>278</v>
      </c>
      <c r="R31" t="s">
        <v>311</v>
      </c>
      <c r="T31" s="54"/>
      <c r="V31" s="55"/>
      <c r="AG31" s="4">
        <v>45139</v>
      </c>
      <c r="AH31" s="4">
        <v>45442.708333333299</v>
      </c>
      <c r="AI31">
        <v>203</v>
      </c>
      <c r="AJ31">
        <v>203</v>
      </c>
      <c r="AK31" s="4">
        <v>45139</v>
      </c>
      <c r="AL31" s="4">
        <v>45442.708333333299</v>
      </c>
      <c r="AM31" s="4">
        <v>45139.333333333299</v>
      </c>
      <c r="AN31" s="4">
        <v>45442.708333333299</v>
      </c>
      <c r="AO31" s="4">
        <v>45139</v>
      </c>
      <c r="AP31" s="4"/>
      <c r="AQ31" s="4"/>
      <c r="AR31">
        <v>10</v>
      </c>
      <c r="AS31" t="s">
        <v>306</v>
      </c>
      <c r="AT31" t="s">
        <v>306</v>
      </c>
      <c r="AV31" t="s">
        <v>306</v>
      </c>
    </row>
    <row r="32" spans="2:57" x14ac:dyDescent="0.25">
      <c r="B32" s="49" t="str">
        <f>tbl_PV_Meta[[#This Row],[Name]]</f>
        <v>Project 23</v>
      </c>
      <c r="C32"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Apr-2025</v>
      </c>
      <c r="D32" t="s">
        <v>1712</v>
      </c>
      <c r="E32" s="51" t="s">
        <v>85</v>
      </c>
      <c r="F32" t="s">
        <v>272</v>
      </c>
      <c r="G32" s="52" t="s">
        <v>1863</v>
      </c>
      <c r="H32" t="s">
        <v>1871</v>
      </c>
      <c r="I32" s="53" t="s">
        <v>1921</v>
      </c>
      <c r="J32" s="53" t="s">
        <v>1941</v>
      </c>
      <c r="L32" t="s">
        <v>309</v>
      </c>
      <c r="M32" t="s">
        <v>110</v>
      </c>
      <c r="N32" t="s">
        <v>275</v>
      </c>
      <c r="O32" t="s">
        <v>28</v>
      </c>
      <c r="P32" t="s">
        <v>302</v>
      </c>
      <c r="Q32" t="s">
        <v>36</v>
      </c>
      <c r="R32" t="s">
        <v>311</v>
      </c>
      <c r="T32" s="54" t="s">
        <v>30</v>
      </c>
      <c r="V32" s="55"/>
      <c r="W32" t="s">
        <v>32</v>
      </c>
      <c r="X32" t="s">
        <v>31</v>
      </c>
      <c r="Y32" t="s">
        <v>31</v>
      </c>
      <c r="Z32" t="s">
        <v>32</v>
      </c>
      <c r="AA32" t="s">
        <v>32</v>
      </c>
      <c r="AB32" t="s">
        <v>31</v>
      </c>
      <c r="AC32" t="s">
        <v>31</v>
      </c>
      <c r="AE32" t="s">
        <v>32</v>
      </c>
      <c r="AF32" t="s">
        <v>32</v>
      </c>
      <c r="AG32" s="4">
        <v>45007</v>
      </c>
      <c r="AH32" s="4">
        <v>45880.708333333299</v>
      </c>
      <c r="AI32">
        <v>588</v>
      </c>
      <c r="AJ32">
        <v>588</v>
      </c>
      <c r="AK32" s="4">
        <v>45007</v>
      </c>
      <c r="AL32" s="4">
        <v>45880.708333333299</v>
      </c>
      <c r="AM32" s="4">
        <v>45180.333333333299</v>
      </c>
      <c r="AN32" s="4">
        <v>45880.708333333299</v>
      </c>
      <c r="AO32" s="4">
        <v>45007</v>
      </c>
      <c r="AP32" s="4"/>
      <c r="AQ32" s="4">
        <v>45838.708333333299</v>
      </c>
      <c r="AR32">
        <v>26</v>
      </c>
      <c r="AS32" t="s">
        <v>317</v>
      </c>
      <c r="AT32" t="s">
        <v>371</v>
      </c>
      <c r="AU32" t="s">
        <v>340</v>
      </c>
      <c r="AV32" t="s">
        <v>371</v>
      </c>
      <c r="AW32" t="s">
        <v>318</v>
      </c>
      <c r="AX32" t="s">
        <v>285</v>
      </c>
      <c r="AY32" t="s">
        <v>358</v>
      </c>
      <c r="BC32" t="s">
        <v>285</v>
      </c>
    </row>
    <row r="33" spans="2:57" x14ac:dyDescent="0.25">
      <c r="B33" s="49" t="str">
        <f>tbl_PV_Meta[[#This Row],[Name]]</f>
        <v>Project 24</v>
      </c>
      <c r="C33"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Oct-2023</v>
      </c>
      <c r="D33" t="s">
        <v>1713</v>
      </c>
      <c r="E33" s="51" t="s">
        <v>129</v>
      </c>
      <c r="F33" t="s">
        <v>272</v>
      </c>
      <c r="G33" s="52" t="s">
        <v>1863</v>
      </c>
      <c r="H33" t="s">
        <v>1871</v>
      </c>
      <c r="I33" s="53" t="s">
        <v>1923</v>
      </c>
      <c r="J33" s="53" t="s">
        <v>1951</v>
      </c>
      <c r="L33" t="s">
        <v>273</v>
      </c>
      <c r="O33" t="s">
        <v>28</v>
      </c>
      <c r="Q33" t="s">
        <v>213</v>
      </c>
      <c r="R33" t="s">
        <v>311</v>
      </c>
      <c r="T33" s="54" t="s">
        <v>372</v>
      </c>
      <c r="V33" s="55"/>
      <c r="W33" t="s">
        <v>31</v>
      </c>
      <c r="X33" t="s">
        <v>31</v>
      </c>
      <c r="Y33" t="s">
        <v>31</v>
      </c>
      <c r="Z33" t="s">
        <v>31</v>
      </c>
      <c r="AA33" t="s">
        <v>31</v>
      </c>
      <c r="AB33" t="s">
        <v>31</v>
      </c>
      <c r="AC33" t="s">
        <v>31</v>
      </c>
      <c r="AE33" t="s">
        <v>31</v>
      </c>
      <c r="AF33" t="s">
        <v>31</v>
      </c>
      <c r="AG33" s="4"/>
      <c r="AH33" s="4"/>
      <c r="AJ33">
        <v>1593</v>
      </c>
      <c r="AK33" s="4">
        <v>44305</v>
      </c>
      <c r="AL33" s="4">
        <v>46626.708333333299</v>
      </c>
      <c r="AM33" s="4">
        <v>45202.375</v>
      </c>
      <c r="AN33" s="4">
        <v>46626.708333333299</v>
      </c>
      <c r="AO33" s="4">
        <v>44305</v>
      </c>
      <c r="AP33" s="4"/>
      <c r="AQ33" s="4">
        <v>46559.708333333299</v>
      </c>
      <c r="AR33">
        <v>10</v>
      </c>
      <c r="AS33" t="s">
        <v>297</v>
      </c>
      <c r="AT33" t="s">
        <v>297</v>
      </c>
    </row>
    <row r="34" spans="2:57" x14ac:dyDescent="0.25">
      <c r="B34" s="49" t="str">
        <f>tbl_PV_Meta[[#This Row],[Name]]</f>
        <v>Project 25</v>
      </c>
      <c r="C34"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May-2024</v>
      </c>
      <c r="D34" t="s">
        <v>1714</v>
      </c>
      <c r="E34" s="51" t="s">
        <v>130</v>
      </c>
      <c r="F34" t="s">
        <v>272</v>
      </c>
      <c r="G34" s="52" t="s">
        <v>1863</v>
      </c>
      <c r="H34" t="s">
        <v>1881</v>
      </c>
      <c r="I34" s="53" t="s">
        <v>1926</v>
      </c>
      <c r="J34" s="53" t="s">
        <v>1931</v>
      </c>
      <c r="L34" t="s">
        <v>366</v>
      </c>
      <c r="M34" t="s">
        <v>274</v>
      </c>
      <c r="N34" t="s">
        <v>275</v>
      </c>
      <c r="O34" t="s">
        <v>326</v>
      </c>
      <c r="P34" t="s">
        <v>320</v>
      </c>
      <c r="Q34" t="s">
        <v>278</v>
      </c>
      <c r="R34" t="s">
        <v>311</v>
      </c>
      <c r="T34" s="54" t="s">
        <v>373</v>
      </c>
      <c r="V34" s="55"/>
      <c r="W34" t="s">
        <v>31</v>
      </c>
      <c r="X34" t="s">
        <v>31</v>
      </c>
      <c r="Y34" t="s">
        <v>31</v>
      </c>
      <c r="Z34" t="s">
        <v>31</v>
      </c>
      <c r="AA34" t="s">
        <v>31</v>
      </c>
      <c r="AB34" t="s">
        <v>31</v>
      </c>
      <c r="AC34" t="s">
        <v>31</v>
      </c>
      <c r="AE34" t="s">
        <v>31</v>
      </c>
      <c r="AF34" t="s">
        <v>31</v>
      </c>
      <c r="AG34" s="4">
        <v>44377</v>
      </c>
      <c r="AH34" s="4">
        <v>45443.708333333299</v>
      </c>
      <c r="AI34">
        <v>742</v>
      </c>
      <c r="AJ34">
        <v>742</v>
      </c>
      <c r="AK34" s="4">
        <v>44377</v>
      </c>
      <c r="AL34" s="4">
        <v>45443.708333333299</v>
      </c>
      <c r="AM34" s="4"/>
      <c r="AN34" s="4"/>
      <c r="AO34" s="4">
        <v>44377</v>
      </c>
      <c r="AP34" s="4">
        <v>45443.708333333299</v>
      </c>
      <c r="AQ34" s="4"/>
      <c r="AR34">
        <v>100</v>
      </c>
      <c r="AS34" t="s">
        <v>340</v>
      </c>
      <c r="AT34" t="s">
        <v>340</v>
      </c>
      <c r="AV34" t="s">
        <v>340</v>
      </c>
      <c r="BC34" t="s">
        <v>318</v>
      </c>
      <c r="BE34" t="s">
        <v>285</v>
      </c>
    </row>
    <row r="35" spans="2:57" x14ac:dyDescent="0.25">
      <c r="B35" s="49" t="str">
        <f>tbl_PV_Meta[[#This Row],[Name]]</f>
        <v>Project 26</v>
      </c>
      <c r="C35"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35" t="s">
        <v>1715</v>
      </c>
      <c r="E35" s="51" t="s">
        <v>131</v>
      </c>
      <c r="F35" t="s">
        <v>272</v>
      </c>
      <c r="G35" s="52" t="s">
        <v>1863</v>
      </c>
      <c r="H35" t="s">
        <v>1878</v>
      </c>
      <c r="I35" s="53" t="s">
        <v>33</v>
      </c>
      <c r="J35" s="53" t="s">
        <v>33</v>
      </c>
      <c r="M35" t="s">
        <v>274</v>
      </c>
      <c r="N35" t="s">
        <v>275</v>
      </c>
      <c r="O35" t="s">
        <v>136</v>
      </c>
      <c r="Q35" t="s">
        <v>213</v>
      </c>
      <c r="R35" t="s">
        <v>311</v>
      </c>
      <c r="T35" s="54"/>
      <c r="V35" s="55"/>
      <c r="AG35" s="4"/>
      <c r="AH35" s="4"/>
      <c r="AJ35">
        <v>365</v>
      </c>
      <c r="AK35" s="4">
        <v>45839.333333333299</v>
      </c>
      <c r="AL35" s="4">
        <v>46373.708333333299</v>
      </c>
      <c r="AM35" s="4">
        <v>45839.333333333299</v>
      </c>
      <c r="AN35" s="4">
        <v>46373.708333333299</v>
      </c>
      <c r="AO35" s="4"/>
      <c r="AP35" s="4"/>
      <c r="AQ35" s="4"/>
      <c r="AR35">
        <v>0</v>
      </c>
    </row>
    <row r="36" spans="2:57" x14ac:dyDescent="0.25">
      <c r="B36" s="49" t="str">
        <f>tbl_PV_Meta[[#This Row],[Name]]</f>
        <v>Project 27</v>
      </c>
      <c r="C36"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Apr-2024</v>
      </c>
      <c r="D36" t="s">
        <v>1716</v>
      </c>
      <c r="E36" s="51" t="s">
        <v>132</v>
      </c>
      <c r="F36" t="s">
        <v>272</v>
      </c>
      <c r="G36" s="52" t="s">
        <v>1863</v>
      </c>
      <c r="H36" t="s">
        <v>1882</v>
      </c>
      <c r="I36" s="53" t="s">
        <v>1926</v>
      </c>
      <c r="J36" s="53" t="s">
        <v>1949</v>
      </c>
      <c r="L36" t="s">
        <v>309</v>
      </c>
      <c r="M36" t="s">
        <v>274</v>
      </c>
      <c r="N36" t="s">
        <v>275</v>
      </c>
      <c r="O36" t="s">
        <v>93</v>
      </c>
      <c r="P36" t="s">
        <v>290</v>
      </c>
      <c r="Q36" t="s">
        <v>213</v>
      </c>
      <c r="R36" t="s">
        <v>311</v>
      </c>
      <c r="T36" s="54" t="s">
        <v>374</v>
      </c>
      <c r="V36" s="55" t="s">
        <v>375</v>
      </c>
      <c r="W36" t="s">
        <v>31</v>
      </c>
      <c r="X36" t="s">
        <v>31</v>
      </c>
      <c r="Y36" t="s">
        <v>31</v>
      </c>
      <c r="Z36" t="s">
        <v>31</v>
      </c>
      <c r="AA36" t="s">
        <v>31</v>
      </c>
      <c r="AB36" t="s">
        <v>31</v>
      </c>
      <c r="AC36" t="s">
        <v>31</v>
      </c>
      <c r="AE36" t="s">
        <v>31</v>
      </c>
      <c r="AF36" t="s">
        <v>31</v>
      </c>
      <c r="AG36" s="4">
        <v>44958.333333333299</v>
      </c>
      <c r="AH36" s="4">
        <v>45838.708333333299</v>
      </c>
      <c r="AI36">
        <v>593</v>
      </c>
      <c r="AJ36">
        <v>837</v>
      </c>
      <c r="AK36" s="4">
        <v>44958.333333333299</v>
      </c>
      <c r="AL36" s="4">
        <v>46203.708333333299</v>
      </c>
      <c r="AM36" s="4">
        <v>44958.333333333299</v>
      </c>
      <c r="AN36" s="4">
        <v>46203.708333333299</v>
      </c>
      <c r="AO36" s="4">
        <v>45482.708333333299</v>
      </c>
      <c r="AP36" s="4"/>
      <c r="AQ36" s="4">
        <v>45810.708333333299</v>
      </c>
      <c r="AR36">
        <v>0</v>
      </c>
      <c r="AS36" t="s">
        <v>376</v>
      </c>
      <c r="AT36" t="s">
        <v>340</v>
      </c>
      <c r="AU36" t="s">
        <v>329</v>
      </c>
      <c r="AV36" t="s">
        <v>369</v>
      </c>
      <c r="AX36" t="s">
        <v>316</v>
      </c>
      <c r="BC36" t="s">
        <v>318</v>
      </c>
      <c r="BE36" t="s">
        <v>297</v>
      </c>
    </row>
    <row r="37" spans="2:57" x14ac:dyDescent="0.25">
      <c r="B37" s="49" t="str">
        <f>tbl_PV_Meta[[#This Row],[Name]]</f>
        <v>Project 28</v>
      </c>
      <c r="C37"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Feb-2024</v>
      </c>
      <c r="D37" t="s">
        <v>1717</v>
      </c>
      <c r="E37" s="51" t="s">
        <v>133</v>
      </c>
      <c r="F37" t="s">
        <v>272</v>
      </c>
      <c r="G37" s="52" t="s">
        <v>1863</v>
      </c>
      <c r="H37" t="s">
        <v>1882</v>
      </c>
      <c r="I37" s="53" t="s">
        <v>1926</v>
      </c>
      <c r="J37" s="53" t="s">
        <v>33</v>
      </c>
      <c r="M37" t="s">
        <v>274</v>
      </c>
      <c r="N37" t="s">
        <v>333</v>
      </c>
      <c r="O37" t="s">
        <v>136</v>
      </c>
      <c r="P37" t="s">
        <v>290</v>
      </c>
      <c r="Q37" t="s">
        <v>39</v>
      </c>
      <c r="R37" t="s">
        <v>311</v>
      </c>
      <c r="T37" s="54" t="s">
        <v>377</v>
      </c>
      <c r="V37" s="55" t="s">
        <v>378</v>
      </c>
      <c r="W37" t="s">
        <v>31</v>
      </c>
      <c r="X37" t="s">
        <v>31</v>
      </c>
      <c r="Y37" t="s">
        <v>31</v>
      </c>
      <c r="Z37" t="s">
        <v>31</v>
      </c>
      <c r="AA37" t="s">
        <v>31</v>
      </c>
      <c r="AB37" t="s">
        <v>31</v>
      </c>
      <c r="AC37" t="s">
        <v>31</v>
      </c>
      <c r="AE37" t="s">
        <v>31</v>
      </c>
      <c r="AF37" t="s">
        <v>31</v>
      </c>
      <c r="AG37" s="4"/>
      <c r="AH37" s="4"/>
      <c r="AJ37">
        <v>115</v>
      </c>
      <c r="AK37" s="4">
        <v>45306.333333333299</v>
      </c>
      <c r="AL37" s="4">
        <v>45471.708333333299</v>
      </c>
      <c r="AM37" s="4">
        <v>45306.333333333299</v>
      </c>
      <c r="AN37" s="4">
        <v>45471.708333333299</v>
      </c>
      <c r="AO37" s="4"/>
      <c r="AP37" s="4"/>
      <c r="AQ37" s="4"/>
      <c r="AR37">
        <v>0</v>
      </c>
      <c r="BC37" t="s">
        <v>318</v>
      </c>
      <c r="BE37" t="s">
        <v>285</v>
      </c>
    </row>
    <row r="38" spans="2:57" x14ac:dyDescent="0.25">
      <c r="B38" s="49" t="str">
        <f>tbl_PV_Meta[[#This Row],[Name]]</f>
        <v>Project 29</v>
      </c>
      <c r="C38"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Apr-2025</v>
      </c>
      <c r="D38" t="s">
        <v>1718</v>
      </c>
      <c r="E38" s="51" t="s">
        <v>90</v>
      </c>
      <c r="F38" t="s">
        <v>272</v>
      </c>
      <c r="G38" s="52" t="s">
        <v>1863</v>
      </c>
      <c r="H38" t="s">
        <v>33</v>
      </c>
      <c r="I38" s="53" t="s">
        <v>1905</v>
      </c>
      <c r="J38" s="53" t="s">
        <v>1977</v>
      </c>
      <c r="L38" t="s">
        <v>309</v>
      </c>
      <c r="M38" t="s">
        <v>274</v>
      </c>
      <c r="N38" t="s">
        <v>275</v>
      </c>
      <c r="O38" t="s">
        <v>28</v>
      </c>
      <c r="P38" t="s">
        <v>302</v>
      </c>
      <c r="Q38" t="s">
        <v>61</v>
      </c>
      <c r="R38" t="s">
        <v>311</v>
      </c>
      <c r="T38" s="54" t="s">
        <v>30</v>
      </c>
      <c r="V38" s="55"/>
      <c r="W38" t="s">
        <v>31</v>
      </c>
      <c r="X38" t="s">
        <v>31</v>
      </c>
      <c r="Y38" t="s">
        <v>31</v>
      </c>
      <c r="Z38" t="s">
        <v>31</v>
      </c>
      <c r="AA38" t="s">
        <v>31</v>
      </c>
      <c r="AB38" t="s">
        <v>31</v>
      </c>
      <c r="AC38" t="s">
        <v>31</v>
      </c>
      <c r="AE38" t="s">
        <v>31</v>
      </c>
      <c r="AF38" t="s">
        <v>31</v>
      </c>
      <c r="AG38" s="4">
        <v>44378.708333333299</v>
      </c>
      <c r="AH38" s="4">
        <v>46234.708333333299</v>
      </c>
      <c r="AI38">
        <v>1271</v>
      </c>
      <c r="AJ38">
        <v>1271</v>
      </c>
      <c r="AK38" s="4">
        <v>44378.708333333299</v>
      </c>
      <c r="AL38" s="4">
        <v>46234.708333333299</v>
      </c>
      <c r="AM38" s="4">
        <v>45231.333333333299</v>
      </c>
      <c r="AN38" s="4">
        <v>46234.708333333299</v>
      </c>
      <c r="AO38" s="4">
        <v>44378.708333333299</v>
      </c>
      <c r="AP38" s="4"/>
      <c r="AQ38" s="4">
        <v>45835.708333333299</v>
      </c>
      <c r="AR38">
        <v>11</v>
      </c>
      <c r="AS38" t="s">
        <v>379</v>
      </c>
      <c r="AT38" t="s">
        <v>323</v>
      </c>
      <c r="AU38" t="s">
        <v>305</v>
      </c>
      <c r="AV38" t="s">
        <v>323</v>
      </c>
      <c r="AY38" t="s">
        <v>305</v>
      </c>
      <c r="BC38" t="s">
        <v>306</v>
      </c>
      <c r="BD38" t="s">
        <v>285</v>
      </c>
      <c r="BE38" t="s">
        <v>298</v>
      </c>
    </row>
    <row r="39" spans="2:57" x14ac:dyDescent="0.25">
      <c r="B39" s="49" t="str">
        <f>tbl_PV_Meta[[#This Row],[Name]]</f>
        <v>Project 30</v>
      </c>
      <c r="C39"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Feb-2024</v>
      </c>
      <c r="D39" t="s">
        <v>1719</v>
      </c>
      <c r="E39" s="51" t="s">
        <v>134</v>
      </c>
      <c r="F39" t="s">
        <v>272</v>
      </c>
      <c r="G39" s="52" t="s">
        <v>1864</v>
      </c>
      <c r="H39" t="s">
        <v>33</v>
      </c>
      <c r="I39" s="53" t="s">
        <v>1913</v>
      </c>
      <c r="J39" s="53" t="s">
        <v>1945</v>
      </c>
      <c r="M39" t="s">
        <v>274</v>
      </c>
      <c r="N39" t="s">
        <v>275</v>
      </c>
      <c r="O39" t="s">
        <v>136</v>
      </c>
      <c r="Q39" t="s">
        <v>61</v>
      </c>
      <c r="R39" t="s">
        <v>311</v>
      </c>
      <c r="T39" s="54" t="s">
        <v>377</v>
      </c>
      <c r="V39" s="55"/>
      <c r="W39" t="s">
        <v>41</v>
      </c>
      <c r="X39" t="s">
        <v>32</v>
      </c>
      <c r="Y39" t="s">
        <v>41</v>
      </c>
      <c r="Z39" t="s">
        <v>32</v>
      </c>
      <c r="AA39" t="s">
        <v>32</v>
      </c>
      <c r="AB39" t="s">
        <v>31</v>
      </c>
      <c r="AC39" t="s">
        <v>31</v>
      </c>
      <c r="AE39" t="s">
        <v>32</v>
      </c>
      <c r="AF39" t="s">
        <v>32</v>
      </c>
      <c r="AG39" s="4"/>
      <c r="AH39" s="4"/>
      <c r="AJ39">
        <v>213</v>
      </c>
      <c r="AK39" s="4">
        <v>45243.333333333299</v>
      </c>
      <c r="AL39" s="4">
        <v>45560.708333333299</v>
      </c>
      <c r="AM39" s="4">
        <v>45243.333333333299</v>
      </c>
      <c r="AN39" s="4">
        <v>45560.708333333299</v>
      </c>
      <c r="AO39" s="4"/>
      <c r="AP39" s="4"/>
      <c r="AQ39" s="4"/>
      <c r="AR39">
        <v>0</v>
      </c>
      <c r="BB39" t="s">
        <v>284</v>
      </c>
      <c r="BC39" t="s">
        <v>284</v>
      </c>
    </row>
    <row r="40" spans="2:57" x14ac:dyDescent="0.25">
      <c r="B40" s="49" t="str">
        <f>tbl_PV_Meta[[#This Row],[Name]]</f>
        <v>Project 31</v>
      </c>
      <c r="C40"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May-2024</v>
      </c>
      <c r="D40" t="s">
        <v>1720</v>
      </c>
      <c r="E40" s="51" t="s">
        <v>135</v>
      </c>
      <c r="F40" t="s">
        <v>272</v>
      </c>
      <c r="G40" s="52" t="s">
        <v>1864</v>
      </c>
      <c r="H40" t="s">
        <v>33</v>
      </c>
      <c r="I40" s="53" t="s">
        <v>1895</v>
      </c>
      <c r="J40" s="53" t="s">
        <v>33</v>
      </c>
      <c r="M40" t="s">
        <v>274</v>
      </c>
      <c r="N40" t="s">
        <v>333</v>
      </c>
      <c r="O40" t="s">
        <v>93</v>
      </c>
      <c r="Q40" t="s">
        <v>213</v>
      </c>
      <c r="R40" t="s">
        <v>311</v>
      </c>
      <c r="T40" s="54" t="s">
        <v>373</v>
      </c>
      <c r="V40" s="55"/>
      <c r="W40" t="s">
        <v>31</v>
      </c>
      <c r="X40" t="s">
        <v>31</v>
      </c>
      <c r="Y40" t="s">
        <v>31</v>
      </c>
      <c r="Z40" t="s">
        <v>32</v>
      </c>
      <c r="AA40" t="s">
        <v>31</v>
      </c>
      <c r="AB40" t="s">
        <v>31</v>
      </c>
      <c r="AC40" t="s">
        <v>31</v>
      </c>
      <c r="AE40" t="s">
        <v>31</v>
      </c>
      <c r="AF40" t="s">
        <v>31</v>
      </c>
      <c r="AG40" s="4"/>
      <c r="AH40" s="4"/>
      <c r="AJ40">
        <v>450</v>
      </c>
      <c r="AK40" s="4">
        <v>45355.333333333299</v>
      </c>
      <c r="AL40" s="4">
        <v>46013.708333333299</v>
      </c>
      <c r="AM40" s="4">
        <v>45358.333333333299</v>
      </c>
      <c r="AN40" s="4">
        <v>46013.708333333299</v>
      </c>
      <c r="AO40" s="4">
        <v>45355.333333333299</v>
      </c>
      <c r="AP40" s="4"/>
      <c r="AQ40" s="4">
        <v>45810.708333333299</v>
      </c>
      <c r="AR40">
        <v>40</v>
      </c>
      <c r="AS40" t="s">
        <v>380</v>
      </c>
      <c r="AT40" t="s">
        <v>381</v>
      </c>
      <c r="AU40" t="s">
        <v>297</v>
      </c>
      <c r="BD40" t="s">
        <v>285</v>
      </c>
      <c r="BE40" t="s">
        <v>285</v>
      </c>
    </row>
    <row r="41" spans="2:57" x14ac:dyDescent="0.25">
      <c r="B41" s="49" t="str">
        <f>tbl_PV_Meta[[#This Row],[Name]]</f>
        <v>Project 32</v>
      </c>
      <c r="C41"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01 Dec 23</v>
      </c>
      <c r="D41" t="s">
        <v>1721</v>
      </c>
      <c r="E41" s="51" t="s">
        <v>137</v>
      </c>
      <c r="F41" t="s">
        <v>347</v>
      </c>
      <c r="G41" s="52" t="s">
        <v>1860</v>
      </c>
      <c r="H41" t="s">
        <v>1871</v>
      </c>
      <c r="I41" s="53" t="s">
        <v>1906</v>
      </c>
      <c r="J41" s="53" t="s">
        <v>1957</v>
      </c>
      <c r="M41" t="s">
        <v>274</v>
      </c>
      <c r="N41" t="s">
        <v>333</v>
      </c>
      <c r="O41" t="s">
        <v>154</v>
      </c>
      <c r="Q41" t="s">
        <v>213</v>
      </c>
      <c r="R41" t="s">
        <v>279</v>
      </c>
      <c r="T41" s="54"/>
      <c r="V41" s="55" t="s">
        <v>339</v>
      </c>
      <c r="W41" t="s">
        <v>31</v>
      </c>
      <c r="X41" t="s">
        <v>31</v>
      </c>
      <c r="Y41" t="s">
        <v>31</v>
      </c>
      <c r="Z41" t="s">
        <v>31</v>
      </c>
      <c r="AA41" t="s">
        <v>31</v>
      </c>
      <c r="AB41" t="s">
        <v>31</v>
      </c>
      <c r="AC41" t="s">
        <v>31</v>
      </c>
      <c r="AE41" t="s">
        <v>31</v>
      </c>
      <c r="AF41" t="s">
        <v>31</v>
      </c>
      <c r="AG41" s="4"/>
      <c r="AH41" s="4"/>
      <c r="AJ41">
        <v>136</v>
      </c>
      <c r="AK41" s="4">
        <v>45180.333333333299</v>
      </c>
      <c r="AL41" s="4">
        <v>45387.708333333299</v>
      </c>
      <c r="AM41" s="4"/>
      <c r="AN41" s="4"/>
      <c r="AO41" s="4">
        <v>45180.333333333299</v>
      </c>
      <c r="AP41" s="4"/>
      <c r="AQ41" s="4"/>
      <c r="AR41">
        <v>100</v>
      </c>
      <c r="AZ41" t="s">
        <v>285</v>
      </c>
      <c r="BA41" t="s">
        <v>285</v>
      </c>
    </row>
    <row r="42" spans="2:57" x14ac:dyDescent="0.25">
      <c r="B42" s="49" t="str">
        <f>tbl_PV_Meta[[#This Row],[Name]]</f>
        <v>Project 33</v>
      </c>
      <c r="C42"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01 Dec 23</v>
      </c>
      <c r="D42" t="s">
        <v>1722</v>
      </c>
      <c r="E42" s="51" t="s">
        <v>138</v>
      </c>
      <c r="F42" t="s">
        <v>272</v>
      </c>
      <c r="G42" s="52" t="s">
        <v>1860</v>
      </c>
      <c r="H42" t="s">
        <v>1871</v>
      </c>
      <c r="I42" s="53" t="s">
        <v>1906</v>
      </c>
      <c r="J42" s="53" t="s">
        <v>33</v>
      </c>
      <c r="M42" t="s">
        <v>274</v>
      </c>
      <c r="N42" t="s">
        <v>310</v>
      </c>
      <c r="O42" t="s">
        <v>93</v>
      </c>
      <c r="Q42" t="s">
        <v>213</v>
      </c>
      <c r="R42" t="s">
        <v>279</v>
      </c>
      <c r="T42" s="54"/>
      <c r="V42" s="55" t="s">
        <v>339</v>
      </c>
      <c r="W42" t="s">
        <v>31</v>
      </c>
      <c r="X42" t="s">
        <v>31</v>
      </c>
      <c r="Y42" t="s">
        <v>31</v>
      </c>
      <c r="Z42" t="s">
        <v>31</v>
      </c>
      <c r="AA42" t="s">
        <v>31</v>
      </c>
      <c r="AB42" t="s">
        <v>31</v>
      </c>
      <c r="AC42" t="s">
        <v>31</v>
      </c>
      <c r="AE42" t="s">
        <v>31</v>
      </c>
      <c r="AF42" t="s">
        <v>31</v>
      </c>
      <c r="AG42" s="4"/>
      <c r="AH42" s="4"/>
      <c r="AJ42">
        <v>160</v>
      </c>
      <c r="AK42" s="4">
        <v>45229.333333333299</v>
      </c>
      <c r="AL42" s="4">
        <v>45471.708333333299</v>
      </c>
      <c r="AM42" s="4">
        <v>45229.333333333299</v>
      </c>
      <c r="AN42" s="4">
        <v>45471.708333333299</v>
      </c>
      <c r="AO42" s="4"/>
      <c r="AP42" s="4"/>
      <c r="AQ42" s="4"/>
      <c r="AR42">
        <v>0</v>
      </c>
    </row>
    <row r="43" spans="2:57" x14ac:dyDescent="0.25">
      <c r="B43" s="49" t="str">
        <f>tbl_PV_Meta[[#This Row],[Name]]</f>
        <v>Project 34</v>
      </c>
      <c r="C43"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01 Dec 23</v>
      </c>
      <c r="D43" t="s">
        <v>1723</v>
      </c>
      <c r="E43" s="51" t="s">
        <v>140</v>
      </c>
      <c r="F43" t="s">
        <v>272</v>
      </c>
      <c r="G43" s="52" t="s">
        <v>1860</v>
      </c>
      <c r="H43" t="s">
        <v>1871</v>
      </c>
      <c r="I43" s="53" t="s">
        <v>1906</v>
      </c>
      <c r="J43" s="53" t="s">
        <v>33</v>
      </c>
      <c r="M43" t="s">
        <v>274</v>
      </c>
      <c r="N43" t="s">
        <v>310</v>
      </c>
      <c r="O43" t="s">
        <v>154</v>
      </c>
      <c r="Q43" t="s">
        <v>213</v>
      </c>
      <c r="R43" t="s">
        <v>279</v>
      </c>
      <c r="T43" s="54"/>
      <c r="V43" s="55" t="s">
        <v>339</v>
      </c>
      <c r="W43" t="s">
        <v>31</v>
      </c>
      <c r="X43" t="s">
        <v>31</v>
      </c>
      <c r="Y43" t="s">
        <v>31</v>
      </c>
      <c r="Z43" t="s">
        <v>31</v>
      </c>
      <c r="AA43" t="s">
        <v>31</v>
      </c>
      <c r="AB43" t="s">
        <v>31</v>
      </c>
      <c r="AC43" t="s">
        <v>31</v>
      </c>
      <c r="AE43" t="s">
        <v>31</v>
      </c>
      <c r="AF43" t="s">
        <v>31</v>
      </c>
      <c r="AG43" s="4"/>
      <c r="AH43" s="4"/>
      <c r="AJ43">
        <v>223</v>
      </c>
      <c r="AK43" s="4">
        <v>45139.333333333299</v>
      </c>
      <c r="AL43" s="4">
        <v>45471.708333333299</v>
      </c>
      <c r="AM43" s="4"/>
      <c r="AN43" s="4"/>
      <c r="AO43" s="4">
        <v>45139.333333333299</v>
      </c>
      <c r="AP43" s="4">
        <v>45471.708333333299</v>
      </c>
      <c r="AQ43" s="4"/>
      <c r="AR43">
        <v>100</v>
      </c>
    </row>
    <row r="44" spans="2:57" x14ac:dyDescent="0.25">
      <c r="B44" s="49" t="str">
        <f>tbl_PV_Meta[[#This Row],[Name]]</f>
        <v>Project 35</v>
      </c>
      <c r="C44"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
      </c>
      <c r="D44" t="s">
        <v>1724</v>
      </c>
      <c r="E44" s="51" t="s">
        <v>382</v>
      </c>
      <c r="F44" t="s">
        <v>383</v>
      </c>
      <c r="G44" s="52" t="s">
        <v>1861</v>
      </c>
      <c r="H44" t="s">
        <v>33</v>
      </c>
      <c r="I44" s="53" t="s">
        <v>1925</v>
      </c>
      <c r="J44" s="53" t="s">
        <v>33</v>
      </c>
      <c r="O44" t="s">
        <v>28</v>
      </c>
      <c r="T44" s="54"/>
      <c r="V44" s="55"/>
      <c r="AG44" s="4"/>
      <c r="AH44" s="4"/>
      <c r="AJ44">
        <v>174.6</v>
      </c>
      <c r="AK44" s="4">
        <v>45231.375</v>
      </c>
      <c r="AL44" s="4">
        <v>45496.625</v>
      </c>
      <c r="AM44" s="4">
        <v>45231.375</v>
      </c>
      <c r="AN44" s="4">
        <v>45496.625</v>
      </c>
      <c r="AO44" s="4"/>
      <c r="AP44" s="4"/>
      <c r="AQ44" s="4"/>
      <c r="AR44">
        <v>0</v>
      </c>
    </row>
    <row r="45" spans="2:57" x14ac:dyDescent="0.25">
      <c r="B45" s="49" t="str">
        <f>tbl_PV_Meta[[#This Row],[Name]]</f>
        <v>Project 36</v>
      </c>
      <c r="C45"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01 Dec 23</v>
      </c>
      <c r="D45" t="s">
        <v>1725</v>
      </c>
      <c r="E45" s="51" t="s">
        <v>141</v>
      </c>
      <c r="F45" t="s">
        <v>272</v>
      </c>
      <c r="G45" s="52" t="s">
        <v>1860</v>
      </c>
      <c r="H45" t="s">
        <v>1871</v>
      </c>
      <c r="I45" s="53" t="s">
        <v>1906</v>
      </c>
      <c r="J45" s="53" t="s">
        <v>33</v>
      </c>
      <c r="M45" t="s">
        <v>274</v>
      </c>
      <c r="N45" t="s">
        <v>333</v>
      </c>
      <c r="O45" t="s">
        <v>93</v>
      </c>
      <c r="Q45" t="s">
        <v>213</v>
      </c>
      <c r="R45" t="s">
        <v>279</v>
      </c>
      <c r="T45" s="54"/>
      <c r="V45" s="55" t="s">
        <v>339</v>
      </c>
      <c r="W45" t="s">
        <v>31</v>
      </c>
      <c r="X45" t="s">
        <v>31</v>
      </c>
      <c r="Y45" t="s">
        <v>31</v>
      </c>
      <c r="Z45" t="s">
        <v>31</v>
      </c>
      <c r="AA45" t="s">
        <v>31</v>
      </c>
      <c r="AB45" t="s">
        <v>31</v>
      </c>
      <c r="AC45" t="s">
        <v>31</v>
      </c>
      <c r="AE45" t="s">
        <v>41</v>
      </c>
      <c r="AF45" t="s">
        <v>31</v>
      </c>
      <c r="AG45" s="4"/>
      <c r="AH45" s="4"/>
      <c r="AJ45">
        <v>158</v>
      </c>
      <c r="AK45" s="4">
        <v>45170.333333333299</v>
      </c>
      <c r="AL45" s="4">
        <v>45412.708333333299</v>
      </c>
      <c r="AM45" s="4">
        <v>45170.333333333299</v>
      </c>
      <c r="AN45" s="4">
        <v>45412.708333333299</v>
      </c>
      <c r="AO45" s="4"/>
      <c r="AP45" s="4"/>
      <c r="AQ45" s="4"/>
      <c r="AR45">
        <v>0</v>
      </c>
    </row>
    <row r="46" spans="2:57" x14ac:dyDescent="0.25">
      <c r="B46" s="49" t="str">
        <f>tbl_PV_Meta[[#This Row],[Name]]</f>
        <v>Project 37</v>
      </c>
      <c r="C46"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46" t="s">
        <v>1726</v>
      </c>
      <c r="E46" s="51" t="s">
        <v>384</v>
      </c>
      <c r="F46" t="s">
        <v>383</v>
      </c>
      <c r="G46" s="52" t="s">
        <v>1861</v>
      </c>
      <c r="H46" t="s">
        <v>33</v>
      </c>
      <c r="I46" s="53" t="s">
        <v>1914</v>
      </c>
      <c r="J46" s="53" t="s">
        <v>33</v>
      </c>
      <c r="O46" t="s">
        <v>28</v>
      </c>
      <c r="R46" t="s">
        <v>279</v>
      </c>
      <c r="T46" s="54"/>
      <c r="V46" s="55"/>
      <c r="AG46" s="4"/>
      <c r="AH46" s="4"/>
      <c r="AJ46">
        <v>139.9</v>
      </c>
      <c r="AK46" s="4">
        <v>45257.375</v>
      </c>
      <c r="AL46" s="4">
        <v>45471.708333333299</v>
      </c>
      <c r="AM46" s="4">
        <v>45257.375</v>
      </c>
      <c r="AN46" s="4">
        <v>45471.708333333299</v>
      </c>
      <c r="AO46" s="4"/>
      <c r="AP46" s="4"/>
      <c r="AQ46" s="4"/>
      <c r="AR46">
        <v>0</v>
      </c>
    </row>
    <row r="47" spans="2:57" x14ac:dyDescent="0.25">
      <c r="B47" s="49" t="str">
        <f>tbl_PV_Meta[[#This Row],[Name]]</f>
        <v>Project 38</v>
      </c>
      <c r="C47"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28 Feb 25</v>
      </c>
      <c r="D47" t="s">
        <v>1727</v>
      </c>
      <c r="E47" s="51" t="s">
        <v>385</v>
      </c>
      <c r="F47" t="s">
        <v>386</v>
      </c>
      <c r="G47" s="52" t="s">
        <v>1860</v>
      </c>
      <c r="H47" t="s">
        <v>1872</v>
      </c>
      <c r="I47" s="53" t="s">
        <v>1906</v>
      </c>
      <c r="J47" s="53" t="s">
        <v>33</v>
      </c>
      <c r="K47" t="s">
        <v>387</v>
      </c>
      <c r="N47" t="s">
        <v>310</v>
      </c>
      <c r="O47" t="s">
        <v>93</v>
      </c>
      <c r="R47" t="s">
        <v>279</v>
      </c>
      <c r="T47" s="54"/>
      <c r="V47" s="55" t="s">
        <v>388</v>
      </c>
      <c r="W47" t="s">
        <v>31</v>
      </c>
      <c r="X47" t="s">
        <v>32</v>
      </c>
      <c r="Y47" t="s">
        <v>31</v>
      </c>
      <c r="Z47" t="s">
        <v>31</v>
      </c>
      <c r="AA47" t="s">
        <v>31</v>
      </c>
      <c r="AB47" t="s">
        <v>31</v>
      </c>
      <c r="AC47" t="s">
        <v>31</v>
      </c>
      <c r="AE47" t="s">
        <v>31</v>
      </c>
      <c r="AF47" t="s">
        <v>31</v>
      </c>
      <c r="AG47" s="4"/>
      <c r="AH47" s="4"/>
      <c r="AJ47">
        <v>199</v>
      </c>
      <c r="AK47" s="4">
        <v>45566.333333333299</v>
      </c>
      <c r="AL47" s="4">
        <v>45866.708333333299</v>
      </c>
      <c r="AM47" s="4">
        <v>45566.333333333299</v>
      </c>
      <c r="AN47" s="4">
        <v>45866.708333333299</v>
      </c>
      <c r="AO47" s="4"/>
      <c r="AP47" s="4"/>
      <c r="AQ47" s="4"/>
      <c r="AR47">
        <v>0</v>
      </c>
    </row>
    <row r="48" spans="2:57" x14ac:dyDescent="0.25">
      <c r="B48" s="49" t="str">
        <f>tbl_PV_Meta[[#This Row],[Name]]</f>
        <v>Project 39</v>
      </c>
      <c r="C48"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01 Dec 23</v>
      </c>
      <c r="D48" t="s">
        <v>1728</v>
      </c>
      <c r="E48" s="51" t="s">
        <v>142</v>
      </c>
      <c r="F48" t="s">
        <v>272</v>
      </c>
      <c r="G48" s="52" t="s">
        <v>1860</v>
      </c>
      <c r="H48" t="s">
        <v>1871</v>
      </c>
      <c r="I48" s="53" t="s">
        <v>1906</v>
      </c>
      <c r="J48" s="53" t="s">
        <v>33</v>
      </c>
      <c r="M48" t="s">
        <v>274</v>
      </c>
      <c r="N48" t="s">
        <v>310</v>
      </c>
      <c r="O48" t="s">
        <v>154</v>
      </c>
      <c r="Q48" t="s">
        <v>213</v>
      </c>
      <c r="R48" t="s">
        <v>279</v>
      </c>
      <c r="T48" s="54"/>
      <c r="V48" s="55" t="s">
        <v>339</v>
      </c>
      <c r="W48" t="s">
        <v>31</v>
      </c>
      <c r="X48" t="s">
        <v>31</v>
      </c>
      <c r="Y48" t="s">
        <v>31</v>
      </c>
      <c r="Z48" t="s">
        <v>31</v>
      </c>
      <c r="AA48" t="s">
        <v>31</v>
      </c>
      <c r="AB48" t="s">
        <v>31</v>
      </c>
      <c r="AC48" t="s">
        <v>31</v>
      </c>
      <c r="AE48" t="s">
        <v>31</v>
      </c>
      <c r="AF48" t="s">
        <v>31</v>
      </c>
      <c r="AG48" s="4"/>
      <c r="AH48" s="4"/>
      <c r="AJ48">
        <v>200</v>
      </c>
      <c r="AK48" s="4">
        <v>45170.333333333299</v>
      </c>
      <c r="AL48" s="4">
        <v>45471.708333333299</v>
      </c>
      <c r="AM48" s="4"/>
      <c r="AN48" s="4"/>
      <c r="AO48" s="4">
        <v>45170.333333333299</v>
      </c>
      <c r="AP48" s="4">
        <v>45471.708333333299</v>
      </c>
      <c r="AQ48" s="4"/>
      <c r="AR48">
        <v>100</v>
      </c>
    </row>
    <row r="49" spans="2:57" x14ac:dyDescent="0.25">
      <c r="B49" s="49" t="str">
        <f>tbl_PV_Meta[[#This Row],[Name]]</f>
        <v>Project 40</v>
      </c>
      <c r="C49"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Mar-2024</v>
      </c>
      <c r="D49" t="s">
        <v>1729</v>
      </c>
      <c r="E49" s="51" t="s">
        <v>390</v>
      </c>
      <c r="F49" t="s">
        <v>301</v>
      </c>
      <c r="G49" s="52" t="s">
        <v>1863</v>
      </c>
      <c r="H49" t="s">
        <v>1879</v>
      </c>
      <c r="I49" s="53" t="s">
        <v>1915</v>
      </c>
      <c r="J49" s="53" t="s">
        <v>1956</v>
      </c>
      <c r="L49" t="s">
        <v>309</v>
      </c>
      <c r="O49" t="s">
        <v>276</v>
      </c>
      <c r="Q49" t="s">
        <v>213</v>
      </c>
      <c r="R49" t="s">
        <v>311</v>
      </c>
      <c r="T49" s="54" t="s">
        <v>391</v>
      </c>
      <c r="V49" s="55"/>
      <c r="W49" t="s">
        <v>31</v>
      </c>
      <c r="X49" t="s">
        <v>31</v>
      </c>
      <c r="Y49" t="s">
        <v>31</v>
      </c>
      <c r="Z49" t="s">
        <v>31</v>
      </c>
      <c r="AA49" t="s">
        <v>31</v>
      </c>
      <c r="AB49" t="s">
        <v>31</v>
      </c>
      <c r="AC49" t="s">
        <v>31</v>
      </c>
      <c r="AE49" t="s">
        <v>31</v>
      </c>
      <c r="AF49" t="s">
        <v>31</v>
      </c>
      <c r="AG49" s="4"/>
      <c r="AH49" s="4"/>
      <c r="AJ49">
        <v>161.9</v>
      </c>
      <c r="AK49" s="4">
        <v>45302.375</v>
      </c>
      <c r="AL49" s="4">
        <v>45534.708333333299</v>
      </c>
      <c r="AM49" s="4">
        <v>45302.375</v>
      </c>
      <c r="AN49" s="4">
        <v>45534.708333333299</v>
      </c>
      <c r="AO49" s="4">
        <v>45365.333333333299</v>
      </c>
      <c r="AP49" s="4"/>
      <c r="AQ49" s="4"/>
      <c r="AR49">
        <v>36</v>
      </c>
    </row>
    <row r="50" spans="2:57" x14ac:dyDescent="0.25">
      <c r="B50" s="49" t="str">
        <f>tbl_PV_Meta[[#This Row],[Name]]</f>
        <v>Project 41</v>
      </c>
      <c r="C50"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05 Jul 24</v>
      </c>
      <c r="D50" t="s">
        <v>1730</v>
      </c>
      <c r="E50" s="51" t="s">
        <v>92</v>
      </c>
      <c r="F50" t="s">
        <v>272</v>
      </c>
      <c r="G50" s="52" t="s">
        <v>1863</v>
      </c>
      <c r="H50" t="s">
        <v>1874</v>
      </c>
      <c r="I50" s="53" t="s">
        <v>1905</v>
      </c>
      <c r="J50" s="53" t="s">
        <v>33</v>
      </c>
      <c r="M50" t="s">
        <v>274</v>
      </c>
      <c r="N50" t="s">
        <v>333</v>
      </c>
      <c r="O50" t="s">
        <v>93</v>
      </c>
      <c r="Q50" t="s">
        <v>39</v>
      </c>
      <c r="R50" t="s">
        <v>279</v>
      </c>
      <c r="T50" s="54"/>
      <c r="V50" s="55" t="s">
        <v>94</v>
      </c>
      <c r="W50" t="s">
        <v>31</v>
      </c>
      <c r="X50" t="s">
        <v>31</v>
      </c>
      <c r="Y50" t="s">
        <v>32</v>
      </c>
      <c r="Z50" t="s">
        <v>31</v>
      </c>
      <c r="AA50" t="s">
        <v>31</v>
      </c>
      <c r="AB50" t="s">
        <v>31</v>
      </c>
      <c r="AC50" t="s">
        <v>31</v>
      </c>
      <c r="AE50" t="s">
        <v>31</v>
      </c>
      <c r="AF50" t="s">
        <v>31</v>
      </c>
      <c r="AG50" s="4"/>
      <c r="AH50" s="4"/>
      <c r="AJ50">
        <v>234</v>
      </c>
      <c r="AK50" s="4">
        <v>45278.333333333299</v>
      </c>
      <c r="AL50" s="4">
        <v>45625.708333333299</v>
      </c>
      <c r="AM50" s="4">
        <v>45278.333333333299</v>
      </c>
      <c r="AN50" s="4">
        <v>45625.708333333299</v>
      </c>
      <c r="AO50" s="4"/>
      <c r="AP50" s="4"/>
      <c r="AQ50" s="4"/>
      <c r="AR50">
        <v>0</v>
      </c>
    </row>
    <row r="51" spans="2:57" x14ac:dyDescent="0.25">
      <c r="B51" s="49" t="str">
        <f>tbl_PV_Meta[[#This Row],[Name]]</f>
        <v>Project 42</v>
      </c>
      <c r="C51"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Apr-2025</v>
      </c>
      <c r="D51" t="s">
        <v>1731</v>
      </c>
      <c r="E51" s="51" t="s">
        <v>95</v>
      </c>
      <c r="F51" t="s">
        <v>272</v>
      </c>
      <c r="G51" s="52" t="s">
        <v>1863</v>
      </c>
      <c r="H51" t="s">
        <v>1886</v>
      </c>
      <c r="I51" s="53" t="s">
        <v>1917</v>
      </c>
      <c r="J51" s="53" t="s">
        <v>1978</v>
      </c>
      <c r="L51" t="s">
        <v>309</v>
      </c>
      <c r="M51" t="s">
        <v>274</v>
      </c>
      <c r="N51" t="s">
        <v>310</v>
      </c>
      <c r="O51" t="s">
        <v>28</v>
      </c>
      <c r="P51" t="s">
        <v>302</v>
      </c>
      <c r="Q51" t="s">
        <v>61</v>
      </c>
      <c r="R51" t="s">
        <v>311</v>
      </c>
      <c r="T51" s="54" t="s">
        <v>30</v>
      </c>
      <c r="V51" s="55"/>
      <c r="W51" t="s">
        <v>31</v>
      </c>
      <c r="X51" t="s">
        <v>31</v>
      </c>
      <c r="Y51" t="s">
        <v>31</v>
      </c>
      <c r="Z51" t="s">
        <v>32</v>
      </c>
      <c r="AA51" t="s">
        <v>31</v>
      </c>
      <c r="AB51" t="s">
        <v>31</v>
      </c>
      <c r="AC51" t="s">
        <v>31</v>
      </c>
      <c r="AE51" t="s">
        <v>31</v>
      </c>
      <c r="AF51" t="s">
        <v>31</v>
      </c>
      <c r="AG51" s="4">
        <v>45401.708333333299</v>
      </c>
      <c r="AH51" s="4">
        <v>46444.708333333299</v>
      </c>
      <c r="AI51">
        <v>698</v>
      </c>
      <c r="AJ51">
        <v>698</v>
      </c>
      <c r="AK51" s="4">
        <v>45401.708333333299</v>
      </c>
      <c r="AL51" s="4">
        <v>46444.708333333299</v>
      </c>
      <c r="AM51" s="4">
        <v>45474.375</v>
      </c>
      <c r="AN51" s="4">
        <v>46444.708333333299</v>
      </c>
      <c r="AO51" s="4">
        <v>45401.708333333299</v>
      </c>
      <c r="AP51" s="4"/>
      <c r="AQ51" s="4">
        <v>45810.708333333299</v>
      </c>
      <c r="AR51">
        <v>31</v>
      </c>
      <c r="AS51" t="s">
        <v>392</v>
      </c>
      <c r="AT51" t="s">
        <v>376</v>
      </c>
      <c r="AU51" t="s">
        <v>369</v>
      </c>
      <c r="AV51" t="s">
        <v>393</v>
      </c>
      <c r="AW51" t="s">
        <v>284</v>
      </c>
      <c r="AX51" t="s">
        <v>299</v>
      </c>
      <c r="AY51" t="s">
        <v>307</v>
      </c>
      <c r="BB51" t="s">
        <v>318</v>
      </c>
      <c r="BC51" t="s">
        <v>299</v>
      </c>
      <c r="BE51" t="s">
        <v>318</v>
      </c>
    </row>
    <row r="52" spans="2:57" x14ac:dyDescent="0.25">
      <c r="B52" s="49" t="str">
        <f>tbl_PV_Meta[[#This Row],[Name]]</f>
        <v>Project 43</v>
      </c>
      <c r="C52"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Jun-2024</v>
      </c>
      <c r="D52" t="s">
        <v>1732</v>
      </c>
      <c r="E52" s="51" t="s">
        <v>143</v>
      </c>
      <c r="F52" t="s">
        <v>272</v>
      </c>
      <c r="G52" s="52" t="s">
        <v>1864</v>
      </c>
      <c r="H52" t="s">
        <v>1881</v>
      </c>
      <c r="I52" s="53" t="s">
        <v>1900</v>
      </c>
      <c r="J52" s="53" t="s">
        <v>1945</v>
      </c>
      <c r="L52" t="s">
        <v>273</v>
      </c>
      <c r="M52" t="s">
        <v>274</v>
      </c>
      <c r="N52" t="s">
        <v>310</v>
      </c>
      <c r="O52" t="s">
        <v>326</v>
      </c>
      <c r="P52" t="s">
        <v>320</v>
      </c>
      <c r="Q52" t="s">
        <v>278</v>
      </c>
      <c r="R52" t="s">
        <v>311</v>
      </c>
      <c r="T52" s="54" t="s">
        <v>345</v>
      </c>
      <c r="V52" s="55"/>
      <c r="W52" t="s">
        <v>31</v>
      </c>
      <c r="X52" t="s">
        <v>31</v>
      </c>
      <c r="Y52" t="s">
        <v>31</v>
      </c>
      <c r="Z52" t="s">
        <v>31</v>
      </c>
      <c r="AA52" t="s">
        <v>31</v>
      </c>
      <c r="AB52" t="s">
        <v>31</v>
      </c>
      <c r="AC52" t="s">
        <v>31</v>
      </c>
      <c r="AE52" t="s">
        <v>31</v>
      </c>
      <c r="AF52" t="s">
        <v>31</v>
      </c>
      <c r="AG52" s="4">
        <v>45278.333333333299</v>
      </c>
      <c r="AH52" s="4">
        <v>45427.5</v>
      </c>
      <c r="AI52">
        <v>93.5</v>
      </c>
      <c r="AJ52">
        <v>93.5</v>
      </c>
      <c r="AK52" s="4">
        <v>45278.333333333299</v>
      </c>
      <c r="AL52" s="4">
        <v>45427.5</v>
      </c>
      <c r="AM52" s="4"/>
      <c r="AN52" s="4"/>
      <c r="AO52" s="4">
        <v>45278.333333333299</v>
      </c>
      <c r="AP52" s="4">
        <v>45427.5</v>
      </c>
      <c r="AQ52" s="4"/>
      <c r="AR52">
        <v>100</v>
      </c>
      <c r="BC52" t="s">
        <v>285</v>
      </c>
      <c r="BE52" t="s">
        <v>318</v>
      </c>
    </row>
    <row r="53" spans="2:57" x14ac:dyDescent="0.25">
      <c r="B53" s="49" t="str">
        <f>tbl_PV_Meta[[#This Row],[Name]]</f>
        <v>Project 44</v>
      </c>
      <c r="C53"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May-2024</v>
      </c>
      <c r="D53" t="s">
        <v>1733</v>
      </c>
      <c r="E53" s="51" t="s">
        <v>394</v>
      </c>
      <c r="F53" t="s">
        <v>301</v>
      </c>
      <c r="G53" s="52" t="s">
        <v>1857</v>
      </c>
      <c r="H53" t="s">
        <v>1885</v>
      </c>
      <c r="I53" s="53" t="s">
        <v>1895</v>
      </c>
      <c r="J53" s="53" t="s">
        <v>1961</v>
      </c>
      <c r="K53" t="s">
        <v>389</v>
      </c>
      <c r="N53" t="s">
        <v>275</v>
      </c>
      <c r="O53" t="s">
        <v>93</v>
      </c>
      <c r="R53" t="s">
        <v>311</v>
      </c>
      <c r="T53" s="54" t="s">
        <v>373</v>
      </c>
      <c r="V53" s="55"/>
      <c r="W53" t="s">
        <v>31</v>
      </c>
      <c r="X53" t="s">
        <v>31</v>
      </c>
      <c r="Y53" t="s">
        <v>31</v>
      </c>
      <c r="Z53" t="s">
        <v>31</v>
      </c>
      <c r="AA53" t="s">
        <v>31</v>
      </c>
      <c r="AB53" t="s">
        <v>31</v>
      </c>
      <c r="AC53" t="s">
        <v>31</v>
      </c>
      <c r="AE53" t="s">
        <v>31</v>
      </c>
      <c r="AF53" t="s">
        <v>31</v>
      </c>
      <c r="AG53" s="4"/>
      <c r="AH53" s="4"/>
      <c r="AJ53">
        <v>121.1</v>
      </c>
      <c r="AK53" s="4">
        <v>45323.375</v>
      </c>
      <c r="AL53" s="4">
        <v>45498.411805555603</v>
      </c>
      <c r="AM53" s="4">
        <v>45323.375</v>
      </c>
      <c r="AN53" s="4">
        <v>45498.411805555603</v>
      </c>
      <c r="AO53" s="4">
        <v>45323.375</v>
      </c>
      <c r="AP53" s="4"/>
      <c r="AQ53" s="4"/>
      <c r="AR53">
        <v>51</v>
      </c>
      <c r="AS53" t="s">
        <v>284</v>
      </c>
      <c r="AT53" t="s">
        <v>284</v>
      </c>
      <c r="BC53" t="s">
        <v>285</v>
      </c>
      <c r="BE53" t="s">
        <v>306</v>
      </c>
    </row>
    <row r="54" spans="2:57" x14ac:dyDescent="0.25">
      <c r="B54" s="49" t="str">
        <f>tbl_PV_Meta[[#This Row],[Name]]</f>
        <v>Project 45</v>
      </c>
      <c r="C54"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07 Mar 25</v>
      </c>
      <c r="D54" t="s">
        <v>1734</v>
      </c>
      <c r="E54" s="51" t="s">
        <v>144</v>
      </c>
      <c r="F54" t="s">
        <v>272</v>
      </c>
      <c r="G54" s="52" t="s">
        <v>1860</v>
      </c>
      <c r="H54" t="s">
        <v>1876</v>
      </c>
      <c r="I54" s="53" t="s">
        <v>1926</v>
      </c>
      <c r="J54" s="53" t="s">
        <v>1928</v>
      </c>
      <c r="L54" t="s">
        <v>273</v>
      </c>
      <c r="M54" t="s">
        <v>274</v>
      </c>
      <c r="N54" t="s">
        <v>275</v>
      </c>
      <c r="O54" t="s">
        <v>276</v>
      </c>
      <c r="P54" t="s">
        <v>277</v>
      </c>
      <c r="Q54" t="s">
        <v>278</v>
      </c>
      <c r="R54" t="s">
        <v>279</v>
      </c>
      <c r="T54" s="54"/>
      <c r="V54" s="55" t="s">
        <v>395</v>
      </c>
      <c r="W54" t="s">
        <v>31</v>
      </c>
      <c r="X54" t="s">
        <v>31</v>
      </c>
      <c r="Y54" t="s">
        <v>31</v>
      </c>
      <c r="Z54" t="s">
        <v>31</v>
      </c>
      <c r="AA54" t="s">
        <v>31</v>
      </c>
      <c r="AB54" t="s">
        <v>31</v>
      </c>
      <c r="AC54" t="s">
        <v>31</v>
      </c>
      <c r="AE54" t="s">
        <v>31</v>
      </c>
      <c r="AF54" t="s">
        <v>31</v>
      </c>
      <c r="AG54" s="4">
        <v>45272.333333333299</v>
      </c>
      <c r="AH54" s="4">
        <v>45726.708333333299</v>
      </c>
      <c r="AI54">
        <v>298</v>
      </c>
      <c r="AJ54">
        <v>292</v>
      </c>
      <c r="AK54" s="4">
        <v>45272.333333333299</v>
      </c>
      <c r="AL54" s="4">
        <v>45716.708333333299</v>
      </c>
      <c r="AM54" s="4">
        <v>45272.333333333299</v>
      </c>
      <c r="AN54" s="4">
        <v>45716.708333333299</v>
      </c>
      <c r="AO54" s="4">
        <v>45373.708333333299</v>
      </c>
      <c r="AP54" s="4"/>
      <c r="AQ54" s="4">
        <v>45810.708333333299</v>
      </c>
      <c r="AR54">
        <v>57</v>
      </c>
      <c r="AS54" t="s">
        <v>342</v>
      </c>
      <c r="AT54" t="s">
        <v>334</v>
      </c>
      <c r="AU54" t="s">
        <v>285</v>
      </c>
      <c r="AV54" t="s">
        <v>342</v>
      </c>
      <c r="AX54" t="s">
        <v>285</v>
      </c>
      <c r="AY54" t="s">
        <v>285</v>
      </c>
      <c r="BC54" t="s">
        <v>297</v>
      </c>
      <c r="BE54" t="s">
        <v>318</v>
      </c>
    </row>
    <row r="55" spans="2:57" x14ac:dyDescent="0.25">
      <c r="B55" s="49" t="str">
        <f>tbl_PV_Meta[[#This Row],[Name]]</f>
        <v>Project 46</v>
      </c>
      <c r="C55"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55" t="s">
        <v>1735</v>
      </c>
      <c r="E55" s="51" t="s">
        <v>396</v>
      </c>
      <c r="F55" t="s">
        <v>383</v>
      </c>
      <c r="G55" s="52" t="s">
        <v>1861</v>
      </c>
      <c r="H55" t="s">
        <v>33</v>
      </c>
      <c r="I55" s="53" t="s">
        <v>33</v>
      </c>
      <c r="J55" s="53" t="s">
        <v>33</v>
      </c>
      <c r="K55" t="s">
        <v>389</v>
      </c>
      <c r="O55" t="s">
        <v>93</v>
      </c>
      <c r="R55" t="s">
        <v>279</v>
      </c>
      <c r="T55" s="54"/>
      <c r="V55" s="55"/>
      <c r="AG55" s="4"/>
      <c r="AH55" s="4"/>
      <c r="AJ55">
        <v>115</v>
      </c>
      <c r="AK55" s="4">
        <v>45306.333333333299</v>
      </c>
      <c r="AL55" s="4">
        <v>45471.708333333299</v>
      </c>
      <c r="AM55" s="4">
        <v>45306.333333333299</v>
      </c>
      <c r="AN55" s="4">
        <v>45471.708333333299</v>
      </c>
      <c r="AO55" s="4"/>
      <c r="AP55" s="4"/>
      <c r="AQ55" s="4"/>
      <c r="AR55">
        <v>0</v>
      </c>
    </row>
    <row r="56" spans="2:57" x14ac:dyDescent="0.25">
      <c r="B56" s="49" t="str">
        <f>tbl_PV_Meta[[#This Row],[Name]]</f>
        <v>Project 47</v>
      </c>
      <c r="C56"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56" t="s">
        <v>1736</v>
      </c>
      <c r="E56" s="51" t="s">
        <v>397</v>
      </c>
      <c r="F56" t="s">
        <v>301</v>
      </c>
      <c r="G56" s="52" t="s">
        <v>1860</v>
      </c>
      <c r="H56" t="s">
        <v>1870</v>
      </c>
      <c r="I56" s="53" t="s">
        <v>1906</v>
      </c>
      <c r="J56" s="53" t="s">
        <v>1965</v>
      </c>
      <c r="K56" t="s">
        <v>387</v>
      </c>
      <c r="M56" t="s">
        <v>274</v>
      </c>
      <c r="N56" t="s">
        <v>275</v>
      </c>
      <c r="O56" t="s">
        <v>93</v>
      </c>
      <c r="Q56" t="s">
        <v>213</v>
      </c>
      <c r="R56" t="s">
        <v>279</v>
      </c>
      <c r="T56" s="54"/>
      <c r="V56" s="55"/>
      <c r="AG56" s="4"/>
      <c r="AH56" s="4"/>
      <c r="AJ56">
        <v>85.9</v>
      </c>
      <c r="AK56" s="4">
        <v>45348.375</v>
      </c>
      <c r="AL56" s="4">
        <v>45471.708333333299</v>
      </c>
      <c r="AM56" s="4">
        <v>45348.375</v>
      </c>
      <c r="AN56" s="4">
        <v>45471.708333333299</v>
      </c>
      <c r="AO56" s="4"/>
      <c r="AP56" s="4"/>
      <c r="AQ56" s="4"/>
      <c r="AR56">
        <v>0</v>
      </c>
    </row>
    <row r="57" spans="2:57" x14ac:dyDescent="0.25">
      <c r="B57" s="49" t="str">
        <f>tbl_PV_Meta[[#This Row],[Name]]</f>
        <v>Project 48</v>
      </c>
      <c r="C57"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57" t="s">
        <v>1737</v>
      </c>
      <c r="E57" s="51" t="s">
        <v>398</v>
      </c>
      <c r="F57" t="s">
        <v>301</v>
      </c>
      <c r="G57" s="52" t="s">
        <v>1859</v>
      </c>
      <c r="H57" t="s">
        <v>33</v>
      </c>
      <c r="I57" s="53" t="s">
        <v>1901</v>
      </c>
      <c r="J57" s="53" t="s">
        <v>33</v>
      </c>
      <c r="K57" t="s">
        <v>399</v>
      </c>
      <c r="L57" t="s">
        <v>273</v>
      </c>
      <c r="M57" t="s">
        <v>274</v>
      </c>
      <c r="N57" t="s">
        <v>275</v>
      </c>
      <c r="O57" t="s">
        <v>326</v>
      </c>
      <c r="P57" t="s">
        <v>320</v>
      </c>
      <c r="Q57" t="s">
        <v>278</v>
      </c>
      <c r="R57" t="s">
        <v>279</v>
      </c>
      <c r="T57" s="54"/>
      <c r="V57" s="55"/>
      <c r="AG57" s="4">
        <v>45384.333333333299</v>
      </c>
      <c r="AH57" s="4">
        <v>45502.708333333299</v>
      </c>
      <c r="AI57">
        <v>83</v>
      </c>
      <c r="AJ57">
        <v>83</v>
      </c>
      <c r="AK57" s="4">
        <v>45384.333333333299</v>
      </c>
      <c r="AL57" s="4">
        <v>45502.708333333299</v>
      </c>
      <c r="AM57" s="4"/>
      <c r="AN57" s="4"/>
      <c r="AO57" s="4">
        <v>45384.333333333299</v>
      </c>
      <c r="AP57" s="4">
        <v>45502.708333333299</v>
      </c>
      <c r="AQ57" s="4"/>
      <c r="AR57">
        <v>100</v>
      </c>
      <c r="AS57" t="s">
        <v>332</v>
      </c>
      <c r="AT57" t="s">
        <v>332</v>
      </c>
      <c r="AV57" t="s">
        <v>332</v>
      </c>
      <c r="BD57" t="s">
        <v>285</v>
      </c>
      <c r="BE57" t="s">
        <v>285</v>
      </c>
    </row>
    <row r="58" spans="2:57" x14ac:dyDescent="0.25">
      <c r="B58" s="49" t="str">
        <f>tbl_PV_Meta[[#This Row],[Name]]</f>
        <v>Project 49</v>
      </c>
      <c r="C58"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58" t="s">
        <v>1738</v>
      </c>
      <c r="E58" s="51" t="s">
        <v>146</v>
      </c>
      <c r="F58" t="s">
        <v>272</v>
      </c>
      <c r="G58" s="52" t="s">
        <v>1863</v>
      </c>
      <c r="H58" t="s">
        <v>33</v>
      </c>
      <c r="I58" s="53" t="s">
        <v>33</v>
      </c>
      <c r="J58" s="53" t="s">
        <v>33</v>
      </c>
      <c r="O58" t="s">
        <v>93</v>
      </c>
      <c r="Q58" t="s">
        <v>213</v>
      </c>
      <c r="R58" t="s">
        <v>311</v>
      </c>
      <c r="T58" s="54"/>
      <c r="V58" s="55"/>
      <c r="AG58" s="4"/>
      <c r="AH58" s="4"/>
      <c r="AJ58">
        <v>442</v>
      </c>
      <c r="AK58" s="4">
        <v>45369.333333333299</v>
      </c>
      <c r="AL58" s="4">
        <v>46015.708333333299</v>
      </c>
      <c r="AM58" s="4">
        <v>45369.333333333299</v>
      </c>
      <c r="AN58" s="4">
        <v>46015.708333333299</v>
      </c>
      <c r="AO58" s="4"/>
      <c r="AP58" s="4"/>
      <c r="AQ58" s="4"/>
      <c r="AR58">
        <v>0</v>
      </c>
    </row>
    <row r="59" spans="2:57" x14ac:dyDescent="0.25">
      <c r="B59" s="49" t="str">
        <f>tbl_PV_Meta[[#This Row],[Name]]</f>
        <v>Project 50</v>
      </c>
      <c r="C59"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59" t="s">
        <v>1739</v>
      </c>
      <c r="E59" s="51" t="s">
        <v>147</v>
      </c>
      <c r="F59" t="s">
        <v>272</v>
      </c>
      <c r="G59" s="52" t="s">
        <v>1863</v>
      </c>
      <c r="H59" t="s">
        <v>1866</v>
      </c>
      <c r="I59" s="53" t="s">
        <v>1923</v>
      </c>
      <c r="J59" s="53" t="s">
        <v>1941</v>
      </c>
      <c r="O59" t="s">
        <v>93</v>
      </c>
      <c r="Q59" t="s">
        <v>213</v>
      </c>
      <c r="R59" t="s">
        <v>311</v>
      </c>
      <c r="T59" s="54"/>
      <c r="V59" s="55"/>
      <c r="AG59" s="4"/>
      <c r="AH59" s="4"/>
      <c r="AJ59">
        <v>86</v>
      </c>
      <c r="AK59" s="4">
        <v>45376.333333333299</v>
      </c>
      <c r="AL59" s="4">
        <v>45499.708333333299</v>
      </c>
      <c r="AM59" s="4">
        <v>45376.333333333299</v>
      </c>
      <c r="AN59" s="4">
        <v>45499.708333333299</v>
      </c>
      <c r="AO59" s="4"/>
      <c r="AP59" s="4"/>
      <c r="AQ59" s="4"/>
      <c r="AR59">
        <v>0</v>
      </c>
    </row>
    <row r="60" spans="2:57" x14ac:dyDescent="0.25">
      <c r="B60" s="49" t="str">
        <f>tbl_PV_Meta[[#This Row],[Name]]</f>
        <v>Project 51</v>
      </c>
      <c r="C60"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60" t="s">
        <v>1740</v>
      </c>
      <c r="E60" s="51" t="s">
        <v>400</v>
      </c>
      <c r="F60" t="s">
        <v>301</v>
      </c>
      <c r="G60" s="52" t="s">
        <v>1860</v>
      </c>
      <c r="H60" t="s">
        <v>1876</v>
      </c>
      <c r="I60" s="53" t="s">
        <v>1911</v>
      </c>
      <c r="J60" s="53" t="s">
        <v>33</v>
      </c>
      <c r="K60" t="s">
        <v>389</v>
      </c>
      <c r="O60" t="s">
        <v>93</v>
      </c>
      <c r="R60" t="s">
        <v>311</v>
      </c>
      <c r="T60" s="54"/>
      <c r="V60" s="55"/>
      <c r="AG60" s="4"/>
      <c r="AH60" s="4"/>
      <c r="AK60" s="4"/>
      <c r="AL60" s="4"/>
      <c r="AM60" s="4"/>
      <c r="AN60" s="4"/>
      <c r="AO60" s="4"/>
      <c r="AP60" s="4"/>
      <c r="AQ60" s="4"/>
      <c r="AR60">
        <v>0</v>
      </c>
    </row>
    <row r="61" spans="2:57" x14ac:dyDescent="0.25">
      <c r="B61" s="49" t="str">
        <f>tbl_PV_Meta[[#This Row],[Name]]</f>
        <v>Project 52</v>
      </c>
      <c r="C61"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61" t="s">
        <v>1741</v>
      </c>
      <c r="E61" s="51" t="s">
        <v>401</v>
      </c>
      <c r="F61" t="s">
        <v>301</v>
      </c>
      <c r="G61" s="52" t="s">
        <v>1860</v>
      </c>
      <c r="H61" t="s">
        <v>1876</v>
      </c>
      <c r="I61" s="53" t="s">
        <v>1911</v>
      </c>
      <c r="J61" s="53" t="s">
        <v>33</v>
      </c>
      <c r="K61" t="s">
        <v>402</v>
      </c>
      <c r="O61" t="s">
        <v>93</v>
      </c>
      <c r="R61" t="s">
        <v>311</v>
      </c>
      <c r="T61" s="54"/>
      <c r="V61" s="55"/>
      <c r="AG61" s="4"/>
      <c r="AH61" s="4"/>
      <c r="AK61" s="4"/>
      <c r="AL61" s="4"/>
      <c r="AM61" s="4"/>
      <c r="AN61" s="4"/>
      <c r="AO61" s="4"/>
      <c r="AP61" s="4"/>
      <c r="AQ61" s="4"/>
      <c r="AR61">
        <v>0</v>
      </c>
    </row>
    <row r="62" spans="2:57" x14ac:dyDescent="0.25">
      <c r="B62" s="49" t="str">
        <f>tbl_PV_Meta[[#This Row],[Name]]</f>
        <v>Project 53</v>
      </c>
      <c r="C62"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62" t="s">
        <v>1742</v>
      </c>
      <c r="E62" s="51" t="s">
        <v>148</v>
      </c>
      <c r="F62" t="s">
        <v>272</v>
      </c>
      <c r="G62" s="52" t="s">
        <v>1860</v>
      </c>
      <c r="H62" t="s">
        <v>1876</v>
      </c>
      <c r="I62" s="53" t="s">
        <v>1911</v>
      </c>
      <c r="J62" s="53" t="s">
        <v>33</v>
      </c>
      <c r="O62" t="s">
        <v>93</v>
      </c>
      <c r="Q62" t="s">
        <v>213</v>
      </c>
      <c r="R62" t="s">
        <v>311</v>
      </c>
      <c r="T62" s="54"/>
      <c r="V62" s="55"/>
      <c r="AG62" s="4"/>
      <c r="AH62" s="4"/>
      <c r="AK62" s="4"/>
      <c r="AL62" s="4"/>
      <c r="AM62" s="4"/>
      <c r="AN62" s="4"/>
      <c r="AO62" s="4"/>
      <c r="AP62" s="4"/>
      <c r="AQ62" s="4"/>
      <c r="AR62">
        <v>0</v>
      </c>
    </row>
    <row r="63" spans="2:57" x14ac:dyDescent="0.25">
      <c r="B63" s="49" t="str">
        <f>tbl_PV_Meta[[#This Row],[Name]]</f>
        <v>Project 54</v>
      </c>
      <c r="C63"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63" t="s">
        <v>1743</v>
      </c>
      <c r="E63" s="51" t="s">
        <v>149</v>
      </c>
      <c r="F63" t="s">
        <v>272</v>
      </c>
      <c r="G63" s="52" t="s">
        <v>1860</v>
      </c>
      <c r="H63" t="s">
        <v>1876</v>
      </c>
      <c r="I63" s="53" t="s">
        <v>1911</v>
      </c>
      <c r="J63" s="53" t="s">
        <v>33</v>
      </c>
      <c r="O63" t="s">
        <v>93</v>
      </c>
      <c r="Q63" t="s">
        <v>213</v>
      </c>
      <c r="R63" t="s">
        <v>311</v>
      </c>
      <c r="T63" s="54"/>
      <c r="V63" s="55"/>
      <c r="AG63" s="4"/>
      <c r="AH63" s="4"/>
      <c r="AK63" s="4"/>
      <c r="AL63" s="4"/>
      <c r="AM63" s="4"/>
      <c r="AN63" s="4"/>
      <c r="AO63" s="4"/>
      <c r="AP63" s="4"/>
      <c r="AQ63" s="4"/>
      <c r="AR63">
        <v>0</v>
      </c>
    </row>
    <row r="64" spans="2:57" x14ac:dyDescent="0.25">
      <c r="B64" s="49" t="str">
        <f>tbl_PV_Meta[[#This Row],[Name]]</f>
        <v>Project 55</v>
      </c>
      <c r="C64"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Apr-2025</v>
      </c>
      <c r="D64" t="s">
        <v>1744</v>
      </c>
      <c r="E64" s="51" t="s">
        <v>150</v>
      </c>
      <c r="F64" t="s">
        <v>272</v>
      </c>
      <c r="G64" s="52" t="s">
        <v>1860</v>
      </c>
      <c r="H64" t="s">
        <v>1876</v>
      </c>
      <c r="I64" s="53" t="s">
        <v>1908</v>
      </c>
      <c r="J64" s="53" t="s">
        <v>1933</v>
      </c>
      <c r="M64" t="s">
        <v>274</v>
      </c>
      <c r="N64" t="s">
        <v>275</v>
      </c>
      <c r="O64" t="s">
        <v>93</v>
      </c>
      <c r="Q64" t="s">
        <v>213</v>
      </c>
      <c r="R64" t="s">
        <v>311</v>
      </c>
      <c r="T64" s="54" t="s">
        <v>30</v>
      </c>
      <c r="V64" s="55"/>
      <c r="W64" t="s">
        <v>32</v>
      </c>
      <c r="X64" t="s">
        <v>32</v>
      </c>
      <c r="Y64" t="s">
        <v>31</v>
      </c>
      <c r="Z64" t="s">
        <v>32</v>
      </c>
      <c r="AA64" t="s">
        <v>31</v>
      </c>
      <c r="AB64" t="s">
        <v>31</v>
      </c>
      <c r="AC64" t="s">
        <v>31</v>
      </c>
      <c r="AE64" t="s">
        <v>32</v>
      </c>
      <c r="AF64" t="s">
        <v>31</v>
      </c>
      <c r="AG64" s="4"/>
      <c r="AH64" s="4"/>
      <c r="AJ64">
        <v>179</v>
      </c>
      <c r="AK64" s="4">
        <v>45566.333333333299</v>
      </c>
      <c r="AL64" s="4">
        <v>45838.708333333299</v>
      </c>
      <c r="AM64" s="4">
        <v>45566.333333333299</v>
      </c>
      <c r="AN64" s="4">
        <v>45838.708333333299</v>
      </c>
      <c r="AO64" s="4"/>
      <c r="AP64" s="4"/>
      <c r="AQ64" s="4">
        <v>45811.333333333299</v>
      </c>
      <c r="AR64">
        <v>0</v>
      </c>
      <c r="AS64" t="s">
        <v>305</v>
      </c>
      <c r="AU64" t="s">
        <v>305</v>
      </c>
      <c r="BB64" t="s">
        <v>285</v>
      </c>
      <c r="BC64" t="s">
        <v>285</v>
      </c>
    </row>
    <row r="65" spans="2:57" x14ac:dyDescent="0.25">
      <c r="B65" s="49" t="str">
        <f>tbl_PV_Meta[[#This Row],[Name]]</f>
        <v>Project 56</v>
      </c>
      <c r="C65"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65" t="s">
        <v>1745</v>
      </c>
      <c r="E65" s="51" t="s">
        <v>151</v>
      </c>
      <c r="F65" t="s">
        <v>272</v>
      </c>
      <c r="G65" s="52" t="s">
        <v>1863</v>
      </c>
      <c r="H65" t="s">
        <v>1877</v>
      </c>
      <c r="I65" s="53" t="s">
        <v>1915</v>
      </c>
      <c r="J65" s="53" t="s">
        <v>33</v>
      </c>
      <c r="M65" t="s">
        <v>274</v>
      </c>
      <c r="N65" t="s">
        <v>275</v>
      </c>
      <c r="O65" t="s">
        <v>136</v>
      </c>
      <c r="Q65" t="s">
        <v>213</v>
      </c>
      <c r="R65" t="s">
        <v>311</v>
      </c>
      <c r="T65" s="54"/>
      <c r="V65" s="55"/>
      <c r="AG65" s="4"/>
      <c r="AH65" s="4"/>
      <c r="AJ65">
        <v>993.9</v>
      </c>
      <c r="AK65" s="4">
        <v>45518.375</v>
      </c>
      <c r="AL65" s="4">
        <v>46972.708333333299</v>
      </c>
      <c r="AM65" s="4">
        <v>45518.375</v>
      </c>
      <c r="AN65" s="4">
        <v>46972.708333333299</v>
      </c>
      <c r="AO65" s="4"/>
      <c r="AP65" s="4"/>
      <c r="AQ65" s="4"/>
      <c r="AR65">
        <v>0</v>
      </c>
    </row>
    <row r="66" spans="2:57" x14ac:dyDescent="0.25">
      <c r="B66" s="49" t="str">
        <f>tbl_PV_Meta[[#This Row],[Name]]</f>
        <v>Project 57</v>
      </c>
      <c r="C66"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66" t="s">
        <v>1746</v>
      </c>
      <c r="E66" s="51" t="s">
        <v>152</v>
      </c>
      <c r="F66" t="s">
        <v>272</v>
      </c>
      <c r="G66" s="52" t="s">
        <v>1863</v>
      </c>
      <c r="H66" t="s">
        <v>1877</v>
      </c>
      <c r="I66" s="53" t="s">
        <v>1889</v>
      </c>
      <c r="J66" s="53" t="s">
        <v>33</v>
      </c>
      <c r="N66" t="s">
        <v>333</v>
      </c>
      <c r="O66" t="s">
        <v>93</v>
      </c>
      <c r="Q66" t="s">
        <v>213</v>
      </c>
      <c r="R66" t="s">
        <v>311</v>
      </c>
      <c r="T66" s="54"/>
      <c r="V66" s="55"/>
      <c r="AG66" s="4"/>
      <c r="AH66" s="4"/>
      <c r="AJ66">
        <v>200</v>
      </c>
      <c r="AK66" s="4">
        <v>45362.333333333299</v>
      </c>
      <c r="AL66" s="4">
        <v>45646.708333333299</v>
      </c>
      <c r="AM66" s="4">
        <v>45362.333333333299</v>
      </c>
      <c r="AN66" s="4">
        <v>45646.708333333299</v>
      </c>
      <c r="AO66" s="4"/>
      <c r="AP66" s="4"/>
      <c r="AQ66" s="4"/>
      <c r="AR66">
        <v>0</v>
      </c>
    </row>
    <row r="67" spans="2:57" x14ac:dyDescent="0.25">
      <c r="B67" s="49" t="str">
        <f>tbl_PV_Meta[[#This Row],[Name]]</f>
        <v>Project 58</v>
      </c>
      <c r="C67"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67" t="s">
        <v>1747</v>
      </c>
      <c r="E67" s="51" t="s">
        <v>153</v>
      </c>
      <c r="F67" t="s">
        <v>347</v>
      </c>
      <c r="G67" s="52" t="s">
        <v>1863</v>
      </c>
      <c r="H67" t="s">
        <v>1884</v>
      </c>
      <c r="I67" s="53" t="s">
        <v>1915</v>
      </c>
      <c r="J67" s="53" t="s">
        <v>33</v>
      </c>
      <c r="O67" t="s">
        <v>154</v>
      </c>
      <c r="Q67" t="s">
        <v>213</v>
      </c>
      <c r="R67" t="s">
        <v>311</v>
      </c>
      <c r="T67" s="54"/>
      <c r="V67" s="55"/>
      <c r="AG67" s="4"/>
      <c r="AH67" s="4"/>
      <c r="AJ67">
        <v>76</v>
      </c>
      <c r="AK67" s="4">
        <v>45362.333333333299</v>
      </c>
      <c r="AL67" s="4">
        <v>45471.708333333299</v>
      </c>
      <c r="AM67" s="4"/>
      <c r="AN67" s="4"/>
      <c r="AO67" s="4">
        <v>45362.333333333299</v>
      </c>
      <c r="AP67" s="4">
        <v>45471.708333333299</v>
      </c>
      <c r="AQ67" s="4"/>
      <c r="AR67">
        <v>100</v>
      </c>
    </row>
    <row r="68" spans="2:57" x14ac:dyDescent="0.25">
      <c r="B68" s="49" t="str">
        <f>tbl_PV_Meta[[#This Row],[Name]]</f>
        <v>Project 59</v>
      </c>
      <c r="C68"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Apr-2025</v>
      </c>
      <c r="D68" t="s">
        <v>1748</v>
      </c>
      <c r="E68" s="51" t="s">
        <v>83</v>
      </c>
      <c r="F68" t="s">
        <v>272</v>
      </c>
      <c r="G68" s="52" t="s">
        <v>1863</v>
      </c>
      <c r="H68" t="s">
        <v>33</v>
      </c>
      <c r="I68" s="53" t="s">
        <v>1902</v>
      </c>
      <c r="J68" s="53" t="s">
        <v>1934</v>
      </c>
      <c r="L68" t="s">
        <v>366</v>
      </c>
      <c r="M68" t="s">
        <v>274</v>
      </c>
      <c r="N68" t="s">
        <v>275</v>
      </c>
      <c r="O68" t="s">
        <v>28</v>
      </c>
      <c r="P68" t="s">
        <v>290</v>
      </c>
      <c r="Q68" t="s">
        <v>39</v>
      </c>
      <c r="R68" t="s">
        <v>311</v>
      </c>
      <c r="T68" s="54" t="s">
        <v>30</v>
      </c>
      <c r="V68" s="55"/>
      <c r="W68" t="s">
        <v>41</v>
      </c>
      <c r="X68" t="s">
        <v>32</v>
      </c>
      <c r="Y68" t="s">
        <v>32</v>
      </c>
      <c r="Z68" t="s">
        <v>32</v>
      </c>
      <c r="AA68" t="s">
        <v>32</v>
      </c>
      <c r="AB68" t="s">
        <v>31</v>
      </c>
      <c r="AC68" t="s">
        <v>31</v>
      </c>
      <c r="AE68" t="s">
        <v>41</v>
      </c>
      <c r="AF68" t="s">
        <v>32</v>
      </c>
      <c r="AG68" s="4">
        <v>45406.708333333299</v>
      </c>
      <c r="AH68" s="4">
        <v>46069.666666666701</v>
      </c>
      <c r="AI68">
        <v>440.9</v>
      </c>
      <c r="AJ68">
        <v>440.9</v>
      </c>
      <c r="AK68" s="4">
        <v>45406.708333333299</v>
      </c>
      <c r="AL68" s="4">
        <v>46069.666666666701</v>
      </c>
      <c r="AM68" s="4">
        <v>45537.333333333299</v>
      </c>
      <c r="AN68" s="4">
        <v>46069.666666666701</v>
      </c>
      <c r="AO68" s="4">
        <v>45406.708333333299</v>
      </c>
      <c r="AP68" s="4"/>
      <c r="AQ68" s="4">
        <v>45810.708333333299</v>
      </c>
      <c r="AR68">
        <v>25</v>
      </c>
      <c r="AS68" t="s">
        <v>403</v>
      </c>
      <c r="AT68" t="s">
        <v>404</v>
      </c>
      <c r="AU68" t="s">
        <v>346</v>
      </c>
      <c r="AV68" t="s">
        <v>405</v>
      </c>
      <c r="AW68" t="s">
        <v>298</v>
      </c>
      <c r="AX68" t="s">
        <v>297</v>
      </c>
      <c r="AY68" t="s">
        <v>332</v>
      </c>
      <c r="BB68" t="s">
        <v>306</v>
      </c>
      <c r="BC68" t="s">
        <v>324</v>
      </c>
      <c r="BD68" t="s">
        <v>318</v>
      </c>
      <c r="BE68" t="s">
        <v>332</v>
      </c>
    </row>
    <row r="69" spans="2:57" x14ac:dyDescent="0.25">
      <c r="B69" s="49" t="str">
        <f>tbl_PV_Meta[[#This Row],[Name]]</f>
        <v>Project 60</v>
      </c>
      <c r="C69"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Jun-2024</v>
      </c>
      <c r="D69" t="s">
        <v>1749</v>
      </c>
      <c r="E69" s="51" t="s">
        <v>407</v>
      </c>
      <c r="F69" t="s">
        <v>301</v>
      </c>
      <c r="G69" s="52" t="s">
        <v>1863</v>
      </c>
      <c r="H69" t="s">
        <v>1884</v>
      </c>
      <c r="I69" s="53" t="s">
        <v>1926</v>
      </c>
      <c r="J69" s="53" t="s">
        <v>33</v>
      </c>
      <c r="M69" t="s">
        <v>274</v>
      </c>
      <c r="N69" t="s">
        <v>275</v>
      </c>
      <c r="O69" t="s">
        <v>93</v>
      </c>
      <c r="Q69" t="s">
        <v>213</v>
      </c>
      <c r="R69" t="s">
        <v>311</v>
      </c>
      <c r="T69" s="54" t="s">
        <v>345</v>
      </c>
      <c r="V69" s="55"/>
      <c r="W69" t="s">
        <v>31</v>
      </c>
      <c r="X69" t="s">
        <v>31</v>
      </c>
      <c r="Y69" t="s">
        <v>31</v>
      </c>
      <c r="Z69" t="s">
        <v>31</v>
      </c>
      <c r="AA69" t="s">
        <v>31</v>
      </c>
      <c r="AB69" t="s">
        <v>31</v>
      </c>
      <c r="AC69" t="s">
        <v>31</v>
      </c>
      <c r="AE69" t="s">
        <v>31</v>
      </c>
      <c r="AF69" t="s">
        <v>31</v>
      </c>
      <c r="AG69" s="4"/>
      <c r="AH69" s="4"/>
      <c r="AJ69">
        <v>116</v>
      </c>
      <c r="AK69" s="4">
        <v>45369.333333333299</v>
      </c>
      <c r="AL69" s="4">
        <v>45534.708333333299</v>
      </c>
      <c r="AM69" s="4">
        <v>45369.333333333299</v>
      </c>
      <c r="AN69" s="4">
        <v>45534.708333333299</v>
      </c>
      <c r="AO69" s="4">
        <v>45369.333333333299</v>
      </c>
      <c r="AP69" s="4"/>
      <c r="AQ69" s="4"/>
      <c r="AR69">
        <v>29</v>
      </c>
    </row>
    <row r="70" spans="2:57" x14ac:dyDescent="0.25">
      <c r="B70" s="49" t="str">
        <f>tbl_PV_Meta[[#This Row],[Name]]</f>
        <v>Project 61</v>
      </c>
      <c r="C70"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Apr-2025</v>
      </c>
      <c r="D70" t="s">
        <v>1750</v>
      </c>
      <c r="E70" s="51" t="s">
        <v>48</v>
      </c>
      <c r="F70" t="s">
        <v>272</v>
      </c>
      <c r="G70" s="52" t="s">
        <v>1864</v>
      </c>
      <c r="H70" t="s">
        <v>1888</v>
      </c>
      <c r="I70" s="53" t="s">
        <v>1913</v>
      </c>
      <c r="J70" s="53" t="s">
        <v>1945</v>
      </c>
      <c r="L70" t="s">
        <v>366</v>
      </c>
      <c r="M70" t="s">
        <v>274</v>
      </c>
      <c r="N70" t="s">
        <v>275</v>
      </c>
      <c r="O70" t="s">
        <v>28</v>
      </c>
      <c r="P70" t="s">
        <v>302</v>
      </c>
      <c r="Q70" t="s">
        <v>36</v>
      </c>
      <c r="R70" t="s">
        <v>311</v>
      </c>
      <c r="T70" s="54" t="s">
        <v>30</v>
      </c>
      <c r="V70" s="55"/>
      <c r="W70" t="s">
        <v>31</v>
      </c>
      <c r="X70" t="s">
        <v>31</v>
      </c>
      <c r="Y70" t="s">
        <v>31</v>
      </c>
      <c r="Z70" t="s">
        <v>31</v>
      </c>
      <c r="AA70" t="s">
        <v>32</v>
      </c>
      <c r="AB70" t="s">
        <v>31</v>
      </c>
      <c r="AC70" t="s">
        <v>31</v>
      </c>
      <c r="AE70" t="s">
        <v>31</v>
      </c>
      <c r="AF70" t="s">
        <v>31</v>
      </c>
      <c r="AG70" s="4">
        <v>45364.708333333299</v>
      </c>
      <c r="AH70" s="4">
        <v>45964.708333333299</v>
      </c>
      <c r="AI70">
        <v>407</v>
      </c>
      <c r="AJ70">
        <v>407</v>
      </c>
      <c r="AK70" s="4">
        <v>45364.708333333299</v>
      </c>
      <c r="AL70" s="4">
        <v>45964.708333333299</v>
      </c>
      <c r="AM70" s="4">
        <v>45376.333333333299</v>
      </c>
      <c r="AN70" s="4">
        <v>45964.708333333299</v>
      </c>
      <c r="AO70" s="4">
        <v>45364.708333333299</v>
      </c>
      <c r="AP70" s="4"/>
      <c r="AQ70" s="4">
        <v>45810.708333333299</v>
      </c>
      <c r="AR70">
        <v>10</v>
      </c>
      <c r="AS70" t="s">
        <v>408</v>
      </c>
      <c r="AT70" t="s">
        <v>409</v>
      </c>
      <c r="AU70" t="s">
        <v>358</v>
      </c>
      <c r="AV70" t="s">
        <v>409</v>
      </c>
      <c r="AY70" t="s">
        <v>358</v>
      </c>
      <c r="AZ70" t="s">
        <v>285</v>
      </c>
      <c r="BA70" t="s">
        <v>285</v>
      </c>
      <c r="BB70" t="s">
        <v>318</v>
      </c>
      <c r="BC70" t="s">
        <v>299</v>
      </c>
      <c r="BD70" t="s">
        <v>318</v>
      </c>
      <c r="BE70" t="s">
        <v>297</v>
      </c>
    </row>
    <row r="71" spans="2:57" x14ac:dyDescent="0.25">
      <c r="B71" s="49" t="str">
        <f>tbl_PV_Meta[[#This Row],[Name]]</f>
        <v>Project 62</v>
      </c>
      <c r="C71"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02 May 25</v>
      </c>
      <c r="D71" t="s">
        <v>1751</v>
      </c>
      <c r="E71" s="51" t="s">
        <v>50</v>
      </c>
      <c r="F71" t="s">
        <v>272</v>
      </c>
      <c r="G71" s="52" t="s">
        <v>1864</v>
      </c>
      <c r="H71" t="s">
        <v>1871</v>
      </c>
      <c r="I71" s="53" t="s">
        <v>1904</v>
      </c>
      <c r="J71" s="53" t="s">
        <v>1945</v>
      </c>
      <c r="L71" t="s">
        <v>366</v>
      </c>
      <c r="M71" t="s">
        <v>274</v>
      </c>
      <c r="N71" t="s">
        <v>275</v>
      </c>
      <c r="O71" t="s">
        <v>28</v>
      </c>
      <c r="P71" t="s">
        <v>290</v>
      </c>
      <c r="Q71" t="s">
        <v>39</v>
      </c>
      <c r="R71" t="s">
        <v>279</v>
      </c>
      <c r="T71" s="54"/>
      <c r="V71" s="55" t="s">
        <v>40</v>
      </c>
      <c r="W71" t="s">
        <v>31</v>
      </c>
      <c r="X71" t="s">
        <v>31</v>
      </c>
      <c r="Y71" t="s">
        <v>31</v>
      </c>
      <c r="Z71" t="s">
        <v>31</v>
      </c>
      <c r="AA71" t="s">
        <v>31</v>
      </c>
      <c r="AB71" t="s">
        <v>31</v>
      </c>
      <c r="AC71" t="s">
        <v>31</v>
      </c>
      <c r="AE71" t="s">
        <v>31</v>
      </c>
      <c r="AF71" t="s">
        <v>31</v>
      </c>
      <c r="AG71" s="4">
        <v>45537.708333333299</v>
      </c>
      <c r="AH71" s="4">
        <v>45833.708333333299</v>
      </c>
      <c r="AI71">
        <v>196</v>
      </c>
      <c r="AJ71">
        <v>198</v>
      </c>
      <c r="AK71" s="4">
        <v>45537.708333333299</v>
      </c>
      <c r="AL71" s="4">
        <v>45835.708333333299</v>
      </c>
      <c r="AM71" s="4">
        <v>45681.708333333299</v>
      </c>
      <c r="AN71" s="4">
        <v>45835.708333333299</v>
      </c>
      <c r="AO71" s="4">
        <v>45537.708333333299</v>
      </c>
      <c r="AP71" s="4"/>
      <c r="AQ71" s="4">
        <v>46203.708333333299</v>
      </c>
      <c r="AR71">
        <v>8</v>
      </c>
      <c r="AS71" t="s">
        <v>410</v>
      </c>
      <c r="AT71" t="s">
        <v>298</v>
      </c>
      <c r="AU71" t="s">
        <v>411</v>
      </c>
      <c r="AV71" t="s">
        <v>410</v>
      </c>
      <c r="AW71" t="s">
        <v>297</v>
      </c>
      <c r="AX71" t="s">
        <v>411</v>
      </c>
      <c r="AY71" t="s">
        <v>323</v>
      </c>
      <c r="BC71" t="s">
        <v>306</v>
      </c>
    </row>
    <row r="72" spans="2:57" x14ac:dyDescent="0.25">
      <c r="B72" s="49" t="str">
        <f>tbl_PV_Meta[[#This Row],[Name]]</f>
        <v>Project 63</v>
      </c>
      <c r="C72"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02 May 25</v>
      </c>
      <c r="D72" t="s">
        <v>1752</v>
      </c>
      <c r="E72" s="51" t="s">
        <v>66</v>
      </c>
      <c r="F72" t="s">
        <v>272</v>
      </c>
      <c r="G72" s="52" t="s">
        <v>1860</v>
      </c>
      <c r="H72" t="s">
        <v>1876</v>
      </c>
      <c r="I72" s="53" t="s">
        <v>1906</v>
      </c>
      <c r="J72" s="53" t="s">
        <v>1946</v>
      </c>
      <c r="L72" t="s">
        <v>366</v>
      </c>
      <c r="M72" t="s">
        <v>274</v>
      </c>
      <c r="N72" t="s">
        <v>310</v>
      </c>
      <c r="O72" t="s">
        <v>28</v>
      </c>
      <c r="P72" t="s">
        <v>290</v>
      </c>
      <c r="Q72" t="s">
        <v>39</v>
      </c>
      <c r="R72" t="s">
        <v>279</v>
      </c>
      <c r="T72" s="54"/>
      <c r="V72" s="55" t="s">
        <v>40</v>
      </c>
      <c r="W72" t="s">
        <v>32</v>
      </c>
      <c r="X72" t="s">
        <v>31</v>
      </c>
      <c r="Y72" t="s">
        <v>32</v>
      </c>
      <c r="Z72" t="s">
        <v>32</v>
      </c>
      <c r="AA72" t="s">
        <v>32</v>
      </c>
      <c r="AB72" t="s">
        <v>31</v>
      </c>
      <c r="AC72" t="s">
        <v>31</v>
      </c>
      <c r="AE72" t="s">
        <v>32</v>
      </c>
      <c r="AF72" t="s">
        <v>32</v>
      </c>
      <c r="AG72" s="4">
        <v>45377.708333333299</v>
      </c>
      <c r="AH72" s="4">
        <v>45870.333333333299</v>
      </c>
      <c r="AI72">
        <v>332</v>
      </c>
      <c r="AJ72">
        <v>332</v>
      </c>
      <c r="AK72" s="4">
        <v>45377.708333333299</v>
      </c>
      <c r="AL72" s="4">
        <v>45870.333333333299</v>
      </c>
      <c r="AM72" s="4">
        <v>45474.333333333299</v>
      </c>
      <c r="AN72" s="4">
        <v>45870.333333333299</v>
      </c>
      <c r="AO72" s="4">
        <v>45377.708333333299</v>
      </c>
      <c r="AP72" s="4"/>
      <c r="AQ72" s="4">
        <v>45835.708333333299</v>
      </c>
      <c r="AR72">
        <v>15</v>
      </c>
      <c r="AS72" t="s">
        <v>412</v>
      </c>
      <c r="AT72" t="s">
        <v>340</v>
      </c>
      <c r="AU72" t="s">
        <v>367</v>
      </c>
      <c r="AV72" t="s">
        <v>356</v>
      </c>
      <c r="AW72" t="s">
        <v>307</v>
      </c>
      <c r="AX72" t="s">
        <v>411</v>
      </c>
      <c r="AY72" t="s">
        <v>324</v>
      </c>
      <c r="BB72" t="s">
        <v>306</v>
      </c>
      <c r="BC72" t="s">
        <v>284</v>
      </c>
      <c r="BD72" t="s">
        <v>285</v>
      </c>
      <c r="BE72" t="s">
        <v>285</v>
      </c>
    </row>
    <row r="73" spans="2:57" x14ac:dyDescent="0.25">
      <c r="B73" s="49" t="str">
        <f>tbl_PV_Meta[[#This Row],[Name]]</f>
        <v>Project 64</v>
      </c>
      <c r="C73"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Feb-2025</v>
      </c>
      <c r="D73" t="s">
        <v>1753</v>
      </c>
      <c r="E73" s="51" t="s">
        <v>53</v>
      </c>
      <c r="F73" t="s">
        <v>272</v>
      </c>
      <c r="G73" s="52" t="s">
        <v>1864</v>
      </c>
      <c r="H73" t="s">
        <v>1877</v>
      </c>
      <c r="I73" s="53" t="s">
        <v>1913</v>
      </c>
      <c r="J73" s="53" t="s">
        <v>1945</v>
      </c>
      <c r="L73" t="s">
        <v>366</v>
      </c>
      <c r="M73" t="s">
        <v>274</v>
      </c>
      <c r="N73" t="s">
        <v>275</v>
      </c>
      <c r="O73" t="s">
        <v>28</v>
      </c>
      <c r="P73" t="s">
        <v>302</v>
      </c>
      <c r="Q73" t="s">
        <v>36</v>
      </c>
      <c r="R73" t="s">
        <v>311</v>
      </c>
      <c r="T73" s="54" t="s">
        <v>55</v>
      </c>
      <c r="V73" s="55"/>
      <c r="W73" t="s">
        <v>31</v>
      </c>
      <c r="X73" t="s">
        <v>31</v>
      </c>
      <c r="Y73" t="s">
        <v>31</v>
      </c>
      <c r="Z73" t="s">
        <v>31</v>
      </c>
      <c r="AA73" t="s">
        <v>31</v>
      </c>
      <c r="AB73" t="s">
        <v>31</v>
      </c>
      <c r="AC73" t="s">
        <v>31</v>
      </c>
      <c r="AE73" t="s">
        <v>31</v>
      </c>
      <c r="AF73" t="s">
        <v>31</v>
      </c>
      <c r="AG73" s="4">
        <v>45474.333333333299</v>
      </c>
      <c r="AH73" s="4">
        <v>45764.708333333299</v>
      </c>
      <c r="AI73">
        <v>197</v>
      </c>
      <c r="AJ73">
        <v>204</v>
      </c>
      <c r="AK73" s="4">
        <v>45474.333333333299</v>
      </c>
      <c r="AL73" s="4">
        <v>45778.708333333299</v>
      </c>
      <c r="AM73" s="4">
        <v>45474.333333333299</v>
      </c>
      <c r="AN73" s="4">
        <v>45778.708333333299</v>
      </c>
      <c r="AO73" s="4">
        <v>45541.708333333299</v>
      </c>
      <c r="AP73" s="4"/>
      <c r="AQ73" s="4">
        <v>45810.708333333299</v>
      </c>
      <c r="AR73">
        <v>2</v>
      </c>
      <c r="AS73" t="s">
        <v>393</v>
      </c>
      <c r="AT73" t="s">
        <v>296</v>
      </c>
      <c r="AU73" t="s">
        <v>306</v>
      </c>
      <c r="AV73" t="s">
        <v>393</v>
      </c>
      <c r="AW73" t="s">
        <v>306</v>
      </c>
      <c r="AX73" t="s">
        <v>306</v>
      </c>
      <c r="BA73" t="s">
        <v>285</v>
      </c>
      <c r="BC73" t="s">
        <v>283</v>
      </c>
      <c r="BE73" t="s">
        <v>306</v>
      </c>
    </row>
    <row r="74" spans="2:57" x14ac:dyDescent="0.25">
      <c r="B74" s="49" t="str">
        <f>tbl_PV_Meta[[#This Row],[Name]]</f>
        <v>Project 65</v>
      </c>
      <c r="C74"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Apr-2025</v>
      </c>
      <c r="D74" t="s">
        <v>1754</v>
      </c>
      <c r="E74" s="51" t="s">
        <v>34</v>
      </c>
      <c r="F74" t="s">
        <v>272</v>
      </c>
      <c r="G74" s="52" t="s">
        <v>1864</v>
      </c>
      <c r="H74" t="s">
        <v>1883</v>
      </c>
      <c r="I74" s="53" t="s">
        <v>1917</v>
      </c>
      <c r="J74" s="53" t="s">
        <v>1937</v>
      </c>
      <c r="L74" t="s">
        <v>309</v>
      </c>
      <c r="M74" t="s">
        <v>274</v>
      </c>
      <c r="N74" t="s">
        <v>275</v>
      </c>
      <c r="O74" t="s">
        <v>28</v>
      </c>
      <c r="P74" t="s">
        <v>302</v>
      </c>
      <c r="Q74" t="s">
        <v>36</v>
      </c>
      <c r="R74" t="s">
        <v>311</v>
      </c>
      <c r="T74" s="54" t="s">
        <v>30</v>
      </c>
      <c r="V74" s="55"/>
      <c r="W74" t="s">
        <v>32</v>
      </c>
      <c r="X74" t="s">
        <v>31</v>
      </c>
      <c r="Y74" t="s">
        <v>32</v>
      </c>
      <c r="Z74" t="s">
        <v>32</v>
      </c>
      <c r="AA74" t="s">
        <v>31</v>
      </c>
      <c r="AB74" t="s">
        <v>31</v>
      </c>
      <c r="AC74" t="s">
        <v>31</v>
      </c>
      <c r="AE74" t="s">
        <v>31</v>
      </c>
      <c r="AF74" t="s">
        <v>31</v>
      </c>
      <c r="AG74" s="4">
        <v>45505.708333333299</v>
      </c>
      <c r="AH74" s="4">
        <v>45838.708333333299</v>
      </c>
      <c r="AI74">
        <v>221</v>
      </c>
      <c r="AJ74">
        <v>221</v>
      </c>
      <c r="AK74" s="4">
        <v>45505.708333333299</v>
      </c>
      <c r="AL74" s="4">
        <v>45838.708333333299</v>
      </c>
      <c r="AM74" s="4">
        <v>45530.333333333299</v>
      </c>
      <c r="AN74" s="4">
        <v>45838.708333333299</v>
      </c>
      <c r="AO74" s="4">
        <v>45505.708333333299</v>
      </c>
      <c r="AP74" s="4"/>
      <c r="AQ74" s="4">
        <v>45810.708333333299</v>
      </c>
      <c r="AR74">
        <v>34</v>
      </c>
      <c r="AS74" t="s">
        <v>380</v>
      </c>
      <c r="AT74" t="s">
        <v>413</v>
      </c>
      <c r="AU74" t="s">
        <v>324</v>
      </c>
      <c r="AV74" t="s">
        <v>414</v>
      </c>
      <c r="AX74" t="s">
        <v>297</v>
      </c>
      <c r="AY74" t="s">
        <v>289</v>
      </c>
      <c r="BB74" t="s">
        <v>318</v>
      </c>
      <c r="BC74" t="s">
        <v>299</v>
      </c>
      <c r="BE74" t="s">
        <v>285</v>
      </c>
    </row>
    <row r="75" spans="2:57" x14ac:dyDescent="0.25">
      <c r="B75" s="49" t="str">
        <f>tbl_PV_Meta[[#This Row],[Name]]</f>
        <v>Project 66</v>
      </c>
      <c r="C75"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02 May 25</v>
      </c>
      <c r="D75" t="s">
        <v>1755</v>
      </c>
      <c r="E75" s="51" t="s">
        <v>56</v>
      </c>
      <c r="F75" t="s">
        <v>272</v>
      </c>
      <c r="G75" s="52" t="s">
        <v>1864</v>
      </c>
      <c r="H75" t="s">
        <v>33</v>
      </c>
      <c r="I75" s="53" t="s">
        <v>1900</v>
      </c>
      <c r="J75" s="53" t="s">
        <v>33</v>
      </c>
      <c r="L75" t="s">
        <v>273</v>
      </c>
      <c r="M75" t="s">
        <v>274</v>
      </c>
      <c r="N75" t="s">
        <v>275</v>
      </c>
      <c r="O75" t="s">
        <v>28</v>
      </c>
      <c r="P75" t="s">
        <v>290</v>
      </c>
      <c r="Q75" t="s">
        <v>39</v>
      </c>
      <c r="R75" t="s">
        <v>279</v>
      </c>
      <c r="T75" s="54"/>
      <c r="V75" s="55" t="s">
        <v>40</v>
      </c>
      <c r="W75" t="s">
        <v>31</v>
      </c>
      <c r="X75" t="s">
        <v>31</v>
      </c>
      <c r="Y75" t="s">
        <v>31</v>
      </c>
      <c r="Z75" t="s">
        <v>31</v>
      </c>
      <c r="AA75" t="s">
        <v>31</v>
      </c>
      <c r="AB75" t="s">
        <v>31</v>
      </c>
      <c r="AC75" t="s">
        <v>31</v>
      </c>
      <c r="AE75" t="s">
        <v>31</v>
      </c>
      <c r="AF75" t="s">
        <v>31</v>
      </c>
      <c r="AG75" s="4">
        <v>45422.708333333299</v>
      </c>
      <c r="AH75" s="4">
        <v>45898.708333333299</v>
      </c>
      <c r="AI75">
        <v>323</v>
      </c>
      <c r="AJ75">
        <v>323</v>
      </c>
      <c r="AK75" s="4">
        <v>45422.708333333299</v>
      </c>
      <c r="AL75" s="4">
        <v>45898.708333333299</v>
      </c>
      <c r="AM75" s="4">
        <v>45474.333333333299</v>
      </c>
      <c r="AN75" s="4">
        <v>45898.708333333299</v>
      </c>
      <c r="AO75" s="4">
        <v>45422.708333333299</v>
      </c>
      <c r="AP75" s="4"/>
      <c r="AQ75" s="4">
        <v>45838.333333333299</v>
      </c>
      <c r="AR75">
        <v>27</v>
      </c>
      <c r="AS75" t="s">
        <v>371</v>
      </c>
      <c r="AT75" t="s">
        <v>296</v>
      </c>
      <c r="AU75" t="s">
        <v>323</v>
      </c>
      <c r="AV75" t="s">
        <v>416</v>
      </c>
      <c r="AW75" t="s">
        <v>297</v>
      </c>
      <c r="AX75" t="s">
        <v>297</v>
      </c>
      <c r="AY75" t="s">
        <v>352</v>
      </c>
      <c r="BB75" t="s">
        <v>306</v>
      </c>
      <c r="BC75" t="s">
        <v>316</v>
      </c>
    </row>
    <row r="76" spans="2:57" x14ac:dyDescent="0.25">
      <c r="B76" s="49" t="str">
        <f>tbl_PV_Meta[[#This Row],[Name]]</f>
        <v>Project 67</v>
      </c>
      <c r="C76"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76" t="s">
        <v>1756</v>
      </c>
      <c r="E76" s="51" t="s">
        <v>156</v>
      </c>
      <c r="F76" t="s">
        <v>272</v>
      </c>
      <c r="G76" s="52" t="s">
        <v>1864</v>
      </c>
      <c r="H76" t="s">
        <v>33</v>
      </c>
      <c r="I76" s="53" t="s">
        <v>1890</v>
      </c>
      <c r="J76" s="53" t="s">
        <v>1945</v>
      </c>
      <c r="M76" t="s">
        <v>274</v>
      </c>
      <c r="N76" t="s">
        <v>333</v>
      </c>
      <c r="O76" t="s">
        <v>154</v>
      </c>
      <c r="Q76" t="s">
        <v>213</v>
      </c>
      <c r="R76" t="s">
        <v>279</v>
      </c>
      <c r="T76" s="54"/>
      <c r="V76" s="55"/>
      <c r="AG76" s="4"/>
      <c r="AH76" s="4"/>
      <c r="AK76" s="4"/>
      <c r="AL76" s="4"/>
      <c r="AM76" s="4"/>
      <c r="AN76" s="4"/>
      <c r="AO76" s="4"/>
      <c r="AP76" s="4"/>
      <c r="AQ76" s="4"/>
      <c r="AR76">
        <v>0</v>
      </c>
    </row>
    <row r="77" spans="2:57" x14ac:dyDescent="0.25">
      <c r="B77" s="49" t="str">
        <f>tbl_PV_Meta[[#This Row],[Name]]</f>
        <v>Project 68</v>
      </c>
      <c r="C77"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02 May 25</v>
      </c>
      <c r="D77" t="s">
        <v>1757</v>
      </c>
      <c r="E77" s="51" t="s">
        <v>58</v>
      </c>
      <c r="F77" t="s">
        <v>272</v>
      </c>
      <c r="G77" s="52" t="s">
        <v>1864</v>
      </c>
      <c r="H77" t="s">
        <v>33</v>
      </c>
      <c r="I77" s="53" t="s">
        <v>1900</v>
      </c>
      <c r="J77" s="53" t="s">
        <v>33</v>
      </c>
      <c r="L77" t="s">
        <v>309</v>
      </c>
      <c r="M77" t="s">
        <v>274</v>
      </c>
      <c r="N77" t="s">
        <v>275</v>
      </c>
      <c r="O77" t="s">
        <v>28</v>
      </c>
      <c r="P77" t="s">
        <v>290</v>
      </c>
      <c r="Q77" t="s">
        <v>39</v>
      </c>
      <c r="R77" t="s">
        <v>279</v>
      </c>
      <c r="T77" s="54"/>
      <c r="V77" s="55" t="s">
        <v>40</v>
      </c>
      <c r="W77" t="s">
        <v>31</v>
      </c>
      <c r="X77" t="s">
        <v>31</v>
      </c>
      <c r="Y77" t="s">
        <v>31</v>
      </c>
      <c r="Z77" t="s">
        <v>31</v>
      </c>
      <c r="AA77" t="s">
        <v>32</v>
      </c>
      <c r="AB77" t="s">
        <v>31</v>
      </c>
      <c r="AC77" t="s">
        <v>31</v>
      </c>
      <c r="AE77" t="s">
        <v>32</v>
      </c>
      <c r="AF77" t="s">
        <v>31</v>
      </c>
      <c r="AG77" s="4">
        <v>45474.375</v>
      </c>
      <c r="AH77" s="4">
        <v>45961.708333333299</v>
      </c>
      <c r="AI77">
        <v>332.9</v>
      </c>
      <c r="AJ77">
        <v>332.9</v>
      </c>
      <c r="AK77" s="4">
        <v>45474.375</v>
      </c>
      <c r="AL77" s="4">
        <v>45961.708333333299</v>
      </c>
      <c r="AM77" s="4">
        <v>45474.375</v>
      </c>
      <c r="AN77" s="4">
        <v>45961.708333333299</v>
      </c>
      <c r="AO77" s="4">
        <v>45534.708333333299</v>
      </c>
      <c r="AP77" s="4"/>
      <c r="AQ77" s="4">
        <v>45810.708333333299</v>
      </c>
      <c r="AR77">
        <v>6</v>
      </c>
      <c r="AS77" t="s">
        <v>417</v>
      </c>
      <c r="AT77" t="s">
        <v>418</v>
      </c>
      <c r="AU77" t="s">
        <v>334</v>
      </c>
      <c r="AV77" t="s">
        <v>404</v>
      </c>
      <c r="AW77" t="s">
        <v>306</v>
      </c>
      <c r="AX77" t="s">
        <v>306</v>
      </c>
      <c r="AY77" t="s">
        <v>343</v>
      </c>
      <c r="BB77" t="s">
        <v>285</v>
      </c>
      <c r="BC77" t="s">
        <v>297</v>
      </c>
      <c r="BD77" t="s">
        <v>285</v>
      </c>
      <c r="BE77" t="s">
        <v>285</v>
      </c>
    </row>
    <row r="78" spans="2:57" x14ac:dyDescent="0.25">
      <c r="B78" s="49" t="str">
        <f>tbl_PV_Meta[[#This Row],[Name]]</f>
        <v>Project 69</v>
      </c>
      <c r="C78"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78" t="s">
        <v>1758</v>
      </c>
      <c r="E78" s="51" t="s">
        <v>157</v>
      </c>
      <c r="F78" t="s">
        <v>272</v>
      </c>
      <c r="G78" s="52" t="s">
        <v>1860</v>
      </c>
      <c r="H78" t="s">
        <v>1871</v>
      </c>
      <c r="I78" s="53" t="s">
        <v>1906</v>
      </c>
      <c r="J78" s="53" t="s">
        <v>33</v>
      </c>
      <c r="M78" t="s">
        <v>274</v>
      </c>
      <c r="N78" t="s">
        <v>275</v>
      </c>
      <c r="O78" t="s">
        <v>93</v>
      </c>
      <c r="Q78" t="s">
        <v>213</v>
      </c>
      <c r="R78" t="s">
        <v>279</v>
      </c>
      <c r="T78" s="54"/>
      <c r="V78" s="55"/>
      <c r="AG78" s="4"/>
      <c r="AH78" s="4"/>
      <c r="AJ78">
        <v>1.1000000000000001</v>
      </c>
      <c r="AK78" s="4">
        <v>45645.375</v>
      </c>
      <c r="AL78" s="4">
        <v>45646.416666666701</v>
      </c>
      <c r="AM78" s="4">
        <v>45645.375</v>
      </c>
      <c r="AN78" s="4">
        <v>45646.416666666701</v>
      </c>
      <c r="AO78" s="4"/>
      <c r="AP78" s="4"/>
      <c r="AQ78" s="4"/>
      <c r="AR78">
        <v>0</v>
      </c>
    </row>
    <row r="79" spans="2:57" x14ac:dyDescent="0.25">
      <c r="B79" s="49" t="str">
        <f>tbl_PV_Meta[[#This Row],[Name]]</f>
        <v>Project 70</v>
      </c>
      <c r="C79"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79" t="s">
        <v>1759</v>
      </c>
      <c r="E79" s="51" t="s">
        <v>158</v>
      </c>
      <c r="F79" t="s">
        <v>272</v>
      </c>
      <c r="G79" s="52" t="s">
        <v>1857</v>
      </c>
      <c r="H79" t="s">
        <v>33</v>
      </c>
      <c r="I79" s="53" t="s">
        <v>1899</v>
      </c>
      <c r="J79" s="53" t="s">
        <v>33</v>
      </c>
      <c r="M79" t="s">
        <v>274</v>
      </c>
      <c r="N79" t="s">
        <v>275</v>
      </c>
      <c r="O79" t="s">
        <v>136</v>
      </c>
      <c r="Q79" t="s">
        <v>213</v>
      </c>
      <c r="R79" t="s">
        <v>279</v>
      </c>
      <c r="T79" s="54"/>
      <c r="V79" s="55"/>
      <c r="AG79" s="4"/>
      <c r="AH79" s="4"/>
      <c r="AK79" s="4"/>
      <c r="AL79" s="4"/>
      <c r="AM79" s="4"/>
      <c r="AN79" s="4"/>
      <c r="AO79" s="4"/>
      <c r="AP79" s="4"/>
      <c r="AQ79" s="4"/>
      <c r="AR79">
        <v>0</v>
      </c>
    </row>
    <row r="80" spans="2:57" x14ac:dyDescent="0.25">
      <c r="B80" s="49" t="str">
        <f>tbl_PV_Meta[[#This Row],[Name]]</f>
        <v>Project 71</v>
      </c>
      <c r="C80"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02 May 25</v>
      </c>
      <c r="D80" t="s">
        <v>1760</v>
      </c>
      <c r="E80" s="51" t="s">
        <v>37</v>
      </c>
      <c r="F80" t="s">
        <v>272</v>
      </c>
      <c r="G80" s="52" t="s">
        <v>1864</v>
      </c>
      <c r="H80" t="s">
        <v>33</v>
      </c>
      <c r="I80" s="53" t="s">
        <v>1918</v>
      </c>
      <c r="J80" s="53" t="s">
        <v>1934</v>
      </c>
      <c r="L80" t="s">
        <v>309</v>
      </c>
      <c r="M80" t="s">
        <v>274</v>
      </c>
      <c r="N80" t="s">
        <v>310</v>
      </c>
      <c r="O80" t="s">
        <v>28</v>
      </c>
      <c r="P80" t="s">
        <v>290</v>
      </c>
      <c r="Q80" t="s">
        <v>39</v>
      </c>
      <c r="R80" t="s">
        <v>279</v>
      </c>
      <c r="T80" s="54"/>
      <c r="V80" s="55" t="s">
        <v>40</v>
      </c>
      <c r="W80" t="s">
        <v>32</v>
      </c>
      <c r="X80" t="s">
        <v>31</v>
      </c>
      <c r="Y80" t="s">
        <v>32</v>
      </c>
      <c r="Z80" t="s">
        <v>32</v>
      </c>
      <c r="AA80" t="s">
        <v>32</v>
      </c>
      <c r="AB80" t="s">
        <v>31</v>
      </c>
      <c r="AC80" t="s">
        <v>31</v>
      </c>
      <c r="AE80" t="s">
        <v>31</v>
      </c>
      <c r="AF80" t="s">
        <v>31</v>
      </c>
      <c r="AG80" s="4">
        <v>45504.708333333299</v>
      </c>
      <c r="AH80" s="4">
        <v>45922.666666666701</v>
      </c>
      <c r="AI80">
        <v>281.89999999999998</v>
      </c>
      <c r="AJ80">
        <v>340.9</v>
      </c>
      <c r="AK80" s="4">
        <v>45504.708333333299</v>
      </c>
      <c r="AL80" s="4">
        <v>46006.666666666701</v>
      </c>
      <c r="AM80" s="4">
        <v>45639.708333333299</v>
      </c>
      <c r="AN80" s="4">
        <v>46006.666666666701</v>
      </c>
      <c r="AO80" s="4">
        <v>45504.708333333299</v>
      </c>
      <c r="AP80" s="4"/>
      <c r="AQ80" s="4">
        <v>45839.333333333299</v>
      </c>
      <c r="AR80">
        <v>19</v>
      </c>
      <c r="AS80" t="s">
        <v>380</v>
      </c>
      <c r="AT80" t="s">
        <v>305</v>
      </c>
      <c r="AU80" t="s">
        <v>418</v>
      </c>
      <c r="AV80" t="s">
        <v>296</v>
      </c>
      <c r="AW80" t="s">
        <v>329</v>
      </c>
      <c r="AX80" t="s">
        <v>352</v>
      </c>
      <c r="BB80" t="s">
        <v>284</v>
      </c>
      <c r="BC80" t="s">
        <v>284</v>
      </c>
    </row>
    <row r="81" spans="2:57" x14ac:dyDescent="0.25">
      <c r="B81" s="49" t="str">
        <f>tbl_PV_Meta[[#This Row],[Name]]</f>
        <v>Project 72</v>
      </c>
      <c r="C81"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25 Apr 25</v>
      </c>
      <c r="D81" t="s">
        <v>1761</v>
      </c>
      <c r="E81" s="51" t="s">
        <v>42</v>
      </c>
      <c r="F81" t="s">
        <v>272</v>
      </c>
      <c r="G81" s="52" t="s">
        <v>1864</v>
      </c>
      <c r="H81" t="s">
        <v>33</v>
      </c>
      <c r="I81" s="53" t="s">
        <v>1909</v>
      </c>
      <c r="J81" s="53" t="s">
        <v>1945</v>
      </c>
      <c r="L81" t="s">
        <v>273</v>
      </c>
      <c r="M81" t="s">
        <v>274</v>
      </c>
      <c r="N81" t="s">
        <v>275</v>
      </c>
      <c r="O81" t="s">
        <v>28</v>
      </c>
      <c r="P81" t="s">
        <v>290</v>
      </c>
      <c r="Q81" t="s">
        <v>39</v>
      </c>
      <c r="R81" t="s">
        <v>279</v>
      </c>
      <c r="T81" s="54"/>
      <c r="V81" s="55" t="s">
        <v>44</v>
      </c>
      <c r="W81" t="s">
        <v>32</v>
      </c>
      <c r="X81" t="s">
        <v>32</v>
      </c>
      <c r="Y81" t="s">
        <v>31</v>
      </c>
      <c r="Z81" t="s">
        <v>32</v>
      </c>
      <c r="AA81" t="s">
        <v>32</v>
      </c>
      <c r="AB81" t="s">
        <v>31</v>
      </c>
      <c r="AC81" t="s">
        <v>31</v>
      </c>
      <c r="AE81" t="s">
        <v>32</v>
      </c>
      <c r="AF81" t="s">
        <v>31</v>
      </c>
      <c r="AG81" s="4">
        <v>45377.708333333299</v>
      </c>
      <c r="AH81" s="4">
        <v>45961.708333333299</v>
      </c>
      <c r="AI81">
        <v>397</v>
      </c>
      <c r="AJ81">
        <v>397</v>
      </c>
      <c r="AK81" s="4">
        <v>45377.708333333299</v>
      </c>
      <c r="AL81" s="4">
        <v>45961.708333333299</v>
      </c>
      <c r="AM81" s="4">
        <v>45663.333333333299</v>
      </c>
      <c r="AN81" s="4">
        <v>45961.708333333299</v>
      </c>
      <c r="AO81" s="4">
        <v>45377.708333333299</v>
      </c>
      <c r="AP81" s="4"/>
      <c r="AQ81" s="4">
        <v>45810.708333333299</v>
      </c>
      <c r="AR81">
        <v>45</v>
      </c>
      <c r="AS81" t="s">
        <v>293</v>
      </c>
      <c r="AT81" t="s">
        <v>289</v>
      </c>
      <c r="AU81" t="s">
        <v>376</v>
      </c>
      <c r="AV81" t="s">
        <v>324</v>
      </c>
      <c r="AW81" t="s">
        <v>285</v>
      </c>
      <c r="AX81" t="s">
        <v>285</v>
      </c>
      <c r="BB81" t="s">
        <v>332</v>
      </c>
      <c r="BC81" t="s">
        <v>283</v>
      </c>
    </row>
    <row r="82" spans="2:57" x14ac:dyDescent="0.25">
      <c r="B82" s="49" t="str">
        <f>tbl_PV_Meta[[#This Row],[Name]]</f>
        <v>Project 73</v>
      </c>
      <c r="C82"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25 Apr 25</v>
      </c>
      <c r="D82" t="s">
        <v>1762</v>
      </c>
      <c r="E82" s="51" t="s">
        <v>59</v>
      </c>
      <c r="F82" t="s">
        <v>272</v>
      </c>
      <c r="G82" s="52" t="s">
        <v>1864</v>
      </c>
      <c r="H82" t="s">
        <v>33</v>
      </c>
      <c r="I82" s="53" t="s">
        <v>1909</v>
      </c>
      <c r="J82" s="53" t="s">
        <v>1945</v>
      </c>
      <c r="L82" t="s">
        <v>309</v>
      </c>
      <c r="M82" t="s">
        <v>274</v>
      </c>
      <c r="N82" t="s">
        <v>275</v>
      </c>
      <c r="O82" t="s">
        <v>28</v>
      </c>
      <c r="P82" t="s">
        <v>302</v>
      </c>
      <c r="Q82" t="s">
        <v>61</v>
      </c>
      <c r="R82" t="s">
        <v>279</v>
      </c>
      <c r="T82" s="54"/>
      <c r="V82" s="55" t="s">
        <v>44</v>
      </c>
      <c r="W82" t="s">
        <v>31</v>
      </c>
      <c r="X82" t="s">
        <v>31</v>
      </c>
      <c r="Y82" t="s">
        <v>31</v>
      </c>
      <c r="Z82" t="s">
        <v>32</v>
      </c>
      <c r="AA82" t="s">
        <v>31</v>
      </c>
      <c r="AB82" t="s">
        <v>31</v>
      </c>
      <c r="AC82" t="s">
        <v>31</v>
      </c>
      <c r="AE82" t="s">
        <v>31</v>
      </c>
      <c r="AF82" t="s">
        <v>31</v>
      </c>
      <c r="AG82" s="4">
        <v>45377.708333333299</v>
      </c>
      <c r="AH82" s="4">
        <v>45961.708333333299</v>
      </c>
      <c r="AI82">
        <v>397</v>
      </c>
      <c r="AJ82">
        <v>397</v>
      </c>
      <c r="AK82" s="4">
        <v>45377.708333333299</v>
      </c>
      <c r="AL82" s="4">
        <v>45961.708333333299</v>
      </c>
      <c r="AM82" s="4">
        <v>45663.333333333299</v>
      </c>
      <c r="AN82" s="4">
        <v>45961.708333333299</v>
      </c>
      <c r="AO82" s="4">
        <v>45377.708333333299</v>
      </c>
      <c r="AP82" s="4"/>
      <c r="AQ82" s="4">
        <v>45838.708333333299</v>
      </c>
      <c r="AR82">
        <v>49</v>
      </c>
      <c r="AS82" t="s">
        <v>296</v>
      </c>
      <c r="AT82" t="s">
        <v>411</v>
      </c>
      <c r="AU82" t="s">
        <v>307</v>
      </c>
      <c r="AV82" t="s">
        <v>350</v>
      </c>
      <c r="AX82" t="s">
        <v>297</v>
      </c>
      <c r="AY82" t="s">
        <v>307</v>
      </c>
      <c r="BB82" t="s">
        <v>318</v>
      </c>
      <c r="BC82" t="s">
        <v>297</v>
      </c>
    </row>
    <row r="83" spans="2:57" x14ac:dyDescent="0.25">
      <c r="B83" s="49" t="str">
        <f>tbl_PV_Meta[[#This Row],[Name]]</f>
        <v>Project 74</v>
      </c>
      <c r="C83"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Apr-2025</v>
      </c>
      <c r="D83" t="s">
        <v>1763</v>
      </c>
      <c r="E83" s="51" t="s">
        <v>62</v>
      </c>
      <c r="F83" t="s">
        <v>272</v>
      </c>
      <c r="G83" s="52" t="s">
        <v>1864</v>
      </c>
      <c r="H83" t="s">
        <v>33</v>
      </c>
      <c r="I83" s="53" t="s">
        <v>1916</v>
      </c>
      <c r="J83" s="53" t="s">
        <v>1945</v>
      </c>
      <c r="L83" t="s">
        <v>366</v>
      </c>
      <c r="M83" t="s">
        <v>274</v>
      </c>
      <c r="N83" t="s">
        <v>275</v>
      </c>
      <c r="O83" t="s">
        <v>28</v>
      </c>
      <c r="P83" t="s">
        <v>290</v>
      </c>
      <c r="Q83" t="s">
        <v>39</v>
      </c>
      <c r="R83" t="s">
        <v>311</v>
      </c>
      <c r="T83" s="54" t="s">
        <v>30</v>
      </c>
      <c r="V83" s="55" t="s">
        <v>282</v>
      </c>
      <c r="W83" t="s">
        <v>31</v>
      </c>
      <c r="X83" t="s">
        <v>31</v>
      </c>
      <c r="Y83" t="s">
        <v>31</v>
      </c>
      <c r="Z83" t="s">
        <v>31</v>
      </c>
      <c r="AA83" t="s">
        <v>31</v>
      </c>
      <c r="AB83" t="s">
        <v>31</v>
      </c>
      <c r="AC83" t="s">
        <v>31</v>
      </c>
      <c r="AE83" t="s">
        <v>31</v>
      </c>
      <c r="AF83" t="s">
        <v>31</v>
      </c>
      <c r="AG83" s="4">
        <v>45565.333333333299</v>
      </c>
      <c r="AH83" s="4">
        <v>45961.708333333299</v>
      </c>
      <c r="AI83">
        <v>268</v>
      </c>
      <c r="AJ83">
        <v>268</v>
      </c>
      <c r="AK83" s="4">
        <v>45565.333333333299</v>
      </c>
      <c r="AL83" s="4">
        <v>45961.708333333299</v>
      </c>
      <c r="AM83" s="4">
        <v>45565.333333333299</v>
      </c>
      <c r="AN83" s="4">
        <v>45961.708333333299</v>
      </c>
      <c r="AO83" s="4">
        <v>45595.708333333299</v>
      </c>
      <c r="AP83" s="4"/>
      <c r="AQ83" s="4">
        <v>45835.708333333299</v>
      </c>
      <c r="AR83">
        <v>0</v>
      </c>
      <c r="AS83" t="s">
        <v>404</v>
      </c>
      <c r="AT83" t="s">
        <v>419</v>
      </c>
      <c r="AU83" t="s">
        <v>410</v>
      </c>
      <c r="AV83" t="s">
        <v>346</v>
      </c>
      <c r="AW83" t="s">
        <v>285</v>
      </c>
      <c r="AX83" t="s">
        <v>285</v>
      </c>
      <c r="AY83" t="s">
        <v>321</v>
      </c>
      <c r="BB83" t="s">
        <v>298</v>
      </c>
      <c r="BC83" t="s">
        <v>299</v>
      </c>
      <c r="BE83" t="s">
        <v>297</v>
      </c>
    </row>
    <row r="84" spans="2:57" x14ac:dyDescent="0.25">
      <c r="B84" s="49" t="str">
        <f>tbl_PV_Meta[[#This Row],[Name]]</f>
        <v>Project 75</v>
      </c>
      <c r="C84"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Apr-2025</v>
      </c>
      <c r="D84" t="s">
        <v>1764</v>
      </c>
      <c r="E84" s="51" t="s">
        <v>73</v>
      </c>
      <c r="F84" t="s">
        <v>272</v>
      </c>
      <c r="G84" s="52" t="s">
        <v>1860</v>
      </c>
      <c r="H84" t="s">
        <v>1871</v>
      </c>
      <c r="I84" s="53" t="s">
        <v>1906</v>
      </c>
      <c r="J84" s="53" t="s">
        <v>1976</v>
      </c>
      <c r="L84" t="s">
        <v>273</v>
      </c>
      <c r="M84" t="s">
        <v>274</v>
      </c>
      <c r="N84" t="s">
        <v>310</v>
      </c>
      <c r="O84" t="s">
        <v>28</v>
      </c>
      <c r="P84" t="s">
        <v>290</v>
      </c>
      <c r="Q84" t="s">
        <v>39</v>
      </c>
      <c r="R84" t="s">
        <v>311</v>
      </c>
      <c r="T84" s="54" t="s">
        <v>30</v>
      </c>
      <c r="V84" s="55" t="s">
        <v>420</v>
      </c>
      <c r="W84" t="s">
        <v>31</v>
      </c>
      <c r="X84" t="s">
        <v>31</v>
      </c>
      <c r="Y84" t="s">
        <v>31</v>
      </c>
      <c r="Z84" t="s">
        <v>31</v>
      </c>
      <c r="AA84" t="s">
        <v>31</v>
      </c>
      <c r="AB84" t="s">
        <v>31</v>
      </c>
      <c r="AC84" t="s">
        <v>31</v>
      </c>
      <c r="AE84" t="s">
        <v>31</v>
      </c>
      <c r="AF84" t="s">
        <v>31</v>
      </c>
      <c r="AG84" s="4">
        <v>45502.708333333299</v>
      </c>
      <c r="AH84" s="4">
        <v>45839.375</v>
      </c>
      <c r="AI84">
        <v>224.1</v>
      </c>
      <c r="AJ84">
        <v>284</v>
      </c>
      <c r="AK84" s="4">
        <v>45481.333333333299</v>
      </c>
      <c r="AL84" s="4">
        <v>45898.708333333299</v>
      </c>
      <c r="AM84" s="4">
        <v>45481.333333333299</v>
      </c>
      <c r="AN84" s="4">
        <v>45898.708333333299</v>
      </c>
      <c r="AO84" s="4">
        <v>45502.708333333299</v>
      </c>
      <c r="AP84" s="4"/>
      <c r="AQ84" s="4">
        <v>45810.708333333299</v>
      </c>
      <c r="AR84">
        <v>18</v>
      </c>
      <c r="AS84" t="s">
        <v>412</v>
      </c>
      <c r="AT84" t="s">
        <v>410</v>
      </c>
      <c r="AU84" t="s">
        <v>411</v>
      </c>
      <c r="AV84" t="s">
        <v>413</v>
      </c>
      <c r="AW84" t="s">
        <v>307</v>
      </c>
      <c r="AX84" t="s">
        <v>305</v>
      </c>
      <c r="AY84" t="s">
        <v>318</v>
      </c>
      <c r="BB84" t="s">
        <v>283</v>
      </c>
      <c r="BC84" t="s">
        <v>283</v>
      </c>
      <c r="BD84" t="s">
        <v>285</v>
      </c>
      <c r="BE84" t="s">
        <v>285</v>
      </c>
    </row>
    <row r="85" spans="2:57" x14ac:dyDescent="0.25">
      <c r="B85" s="49" t="str">
        <f>tbl_PV_Meta[[#This Row],[Name]]</f>
        <v>Project 76</v>
      </c>
      <c r="C85"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25 Apr 25</v>
      </c>
      <c r="D85" t="s">
        <v>1765</v>
      </c>
      <c r="E85" s="51" t="s">
        <v>75</v>
      </c>
      <c r="F85" t="s">
        <v>272</v>
      </c>
      <c r="G85" s="52" t="s">
        <v>1860</v>
      </c>
      <c r="H85" t="s">
        <v>1876</v>
      </c>
      <c r="I85" s="53" t="s">
        <v>1926</v>
      </c>
      <c r="J85" s="53" t="s">
        <v>1946</v>
      </c>
      <c r="L85" t="s">
        <v>366</v>
      </c>
      <c r="M85" t="s">
        <v>274</v>
      </c>
      <c r="N85" t="s">
        <v>275</v>
      </c>
      <c r="O85" t="s">
        <v>28</v>
      </c>
      <c r="P85" t="s">
        <v>290</v>
      </c>
      <c r="Q85" t="s">
        <v>39</v>
      </c>
      <c r="R85" t="s">
        <v>279</v>
      </c>
      <c r="T85" s="54"/>
      <c r="V85" s="55" t="s">
        <v>44</v>
      </c>
      <c r="W85" t="s">
        <v>31</v>
      </c>
      <c r="X85" t="s">
        <v>31</v>
      </c>
      <c r="Y85" t="s">
        <v>31</v>
      </c>
      <c r="Z85" t="s">
        <v>31</v>
      </c>
      <c r="AA85" t="s">
        <v>31</v>
      </c>
      <c r="AB85" t="s">
        <v>31</v>
      </c>
      <c r="AC85" t="s">
        <v>31</v>
      </c>
      <c r="AE85" t="s">
        <v>31</v>
      </c>
      <c r="AF85" t="s">
        <v>31</v>
      </c>
      <c r="AG85" s="4">
        <v>45377.708333333299</v>
      </c>
      <c r="AH85" s="4">
        <v>45869.708333333299</v>
      </c>
      <c r="AI85">
        <v>332</v>
      </c>
      <c r="AJ85">
        <v>332</v>
      </c>
      <c r="AK85" s="4">
        <v>45377.708333333299</v>
      </c>
      <c r="AL85" s="4">
        <v>45869.708333333299</v>
      </c>
      <c r="AM85" s="4">
        <v>45474.375</v>
      </c>
      <c r="AN85" s="4">
        <v>45869.708333333299</v>
      </c>
      <c r="AO85" s="4">
        <v>45377.708333333299</v>
      </c>
      <c r="AP85" s="4"/>
      <c r="AQ85" s="4">
        <v>45810.708333333299</v>
      </c>
      <c r="AR85">
        <v>44</v>
      </c>
      <c r="AS85" t="s">
        <v>354</v>
      </c>
      <c r="AT85" t="s">
        <v>321</v>
      </c>
      <c r="AU85" t="s">
        <v>352</v>
      </c>
      <c r="AV85" t="s">
        <v>410</v>
      </c>
      <c r="AX85" t="s">
        <v>285</v>
      </c>
      <c r="AY85" t="s">
        <v>352</v>
      </c>
      <c r="BB85" t="s">
        <v>318</v>
      </c>
      <c r="BC85" t="s">
        <v>318</v>
      </c>
    </row>
    <row r="86" spans="2:57" x14ac:dyDescent="0.25">
      <c r="B86" s="49" t="str">
        <f>tbl_PV_Meta[[#This Row],[Name]]</f>
        <v>Project 77</v>
      </c>
      <c r="C86"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May-2025</v>
      </c>
      <c r="D86" t="s">
        <v>1766</v>
      </c>
      <c r="E86" s="51" t="s">
        <v>77</v>
      </c>
      <c r="F86" t="s">
        <v>272</v>
      </c>
      <c r="G86" s="52" t="s">
        <v>1860</v>
      </c>
      <c r="H86" t="s">
        <v>1876</v>
      </c>
      <c r="I86" s="53" t="s">
        <v>1926</v>
      </c>
      <c r="J86" s="53" t="s">
        <v>1946</v>
      </c>
      <c r="M86" t="s">
        <v>274</v>
      </c>
      <c r="N86" t="s">
        <v>275</v>
      </c>
      <c r="O86" t="s">
        <v>28</v>
      </c>
      <c r="P86" t="s">
        <v>290</v>
      </c>
      <c r="Q86" t="s">
        <v>39</v>
      </c>
      <c r="R86" t="s">
        <v>311</v>
      </c>
      <c r="T86" s="54" t="s">
        <v>79</v>
      </c>
      <c r="V86" s="55" t="s">
        <v>395</v>
      </c>
      <c r="W86" t="s">
        <v>31</v>
      </c>
      <c r="X86" t="s">
        <v>31</v>
      </c>
      <c r="Y86" t="s">
        <v>31</v>
      </c>
      <c r="Z86" t="s">
        <v>31</v>
      </c>
      <c r="AA86" t="s">
        <v>31</v>
      </c>
      <c r="AB86" t="s">
        <v>31</v>
      </c>
      <c r="AC86" t="s">
        <v>31</v>
      </c>
      <c r="AE86" t="s">
        <v>31</v>
      </c>
      <c r="AF86" t="s">
        <v>31</v>
      </c>
      <c r="AG86" s="4">
        <v>45474.333333333299</v>
      </c>
      <c r="AH86" s="4">
        <v>45869.333333333299</v>
      </c>
      <c r="AI86">
        <v>267</v>
      </c>
      <c r="AJ86">
        <v>374</v>
      </c>
      <c r="AK86" s="4">
        <v>45474.333333333299</v>
      </c>
      <c r="AL86" s="4">
        <v>46036.708333333299</v>
      </c>
      <c r="AM86" s="4">
        <v>45474.333333333299</v>
      </c>
      <c r="AN86" s="4">
        <v>46036.708333333299</v>
      </c>
      <c r="AO86" s="4">
        <v>45559.708333333299</v>
      </c>
      <c r="AP86" s="4"/>
      <c r="AQ86" s="4">
        <v>45810.708333333299</v>
      </c>
      <c r="AR86">
        <v>1</v>
      </c>
      <c r="AS86" t="s">
        <v>307</v>
      </c>
      <c r="AT86" t="s">
        <v>325</v>
      </c>
      <c r="AU86" t="s">
        <v>332</v>
      </c>
      <c r="AV86" t="s">
        <v>352</v>
      </c>
      <c r="AW86" t="s">
        <v>316</v>
      </c>
      <c r="AX86" t="s">
        <v>298</v>
      </c>
      <c r="AY86" t="s">
        <v>285</v>
      </c>
      <c r="BB86" t="s">
        <v>298</v>
      </c>
      <c r="BC86" t="s">
        <v>298</v>
      </c>
    </row>
    <row r="87" spans="2:57" x14ac:dyDescent="0.25">
      <c r="B87" s="49" t="str">
        <f>tbl_PV_Meta[[#This Row],[Name]]</f>
        <v>Project 78</v>
      </c>
      <c r="C87"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26 Jul 24</v>
      </c>
      <c r="D87" t="s">
        <v>1767</v>
      </c>
      <c r="E87" s="51" t="s">
        <v>160</v>
      </c>
      <c r="F87" t="s">
        <v>272</v>
      </c>
      <c r="G87" s="52" t="s">
        <v>1860</v>
      </c>
      <c r="H87" t="s">
        <v>1876</v>
      </c>
      <c r="I87" s="53" t="s">
        <v>1927</v>
      </c>
      <c r="J87" s="53" t="s">
        <v>33</v>
      </c>
      <c r="N87" t="s">
        <v>310</v>
      </c>
      <c r="O87" t="s">
        <v>93</v>
      </c>
      <c r="Q87" t="s">
        <v>213</v>
      </c>
      <c r="R87" t="s">
        <v>279</v>
      </c>
      <c r="T87" s="54"/>
      <c r="V87" s="55" t="s">
        <v>421</v>
      </c>
      <c r="W87" t="s">
        <v>31</v>
      </c>
      <c r="X87" t="s">
        <v>31</v>
      </c>
      <c r="Y87" t="s">
        <v>31</v>
      </c>
      <c r="Z87" t="s">
        <v>31</v>
      </c>
      <c r="AA87" t="s">
        <v>31</v>
      </c>
      <c r="AB87" t="s">
        <v>31</v>
      </c>
      <c r="AC87" t="s">
        <v>31</v>
      </c>
      <c r="AE87" t="s">
        <v>31</v>
      </c>
      <c r="AF87" t="s">
        <v>31</v>
      </c>
      <c r="AG87" s="4"/>
      <c r="AH87" s="4"/>
      <c r="AJ87">
        <v>87.1</v>
      </c>
      <c r="AK87" s="4">
        <v>45344.375</v>
      </c>
      <c r="AL87" s="4">
        <v>45471.416666666701</v>
      </c>
      <c r="AM87" s="4">
        <v>45344.375</v>
      </c>
      <c r="AN87" s="4">
        <v>45471.416666666701</v>
      </c>
      <c r="AO87" s="4"/>
      <c r="AP87" s="4"/>
      <c r="AQ87" s="4"/>
      <c r="AR87">
        <v>0</v>
      </c>
      <c r="BC87" t="s">
        <v>332</v>
      </c>
    </row>
    <row r="88" spans="2:57" x14ac:dyDescent="0.25">
      <c r="B88" s="49" t="str">
        <f>tbl_PV_Meta[[#This Row],[Name]]</f>
        <v>Project 79</v>
      </c>
      <c r="C88"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Apr-2025</v>
      </c>
      <c r="D88" t="s">
        <v>1768</v>
      </c>
      <c r="E88" s="51" t="s">
        <v>96</v>
      </c>
      <c r="F88" t="s">
        <v>272</v>
      </c>
      <c r="G88" s="52" t="s">
        <v>1863</v>
      </c>
      <c r="H88" t="s">
        <v>1884</v>
      </c>
      <c r="I88" s="53" t="s">
        <v>1926</v>
      </c>
      <c r="J88" s="53" t="s">
        <v>1958</v>
      </c>
      <c r="L88" t="s">
        <v>366</v>
      </c>
      <c r="M88" t="s">
        <v>274</v>
      </c>
      <c r="N88" t="s">
        <v>275</v>
      </c>
      <c r="O88" t="s">
        <v>28</v>
      </c>
      <c r="P88" t="s">
        <v>302</v>
      </c>
      <c r="Q88" t="s">
        <v>61</v>
      </c>
      <c r="R88" t="s">
        <v>311</v>
      </c>
      <c r="T88" s="54" t="s">
        <v>30</v>
      </c>
      <c r="V88" s="55"/>
      <c r="W88" t="s">
        <v>31</v>
      </c>
      <c r="X88" t="s">
        <v>31</v>
      </c>
      <c r="Y88" t="s">
        <v>31</v>
      </c>
      <c r="Z88" t="s">
        <v>31</v>
      </c>
      <c r="AA88" t="s">
        <v>31</v>
      </c>
      <c r="AB88" t="s">
        <v>31</v>
      </c>
      <c r="AC88" t="s">
        <v>31</v>
      </c>
      <c r="AE88" t="s">
        <v>31</v>
      </c>
      <c r="AF88" t="s">
        <v>31</v>
      </c>
      <c r="AG88" s="4">
        <v>45369.375</v>
      </c>
      <c r="AH88" s="4">
        <v>45838.708333333299</v>
      </c>
      <c r="AI88">
        <v>315.89999999999998</v>
      </c>
      <c r="AJ88">
        <v>423.9</v>
      </c>
      <c r="AK88" s="4">
        <v>45369.375</v>
      </c>
      <c r="AL88" s="4">
        <v>45989.708333333299</v>
      </c>
      <c r="AM88" s="4">
        <v>45369.375</v>
      </c>
      <c r="AN88" s="4">
        <v>45989.708333333299</v>
      </c>
      <c r="AO88" s="4">
        <v>45391.333333333299</v>
      </c>
      <c r="AP88" s="4"/>
      <c r="AQ88" s="4">
        <v>45835.708333333299</v>
      </c>
      <c r="AR88">
        <v>15</v>
      </c>
      <c r="AS88" t="s">
        <v>292</v>
      </c>
      <c r="AT88" t="s">
        <v>369</v>
      </c>
      <c r="AU88" t="s">
        <v>289</v>
      </c>
      <c r="AV88" t="s">
        <v>369</v>
      </c>
      <c r="BB88" t="s">
        <v>306</v>
      </c>
      <c r="BC88" t="s">
        <v>284</v>
      </c>
    </row>
    <row r="89" spans="2:57" x14ac:dyDescent="0.25">
      <c r="B89" s="49" t="str">
        <f>tbl_PV_Meta[[#This Row],[Name]]</f>
        <v>Project 80</v>
      </c>
      <c r="C89"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Jun-2024</v>
      </c>
      <c r="D89" t="s">
        <v>1769</v>
      </c>
      <c r="E89" s="51" t="s">
        <v>161</v>
      </c>
      <c r="F89" t="s">
        <v>272</v>
      </c>
      <c r="G89" s="52" t="s">
        <v>1864</v>
      </c>
      <c r="H89" t="s">
        <v>1872</v>
      </c>
      <c r="I89" s="53" t="s">
        <v>1913</v>
      </c>
      <c r="J89" s="53" t="s">
        <v>33</v>
      </c>
      <c r="N89" t="s">
        <v>275</v>
      </c>
      <c r="O89" t="s">
        <v>93</v>
      </c>
      <c r="Q89" t="s">
        <v>213</v>
      </c>
      <c r="R89" t="s">
        <v>311</v>
      </c>
      <c r="T89" s="54" t="s">
        <v>345</v>
      </c>
      <c r="V89" s="55"/>
      <c r="W89" t="s">
        <v>31</v>
      </c>
      <c r="X89" t="s">
        <v>31</v>
      </c>
      <c r="Y89" t="s">
        <v>31</v>
      </c>
      <c r="Z89" t="s">
        <v>31</v>
      </c>
      <c r="AA89" t="s">
        <v>31</v>
      </c>
      <c r="AB89" t="s">
        <v>31</v>
      </c>
      <c r="AC89" t="s">
        <v>31</v>
      </c>
      <c r="AE89" t="s">
        <v>31</v>
      </c>
      <c r="AF89" t="s">
        <v>31</v>
      </c>
      <c r="AG89" s="4"/>
      <c r="AH89" s="4"/>
      <c r="AJ89">
        <v>93.8</v>
      </c>
      <c r="AK89" s="4">
        <v>45352.333333333299</v>
      </c>
      <c r="AL89" s="4">
        <v>45489.625</v>
      </c>
      <c r="AM89" s="4">
        <v>45352.333333333299</v>
      </c>
      <c r="AN89" s="4">
        <v>45489.625</v>
      </c>
      <c r="AO89" s="4"/>
      <c r="AP89" s="4"/>
      <c r="AQ89" s="4"/>
      <c r="AR89">
        <v>0</v>
      </c>
      <c r="BB89" t="s">
        <v>285</v>
      </c>
      <c r="BC89" t="s">
        <v>285</v>
      </c>
      <c r="BD89" t="s">
        <v>285</v>
      </c>
      <c r="BE89" t="s">
        <v>285</v>
      </c>
    </row>
    <row r="90" spans="2:57" x14ac:dyDescent="0.25">
      <c r="B90" s="49" t="str">
        <f>tbl_PV_Meta[[#This Row],[Name]]</f>
        <v>Project 81</v>
      </c>
      <c r="C90"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Jun-2024</v>
      </c>
      <c r="D90" t="s">
        <v>1770</v>
      </c>
      <c r="E90" s="51" t="s">
        <v>163</v>
      </c>
      <c r="F90" t="s">
        <v>272</v>
      </c>
      <c r="G90" s="52" t="s">
        <v>1864</v>
      </c>
      <c r="H90" t="s">
        <v>1872</v>
      </c>
      <c r="I90" s="53" t="s">
        <v>1913</v>
      </c>
      <c r="J90" s="53" t="s">
        <v>33</v>
      </c>
      <c r="N90" t="s">
        <v>275</v>
      </c>
      <c r="O90" t="s">
        <v>93</v>
      </c>
      <c r="Q90" t="s">
        <v>213</v>
      </c>
      <c r="R90" t="s">
        <v>311</v>
      </c>
      <c r="T90" s="54" t="s">
        <v>345</v>
      </c>
      <c r="V90" s="55"/>
      <c r="W90" t="s">
        <v>31</v>
      </c>
      <c r="X90" t="s">
        <v>31</v>
      </c>
      <c r="Y90" t="s">
        <v>31</v>
      </c>
      <c r="Z90" t="s">
        <v>31</v>
      </c>
      <c r="AA90" t="s">
        <v>31</v>
      </c>
      <c r="AB90" t="s">
        <v>31</v>
      </c>
      <c r="AC90" t="s">
        <v>31</v>
      </c>
      <c r="AE90" t="s">
        <v>31</v>
      </c>
      <c r="AF90" t="s">
        <v>31</v>
      </c>
      <c r="AG90" s="4"/>
      <c r="AH90" s="4"/>
      <c r="AJ90">
        <v>93.8</v>
      </c>
      <c r="AK90" s="4">
        <v>45352.333333333299</v>
      </c>
      <c r="AL90" s="4">
        <v>45489.625</v>
      </c>
      <c r="AM90" s="4">
        <v>45352.333333333299</v>
      </c>
      <c r="AN90" s="4">
        <v>45489.625</v>
      </c>
      <c r="AO90" s="4"/>
      <c r="AP90" s="4"/>
      <c r="AQ90" s="4"/>
      <c r="AR90">
        <v>0</v>
      </c>
      <c r="BB90" t="s">
        <v>285</v>
      </c>
      <c r="BC90" t="s">
        <v>318</v>
      </c>
      <c r="BE90" t="s">
        <v>285</v>
      </c>
    </row>
    <row r="91" spans="2:57" x14ac:dyDescent="0.25">
      <c r="B91" s="49" t="str">
        <f>tbl_PV_Meta[[#This Row],[Name]]</f>
        <v>Project 82</v>
      </c>
      <c r="C91"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91" t="s">
        <v>1771</v>
      </c>
      <c r="E91" s="51" t="s">
        <v>164</v>
      </c>
      <c r="F91" t="s">
        <v>272</v>
      </c>
      <c r="G91" s="52" t="s">
        <v>1864</v>
      </c>
      <c r="H91" t="s">
        <v>33</v>
      </c>
      <c r="I91" s="53" t="s">
        <v>1899</v>
      </c>
      <c r="J91" s="53" t="s">
        <v>33</v>
      </c>
      <c r="M91" t="s">
        <v>274</v>
      </c>
      <c r="N91" t="s">
        <v>275</v>
      </c>
      <c r="O91" t="s">
        <v>136</v>
      </c>
      <c r="Q91" t="s">
        <v>213</v>
      </c>
      <c r="R91" t="s">
        <v>279</v>
      </c>
      <c r="T91" s="54"/>
      <c r="V91" s="55"/>
      <c r="AG91" s="4"/>
      <c r="AH91" s="4"/>
      <c r="AK91" s="4"/>
      <c r="AL91" s="4"/>
      <c r="AM91" s="4"/>
      <c r="AN91" s="4"/>
      <c r="AO91" s="4"/>
      <c r="AP91" s="4"/>
      <c r="AQ91" s="4"/>
      <c r="AR91">
        <v>0</v>
      </c>
    </row>
    <row r="92" spans="2:57" x14ac:dyDescent="0.25">
      <c r="B92" s="49" t="str">
        <f>tbl_PV_Meta[[#This Row],[Name]]</f>
        <v>Project 83</v>
      </c>
      <c r="C92"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92" t="s">
        <v>1772</v>
      </c>
      <c r="E92" s="51" t="s">
        <v>165</v>
      </c>
      <c r="F92" t="s">
        <v>272</v>
      </c>
      <c r="G92" s="52" t="s">
        <v>1864</v>
      </c>
      <c r="H92" t="s">
        <v>1865</v>
      </c>
      <c r="I92" s="53" t="s">
        <v>1919</v>
      </c>
      <c r="J92" s="53" t="s">
        <v>33</v>
      </c>
      <c r="N92" t="s">
        <v>333</v>
      </c>
      <c r="O92" t="s">
        <v>93</v>
      </c>
      <c r="Q92" t="s">
        <v>213</v>
      </c>
      <c r="R92" t="s">
        <v>311</v>
      </c>
      <c r="T92" s="54"/>
      <c r="V92" s="55"/>
      <c r="AG92" s="4"/>
      <c r="AH92" s="4"/>
      <c r="AJ92">
        <v>70.099999999999994</v>
      </c>
      <c r="AK92" s="4">
        <v>45369.375</v>
      </c>
      <c r="AL92" s="4">
        <v>45471.416666666701</v>
      </c>
      <c r="AM92" s="4">
        <v>45369.375</v>
      </c>
      <c r="AN92" s="4">
        <v>45471.416666666701</v>
      </c>
      <c r="AO92" s="4"/>
      <c r="AP92" s="4"/>
      <c r="AQ92" s="4"/>
      <c r="AR92">
        <v>0</v>
      </c>
    </row>
    <row r="93" spans="2:57" x14ac:dyDescent="0.25">
      <c r="B93" s="49" t="str">
        <f>tbl_PV_Meta[[#This Row],[Name]]</f>
        <v>Project 84</v>
      </c>
      <c r="C93"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93" t="s">
        <v>1773</v>
      </c>
      <c r="E93" s="51" t="s">
        <v>167</v>
      </c>
      <c r="F93" t="s">
        <v>272</v>
      </c>
      <c r="G93" s="52" t="s">
        <v>1863</v>
      </c>
      <c r="H93" t="s">
        <v>1877</v>
      </c>
      <c r="I93" s="53" t="s">
        <v>1915</v>
      </c>
      <c r="J93" s="53" t="s">
        <v>33</v>
      </c>
      <c r="N93" t="s">
        <v>275</v>
      </c>
      <c r="O93" t="s">
        <v>136</v>
      </c>
      <c r="Q93" t="s">
        <v>213</v>
      </c>
      <c r="R93" t="s">
        <v>311</v>
      </c>
      <c r="T93" s="54"/>
      <c r="V93" s="55"/>
      <c r="AG93" s="4"/>
      <c r="AH93" s="4"/>
      <c r="AJ93">
        <v>62</v>
      </c>
      <c r="AK93" s="4">
        <v>45384.333333333299</v>
      </c>
      <c r="AL93" s="4">
        <v>45471.708333333299</v>
      </c>
      <c r="AM93" s="4">
        <v>45384.333333333299</v>
      </c>
      <c r="AN93" s="4">
        <v>45471.708333333299</v>
      </c>
      <c r="AO93" s="4"/>
      <c r="AP93" s="4"/>
      <c r="AQ93" s="4"/>
      <c r="AR93">
        <v>0</v>
      </c>
    </row>
    <row r="94" spans="2:57" x14ac:dyDescent="0.25">
      <c r="B94" s="49" t="str">
        <f>tbl_PV_Meta[[#This Row],[Name]]</f>
        <v>Project 85</v>
      </c>
      <c r="C94"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31 Jan 25</v>
      </c>
      <c r="D94" t="s">
        <v>1774</v>
      </c>
      <c r="E94" s="51" t="s">
        <v>168</v>
      </c>
      <c r="F94" t="s">
        <v>272</v>
      </c>
      <c r="G94" s="52" t="s">
        <v>1860</v>
      </c>
      <c r="H94" t="s">
        <v>1871</v>
      </c>
      <c r="I94" s="53" t="s">
        <v>1902</v>
      </c>
      <c r="J94" s="53" t="s">
        <v>33</v>
      </c>
      <c r="K94" t="s">
        <v>387</v>
      </c>
      <c r="L94" t="s">
        <v>366</v>
      </c>
      <c r="M94" t="s">
        <v>274</v>
      </c>
      <c r="N94" t="s">
        <v>275</v>
      </c>
      <c r="O94" t="s">
        <v>276</v>
      </c>
      <c r="P94" t="s">
        <v>277</v>
      </c>
      <c r="Q94" t="s">
        <v>278</v>
      </c>
      <c r="R94" t="s">
        <v>279</v>
      </c>
      <c r="T94" s="54"/>
      <c r="V94" s="55" t="s">
        <v>422</v>
      </c>
      <c r="W94" t="s">
        <v>31</v>
      </c>
      <c r="X94" t="s">
        <v>31</v>
      </c>
      <c r="Y94" t="s">
        <v>31</v>
      </c>
      <c r="Z94" t="s">
        <v>31</v>
      </c>
      <c r="AA94" t="s">
        <v>31</v>
      </c>
      <c r="AB94" t="s">
        <v>31</v>
      </c>
      <c r="AC94" t="s">
        <v>31</v>
      </c>
      <c r="AE94" t="s">
        <v>31</v>
      </c>
      <c r="AF94" t="s">
        <v>31</v>
      </c>
      <c r="AG94" s="4">
        <v>45379.708333333299</v>
      </c>
      <c r="AH94" s="4">
        <v>45691.375</v>
      </c>
      <c r="AI94">
        <v>205.1</v>
      </c>
      <c r="AJ94">
        <v>205.1</v>
      </c>
      <c r="AK94" s="4">
        <v>45379.708333333299</v>
      </c>
      <c r="AL94" s="4">
        <v>45691.375</v>
      </c>
      <c r="AM94" s="4">
        <v>45474.333333333299</v>
      </c>
      <c r="AN94" s="4">
        <v>45688.708333333299</v>
      </c>
      <c r="AO94" s="4">
        <v>45379.708333333299</v>
      </c>
      <c r="AP94" s="4"/>
      <c r="AQ94" s="4">
        <v>45810.708333333299</v>
      </c>
      <c r="AR94">
        <v>100</v>
      </c>
      <c r="AS94" t="s">
        <v>293</v>
      </c>
      <c r="AT94" t="s">
        <v>293</v>
      </c>
      <c r="AV94" t="s">
        <v>293</v>
      </c>
      <c r="BC94" t="s">
        <v>318</v>
      </c>
    </row>
    <row r="95" spans="2:57" x14ac:dyDescent="0.25">
      <c r="B95" s="49" t="str">
        <f>tbl_PV_Meta[[#This Row],[Name]]</f>
        <v>Project 86</v>
      </c>
      <c r="C95"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Jun-2024</v>
      </c>
      <c r="D95" t="s">
        <v>1775</v>
      </c>
      <c r="E95" s="51" t="s">
        <v>423</v>
      </c>
      <c r="F95" t="s">
        <v>301</v>
      </c>
      <c r="G95" s="52" t="s">
        <v>1863</v>
      </c>
      <c r="H95" t="s">
        <v>1887</v>
      </c>
      <c r="I95" s="53" t="s">
        <v>1926</v>
      </c>
      <c r="J95" s="53" t="s">
        <v>33</v>
      </c>
      <c r="M95" t="s">
        <v>274</v>
      </c>
      <c r="N95" t="s">
        <v>275</v>
      </c>
      <c r="O95" t="s">
        <v>93</v>
      </c>
      <c r="Q95" t="s">
        <v>213</v>
      </c>
      <c r="R95" t="s">
        <v>311</v>
      </c>
      <c r="T95" s="54" t="s">
        <v>345</v>
      </c>
      <c r="V95" s="55"/>
      <c r="W95" t="s">
        <v>31</v>
      </c>
      <c r="X95" t="s">
        <v>31</v>
      </c>
      <c r="Y95" t="s">
        <v>31</v>
      </c>
      <c r="Z95" t="s">
        <v>31</v>
      </c>
      <c r="AA95" t="s">
        <v>31</v>
      </c>
      <c r="AB95" t="s">
        <v>31</v>
      </c>
      <c r="AC95" t="s">
        <v>31</v>
      </c>
      <c r="AE95" t="s">
        <v>31</v>
      </c>
      <c r="AF95" t="s">
        <v>31</v>
      </c>
      <c r="AG95" s="4"/>
      <c r="AH95" s="4"/>
      <c r="AJ95">
        <v>57.9</v>
      </c>
      <c r="AK95" s="4">
        <v>45390.375</v>
      </c>
      <c r="AL95" s="4">
        <v>45471.708333333299</v>
      </c>
      <c r="AM95" s="4">
        <v>45390.375</v>
      </c>
      <c r="AN95" s="4">
        <v>45471.708333333299</v>
      </c>
      <c r="AO95" s="4"/>
      <c r="AP95" s="4"/>
      <c r="AQ95" s="4"/>
      <c r="AR95">
        <v>0</v>
      </c>
    </row>
    <row r="96" spans="2:57" x14ac:dyDescent="0.25">
      <c r="B96" s="49" t="str">
        <f>tbl_PV_Meta[[#This Row],[Name]]</f>
        <v>Project 87</v>
      </c>
      <c r="C96"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96" t="s">
        <v>1776</v>
      </c>
      <c r="E96" s="51" t="s">
        <v>170</v>
      </c>
      <c r="F96" t="s">
        <v>347</v>
      </c>
      <c r="G96" s="52" t="s">
        <v>1860</v>
      </c>
      <c r="H96" t="s">
        <v>1871</v>
      </c>
      <c r="I96" s="53" t="s">
        <v>1906</v>
      </c>
      <c r="J96" s="53" t="s">
        <v>1975</v>
      </c>
      <c r="K96" t="s">
        <v>402</v>
      </c>
      <c r="M96" t="s">
        <v>274</v>
      </c>
      <c r="N96" t="s">
        <v>275</v>
      </c>
      <c r="O96" t="s">
        <v>93</v>
      </c>
      <c r="Q96" t="s">
        <v>213</v>
      </c>
      <c r="R96" t="s">
        <v>279</v>
      </c>
      <c r="T96" s="54"/>
      <c r="V96" s="55"/>
      <c r="AG96" s="4"/>
      <c r="AH96" s="4"/>
      <c r="AJ96">
        <v>140.9</v>
      </c>
      <c r="AK96" s="4">
        <v>45397.375</v>
      </c>
      <c r="AL96" s="4">
        <v>45596.708333333299</v>
      </c>
      <c r="AM96" s="4">
        <v>45397.375</v>
      </c>
      <c r="AN96" s="4">
        <v>45596.708333333299</v>
      </c>
      <c r="AO96" s="4"/>
      <c r="AP96" s="4"/>
      <c r="AQ96" s="4"/>
      <c r="AR96">
        <v>0</v>
      </c>
    </row>
    <row r="97" spans="2:57" x14ac:dyDescent="0.25">
      <c r="B97" s="49" t="str">
        <f>tbl_PV_Meta[[#This Row],[Name]]</f>
        <v>Project 88</v>
      </c>
      <c r="C97"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97" t="s">
        <v>1777</v>
      </c>
      <c r="E97" s="51" t="s">
        <v>424</v>
      </c>
      <c r="F97" t="s">
        <v>301</v>
      </c>
      <c r="G97" s="52" t="s">
        <v>1860</v>
      </c>
      <c r="H97" t="s">
        <v>1871</v>
      </c>
      <c r="I97" s="53" t="s">
        <v>1907</v>
      </c>
      <c r="J97" s="53" t="s">
        <v>33</v>
      </c>
      <c r="K97" t="s">
        <v>402</v>
      </c>
      <c r="M97" t="s">
        <v>274</v>
      </c>
      <c r="N97" t="s">
        <v>275</v>
      </c>
      <c r="O97" t="s">
        <v>93</v>
      </c>
      <c r="Q97" t="s">
        <v>213</v>
      </c>
      <c r="R97" t="s">
        <v>279</v>
      </c>
      <c r="T97" s="54"/>
      <c r="V97" s="55"/>
      <c r="AG97" s="4"/>
      <c r="AH97" s="4"/>
      <c r="AJ97">
        <v>70</v>
      </c>
      <c r="AK97" s="4">
        <v>45397.333333333299</v>
      </c>
      <c r="AL97" s="4">
        <v>45496.708333333299</v>
      </c>
      <c r="AM97" s="4">
        <v>45397.333333333299</v>
      </c>
      <c r="AN97" s="4">
        <v>45496.708333333299</v>
      </c>
      <c r="AO97" s="4"/>
      <c r="AP97" s="4"/>
      <c r="AQ97" s="4"/>
      <c r="AR97">
        <v>0</v>
      </c>
    </row>
    <row r="98" spans="2:57" x14ac:dyDescent="0.25">
      <c r="B98" s="49" t="str">
        <f>tbl_PV_Meta[[#This Row],[Name]]</f>
        <v>Project 89</v>
      </c>
      <c r="C98"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98" t="s">
        <v>1778</v>
      </c>
      <c r="E98" s="51" t="s">
        <v>425</v>
      </c>
      <c r="F98" t="s">
        <v>301</v>
      </c>
      <c r="G98" s="52" t="s">
        <v>1863</v>
      </c>
      <c r="H98" t="s">
        <v>33</v>
      </c>
      <c r="I98" s="53" t="s">
        <v>1901</v>
      </c>
      <c r="J98" s="53" t="s">
        <v>33</v>
      </c>
      <c r="K98" t="s">
        <v>389</v>
      </c>
      <c r="O98" t="s">
        <v>93</v>
      </c>
      <c r="R98" t="s">
        <v>311</v>
      </c>
      <c r="T98" s="54"/>
      <c r="V98" s="55"/>
      <c r="AG98" s="4"/>
      <c r="AH98" s="4"/>
      <c r="AJ98">
        <v>103</v>
      </c>
      <c r="AK98" s="4">
        <v>45323.333333333299</v>
      </c>
      <c r="AL98" s="4">
        <v>45471.708333333299</v>
      </c>
      <c r="AM98" s="4">
        <v>45323.333333333299</v>
      </c>
      <c r="AN98" s="4">
        <v>45471.708333333299</v>
      </c>
      <c r="AO98" s="4"/>
      <c r="AP98" s="4"/>
      <c r="AQ98" s="4"/>
      <c r="AR98">
        <v>0</v>
      </c>
    </row>
    <row r="99" spans="2:57" x14ac:dyDescent="0.25">
      <c r="B99" s="49" t="str">
        <f>tbl_PV_Meta[[#This Row],[Name]]</f>
        <v>Project 90</v>
      </c>
      <c r="C99"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99" t="s">
        <v>1779</v>
      </c>
      <c r="E99" s="51" t="s">
        <v>426</v>
      </c>
      <c r="F99" t="s">
        <v>427</v>
      </c>
      <c r="G99" s="52" t="s">
        <v>1860</v>
      </c>
      <c r="H99" t="s">
        <v>33</v>
      </c>
      <c r="I99" s="53" t="s">
        <v>33</v>
      </c>
      <c r="J99" s="53" t="s">
        <v>33</v>
      </c>
      <c r="K99" t="s">
        <v>387</v>
      </c>
      <c r="O99" t="s">
        <v>93</v>
      </c>
      <c r="R99" t="s">
        <v>311</v>
      </c>
      <c r="T99" s="54"/>
      <c r="V99" s="55"/>
      <c r="AG99" s="4"/>
      <c r="AH99" s="4"/>
      <c r="AJ99">
        <v>863.9</v>
      </c>
      <c r="AK99" s="4">
        <v>44769.375</v>
      </c>
      <c r="AL99" s="4">
        <v>46050.708333333299</v>
      </c>
      <c r="AM99" s="4">
        <v>44769.375</v>
      </c>
      <c r="AN99" s="4">
        <v>46050.708333333299</v>
      </c>
      <c r="AO99" s="4"/>
      <c r="AP99" s="4"/>
      <c r="AQ99" s="4"/>
      <c r="AR99">
        <v>0</v>
      </c>
    </row>
    <row r="100" spans="2:57" x14ac:dyDescent="0.25">
      <c r="B100" s="49" t="str">
        <f>tbl_PV_Meta[[#This Row],[Name]]</f>
        <v>Project 91</v>
      </c>
      <c r="C100"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00" t="s">
        <v>1780</v>
      </c>
      <c r="E100" s="51" t="s">
        <v>171</v>
      </c>
      <c r="F100" t="s">
        <v>272</v>
      </c>
      <c r="G100" s="52" t="s">
        <v>1863</v>
      </c>
      <c r="H100" t="s">
        <v>1884</v>
      </c>
      <c r="I100" s="53" t="s">
        <v>1895</v>
      </c>
      <c r="J100" s="53" t="s">
        <v>33</v>
      </c>
      <c r="M100" t="s">
        <v>274</v>
      </c>
      <c r="N100" t="s">
        <v>333</v>
      </c>
      <c r="O100" t="s">
        <v>93</v>
      </c>
      <c r="Q100" t="s">
        <v>213</v>
      </c>
      <c r="R100" t="s">
        <v>311</v>
      </c>
      <c r="T100" s="54"/>
      <c r="V100" s="55"/>
      <c r="AG100" s="4"/>
      <c r="AH100" s="4"/>
      <c r="AJ100">
        <v>52.9</v>
      </c>
      <c r="AK100" s="4">
        <v>45397.375</v>
      </c>
      <c r="AL100" s="4">
        <v>45471.708333333299</v>
      </c>
      <c r="AM100" s="4">
        <v>45397.375</v>
      </c>
      <c r="AN100" s="4">
        <v>45471.708333333299</v>
      </c>
      <c r="AO100" s="4">
        <v>45432.333333333299</v>
      </c>
      <c r="AP100" s="4"/>
      <c r="AQ100" s="4"/>
      <c r="AR100">
        <v>26</v>
      </c>
    </row>
    <row r="101" spans="2:57" x14ac:dyDescent="0.25">
      <c r="B101" s="49" t="str">
        <f>tbl_PV_Meta[[#This Row],[Name]]</f>
        <v>Project 92</v>
      </c>
      <c r="C101"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01" t="s">
        <v>1781</v>
      </c>
      <c r="E101" s="51" t="s">
        <v>428</v>
      </c>
      <c r="F101" t="s">
        <v>301</v>
      </c>
      <c r="G101" s="52" t="s">
        <v>1863</v>
      </c>
      <c r="H101" t="s">
        <v>1877</v>
      </c>
      <c r="I101" s="53" t="s">
        <v>1915</v>
      </c>
      <c r="J101" s="53" t="s">
        <v>1969</v>
      </c>
      <c r="N101" t="s">
        <v>275</v>
      </c>
      <c r="O101" t="s">
        <v>93</v>
      </c>
      <c r="Q101" t="s">
        <v>213</v>
      </c>
      <c r="R101" t="s">
        <v>311</v>
      </c>
      <c r="T101" s="54"/>
      <c r="V101" s="55"/>
      <c r="AG101" s="4"/>
      <c r="AH101" s="4"/>
      <c r="AJ101">
        <v>113.9</v>
      </c>
      <c r="AK101" s="4">
        <v>45404.375</v>
      </c>
      <c r="AL101" s="4">
        <v>45565.708333333299</v>
      </c>
      <c r="AM101" s="4">
        <v>45404.375</v>
      </c>
      <c r="AN101" s="4">
        <v>45565.708333333299</v>
      </c>
      <c r="AO101" s="4">
        <v>45411.333333333299</v>
      </c>
      <c r="AP101" s="4"/>
      <c r="AQ101" s="4"/>
      <c r="AR101">
        <v>18</v>
      </c>
    </row>
    <row r="102" spans="2:57" x14ac:dyDescent="0.25">
      <c r="B102" s="49" t="str">
        <f>tbl_PV_Meta[[#This Row],[Name]]</f>
        <v>Project 93</v>
      </c>
      <c r="C102"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Apr-2025</v>
      </c>
      <c r="D102" t="s">
        <v>1782</v>
      </c>
      <c r="E102" s="51" t="s">
        <v>64</v>
      </c>
      <c r="F102" t="s">
        <v>272</v>
      </c>
      <c r="G102" s="52" t="s">
        <v>1864</v>
      </c>
      <c r="H102" t="s">
        <v>1888</v>
      </c>
      <c r="I102" s="53" t="s">
        <v>1901</v>
      </c>
      <c r="J102" s="53" t="s">
        <v>33</v>
      </c>
      <c r="L102" t="s">
        <v>366</v>
      </c>
      <c r="M102" t="s">
        <v>274</v>
      </c>
      <c r="N102" t="s">
        <v>275</v>
      </c>
      <c r="O102" t="s">
        <v>28</v>
      </c>
      <c r="P102" t="s">
        <v>290</v>
      </c>
      <c r="Q102" t="s">
        <v>39</v>
      </c>
      <c r="R102" t="s">
        <v>311</v>
      </c>
      <c r="T102" s="54" t="s">
        <v>30</v>
      </c>
      <c r="V102" s="55"/>
      <c r="W102" t="s">
        <v>31</v>
      </c>
      <c r="X102" t="s">
        <v>31</v>
      </c>
      <c r="Y102" t="s">
        <v>31</v>
      </c>
      <c r="Z102" t="s">
        <v>31</v>
      </c>
      <c r="AA102" t="s">
        <v>32</v>
      </c>
      <c r="AB102" t="s">
        <v>31</v>
      </c>
      <c r="AC102" t="s">
        <v>31</v>
      </c>
      <c r="AE102" t="s">
        <v>31</v>
      </c>
      <c r="AF102" t="s">
        <v>31</v>
      </c>
      <c r="AG102" s="4">
        <v>45422.708333333299</v>
      </c>
      <c r="AH102" s="4">
        <v>46177.708333333299</v>
      </c>
      <c r="AI102">
        <v>506</v>
      </c>
      <c r="AJ102">
        <v>506</v>
      </c>
      <c r="AK102" s="4">
        <v>45422.708333333299</v>
      </c>
      <c r="AL102" s="4">
        <v>46177.708333333299</v>
      </c>
      <c r="AM102" s="4">
        <v>45474.333333333299</v>
      </c>
      <c r="AN102" s="4">
        <v>46177.708333333299</v>
      </c>
      <c r="AO102" s="4">
        <v>45422.708333333299</v>
      </c>
      <c r="AP102" s="4"/>
      <c r="AQ102" s="4">
        <v>45810.708333333299</v>
      </c>
      <c r="AR102">
        <v>5</v>
      </c>
      <c r="AS102" t="s">
        <v>429</v>
      </c>
      <c r="AT102" t="s">
        <v>304</v>
      </c>
      <c r="AU102" t="s">
        <v>368</v>
      </c>
      <c r="AV102" t="s">
        <v>293</v>
      </c>
      <c r="AW102" t="s">
        <v>318</v>
      </c>
      <c r="AX102" t="s">
        <v>411</v>
      </c>
      <c r="AY102" t="s">
        <v>430</v>
      </c>
      <c r="BB102" t="s">
        <v>284</v>
      </c>
      <c r="BC102" t="s">
        <v>284</v>
      </c>
      <c r="BD102" t="s">
        <v>285</v>
      </c>
      <c r="BE102" t="s">
        <v>318</v>
      </c>
    </row>
    <row r="103" spans="2:57" x14ac:dyDescent="0.25">
      <c r="B103" s="49" t="str">
        <f>tbl_PV_Meta[[#This Row],[Name]]</f>
        <v>Project 94</v>
      </c>
      <c r="C103"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03" t="s">
        <v>1783</v>
      </c>
      <c r="E103" s="51" t="s">
        <v>431</v>
      </c>
      <c r="F103" t="s">
        <v>432</v>
      </c>
      <c r="G103" s="52" t="s">
        <v>1863</v>
      </c>
      <c r="H103" t="s">
        <v>1873</v>
      </c>
      <c r="I103" s="53" t="s">
        <v>1901</v>
      </c>
      <c r="J103" s="53" t="s">
        <v>33</v>
      </c>
      <c r="O103" t="s">
        <v>93</v>
      </c>
      <c r="Q103" t="s">
        <v>213</v>
      </c>
      <c r="R103" t="s">
        <v>311</v>
      </c>
      <c r="T103" s="54"/>
      <c r="V103" s="55"/>
      <c r="AG103" s="4"/>
      <c r="AH103" s="4"/>
      <c r="AK103" s="4"/>
      <c r="AL103" s="4"/>
      <c r="AM103" s="4"/>
      <c r="AN103" s="4"/>
      <c r="AO103" s="4"/>
      <c r="AP103" s="4"/>
      <c r="AQ103" s="4"/>
      <c r="AR103">
        <v>0</v>
      </c>
    </row>
    <row r="104" spans="2:57" x14ac:dyDescent="0.25">
      <c r="B104" s="49" t="str">
        <f>tbl_PV_Meta[[#This Row],[Name]]</f>
        <v>Project 95</v>
      </c>
      <c r="C104"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04" t="s">
        <v>1784</v>
      </c>
      <c r="E104" s="51" t="s">
        <v>433</v>
      </c>
      <c r="F104" t="s">
        <v>427</v>
      </c>
      <c r="G104" s="52" t="s">
        <v>1860</v>
      </c>
      <c r="H104" t="s">
        <v>33</v>
      </c>
      <c r="I104" s="53" t="s">
        <v>33</v>
      </c>
      <c r="J104" s="53" t="s">
        <v>33</v>
      </c>
      <c r="K104" t="s">
        <v>387</v>
      </c>
      <c r="O104" t="s">
        <v>93</v>
      </c>
      <c r="R104" t="s">
        <v>279</v>
      </c>
      <c r="T104" s="54"/>
      <c r="V104" s="55"/>
      <c r="AG104" s="4"/>
      <c r="AH104" s="4"/>
      <c r="AJ104">
        <v>162.9</v>
      </c>
      <c r="AK104" s="4">
        <v>45418.375</v>
      </c>
      <c r="AL104" s="4">
        <v>45646.708333333299</v>
      </c>
      <c r="AM104" s="4">
        <v>45418.375</v>
      </c>
      <c r="AN104" s="4">
        <v>45646.708333333299</v>
      </c>
      <c r="AO104" s="4"/>
      <c r="AP104" s="4"/>
      <c r="AQ104" s="4"/>
      <c r="AR104">
        <v>0</v>
      </c>
    </row>
    <row r="105" spans="2:57" x14ac:dyDescent="0.25">
      <c r="B105" s="49" t="str">
        <f>tbl_PV_Meta[[#This Row],[Name]]</f>
        <v>Project 96</v>
      </c>
      <c r="C105"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05" t="s">
        <v>1785</v>
      </c>
      <c r="E105" s="51" t="s">
        <v>434</v>
      </c>
      <c r="F105" t="s">
        <v>301</v>
      </c>
      <c r="G105" s="52" t="s">
        <v>1863</v>
      </c>
      <c r="H105" t="s">
        <v>33</v>
      </c>
      <c r="I105" s="53" t="s">
        <v>1915</v>
      </c>
      <c r="J105" s="53" t="s">
        <v>33</v>
      </c>
      <c r="N105" t="s">
        <v>333</v>
      </c>
      <c r="O105" t="s">
        <v>136</v>
      </c>
      <c r="Q105" t="s">
        <v>213</v>
      </c>
      <c r="R105" t="s">
        <v>311</v>
      </c>
      <c r="T105" s="54"/>
      <c r="V105" s="55"/>
      <c r="AG105" s="4"/>
      <c r="AH105" s="4"/>
      <c r="AJ105">
        <v>61.1</v>
      </c>
      <c r="AK105" s="4">
        <v>45418.375</v>
      </c>
      <c r="AL105" s="4">
        <v>45504.416666666701</v>
      </c>
      <c r="AM105" s="4">
        <v>45418.375</v>
      </c>
      <c r="AN105" s="4">
        <v>45504.416666666701</v>
      </c>
      <c r="AO105" s="4"/>
      <c r="AP105" s="4"/>
      <c r="AQ105" s="4"/>
      <c r="AR105">
        <v>0</v>
      </c>
    </row>
    <row r="106" spans="2:57" x14ac:dyDescent="0.25">
      <c r="B106" s="49" t="str">
        <f>tbl_PV_Meta[[#This Row],[Name]]</f>
        <v>Project 97</v>
      </c>
      <c r="C106"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06" t="s">
        <v>1786</v>
      </c>
      <c r="E106" s="51" t="s">
        <v>435</v>
      </c>
      <c r="F106" t="s">
        <v>301</v>
      </c>
      <c r="G106" s="52" t="s">
        <v>1863</v>
      </c>
      <c r="H106" t="s">
        <v>1869</v>
      </c>
      <c r="I106" s="53" t="s">
        <v>1923</v>
      </c>
      <c r="J106" s="53" t="s">
        <v>33</v>
      </c>
      <c r="O106" t="s">
        <v>93</v>
      </c>
      <c r="Q106" t="s">
        <v>213</v>
      </c>
      <c r="R106" t="s">
        <v>311</v>
      </c>
      <c r="T106" s="54"/>
      <c r="V106" s="55"/>
      <c r="AG106" s="4"/>
      <c r="AH106" s="4"/>
      <c r="AJ106">
        <v>38.9</v>
      </c>
      <c r="AK106" s="4">
        <v>45418.375</v>
      </c>
      <c r="AL106" s="4">
        <v>45471.708333333299</v>
      </c>
      <c r="AM106" s="4">
        <v>45418.375</v>
      </c>
      <c r="AN106" s="4">
        <v>45471.708333333299</v>
      </c>
      <c r="AO106" s="4"/>
      <c r="AP106" s="4"/>
      <c r="AQ106" s="4"/>
      <c r="AR106">
        <v>0</v>
      </c>
    </row>
    <row r="107" spans="2:57" x14ac:dyDescent="0.25">
      <c r="B107" s="49" t="str">
        <f>tbl_PV_Meta[[#This Row],[Name]]</f>
        <v>Project 98</v>
      </c>
      <c r="C107"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07" t="s">
        <v>1787</v>
      </c>
      <c r="E107" s="51" t="s">
        <v>436</v>
      </c>
      <c r="F107" t="s">
        <v>432</v>
      </c>
      <c r="G107" s="52" t="s">
        <v>1863</v>
      </c>
      <c r="H107" t="s">
        <v>1869</v>
      </c>
      <c r="I107" s="53" t="s">
        <v>1923</v>
      </c>
      <c r="J107" s="53" t="s">
        <v>33</v>
      </c>
      <c r="O107" t="s">
        <v>93</v>
      </c>
      <c r="Q107" t="s">
        <v>213</v>
      </c>
      <c r="R107" t="s">
        <v>311</v>
      </c>
      <c r="T107" s="54"/>
      <c r="V107" s="55"/>
      <c r="AG107" s="4"/>
      <c r="AH107" s="4"/>
      <c r="AJ107">
        <v>41.9</v>
      </c>
      <c r="AK107" s="4">
        <v>45413.375</v>
      </c>
      <c r="AL107" s="4">
        <v>45471.708333333299</v>
      </c>
      <c r="AM107" s="4">
        <v>45413.375</v>
      </c>
      <c r="AN107" s="4">
        <v>45471.708333333299</v>
      </c>
      <c r="AO107" s="4"/>
      <c r="AP107" s="4"/>
      <c r="AQ107" s="4"/>
      <c r="AR107">
        <v>0</v>
      </c>
    </row>
    <row r="108" spans="2:57" x14ac:dyDescent="0.25">
      <c r="B108" s="49" t="str">
        <f>tbl_PV_Meta[[#This Row],[Name]]</f>
        <v>Project 99</v>
      </c>
      <c r="C108"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08" t="s">
        <v>1788</v>
      </c>
      <c r="E108" s="51" t="s">
        <v>437</v>
      </c>
      <c r="F108" t="s">
        <v>301</v>
      </c>
      <c r="G108" s="52" t="s">
        <v>1860</v>
      </c>
      <c r="H108" t="s">
        <v>1876</v>
      </c>
      <c r="I108" s="53" t="s">
        <v>1907</v>
      </c>
      <c r="J108" s="53" t="s">
        <v>33</v>
      </c>
      <c r="K108" t="s">
        <v>387</v>
      </c>
      <c r="N108" t="s">
        <v>275</v>
      </c>
      <c r="O108" t="s">
        <v>93</v>
      </c>
      <c r="R108" t="s">
        <v>279</v>
      </c>
      <c r="T108" s="54"/>
      <c r="V108" s="55"/>
      <c r="AG108" s="4"/>
      <c r="AH108" s="4"/>
      <c r="AJ108">
        <v>88.9</v>
      </c>
      <c r="AK108" s="4">
        <v>45411.375</v>
      </c>
      <c r="AL108" s="4">
        <v>45534.708333333299</v>
      </c>
      <c r="AM108" s="4">
        <v>45411.375</v>
      </c>
      <c r="AN108" s="4">
        <v>45534.708333333299</v>
      </c>
      <c r="AO108" s="4"/>
      <c r="AP108" s="4"/>
      <c r="AQ108" s="4"/>
      <c r="AR108">
        <v>0</v>
      </c>
    </row>
    <row r="109" spans="2:57" x14ac:dyDescent="0.25">
      <c r="B109" s="49" t="str">
        <f>tbl_PV_Meta[[#This Row],[Name]]</f>
        <v>Project 100</v>
      </c>
      <c r="C109"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09" t="s">
        <v>1789</v>
      </c>
      <c r="E109" s="51" t="s">
        <v>438</v>
      </c>
      <c r="F109" t="s">
        <v>383</v>
      </c>
      <c r="G109" s="52" t="s">
        <v>1863</v>
      </c>
      <c r="H109" t="s">
        <v>1877</v>
      </c>
      <c r="I109" s="53" t="s">
        <v>1895</v>
      </c>
      <c r="J109" s="53" t="s">
        <v>33</v>
      </c>
      <c r="K109" t="s">
        <v>389</v>
      </c>
      <c r="N109" t="s">
        <v>333</v>
      </c>
      <c r="O109" t="s">
        <v>93</v>
      </c>
      <c r="Q109" t="s">
        <v>213</v>
      </c>
      <c r="R109" t="s">
        <v>311</v>
      </c>
      <c r="T109" s="54"/>
      <c r="V109" s="55"/>
      <c r="AG109" s="4"/>
      <c r="AH109" s="4"/>
      <c r="AJ109">
        <v>110.1</v>
      </c>
      <c r="AK109" s="4">
        <v>45439.375</v>
      </c>
      <c r="AL109" s="4">
        <v>45595.416666666701</v>
      </c>
      <c r="AM109" s="4">
        <v>45439.375</v>
      </c>
      <c r="AN109" s="4">
        <v>45595.416666666701</v>
      </c>
      <c r="AO109" s="4"/>
      <c r="AP109" s="4"/>
      <c r="AQ109" s="4"/>
      <c r="AR109">
        <v>0</v>
      </c>
    </row>
    <row r="110" spans="2:57" x14ac:dyDescent="0.25">
      <c r="B110" s="49" t="str">
        <f>tbl_PV_Meta[[#This Row],[Name]]</f>
        <v>Project 101</v>
      </c>
      <c r="C110"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10" t="s">
        <v>1790</v>
      </c>
      <c r="E110" s="51" t="s">
        <v>173</v>
      </c>
      <c r="F110" t="s">
        <v>272</v>
      </c>
      <c r="G110" s="52" t="s">
        <v>1858</v>
      </c>
      <c r="H110" t="s">
        <v>33</v>
      </c>
      <c r="I110" s="53" t="s">
        <v>33</v>
      </c>
      <c r="J110" s="53" t="s">
        <v>33</v>
      </c>
      <c r="L110" t="s">
        <v>366</v>
      </c>
      <c r="M110" t="s">
        <v>274</v>
      </c>
      <c r="N110" t="s">
        <v>333</v>
      </c>
      <c r="O110" t="s">
        <v>136</v>
      </c>
      <c r="P110" t="s">
        <v>290</v>
      </c>
      <c r="Q110" t="s">
        <v>213</v>
      </c>
      <c r="R110" t="s">
        <v>279</v>
      </c>
      <c r="T110" s="54"/>
      <c r="V110" s="55"/>
      <c r="AG110" s="4">
        <v>44774.333333333299</v>
      </c>
      <c r="AH110" s="4">
        <v>45849.333333333299</v>
      </c>
      <c r="AI110">
        <v>731</v>
      </c>
      <c r="AJ110">
        <v>822</v>
      </c>
      <c r="AK110" s="4">
        <v>44774.333333333299</v>
      </c>
      <c r="AL110" s="4">
        <v>45978.708333333299</v>
      </c>
      <c r="AM110" s="4">
        <v>45674.708333333299</v>
      </c>
      <c r="AN110" s="4">
        <v>45978.708333333299</v>
      </c>
      <c r="AO110" s="4">
        <v>44774.333333333299</v>
      </c>
      <c r="AP110" s="4"/>
      <c r="AQ110" s="4">
        <v>45974.708333333299</v>
      </c>
      <c r="AR110">
        <v>5</v>
      </c>
      <c r="AS110" t="s">
        <v>294</v>
      </c>
      <c r="AU110" t="s">
        <v>294</v>
      </c>
      <c r="AV110" t="s">
        <v>439</v>
      </c>
      <c r="AW110" t="s">
        <v>379</v>
      </c>
      <c r="AX110" t="s">
        <v>439</v>
      </c>
      <c r="AY110" t="s">
        <v>307</v>
      </c>
      <c r="BB110" t="s">
        <v>285</v>
      </c>
      <c r="BC110" t="s">
        <v>285</v>
      </c>
    </row>
    <row r="111" spans="2:57" x14ac:dyDescent="0.25">
      <c r="B111" s="49" t="str">
        <f>tbl_PV_Meta[[#This Row],[Name]]</f>
        <v>Project 102</v>
      </c>
      <c r="C111"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11" t="s">
        <v>1791</v>
      </c>
      <c r="E111" s="51" t="s">
        <v>174</v>
      </c>
      <c r="F111" t="s">
        <v>272</v>
      </c>
      <c r="G111" s="52" t="s">
        <v>1863</v>
      </c>
      <c r="H111" t="s">
        <v>33</v>
      </c>
      <c r="I111" s="53" t="s">
        <v>1923</v>
      </c>
      <c r="J111" s="53" t="s">
        <v>33</v>
      </c>
      <c r="O111" t="s">
        <v>93</v>
      </c>
      <c r="Q111" t="s">
        <v>213</v>
      </c>
      <c r="R111" t="s">
        <v>311</v>
      </c>
      <c r="T111" s="54"/>
      <c r="V111" s="55"/>
      <c r="AG111" s="4"/>
      <c r="AH111" s="4"/>
      <c r="AJ111">
        <v>24.1</v>
      </c>
      <c r="AK111" s="4">
        <v>45436.375</v>
      </c>
      <c r="AL111" s="4">
        <v>45471.416666666701</v>
      </c>
      <c r="AM111" s="4">
        <v>45436.375</v>
      </c>
      <c r="AN111" s="4">
        <v>45471.416666666701</v>
      </c>
      <c r="AO111" s="4"/>
      <c r="AP111" s="4"/>
      <c r="AQ111" s="4"/>
      <c r="AR111">
        <v>0</v>
      </c>
    </row>
    <row r="112" spans="2:57" x14ac:dyDescent="0.25">
      <c r="B112" s="49" t="str">
        <f>tbl_PV_Meta[[#This Row],[Name]]</f>
        <v>Project 103</v>
      </c>
      <c r="C112"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12" t="s">
        <v>1792</v>
      </c>
      <c r="E112" s="51" t="s">
        <v>440</v>
      </c>
      <c r="F112" t="s">
        <v>383</v>
      </c>
      <c r="G112" s="52" t="s">
        <v>1863</v>
      </c>
      <c r="H112" t="s">
        <v>1877</v>
      </c>
      <c r="I112" s="53" t="s">
        <v>1895</v>
      </c>
      <c r="J112" s="53" t="s">
        <v>33</v>
      </c>
      <c r="K112" t="s">
        <v>389</v>
      </c>
      <c r="N112" t="s">
        <v>333</v>
      </c>
      <c r="O112" t="s">
        <v>93</v>
      </c>
      <c r="Q112" t="s">
        <v>213</v>
      </c>
      <c r="R112" t="s">
        <v>311</v>
      </c>
      <c r="T112" s="54"/>
      <c r="V112" s="55"/>
      <c r="AG112" s="4"/>
      <c r="AH112" s="4"/>
      <c r="AJ112">
        <v>106.1</v>
      </c>
      <c r="AK112" s="4">
        <v>45446.375</v>
      </c>
      <c r="AL112" s="4">
        <v>45596.416666666701</v>
      </c>
      <c r="AM112" s="4">
        <v>45446.375</v>
      </c>
      <c r="AN112" s="4">
        <v>45596.416666666701</v>
      </c>
      <c r="AO112" s="4"/>
      <c r="AP112" s="4"/>
      <c r="AQ112" s="4"/>
      <c r="AR112">
        <v>0</v>
      </c>
    </row>
    <row r="113" spans="2:57" x14ac:dyDescent="0.25">
      <c r="B113" s="49" t="str">
        <f>tbl_PV_Meta[[#This Row],[Name]]</f>
        <v>Project 104</v>
      </c>
      <c r="C113"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13" t="s">
        <v>1793</v>
      </c>
      <c r="E113" s="51" t="s">
        <v>441</v>
      </c>
      <c r="F113" t="s">
        <v>301</v>
      </c>
      <c r="G113" s="52" t="s">
        <v>1863</v>
      </c>
      <c r="H113" t="s">
        <v>33</v>
      </c>
      <c r="I113" s="53" t="s">
        <v>1895</v>
      </c>
      <c r="J113" s="53" t="s">
        <v>33</v>
      </c>
      <c r="O113" t="s">
        <v>93</v>
      </c>
      <c r="Q113" t="s">
        <v>213</v>
      </c>
      <c r="R113" t="s">
        <v>279</v>
      </c>
      <c r="T113" s="54"/>
      <c r="V113" s="55"/>
      <c r="AG113" s="4"/>
      <c r="AH113" s="4"/>
      <c r="AJ113">
        <v>282</v>
      </c>
      <c r="AK113" s="4">
        <v>45513.333333333299</v>
      </c>
      <c r="AL113" s="4">
        <v>45930.708333333299</v>
      </c>
      <c r="AM113" s="4">
        <v>45513.333333333299</v>
      </c>
      <c r="AN113" s="4">
        <v>45930.708333333299</v>
      </c>
      <c r="AO113" s="4">
        <v>45513.333333333299</v>
      </c>
      <c r="AP113" s="4"/>
      <c r="AQ113" s="4"/>
      <c r="AR113">
        <v>42</v>
      </c>
      <c r="BB113" t="s">
        <v>285</v>
      </c>
      <c r="BC113" t="s">
        <v>285</v>
      </c>
    </row>
    <row r="114" spans="2:57" x14ac:dyDescent="0.25">
      <c r="B114" s="49" t="str">
        <f>tbl_PV_Meta[[#This Row],[Name]]</f>
        <v>Project 105</v>
      </c>
      <c r="C114"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14" t="s">
        <v>1794</v>
      </c>
      <c r="E114" s="51" t="s">
        <v>442</v>
      </c>
      <c r="F114" t="s">
        <v>301</v>
      </c>
      <c r="G114" s="52" t="s">
        <v>1863</v>
      </c>
      <c r="H114" t="s">
        <v>33</v>
      </c>
      <c r="I114" s="53" t="s">
        <v>1901</v>
      </c>
      <c r="J114" s="53" t="s">
        <v>33</v>
      </c>
      <c r="K114" t="s">
        <v>399</v>
      </c>
      <c r="N114" t="s">
        <v>333</v>
      </c>
      <c r="O114" t="s">
        <v>93</v>
      </c>
      <c r="R114" t="s">
        <v>311</v>
      </c>
      <c r="T114" s="54"/>
      <c r="V114" s="55"/>
      <c r="AG114" s="4"/>
      <c r="AH114" s="4"/>
      <c r="AJ114">
        <v>66</v>
      </c>
      <c r="AK114" s="4">
        <v>45474.333333333299</v>
      </c>
      <c r="AL114" s="4">
        <v>45565.708333333299</v>
      </c>
      <c r="AM114" s="4">
        <v>45474.333333333299</v>
      </c>
      <c r="AN114" s="4">
        <v>45565.708333333299</v>
      </c>
      <c r="AO114" s="4"/>
      <c r="AP114" s="4"/>
      <c r="AQ114" s="4"/>
      <c r="AR114">
        <v>0</v>
      </c>
    </row>
    <row r="115" spans="2:57" x14ac:dyDescent="0.25">
      <c r="B115" s="49" t="str">
        <f>tbl_PV_Meta[[#This Row],[Name]]</f>
        <v>Project 106</v>
      </c>
      <c r="C115"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15" t="s">
        <v>1795</v>
      </c>
      <c r="E115" s="51" t="s">
        <v>176</v>
      </c>
      <c r="F115" t="s">
        <v>272</v>
      </c>
      <c r="G115" s="52" t="s">
        <v>1863</v>
      </c>
      <c r="H115" t="s">
        <v>33</v>
      </c>
      <c r="I115" s="53" t="s">
        <v>1915</v>
      </c>
      <c r="J115" s="53" t="s">
        <v>33</v>
      </c>
      <c r="M115" t="s">
        <v>274</v>
      </c>
      <c r="N115" t="s">
        <v>310</v>
      </c>
      <c r="O115" t="s">
        <v>93</v>
      </c>
      <c r="Q115" t="s">
        <v>213</v>
      </c>
      <c r="R115" t="s">
        <v>279</v>
      </c>
      <c r="T115" s="54"/>
      <c r="V115" s="55"/>
      <c r="AG115" s="4"/>
      <c r="AH115" s="4"/>
      <c r="AJ115">
        <v>225</v>
      </c>
      <c r="AK115" s="4">
        <v>45502.333333333299</v>
      </c>
      <c r="AL115" s="4">
        <v>45838.708333333299</v>
      </c>
      <c r="AM115" s="4">
        <v>45502.333333333299</v>
      </c>
      <c r="AN115" s="4">
        <v>45838.708333333299</v>
      </c>
      <c r="AO115" s="4"/>
      <c r="AP115" s="4"/>
      <c r="AQ115" s="4"/>
      <c r="AR115">
        <v>0</v>
      </c>
    </row>
    <row r="116" spans="2:57" x14ac:dyDescent="0.25">
      <c r="B116" s="49" t="str">
        <f>tbl_PV_Meta[[#This Row],[Name]]</f>
        <v>Project 107</v>
      </c>
      <c r="C116"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16" t="s">
        <v>1796</v>
      </c>
      <c r="E116" s="51" t="s">
        <v>443</v>
      </c>
      <c r="F116" t="s">
        <v>301</v>
      </c>
      <c r="G116" s="52" t="s">
        <v>1863</v>
      </c>
      <c r="H116" t="s">
        <v>33</v>
      </c>
      <c r="I116" s="53" t="s">
        <v>1915</v>
      </c>
      <c r="J116" s="53" t="s">
        <v>33</v>
      </c>
      <c r="M116" t="s">
        <v>274</v>
      </c>
      <c r="N116" t="s">
        <v>333</v>
      </c>
      <c r="O116" t="s">
        <v>93</v>
      </c>
      <c r="Q116" t="s">
        <v>213</v>
      </c>
      <c r="R116" t="s">
        <v>279</v>
      </c>
      <c r="T116" s="54"/>
      <c r="V116" s="55"/>
      <c r="AG116" s="4"/>
      <c r="AH116" s="4"/>
      <c r="AK116" s="4"/>
      <c r="AL116" s="4"/>
      <c r="AM116" s="4"/>
      <c r="AN116" s="4"/>
      <c r="AO116" s="4"/>
      <c r="AP116" s="4"/>
      <c r="AQ116" s="4"/>
      <c r="AR116">
        <v>0</v>
      </c>
    </row>
    <row r="117" spans="2:57" x14ac:dyDescent="0.25">
      <c r="B117" s="49" t="str">
        <f>tbl_PV_Meta[[#This Row],[Name]]</f>
        <v>Project 108</v>
      </c>
      <c r="C117"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17" t="s">
        <v>1797</v>
      </c>
      <c r="E117" s="51" t="s">
        <v>177</v>
      </c>
      <c r="F117" t="s">
        <v>272</v>
      </c>
      <c r="G117" s="52" t="s">
        <v>1863</v>
      </c>
      <c r="H117" t="s">
        <v>33</v>
      </c>
      <c r="I117" s="53" t="s">
        <v>1915</v>
      </c>
      <c r="J117" s="53" t="s">
        <v>33</v>
      </c>
      <c r="M117" t="s">
        <v>274</v>
      </c>
      <c r="N117" t="s">
        <v>275</v>
      </c>
      <c r="O117" t="s">
        <v>93</v>
      </c>
      <c r="Q117" t="s">
        <v>213</v>
      </c>
      <c r="R117" t="s">
        <v>279</v>
      </c>
      <c r="T117" s="54"/>
      <c r="V117" s="55"/>
      <c r="AG117" s="4"/>
      <c r="AH117" s="4"/>
      <c r="AJ117">
        <v>325.89999999999998</v>
      </c>
      <c r="AK117" s="4">
        <v>45537.375</v>
      </c>
      <c r="AL117" s="4">
        <v>46015.708333333299</v>
      </c>
      <c r="AM117" s="4">
        <v>45537.375</v>
      </c>
      <c r="AN117" s="4">
        <v>46015.708333333299</v>
      </c>
      <c r="AO117" s="4"/>
      <c r="AP117" s="4"/>
      <c r="AQ117" s="4"/>
      <c r="AR117">
        <v>0</v>
      </c>
    </row>
    <row r="118" spans="2:57" x14ac:dyDescent="0.25">
      <c r="B118" s="49" t="str">
        <f>tbl_PV_Meta[[#This Row],[Name]]</f>
        <v>Project 109</v>
      </c>
      <c r="C118"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21 Mar 25</v>
      </c>
      <c r="D118" t="s">
        <v>1798</v>
      </c>
      <c r="E118" s="51" t="s">
        <v>444</v>
      </c>
      <c r="F118" t="s">
        <v>301</v>
      </c>
      <c r="G118" s="52" t="s">
        <v>1860</v>
      </c>
      <c r="H118" t="s">
        <v>1876</v>
      </c>
      <c r="I118" s="53" t="s">
        <v>1893</v>
      </c>
      <c r="J118" s="53" t="s">
        <v>33</v>
      </c>
      <c r="K118" t="s">
        <v>389</v>
      </c>
      <c r="M118" t="s">
        <v>274</v>
      </c>
      <c r="N118" t="s">
        <v>310</v>
      </c>
      <c r="O118" t="s">
        <v>28</v>
      </c>
      <c r="Q118" t="s">
        <v>36</v>
      </c>
      <c r="R118" t="s">
        <v>279</v>
      </c>
      <c r="T118" s="54"/>
      <c r="V118" s="55" t="s">
        <v>445</v>
      </c>
      <c r="W118" t="s">
        <v>31</v>
      </c>
      <c r="X118" t="s">
        <v>31</v>
      </c>
      <c r="Y118" t="s">
        <v>32</v>
      </c>
      <c r="Z118" t="s">
        <v>31</v>
      </c>
      <c r="AA118" t="s">
        <v>31</v>
      </c>
      <c r="AB118" t="s">
        <v>31</v>
      </c>
      <c r="AC118" t="s">
        <v>31</v>
      </c>
      <c r="AE118" t="s">
        <v>32</v>
      </c>
      <c r="AF118" t="s">
        <v>31</v>
      </c>
      <c r="AG118" s="4"/>
      <c r="AH118" s="4"/>
      <c r="AJ118">
        <v>178.9</v>
      </c>
      <c r="AK118" s="4">
        <v>45566.375</v>
      </c>
      <c r="AL118" s="4">
        <v>45838.708333333299</v>
      </c>
      <c r="AM118" s="4">
        <v>45566.375</v>
      </c>
      <c r="AN118" s="4">
        <v>45838.708333333299</v>
      </c>
      <c r="AO118" s="4"/>
      <c r="AP118" s="4"/>
      <c r="AQ118" s="4">
        <v>45835.708333333299</v>
      </c>
      <c r="AR118">
        <v>0</v>
      </c>
      <c r="AS118" t="s">
        <v>419</v>
      </c>
      <c r="AU118" t="s">
        <v>419</v>
      </c>
    </row>
    <row r="119" spans="2:57" x14ac:dyDescent="0.25">
      <c r="B119" s="49" t="str">
        <f>tbl_PV_Meta[[#This Row],[Name]]</f>
        <v>Project 110</v>
      </c>
      <c r="C119"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Apr-2025</v>
      </c>
      <c r="D119" t="s">
        <v>1799</v>
      </c>
      <c r="E119" s="51" t="s">
        <v>45</v>
      </c>
      <c r="F119" t="s">
        <v>272</v>
      </c>
      <c r="G119" s="52" t="s">
        <v>1864</v>
      </c>
      <c r="H119" t="s">
        <v>1871</v>
      </c>
      <c r="I119" s="53" t="s">
        <v>1910</v>
      </c>
      <c r="J119" s="53" t="s">
        <v>1945</v>
      </c>
      <c r="M119" t="s">
        <v>274</v>
      </c>
      <c r="N119" t="s">
        <v>275</v>
      </c>
      <c r="O119" t="s">
        <v>28</v>
      </c>
      <c r="P119" t="s">
        <v>290</v>
      </c>
      <c r="Q119" t="s">
        <v>39</v>
      </c>
      <c r="R119" t="s">
        <v>311</v>
      </c>
      <c r="T119" s="54" t="s">
        <v>30</v>
      </c>
      <c r="V119" s="55"/>
      <c r="W119" t="s">
        <v>32</v>
      </c>
      <c r="X119" t="s">
        <v>31</v>
      </c>
      <c r="Y119" t="s">
        <v>31</v>
      </c>
      <c r="Z119" t="s">
        <v>32</v>
      </c>
      <c r="AA119" t="s">
        <v>32</v>
      </c>
      <c r="AB119" t="s">
        <v>31</v>
      </c>
      <c r="AC119" t="s">
        <v>31</v>
      </c>
      <c r="AE119" t="s">
        <v>32</v>
      </c>
      <c r="AF119" t="s">
        <v>31</v>
      </c>
      <c r="AG119" s="4"/>
      <c r="AH119" s="4"/>
      <c r="AJ119">
        <v>442</v>
      </c>
      <c r="AK119" s="4">
        <v>45478.708333333299</v>
      </c>
      <c r="AL119" s="4">
        <v>46142.708333333299</v>
      </c>
      <c r="AM119" s="4">
        <v>45601.333333333299</v>
      </c>
      <c r="AN119" s="4">
        <v>46142.708333333299</v>
      </c>
      <c r="AO119" s="4">
        <v>45478.708333333299</v>
      </c>
      <c r="AP119" s="4"/>
      <c r="AQ119" s="4">
        <v>45974.708333333299</v>
      </c>
      <c r="AR119">
        <v>0</v>
      </c>
      <c r="AS119" t="s">
        <v>334</v>
      </c>
      <c r="AT119" t="s">
        <v>329</v>
      </c>
      <c r="AU119" t="s">
        <v>379</v>
      </c>
      <c r="BB119" t="s">
        <v>318</v>
      </c>
      <c r="BC119" t="s">
        <v>306</v>
      </c>
    </row>
    <row r="120" spans="2:57" x14ac:dyDescent="0.25">
      <c r="B120" s="49" t="str">
        <f>tbl_PV_Meta[[#This Row],[Name]]</f>
        <v>Project 111</v>
      </c>
      <c r="C120"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25 Apr 25</v>
      </c>
      <c r="D120" t="s">
        <v>1800</v>
      </c>
      <c r="E120" s="51" t="s">
        <v>446</v>
      </c>
      <c r="F120" t="s">
        <v>301</v>
      </c>
      <c r="G120" s="52" t="s">
        <v>1860</v>
      </c>
      <c r="H120" t="s">
        <v>33</v>
      </c>
      <c r="I120" s="53" t="s">
        <v>1924</v>
      </c>
      <c r="J120" s="53" t="s">
        <v>1938</v>
      </c>
      <c r="K120" t="s">
        <v>402</v>
      </c>
      <c r="O120" t="s">
        <v>28</v>
      </c>
      <c r="Q120" t="s">
        <v>36</v>
      </c>
      <c r="R120" t="s">
        <v>279</v>
      </c>
      <c r="T120" s="54" t="s">
        <v>447</v>
      </c>
      <c r="V120" s="55" t="s">
        <v>44</v>
      </c>
      <c r="W120" t="s">
        <v>32</v>
      </c>
      <c r="X120" t="s">
        <v>31</v>
      </c>
      <c r="Y120" t="s">
        <v>32</v>
      </c>
      <c r="Z120" t="s">
        <v>32</v>
      </c>
      <c r="AA120" t="s">
        <v>31</v>
      </c>
      <c r="AB120" t="s">
        <v>31</v>
      </c>
      <c r="AC120" t="s">
        <v>31</v>
      </c>
      <c r="AE120" t="s">
        <v>32</v>
      </c>
      <c r="AF120" t="s">
        <v>31</v>
      </c>
      <c r="AG120" s="4"/>
      <c r="AH120" s="4"/>
      <c r="AJ120">
        <v>294</v>
      </c>
      <c r="AK120" s="4">
        <v>45546.333333333299</v>
      </c>
      <c r="AL120" s="4">
        <v>45980.708333333299</v>
      </c>
      <c r="AM120" s="4">
        <v>45546.333333333299</v>
      </c>
      <c r="AN120" s="4">
        <v>45980.708333333299</v>
      </c>
      <c r="AO120" s="4">
        <v>45565.708333333299</v>
      </c>
      <c r="AP120" s="4"/>
      <c r="AQ120" s="4">
        <v>45755.708333333299</v>
      </c>
      <c r="AR120">
        <v>13</v>
      </c>
      <c r="AS120" t="s">
        <v>324</v>
      </c>
      <c r="AT120" t="s">
        <v>283</v>
      </c>
      <c r="AU120" t="s">
        <v>318</v>
      </c>
      <c r="BB120" t="s">
        <v>306</v>
      </c>
      <c r="BC120" t="s">
        <v>297</v>
      </c>
      <c r="BD120" t="s">
        <v>285</v>
      </c>
      <c r="BE120" t="s">
        <v>318</v>
      </c>
    </row>
    <row r="121" spans="2:57" x14ac:dyDescent="0.25">
      <c r="B121" s="49" t="str">
        <f>tbl_PV_Meta[[#This Row],[Name]]</f>
        <v>Project 112</v>
      </c>
      <c r="C121"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21" t="s">
        <v>1801</v>
      </c>
      <c r="E121" s="51" t="s">
        <v>448</v>
      </c>
      <c r="F121" t="s">
        <v>301</v>
      </c>
      <c r="G121" s="52" t="s">
        <v>1863</v>
      </c>
      <c r="H121" t="s">
        <v>1871</v>
      </c>
      <c r="I121" s="53" t="s">
        <v>1901</v>
      </c>
      <c r="J121" s="53" t="s">
        <v>33</v>
      </c>
      <c r="K121" t="s">
        <v>389</v>
      </c>
      <c r="O121" t="s">
        <v>93</v>
      </c>
      <c r="Q121" t="s">
        <v>36</v>
      </c>
      <c r="R121" t="s">
        <v>311</v>
      </c>
      <c r="T121" s="54"/>
      <c r="V121" s="55"/>
      <c r="AG121" s="4"/>
      <c r="AH121" s="4"/>
      <c r="AJ121">
        <v>159</v>
      </c>
      <c r="AK121" s="4">
        <v>45566.333333333299</v>
      </c>
      <c r="AL121" s="4">
        <v>45807.708333333299</v>
      </c>
      <c r="AM121" s="4">
        <v>45566.333333333299</v>
      </c>
      <c r="AN121" s="4">
        <v>45807.708333333299</v>
      </c>
      <c r="AO121" s="4"/>
      <c r="AP121" s="4"/>
      <c r="AQ121" s="4"/>
      <c r="AR121">
        <v>0</v>
      </c>
    </row>
    <row r="122" spans="2:57" x14ac:dyDescent="0.25">
      <c r="B122" s="49" t="str">
        <f>tbl_PV_Meta[[#This Row],[Name]]</f>
        <v>Project 113</v>
      </c>
      <c r="C122"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22" t="s">
        <v>1802</v>
      </c>
      <c r="E122" s="51" t="s">
        <v>449</v>
      </c>
      <c r="F122" t="s">
        <v>301</v>
      </c>
      <c r="G122" s="52" t="s">
        <v>1863</v>
      </c>
      <c r="H122" t="s">
        <v>33</v>
      </c>
      <c r="I122" s="53" t="s">
        <v>1915</v>
      </c>
      <c r="J122" s="53" t="s">
        <v>33</v>
      </c>
      <c r="K122" t="s">
        <v>402</v>
      </c>
      <c r="O122" t="s">
        <v>28</v>
      </c>
      <c r="Q122" t="s">
        <v>36</v>
      </c>
      <c r="R122" t="s">
        <v>311</v>
      </c>
      <c r="T122" s="54"/>
      <c r="V122" s="55"/>
      <c r="AG122" s="4"/>
      <c r="AH122" s="4"/>
      <c r="AJ122">
        <v>160</v>
      </c>
      <c r="AK122" s="4">
        <v>45565.333333333299</v>
      </c>
      <c r="AL122" s="4">
        <v>45807.708333333299</v>
      </c>
      <c r="AM122" s="4">
        <v>45565.333333333299</v>
      </c>
      <c r="AN122" s="4">
        <v>45807.708333333299</v>
      </c>
      <c r="AO122" s="4"/>
      <c r="AP122" s="4"/>
      <c r="AQ122" s="4"/>
      <c r="AR122">
        <v>0</v>
      </c>
    </row>
    <row r="123" spans="2:57" x14ac:dyDescent="0.25">
      <c r="B123" s="49" t="str">
        <f>tbl_PV_Meta[[#This Row],[Name]]</f>
        <v>Project 114</v>
      </c>
      <c r="C123"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Apr-2025</v>
      </c>
      <c r="D123" t="s">
        <v>1803</v>
      </c>
      <c r="E123" s="51" t="s">
        <v>68</v>
      </c>
      <c r="F123" t="s">
        <v>272</v>
      </c>
      <c r="G123" s="52" t="s">
        <v>1860</v>
      </c>
      <c r="H123" t="s">
        <v>1876</v>
      </c>
      <c r="I123" s="53" t="s">
        <v>1908</v>
      </c>
      <c r="J123" s="53" t="s">
        <v>1946</v>
      </c>
      <c r="K123" t="s">
        <v>402</v>
      </c>
      <c r="L123" t="s">
        <v>273</v>
      </c>
      <c r="M123" t="s">
        <v>274</v>
      </c>
      <c r="N123" t="s">
        <v>275</v>
      </c>
      <c r="O123" t="s">
        <v>28</v>
      </c>
      <c r="P123" t="s">
        <v>290</v>
      </c>
      <c r="Q123" t="s">
        <v>39</v>
      </c>
      <c r="R123" t="s">
        <v>311</v>
      </c>
      <c r="T123" s="54" t="s">
        <v>30</v>
      </c>
      <c r="V123" s="55"/>
      <c r="W123" t="s">
        <v>32</v>
      </c>
      <c r="X123" t="s">
        <v>32</v>
      </c>
      <c r="Y123" t="s">
        <v>31</v>
      </c>
      <c r="Z123" t="s">
        <v>32</v>
      </c>
      <c r="AA123" t="s">
        <v>31</v>
      </c>
      <c r="AB123" t="s">
        <v>31</v>
      </c>
      <c r="AC123" t="s">
        <v>31</v>
      </c>
      <c r="AE123" t="s">
        <v>32</v>
      </c>
      <c r="AF123" t="s">
        <v>31</v>
      </c>
      <c r="AG123" s="4">
        <v>45573.375</v>
      </c>
      <c r="AH123" s="4">
        <v>46203.375</v>
      </c>
      <c r="AI123">
        <v>418</v>
      </c>
      <c r="AJ123">
        <v>418.9</v>
      </c>
      <c r="AK123" s="4">
        <v>45573.375</v>
      </c>
      <c r="AL123" s="4">
        <v>46203.708333333299</v>
      </c>
      <c r="AM123" s="4">
        <v>45573.375</v>
      </c>
      <c r="AN123" s="4">
        <v>46203.708333333299</v>
      </c>
      <c r="AO123" s="4">
        <v>45615.708333333299</v>
      </c>
      <c r="AP123" s="4"/>
      <c r="AQ123" s="4">
        <v>45811.333333333299</v>
      </c>
      <c r="AR123">
        <v>10</v>
      </c>
      <c r="AS123" t="s">
        <v>305</v>
      </c>
      <c r="AT123" t="s">
        <v>284</v>
      </c>
      <c r="AU123" t="s">
        <v>353</v>
      </c>
      <c r="AV123" t="s">
        <v>284</v>
      </c>
      <c r="BB123" t="s">
        <v>318</v>
      </c>
      <c r="BC123" t="s">
        <v>318</v>
      </c>
    </row>
    <row r="124" spans="2:57" x14ac:dyDescent="0.25">
      <c r="B124" s="49" t="str">
        <f>tbl_PV_Meta[[#This Row],[Name]]</f>
        <v>Project 115</v>
      </c>
      <c r="C124"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24" t="s">
        <v>1804</v>
      </c>
      <c r="E124" s="51" t="s">
        <v>450</v>
      </c>
      <c r="F124" t="s">
        <v>301</v>
      </c>
      <c r="G124" s="52" t="s">
        <v>1863</v>
      </c>
      <c r="H124" t="s">
        <v>33</v>
      </c>
      <c r="I124" s="53" t="s">
        <v>1895</v>
      </c>
      <c r="J124" s="53" t="s">
        <v>33</v>
      </c>
      <c r="K124" t="s">
        <v>387</v>
      </c>
      <c r="O124" t="s">
        <v>28</v>
      </c>
      <c r="Q124" t="s">
        <v>36</v>
      </c>
      <c r="R124" t="s">
        <v>279</v>
      </c>
      <c r="T124" s="54"/>
      <c r="V124" s="55"/>
      <c r="AG124" s="4"/>
      <c r="AH124" s="4"/>
      <c r="AJ124">
        <v>240.9</v>
      </c>
      <c r="AK124" s="4">
        <v>45573.375</v>
      </c>
      <c r="AL124" s="4">
        <v>45930.708333333299</v>
      </c>
      <c r="AM124" s="4">
        <v>45573.375</v>
      </c>
      <c r="AN124" s="4">
        <v>45930.708333333299</v>
      </c>
      <c r="AO124" s="4">
        <v>45618.333333333299</v>
      </c>
      <c r="AP124" s="4"/>
      <c r="AQ124" s="4"/>
      <c r="AR124">
        <v>1</v>
      </c>
    </row>
    <row r="125" spans="2:57" x14ac:dyDescent="0.25">
      <c r="B125" s="49" t="str">
        <f>tbl_PV_Meta[[#This Row],[Name]]</f>
        <v>Project 116</v>
      </c>
      <c r="C125"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25" t="s">
        <v>1805</v>
      </c>
      <c r="E125" s="51" t="s">
        <v>179</v>
      </c>
      <c r="F125" t="s">
        <v>272</v>
      </c>
      <c r="G125" s="52" t="s">
        <v>1860</v>
      </c>
      <c r="H125" t="s">
        <v>1876</v>
      </c>
      <c r="I125" s="53" t="s">
        <v>1924</v>
      </c>
      <c r="J125" s="53" t="s">
        <v>1935</v>
      </c>
      <c r="M125" t="s">
        <v>274</v>
      </c>
      <c r="N125" t="s">
        <v>310</v>
      </c>
      <c r="O125" t="s">
        <v>93</v>
      </c>
      <c r="Q125" t="s">
        <v>213</v>
      </c>
      <c r="R125" t="s">
        <v>311</v>
      </c>
      <c r="T125" s="54"/>
      <c r="V125" s="55"/>
      <c r="AG125" s="4"/>
      <c r="AH125" s="4"/>
      <c r="AJ125">
        <v>114.9</v>
      </c>
      <c r="AK125" s="4">
        <v>45705.375</v>
      </c>
      <c r="AL125" s="4">
        <v>45869.708333333299</v>
      </c>
      <c r="AM125" s="4">
        <v>45705.375</v>
      </c>
      <c r="AN125" s="4">
        <v>45869.708333333299</v>
      </c>
      <c r="AO125" s="4"/>
      <c r="AP125" s="4"/>
      <c r="AQ125" s="4"/>
      <c r="AR125">
        <v>0</v>
      </c>
      <c r="AS125" t="s">
        <v>284</v>
      </c>
      <c r="AU125" t="s">
        <v>284</v>
      </c>
      <c r="BB125" t="s">
        <v>297</v>
      </c>
      <c r="BC125" t="s">
        <v>297</v>
      </c>
    </row>
    <row r="126" spans="2:57" x14ac:dyDescent="0.25">
      <c r="B126" s="49" t="str">
        <f>tbl_PV_Meta[[#This Row],[Name]]</f>
        <v>Project 117</v>
      </c>
      <c r="C126"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26" t="s">
        <v>1806</v>
      </c>
      <c r="E126" s="51" t="s">
        <v>451</v>
      </c>
      <c r="F126" t="s">
        <v>301</v>
      </c>
      <c r="G126" s="52" t="s">
        <v>1863</v>
      </c>
      <c r="H126" t="s">
        <v>33</v>
      </c>
      <c r="I126" s="53" t="s">
        <v>1895</v>
      </c>
      <c r="J126" s="53" t="s">
        <v>33</v>
      </c>
      <c r="K126" t="s">
        <v>402</v>
      </c>
      <c r="O126" t="s">
        <v>28</v>
      </c>
      <c r="Q126" t="s">
        <v>36</v>
      </c>
      <c r="R126" t="s">
        <v>279</v>
      </c>
      <c r="T126" s="54"/>
      <c r="V126" s="55"/>
      <c r="AG126" s="4"/>
      <c r="AH126" s="4"/>
      <c r="AJ126">
        <v>429.8</v>
      </c>
      <c r="AK126" s="4">
        <v>45586.375</v>
      </c>
      <c r="AL126" s="4">
        <v>46231.666666666701</v>
      </c>
      <c r="AM126" s="4">
        <v>45586.375</v>
      </c>
      <c r="AN126" s="4">
        <v>46231.666666666701</v>
      </c>
      <c r="AO126" s="4">
        <v>45586.375</v>
      </c>
      <c r="AP126" s="4"/>
      <c r="AQ126" s="4"/>
      <c r="AR126">
        <v>3</v>
      </c>
    </row>
    <row r="127" spans="2:57" x14ac:dyDescent="0.25">
      <c r="B127" s="49" t="str">
        <f>tbl_PV_Meta[[#This Row],[Name]]</f>
        <v>Project 118</v>
      </c>
      <c r="C127"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27" t="s">
        <v>1807</v>
      </c>
      <c r="E127" s="51" t="s">
        <v>452</v>
      </c>
      <c r="F127" t="s">
        <v>301</v>
      </c>
      <c r="G127" s="52" t="s">
        <v>1863</v>
      </c>
      <c r="H127" t="s">
        <v>33</v>
      </c>
      <c r="I127" s="53" t="s">
        <v>1923</v>
      </c>
      <c r="J127" s="53" t="s">
        <v>33</v>
      </c>
      <c r="K127" t="s">
        <v>402</v>
      </c>
      <c r="O127" t="s">
        <v>28</v>
      </c>
      <c r="Q127" t="s">
        <v>36</v>
      </c>
      <c r="R127" t="s">
        <v>279</v>
      </c>
      <c r="T127" s="54"/>
      <c r="V127" s="55"/>
      <c r="AG127" s="4"/>
      <c r="AH127" s="4"/>
      <c r="AJ127">
        <v>1.1000000000000001</v>
      </c>
      <c r="AK127" s="4">
        <v>45586.375</v>
      </c>
      <c r="AL127" s="4">
        <v>45587.416666666701</v>
      </c>
      <c r="AM127" s="4">
        <v>45586.375</v>
      </c>
      <c r="AN127" s="4">
        <v>45587.416666666701</v>
      </c>
      <c r="AO127" s="4"/>
      <c r="AP127" s="4"/>
      <c r="AQ127" s="4"/>
      <c r="AR127">
        <v>0</v>
      </c>
    </row>
    <row r="128" spans="2:57" x14ac:dyDescent="0.25">
      <c r="B128" s="49" t="str">
        <f>tbl_PV_Meta[[#This Row],[Name]]</f>
        <v>Project 119</v>
      </c>
      <c r="C128"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Mar-2025</v>
      </c>
      <c r="D128" t="s">
        <v>1808</v>
      </c>
      <c r="E128" s="51" t="s">
        <v>180</v>
      </c>
      <c r="F128" t="s">
        <v>272</v>
      </c>
      <c r="G128" s="52" t="s">
        <v>1860</v>
      </c>
      <c r="H128" t="s">
        <v>33</v>
      </c>
      <c r="I128" s="53" t="s">
        <v>1892</v>
      </c>
      <c r="J128" s="53" t="s">
        <v>1946</v>
      </c>
      <c r="O128" t="s">
        <v>93</v>
      </c>
      <c r="Q128" t="s">
        <v>213</v>
      </c>
      <c r="R128" t="s">
        <v>311</v>
      </c>
      <c r="T128" s="54" t="s">
        <v>453</v>
      </c>
      <c r="V128" s="55" t="s">
        <v>454</v>
      </c>
      <c r="W128" t="s">
        <v>31</v>
      </c>
      <c r="X128" t="s">
        <v>31</v>
      </c>
      <c r="Y128" t="s">
        <v>31</v>
      </c>
      <c r="Z128" t="s">
        <v>32</v>
      </c>
      <c r="AA128" t="s">
        <v>31</v>
      </c>
      <c r="AB128" t="s">
        <v>31</v>
      </c>
      <c r="AC128" t="s">
        <v>31</v>
      </c>
      <c r="AE128" t="s">
        <v>31</v>
      </c>
      <c r="AF128" t="s">
        <v>31</v>
      </c>
      <c r="AG128" s="4"/>
      <c r="AH128" s="4"/>
      <c r="AJ128">
        <v>380</v>
      </c>
      <c r="AK128" s="4">
        <v>45597.333333333299</v>
      </c>
      <c r="AL128" s="4">
        <v>46171.708333333299</v>
      </c>
      <c r="AM128" s="4">
        <v>45628.333333333299</v>
      </c>
      <c r="AN128" s="4">
        <v>46171.708333333299</v>
      </c>
      <c r="AO128" s="4">
        <v>45597.333333333299</v>
      </c>
      <c r="AP128" s="4"/>
      <c r="AQ128" s="4">
        <v>45755.708333333299</v>
      </c>
      <c r="AR128">
        <v>24</v>
      </c>
      <c r="AS128" t="s">
        <v>298</v>
      </c>
      <c r="AT128" t="s">
        <v>285</v>
      </c>
      <c r="AU128" t="s">
        <v>284</v>
      </c>
    </row>
    <row r="129" spans="2:50" x14ac:dyDescent="0.25">
      <c r="B129" s="49" t="str">
        <f>tbl_PV_Meta[[#This Row],[Name]]</f>
        <v>Project 120</v>
      </c>
      <c r="C129"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Apr-2025</v>
      </c>
      <c r="D129" t="s">
        <v>1809</v>
      </c>
      <c r="E129" s="51" t="s">
        <v>181</v>
      </c>
      <c r="F129" t="s">
        <v>347</v>
      </c>
      <c r="G129" s="52" t="s">
        <v>1860</v>
      </c>
      <c r="H129" t="s">
        <v>33</v>
      </c>
      <c r="I129" s="53" t="s">
        <v>1902</v>
      </c>
      <c r="J129" s="53" t="s">
        <v>1946</v>
      </c>
      <c r="M129" t="s">
        <v>274</v>
      </c>
      <c r="N129" t="s">
        <v>275</v>
      </c>
      <c r="O129" t="s">
        <v>93</v>
      </c>
      <c r="Q129" t="s">
        <v>213</v>
      </c>
      <c r="R129" t="s">
        <v>311</v>
      </c>
      <c r="T129" s="54" t="s">
        <v>30</v>
      </c>
      <c r="V129" s="55" t="s">
        <v>454</v>
      </c>
      <c r="W129" t="s">
        <v>31</v>
      </c>
      <c r="X129" t="s">
        <v>31</v>
      </c>
      <c r="Y129" t="s">
        <v>31</v>
      </c>
      <c r="Z129" t="s">
        <v>31</v>
      </c>
      <c r="AA129" t="s">
        <v>31</v>
      </c>
      <c r="AB129" t="s">
        <v>31</v>
      </c>
      <c r="AC129" t="s">
        <v>31</v>
      </c>
      <c r="AE129" t="s">
        <v>31</v>
      </c>
      <c r="AF129" t="s">
        <v>31</v>
      </c>
      <c r="AG129" s="4">
        <v>45597.333333333299</v>
      </c>
      <c r="AH129" s="4">
        <v>45838.708333333299</v>
      </c>
      <c r="AI129">
        <v>157</v>
      </c>
      <c r="AJ129">
        <v>157</v>
      </c>
      <c r="AK129" s="4">
        <v>45597.333333333299</v>
      </c>
      <c r="AL129" s="4">
        <v>45838.708333333299</v>
      </c>
      <c r="AM129" s="4">
        <v>45597.333333333299</v>
      </c>
      <c r="AN129" s="4">
        <v>45838.708333333299</v>
      </c>
      <c r="AO129" s="4">
        <v>45730.708333333299</v>
      </c>
      <c r="AP129" s="4"/>
      <c r="AQ129" s="4">
        <v>45810.708333333299</v>
      </c>
      <c r="AR129">
        <v>0</v>
      </c>
      <c r="AS129" t="s">
        <v>299</v>
      </c>
      <c r="AT129" t="s">
        <v>318</v>
      </c>
      <c r="AU129" t="s">
        <v>284</v>
      </c>
    </row>
    <row r="130" spans="2:50" x14ac:dyDescent="0.25">
      <c r="B130" s="49" t="str">
        <f>tbl_PV_Meta[[#This Row],[Name]]</f>
        <v>Project 121</v>
      </c>
      <c r="C130"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Apr-2025</v>
      </c>
      <c r="D130" t="s">
        <v>1810</v>
      </c>
      <c r="E130" s="51" t="s">
        <v>182</v>
      </c>
      <c r="F130" t="s">
        <v>347</v>
      </c>
      <c r="G130" s="52" t="s">
        <v>1860</v>
      </c>
      <c r="H130" t="s">
        <v>33</v>
      </c>
      <c r="I130" s="53" t="s">
        <v>1902</v>
      </c>
      <c r="J130" s="53" t="s">
        <v>1946</v>
      </c>
      <c r="M130" t="s">
        <v>274</v>
      </c>
      <c r="N130" t="s">
        <v>275</v>
      </c>
      <c r="O130" t="s">
        <v>93</v>
      </c>
      <c r="Q130" t="s">
        <v>213</v>
      </c>
      <c r="R130" t="s">
        <v>311</v>
      </c>
      <c r="T130" s="54" t="s">
        <v>30</v>
      </c>
      <c r="V130" s="55" t="s">
        <v>454</v>
      </c>
      <c r="W130" t="s">
        <v>31</v>
      </c>
      <c r="X130" t="s">
        <v>31</v>
      </c>
      <c r="Y130" t="s">
        <v>31</v>
      </c>
      <c r="Z130" t="s">
        <v>31</v>
      </c>
      <c r="AA130" t="s">
        <v>32</v>
      </c>
      <c r="AB130" t="s">
        <v>31</v>
      </c>
      <c r="AC130" t="s">
        <v>31</v>
      </c>
      <c r="AE130" t="s">
        <v>31</v>
      </c>
      <c r="AF130" t="s">
        <v>32</v>
      </c>
      <c r="AG130" s="4">
        <v>45597.333333333299</v>
      </c>
      <c r="AH130" s="4">
        <v>46203.708333333299</v>
      </c>
      <c r="AI130">
        <v>401</v>
      </c>
      <c r="AJ130">
        <v>282.89999999999998</v>
      </c>
      <c r="AK130" s="4">
        <v>45597.375</v>
      </c>
      <c r="AL130" s="4">
        <v>46015.708333333299</v>
      </c>
      <c r="AM130" s="4">
        <v>45597.375</v>
      </c>
      <c r="AN130" s="4">
        <v>46015.708333333299</v>
      </c>
      <c r="AO130" s="4">
        <v>45730.708333333299</v>
      </c>
      <c r="AP130" s="4"/>
      <c r="AQ130" s="4">
        <v>45810.708333333299</v>
      </c>
      <c r="AR130">
        <v>0</v>
      </c>
      <c r="AS130" t="s">
        <v>324</v>
      </c>
      <c r="AT130" t="s">
        <v>318</v>
      </c>
      <c r="AU130" t="s">
        <v>283</v>
      </c>
    </row>
    <row r="131" spans="2:50" x14ac:dyDescent="0.25">
      <c r="B131" s="49" t="str">
        <f>tbl_PV_Meta[[#This Row],[Name]]</f>
        <v>Project 122</v>
      </c>
      <c r="C131"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Apr-2025</v>
      </c>
      <c r="D131" t="s">
        <v>1811</v>
      </c>
      <c r="E131" s="51" t="s">
        <v>455</v>
      </c>
      <c r="F131" t="s">
        <v>301</v>
      </c>
      <c r="G131" s="52" t="s">
        <v>1860</v>
      </c>
      <c r="H131" t="s">
        <v>33</v>
      </c>
      <c r="I131" s="53" t="s">
        <v>1902</v>
      </c>
      <c r="J131" s="53" t="s">
        <v>1946</v>
      </c>
      <c r="K131" t="s">
        <v>402</v>
      </c>
      <c r="O131" t="s">
        <v>93</v>
      </c>
      <c r="Q131" t="s">
        <v>213</v>
      </c>
      <c r="R131" t="s">
        <v>311</v>
      </c>
      <c r="T131" s="54" t="s">
        <v>30</v>
      </c>
      <c r="V131" s="55" t="s">
        <v>454</v>
      </c>
      <c r="W131" t="s">
        <v>31</v>
      </c>
      <c r="X131" t="s">
        <v>31</v>
      </c>
      <c r="Y131" t="s">
        <v>31</v>
      </c>
      <c r="Z131" t="s">
        <v>32</v>
      </c>
      <c r="AA131" t="s">
        <v>31</v>
      </c>
      <c r="AB131" t="s">
        <v>31</v>
      </c>
      <c r="AC131" t="s">
        <v>31</v>
      </c>
      <c r="AE131" t="s">
        <v>32</v>
      </c>
      <c r="AF131" t="s">
        <v>31</v>
      </c>
      <c r="AG131" s="4">
        <v>45597.333333333299</v>
      </c>
      <c r="AH131" s="4">
        <v>46010.708333333299</v>
      </c>
      <c r="AI131">
        <v>280</v>
      </c>
      <c r="AJ131">
        <v>283</v>
      </c>
      <c r="AK131" s="4">
        <v>45597.333333333299</v>
      </c>
      <c r="AL131" s="4">
        <v>46015.708333333299</v>
      </c>
      <c r="AM131" s="4">
        <v>45597.333333333299</v>
      </c>
      <c r="AN131" s="4">
        <v>46015.708333333299</v>
      </c>
      <c r="AO131" s="4">
        <v>45597.333333333299</v>
      </c>
      <c r="AP131" s="4"/>
      <c r="AQ131" s="4"/>
      <c r="AR131">
        <v>9</v>
      </c>
      <c r="AS131" t="s">
        <v>316</v>
      </c>
      <c r="AT131" t="s">
        <v>285</v>
      </c>
      <c r="AU131" t="s">
        <v>299</v>
      </c>
      <c r="AV131" t="s">
        <v>316</v>
      </c>
      <c r="AW131" t="s">
        <v>299</v>
      </c>
      <c r="AX131" t="s">
        <v>299</v>
      </c>
    </row>
    <row r="132" spans="2:50" x14ac:dyDescent="0.25">
      <c r="B132" s="49" t="str">
        <f>tbl_PV_Meta[[#This Row],[Name]]</f>
        <v>Project 123</v>
      </c>
      <c r="C132"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32" t="s">
        <v>1812</v>
      </c>
      <c r="E132" s="51" t="s">
        <v>456</v>
      </c>
      <c r="F132" t="s">
        <v>383</v>
      </c>
      <c r="G132" s="52" t="s">
        <v>1857</v>
      </c>
      <c r="H132" t="s">
        <v>33</v>
      </c>
      <c r="I132" s="53" t="s">
        <v>1901</v>
      </c>
      <c r="J132" s="53" t="s">
        <v>33</v>
      </c>
      <c r="K132" t="s">
        <v>389</v>
      </c>
      <c r="N132" t="s">
        <v>333</v>
      </c>
      <c r="O132" t="s">
        <v>93</v>
      </c>
      <c r="Q132" t="s">
        <v>36</v>
      </c>
      <c r="R132" t="s">
        <v>311</v>
      </c>
      <c r="T132" s="54"/>
      <c r="V132" s="55"/>
      <c r="AG132" s="4"/>
      <c r="AH132" s="4"/>
      <c r="AJ132">
        <v>311</v>
      </c>
      <c r="AK132" s="4">
        <v>45474.333333333299</v>
      </c>
      <c r="AL132" s="4">
        <v>45930.708333333299</v>
      </c>
      <c r="AM132" s="4">
        <v>45474.333333333299</v>
      </c>
      <c r="AN132" s="4">
        <v>45930.708333333299</v>
      </c>
      <c r="AO132" s="4"/>
      <c r="AP132" s="4"/>
      <c r="AQ132" s="4"/>
      <c r="AR132">
        <v>0</v>
      </c>
    </row>
    <row r="133" spans="2:50" x14ac:dyDescent="0.25">
      <c r="B133" s="49" t="str">
        <f>tbl_PV_Meta[[#This Row],[Name]]</f>
        <v>Project 124</v>
      </c>
      <c r="C133"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33" t="s">
        <v>1813</v>
      </c>
      <c r="E133" s="51" t="s">
        <v>457</v>
      </c>
      <c r="F133" t="s">
        <v>383</v>
      </c>
      <c r="G133" s="52" t="s">
        <v>1858</v>
      </c>
      <c r="H133" t="s">
        <v>33</v>
      </c>
      <c r="I133" s="53" t="s">
        <v>1897</v>
      </c>
      <c r="J133" s="53" t="s">
        <v>33</v>
      </c>
      <c r="K133" t="s">
        <v>389</v>
      </c>
      <c r="N133" t="s">
        <v>333</v>
      </c>
      <c r="O133" t="s">
        <v>93</v>
      </c>
      <c r="R133" t="s">
        <v>311</v>
      </c>
      <c r="T133" s="54"/>
      <c r="V133" s="55"/>
      <c r="AG133" s="4"/>
      <c r="AH133" s="4"/>
      <c r="AJ133">
        <v>245</v>
      </c>
      <c r="AK133" s="4">
        <v>45474.333333333299</v>
      </c>
      <c r="AL133" s="4">
        <v>45838.708333333299</v>
      </c>
      <c r="AM133" s="4">
        <v>45474.333333333299</v>
      </c>
      <c r="AN133" s="4">
        <v>45838.708333333299</v>
      </c>
      <c r="AO133" s="4"/>
      <c r="AP133" s="4"/>
      <c r="AQ133" s="4"/>
      <c r="AR133">
        <v>0</v>
      </c>
    </row>
    <row r="134" spans="2:50" x14ac:dyDescent="0.25">
      <c r="B134" s="49" t="str">
        <f>tbl_PV_Meta[[#This Row],[Name]]</f>
        <v>Project 125</v>
      </c>
      <c r="C134"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34" t="s">
        <v>1814</v>
      </c>
      <c r="E134" s="51" t="s">
        <v>458</v>
      </c>
      <c r="F134" t="s">
        <v>383</v>
      </c>
      <c r="G134" s="52" t="s">
        <v>1860</v>
      </c>
      <c r="H134" t="s">
        <v>33</v>
      </c>
      <c r="I134" s="53" t="s">
        <v>33</v>
      </c>
      <c r="J134" s="53" t="s">
        <v>33</v>
      </c>
      <c r="K134" t="s">
        <v>389</v>
      </c>
      <c r="N134" t="s">
        <v>333</v>
      </c>
      <c r="O134" t="s">
        <v>93</v>
      </c>
      <c r="Q134" t="s">
        <v>36</v>
      </c>
      <c r="R134" t="s">
        <v>311</v>
      </c>
      <c r="T134" s="54"/>
      <c r="V134" s="55"/>
      <c r="AG134" s="4"/>
      <c r="AH134" s="4"/>
      <c r="AJ134">
        <v>245</v>
      </c>
      <c r="AK134" s="4">
        <v>45474.333333333299</v>
      </c>
      <c r="AL134" s="4">
        <v>45838.708333333299</v>
      </c>
      <c r="AM134" s="4">
        <v>45474.333333333299</v>
      </c>
      <c r="AN134" s="4">
        <v>45838.708333333299</v>
      </c>
      <c r="AO134" s="4"/>
      <c r="AP134" s="4"/>
      <c r="AQ134" s="4"/>
      <c r="AR134">
        <v>0</v>
      </c>
    </row>
    <row r="135" spans="2:50" x14ac:dyDescent="0.25">
      <c r="B135" s="49" t="str">
        <f>tbl_PV_Meta[[#This Row],[Name]]</f>
        <v>Project 126</v>
      </c>
      <c r="C135"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35" t="s">
        <v>1815</v>
      </c>
      <c r="E135" s="51" t="s">
        <v>459</v>
      </c>
      <c r="F135" t="s">
        <v>383</v>
      </c>
      <c r="G135" s="52" t="s">
        <v>1863</v>
      </c>
      <c r="H135" t="s">
        <v>33</v>
      </c>
      <c r="I135" s="53" t="s">
        <v>33</v>
      </c>
      <c r="J135" s="53" t="s">
        <v>33</v>
      </c>
      <c r="K135" t="s">
        <v>389</v>
      </c>
      <c r="N135" t="s">
        <v>333</v>
      </c>
      <c r="O135" t="s">
        <v>93</v>
      </c>
      <c r="Q135" t="s">
        <v>36</v>
      </c>
      <c r="R135" t="s">
        <v>311</v>
      </c>
      <c r="T135" s="54"/>
      <c r="V135" s="55"/>
      <c r="AG135" s="4"/>
      <c r="AH135" s="4"/>
      <c r="AJ135">
        <v>245</v>
      </c>
      <c r="AK135" s="4">
        <v>45474.333333333299</v>
      </c>
      <c r="AL135" s="4">
        <v>45838.708333333299</v>
      </c>
      <c r="AM135" s="4">
        <v>45474.333333333299</v>
      </c>
      <c r="AN135" s="4">
        <v>45838.708333333299</v>
      </c>
      <c r="AO135" s="4"/>
      <c r="AP135" s="4"/>
      <c r="AQ135" s="4"/>
      <c r="AR135">
        <v>0</v>
      </c>
    </row>
    <row r="136" spans="2:50" x14ac:dyDescent="0.25">
      <c r="B136" s="49" t="str">
        <f>tbl_PV_Meta[[#This Row],[Name]]</f>
        <v>Project 127</v>
      </c>
      <c r="C136"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36" t="s">
        <v>1816</v>
      </c>
      <c r="E136" s="51" t="s">
        <v>460</v>
      </c>
      <c r="F136" t="s">
        <v>383</v>
      </c>
      <c r="G136" s="52" t="s">
        <v>1861</v>
      </c>
      <c r="H136" t="s">
        <v>33</v>
      </c>
      <c r="I136" s="53" t="s">
        <v>33</v>
      </c>
      <c r="J136" s="53" t="s">
        <v>33</v>
      </c>
      <c r="K136" t="s">
        <v>389</v>
      </c>
      <c r="N136" t="s">
        <v>333</v>
      </c>
      <c r="O136" t="s">
        <v>93</v>
      </c>
      <c r="Q136" t="s">
        <v>36</v>
      </c>
      <c r="R136" t="s">
        <v>311</v>
      </c>
      <c r="T136" s="54"/>
      <c r="V136" s="55"/>
      <c r="AG136" s="4"/>
      <c r="AH136" s="4"/>
      <c r="AJ136">
        <v>245</v>
      </c>
      <c r="AK136" s="4">
        <v>45474.333333333299</v>
      </c>
      <c r="AL136" s="4">
        <v>45838.708333333299</v>
      </c>
      <c r="AM136" s="4">
        <v>45474.333333333299</v>
      </c>
      <c r="AN136" s="4">
        <v>45838.708333333299</v>
      </c>
      <c r="AO136" s="4"/>
      <c r="AP136" s="4"/>
      <c r="AQ136" s="4"/>
      <c r="AR136">
        <v>0</v>
      </c>
    </row>
    <row r="137" spans="2:50" x14ac:dyDescent="0.25">
      <c r="B137" s="49" t="str">
        <f>tbl_PV_Meta[[#This Row],[Name]]</f>
        <v>Project 128</v>
      </c>
      <c r="C137"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37" t="s">
        <v>1817</v>
      </c>
      <c r="E137" s="51" t="s">
        <v>461</v>
      </c>
      <c r="F137" t="s">
        <v>383</v>
      </c>
      <c r="G137" s="52" t="s">
        <v>1862</v>
      </c>
      <c r="H137" t="s">
        <v>33</v>
      </c>
      <c r="I137" s="53" t="s">
        <v>33</v>
      </c>
      <c r="J137" s="53" t="s">
        <v>33</v>
      </c>
      <c r="K137" t="s">
        <v>389</v>
      </c>
      <c r="N137" t="s">
        <v>333</v>
      </c>
      <c r="O137" t="s">
        <v>93</v>
      </c>
      <c r="Q137" t="s">
        <v>36</v>
      </c>
      <c r="R137" t="s">
        <v>311</v>
      </c>
      <c r="T137" s="54"/>
      <c r="V137" s="55"/>
      <c r="AG137" s="4"/>
      <c r="AH137" s="4"/>
      <c r="AJ137">
        <v>245</v>
      </c>
      <c r="AK137" s="4">
        <v>45474.333333333299</v>
      </c>
      <c r="AL137" s="4">
        <v>45838.708333333299</v>
      </c>
      <c r="AM137" s="4">
        <v>45474.333333333299</v>
      </c>
      <c r="AN137" s="4">
        <v>45838.708333333299</v>
      </c>
      <c r="AO137" s="4"/>
      <c r="AP137" s="4"/>
      <c r="AQ137" s="4"/>
      <c r="AR137">
        <v>0</v>
      </c>
    </row>
    <row r="138" spans="2:50" x14ac:dyDescent="0.25">
      <c r="B138" s="49" t="str">
        <f>tbl_PV_Meta[[#This Row],[Name]]</f>
        <v>Project 129</v>
      </c>
      <c r="C138"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38" t="s">
        <v>1818</v>
      </c>
      <c r="E138" s="51" t="s">
        <v>462</v>
      </c>
      <c r="F138" t="s">
        <v>383</v>
      </c>
      <c r="G138" s="52" t="s">
        <v>1864</v>
      </c>
      <c r="H138" t="s">
        <v>33</v>
      </c>
      <c r="I138" s="53" t="s">
        <v>33</v>
      </c>
      <c r="J138" s="53" t="s">
        <v>33</v>
      </c>
      <c r="K138" t="s">
        <v>389</v>
      </c>
      <c r="N138" t="s">
        <v>333</v>
      </c>
      <c r="O138" t="s">
        <v>93</v>
      </c>
      <c r="Q138" t="s">
        <v>36</v>
      </c>
      <c r="R138" t="s">
        <v>311</v>
      </c>
      <c r="T138" s="54"/>
      <c r="V138" s="55"/>
      <c r="AG138" s="4"/>
      <c r="AH138" s="4"/>
      <c r="AJ138">
        <v>245</v>
      </c>
      <c r="AK138" s="4">
        <v>45474.333333333299</v>
      </c>
      <c r="AL138" s="4">
        <v>45838.708333333299</v>
      </c>
      <c r="AM138" s="4">
        <v>45474.333333333299</v>
      </c>
      <c r="AN138" s="4">
        <v>45838.708333333299</v>
      </c>
      <c r="AO138" s="4"/>
      <c r="AP138" s="4"/>
      <c r="AQ138" s="4"/>
      <c r="AR138">
        <v>0</v>
      </c>
    </row>
    <row r="139" spans="2:50" x14ac:dyDescent="0.25">
      <c r="B139" s="49" t="str">
        <f>tbl_PV_Meta[[#This Row],[Name]]</f>
        <v>Project 130</v>
      </c>
      <c r="C139"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39" t="s">
        <v>1819</v>
      </c>
      <c r="E139" s="51" t="s">
        <v>183</v>
      </c>
      <c r="F139" t="s">
        <v>272</v>
      </c>
      <c r="G139" s="52" t="s">
        <v>1863</v>
      </c>
      <c r="H139" t="s">
        <v>1886</v>
      </c>
      <c r="I139" s="53" t="s">
        <v>1895</v>
      </c>
      <c r="J139" s="53" t="s">
        <v>1942</v>
      </c>
      <c r="O139" t="s">
        <v>93</v>
      </c>
      <c r="Q139" t="s">
        <v>213</v>
      </c>
      <c r="R139" t="s">
        <v>279</v>
      </c>
      <c r="T139" s="54"/>
      <c r="V139" s="55"/>
      <c r="AG139" s="4"/>
      <c r="AH139" s="4"/>
      <c r="AJ139">
        <v>25</v>
      </c>
      <c r="AK139" s="4">
        <v>45635.333333333299</v>
      </c>
      <c r="AL139" s="4">
        <v>45681.708333333299</v>
      </c>
      <c r="AM139" s="4">
        <v>45635.333333333299</v>
      </c>
      <c r="AN139" s="4">
        <v>45681.708333333299</v>
      </c>
      <c r="AO139" s="4"/>
      <c r="AP139" s="4"/>
      <c r="AQ139" s="4"/>
      <c r="AR139">
        <v>0</v>
      </c>
    </row>
    <row r="140" spans="2:50" x14ac:dyDescent="0.25">
      <c r="B140" s="49" t="str">
        <f>tbl_PV_Meta[[#This Row],[Name]]</f>
        <v>Project 131</v>
      </c>
      <c r="C140"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40" t="s">
        <v>1820</v>
      </c>
      <c r="E140" s="51" t="s">
        <v>463</v>
      </c>
      <c r="F140" t="s">
        <v>301</v>
      </c>
      <c r="G140" s="52" t="s">
        <v>1863</v>
      </c>
      <c r="H140" t="s">
        <v>33</v>
      </c>
      <c r="I140" s="53" t="s">
        <v>1923</v>
      </c>
      <c r="J140" s="53" t="s">
        <v>33</v>
      </c>
      <c r="K140" t="s">
        <v>402</v>
      </c>
      <c r="O140" t="s">
        <v>28</v>
      </c>
      <c r="Q140" t="s">
        <v>36</v>
      </c>
      <c r="R140" t="s">
        <v>279</v>
      </c>
      <c r="T140" s="54"/>
      <c r="V140" s="55"/>
      <c r="AG140" s="4"/>
      <c r="AH140" s="4"/>
      <c r="AK140" s="4"/>
      <c r="AL140" s="4"/>
      <c r="AM140" s="4"/>
      <c r="AN140" s="4"/>
      <c r="AO140" s="4"/>
      <c r="AP140" s="4"/>
      <c r="AQ140" s="4"/>
      <c r="AR140">
        <v>0</v>
      </c>
    </row>
    <row r="141" spans="2:50" x14ac:dyDescent="0.25">
      <c r="B141" s="49" t="str">
        <f>tbl_PV_Meta[[#This Row],[Name]]</f>
        <v>Project 132</v>
      </c>
      <c r="C141"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41" t="s">
        <v>1821</v>
      </c>
      <c r="E141" s="51" t="s">
        <v>464</v>
      </c>
      <c r="F141" t="s">
        <v>301</v>
      </c>
      <c r="G141" s="52" t="s">
        <v>1863</v>
      </c>
      <c r="H141" t="s">
        <v>33</v>
      </c>
      <c r="I141" s="53" t="s">
        <v>1923</v>
      </c>
      <c r="J141" s="53" t="s">
        <v>33</v>
      </c>
      <c r="K141" t="s">
        <v>402</v>
      </c>
      <c r="O141" t="s">
        <v>28</v>
      </c>
      <c r="Q141" t="s">
        <v>36</v>
      </c>
      <c r="R141" t="s">
        <v>279</v>
      </c>
      <c r="T141" s="54"/>
      <c r="V141" s="55"/>
      <c r="AG141" s="4"/>
      <c r="AH141" s="4"/>
      <c r="AK141" s="4"/>
      <c r="AL141" s="4"/>
      <c r="AM141" s="4"/>
      <c r="AN141" s="4"/>
      <c r="AO141" s="4"/>
      <c r="AP141" s="4"/>
      <c r="AQ141" s="4"/>
      <c r="AR141">
        <v>0</v>
      </c>
    </row>
    <row r="142" spans="2:50" x14ac:dyDescent="0.25">
      <c r="B142" s="49" t="str">
        <f>tbl_PV_Meta[[#This Row],[Name]]</f>
        <v>Project 133</v>
      </c>
      <c r="C142"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42" t="s">
        <v>1822</v>
      </c>
      <c r="E142" s="51" t="s">
        <v>465</v>
      </c>
      <c r="F142" t="s">
        <v>301</v>
      </c>
      <c r="G142" s="52" t="s">
        <v>1863</v>
      </c>
      <c r="H142" t="s">
        <v>33</v>
      </c>
      <c r="I142" s="53" t="s">
        <v>1923</v>
      </c>
      <c r="J142" s="53" t="s">
        <v>33</v>
      </c>
      <c r="K142" t="s">
        <v>402</v>
      </c>
      <c r="O142" t="s">
        <v>28</v>
      </c>
      <c r="Q142" t="s">
        <v>36</v>
      </c>
      <c r="R142" t="s">
        <v>279</v>
      </c>
      <c r="T142" s="54"/>
      <c r="V142" s="55"/>
      <c r="AG142" s="4"/>
      <c r="AH142" s="4"/>
      <c r="AK142" s="4"/>
      <c r="AL142" s="4"/>
      <c r="AM142" s="4"/>
      <c r="AN142" s="4"/>
      <c r="AO142" s="4"/>
      <c r="AP142" s="4"/>
      <c r="AQ142" s="4"/>
      <c r="AR142">
        <v>0</v>
      </c>
    </row>
    <row r="143" spans="2:50" x14ac:dyDescent="0.25">
      <c r="B143" s="49" t="str">
        <f>tbl_PV_Meta[[#This Row],[Name]]</f>
        <v>Project 134</v>
      </c>
      <c r="C143"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43" t="s">
        <v>1823</v>
      </c>
      <c r="E143" s="51" t="s">
        <v>466</v>
      </c>
      <c r="F143" t="s">
        <v>301</v>
      </c>
      <c r="G143" s="52" t="s">
        <v>1863</v>
      </c>
      <c r="H143" t="s">
        <v>33</v>
      </c>
      <c r="I143" s="53" t="s">
        <v>1923</v>
      </c>
      <c r="J143" s="53" t="s">
        <v>33</v>
      </c>
      <c r="K143" t="s">
        <v>402</v>
      </c>
      <c r="O143" t="s">
        <v>28</v>
      </c>
      <c r="Q143" t="s">
        <v>36</v>
      </c>
      <c r="R143" t="s">
        <v>279</v>
      </c>
      <c r="T143" s="54"/>
      <c r="V143" s="55"/>
      <c r="AG143" s="4"/>
      <c r="AH143" s="4"/>
      <c r="AK143" s="4"/>
      <c r="AL143" s="4"/>
      <c r="AM143" s="4"/>
      <c r="AN143" s="4"/>
      <c r="AO143" s="4"/>
      <c r="AP143" s="4"/>
      <c r="AQ143" s="4"/>
      <c r="AR143">
        <v>0</v>
      </c>
    </row>
    <row r="144" spans="2:50" x14ac:dyDescent="0.25">
      <c r="B144" s="49" t="str">
        <f>tbl_PV_Meta[[#This Row],[Name]]</f>
        <v>Project 135</v>
      </c>
      <c r="C144"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44" t="s">
        <v>1824</v>
      </c>
      <c r="E144" s="51" t="s">
        <v>184</v>
      </c>
      <c r="F144" t="s">
        <v>272</v>
      </c>
      <c r="G144" s="52" t="s">
        <v>1863</v>
      </c>
      <c r="H144" t="s">
        <v>33</v>
      </c>
      <c r="I144" s="53" t="s">
        <v>1895</v>
      </c>
      <c r="J144" s="53" t="s">
        <v>33</v>
      </c>
      <c r="O144" t="s">
        <v>93</v>
      </c>
      <c r="Q144" t="s">
        <v>213</v>
      </c>
      <c r="R144" t="s">
        <v>311</v>
      </c>
      <c r="T144" s="54"/>
      <c r="V144" s="55"/>
      <c r="AG144" s="4"/>
      <c r="AH144" s="4"/>
      <c r="AJ144">
        <v>131</v>
      </c>
      <c r="AK144" s="4">
        <v>45635.333333333299</v>
      </c>
      <c r="AL144" s="4">
        <v>45838.708333333299</v>
      </c>
      <c r="AM144" s="4">
        <v>45635.333333333299</v>
      </c>
      <c r="AN144" s="4">
        <v>45838.708333333299</v>
      </c>
      <c r="AO144" s="4"/>
      <c r="AP144" s="4"/>
      <c r="AQ144" s="4"/>
      <c r="AR144">
        <v>0</v>
      </c>
    </row>
    <row r="145" spans="2:57" x14ac:dyDescent="0.25">
      <c r="B145" s="49" t="str">
        <f>tbl_PV_Meta[[#This Row],[Name]]</f>
        <v>Project 136</v>
      </c>
      <c r="C145"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45" t="s">
        <v>1825</v>
      </c>
      <c r="E145" s="51" t="s">
        <v>185</v>
      </c>
      <c r="F145" t="s">
        <v>272</v>
      </c>
      <c r="G145" s="52" t="s">
        <v>1863</v>
      </c>
      <c r="H145" t="s">
        <v>33</v>
      </c>
      <c r="I145" s="53" t="s">
        <v>1895</v>
      </c>
      <c r="J145" s="53" t="s">
        <v>1939</v>
      </c>
      <c r="O145" t="s">
        <v>93</v>
      </c>
      <c r="Q145" t="s">
        <v>213</v>
      </c>
      <c r="R145" t="s">
        <v>311</v>
      </c>
      <c r="T145" s="54"/>
      <c r="V145" s="55"/>
      <c r="AG145" s="4"/>
      <c r="AH145" s="4"/>
      <c r="AJ145">
        <v>306</v>
      </c>
      <c r="AK145" s="4">
        <v>45635.333333333299</v>
      </c>
      <c r="AL145" s="4">
        <v>46101.708333333299</v>
      </c>
      <c r="AM145" s="4">
        <v>45635.333333333299</v>
      </c>
      <c r="AN145" s="4">
        <v>46101.708333333299</v>
      </c>
      <c r="AO145" s="4">
        <v>45698.333333333299</v>
      </c>
      <c r="AP145" s="4"/>
      <c r="AQ145" s="4"/>
      <c r="AR145">
        <v>6</v>
      </c>
    </row>
    <row r="146" spans="2:57" x14ac:dyDescent="0.25">
      <c r="B146" s="49" t="str">
        <f>tbl_PV_Meta[[#This Row],[Name]]</f>
        <v>Project 137</v>
      </c>
      <c r="C146"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46" t="s">
        <v>1826</v>
      </c>
      <c r="E146" s="51" t="s">
        <v>186</v>
      </c>
      <c r="F146" t="s">
        <v>272</v>
      </c>
      <c r="G146" s="52" t="s">
        <v>1863</v>
      </c>
      <c r="H146" t="s">
        <v>33</v>
      </c>
      <c r="I146" s="53" t="s">
        <v>1895</v>
      </c>
      <c r="J146" s="53" t="s">
        <v>1968</v>
      </c>
      <c r="O146" t="s">
        <v>136</v>
      </c>
      <c r="Q146" t="s">
        <v>213</v>
      </c>
      <c r="R146" t="s">
        <v>311</v>
      </c>
      <c r="T146" s="54"/>
      <c r="V146" s="55"/>
      <c r="AG146" s="4"/>
      <c r="AH146" s="4"/>
      <c r="AJ146">
        <v>163.19999999999999</v>
      </c>
      <c r="AK146" s="4">
        <v>45635.333333333299</v>
      </c>
      <c r="AL146" s="4">
        <v>45883.387499999997</v>
      </c>
      <c r="AM146" s="4">
        <v>45635.333333333299</v>
      </c>
      <c r="AN146" s="4">
        <v>45883.387499999997</v>
      </c>
      <c r="AO146" s="4">
        <v>45635.333333333299</v>
      </c>
      <c r="AP146" s="4"/>
      <c r="AQ146" s="4"/>
      <c r="AR146">
        <v>22</v>
      </c>
    </row>
    <row r="147" spans="2:57" x14ac:dyDescent="0.25">
      <c r="B147" s="49" t="str">
        <f>tbl_PV_Meta[[#This Row],[Name]]</f>
        <v>Project 138</v>
      </c>
      <c r="C147"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47" t="s">
        <v>1827</v>
      </c>
      <c r="E147" s="51" t="s">
        <v>467</v>
      </c>
      <c r="F147" t="s">
        <v>301</v>
      </c>
      <c r="G147" s="52" t="s">
        <v>1863</v>
      </c>
      <c r="H147" t="s">
        <v>33</v>
      </c>
      <c r="I147" s="53" t="s">
        <v>1912</v>
      </c>
      <c r="J147" s="53" t="s">
        <v>1936</v>
      </c>
      <c r="O147" t="s">
        <v>93</v>
      </c>
      <c r="Q147" t="s">
        <v>213</v>
      </c>
      <c r="R147" t="s">
        <v>311</v>
      </c>
      <c r="T147" s="54"/>
      <c r="V147" s="55"/>
      <c r="AG147" s="4"/>
      <c r="AH147" s="4"/>
      <c r="AJ147">
        <v>130.9</v>
      </c>
      <c r="AK147" s="4">
        <v>45740.375</v>
      </c>
      <c r="AL147" s="4">
        <v>45926.708333333299</v>
      </c>
      <c r="AM147" s="4">
        <v>45740.375</v>
      </c>
      <c r="AN147" s="4">
        <v>45926.708333333299</v>
      </c>
      <c r="AO147" s="4"/>
      <c r="AP147" s="4"/>
      <c r="AQ147" s="4"/>
      <c r="AR147">
        <v>0</v>
      </c>
    </row>
    <row r="148" spans="2:57" x14ac:dyDescent="0.25">
      <c r="B148" s="49" t="str">
        <f>tbl_PV_Meta[[#This Row],[Name]]</f>
        <v>Project 139</v>
      </c>
      <c r="C148"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48" t="s">
        <v>1828</v>
      </c>
      <c r="E148" s="51" t="s">
        <v>468</v>
      </c>
      <c r="F148" t="s">
        <v>301</v>
      </c>
      <c r="G148" s="52" t="s">
        <v>1863</v>
      </c>
      <c r="H148" t="s">
        <v>33</v>
      </c>
      <c r="I148" s="53" t="s">
        <v>1923</v>
      </c>
      <c r="J148" s="53" t="s">
        <v>33</v>
      </c>
      <c r="O148" t="s">
        <v>93</v>
      </c>
      <c r="Q148" t="s">
        <v>213</v>
      </c>
      <c r="R148" t="s">
        <v>311</v>
      </c>
      <c r="T148" s="54"/>
      <c r="V148" s="55"/>
      <c r="AG148" s="4"/>
      <c r="AH148" s="4"/>
      <c r="AJ148">
        <v>127</v>
      </c>
      <c r="AK148" s="4">
        <v>45639.333333333299</v>
      </c>
      <c r="AL148" s="4">
        <v>45838.708333333299</v>
      </c>
      <c r="AM148" s="4">
        <v>45639.333333333299</v>
      </c>
      <c r="AN148" s="4">
        <v>45838.708333333299</v>
      </c>
      <c r="AO148" s="4"/>
      <c r="AP148" s="4"/>
      <c r="AQ148" s="4"/>
      <c r="AR148">
        <v>0</v>
      </c>
    </row>
    <row r="149" spans="2:57" x14ac:dyDescent="0.25">
      <c r="B149" s="49" t="str">
        <f>tbl_PV_Meta[[#This Row],[Name]]</f>
        <v>Project 140</v>
      </c>
      <c r="C149"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49" t="s">
        <v>1829</v>
      </c>
      <c r="E149" s="51" t="s">
        <v>187</v>
      </c>
      <c r="F149" t="s">
        <v>272</v>
      </c>
      <c r="G149" s="52" t="s">
        <v>1860</v>
      </c>
      <c r="H149" t="s">
        <v>33</v>
      </c>
      <c r="I149" s="53" t="s">
        <v>1906</v>
      </c>
      <c r="J149" s="53" t="s">
        <v>1938</v>
      </c>
      <c r="O149" t="s">
        <v>93</v>
      </c>
      <c r="Q149" t="s">
        <v>213</v>
      </c>
      <c r="R149" t="s">
        <v>279</v>
      </c>
      <c r="T149" s="54"/>
      <c r="V149" s="55"/>
      <c r="AG149" s="4"/>
      <c r="AH149" s="4"/>
      <c r="AJ149">
        <v>137</v>
      </c>
      <c r="AK149" s="4">
        <v>45747.333333333299</v>
      </c>
      <c r="AL149" s="4">
        <v>45944.708333333299</v>
      </c>
      <c r="AM149" s="4">
        <v>45747.333333333299</v>
      </c>
      <c r="AN149" s="4">
        <v>45944.708333333299</v>
      </c>
      <c r="AO149" s="4"/>
      <c r="AP149" s="4"/>
      <c r="AQ149" s="4"/>
      <c r="AR149">
        <v>0</v>
      </c>
    </row>
    <row r="150" spans="2:57" x14ac:dyDescent="0.25">
      <c r="B150" s="49" t="str">
        <f>tbl_PV_Meta[[#This Row],[Name]]</f>
        <v>Project 141</v>
      </c>
      <c r="C150"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50" t="s">
        <v>1830</v>
      </c>
      <c r="E150" s="51" t="s">
        <v>188</v>
      </c>
      <c r="F150" t="s">
        <v>272</v>
      </c>
      <c r="G150" s="52" t="s">
        <v>1863</v>
      </c>
      <c r="H150" t="s">
        <v>33</v>
      </c>
      <c r="I150" s="53" t="s">
        <v>1895</v>
      </c>
      <c r="J150" s="53" t="s">
        <v>33</v>
      </c>
      <c r="O150" t="s">
        <v>93</v>
      </c>
      <c r="Q150" t="s">
        <v>213</v>
      </c>
      <c r="R150" t="s">
        <v>311</v>
      </c>
      <c r="T150" s="54"/>
      <c r="V150" s="55"/>
      <c r="AG150" s="4"/>
      <c r="AH150" s="4"/>
      <c r="AJ150">
        <v>185</v>
      </c>
      <c r="AK150" s="4">
        <v>45663.333333333299</v>
      </c>
      <c r="AL150" s="4">
        <v>45926.708333333299</v>
      </c>
      <c r="AM150" s="4">
        <v>45663.333333333299</v>
      </c>
      <c r="AN150" s="4">
        <v>45926.708333333299</v>
      </c>
      <c r="AO150" s="4"/>
      <c r="AP150" s="4"/>
      <c r="AQ150" s="4"/>
      <c r="AR150">
        <v>0</v>
      </c>
    </row>
    <row r="151" spans="2:57" x14ac:dyDescent="0.25">
      <c r="B151" s="49" t="str">
        <f>tbl_PV_Meta[[#This Row],[Name]]</f>
        <v>Project 142</v>
      </c>
      <c r="C151"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51" t="s">
        <v>1831</v>
      </c>
      <c r="E151" s="51" t="s">
        <v>469</v>
      </c>
      <c r="F151" t="s">
        <v>301</v>
      </c>
      <c r="G151" s="52" t="s">
        <v>1859</v>
      </c>
      <c r="H151" t="s">
        <v>1876</v>
      </c>
      <c r="I151" s="53" t="s">
        <v>1891</v>
      </c>
      <c r="J151" s="53" t="s">
        <v>33</v>
      </c>
      <c r="K151" t="s">
        <v>389</v>
      </c>
      <c r="O151" t="s">
        <v>93</v>
      </c>
      <c r="Q151" t="s">
        <v>213</v>
      </c>
      <c r="R151" t="s">
        <v>311</v>
      </c>
      <c r="T151" s="54"/>
      <c r="V151" s="55"/>
      <c r="AG151" s="4"/>
      <c r="AH151" s="4"/>
      <c r="AJ151">
        <v>126</v>
      </c>
      <c r="AK151" s="4">
        <v>45642.333333333299</v>
      </c>
      <c r="AL151" s="4">
        <v>45838.708333333299</v>
      </c>
      <c r="AM151" s="4">
        <v>45642.333333333299</v>
      </c>
      <c r="AN151" s="4">
        <v>45838.708333333299</v>
      </c>
      <c r="AO151" s="4"/>
      <c r="AP151" s="4"/>
      <c r="AQ151" s="4"/>
      <c r="AR151">
        <v>0</v>
      </c>
    </row>
    <row r="152" spans="2:57" x14ac:dyDescent="0.25">
      <c r="B152" s="49" t="str">
        <f>tbl_PV_Meta[[#This Row],[Name]]</f>
        <v>Project 143</v>
      </c>
      <c r="C152"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Apr-2025</v>
      </c>
      <c r="D152" t="s">
        <v>1832</v>
      </c>
      <c r="E152" s="51" t="s">
        <v>189</v>
      </c>
      <c r="F152" t="s">
        <v>272</v>
      </c>
      <c r="G152" s="52" t="s">
        <v>1860</v>
      </c>
      <c r="H152" t="s">
        <v>33</v>
      </c>
      <c r="I152" s="53" t="s">
        <v>1906</v>
      </c>
      <c r="J152" s="53" t="s">
        <v>1955</v>
      </c>
      <c r="O152" t="s">
        <v>93</v>
      </c>
      <c r="Q152" t="s">
        <v>213</v>
      </c>
      <c r="R152" t="s">
        <v>311</v>
      </c>
      <c r="T152" s="54" t="s">
        <v>30</v>
      </c>
      <c r="V152" s="55"/>
      <c r="W152" t="s">
        <v>31</v>
      </c>
      <c r="X152" t="s">
        <v>31</v>
      </c>
      <c r="Y152" t="s">
        <v>31</v>
      </c>
      <c r="Z152" t="s">
        <v>32</v>
      </c>
      <c r="AA152" t="s">
        <v>31</v>
      </c>
      <c r="AB152" t="s">
        <v>31</v>
      </c>
      <c r="AC152" t="s">
        <v>31</v>
      </c>
      <c r="AE152" t="s">
        <v>31</v>
      </c>
      <c r="AF152" t="s">
        <v>31</v>
      </c>
      <c r="AG152" s="4"/>
      <c r="AH152" s="4"/>
      <c r="AJ152">
        <v>369</v>
      </c>
      <c r="AK152" s="4">
        <v>45554.333333333299</v>
      </c>
      <c r="AL152" s="4">
        <v>46112.708333333299</v>
      </c>
      <c r="AM152" s="4">
        <v>45554.333333333299</v>
      </c>
      <c r="AN152" s="4">
        <v>46112.708333333299</v>
      </c>
      <c r="AO152" s="4"/>
      <c r="AP152" s="4"/>
      <c r="AQ152" s="4"/>
      <c r="AR152">
        <v>0</v>
      </c>
    </row>
    <row r="153" spans="2:57" x14ac:dyDescent="0.25">
      <c r="B153" s="49" t="str">
        <f>tbl_PV_Meta[[#This Row],[Name]]</f>
        <v>Project 144</v>
      </c>
      <c r="C153"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53" t="s">
        <v>1833</v>
      </c>
      <c r="E153" s="51" t="s">
        <v>190</v>
      </c>
      <c r="F153" t="s">
        <v>272</v>
      </c>
      <c r="G153" s="52" t="s">
        <v>1863</v>
      </c>
      <c r="H153" t="s">
        <v>33</v>
      </c>
      <c r="I153" s="53" t="s">
        <v>1923</v>
      </c>
      <c r="J153" s="53" t="s">
        <v>1967</v>
      </c>
      <c r="O153" t="s">
        <v>93</v>
      </c>
      <c r="Q153" t="s">
        <v>213</v>
      </c>
      <c r="R153" t="s">
        <v>311</v>
      </c>
      <c r="T153" s="54"/>
      <c r="V153" s="55"/>
      <c r="AG153" s="4"/>
      <c r="AH153" s="4"/>
      <c r="AJ153">
        <v>106</v>
      </c>
      <c r="AK153" s="4">
        <v>45685.333333333299</v>
      </c>
      <c r="AL153" s="4">
        <v>45838.708333333299</v>
      </c>
      <c r="AM153" s="4">
        <v>45685.333333333299</v>
      </c>
      <c r="AN153" s="4">
        <v>45838.708333333299</v>
      </c>
      <c r="AO153" s="4"/>
      <c r="AP153" s="4"/>
      <c r="AQ153" s="4"/>
      <c r="AR153">
        <v>0</v>
      </c>
    </row>
    <row r="154" spans="2:57" x14ac:dyDescent="0.25">
      <c r="B154" s="49" t="str">
        <f>tbl_PV_Meta[[#This Row],[Name]]</f>
        <v>Project 145</v>
      </c>
      <c r="C154"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Apr-2025</v>
      </c>
      <c r="D154" t="s">
        <v>1834</v>
      </c>
      <c r="E154" s="51" t="s">
        <v>191</v>
      </c>
      <c r="F154" t="s">
        <v>347</v>
      </c>
      <c r="G154" s="52" t="s">
        <v>1863</v>
      </c>
      <c r="H154" t="s">
        <v>33</v>
      </c>
      <c r="I154" s="53" t="s">
        <v>1895</v>
      </c>
      <c r="J154" s="53" t="s">
        <v>1960</v>
      </c>
      <c r="M154" t="s">
        <v>274</v>
      </c>
      <c r="N154" t="s">
        <v>275</v>
      </c>
      <c r="O154" t="s">
        <v>93</v>
      </c>
      <c r="Q154" t="s">
        <v>213</v>
      </c>
      <c r="R154" t="s">
        <v>311</v>
      </c>
      <c r="T154" s="54" t="s">
        <v>30</v>
      </c>
      <c r="V154" s="55"/>
      <c r="W154" t="s">
        <v>31</v>
      </c>
      <c r="X154" t="s">
        <v>31</v>
      </c>
      <c r="Y154" t="s">
        <v>31</v>
      </c>
      <c r="Z154" t="s">
        <v>31</v>
      </c>
      <c r="AA154" t="s">
        <v>31</v>
      </c>
      <c r="AB154" t="s">
        <v>31</v>
      </c>
      <c r="AC154" t="s">
        <v>31</v>
      </c>
      <c r="AE154" t="s">
        <v>31</v>
      </c>
      <c r="AF154" t="s">
        <v>31</v>
      </c>
      <c r="AG154" s="4"/>
      <c r="AH154" s="4"/>
      <c r="AJ154">
        <v>141</v>
      </c>
      <c r="AK154" s="4">
        <v>45698.333333333299</v>
      </c>
      <c r="AL154" s="4">
        <v>45898.708333333299</v>
      </c>
      <c r="AM154" s="4">
        <v>45705.333333333299</v>
      </c>
      <c r="AN154" s="4">
        <v>45898.708333333299</v>
      </c>
      <c r="AO154" s="4">
        <v>45698.333333333299</v>
      </c>
      <c r="AP154" s="4"/>
      <c r="AQ154" s="4"/>
      <c r="AR154">
        <v>22</v>
      </c>
      <c r="BB154" t="s">
        <v>306</v>
      </c>
      <c r="BC154" t="s">
        <v>306</v>
      </c>
      <c r="BE154" t="s">
        <v>318</v>
      </c>
    </row>
    <row r="155" spans="2:57" x14ac:dyDescent="0.25">
      <c r="B155" s="49" t="str">
        <f>tbl_PV_Meta[[#This Row],[Name]]</f>
        <v>Project 146</v>
      </c>
      <c r="C155"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55" t="s">
        <v>1835</v>
      </c>
      <c r="E155" s="51" t="s">
        <v>192</v>
      </c>
      <c r="F155" t="s">
        <v>272</v>
      </c>
      <c r="G155" s="52" t="s">
        <v>1863</v>
      </c>
      <c r="H155" t="s">
        <v>33</v>
      </c>
      <c r="I155" s="53" t="s">
        <v>33</v>
      </c>
      <c r="J155" s="53" t="s">
        <v>1973</v>
      </c>
      <c r="O155" t="s">
        <v>93</v>
      </c>
      <c r="Q155" t="s">
        <v>213</v>
      </c>
      <c r="R155" t="s">
        <v>311</v>
      </c>
      <c r="T155" s="54"/>
      <c r="V155" s="55"/>
      <c r="AG155" s="4"/>
      <c r="AH155" s="4"/>
      <c r="AK155" s="4"/>
      <c r="AL155" s="4"/>
      <c r="AM155" s="4"/>
      <c r="AN155" s="4"/>
      <c r="AO155" s="4"/>
      <c r="AP155" s="4"/>
      <c r="AQ155" s="4"/>
      <c r="AR155">
        <v>0</v>
      </c>
    </row>
    <row r="156" spans="2:57" x14ac:dyDescent="0.25">
      <c r="B156" s="49" t="str">
        <f>tbl_PV_Meta[[#This Row],[Name]]</f>
        <v>Project 147</v>
      </c>
      <c r="C156"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56" t="s">
        <v>1836</v>
      </c>
      <c r="E156" s="51" t="s">
        <v>193</v>
      </c>
      <c r="F156" t="s">
        <v>272</v>
      </c>
      <c r="G156" s="52" t="s">
        <v>1863</v>
      </c>
      <c r="H156" t="s">
        <v>33</v>
      </c>
      <c r="I156" s="53" t="s">
        <v>1895</v>
      </c>
      <c r="J156" s="53" t="s">
        <v>1954</v>
      </c>
      <c r="O156" t="s">
        <v>93</v>
      </c>
      <c r="Q156" t="s">
        <v>213</v>
      </c>
      <c r="R156" t="s">
        <v>311</v>
      </c>
      <c r="T156" s="54"/>
      <c r="V156" s="55"/>
      <c r="AG156" s="4"/>
      <c r="AH156" s="4"/>
      <c r="AJ156">
        <v>62</v>
      </c>
      <c r="AK156" s="4">
        <v>45719.333333333299</v>
      </c>
      <c r="AL156" s="4">
        <v>45807.708333333299</v>
      </c>
      <c r="AM156" s="4">
        <v>45719.333333333299</v>
      </c>
      <c r="AN156" s="4">
        <v>45807.708333333299</v>
      </c>
      <c r="AO156" s="4"/>
      <c r="AP156" s="4"/>
      <c r="AQ156" s="4"/>
      <c r="AR156">
        <v>0</v>
      </c>
    </row>
    <row r="157" spans="2:57" x14ac:dyDescent="0.25">
      <c r="B157" s="49" t="str">
        <f>tbl_PV_Meta[[#This Row],[Name]]</f>
        <v>Project 148</v>
      </c>
      <c r="C157"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57" t="s">
        <v>1837</v>
      </c>
      <c r="E157" s="51" t="s">
        <v>194</v>
      </c>
      <c r="F157" t="s">
        <v>272</v>
      </c>
      <c r="G157" s="52" t="s">
        <v>1858</v>
      </c>
      <c r="H157" t="s">
        <v>33</v>
      </c>
      <c r="I157" s="53" t="s">
        <v>33</v>
      </c>
      <c r="J157" s="53" t="s">
        <v>1962</v>
      </c>
      <c r="N157" t="s">
        <v>310</v>
      </c>
      <c r="O157" t="s">
        <v>93</v>
      </c>
      <c r="Q157" t="s">
        <v>213</v>
      </c>
      <c r="R157" t="s">
        <v>279</v>
      </c>
      <c r="T157" s="54"/>
      <c r="V157" s="55"/>
      <c r="AG157" s="4"/>
      <c r="AH157" s="4"/>
      <c r="AJ157">
        <v>60</v>
      </c>
      <c r="AK157" s="4">
        <v>45839.333333333299</v>
      </c>
      <c r="AL157" s="4">
        <v>45922.708333333299</v>
      </c>
      <c r="AM157" s="4">
        <v>45839.333333333299</v>
      </c>
      <c r="AN157" s="4">
        <v>45922.708333333299</v>
      </c>
      <c r="AO157" s="4"/>
      <c r="AP157" s="4"/>
      <c r="AQ157" s="4"/>
      <c r="AR157">
        <v>0</v>
      </c>
    </row>
    <row r="158" spans="2:57" x14ac:dyDescent="0.25">
      <c r="B158" s="49" t="str">
        <f>tbl_PV_Meta[[#This Row],[Name]]</f>
        <v>Project 149</v>
      </c>
      <c r="C158"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58" t="s">
        <v>1838</v>
      </c>
      <c r="E158" s="51" t="s">
        <v>195</v>
      </c>
      <c r="F158" t="s">
        <v>347</v>
      </c>
      <c r="G158" s="52" t="s">
        <v>1860</v>
      </c>
      <c r="H158" t="s">
        <v>1876</v>
      </c>
      <c r="I158" s="53" t="s">
        <v>1891</v>
      </c>
      <c r="J158" s="53" t="s">
        <v>1953</v>
      </c>
      <c r="O158" t="s">
        <v>93</v>
      </c>
      <c r="Q158" t="s">
        <v>213</v>
      </c>
      <c r="R158" t="s">
        <v>311</v>
      </c>
      <c r="T158" s="54"/>
      <c r="V158" s="55"/>
      <c r="AG158" s="4"/>
      <c r="AH158" s="4"/>
      <c r="AJ158">
        <v>84</v>
      </c>
      <c r="AK158" s="4">
        <v>45715.333333333299</v>
      </c>
      <c r="AL158" s="4">
        <v>45838.708333333299</v>
      </c>
      <c r="AM158" s="4">
        <v>45715.333333333299</v>
      </c>
      <c r="AN158" s="4">
        <v>45838.708333333299</v>
      </c>
      <c r="AO158" s="4"/>
      <c r="AP158" s="4"/>
      <c r="AQ158" s="4"/>
      <c r="AR158">
        <v>0</v>
      </c>
    </row>
    <row r="159" spans="2:57" x14ac:dyDescent="0.25">
      <c r="B159" s="49" t="str">
        <f>tbl_PV_Meta[[#This Row],[Name]]</f>
        <v>Project 150</v>
      </c>
      <c r="C159"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59" t="s">
        <v>1839</v>
      </c>
      <c r="E159" s="51" t="s">
        <v>196</v>
      </c>
      <c r="F159" t="s">
        <v>347</v>
      </c>
      <c r="G159" s="52" t="s">
        <v>1860</v>
      </c>
      <c r="H159" t="s">
        <v>1876</v>
      </c>
      <c r="I159" s="53" t="s">
        <v>1891</v>
      </c>
      <c r="J159" s="53" t="s">
        <v>1943</v>
      </c>
      <c r="O159" t="s">
        <v>93</v>
      </c>
      <c r="Q159" t="s">
        <v>213</v>
      </c>
      <c r="R159" t="s">
        <v>311</v>
      </c>
      <c r="T159" s="54"/>
      <c r="V159" s="55"/>
      <c r="AG159" s="4"/>
      <c r="AH159" s="4"/>
      <c r="AJ159">
        <v>84</v>
      </c>
      <c r="AK159" s="4">
        <v>45715.333333333299</v>
      </c>
      <c r="AL159" s="4">
        <v>45838.708333333299</v>
      </c>
      <c r="AM159" s="4">
        <v>45715.333333333299</v>
      </c>
      <c r="AN159" s="4">
        <v>45838.708333333299</v>
      </c>
      <c r="AO159" s="4"/>
      <c r="AP159" s="4"/>
      <c r="AQ159" s="4"/>
      <c r="AR159">
        <v>0</v>
      </c>
    </row>
    <row r="160" spans="2:57" x14ac:dyDescent="0.25">
      <c r="B160" s="49" t="str">
        <f>tbl_PV_Meta[[#This Row],[Name]]</f>
        <v>Project 151</v>
      </c>
      <c r="C160"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60" t="s">
        <v>1840</v>
      </c>
      <c r="E160" s="51" t="s">
        <v>470</v>
      </c>
      <c r="F160" t="s">
        <v>301</v>
      </c>
      <c r="G160" s="52" t="s">
        <v>1859</v>
      </c>
      <c r="H160" t="s">
        <v>33</v>
      </c>
      <c r="I160" s="53" t="s">
        <v>33</v>
      </c>
      <c r="J160" s="53" t="s">
        <v>33</v>
      </c>
      <c r="O160" t="s">
        <v>93</v>
      </c>
      <c r="Q160" t="s">
        <v>213</v>
      </c>
      <c r="R160" t="s">
        <v>279</v>
      </c>
      <c r="T160" s="54"/>
      <c r="V160" s="55"/>
      <c r="AG160" s="4"/>
      <c r="AH160" s="4"/>
      <c r="AK160" s="4"/>
      <c r="AL160" s="4"/>
      <c r="AM160" s="4"/>
      <c r="AN160" s="4"/>
      <c r="AO160" s="4"/>
      <c r="AP160" s="4"/>
      <c r="AQ160" s="4"/>
      <c r="AR160">
        <v>0</v>
      </c>
    </row>
    <row r="161" spans="2:55" x14ac:dyDescent="0.25">
      <c r="B161" s="49" t="str">
        <f>tbl_PV_Meta[[#This Row],[Name]]</f>
        <v>Project 152</v>
      </c>
      <c r="C161"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61" t="s">
        <v>1841</v>
      </c>
      <c r="E161" s="51" t="s">
        <v>197</v>
      </c>
      <c r="F161" t="s">
        <v>272</v>
      </c>
      <c r="G161" s="52" t="s">
        <v>1860</v>
      </c>
      <c r="H161" t="s">
        <v>33</v>
      </c>
      <c r="I161" s="53" t="s">
        <v>1906</v>
      </c>
      <c r="J161" s="53" t="s">
        <v>1970</v>
      </c>
      <c r="O161" t="s">
        <v>93</v>
      </c>
      <c r="Q161" t="s">
        <v>213</v>
      </c>
      <c r="R161" t="s">
        <v>311</v>
      </c>
      <c r="T161" s="54"/>
      <c r="V161" s="55"/>
      <c r="AG161" s="4"/>
      <c r="AH161" s="4"/>
      <c r="AJ161">
        <v>82</v>
      </c>
      <c r="AK161" s="4">
        <v>45719.333333333299</v>
      </c>
      <c r="AL161" s="4">
        <v>45838.708333333299</v>
      </c>
      <c r="AM161" s="4">
        <v>45719.333333333299</v>
      </c>
      <c r="AN161" s="4">
        <v>45838.708333333299</v>
      </c>
      <c r="AO161" s="4"/>
      <c r="AP161" s="4"/>
      <c r="AQ161" s="4"/>
      <c r="AR161">
        <v>0</v>
      </c>
    </row>
    <row r="162" spans="2:55" x14ac:dyDescent="0.25">
      <c r="B162" s="49" t="str">
        <f>tbl_PV_Meta[[#This Row],[Name]]</f>
        <v>Project 153</v>
      </c>
      <c r="C162"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62" t="s">
        <v>1842</v>
      </c>
      <c r="E162" s="51" t="s">
        <v>198</v>
      </c>
      <c r="F162" t="s">
        <v>272</v>
      </c>
      <c r="G162" s="52" t="s">
        <v>1863</v>
      </c>
      <c r="H162" t="s">
        <v>33</v>
      </c>
      <c r="I162" s="53" t="s">
        <v>33</v>
      </c>
      <c r="J162" s="53" t="s">
        <v>1972</v>
      </c>
      <c r="O162" t="s">
        <v>93</v>
      </c>
      <c r="Q162" t="s">
        <v>213</v>
      </c>
      <c r="R162" t="s">
        <v>311</v>
      </c>
      <c r="T162" s="54"/>
      <c r="V162" s="55"/>
      <c r="AG162" s="4"/>
      <c r="AH162" s="4"/>
      <c r="AJ162">
        <v>82</v>
      </c>
      <c r="AK162" s="4">
        <v>45719.333333333299</v>
      </c>
      <c r="AL162" s="4">
        <v>45838.708333333299</v>
      </c>
      <c r="AM162" s="4">
        <v>45719.333333333299</v>
      </c>
      <c r="AN162" s="4">
        <v>45838.708333333299</v>
      </c>
      <c r="AO162" s="4"/>
      <c r="AP162" s="4"/>
      <c r="AQ162" s="4"/>
      <c r="AR162">
        <v>0</v>
      </c>
    </row>
    <row r="163" spans="2:55" x14ac:dyDescent="0.25">
      <c r="B163" s="49" t="str">
        <f>tbl_PV_Meta[[#This Row],[Name]]</f>
        <v>Project 154</v>
      </c>
      <c r="C163"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63" t="s">
        <v>1843</v>
      </c>
      <c r="E163" s="51" t="s">
        <v>199</v>
      </c>
      <c r="F163" t="s">
        <v>272</v>
      </c>
      <c r="G163" s="52" t="s">
        <v>1860</v>
      </c>
      <c r="H163" t="s">
        <v>1876</v>
      </c>
      <c r="I163" s="53" t="s">
        <v>1908</v>
      </c>
      <c r="J163" s="53" t="s">
        <v>1935</v>
      </c>
      <c r="O163" t="s">
        <v>93</v>
      </c>
      <c r="Q163" t="s">
        <v>213</v>
      </c>
      <c r="R163" t="s">
        <v>311</v>
      </c>
      <c r="T163" s="54"/>
      <c r="V163" s="55"/>
      <c r="AG163" s="4"/>
      <c r="AH163" s="4"/>
      <c r="AJ163">
        <v>82</v>
      </c>
      <c r="AK163" s="4">
        <v>45719.333333333299</v>
      </c>
      <c r="AL163" s="4">
        <v>45838.708333333299</v>
      </c>
      <c r="AM163" s="4">
        <v>45719.333333333299</v>
      </c>
      <c r="AN163" s="4">
        <v>45838.708333333299</v>
      </c>
      <c r="AO163" s="4"/>
      <c r="AP163" s="4"/>
      <c r="AQ163" s="4"/>
      <c r="AR163">
        <v>0</v>
      </c>
    </row>
    <row r="164" spans="2:55" x14ac:dyDescent="0.25">
      <c r="B164" s="49" t="str">
        <f>tbl_PV_Meta[[#This Row],[Name]]</f>
        <v>Project 155</v>
      </c>
      <c r="C164"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64" t="s">
        <v>1844</v>
      </c>
      <c r="E164" s="51" t="s">
        <v>471</v>
      </c>
      <c r="F164" t="s">
        <v>301</v>
      </c>
      <c r="G164" s="52" t="s">
        <v>1863</v>
      </c>
      <c r="H164" t="s">
        <v>33</v>
      </c>
      <c r="I164" s="53" t="s">
        <v>1895</v>
      </c>
      <c r="J164" s="53" t="s">
        <v>1963</v>
      </c>
      <c r="K164" t="s">
        <v>399</v>
      </c>
      <c r="O164" t="s">
        <v>93</v>
      </c>
      <c r="Q164" t="s">
        <v>213</v>
      </c>
      <c r="R164" t="s">
        <v>311</v>
      </c>
      <c r="T164" s="54"/>
      <c r="V164" s="55"/>
      <c r="AG164" s="4"/>
      <c r="AH164" s="4"/>
      <c r="AJ164">
        <v>82</v>
      </c>
      <c r="AK164" s="4">
        <v>45719.333333333299</v>
      </c>
      <c r="AL164" s="4">
        <v>45838.708333333299</v>
      </c>
      <c r="AM164" s="4">
        <v>45719.333333333299</v>
      </c>
      <c r="AN164" s="4">
        <v>45838.708333333299</v>
      </c>
      <c r="AO164" s="4"/>
      <c r="AP164" s="4"/>
      <c r="AQ164" s="4"/>
      <c r="AR164">
        <v>0</v>
      </c>
      <c r="BB164" t="s">
        <v>285</v>
      </c>
      <c r="BC164" t="s">
        <v>285</v>
      </c>
    </row>
    <row r="165" spans="2:55" x14ac:dyDescent="0.25">
      <c r="B165" s="49" t="str">
        <f>tbl_PV_Meta[[#This Row],[Name]]</f>
        <v>Project 156</v>
      </c>
      <c r="C165"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65" t="s">
        <v>1845</v>
      </c>
      <c r="E165" s="51" t="s">
        <v>200</v>
      </c>
      <c r="F165" t="s">
        <v>272</v>
      </c>
      <c r="G165" s="52" t="s">
        <v>1864</v>
      </c>
      <c r="H165" t="s">
        <v>1888</v>
      </c>
      <c r="I165" s="53" t="s">
        <v>1913</v>
      </c>
      <c r="J165" s="53" t="s">
        <v>1945</v>
      </c>
      <c r="M165" t="s">
        <v>274</v>
      </c>
      <c r="N165" t="s">
        <v>310</v>
      </c>
      <c r="O165" t="s">
        <v>93</v>
      </c>
      <c r="Q165" t="s">
        <v>213</v>
      </c>
      <c r="R165" t="s">
        <v>311</v>
      </c>
      <c r="T165" s="54"/>
      <c r="V165" s="55"/>
      <c r="AG165" s="4"/>
      <c r="AH165" s="4"/>
      <c r="AJ165">
        <v>307</v>
      </c>
      <c r="AK165" s="4">
        <v>45722.333333333299</v>
      </c>
      <c r="AL165" s="4">
        <v>46178.708333333299</v>
      </c>
      <c r="AM165" s="4">
        <v>45722.333333333299</v>
      </c>
      <c r="AN165" s="4">
        <v>46178.708333333299</v>
      </c>
      <c r="AO165" s="4"/>
      <c r="AP165" s="4"/>
      <c r="AQ165" s="4"/>
      <c r="AR165">
        <v>0</v>
      </c>
    </row>
    <row r="166" spans="2:55" x14ac:dyDescent="0.25">
      <c r="B166" s="49" t="str">
        <f>tbl_PV_Meta[[#This Row],[Name]]</f>
        <v>Project 157</v>
      </c>
      <c r="C166"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66" t="s">
        <v>1846</v>
      </c>
      <c r="E166" s="51" t="s">
        <v>201</v>
      </c>
      <c r="F166" t="s">
        <v>272</v>
      </c>
      <c r="G166" s="52" t="s">
        <v>1864</v>
      </c>
      <c r="H166" t="s">
        <v>1888</v>
      </c>
      <c r="I166" s="53" t="s">
        <v>1913</v>
      </c>
      <c r="J166" s="53" t="s">
        <v>1945</v>
      </c>
      <c r="M166" t="s">
        <v>274</v>
      </c>
      <c r="N166" t="s">
        <v>310</v>
      </c>
      <c r="O166" t="s">
        <v>93</v>
      </c>
      <c r="Q166" t="s">
        <v>213</v>
      </c>
      <c r="R166" t="s">
        <v>311</v>
      </c>
      <c r="T166" s="54"/>
      <c r="V166" s="55"/>
      <c r="AG166" s="4"/>
      <c r="AH166" s="4"/>
      <c r="AJ166">
        <v>323</v>
      </c>
      <c r="AK166" s="4">
        <v>45741.333333333299</v>
      </c>
      <c r="AL166" s="4">
        <v>46220.708333333299</v>
      </c>
      <c r="AM166" s="4">
        <v>45741.333333333299</v>
      </c>
      <c r="AN166" s="4">
        <v>46220.708333333299</v>
      </c>
      <c r="AO166" s="4"/>
      <c r="AP166" s="4"/>
      <c r="AQ166" s="4"/>
      <c r="AR166">
        <v>0</v>
      </c>
    </row>
    <row r="167" spans="2:55" x14ac:dyDescent="0.25">
      <c r="B167" s="49" t="str">
        <f>tbl_PV_Meta[[#This Row],[Name]]</f>
        <v>Project 158</v>
      </c>
      <c r="C167"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67" t="s">
        <v>1847</v>
      </c>
      <c r="E167" s="51" t="s">
        <v>202</v>
      </c>
      <c r="F167" t="s">
        <v>272</v>
      </c>
      <c r="G167" s="52" t="s">
        <v>1864</v>
      </c>
      <c r="H167" t="s">
        <v>1888</v>
      </c>
      <c r="I167" s="53" t="s">
        <v>1913</v>
      </c>
      <c r="J167" s="53" t="s">
        <v>1945</v>
      </c>
      <c r="M167" t="s">
        <v>274</v>
      </c>
      <c r="N167" t="s">
        <v>310</v>
      </c>
      <c r="O167" t="s">
        <v>93</v>
      </c>
      <c r="Q167" t="s">
        <v>213</v>
      </c>
      <c r="R167" t="s">
        <v>311</v>
      </c>
      <c r="T167" s="54"/>
      <c r="V167" s="55"/>
      <c r="AG167" s="4"/>
      <c r="AH167" s="4"/>
      <c r="AJ167">
        <v>50.3</v>
      </c>
      <c r="AK167" s="4">
        <v>45741.333333333299</v>
      </c>
      <c r="AL167" s="4">
        <v>45814.436805555597</v>
      </c>
      <c r="AM167" s="4">
        <v>45741.333333333299</v>
      </c>
      <c r="AN167" s="4">
        <v>45814.436805555597</v>
      </c>
      <c r="AO167" s="4"/>
      <c r="AP167" s="4"/>
      <c r="AQ167" s="4"/>
      <c r="AR167">
        <v>0</v>
      </c>
    </row>
    <row r="168" spans="2:55" x14ac:dyDescent="0.25">
      <c r="B168" s="49" t="str">
        <f>tbl_PV_Meta[[#This Row],[Name]]</f>
        <v>Project 159</v>
      </c>
      <c r="C168"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68" t="s">
        <v>1848</v>
      </c>
      <c r="E168" s="51" t="s">
        <v>203</v>
      </c>
      <c r="F168" t="s">
        <v>272</v>
      </c>
      <c r="G168" s="52" t="s">
        <v>1864</v>
      </c>
      <c r="H168" t="s">
        <v>33</v>
      </c>
      <c r="I168" s="53" t="s">
        <v>1904</v>
      </c>
      <c r="J168" s="53" t="s">
        <v>1945</v>
      </c>
      <c r="O168" t="s">
        <v>93</v>
      </c>
      <c r="Q168" t="s">
        <v>213</v>
      </c>
      <c r="R168" t="s">
        <v>311</v>
      </c>
      <c r="T168" s="54"/>
      <c r="V168" s="55"/>
      <c r="AG168" s="4"/>
      <c r="AH168" s="4"/>
      <c r="AJ168">
        <v>323</v>
      </c>
      <c r="AK168" s="4">
        <v>45722.333333333299</v>
      </c>
      <c r="AL168" s="4">
        <v>46203.708333333299</v>
      </c>
      <c r="AM168" s="4">
        <v>45722.333333333299</v>
      </c>
      <c r="AN168" s="4">
        <v>46203.708333333299</v>
      </c>
      <c r="AO168" s="4"/>
      <c r="AP168" s="4"/>
      <c r="AQ168" s="4"/>
      <c r="AR168">
        <v>0</v>
      </c>
    </row>
    <row r="169" spans="2:55" x14ac:dyDescent="0.25">
      <c r="B169" s="49" t="str">
        <f>tbl_PV_Meta[[#This Row],[Name]]</f>
        <v>Project 160</v>
      </c>
      <c r="C169"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69" t="s">
        <v>1849</v>
      </c>
      <c r="E169" s="51" t="s">
        <v>204</v>
      </c>
      <c r="F169" t="s">
        <v>272</v>
      </c>
      <c r="G169" s="52" t="s">
        <v>1864</v>
      </c>
      <c r="H169" t="s">
        <v>33</v>
      </c>
      <c r="I169" s="53" t="s">
        <v>1919</v>
      </c>
      <c r="J169" s="53" t="s">
        <v>1945</v>
      </c>
      <c r="O169" t="s">
        <v>93</v>
      </c>
      <c r="Q169" t="s">
        <v>213</v>
      </c>
      <c r="R169" t="s">
        <v>311</v>
      </c>
      <c r="T169" s="54"/>
      <c r="V169" s="55"/>
      <c r="AG169" s="4"/>
      <c r="AH169" s="4"/>
      <c r="AJ169">
        <v>323</v>
      </c>
      <c r="AK169" s="4">
        <v>45722.333333333299</v>
      </c>
      <c r="AL169" s="4">
        <v>46203.708333333299</v>
      </c>
      <c r="AM169" s="4">
        <v>45722.333333333299</v>
      </c>
      <c r="AN169" s="4">
        <v>46203.708333333299</v>
      </c>
      <c r="AO169" s="4"/>
      <c r="AP169" s="4"/>
      <c r="AQ169" s="4"/>
      <c r="AR169">
        <v>0</v>
      </c>
    </row>
    <row r="170" spans="2:55" x14ac:dyDescent="0.25">
      <c r="B170" s="49" t="str">
        <f>tbl_PV_Meta[[#This Row],[Name]]</f>
        <v>Project 161</v>
      </c>
      <c r="C170"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70" t="s">
        <v>1850</v>
      </c>
      <c r="E170" s="51" t="s">
        <v>205</v>
      </c>
      <c r="F170" t="s">
        <v>272</v>
      </c>
      <c r="G170" s="52" t="s">
        <v>1864</v>
      </c>
      <c r="H170" t="s">
        <v>33</v>
      </c>
      <c r="I170" s="53" t="s">
        <v>33</v>
      </c>
      <c r="J170" s="53" t="s">
        <v>1945</v>
      </c>
      <c r="O170" t="s">
        <v>93</v>
      </c>
      <c r="Q170" t="s">
        <v>213</v>
      </c>
      <c r="R170" t="s">
        <v>311</v>
      </c>
      <c r="T170" s="54"/>
      <c r="V170" s="55"/>
      <c r="AG170" s="4"/>
      <c r="AH170" s="4"/>
      <c r="AJ170">
        <v>525</v>
      </c>
      <c r="AK170" s="4">
        <v>45358.333333333299</v>
      </c>
      <c r="AL170" s="4">
        <v>46142.708333333299</v>
      </c>
      <c r="AM170" s="4">
        <v>45358.333333333299</v>
      </c>
      <c r="AN170" s="4">
        <v>46142.708333333299</v>
      </c>
      <c r="AO170" s="4"/>
      <c r="AP170" s="4"/>
      <c r="AQ170" s="4"/>
      <c r="AR170">
        <v>0</v>
      </c>
    </row>
    <row r="171" spans="2:55" x14ac:dyDescent="0.25">
      <c r="B171" s="49" t="str">
        <f>tbl_PV_Meta[[#This Row],[Name]]</f>
        <v>Project 162</v>
      </c>
      <c r="C171"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71" t="s">
        <v>1851</v>
      </c>
      <c r="E171" s="51" t="s">
        <v>206</v>
      </c>
      <c r="F171" t="s">
        <v>272</v>
      </c>
      <c r="G171" s="52" t="s">
        <v>1864</v>
      </c>
      <c r="H171" t="s">
        <v>1875</v>
      </c>
      <c r="I171" s="53" t="s">
        <v>1900</v>
      </c>
      <c r="J171" s="53" t="s">
        <v>1945</v>
      </c>
      <c r="M171" t="s">
        <v>110</v>
      </c>
      <c r="N171" t="s">
        <v>275</v>
      </c>
      <c r="O171" t="s">
        <v>154</v>
      </c>
      <c r="Q171" t="s">
        <v>213</v>
      </c>
      <c r="R171" t="s">
        <v>311</v>
      </c>
      <c r="T171" s="54"/>
      <c r="V171" s="55"/>
      <c r="AG171" s="4"/>
      <c r="AH171" s="4"/>
      <c r="AJ171">
        <v>118</v>
      </c>
      <c r="AK171" s="4">
        <v>45666.333333333299</v>
      </c>
      <c r="AL171" s="4">
        <v>45838.708333333299</v>
      </c>
      <c r="AM171" s="4"/>
      <c r="AN171" s="4"/>
      <c r="AO171" s="4">
        <v>45666.333333333299</v>
      </c>
      <c r="AP171" s="4">
        <v>45838.708333333299</v>
      </c>
      <c r="AQ171" s="4"/>
      <c r="AR171">
        <v>100</v>
      </c>
    </row>
    <row r="172" spans="2:55" x14ac:dyDescent="0.25">
      <c r="B172" s="49" t="str">
        <f>tbl_PV_Meta[[#This Row],[Name]]</f>
        <v>Project 163</v>
      </c>
      <c r="C172"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72" t="s">
        <v>1852</v>
      </c>
      <c r="E172" s="51" t="s">
        <v>207</v>
      </c>
      <c r="F172" t="s">
        <v>272</v>
      </c>
      <c r="G172" s="52" t="s">
        <v>1863</v>
      </c>
      <c r="H172" t="s">
        <v>33</v>
      </c>
      <c r="I172" s="53" t="s">
        <v>33</v>
      </c>
      <c r="J172" s="53" t="s">
        <v>1947</v>
      </c>
      <c r="O172" t="s">
        <v>93</v>
      </c>
      <c r="Q172" t="s">
        <v>213</v>
      </c>
      <c r="R172" t="s">
        <v>311</v>
      </c>
      <c r="T172" s="54"/>
      <c r="V172" s="55"/>
      <c r="AG172" s="4"/>
      <c r="AH172" s="4"/>
      <c r="AJ172">
        <v>77</v>
      </c>
      <c r="AK172" s="4">
        <v>45726.333333333299</v>
      </c>
      <c r="AL172" s="4">
        <v>45838.708333333299</v>
      </c>
      <c r="AM172" s="4">
        <v>45726.333333333299</v>
      </c>
      <c r="AN172" s="4">
        <v>45838.708333333299</v>
      </c>
      <c r="AO172" s="4"/>
      <c r="AP172" s="4"/>
      <c r="AQ172" s="4"/>
      <c r="AR172">
        <v>0</v>
      </c>
    </row>
    <row r="173" spans="2:55" x14ac:dyDescent="0.25">
      <c r="B173" s="49" t="str">
        <f>tbl_PV_Meta[[#This Row],[Name]]</f>
        <v>Project 164</v>
      </c>
      <c r="C173"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73" t="s">
        <v>1853</v>
      </c>
      <c r="E173" s="51" t="s">
        <v>208</v>
      </c>
      <c r="F173" t="s">
        <v>272</v>
      </c>
      <c r="G173" s="52" t="s">
        <v>1863</v>
      </c>
      <c r="H173" t="s">
        <v>33</v>
      </c>
      <c r="I173" s="53" t="s">
        <v>1895</v>
      </c>
      <c r="J173" s="53" t="s">
        <v>1974</v>
      </c>
      <c r="O173" t="s">
        <v>93</v>
      </c>
      <c r="Q173" t="s">
        <v>213</v>
      </c>
      <c r="R173" t="s">
        <v>311</v>
      </c>
      <c r="T173" s="54"/>
      <c r="V173" s="55"/>
      <c r="AG173" s="4"/>
      <c r="AH173" s="4"/>
      <c r="AJ173">
        <v>26</v>
      </c>
      <c r="AK173" s="4">
        <v>45769.333333333299</v>
      </c>
      <c r="AL173" s="4">
        <v>45805.708333333299</v>
      </c>
      <c r="AM173" s="4">
        <v>45769.333333333299</v>
      </c>
      <c r="AN173" s="4">
        <v>45805.708333333299</v>
      </c>
      <c r="AO173" s="4"/>
      <c r="AP173" s="4"/>
      <c r="AQ173" s="4"/>
      <c r="AR173">
        <v>0</v>
      </c>
    </row>
    <row r="174" spans="2:55" x14ac:dyDescent="0.25">
      <c r="B174" s="49" t="str">
        <f>tbl_PV_Meta[[#This Row],[Name]]</f>
        <v>Project 165</v>
      </c>
      <c r="C174"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74" t="s">
        <v>1854</v>
      </c>
      <c r="E174" s="51" t="s">
        <v>472</v>
      </c>
      <c r="F174" t="s">
        <v>301</v>
      </c>
      <c r="G174" s="52" t="s">
        <v>1863</v>
      </c>
      <c r="H174" t="s">
        <v>33</v>
      </c>
      <c r="I174" s="53" t="s">
        <v>1895</v>
      </c>
      <c r="J174" s="53" t="s">
        <v>1966</v>
      </c>
      <c r="K174" t="s">
        <v>389</v>
      </c>
      <c r="O174" t="s">
        <v>93</v>
      </c>
      <c r="Q174" t="s">
        <v>213</v>
      </c>
      <c r="R174" t="s">
        <v>311</v>
      </c>
      <c r="T174" s="54"/>
      <c r="V174" s="55"/>
      <c r="AG174" s="4"/>
      <c r="AH174" s="4"/>
      <c r="AJ174">
        <v>63</v>
      </c>
      <c r="AK174" s="4">
        <v>45744.333333333299</v>
      </c>
      <c r="AL174" s="4">
        <v>45838.708333333299</v>
      </c>
      <c r="AM174" s="4">
        <v>45744.333333333299</v>
      </c>
      <c r="AN174" s="4">
        <v>45838.708333333299</v>
      </c>
      <c r="AO174" s="4"/>
      <c r="AP174" s="4"/>
      <c r="AQ174" s="4"/>
      <c r="AR174">
        <v>0</v>
      </c>
    </row>
    <row r="175" spans="2:55" x14ac:dyDescent="0.25">
      <c r="B175" s="49" t="str">
        <f>tbl_PV_Meta[[#This Row],[Name]]</f>
        <v>Project 166</v>
      </c>
      <c r="C175"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75" t="s">
        <v>1855</v>
      </c>
      <c r="E175" s="51" t="s">
        <v>209</v>
      </c>
      <c r="F175" t="s">
        <v>272</v>
      </c>
      <c r="G175" s="52" t="s">
        <v>1863</v>
      </c>
      <c r="H175" t="s">
        <v>33</v>
      </c>
      <c r="I175" s="53" t="s">
        <v>33</v>
      </c>
      <c r="J175" s="53" t="s">
        <v>1932</v>
      </c>
      <c r="O175" t="s">
        <v>93</v>
      </c>
      <c r="Q175" t="s">
        <v>213</v>
      </c>
      <c r="R175" t="s">
        <v>311</v>
      </c>
      <c r="T175" s="54"/>
      <c r="V175" s="55"/>
      <c r="AG175" s="4"/>
      <c r="AH175" s="4"/>
      <c r="AJ175">
        <v>62</v>
      </c>
      <c r="AK175" s="4">
        <v>45747.333333333299</v>
      </c>
      <c r="AL175" s="4">
        <v>45838.708333333299</v>
      </c>
      <c r="AM175" s="4">
        <v>45747.333333333299</v>
      </c>
      <c r="AN175" s="4">
        <v>45838.708333333299</v>
      </c>
      <c r="AO175" s="4"/>
      <c r="AP175" s="4"/>
      <c r="AQ175" s="4"/>
      <c r="AR175">
        <v>0</v>
      </c>
    </row>
    <row r="176" spans="2:55" x14ac:dyDescent="0.25">
      <c r="B176" s="49" t="str">
        <f>tbl_PV_Meta[[#This Row],[Name]]</f>
        <v>Project 167</v>
      </c>
      <c r="C176"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76" t="s">
        <v>1856</v>
      </c>
      <c r="E176" s="51" t="s">
        <v>210</v>
      </c>
      <c r="F176" t="s">
        <v>272</v>
      </c>
      <c r="G176" s="52" t="s">
        <v>1863</v>
      </c>
      <c r="H176" t="s">
        <v>33</v>
      </c>
      <c r="I176" s="53" t="s">
        <v>1895</v>
      </c>
      <c r="J176" s="53" t="s">
        <v>1963</v>
      </c>
      <c r="O176" t="s">
        <v>93</v>
      </c>
      <c r="Q176" t="s">
        <v>213</v>
      </c>
      <c r="R176" t="s">
        <v>311</v>
      </c>
      <c r="T176" s="54"/>
      <c r="V176" s="55"/>
      <c r="AG176" s="4"/>
      <c r="AH176" s="4"/>
      <c r="AJ176">
        <v>81</v>
      </c>
      <c r="AK176" s="4">
        <v>45751.333333333299</v>
      </c>
      <c r="AL176" s="4">
        <v>45869.708333333299</v>
      </c>
      <c r="AM176" s="4">
        <v>45751.333333333299</v>
      </c>
      <c r="AN176" s="4">
        <v>45869.708333333299</v>
      </c>
      <c r="AO176" s="4"/>
      <c r="AP176" s="4"/>
      <c r="AQ176" s="4"/>
      <c r="AR176">
        <v>0</v>
      </c>
    </row>
  </sheetData>
  <phoneticPr fontId="3" type="noConversion"/>
  <conditionalFormatting sqref="E264:E1048576 E1:E7 E9:E177">
    <cfRule type="duplicateValues" dxfId="5" priority="1"/>
  </conditionalFormatting>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8AA69-A17F-421F-AA3D-999669B44729}">
  <sheetPr>
    <tabColor theme="8" tint="0.59999389629810485"/>
  </sheetPr>
  <dimension ref="D1:AH3568"/>
  <sheetViews>
    <sheetView showGridLines="0" zoomScale="98" zoomScaleNormal="98" workbookViewId="0">
      <pane xSplit="7" ySplit="7" topLeftCell="M8" activePane="bottomRight" state="frozen"/>
      <selection pane="topRight" activeCell="AQ54" sqref="AQ54"/>
      <selection pane="bottomLeft" activeCell="AQ54" sqref="AQ54"/>
      <selection pane="bottomRight" activeCell="AI7" sqref="AI7"/>
    </sheetView>
  </sheetViews>
  <sheetFormatPr defaultColWidth="8.85546875" defaultRowHeight="15" x14ac:dyDescent="0.25"/>
  <cols>
    <col min="1" max="3" width="8.85546875" style="6"/>
    <col min="4" max="4" width="11.85546875" style="6" customWidth="1"/>
    <col min="5" max="5" width="11" style="6" customWidth="1"/>
    <col min="6" max="6" width="18.140625" style="6" customWidth="1"/>
    <col min="7" max="7" width="36.140625" style="6" customWidth="1"/>
    <col min="8" max="13" width="10.42578125" style="6" customWidth="1"/>
    <col min="14" max="14" width="21.7109375" style="6" bestFit="1" customWidth="1"/>
    <col min="15" max="16" width="13.140625" style="39" customWidth="1"/>
    <col min="17" max="17" width="12.85546875" style="6" customWidth="1"/>
    <col min="18" max="18" width="13.140625" style="6" customWidth="1"/>
    <col min="19" max="19" width="8.85546875" style="6"/>
    <col min="20" max="22" width="8.85546875" style="16"/>
    <col min="23" max="23" width="8.85546875" style="6"/>
    <col min="24" max="24" width="9.140625" style="6" customWidth="1"/>
    <col min="25" max="28" width="8.85546875" style="6" customWidth="1"/>
    <col min="29" max="31" width="8.85546875" style="16" customWidth="1"/>
    <col min="32" max="32" width="8.85546875" style="6" customWidth="1"/>
    <col min="33" max="33" width="16.85546875" style="6" bestFit="1" customWidth="1"/>
    <col min="34" max="34" width="20.140625" style="16" bestFit="1" customWidth="1"/>
    <col min="35" max="36" width="9.140625" style="6" customWidth="1"/>
    <col min="37" max="16384" width="8.85546875" style="6"/>
  </cols>
  <sheetData>
    <row r="1" spans="4:34" x14ac:dyDescent="0.25">
      <c r="R1" s="33" t="s">
        <v>473</v>
      </c>
      <c r="T1" s="6"/>
      <c r="V1" s="6"/>
      <c r="Z1" s="37" t="s">
        <v>474</v>
      </c>
      <c r="AA1" s="37"/>
      <c r="AB1" s="37"/>
      <c r="AC1" s="6"/>
      <c r="AD1" s="37" t="s">
        <v>475</v>
      </c>
      <c r="AE1" s="37"/>
      <c r="AH1" s="6"/>
    </row>
    <row r="2" spans="4:34" ht="12.75" x14ac:dyDescent="0.2">
      <c r="T2" s="6"/>
      <c r="U2" s="6"/>
      <c r="V2" s="6"/>
      <c r="Z2" s="38">
        <f>AB6/AA6</f>
        <v>0.5072607260726073</v>
      </c>
      <c r="AA2" s="37"/>
      <c r="AB2" s="37"/>
      <c r="AC2" s="6"/>
      <c r="AD2" s="38">
        <f>AD6/AC6</f>
        <v>0.5462450592885375</v>
      </c>
      <c r="AE2" s="37"/>
      <c r="AH2" s="6"/>
    </row>
    <row r="3" spans="4:34" ht="12.75" x14ac:dyDescent="0.2">
      <c r="T3" s="6"/>
      <c r="U3" s="6"/>
      <c r="V3" s="6"/>
      <c r="AC3" s="6"/>
      <c r="AD3" s="6"/>
      <c r="AE3" s="6"/>
      <c r="AH3" s="6"/>
    </row>
    <row r="4" spans="4:34" ht="12.75" x14ac:dyDescent="0.2">
      <c r="T4" s="6"/>
      <c r="U4" s="6"/>
      <c r="V4" s="6"/>
      <c r="AA4" s="7">
        <f>AA6/$T$6</f>
        <v>0.85088458298230829</v>
      </c>
      <c r="AB4" s="7">
        <f>AB6/$T$6</f>
        <v>0.43162033136759337</v>
      </c>
      <c r="AC4" s="7"/>
      <c r="AD4" s="7">
        <f>AD6/$AC$6</f>
        <v>0.5462450592885375</v>
      </c>
      <c r="AE4" s="7">
        <f>AE6/$AC$6</f>
        <v>0.69090909090909092</v>
      </c>
      <c r="AF4" s="7">
        <f>AF6/$AC$6</f>
        <v>0.13280632411067195</v>
      </c>
      <c r="AG4" s="7">
        <f>AG6/$AC$6</f>
        <v>4.1106719367588931E-2</v>
      </c>
      <c r="AH4" s="6" t="s">
        <v>476</v>
      </c>
    </row>
    <row r="5" spans="4:34" ht="12.75" x14ac:dyDescent="0.2">
      <c r="N5" s="34" t="s">
        <v>477</v>
      </c>
      <c r="O5" s="35">
        <v>45783</v>
      </c>
      <c r="T5" s="6"/>
      <c r="U5" s="6"/>
      <c r="V5" s="6"/>
      <c r="AA5" s="7">
        <f>AA6/$T$6</f>
        <v>0.85088458298230829</v>
      </c>
      <c r="AB5" s="7">
        <f t="shared" ref="AB5" si="0">AB6/$T$6</f>
        <v>0.43162033136759337</v>
      </c>
      <c r="AC5" s="7">
        <f>AC6/$T$6</f>
        <v>0.35523729289525413</v>
      </c>
      <c r="AD5" s="7">
        <f>AD6/$T$6</f>
        <v>0.19404661611906768</v>
      </c>
      <c r="AE5" s="7">
        <f>AE6/$T$6</f>
        <v>0.24543667509126649</v>
      </c>
      <c r="AF5" s="7">
        <f t="shared" ref="AF5" si="1">AF6/$T$6</f>
        <v>4.7177759056444821E-2</v>
      </c>
      <c r="AG5" s="7">
        <f>AG6/$T$6</f>
        <v>1.4602639707947207E-2</v>
      </c>
      <c r="AH5" s="6" t="s">
        <v>478</v>
      </c>
    </row>
    <row r="6" spans="4:34" ht="15" customHeight="1" x14ac:dyDescent="0.2">
      <c r="D6" s="8"/>
      <c r="E6" s="9"/>
      <c r="F6" s="9"/>
      <c r="G6" s="8" t="s">
        <v>33</v>
      </c>
      <c r="H6" s="8" t="s">
        <v>33</v>
      </c>
      <c r="I6" s="8"/>
      <c r="J6" s="8"/>
      <c r="K6" s="8"/>
      <c r="L6" s="8"/>
      <c r="M6" s="8"/>
      <c r="N6" s="8" t="s">
        <v>33</v>
      </c>
      <c r="O6" s="58" t="s">
        <v>33</v>
      </c>
      <c r="P6" s="58" t="s">
        <v>33</v>
      </c>
      <c r="Q6" s="8" t="s">
        <v>33</v>
      </c>
      <c r="T6" s="10">
        <f>SUBTOTAL(3,tbl_PV_Milestones[BL FY])</f>
        <v>3561</v>
      </c>
      <c r="U6" s="6"/>
      <c r="V6" s="6"/>
      <c r="AA6" s="10">
        <f>SUBTOTAL(9,tbl_PV_Milestones[Planned WoL])</f>
        <v>3030</v>
      </c>
      <c r="AB6" s="10">
        <f>SUBTOTAL(9,tbl_PV_Milestones[Actual WoL])</f>
        <v>1537</v>
      </c>
      <c r="AC6" s="10">
        <f>SUBTOTAL(9,tbl_PV_Milestones[Planned YTD])</f>
        <v>1265</v>
      </c>
      <c r="AD6" s="10">
        <f>SUBTOTAL(9,tbl_PV_Milestones[Actual YTD])</f>
        <v>691</v>
      </c>
      <c r="AE6" s="10">
        <f>SUBTOTAL(9,tbl_PV_Milestones[Overdue])</f>
        <v>874</v>
      </c>
      <c r="AF6" s="10">
        <f>SUBTOTAL(9,tbl_PV_Milestones[Delayed])</f>
        <v>168</v>
      </c>
      <c r="AG6" s="10">
        <f>SUBTOTAL(9,tbl_PV_Milestones[Delayed past FY25])</f>
        <v>52</v>
      </c>
      <c r="AH6" s="6"/>
    </row>
    <row r="7" spans="4:34" ht="25.5" x14ac:dyDescent="0.2">
      <c r="D7" s="12" t="s">
        <v>479</v>
      </c>
      <c r="E7" s="13" t="s">
        <v>480</v>
      </c>
      <c r="F7" s="13" t="s">
        <v>481</v>
      </c>
      <c r="G7" s="13" t="s">
        <v>482</v>
      </c>
      <c r="H7" s="13" t="s">
        <v>483</v>
      </c>
      <c r="I7" s="13" t="s">
        <v>484</v>
      </c>
      <c r="J7" s="13" t="s">
        <v>485</v>
      </c>
      <c r="K7" s="13" t="s">
        <v>5</v>
      </c>
      <c r="L7" s="13" t="s">
        <v>0</v>
      </c>
      <c r="M7" s="13" t="s">
        <v>223</v>
      </c>
      <c r="N7" s="13" t="s">
        <v>486</v>
      </c>
      <c r="O7" s="59" t="s">
        <v>252</v>
      </c>
      <c r="P7" s="59" t="s">
        <v>487</v>
      </c>
      <c r="Q7" s="13" t="s">
        <v>488</v>
      </c>
      <c r="R7" s="14" t="s">
        <v>489</v>
      </c>
      <c r="S7" s="15" t="s">
        <v>490</v>
      </c>
      <c r="T7" s="15" t="s">
        <v>491</v>
      </c>
      <c r="U7" s="15" t="s">
        <v>2</v>
      </c>
      <c r="V7" s="15" t="s">
        <v>492</v>
      </c>
      <c r="W7" s="15" t="s">
        <v>493</v>
      </c>
      <c r="X7" s="15" t="s">
        <v>494</v>
      </c>
      <c r="Y7" s="15" t="s">
        <v>495</v>
      </c>
      <c r="Z7" s="15" t="s">
        <v>496</v>
      </c>
      <c r="AA7" s="15" t="s">
        <v>497</v>
      </c>
      <c r="AB7" s="15" t="s">
        <v>498</v>
      </c>
      <c r="AC7" s="15" t="s">
        <v>499</v>
      </c>
      <c r="AD7" s="15" t="s">
        <v>500</v>
      </c>
      <c r="AE7" s="15" t="s">
        <v>501</v>
      </c>
      <c r="AF7" s="15" t="s">
        <v>502</v>
      </c>
      <c r="AG7" s="15" t="s">
        <v>3</v>
      </c>
      <c r="AH7" s="6"/>
    </row>
    <row r="8" spans="4:34" x14ac:dyDescent="0.25">
      <c r="D8" s="6" t="s">
        <v>93</v>
      </c>
      <c r="E8" s="46" t="s">
        <v>503</v>
      </c>
      <c r="F8" s="6" t="s">
        <v>1694</v>
      </c>
      <c r="G8" s="6" t="s">
        <v>504</v>
      </c>
      <c r="H8" s="6" t="s">
        <v>505</v>
      </c>
      <c r="I8" s="6" t="s">
        <v>506</v>
      </c>
      <c r="J8" s="6" t="s">
        <v>93</v>
      </c>
      <c r="K8" s="6" t="s">
        <v>39</v>
      </c>
      <c r="L8" s="48" t="s">
        <v>80</v>
      </c>
      <c r="M8" s="43"/>
      <c r="N8" s="44" t="s">
        <v>1979</v>
      </c>
      <c r="O8" s="39">
        <v>45898.708333333299</v>
      </c>
      <c r="P8" s="39">
        <v>45898.708333333299</v>
      </c>
      <c r="Q8" s="6">
        <v>0</v>
      </c>
      <c r="R8" s="40">
        <v>0</v>
      </c>
      <c r="S8" s="45" t="e">
        <f>_xlfn.CONCAT(#REF!,TRIM(tbl_PV_Milestones[[#This Row],[Milestone Description]]))</f>
        <v>#REF!</v>
      </c>
      <c r="T8" s="45" t="str">
        <f>IF(COUNTIF(tbl_PV_Milestones[UID],tbl_PV_Milestones[[#This Row],[UID]])&gt;1,"Duplicate","")</f>
        <v>Duplicate</v>
      </c>
      <c r="U8" s="42" t="str">
        <f>_xlfn.XLOOKUP(tbl_PV_Milestones[[#This Row],[Work ID]],tbl_PV_Meta[Work ID '#],tbl_PV_Meta[Sub-Portfolio])</f>
        <v>Sub-Portfolio 7</v>
      </c>
      <c r="V8" s="41">
        <f>IF(MONTH(tbl_PV_Milestones[[#This Row],[Baseline Date]])&lt;7,YEAR(tbl_PV_Milestones[[#This Row],[Baseline Date]]),YEAR(tbl_PV_Milestones[[#This Row],[Baseline Date]])+1)</f>
        <v>2026</v>
      </c>
      <c r="W8" s="41">
        <f>IF(MONTH(tbl_PV_Milestones[[#This Row],[Actual/Schedule Finish]])&lt;7,YEAR(tbl_PV_Milestones[[#This Row],[Actual/Schedule Finish]]),YEAR(tbl_PV_Milestones[[#This Row],[Actual/Schedule Finish]])+1)</f>
        <v>2026</v>
      </c>
      <c r="X8" s="41" t="str">
        <f>IF(OR(tbl_PV_Milestones[[#This Row],[Project Status]]="Completed",tbl_PV_Milestones[[#This Row],[Project Status]]="Assumed Completed"),"Yes","No")</f>
        <v>No</v>
      </c>
      <c r="Y8" s="41">
        <f>IF(tbl_PV_Milestones[[#This Row],[Baseline Date]]="",1,0)</f>
        <v>0</v>
      </c>
      <c r="Z8" s="41">
        <f>IF(tbl_PV_Milestones[[#This Row],[Baseline Date]]&lt;PV_Meta!$B$7,1,0)</f>
        <v>0</v>
      </c>
      <c r="AA8" s="41">
        <f>IF(tbl_PV_Milestones[[#This Row],[Complete]]="Yes",1,0)</f>
        <v>0</v>
      </c>
      <c r="AB8" s="41">
        <f>IF(AND(tbl_PV_Milestones[[#This Row],[BL FY]]=2025,tbl_PV_Milestones[[#This Row],[Baseline Date]]&lt;PV_Meta!$B$7),1,0)</f>
        <v>0</v>
      </c>
      <c r="AC8" s="41">
        <f>IF(AND(tbl_PV_Milestones[[#This Row],[Planned YTD]]=1,tbl_PV_Milestones[[#This Row],[Complete]]="Yes"),1,0)</f>
        <v>0</v>
      </c>
      <c r="AD8" s="41">
        <f>IF(AND(tbl_PV_Milestones[[#This Row],[Actual/Schedule Finish]]&lt;PV_Meta!$B$7,tbl_PV_Milestones[[#This Row],[Complete]]="No",tbl_PV_Milestones[[#This Row],[Project Status]]&lt;&gt;"On Hold"),1,0)</f>
        <v>0</v>
      </c>
      <c r="AE8" s="41">
        <f>IF(AND(tbl_PV_Milestones[[#This Row],[Actual/Schedule Finish]]&gt;tbl_PV_Milestones[[#This Row],[Baseline Date]],tbl_PV_Milestones[[#This Row],[Complete]]="No",tbl_PV_Milestones[[#This Row],[Project Status]]&lt;&gt;"On Hold",tbl_PV_Milestones[[#This Row],[Overdue]]=0,tbl_PV_Milestones[[#This Row],[To be Baselined]]&lt;&gt;1),1,0)</f>
        <v>0</v>
      </c>
      <c r="AF8" s="41">
        <f>IF(AND(tbl_PV_Milestones[[#This Row],[BL FY]]=2025,tbl_PV_Milestones[[#This Row],[Finish FY]]&gt;2025),1,0)</f>
        <v>0</v>
      </c>
      <c r="AG8" s="56" t="str">
        <f>_xlfn.XLOOKUP(tbl_PV_Milestones[[#This Row],[Work ID]],tbl_PV_Meta[Work ID '#],tbl_PV_Meta[Project Manager/Owner],,0)</f>
        <v>Project Manager 8</v>
      </c>
    </row>
    <row r="9" spans="4:34" x14ac:dyDescent="0.25">
      <c r="D9" s="6" t="s">
        <v>93</v>
      </c>
      <c r="E9" s="6" t="s">
        <v>503</v>
      </c>
      <c r="F9" s="6" t="s">
        <v>1694</v>
      </c>
      <c r="G9" s="6" t="s">
        <v>507</v>
      </c>
      <c r="H9" s="6" t="s">
        <v>505</v>
      </c>
      <c r="I9" s="6" t="s">
        <v>506</v>
      </c>
      <c r="J9" s="6" t="s">
        <v>93</v>
      </c>
      <c r="K9" s="6" t="s">
        <v>39</v>
      </c>
      <c r="L9" s="6" t="s">
        <v>80</v>
      </c>
      <c r="M9" s="43"/>
      <c r="N9" s="44" t="s">
        <v>1979</v>
      </c>
      <c r="O9" s="39">
        <v>46113.708333333299</v>
      </c>
      <c r="P9" s="39">
        <v>46113.708333333299</v>
      </c>
      <c r="Q9" s="6">
        <v>0</v>
      </c>
      <c r="R9" s="6">
        <v>0</v>
      </c>
      <c r="S9" s="45" t="e">
        <f>_xlfn.CONCAT(#REF!,TRIM(tbl_PV_Milestones[[#This Row],[Milestone Description]]))</f>
        <v>#REF!</v>
      </c>
      <c r="T9" s="84" t="str">
        <f>IF(COUNTIF(tbl_PV_Milestones[UID],tbl_PV_Milestones[[#This Row],[UID]])&gt;1,"Duplicate","")</f>
        <v>Duplicate</v>
      </c>
      <c r="U9" s="42" t="str">
        <f>_xlfn.XLOOKUP(tbl_PV_Milestones[[#This Row],[Work ID]],tbl_PV_Meta[Work ID '#],tbl_PV_Meta[Sub-Portfolio])</f>
        <v>Sub-Portfolio 7</v>
      </c>
      <c r="V9" s="41">
        <f>IF(MONTH(tbl_PV_Milestones[[#This Row],[Baseline Date]])&lt;7,YEAR(tbl_PV_Milestones[[#This Row],[Baseline Date]]),YEAR(tbl_PV_Milestones[[#This Row],[Baseline Date]])+1)</f>
        <v>2026</v>
      </c>
      <c r="W9" s="41">
        <f>IF(MONTH(tbl_PV_Milestones[[#This Row],[Actual/Schedule Finish]])&lt;7,YEAR(tbl_PV_Milestones[[#This Row],[Actual/Schedule Finish]]),YEAR(tbl_PV_Milestones[[#This Row],[Actual/Schedule Finish]])+1)</f>
        <v>2026</v>
      </c>
      <c r="X9" s="41" t="str">
        <f>IF(OR(tbl_PV_Milestones[[#This Row],[Project Status]]="Completed",tbl_PV_Milestones[[#This Row],[Project Status]]="Assumed Completed"),"Yes","No")</f>
        <v>No</v>
      </c>
      <c r="Y9" s="41">
        <f>IF(tbl_PV_Milestones[[#This Row],[Baseline Date]]="",1,0)</f>
        <v>0</v>
      </c>
      <c r="Z9" s="41">
        <f>IF(tbl_PV_Milestones[[#This Row],[Baseline Date]]&lt;PV_Meta!$B$7,1,0)</f>
        <v>0</v>
      </c>
      <c r="AA9" s="41">
        <f>IF(tbl_PV_Milestones[[#This Row],[Complete]]="Yes",1,0)</f>
        <v>0</v>
      </c>
      <c r="AB9" s="41">
        <f>IF(AND(tbl_PV_Milestones[[#This Row],[BL FY]]=2025,tbl_PV_Milestones[[#This Row],[Baseline Date]]&lt;PV_Meta!$B$7),1,0)</f>
        <v>0</v>
      </c>
      <c r="AC9" s="41">
        <f>IF(AND(tbl_PV_Milestones[[#This Row],[Planned YTD]]=1,tbl_PV_Milestones[[#This Row],[Complete]]="Yes"),1,0)</f>
        <v>0</v>
      </c>
      <c r="AD9" s="41">
        <f>IF(AND(tbl_PV_Milestones[[#This Row],[Actual/Schedule Finish]]&lt;PV_Meta!$B$7,tbl_PV_Milestones[[#This Row],[Complete]]="No",tbl_PV_Milestones[[#This Row],[Project Status]]&lt;&gt;"On Hold"),1,0)</f>
        <v>0</v>
      </c>
      <c r="AE9" s="41">
        <f>IF(AND(tbl_PV_Milestones[[#This Row],[Actual/Schedule Finish]]&gt;tbl_PV_Milestones[[#This Row],[Baseline Date]],tbl_PV_Milestones[[#This Row],[Complete]]="No",tbl_PV_Milestones[[#This Row],[Project Status]]&lt;&gt;"On Hold",tbl_PV_Milestones[[#This Row],[Overdue]]=0,tbl_PV_Milestones[[#This Row],[To be Baselined]]&lt;&gt;1),1,0)</f>
        <v>0</v>
      </c>
      <c r="AF9" s="41">
        <f>IF(AND(tbl_PV_Milestones[[#This Row],[BL FY]]=2025,tbl_PV_Milestones[[#This Row],[Finish FY]]&gt;2025),1,0)</f>
        <v>0</v>
      </c>
      <c r="AG9" s="56" t="str">
        <f>_xlfn.XLOOKUP(tbl_PV_Milestones[[#This Row],[Work ID]],tbl_PV_Meta[Work ID '#],tbl_PV_Meta[Project Manager/Owner],,0)</f>
        <v>Project Manager 8</v>
      </c>
      <c r="AH9" s="6"/>
    </row>
    <row r="10" spans="4:34" x14ac:dyDescent="0.25">
      <c r="D10" s="6" t="s">
        <v>93</v>
      </c>
      <c r="E10" s="6" t="s">
        <v>503</v>
      </c>
      <c r="F10" s="6" t="s">
        <v>1694</v>
      </c>
      <c r="G10" s="6" t="s">
        <v>508</v>
      </c>
      <c r="H10" s="6" t="s">
        <v>505</v>
      </c>
      <c r="I10" s="6" t="s">
        <v>506</v>
      </c>
      <c r="J10" s="6" t="s">
        <v>93</v>
      </c>
      <c r="K10" s="6" t="s">
        <v>39</v>
      </c>
      <c r="L10" s="6" t="s">
        <v>80</v>
      </c>
      <c r="M10" s="43"/>
      <c r="N10" s="44" t="s">
        <v>1979</v>
      </c>
      <c r="O10" s="39">
        <v>46269.708333333299</v>
      </c>
      <c r="P10" s="39">
        <v>46269.708333333299</v>
      </c>
      <c r="Q10" s="6">
        <v>0</v>
      </c>
      <c r="R10" s="6">
        <v>0</v>
      </c>
      <c r="S10" s="45" t="e">
        <f>_xlfn.CONCAT(#REF!,TRIM(tbl_PV_Milestones[[#This Row],[Milestone Description]]))</f>
        <v>#REF!</v>
      </c>
      <c r="T10" s="84" t="str">
        <f>IF(COUNTIF(tbl_PV_Milestones[UID],tbl_PV_Milestones[[#This Row],[UID]])&gt;1,"Duplicate","")</f>
        <v>Duplicate</v>
      </c>
      <c r="U10" s="42" t="str">
        <f>_xlfn.XLOOKUP(tbl_PV_Milestones[[#This Row],[Work ID]],tbl_PV_Meta[Work ID '#],tbl_PV_Meta[Sub-Portfolio])</f>
        <v>Sub-Portfolio 7</v>
      </c>
      <c r="V10" s="41">
        <f>IF(MONTH(tbl_PV_Milestones[[#This Row],[Baseline Date]])&lt;7,YEAR(tbl_PV_Milestones[[#This Row],[Baseline Date]]),YEAR(tbl_PV_Milestones[[#This Row],[Baseline Date]])+1)</f>
        <v>2027</v>
      </c>
      <c r="W10" s="41">
        <f>IF(MONTH(tbl_PV_Milestones[[#This Row],[Actual/Schedule Finish]])&lt;7,YEAR(tbl_PV_Milestones[[#This Row],[Actual/Schedule Finish]]),YEAR(tbl_PV_Milestones[[#This Row],[Actual/Schedule Finish]])+1)</f>
        <v>2027</v>
      </c>
      <c r="X10" s="41" t="str">
        <f>IF(OR(tbl_PV_Milestones[[#This Row],[Project Status]]="Completed",tbl_PV_Milestones[[#This Row],[Project Status]]="Assumed Completed"),"Yes","No")</f>
        <v>No</v>
      </c>
      <c r="Y10" s="41">
        <f>IF(tbl_PV_Milestones[[#This Row],[Baseline Date]]="",1,0)</f>
        <v>0</v>
      </c>
      <c r="Z10" s="41">
        <f>IF(tbl_PV_Milestones[[#This Row],[Baseline Date]]&lt;PV_Meta!$B$7,1,0)</f>
        <v>0</v>
      </c>
      <c r="AA10" s="41">
        <f>IF(tbl_PV_Milestones[[#This Row],[Complete]]="Yes",1,0)</f>
        <v>0</v>
      </c>
      <c r="AB10" s="41">
        <f>IF(AND(tbl_PV_Milestones[[#This Row],[BL FY]]=2025,tbl_PV_Milestones[[#This Row],[Baseline Date]]&lt;PV_Meta!$B$7),1,0)</f>
        <v>0</v>
      </c>
      <c r="AC10" s="41">
        <f>IF(AND(tbl_PV_Milestones[[#This Row],[Planned YTD]]=1,tbl_PV_Milestones[[#This Row],[Complete]]="Yes"),1,0)</f>
        <v>0</v>
      </c>
      <c r="AD10" s="41">
        <f>IF(AND(tbl_PV_Milestones[[#This Row],[Actual/Schedule Finish]]&lt;PV_Meta!$B$7,tbl_PV_Milestones[[#This Row],[Complete]]="No",tbl_PV_Milestones[[#This Row],[Project Status]]&lt;&gt;"On Hold"),1,0)</f>
        <v>0</v>
      </c>
      <c r="AE10" s="41">
        <f>IF(AND(tbl_PV_Milestones[[#This Row],[Actual/Schedule Finish]]&gt;tbl_PV_Milestones[[#This Row],[Baseline Date]],tbl_PV_Milestones[[#This Row],[Complete]]="No",tbl_PV_Milestones[[#This Row],[Project Status]]&lt;&gt;"On Hold",tbl_PV_Milestones[[#This Row],[Overdue]]=0,tbl_PV_Milestones[[#This Row],[To be Baselined]]&lt;&gt;1),1,0)</f>
        <v>0</v>
      </c>
      <c r="AF10" s="41">
        <f>IF(AND(tbl_PV_Milestones[[#This Row],[BL FY]]=2025,tbl_PV_Milestones[[#This Row],[Finish FY]]&gt;2025),1,0)</f>
        <v>0</v>
      </c>
      <c r="AG10" s="56" t="str">
        <f>_xlfn.XLOOKUP(tbl_PV_Milestones[[#This Row],[Work ID]],tbl_PV_Meta[Work ID '#],tbl_PV_Meta[Project Manager/Owner],,0)</f>
        <v>Project Manager 8</v>
      </c>
      <c r="AH10" s="6"/>
    </row>
    <row r="11" spans="4:34" x14ac:dyDescent="0.25">
      <c r="D11" s="6" t="s">
        <v>93</v>
      </c>
      <c r="E11" s="6" t="s">
        <v>503</v>
      </c>
      <c r="F11" s="6" t="s">
        <v>1757</v>
      </c>
      <c r="G11" s="6" t="s">
        <v>509</v>
      </c>
      <c r="H11" s="6" t="s">
        <v>505</v>
      </c>
      <c r="I11" s="6" t="s">
        <v>510</v>
      </c>
      <c r="J11" s="6" t="s">
        <v>93</v>
      </c>
      <c r="K11" s="6" t="s">
        <v>39</v>
      </c>
      <c r="L11" s="6" t="s">
        <v>58</v>
      </c>
      <c r="M11" s="43"/>
      <c r="N11" s="44" t="s">
        <v>1979</v>
      </c>
      <c r="O11" s="39">
        <v>45930.708333333299</v>
      </c>
      <c r="P11" s="39">
        <v>45930.708333333299</v>
      </c>
      <c r="Q11" s="6">
        <v>0</v>
      </c>
      <c r="R11" s="6">
        <v>0</v>
      </c>
      <c r="S11" s="45" t="e">
        <f>_xlfn.CONCAT(#REF!,TRIM(tbl_PV_Milestones[[#This Row],[Milestone Description]]))</f>
        <v>#REF!</v>
      </c>
      <c r="T11" s="84" t="str">
        <f>IF(COUNTIF(tbl_PV_Milestones[UID],tbl_PV_Milestones[[#This Row],[UID]])&gt;1,"Duplicate","")</f>
        <v>Duplicate</v>
      </c>
      <c r="U11" s="42" t="str">
        <f>_xlfn.XLOOKUP(tbl_PV_Milestones[[#This Row],[Work ID]],tbl_PV_Meta[Work ID '#],tbl_PV_Meta[Sub-Portfolio])</f>
        <v>Sub-Portfolio 8</v>
      </c>
      <c r="V11" s="41">
        <f>IF(MONTH(tbl_PV_Milestones[[#This Row],[Baseline Date]])&lt;7,YEAR(tbl_PV_Milestones[[#This Row],[Baseline Date]]),YEAR(tbl_PV_Milestones[[#This Row],[Baseline Date]])+1)</f>
        <v>2026</v>
      </c>
      <c r="W11" s="41">
        <f>IF(MONTH(tbl_PV_Milestones[[#This Row],[Actual/Schedule Finish]])&lt;7,YEAR(tbl_PV_Milestones[[#This Row],[Actual/Schedule Finish]]),YEAR(tbl_PV_Milestones[[#This Row],[Actual/Schedule Finish]])+1)</f>
        <v>2026</v>
      </c>
      <c r="X11" s="41" t="str">
        <f>IF(OR(tbl_PV_Milestones[[#This Row],[Project Status]]="Completed",tbl_PV_Milestones[[#This Row],[Project Status]]="Assumed Completed"),"Yes","No")</f>
        <v>No</v>
      </c>
      <c r="Y11" s="41">
        <f>IF(tbl_PV_Milestones[[#This Row],[Baseline Date]]="",1,0)</f>
        <v>0</v>
      </c>
      <c r="Z11" s="41">
        <f>IF(tbl_PV_Milestones[[#This Row],[Baseline Date]]&lt;PV_Meta!$B$7,1,0)</f>
        <v>0</v>
      </c>
      <c r="AA11" s="41">
        <f>IF(tbl_PV_Milestones[[#This Row],[Complete]]="Yes",1,0)</f>
        <v>0</v>
      </c>
      <c r="AB11" s="41">
        <f>IF(AND(tbl_PV_Milestones[[#This Row],[BL FY]]=2025,tbl_PV_Milestones[[#This Row],[Baseline Date]]&lt;PV_Meta!$B$7),1,0)</f>
        <v>0</v>
      </c>
      <c r="AC11" s="41">
        <f>IF(AND(tbl_PV_Milestones[[#This Row],[Planned YTD]]=1,tbl_PV_Milestones[[#This Row],[Complete]]="Yes"),1,0)</f>
        <v>0</v>
      </c>
      <c r="AD11" s="41">
        <f>IF(AND(tbl_PV_Milestones[[#This Row],[Actual/Schedule Finish]]&lt;PV_Meta!$B$7,tbl_PV_Milestones[[#This Row],[Complete]]="No",tbl_PV_Milestones[[#This Row],[Project Status]]&lt;&gt;"On Hold"),1,0)</f>
        <v>0</v>
      </c>
      <c r="AE11" s="41">
        <f>IF(AND(tbl_PV_Milestones[[#This Row],[Actual/Schedule Finish]]&gt;tbl_PV_Milestones[[#This Row],[Baseline Date]],tbl_PV_Milestones[[#This Row],[Complete]]="No",tbl_PV_Milestones[[#This Row],[Project Status]]&lt;&gt;"On Hold",tbl_PV_Milestones[[#This Row],[Overdue]]=0,tbl_PV_Milestones[[#This Row],[To be Baselined]]&lt;&gt;1),1,0)</f>
        <v>0</v>
      </c>
      <c r="AF11" s="41">
        <f>IF(AND(tbl_PV_Milestones[[#This Row],[BL FY]]=2025,tbl_PV_Milestones[[#This Row],[Finish FY]]&gt;2025),1,0)</f>
        <v>0</v>
      </c>
      <c r="AG11" s="56" t="str">
        <f>_xlfn.XLOOKUP(tbl_PV_Milestones[[#This Row],[Work ID]],tbl_PV_Meta[Work ID '#],tbl_PV_Meta[Project Manager/Owner],,0)</f>
        <v>Project Manager 12</v>
      </c>
      <c r="AH11" s="6"/>
    </row>
    <row r="12" spans="4:34" x14ac:dyDescent="0.25">
      <c r="D12" s="6" t="s">
        <v>93</v>
      </c>
      <c r="E12" s="6" t="s">
        <v>503</v>
      </c>
      <c r="F12" s="6" t="s">
        <v>1757</v>
      </c>
      <c r="G12" s="6" t="s">
        <v>511</v>
      </c>
      <c r="H12" s="6" t="s">
        <v>505</v>
      </c>
      <c r="I12" s="6" t="s">
        <v>512</v>
      </c>
      <c r="J12" s="6" t="s">
        <v>93</v>
      </c>
      <c r="K12" s="6" t="s">
        <v>39</v>
      </c>
      <c r="L12" s="6" t="s">
        <v>58</v>
      </c>
      <c r="M12" s="43"/>
      <c r="N12" s="44" t="s">
        <v>1979</v>
      </c>
      <c r="O12" s="39">
        <v>45961.708333333299</v>
      </c>
      <c r="P12" s="39">
        <v>45961.708333333299</v>
      </c>
      <c r="Q12" s="6">
        <v>0</v>
      </c>
      <c r="R12" s="6">
        <v>0</v>
      </c>
      <c r="S12" s="45" t="e">
        <f>_xlfn.CONCAT(#REF!,TRIM(tbl_PV_Milestones[[#This Row],[Milestone Description]]))</f>
        <v>#REF!</v>
      </c>
      <c r="T12" s="84" t="str">
        <f>IF(COUNTIF(tbl_PV_Milestones[UID],tbl_PV_Milestones[[#This Row],[UID]])&gt;1,"Duplicate","")</f>
        <v>Duplicate</v>
      </c>
      <c r="U12" s="42" t="str">
        <f>_xlfn.XLOOKUP(tbl_PV_Milestones[[#This Row],[Work ID]],tbl_PV_Meta[Work ID '#],tbl_PV_Meta[Sub-Portfolio])</f>
        <v>Sub-Portfolio 8</v>
      </c>
      <c r="V12" s="41">
        <f>IF(MONTH(tbl_PV_Milestones[[#This Row],[Baseline Date]])&lt;7,YEAR(tbl_PV_Milestones[[#This Row],[Baseline Date]]),YEAR(tbl_PV_Milestones[[#This Row],[Baseline Date]])+1)</f>
        <v>2026</v>
      </c>
      <c r="W12" s="41">
        <f>IF(MONTH(tbl_PV_Milestones[[#This Row],[Actual/Schedule Finish]])&lt;7,YEAR(tbl_PV_Milestones[[#This Row],[Actual/Schedule Finish]]),YEAR(tbl_PV_Milestones[[#This Row],[Actual/Schedule Finish]])+1)</f>
        <v>2026</v>
      </c>
      <c r="X12" s="41" t="str">
        <f>IF(OR(tbl_PV_Milestones[[#This Row],[Project Status]]="Completed",tbl_PV_Milestones[[#This Row],[Project Status]]="Assumed Completed"),"Yes","No")</f>
        <v>No</v>
      </c>
      <c r="Y12" s="41">
        <f>IF(tbl_PV_Milestones[[#This Row],[Baseline Date]]="",1,0)</f>
        <v>0</v>
      </c>
      <c r="Z12" s="41">
        <f>IF(tbl_PV_Milestones[[#This Row],[Baseline Date]]&lt;PV_Meta!$B$7,1,0)</f>
        <v>0</v>
      </c>
      <c r="AA12" s="41">
        <f>IF(tbl_PV_Milestones[[#This Row],[Complete]]="Yes",1,0)</f>
        <v>0</v>
      </c>
      <c r="AB12" s="41">
        <f>IF(AND(tbl_PV_Milestones[[#This Row],[BL FY]]=2025,tbl_PV_Milestones[[#This Row],[Baseline Date]]&lt;PV_Meta!$B$7),1,0)</f>
        <v>0</v>
      </c>
      <c r="AC12" s="41">
        <f>IF(AND(tbl_PV_Milestones[[#This Row],[Planned YTD]]=1,tbl_PV_Milestones[[#This Row],[Complete]]="Yes"),1,0)</f>
        <v>0</v>
      </c>
      <c r="AD12" s="41">
        <f>IF(AND(tbl_PV_Milestones[[#This Row],[Actual/Schedule Finish]]&lt;PV_Meta!$B$7,tbl_PV_Milestones[[#This Row],[Complete]]="No",tbl_PV_Milestones[[#This Row],[Project Status]]&lt;&gt;"On Hold"),1,0)</f>
        <v>0</v>
      </c>
      <c r="AE12" s="41">
        <f>IF(AND(tbl_PV_Milestones[[#This Row],[Actual/Schedule Finish]]&gt;tbl_PV_Milestones[[#This Row],[Baseline Date]],tbl_PV_Milestones[[#This Row],[Complete]]="No",tbl_PV_Milestones[[#This Row],[Project Status]]&lt;&gt;"On Hold",tbl_PV_Milestones[[#This Row],[Overdue]]=0,tbl_PV_Milestones[[#This Row],[To be Baselined]]&lt;&gt;1),1,0)</f>
        <v>0</v>
      </c>
      <c r="AF12" s="41">
        <f>IF(AND(tbl_PV_Milestones[[#This Row],[BL FY]]=2025,tbl_PV_Milestones[[#This Row],[Finish FY]]&gt;2025),1,0)</f>
        <v>0</v>
      </c>
      <c r="AG12" s="56" t="str">
        <f>_xlfn.XLOOKUP(tbl_PV_Milestones[[#This Row],[Work ID]],tbl_PV_Meta[Work ID '#],tbl_PV_Meta[Project Manager/Owner],,0)</f>
        <v>Project Manager 12</v>
      </c>
      <c r="AH12" s="6"/>
    </row>
    <row r="13" spans="4:34" x14ac:dyDescent="0.25">
      <c r="D13" s="6" t="s">
        <v>93</v>
      </c>
      <c r="E13" s="6" t="s">
        <v>513</v>
      </c>
      <c r="F13" s="6" t="s">
        <v>1764</v>
      </c>
      <c r="G13" s="6" t="s">
        <v>514</v>
      </c>
      <c r="H13" s="6" t="s">
        <v>505</v>
      </c>
      <c r="I13" s="6" t="s">
        <v>510</v>
      </c>
      <c r="J13" s="6" t="s">
        <v>93</v>
      </c>
      <c r="K13" s="6" t="s">
        <v>39</v>
      </c>
      <c r="L13" s="6" t="s">
        <v>73</v>
      </c>
      <c r="M13" s="43"/>
      <c r="N13" s="44" t="s">
        <v>1979</v>
      </c>
      <c r="O13" s="39">
        <v>45779.708333333299</v>
      </c>
      <c r="P13" s="39">
        <v>45716.708333333299</v>
      </c>
      <c r="Q13" s="6">
        <v>-42</v>
      </c>
      <c r="R13" s="6">
        <v>-0.15671641791044799</v>
      </c>
      <c r="S13" s="45" t="e">
        <f>_xlfn.CONCAT(#REF!,TRIM(tbl_PV_Milestones[[#This Row],[Milestone Description]]))</f>
        <v>#REF!</v>
      </c>
      <c r="T13" s="84" t="str">
        <f>IF(COUNTIF(tbl_PV_Milestones[UID],tbl_PV_Milestones[[#This Row],[UID]])&gt;1,"Duplicate","")</f>
        <v>Duplicate</v>
      </c>
      <c r="U13" s="42" t="str">
        <f>_xlfn.XLOOKUP(tbl_PV_Milestones[[#This Row],[Work ID]],tbl_PV_Meta[Work ID '#],tbl_PV_Meta[Sub-Portfolio])</f>
        <v>Sub-Portfolio 4</v>
      </c>
      <c r="V13" s="41">
        <f>IF(MONTH(tbl_PV_Milestones[[#This Row],[Baseline Date]])&lt;7,YEAR(tbl_PV_Milestones[[#This Row],[Baseline Date]]),YEAR(tbl_PV_Milestones[[#This Row],[Baseline Date]])+1)</f>
        <v>2025</v>
      </c>
      <c r="W13" s="41">
        <f>IF(MONTH(tbl_PV_Milestones[[#This Row],[Actual/Schedule Finish]])&lt;7,YEAR(tbl_PV_Milestones[[#This Row],[Actual/Schedule Finish]]),YEAR(tbl_PV_Milestones[[#This Row],[Actual/Schedule Finish]])+1)</f>
        <v>2025</v>
      </c>
      <c r="X13" s="41" t="str">
        <f>IF(OR(tbl_PV_Milestones[[#This Row],[Project Status]]="Completed",tbl_PV_Milestones[[#This Row],[Project Status]]="Assumed Completed"),"Yes","No")</f>
        <v>No</v>
      </c>
      <c r="Y13" s="41">
        <f>IF(tbl_PV_Milestones[[#This Row],[Baseline Date]]="",1,0)</f>
        <v>0</v>
      </c>
      <c r="Z13" s="41">
        <f>IF(tbl_PV_Milestones[[#This Row],[Baseline Date]]&lt;PV_Meta!$B$7,1,0)</f>
        <v>1</v>
      </c>
      <c r="AA13" s="41">
        <f>IF(tbl_PV_Milestones[[#This Row],[Complete]]="Yes",1,0)</f>
        <v>0</v>
      </c>
      <c r="AB13" s="41">
        <f>IF(AND(tbl_PV_Milestones[[#This Row],[BL FY]]=2025,tbl_PV_Milestones[[#This Row],[Baseline Date]]&lt;PV_Meta!$B$7),1,0)</f>
        <v>1</v>
      </c>
      <c r="AC13" s="41">
        <f>IF(AND(tbl_PV_Milestones[[#This Row],[Planned YTD]]=1,tbl_PV_Milestones[[#This Row],[Complete]]="Yes"),1,0)</f>
        <v>0</v>
      </c>
      <c r="AD13" s="41">
        <f>IF(AND(tbl_PV_Milestones[[#This Row],[Actual/Schedule Finish]]&lt;PV_Meta!$B$7,tbl_PV_Milestones[[#This Row],[Complete]]="No",tbl_PV_Milestones[[#This Row],[Project Status]]&lt;&gt;"On Hold"),1,0)</f>
        <v>0</v>
      </c>
      <c r="AE13" s="41">
        <f>IF(AND(tbl_PV_Milestones[[#This Row],[Actual/Schedule Finish]]&gt;tbl_PV_Milestones[[#This Row],[Baseline Date]],tbl_PV_Milestones[[#This Row],[Complete]]="No",tbl_PV_Milestones[[#This Row],[Project Status]]&lt;&gt;"On Hold",tbl_PV_Milestones[[#This Row],[Overdue]]=0,tbl_PV_Milestones[[#This Row],[To be Baselined]]&lt;&gt;1),1,0)</f>
        <v>1</v>
      </c>
      <c r="AF13" s="41">
        <f>IF(AND(tbl_PV_Milestones[[#This Row],[BL FY]]=2025,tbl_PV_Milestones[[#This Row],[Finish FY]]&gt;2025),1,0)</f>
        <v>0</v>
      </c>
      <c r="AG13" s="56" t="str">
        <f>_xlfn.XLOOKUP(tbl_PV_Milestones[[#This Row],[Work ID]],tbl_PV_Meta[Work ID '#],tbl_PV_Meta[Project Manager/Owner],,0)</f>
        <v>Project Manager 18</v>
      </c>
      <c r="AH13" s="6"/>
    </row>
    <row r="14" spans="4:34" x14ac:dyDescent="0.25">
      <c r="D14" s="6" t="s">
        <v>93</v>
      </c>
      <c r="E14" s="6" t="s">
        <v>513</v>
      </c>
      <c r="F14" s="6" t="s">
        <v>1764</v>
      </c>
      <c r="G14" s="6" t="s">
        <v>515</v>
      </c>
      <c r="H14" s="6" t="s">
        <v>505</v>
      </c>
      <c r="I14" s="6" t="s">
        <v>510</v>
      </c>
      <c r="J14" s="6" t="s">
        <v>93</v>
      </c>
      <c r="K14" s="6" t="s">
        <v>39</v>
      </c>
      <c r="L14" s="6" t="s">
        <v>73</v>
      </c>
      <c r="M14" s="43"/>
      <c r="N14" s="44" t="s">
        <v>1979</v>
      </c>
      <c r="O14" s="39">
        <v>45779.708333333299</v>
      </c>
      <c r="P14" s="39">
        <v>45716.708333333299</v>
      </c>
      <c r="Q14" s="6">
        <v>-42</v>
      </c>
      <c r="R14" s="6">
        <v>-0.15671641791044799</v>
      </c>
      <c r="S14" s="45" t="e">
        <f>_xlfn.CONCAT(#REF!,TRIM(tbl_PV_Milestones[[#This Row],[Milestone Description]]))</f>
        <v>#REF!</v>
      </c>
      <c r="T14" s="84" t="str">
        <f>IF(COUNTIF(tbl_PV_Milestones[UID],tbl_PV_Milestones[[#This Row],[UID]])&gt;1,"Duplicate","")</f>
        <v>Duplicate</v>
      </c>
      <c r="U14" s="42" t="str">
        <f>_xlfn.XLOOKUP(tbl_PV_Milestones[[#This Row],[Work ID]],tbl_PV_Meta[Work ID '#],tbl_PV_Meta[Sub-Portfolio])</f>
        <v>Sub-Portfolio 4</v>
      </c>
      <c r="V14" s="41">
        <f>IF(MONTH(tbl_PV_Milestones[[#This Row],[Baseline Date]])&lt;7,YEAR(tbl_PV_Milestones[[#This Row],[Baseline Date]]),YEAR(tbl_PV_Milestones[[#This Row],[Baseline Date]])+1)</f>
        <v>2025</v>
      </c>
      <c r="W14" s="41">
        <f>IF(MONTH(tbl_PV_Milestones[[#This Row],[Actual/Schedule Finish]])&lt;7,YEAR(tbl_PV_Milestones[[#This Row],[Actual/Schedule Finish]]),YEAR(tbl_PV_Milestones[[#This Row],[Actual/Schedule Finish]])+1)</f>
        <v>2025</v>
      </c>
      <c r="X14" s="41" t="str">
        <f>IF(OR(tbl_PV_Milestones[[#This Row],[Project Status]]="Completed",tbl_PV_Milestones[[#This Row],[Project Status]]="Assumed Completed"),"Yes","No")</f>
        <v>No</v>
      </c>
      <c r="Y14" s="41">
        <f>IF(tbl_PV_Milestones[[#This Row],[Baseline Date]]="",1,0)</f>
        <v>0</v>
      </c>
      <c r="Z14" s="41">
        <f>IF(tbl_PV_Milestones[[#This Row],[Baseline Date]]&lt;PV_Meta!$B$7,1,0)</f>
        <v>1</v>
      </c>
      <c r="AA14" s="41">
        <f>IF(tbl_PV_Milestones[[#This Row],[Complete]]="Yes",1,0)</f>
        <v>0</v>
      </c>
      <c r="AB14" s="41">
        <f>IF(AND(tbl_PV_Milestones[[#This Row],[BL FY]]=2025,tbl_PV_Milestones[[#This Row],[Baseline Date]]&lt;PV_Meta!$B$7),1,0)</f>
        <v>1</v>
      </c>
      <c r="AC14" s="41">
        <f>IF(AND(tbl_PV_Milestones[[#This Row],[Planned YTD]]=1,tbl_PV_Milestones[[#This Row],[Complete]]="Yes"),1,0)</f>
        <v>0</v>
      </c>
      <c r="AD14" s="41">
        <f>IF(AND(tbl_PV_Milestones[[#This Row],[Actual/Schedule Finish]]&lt;PV_Meta!$B$7,tbl_PV_Milestones[[#This Row],[Complete]]="No",tbl_PV_Milestones[[#This Row],[Project Status]]&lt;&gt;"On Hold"),1,0)</f>
        <v>0</v>
      </c>
      <c r="AE14" s="41">
        <f>IF(AND(tbl_PV_Milestones[[#This Row],[Actual/Schedule Finish]]&gt;tbl_PV_Milestones[[#This Row],[Baseline Date]],tbl_PV_Milestones[[#This Row],[Complete]]="No",tbl_PV_Milestones[[#This Row],[Project Status]]&lt;&gt;"On Hold",tbl_PV_Milestones[[#This Row],[Overdue]]=0,tbl_PV_Milestones[[#This Row],[To be Baselined]]&lt;&gt;1),1,0)</f>
        <v>1</v>
      </c>
      <c r="AF14" s="41">
        <f>IF(AND(tbl_PV_Milestones[[#This Row],[BL FY]]=2025,tbl_PV_Milestones[[#This Row],[Finish FY]]&gt;2025),1,0)</f>
        <v>0</v>
      </c>
      <c r="AG14" s="56" t="str">
        <f>_xlfn.XLOOKUP(tbl_PV_Milestones[[#This Row],[Work ID]],tbl_PV_Meta[Work ID '#],tbl_PV_Meta[Project Manager/Owner],,0)</f>
        <v>Project Manager 18</v>
      </c>
      <c r="AH14" s="6"/>
    </row>
    <row r="15" spans="4:34" x14ac:dyDescent="0.25">
      <c r="D15" s="6" t="s">
        <v>93</v>
      </c>
      <c r="E15" s="6" t="s">
        <v>52</v>
      </c>
      <c r="F15" s="6" t="s">
        <v>1720</v>
      </c>
      <c r="G15" s="6" t="s">
        <v>516</v>
      </c>
      <c r="H15" s="6" t="s">
        <v>505</v>
      </c>
      <c r="I15" s="6" t="s">
        <v>512</v>
      </c>
      <c r="J15" s="6" t="s">
        <v>93</v>
      </c>
      <c r="K15" s="6" t="s">
        <v>213</v>
      </c>
      <c r="L15" s="6" t="s">
        <v>135</v>
      </c>
      <c r="M15" s="43"/>
      <c r="N15" s="44" t="s">
        <v>1979</v>
      </c>
      <c r="O15" s="39">
        <v>46003.708333333299</v>
      </c>
      <c r="S15" s="45" t="e">
        <f>_xlfn.CONCAT(#REF!,TRIM(tbl_PV_Milestones[[#This Row],[Milestone Description]]))</f>
        <v>#REF!</v>
      </c>
      <c r="T15" s="84" t="str">
        <f>IF(COUNTIF(tbl_PV_Milestones[UID],tbl_PV_Milestones[[#This Row],[UID]])&gt;1,"Duplicate","")</f>
        <v>Duplicate</v>
      </c>
      <c r="U15" s="42" t="str">
        <f>_xlfn.XLOOKUP(tbl_PV_Milestones[[#This Row],[Work ID]],tbl_PV_Meta[Work ID '#],tbl_PV_Meta[Sub-Portfolio])</f>
        <v>Sub-Portfolio 8</v>
      </c>
      <c r="V15" s="41">
        <f>IF(MONTH(tbl_PV_Milestones[[#This Row],[Baseline Date]])&lt;7,YEAR(tbl_PV_Milestones[[#This Row],[Baseline Date]]),YEAR(tbl_PV_Milestones[[#This Row],[Baseline Date]])+1)</f>
        <v>1900</v>
      </c>
      <c r="W15" s="41">
        <f>IF(MONTH(tbl_PV_Milestones[[#This Row],[Actual/Schedule Finish]])&lt;7,YEAR(tbl_PV_Milestones[[#This Row],[Actual/Schedule Finish]]),YEAR(tbl_PV_Milestones[[#This Row],[Actual/Schedule Finish]])+1)</f>
        <v>2026</v>
      </c>
      <c r="X15" s="41" t="str">
        <f>IF(OR(tbl_PV_Milestones[[#This Row],[Project Status]]="Completed",tbl_PV_Milestones[[#This Row],[Project Status]]="Assumed Completed"),"Yes","No")</f>
        <v>No</v>
      </c>
      <c r="Y15" s="41">
        <f>IF(tbl_PV_Milestones[[#This Row],[Baseline Date]]="",1,0)</f>
        <v>1</v>
      </c>
      <c r="Z15" s="41">
        <f>IF(tbl_PV_Milestones[[#This Row],[Baseline Date]]&lt;PV_Meta!$B$7,1,0)</f>
        <v>1</v>
      </c>
      <c r="AA15" s="41">
        <f>IF(tbl_PV_Milestones[[#This Row],[Complete]]="Yes",1,0)</f>
        <v>0</v>
      </c>
      <c r="AB15" s="41">
        <f>IF(AND(tbl_PV_Milestones[[#This Row],[BL FY]]=2025,tbl_PV_Milestones[[#This Row],[Baseline Date]]&lt;PV_Meta!$B$7),1,0)</f>
        <v>0</v>
      </c>
      <c r="AC15" s="41">
        <f>IF(AND(tbl_PV_Milestones[[#This Row],[Planned YTD]]=1,tbl_PV_Milestones[[#This Row],[Complete]]="Yes"),1,0)</f>
        <v>0</v>
      </c>
      <c r="AD15" s="41">
        <f>IF(AND(tbl_PV_Milestones[[#This Row],[Actual/Schedule Finish]]&lt;PV_Meta!$B$7,tbl_PV_Milestones[[#This Row],[Complete]]="No",tbl_PV_Milestones[[#This Row],[Project Status]]&lt;&gt;"On Hold"),1,0)</f>
        <v>0</v>
      </c>
      <c r="AE15" s="41">
        <f>IF(AND(tbl_PV_Milestones[[#This Row],[Actual/Schedule Finish]]&gt;tbl_PV_Milestones[[#This Row],[Baseline Date]],tbl_PV_Milestones[[#This Row],[Complete]]="No",tbl_PV_Milestones[[#This Row],[Project Status]]&lt;&gt;"On Hold",tbl_PV_Milestones[[#This Row],[Overdue]]=0,tbl_PV_Milestones[[#This Row],[To be Baselined]]&lt;&gt;1),1,0)</f>
        <v>0</v>
      </c>
      <c r="AF15" s="41">
        <f>IF(AND(tbl_PV_Milestones[[#This Row],[BL FY]]=2025,tbl_PV_Milestones[[#This Row],[Finish FY]]&gt;2025),1,0)</f>
        <v>0</v>
      </c>
      <c r="AG15" s="56" t="str">
        <f>_xlfn.XLOOKUP(tbl_PV_Milestones[[#This Row],[Work ID]],tbl_PV_Meta[Work ID '#],tbl_PV_Meta[Project Manager/Owner],,0)</f>
        <v>Project Manager 7</v>
      </c>
      <c r="AH15" s="6"/>
    </row>
    <row r="16" spans="4:34" x14ac:dyDescent="0.25">
      <c r="D16" s="6" t="s">
        <v>93</v>
      </c>
      <c r="E16" s="6" t="s">
        <v>52</v>
      </c>
      <c r="F16" s="6" t="s">
        <v>1720</v>
      </c>
      <c r="G16" s="6" t="s">
        <v>511</v>
      </c>
      <c r="H16" s="6" t="s">
        <v>505</v>
      </c>
      <c r="I16" s="6" t="s">
        <v>512</v>
      </c>
      <c r="J16" s="6" t="s">
        <v>93</v>
      </c>
      <c r="K16" s="6" t="s">
        <v>213</v>
      </c>
      <c r="L16" s="6" t="s">
        <v>135</v>
      </c>
      <c r="M16" s="43"/>
      <c r="N16" s="44" t="s">
        <v>1979</v>
      </c>
      <c r="O16" s="39">
        <v>46006.708333333299</v>
      </c>
      <c r="S16" s="45" t="e">
        <f>_xlfn.CONCAT(#REF!,TRIM(tbl_PV_Milestones[[#This Row],[Milestone Description]]))</f>
        <v>#REF!</v>
      </c>
      <c r="T16" s="84" t="str">
        <f>IF(COUNTIF(tbl_PV_Milestones[UID],tbl_PV_Milestones[[#This Row],[UID]])&gt;1,"Duplicate","")</f>
        <v>Duplicate</v>
      </c>
      <c r="U16" s="42" t="str">
        <f>_xlfn.XLOOKUP(tbl_PV_Milestones[[#This Row],[Work ID]],tbl_PV_Meta[Work ID '#],tbl_PV_Meta[Sub-Portfolio])</f>
        <v>Sub-Portfolio 8</v>
      </c>
      <c r="V16" s="41">
        <f>IF(MONTH(tbl_PV_Milestones[[#This Row],[Baseline Date]])&lt;7,YEAR(tbl_PV_Milestones[[#This Row],[Baseline Date]]),YEAR(tbl_PV_Milestones[[#This Row],[Baseline Date]])+1)</f>
        <v>1900</v>
      </c>
      <c r="W16" s="41">
        <f>IF(MONTH(tbl_PV_Milestones[[#This Row],[Actual/Schedule Finish]])&lt;7,YEAR(tbl_PV_Milestones[[#This Row],[Actual/Schedule Finish]]),YEAR(tbl_PV_Milestones[[#This Row],[Actual/Schedule Finish]])+1)</f>
        <v>2026</v>
      </c>
      <c r="X16" s="41" t="str">
        <f>IF(OR(tbl_PV_Milestones[[#This Row],[Project Status]]="Completed",tbl_PV_Milestones[[#This Row],[Project Status]]="Assumed Completed"),"Yes","No")</f>
        <v>No</v>
      </c>
      <c r="Y16" s="41">
        <f>IF(tbl_PV_Milestones[[#This Row],[Baseline Date]]="",1,0)</f>
        <v>1</v>
      </c>
      <c r="Z16" s="41">
        <f>IF(tbl_PV_Milestones[[#This Row],[Baseline Date]]&lt;PV_Meta!$B$7,1,0)</f>
        <v>1</v>
      </c>
      <c r="AA16" s="41">
        <f>IF(tbl_PV_Milestones[[#This Row],[Complete]]="Yes",1,0)</f>
        <v>0</v>
      </c>
      <c r="AB16" s="41">
        <f>IF(AND(tbl_PV_Milestones[[#This Row],[BL FY]]=2025,tbl_PV_Milestones[[#This Row],[Baseline Date]]&lt;PV_Meta!$B$7),1,0)</f>
        <v>0</v>
      </c>
      <c r="AC16" s="41">
        <f>IF(AND(tbl_PV_Milestones[[#This Row],[Planned YTD]]=1,tbl_PV_Milestones[[#This Row],[Complete]]="Yes"),1,0)</f>
        <v>0</v>
      </c>
      <c r="AD16" s="41">
        <f>IF(AND(tbl_PV_Milestones[[#This Row],[Actual/Schedule Finish]]&lt;PV_Meta!$B$7,tbl_PV_Milestones[[#This Row],[Complete]]="No",tbl_PV_Milestones[[#This Row],[Project Status]]&lt;&gt;"On Hold"),1,0)</f>
        <v>0</v>
      </c>
      <c r="AE16" s="41">
        <f>IF(AND(tbl_PV_Milestones[[#This Row],[Actual/Schedule Finish]]&gt;tbl_PV_Milestones[[#This Row],[Baseline Date]],tbl_PV_Milestones[[#This Row],[Complete]]="No",tbl_PV_Milestones[[#This Row],[Project Status]]&lt;&gt;"On Hold",tbl_PV_Milestones[[#This Row],[Overdue]]=0,tbl_PV_Milestones[[#This Row],[To be Baselined]]&lt;&gt;1),1,0)</f>
        <v>0</v>
      </c>
      <c r="AF16" s="41">
        <f>IF(AND(tbl_PV_Milestones[[#This Row],[BL FY]]=2025,tbl_PV_Milestones[[#This Row],[Finish FY]]&gt;2025),1,0)</f>
        <v>0</v>
      </c>
      <c r="AG16" s="56" t="str">
        <f>_xlfn.XLOOKUP(tbl_PV_Milestones[[#This Row],[Work ID]],tbl_PV_Meta[Work ID '#],tbl_PV_Meta[Project Manager/Owner],,0)</f>
        <v>Project Manager 7</v>
      </c>
      <c r="AH16" s="6"/>
    </row>
    <row r="17" spans="4:34" x14ac:dyDescent="0.25">
      <c r="D17" s="6" t="s">
        <v>93</v>
      </c>
      <c r="E17" s="6" t="s">
        <v>52</v>
      </c>
      <c r="F17" s="6" t="s">
        <v>1720</v>
      </c>
      <c r="G17" s="6" t="s">
        <v>517</v>
      </c>
      <c r="H17" s="6" t="s">
        <v>505</v>
      </c>
      <c r="I17" s="6" t="s">
        <v>512</v>
      </c>
      <c r="J17" s="6" t="s">
        <v>93</v>
      </c>
      <c r="K17" s="6" t="s">
        <v>213</v>
      </c>
      <c r="L17" s="6" t="s">
        <v>135</v>
      </c>
      <c r="M17" s="43"/>
      <c r="N17" s="44" t="s">
        <v>1979</v>
      </c>
      <c r="O17" s="39">
        <v>46008.708333333299</v>
      </c>
      <c r="S17" s="45" t="e">
        <f>_xlfn.CONCAT(#REF!,TRIM(tbl_PV_Milestones[[#This Row],[Milestone Description]]))</f>
        <v>#REF!</v>
      </c>
      <c r="T17" s="84" t="str">
        <f>IF(COUNTIF(tbl_PV_Milestones[UID],tbl_PV_Milestones[[#This Row],[UID]])&gt;1,"Duplicate","")</f>
        <v>Duplicate</v>
      </c>
      <c r="U17" s="42" t="str">
        <f>_xlfn.XLOOKUP(tbl_PV_Milestones[[#This Row],[Work ID]],tbl_PV_Meta[Work ID '#],tbl_PV_Meta[Sub-Portfolio])</f>
        <v>Sub-Portfolio 8</v>
      </c>
      <c r="V17" s="41">
        <f>IF(MONTH(tbl_PV_Milestones[[#This Row],[Baseline Date]])&lt;7,YEAR(tbl_PV_Milestones[[#This Row],[Baseline Date]]),YEAR(tbl_PV_Milestones[[#This Row],[Baseline Date]])+1)</f>
        <v>1900</v>
      </c>
      <c r="W17" s="41">
        <f>IF(MONTH(tbl_PV_Milestones[[#This Row],[Actual/Schedule Finish]])&lt;7,YEAR(tbl_PV_Milestones[[#This Row],[Actual/Schedule Finish]]),YEAR(tbl_PV_Milestones[[#This Row],[Actual/Schedule Finish]])+1)</f>
        <v>2026</v>
      </c>
      <c r="X17" s="41" t="str">
        <f>IF(OR(tbl_PV_Milestones[[#This Row],[Project Status]]="Completed",tbl_PV_Milestones[[#This Row],[Project Status]]="Assumed Completed"),"Yes","No")</f>
        <v>No</v>
      </c>
      <c r="Y17" s="41">
        <f>IF(tbl_PV_Milestones[[#This Row],[Baseline Date]]="",1,0)</f>
        <v>1</v>
      </c>
      <c r="Z17" s="41">
        <f>IF(tbl_PV_Milestones[[#This Row],[Baseline Date]]&lt;PV_Meta!$B$7,1,0)</f>
        <v>1</v>
      </c>
      <c r="AA17" s="41">
        <f>IF(tbl_PV_Milestones[[#This Row],[Complete]]="Yes",1,0)</f>
        <v>0</v>
      </c>
      <c r="AB17" s="41">
        <f>IF(AND(tbl_PV_Milestones[[#This Row],[BL FY]]=2025,tbl_PV_Milestones[[#This Row],[Baseline Date]]&lt;PV_Meta!$B$7),1,0)</f>
        <v>0</v>
      </c>
      <c r="AC17" s="41">
        <f>IF(AND(tbl_PV_Milestones[[#This Row],[Planned YTD]]=1,tbl_PV_Milestones[[#This Row],[Complete]]="Yes"),1,0)</f>
        <v>0</v>
      </c>
      <c r="AD17" s="41">
        <f>IF(AND(tbl_PV_Milestones[[#This Row],[Actual/Schedule Finish]]&lt;PV_Meta!$B$7,tbl_PV_Milestones[[#This Row],[Complete]]="No",tbl_PV_Milestones[[#This Row],[Project Status]]&lt;&gt;"On Hold"),1,0)</f>
        <v>0</v>
      </c>
      <c r="AE17" s="41">
        <f>IF(AND(tbl_PV_Milestones[[#This Row],[Actual/Schedule Finish]]&gt;tbl_PV_Milestones[[#This Row],[Baseline Date]],tbl_PV_Milestones[[#This Row],[Complete]]="No",tbl_PV_Milestones[[#This Row],[Project Status]]&lt;&gt;"On Hold",tbl_PV_Milestones[[#This Row],[Overdue]]=0,tbl_PV_Milestones[[#This Row],[To be Baselined]]&lt;&gt;1),1,0)</f>
        <v>0</v>
      </c>
      <c r="AF17" s="41">
        <f>IF(AND(tbl_PV_Milestones[[#This Row],[BL FY]]=2025,tbl_PV_Milestones[[#This Row],[Finish FY]]&gt;2025),1,0)</f>
        <v>0</v>
      </c>
      <c r="AG17" s="56" t="str">
        <f>_xlfn.XLOOKUP(tbl_PV_Milestones[[#This Row],[Work ID]],tbl_PV_Meta[Work ID '#],tbl_PV_Meta[Project Manager/Owner],,0)</f>
        <v>Project Manager 7</v>
      </c>
      <c r="AH17" s="6"/>
    </row>
    <row r="18" spans="4:34" x14ac:dyDescent="0.25">
      <c r="D18" s="6" t="s">
        <v>93</v>
      </c>
      <c r="E18" s="6" t="s">
        <v>52</v>
      </c>
      <c r="F18" s="6" t="s">
        <v>1720</v>
      </c>
      <c r="G18" s="6" t="s">
        <v>518</v>
      </c>
      <c r="H18" s="6" t="s">
        <v>519</v>
      </c>
      <c r="I18" s="6" t="s">
        <v>512</v>
      </c>
      <c r="J18" s="6" t="s">
        <v>93</v>
      </c>
      <c r="K18" s="6" t="s">
        <v>213</v>
      </c>
      <c r="L18" s="6" t="s">
        <v>135</v>
      </c>
      <c r="M18" s="43"/>
      <c r="N18" s="44" t="s">
        <v>1979</v>
      </c>
      <c r="O18" s="39">
        <v>46013.708333333299</v>
      </c>
      <c r="S18" s="45" t="e">
        <f>_xlfn.CONCAT(#REF!,TRIM(tbl_PV_Milestones[[#This Row],[Milestone Description]]))</f>
        <v>#REF!</v>
      </c>
      <c r="T18" s="84" t="str">
        <f>IF(COUNTIF(tbl_PV_Milestones[UID],tbl_PV_Milestones[[#This Row],[UID]])&gt;1,"Duplicate","")</f>
        <v>Duplicate</v>
      </c>
      <c r="U18" s="42" t="str">
        <f>_xlfn.XLOOKUP(tbl_PV_Milestones[[#This Row],[Work ID]],tbl_PV_Meta[Work ID '#],tbl_PV_Meta[Sub-Portfolio])</f>
        <v>Sub-Portfolio 8</v>
      </c>
      <c r="V18" s="41">
        <f>IF(MONTH(tbl_PV_Milestones[[#This Row],[Baseline Date]])&lt;7,YEAR(tbl_PV_Milestones[[#This Row],[Baseline Date]]),YEAR(tbl_PV_Milestones[[#This Row],[Baseline Date]])+1)</f>
        <v>1900</v>
      </c>
      <c r="W18" s="41">
        <f>IF(MONTH(tbl_PV_Milestones[[#This Row],[Actual/Schedule Finish]])&lt;7,YEAR(tbl_PV_Milestones[[#This Row],[Actual/Schedule Finish]]),YEAR(tbl_PV_Milestones[[#This Row],[Actual/Schedule Finish]])+1)</f>
        <v>2026</v>
      </c>
      <c r="X18" s="41" t="str">
        <f>IF(OR(tbl_PV_Milestones[[#This Row],[Project Status]]="Completed",tbl_PV_Milestones[[#This Row],[Project Status]]="Assumed Completed"),"Yes","No")</f>
        <v>No</v>
      </c>
      <c r="Y18" s="41">
        <f>IF(tbl_PV_Milestones[[#This Row],[Baseline Date]]="",1,0)</f>
        <v>1</v>
      </c>
      <c r="Z18" s="41">
        <f>IF(tbl_PV_Milestones[[#This Row],[Baseline Date]]&lt;PV_Meta!$B$7,1,0)</f>
        <v>1</v>
      </c>
      <c r="AA18" s="41">
        <f>IF(tbl_PV_Milestones[[#This Row],[Complete]]="Yes",1,0)</f>
        <v>0</v>
      </c>
      <c r="AB18" s="41">
        <f>IF(AND(tbl_PV_Milestones[[#This Row],[BL FY]]=2025,tbl_PV_Milestones[[#This Row],[Baseline Date]]&lt;PV_Meta!$B$7),1,0)</f>
        <v>0</v>
      </c>
      <c r="AC18" s="41">
        <f>IF(AND(tbl_PV_Milestones[[#This Row],[Planned YTD]]=1,tbl_PV_Milestones[[#This Row],[Complete]]="Yes"),1,0)</f>
        <v>0</v>
      </c>
      <c r="AD18" s="41">
        <f>IF(AND(tbl_PV_Milestones[[#This Row],[Actual/Schedule Finish]]&lt;PV_Meta!$B$7,tbl_PV_Milestones[[#This Row],[Complete]]="No",tbl_PV_Milestones[[#This Row],[Project Status]]&lt;&gt;"On Hold"),1,0)</f>
        <v>0</v>
      </c>
      <c r="AE18" s="41">
        <f>IF(AND(tbl_PV_Milestones[[#This Row],[Actual/Schedule Finish]]&gt;tbl_PV_Milestones[[#This Row],[Baseline Date]],tbl_PV_Milestones[[#This Row],[Complete]]="No",tbl_PV_Milestones[[#This Row],[Project Status]]&lt;&gt;"On Hold",tbl_PV_Milestones[[#This Row],[Overdue]]=0,tbl_PV_Milestones[[#This Row],[To be Baselined]]&lt;&gt;1),1,0)</f>
        <v>0</v>
      </c>
      <c r="AF18" s="41">
        <f>IF(AND(tbl_PV_Milestones[[#This Row],[BL FY]]=2025,tbl_PV_Milestones[[#This Row],[Finish FY]]&gt;2025),1,0)</f>
        <v>0</v>
      </c>
      <c r="AG18" s="56" t="str">
        <f>_xlfn.XLOOKUP(tbl_PV_Milestones[[#This Row],[Work ID]],tbl_PV_Meta[Work ID '#],tbl_PV_Meta[Project Manager/Owner],,0)</f>
        <v>Project Manager 7</v>
      </c>
      <c r="AH18" s="6"/>
    </row>
    <row r="19" spans="4:34" x14ac:dyDescent="0.25">
      <c r="D19" s="6" t="s">
        <v>93</v>
      </c>
      <c r="E19" s="6" t="s">
        <v>520</v>
      </c>
      <c r="F19" s="6" t="s">
        <v>1752</v>
      </c>
      <c r="G19" s="6" t="s">
        <v>521</v>
      </c>
      <c r="H19" s="6" t="s">
        <v>505</v>
      </c>
      <c r="I19" s="6" t="s">
        <v>522</v>
      </c>
      <c r="J19" s="6" t="s">
        <v>93</v>
      </c>
      <c r="K19" s="6" t="s">
        <v>39</v>
      </c>
      <c r="L19" s="6" t="s">
        <v>66</v>
      </c>
      <c r="M19" s="43"/>
      <c r="N19" s="44" t="s">
        <v>1979</v>
      </c>
      <c r="O19" s="39">
        <v>45779.708333333299</v>
      </c>
      <c r="P19" s="39">
        <v>45733.333333333299</v>
      </c>
      <c r="Q19" s="6">
        <v>-32</v>
      </c>
      <c r="R19" s="6">
        <v>-9.6385542168674704E-2</v>
      </c>
      <c r="S19" s="45" t="e">
        <f>_xlfn.CONCAT(#REF!,TRIM(tbl_PV_Milestones[[#This Row],[Milestone Description]]))</f>
        <v>#REF!</v>
      </c>
      <c r="T19" s="84" t="str">
        <f>IF(COUNTIF(tbl_PV_Milestones[UID],tbl_PV_Milestones[[#This Row],[UID]])&gt;1,"Duplicate","")</f>
        <v>Duplicate</v>
      </c>
      <c r="U19" s="42" t="str">
        <f>_xlfn.XLOOKUP(tbl_PV_Milestones[[#This Row],[Work ID]],tbl_PV_Meta[Work ID '#],tbl_PV_Meta[Sub-Portfolio])</f>
        <v>Sub-Portfolio 4</v>
      </c>
      <c r="V19" s="41">
        <f>IF(MONTH(tbl_PV_Milestones[[#This Row],[Baseline Date]])&lt;7,YEAR(tbl_PV_Milestones[[#This Row],[Baseline Date]]),YEAR(tbl_PV_Milestones[[#This Row],[Baseline Date]])+1)</f>
        <v>2025</v>
      </c>
      <c r="W19" s="41">
        <f>IF(MONTH(tbl_PV_Milestones[[#This Row],[Actual/Schedule Finish]])&lt;7,YEAR(tbl_PV_Milestones[[#This Row],[Actual/Schedule Finish]]),YEAR(tbl_PV_Milestones[[#This Row],[Actual/Schedule Finish]])+1)</f>
        <v>2025</v>
      </c>
      <c r="X19" s="41" t="str">
        <f>IF(OR(tbl_PV_Milestones[[#This Row],[Project Status]]="Completed",tbl_PV_Milestones[[#This Row],[Project Status]]="Assumed Completed"),"Yes","No")</f>
        <v>No</v>
      </c>
      <c r="Y19" s="41">
        <f>IF(tbl_PV_Milestones[[#This Row],[Baseline Date]]="",1,0)</f>
        <v>0</v>
      </c>
      <c r="Z19" s="41">
        <f>IF(tbl_PV_Milestones[[#This Row],[Baseline Date]]&lt;PV_Meta!$B$7,1,0)</f>
        <v>1</v>
      </c>
      <c r="AA19" s="41">
        <f>IF(tbl_PV_Milestones[[#This Row],[Complete]]="Yes",1,0)</f>
        <v>0</v>
      </c>
      <c r="AB19" s="41">
        <f>IF(AND(tbl_PV_Milestones[[#This Row],[BL FY]]=2025,tbl_PV_Milestones[[#This Row],[Baseline Date]]&lt;PV_Meta!$B$7),1,0)</f>
        <v>1</v>
      </c>
      <c r="AC19" s="41">
        <f>IF(AND(tbl_PV_Milestones[[#This Row],[Planned YTD]]=1,tbl_PV_Milestones[[#This Row],[Complete]]="Yes"),1,0)</f>
        <v>0</v>
      </c>
      <c r="AD19" s="41">
        <f>IF(AND(tbl_PV_Milestones[[#This Row],[Actual/Schedule Finish]]&lt;PV_Meta!$B$7,tbl_PV_Milestones[[#This Row],[Complete]]="No",tbl_PV_Milestones[[#This Row],[Project Status]]&lt;&gt;"On Hold"),1,0)</f>
        <v>0</v>
      </c>
      <c r="AE19" s="41">
        <f>IF(AND(tbl_PV_Milestones[[#This Row],[Actual/Schedule Finish]]&gt;tbl_PV_Milestones[[#This Row],[Baseline Date]],tbl_PV_Milestones[[#This Row],[Complete]]="No",tbl_PV_Milestones[[#This Row],[Project Status]]&lt;&gt;"On Hold",tbl_PV_Milestones[[#This Row],[Overdue]]=0,tbl_PV_Milestones[[#This Row],[To be Baselined]]&lt;&gt;1),1,0)</f>
        <v>1</v>
      </c>
      <c r="AF19" s="41">
        <f>IF(AND(tbl_PV_Milestones[[#This Row],[BL FY]]=2025,tbl_PV_Milestones[[#This Row],[Finish FY]]&gt;2025),1,0)</f>
        <v>0</v>
      </c>
      <c r="AG19" s="56" t="str">
        <f>_xlfn.XLOOKUP(tbl_PV_Milestones[[#This Row],[Work ID]],tbl_PV_Meta[Work ID '#],tbl_PV_Meta[Project Manager/Owner],,0)</f>
        <v>Project Manager 18</v>
      </c>
      <c r="AH19" s="6"/>
    </row>
    <row r="20" spans="4:34" x14ac:dyDescent="0.25">
      <c r="D20" s="6" t="s">
        <v>93</v>
      </c>
      <c r="E20" s="6" t="s">
        <v>513</v>
      </c>
      <c r="F20" s="6" t="s">
        <v>1693</v>
      </c>
      <c r="G20" s="6" t="s">
        <v>511</v>
      </c>
      <c r="H20" s="6" t="s">
        <v>505</v>
      </c>
      <c r="I20" s="6" t="s">
        <v>512</v>
      </c>
      <c r="J20" s="6" t="s">
        <v>93</v>
      </c>
      <c r="K20" s="6" t="s">
        <v>36</v>
      </c>
      <c r="L20" s="6" t="s">
        <v>300</v>
      </c>
      <c r="M20" s="43"/>
      <c r="N20" s="44" t="s">
        <v>1979</v>
      </c>
      <c r="O20" s="39">
        <v>45778.708333333299</v>
      </c>
      <c r="P20" s="39">
        <v>45646.708333333299</v>
      </c>
      <c r="Q20" s="6">
        <v>-80</v>
      </c>
      <c r="R20" s="6">
        <v>-0.113798008534851</v>
      </c>
      <c r="S20" s="45" t="e">
        <f>_xlfn.CONCAT(#REF!,TRIM(tbl_PV_Milestones[[#This Row],[Milestone Description]]))</f>
        <v>#REF!</v>
      </c>
      <c r="T20" s="84" t="str">
        <f>IF(COUNTIF(tbl_PV_Milestones[UID],tbl_PV_Milestones[[#This Row],[UID]])&gt;1,"Duplicate","")</f>
        <v>Duplicate</v>
      </c>
      <c r="U20" s="42" t="str">
        <f>_xlfn.XLOOKUP(tbl_PV_Milestones[[#This Row],[Work ID]],tbl_PV_Meta[Work ID '#],tbl_PV_Meta[Sub-Portfolio])</f>
        <v>Sub-Portfolio 4</v>
      </c>
      <c r="V20" s="41">
        <f>IF(MONTH(tbl_PV_Milestones[[#This Row],[Baseline Date]])&lt;7,YEAR(tbl_PV_Milestones[[#This Row],[Baseline Date]]),YEAR(tbl_PV_Milestones[[#This Row],[Baseline Date]])+1)</f>
        <v>2025</v>
      </c>
      <c r="W20" s="41">
        <f>IF(MONTH(tbl_PV_Milestones[[#This Row],[Actual/Schedule Finish]])&lt;7,YEAR(tbl_PV_Milestones[[#This Row],[Actual/Schedule Finish]]),YEAR(tbl_PV_Milestones[[#This Row],[Actual/Schedule Finish]])+1)</f>
        <v>2025</v>
      </c>
      <c r="X20" s="41" t="str">
        <f>IF(OR(tbl_PV_Milestones[[#This Row],[Project Status]]="Completed",tbl_PV_Milestones[[#This Row],[Project Status]]="Assumed Completed"),"Yes","No")</f>
        <v>No</v>
      </c>
      <c r="Y20" s="41">
        <f>IF(tbl_PV_Milestones[[#This Row],[Baseline Date]]="",1,0)</f>
        <v>0</v>
      </c>
      <c r="Z20" s="41">
        <f>IF(tbl_PV_Milestones[[#This Row],[Baseline Date]]&lt;PV_Meta!$B$7,1,0)</f>
        <v>1</v>
      </c>
      <c r="AA20" s="41">
        <f>IF(tbl_PV_Milestones[[#This Row],[Complete]]="Yes",1,0)</f>
        <v>0</v>
      </c>
      <c r="AB20" s="41">
        <f>IF(AND(tbl_PV_Milestones[[#This Row],[BL FY]]=2025,tbl_PV_Milestones[[#This Row],[Baseline Date]]&lt;PV_Meta!$B$7),1,0)</f>
        <v>1</v>
      </c>
      <c r="AC20" s="41">
        <f>IF(AND(tbl_PV_Milestones[[#This Row],[Planned YTD]]=1,tbl_PV_Milestones[[#This Row],[Complete]]="Yes"),1,0)</f>
        <v>0</v>
      </c>
      <c r="AD20" s="41">
        <f>IF(AND(tbl_PV_Milestones[[#This Row],[Actual/Schedule Finish]]&lt;PV_Meta!$B$7,tbl_PV_Milestones[[#This Row],[Complete]]="No",tbl_PV_Milestones[[#This Row],[Project Status]]&lt;&gt;"On Hold"),1,0)</f>
        <v>0</v>
      </c>
      <c r="AE20" s="41">
        <f>IF(AND(tbl_PV_Milestones[[#This Row],[Actual/Schedule Finish]]&gt;tbl_PV_Milestones[[#This Row],[Baseline Date]],tbl_PV_Milestones[[#This Row],[Complete]]="No",tbl_PV_Milestones[[#This Row],[Project Status]]&lt;&gt;"On Hold",tbl_PV_Milestones[[#This Row],[Overdue]]=0,tbl_PV_Milestones[[#This Row],[To be Baselined]]&lt;&gt;1),1,0)</f>
        <v>1</v>
      </c>
      <c r="AF20" s="41">
        <f>IF(AND(tbl_PV_Milestones[[#This Row],[BL FY]]=2025,tbl_PV_Milestones[[#This Row],[Finish FY]]&gt;2025),1,0)</f>
        <v>0</v>
      </c>
      <c r="AG20" s="56" t="str">
        <f>_xlfn.XLOOKUP(tbl_PV_Milestones[[#This Row],[Work ID]],tbl_PV_Meta[Work ID '#],tbl_PV_Meta[Project Manager/Owner],,0)</f>
        <v>Project Manager 15</v>
      </c>
      <c r="AH20" s="6"/>
    </row>
    <row r="21" spans="4:34" x14ac:dyDescent="0.25">
      <c r="D21" s="6" t="s">
        <v>93</v>
      </c>
      <c r="E21" s="6" t="s">
        <v>513</v>
      </c>
      <c r="F21" s="6" t="s">
        <v>1693</v>
      </c>
      <c r="G21" s="6" t="s">
        <v>517</v>
      </c>
      <c r="H21" s="6" t="s">
        <v>505</v>
      </c>
      <c r="I21" s="6" t="s">
        <v>512</v>
      </c>
      <c r="J21" s="6" t="s">
        <v>93</v>
      </c>
      <c r="K21" s="6" t="s">
        <v>36</v>
      </c>
      <c r="L21" s="6" t="s">
        <v>300</v>
      </c>
      <c r="M21" s="43"/>
      <c r="N21" s="44" t="s">
        <v>1979</v>
      </c>
      <c r="O21" s="39">
        <v>45778.708333333299</v>
      </c>
      <c r="P21" s="39">
        <v>45646.708333333299</v>
      </c>
      <c r="Q21" s="6">
        <v>-80</v>
      </c>
      <c r="R21" s="6">
        <v>-0.113798008534851</v>
      </c>
      <c r="S21" s="45" t="e">
        <f>_xlfn.CONCAT(#REF!,TRIM(tbl_PV_Milestones[[#This Row],[Milestone Description]]))</f>
        <v>#REF!</v>
      </c>
      <c r="T21" s="84" t="str">
        <f>IF(COUNTIF(tbl_PV_Milestones[UID],tbl_PV_Milestones[[#This Row],[UID]])&gt;1,"Duplicate","")</f>
        <v>Duplicate</v>
      </c>
      <c r="U21" s="42" t="str">
        <f>_xlfn.XLOOKUP(tbl_PV_Milestones[[#This Row],[Work ID]],tbl_PV_Meta[Work ID '#],tbl_PV_Meta[Sub-Portfolio])</f>
        <v>Sub-Portfolio 4</v>
      </c>
      <c r="V21" s="41">
        <f>IF(MONTH(tbl_PV_Milestones[[#This Row],[Baseline Date]])&lt;7,YEAR(tbl_PV_Milestones[[#This Row],[Baseline Date]]),YEAR(tbl_PV_Milestones[[#This Row],[Baseline Date]])+1)</f>
        <v>2025</v>
      </c>
      <c r="W21" s="41">
        <f>IF(MONTH(tbl_PV_Milestones[[#This Row],[Actual/Schedule Finish]])&lt;7,YEAR(tbl_PV_Milestones[[#This Row],[Actual/Schedule Finish]]),YEAR(tbl_PV_Milestones[[#This Row],[Actual/Schedule Finish]])+1)</f>
        <v>2025</v>
      </c>
      <c r="X21" s="41" t="str">
        <f>IF(OR(tbl_PV_Milestones[[#This Row],[Project Status]]="Completed",tbl_PV_Milestones[[#This Row],[Project Status]]="Assumed Completed"),"Yes","No")</f>
        <v>No</v>
      </c>
      <c r="Y21" s="41">
        <f>IF(tbl_PV_Milestones[[#This Row],[Baseline Date]]="",1,0)</f>
        <v>0</v>
      </c>
      <c r="Z21" s="41">
        <f>IF(tbl_PV_Milestones[[#This Row],[Baseline Date]]&lt;PV_Meta!$B$7,1,0)</f>
        <v>1</v>
      </c>
      <c r="AA21" s="41">
        <f>IF(tbl_PV_Milestones[[#This Row],[Complete]]="Yes",1,0)</f>
        <v>0</v>
      </c>
      <c r="AB21" s="41">
        <f>IF(AND(tbl_PV_Milestones[[#This Row],[BL FY]]=2025,tbl_PV_Milestones[[#This Row],[Baseline Date]]&lt;PV_Meta!$B$7),1,0)</f>
        <v>1</v>
      </c>
      <c r="AC21" s="41">
        <f>IF(AND(tbl_PV_Milestones[[#This Row],[Planned YTD]]=1,tbl_PV_Milestones[[#This Row],[Complete]]="Yes"),1,0)</f>
        <v>0</v>
      </c>
      <c r="AD21" s="41">
        <f>IF(AND(tbl_PV_Milestones[[#This Row],[Actual/Schedule Finish]]&lt;PV_Meta!$B$7,tbl_PV_Milestones[[#This Row],[Complete]]="No",tbl_PV_Milestones[[#This Row],[Project Status]]&lt;&gt;"On Hold"),1,0)</f>
        <v>0</v>
      </c>
      <c r="AE21" s="41">
        <f>IF(AND(tbl_PV_Milestones[[#This Row],[Actual/Schedule Finish]]&gt;tbl_PV_Milestones[[#This Row],[Baseline Date]],tbl_PV_Milestones[[#This Row],[Complete]]="No",tbl_PV_Milestones[[#This Row],[Project Status]]&lt;&gt;"On Hold",tbl_PV_Milestones[[#This Row],[Overdue]]=0,tbl_PV_Milestones[[#This Row],[To be Baselined]]&lt;&gt;1),1,0)</f>
        <v>1</v>
      </c>
      <c r="AF21" s="41">
        <f>IF(AND(tbl_PV_Milestones[[#This Row],[BL FY]]=2025,tbl_PV_Milestones[[#This Row],[Finish FY]]&gt;2025),1,0)</f>
        <v>0</v>
      </c>
      <c r="AG21" s="56" t="str">
        <f>_xlfn.XLOOKUP(tbl_PV_Milestones[[#This Row],[Work ID]],tbl_PV_Meta[Work ID '#],tbl_PV_Meta[Project Manager/Owner],,0)</f>
        <v>Project Manager 15</v>
      </c>
      <c r="AH21" s="6"/>
    </row>
    <row r="22" spans="4:34" x14ac:dyDescent="0.25">
      <c r="D22" s="6" t="s">
        <v>93</v>
      </c>
      <c r="E22" s="6" t="s">
        <v>513</v>
      </c>
      <c r="F22" s="6" t="s">
        <v>1693</v>
      </c>
      <c r="G22" s="6" t="s">
        <v>518</v>
      </c>
      <c r="H22" s="6" t="s">
        <v>519</v>
      </c>
      <c r="I22" s="6" t="s">
        <v>512</v>
      </c>
      <c r="J22" s="6" t="s">
        <v>93</v>
      </c>
      <c r="K22" s="6" t="s">
        <v>36</v>
      </c>
      <c r="L22" s="6" t="s">
        <v>300</v>
      </c>
      <c r="M22" s="43"/>
      <c r="N22" s="44" t="s">
        <v>1979</v>
      </c>
      <c r="O22" s="39">
        <v>45778.708333333299</v>
      </c>
      <c r="P22" s="39">
        <v>45646.708333333299</v>
      </c>
      <c r="Q22" s="6">
        <v>-80</v>
      </c>
      <c r="R22" s="6">
        <v>-0.113798008534851</v>
      </c>
      <c r="S22" s="45" t="e">
        <f>_xlfn.CONCAT(#REF!,TRIM(tbl_PV_Milestones[[#This Row],[Milestone Description]]))</f>
        <v>#REF!</v>
      </c>
      <c r="T22" s="84" t="str">
        <f>IF(COUNTIF(tbl_PV_Milestones[UID],tbl_PV_Milestones[[#This Row],[UID]])&gt;1,"Duplicate","")</f>
        <v>Duplicate</v>
      </c>
      <c r="U22" s="42" t="str">
        <f>_xlfn.XLOOKUP(tbl_PV_Milestones[[#This Row],[Work ID]],tbl_PV_Meta[Work ID '#],tbl_PV_Meta[Sub-Portfolio])</f>
        <v>Sub-Portfolio 4</v>
      </c>
      <c r="V22" s="41">
        <f>IF(MONTH(tbl_PV_Milestones[[#This Row],[Baseline Date]])&lt;7,YEAR(tbl_PV_Milestones[[#This Row],[Baseline Date]]),YEAR(tbl_PV_Milestones[[#This Row],[Baseline Date]])+1)</f>
        <v>2025</v>
      </c>
      <c r="W22" s="41">
        <f>IF(MONTH(tbl_PV_Milestones[[#This Row],[Actual/Schedule Finish]])&lt;7,YEAR(tbl_PV_Milestones[[#This Row],[Actual/Schedule Finish]]),YEAR(tbl_PV_Milestones[[#This Row],[Actual/Schedule Finish]])+1)</f>
        <v>2025</v>
      </c>
      <c r="X22" s="41" t="str">
        <f>IF(OR(tbl_PV_Milestones[[#This Row],[Project Status]]="Completed",tbl_PV_Milestones[[#This Row],[Project Status]]="Assumed Completed"),"Yes","No")</f>
        <v>No</v>
      </c>
      <c r="Y22" s="41">
        <f>IF(tbl_PV_Milestones[[#This Row],[Baseline Date]]="",1,0)</f>
        <v>0</v>
      </c>
      <c r="Z22" s="41">
        <f>IF(tbl_PV_Milestones[[#This Row],[Baseline Date]]&lt;PV_Meta!$B$7,1,0)</f>
        <v>1</v>
      </c>
      <c r="AA22" s="41">
        <f>IF(tbl_PV_Milestones[[#This Row],[Complete]]="Yes",1,0)</f>
        <v>0</v>
      </c>
      <c r="AB22" s="41">
        <f>IF(AND(tbl_PV_Milestones[[#This Row],[BL FY]]=2025,tbl_PV_Milestones[[#This Row],[Baseline Date]]&lt;PV_Meta!$B$7),1,0)</f>
        <v>1</v>
      </c>
      <c r="AC22" s="41">
        <f>IF(AND(tbl_PV_Milestones[[#This Row],[Planned YTD]]=1,tbl_PV_Milestones[[#This Row],[Complete]]="Yes"),1,0)</f>
        <v>0</v>
      </c>
      <c r="AD22" s="41">
        <f>IF(AND(tbl_PV_Milestones[[#This Row],[Actual/Schedule Finish]]&lt;PV_Meta!$B$7,tbl_PV_Milestones[[#This Row],[Complete]]="No",tbl_PV_Milestones[[#This Row],[Project Status]]&lt;&gt;"On Hold"),1,0)</f>
        <v>0</v>
      </c>
      <c r="AE22" s="41">
        <f>IF(AND(tbl_PV_Milestones[[#This Row],[Actual/Schedule Finish]]&gt;tbl_PV_Milestones[[#This Row],[Baseline Date]],tbl_PV_Milestones[[#This Row],[Complete]]="No",tbl_PV_Milestones[[#This Row],[Project Status]]&lt;&gt;"On Hold",tbl_PV_Milestones[[#This Row],[Overdue]]=0,tbl_PV_Milestones[[#This Row],[To be Baselined]]&lt;&gt;1),1,0)</f>
        <v>1</v>
      </c>
      <c r="AF22" s="41">
        <f>IF(AND(tbl_PV_Milestones[[#This Row],[BL FY]]=2025,tbl_PV_Milestones[[#This Row],[Finish FY]]&gt;2025),1,0)</f>
        <v>0</v>
      </c>
      <c r="AG22" s="56" t="str">
        <f>_xlfn.XLOOKUP(tbl_PV_Milestones[[#This Row],[Work ID]],tbl_PV_Meta[Work ID '#],tbl_PV_Meta[Project Manager/Owner],,0)</f>
        <v>Project Manager 15</v>
      </c>
      <c r="AH22" s="6"/>
    </row>
    <row r="23" spans="4:34" x14ac:dyDescent="0.25">
      <c r="D23" s="6" t="s">
        <v>93</v>
      </c>
      <c r="E23" s="6" t="s">
        <v>52</v>
      </c>
      <c r="F23" s="6" t="s">
        <v>1799</v>
      </c>
      <c r="G23" s="6" t="s">
        <v>516</v>
      </c>
      <c r="H23" s="6" t="s">
        <v>505</v>
      </c>
      <c r="I23" s="6" t="s">
        <v>512</v>
      </c>
      <c r="J23" s="6" t="s">
        <v>93</v>
      </c>
      <c r="K23" s="6" t="s">
        <v>39</v>
      </c>
      <c r="L23" s="6" t="s">
        <v>45</v>
      </c>
      <c r="M23" s="43"/>
      <c r="N23" s="44" t="s">
        <v>1979</v>
      </c>
      <c r="O23" s="39">
        <v>46142.708333333299</v>
      </c>
      <c r="S23" s="45" t="e">
        <f>_xlfn.CONCAT(#REF!,TRIM(tbl_PV_Milestones[[#This Row],[Milestone Description]]))</f>
        <v>#REF!</v>
      </c>
      <c r="T23" s="84" t="str">
        <f>IF(COUNTIF(tbl_PV_Milestones[UID],tbl_PV_Milestones[[#This Row],[UID]])&gt;1,"Duplicate","")</f>
        <v>Duplicate</v>
      </c>
      <c r="U23" s="42" t="str">
        <f>_xlfn.XLOOKUP(tbl_PV_Milestones[[#This Row],[Work ID]],tbl_PV_Meta[Work ID '#],tbl_PV_Meta[Sub-Portfolio])</f>
        <v>Sub-Portfolio 8</v>
      </c>
      <c r="V23" s="41">
        <f>IF(MONTH(tbl_PV_Milestones[[#This Row],[Baseline Date]])&lt;7,YEAR(tbl_PV_Milestones[[#This Row],[Baseline Date]]),YEAR(tbl_PV_Milestones[[#This Row],[Baseline Date]])+1)</f>
        <v>1900</v>
      </c>
      <c r="W23" s="41">
        <f>IF(MONTH(tbl_PV_Milestones[[#This Row],[Actual/Schedule Finish]])&lt;7,YEAR(tbl_PV_Milestones[[#This Row],[Actual/Schedule Finish]]),YEAR(tbl_PV_Milestones[[#This Row],[Actual/Schedule Finish]])+1)</f>
        <v>2026</v>
      </c>
      <c r="X23" s="41" t="str">
        <f>IF(OR(tbl_PV_Milestones[[#This Row],[Project Status]]="Completed",tbl_PV_Milestones[[#This Row],[Project Status]]="Assumed Completed"),"Yes","No")</f>
        <v>No</v>
      </c>
      <c r="Y23" s="41">
        <f>IF(tbl_PV_Milestones[[#This Row],[Baseline Date]]="",1,0)</f>
        <v>1</v>
      </c>
      <c r="Z23" s="41">
        <f>IF(tbl_PV_Milestones[[#This Row],[Baseline Date]]&lt;PV_Meta!$B$7,1,0)</f>
        <v>1</v>
      </c>
      <c r="AA23" s="41">
        <f>IF(tbl_PV_Milestones[[#This Row],[Complete]]="Yes",1,0)</f>
        <v>0</v>
      </c>
      <c r="AB23" s="41">
        <f>IF(AND(tbl_PV_Milestones[[#This Row],[BL FY]]=2025,tbl_PV_Milestones[[#This Row],[Baseline Date]]&lt;PV_Meta!$B$7),1,0)</f>
        <v>0</v>
      </c>
      <c r="AC23" s="41">
        <f>IF(AND(tbl_PV_Milestones[[#This Row],[Planned YTD]]=1,tbl_PV_Milestones[[#This Row],[Complete]]="Yes"),1,0)</f>
        <v>0</v>
      </c>
      <c r="AD23" s="41">
        <f>IF(AND(tbl_PV_Milestones[[#This Row],[Actual/Schedule Finish]]&lt;PV_Meta!$B$7,tbl_PV_Milestones[[#This Row],[Complete]]="No",tbl_PV_Milestones[[#This Row],[Project Status]]&lt;&gt;"On Hold"),1,0)</f>
        <v>0</v>
      </c>
      <c r="AE23" s="41">
        <f>IF(AND(tbl_PV_Milestones[[#This Row],[Actual/Schedule Finish]]&gt;tbl_PV_Milestones[[#This Row],[Baseline Date]],tbl_PV_Milestones[[#This Row],[Complete]]="No",tbl_PV_Milestones[[#This Row],[Project Status]]&lt;&gt;"On Hold",tbl_PV_Milestones[[#This Row],[Overdue]]=0,tbl_PV_Milestones[[#This Row],[To be Baselined]]&lt;&gt;1),1,0)</f>
        <v>0</v>
      </c>
      <c r="AF23" s="41">
        <f>IF(AND(tbl_PV_Milestones[[#This Row],[BL FY]]=2025,tbl_PV_Milestones[[#This Row],[Finish FY]]&gt;2025),1,0)</f>
        <v>0</v>
      </c>
      <c r="AG23" s="56" t="str">
        <f>_xlfn.XLOOKUP(tbl_PV_Milestones[[#This Row],[Work ID]],tbl_PV_Meta[Work ID '#],tbl_PV_Meta[Project Manager/Owner],,0)</f>
        <v>Project Manager 22</v>
      </c>
      <c r="AH23" s="6"/>
    </row>
    <row r="24" spans="4:34" x14ac:dyDescent="0.25">
      <c r="D24" s="6" t="s">
        <v>93</v>
      </c>
      <c r="E24" s="6" t="s">
        <v>52</v>
      </c>
      <c r="F24" s="6" t="s">
        <v>1799</v>
      </c>
      <c r="G24" s="6" t="s">
        <v>511</v>
      </c>
      <c r="H24" s="6" t="s">
        <v>505</v>
      </c>
      <c r="I24" s="6" t="s">
        <v>512</v>
      </c>
      <c r="J24" s="6" t="s">
        <v>93</v>
      </c>
      <c r="K24" s="6" t="s">
        <v>39</v>
      </c>
      <c r="L24" s="6" t="s">
        <v>45</v>
      </c>
      <c r="M24" s="43"/>
      <c r="N24" s="44" t="s">
        <v>1979</v>
      </c>
      <c r="O24" s="39">
        <v>46142.708333333299</v>
      </c>
      <c r="S24" s="45" t="e">
        <f>_xlfn.CONCAT(#REF!,TRIM(tbl_PV_Milestones[[#This Row],[Milestone Description]]))</f>
        <v>#REF!</v>
      </c>
      <c r="T24" s="84" t="str">
        <f>IF(COUNTIF(tbl_PV_Milestones[UID],tbl_PV_Milestones[[#This Row],[UID]])&gt;1,"Duplicate","")</f>
        <v>Duplicate</v>
      </c>
      <c r="U24" s="42" t="str">
        <f>_xlfn.XLOOKUP(tbl_PV_Milestones[[#This Row],[Work ID]],tbl_PV_Meta[Work ID '#],tbl_PV_Meta[Sub-Portfolio])</f>
        <v>Sub-Portfolio 8</v>
      </c>
      <c r="V24" s="41">
        <f>IF(MONTH(tbl_PV_Milestones[[#This Row],[Baseline Date]])&lt;7,YEAR(tbl_PV_Milestones[[#This Row],[Baseline Date]]),YEAR(tbl_PV_Milestones[[#This Row],[Baseline Date]])+1)</f>
        <v>1900</v>
      </c>
      <c r="W24" s="41">
        <f>IF(MONTH(tbl_PV_Milestones[[#This Row],[Actual/Schedule Finish]])&lt;7,YEAR(tbl_PV_Milestones[[#This Row],[Actual/Schedule Finish]]),YEAR(tbl_PV_Milestones[[#This Row],[Actual/Schedule Finish]])+1)</f>
        <v>2026</v>
      </c>
      <c r="X24" s="41" t="str">
        <f>IF(OR(tbl_PV_Milestones[[#This Row],[Project Status]]="Completed",tbl_PV_Milestones[[#This Row],[Project Status]]="Assumed Completed"),"Yes","No")</f>
        <v>No</v>
      </c>
      <c r="Y24" s="41">
        <f>IF(tbl_PV_Milestones[[#This Row],[Baseline Date]]="",1,0)</f>
        <v>1</v>
      </c>
      <c r="Z24" s="41">
        <f>IF(tbl_PV_Milestones[[#This Row],[Baseline Date]]&lt;PV_Meta!$B$7,1,0)</f>
        <v>1</v>
      </c>
      <c r="AA24" s="41">
        <f>IF(tbl_PV_Milestones[[#This Row],[Complete]]="Yes",1,0)</f>
        <v>0</v>
      </c>
      <c r="AB24" s="41">
        <f>IF(AND(tbl_PV_Milestones[[#This Row],[BL FY]]=2025,tbl_PV_Milestones[[#This Row],[Baseline Date]]&lt;PV_Meta!$B$7),1,0)</f>
        <v>0</v>
      </c>
      <c r="AC24" s="41">
        <f>IF(AND(tbl_PV_Milestones[[#This Row],[Planned YTD]]=1,tbl_PV_Milestones[[#This Row],[Complete]]="Yes"),1,0)</f>
        <v>0</v>
      </c>
      <c r="AD24" s="41">
        <f>IF(AND(tbl_PV_Milestones[[#This Row],[Actual/Schedule Finish]]&lt;PV_Meta!$B$7,tbl_PV_Milestones[[#This Row],[Complete]]="No",tbl_PV_Milestones[[#This Row],[Project Status]]&lt;&gt;"On Hold"),1,0)</f>
        <v>0</v>
      </c>
      <c r="AE24" s="41">
        <f>IF(AND(tbl_PV_Milestones[[#This Row],[Actual/Schedule Finish]]&gt;tbl_PV_Milestones[[#This Row],[Baseline Date]],tbl_PV_Milestones[[#This Row],[Complete]]="No",tbl_PV_Milestones[[#This Row],[Project Status]]&lt;&gt;"On Hold",tbl_PV_Milestones[[#This Row],[Overdue]]=0,tbl_PV_Milestones[[#This Row],[To be Baselined]]&lt;&gt;1),1,0)</f>
        <v>0</v>
      </c>
      <c r="AF24" s="41">
        <f>IF(AND(tbl_PV_Milestones[[#This Row],[BL FY]]=2025,tbl_PV_Milestones[[#This Row],[Finish FY]]&gt;2025),1,0)</f>
        <v>0</v>
      </c>
      <c r="AG24" s="56" t="str">
        <f>_xlfn.XLOOKUP(tbl_PV_Milestones[[#This Row],[Work ID]],tbl_PV_Meta[Work ID '#],tbl_PV_Meta[Project Manager/Owner],,0)</f>
        <v>Project Manager 22</v>
      </c>
      <c r="AH24" s="6"/>
    </row>
    <row r="25" spans="4:34" x14ac:dyDescent="0.25">
      <c r="D25" s="6" t="s">
        <v>93</v>
      </c>
      <c r="E25" s="6" t="s">
        <v>52</v>
      </c>
      <c r="F25" s="6" t="s">
        <v>1799</v>
      </c>
      <c r="G25" s="6" t="s">
        <v>517</v>
      </c>
      <c r="H25" s="6" t="s">
        <v>505</v>
      </c>
      <c r="I25" s="6" t="s">
        <v>512</v>
      </c>
      <c r="J25" s="6" t="s">
        <v>93</v>
      </c>
      <c r="K25" s="6" t="s">
        <v>39</v>
      </c>
      <c r="L25" s="6" t="s">
        <v>45</v>
      </c>
      <c r="M25" s="43"/>
      <c r="N25" s="44" t="s">
        <v>1979</v>
      </c>
      <c r="O25" s="39">
        <v>46142.708333333299</v>
      </c>
      <c r="S25" s="45" t="e">
        <f>_xlfn.CONCAT(#REF!,TRIM(tbl_PV_Milestones[[#This Row],[Milestone Description]]))</f>
        <v>#REF!</v>
      </c>
      <c r="T25" s="84" t="str">
        <f>IF(COUNTIF(tbl_PV_Milestones[UID],tbl_PV_Milestones[[#This Row],[UID]])&gt;1,"Duplicate","")</f>
        <v>Duplicate</v>
      </c>
      <c r="U25" s="42" t="str">
        <f>_xlfn.XLOOKUP(tbl_PV_Milestones[[#This Row],[Work ID]],tbl_PV_Meta[Work ID '#],tbl_PV_Meta[Sub-Portfolio])</f>
        <v>Sub-Portfolio 8</v>
      </c>
      <c r="V25" s="41">
        <f>IF(MONTH(tbl_PV_Milestones[[#This Row],[Baseline Date]])&lt;7,YEAR(tbl_PV_Milestones[[#This Row],[Baseline Date]]),YEAR(tbl_PV_Milestones[[#This Row],[Baseline Date]])+1)</f>
        <v>1900</v>
      </c>
      <c r="W25" s="41">
        <f>IF(MONTH(tbl_PV_Milestones[[#This Row],[Actual/Schedule Finish]])&lt;7,YEAR(tbl_PV_Milestones[[#This Row],[Actual/Schedule Finish]]),YEAR(tbl_PV_Milestones[[#This Row],[Actual/Schedule Finish]])+1)</f>
        <v>2026</v>
      </c>
      <c r="X25" s="41" t="str">
        <f>IF(OR(tbl_PV_Milestones[[#This Row],[Project Status]]="Completed",tbl_PV_Milestones[[#This Row],[Project Status]]="Assumed Completed"),"Yes","No")</f>
        <v>No</v>
      </c>
      <c r="Y25" s="41">
        <f>IF(tbl_PV_Milestones[[#This Row],[Baseline Date]]="",1,0)</f>
        <v>1</v>
      </c>
      <c r="Z25" s="41">
        <f>IF(tbl_PV_Milestones[[#This Row],[Baseline Date]]&lt;PV_Meta!$B$7,1,0)</f>
        <v>1</v>
      </c>
      <c r="AA25" s="41">
        <f>IF(tbl_PV_Milestones[[#This Row],[Complete]]="Yes",1,0)</f>
        <v>0</v>
      </c>
      <c r="AB25" s="41">
        <f>IF(AND(tbl_PV_Milestones[[#This Row],[BL FY]]=2025,tbl_PV_Milestones[[#This Row],[Baseline Date]]&lt;PV_Meta!$B$7),1,0)</f>
        <v>0</v>
      </c>
      <c r="AC25" s="41">
        <f>IF(AND(tbl_PV_Milestones[[#This Row],[Planned YTD]]=1,tbl_PV_Milestones[[#This Row],[Complete]]="Yes"),1,0)</f>
        <v>0</v>
      </c>
      <c r="AD25" s="41">
        <f>IF(AND(tbl_PV_Milestones[[#This Row],[Actual/Schedule Finish]]&lt;PV_Meta!$B$7,tbl_PV_Milestones[[#This Row],[Complete]]="No",tbl_PV_Milestones[[#This Row],[Project Status]]&lt;&gt;"On Hold"),1,0)</f>
        <v>0</v>
      </c>
      <c r="AE25" s="41">
        <f>IF(AND(tbl_PV_Milestones[[#This Row],[Actual/Schedule Finish]]&gt;tbl_PV_Milestones[[#This Row],[Baseline Date]],tbl_PV_Milestones[[#This Row],[Complete]]="No",tbl_PV_Milestones[[#This Row],[Project Status]]&lt;&gt;"On Hold",tbl_PV_Milestones[[#This Row],[Overdue]]=0,tbl_PV_Milestones[[#This Row],[To be Baselined]]&lt;&gt;1),1,0)</f>
        <v>0</v>
      </c>
      <c r="AF25" s="41">
        <f>IF(AND(tbl_PV_Milestones[[#This Row],[BL FY]]=2025,tbl_PV_Milestones[[#This Row],[Finish FY]]&gt;2025),1,0)</f>
        <v>0</v>
      </c>
      <c r="AG25" s="56" t="str">
        <f>_xlfn.XLOOKUP(tbl_PV_Milestones[[#This Row],[Work ID]],tbl_PV_Meta[Work ID '#],tbl_PV_Meta[Project Manager/Owner],,0)</f>
        <v>Project Manager 22</v>
      </c>
      <c r="AH25" s="6"/>
    </row>
    <row r="26" spans="4:34" x14ac:dyDescent="0.25">
      <c r="D26" s="6" t="s">
        <v>93</v>
      </c>
      <c r="E26" s="6" t="s">
        <v>52</v>
      </c>
      <c r="F26" s="6" t="s">
        <v>1799</v>
      </c>
      <c r="G26" s="6" t="s">
        <v>518</v>
      </c>
      <c r="H26" s="6" t="s">
        <v>519</v>
      </c>
      <c r="I26" s="6" t="s">
        <v>512</v>
      </c>
      <c r="J26" s="6" t="s">
        <v>93</v>
      </c>
      <c r="K26" s="6" t="s">
        <v>39</v>
      </c>
      <c r="L26" s="6" t="s">
        <v>45</v>
      </c>
      <c r="M26" s="43"/>
      <c r="N26" s="44" t="s">
        <v>1979</v>
      </c>
      <c r="O26" s="39">
        <v>46142.708333333299</v>
      </c>
      <c r="S26" s="45" t="e">
        <f>_xlfn.CONCAT(#REF!,TRIM(tbl_PV_Milestones[[#This Row],[Milestone Description]]))</f>
        <v>#REF!</v>
      </c>
      <c r="T26" s="84" t="str">
        <f>IF(COUNTIF(tbl_PV_Milestones[UID],tbl_PV_Milestones[[#This Row],[UID]])&gt;1,"Duplicate","")</f>
        <v>Duplicate</v>
      </c>
      <c r="U26" s="42" t="str">
        <f>_xlfn.XLOOKUP(tbl_PV_Milestones[[#This Row],[Work ID]],tbl_PV_Meta[Work ID '#],tbl_PV_Meta[Sub-Portfolio])</f>
        <v>Sub-Portfolio 8</v>
      </c>
      <c r="V26" s="41">
        <f>IF(MONTH(tbl_PV_Milestones[[#This Row],[Baseline Date]])&lt;7,YEAR(tbl_PV_Milestones[[#This Row],[Baseline Date]]),YEAR(tbl_PV_Milestones[[#This Row],[Baseline Date]])+1)</f>
        <v>1900</v>
      </c>
      <c r="W26" s="41">
        <f>IF(MONTH(tbl_PV_Milestones[[#This Row],[Actual/Schedule Finish]])&lt;7,YEAR(tbl_PV_Milestones[[#This Row],[Actual/Schedule Finish]]),YEAR(tbl_PV_Milestones[[#This Row],[Actual/Schedule Finish]])+1)</f>
        <v>2026</v>
      </c>
      <c r="X26" s="41" t="str">
        <f>IF(OR(tbl_PV_Milestones[[#This Row],[Project Status]]="Completed",tbl_PV_Milestones[[#This Row],[Project Status]]="Assumed Completed"),"Yes","No")</f>
        <v>No</v>
      </c>
      <c r="Y26" s="41">
        <f>IF(tbl_PV_Milestones[[#This Row],[Baseline Date]]="",1,0)</f>
        <v>1</v>
      </c>
      <c r="Z26" s="41">
        <f>IF(tbl_PV_Milestones[[#This Row],[Baseline Date]]&lt;PV_Meta!$B$7,1,0)</f>
        <v>1</v>
      </c>
      <c r="AA26" s="41">
        <f>IF(tbl_PV_Milestones[[#This Row],[Complete]]="Yes",1,0)</f>
        <v>0</v>
      </c>
      <c r="AB26" s="41">
        <f>IF(AND(tbl_PV_Milestones[[#This Row],[BL FY]]=2025,tbl_PV_Milestones[[#This Row],[Baseline Date]]&lt;PV_Meta!$B$7),1,0)</f>
        <v>0</v>
      </c>
      <c r="AC26" s="41">
        <f>IF(AND(tbl_PV_Milestones[[#This Row],[Planned YTD]]=1,tbl_PV_Milestones[[#This Row],[Complete]]="Yes"),1,0)</f>
        <v>0</v>
      </c>
      <c r="AD26" s="41">
        <f>IF(AND(tbl_PV_Milestones[[#This Row],[Actual/Schedule Finish]]&lt;PV_Meta!$B$7,tbl_PV_Milestones[[#This Row],[Complete]]="No",tbl_PV_Milestones[[#This Row],[Project Status]]&lt;&gt;"On Hold"),1,0)</f>
        <v>0</v>
      </c>
      <c r="AE26" s="41">
        <f>IF(AND(tbl_PV_Milestones[[#This Row],[Actual/Schedule Finish]]&gt;tbl_PV_Milestones[[#This Row],[Baseline Date]],tbl_PV_Milestones[[#This Row],[Complete]]="No",tbl_PV_Milestones[[#This Row],[Project Status]]&lt;&gt;"On Hold",tbl_PV_Milestones[[#This Row],[Overdue]]=0,tbl_PV_Milestones[[#This Row],[To be Baselined]]&lt;&gt;1),1,0)</f>
        <v>0</v>
      </c>
      <c r="AF26" s="41">
        <f>IF(AND(tbl_PV_Milestones[[#This Row],[BL FY]]=2025,tbl_PV_Milestones[[#This Row],[Finish FY]]&gt;2025),1,0)</f>
        <v>0</v>
      </c>
      <c r="AG26" s="56" t="str">
        <f>_xlfn.XLOOKUP(tbl_PV_Milestones[[#This Row],[Work ID]],tbl_PV_Meta[Work ID '#],tbl_PV_Meta[Project Manager/Owner],,0)</f>
        <v>Project Manager 22</v>
      </c>
      <c r="AH26" s="6"/>
    </row>
    <row r="27" spans="4:34" x14ac:dyDescent="0.25">
      <c r="D27" s="6" t="s">
        <v>93</v>
      </c>
      <c r="E27" s="6" t="s">
        <v>52</v>
      </c>
      <c r="F27" s="6" t="s">
        <v>1799</v>
      </c>
      <c r="G27" s="6" t="s">
        <v>523</v>
      </c>
      <c r="H27" s="6" t="s">
        <v>505</v>
      </c>
      <c r="I27" s="6" t="s">
        <v>510</v>
      </c>
      <c r="J27" s="6" t="s">
        <v>93</v>
      </c>
      <c r="K27" s="6" t="s">
        <v>39</v>
      </c>
      <c r="L27" s="6" t="s">
        <v>45</v>
      </c>
      <c r="M27" s="43"/>
      <c r="N27" s="44" t="s">
        <v>1979</v>
      </c>
      <c r="O27" s="39">
        <v>45909.333333333299</v>
      </c>
      <c r="S27" s="45" t="e">
        <f>_xlfn.CONCAT(#REF!,TRIM(tbl_PV_Milestones[[#This Row],[Milestone Description]]))</f>
        <v>#REF!</v>
      </c>
      <c r="T27" s="84" t="str">
        <f>IF(COUNTIF(tbl_PV_Milestones[UID],tbl_PV_Milestones[[#This Row],[UID]])&gt;1,"Duplicate","")</f>
        <v>Duplicate</v>
      </c>
      <c r="U27" s="42" t="str">
        <f>_xlfn.XLOOKUP(tbl_PV_Milestones[[#This Row],[Work ID]],tbl_PV_Meta[Work ID '#],tbl_PV_Meta[Sub-Portfolio])</f>
        <v>Sub-Portfolio 8</v>
      </c>
      <c r="V27" s="41">
        <f>IF(MONTH(tbl_PV_Milestones[[#This Row],[Baseline Date]])&lt;7,YEAR(tbl_PV_Milestones[[#This Row],[Baseline Date]]),YEAR(tbl_PV_Milestones[[#This Row],[Baseline Date]])+1)</f>
        <v>1900</v>
      </c>
      <c r="W27" s="41">
        <f>IF(MONTH(tbl_PV_Milestones[[#This Row],[Actual/Schedule Finish]])&lt;7,YEAR(tbl_PV_Milestones[[#This Row],[Actual/Schedule Finish]]),YEAR(tbl_PV_Milestones[[#This Row],[Actual/Schedule Finish]])+1)</f>
        <v>2026</v>
      </c>
      <c r="X27" s="41" t="str">
        <f>IF(OR(tbl_PV_Milestones[[#This Row],[Project Status]]="Completed",tbl_PV_Milestones[[#This Row],[Project Status]]="Assumed Completed"),"Yes","No")</f>
        <v>No</v>
      </c>
      <c r="Y27" s="41">
        <f>IF(tbl_PV_Milestones[[#This Row],[Baseline Date]]="",1,0)</f>
        <v>1</v>
      </c>
      <c r="Z27" s="41">
        <f>IF(tbl_PV_Milestones[[#This Row],[Baseline Date]]&lt;PV_Meta!$B$7,1,0)</f>
        <v>1</v>
      </c>
      <c r="AA27" s="41">
        <f>IF(tbl_PV_Milestones[[#This Row],[Complete]]="Yes",1,0)</f>
        <v>0</v>
      </c>
      <c r="AB27" s="41">
        <f>IF(AND(tbl_PV_Milestones[[#This Row],[BL FY]]=2025,tbl_PV_Milestones[[#This Row],[Baseline Date]]&lt;PV_Meta!$B$7),1,0)</f>
        <v>0</v>
      </c>
      <c r="AC27" s="41">
        <f>IF(AND(tbl_PV_Milestones[[#This Row],[Planned YTD]]=1,tbl_PV_Milestones[[#This Row],[Complete]]="Yes"),1,0)</f>
        <v>0</v>
      </c>
      <c r="AD27" s="41">
        <f>IF(AND(tbl_PV_Milestones[[#This Row],[Actual/Schedule Finish]]&lt;PV_Meta!$B$7,tbl_PV_Milestones[[#This Row],[Complete]]="No",tbl_PV_Milestones[[#This Row],[Project Status]]&lt;&gt;"On Hold"),1,0)</f>
        <v>0</v>
      </c>
      <c r="AE27" s="41">
        <f>IF(AND(tbl_PV_Milestones[[#This Row],[Actual/Schedule Finish]]&gt;tbl_PV_Milestones[[#This Row],[Baseline Date]],tbl_PV_Milestones[[#This Row],[Complete]]="No",tbl_PV_Milestones[[#This Row],[Project Status]]&lt;&gt;"On Hold",tbl_PV_Milestones[[#This Row],[Overdue]]=0,tbl_PV_Milestones[[#This Row],[To be Baselined]]&lt;&gt;1),1,0)</f>
        <v>0</v>
      </c>
      <c r="AF27" s="41">
        <f>IF(AND(tbl_PV_Milestones[[#This Row],[BL FY]]=2025,tbl_PV_Milestones[[#This Row],[Finish FY]]&gt;2025),1,0)</f>
        <v>0</v>
      </c>
      <c r="AG27" s="56" t="str">
        <f>_xlfn.XLOOKUP(tbl_PV_Milestones[[#This Row],[Work ID]],tbl_PV_Meta[Work ID '#],tbl_PV_Meta[Project Manager/Owner],,0)</f>
        <v>Project Manager 22</v>
      </c>
      <c r="AH27" s="6"/>
    </row>
    <row r="28" spans="4:34" x14ac:dyDescent="0.25">
      <c r="D28" s="6" t="s">
        <v>93</v>
      </c>
      <c r="E28" s="6" t="s">
        <v>52</v>
      </c>
      <c r="F28" s="6" t="s">
        <v>1799</v>
      </c>
      <c r="G28" s="6" t="s">
        <v>524</v>
      </c>
      <c r="H28" s="6" t="s">
        <v>505</v>
      </c>
      <c r="I28" s="6" t="s">
        <v>510</v>
      </c>
      <c r="J28" s="6" t="s">
        <v>93</v>
      </c>
      <c r="K28" s="6" t="s">
        <v>39</v>
      </c>
      <c r="L28" s="6" t="s">
        <v>45</v>
      </c>
      <c r="M28" s="43"/>
      <c r="N28" s="44" t="s">
        <v>1979</v>
      </c>
      <c r="O28" s="39">
        <v>45902.333333333299</v>
      </c>
      <c r="S28" s="45" t="e">
        <f>_xlfn.CONCAT(#REF!,TRIM(tbl_PV_Milestones[[#This Row],[Milestone Description]]))</f>
        <v>#REF!</v>
      </c>
      <c r="T28" s="84" t="str">
        <f>IF(COUNTIF(tbl_PV_Milestones[UID],tbl_PV_Milestones[[#This Row],[UID]])&gt;1,"Duplicate","")</f>
        <v>Duplicate</v>
      </c>
      <c r="U28" s="42" t="str">
        <f>_xlfn.XLOOKUP(tbl_PV_Milestones[[#This Row],[Work ID]],tbl_PV_Meta[Work ID '#],tbl_PV_Meta[Sub-Portfolio])</f>
        <v>Sub-Portfolio 8</v>
      </c>
      <c r="V28" s="41">
        <f>IF(MONTH(tbl_PV_Milestones[[#This Row],[Baseline Date]])&lt;7,YEAR(tbl_PV_Milestones[[#This Row],[Baseline Date]]),YEAR(tbl_PV_Milestones[[#This Row],[Baseline Date]])+1)</f>
        <v>1900</v>
      </c>
      <c r="W28" s="41">
        <f>IF(MONTH(tbl_PV_Milestones[[#This Row],[Actual/Schedule Finish]])&lt;7,YEAR(tbl_PV_Milestones[[#This Row],[Actual/Schedule Finish]]),YEAR(tbl_PV_Milestones[[#This Row],[Actual/Schedule Finish]])+1)</f>
        <v>2026</v>
      </c>
      <c r="X28" s="41" t="str">
        <f>IF(OR(tbl_PV_Milestones[[#This Row],[Project Status]]="Completed",tbl_PV_Milestones[[#This Row],[Project Status]]="Assumed Completed"),"Yes","No")</f>
        <v>No</v>
      </c>
      <c r="Y28" s="41">
        <f>IF(tbl_PV_Milestones[[#This Row],[Baseline Date]]="",1,0)</f>
        <v>1</v>
      </c>
      <c r="Z28" s="41">
        <f>IF(tbl_PV_Milestones[[#This Row],[Baseline Date]]&lt;PV_Meta!$B$7,1,0)</f>
        <v>1</v>
      </c>
      <c r="AA28" s="41">
        <f>IF(tbl_PV_Milestones[[#This Row],[Complete]]="Yes",1,0)</f>
        <v>0</v>
      </c>
      <c r="AB28" s="41">
        <f>IF(AND(tbl_PV_Milestones[[#This Row],[BL FY]]=2025,tbl_PV_Milestones[[#This Row],[Baseline Date]]&lt;PV_Meta!$B$7),1,0)</f>
        <v>0</v>
      </c>
      <c r="AC28" s="41">
        <f>IF(AND(tbl_PV_Milestones[[#This Row],[Planned YTD]]=1,tbl_PV_Milestones[[#This Row],[Complete]]="Yes"),1,0)</f>
        <v>0</v>
      </c>
      <c r="AD28" s="41">
        <f>IF(AND(tbl_PV_Milestones[[#This Row],[Actual/Schedule Finish]]&lt;PV_Meta!$B$7,tbl_PV_Milestones[[#This Row],[Complete]]="No",tbl_PV_Milestones[[#This Row],[Project Status]]&lt;&gt;"On Hold"),1,0)</f>
        <v>0</v>
      </c>
      <c r="AE28" s="41">
        <f>IF(AND(tbl_PV_Milestones[[#This Row],[Actual/Schedule Finish]]&gt;tbl_PV_Milestones[[#This Row],[Baseline Date]],tbl_PV_Milestones[[#This Row],[Complete]]="No",tbl_PV_Milestones[[#This Row],[Project Status]]&lt;&gt;"On Hold",tbl_PV_Milestones[[#This Row],[Overdue]]=0,tbl_PV_Milestones[[#This Row],[To be Baselined]]&lt;&gt;1),1,0)</f>
        <v>0</v>
      </c>
      <c r="AF28" s="41">
        <f>IF(AND(tbl_PV_Milestones[[#This Row],[BL FY]]=2025,tbl_PV_Milestones[[#This Row],[Finish FY]]&gt;2025),1,0)</f>
        <v>0</v>
      </c>
      <c r="AG28" s="56" t="str">
        <f>_xlfn.XLOOKUP(tbl_PV_Milestones[[#This Row],[Work ID]],tbl_PV_Meta[Work ID '#],tbl_PV_Meta[Project Manager/Owner],,0)</f>
        <v>Project Manager 22</v>
      </c>
      <c r="AH28" s="6"/>
    </row>
    <row r="29" spans="4:34" x14ac:dyDescent="0.25">
      <c r="D29" s="6" t="s">
        <v>93</v>
      </c>
      <c r="E29" s="6" t="s">
        <v>52</v>
      </c>
      <c r="F29" s="6" t="s">
        <v>1799</v>
      </c>
      <c r="G29" s="6" t="s">
        <v>525</v>
      </c>
      <c r="H29" s="6" t="s">
        <v>505</v>
      </c>
      <c r="I29" s="6" t="s">
        <v>510</v>
      </c>
      <c r="J29" s="6" t="s">
        <v>93</v>
      </c>
      <c r="K29" s="6" t="s">
        <v>39</v>
      </c>
      <c r="L29" s="6" t="s">
        <v>45</v>
      </c>
      <c r="M29" s="43"/>
      <c r="N29" s="44" t="s">
        <v>1979</v>
      </c>
      <c r="O29" s="39">
        <v>46101.708333333299</v>
      </c>
      <c r="S29" s="45" t="e">
        <f>_xlfn.CONCAT(#REF!,TRIM(tbl_PV_Milestones[[#This Row],[Milestone Description]]))</f>
        <v>#REF!</v>
      </c>
      <c r="T29" s="84" t="str">
        <f>IF(COUNTIF(tbl_PV_Milestones[UID],tbl_PV_Milestones[[#This Row],[UID]])&gt;1,"Duplicate","")</f>
        <v>Duplicate</v>
      </c>
      <c r="U29" s="42" t="str">
        <f>_xlfn.XLOOKUP(tbl_PV_Milestones[[#This Row],[Work ID]],tbl_PV_Meta[Work ID '#],tbl_PV_Meta[Sub-Portfolio])</f>
        <v>Sub-Portfolio 8</v>
      </c>
      <c r="V29" s="41">
        <f>IF(MONTH(tbl_PV_Milestones[[#This Row],[Baseline Date]])&lt;7,YEAR(tbl_PV_Milestones[[#This Row],[Baseline Date]]),YEAR(tbl_PV_Milestones[[#This Row],[Baseline Date]])+1)</f>
        <v>1900</v>
      </c>
      <c r="W29" s="41">
        <f>IF(MONTH(tbl_PV_Milestones[[#This Row],[Actual/Schedule Finish]])&lt;7,YEAR(tbl_PV_Milestones[[#This Row],[Actual/Schedule Finish]]),YEAR(tbl_PV_Milestones[[#This Row],[Actual/Schedule Finish]])+1)</f>
        <v>2026</v>
      </c>
      <c r="X29" s="41" t="str">
        <f>IF(OR(tbl_PV_Milestones[[#This Row],[Project Status]]="Completed",tbl_PV_Milestones[[#This Row],[Project Status]]="Assumed Completed"),"Yes","No")</f>
        <v>No</v>
      </c>
      <c r="Y29" s="41">
        <f>IF(tbl_PV_Milestones[[#This Row],[Baseline Date]]="",1,0)</f>
        <v>1</v>
      </c>
      <c r="Z29" s="41">
        <f>IF(tbl_PV_Milestones[[#This Row],[Baseline Date]]&lt;PV_Meta!$B$7,1,0)</f>
        <v>1</v>
      </c>
      <c r="AA29" s="41">
        <f>IF(tbl_PV_Milestones[[#This Row],[Complete]]="Yes",1,0)</f>
        <v>0</v>
      </c>
      <c r="AB29" s="41">
        <f>IF(AND(tbl_PV_Milestones[[#This Row],[BL FY]]=2025,tbl_PV_Milestones[[#This Row],[Baseline Date]]&lt;PV_Meta!$B$7),1,0)</f>
        <v>0</v>
      </c>
      <c r="AC29" s="41">
        <f>IF(AND(tbl_PV_Milestones[[#This Row],[Planned YTD]]=1,tbl_PV_Milestones[[#This Row],[Complete]]="Yes"),1,0)</f>
        <v>0</v>
      </c>
      <c r="AD29" s="41">
        <f>IF(AND(tbl_PV_Milestones[[#This Row],[Actual/Schedule Finish]]&lt;PV_Meta!$B$7,tbl_PV_Milestones[[#This Row],[Complete]]="No",tbl_PV_Milestones[[#This Row],[Project Status]]&lt;&gt;"On Hold"),1,0)</f>
        <v>0</v>
      </c>
      <c r="AE29" s="41">
        <f>IF(AND(tbl_PV_Milestones[[#This Row],[Actual/Schedule Finish]]&gt;tbl_PV_Milestones[[#This Row],[Baseline Date]],tbl_PV_Milestones[[#This Row],[Complete]]="No",tbl_PV_Milestones[[#This Row],[Project Status]]&lt;&gt;"On Hold",tbl_PV_Milestones[[#This Row],[Overdue]]=0,tbl_PV_Milestones[[#This Row],[To be Baselined]]&lt;&gt;1),1,0)</f>
        <v>0</v>
      </c>
      <c r="AF29" s="41">
        <f>IF(AND(tbl_PV_Milestones[[#This Row],[BL FY]]=2025,tbl_PV_Milestones[[#This Row],[Finish FY]]&gt;2025),1,0)</f>
        <v>0</v>
      </c>
      <c r="AG29" s="56" t="str">
        <f>_xlfn.XLOOKUP(tbl_PV_Milestones[[#This Row],[Work ID]],tbl_PV_Meta[Work ID '#],tbl_PV_Meta[Project Manager/Owner],,0)</f>
        <v>Project Manager 22</v>
      </c>
      <c r="AH29" s="6"/>
    </row>
    <row r="30" spans="4:34" x14ac:dyDescent="0.25">
      <c r="D30" s="6" t="s">
        <v>93</v>
      </c>
      <c r="E30" s="6" t="s">
        <v>52</v>
      </c>
      <c r="F30" s="6" t="s">
        <v>1799</v>
      </c>
      <c r="G30" s="6" t="s">
        <v>526</v>
      </c>
      <c r="H30" s="6" t="s">
        <v>505</v>
      </c>
      <c r="I30" s="6" t="s">
        <v>510</v>
      </c>
      <c r="J30" s="6" t="s">
        <v>93</v>
      </c>
      <c r="K30" s="6" t="s">
        <v>39</v>
      </c>
      <c r="L30" s="6" t="s">
        <v>45</v>
      </c>
      <c r="M30" s="43"/>
      <c r="N30" s="44" t="s">
        <v>1979</v>
      </c>
      <c r="O30" s="39">
        <v>46101.708333333299</v>
      </c>
      <c r="S30" s="45" t="e">
        <f>_xlfn.CONCAT(#REF!,TRIM(tbl_PV_Milestones[[#This Row],[Milestone Description]]))</f>
        <v>#REF!</v>
      </c>
      <c r="T30" s="84" t="str">
        <f>IF(COUNTIF(tbl_PV_Milestones[UID],tbl_PV_Milestones[[#This Row],[UID]])&gt;1,"Duplicate","")</f>
        <v>Duplicate</v>
      </c>
      <c r="U30" s="42" t="str">
        <f>_xlfn.XLOOKUP(tbl_PV_Milestones[[#This Row],[Work ID]],tbl_PV_Meta[Work ID '#],tbl_PV_Meta[Sub-Portfolio])</f>
        <v>Sub-Portfolio 8</v>
      </c>
      <c r="V30" s="41">
        <f>IF(MONTH(tbl_PV_Milestones[[#This Row],[Baseline Date]])&lt;7,YEAR(tbl_PV_Milestones[[#This Row],[Baseline Date]]),YEAR(tbl_PV_Milestones[[#This Row],[Baseline Date]])+1)</f>
        <v>1900</v>
      </c>
      <c r="W30" s="41">
        <f>IF(MONTH(tbl_PV_Milestones[[#This Row],[Actual/Schedule Finish]])&lt;7,YEAR(tbl_PV_Milestones[[#This Row],[Actual/Schedule Finish]]),YEAR(tbl_PV_Milestones[[#This Row],[Actual/Schedule Finish]])+1)</f>
        <v>2026</v>
      </c>
      <c r="X30" s="41" t="str">
        <f>IF(OR(tbl_PV_Milestones[[#This Row],[Project Status]]="Completed",tbl_PV_Milestones[[#This Row],[Project Status]]="Assumed Completed"),"Yes","No")</f>
        <v>No</v>
      </c>
      <c r="Y30" s="41">
        <f>IF(tbl_PV_Milestones[[#This Row],[Baseline Date]]="",1,0)</f>
        <v>1</v>
      </c>
      <c r="Z30" s="41">
        <f>IF(tbl_PV_Milestones[[#This Row],[Baseline Date]]&lt;PV_Meta!$B$7,1,0)</f>
        <v>1</v>
      </c>
      <c r="AA30" s="41">
        <f>IF(tbl_PV_Milestones[[#This Row],[Complete]]="Yes",1,0)</f>
        <v>0</v>
      </c>
      <c r="AB30" s="41">
        <f>IF(AND(tbl_PV_Milestones[[#This Row],[BL FY]]=2025,tbl_PV_Milestones[[#This Row],[Baseline Date]]&lt;PV_Meta!$B$7),1,0)</f>
        <v>0</v>
      </c>
      <c r="AC30" s="41">
        <f>IF(AND(tbl_PV_Milestones[[#This Row],[Planned YTD]]=1,tbl_PV_Milestones[[#This Row],[Complete]]="Yes"),1,0)</f>
        <v>0</v>
      </c>
      <c r="AD30" s="41">
        <f>IF(AND(tbl_PV_Milestones[[#This Row],[Actual/Schedule Finish]]&lt;PV_Meta!$B$7,tbl_PV_Milestones[[#This Row],[Complete]]="No",tbl_PV_Milestones[[#This Row],[Project Status]]&lt;&gt;"On Hold"),1,0)</f>
        <v>0</v>
      </c>
      <c r="AE30" s="41">
        <f>IF(AND(tbl_PV_Milestones[[#This Row],[Actual/Schedule Finish]]&gt;tbl_PV_Milestones[[#This Row],[Baseline Date]],tbl_PV_Milestones[[#This Row],[Complete]]="No",tbl_PV_Milestones[[#This Row],[Project Status]]&lt;&gt;"On Hold",tbl_PV_Milestones[[#This Row],[Overdue]]=0,tbl_PV_Milestones[[#This Row],[To be Baselined]]&lt;&gt;1),1,0)</f>
        <v>0</v>
      </c>
      <c r="AF30" s="41">
        <f>IF(AND(tbl_PV_Milestones[[#This Row],[BL FY]]=2025,tbl_PV_Milestones[[#This Row],[Finish FY]]&gt;2025),1,0)</f>
        <v>0</v>
      </c>
      <c r="AG30" s="56" t="str">
        <f>_xlfn.XLOOKUP(tbl_PV_Milestones[[#This Row],[Work ID]],tbl_PV_Meta[Work ID '#],tbl_PV_Meta[Project Manager/Owner],,0)</f>
        <v>Project Manager 22</v>
      </c>
      <c r="AH30" s="6"/>
    </row>
    <row r="31" spans="4:34" x14ac:dyDescent="0.25">
      <c r="D31" s="6" t="s">
        <v>93</v>
      </c>
      <c r="E31" s="6" t="s">
        <v>52</v>
      </c>
      <c r="F31" s="6" t="s">
        <v>1799</v>
      </c>
      <c r="G31" s="6" t="s">
        <v>527</v>
      </c>
      <c r="H31" s="6" t="s">
        <v>505</v>
      </c>
      <c r="I31" s="6" t="s">
        <v>510</v>
      </c>
      <c r="J31" s="6" t="s">
        <v>93</v>
      </c>
      <c r="K31" s="6" t="s">
        <v>39</v>
      </c>
      <c r="L31" s="6" t="s">
        <v>45</v>
      </c>
      <c r="M31" s="43"/>
      <c r="N31" s="44" t="s">
        <v>1979</v>
      </c>
      <c r="O31" s="39">
        <v>46101.708333333299</v>
      </c>
      <c r="S31" s="45" t="e">
        <f>_xlfn.CONCAT(#REF!,TRIM(tbl_PV_Milestones[[#This Row],[Milestone Description]]))</f>
        <v>#REF!</v>
      </c>
      <c r="T31" s="84" t="str">
        <f>IF(COUNTIF(tbl_PV_Milestones[UID],tbl_PV_Milestones[[#This Row],[UID]])&gt;1,"Duplicate","")</f>
        <v>Duplicate</v>
      </c>
      <c r="U31" s="42" t="str">
        <f>_xlfn.XLOOKUP(tbl_PV_Milestones[[#This Row],[Work ID]],tbl_PV_Meta[Work ID '#],tbl_PV_Meta[Sub-Portfolio])</f>
        <v>Sub-Portfolio 8</v>
      </c>
      <c r="V31" s="41">
        <f>IF(MONTH(tbl_PV_Milestones[[#This Row],[Baseline Date]])&lt;7,YEAR(tbl_PV_Milestones[[#This Row],[Baseline Date]]),YEAR(tbl_PV_Milestones[[#This Row],[Baseline Date]])+1)</f>
        <v>1900</v>
      </c>
      <c r="W31" s="41">
        <f>IF(MONTH(tbl_PV_Milestones[[#This Row],[Actual/Schedule Finish]])&lt;7,YEAR(tbl_PV_Milestones[[#This Row],[Actual/Schedule Finish]]),YEAR(tbl_PV_Milestones[[#This Row],[Actual/Schedule Finish]])+1)</f>
        <v>2026</v>
      </c>
      <c r="X31" s="41" t="str">
        <f>IF(OR(tbl_PV_Milestones[[#This Row],[Project Status]]="Completed",tbl_PV_Milestones[[#This Row],[Project Status]]="Assumed Completed"),"Yes","No")</f>
        <v>No</v>
      </c>
      <c r="Y31" s="41">
        <f>IF(tbl_PV_Milestones[[#This Row],[Baseline Date]]="",1,0)</f>
        <v>1</v>
      </c>
      <c r="Z31" s="41">
        <f>IF(tbl_PV_Milestones[[#This Row],[Baseline Date]]&lt;PV_Meta!$B$7,1,0)</f>
        <v>1</v>
      </c>
      <c r="AA31" s="41">
        <f>IF(tbl_PV_Milestones[[#This Row],[Complete]]="Yes",1,0)</f>
        <v>0</v>
      </c>
      <c r="AB31" s="41">
        <f>IF(AND(tbl_PV_Milestones[[#This Row],[BL FY]]=2025,tbl_PV_Milestones[[#This Row],[Baseline Date]]&lt;PV_Meta!$B$7),1,0)</f>
        <v>0</v>
      </c>
      <c r="AC31" s="41">
        <f>IF(AND(tbl_PV_Milestones[[#This Row],[Planned YTD]]=1,tbl_PV_Milestones[[#This Row],[Complete]]="Yes"),1,0)</f>
        <v>0</v>
      </c>
      <c r="AD31" s="41">
        <f>IF(AND(tbl_PV_Milestones[[#This Row],[Actual/Schedule Finish]]&lt;PV_Meta!$B$7,tbl_PV_Milestones[[#This Row],[Complete]]="No",tbl_PV_Milestones[[#This Row],[Project Status]]&lt;&gt;"On Hold"),1,0)</f>
        <v>0</v>
      </c>
      <c r="AE31" s="41">
        <f>IF(AND(tbl_PV_Milestones[[#This Row],[Actual/Schedule Finish]]&gt;tbl_PV_Milestones[[#This Row],[Baseline Date]],tbl_PV_Milestones[[#This Row],[Complete]]="No",tbl_PV_Milestones[[#This Row],[Project Status]]&lt;&gt;"On Hold",tbl_PV_Milestones[[#This Row],[Overdue]]=0,tbl_PV_Milestones[[#This Row],[To be Baselined]]&lt;&gt;1),1,0)</f>
        <v>0</v>
      </c>
      <c r="AF31" s="41">
        <f>IF(AND(tbl_PV_Milestones[[#This Row],[BL FY]]=2025,tbl_PV_Milestones[[#This Row],[Finish FY]]&gt;2025),1,0)</f>
        <v>0</v>
      </c>
      <c r="AG31" s="56" t="str">
        <f>_xlfn.XLOOKUP(tbl_PV_Milestones[[#This Row],[Work ID]],tbl_PV_Meta[Work ID '#],tbl_PV_Meta[Project Manager/Owner],,0)</f>
        <v>Project Manager 22</v>
      </c>
      <c r="AH31" s="6"/>
    </row>
    <row r="32" spans="4:34" x14ac:dyDescent="0.25">
      <c r="D32" s="6" t="s">
        <v>93</v>
      </c>
      <c r="E32" s="6" t="s">
        <v>52</v>
      </c>
      <c r="F32" s="6" t="s">
        <v>1799</v>
      </c>
      <c r="G32" s="6" t="s">
        <v>528</v>
      </c>
      <c r="H32" s="6" t="s">
        <v>505</v>
      </c>
      <c r="I32" s="6" t="s">
        <v>510</v>
      </c>
      <c r="J32" s="6" t="s">
        <v>93</v>
      </c>
      <c r="K32" s="6" t="s">
        <v>39</v>
      </c>
      <c r="L32" s="6" t="s">
        <v>45</v>
      </c>
      <c r="M32" s="43"/>
      <c r="N32" s="44" t="s">
        <v>1979</v>
      </c>
      <c r="O32" s="39">
        <v>46101.708333333299</v>
      </c>
      <c r="S32" s="45" t="e">
        <f>_xlfn.CONCAT(#REF!,TRIM(tbl_PV_Milestones[[#This Row],[Milestone Description]]))</f>
        <v>#REF!</v>
      </c>
      <c r="T32" s="84" t="str">
        <f>IF(COUNTIF(tbl_PV_Milestones[UID],tbl_PV_Milestones[[#This Row],[UID]])&gt;1,"Duplicate","")</f>
        <v>Duplicate</v>
      </c>
      <c r="U32" s="42" t="str">
        <f>_xlfn.XLOOKUP(tbl_PV_Milestones[[#This Row],[Work ID]],tbl_PV_Meta[Work ID '#],tbl_PV_Meta[Sub-Portfolio])</f>
        <v>Sub-Portfolio 8</v>
      </c>
      <c r="V32" s="41">
        <f>IF(MONTH(tbl_PV_Milestones[[#This Row],[Baseline Date]])&lt;7,YEAR(tbl_PV_Milestones[[#This Row],[Baseline Date]]),YEAR(tbl_PV_Milestones[[#This Row],[Baseline Date]])+1)</f>
        <v>1900</v>
      </c>
      <c r="W32" s="41">
        <f>IF(MONTH(tbl_PV_Milestones[[#This Row],[Actual/Schedule Finish]])&lt;7,YEAR(tbl_PV_Milestones[[#This Row],[Actual/Schedule Finish]]),YEAR(tbl_PV_Milestones[[#This Row],[Actual/Schedule Finish]])+1)</f>
        <v>2026</v>
      </c>
      <c r="X32" s="41" t="str">
        <f>IF(OR(tbl_PV_Milestones[[#This Row],[Project Status]]="Completed",tbl_PV_Milestones[[#This Row],[Project Status]]="Assumed Completed"),"Yes","No")</f>
        <v>No</v>
      </c>
      <c r="Y32" s="41">
        <f>IF(tbl_PV_Milestones[[#This Row],[Baseline Date]]="",1,0)</f>
        <v>1</v>
      </c>
      <c r="Z32" s="41">
        <f>IF(tbl_PV_Milestones[[#This Row],[Baseline Date]]&lt;PV_Meta!$B$7,1,0)</f>
        <v>1</v>
      </c>
      <c r="AA32" s="41">
        <f>IF(tbl_PV_Milestones[[#This Row],[Complete]]="Yes",1,0)</f>
        <v>0</v>
      </c>
      <c r="AB32" s="41">
        <f>IF(AND(tbl_PV_Milestones[[#This Row],[BL FY]]=2025,tbl_PV_Milestones[[#This Row],[Baseline Date]]&lt;PV_Meta!$B$7),1,0)</f>
        <v>0</v>
      </c>
      <c r="AC32" s="41">
        <f>IF(AND(tbl_PV_Milestones[[#This Row],[Planned YTD]]=1,tbl_PV_Milestones[[#This Row],[Complete]]="Yes"),1,0)</f>
        <v>0</v>
      </c>
      <c r="AD32" s="41">
        <f>IF(AND(tbl_PV_Milestones[[#This Row],[Actual/Schedule Finish]]&lt;PV_Meta!$B$7,tbl_PV_Milestones[[#This Row],[Complete]]="No",tbl_PV_Milestones[[#This Row],[Project Status]]&lt;&gt;"On Hold"),1,0)</f>
        <v>0</v>
      </c>
      <c r="AE32" s="41">
        <f>IF(AND(tbl_PV_Milestones[[#This Row],[Actual/Schedule Finish]]&gt;tbl_PV_Milestones[[#This Row],[Baseline Date]],tbl_PV_Milestones[[#This Row],[Complete]]="No",tbl_PV_Milestones[[#This Row],[Project Status]]&lt;&gt;"On Hold",tbl_PV_Milestones[[#This Row],[Overdue]]=0,tbl_PV_Milestones[[#This Row],[To be Baselined]]&lt;&gt;1),1,0)</f>
        <v>0</v>
      </c>
      <c r="AF32" s="41">
        <f>IF(AND(tbl_PV_Milestones[[#This Row],[BL FY]]=2025,tbl_PV_Milestones[[#This Row],[Finish FY]]&gt;2025),1,0)</f>
        <v>0</v>
      </c>
      <c r="AG32" s="56" t="str">
        <f>_xlfn.XLOOKUP(tbl_PV_Milestones[[#This Row],[Work ID]],tbl_PV_Meta[Work ID '#],tbl_PV_Meta[Project Manager/Owner],,0)</f>
        <v>Project Manager 22</v>
      </c>
      <c r="AH32" s="6"/>
    </row>
    <row r="33" spans="4:34" x14ac:dyDescent="0.25">
      <c r="D33" s="6" t="s">
        <v>93</v>
      </c>
      <c r="E33" s="6" t="s">
        <v>52</v>
      </c>
      <c r="F33" s="6" t="s">
        <v>1799</v>
      </c>
      <c r="G33" s="6" t="s">
        <v>529</v>
      </c>
      <c r="H33" s="6" t="s">
        <v>505</v>
      </c>
      <c r="I33" s="6" t="s">
        <v>510</v>
      </c>
      <c r="J33" s="6" t="s">
        <v>93</v>
      </c>
      <c r="K33" s="6" t="s">
        <v>39</v>
      </c>
      <c r="L33" s="6" t="s">
        <v>45</v>
      </c>
      <c r="M33" s="43"/>
      <c r="N33" s="44" t="s">
        <v>1979</v>
      </c>
      <c r="O33" s="39">
        <v>46101.708333333299</v>
      </c>
      <c r="S33" s="45" t="e">
        <f>_xlfn.CONCAT(#REF!,TRIM(tbl_PV_Milestones[[#This Row],[Milestone Description]]))</f>
        <v>#REF!</v>
      </c>
      <c r="T33" s="84" t="str">
        <f>IF(COUNTIF(tbl_PV_Milestones[UID],tbl_PV_Milestones[[#This Row],[UID]])&gt;1,"Duplicate","")</f>
        <v>Duplicate</v>
      </c>
      <c r="U33" s="42" t="str">
        <f>_xlfn.XLOOKUP(tbl_PV_Milestones[[#This Row],[Work ID]],tbl_PV_Meta[Work ID '#],tbl_PV_Meta[Sub-Portfolio])</f>
        <v>Sub-Portfolio 8</v>
      </c>
      <c r="V33" s="41">
        <f>IF(MONTH(tbl_PV_Milestones[[#This Row],[Baseline Date]])&lt;7,YEAR(tbl_PV_Milestones[[#This Row],[Baseline Date]]),YEAR(tbl_PV_Milestones[[#This Row],[Baseline Date]])+1)</f>
        <v>1900</v>
      </c>
      <c r="W33" s="41">
        <f>IF(MONTH(tbl_PV_Milestones[[#This Row],[Actual/Schedule Finish]])&lt;7,YEAR(tbl_PV_Milestones[[#This Row],[Actual/Schedule Finish]]),YEAR(tbl_PV_Milestones[[#This Row],[Actual/Schedule Finish]])+1)</f>
        <v>2026</v>
      </c>
      <c r="X33" s="41" t="str">
        <f>IF(OR(tbl_PV_Milestones[[#This Row],[Project Status]]="Completed",tbl_PV_Milestones[[#This Row],[Project Status]]="Assumed Completed"),"Yes","No")</f>
        <v>No</v>
      </c>
      <c r="Y33" s="41">
        <f>IF(tbl_PV_Milestones[[#This Row],[Baseline Date]]="",1,0)</f>
        <v>1</v>
      </c>
      <c r="Z33" s="41">
        <f>IF(tbl_PV_Milestones[[#This Row],[Baseline Date]]&lt;PV_Meta!$B$7,1,0)</f>
        <v>1</v>
      </c>
      <c r="AA33" s="41">
        <f>IF(tbl_PV_Milestones[[#This Row],[Complete]]="Yes",1,0)</f>
        <v>0</v>
      </c>
      <c r="AB33" s="41">
        <f>IF(AND(tbl_PV_Milestones[[#This Row],[BL FY]]=2025,tbl_PV_Milestones[[#This Row],[Baseline Date]]&lt;PV_Meta!$B$7),1,0)</f>
        <v>0</v>
      </c>
      <c r="AC33" s="41">
        <f>IF(AND(tbl_PV_Milestones[[#This Row],[Planned YTD]]=1,tbl_PV_Milestones[[#This Row],[Complete]]="Yes"),1,0)</f>
        <v>0</v>
      </c>
      <c r="AD33" s="41">
        <f>IF(AND(tbl_PV_Milestones[[#This Row],[Actual/Schedule Finish]]&lt;PV_Meta!$B$7,tbl_PV_Milestones[[#This Row],[Complete]]="No",tbl_PV_Milestones[[#This Row],[Project Status]]&lt;&gt;"On Hold"),1,0)</f>
        <v>0</v>
      </c>
      <c r="AE33" s="41">
        <f>IF(AND(tbl_PV_Milestones[[#This Row],[Actual/Schedule Finish]]&gt;tbl_PV_Milestones[[#This Row],[Baseline Date]],tbl_PV_Milestones[[#This Row],[Complete]]="No",tbl_PV_Milestones[[#This Row],[Project Status]]&lt;&gt;"On Hold",tbl_PV_Milestones[[#This Row],[Overdue]]=0,tbl_PV_Milestones[[#This Row],[To be Baselined]]&lt;&gt;1),1,0)</f>
        <v>0</v>
      </c>
      <c r="AF33" s="41">
        <f>IF(AND(tbl_PV_Milestones[[#This Row],[BL FY]]=2025,tbl_PV_Milestones[[#This Row],[Finish FY]]&gt;2025),1,0)</f>
        <v>0</v>
      </c>
      <c r="AG33" s="56" t="str">
        <f>_xlfn.XLOOKUP(tbl_PV_Milestones[[#This Row],[Work ID]],tbl_PV_Meta[Work ID '#],tbl_PV_Meta[Project Manager/Owner],,0)</f>
        <v>Project Manager 22</v>
      </c>
      <c r="AH33" s="6"/>
    </row>
    <row r="34" spans="4:34" x14ac:dyDescent="0.25">
      <c r="D34" s="6" t="s">
        <v>93</v>
      </c>
      <c r="E34" s="6" t="s">
        <v>52</v>
      </c>
      <c r="F34" s="6" t="s">
        <v>1799</v>
      </c>
      <c r="G34" s="6" t="s">
        <v>530</v>
      </c>
      <c r="H34" s="6" t="s">
        <v>505</v>
      </c>
      <c r="I34" s="6" t="s">
        <v>510</v>
      </c>
      <c r="J34" s="6" t="s">
        <v>93</v>
      </c>
      <c r="K34" s="6" t="s">
        <v>39</v>
      </c>
      <c r="L34" s="6" t="s">
        <v>45</v>
      </c>
      <c r="M34" s="43"/>
      <c r="N34" s="44" t="s">
        <v>1979</v>
      </c>
      <c r="O34" s="39">
        <v>46101.708333333299</v>
      </c>
      <c r="S34" s="45" t="e">
        <f>_xlfn.CONCAT(#REF!,TRIM(tbl_PV_Milestones[[#This Row],[Milestone Description]]))</f>
        <v>#REF!</v>
      </c>
      <c r="T34" s="84" t="str">
        <f>IF(COUNTIF(tbl_PV_Milestones[UID],tbl_PV_Milestones[[#This Row],[UID]])&gt;1,"Duplicate","")</f>
        <v>Duplicate</v>
      </c>
      <c r="U34" s="42" t="str">
        <f>_xlfn.XLOOKUP(tbl_PV_Milestones[[#This Row],[Work ID]],tbl_PV_Meta[Work ID '#],tbl_PV_Meta[Sub-Portfolio])</f>
        <v>Sub-Portfolio 8</v>
      </c>
      <c r="V34" s="41">
        <f>IF(MONTH(tbl_PV_Milestones[[#This Row],[Baseline Date]])&lt;7,YEAR(tbl_PV_Milestones[[#This Row],[Baseline Date]]),YEAR(tbl_PV_Milestones[[#This Row],[Baseline Date]])+1)</f>
        <v>1900</v>
      </c>
      <c r="W34" s="41">
        <f>IF(MONTH(tbl_PV_Milestones[[#This Row],[Actual/Schedule Finish]])&lt;7,YEAR(tbl_PV_Milestones[[#This Row],[Actual/Schedule Finish]]),YEAR(tbl_PV_Milestones[[#This Row],[Actual/Schedule Finish]])+1)</f>
        <v>2026</v>
      </c>
      <c r="X34" s="41" t="str">
        <f>IF(OR(tbl_PV_Milestones[[#This Row],[Project Status]]="Completed",tbl_PV_Milestones[[#This Row],[Project Status]]="Assumed Completed"),"Yes","No")</f>
        <v>No</v>
      </c>
      <c r="Y34" s="41">
        <f>IF(tbl_PV_Milestones[[#This Row],[Baseline Date]]="",1,0)</f>
        <v>1</v>
      </c>
      <c r="Z34" s="41">
        <f>IF(tbl_PV_Milestones[[#This Row],[Baseline Date]]&lt;PV_Meta!$B$7,1,0)</f>
        <v>1</v>
      </c>
      <c r="AA34" s="41">
        <f>IF(tbl_PV_Milestones[[#This Row],[Complete]]="Yes",1,0)</f>
        <v>0</v>
      </c>
      <c r="AB34" s="41">
        <f>IF(AND(tbl_PV_Milestones[[#This Row],[BL FY]]=2025,tbl_PV_Milestones[[#This Row],[Baseline Date]]&lt;PV_Meta!$B$7),1,0)</f>
        <v>0</v>
      </c>
      <c r="AC34" s="41">
        <f>IF(AND(tbl_PV_Milestones[[#This Row],[Planned YTD]]=1,tbl_PV_Milestones[[#This Row],[Complete]]="Yes"),1,0)</f>
        <v>0</v>
      </c>
      <c r="AD34" s="41">
        <f>IF(AND(tbl_PV_Milestones[[#This Row],[Actual/Schedule Finish]]&lt;PV_Meta!$B$7,tbl_PV_Milestones[[#This Row],[Complete]]="No",tbl_PV_Milestones[[#This Row],[Project Status]]&lt;&gt;"On Hold"),1,0)</f>
        <v>0</v>
      </c>
      <c r="AE34" s="41">
        <f>IF(AND(tbl_PV_Milestones[[#This Row],[Actual/Schedule Finish]]&gt;tbl_PV_Milestones[[#This Row],[Baseline Date]],tbl_PV_Milestones[[#This Row],[Complete]]="No",tbl_PV_Milestones[[#This Row],[Project Status]]&lt;&gt;"On Hold",tbl_PV_Milestones[[#This Row],[Overdue]]=0,tbl_PV_Milestones[[#This Row],[To be Baselined]]&lt;&gt;1),1,0)</f>
        <v>0</v>
      </c>
      <c r="AF34" s="41">
        <f>IF(AND(tbl_PV_Milestones[[#This Row],[BL FY]]=2025,tbl_PV_Milestones[[#This Row],[Finish FY]]&gt;2025),1,0)</f>
        <v>0</v>
      </c>
      <c r="AG34" s="56" t="str">
        <f>_xlfn.XLOOKUP(tbl_PV_Milestones[[#This Row],[Work ID]],tbl_PV_Meta[Work ID '#],tbl_PV_Meta[Project Manager/Owner],,0)</f>
        <v>Project Manager 22</v>
      </c>
      <c r="AH34" s="6"/>
    </row>
    <row r="35" spans="4:34" x14ac:dyDescent="0.25">
      <c r="D35" s="6" t="s">
        <v>93</v>
      </c>
      <c r="E35" s="6" t="s">
        <v>52</v>
      </c>
      <c r="F35" s="6" t="s">
        <v>1799</v>
      </c>
      <c r="G35" s="6" t="s">
        <v>531</v>
      </c>
      <c r="H35" s="6" t="s">
        <v>505</v>
      </c>
      <c r="I35" s="6" t="s">
        <v>510</v>
      </c>
      <c r="J35" s="6" t="s">
        <v>93</v>
      </c>
      <c r="K35" s="6" t="s">
        <v>39</v>
      </c>
      <c r="L35" s="6" t="s">
        <v>45</v>
      </c>
      <c r="M35" s="43"/>
      <c r="N35" s="44" t="s">
        <v>1979</v>
      </c>
      <c r="O35" s="39">
        <v>46101.708333333299</v>
      </c>
      <c r="S35" s="45" t="e">
        <f>_xlfn.CONCAT(#REF!,TRIM(tbl_PV_Milestones[[#This Row],[Milestone Description]]))</f>
        <v>#REF!</v>
      </c>
      <c r="T35" s="84" t="str">
        <f>IF(COUNTIF(tbl_PV_Milestones[UID],tbl_PV_Milestones[[#This Row],[UID]])&gt;1,"Duplicate","")</f>
        <v>Duplicate</v>
      </c>
      <c r="U35" s="42" t="str">
        <f>_xlfn.XLOOKUP(tbl_PV_Milestones[[#This Row],[Work ID]],tbl_PV_Meta[Work ID '#],tbl_PV_Meta[Sub-Portfolio])</f>
        <v>Sub-Portfolio 8</v>
      </c>
      <c r="V35" s="41">
        <f>IF(MONTH(tbl_PV_Milestones[[#This Row],[Baseline Date]])&lt;7,YEAR(tbl_PV_Milestones[[#This Row],[Baseline Date]]),YEAR(tbl_PV_Milestones[[#This Row],[Baseline Date]])+1)</f>
        <v>1900</v>
      </c>
      <c r="W35" s="41">
        <f>IF(MONTH(tbl_PV_Milestones[[#This Row],[Actual/Schedule Finish]])&lt;7,YEAR(tbl_PV_Milestones[[#This Row],[Actual/Schedule Finish]]),YEAR(tbl_PV_Milestones[[#This Row],[Actual/Schedule Finish]])+1)</f>
        <v>2026</v>
      </c>
      <c r="X35" s="41" t="str">
        <f>IF(OR(tbl_PV_Milestones[[#This Row],[Project Status]]="Completed",tbl_PV_Milestones[[#This Row],[Project Status]]="Assumed Completed"),"Yes","No")</f>
        <v>No</v>
      </c>
      <c r="Y35" s="41">
        <f>IF(tbl_PV_Milestones[[#This Row],[Baseline Date]]="",1,0)</f>
        <v>1</v>
      </c>
      <c r="Z35" s="41">
        <f>IF(tbl_PV_Milestones[[#This Row],[Baseline Date]]&lt;PV_Meta!$B$7,1,0)</f>
        <v>1</v>
      </c>
      <c r="AA35" s="41">
        <f>IF(tbl_PV_Milestones[[#This Row],[Complete]]="Yes",1,0)</f>
        <v>0</v>
      </c>
      <c r="AB35" s="41">
        <f>IF(AND(tbl_PV_Milestones[[#This Row],[BL FY]]=2025,tbl_PV_Milestones[[#This Row],[Baseline Date]]&lt;PV_Meta!$B$7),1,0)</f>
        <v>0</v>
      </c>
      <c r="AC35" s="41">
        <f>IF(AND(tbl_PV_Milestones[[#This Row],[Planned YTD]]=1,tbl_PV_Milestones[[#This Row],[Complete]]="Yes"),1,0)</f>
        <v>0</v>
      </c>
      <c r="AD35" s="41">
        <f>IF(AND(tbl_PV_Milestones[[#This Row],[Actual/Schedule Finish]]&lt;PV_Meta!$B$7,tbl_PV_Milestones[[#This Row],[Complete]]="No",tbl_PV_Milestones[[#This Row],[Project Status]]&lt;&gt;"On Hold"),1,0)</f>
        <v>0</v>
      </c>
      <c r="AE35" s="41">
        <f>IF(AND(tbl_PV_Milestones[[#This Row],[Actual/Schedule Finish]]&gt;tbl_PV_Milestones[[#This Row],[Baseline Date]],tbl_PV_Milestones[[#This Row],[Complete]]="No",tbl_PV_Milestones[[#This Row],[Project Status]]&lt;&gt;"On Hold",tbl_PV_Milestones[[#This Row],[Overdue]]=0,tbl_PV_Milestones[[#This Row],[To be Baselined]]&lt;&gt;1),1,0)</f>
        <v>0</v>
      </c>
      <c r="AF35" s="41">
        <f>IF(AND(tbl_PV_Milestones[[#This Row],[BL FY]]=2025,tbl_PV_Milestones[[#This Row],[Finish FY]]&gt;2025),1,0)</f>
        <v>0</v>
      </c>
      <c r="AG35" s="56" t="str">
        <f>_xlfn.XLOOKUP(tbl_PV_Milestones[[#This Row],[Work ID]],tbl_PV_Meta[Work ID '#],tbl_PV_Meta[Project Manager/Owner],,0)</f>
        <v>Project Manager 22</v>
      </c>
      <c r="AH35" s="6"/>
    </row>
    <row r="36" spans="4:34" x14ac:dyDescent="0.25">
      <c r="D36" s="6" t="s">
        <v>93</v>
      </c>
      <c r="E36" s="6" t="s">
        <v>52</v>
      </c>
      <c r="F36" s="6" t="s">
        <v>1799</v>
      </c>
      <c r="G36" s="6" t="s">
        <v>532</v>
      </c>
      <c r="H36" s="6" t="s">
        <v>505</v>
      </c>
      <c r="I36" s="6" t="s">
        <v>506</v>
      </c>
      <c r="J36" s="6" t="s">
        <v>93</v>
      </c>
      <c r="K36" s="6" t="s">
        <v>39</v>
      </c>
      <c r="L36" s="6" t="s">
        <v>45</v>
      </c>
      <c r="M36" s="43"/>
      <c r="N36" s="44" t="s">
        <v>1979</v>
      </c>
      <c r="O36" s="39">
        <v>46104.708333333299</v>
      </c>
      <c r="S36" s="45" t="e">
        <f>_xlfn.CONCAT(#REF!,TRIM(tbl_PV_Milestones[[#This Row],[Milestone Description]]))</f>
        <v>#REF!</v>
      </c>
      <c r="T36" s="84" t="str">
        <f>IF(COUNTIF(tbl_PV_Milestones[UID],tbl_PV_Milestones[[#This Row],[UID]])&gt;1,"Duplicate","")</f>
        <v>Duplicate</v>
      </c>
      <c r="U36" s="42" t="str">
        <f>_xlfn.XLOOKUP(tbl_PV_Milestones[[#This Row],[Work ID]],tbl_PV_Meta[Work ID '#],tbl_PV_Meta[Sub-Portfolio])</f>
        <v>Sub-Portfolio 8</v>
      </c>
      <c r="V36" s="41">
        <f>IF(MONTH(tbl_PV_Milestones[[#This Row],[Baseline Date]])&lt;7,YEAR(tbl_PV_Milestones[[#This Row],[Baseline Date]]),YEAR(tbl_PV_Milestones[[#This Row],[Baseline Date]])+1)</f>
        <v>1900</v>
      </c>
      <c r="W36" s="41">
        <f>IF(MONTH(tbl_PV_Milestones[[#This Row],[Actual/Schedule Finish]])&lt;7,YEAR(tbl_PV_Milestones[[#This Row],[Actual/Schedule Finish]]),YEAR(tbl_PV_Milestones[[#This Row],[Actual/Schedule Finish]])+1)</f>
        <v>2026</v>
      </c>
      <c r="X36" s="41" t="str">
        <f>IF(OR(tbl_PV_Milestones[[#This Row],[Project Status]]="Completed",tbl_PV_Milestones[[#This Row],[Project Status]]="Assumed Completed"),"Yes","No")</f>
        <v>No</v>
      </c>
      <c r="Y36" s="41">
        <f>IF(tbl_PV_Milestones[[#This Row],[Baseline Date]]="",1,0)</f>
        <v>1</v>
      </c>
      <c r="Z36" s="41">
        <f>IF(tbl_PV_Milestones[[#This Row],[Baseline Date]]&lt;PV_Meta!$B$7,1,0)</f>
        <v>1</v>
      </c>
      <c r="AA36" s="41">
        <f>IF(tbl_PV_Milestones[[#This Row],[Complete]]="Yes",1,0)</f>
        <v>0</v>
      </c>
      <c r="AB36" s="41">
        <f>IF(AND(tbl_PV_Milestones[[#This Row],[BL FY]]=2025,tbl_PV_Milestones[[#This Row],[Baseline Date]]&lt;PV_Meta!$B$7),1,0)</f>
        <v>0</v>
      </c>
      <c r="AC36" s="41">
        <f>IF(AND(tbl_PV_Milestones[[#This Row],[Planned YTD]]=1,tbl_PV_Milestones[[#This Row],[Complete]]="Yes"),1,0)</f>
        <v>0</v>
      </c>
      <c r="AD36" s="41">
        <f>IF(AND(tbl_PV_Milestones[[#This Row],[Actual/Schedule Finish]]&lt;PV_Meta!$B$7,tbl_PV_Milestones[[#This Row],[Complete]]="No",tbl_PV_Milestones[[#This Row],[Project Status]]&lt;&gt;"On Hold"),1,0)</f>
        <v>0</v>
      </c>
      <c r="AE36" s="41">
        <f>IF(AND(tbl_PV_Milestones[[#This Row],[Actual/Schedule Finish]]&gt;tbl_PV_Milestones[[#This Row],[Baseline Date]],tbl_PV_Milestones[[#This Row],[Complete]]="No",tbl_PV_Milestones[[#This Row],[Project Status]]&lt;&gt;"On Hold",tbl_PV_Milestones[[#This Row],[Overdue]]=0,tbl_PV_Milestones[[#This Row],[To be Baselined]]&lt;&gt;1),1,0)</f>
        <v>0</v>
      </c>
      <c r="AF36" s="41">
        <f>IF(AND(tbl_PV_Milestones[[#This Row],[BL FY]]=2025,tbl_PV_Milestones[[#This Row],[Finish FY]]&gt;2025),1,0)</f>
        <v>0</v>
      </c>
      <c r="AG36" s="56" t="str">
        <f>_xlfn.XLOOKUP(tbl_PV_Milestones[[#This Row],[Work ID]],tbl_PV_Meta[Work ID '#],tbl_PV_Meta[Project Manager/Owner],,0)</f>
        <v>Project Manager 22</v>
      </c>
      <c r="AH36" s="6"/>
    </row>
    <row r="37" spans="4:34" x14ac:dyDescent="0.25">
      <c r="D37" s="6" t="s">
        <v>93</v>
      </c>
      <c r="E37" s="6" t="s">
        <v>52</v>
      </c>
      <c r="F37" s="6" t="s">
        <v>1799</v>
      </c>
      <c r="G37" s="6" t="s">
        <v>533</v>
      </c>
      <c r="H37" s="6" t="s">
        <v>519</v>
      </c>
      <c r="I37" s="6" t="s">
        <v>510</v>
      </c>
      <c r="J37" s="6" t="s">
        <v>93</v>
      </c>
      <c r="K37" s="6" t="s">
        <v>39</v>
      </c>
      <c r="L37" s="6" t="s">
        <v>45</v>
      </c>
      <c r="M37" s="43"/>
      <c r="N37" s="44" t="s">
        <v>1979</v>
      </c>
      <c r="O37" s="39">
        <v>46112.708333333299</v>
      </c>
      <c r="S37" s="45" t="e">
        <f>_xlfn.CONCAT(#REF!,TRIM(tbl_PV_Milestones[[#This Row],[Milestone Description]]))</f>
        <v>#REF!</v>
      </c>
      <c r="T37" s="84" t="str">
        <f>IF(COUNTIF(tbl_PV_Milestones[UID],tbl_PV_Milestones[[#This Row],[UID]])&gt;1,"Duplicate","")</f>
        <v>Duplicate</v>
      </c>
      <c r="U37" s="42" t="str">
        <f>_xlfn.XLOOKUP(tbl_PV_Milestones[[#This Row],[Work ID]],tbl_PV_Meta[Work ID '#],tbl_PV_Meta[Sub-Portfolio])</f>
        <v>Sub-Portfolio 8</v>
      </c>
      <c r="V37" s="41">
        <f>IF(MONTH(tbl_PV_Milestones[[#This Row],[Baseline Date]])&lt;7,YEAR(tbl_PV_Milestones[[#This Row],[Baseline Date]]),YEAR(tbl_PV_Milestones[[#This Row],[Baseline Date]])+1)</f>
        <v>1900</v>
      </c>
      <c r="W37" s="41">
        <f>IF(MONTH(tbl_PV_Milestones[[#This Row],[Actual/Schedule Finish]])&lt;7,YEAR(tbl_PV_Milestones[[#This Row],[Actual/Schedule Finish]]),YEAR(tbl_PV_Milestones[[#This Row],[Actual/Schedule Finish]])+1)</f>
        <v>2026</v>
      </c>
      <c r="X37" s="41" t="str">
        <f>IF(OR(tbl_PV_Milestones[[#This Row],[Project Status]]="Completed",tbl_PV_Milestones[[#This Row],[Project Status]]="Assumed Completed"),"Yes","No")</f>
        <v>No</v>
      </c>
      <c r="Y37" s="41">
        <f>IF(tbl_PV_Milestones[[#This Row],[Baseline Date]]="",1,0)</f>
        <v>1</v>
      </c>
      <c r="Z37" s="41">
        <f>IF(tbl_PV_Milestones[[#This Row],[Baseline Date]]&lt;PV_Meta!$B$7,1,0)</f>
        <v>1</v>
      </c>
      <c r="AA37" s="41">
        <f>IF(tbl_PV_Milestones[[#This Row],[Complete]]="Yes",1,0)</f>
        <v>0</v>
      </c>
      <c r="AB37" s="41">
        <f>IF(AND(tbl_PV_Milestones[[#This Row],[BL FY]]=2025,tbl_PV_Milestones[[#This Row],[Baseline Date]]&lt;PV_Meta!$B$7),1,0)</f>
        <v>0</v>
      </c>
      <c r="AC37" s="41">
        <f>IF(AND(tbl_PV_Milestones[[#This Row],[Planned YTD]]=1,tbl_PV_Milestones[[#This Row],[Complete]]="Yes"),1,0)</f>
        <v>0</v>
      </c>
      <c r="AD37" s="41">
        <f>IF(AND(tbl_PV_Milestones[[#This Row],[Actual/Schedule Finish]]&lt;PV_Meta!$B$7,tbl_PV_Milestones[[#This Row],[Complete]]="No",tbl_PV_Milestones[[#This Row],[Project Status]]&lt;&gt;"On Hold"),1,0)</f>
        <v>0</v>
      </c>
      <c r="AE37" s="41">
        <f>IF(AND(tbl_PV_Milestones[[#This Row],[Actual/Schedule Finish]]&gt;tbl_PV_Milestones[[#This Row],[Baseline Date]],tbl_PV_Milestones[[#This Row],[Complete]]="No",tbl_PV_Milestones[[#This Row],[Project Status]]&lt;&gt;"On Hold",tbl_PV_Milestones[[#This Row],[Overdue]]=0,tbl_PV_Milestones[[#This Row],[To be Baselined]]&lt;&gt;1),1,0)</f>
        <v>0</v>
      </c>
      <c r="AF37" s="41">
        <f>IF(AND(tbl_PV_Milestones[[#This Row],[BL FY]]=2025,tbl_PV_Milestones[[#This Row],[Finish FY]]&gt;2025),1,0)</f>
        <v>0</v>
      </c>
      <c r="AG37" s="56" t="str">
        <f>_xlfn.XLOOKUP(tbl_PV_Milestones[[#This Row],[Work ID]],tbl_PV_Meta[Work ID '#],tbl_PV_Meta[Project Manager/Owner],,0)</f>
        <v>Project Manager 22</v>
      </c>
      <c r="AH37" s="6"/>
    </row>
    <row r="38" spans="4:34" x14ac:dyDescent="0.25">
      <c r="D38" s="6" t="s">
        <v>93</v>
      </c>
      <c r="E38" s="6" t="s">
        <v>52</v>
      </c>
      <c r="F38" s="6" t="s">
        <v>1799</v>
      </c>
      <c r="G38" s="6" t="s">
        <v>534</v>
      </c>
      <c r="H38" s="6" t="s">
        <v>505</v>
      </c>
      <c r="I38" s="6" t="s">
        <v>510</v>
      </c>
      <c r="J38" s="6" t="s">
        <v>93</v>
      </c>
      <c r="K38" s="6" t="s">
        <v>39</v>
      </c>
      <c r="L38" s="6" t="s">
        <v>45</v>
      </c>
      <c r="M38" s="43"/>
      <c r="N38" s="44" t="s">
        <v>1979</v>
      </c>
      <c r="O38" s="39">
        <v>46087.708333333299</v>
      </c>
      <c r="S38" s="45" t="e">
        <f>_xlfn.CONCAT(#REF!,TRIM(tbl_PV_Milestones[[#This Row],[Milestone Description]]))</f>
        <v>#REF!</v>
      </c>
      <c r="T38" s="84" t="str">
        <f>IF(COUNTIF(tbl_PV_Milestones[UID],tbl_PV_Milestones[[#This Row],[UID]])&gt;1,"Duplicate","")</f>
        <v>Duplicate</v>
      </c>
      <c r="U38" s="42" t="str">
        <f>_xlfn.XLOOKUP(tbl_PV_Milestones[[#This Row],[Work ID]],tbl_PV_Meta[Work ID '#],tbl_PV_Meta[Sub-Portfolio])</f>
        <v>Sub-Portfolio 8</v>
      </c>
      <c r="V38" s="41">
        <f>IF(MONTH(tbl_PV_Milestones[[#This Row],[Baseline Date]])&lt;7,YEAR(tbl_PV_Milestones[[#This Row],[Baseline Date]]),YEAR(tbl_PV_Milestones[[#This Row],[Baseline Date]])+1)</f>
        <v>1900</v>
      </c>
      <c r="W38" s="41">
        <f>IF(MONTH(tbl_PV_Milestones[[#This Row],[Actual/Schedule Finish]])&lt;7,YEAR(tbl_PV_Milestones[[#This Row],[Actual/Schedule Finish]]),YEAR(tbl_PV_Milestones[[#This Row],[Actual/Schedule Finish]])+1)</f>
        <v>2026</v>
      </c>
      <c r="X38" s="41" t="str">
        <f>IF(OR(tbl_PV_Milestones[[#This Row],[Project Status]]="Completed",tbl_PV_Milestones[[#This Row],[Project Status]]="Assumed Completed"),"Yes","No")</f>
        <v>No</v>
      </c>
      <c r="Y38" s="41">
        <f>IF(tbl_PV_Milestones[[#This Row],[Baseline Date]]="",1,0)</f>
        <v>1</v>
      </c>
      <c r="Z38" s="41">
        <f>IF(tbl_PV_Milestones[[#This Row],[Baseline Date]]&lt;PV_Meta!$B$7,1,0)</f>
        <v>1</v>
      </c>
      <c r="AA38" s="41">
        <f>IF(tbl_PV_Milestones[[#This Row],[Complete]]="Yes",1,0)</f>
        <v>0</v>
      </c>
      <c r="AB38" s="41">
        <f>IF(AND(tbl_PV_Milestones[[#This Row],[BL FY]]=2025,tbl_PV_Milestones[[#This Row],[Baseline Date]]&lt;PV_Meta!$B$7),1,0)</f>
        <v>0</v>
      </c>
      <c r="AC38" s="41">
        <f>IF(AND(tbl_PV_Milestones[[#This Row],[Planned YTD]]=1,tbl_PV_Milestones[[#This Row],[Complete]]="Yes"),1,0)</f>
        <v>0</v>
      </c>
      <c r="AD38" s="41">
        <f>IF(AND(tbl_PV_Milestones[[#This Row],[Actual/Schedule Finish]]&lt;PV_Meta!$B$7,tbl_PV_Milestones[[#This Row],[Complete]]="No",tbl_PV_Milestones[[#This Row],[Project Status]]&lt;&gt;"On Hold"),1,0)</f>
        <v>0</v>
      </c>
      <c r="AE38" s="41">
        <f>IF(AND(tbl_PV_Milestones[[#This Row],[Actual/Schedule Finish]]&gt;tbl_PV_Milestones[[#This Row],[Baseline Date]],tbl_PV_Milestones[[#This Row],[Complete]]="No",tbl_PV_Milestones[[#This Row],[Project Status]]&lt;&gt;"On Hold",tbl_PV_Milestones[[#This Row],[Overdue]]=0,tbl_PV_Milestones[[#This Row],[To be Baselined]]&lt;&gt;1),1,0)</f>
        <v>0</v>
      </c>
      <c r="AF38" s="41">
        <f>IF(AND(tbl_PV_Milestones[[#This Row],[BL FY]]=2025,tbl_PV_Milestones[[#This Row],[Finish FY]]&gt;2025),1,0)</f>
        <v>0</v>
      </c>
      <c r="AG38" s="56" t="str">
        <f>_xlfn.XLOOKUP(tbl_PV_Milestones[[#This Row],[Work ID]],tbl_PV_Meta[Work ID '#],tbl_PV_Meta[Project Manager/Owner],,0)</f>
        <v>Project Manager 22</v>
      </c>
      <c r="AH38" s="6"/>
    </row>
    <row r="39" spans="4:34" x14ac:dyDescent="0.25">
      <c r="D39" s="6" t="s">
        <v>93</v>
      </c>
      <c r="E39" s="6" t="s">
        <v>52</v>
      </c>
      <c r="F39" s="6" t="s">
        <v>1799</v>
      </c>
      <c r="G39" s="6" t="s">
        <v>535</v>
      </c>
      <c r="H39" s="6" t="s">
        <v>505</v>
      </c>
      <c r="I39" s="6" t="s">
        <v>510</v>
      </c>
      <c r="J39" s="6" t="s">
        <v>93</v>
      </c>
      <c r="K39" s="6" t="s">
        <v>39</v>
      </c>
      <c r="L39" s="6" t="s">
        <v>45</v>
      </c>
      <c r="M39" s="43"/>
      <c r="N39" s="44" t="s">
        <v>1979</v>
      </c>
      <c r="O39" s="39">
        <v>45856.708333333299</v>
      </c>
      <c r="S39" s="45" t="e">
        <f>_xlfn.CONCAT(#REF!,TRIM(tbl_PV_Milestones[[#This Row],[Milestone Description]]))</f>
        <v>#REF!</v>
      </c>
      <c r="T39" s="84" t="str">
        <f>IF(COUNTIF(tbl_PV_Milestones[UID],tbl_PV_Milestones[[#This Row],[UID]])&gt;1,"Duplicate","")</f>
        <v>Duplicate</v>
      </c>
      <c r="U39" s="42" t="str">
        <f>_xlfn.XLOOKUP(tbl_PV_Milestones[[#This Row],[Work ID]],tbl_PV_Meta[Work ID '#],tbl_PV_Meta[Sub-Portfolio])</f>
        <v>Sub-Portfolio 8</v>
      </c>
      <c r="V39" s="41">
        <f>IF(MONTH(tbl_PV_Milestones[[#This Row],[Baseline Date]])&lt;7,YEAR(tbl_PV_Milestones[[#This Row],[Baseline Date]]),YEAR(tbl_PV_Milestones[[#This Row],[Baseline Date]])+1)</f>
        <v>1900</v>
      </c>
      <c r="W39" s="41">
        <f>IF(MONTH(tbl_PV_Milestones[[#This Row],[Actual/Schedule Finish]])&lt;7,YEAR(tbl_PV_Milestones[[#This Row],[Actual/Schedule Finish]]),YEAR(tbl_PV_Milestones[[#This Row],[Actual/Schedule Finish]])+1)</f>
        <v>2026</v>
      </c>
      <c r="X39" s="41" t="str">
        <f>IF(OR(tbl_PV_Milestones[[#This Row],[Project Status]]="Completed",tbl_PV_Milestones[[#This Row],[Project Status]]="Assumed Completed"),"Yes","No")</f>
        <v>No</v>
      </c>
      <c r="Y39" s="41">
        <f>IF(tbl_PV_Milestones[[#This Row],[Baseline Date]]="",1,0)</f>
        <v>1</v>
      </c>
      <c r="Z39" s="41">
        <f>IF(tbl_PV_Milestones[[#This Row],[Baseline Date]]&lt;PV_Meta!$B$7,1,0)</f>
        <v>1</v>
      </c>
      <c r="AA39" s="41">
        <f>IF(tbl_PV_Milestones[[#This Row],[Complete]]="Yes",1,0)</f>
        <v>0</v>
      </c>
      <c r="AB39" s="41">
        <f>IF(AND(tbl_PV_Milestones[[#This Row],[BL FY]]=2025,tbl_PV_Milestones[[#This Row],[Baseline Date]]&lt;PV_Meta!$B$7),1,0)</f>
        <v>0</v>
      </c>
      <c r="AC39" s="41">
        <f>IF(AND(tbl_PV_Milestones[[#This Row],[Planned YTD]]=1,tbl_PV_Milestones[[#This Row],[Complete]]="Yes"),1,0)</f>
        <v>0</v>
      </c>
      <c r="AD39" s="41">
        <f>IF(AND(tbl_PV_Milestones[[#This Row],[Actual/Schedule Finish]]&lt;PV_Meta!$B$7,tbl_PV_Milestones[[#This Row],[Complete]]="No",tbl_PV_Milestones[[#This Row],[Project Status]]&lt;&gt;"On Hold"),1,0)</f>
        <v>0</v>
      </c>
      <c r="AE39" s="41">
        <f>IF(AND(tbl_PV_Milestones[[#This Row],[Actual/Schedule Finish]]&gt;tbl_PV_Milestones[[#This Row],[Baseline Date]],tbl_PV_Milestones[[#This Row],[Complete]]="No",tbl_PV_Milestones[[#This Row],[Project Status]]&lt;&gt;"On Hold",tbl_PV_Milestones[[#This Row],[Overdue]]=0,tbl_PV_Milestones[[#This Row],[To be Baselined]]&lt;&gt;1),1,0)</f>
        <v>0</v>
      </c>
      <c r="AF39" s="41">
        <f>IF(AND(tbl_PV_Milestones[[#This Row],[BL FY]]=2025,tbl_PV_Milestones[[#This Row],[Finish FY]]&gt;2025),1,0)</f>
        <v>0</v>
      </c>
      <c r="AG39" s="56" t="str">
        <f>_xlfn.XLOOKUP(tbl_PV_Milestones[[#This Row],[Work ID]],tbl_PV_Meta[Work ID '#],tbl_PV_Meta[Project Manager/Owner],,0)</f>
        <v>Project Manager 22</v>
      </c>
      <c r="AH39" s="6"/>
    </row>
    <row r="40" spans="4:34" x14ac:dyDescent="0.25">
      <c r="D40" s="6" t="s">
        <v>93</v>
      </c>
      <c r="E40" s="6" t="s">
        <v>52</v>
      </c>
      <c r="F40" s="6" t="s">
        <v>1799</v>
      </c>
      <c r="G40" s="6" t="s">
        <v>536</v>
      </c>
      <c r="H40" s="6" t="s">
        <v>505</v>
      </c>
      <c r="I40" s="6" t="s">
        <v>510</v>
      </c>
      <c r="J40" s="6" t="s">
        <v>93</v>
      </c>
      <c r="K40" s="6" t="s">
        <v>39</v>
      </c>
      <c r="L40" s="6" t="s">
        <v>45</v>
      </c>
      <c r="M40" s="43"/>
      <c r="N40" s="44" t="s">
        <v>1979</v>
      </c>
      <c r="O40" s="39">
        <v>46087.708333333299</v>
      </c>
      <c r="S40" s="45" t="e">
        <f>_xlfn.CONCAT(#REF!,TRIM(tbl_PV_Milestones[[#This Row],[Milestone Description]]))</f>
        <v>#REF!</v>
      </c>
      <c r="T40" s="84" t="str">
        <f>IF(COUNTIF(tbl_PV_Milestones[UID],tbl_PV_Milestones[[#This Row],[UID]])&gt;1,"Duplicate","")</f>
        <v>Duplicate</v>
      </c>
      <c r="U40" s="42" t="str">
        <f>_xlfn.XLOOKUP(tbl_PV_Milestones[[#This Row],[Work ID]],tbl_PV_Meta[Work ID '#],tbl_PV_Meta[Sub-Portfolio])</f>
        <v>Sub-Portfolio 8</v>
      </c>
      <c r="V40" s="41">
        <f>IF(MONTH(tbl_PV_Milestones[[#This Row],[Baseline Date]])&lt;7,YEAR(tbl_PV_Milestones[[#This Row],[Baseline Date]]),YEAR(tbl_PV_Milestones[[#This Row],[Baseline Date]])+1)</f>
        <v>1900</v>
      </c>
      <c r="W40" s="41">
        <f>IF(MONTH(tbl_PV_Milestones[[#This Row],[Actual/Schedule Finish]])&lt;7,YEAR(tbl_PV_Milestones[[#This Row],[Actual/Schedule Finish]]),YEAR(tbl_PV_Milestones[[#This Row],[Actual/Schedule Finish]])+1)</f>
        <v>2026</v>
      </c>
      <c r="X40" s="41" t="str">
        <f>IF(OR(tbl_PV_Milestones[[#This Row],[Project Status]]="Completed",tbl_PV_Milestones[[#This Row],[Project Status]]="Assumed Completed"),"Yes","No")</f>
        <v>No</v>
      </c>
      <c r="Y40" s="41">
        <f>IF(tbl_PV_Milestones[[#This Row],[Baseline Date]]="",1,0)</f>
        <v>1</v>
      </c>
      <c r="Z40" s="41">
        <f>IF(tbl_PV_Milestones[[#This Row],[Baseline Date]]&lt;PV_Meta!$B$7,1,0)</f>
        <v>1</v>
      </c>
      <c r="AA40" s="41">
        <f>IF(tbl_PV_Milestones[[#This Row],[Complete]]="Yes",1,0)</f>
        <v>0</v>
      </c>
      <c r="AB40" s="41">
        <f>IF(AND(tbl_PV_Milestones[[#This Row],[BL FY]]=2025,tbl_PV_Milestones[[#This Row],[Baseline Date]]&lt;PV_Meta!$B$7),1,0)</f>
        <v>0</v>
      </c>
      <c r="AC40" s="41">
        <f>IF(AND(tbl_PV_Milestones[[#This Row],[Planned YTD]]=1,tbl_PV_Milestones[[#This Row],[Complete]]="Yes"),1,0)</f>
        <v>0</v>
      </c>
      <c r="AD40" s="41">
        <f>IF(AND(tbl_PV_Milestones[[#This Row],[Actual/Schedule Finish]]&lt;PV_Meta!$B$7,tbl_PV_Milestones[[#This Row],[Complete]]="No",tbl_PV_Milestones[[#This Row],[Project Status]]&lt;&gt;"On Hold"),1,0)</f>
        <v>0</v>
      </c>
      <c r="AE40" s="41">
        <f>IF(AND(tbl_PV_Milestones[[#This Row],[Actual/Schedule Finish]]&gt;tbl_PV_Milestones[[#This Row],[Baseline Date]],tbl_PV_Milestones[[#This Row],[Complete]]="No",tbl_PV_Milestones[[#This Row],[Project Status]]&lt;&gt;"On Hold",tbl_PV_Milestones[[#This Row],[Overdue]]=0,tbl_PV_Milestones[[#This Row],[To be Baselined]]&lt;&gt;1),1,0)</f>
        <v>0</v>
      </c>
      <c r="AF40" s="41">
        <f>IF(AND(tbl_PV_Milestones[[#This Row],[BL FY]]=2025,tbl_PV_Milestones[[#This Row],[Finish FY]]&gt;2025),1,0)</f>
        <v>0</v>
      </c>
      <c r="AG40" s="56" t="str">
        <f>_xlfn.XLOOKUP(tbl_PV_Milestones[[#This Row],[Work ID]],tbl_PV_Meta[Work ID '#],tbl_PV_Meta[Project Manager/Owner],,0)</f>
        <v>Project Manager 22</v>
      </c>
      <c r="AH40" s="6"/>
    </row>
    <row r="41" spans="4:34" x14ac:dyDescent="0.25">
      <c r="D41" s="6" t="s">
        <v>93</v>
      </c>
      <c r="E41" s="6" t="s">
        <v>52</v>
      </c>
      <c r="F41" s="6" t="s">
        <v>1799</v>
      </c>
      <c r="G41" s="6" t="s">
        <v>537</v>
      </c>
      <c r="H41" s="6" t="s">
        <v>505</v>
      </c>
      <c r="I41" s="6" t="s">
        <v>510</v>
      </c>
      <c r="J41" s="6" t="s">
        <v>93</v>
      </c>
      <c r="K41" s="6" t="s">
        <v>39</v>
      </c>
      <c r="L41" s="6" t="s">
        <v>45</v>
      </c>
      <c r="M41" s="43"/>
      <c r="N41" s="44" t="s">
        <v>1979</v>
      </c>
      <c r="O41" s="39">
        <v>46087.708333333299</v>
      </c>
      <c r="S41" s="45" t="e">
        <f>_xlfn.CONCAT(#REF!,TRIM(tbl_PV_Milestones[[#This Row],[Milestone Description]]))</f>
        <v>#REF!</v>
      </c>
      <c r="T41" s="84" t="str">
        <f>IF(COUNTIF(tbl_PV_Milestones[UID],tbl_PV_Milestones[[#This Row],[UID]])&gt;1,"Duplicate","")</f>
        <v>Duplicate</v>
      </c>
      <c r="U41" s="42" t="str">
        <f>_xlfn.XLOOKUP(tbl_PV_Milestones[[#This Row],[Work ID]],tbl_PV_Meta[Work ID '#],tbl_PV_Meta[Sub-Portfolio])</f>
        <v>Sub-Portfolio 8</v>
      </c>
      <c r="V41" s="41">
        <f>IF(MONTH(tbl_PV_Milestones[[#This Row],[Baseline Date]])&lt;7,YEAR(tbl_PV_Milestones[[#This Row],[Baseline Date]]),YEAR(tbl_PV_Milestones[[#This Row],[Baseline Date]])+1)</f>
        <v>1900</v>
      </c>
      <c r="W41" s="41">
        <f>IF(MONTH(tbl_PV_Milestones[[#This Row],[Actual/Schedule Finish]])&lt;7,YEAR(tbl_PV_Milestones[[#This Row],[Actual/Schedule Finish]]),YEAR(tbl_PV_Milestones[[#This Row],[Actual/Schedule Finish]])+1)</f>
        <v>2026</v>
      </c>
      <c r="X41" s="41" t="str">
        <f>IF(OR(tbl_PV_Milestones[[#This Row],[Project Status]]="Completed",tbl_PV_Milestones[[#This Row],[Project Status]]="Assumed Completed"),"Yes","No")</f>
        <v>No</v>
      </c>
      <c r="Y41" s="41">
        <f>IF(tbl_PV_Milestones[[#This Row],[Baseline Date]]="",1,0)</f>
        <v>1</v>
      </c>
      <c r="Z41" s="41">
        <f>IF(tbl_PV_Milestones[[#This Row],[Baseline Date]]&lt;PV_Meta!$B$7,1,0)</f>
        <v>1</v>
      </c>
      <c r="AA41" s="41">
        <f>IF(tbl_PV_Milestones[[#This Row],[Complete]]="Yes",1,0)</f>
        <v>0</v>
      </c>
      <c r="AB41" s="41">
        <f>IF(AND(tbl_PV_Milestones[[#This Row],[BL FY]]=2025,tbl_PV_Milestones[[#This Row],[Baseline Date]]&lt;PV_Meta!$B$7),1,0)</f>
        <v>0</v>
      </c>
      <c r="AC41" s="41">
        <f>IF(AND(tbl_PV_Milestones[[#This Row],[Planned YTD]]=1,tbl_PV_Milestones[[#This Row],[Complete]]="Yes"),1,0)</f>
        <v>0</v>
      </c>
      <c r="AD41" s="41">
        <f>IF(AND(tbl_PV_Milestones[[#This Row],[Actual/Schedule Finish]]&lt;PV_Meta!$B$7,tbl_PV_Milestones[[#This Row],[Complete]]="No",tbl_PV_Milestones[[#This Row],[Project Status]]&lt;&gt;"On Hold"),1,0)</f>
        <v>0</v>
      </c>
      <c r="AE41" s="41">
        <f>IF(AND(tbl_PV_Milestones[[#This Row],[Actual/Schedule Finish]]&gt;tbl_PV_Milestones[[#This Row],[Baseline Date]],tbl_PV_Milestones[[#This Row],[Complete]]="No",tbl_PV_Milestones[[#This Row],[Project Status]]&lt;&gt;"On Hold",tbl_PV_Milestones[[#This Row],[Overdue]]=0,tbl_PV_Milestones[[#This Row],[To be Baselined]]&lt;&gt;1),1,0)</f>
        <v>0</v>
      </c>
      <c r="AF41" s="41">
        <f>IF(AND(tbl_PV_Milestones[[#This Row],[BL FY]]=2025,tbl_PV_Milestones[[#This Row],[Finish FY]]&gt;2025),1,0)</f>
        <v>0</v>
      </c>
      <c r="AG41" s="56" t="str">
        <f>_xlfn.XLOOKUP(tbl_PV_Milestones[[#This Row],[Work ID]],tbl_PV_Meta[Work ID '#],tbl_PV_Meta[Project Manager/Owner],,0)</f>
        <v>Project Manager 22</v>
      </c>
      <c r="AH41" s="6"/>
    </row>
    <row r="42" spans="4:34" x14ac:dyDescent="0.25">
      <c r="D42" s="6" t="s">
        <v>93</v>
      </c>
      <c r="E42" s="6" t="s">
        <v>52</v>
      </c>
      <c r="F42" s="6" t="s">
        <v>1799</v>
      </c>
      <c r="G42" s="6" t="s">
        <v>538</v>
      </c>
      <c r="H42" s="6" t="s">
        <v>505</v>
      </c>
      <c r="I42" s="6" t="s">
        <v>510</v>
      </c>
      <c r="J42" s="6" t="s">
        <v>93</v>
      </c>
      <c r="K42" s="6" t="s">
        <v>39</v>
      </c>
      <c r="L42" s="6" t="s">
        <v>45</v>
      </c>
      <c r="M42" s="43"/>
      <c r="N42" s="44" t="s">
        <v>1979</v>
      </c>
      <c r="O42" s="39">
        <v>46087.708333333299</v>
      </c>
      <c r="S42" s="45" t="e">
        <f>_xlfn.CONCAT(#REF!,TRIM(tbl_PV_Milestones[[#This Row],[Milestone Description]]))</f>
        <v>#REF!</v>
      </c>
      <c r="T42" s="84" t="str">
        <f>IF(COUNTIF(tbl_PV_Milestones[UID],tbl_PV_Milestones[[#This Row],[UID]])&gt;1,"Duplicate","")</f>
        <v>Duplicate</v>
      </c>
      <c r="U42" s="42" t="str">
        <f>_xlfn.XLOOKUP(tbl_PV_Milestones[[#This Row],[Work ID]],tbl_PV_Meta[Work ID '#],tbl_PV_Meta[Sub-Portfolio])</f>
        <v>Sub-Portfolio 8</v>
      </c>
      <c r="V42" s="41">
        <f>IF(MONTH(tbl_PV_Milestones[[#This Row],[Baseline Date]])&lt;7,YEAR(tbl_PV_Milestones[[#This Row],[Baseline Date]]),YEAR(tbl_PV_Milestones[[#This Row],[Baseline Date]])+1)</f>
        <v>1900</v>
      </c>
      <c r="W42" s="41">
        <f>IF(MONTH(tbl_PV_Milestones[[#This Row],[Actual/Schedule Finish]])&lt;7,YEAR(tbl_PV_Milestones[[#This Row],[Actual/Schedule Finish]]),YEAR(tbl_PV_Milestones[[#This Row],[Actual/Schedule Finish]])+1)</f>
        <v>2026</v>
      </c>
      <c r="X42" s="41" t="str">
        <f>IF(OR(tbl_PV_Milestones[[#This Row],[Project Status]]="Completed",tbl_PV_Milestones[[#This Row],[Project Status]]="Assumed Completed"),"Yes","No")</f>
        <v>No</v>
      </c>
      <c r="Y42" s="41">
        <f>IF(tbl_PV_Milestones[[#This Row],[Baseline Date]]="",1,0)</f>
        <v>1</v>
      </c>
      <c r="Z42" s="41">
        <f>IF(tbl_PV_Milestones[[#This Row],[Baseline Date]]&lt;PV_Meta!$B$7,1,0)</f>
        <v>1</v>
      </c>
      <c r="AA42" s="41">
        <f>IF(tbl_PV_Milestones[[#This Row],[Complete]]="Yes",1,0)</f>
        <v>0</v>
      </c>
      <c r="AB42" s="41">
        <f>IF(AND(tbl_PV_Milestones[[#This Row],[BL FY]]=2025,tbl_PV_Milestones[[#This Row],[Baseline Date]]&lt;PV_Meta!$B$7),1,0)</f>
        <v>0</v>
      </c>
      <c r="AC42" s="41">
        <f>IF(AND(tbl_PV_Milestones[[#This Row],[Planned YTD]]=1,tbl_PV_Milestones[[#This Row],[Complete]]="Yes"),1,0)</f>
        <v>0</v>
      </c>
      <c r="AD42" s="41">
        <f>IF(AND(tbl_PV_Milestones[[#This Row],[Actual/Schedule Finish]]&lt;PV_Meta!$B$7,tbl_PV_Milestones[[#This Row],[Complete]]="No",tbl_PV_Milestones[[#This Row],[Project Status]]&lt;&gt;"On Hold"),1,0)</f>
        <v>0</v>
      </c>
      <c r="AE42" s="41">
        <f>IF(AND(tbl_PV_Milestones[[#This Row],[Actual/Schedule Finish]]&gt;tbl_PV_Milestones[[#This Row],[Baseline Date]],tbl_PV_Milestones[[#This Row],[Complete]]="No",tbl_PV_Milestones[[#This Row],[Project Status]]&lt;&gt;"On Hold",tbl_PV_Milestones[[#This Row],[Overdue]]=0,tbl_PV_Milestones[[#This Row],[To be Baselined]]&lt;&gt;1),1,0)</f>
        <v>0</v>
      </c>
      <c r="AF42" s="41">
        <f>IF(AND(tbl_PV_Milestones[[#This Row],[BL FY]]=2025,tbl_PV_Milestones[[#This Row],[Finish FY]]&gt;2025),1,0)</f>
        <v>0</v>
      </c>
      <c r="AG42" s="56" t="str">
        <f>_xlfn.XLOOKUP(tbl_PV_Milestones[[#This Row],[Work ID]],tbl_PV_Meta[Work ID '#],tbl_PV_Meta[Project Manager/Owner],,0)</f>
        <v>Project Manager 22</v>
      </c>
      <c r="AH42" s="6"/>
    </row>
    <row r="43" spans="4:34" x14ac:dyDescent="0.25">
      <c r="D43" s="6" t="s">
        <v>93</v>
      </c>
      <c r="E43" s="6" t="s">
        <v>52</v>
      </c>
      <c r="F43" s="6" t="s">
        <v>1799</v>
      </c>
      <c r="G43" s="6" t="s">
        <v>539</v>
      </c>
      <c r="H43" s="6" t="s">
        <v>505</v>
      </c>
      <c r="I43" s="6" t="s">
        <v>510</v>
      </c>
      <c r="J43" s="6" t="s">
        <v>93</v>
      </c>
      <c r="K43" s="6" t="s">
        <v>39</v>
      </c>
      <c r="L43" s="6" t="s">
        <v>45</v>
      </c>
      <c r="M43" s="43"/>
      <c r="N43" s="44" t="s">
        <v>1979</v>
      </c>
      <c r="O43" s="39">
        <v>46087.708333333299</v>
      </c>
      <c r="S43" s="45" t="e">
        <f>_xlfn.CONCAT(#REF!,TRIM(tbl_PV_Milestones[[#This Row],[Milestone Description]]))</f>
        <v>#REF!</v>
      </c>
      <c r="T43" s="84" t="str">
        <f>IF(COUNTIF(tbl_PV_Milestones[UID],tbl_PV_Milestones[[#This Row],[UID]])&gt;1,"Duplicate","")</f>
        <v>Duplicate</v>
      </c>
      <c r="U43" s="42" t="str">
        <f>_xlfn.XLOOKUP(tbl_PV_Milestones[[#This Row],[Work ID]],tbl_PV_Meta[Work ID '#],tbl_PV_Meta[Sub-Portfolio])</f>
        <v>Sub-Portfolio 8</v>
      </c>
      <c r="V43" s="41">
        <f>IF(MONTH(tbl_PV_Milestones[[#This Row],[Baseline Date]])&lt;7,YEAR(tbl_PV_Milestones[[#This Row],[Baseline Date]]),YEAR(tbl_PV_Milestones[[#This Row],[Baseline Date]])+1)</f>
        <v>1900</v>
      </c>
      <c r="W43" s="41">
        <f>IF(MONTH(tbl_PV_Milestones[[#This Row],[Actual/Schedule Finish]])&lt;7,YEAR(tbl_PV_Milestones[[#This Row],[Actual/Schedule Finish]]),YEAR(tbl_PV_Milestones[[#This Row],[Actual/Schedule Finish]])+1)</f>
        <v>2026</v>
      </c>
      <c r="X43" s="41" t="str">
        <f>IF(OR(tbl_PV_Milestones[[#This Row],[Project Status]]="Completed",tbl_PV_Milestones[[#This Row],[Project Status]]="Assumed Completed"),"Yes","No")</f>
        <v>No</v>
      </c>
      <c r="Y43" s="41">
        <f>IF(tbl_PV_Milestones[[#This Row],[Baseline Date]]="",1,0)</f>
        <v>1</v>
      </c>
      <c r="Z43" s="41">
        <f>IF(tbl_PV_Milestones[[#This Row],[Baseline Date]]&lt;PV_Meta!$B$7,1,0)</f>
        <v>1</v>
      </c>
      <c r="AA43" s="41">
        <f>IF(tbl_PV_Milestones[[#This Row],[Complete]]="Yes",1,0)</f>
        <v>0</v>
      </c>
      <c r="AB43" s="41">
        <f>IF(AND(tbl_PV_Milestones[[#This Row],[BL FY]]=2025,tbl_PV_Milestones[[#This Row],[Baseline Date]]&lt;PV_Meta!$B$7),1,0)</f>
        <v>0</v>
      </c>
      <c r="AC43" s="41">
        <f>IF(AND(tbl_PV_Milestones[[#This Row],[Planned YTD]]=1,tbl_PV_Milestones[[#This Row],[Complete]]="Yes"),1,0)</f>
        <v>0</v>
      </c>
      <c r="AD43" s="41">
        <f>IF(AND(tbl_PV_Milestones[[#This Row],[Actual/Schedule Finish]]&lt;PV_Meta!$B$7,tbl_PV_Milestones[[#This Row],[Complete]]="No",tbl_PV_Milestones[[#This Row],[Project Status]]&lt;&gt;"On Hold"),1,0)</f>
        <v>0</v>
      </c>
      <c r="AE43" s="41">
        <f>IF(AND(tbl_PV_Milestones[[#This Row],[Actual/Schedule Finish]]&gt;tbl_PV_Milestones[[#This Row],[Baseline Date]],tbl_PV_Milestones[[#This Row],[Complete]]="No",tbl_PV_Milestones[[#This Row],[Project Status]]&lt;&gt;"On Hold",tbl_PV_Milestones[[#This Row],[Overdue]]=0,tbl_PV_Milestones[[#This Row],[To be Baselined]]&lt;&gt;1),1,0)</f>
        <v>0</v>
      </c>
      <c r="AF43" s="41">
        <f>IF(AND(tbl_PV_Milestones[[#This Row],[BL FY]]=2025,tbl_PV_Milestones[[#This Row],[Finish FY]]&gt;2025),1,0)</f>
        <v>0</v>
      </c>
      <c r="AG43" s="56" t="str">
        <f>_xlfn.XLOOKUP(tbl_PV_Milestones[[#This Row],[Work ID]],tbl_PV_Meta[Work ID '#],tbl_PV_Meta[Project Manager/Owner],,0)</f>
        <v>Project Manager 22</v>
      </c>
      <c r="AH43" s="6"/>
    </row>
    <row r="44" spans="4:34" x14ac:dyDescent="0.25">
      <c r="D44" s="6" t="s">
        <v>93</v>
      </c>
      <c r="E44" s="6" t="s">
        <v>52</v>
      </c>
      <c r="F44" s="6" t="s">
        <v>1799</v>
      </c>
      <c r="G44" s="6" t="s">
        <v>540</v>
      </c>
      <c r="H44" s="6" t="s">
        <v>505</v>
      </c>
      <c r="I44" s="6" t="s">
        <v>510</v>
      </c>
      <c r="J44" s="6" t="s">
        <v>93</v>
      </c>
      <c r="K44" s="6" t="s">
        <v>39</v>
      </c>
      <c r="L44" s="6" t="s">
        <v>45</v>
      </c>
      <c r="M44" s="43"/>
      <c r="N44" s="44" t="s">
        <v>1979</v>
      </c>
      <c r="O44" s="39">
        <v>46087.708333333299</v>
      </c>
      <c r="S44" s="45" t="e">
        <f>_xlfn.CONCAT(#REF!,TRIM(tbl_PV_Milestones[[#This Row],[Milestone Description]]))</f>
        <v>#REF!</v>
      </c>
      <c r="T44" s="84" t="str">
        <f>IF(COUNTIF(tbl_PV_Milestones[UID],tbl_PV_Milestones[[#This Row],[UID]])&gt;1,"Duplicate","")</f>
        <v>Duplicate</v>
      </c>
      <c r="U44" s="42" t="str">
        <f>_xlfn.XLOOKUP(tbl_PV_Milestones[[#This Row],[Work ID]],tbl_PV_Meta[Work ID '#],tbl_PV_Meta[Sub-Portfolio])</f>
        <v>Sub-Portfolio 8</v>
      </c>
      <c r="V44" s="41">
        <f>IF(MONTH(tbl_PV_Milestones[[#This Row],[Baseline Date]])&lt;7,YEAR(tbl_PV_Milestones[[#This Row],[Baseline Date]]),YEAR(tbl_PV_Milestones[[#This Row],[Baseline Date]])+1)</f>
        <v>1900</v>
      </c>
      <c r="W44" s="41">
        <f>IF(MONTH(tbl_PV_Milestones[[#This Row],[Actual/Schedule Finish]])&lt;7,YEAR(tbl_PV_Milestones[[#This Row],[Actual/Schedule Finish]]),YEAR(tbl_PV_Milestones[[#This Row],[Actual/Schedule Finish]])+1)</f>
        <v>2026</v>
      </c>
      <c r="X44" s="41" t="str">
        <f>IF(OR(tbl_PV_Milestones[[#This Row],[Project Status]]="Completed",tbl_PV_Milestones[[#This Row],[Project Status]]="Assumed Completed"),"Yes","No")</f>
        <v>No</v>
      </c>
      <c r="Y44" s="41">
        <f>IF(tbl_PV_Milestones[[#This Row],[Baseline Date]]="",1,0)</f>
        <v>1</v>
      </c>
      <c r="Z44" s="41">
        <f>IF(tbl_PV_Milestones[[#This Row],[Baseline Date]]&lt;PV_Meta!$B$7,1,0)</f>
        <v>1</v>
      </c>
      <c r="AA44" s="41">
        <f>IF(tbl_PV_Milestones[[#This Row],[Complete]]="Yes",1,0)</f>
        <v>0</v>
      </c>
      <c r="AB44" s="41">
        <f>IF(AND(tbl_PV_Milestones[[#This Row],[BL FY]]=2025,tbl_PV_Milestones[[#This Row],[Baseline Date]]&lt;PV_Meta!$B$7),1,0)</f>
        <v>0</v>
      </c>
      <c r="AC44" s="41">
        <f>IF(AND(tbl_PV_Milestones[[#This Row],[Planned YTD]]=1,tbl_PV_Milestones[[#This Row],[Complete]]="Yes"),1,0)</f>
        <v>0</v>
      </c>
      <c r="AD44" s="41">
        <f>IF(AND(tbl_PV_Milestones[[#This Row],[Actual/Schedule Finish]]&lt;PV_Meta!$B$7,tbl_PV_Milestones[[#This Row],[Complete]]="No",tbl_PV_Milestones[[#This Row],[Project Status]]&lt;&gt;"On Hold"),1,0)</f>
        <v>0</v>
      </c>
      <c r="AE44" s="41">
        <f>IF(AND(tbl_PV_Milestones[[#This Row],[Actual/Schedule Finish]]&gt;tbl_PV_Milestones[[#This Row],[Baseline Date]],tbl_PV_Milestones[[#This Row],[Complete]]="No",tbl_PV_Milestones[[#This Row],[Project Status]]&lt;&gt;"On Hold",tbl_PV_Milestones[[#This Row],[Overdue]]=0,tbl_PV_Milestones[[#This Row],[To be Baselined]]&lt;&gt;1),1,0)</f>
        <v>0</v>
      </c>
      <c r="AF44" s="41">
        <f>IF(AND(tbl_PV_Milestones[[#This Row],[BL FY]]=2025,tbl_PV_Milestones[[#This Row],[Finish FY]]&gt;2025),1,0)</f>
        <v>0</v>
      </c>
      <c r="AG44" s="56" t="str">
        <f>_xlfn.XLOOKUP(tbl_PV_Milestones[[#This Row],[Work ID]],tbl_PV_Meta[Work ID '#],tbl_PV_Meta[Project Manager/Owner],,0)</f>
        <v>Project Manager 22</v>
      </c>
      <c r="AH44" s="6"/>
    </row>
    <row r="45" spans="4:34" x14ac:dyDescent="0.25">
      <c r="D45" s="6" t="s">
        <v>93</v>
      </c>
      <c r="E45" s="6" t="s">
        <v>52</v>
      </c>
      <c r="F45" s="6" t="s">
        <v>1799</v>
      </c>
      <c r="G45" s="6" t="s">
        <v>541</v>
      </c>
      <c r="H45" s="6" t="s">
        <v>505</v>
      </c>
      <c r="I45" s="6" t="s">
        <v>510</v>
      </c>
      <c r="J45" s="6" t="s">
        <v>93</v>
      </c>
      <c r="K45" s="6" t="s">
        <v>39</v>
      </c>
      <c r="L45" s="6" t="s">
        <v>45</v>
      </c>
      <c r="M45" s="43"/>
      <c r="N45" s="44" t="s">
        <v>1979</v>
      </c>
      <c r="O45" s="39">
        <v>46101.708333333299</v>
      </c>
      <c r="S45" s="45" t="e">
        <f>_xlfn.CONCAT(#REF!,TRIM(tbl_PV_Milestones[[#This Row],[Milestone Description]]))</f>
        <v>#REF!</v>
      </c>
      <c r="T45" s="84" t="str">
        <f>IF(COUNTIF(tbl_PV_Milestones[UID],tbl_PV_Milestones[[#This Row],[UID]])&gt;1,"Duplicate","")</f>
        <v>Duplicate</v>
      </c>
      <c r="U45" s="42" t="str">
        <f>_xlfn.XLOOKUP(tbl_PV_Milestones[[#This Row],[Work ID]],tbl_PV_Meta[Work ID '#],tbl_PV_Meta[Sub-Portfolio])</f>
        <v>Sub-Portfolio 8</v>
      </c>
      <c r="V45" s="41">
        <f>IF(MONTH(tbl_PV_Milestones[[#This Row],[Baseline Date]])&lt;7,YEAR(tbl_PV_Milestones[[#This Row],[Baseline Date]]),YEAR(tbl_PV_Milestones[[#This Row],[Baseline Date]])+1)</f>
        <v>1900</v>
      </c>
      <c r="W45" s="41">
        <f>IF(MONTH(tbl_PV_Milestones[[#This Row],[Actual/Schedule Finish]])&lt;7,YEAR(tbl_PV_Milestones[[#This Row],[Actual/Schedule Finish]]),YEAR(tbl_PV_Milestones[[#This Row],[Actual/Schedule Finish]])+1)</f>
        <v>2026</v>
      </c>
      <c r="X45" s="41" t="str">
        <f>IF(OR(tbl_PV_Milestones[[#This Row],[Project Status]]="Completed",tbl_PV_Milestones[[#This Row],[Project Status]]="Assumed Completed"),"Yes","No")</f>
        <v>No</v>
      </c>
      <c r="Y45" s="41">
        <f>IF(tbl_PV_Milestones[[#This Row],[Baseline Date]]="",1,0)</f>
        <v>1</v>
      </c>
      <c r="Z45" s="41">
        <f>IF(tbl_PV_Milestones[[#This Row],[Baseline Date]]&lt;PV_Meta!$B$7,1,0)</f>
        <v>1</v>
      </c>
      <c r="AA45" s="41">
        <f>IF(tbl_PV_Milestones[[#This Row],[Complete]]="Yes",1,0)</f>
        <v>0</v>
      </c>
      <c r="AB45" s="41">
        <f>IF(AND(tbl_PV_Milestones[[#This Row],[BL FY]]=2025,tbl_PV_Milestones[[#This Row],[Baseline Date]]&lt;PV_Meta!$B$7),1,0)</f>
        <v>0</v>
      </c>
      <c r="AC45" s="41">
        <f>IF(AND(tbl_PV_Milestones[[#This Row],[Planned YTD]]=1,tbl_PV_Milestones[[#This Row],[Complete]]="Yes"),1,0)</f>
        <v>0</v>
      </c>
      <c r="AD45" s="41">
        <f>IF(AND(tbl_PV_Milestones[[#This Row],[Actual/Schedule Finish]]&lt;PV_Meta!$B$7,tbl_PV_Milestones[[#This Row],[Complete]]="No",tbl_PV_Milestones[[#This Row],[Project Status]]&lt;&gt;"On Hold"),1,0)</f>
        <v>0</v>
      </c>
      <c r="AE45" s="41">
        <f>IF(AND(tbl_PV_Milestones[[#This Row],[Actual/Schedule Finish]]&gt;tbl_PV_Milestones[[#This Row],[Baseline Date]],tbl_PV_Milestones[[#This Row],[Complete]]="No",tbl_PV_Milestones[[#This Row],[Project Status]]&lt;&gt;"On Hold",tbl_PV_Milestones[[#This Row],[Overdue]]=0,tbl_PV_Milestones[[#This Row],[To be Baselined]]&lt;&gt;1),1,0)</f>
        <v>0</v>
      </c>
      <c r="AF45" s="41">
        <f>IF(AND(tbl_PV_Milestones[[#This Row],[BL FY]]=2025,tbl_PV_Milestones[[#This Row],[Finish FY]]&gt;2025),1,0)</f>
        <v>0</v>
      </c>
      <c r="AG45" s="56" t="str">
        <f>_xlfn.XLOOKUP(tbl_PV_Milestones[[#This Row],[Work ID]],tbl_PV_Meta[Work ID '#],tbl_PV_Meta[Project Manager/Owner],,0)</f>
        <v>Project Manager 22</v>
      </c>
      <c r="AH45" s="6"/>
    </row>
    <row r="46" spans="4:34" x14ac:dyDescent="0.25">
      <c r="D46" s="6" t="s">
        <v>93</v>
      </c>
      <c r="E46" s="6" t="s">
        <v>52</v>
      </c>
      <c r="F46" s="6" t="s">
        <v>1799</v>
      </c>
      <c r="G46" s="6" t="s">
        <v>542</v>
      </c>
      <c r="H46" s="6" t="s">
        <v>519</v>
      </c>
      <c r="I46" s="6" t="s">
        <v>510</v>
      </c>
      <c r="J46" s="6" t="s">
        <v>93</v>
      </c>
      <c r="K46" s="6" t="s">
        <v>39</v>
      </c>
      <c r="L46" s="6" t="s">
        <v>45</v>
      </c>
      <c r="M46" s="43"/>
      <c r="N46" s="44" t="s">
        <v>1979</v>
      </c>
      <c r="O46" s="39">
        <v>46087.708333333299</v>
      </c>
      <c r="S46" s="45" t="e">
        <f>_xlfn.CONCAT(#REF!,TRIM(tbl_PV_Milestones[[#This Row],[Milestone Description]]))</f>
        <v>#REF!</v>
      </c>
      <c r="T46" s="84" t="str">
        <f>IF(COUNTIF(tbl_PV_Milestones[UID],tbl_PV_Milestones[[#This Row],[UID]])&gt;1,"Duplicate","")</f>
        <v>Duplicate</v>
      </c>
      <c r="U46" s="42" t="str">
        <f>_xlfn.XLOOKUP(tbl_PV_Milestones[[#This Row],[Work ID]],tbl_PV_Meta[Work ID '#],tbl_PV_Meta[Sub-Portfolio])</f>
        <v>Sub-Portfolio 8</v>
      </c>
      <c r="V46" s="41">
        <f>IF(MONTH(tbl_PV_Milestones[[#This Row],[Baseline Date]])&lt;7,YEAR(tbl_PV_Milestones[[#This Row],[Baseline Date]]),YEAR(tbl_PV_Milestones[[#This Row],[Baseline Date]])+1)</f>
        <v>1900</v>
      </c>
      <c r="W46" s="41">
        <f>IF(MONTH(tbl_PV_Milestones[[#This Row],[Actual/Schedule Finish]])&lt;7,YEAR(tbl_PV_Milestones[[#This Row],[Actual/Schedule Finish]]),YEAR(tbl_PV_Milestones[[#This Row],[Actual/Schedule Finish]])+1)</f>
        <v>2026</v>
      </c>
      <c r="X46" s="41" t="str">
        <f>IF(OR(tbl_PV_Milestones[[#This Row],[Project Status]]="Completed",tbl_PV_Milestones[[#This Row],[Project Status]]="Assumed Completed"),"Yes","No")</f>
        <v>No</v>
      </c>
      <c r="Y46" s="41">
        <f>IF(tbl_PV_Milestones[[#This Row],[Baseline Date]]="",1,0)</f>
        <v>1</v>
      </c>
      <c r="Z46" s="41">
        <f>IF(tbl_PV_Milestones[[#This Row],[Baseline Date]]&lt;PV_Meta!$B$7,1,0)</f>
        <v>1</v>
      </c>
      <c r="AA46" s="41">
        <f>IF(tbl_PV_Milestones[[#This Row],[Complete]]="Yes",1,0)</f>
        <v>0</v>
      </c>
      <c r="AB46" s="41">
        <f>IF(AND(tbl_PV_Milestones[[#This Row],[BL FY]]=2025,tbl_PV_Milestones[[#This Row],[Baseline Date]]&lt;PV_Meta!$B$7),1,0)</f>
        <v>0</v>
      </c>
      <c r="AC46" s="41">
        <f>IF(AND(tbl_PV_Milestones[[#This Row],[Planned YTD]]=1,tbl_PV_Milestones[[#This Row],[Complete]]="Yes"),1,0)</f>
        <v>0</v>
      </c>
      <c r="AD46" s="41">
        <f>IF(AND(tbl_PV_Milestones[[#This Row],[Actual/Schedule Finish]]&lt;PV_Meta!$B$7,tbl_PV_Milestones[[#This Row],[Complete]]="No",tbl_PV_Milestones[[#This Row],[Project Status]]&lt;&gt;"On Hold"),1,0)</f>
        <v>0</v>
      </c>
      <c r="AE46" s="41">
        <f>IF(AND(tbl_PV_Milestones[[#This Row],[Actual/Schedule Finish]]&gt;tbl_PV_Milestones[[#This Row],[Baseline Date]],tbl_PV_Milestones[[#This Row],[Complete]]="No",tbl_PV_Milestones[[#This Row],[Project Status]]&lt;&gt;"On Hold",tbl_PV_Milestones[[#This Row],[Overdue]]=0,tbl_PV_Milestones[[#This Row],[To be Baselined]]&lt;&gt;1),1,0)</f>
        <v>0</v>
      </c>
      <c r="AF46" s="41">
        <f>IF(AND(tbl_PV_Milestones[[#This Row],[BL FY]]=2025,tbl_PV_Milestones[[#This Row],[Finish FY]]&gt;2025),1,0)</f>
        <v>0</v>
      </c>
      <c r="AG46" s="56" t="str">
        <f>_xlfn.XLOOKUP(tbl_PV_Milestones[[#This Row],[Work ID]],tbl_PV_Meta[Work ID '#],tbl_PV_Meta[Project Manager/Owner],,0)</f>
        <v>Project Manager 22</v>
      </c>
      <c r="AH46" s="6"/>
    </row>
    <row r="47" spans="4:34" x14ac:dyDescent="0.25">
      <c r="D47" s="6" t="s">
        <v>93</v>
      </c>
      <c r="E47" s="6" t="s">
        <v>52</v>
      </c>
      <c r="F47" s="6" t="s">
        <v>1799</v>
      </c>
      <c r="G47" s="6" t="s">
        <v>543</v>
      </c>
      <c r="H47" s="6" t="s">
        <v>519</v>
      </c>
      <c r="I47" s="6" t="s">
        <v>522</v>
      </c>
      <c r="J47" s="6" t="s">
        <v>93</v>
      </c>
      <c r="K47" s="6" t="s">
        <v>39</v>
      </c>
      <c r="L47" s="6" t="s">
        <v>45</v>
      </c>
      <c r="M47" s="43"/>
      <c r="N47" s="44" t="s">
        <v>1979</v>
      </c>
      <c r="O47" s="39">
        <v>45838.708333333299</v>
      </c>
      <c r="S47" s="45" t="e">
        <f>_xlfn.CONCAT(#REF!,TRIM(tbl_PV_Milestones[[#This Row],[Milestone Description]]))</f>
        <v>#REF!</v>
      </c>
      <c r="T47" s="84" t="str">
        <f>IF(COUNTIF(tbl_PV_Milestones[UID],tbl_PV_Milestones[[#This Row],[UID]])&gt;1,"Duplicate","")</f>
        <v>Duplicate</v>
      </c>
      <c r="U47" s="42" t="str">
        <f>_xlfn.XLOOKUP(tbl_PV_Milestones[[#This Row],[Work ID]],tbl_PV_Meta[Work ID '#],tbl_PV_Meta[Sub-Portfolio])</f>
        <v>Sub-Portfolio 8</v>
      </c>
      <c r="V47" s="41">
        <f>IF(MONTH(tbl_PV_Milestones[[#This Row],[Baseline Date]])&lt;7,YEAR(tbl_PV_Milestones[[#This Row],[Baseline Date]]),YEAR(tbl_PV_Milestones[[#This Row],[Baseline Date]])+1)</f>
        <v>1900</v>
      </c>
      <c r="W47" s="41">
        <f>IF(MONTH(tbl_PV_Milestones[[#This Row],[Actual/Schedule Finish]])&lt;7,YEAR(tbl_PV_Milestones[[#This Row],[Actual/Schedule Finish]]),YEAR(tbl_PV_Milestones[[#This Row],[Actual/Schedule Finish]])+1)</f>
        <v>2025</v>
      </c>
      <c r="X47" s="41" t="str">
        <f>IF(OR(tbl_PV_Milestones[[#This Row],[Project Status]]="Completed",tbl_PV_Milestones[[#This Row],[Project Status]]="Assumed Completed"),"Yes","No")</f>
        <v>No</v>
      </c>
      <c r="Y47" s="41">
        <f>IF(tbl_PV_Milestones[[#This Row],[Baseline Date]]="",1,0)</f>
        <v>1</v>
      </c>
      <c r="Z47" s="41">
        <f>IF(tbl_PV_Milestones[[#This Row],[Baseline Date]]&lt;PV_Meta!$B$7,1,0)</f>
        <v>1</v>
      </c>
      <c r="AA47" s="41">
        <f>IF(tbl_PV_Milestones[[#This Row],[Complete]]="Yes",1,0)</f>
        <v>0</v>
      </c>
      <c r="AB47" s="41">
        <f>IF(AND(tbl_PV_Milestones[[#This Row],[BL FY]]=2025,tbl_PV_Milestones[[#This Row],[Baseline Date]]&lt;PV_Meta!$B$7),1,0)</f>
        <v>0</v>
      </c>
      <c r="AC47" s="41">
        <f>IF(AND(tbl_PV_Milestones[[#This Row],[Planned YTD]]=1,tbl_PV_Milestones[[#This Row],[Complete]]="Yes"),1,0)</f>
        <v>0</v>
      </c>
      <c r="AD47" s="41">
        <f>IF(AND(tbl_PV_Milestones[[#This Row],[Actual/Schedule Finish]]&lt;PV_Meta!$B$7,tbl_PV_Milestones[[#This Row],[Complete]]="No",tbl_PV_Milestones[[#This Row],[Project Status]]&lt;&gt;"On Hold"),1,0)</f>
        <v>0</v>
      </c>
      <c r="AE47" s="41">
        <f>IF(AND(tbl_PV_Milestones[[#This Row],[Actual/Schedule Finish]]&gt;tbl_PV_Milestones[[#This Row],[Baseline Date]],tbl_PV_Milestones[[#This Row],[Complete]]="No",tbl_PV_Milestones[[#This Row],[Project Status]]&lt;&gt;"On Hold",tbl_PV_Milestones[[#This Row],[Overdue]]=0,tbl_PV_Milestones[[#This Row],[To be Baselined]]&lt;&gt;1),1,0)</f>
        <v>0</v>
      </c>
      <c r="AF47" s="41">
        <f>IF(AND(tbl_PV_Milestones[[#This Row],[BL FY]]=2025,tbl_PV_Milestones[[#This Row],[Finish FY]]&gt;2025),1,0)</f>
        <v>0</v>
      </c>
      <c r="AG47" s="56" t="str">
        <f>_xlfn.XLOOKUP(tbl_PV_Milestones[[#This Row],[Work ID]],tbl_PV_Meta[Work ID '#],tbl_PV_Meta[Project Manager/Owner],,0)</f>
        <v>Project Manager 22</v>
      </c>
      <c r="AH47" s="6"/>
    </row>
    <row r="48" spans="4:34" x14ac:dyDescent="0.25">
      <c r="D48" s="6" t="s">
        <v>93</v>
      </c>
      <c r="E48" s="6" t="s">
        <v>52</v>
      </c>
      <c r="F48" s="6" t="s">
        <v>1799</v>
      </c>
      <c r="G48" s="6" t="s">
        <v>544</v>
      </c>
      <c r="H48" s="6" t="s">
        <v>505</v>
      </c>
      <c r="I48" s="6" t="s">
        <v>510</v>
      </c>
      <c r="J48" s="6" t="s">
        <v>93</v>
      </c>
      <c r="K48" s="6" t="s">
        <v>39</v>
      </c>
      <c r="L48" s="6" t="s">
        <v>45</v>
      </c>
      <c r="M48" s="43"/>
      <c r="N48" s="44" t="s">
        <v>1979</v>
      </c>
      <c r="O48" s="39">
        <v>45814.708333333299</v>
      </c>
      <c r="S48" s="45" t="e">
        <f>_xlfn.CONCAT(#REF!,TRIM(tbl_PV_Milestones[[#This Row],[Milestone Description]]))</f>
        <v>#REF!</v>
      </c>
      <c r="T48" s="84" t="str">
        <f>IF(COUNTIF(tbl_PV_Milestones[UID],tbl_PV_Milestones[[#This Row],[UID]])&gt;1,"Duplicate","")</f>
        <v>Duplicate</v>
      </c>
      <c r="U48" s="42" t="str">
        <f>_xlfn.XLOOKUP(tbl_PV_Milestones[[#This Row],[Work ID]],tbl_PV_Meta[Work ID '#],tbl_PV_Meta[Sub-Portfolio])</f>
        <v>Sub-Portfolio 8</v>
      </c>
      <c r="V48" s="41">
        <f>IF(MONTH(tbl_PV_Milestones[[#This Row],[Baseline Date]])&lt;7,YEAR(tbl_PV_Milestones[[#This Row],[Baseline Date]]),YEAR(tbl_PV_Milestones[[#This Row],[Baseline Date]])+1)</f>
        <v>1900</v>
      </c>
      <c r="W48" s="41">
        <f>IF(MONTH(tbl_PV_Milestones[[#This Row],[Actual/Schedule Finish]])&lt;7,YEAR(tbl_PV_Milestones[[#This Row],[Actual/Schedule Finish]]),YEAR(tbl_PV_Milestones[[#This Row],[Actual/Schedule Finish]])+1)</f>
        <v>2025</v>
      </c>
      <c r="X48" s="41" t="str">
        <f>IF(OR(tbl_PV_Milestones[[#This Row],[Project Status]]="Completed",tbl_PV_Milestones[[#This Row],[Project Status]]="Assumed Completed"),"Yes","No")</f>
        <v>No</v>
      </c>
      <c r="Y48" s="41">
        <f>IF(tbl_PV_Milestones[[#This Row],[Baseline Date]]="",1,0)</f>
        <v>1</v>
      </c>
      <c r="Z48" s="41">
        <f>IF(tbl_PV_Milestones[[#This Row],[Baseline Date]]&lt;PV_Meta!$B$7,1,0)</f>
        <v>1</v>
      </c>
      <c r="AA48" s="41">
        <f>IF(tbl_PV_Milestones[[#This Row],[Complete]]="Yes",1,0)</f>
        <v>0</v>
      </c>
      <c r="AB48" s="41">
        <f>IF(AND(tbl_PV_Milestones[[#This Row],[BL FY]]=2025,tbl_PV_Milestones[[#This Row],[Baseline Date]]&lt;PV_Meta!$B$7),1,0)</f>
        <v>0</v>
      </c>
      <c r="AC48" s="41">
        <f>IF(AND(tbl_PV_Milestones[[#This Row],[Planned YTD]]=1,tbl_PV_Milestones[[#This Row],[Complete]]="Yes"),1,0)</f>
        <v>0</v>
      </c>
      <c r="AD48" s="41">
        <f>IF(AND(tbl_PV_Milestones[[#This Row],[Actual/Schedule Finish]]&lt;PV_Meta!$B$7,tbl_PV_Milestones[[#This Row],[Complete]]="No",tbl_PV_Milestones[[#This Row],[Project Status]]&lt;&gt;"On Hold"),1,0)</f>
        <v>0</v>
      </c>
      <c r="AE48" s="41">
        <f>IF(AND(tbl_PV_Milestones[[#This Row],[Actual/Schedule Finish]]&gt;tbl_PV_Milestones[[#This Row],[Baseline Date]],tbl_PV_Milestones[[#This Row],[Complete]]="No",tbl_PV_Milestones[[#This Row],[Project Status]]&lt;&gt;"On Hold",tbl_PV_Milestones[[#This Row],[Overdue]]=0,tbl_PV_Milestones[[#This Row],[To be Baselined]]&lt;&gt;1),1,0)</f>
        <v>0</v>
      </c>
      <c r="AF48" s="41">
        <f>IF(AND(tbl_PV_Milestones[[#This Row],[BL FY]]=2025,tbl_PV_Milestones[[#This Row],[Finish FY]]&gt;2025),1,0)</f>
        <v>0</v>
      </c>
      <c r="AG48" s="56" t="str">
        <f>_xlfn.XLOOKUP(tbl_PV_Milestones[[#This Row],[Work ID]],tbl_PV_Meta[Work ID '#],tbl_PV_Meta[Project Manager/Owner],,0)</f>
        <v>Project Manager 22</v>
      </c>
      <c r="AH48" s="6"/>
    </row>
    <row r="49" spans="4:34" x14ac:dyDescent="0.25">
      <c r="D49" s="6" t="s">
        <v>93</v>
      </c>
      <c r="E49" s="6" t="s">
        <v>52</v>
      </c>
      <c r="F49" s="6" t="s">
        <v>1799</v>
      </c>
      <c r="G49" s="6" t="s">
        <v>545</v>
      </c>
      <c r="H49" s="6" t="s">
        <v>505</v>
      </c>
      <c r="I49" s="6" t="s">
        <v>510</v>
      </c>
      <c r="J49" s="6" t="s">
        <v>93</v>
      </c>
      <c r="K49" s="6" t="s">
        <v>39</v>
      </c>
      <c r="L49" s="6" t="s">
        <v>45</v>
      </c>
      <c r="M49" s="43"/>
      <c r="N49" s="44" t="s">
        <v>1979</v>
      </c>
      <c r="O49" s="39">
        <v>45814.708333333299</v>
      </c>
      <c r="S49" s="45" t="e">
        <f>_xlfn.CONCAT(#REF!,TRIM(tbl_PV_Milestones[[#This Row],[Milestone Description]]))</f>
        <v>#REF!</v>
      </c>
      <c r="T49" s="84" t="str">
        <f>IF(COUNTIF(tbl_PV_Milestones[UID],tbl_PV_Milestones[[#This Row],[UID]])&gt;1,"Duplicate","")</f>
        <v>Duplicate</v>
      </c>
      <c r="U49" s="42" t="str">
        <f>_xlfn.XLOOKUP(tbl_PV_Milestones[[#This Row],[Work ID]],tbl_PV_Meta[Work ID '#],tbl_PV_Meta[Sub-Portfolio])</f>
        <v>Sub-Portfolio 8</v>
      </c>
      <c r="V49" s="41">
        <f>IF(MONTH(tbl_PV_Milestones[[#This Row],[Baseline Date]])&lt;7,YEAR(tbl_PV_Milestones[[#This Row],[Baseline Date]]),YEAR(tbl_PV_Milestones[[#This Row],[Baseline Date]])+1)</f>
        <v>1900</v>
      </c>
      <c r="W49" s="41">
        <f>IF(MONTH(tbl_PV_Milestones[[#This Row],[Actual/Schedule Finish]])&lt;7,YEAR(tbl_PV_Milestones[[#This Row],[Actual/Schedule Finish]]),YEAR(tbl_PV_Milestones[[#This Row],[Actual/Schedule Finish]])+1)</f>
        <v>2025</v>
      </c>
      <c r="X49" s="41" t="str">
        <f>IF(OR(tbl_PV_Milestones[[#This Row],[Project Status]]="Completed",tbl_PV_Milestones[[#This Row],[Project Status]]="Assumed Completed"),"Yes","No")</f>
        <v>No</v>
      </c>
      <c r="Y49" s="41">
        <f>IF(tbl_PV_Milestones[[#This Row],[Baseline Date]]="",1,0)</f>
        <v>1</v>
      </c>
      <c r="Z49" s="41">
        <f>IF(tbl_PV_Milestones[[#This Row],[Baseline Date]]&lt;PV_Meta!$B$7,1,0)</f>
        <v>1</v>
      </c>
      <c r="AA49" s="41">
        <f>IF(tbl_PV_Milestones[[#This Row],[Complete]]="Yes",1,0)</f>
        <v>0</v>
      </c>
      <c r="AB49" s="41">
        <f>IF(AND(tbl_PV_Milestones[[#This Row],[BL FY]]=2025,tbl_PV_Milestones[[#This Row],[Baseline Date]]&lt;PV_Meta!$B$7),1,0)</f>
        <v>0</v>
      </c>
      <c r="AC49" s="41">
        <f>IF(AND(tbl_PV_Milestones[[#This Row],[Planned YTD]]=1,tbl_PV_Milestones[[#This Row],[Complete]]="Yes"),1,0)</f>
        <v>0</v>
      </c>
      <c r="AD49" s="41">
        <f>IF(AND(tbl_PV_Milestones[[#This Row],[Actual/Schedule Finish]]&lt;PV_Meta!$B$7,tbl_PV_Milestones[[#This Row],[Complete]]="No",tbl_PV_Milestones[[#This Row],[Project Status]]&lt;&gt;"On Hold"),1,0)</f>
        <v>0</v>
      </c>
      <c r="AE49" s="41">
        <f>IF(AND(tbl_PV_Milestones[[#This Row],[Actual/Schedule Finish]]&gt;tbl_PV_Milestones[[#This Row],[Baseline Date]],tbl_PV_Milestones[[#This Row],[Complete]]="No",tbl_PV_Milestones[[#This Row],[Project Status]]&lt;&gt;"On Hold",tbl_PV_Milestones[[#This Row],[Overdue]]=0,tbl_PV_Milestones[[#This Row],[To be Baselined]]&lt;&gt;1),1,0)</f>
        <v>0</v>
      </c>
      <c r="AF49" s="41">
        <f>IF(AND(tbl_PV_Milestones[[#This Row],[BL FY]]=2025,tbl_PV_Milestones[[#This Row],[Finish FY]]&gt;2025),1,0)</f>
        <v>0</v>
      </c>
      <c r="AG49" s="56" t="str">
        <f>_xlfn.XLOOKUP(tbl_PV_Milestones[[#This Row],[Work ID]],tbl_PV_Meta[Work ID '#],tbl_PV_Meta[Project Manager/Owner],,0)</f>
        <v>Project Manager 22</v>
      </c>
      <c r="AH49" s="6"/>
    </row>
    <row r="50" spans="4:34" x14ac:dyDescent="0.25">
      <c r="D50" s="6" t="s">
        <v>93</v>
      </c>
      <c r="E50" s="6" t="s">
        <v>52</v>
      </c>
      <c r="F50" s="6" t="s">
        <v>1799</v>
      </c>
      <c r="G50" s="6" t="s">
        <v>546</v>
      </c>
      <c r="H50" s="6" t="s">
        <v>505</v>
      </c>
      <c r="I50" s="6" t="s">
        <v>510</v>
      </c>
      <c r="J50" s="6" t="s">
        <v>93</v>
      </c>
      <c r="K50" s="6" t="s">
        <v>39</v>
      </c>
      <c r="L50" s="6" t="s">
        <v>45</v>
      </c>
      <c r="M50" s="43"/>
      <c r="N50" s="44" t="s">
        <v>1979</v>
      </c>
      <c r="O50" s="39">
        <v>45838.708333333299</v>
      </c>
      <c r="S50" s="45" t="e">
        <f>_xlfn.CONCAT(#REF!,TRIM(tbl_PV_Milestones[[#This Row],[Milestone Description]]))</f>
        <v>#REF!</v>
      </c>
      <c r="T50" s="84" t="str">
        <f>IF(COUNTIF(tbl_PV_Milestones[UID],tbl_PV_Milestones[[#This Row],[UID]])&gt;1,"Duplicate","")</f>
        <v>Duplicate</v>
      </c>
      <c r="U50" s="42" t="str">
        <f>_xlfn.XLOOKUP(tbl_PV_Milestones[[#This Row],[Work ID]],tbl_PV_Meta[Work ID '#],tbl_PV_Meta[Sub-Portfolio])</f>
        <v>Sub-Portfolio 8</v>
      </c>
      <c r="V50" s="41">
        <f>IF(MONTH(tbl_PV_Milestones[[#This Row],[Baseline Date]])&lt;7,YEAR(tbl_PV_Milestones[[#This Row],[Baseline Date]]),YEAR(tbl_PV_Milestones[[#This Row],[Baseline Date]])+1)</f>
        <v>1900</v>
      </c>
      <c r="W50" s="41">
        <f>IF(MONTH(tbl_PV_Milestones[[#This Row],[Actual/Schedule Finish]])&lt;7,YEAR(tbl_PV_Milestones[[#This Row],[Actual/Schedule Finish]]),YEAR(tbl_PV_Milestones[[#This Row],[Actual/Schedule Finish]])+1)</f>
        <v>2025</v>
      </c>
      <c r="X50" s="41" t="str">
        <f>IF(OR(tbl_PV_Milestones[[#This Row],[Project Status]]="Completed",tbl_PV_Milestones[[#This Row],[Project Status]]="Assumed Completed"),"Yes","No")</f>
        <v>No</v>
      </c>
      <c r="Y50" s="41">
        <f>IF(tbl_PV_Milestones[[#This Row],[Baseline Date]]="",1,0)</f>
        <v>1</v>
      </c>
      <c r="Z50" s="41">
        <f>IF(tbl_PV_Milestones[[#This Row],[Baseline Date]]&lt;PV_Meta!$B$7,1,0)</f>
        <v>1</v>
      </c>
      <c r="AA50" s="41">
        <f>IF(tbl_PV_Milestones[[#This Row],[Complete]]="Yes",1,0)</f>
        <v>0</v>
      </c>
      <c r="AB50" s="41">
        <f>IF(AND(tbl_PV_Milestones[[#This Row],[BL FY]]=2025,tbl_PV_Milestones[[#This Row],[Baseline Date]]&lt;PV_Meta!$B$7),1,0)</f>
        <v>0</v>
      </c>
      <c r="AC50" s="41">
        <f>IF(AND(tbl_PV_Milestones[[#This Row],[Planned YTD]]=1,tbl_PV_Milestones[[#This Row],[Complete]]="Yes"),1,0)</f>
        <v>0</v>
      </c>
      <c r="AD50" s="41">
        <f>IF(AND(tbl_PV_Milestones[[#This Row],[Actual/Schedule Finish]]&lt;PV_Meta!$B$7,tbl_PV_Milestones[[#This Row],[Complete]]="No",tbl_PV_Milestones[[#This Row],[Project Status]]&lt;&gt;"On Hold"),1,0)</f>
        <v>0</v>
      </c>
      <c r="AE50" s="41">
        <f>IF(AND(tbl_PV_Milestones[[#This Row],[Actual/Schedule Finish]]&gt;tbl_PV_Milestones[[#This Row],[Baseline Date]],tbl_PV_Milestones[[#This Row],[Complete]]="No",tbl_PV_Milestones[[#This Row],[Project Status]]&lt;&gt;"On Hold",tbl_PV_Milestones[[#This Row],[Overdue]]=0,tbl_PV_Milestones[[#This Row],[To be Baselined]]&lt;&gt;1),1,0)</f>
        <v>0</v>
      </c>
      <c r="AF50" s="41">
        <f>IF(AND(tbl_PV_Milestones[[#This Row],[BL FY]]=2025,tbl_PV_Milestones[[#This Row],[Finish FY]]&gt;2025),1,0)</f>
        <v>0</v>
      </c>
      <c r="AG50" s="56" t="str">
        <f>_xlfn.XLOOKUP(tbl_PV_Milestones[[#This Row],[Work ID]],tbl_PV_Meta[Work ID '#],tbl_PV_Meta[Project Manager/Owner],,0)</f>
        <v>Project Manager 22</v>
      </c>
      <c r="AH50" s="6"/>
    </row>
    <row r="51" spans="4:34" x14ac:dyDescent="0.25">
      <c r="D51" s="6" t="s">
        <v>93</v>
      </c>
      <c r="E51" s="6" t="s">
        <v>52</v>
      </c>
      <c r="F51" s="6" t="s">
        <v>1799</v>
      </c>
      <c r="G51" s="6" t="s">
        <v>514</v>
      </c>
      <c r="H51" s="6" t="s">
        <v>505</v>
      </c>
      <c r="I51" s="6" t="s">
        <v>510</v>
      </c>
      <c r="J51" s="6" t="s">
        <v>93</v>
      </c>
      <c r="K51" s="6" t="s">
        <v>39</v>
      </c>
      <c r="L51" s="6" t="s">
        <v>45</v>
      </c>
      <c r="M51" s="43"/>
      <c r="N51" s="44" t="s">
        <v>1979</v>
      </c>
      <c r="O51" s="39">
        <v>45912.708333333299</v>
      </c>
      <c r="S51" s="45" t="e">
        <f>_xlfn.CONCAT(#REF!,TRIM(tbl_PV_Milestones[[#This Row],[Milestone Description]]))</f>
        <v>#REF!</v>
      </c>
      <c r="T51" s="84" t="str">
        <f>IF(COUNTIF(tbl_PV_Milestones[UID],tbl_PV_Milestones[[#This Row],[UID]])&gt;1,"Duplicate","")</f>
        <v>Duplicate</v>
      </c>
      <c r="U51" s="42" t="str">
        <f>_xlfn.XLOOKUP(tbl_PV_Milestones[[#This Row],[Work ID]],tbl_PV_Meta[Work ID '#],tbl_PV_Meta[Sub-Portfolio])</f>
        <v>Sub-Portfolio 8</v>
      </c>
      <c r="V51" s="41">
        <f>IF(MONTH(tbl_PV_Milestones[[#This Row],[Baseline Date]])&lt;7,YEAR(tbl_PV_Milestones[[#This Row],[Baseline Date]]),YEAR(tbl_PV_Milestones[[#This Row],[Baseline Date]])+1)</f>
        <v>1900</v>
      </c>
      <c r="W51" s="41">
        <f>IF(MONTH(tbl_PV_Milestones[[#This Row],[Actual/Schedule Finish]])&lt;7,YEAR(tbl_PV_Milestones[[#This Row],[Actual/Schedule Finish]]),YEAR(tbl_PV_Milestones[[#This Row],[Actual/Schedule Finish]])+1)</f>
        <v>2026</v>
      </c>
      <c r="X51" s="41" t="str">
        <f>IF(OR(tbl_PV_Milestones[[#This Row],[Project Status]]="Completed",tbl_PV_Milestones[[#This Row],[Project Status]]="Assumed Completed"),"Yes","No")</f>
        <v>No</v>
      </c>
      <c r="Y51" s="41">
        <f>IF(tbl_PV_Milestones[[#This Row],[Baseline Date]]="",1,0)</f>
        <v>1</v>
      </c>
      <c r="Z51" s="41">
        <f>IF(tbl_PV_Milestones[[#This Row],[Baseline Date]]&lt;PV_Meta!$B$7,1,0)</f>
        <v>1</v>
      </c>
      <c r="AA51" s="41">
        <f>IF(tbl_PV_Milestones[[#This Row],[Complete]]="Yes",1,0)</f>
        <v>0</v>
      </c>
      <c r="AB51" s="41">
        <f>IF(AND(tbl_PV_Milestones[[#This Row],[BL FY]]=2025,tbl_PV_Milestones[[#This Row],[Baseline Date]]&lt;PV_Meta!$B$7),1,0)</f>
        <v>0</v>
      </c>
      <c r="AC51" s="41">
        <f>IF(AND(tbl_PV_Milestones[[#This Row],[Planned YTD]]=1,tbl_PV_Milestones[[#This Row],[Complete]]="Yes"),1,0)</f>
        <v>0</v>
      </c>
      <c r="AD51" s="41">
        <f>IF(AND(tbl_PV_Milestones[[#This Row],[Actual/Schedule Finish]]&lt;PV_Meta!$B$7,tbl_PV_Milestones[[#This Row],[Complete]]="No",tbl_PV_Milestones[[#This Row],[Project Status]]&lt;&gt;"On Hold"),1,0)</f>
        <v>0</v>
      </c>
      <c r="AE51" s="41">
        <f>IF(AND(tbl_PV_Milestones[[#This Row],[Actual/Schedule Finish]]&gt;tbl_PV_Milestones[[#This Row],[Baseline Date]],tbl_PV_Milestones[[#This Row],[Complete]]="No",tbl_PV_Milestones[[#This Row],[Project Status]]&lt;&gt;"On Hold",tbl_PV_Milestones[[#This Row],[Overdue]]=0,tbl_PV_Milestones[[#This Row],[To be Baselined]]&lt;&gt;1),1,0)</f>
        <v>0</v>
      </c>
      <c r="AF51" s="41">
        <f>IF(AND(tbl_PV_Milestones[[#This Row],[BL FY]]=2025,tbl_PV_Milestones[[#This Row],[Finish FY]]&gt;2025),1,0)</f>
        <v>0</v>
      </c>
      <c r="AG51" s="56" t="str">
        <f>_xlfn.XLOOKUP(tbl_PV_Milestones[[#This Row],[Work ID]],tbl_PV_Meta[Work ID '#],tbl_PV_Meta[Project Manager/Owner],,0)</f>
        <v>Project Manager 22</v>
      </c>
      <c r="AH51" s="6"/>
    </row>
    <row r="52" spans="4:34" x14ac:dyDescent="0.25">
      <c r="D52" s="6" t="s">
        <v>93</v>
      </c>
      <c r="E52" s="6" t="s">
        <v>52</v>
      </c>
      <c r="F52" s="6" t="s">
        <v>1799</v>
      </c>
      <c r="G52" s="6" t="s">
        <v>515</v>
      </c>
      <c r="H52" s="6" t="s">
        <v>505</v>
      </c>
      <c r="I52" s="6" t="s">
        <v>510</v>
      </c>
      <c r="J52" s="6" t="s">
        <v>93</v>
      </c>
      <c r="K52" s="6" t="s">
        <v>39</v>
      </c>
      <c r="L52" s="6" t="s">
        <v>45</v>
      </c>
      <c r="M52" s="43"/>
      <c r="N52" s="44" t="s">
        <v>1979</v>
      </c>
      <c r="O52" s="39">
        <v>45912.708333333299</v>
      </c>
      <c r="S52" s="45" t="e">
        <f>_xlfn.CONCAT(#REF!,TRIM(tbl_PV_Milestones[[#This Row],[Milestone Description]]))</f>
        <v>#REF!</v>
      </c>
      <c r="T52" s="84" t="str">
        <f>IF(COUNTIF(tbl_PV_Milestones[UID],tbl_PV_Milestones[[#This Row],[UID]])&gt;1,"Duplicate","")</f>
        <v>Duplicate</v>
      </c>
      <c r="U52" s="42" t="str">
        <f>_xlfn.XLOOKUP(tbl_PV_Milestones[[#This Row],[Work ID]],tbl_PV_Meta[Work ID '#],tbl_PV_Meta[Sub-Portfolio])</f>
        <v>Sub-Portfolio 8</v>
      </c>
      <c r="V52" s="41">
        <f>IF(MONTH(tbl_PV_Milestones[[#This Row],[Baseline Date]])&lt;7,YEAR(tbl_PV_Milestones[[#This Row],[Baseline Date]]),YEAR(tbl_PV_Milestones[[#This Row],[Baseline Date]])+1)</f>
        <v>1900</v>
      </c>
      <c r="W52" s="41">
        <f>IF(MONTH(tbl_PV_Milestones[[#This Row],[Actual/Schedule Finish]])&lt;7,YEAR(tbl_PV_Milestones[[#This Row],[Actual/Schedule Finish]]),YEAR(tbl_PV_Milestones[[#This Row],[Actual/Schedule Finish]])+1)</f>
        <v>2026</v>
      </c>
      <c r="X52" s="41" t="str">
        <f>IF(OR(tbl_PV_Milestones[[#This Row],[Project Status]]="Completed",tbl_PV_Milestones[[#This Row],[Project Status]]="Assumed Completed"),"Yes","No")</f>
        <v>No</v>
      </c>
      <c r="Y52" s="41">
        <f>IF(tbl_PV_Milestones[[#This Row],[Baseline Date]]="",1,0)</f>
        <v>1</v>
      </c>
      <c r="Z52" s="41">
        <f>IF(tbl_PV_Milestones[[#This Row],[Baseline Date]]&lt;PV_Meta!$B$7,1,0)</f>
        <v>1</v>
      </c>
      <c r="AA52" s="41">
        <f>IF(tbl_PV_Milestones[[#This Row],[Complete]]="Yes",1,0)</f>
        <v>0</v>
      </c>
      <c r="AB52" s="41">
        <f>IF(AND(tbl_PV_Milestones[[#This Row],[BL FY]]=2025,tbl_PV_Milestones[[#This Row],[Baseline Date]]&lt;PV_Meta!$B$7),1,0)</f>
        <v>0</v>
      </c>
      <c r="AC52" s="41">
        <f>IF(AND(tbl_PV_Milestones[[#This Row],[Planned YTD]]=1,tbl_PV_Milestones[[#This Row],[Complete]]="Yes"),1,0)</f>
        <v>0</v>
      </c>
      <c r="AD52" s="41">
        <f>IF(AND(tbl_PV_Milestones[[#This Row],[Actual/Schedule Finish]]&lt;PV_Meta!$B$7,tbl_PV_Milestones[[#This Row],[Complete]]="No",tbl_PV_Milestones[[#This Row],[Project Status]]&lt;&gt;"On Hold"),1,0)</f>
        <v>0</v>
      </c>
      <c r="AE52" s="41">
        <f>IF(AND(tbl_PV_Milestones[[#This Row],[Actual/Schedule Finish]]&gt;tbl_PV_Milestones[[#This Row],[Baseline Date]],tbl_PV_Milestones[[#This Row],[Complete]]="No",tbl_PV_Milestones[[#This Row],[Project Status]]&lt;&gt;"On Hold",tbl_PV_Milestones[[#This Row],[Overdue]]=0,tbl_PV_Milestones[[#This Row],[To be Baselined]]&lt;&gt;1),1,0)</f>
        <v>0</v>
      </c>
      <c r="AF52" s="41">
        <f>IF(AND(tbl_PV_Milestones[[#This Row],[BL FY]]=2025,tbl_PV_Milestones[[#This Row],[Finish FY]]&gt;2025),1,0)</f>
        <v>0</v>
      </c>
      <c r="AG52" s="56" t="str">
        <f>_xlfn.XLOOKUP(tbl_PV_Milestones[[#This Row],[Work ID]],tbl_PV_Meta[Work ID '#],tbl_PV_Meta[Project Manager/Owner],,0)</f>
        <v>Project Manager 22</v>
      </c>
      <c r="AH52" s="6"/>
    </row>
    <row r="53" spans="4:34" x14ac:dyDescent="0.25">
      <c r="D53" s="6" t="s">
        <v>93</v>
      </c>
      <c r="E53" s="6" t="s">
        <v>52</v>
      </c>
      <c r="F53" s="6" t="s">
        <v>1799</v>
      </c>
      <c r="G53" s="6" t="s">
        <v>547</v>
      </c>
      <c r="H53" s="6" t="s">
        <v>505</v>
      </c>
      <c r="I53" s="6" t="s">
        <v>510</v>
      </c>
      <c r="J53" s="6" t="s">
        <v>93</v>
      </c>
      <c r="K53" s="6" t="s">
        <v>39</v>
      </c>
      <c r="L53" s="6" t="s">
        <v>45</v>
      </c>
      <c r="M53" s="43"/>
      <c r="N53" s="44" t="s">
        <v>1979</v>
      </c>
      <c r="O53" s="39">
        <v>45821.708333333299</v>
      </c>
      <c r="S53" s="45" t="e">
        <f>_xlfn.CONCAT(#REF!,TRIM(tbl_PV_Milestones[[#This Row],[Milestone Description]]))</f>
        <v>#REF!</v>
      </c>
      <c r="T53" s="84" t="str">
        <f>IF(COUNTIF(tbl_PV_Milestones[UID],tbl_PV_Milestones[[#This Row],[UID]])&gt;1,"Duplicate","")</f>
        <v>Duplicate</v>
      </c>
      <c r="U53" s="42" t="str">
        <f>_xlfn.XLOOKUP(tbl_PV_Milestones[[#This Row],[Work ID]],tbl_PV_Meta[Work ID '#],tbl_PV_Meta[Sub-Portfolio])</f>
        <v>Sub-Portfolio 8</v>
      </c>
      <c r="V53" s="41">
        <f>IF(MONTH(tbl_PV_Milestones[[#This Row],[Baseline Date]])&lt;7,YEAR(tbl_PV_Milestones[[#This Row],[Baseline Date]]),YEAR(tbl_PV_Milestones[[#This Row],[Baseline Date]])+1)</f>
        <v>1900</v>
      </c>
      <c r="W53" s="41">
        <f>IF(MONTH(tbl_PV_Milestones[[#This Row],[Actual/Schedule Finish]])&lt;7,YEAR(tbl_PV_Milestones[[#This Row],[Actual/Schedule Finish]]),YEAR(tbl_PV_Milestones[[#This Row],[Actual/Schedule Finish]])+1)</f>
        <v>2025</v>
      </c>
      <c r="X53" s="41" t="str">
        <f>IF(OR(tbl_PV_Milestones[[#This Row],[Project Status]]="Completed",tbl_PV_Milestones[[#This Row],[Project Status]]="Assumed Completed"),"Yes","No")</f>
        <v>No</v>
      </c>
      <c r="Y53" s="41">
        <f>IF(tbl_PV_Milestones[[#This Row],[Baseline Date]]="",1,0)</f>
        <v>1</v>
      </c>
      <c r="Z53" s="41">
        <f>IF(tbl_PV_Milestones[[#This Row],[Baseline Date]]&lt;PV_Meta!$B$7,1,0)</f>
        <v>1</v>
      </c>
      <c r="AA53" s="41">
        <f>IF(tbl_PV_Milestones[[#This Row],[Complete]]="Yes",1,0)</f>
        <v>0</v>
      </c>
      <c r="AB53" s="41">
        <f>IF(AND(tbl_PV_Milestones[[#This Row],[BL FY]]=2025,tbl_PV_Milestones[[#This Row],[Baseline Date]]&lt;PV_Meta!$B$7),1,0)</f>
        <v>0</v>
      </c>
      <c r="AC53" s="41">
        <f>IF(AND(tbl_PV_Milestones[[#This Row],[Planned YTD]]=1,tbl_PV_Milestones[[#This Row],[Complete]]="Yes"),1,0)</f>
        <v>0</v>
      </c>
      <c r="AD53" s="41">
        <f>IF(AND(tbl_PV_Milestones[[#This Row],[Actual/Schedule Finish]]&lt;PV_Meta!$B$7,tbl_PV_Milestones[[#This Row],[Complete]]="No",tbl_PV_Milestones[[#This Row],[Project Status]]&lt;&gt;"On Hold"),1,0)</f>
        <v>0</v>
      </c>
      <c r="AE53" s="41">
        <f>IF(AND(tbl_PV_Milestones[[#This Row],[Actual/Schedule Finish]]&gt;tbl_PV_Milestones[[#This Row],[Baseline Date]],tbl_PV_Milestones[[#This Row],[Complete]]="No",tbl_PV_Milestones[[#This Row],[Project Status]]&lt;&gt;"On Hold",tbl_PV_Milestones[[#This Row],[Overdue]]=0,tbl_PV_Milestones[[#This Row],[To be Baselined]]&lt;&gt;1),1,0)</f>
        <v>0</v>
      </c>
      <c r="AF53" s="41">
        <f>IF(AND(tbl_PV_Milestones[[#This Row],[BL FY]]=2025,tbl_PV_Milestones[[#This Row],[Finish FY]]&gt;2025),1,0)</f>
        <v>0</v>
      </c>
      <c r="AG53" s="56" t="str">
        <f>_xlfn.XLOOKUP(tbl_PV_Milestones[[#This Row],[Work ID]],tbl_PV_Meta[Work ID '#],tbl_PV_Meta[Project Manager/Owner],,0)</f>
        <v>Project Manager 22</v>
      </c>
      <c r="AH53" s="6"/>
    </row>
    <row r="54" spans="4:34" x14ac:dyDescent="0.25">
      <c r="D54" s="6" t="s">
        <v>93</v>
      </c>
      <c r="E54" s="6" t="s">
        <v>52</v>
      </c>
      <c r="F54" s="6" t="s">
        <v>1799</v>
      </c>
      <c r="G54" s="6" t="s">
        <v>548</v>
      </c>
      <c r="H54" s="6" t="s">
        <v>505</v>
      </c>
      <c r="I54" s="6" t="s">
        <v>510</v>
      </c>
      <c r="J54" s="6" t="s">
        <v>93</v>
      </c>
      <c r="K54" s="6" t="s">
        <v>39</v>
      </c>
      <c r="L54" s="6" t="s">
        <v>45</v>
      </c>
      <c r="M54" s="43"/>
      <c r="N54" s="44" t="s">
        <v>1979</v>
      </c>
      <c r="O54" s="39">
        <v>45838.708333333299</v>
      </c>
      <c r="S54" s="45" t="e">
        <f>_xlfn.CONCAT(#REF!,TRIM(tbl_PV_Milestones[[#This Row],[Milestone Description]]))</f>
        <v>#REF!</v>
      </c>
      <c r="T54" s="84" t="str">
        <f>IF(COUNTIF(tbl_PV_Milestones[UID],tbl_PV_Milestones[[#This Row],[UID]])&gt;1,"Duplicate","")</f>
        <v>Duplicate</v>
      </c>
      <c r="U54" s="42" t="str">
        <f>_xlfn.XLOOKUP(tbl_PV_Milestones[[#This Row],[Work ID]],tbl_PV_Meta[Work ID '#],tbl_PV_Meta[Sub-Portfolio])</f>
        <v>Sub-Portfolio 8</v>
      </c>
      <c r="V54" s="41">
        <f>IF(MONTH(tbl_PV_Milestones[[#This Row],[Baseline Date]])&lt;7,YEAR(tbl_PV_Milestones[[#This Row],[Baseline Date]]),YEAR(tbl_PV_Milestones[[#This Row],[Baseline Date]])+1)</f>
        <v>1900</v>
      </c>
      <c r="W54" s="41">
        <f>IF(MONTH(tbl_PV_Milestones[[#This Row],[Actual/Schedule Finish]])&lt;7,YEAR(tbl_PV_Milestones[[#This Row],[Actual/Schedule Finish]]),YEAR(tbl_PV_Milestones[[#This Row],[Actual/Schedule Finish]])+1)</f>
        <v>2025</v>
      </c>
      <c r="X54" s="41" t="str">
        <f>IF(OR(tbl_PV_Milestones[[#This Row],[Project Status]]="Completed",tbl_PV_Milestones[[#This Row],[Project Status]]="Assumed Completed"),"Yes","No")</f>
        <v>No</v>
      </c>
      <c r="Y54" s="41">
        <f>IF(tbl_PV_Milestones[[#This Row],[Baseline Date]]="",1,0)</f>
        <v>1</v>
      </c>
      <c r="Z54" s="41">
        <f>IF(tbl_PV_Milestones[[#This Row],[Baseline Date]]&lt;PV_Meta!$B$7,1,0)</f>
        <v>1</v>
      </c>
      <c r="AA54" s="41">
        <f>IF(tbl_PV_Milestones[[#This Row],[Complete]]="Yes",1,0)</f>
        <v>0</v>
      </c>
      <c r="AB54" s="41">
        <f>IF(AND(tbl_PV_Milestones[[#This Row],[BL FY]]=2025,tbl_PV_Milestones[[#This Row],[Baseline Date]]&lt;PV_Meta!$B$7),1,0)</f>
        <v>0</v>
      </c>
      <c r="AC54" s="41">
        <f>IF(AND(tbl_PV_Milestones[[#This Row],[Planned YTD]]=1,tbl_PV_Milestones[[#This Row],[Complete]]="Yes"),1,0)</f>
        <v>0</v>
      </c>
      <c r="AD54" s="41">
        <f>IF(AND(tbl_PV_Milestones[[#This Row],[Actual/Schedule Finish]]&lt;PV_Meta!$B$7,tbl_PV_Milestones[[#This Row],[Complete]]="No",tbl_PV_Milestones[[#This Row],[Project Status]]&lt;&gt;"On Hold"),1,0)</f>
        <v>0</v>
      </c>
      <c r="AE54" s="41">
        <f>IF(AND(tbl_PV_Milestones[[#This Row],[Actual/Schedule Finish]]&gt;tbl_PV_Milestones[[#This Row],[Baseline Date]],tbl_PV_Milestones[[#This Row],[Complete]]="No",tbl_PV_Milestones[[#This Row],[Project Status]]&lt;&gt;"On Hold",tbl_PV_Milestones[[#This Row],[Overdue]]=0,tbl_PV_Milestones[[#This Row],[To be Baselined]]&lt;&gt;1),1,0)</f>
        <v>0</v>
      </c>
      <c r="AF54" s="41">
        <f>IF(AND(tbl_PV_Milestones[[#This Row],[BL FY]]=2025,tbl_PV_Milestones[[#This Row],[Finish FY]]&gt;2025),1,0)</f>
        <v>0</v>
      </c>
      <c r="AG54" s="56" t="str">
        <f>_xlfn.XLOOKUP(tbl_PV_Milestones[[#This Row],[Work ID]],tbl_PV_Meta[Work ID '#],tbl_PV_Meta[Project Manager/Owner],,0)</f>
        <v>Project Manager 22</v>
      </c>
      <c r="AH54" s="6"/>
    </row>
    <row r="55" spans="4:34" x14ac:dyDescent="0.25">
      <c r="D55" s="6" t="s">
        <v>93</v>
      </c>
      <c r="E55" s="6" t="s">
        <v>52</v>
      </c>
      <c r="F55" s="6" t="s">
        <v>1799</v>
      </c>
      <c r="G55" s="6" t="s">
        <v>549</v>
      </c>
      <c r="H55" s="6" t="s">
        <v>505</v>
      </c>
      <c r="I55" s="6" t="s">
        <v>510</v>
      </c>
      <c r="J55" s="6" t="s">
        <v>93</v>
      </c>
      <c r="K55" s="6" t="s">
        <v>39</v>
      </c>
      <c r="L55" s="6" t="s">
        <v>45</v>
      </c>
      <c r="M55" s="43"/>
      <c r="N55" s="44" t="s">
        <v>1979</v>
      </c>
      <c r="O55" s="39">
        <v>45838.708333333299</v>
      </c>
      <c r="S55" s="45" t="e">
        <f>_xlfn.CONCAT(#REF!,TRIM(tbl_PV_Milestones[[#This Row],[Milestone Description]]))</f>
        <v>#REF!</v>
      </c>
      <c r="T55" s="84" t="str">
        <f>IF(COUNTIF(tbl_PV_Milestones[UID],tbl_PV_Milestones[[#This Row],[UID]])&gt;1,"Duplicate","")</f>
        <v>Duplicate</v>
      </c>
      <c r="U55" s="42" t="str">
        <f>_xlfn.XLOOKUP(tbl_PV_Milestones[[#This Row],[Work ID]],tbl_PV_Meta[Work ID '#],tbl_PV_Meta[Sub-Portfolio])</f>
        <v>Sub-Portfolio 8</v>
      </c>
      <c r="V55" s="41">
        <f>IF(MONTH(tbl_PV_Milestones[[#This Row],[Baseline Date]])&lt;7,YEAR(tbl_PV_Milestones[[#This Row],[Baseline Date]]),YEAR(tbl_PV_Milestones[[#This Row],[Baseline Date]])+1)</f>
        <v>1900</v>
      </c>
      <c r="W55" s="41">
        <f>IF(MONTH(tbl_PV_Milestones[[#This Row],[Actual/Schedule Finish]])&lt;7,YEAR(tbl_PV_Milestones[[#This Row],[Actual/Schedule Finish]]),YEAR(tbl_PV_Milestones[[#This Row],[Actual/Schedule Finish]])+1)</f>
        <v>2025</v>
      </c>
      <c r="X55" s="41" t="str">
        <f>IF(OR(tbl_PV_Milestones[[#This Row],[Project Status]]="Completed",tbl_PV_Milestones[[#This Row],[Project Status]]="Assumed Completed"),"Yes","No")</f>
        <v>No</v>
      </c>
      <c r="Y55" s="41">
        <f>IF(tbl_PV_Milestones[[#This Row],[Baseline Date]]="",1,0)</f>
        <v>1</v>
      </c>
      <c r="Z55" s="41">
        <f>IF(tbl_PV_Milestones[[#This Row],[Baseline Date]]&lt;PV_Meta!$B$7,1,0)</f>
        <v>1</v>
      </c>
      <c r="AA55" s="41">
        <f>IF(tbl_PV_Milestones[[#This Row],[Complete]]="Yes",1,0)</f>
        <v>0</v>
      </c>
      <c r="AB55" s="41">
        <f>IF(AND(tbl_PV_Milestones[[#This Row],[BL FY]]=2025,tbl_PV_Milestones[[#This Row],[Baseline Date]]&lt;PV_Meta!$B$7),1,0)</f>
        <v>0</v>
      </c>
      <c r="AC55" s="41">
        <f>IF(AND(tbl_PV_Milestones[[#This Row],[Planned YTD]]=1,tbl_PV_Milestones[[#This Row],[Complete]]="Yes"),1,0)</f>
        <v>0</v>
      </c>
      <c r="AD55" s="41">
        <f>IF(AND(tbl_PV_Milestones[[#This Row],[Actual/Schedule Finish]]&lt;PV_Meta!$B$7,tbl_PV_Milestones[[#This Row],[Complete]]="No",tbl_PV_Milestones[[#This Row],[Project Status]]&lt;&gt;"On Hold"),1,0)</f>
        <v>0</v>
      </c>
      <c r="AE55" s="41">
        <f>IF(AND(tbl_PV_Milestones[[#This Row],[Actual/Schedule Finish]]&gt;tbl_PV_Milestones[[#This Row],[Baseline Date]],tbl_PV_Milestones[[#This Row],[Complete]]="No",tbl_PV_Milestones[[#This Row],[Project Status]]&lt;&gt;"On Hold",tbl_PV_Milestones[[#This Row],[Overdue]]=0,tbl_PV_Milestones[[#This Row],[To be Baselined]]&lt;&gt;1),1,0)</f>
        <v>0</v>
      </c>
      <c r="AF55" s="41">
        <f>IF(AND(tbl_PV_Milestones[[#This Row],[BL FY]]=2025,tbl_PV_Milestones[[#This Row],[Finish FY]]&gt;2025),1,0)</f>
        <v>0</v>
      </c>
      <c r="AG55" s="56" t="str">
        <f>_xlfn.XLOOKUP(tbl_PV_Milestones[[#This Row],[Work ID]],tbl_PV_Meta[Work ID '#],tbl_PV_Meta[Project Manager/Owner],,0)</f>
        <v>Project Manager 22</v>
      </c>
      <c r="AH55" s="6"/>
    </row>
    <row r="56" spans="4:34" x14ac:dyDescent="0.25">
      <c r="D56" s="6" t="s">
        <v>93</v>
      </c>
      <c r="E56" s="6" t="s">
        <v>52</v>
      </c>
      <c r="F56" s="6" t="s">
        <v>1799</v>
      </c>
      <c r="G56" s="6" t="s">
        <v>550</v>
      </c>
      <c r="H56" s="6" t="s">
        <v>505</v>
      </c>
      <c r="I56" s="6" t="s">
        <v>510</v>
      </c>
      <c r="J56" s="6" t="s">
        <v>93</v>
      </c>
      <c r="K56" s="6" t="s">
        <v>39</v>
      </c>
      <c r="L56" s="6" t="s">
        <v>45</v>
      </c>
      <c r="M56" s="43"/>
      <c r="N56" s="44" t="s">
        <v>1979</v>
      </c>
      <c r="O56" s="39">
        <v>45912.708333333299</v>
      </c>
      <c r="S56" s="45" t="e">
        <f>_xlfn.CONCAT(#REF!,TRIM(tbl_PV_Milestones[[#This Row],[Milestone Description]]))</f>
        <v>#REF!</v>
      </c>
      <c r="T56" s="84" t="str">
        <f>IF(COUNTIF(tbl_PV_Milestones[UID],tbl_PV_Milestones[[#This Row],[UID]])&gt;1,"Duplicate","")</f>
        <v>Duplicate</v>
      </c>
      <c r="U56" s="42" t="str">
        <f>_xlfn.XLOOKUP(tbl_PV_Milestones[[#This Row],[Work ID]],tbl_PV_Meta[Work ID '#],tbl_PV_Meta[Sub-Portfolio])</f>
        <v>Sub-Portfolio 8</v>
      </c>
      <c r="V56" s="41">
        <f>IF(MONTH(tbl_PV_Milestones[[#This Row],[Baseline Date]])&lt;7,YEAR(tbl_PV_Milestones[[#This Row],[Baseline Date]]),YEAR(tbl_PV_Milestones[[#This Row],[Baseline Date]])+1)</f>
        <v>1900</v>
      </c>
      <c r="W56" s="41">
        <f>IF(MONTH(tbl_PV_Milestones[[#This Row],[Actual/Schedule Finish]])&lt;7,YEAR(tbl_PV_Milestones[[#This Row],[Actual/Schedule Finish]]),YEAR(tbl_PV_Milestones[[#This Row],[Actual/Schedule Finish]])+1)</f>
        <v>2026</v>
      </c>
      <c r="X56" s="41" t="str">
        <f>IF(OR(tbl_PV_Milestones[[#This Row],[Project Status]]="Completed",tbl_PV_Milestones[[#This Row],[Project Status]]="Assumed Completed"),"Yes","No")</f>
        <v>No</v>
      </c>
      <c r="Y56" s="41">
        <f>IF(tbl_PV_Milestones[[#This Row],[Baseline Date]]="",1,0)</f>
        <v>1</v>
      </c>
      <c r="Z56" s="41">
        <f>IF(tbl_PV_Milestones[[#This Row],[Baseline Date]]&lt;PV_Meta!$B$7,1,0)</f>
        <v>1</v>
      </c>
      <c r="AA56" s="41">
        <f>IF(tbl_PV_Milestones[[#This Row],[Complete]]="Yes",1,0)</f>
        <v>0</v>
      </c>
      <c r="AB56" s="41">
        <f>IF(AND(tbl_PV_Milestones[[#This Row],[BL FY]]=2025,tbl_PV_Milestones[[#This Row],[Baseline Date]]&lt;PV_Meta!$B$7),1,0)</f>
        <v>0</v>
      </c>
      <c r="AC56" s="41">
        <f>IF(AND(tbl_PV_Milestones[[#This Row],[Planned YTD]]=1,tbl_PV_Milestones[[#This Row],[Complete]]="Yes"),1,0)</f>
        <v>0</v>
      </c>
      <c r="AD56" s="41">
        <f>IF(AND(tbl_PV_Milestones[[#This Row],[Actual/Schedule Finish]]&lt;PV_Meta!$B$7,tbl_PV_Milestones[[#This Row],[Complete]]="No",tbl_PV_Milestones[[#This Row],[Project Status]]&lt;&gt;"On Hold"),1,0)</f>
        <v>0</v>
      </c>
      <c r="AE56" s="41">
        <f>IF(AND(tbl_PV_Milestones[[#This Row],[Actual/Schedule Finish]]&gt;tbl_PV_Milestones[[#This Row],[Baseline Date]],tbl_PV_Milestones[[#This Row],[Complete]]="No",tbl_PV_Milestones[[#This Row],[Project Status]]&lt;&gt;"On Hold",tbl_PV_Milestones[[#This Row],[Overdue]]=0,tbl_PV_Milestones[[#This Row],[To be Baselined]]&lt;&gt;1),1,0)</f>
        <v>0</v>
      </c>
      <c r="AF56" s="41">
        <f>IF(AND(tbl_PV_Milestones[[#This Row],[BL FY]]=2025,tbl_PV_Milestones[[#This Row],[Finish FY]]&gt;2025),1,0)</f>
        <v>0</v>
      </c>
      <c r="AG56" s="56" t="str">
        <f>_xlfn.XLOOKUP(tbl_PV_Milestones[[#This Row],[Work ID]],tbl_PV_Meta[Work ID '#],tbl_PV_Meta[Project Manager/Owner],,0)</f>
        <v>Project Manager 22</v>
      </c>
      <c r="AH56" s="6"/>
    </row>
    <row r="57" spans="4:34" x14ac:dyDescent="0.25">
      <c r="D57" s="6" t="s">
        <v>93</v>
      </c>
      <c r="E57" s="6" t="s">
        <v>52</v>
      </c>
      <c r="F57" s="6" t="s">
        <v>1799</v>
      </c>
      <c r="G57" s="6" t="s">
        <v>551</v>
      </c>
      <c r="H57" s="6" t="s">
        <v>505</v>
      </c>
      <c r="I57" s="6" t="s">
        <v>510</v>
      </c>
      <c r="J57" s="6" t="s">
        <v>93</v>
      </c>
      <c r="K57" s="6" t="s">
        <v>39</v>
      </c>
      <c r="L57" s="6" t="s">
        <v>45</v>
      </c>
      <c r="M57" s="43"/>
      <c r="N57" s="44" t="s">
        <v>1979</v>
      </c>
      <c r="O57" s="39">
        <v>45912.708333333299</v>
      </c>
      <c r="S57" s="45" t="e">
        <f>_xlfn.CONCAT(#REF!,TRIM(tbl_PV_Milestones[[#This Row],[Milestone Description]]))</f>
        <v>#REF!</v>
      </c>
      <c r="T57" s="84" t="str">
        <f>IF(COUNTIF(tbl_PV_Milestones[UID],tbl_PV_Milestones[[#This Row],[UID]])&gt;1,"Duplicate","")</f>
        <v>Duplicate</v>
      </c>
      <c r="U57" s="42" t="str">
        <f>_xlfn.XLOOKUP(tbl_PV_Milestones[[#This Row],[Work ID]],tbl_PV_Meta[Work ID '#],tbl_PV_Meta[Sub-Portfolio])</f>
        <v>Sub-Portfolio 8</v>
      </c>
      <c r="V57" s="41">
        <f>IF(MONTH(tbl_PV_Milestones[[#This Row],[Baseline Date]])&lt;7,YEAR(tbl_PV_Milestones[[#This Row],[Baseline Date]]),YEAR(tbl_PV_Milestones[[#This Row],[Baseline Date]])+1)</f>
        <v>1900</v>
      </c>
      <c r="W57" s="41">
        <f>IF(MONTH(tbl_PV_Milestones[[#This Row],[Actual/Schedule Finish]])&lt;7,YEAR(tbl_PV_Milestones[[#This Row],[Actual/Schedule Finish]]),YEAR(tbl_PV_Milestones[[#This Row],[Actual/Schedule Finish]])+1)</f>
        <v>2026</v>
      </c>
      <c r="X57" s="41" t="str">
        <f>IF(OR(tbl_PV_Milestones[[#This Row],[Project Status]]="Completed",tbl_PV_Milestones[[#This Row],[Project Status]]="Assumed Completed"),"Yes","No")</f>
        <v>No</v>
      </c>
      <c r="Y57" s="41">
        <f>IF(tbl_PV_Milestones[[#This Row],[Baseline Date]]="",1,0)</f>
        <v>1</v>
      </c>
      <c r="Z57" s="41">
        <f>IF(tbl_PV_Milestones[[#This Row],[Baseline Date]]&lt;PV_Meta!$B$7,1,0)</f>
        <v>1</v>
      </c>
      <c r="AA57" s="41">
        <f>IF(tbl_PV_Milestones[[#This Row],[Complete]]="Yes",1,0)</f>
        <v>0</v>
      </c>
      <c r="AB57" s="41">
        <f>IF(AND(tbl_PV_Milestones[[#This Row],[BL FY]]=2025,tbl_PV_Milestones[[#This Row],[Baseline Date]]&lt;PV_Meta!$B$7),1,0)</f>
        <v>0</v>
      </c>
      <c r="AC57" s="41">
        <f>IF(AND(tbl_PV_Milestones[[#This Row],[Planned YTD]]=1,tbl_PV_Milestones[[#This Row],[Complete]]="Yes"),1,0)</f>
        <v>0</v>
      </c>
      <c r="AD57" s="41">
        <f>IF(AND(tbl_PV_Milestones[[#This Row],[Actual/Schedule Finish]]&lt;PV_Meta!$B$7,tbl_PV_Milestones[[#This Row],[Complete]]="No",tbl_PV_Milestones[[#This Row],[Project Status]]&lt;&gt;"On Hold"),1,0)</f>
        <v>0</v>
      </c>
      <c r="AE57" s="41">
        <f>IF(AND(tbl_PV_Milestones[[#This Row],[Actual/Schedule Finish]]&gt;tbl_PV_Milestones[[#This Row],[Baseline Date]],tbl_PV_Milestones[[#This Row],[Complete]]="No",tbl_PV_Milestones[[#This Row],[Project Status]]&lt;&gt;"On Hold",tbl_PV_Milestones[[#This Row],[Overdue]]=0,tbl_PV_Milestones[[#This Row],[To be Baselined]]&lt;&gt;1),1,0)</f>
        <v>0</v>
      </c>
      <c r="AF57" s="41">
        <f>IF(AND(tbl_PV_Milestones[[#This Row],[BL FY]]=2025,tbl_PV_Milestones[[#This Row],[Finish FY]]&gt;2025),1,0)</f>
        <v>0</v>
      </c>
      <c r="AG57" s="56" t="str">
        <f>_xlfn.XLOOKUP(tbl_PV_Milestones[[#This Row],[Work ID]],tbl_PV_Meta[Work ID '#],tbl_PV_Meta[Project Manager/Owner],,0)</f>
        <v>Project Manager 22</v>
      </c>
      <c r="AH57" s="6"/>
    </row>
    <row r="58" spans="4:34" x14ac:dyDescent="0.25">
      <c r="D58" s="6" t="s">
        <v>93</v>
      </c>
      <c r="E58" s="6" t="s">
        <v>52</v>
      </c>
      <c r="F58" s="6" t="s">
        <v>1799</v>
      </c>
      <c r="G58" s="6" t="s">
        <v>552</v>
      </c>
      <c r="H58" s="6" t="s">
        <v>505</v>
      </c>
      <c r="I58" s="6" t="s">
        <v>510</v>
      </c>
      <c r="J58" s="6" t="s">
        <v>93</v>
      </c>
      <c r="K58" s="6" t="s">
        <v>39</v>
      </c>
      <c r="L58" s="6" t="s">
        <v>45</v>
      </c>
      <c r="M58" s="43"/>
      <c r="N58" s="44" t="s">
        <v>1979</v>
      </c>
      <c r="O58" s="39">
        <v>45912.708333333299</v>
      </c>
      <c r="S58" s="45" t="e">
        <f>_xlfn.CONCAT(#REF!,TRIM(tbl_PV_Milestones[[#This Row],[Milestone Description]]))</f>
        <v>#REF!</v>
      </c>
      <c r="T58" s="84" t="str">
        <f>IF(COUNTIF(tbl_PV_Milestones[UID],tbl_PV_Milestones[[#This Row],[UID]])&gt;1,"Duplicate","")</f>
        <v>Duplicate</v>
      </c>
      <c r="U58" s="42" t="str">
        <f>_xlfn.XLOOKUP(tbl_PV_Milestones[[#This Row],[Work ID]],tbl_PV_Meta[Work ID '#],tbl_PV_Meta[Sub-Portfolio])</f>
        <v>Sub-Portfolio 8</v>
      </c>
      <c r="V58" s="41">
        <f>IF(MONTH(tbl_PV_Milestones[[#This Row],[Baseline Date]])&lt;7,YEAR(tbl_PV_Milestones[[#This Row],[Baseline Date]]),YEAR(tbl_PV_Milestones[[#This Row],[Baseline Date]])+1)</f>
        <v>1900</v>
      </c>
      <c r="W58" s="41">
        <f>IF(MONTH(tbl_PV_Milestones[[#This Row],[Actual/Schedule Finish]])&lt;7,YEAR(tbl_PV_Milestones[[#This Row],[Actual/Schedule Finish]]),YEAR(tbl_PV_Milestones[[#This Row],[Actual/Schedule Finish]])+1)</f>
        <v>2026</v>
      </c>
      <c r="X58" s="41" t="str">
        <f>IF(OR(tbl_PV_Milestones[[#This Row],[Project Status]]="Completed",tbl_PV_Milestones[[#This Row],[Project Status]]="Assumed Completed"),"Yes","No")</f>
        <v>No</v>
      </c>
      <c r="Y58" s="41">
        <f>IF(tbl_PV_Milestones[[#This Row],[Baseline Date]]="",1,0)</f>
        <v>1</v>
      </c>
      <c r="Z58" s="41">
        <f>IF(tbl_PV_Milestones[[#This Row],[Baseline Date]]&lt;PV_Meta!$B$7,1,0)</f>
        <v>1</v>
      </c>
      <c r="AA58" s="41">
        <f>IF(tbl_PV_Milestones[[#This Row],[Complete]]="Yes",1,0)</f>
        <v>0</v>
      </c>
      <c r="AB58" s="41">
        <f>IF(AND(tbl_PV_Milestones[[#This Row],[BL FY]]=2025,tbl_PV_Milestones[[#This Row],[Baseline Date]]&lt;PV_Meta!$B$7),1,0)</f>
        <v>0</v>
      </c>
      <c r="AC58" s="41">
        <f>IF(AND(tbl_PV_Milestones[[#This Row],[Planned YTD]]=1,tbl_PV_Milestones[[#This Row],[Complete]]="Yes"),1,0)</f>
        <v>0</v>
      </c>
      <c r="AD58" s="41">
        <f>IF(AND(tbl_PV_Milestones[[#This Row],[Actual/Schedule Finish]]&lt;PV_Meta!$B$7,tbl_PV_Milestones[[#This Row],[Complete]]="No",tbl_PV_Milestones[[#This Row],[Project Status]]&lt;&gt;"On Hold"),1,0)</f>
        <v>0</v>
      </c>
      <c r="AE58" s="41">
        <f>IF(AND(tbl_PV_Milestones[[#This Row],[Actual/Schedule Finish]]&gt;tbl_PV_Milestones[[#This Row],[Baseline Date]],tbl_PV_Milestones[[#This Row],[Complete]]="No",tbl_PV_Milestones[[#This Row],[Project Status]]&lt;&gt;"On Hold",tbl_PV_Milestones[[#This Row],[Overdue]]=0,tbl_PV_Milestones[[#This Row],[To be Baselined]]&lt;&gt;1),1,0)</f>
        <v>0</v>
      </c>
      <c r="AF58" s="41">
        <f>IF(AND(tbl_PV_Milestones[[#This Row],[BL FY]]=2025,tbl_PV_Milestones[[#This Row],[Finish FY]]&gt;2025),1,0)</f>
        <v>0</v>
      </c>
      <c r="AG58" s="56" t="str">
        <f>_xlfn.XLOOKUP(tbl_PV_Milestones[[#This Row],[Work ID]],tbl_PV_Meta[Work ID '#],tbl_PV_Meta[Project Manager/Owner],,0)</f>
        <v>Project Manager 22</v>
      </c>
      <c r="AH58" s="6"/>
    </row>
    <row r="59" spans="4:34" x14ac:dyDescent="0.25">
      <c r="D59" s="6" t="s">
        <v>93</v>
      </c>
      <c r="E59" s="6" t="s">
        <v>52</v>
      </c>
      <c r="F59" s="6" t="s">
        <v>1799</v>
      </c>
      <c r="G59" s="6" t="s">
        <v>553</v>
      </c>
      <c r="H59" s="6" t="s">
        <v>505</v>
      </c>
      <c r="I59" s="6" t="s">
        <v>510</v>
      </c>
      <c r="J59" s="6" t="s">
        <v>93</v>
      </c>
      <c r="K59" s="6" t="s">
        <v>39</v>
      </c>
      <c r="L59" s="6" t="s">
        <v>45</v>
      </c>
      <c r="M59" s="43"/>
      <c r="N59" s="44" t="s">
        <v>1979</v>
      </c>
      <c r="O59" s="39">
        <v>45912.708333333299</v>
      </c>
      <c r="S59" s="45" t="e">
        <f>_xlfn.CONCAT(#REF!,TRIM(tbl_PV_Milestones[[#This Row],[Milestone Description]]))</f>
        <v>#REF!</v>
      </c>
      <c r="T59" s="84" t="str">
        <f>IF(COUNTIF(tbl_PV_Milestones[UID],tbl_PV_Milestones[[#This Row],[UID]])&gt;1,"Duplicate","")</f>
        <v>Duplicate</v>
      </c>
      <c r="U59" s="42" t="str">
        <f>_xlfn.XLOOKUP(tbl_PV_Milestones[[#This Row],[Work ID]],tbl_PV_Meta[Work ID '#],tbl_PV_Meta[Sub-Portfolio])</f>
        <v>Sub-Portfolio 8</v>
      </c>
      <c r="V59" s="41">
        <f>IF(MONTH(tbl_PV_Milestones[[#This Row],[Baseline Date]])&lt;7,YEAR(tbl_PV_Milestones[[#This Row],[Baseline Date]]),YEAR(tbl_PV_Milestones[[#This Row],[Baseline Date]])+1)</f>
        <v>1900</v>
      </c>
      <c r="W59" s="41">
        <f>IF(MONTH(tbl_PV_Milestones[[#This Row],[Actual/Schedule Finish]])&lt;7,YEAR(tbl_PV_Milestones[[#This Row],[Actual/Schedule Finish]]),YEAR(tbl_PV_Milestones[[#This Row],[Actual/Schedule Finish]])+1)</f>
        <v>2026</v>
      </c>
      <c r="X59" s="41" t="str">
        <f>IF(OR(tbl_PV_Milestones[[#This Row],[Project Status]]="Completed",tbl_PV_Milestones[[#This Row],[Project Status]]="Assumed Completed"),"Yes","No")</f>
        <v>No</v>
      </c>
      <c r="Y59" s="41">
        <f>IF(tbl_PV_Milestones[[#This Row],[Baseline Date]]="",1,0)</f>
        <v>1</v>
      </c>
      <c r="Z59" s="41">
        <f>IF(tbl_PV_Milestones[[#This Row],[Baseline Date]]&lt;PV_Meta!$B$7,1,0)</f>
        <v>1</v>
      </c>
      <c r="AA59" s="41">
        <f>IF(tbl_PV_Milestones[[#This Row],[Complete]]="Yes",1,0)</f>
        <v>0</v>
      </c>
      <c r="AB59" s="41">
        <f>IF(AND(tbl_PV_Milestones[[#This Row],[BL FY]]=2025,tbl_PV_Milestones[[#This Row],[Baseline Date]]&lt;PV_Meta!$B$7),1,0)</f>
        <v>0</v>
      </c>
      <c r="AC59" s="41">
        <f>IF(AND(tbl_PV_Milestones[[#This Row],[Planned YTD]]=1,tbl_PV_Milestones[[#This Row],[Complete]]="Yes"),1,0)</f>
        <v>0</v>
      </c>
      <c r="AD59" s="41">
        <f>IF(AND(tbl_PV_Milestones[[#This Row],[Actual/Schedule Finish]]&lt;PV_Meta!$B$7,tbl_PV_Milestones[[#This Row],[Complete]]="No",tbl_PV_Milestones[[#This Row],[Project Status]]&lt;&gt;"On Hold"),1,0)</f>
        <v>0</v>
      </c>
      <c r="AE59" s="41">
        <f>IF(AND(tbl_PV_Milestones[[#This Row],[Actual/Schedule Finish]]&gt;tbl_PV_Milestones[[#This Row],[Baseline Date]],tbl_PV_Milestones[[#This Row],[Complete]]="No",tbl_PV_Milestones[[#This Row],[Project Status]]&lt;&gt;"On Hold",tbl_PV_Milestones[[#This Row],[Overdue]]=0,tbl_PV_Milestones[[#This Row],[To be Baselined]]&lt;&gt;1),1,0)</f>
        <v>0</v>
      </c>
      <c r="AF59" s="41">
        <f>IF(AND(tbl_PV_Milestones[[#This Row],[BL FY]]=2025,tbl_PV_Milestones[[#This Row],[Finish FY]]&gt;2025),1,0)</f>
        <v>0</v>
      </c>
      <c r="AG59" s="56" t="str">
        <f>_xlfn.XLOOKUP(tbl_PV_Milestones[[#This Row],[Work ID]],tbl_PV_Meta[Work ID '#],tbl_PV_Meta[Project Manager/Owner],,0)</f>
        <v>Project Manager 22</v>
      </c>
      <c r="AH59" s="6"/>
    </row>
    <row r="60" spans="4:34" x14ac:dyDescent="0.25">
      <c r="D60" s="6" t="s">
        <v>93</v>
      </c>
      <c r="E60" s="6" t="s">
        <v>52</v>
      </c>
      <c r="F60" s="6" t="s">
        <v>1799</v>
      </c>
      <c r="G60" s="6" t="s">
        <v>554</v>
      </c>
      <c r="H60" s="6" t="s">
        <v>505</v>
      </c>
      <c r="I60" s="6" t="s">
        <v>510</v>
      </c>
      <c r="J60" s="6" t="s">
        <v>93</v>
      </c>
      <c r="K60" s="6" t="s">
        <v>39</v>
      </c>
      <c r="L60" s="6" t="s">
        <v>45</v>
      </c>
      <c r="M60" s="43"/>
      <c r="N60" s="44" t="s">
        <v>1979</v>
      </c>
      <c r="O60" s="39">
        <v>45912.708333333299</v>
      </c>
      <c r="S60" s="45" t="e">
        <f>_xlfn.CONCAT(#REF!,TRIM(tbl_PV_Milestones[[#This Row],[Milestone Description]]))</f>
        <v>#REF!</v>
      </c>
      <c r="T60" s="84" t="str">
        <f>IF(COUNTIF(tbl_PV_Milestones[UID],tbl_PV_Milestones[[#This Row],[UID]])&gt;1,"Duplicate","")</f>
        <v>Duplicate</v>
      </c>
      <c r="U60" s="42" t="str">
        <f>_xlfn.XLOOKUP(tbl_PV_Milestones[[#This Row],[Work ID]],tbl_PV_Meta[Work ID '#],tbl_PV_Meta[Sub-Portfolio])</f>
        <v>Sub-Portfolio 8</v>
      </c>
      <c r="V60" s="41">
        <f>IF(MONTH(tbl_PV_Milestones[[#This Row],[Baseline Date]])&lt;7,YEAR(tbl_PV_Milestones[[#This Row],[Baseline Date]]),YEAR(tbl_PV_Milestones[[#This Row],[Baseline Date]])+1)</f>
        <v>1900</v>
      </c>
      <c r="W60" s="41">
        <f>IF(MONTH(tbl_PV_Milestones[[#This Row],[Actual/Schedule Finish]])&lt;7,YEAR(tbl_PV_Milestones[[#This Row],[Actual/Schedule Finish]]),YEAR(tbl_PV_Milestones[[#This Row],[Actual/Schedule Finish]])+1)</f>
        <v>2026</v>
      </c>
      <c r="X60" s="41" t="str">
        <f>IF(OR(tbl_PV_Milestones[[#This Row],[Project Status]]="Completed",tbl_PV_Milestones[[#This Row],[Project Status]]="Assumed Completed"),"Yes","No")</f>
        <v>No</v>
      </c>
      <c r="Y60" s="41">
        <f>IF(tbl_PV_Milestones[[#This Row],[Baseline Date]]="",1,0)</f>
        <v>1</v>
      </c>
      <c r="Z60" s="41">
        <f>IF(tbl_PV_Milestones[[#This Row],[Baseline Date]]&lt;PV_Meta!$B$7,1,0)</f>
        <v>1</v>
      </c>
      <c r="AA60" s="41">
        <f>IF(tbl_PV_Milestones[[#This Row],[Complete]]="Yes",1,0)</f>
        <v>0</v>
      </c>
      <c r="AB60" s="41">
        <f>IF(AND(tbl_PV_Milestones[[#This Row],[BL FY]]=2025,tbl_PV_Milestones[[#This Row],[Baseline Date]]&lt;PV_Meta!$B$7),1,0)</f>
        <v>0</v>
      </c>
      <c r="AC60" s="41">
        <f>IF(AND(tbl_PV_Milestones[[#This Row],[Planned YTD]]=1,tbl_PV_Milestones[[#This Row],[Complete]]="Yes"),1,0)</f>
        <v>0</v>
      </c>
      <c r="AD60" s="41">
        <f>IF(AND(tbl_PV_Milestones[[#This Row],[Actual/Schedule Finish]]&lt;PV_Meta!$B$7,tbl_PV_Milestones[[#This Row],[Complete]]="No",tbl_PV_Milestones[[#This Row],[Project Status]]&lt;&gt;"On Hold"),1,0)</f>
        <v>0</v>
      </c>
      <c r="AE60" s="41">
        <f>IF(AND(tbl_PV_Milestones[[#This Row],[Actual/Schedule Finish]]&gt;tbl_PV_Milestones[[#This Row],[Baseline Date]],tbl_PV_Milestones[[#This Row],[Complete]]="No",tbl_PV_Milestones[[#This Row],[Project Status]]&lt;&gt;"On Hold",tbl_PV_Milestones[[#This Row],[Overdue]]=0,tbl_PV_Milestones[[#This Row],[To be Baselined]]&lt;&gt;1),1,0)</f>
        <v>0</v>
      </c>
      <c r="AF60" s="41">
        <f>IF(AND(tbl_PV_Milestones[[#This Row],[BL FY]]=2025,tbl_PV_Milestones[[#This Row],[Finish FY]]&gt;2025),1,0)</f>
        <v>0</v>
      </c>
      <c r="AG60" s="56" t="str">
        <f>_xlfn.XLOOKUP(tbl_PV_Milestones[[#This Row],[Work ID]],tbl_PV_Meta[Work ID '#],tbl_PV_Meta[Project Manager/Owner],,0)</f>
        <v>Project Manager 22</v>
      </c>
      <c r="AH60" s="6"/>
    </row>
    <row r="61" spans="4:34" x14ac:dyDescent="0.25">
      <c r="D61" s="6" t="s">
        <v>93</v>
      </c>
      <c r="E61" s="6" t="s">
        <v>52</v>
      </c>
      <c r="F61" s="6" t="s">
        <v>1799</v>
      </c>
      <c r="G61" s="6" t="s">
        <v>555</v>
      </c>
      <c r="H61" s="6" t="s">
        <v>505</v>
      </c>
      <c r="I61" s="6" t="s">
        <v>510</v>
      </c>
      <c r="J61" s="6" t="s">
        <v>93</v>
      </c>
      <c r="K61" s="6" t="s">
        <v>39</v>
      </c>
      <c r="L61" s="6" t="s">
        <v>45</v>
      </c>
      <c r="M61" s="43"/>
      <c r="N61" s="44" t="s">
        <v>1979</v>
      </c>
      <c r="O61" s="39">
        <v>45838.708333333299</v>
      </c>
      <c r="S61" s="45" t="e">
        <f>_xlfn.CONCAT(#REF!,TRIM(tbl_PV_Milestones[[#This Row],[Milestone Description]]))</f>
        <v>#REF!</v>
      </c>
      <c r="T61" s="84" t="str">
        <f>IF(COUNTIF(tbl_PV_Milestones[UID],tbl_PV_Milestones[[#This Row],[UID]])&gt;1,"Duplicate","")</f>
        <v>Duplicate</v>
      </c>
      <c r="U61" s="42" t="str">
        <f>_xlfn.XLOOKUP(tbl_PV_Milestones[[#This Row],[Work ID]],tbl_PV_Meta[Work ID '#],tbl_PV_Meta[Sub-Portfolio])</f>
        <v>Sub-Portfolio 8</v>
      </c>
      <c r="V61" s="41">
        <f>IF(MONTH(tbl_PV_Milestones[[#This Row],[Baseline Date]])&lt;7,YEAR(tbl_PV_Milestones[[#This Row],[Baseline Date]]),YEAR(tbl_PV_Milestones[[#This Row],[Baseline Date]])+1)</f>
        <v>1900</v>
      </c>
      <c r="W61" s="41">
        <f>IF(MONTH(tbl_PV_Milestones[[#This Row],[Actual/Schedule Finish]])&lt;7,YEAR(tbl_PV_Milestones[[#This Row],[Actual/Schedule Finish]]),YEAR(tbl_PV_Milestones[[#This Row],[Actual/Schedule Finish]])+1)</f>
        <v>2025</v>
      </c>
      <c r="X61" s="41" t="str">
        <f>IF(OR(tbl_PV_Milestones[[#This Row],[Project Status]]="Completed",tbl_PV_Milestones[[#This Row],[Project Status]]="Assumed Completed"),"Yes","No")</f>
        <v>No</v>
      </c>
      <c r="Y61" s="41">
        <f>IF(tbl_PV_Milestones[[#This Row],[Baseline Date]]="",1,0)</f>
        <v>1</v>
      </c>
      <c r="Z61" s="41">
        <f>IF(tbl_PV_Milestones[[#This Row],[Baseline Date]]&lt;PV_Meta!$B$7,1,0)</f>
        <v>1</v>
      </c>
      <c r="AA61" s="41">
        <f>IF(tbl_PV_Milestones[[#This Row],[Complete]]="Yes",1,0)</f>
        <v>0</v>
      </c>
      <c r="AB61" s="41">
        <f>IF(AND(tbl_PV_Milestones[[#This Row],[BL FY]]=2025,tbl_PV_Milestones[[#This Row],[Baseline Date]]&lt;PV_Meta!$B$7),1,0)</f>
        <v>0</v>
      </c>
      <c r="AC61" s="41">
        <f>IF(AND(tbl_PV_Milestones[[#This Row],[Planned YTD]]=1,tbl_PV_Milestones[[#This Row],[Complete]]="Yes"),1,0)</f>
        <v>0</v>
      </c>
      <c r="AD61" s="41">
        <f>IF(AND(tbl_PV_Milestones[[#This Row],[Actual/Schedule Finish]]&lt;PV_Meta!$B$7,tbl_PV_Milestones[[#This Row],[Complete]]="No",tbl_PV_Milestones[[#This Row],[Project Status]]&lt;&gt;"On Hold"),1,0)</f>
        <v>0</v>
      </c>
      <c r="AE61" s="41">
        <f>IF(AND(tbl_PV_Milestones[[#This Row],[Actual/Schedule Finish]]&gt;tbl_PV_Milestones[[#This Row],[Baseline Date]],tbl_PV_Milestones[[#This Row],[Complete]]="No",tbl_PV_Milestones[[#This Row],[Project Status]]&lt;&gt;"On Hold",tbl_PV_Milestones[[#This Row],[Overdue]]=0,tbl_PV_Milestones[[#This Row],[To be Baselined]]&lt;&gt;1),1,0)</f>
        <v>0</v>
      </c>
      <c r="AF61" s="41">
        <f>IF(AND(tbl_PV_Milestones[[#This Row],[BL FY]]=2025,tbl_PV_Milestones[[#This Row],[Finish FY]]&gt;2025),1,0)</f>
        <v>0</v>
      </c>
      <c r="AG61" s="56" t="str">
        <f>_xlfn.XLOOKUP(tbl_PV_Milestones[[#This Row],[Work ID]],tbl_PV_Meta[Work ID '#],tbl_PV_Meta[Project Manager/Owner],,0)</f>
        <v>Project Manager 22</v>
      </c>
      <c r="AH61" s="6"/>
    </row>
    <row r="62" spans="4:34" x14ac:dyDescent="0.25">
      <c r="D62" s="6" t="s">
        <v>93</v>
      </c>
      <c r="E62" s="6" t="s">
        <v>52</v>
      </c>
      <c r="F62" s="6" t="s">
        <v>1799</v>
      </c>
      <c r="G62" s="6" t="s">
        <v>556</v>
      </c>
      <c r="H62" s="6" t="s">
        <v>505</v>
      </c>
      <c r="I62" s="6" t="s">
        <v>510</v>
      </c>
      <c r="J62" s="6" t="s">
        <v>93</v>
      </c>
      <c r="K62" s="6" t="s">
        <v>39</v>
      </c>
      <c r="L62" s="6" t="s">
        <v>45</v>
      </c>
      <c r="M62" s="43"/>
      <c r="N62" s="44" t="s">
        <v>1979</v>
      </c>
      <c r="O62" s="39">
        <v>45838.708333333299</v>
      </c>
      <c r="S62" s="45" t="e">
        <f>_xlfn.CONCAT(#REF!,TRIM(tbl_PV_Milestones[[#This Row],[Milestone Description]]))</f>
        <v>#REF!</v>
      </c>
      <c r="T62" s="84" t="str">
        <f>IF(COUNTIF(tbl_PV_Milestones[UID],tbl_PV_Milestones[[#This Row],[UID]])&gt;1,"Duplicate","")</f>
        <v>Duplicate</v>
      </c>
      <c r="U62" s="42" t="str">
        <f>_xlfn.XLOOKUP(tbl_PV_Milestones[[#This Row],[Work ID]],tbl_PV_Meta[Work ID '#],tbl_PV_Meta[Sub-Portfolio])</f>
        <v>Sub-Portfolio 8</v>
      </c>
      <c r="V62" s="41">
        <f>IF(MONTH(tbl_PV_Milestones[[#This Row],[Baseline Date]])&lt;7,YEAR(tbl_PV_Milestones[[#This Row],[Baseline Date]]),YEAR(tbl_PV_Milestones[[#This Row],[Baseline Date]])+1)</f>
        <v>1900</v>
      </c>
      <c r="W62" s="41">
        <f>IF(MONTH(tbl_PV_Milestones[[#This Row],[Actual/Schedule Finish]])&lt;7,YEAR(tbl_PV_Milestones[[#This Row],[Actual/Schedule Finish]]),YEAR(tbl_PV_Milestones[[#This Row],[Actual/Schedule Finish]])+1)</f>
        <v>2025</v>
      </c>
      <c r="X62" s="41" t="str">
        <f>IF(OR(tbl_PV_Milestones[[#This Row],[Project Status]]="Completed",tbl_PV_Milestones[[#This Row],[Project Status]]="Assumed Completed"),"Yes","No")</f>
        <v>No</v>
      </c>
      <c r="Y62" s="41">
        <f>IF(tbl_PV_Milestones[[#This Row],[Baseline Date]]="",1,0)</f>
        <v>1</v>
      </c>
      <c r="Z62" s="41">
        <f>IF(tbl_PV_Milestones[[#This Row],[Baseline Date]]&lt;PV_Meta!$B$7,1,0)</f>
        <v>1</v>
      </c>
      <c r="AA62" s="41">
        <f>IF(tbl_PV_Milestones[[#This Row],[Complete]]="Yes",1,0)</f>
        <v>0</v>
      </c>
      <c r="AB62" s="41">
        <f>IF(AND(tbl_PV_Milestones[[#This Row],[BL FY]]=2025,tbl_PV_Milestones[[#This Row],[Baseline Date]]&lt;PV_Meta!$B$7),1,0)</f>
        <v>0</v>
      </c>
      <c r="AC62" s="41">
        <f>IF(AND(tbl_PV_Milestones[[#This Row],[Planned YTD]]=1,tbl_PV_Milestones[[#This Row],[Complete]]="Yes"),1,0)</f>
        <v>0</v>
      </c>
      <c r="AD62" s="41">
        <f>IF(AND(tbl_PV_Milestones[[#This Row],[Actual/Schedule Finish]]&lt;PV_Meta!$B$7,tbl_PV_Milestones[[#This Row],[Complete]]="No",tbl_PV_Milestones[[#This Row],[Project Status]]&lt;&gt;"On Hold"),1,0)</f>
        <v>0</v>
      </c>
      <c r="AE62" s="41">
        <f>IF(AND(tbl_PV_Milestones[[#This Row],[Actual/Schedule Finish]]&gt;tbl_PV_Milestones[[#This Row],[Baseline Date]],tbl_PV_Milestones[[#This Row],[Complete]]="No",tbl_PV_Milestones[[#This Row],[Project Status]]&lt;&gt;"On Hold",tbl_PV_Milestones[[#This Row],[Overdue]]=0,tbl_PV_Milestones[[#This Row],[To be Baselined]]&lt;&gt;1),1,0)</f>
        <v>0</v>
      </c>
      <c r="AF62" s="41">
        <f>IF(AND(tbl_PV_Milestones[[#This Row],[BL FY]]=2025,tbl_PV_Milestones[[#This Row],[Finish FY]]&gt;2025),1,0)</f>
        <v>0</v>
      </c>
      <c r="AG62" s="56" t="str">
        <f>_xlfn.XLOOKUP(tbl_PV_Milestones[[#This Row],[Work ID]],tbl_PV_Meta[Work ID '#],tbl_PV_Meta[Project Manager/Owner],,0)</f>
        <v>Project Manager 22</v>
      </c>
      <c r="AH62" s="6"/>
    </row>
    <row r="63" spans="4:34" x14ac:dyDescent="0.25">
      <c r="D63" s="6" t="s">
        <v>93</v>
      </c>
      <c r="E63" s="6" t="s">
        <v>52</v>
      </c>
      <c r="F63" s="6" t="s">
        <v>1799</v>
      </c>
      <c r="G63" s="6" t="s">
        <v>557</v>
      </c>
      <c r="H63" s="6" t="s">
        <v>519</v>
      </c>
      <c r="I63" s="6" t="s">
        <v>510</v>
      </c>
      <c r="J63" s="6" t="s">
        <v>93</v>
      </c>
      <c r="K63" s="6" t="s">
        <v>39</v>
      </c>
      <c r="L63" s="6" t="s">
        <v>45</v>
      </c>
      <c r="M63" s="43"/>
      <c r="N63" s="44" t="s">
        <v>1979</v>
      </c>
      <c r="O63" s="39">
        <v>45912.708333333299</v>
      </c>
      <c r="S63" s="45" t="e">
        <f>_xlfn.CONCAT(#REF!,TRIM(tbl_PV_Milestones[[#This Row],[Milestone Description]]))</f>
        <v>#REF!</v>
      </c>
      <c r="T63" s="84" t="str">
        <f>IF(COUNTIF(tbl_PV_Milestones[UID],tbl_PV_Milestones[[#This Row],[UID]])&gt;1,"Duplicate","")</f>
        <v>Duplicate</v>
      </c>
      <c r="U63" s="42" t="str">
        <f>_xlfn.XLOOKUP(tbl_PV_Milestones[[#This Row],[Work ID]],tbl_PV_Meta[Work ID '#],tbl_PV_Meta[Sub-Portfolio])</f>
        <v>Sub-Portfolio 8</v>
      </c>
      <c r="V63" s="41">
        <f>IF(MONTH(tbl_PV_Milestones[[#This Row],[Baseline Date]])&lt;7,YEAR(tbl_PV_Milestones[[#This Row],[Baseline Date]]),YEAR(tbl_PV_Milestones[[#This Row],[Baseline Date]])+1)</f>
        <v>1900</v>
      </c>
      <c r="W63" s="41">
        <f>IF(MONTH(tbl_PV_Milestones[[#This Row],[Actual/Schedule Finish]])&lt;7,YEAR(tbl_PV_Milestones[[#This Row],[Actual/Schedule Finish]]),YEAR(tbl_PV_Milestones[[#This Row],[Actual/Schedule Finish]])+1)</f>
        <v>2026</v>
      </c>
      <c r="X63" s="41" t="str">
        <f>IF(OR(tbl_PV_Milestones[[#This Row],[Project Status]]="Completed",tbl_PV_Milestones[[#This Row],[Project Status]]="Assumed Completed"),"Yes","No")</f>
        <v>No</v>
      </c>
      <c r="Y63" s="41">
        <f>IF(tbl_PV_Milestones[[#This Row],[Baseline Date]]="",1,0)</f>
        <v>1</v>
      </c>
      <c r="Z63" s="41">
        <f>IF(tbl_PV_Milestones[[#This Row],[Baseline Date]]&lt;PV_Meta!$B$7,1,0)</f>
        <v>1</v>
      </c>
      <c r="AA63" s="41">
        <f>IF(tbl_PV_Milestones[[#This Row],[Complete]]="Yes",1,0)</f>
        <v>0</v>
      </c>
      <c r="AB63" s="41">
        <f>IF(AND(tbl_PV_Milestones[[#This Row],[BL FY]]=2025,tbl_PV_Milestones[[#This Row],[Baseline Date]]&lt;PV_Meta!$B$7),1,0)</f>
        <v>0</v>
      </c>
      <c r="AC63" s="41">
        <f>IF(AND(tbl_PV_Milestones[[#This Row],[Planned YTD]]=1,tbl_PV_Milestones[[#This Row],[Complete]]="Yes"),1,0)</f>
        <v>0</v>
      </c>
      <c r="AD63" s="41">
        <f>IF(AND(tbl_PV_Milestones[[#This Row],[Actual/Schedule Finish]]&lt;PV_Meta!$B$7,tbl_PV_Milestones[[#This Row],[Complete]]="No",tbl_PV_Milestones[[#This Row],[Project Status]]&lt;&gt;"On Hold"),1,0)</f>
        <v>0</v>
      </c>
      <c r="AE63" s="41">
        <f>IF(AND(tbl_PV_Milestones[[#This Row],[Actual/Schedule Finish]]&gt;tbl_PV_Milestones[[#This Row],[Baseline Date]],tbl_PV_Milestones[[#This Row],[Complete]]="No",tbl_PV_Milestones[[#This Row],[Project Status]]&lt;&gt;"On Hold",tbl_PV_Milestones[[#This Row],[Overdue]]=0,tbl_PV_Milestones[[#This Row],[To be Baselined]]&lt;&gt;1),1,0)</f>
        <v>0</v>
      </c>
      <c r="AF63" s="41">
        <f>IF(AND(tbl_PV_Milestones[[#This Row],[BL FY]]=2025,tbl_PV_Milestones[[#This Row],[Finish FY]]&gt;2025),1,0)</f>
        <v>0</v>
      </c>
      <c r="AG63" s="56" t="str">
        <f>_xlfn.XLOOKUP(tbl_PV_Milestones[[#This Row],[Work ID]],tbl_PV_Meta[Work ID '#],tbl_PV_Meta[Project Manager/Owner],,0)</f>
        <v>Project Manager 22</v>
      </c>
      <c r="AH63" s="6"/>
    </row>
    <row r="64" spans="4:34" x14ac:dyDescent="0.25">
      <c r="D64" s="6" t="s">
        <v>93</v>
      </c>
      <c r="E64" s="6" t="s">
        <v>52</v>
      </c>
      <c r="F64" s="6" t="s">
        <v>1799</v>
      </c>
      <c r="G64" s="6" t="s">
        <v>558</v>
      </c>
      <c r="H64" s="6" t="s">
        <v>505</v>
      </c>
      <c r="I64" s="6" t="s">
        <v>510</v>
      </c>
      <c r="J64" s="6" t="s">
        <v>93</v>
      </c>
      <c r="K64" s="6" t="s">
        <v>39</v>
      </c>
      <c r="L64" s="6" t="s">
        <v>45</v>
      </c>
      <c r="M64" s="43"/>
      <c r="N64" s="44" t="s">
        <v>1979</v>
      </c>
      <c r="O64" s="39">
        <v>45838.708333333299</v>
      </c>
      <c r="S64" s="45" t="e">
        <f>_xlfn.CONCAT(#REF!,TRIM(tbl_PV_Milestones[[#This Row],[Milestone Description]]))</f>
        <v>#REF!</v>
      </c>
      <c r="T64" s="84" t="str">
        <f>IF(COUNTIF(tbl_PV_Milestones[UID],tbl_PV_Milestones[[#This Row],[UID]])&gt;1,"Duplicate","")</f>
        <v>Duplicate</v>
      </c>
      <c r="U64" s="42" t="str">
        <f>_xlfn.XLOOKUP(tbl_PV_Milestones[[#This Row],[Work ID]],tbl_PV_Meta[Work ID '#],tbl_PV_Meta[Sub-Portfolio])</f>
        <v>Sub-Portfolio 8</v>
      </c>
      <c r="V64" s="41">
        <f>IF(MONTH(tbl_PV_Milestones[[#This Row],[Baseline Date]])&lt;7,YEAR(tbl_PV_Milestones[[#This Row],[Baseline Date]]),YEAR(tbl_PV_Milestones[[#This Row],[Baseline Date]])+1)</f>
        <v>1900</v>
      </c>
      <c r="W64" s="41">
        <f>IF(MONTH(tbl_PV_Milestones[[#This Row],[Actual/Schedule Finish]])&lt;7,YEAR(tbl_PV_Milestones[[#This Row],[Actual/Schedule Finish]]),YEAR(tbl_PV_Milestones[[#This Row],[Actual/Schedule Finish]])+1)</f>
        <v>2025</v>
      </c>
      <c r="X64" s="41" t="str">
        <f>IF(OR(tbl_PV_Milestones[[#This Row],[Project Status]]="Completed",tbl_PV_Milestones[[#This Row],[Project Status]]="Assumed Completed"),"Yes","No")</f>
        <v>No</v>
      </c>
      <c r="Y64" s="41">
        <f>IF(tbl_PV_Milestones[[#This Row],[Baseline Date]]="",1,0)</f>
        <v>1</v>
      </c>
      <c r="Z64" s="41">
        <f>IF(tbl_PV_Milestones[[#This Row],[Baseline Date]]&lt;PV_Meta!$B$7,1,0)</f>
        <v>1</v>
      </c>
      <c r="AA64" s="41">
        <f>IF(tbl_PV_Milestones[[#This Row],[Complete]]="Yes",1,0)</f>
        <v>0</v>
      </c>
      <c r="AB64" s="41">
        <f>IF(AND(tbl_PV_Milestones[[#This Row],[BL FY]]=2025,tbl_PV_Milestones[[#This Row],[Baseline Date]]&lt;PV_Meta!$B$7),1,0)</f>
        <v>0</v>
      </c>
      <c r="AC64" s="41">
        <f>IF(AND(tbl_PV_Milestones[[#This Row],[Planned YTD]]=1,tbl_PV_Milestones[[#This Row],[Complete]]="Yes"),1,0)</f>
        <v>0</v>
      </c>
      <c r="AD64" s="41">
        <f>IF(AND(tbl_PV_Milestones[[#This Row],[Actual/Schedule Finish]]&lt;PV_Meta!$B$7,tbl_PV_Milestones[[#This Row],[Complete]]="No",tbl_PV_Milestones[[#This Row],[Project Status]]&lt;&gt;"On Hold"),1,0)</f>
        <v>0</v>
      </c>
      <c r="AE64" s="41">
        <f>IF(AND(tbl_PV_Milestones[[#This Row],[Actual/Schedule Finish]]&gt;tbl_PV_Milestones[[#This Row],[Baseline Date]],tbl_PV_Milestones[[#This Row],[Complete]]="No",tbl_PV_Milestones[[#This Row],[Project Status]]&lt;&gt;"On Hold",tbl_PV_Milestones[[#This Row],[Overdue]]=0,tbl_PV_Milestones[[#This Row],[To be Baselined]]&lt;&gt;1),1,0)</f>
        <v>0</v>
      </c>
      <c r="AF64" s="41">
        <f>IF(AND(tbl_PV_Milestones[[#This Row],[BL FY]]=2025,tbl_PV_Milestones[[#This Row],[Finish FY]]&gt;2025),1,0)</f>
        <v>0</v>
      </c>
      <c r="AG64" s="56" t="str">
        <f>_xlfn.XLOOKUP(tbl_PV_Milestones[[#This Row],[Work ID]],tbl_PV_Meta[Work ID '#],tbl_PV_Meta[Project Manager/Owner],,0)</f>
        <v>Project Manager 22</v>
      </c>
      <c r="AH64" s="6"/>
    </row>
    <row r="65" spans="4:34" x14ac:dyDescent="0.25">
      <c r="D65" s="6" t="s">
        <v>93</v>
      </c>
      <c r="E65" s="6" t="s">
        <v>52</v>
      </c>
      <c r="F65" s="6" t="s">
        <v>1799</v>
      </c>
      <c r="G65" s="6" t="s">
        <v>559</v>
      </c>
      <c r="H65" s="6" t="s">
        <v>505</v>
      </c>
      <c r="I65" s="6" t="s">
        <v>510</v>
      </c>
      <c r="J65" s="6" t="s">
        <v>93</v>
      </c>
      <c r="K65" s="6" t="s">
        <v>39</v>
      </c>
      <c r="L65" s="6" t="s">
        <v>45</v>
      </c>
      <c r="M65" s="43"/>
      <c r="N65" s="44" t="s">
        <v>1979</v>
      </c>
      <c r="O65" s="39">
        <v>45838.708333333299</v>
      </c>
      <c r="S65" s="45" t="e">
        <f>_xlfn.CONCAT(#REF!,TRIM(tbl_PV_Milestones[[#This Row],[Milestone Description]]))</f>
        <v>#REF!</v>
      </c>
      <c r="T65" s="84" t="str">
        <f>IF(COUNTIF(tbl_PV_Milestones[UID],tbl_PV_Milestones[[#This Row],[UID]])&gt;1,"Duplicate","")</f>
        <v>Duplicate</v>
      </c>
      <c r="U65" s="42" t="str">
        <f>_xlfn.XLOOKUP(tbl_PV_Milestones[[#This Row],[Work ID]],tbl_PV_Meta[Work ID '#],tbl_PV_Meta[Sub-Portfolio])</f>
        <v>Sub-Portfolio 8</v>
      </c>
      <c r="V65" s="41">
        <f>IF(MONTH(tbl_PV_Milestones[[#This Row],[Baseline Date]])&lt;7,YEAR(tbl_PV_Milestones[[#This Row],[Baseline Date]]),YEAR(tbl_PV_Milestones[[#This Row],[Baseline Date]])+1)</f>
        <v>1900</v>
      </c>
      <c r="W65" s="41">
        <f>IF(MONTH(tbl_PV_Milestones[[#This Row],[Actual/Schedule Finish]])&lt;7,YEAR(tbl_PV_Milestones[[#This Row],[Actual/Schedule Finish]]),YEAR(tbl_PV_Milestones[[#This Row],[Actual/Schedule Finish]])+1)</f>
        <v>2025</v>
      </c>
      <c r="X65" s="41" t="str">
        <f>IF(OR(tbl_PV_Milestones[[#This Row],[Project Status]]="Completed",tbl_PV_Milestones[[#This Row],[Project Status]]="Assumed Completed"),"Yes","No")</f>
        <v>No</v>
      </c>
      <c r="Y65" s="41">
        <f>IF(tbl_PV_Milestones[[#This Row],[Baseline Date]]="",1,0)</f>
        <v>1</v>
      </c>
      <c r="Z65" s="41">
        <f>IF(tbl_PV_Milestones[[#This Row],[Baseline Date]]&lt;PV_Meta!$B$7,1,0)</f>
        <v>1</v>
      </c>
      <c r="AA65" s="41">
        <f>IF(tbl_PV_Milestones[[#This Row],[Complete]]="Yes",1,0)</f>
        <v>0</v>
      </c>
      <c r="AB65" s="41">
        <f>IF(AND(tbl_PV_Milestones[[#This Row],[BL FY]]=2025,tbl_PV_Milestones[[#This Row],[Baseline Date]]&lt;PV_Meta!$B$7),1,0)</f>
        <v>0</v>
      </c>
      <c r="AC65" s="41">
        <f>IF(AND(tbl_PV_Milestones[[#This Row],[Planned YTD]]=1,tbl_PV_Milestones[[#This Row],[Complete]]="Yes"),1,0)</f>
        <v>0</v>
      </c>
      <c r="AD65" s="41">
        <f>IF(AND(tbl_PV_Milestones[[#This Row],[Actual/Schedule Finish]]&lt;PV_Meta!$B$7,tbl_PV_Milestones[[#This Row],[Complete]]="No",tbl_PV_Milestones[[#This Row],[Project Status]]&lt;&gt;"On Hold"),1,0)</f>
        <v>0</v>
      </c>
      <c r="AE65" s="41">
        <f>IF(AND(tbl_PV_Milestones[[#This Row],[Actual/Schedule Finish]]&gt;tbl_PV_Milestones[[#This Row],[Baseline Date]],tbl_PV_Milestones[[#This Row],[Complete]]="No",tbl_PV_Milestones[[#This Row],[Project Status]]&lt;&gt;"On Hold",tbl_PV_Milestones[[#This Row],[Overdue]]=0,tbl_PV_Milestones[[#This Row],[To be Baselined]]&lt;&gt;1),1,0)</f>
        <v>0</v>
      </c>
      <c r="AF65" s="41">
        <f>IF(AND(tbl_PV_Milestones[[#This Row],[BL FY]]=2025,tbl_PV_Milestones[[#This Row],[Finish FY]]&gt;2025),1,0)</f>
        <v>0</v>
      </c>
      <c r="AG65" s="56" t="str">
        <f>_xlfn.XLOOKUP(tbl_PV_Milestones[[#This Row],[Work ID]],tbl_PV_Meta[Work ID '#],tbl_PV_Meta[Project Manager/Owner],,0)</f>
        <v>Project Manager 22</v>
      </c>
      <c r="AH65" s="6"/>
    </row>
    <row r="66" spans="4:34" x14ac:dyDescent="0.25">
      <c r="D66" s="6" t="s">
        <v>93</v>
      </c>
      <c r="E66" s="6" t="s">
        <v>503</v>
      </c>
      <c r="F66" s="6" t="s">
        <v>1694</v>
      </c>
      <c r="G66" s="6" t="s">
        <v>533</v>
      </c>
      <c r="H66" s="6" t="s">
        <v>519</v>
      </c>
      <c r="I66" s="6" t="s">
        <v>510</v>
      </c>
      <c r="J66" s="6" t="s">
        <v>93</v>
      </c>
      <c r="K66" s="6" t="s">
        <v>39</v>
      </c>
      <c r="L66" s="6" t="s">
        <v>80</v>
      </c>
      <c r="M66" s="43"/>
      <c r="N66" s="44" t="s">
        <v>1979</v>
      </c>
      <c r="O66" s="39">
        <v>46398.708333333299</v>
      </c>
      <c r="P66" s="39">
        <v>46398.708333333299</v>
      </c>
      <c r="Q66" s="6">
        <v>0</v>
      </c>
      <c r="R66" s="6">
        <v>0</v>
      </c>
      <c r="S66" s="45" t="e">
        <f>_xlfn.CONCAT(#REF!,TRIM(tbl_PV_Milestones[[#This Row],[Milestone Description]]))</f>
        <v>#REF!</v>
      </c>
      <c r="T66" s="84" t="str">
        <f>IF(COUNTIF(tbl_PV_Milestones[UID],tbl_PV_Milestones[[#This Row],[UID]])&gt;1,"Duplicate","")</f>
        <v>Duplicate</v>
      </c>
      <c r="U66" s="42" t="str">
        <f>_xlfn.XLOOKUP(tbl_PV_Milestones[[#This Row],[Work ID]],tbl_PV_Meta[Work ID '#],tbl_PV_Meta[Sub-Portfolio])</f>
        <v>Sub-Portfolio 7</v>
      </c>
      <c r="V66" s="41">
        <f>IF(MONTH(tbl_PV_Milestones[[#This Row],[Baseline Date]])&lt;7,YEAR(tbl_PV_Milestones[[#This Row],[Baseline Date]]),YEAR(tbl_PV_Milestones[[#This Row],[Baseline Date]])+1)</f>
        <v>2027</v>
      </c>
      <c r="W66" s="41">
        <f>IF(MONTH(tbl_PV_Milestones[[#This Row],[Actual/Schedule Finish]])&lt;7,YEAR(tbl_PV_Milestones[[#This Row],[Actual/Schedule Finish]]),YEAR(tbl_PV_Milestones[[#This Row],[Actual/Schedule Finish]])+1)</f>
        <v>2027</v>
      </c>
      <c r="X66" s="41" t="str">
        <f>IF(OR(tbl_PV_Milestones[[#This Row],[Project Status]]="Completed",tbl_PV_Milestones[[#This Row],[Project Status]]="Assumed Completed"),"Yes","No")</f>
        <v>No</v>
      </c>
      <c r="Y66" s="41">
        <f>IF(tbl_PV_Milestones[[#This Row],[Baseline Date]]="",1,0)</f>
        <v>0</v>
      </c>
      <c r="Z66" s="41">
        <f>IF(tbl_PV_Milestones[[#This Row],[Baseline Date]]&lt;PV_Meta!$B$7,1,0)</f>
        <v>0</v>
      </c>
      <c r="AA66" s="41">
        <f>IF(tbl_PV_Milestones[[#This Row],[Complete]]="Yes",1,0)</f>
        <v>0</v>
      </c>
      <c r="AB66" s="41">
        <f>IF(AND(tbl_PV_Milestones[[#This Row],[BL FY]]=2025,tbl_PV_Milestones[[#This Row],[Baseline Date]]&lt;PV_Meta!$B$7),1,0)</f>
        <v>0</v>
      </c>
      <c r="AC66" s="41">
        <f>IF(AND(tbl_PV_Milestones[[#This Row],[Planned YTD]]=1,tbl_PV_Milestones[[#This Row],[Complete]]="Yes"),1,0)</f>
        <v>0</v>
      </c>
      <c r="AD66" s="41">
        <f>IF(AND(tbl_PV_Milestones[[#This Row],[Actual/Schedule Finish]]&lt;PV_Meta!$B$7,tbl_PV_Milestones[[#This Row],[Complete]]="No",tbl_PV_Milestones[[#This Row],[Project Status]]&lt;&gt;"On Hold"),1,0)</f>
        <v>0</v>
      </c>
      <c r="AE66" s="41">
        <f>IF(AND(tbl_PV_Milestones[[#This Row],[Actual/Schedule Finish]]&gt;tbl_PV_Milestones[[#This Row],[Baseline Date]],tbl_PV_Milestones[[#This Row],[Complete]]="No",tbl_PV_Milestones[[#This Row],[Project Status]]&lt;&gt;"On Hold",tbl_PV_Milestones[[#This Row],[Overdue]]=0,tbl_PV_Milestones[[#This Row],[To be Baselined]]&lt;&gt;1),1,0)</f>
        <v>0</v>
      </c>
      <c r="AF66" s="41">
        <f>IF(AND(tbl_PV_Milestones[[#This Row],[BL FY]]=2025,tbl_PV_Milestones[[#This Row],[Finish FY]]&gt;2025),1,0)</f>
        <v>0</v>
      </c>
      <c r="AG66" s="56" t="str">
        <f>_xlfn.XLOOKUP(tbl_PV_Milestones[[#This Row],[Work ID]],tbl_PV_Meta[Work ID '#],tbl_PV_Meta[Project Manager/Owner],,0)</f>
        <v>Project Manager 8</v>
      </c>
      <c r="AH66" s="6"/>
    </row>
    <row r="67" spans="4:34" x14ac:dyDescent="0.25">
      <c r="D67" s="6" t="s">
        <v>93</v>
      </c>
      <c r="E67" s="6" t="s">
        <v>52</v>
      </c>
      <c r="F67" s="6" t="s">
        <v>1716</v>
      </c>
      <c r="G67" s="6" t="s">
        <v>544</v>
      </c>
      <c r="H67" s="6" t="s">
        <v>505</v>
      </c>
      <c r="I67" s="6" t="s">
        <v>510</v>
      </c>
      <c r="J67" s="6" t="s">
        <v>93</v>
      </c>
      <c r="K67" s="6" t="s">
        <v>213</v>
      </c>
      <c r="L67" s="6" t="s">
        <v>132</v>
      </c>
      <c r="M67" s="43"/>
      <c r="N67" s="44" t="s">
        <v>1979</v>
      </c>
      <c r="O67" s="39">
        <v>45898.333333333299</v>
      </c>
      <c r="S67" s="45" t="e">
        <f>_xlfn.CONCAT(#REF!,TRIM(tbl_PV_Milestones[[#This Row],[Milestone Description]]))</f>
        <v>#REF!</v>
      </c>
      <c r="T67" s="84" t="str">
        <f>IF(COUNTIF(tbl_PV_Milestones[UID],tbl_PV_Milestones[[#This Row],[UID]])&gt;1,"Duplicate","")</f>
        <v>Duplicate</v>
      </c>
      <c r="U67" s="42" t="str">
        <f>_xlfn.XLOOKUP(tbl_PV_Milestones[[#This Row],[Work ID]],tbl_PV_Meta[Work ID '#],tbl_PV_Meta[Sub-Portfolio])</f>
        <v>Sub-Portfolio 7</v>
      </c>
      <c r="V67" s="41">
        <f>IF(MONTH(tbl_PV_Milestones[[#This Row],[Baseline Date]])&lt;7,YEAR(tbl_PV_Milestones[[#This Row],[Baseline Date]]),YEAR(tbl_PV_Milestones[[#This Row],[Baseline Date]])+1)</f>
        <v>1900</v>
      </c>
      <c r="W67" s="41">
        <f>IF(MONTH(tbl_PV_Milestones[[#This Row],[Actual/Schedule Finish]])&lt;7,YEAR(tbl_PV_Milestones[[#This Row],[Actual/Schedule Finish]]),YEAR(tbl_PV_Milestones[[#This Row],[Actual/Schedule Finish]])+1)</f>
        <v>2026</v>
      </c>
      <c r="X67" s="41" t="str">
        <f>IF(OR(tbl_PV_Milestones[[#This Row],[Project Status]]="Completed",tbl_PV_Milestones[[#This Row],[Project Status]]="Assumed Completed"),"Yes","No")</f>
        <v>No</v>
      </c>
      <c r="Y67" s="41">
        <f>IF(tbl_PV_Milestones[[#This Row],[Baseline Date]]="",1,0)</f>
        <v>1</v>
      </c>
      <c r="Z67" s="41">
        <f>IF(tbl_PV_Milestones[[#This Row],[Baseline Date]]&lt;PV_Meta!$B$7,1,0)</f>
        <v>1</v>
      </c>
      <c r="AA67" s="41">
        <f>IF(tbl_PV_Milestones[[#This Row],[Complete]]="Yes",1,0)</f>
        <v>0</v>
      </c>
      <c r="AB67" s="41">
        <f>IF(AND(tbl_PV_Milestones[[#This Row],[BL FY]]=2025,tbl_PV_Milestones[[#This Row],[Baseline Date]]&lt;PV_Meta!$B$7),1,0)</f>
        <v>0</v>
      </c>
      <c r="AC67" s="41">
        <f>IF(AND(tbl_PV_Milestones[[#This Row],[Planned YTD]]=1,tbl_PV_Milestones[[#This Row],[Complete]]="Yes"),1,0)</f>
        <v>0</v>
      </c>
      <c r="AD67" s="41">
        <f>IF(AND(tbl_PV_Milestones[[#This Row],[Actual/Schedule Finish]]&lt;PV_Meta!$B$7,tbl_PV_Milestones[[#This Row],[Complete]]="No",tbl_PV_Milestones[[#This Row],[Project Status]]&lt;&gt;"On Hold"),1,0)</f>
        <v>0</v>
      </c>
      <c r="AE67" s="41">
        <f>IF(AND(tbl_PV_Milestones[[#This Row],[Actual/Schedule Finish]]&gt;tbl_PV_Milestones[[#This Row],[Baseline Date]],tbl_PV_Milestones[[#This Row],[Complete]]="No",tbl_PV_Milestones[[#This Row],[Project Status]]&lt;&gt;"On Hold",tbl_PV_Milestones[[#This Row],[Overdue]]=0,tbl_PV_Milestones[[#This Row],[To be Baselined]]&lt;&gt;1),1,0)</f>
        <v>0</v>
      </c>
      <c r="AF67" s="41">
        <f>IF(AND(tbl_PV_Milestones[[#This Row],[BL FY]]=2025,tbl_PV_Milestones[[#This Row],[Finish FY]]&gt;2025),1,0)</f>
        <v>0</v>
      </c>
      <c r="AG67" s="56" t="str">
        <f>_xlfn.XLOOKUP(tbl_PV_Milestones[[#This Row],[Work ID]],tbl_PV_Meta[Work ID '#],tbl_PV_Meta[Project Manager/Owner],,0)</f>
        <v>Project Manager 38</v>
      </c>
      <c r="AH67" s="6"/>
    </row>
    <row r="68" spans="4:34" x14ac:dyDescent="0.25">
      <c r="D68" s="6" t="s">
        <v>93</v>
      </c>
      <c r="E68" s="6" t="s">
        <v>52</v>
      </c>
      <c r="F68" s="6" t="s">
        <v>1716</v>
      </c>
      <c r="G68" s="6" t="s">
        <v>545</v>
      </c>
      <c r="H68" s="6" t="s">
        <v>505</v>
      </c>
      <c r="I68" s="6" t="s">
        <v>510</v>
      </c>
      <c r="J68" s="6" t="s">
        <v>93</v>
      </c>
      <c r="K68" s="6" t="s">
        <v>213</v>
      </c>
      <c r="L68" s="6" t="s">
        <v>132</v>
      </c>
      <c r="M68" s="43"/>
      <c r="N68" s="44" t="s">
        <v>1979</v>
      </c>
      <c r="O68" s="39">
        <v>45898.333333333299</v>
      </c>
      <c r="S68" s="45" t="e">
        <f>_xlfn.CONCAT(#REF!,TRIM(tbl_PV_Milestones[[#This Row],[Milestone Description]]))</f>
        <v>#REF!</v>
      </c>
      <c r="T68" s="84" t="str">
        <f>IF(COUNTIF(tbl_PV_Milestones[UID],tbl_PV_Milestones[[#This Row],[UID]])&gt;1,"Duplicate","")</f>
        <v>Duplicate</v>
      </c>
      <c r="U68" s="42" t="str">
        <f>_xlfn.XLOOKUP(tbl_PV_Milestones[[#This Row],[Work ID]],tbl_PV_Meta[Work ID '#],tbl_PV_Meta[Sub-Portfolio])</f>
        <v>Sub-Portfolio 7</v>
      </c>
      <c r="V68" s="41">
        <f>IF(MONTH(tbl_PV_Milestones[[#This Row],[Baseline Date]])&lt;7,YEAR(tbl_PV_Milestones[[#This Row],[Baseline Date]]),YEAR(tbl_PV_Milestones[[#This Row],[Baseline Date]])+1)</f>
        <v>1900</v>
      </c>
      <c r="W68" s="41">
        <f>IF(MONTH(tbl_PV_Milestones[[#This Row],[Actual/Schedule Finish]])&lt;7,YEAR(tbl_PV_Milestones[[#This Row],[Actual/Schedule Finish]]),YEAR(tbl_PV_Milestones[[#This Row],[Actual/Schedule Finish]])+1)</f>
        <v>2026</v>
      </c>
      <c r="X68" s="41" t="str">
        <f>IF(OR(tbl_PV_Milestones[[#This Row],[Project Status]]="Completed",tbl_PV_Milestones[[#This Row],[Project Status]]="Assumed Completed"),"Yes","No")</f>
        <v>No</v>
      </c>
      <c r="Y68" s="41">
        <f>IF(tbl_PV_Milestones[[#This Row],[Baseline Date]]="",1,0)</f>
        <v>1</v>
      </c>
      <c r="Z68" s="41">
        <f>IF(tbl_PV_Milestones[[#This Row],[Baseline Date]]&lt;PV_Meta!$B$7,1,0)</f>
        <v>1</v>
      </c>
      <c r="AA68" s="41">
        <f>IF(tbl_PV_Milestones[[#This Row],[Complete]]="Yes",1,0)</f>
        <v>0</v>
      </c>
      <c r="AB68" s="41">
        <f>IF(AND(tbl_PV_Milestones[[#This Row],[BL FY]]=2025,tbl_PV_Milestones[[#This Row],[Baseline Date]]&lt;PV_Meta!$B$7),1,0)</f>
        <v>0</v>
      </c>
      <c r="AC68" s="41">
        <f>IF(AND(tbl_PV_Milestones[[#This Row],[Planned YTD]]=1,tbl_PV_Milestones[[#This Row],[Complete]]="Yes"),1,0)</f>
        <v>0</v>
      </c>
      <c r="AD68" s="41">
        <f>IF(AND(tbl_PV_Milestones[[#This Row],[Actual/Schedule Finish]]&lt;PV_Meta!$B$7,tbl_PV_Milestones[[#This Row],[Complete]]="No",tbl_PV_Milestones[[#This Row],[Project Status]]&lt;&gt;"On Hold"),1,0)</f>
        <v>0</v>
      </c>
      <c r="AE68" s="41">
        <f>IF(AND(tbl_PV_Milestones[[#This Row],[Actual/Schedule Finish]]&gt;tbl_PV_Milestones[[#This Row],[Baseline Date]],tbl_PV_Milestones[[#This Row],[Complete]]="No",tbl_PV_Milestones[[#This Row],[Project Status]]&lt;&gt;"On Hold",tbl_PV_Milestones[[#This Row],[Overdue]]=0,tbl_PV_Milestones[[#This Row],[To be Baselined]]&lt;&gt;1),1,0)</f>
        <v>0</v>
      </c>
      <c r="AF68" s="41">
        <f>IF(AND(tbl_PV_Milestones[[#This Row],[BL FY]]=2025,tbl_PV_Milestones[[#This Row],[Finish FY]]&gt;2025),1,0)</f>
        <v>0</v>
      </c>
      <c r="AG68" s="56" t="str">
        <f>_xlfn.XLOOKUP(tbl_PV_Milestones[[#This Row],[Work ID]],tbl_PV_Meta[Work ID '#],tbl_PV_Meta[Project Manager/Owner],,0)</f>
        <v>Project Manager 38</v>
      </c>
      <c r="AH68" s="6"/>
    </row>
    <row r="69" spans="4:34" x14ac:dyDescent="0.25">
      <c r="D69" s="6" t="s">
        <v>93</v>
      </c>
      <c r="E69" s="6" t="s">
        <v>52</v>
      </c>
      <c r="F69" s="6" t="s">
        <v>1716</v>
      </c>
      <c r="G69" s="6" t="s">
        <v>560</v>
      </c>
      <c r="H69" s="6" t="s">
        <v>505</v>
      </c>
      <c r="I69" s="6" t="s">
        <v>510</v>
      </c>
      <c r="J69" s="6" t="s">
        <v>93</v>
      </c>
      <c r="K69" s="6" t="s">
        <v>213</v>
      </c>
      <c r="L69" s="6" t="s">
        <v>132</v>
      </c>
      <c r="M69" s="43"/>
      <c r="N69" s="44" t="s">
        <v>1979</v>
      </c>
      <c r="O69" s="39">
        <v>45845.333333333299</v>
      </c>
      <c r="S69" s="45" t="e">
        <f>_xlfn.CONCAT(#REF!,TRIM(tbl_PV_Milestones[[#This Row],[Milestone Description]]))</f>
        <v>#REF!</v>
      </c>
      <c r="T69" s="84" t="str">
        <f>IF(COUNTIF(tbl_PV_Milestones[UID],tbl_PV_Milestones[[#This Row],[UID]])&gt;1,"Duplicate","")</f>
        <v>Duplicate</v>
      </c>
      <c r="U69" s="42" t="str">
        <f>_xlfn.XLOOKUP(tbl_PV_Milestones[[#This Row],[Work ID]],tbl_PV_Meta[Work ID '#],tbl_PV_Meta[Sub-Portfolio])</f>
        <v>Sub-Portfolio 7</v>
      </c>
      <c r="V69" s="41">
        <f>IF(MONTH(tbl_PV_Milestones[[#This Row],[Baseline Date]])&lt;7,YEAR(tbl_PV_Milestones[[#This Row],[Baseline Date]]),YEAR(tbl_PV_Milestones[[#This Row],[Baseline Date]])+1)</f>
        <v>1900</v>
      </c>
      <c r="W69" s="41">
        <f>IF(MONTH(tbl_PV_Milestones[[#This Row],[Actual/Schedule Finish]])&lt;7,YEAR(tbl_PV_Milestones[[#This Row],[Actual/Schedule Finish]]),YEAR(tbl_PV_Milestones[[#This Row],[Actual/Schedule Finish]])+1)</f>
        <v>2026</v>
      </c>
      <c r="X69" s="41" t="str">
        <f>IF(OR(tbl_PV_Milestones[[#This Row],[Project Status]]="Completed",tbl_PV_Milestones[[#This Row],[Project Status]]="Assumed Completed"),"Yes","No")</f>
        <v>No</v>
      </c>
      <c r="Y69" s="41">
        <f>IF(tbl_PV_Milestones[[#This Row],[Baseline Date]]="",1,0)</f>
        <v>1</v>
      </c>
      <c r="Z69" s="41">
        <f>IF(tbl_PV_Milestones[[#This Row],[Baseline Date]]&lt;PV_Meta!$B$7,1,0)</f>
        <v>1</v>
      </c>
      <c r="AA69" s="41">
        <f>IF(tbl_PV_Milestones[[#This Row],[Complete]]="Yes",1,0)</f>
        <v>0</v>
      </c>
      <c r="AB69" s="41">
        <f>IF(AND(tbl_PV_Milestones[[#This Row],[BL FY]]=2025,tbl_PV_Milestones[[#This Row],[Baseline Date]]&lt;PV_Meta!$B$7),1,0)</f>
        <v>0</v>
      </c>
      <c r="AC69" s="41">
        <f>IF(AND(tbl_PV_Milestones[[#This Row],[Planned YTD]]=1,tbl_PV_Milestones[[#This Row],[Complete]]="Yes"),1,0)</f>
        <v>0</v>
      </c>
      <c r="AD69" s="41">
        <f>IF(AND(tbl_PV_Milestones[[#This Row],[Actual/Schedule Finish]]&lt;PV_Meta!$B$7,tbl_PV_Milestones[[#This Row],[Complete]]="No",tbl_PV_Milestones[[#This Row],[Project Status]]&lt;&gt;"On Hold"),1,0)</f>
        <v>0</v>
      </c>
      <c r="AE69" s="41">
        <f>IF(AND(tbl_PV_Milestones[[#This Row],[Actual/Schedule Finish]]&gt;tbl_PV_Milestones[[#This Row],[Baseline Date]],tbl_PV_Milestones[[#This Row],[Complete]]="No",tbl_PV_Milestones[[#This Row],[Project Status]]&lt;&gt;"On Hold",tbl_PV_Milestones[[#This Row],[Overdue]]=0,tbl_PV_Milestones[[#This Row],[To be Baselined]]&lt;&gt;1),1,0)</f>
        <v>0</v>
      </c>
      <c r="AF69" s="41">
        <f>IF(AND(tbl_PV_Milestones[[#This Row],[BL FY]]=2025,tbl_PV_Milestones[[#This Row],[Finish FY]]&gt;2025),1,0)</f>
        <v>0</v>
      </c>
      <c r="AG69" s="56" t="str">
        <f>_xlfn.XLOOKUP(tbl_PV_Milestones[[#This Row],[Work ID]],tbl_PV_Meta[Work ID '#],tbl_PV_Meta[Project Manager/Owner],,0)</f>
        <v>Project Manager 38</v>
      </c>
      <c r="AH69" s="6"/>
    </row>
    <row r="70" spans="4:34" x14ac:dyDescent="0.25">
      <c r="D70" s="6" t="s">
        <v>93</v>
      </c>
      <c r="E70" s="6" t="s">
        <v>52</v>
      </c>
      <c r="F70" s="6" t="s">
        <v>1716</v>
      </c>
      <c r="G70" s="6" t="s">
        <v>546</v>
      </c>
      <c r="H70" s="6" t="s">
        <v>505</v>
      </c>
      <c r="I70" s="6" t="s">
        <v>510</v>
      </c>
      <c r="J70" s="6" t="s">
        <v>93</v>
      </c>
      <c r="K70" s="6" t="s">
        <v>213</v>
      </c>
      <c r="L70" s="6" t="s">
        <v>132</v>
      </c>
      <c r="M70" s="43"/>
      <c r="N70" s="44" t="s">
        <v>1979</v>
      </c>
      <c r="O70" s="39">
        <v>45845.333333333299</v>
      </c>
      <c r="S70" s="45" t="e">
        <f>_xlfn.CONCAT(#REF!,TRIM(tbl_PV_Milestones[[#This Row],[Milestone Description]]))</f>
        <v>#REF!</v>
      </c>
      <c r="T70" s="84" t="str">
        <f>IF(COUNTIF(tbl_PV_Milestones[UID],tbl_PV_Milestones[[#This Row],[UID]])&gt;1,"Duplicate","")</f>
        <v>Duplicate</v>
      </c>
      <c r="U70" s="42" t="str">
        <f>_xlfn.XLOOKUP(tbl_PV_Milestones[[#This Row],[Work ID]],tbl_PV_Meta[Work ID '#],tbl_PV_Meta[Sub-Portfolio])</f>
        <v>Sub-Portfolio 7</v>
      </c>
      <c r="V70" s="41">
        <f>IF(MONTH(tbl_PV_Milestones[[#This Row],[Baseline Date]])&lt;7,YEAR(tbl_PV_Milestones[[#This Row],[Baseline Date]]),YEAR(tbl_PV_Milestones[[#This Row],[Baseline Date]])+1)</f>
        <v>1900</v>
      </c>
      <c r="W70" s="41">
        <f>IF(MONTH(tbl_PV_Milestones[[#This Row],[Actual/Schedule Finish]])&lt;7,YEAR(tbl_PV_Milestones[[#This Row],[Actual/Schedule Finish]]),YEAR(tbl_PV_Milestones[[#This Row],[Actual/Schedule Finish]])+1)</f>
        <v>2026</v>
      </c>
      <c r="X70" s="41" t="str">
        <f>IF(OR(tbl_PV_Milestones[[#This Row],[Project Status]]="Completed",tbl_PV_Milestones[[#This Row],[Project Status]]="Assumed Completed"),"Yes","No")</f>
        <v>No</v>
      </c>
      <c r="Y70" s="41">
        <f>IF(tbl_PV_Milestones[[#This Row],[Baseline Date]]="",1,0)</f>
        <v>1</v>
      </c>
      <c r="Z70" s="41">
        <f>IF(tbl_PV_Milestones[[#This Row],[Baseline Date]]&lt;PV_Meta!$B$7,1,0)</f>
        <v>1</v>
      </c>
      <c r="AA70" s="41">
        <f>IF(tbl_PV_Milestones[[#This Row],[Complete]]="Yes",1,0)</f>
        <v>0</v>
      </c>
      <c r="AB70" s="41">
        <f>IF(AND(tbl_PV_Milestones[[#This Row],[BL FY]]=2025,tbl_PV_Milestones[[#This Row],[Baseline Date]]&lt;PV_Meta!$B$7),1,0)</f>
        <v>0</v>
      </c>
      <c r="AC70" s="41">
        <f>IF(AND(tbl_PV_Milestones[[#This Row],[Planned YTD]]=1,tbl_PV_Milestones[[#This Row],[Complete]]="Yes"),1,0)</f>
        <v>0</v>
      </c>
      <c r="AD70" s="41">
        <f>IF(AND(tbl_PV_Milestones[[#This Row],[Actual/Schedule Finish]]&lt;PV_Meta!$B$7,tbl_PV_Milestones[[#This Row],[Complete]]="No",tbl_PV_Milestones[[#This Row],[Project Status]]&lt;&gt;"On Hold"),1,0)</f>
        <v>0</v>
      </c>
      <c r="AE70" s="41">
        <f>IF(AND(tbl_PV_Milestones[[#This Row],[Actual/Schedule Finish]]&gt;tbl_PV_Milestones[[#This Row],[Baseline Date]],tbl_PV_Milestones[[#This Row],[Complete]]="No",tbl_PV_Milestones[[#This Row],[Project Status]]&lt;&gt;"On Hold",tbl_PV_Milestones[[#This Row],[Overdue]]=0,tbl_PV_Milestones[[#This Row],[To be Baselined]]&lt;&gt;1),1,0)</f>
        <v>0</v>
      </c>
      <c r="AF70" s="41">
        <f>IF(AND(tbl_PV_Milestones[[#This Row],[BL FY]]=2025,tbl_PV_Milestones[[#This Row],[Finish FY]]&gt;2025),1,0)</f>
        <v>0</v>
      </c>
      <c r="AG70" s="56" t="str">
        <f>_xlfn.XLOOKUP(tbl_PV_Milestones[[#This Row],[Work ID]],tbl_PV_Meta[Work ID '#],tbl_PV_Meta[Project Manager/Owner],,0)</f>
        <v>Project Manager 38</v>
      </c>
      <c r="AH70" s="6"/>
    </row>
    <row r="71" spans="4:34" x14ac:dyDescent="0.25">
      <c r="D71" s="6" t="s">
        <v>93</v>
      </c>
      <c r="E71" s="6" t="s">
        <v>52</v>
      </c>
      <c r="F71" s="6" t="s">
        <v>1716</v>
      </c>
      <c r="G71" s="6" t="s">
        <v>514</v>
      </c>
      <c r="H71" s="6" t="s">
        <v>505</v>
      </c>
      <c r="I71" s="6" t="s">
        <v>510</v>
      </c>
      <c r="J71" s="6" t="s">
        <v>93</v>
      </c>
      <c r="K71" s="6" t="s">
        <v>213</v>
      </c>
      <c r="L71" s="6" t="s">
        <v>132</v>
      </c>
      <c r="M71" s="43"/>
      <c r="N71" s="44" t="s">
        <v>1979</v>
      </c>
      <c r="O71" s="39">
        <v>45898.333333333299</v>
      </c>
      <c r="S71" s="45" t="e">
        <f>_xlfn.CONCAT(#REF!,TRIM(tbl_PV_Milestones[[#This Row],[Milestone Description]]))</f>
        <v>#REF!</v>
      </c>
      <c r="T71" s="84" t="str">
        <f>IF(COUNTIF(tbl_PV_Milestones[UID],tbl_PV_Milestones[[#This Row],[UID]])&gt;1,"Duplicate","")</f>
        <v>Duplicate</v>
      </c>
      <c r="U71" s="42" t="str">
        <f>_xlfn.XLOOKUP(tbl_PV_Milestones[[#This Row],[Work ID]],tbl_PV_Meta[Work ID '#],tbl_PV_Meta[Sub-Portfolio])</f>
        <v>Sub-Portfolio 7</v>
      </c>
      <c r="V71" s="41">
        <f>IF(MONTH(tbl_PV_Milestones[[#This Row],[Baseline Date]])&lt;7,YEAR(tbl_PV_Milestones[[#This Row],[Baseline Date]]),YEAR(tbl_PV_Milestones[[#This Row],[Baseline Date]])+1)</f>
        <v>1900</v>
      </c>
      <c r="W71" s="41">
        <f>IF(MONTH(tbl_PV_Milestones[[#This Row],[Actual/Schedule Finish]])&lt;7,YEAR(tbl_PV_Milestones[[#This Row],[Actual/Schedule Finish]]),YEAR(tbl_PV_Milestones[[#This Row],[Actual/Schedule Finish]])+1)</f>
        <v>2026</v>
      </c>
      <c r="X71" s="41" t="str">
        <f>IF(OR(tbl_PV_Milestones[[#This Row],[Project Status]]="Completed",tbl_PV_Milestones[[#This Row],[Project Status]]="Assumed Completed"),"Yes","No")</f>
        <v>No</v>
      </c>
      <c r="Y71" s="41">
        <f>IF(tbl_PV_Milestones[[#This Row],[Baseline Date]]="",1,0)</f>
        <v>1</v>
      </c>
      <c r="Z71" s="41">
        <f>IF(tbl_PV_Milestones[[#This Row],[Baseline Date]]&lt;PV_Meta!$B$7,1,0)</f>
        <v>1</v>
      </c>
      <c r="AA71" s="41">
        <f>IF(tbl_PV_Milestones[[#This Row],[Complete]]="Yes",1,0)</f>
        <v>0</v>
      </c>
      <c r="AB71" s="41">
        <f>IF(AND(tbl_PV_Milestones[[#This Row],[BL FY]]=2025,tbl_PV_Milestones[[#This Row],[Baseline Date]]&lt;PV_Meta!$B$7),1,0)</f>
        <v>0</v>
      </c>
      <c r="AC71" s="41">
        <f>IF(AND(tbl_PV_Milestones[[#This Row],[Planned YTD]]=1,tbl_PV_Milestones[[#This Row],[Complete]]="Yes"),1,0)</f>
        <v>0</v>
      </c>
      <c r="AD71" s="41">
        <f>IF(AND(tbl_PV_Milestones[[#This Row],[Actual/Schedule Finish]]&lt;PV_Meta!$B$7,tbl_PV_Milestones[[#This Row],[Complete]]="No",tbl_PV_Milestones[[#This Row],[Project Status]]&lt;&gt;"On Hold"),1,0)</f>
        <v>0</v>
      </c>
      <c r="AE71" s="41">
        <f>IF(AND(tbl_PV_Milestones[[#This Row],[Actual/Schedule Finish]]&gt;tbl_PV_Milestones[[#This Row],[Baseline Date]],tbl_PV_Milestones[[#This Row],[Complete]]="No",tbl_PV_Milestones[[#This Row],[Project Status]]&lt;&gt;"On Hold",tbl_PV_Milestones[[#This Row],[Overdue]]=0,tbl_PV_Milestones[[#This Row],[To be Baselined]]&lt;&gt;1),1,0)</f>
        <v>0</v>
      </c>
      <c r="AF71" s="41">
        <f>IF(AND(tbl_PV_Milestones[[#This Row],[BL FY]]=2025,tbl_PV_Milestones[[#This Row],[Finish FY]]&gt;2025),1,0)</f>
        <v>0</v>
      </c>
      <c r="AG71" s="56" t="str">
        <f>_xlfn.XLOOKUP(tbl_PV_Milestones[[#This Row],[Work ID]],tbl_PV_Meta[Work ID '#],tbl_PV_Meta[Project Manager/Owner],,0)</f>
        <v>Project Manager 38</v>
      </c>
      <c r="AH71" s="6"/>
    </row>
    <row r="72" spans="4:34" x14ac:dyDescent="0.25">
      <c r="D72" s="6" t="s">
        <v>93</v>
      </c>
      <c r="E72" s="6" t="s">
        <v>52</v>
      </c>
      <c r="F72" s="6" t="s">
        <v>1716</v>
      </c>
      <c r="G72" s="6" t="s">
        <v>515</v>
      </c>
      <c r="H72" s="6" t="s">
        <v>505</v>
      </c>
      <c r="I72" s="6" t="s">
        <v>510</v>
      </c>
      <c r="J72" s="6" t="s">
        <v>93</v>
      </c>
      <c r="K72" s="6" t="s">
        <v>213</v>
      </c>
      <c r="L72" s="6" t="s">
        <v>132</v>
      </c>
      <c r="M72" s="43"/>
      <c r="N72" s="44" t="s">
        <v>1979</v>
      </c>
      <c r="O72" s="39">
        <v>45898.333333333299</v>
      </c>
      <c r="S72" s="45" t="e">
        <f>_xlfn.CONCAT(#REF!,TRIM(tbl_PV_Milestones[[#This Row],[Milestone Description]]))</f>
        <v>#REF!</v>
      </c>
      <c r="T72" s="84" t="str">
        <f>IF(COUNTIF(tbl_PV_Milestones[UID],tbl_PV_Milestones[[#This Row],[UID]])&gt;1,"Duplicate","")</f>
        <v>Duplicate</v>
      </c>
      <c r="U72" s="42" t="str">
        <f>_xlfn.XLOOKUP(tbl_PV_Milestones[[#This Row],[Work ID]],tbl_PV_Meta[Work ID '#],tbl_PV_Meta[Sub-Portfolio])</f>
        <v>Sub-Portfolio 7</v>
      </c>
      <c r="V72" s="41">
        <f>IF(MONTH(tbl_PV_Milestones[[#This Row],[Baseline Date]])&lt;7,YEAR(tbl_PV_Milestones[[#This Row],[Baseline Date]]),YEAR(tbl_PV_Milestones[[#This Row],[Baseline Date]])+1)</f>
        <v>1900</v>
      </c>
      <c r="W72" s="41">
        <f>IF(MONTH(tbl_PV_Milestones[[#This Row],[Actual/Schedule Finish]])&lt;7,YEAR(tbl_PV_Milestones[[#This Row],[Actual/Schedule Finish]]),YEAR(tbl_PV_Milestones[[#This Row],[Actual/Schedule Finish]])+1)</f>
        <v>2026</v>
      </c>
      <c r="X72" s="41" t="str">
        <f>IF(OR(tbl_PV_Milestones[[#This Row],[Project Status]]="Completed",tbl_PV_Milestones[[#This Row],[Project Status]]="Assumed Completed"),"Yes","No")</f>
        <v>No</v>
      </c>
      <c r="Y72" s="41">
        <f>IF(tbl_PV_Milestones[[#This Row],[Baseline Date]]="",1,0)</f>
        <v>1</v>
      </c>
      <c r="Z72" s="41">
        <f>IF(tbl_PV_Milestones[[#This Row],[Baseline Date]]&lt;PV_Meta!$B$7,1,0)</f>
        <v>1</v>
      </c>
      <c r="AA72" s="41">
        <f>IF(tbl_PV_Milestones[[#This Row],[Complete]]="Yes",1,0)</f>
        <v>0</v>
      </c>
      <c r="AB72" s="41">
        <f>IF(AND(tbl_PV_Milestones[[#This Row],[BL FY]]=2025,tbl_PV_Milestones[[#This Row],[Baseline Date]]&lt;PV_Meta!$B$7),1,0)</f>
        <v>0</v>
      </c>
      <c r="AC72" s="41">
        <f>IF(AND(tbl_PV_Milestones[[#This Row],[Planned YTD]]=1,tbl_PV_Milestones[[#This Row],[Complete]]="Yes"),1,0)</f>
        <v>0</v>
      </c>
      <c r="AD72" s="41">
        <f>IF(AND(tbl_PV_Milestones[[#This Row],[Actual/Schedule Finish]]&lt;PV_Meta!$B$7,tbl_PV_Milestones[[#This Row],[Complete]]="No",tbl_PV_Milestones[[#This Row],[Project Status]]&lt;&gt;"On Hold"),1,0)</f>
        <v>0</v>
      </c>
      <c r="AE72" s="41">
        <f>IF(AND(tbl_PV_Milestones[[#This Row],[Actual/Schedule Finish]]&gt;tbl_PV_Milestones[[#This Row],[Baseline Date]],tbl_PV_Milestones[[#This Row],[Complete]]="No",tbl_PV_Milestones[[#This Row],[Project Status]]&lt;&gt;"On Hold",tbl_PV_Milestones[[#This Row],[Overdue]]=0,tbl_PV_Milestones[[#This Row],[To be Baselined]]&lt;&gt;1),1,0)</f>
        <v>0</v>
      </c>
      <c r="AF72" s="41">
        <f>IF(AND(tbl_PV_Milestones[[#This Row],[BL FY]]=2025,tbl_PV_Milestones[[#This Row],[Finish FY]]&gt;2025),1,0)</f>
        <v>0</v>
      </c>
      <c r="AG72" s="56" t="str">
        <f>_xlfn.XLOOKUP(tbl_PV_Milestones[[#This Row],[Work ID]],tbl_PV_Meta[Work ID '#],tbl_PV_Meta[Project Manager/Owner],,0)</f>
        <v>Project Manager 38</v>
      </c>
      <c r="AH72" s="6"/>
    </row>
    <row r="73" spans="4:34" x14ac:dyDescent="0.25">
      <c r="D73" s="6" t="s">
        <v>93</v>
      </c>
      <c r="E73" s="6" t="s">
        <v>52</v>
      </c>
      <c r="F73" s="6" t="s">
        <v>1716</v>
      </c>
      <c r="G73" s="6" t="s">
        <v>547</v>
      </c>
      <c r="H73" s="6" t="s">
        <v>505</v>
      </c>
      <c r="I73" s="6" t="s">
        <v>510</v>
      </c>
      <c r="J73" s="6" t="s">
        <v>93</v>
      </c>
      <c r="K73" s="6" t="s">
        <v>213</v>
      </c>
      <c r="L73" s="6" t="s">
        <v>132</v>
      </c>
      <c r="M73" s="43"/>
      <c r="N73" s="44" t="s">
        <v>1979</v>
      </c>
      <c r="O73" s="39">
        <v>45898.333333333299</v>
      </c>
      <c r="S73" s="45" t="e">
        <f>_xlfn.CONCAT(#REF!,TRIM(tbl_PV_Milestones[[#This Row],[Milestone Description]]))</f>
        <v>#REF!</v>
      </c>
      <c r="T73" s="84" t="str">
        <f>IF(COUNTIF(tbl_PV_Milestones[UID],tbl_PV_Milestones[[#This Row],[UID]])&gt;1,"Duplicate","")</f>
        <v>Duplicate</v>
      </c>
      <c r="U73" s="42" t="str">
        <f>_xlfn.XLOOKUP(tbl_PV_Milestones[[#This Row],[Work ID]],tbl_PV_Meta[Work ID '#],tbl_PV_Meta[Sub-Portfolio])</f>
        <v>Sub-Portfolio 7</v>
      </c>
      <c r="V73" s="41">
        <f>IF(MONTH(tbl_PV_Milestones[[#This Row],[Baseline Date]])&lt;7,YEAR(tbl_PV_Milestones[[#This Row],[Baseline Date]]),YEAR(tbl_PV_Milestones[[#This Row],[Baseline Date]])+1)</f>
        <v>1900</v>
      </c>
      <c r="W73" s="41">
        <f>IF(MONTH(tbl_PV_Milestones[[#This Row],[Actual/Schedule Finish]])&lt;7,YEAR(tbl_PV_Milestones[[#This Row],[Actual/Schedule Finish]]),YEAR(tbl_PV_Milestones[[#This Row],[Actual/Schedule Finish]])+1)</f>
        <v>2026</v>
      </c>
      <c r="X73" s="41" t="str">
        <f>IF(OR(tbl_PV_Milestones[[#This Row],[Project Status]]="Completed",tbl_PV_Milestones[[#This Row],[Project Status]]="Assumed Completed"),"Yes","No")</f>
        <v>No</v>
      </c>
      <c r="Y73" s="41">
        <f>IF(tbl_PV_Milestones[[#This Row],[Baseline Date]]="",1,0)</f>
        <v>1</v>
      </c>
      <c r="Z73" s="41">
        <f>IF(tbl_PV_Milestones[[#This Row],[Baseline Date]]&lt;PV_Meta!$B$7,1,0)</f>
        <v>1</v>
      </c>
      <c r="AA73" s="41">
        <f>IF(tbl_PV_Milestones[[#This Row],[Complete]]="Yes",1,0)</f>
        <v>0</v>
      </c>
      <c r="AB73" s="41">
        <f>IF(AND(tbl_PV_Milestones[[#This Row],[BL FY]]=2025,tbl_PV_Milestones[[#This Row],[Baseline Date]]&lt;PV_Meta!$B$7),1,0)</f>
        <v>0</v>
      </c>
      <c r="AC73" s="41">
        <f>IF(AND(tbl_PV_Milestones[[#This Row],[Planned YTD]]=1,tbl_PV_Milestones[[#This Row],[Complete]]="Yes"),1,0)</f>
        <v>0</v>
      </c>
      <c r="AD73" s="41">
        <f>IF(AND(tbl_PV_Milestones[[#This Row],[Actual/Schedule Finish]]&lt;PV_Meta!$B$7,tbl_PV_Milestones[[#This Row],[Complete]]="No",tbl_PV_Milestones[[#This Row],[Project Status]]&lt;&gt;"On Hold"),1,0)</f>
        <v>0</v>
      </c>
      <c r="AE73" s="41">
        <f>IF(AND(tbl_PV_Milestones[[#This Row],[Actual/Schedule Finish]]&gt;tbl_PV_Milestones[[#This Row],[Baseline Date]],tbl_PV_Milestones[[#This Row],[Complete]]="No",tbl_PV_Milestones[[#This Row],[Project Status]]&lt;&gt;"On Hold",tbl_PV_Milestones[[#This Row],[Overdue]]=0,tbl_PV_Milestones[[#This Row],[To be Baselined]]&lt;&gt;1),1,0)</f>
        <v>0</v>
      </c>
      <c r="AF73" s="41">
        <f>IF(AND(tbl_PV_Milestones[[#This Row],[BL FY]]=2025,tbl_PV_Milestones[[#This Row],[Finish FY]]&gt;2025),1,0)</f>
        <v>0</v>
      </c>
      <c r="AG73" s="56" t="str">
        <f>_xlfn.XLOOKUP(tbl_PV_Milestones[[#This Row],[Work ID]],tbl_PV_Meta[Work ID '#],tbl_PV_Meta[Project Manager/Owner],,0)</f>
        <v>Project Manager 38</v>
      </c>
      <c r="AH73" s="6"/>
    </row>
    <row r="74" spans="4:34" x14ac:dyDescent="0.25">
      <c r="D74" s="6" t="s">
        <v>93</v>
      </c>
      <c r="E74" s="6" t="s">
        <v>52</v>
      </c>
      <c r="F74" s="6" t="s">
        <v>1716</v>
      </c>
      <c r="G74" s="6" t="s">
        <v>548</v>
      </c>
      <c r="H74" s="6" t="s">
        <v>505</v>
      </c>
      <c r="I74" s="6" t="s">
        <v>510</v>
      </c>
      <c r="J74" s="6" t="s">
        <v>93</v>
      </c>
      <c r="K74" s="6" t="s">
        <v>213</v>
      </c>
      <c r="L74" s="6" t="s">
        <v>132</v>
      </c>
      <c r="M74" s="43"/>
      <c r="N74" s="44" t="s">
        <v>1979</v>
      </c>
      <c r="O74" s="39">
        <v>45898.333333333299</v>
      </c>
      <c r="S74" s="45" t="e">
        <f>_xlfn.CONCAT(#REF!,TRIM(tbl_PV_Milestones[[#This Row],[Milestone Description]]))</f>
        <v>#REF!</v>
      </c>
      <c r="T74" s="84" t="str">
        <f>IF(COUNTIF(tbl_PV_Milestones[UID],tbl_PV_Milestones[[#This Row],[UID]])&gt;1,"Duplicate","")</f>
        <v>Duplicate</v>
      </c>
      <c r="U74" s="42" t="str">
        <f>_xlfn.XLOOKUP(tbl_PV_Milestones[[#This Row],[Work ID]],tbl_PV_Meta[Work ID '#],tbl_PV_Meta[Sub-Portfolio])</f>
        <v>Sub-Portfolio 7</v>
      </c>
      <c r="V74" s="41">
        <f>IF(MONTH(tbl_PV_Milestones[[#This Row],[Baseline Date]])&lt;7,YEAR(tbl_PV_Milestones[[#This Row],[Baseline Date]]),YEAR(tbl_PV_Milestones[[#This Row],[Baseline Date]])+1)</f>
        <v>1900</v>
      </c>
      <c r="W74" s="41">
        <f>IF(MONTH(tbl_PV_Milestones[[#This Row],[Actual/Schedule Finish]])&lt;7,YEAR(tbl_PV_Milestones[[#This Row],[Actual/Schedule Finish]]),YEAR(tbl_PV_Milestones[[#This Row],[Actual/Schedule Finish]])+1)</f>
        <v>2026</v>
      </c>
      <c r="X74" s="41" t="str">
        <f>IF(OR(tbl_PV_Milestones[[#This Row],[Project Status]]="Completed",tbl_PV_Milestones[[#This Row],[Project Status]]="Assumed Completed"),"Yes","No")</f>
        <v>No</v>
      </c>
      <c r="Y74" s="41">
        <f>IF(tbl_PV_Milestones[[#This Row],[Baseline Date]]="",1,0)</f>
        <v>1</v>
      </c>
      <c r="Z74" s="41">
        <f>IF(tbl_PV_Milestones[[#This Row],[Baseline Date]]&lt;PV_Meta!$B$7,1,0)</f>
        <v>1</v>
      </c>
      <c r="AA74" s="41">
        <f>IF(tbl_PV_Milestones[[#This Row],[Complete]]="Yes",1,0)</f>
        <v>0</v>
      </c>
      <c r="AB74" s="41">
        <f>IF(AND(tbl_PV_Milestones[[#This Row],[BL FY]]=2025,tbl_PV_Milestones[[#This Row],[Baseline Date]]&lt;PV_Meta!$B$7),1,0)</f>
        <v>0</v>
      </c>
      <c r="AC74" s="41">
        <f>IF(AND(tbl_PV_Milestones[[#This Row],[Planned YTD]]=1,tbl_PV_Milestones[[#This Row],[Complete]]="Yes"),1,0)</f>
        <v>0</v>
      </c>
      <c r="AD74" s="41">
        <f>IF(AND(tbl_PV_Milestones[[#This Row],[Actual/Schedule Finish]]&lt;PV_Meta!$B$7,tbl_PV_Milestones[[#This Row],[Complete]]="No",tbl_PV_Milestones[[#This Row],[Project Status]]&lt;&gt;"On Hold"),1,0)</f>
        <v>0</v>
      </c>
      <c r="AE74" s="41">
        <f>IF(AND(tbl_PV_Milestones[[#This Row],[Actual/Schedule Finish]]&gt;tbl_PV_Milestones[[#This Row],[Baseline Date]],tbl_PV_Milestones[[#This Row],[Complete]]="No",tbl_PV_Milestones[[#This Row],[Project Status]]&lt;&gt;"On Hold",tbl_PV_Milestones[[#This Row],[Overdue]]=0,tbl_PV_Milestones[[#This Row],[To be Baselined]]&lt;&gt;1),1,0)</f>
        <v>0</v>
      </c>
      <c r="AF74" s="41">
        <f>IF(AND(tbl_PV_Milestones[[#This Row],[BL FY]]=2025,tbl_PV_Milestones[[#This Row],[Finish FY]]&gt;2025),1,0)</f>
        <v>0</v>
      </c>
      <c r="AG74" s="56" t="str">
        <f>_xlfn.XLOOKUP(tbl_PV_Milestones[[#This Row],[Work ID]],tbl_PV_Meta[Work ID '#],tbl_PV_Meta[Project Manager/Owner],,0)</f>
        <v>Project Manager 38</v>
      </c>
      <c r="AH74" s="6"/>
    </row>
    <row r="75" spans="4:34" x14ac:dyDescent="0.25">
      <c r="D75" s="6" t="s">
        <v>93</v>
      </c>
      <c r="E75" s="6" t="s">
        <v>52</v>
      </c>
      <c r="F75" s="6" t="s">
        <v>1716</v>
      </c>
      <c r="G75" s="6" t="s">
        <v>549</v>
      </c>
      <c r="H75" s="6" t="s">
        <v>505</v>
      </c>
      <c r="I75" s="6" t="s">
        <v>510</v>
      </c>
      <c r="J75" s="6" t="s">
        <v>93</v>
      </c>
      <c r="K75" s="6" t="s">
        <v>213</v>
      </c>
      <c r="L75" s="6" t="s">
        <v>132</v>
      </c>
      <c r="M75" s="43"/>
      <c r="N75" s="44" t="s">
        <v>1979</v>
      </c>
      <c r="O75" s="39">
        <v>45898.333333333299</v>
      </c>
      <c r="S75" s="45" t="e">
        <f>_xlfn.CONCAT(#REF!,TRIM(tbl_PV_Milestones[[#This Row],[Milestone Description]]))</f>
        <v>#REF!</v>
      </c>
      <c r="T75" s="84" t="str">
        <f>IF(COUNTIF(tbl_PV_Milestones[UID],tbl_PV_Milestones[[#This Row],[UID]])&gt;1,"Duplicate","")</f>
        <v>Duplicate</v>
      </c>
      <c r="U75" s="42" t="str">
        <f>_xlfn.XLOOKUP(tbl_PV_Milestones[[#This Row],[Work ID]],tbl_PV_Meta[Work ID '#],tbl_PV_Meta[Sub-Portfolio])</f>
        <v>Sub-Portfolio 7</v>
      </c>
      <c r="V75" s="41">
        <f>IF(MONTH(tbl_PV_Milestones[[#This Row],[Baseline Date]])&lt;7,YEAR(tbl_PV_Milestones[[#This Row],[Baseline Date]]),YEAR(tbl_PV_Milestones[[#This Row],[Baseline Date]])+1)</f>
        <v>1900</v>
      </c>
      <c r="W75" s="41">
        <f>IF(MONTH(tbl_PV_Milestones[[#This Row],[Actual/Schedule Finish]])&lt;7,YEAR(tbl_PV_Milestones[[#This Row],[Actual/Schedule Finish]]),YEAR(tbl_PV_Milestones[[#This Row],[Actual/Schedule Finish]])+1)</f>
        <v>2026</v>
      </c>
      <c r="X75" s="41" t="str">
        <f>IF(OR(tbl_PV_Milestones[[#This Row],[Project Status]]="Completed",tbl_PV_Milestones[[#This Row],[Project Status]]="Assumed Completed"),"Yes","No")</f>
        <v>No</v>
      </c>
      <c r="Y75" s="41">
        <f>IF(tbl_PV_Milestones[[#This Row],[Baseline Date]]="",1,0)</f>
        <v>1</v>
      </c>
      <c r="Z75" s="41">
        <f>IF(tbl_PV_Milestones[[#This Row],[Baseline Date]]&lt;PV_Meta!$B$7,1,0)</f>
        <v>1</v>
      </c>
      <c r="AA75" s="41">
        <f>IF(tbl_PV_Milestones[[#This Row],[Complete]]="Yes",1,0)</f>
        <v>0</v>
      </c>
      <c r="AB75" s="41">
        <f>IF(AND(tbl_PV_Milestones[[#This Row],[BL FY]]=2025,tbl_PV_Milestones[[#This Row],[Baseline Date]]&lt;PV_Meta!$B$7),1,0)</f>
        <v>0</v>
      </c>
      <c r="AC75" s="41">
        <f>IF(AND(tbl_PV_Milestones[[#This Row],[Planned YTD]]=1,tbl_PV_Milestones[[#This Row],[Complete]]="Yes"),1,0)</f>
        <v>0</v>
      </c>
      <c r="AD75" s="41">
        <f>IF(AND(tbl_PV_Milestones[[#This Row],[Actual/Schedule Finish]]&lt;PV_Meta!$B$7,tbl_PV_Milestones[[#This Row],[Complete]]="No",tbl_PV_Milestones[[#This Row],[Project Status]]&lt;&gt;"On Hold"),1,0)</f>
        <v>0</v>
      </c>
      <c r="AE75" s="41">
        <f>IF(AND(tbl_PV_Milestones[[#This Row],[Actual/Schedule Finish]]&gt;tbl_PV_Milestones[[#This Row],[Baseline Date]],tbl_PV_Milestones[[#This Row],[Complete]]="No",tbl_PV_Milestones[[#This Row],[Project Status]]&lt;&gt;"On Hold",tbl_PV_Milestones[[#This Row],[Overdue]]=0,tbl_PV_Milestones[[#This Row],[To be Baselined]]&lt;&gt;1),1,0)</f>
        <v>0</v>
      </c>
      <c r="AF75" s="41">
        <f>IF(AND(tbl_PV_Milestones[[#This Row],[BL FY]]=2025,tbl_PV_Milestones[[#This Row],[Finish FY]]&gt;2025),1,0)</f>
        <v>0</v>
      </c>
      <c r="AG75" s="56" t="str">
        <f>_xlfn.XLOOKUP(tbl_PV_Milestones[[#This Row],[Work ID]],tbl_PV_Meta[Work ID '#],tbl_PV_Meta[Project Manager/Owner],,0)</f>
        <v>Project Manager 38</v>
      </c>
      <c r="AH75" s="6"/>
    </row>
    <row r="76" spans="4:34" x14ac:dyDescent="0.25">
      <c r="D76" s="6" t="s">
        <v>93</v>
      </c>
      <c r="E76" s="6" t="s">
        <v>52</v>
      </c>
      <c r="F76" s="6" t="s">
        <v>1716</v>
      </c>
      <c r="G76" s="6" t="s">
        <v>550</v>
      </c>
      <c r="H76" s="6" t="s">
        <v>505</v>
      </c>
      <c r="I76" s="6" t="s">
        <v>510</v>
      </c>
      <c r="J76" s="6" t="s">
        <v>93</v>
      </c>
      <c r="K76" s="6" t="s">
        <v>213</v>
      </c>
      <c r="L76" s="6" t="s">
        <v>132</v>
      </c>
      <c r="M76" s="43"/>
      <c r="N76" s="44" t="s">
        <v>1979</v>
      </c>
      <c r="O76" s="39">
        <v>45898.333333333299</v>
      </c>
      <c r="S76" s="45" t="e">
        <f>_xlfn.CONCAT(#REF!,TRIM(tbl_PV_Milestones[[#This Row],[Milestone Description]]))</f>
        <v>#REF!</v>
      </c>
      <c r="T76" s="84" t="str">
        <f>IF(COUNTIF(tbl_PV_Milestones[UID],tbl_PV_Milestones[[#This Row],[UID]])&gt;1,"Duplicate","")</f>
        <v>Duplicate</v>
      </c>
      <c r="U76" s="42" t="str">
        <f>_xlfn.XLOOKUP(tbl_PV_Milestones[[#This Row],[Work ID]],tbl_PV_Meta[Work ID '#],tbl_PV_Meta[Sub-Portfolio])</f>
        <v>Sub-Portfolio 7</v>
      </c>
      <c r="V76" s="41">
        <f>IF(MONTH(tbl_PV_Milestones[[#This Row],[Baseline Date]])&lt;7,YEAR(tbl_PV_Milestones[[#This Row],[Baseline Date]]),YEAR(tbl_PV_Milestones[[#This Row],[Baseline Date]])+1)</f>
        <v>1900</v>
      </c>
      <c r="W76" s="41">
        <f>IF(MONTH(tbl_PV_Milestones[[#This Row],[Actual/Schedule Finish]])&lt;7,YEAR(tbl_PV_Milestones[[#This Row],[Actual/Schedule Finish]]),YEAR(tbl_PV_Milestones[[#This Row],[Actual/Schedule Finish]])+1)</f>
        <v>2026</v>
      </c>
      <c r="X76" s="41" t="str">
        <f>IF(OR(tbl_PV_Milestones[[#This Row],[Project Status]]="Completed",tbl_PV_Milestones[[#This Row],[Project Status]]="Assumed Completed"),"Yes","No")</f>
        <v>No</v>
      </c>
      <c r="Y76" s="41">
        <f>IF(tbl_PV_Milestones[[#This Row],[Baseline Date]]="",1,0)</f>
        <v>1</v>
      </c>
      <c r="Z76" s="41">
        <f>IF(tbl_PV_Milestones[[#This Row],[Baseline Date]]&lt;PV_Meta!$B$7,1,0)</f>
        <v>1</v>
      </c>
      <c r="AA76" s="41">
        <f>IF(tbl_PV_Milestones[[#This Row],[Complete]]="Yes",1,0)</f>
        <v>0</v>
      </c>
      <c r="AB76" s="41">
        <f>IF(AND(tbl_PV_Milestones[[#This Row],[BL FY]]=2025,tbl_PV_Milestones[[#This Row],[Baseline Date]]&lt;PV_Meta!$B$7),1,0)</f>
        <v>0</v>
      </c>
      <c r="AC76" s="41">
        <f>IF(AND(tbl_PV_Milestones[[#This Row],[Planned YTD]]=1,tbl_PV_Milestones[[#This Row],[Complete]]="Yes"),1,0)</f>
        <v>0</v>
      </c>
      <c r="AD76" s="41">
        <f>IF(AND(tbl_PV_Milestones[[#This Row],[Actual/Schedule Finish]]&lt;PV_Meta!$B$7,tbl_PV_Milestones[[#This Row],[Complete]]="No",tbl_PV_Milestones[[#This Row],[Project Status]]&lt;&gt;"On Hold"),1,0)</f>
        <v>0</v>
      </c>
      <c r="AE76" s="41">
        <f>IF(AND(tbl_PV_Milestones[[#This Row],[Actual/Schedule Finish]]&gt;tbl_PV_Milestones[[#This Row],[Baseline Date]],tbl_PV_Milestones[[#This Row],[Complete]]="No",tbl_PV_Milestones[[#This Row],[Project Status]]&lt;&gt;"On Hold",tbl_PV_Milestones[[#This Row],[Overdue]]=0,tbl_PV_Milestones[[#This Row],[To be Baselined]]&lt;&gt;1),1,0)</f>
        <v>0</v>
      </c>
      <c r="AF76" s="41">
        <f>IF(AND(tbl_PV_Milestones[[#This Row],[BL FY]]=2025,tbl_PV_Milestones[[#This Row],[Finish FY]]&gt;2025),1,0)</f>
        <v>0</v>
      </c>
      <c r="AG76" s="56" t="str">
        <f>_xlfn.XLOOKUP(tbl_PV_Milestones[[#This Row],[Work ID]],tbl_PV_Meta[Work ID '#],tbl_PV_Meta[Project Manager/Owner],,0)</f>
        <v>Project Manager 38</v>
      </c>
      <c r="AH76" s="6"/>
    </row>
    <row r="77" spans="4:34" x14ac:dyDescent="0.25">
      <c r="D77" s="6" t="s">
        <v>93</v>
      </c>
      <c r="E77" s="6" t="s">
        <v>52</v>
      </c>
      <c r="F77" s="6" t="s">
        <v>1716</v>
      </c>
      <c r="G77" s="6" t="s">
        <v>551</v>
      </c>
      <c r="H77" s="6" t="s">
        <v>505</v>
      </c>
      <c r="I77" s="6" t="s">
        <v>510</v>
      </c>
      <c r="J77" s="6" t="s">
        <v>93</v>
      </c>
      <c r="K77" s="6" t="s">
        <v>213</v>
      </c>
      <c r="L77" s="6" t="s">
        <v>132</v>
      </c>
      <c r="M77" s="43"/>
      <c r="N77" s="44" t="s">
        <v>1979</v>
      </c>
      <c r="O77" s="39">
        <v>45898.333333333299</v>
      </c>
      <c r="S77" s="45" t="e">
        <f>_xlfn.CONCAT(#REF!,TRIM(tbl_PV_Milestones[[#This Row],[Milestone Description]]))</f>
        <v>#REF!</v>
      </c>
      <c r="T77" s="84" t="str">
        <f>IF(COUNTIF(tbl_PV_Milestones[UID],tbl_PV_Milestones[[#This Row],[UID]])&gt;1,"Duplicate","")</f>
        <v>Duplicate</v>
      </c>
      <c r="U77" s="42" t="str">
        <f>_xlfn.XLOOKUP(tbl_PV_Milestones[[#This Row],[Work ID]],tbl_PV_Meta[Work ID '#],tbl_PV_Meta[Sub-Portfolio])</f>
        <v>Sub-Portfolio 7</v>
      </c>
      <c r="V77" s="41">
        <f>IF(MONTH(tbl_PV_Milestones[[#This Row],[Baseline Date]])&lt;7,YEAR(tbl_PV_Milestones[[#This Row],[Baseline Date]]),YEAR(tbl_PV_Milestones[[#This Row],[Baseline Date]])+1)</f>
        <v>1900</v>
      </c>
      <c r="W77" s="41">
        <f>IF(MONTH(tbl_PV_Milestones[[#This Row],[Actual/Schedule Finish]])&lt;7,YEAR(tbl_PV_Milestones[[#This Row],[Actual/Schedule Finish]]),YEAR(tbl_PV_Milestones[[#This Row],[Actual/Schedule Finish]])+1)</f>
        <v>2026</v>
      </c>
      <c r="X77" s="41" t="str">
        <f>IF(OR(tbl_PV_Milestones[[#This Row],[Project Status]]="Completed",tbl_PV_Milestones[[#This Row],[Project Status]]="Assumed Completed"),"Yes","No")</f>
        <v>No</v>
      </c>
      <c r="Y77" s="41">
        <f>IF(tbl_PV_Milestones[[#This Row],[Baseline Date]]="",1,0)</f>
        <v>1</v>
      </c>
      <c r="Z77" s="41">
        <f>IF(tbl_PV_Milestones[[#This Row],[Baseline Date]]&lt;PV_Meta!$B$7,1,0)</f>
        <v>1</v>
      </c>
      <c r="AA77" s="41">
        <f>IF(tbl_PV_Milestones[[#This Row],[Complete]]="Yes",1,0)</f>
        <v>0</v>
      </c>
      <c r="AB77" s="41">
        <f>IF(AND(tbl_PV_Milestones[[#This Row],[BL FY]]=2025,tbl_PV_Milestones[[#This Row],[Baseline Date]]&lt;PV_Meta!$B$7),1,0)</f>
        <v>0</v>
      </c>
      <c r="AC77" s="41">
        <f>IF(AND(tbl_PV_Milestones[[#This Row],[Planned YTD]]=1,tbl_PV_Milestones[[#This Row],[Complete]]="Yes"),1,0)</f>
        <v>0</v>
      </c>
      <c r="AD77" s="41">
        <f>IF(AND(tbl_PV_Milestones[[#This Row],[Actual/Schedule Finish]]&lt;PV_Meta!$B$7,tbl_PV_Milestones[[#This Row],[Complete]]="No",tbl_PV_Milestones[[#This Row],[Project Status]]&lt;&gt;"On Hold"),1,0)</f>
        <v>0</v>
      </c>
      <c r="AE77" s="41">
        <f>IF(AND(tbl_PV_Milestones[[#This Row],[Actual/Schedule Finish]]&gt;tbl_PV_Milestones[[#This Row],[Baseline Date]],tbl_PV_Milestones[[#This Row],[Complete]]="No",tbl_PV_Milestones[[#This Row],[Project Status]]&lt;&gt;"On Hold",tbl_PV_Milestones[[#This Row],[Overdue]]=0,tbl_PV_Milestones[[#This Row],[To be Baselined]]&lt;&gt;1),1,0)</f>
        <v>0</v>
      </c>
      <c r="AF77" s="41">
        <f>IF(AND(tbl_PV_Milestones[[#This Row],[BL FY]]=2025,tbl_PV_Milestones[[#This Row],[Finish FY]]&gt;2025),1,0)</f>
        <v>0</v>
      </c>
      <c r="AG77" s="56" t="str">
        <f>_xlfn.XLOOKUP(tbl_PV_Milestones[[#This Row],[Work ID]],tbl_PV_Meta[Work ID '#],tbl_PV_Meta[Project Manager/Owner],,0)</f>
        <v>Project Manager 38</v>
      </c>
      <c r="AH77" s="6"/>
    </row>
    <row r="78" spans="4:34" x14ac:dyDescent="0.25">
      <c r="D78" s="6" t="s">
        <v>93</v>
      </c>
      <c r="E78" s="6" t="s">
        <v>52</v>
      </c>
      <c r="F78" s="6" t="s">
        <v>1716</v>
      </c>
      <c r="G78" s="6" t="s">
        <v>552</v>
      </c>
      <c r="H78" s="6" t="s">
        <v>505</v>
      </c>
      <c r="I78" s="6" t="s">
        <v>510</v>
      </c>
      <c r="J78" s="6" t="s">
        <v>93</v>
      </c>
      <c r="K78" s="6" t="s">
        <v>213</v>
      </c>
      <c r="L78" s="6" t="s">
        <v>132</v>
      </c>
      <c r="M78" s="43"/>
      <c r="N78" s="44" t="s">
        <v>1979</v>
      </c>
      <c r="O78" s="39">
        <v>45898.333333333299</v>
      </c>
      <c r="S78" s="45" t="e">
        <f>_xlfn.CONCAT(#REF!,TRIM(tbl_PV_Milestones[[#This Row],[Milestone Description]]))</f>
        <v>#REF!</v>
      </c>
      <c r="T78" s="84" t="str">
        <f>IF(COUNTIF(tbl_PV_Milestones[UID],tbl_PV_Milestones[[#This Row],[UID]])&gt;1,"Duplicate","")</f>
        <v>Duplicate</v>
      </c>
      <c r="U78" s="42" t="str">
        <f>_xlfn.XLOOKUP(tbl_PV_Milestones[[#This Row],[Work ID]],tbl_PV_Meta[Work ID '#],tbl_PV_Meta[Sub-Portfolio])</f>
        <v>Sub-Portfolio 7</v>
      </c>
      <c r="V78" s="41">
        <f>IF(MONTH(tbl_PV_Milestones[[#This Row],[Baseline Date]])&lt;7,YEAR(tbl_PV_Milestones[[#This Row],[Baseline Date]]),YEAR(tbl_PV_Milestones[[#This Row],[Baseline Date]])+1)</f>
        <v>1900</v>
      </c>
      <c r="W78" s="41">
        <f>IF(MONTH(tbl_PV_Milestones[[#This Row],[Actual/Schedule Finish]])&lt;7,YEAR(tbl_PV_Milestones[[#This Row],[Actual/Schedule Finish]]),YEAR(tbl_PV_Milestones[[#This Row],[Actual/Schedule Finish]])+1)</f>
        <v>2026</v>
      </c>
      <c r="X78" s="41" t="str">
        <f>IF(OR(tbl_PV_Milestones[[#This Row],[Project Status]]="Completed",tbl_PV_Milestones[[#This Row],[Project Status]]="Assumed Completed"),"Yes","No")</f>
        <v>No</v>
      </c>
      <c r="Y78" s="41">
        <f>IF(tbl_PV_Milestones[[#This Row],[Baseline Date]]="",1,0)</f>
        <v>1</v>
      </c>
      <c r="Z78" s="41">
        <f>IF(tbl_PV_Milestones[[#This Row],[Baseline Date]]&lt;PV_Meta!$B$7,1,0)</f>
        <v>1</v>
      </c>
      <c r="AA78" s="41">
        <f>IF(tbl_PV_Milestones[[#This Row],[Complete]]="Yes",1,0)</f>
        <v>0</v>
      </c>
      <c r="AB78" s="41">
        <f>IF(AND(tbl_PV_Milestones[[#This Row],[BL FY]]=2025,tbl_PV_Milestones[[#This Row],[Baseline Date]]&lt;PV_Meta!$B$7),1,0)</f>
        <v>0</v>
      </c>
      <c r="AC78" s="41">
        <f>IF(AND(tbl_PV_Milestones[[#This Row],[Planned YTD]]=1,tbl_PV_Milestones[[#This Row],[Complete]]="Yes"),1,0)</f>
        <v>0</v>
      </c>
      <c r="AD78" s="41">
        <f>IF(AND(tbl_PV_Milestones[[#This Row],[Actual/Schedule Finish]]&lt;PV_Meta!$B$7,tbl_PV_Milestones[[#This Row],[Complete]]="No",tbl_PV_Milestones[[#This Row],[Project Status]]&lt;&gt;"On Hold"),1,0)</f>
        <v>0</v>
      </c>
      <c r="AE78" s="41">
        <f>IF(AND(tbl_PV_Milestones[[#This Row],[Actual/Schedule Finish]]&gt;tbl_PV_Milestones[[#This Row],[Baseline Date]],tbl_PV_Milestones[[#This Row],[Complete]]="No",tbl_PV_Milestones[[#This Row],[Project Status]]&lt;&gt;"On Hold",tbl_PV_Milestones[[#This Row],[Overdue]]=0,tbl_PV_Milestones[[#This Row],[To be Baselined]]&lt;&gt;1),1,0)</f>
        <v>0</v>
      </c>
      <c r="AF78" s="41">
        <f>IF(AND(tbl_PV_Milestones[[#This Row],[BL FY]]=2025,tbl_PV_Milestones[[#This Row],[Finish FY]]&gt;2025),1,0)</f>
        <v>0</v>
      </c>
      <c r="AG78" s="56" t="str">
        <f>_xlfn.XLOOKUP(tbl_PV_Milestones[[#This Row],[Work ID]],tbl_PV_Meta[Work ID '#],tbl_PV_Meta[Project Manager/Owner],,0)</f>
        <v>Project Manager 38</v>
      </c>
      <c r="AH78" s="6"/>
    </row>
    <row r="79" spans="4:34" x14ac:dyDescent="0.25">
      <c r="D79" s="6" t="s">
        <v>93</v>
      </c>
      <c r="E79" s="6" t="s">
        <v>52</v>
      </c>
      <c r="F79" s="6" t="s">
        <v>1716</v>
      </c>
      <c r="G79" s="6" t="s">
        <v>553</v>
      </c>
      <c r="H79" s="6" t="s">
        <v>505</v>
      </c>
      <c r="I79" s="6" t="s">
        <v>510</v>
      </c>
      <c r="J79" s="6" t="s">
        <v>93</v>
      </c>
      <c r="K79" s="6" t="s">
        <v>213</v>
      </c>
      <c r="L79" s="6" t="s">
        <v>132</v>
      </c>
      <c r="M79" s="43"/>
      <c r="N79" s="44" t="s">
        <v>1979</v>
      </c>
      <c r="O79" s="39">
        <v>45898.333333333299</v>
      </c>
      <c r="S79" s="45" t="e">
        <f>_xlfn.CONCAT(#REF!,TRIM(tbl_PV_Milestones[[#This Row],[Milestone Description]]))</f>
        <v>#REF!</v>
      </c>
      <c r="T79" s="84" t="str">
        <f>IF(COUNTIF(tbl_PV_Milestones[UID],tbl_PV_Milestones[[#This Row],[UID]])&gt;1,"Duplicate","")</f>
        <v>Duplicate</v>
      </c>
      <c r="U79" s="42" t="str">
        <f>_xlfn.XLOOKUP(tbl_PV_Milestones[[#This Row],[Work ID]],tbl_PV_Meta[Work ID '#],tbl_PV_Meta[Sub-Portfolio])</f>
        <v>Sub-Portfolio 7</v>
      </c>
      <c r="V79" s="41">
        <f>IF(MONTH(tbl_PV_Milestones[[#This Row],[Baseline Date]])&lt;7,YEAR(tbl_PV_Milestones[[#This Row],[Baseline Date]]),YEAR(tbl_PV_Milestones[[#This Row],[Baseline Date]])+1)</f>
        <v>1900</v>
      </c>
      <c r="W79" s="41">
        <f>IF(MONTH(tbl_PV_Milestones[[#This Row],[Actual/Schedule Finish]])&lt;7,YEAR(tbl_PV_Milestones[[#This Row],[Actual/Schedule Finish]]),YEAR(tbl_PV_Milestones[[#This Row],[Actual/Schedule Finish]])+1)</f>
        <v>2026</v>
      </c>
      <c r="X79" s="41" t="str">
        <f>IF(OR(tbl_PV_Milestones[[#This Row],[Project Status]]="Completed",tbl_PV_Milestones[[#This Row],[Project Status]]="Assumed Completed"),"Yes","No")</f>
        <v>No</v>
      </c>
      <c r="Y79" s="41">
        <f>IF(tbl_PV_Milestones[[#This Row],[Baseline Date]]="",1,0)</f>
        <v>1</v>
      </c>
      <c r="Z79" s="41">
        <f>IF(tbl_PV_Milestones[[#This Row],[Baseline Date]]&lt;PV_Meta!$B$7,1,0)</f>
        <v>1</v>
      </c>
      <c r="AA79" s="41">
        <f>IF(tbl_PV_Milestones[[#This Row],[Complete]]="Yes",1,0)</f>
        <v>0</v>
      </c>
      <c r="AB79" s="41">
        <f>IF(AND(tbl_PV_Milestones[[#This Row],[BL FY]]=2025,tbl_PV_Milestones[[#This Row],[Baseline Date]]&lt;PV_Meta!$B$7),1,0)</f>
        <v>0</v>
      </c>
      <c r="AC79" s="41">
        <f>IF(AND(tbl_PV_Milestones[[#This Row],[Planned YTD]]=1,tbl_PV_Milestones[[#This Row],[Complete]]="Yes"),1,0)</f>
        <v>0</v>
      </c>
      <c r="AD79" s="41">
        <f>IF(AND(tbl_PV_Milestones[[#This Row],[Actual/Schedule Finish]]&lt;PV_Meta!$B$7,tbl_PV_Milestones[[#This Row],[Complete]]="No",tbl_PV_Milestones[[#This Row],[Project Status]]&lt;&gt;"On Hold"),1,0)</f>
        <v>0</v>
      </c>
      <c r="AE79" s="41">
        <f>IF(AND(tbl_PV_Milestones[[#This Row],[Actual/Schedule Finish]]&gt;tbl_PV_Milestones[[#This Row],[Baseline Date]],tbl_PV_Milestones[[#This Row],[Complete]]="No",tbl_PV_Milestones[[#This Row],[Project Status]]&lt;&gt;"On Hold",tbl_PV_Milestones[[#This Row],[Overdue]]=0,tbl_PV_Milestones[[#This Row],[To be Baselined]]&lt;&gt;1),1,0)</f>
        <v>0</v>
      </c>
      <c r="AF79" s="41">
        <f>IF(AND(tbl_PV_Milestones[[#This Row],[BL FY]]=2025,tbl_PV_Milestones[[#This Row],[Finish FY]]&gt;2025),1,0)</f>
        <v>0</v>
      </c>
      <c r="AG79" s="56" t="str">
        <f>_xlfn.XLOOKUP(tbl_PV_Milestones[[#This Row],[Work ID]],tbl_PV_Meta[Work ID '#],tbl_PV_Meta[Project Manager/Owner],,0)</f>
        <v>Project Manager 38</v>
      </c>
      <c r="AH79" s="6"/>
    </row>
    <row r="80" spans="4:34" x14ac:dyDescent="0.25">
      <c r="D80" s="6" t="s">
        <v>93</v>
      </c>
      <c r="E80" s="6" t="s">
        <v>52</v>
      </c>
      <c r="F80" s="6" t="s">
        <v>1716</v>
      </c>
      <c r="G80" s="6" t="s">
        <v>554</v>
      </c>
      <c r="H80" s="6" t="s">
        <v>505</v>
      </c>
      <c r="I80" s="6" t="s">
        <v>510</v>
      </c>
      <c r="J80" s="6" t="s">
        <v>93</v>
      </c>
      <c r="K80" s="6" t="s">
        <v>213</v>
      </c>
      <c r="L80" s="6" t="s">
        <v>132</v>
      </c>
      <c r="M80" s="43"/>
      <c r="N80" s="44" t="s">
        <v>1979</v>
      </c>
      <c r="O80" s="39">
        <v>45898.333333333299</v>
      </c>
      <c r="S80" s="45" t="e">
        <f>_xlfn.CONCAT(#REF!,TRIM(tbl_PV_Milestones[[#This Row],[Milestone Description]]))</f>
        <v>#REF!</v>
      </c>
      <c r="T80" s="84" t="str">
        <f>IF(COUNTIF(tbl_PV_Milestones[UID],tbl_PV_Milestones[[#This Row],[UID]])&gt;1,"Duplicate","")</f>
        <v>Duplicate</v>
      </c>
      <c r="U80" s="42" t="str">
        <f>_xlfn.XLOOKUP(tbl_PV_Milestones[[#This Row],[Work ID]],tbl_PV_Meta[Work ID '#],tbl_PV_Meta[Sub-Portfolio])</f>
        <v>Sub-Portfolio 7</v>
      </c>
      <c r="V80" s="41">
        <f>IF(MONTH(tbl_PV_Milestones[[#This Row],[Baseline Date]])&lt;7,YEAR(tbl_PV_Milestones[[#This Row],[Baseline Date]]),YEAR(tbl_PV_Milestones[[#This Row],[Baseline Date]])+1)</f>
        <v>1900</v>
      </c>
      <c r="W80" s="41">
        <f>IF(MONTH(tbl_PV_Milestones[[#This Row],[Actual/Schedule Finish]])&lt;7,YEAR(tbl_PV_Milestones[[#This Row],[Actual/Schedule Finish]]),YEAR(tbl_PV_Milestones[[#This Row],[Actual/Schedule Finish]])+1)</f>
        <v>2026</v>
      </c>
      <c r="X80" s="41" t="str">
        <f>IF(OR(tbl_PV_Milestones[[#This Row],[Project Status]]="Completed",tbl_PV_Milestones[[#This Row],[Project Status]]="Assumed Completed"),"Yes","No")</f>
        <v>No</v>
      </c>
      <c r="Y80" s="41">
        <f>IF(tbl_PV_Milestones[[#This Row],[Baseline Date]]="",1,0)</f>
        <v>1</v>
      </c>
      <c r="Z80" s="41">
        <f>IF(tbl_PV_Milestones[[#This Row],[Baseline Date]]&lt;PV_Meta!$B$7,1,0)</f>
        <v>1</v>
      </c>
      <c r="AA80" s="41">
        <f>IF(tbl_PV_Milestones[[#This Row],[Complete]]="Yes",1,0)</f>
        <v>0</v>
      </c>
      <c r="AB80" s="41">
        <f>IF(AND(tbl_PV_Milestones[[#This Row],[BL FY]]=2025,tbl_PV_Milestones[[#This Row],[Baseline Date]]&lt;PV_Meta!$B$7),1,0)</f>
        <v>0</v>
      </c>
      <c r="AC80" s="41">
        <f>IF(AND(tbl_PV_Milestones[[#This Row],[Planned YTD]]=1,tbl_PV_Milestones[[#This Row],[Complete]]="Yes"),1,0)</f>
        <v>0</v>
      </c>
      <c r="AD80" s="41">
        <f>IF(AND(tbl_PV_Milestones[[#This Row],[Actual/Schedule Finish]]&lt;PV_Meta!$B$7,tbl_PV_Milestones[[#This Row],[Complete]]="No",tbl_PV_Milestones[[#This Row],[Project Status]]&lt;&gt;"On Hold"),1,0)</f>
        <v>0</v>
      </c>
      <c r="AE80" s="41">
        <f>IF(AND(tbl_PV_Milestones[[#This Row],[Actual/Schedule Finish]]&gt;tbl_PV_Milestones[[#This Row],[Baseline Date]],tbl_PV_Milestones[[#This Row],[Complete]]="No",tbl_PV_Milestones[[#This Row],[Project Status]]&lt;&gt;"On Hold",tbl_PV_Milestones[[#This Row],[Overdue]]=0,tbl_PV_Milestones[[#This Row],[To be Baselined]]&lt;&gt;1),1,0)</f>
        <v>0</v>
      </c>
      <c r="AF80" s="41">
        <f>IF(AND(tbl_PV_Milestones[[#This Row],[BL FY]]=2025,tbl_PV_Milestones[[#This Row],[Finish FY]]&gt;2025),1,0)</f>
        <v>0</v>
      </c>
      <c r="AG80" s="56" t="str">
        <f>_xlfn.XLOOKUP(tbl_PV_Milestones[[#This Row],[Work ID]],tbl_PV_Meta[Work ID '#],tbl_PV_Meta[Project Manager/Owner],,0)</f>
        <v>Project Manager 38</v>
      </c>
      <c r="AH80" s="6"/>
    </row>
    <row r="81" spans="4:34" x14ac:dyDescent="0.25">
      <c r="D81" s="6" t="s">
        <v>93</v>
      </c>
      <c r="E81" s="6" t="s">
        <v>52</v>
      </c>
      <c r="F81" s="6" t="s">
        <v>1716</v>
      </c>
      <c r="G81" s="6" t="s">
        <v>555</v>
      </c>
      <c r="H81" s="6" t="s">
        <v>505</v>
      </c>
      <c r="I81" s="6" t="s">
        <v>510</v>
      </c>
      <c r="J81" s="6" t="s">
        <v>93</v>
      </c>
      <c r="K81" s="6" t="s">
        <v>213</v>
      </c>
      <c r="L81" s="6" t="s">
        <v>132</v>
      </c>
      <c r="M81" s="43"/>
      <c r="N81" s="44" t="s">
        <v>1979</v>
      </c>
      <c r="O81" s="39">
        <v>45884.708333333299</v>
      </c>
      <c r="S81" s="45" t="e">
        <f>_xlfn.CONCAT(#REF!,TRIM(tbl_PV_Milestones[[#This Row],[Milestone Description]]))</f>
        <v>#REF!</v>
      </c>
      <c r="T81" s="84" t="str">
        <f>IF(COUNTIF(tbl_PV_Milestones[UID],tbl_PV_Milestones[[#This Row],[UID]])&gt;1,"Duplicate","")</f>
        <v>Duplicate</v>
      </c>
      <c r="U81" s="42" t="str">
        <f>_xlfn.XLOOKUP(tbl_PV_Milestones[[#This Row],[Work ID]],tbl_PV_Meta[Work ID '#],tbl_PV_Meta[Sub-Portfolio])</f>
        <v>Sub-Portfolio 7</v>
      </c>
      <c r="V81" s="41">
        <f>IF(MONTH(tbl_PV_Milestones[[#This Row],[Baseline Date]])&lt;7,YEAR(tbl_PV_Milestones[[#This Row],[Baseline Date]]),YEAR(tbl_PV_Milestones[[#This Row],[Baseline Date]])+1)</f>
        <v>1900</v>
      </c>
      <c r="W81" s="41">
        <f>IF(MONTH(tbl_PV_Milestones[[#This Row],[Actual/Schedule Finish]])&lt;7,YEAR(tbl_PV_Milestones[[#This Row],[Actual/Schedule Finish]]),YEAR(tbl_PV_Milestones[[#This Row],[Actual/Schedule Finish]])+1)</f>
        <v>2026</v>
      </c>
      <c r="X81" s="41" t="str">
        <f>IF(OR(tbl_PV_Milestones[[#This Row],[Project Status]]="Completed",tbl_PV_Milestones[[#This Row],[Project Status]]="Assumed Completed"),"Yes","No")</f>
        <v>No</v>
      </c>
      <c r="Y81" s="41">
        <f>IF(tbl_PV_Milestones[[#This Row],[Baseline Date]]="",1,0)</f>
        <v>1</v>
      </c>
      <c r="Z81" s="41">
        <f>IF(tbl_PV_Milestones[[#This Row],[Baseline Date]]&lt;PV_Meta!$B$7,1,0)</f>
        <v>1</v>
      </c>
      <c r="AA81" s="41">
        <f>IF(tbl_PV_Milestones[[#This Row],[Complete]]="Yes",1,0)</f>
        <v>0</v>
      </c>
      <c r="AB81" s="41">
        <f>IF(AND(tbl_PV_Milestones[[#This Row],[BL FY]]=2025,tbl_PV_Milestones[[#This Row],[Baseline Date]]&lt;PV_Meta!$B$7),1,0)</f>
        <v>0</v>
      </c>
      <c r="AC81" s="41">
        <f>IF(AND(tbl_PV_Milestones[[#This Row],[Planned YTD]]=1,tbl_PV_Milestones[[#This Row],[Complete]]="Yes"),1,0)</f>
        <v>0</v>
      </c>
      <c r="AD81" s="41">
        <f>IF(AND(tbl_PV_Milestones[[#This Row],[Actual/Schedule Finish]]&lt;PV_Meta!$B$7,tbl_PV_Milestones[[#This Row],[Complete]]="No",tbl_PV_Milestones[[#This Row],[Project Status]]&lt;&gt;"On Hold"),1,0)</f>
        <v>0</v>
      </c>
      <c r="AE81" s="41">
        <f>IF(AND(tbl_PV_Milestones[[#This Row],[Actual/Schedule Finish]]&gt;tbl_PV_Milestones[[#This Row],[Baseline Date]],tbl_PV_Milestones[[#This Row],[Complete]]="No",tbl_PV_Milestones[[#This Row],[Project Status]]&lt;&gt;"On Hold",tbl_PV_Milestones[[#This Row],[Overdue]]=0,tbl_PV_Milestones[[#This Row],[To be Baselined]]&lt;&gt;1),1,0)</f>
        <v>0</v>
      </c>
      <c r="AF81" s="41">
        <f>IF(AND(tbl_PV_Milestones[[#This Row],[BL FY]]=2025,tbl_PV_Milestones[[#This Row],[Finish FY]]&gt;2025),1,0)</f>
        <v>0</v>
      </c>
      <c r="AG81" s="56" t="str">
        <f>_xlfn.XLOOKUP(tbl_PV_Milestones[[#This Row],[Work ID]],tbl_PV_Meta[Work ID '#],tbl_PV_Meta[Project Manager/Owner],,0)</f>
        <v>Project Manager 38</v>
      </c>
      <c r="AH81" s="6"/>
    </row>
    <row r="82" spans="4:34" x14ac:dyDescent="0.25">
      <c r="D82" s="6" t="s">
        <v>93</v>
      </c>
      <c r="E82" s="6" t="s">
        <v>52</v>
      </c>
      <c r="F82" s="6" t="s">
        <v>1716</v>
      </c>
      <c r="G82" s="6" t="s">
        <v>556</v>
      </c>
      <c r="H82" s="6" t="s">
        <v>505</v>
      </c>
      <c r="I82" s="6" t="s">
        <v>510</v>
      </c>
      <c r="J82" s="6" t="s">
        <v>93</v>
      </c>
      <c r="K82" s="6" t="s">
        <v>213</v>
      </c>
      <c r="L82" s="6" t="s">
        <v>132</v>
      </c>
      <c r="M82" s="43"/>
      <c r="N82" s="44" t="s">
        <v>1979</v>
      </c>
      <c r="O82" s="39">
        <v>45891.708333333299</v>
      </c>
      <c r="S82" s="45" t="e">
        <f>_xlfn.CONCAT(#REF!,TRIM(tbl_PV_Milestones[[#This Row],[Milestone Description]]))</f>
        <v>#REF!</v>
      </c>
      <c r="T82" s="84" t="str">
        <f>IF(COUNTIF(tbl_PV_Milestones[UID],tbl_PV_Milestones[[#This Row],[UID]])&gt;1,"Duplicate","")</f>
        <v>Duplicate</v>
      </c>
      <c r="U82" s="42" t="str">
        <f>_xlfn.XLOOKUP(tbl_PV_Milestones[[#This Row],[Work ID]],tbl_PV_Meta[Work ID '#],tbl_PV_Meta[Sub-Portfolio])</f>
        <v>Sub-Portfolio 7</v>
      </c>
      <c r="V82" s="41">
        <f>IF(MONTH(tbl_PV_Milestones[[#This Row],[Baseline Date]])&lt;7,YEAR(tbl_PV_Milestones[[#This Row],[Baseline Date]]),YEAR(tbl_PV_Milestones[[#This Row],[Baseline Date]])+1)</f>
        <v>1900</v>
      </c>
      <c r="W82" s="41">
        <f>IF(MONTH(tbl_PV_Milestones[[#This Row],[Actual/Schedule Finish]])&lt;7,YEAR(tbl_PV_Milestones[[#This Row],[Actual/Schedule Finish]]),YEAR(tbl_PV_Milestones[[#This Row],[Actual/Schedule Finish]])+1)</f>
        <v>2026</v>
      </c>
      <c r="X82" s="41" t="str">
        <f>IF(OR(tbl_PV_Milestones[[#This Row],[Project Status]]="Completed",tbl_PV_Milestones[[#This Row],[Project Status]]="Assumed Completed"),"Yes","No")</f>
        <v>No</v>
      </c>
      <c r="Y82" s="41">
        <f>IF(tbl_PV_Milestones[[#This Row],[Baseline Date]]="",1,0)</f>
        <v>1</v>
      </c>
      <c r="Z82" s="41">
        <f>IF(tbl_PV_Milestones[[#This Row],[Baseline Date]]&lt;PV_Meta!$B$7,1,0)</f>
        <v>1</v>
      </c>
      <c r="AA82" s="41">
        <f>IF(tbl_PV_Milestones[[#This Row],[Complete]]="Yes",1,0)</f>
        <v>0</v>
      </c>
      <c r="AB82" s="41">
        <f>IF(AND(tbl_PV_Milestones[[#This Row],[BL FY]]=2025,tbl_PV_Milestones[[#This Row],[Baseline Date]]&lt;PV_Meta!$B$7),1,0)</f>
        <v>0</v>
      </c>
      <c r="AC82" s="41">
        <f>IF(AND(tbl_PV_Milestones[[#This Row],[Planned YTD]]=1,tbl_PV_Milestones[[#This Row],[Complete]]="Yes"),1,0)</f>
        <v>0</v>
      </c>
      <c r="AD82" s="41">
        <f>IF(AND(tbl_PV_Milestones[[#This Row],[Actual/Schedule Finish]]&lt;PV_Meta!$B$7,tbl_PV_Milestones[[#This Row],[Complete]]="No",tbl_PV_Milestones[[#This Row],[Project Status]]&lt;&gt;"On Hold"),1,0)</f>
        <v>0</v>
      </c>
      <c r="AE82" s="41">
        <f>IF(AND(tbl_PV_Milestones[[#This Row],[Actual/Schedule Finish]]&gt;tbl_PV_Milestones[[#This Row],[Baseline Date]],tbl_PV_Milestones[[#This Row],[Complete]]="No",tbl_PV_Milestones[[#This Row],[Project Status]]&lt;&gt;"On Hold",tbl_PV_Milestones[[#This Row],[Overdue]]=0,tbl_PV_Milestones[[#This Row],[To be Baselined]]&lt;&gt;1),1,0)</f>
        <v>0</v>
      </c>
      <c r="AF82" s="41">
        <f>IF(AND(tbl_PV_Milestones[[#This Row],[BL FY]]=2025,tbl_PV_Milestones[[#This Row],[Finish FY]]&gt;2025),1,0)</f>
        <v>0</v>
      </c>
      <c r="AG82" s="56" t="str">
        <f>_xlfn.XLOOKUP(tbl_PV_Milestones[[#This Row],[Work ID]],tbl_PV_Meta[Work ID '#],tbl_PV_Meta[Project Manager/Owner],,0)</f>
        <v>Project Manager 38</v>
      </c>
      <c r="AH82" s="6"/>
    </row>
    <row r="83" spans="4:34" x14ac:dyDescent="0.25">
      <c r="D83" s="6" t="s">
        <v>93</v>
      </c>
      <c r="E83" s="6" t="s">
        <v>52</v>
      </c>
      <c r="F83" s="6" t="s">
        <v>1716</v>
      </c>
      <c r="G83" s="6" t="s">
        <v>557</v>
      </c>
      <c r="H83" s="6" t="s">
        <v>519</v>
      </c>
      <c r="I83" s="6" t="s">
        <v>510</v>
      </c>
      <c r="J83" s="6" t="s">
        <v>93</v>
      </c>
      <c r="K83" s="6" t="s">
        <v>213</v>
      </c>
      <c r="L83" s="6" t="s">
        <v>132</v>
      </c>
      <c r="M83" s="43"/>
      <c r="N83" s="44" t="s">
        <v>1979</v>
      </c>
      <c r="O83" s="39">
        <v>45898.333333333299</v>
      </c>
      <c r="S83" s="45" t="e">
        <f>_xlfn.CONCAT(#REF!,TRIM(tbl_PV_Milestones[[#This Row],[Milestone Description]]))</f>
        <v>#REF!</v>
      </c>
      <c r="T83" s="84" t="str">
        <f>IF(COUNTIF(tbl_PV_Milestones[UID],tbl_PV_Milestones[[#This Row],[UID]])&gt;1,"Duplicate","")</f>
        <v>Duplicate</v>
      </c>
      <c r="U83" s="42" t="str">
        <f>_xlfn.XLOOKUP(tbl_PV_Milestones[[#This Row],[Work ID]],tbl_PV_Meta[Work ID '#],tbl_PV_Meta[Sub-Portfolio])</f>
        <v>Sub-Portfolio 7</v>
      </c>
      <c r="V83" s="41">
        <f>IF(MONTH(tbl_PV_Milestones[[#This Row],[Baseline Date]])&lt;7,YEAR(tbl_PV_Milestones[[#This Row],[Baseline Date]]),YEAR(tbl_PV_Milestones[[#This Row],[Baseline Date]])+1)</f>
        <v>1900</v>
      </c>
      <c r="W83" s="41">
        <f>IF(MONTH(tbl_PV_Milestones[[#This Row],[Actual/Schedule Finish]])&lt;7,YEAR(tbl_PV_Milestones[[#This Row],[Actual/Schedule Finish]]),YEAR(tbl_PV_Milestones[[#This Row],[Actual/Schedule Finish]])+1)</f>
        <v>2026</v>
      </c>
      <c r="X83" s="41" t="str">
        <f>IF(OR(tbl_PV_Milestones[[#This Row],[Project Status]]="Completed",tbl_PV_Milestones[[#This Row],[Project Status]]="Assumed Completed"),"Yes","No")</f>
        <v>No</v>
      </c>
      <c r="Y83" s="41">
        <f>IF(tbl_PV_Milestones[[#This Row],[Baseline Date]]="",1,0)</f>
        <v>1</v>
      </c>
      <c r="Z83" s="41">
        <f>IF(tbl_PV_Milestones[[#This Row],[Baseline Date]]&lt;PV_Meta!$B$7,1,0)</f>
        <v>1</v>
      </c>
      <c r="AA83" s="41">
        <f>IF(tbl_PV_Milestones[[#This Row],[Complete]]="Yes",1,0)</f>
        <v>0</v>
      </c>
      <c r="AB83" s="41">
        <f>IF(AND(tbl_PV_Milestones[[#This Row],[BL FY]]=2025,tbl_PV_Milestones[[#This Row],[Baseline Date]]&lt;PV_Meta!$B$7),1,0)</f>
        <v>0</v>
      </c>
      <c r="AC83" s="41">
        <f>IF(AND(tbl_PV_Milestones[[#This Row],[Planned YTD]]=1,tbl_PV_Milestones[[#This Row],[Complete]]="Yes"),1,0)</f>
        <v>0</v>
      </c>
      <c r="AD83" s="41">
        <f>IF(AND(tbl_PV_Milestones[[#This Row],[Actual/Schedule Finish]]&lt;PV_Meta!$B$7,tbl_PV_Milestones[[#This Row],[Complete]]="No",tbl_PV_Milestones[[#This Row],[Project Status]]&lt;&gt;"On Hold"),1,0)</f>
        <v>0</v>
      </c>
      <c r="AE83" s="41">
        <f>IF(AND(tbl_PV_Milestones[[#This Row],[Actual/Schedule Finish]]&gt;tbl_PV_Milestones[[#This Row],[Baseline Date]],tbl_PV_Milestones[[#This Row],[Complete]]="No",tbl_PV_Milestones[[#This Row],[Project Status]]&lt;&gt;"On Hold",tbl_PV_Milestones[[#This Row],[Overdue]]=0,tbl_PV_Milestones[[#This Row],[To be Baselined]]&lt;&gt;1),1,0)</f>
        <v>0</v>
      </c>
      <c r="AF83" s="41">
        <f>IF(AND(tbl_PV_Milestones[[#This Row],[BL FY]]=2025,tbl_PV_Milestones[[#This Row],[Finish FY]]&gt;2025),1,0)</f>
        <v>0</v>
      </c>
      <c r="AG83" s="56" t="str">
        <f>_xlfn.XLOOKUP(tbl_PV_Milestones[[#This Row],[Work ID]],tbl_PV_Meta[Work ID '#],tbl_PV_Meta[Project Manager/Owner],,0)</f>
        <v>Project Manager 38</v>
      </c>
      <c r="AH83" s="6"/>
    </row>
    <row r="84" spans="4:34" x14ac:dyDescent="0.25">
      <c r="D84" s="6" t="s">
        <v>93</v>
      </c>
      <c r="E84" s="6" t="s">
        <v>52</v>
      </c>
      <c r="F84" s="6" t="s">
        <v>1716</v>
      </c>
      <c r="G84" s="6" t="s">
        <v>558</v>
      </c>
      <c r="H84" s="6" t="s">
        <v>505</v>
      </c>
      <c r="I84" s="6" t="s">
        <v>510</v>
      </c>
      <c r="J84" s="6" t="s">
        <v>93</v>
      </c>
      <c r="K84" s="6" t="s">
        <v>213</v>
      </c>
      <c r="L84" s="6" t="s">
        <v>132</v>
      </c>
      <c r="M84" s="43"/>
      <c r="N84" s="44" t="s">
        <v>1979</v>
      </c>
      <c r="O84" s="39">
        <v>45859.333333333299</v>
      </c>
      <c r="S84" s="45" t="e">
        <f>_xlfn.CONCAT(#REF!,TRIM(tbl_PV_Milestones[[#This Row],[Milestone Description]]))</f>
        <v>#REF!</v>
      </c>
      <c r="T84" s="84" t="str">
        <f>IF(COUNTIF(tbl_PV_Milestones[UID],tbl_PV_Milestones[[#This Row],[UID]])&gt;1,"Duplicate","")</f>
        <v>Duplicate</v>
      </c>
      <c r="U84" s="42" t="str">
        <f>_xlfn.XLOOKUP(tbl_PV_Milestones[[#This Row],[Work ID]],tbl_PV_Meta[Work ID '#],tbl_PV_Meta[Sub-Portfolio])</f>
        <v>Sub-Portfolio 7</v>
      </c>
      <c r="V84" s="41">
        <f>IF(MONTH(tbl_PV_Milestones[[#This Row],[Baseline Date]])&lt;7,YEAR(tbl_PV_Milestones[[#This Row],[Baseline Date]]),YEAR(tbl_PV_Milestones[[#This Row],[Baseline Date]])+1)</f>
        <v>1900</v>
      </c>
      <c r="W84" s="41">
        <f>IF(MONTH(tbl_PV_Milestones[[#This Row],[Actual/Schedule Finish]])&lt;7,YEAR(tbl_PV_Milestones[[#This Row],[Actual/Schedule Finish]]),YEAR(tbl_PV_Milestones[[#This Row],[Actual/Schedule Finish]])+1)</f>
        <v>2026</v>
      </c>
      <c r="X84" s="41" t="str">
        <f>IF(OR(tbl_PV_Milestones[[#This Row],[Project Status]]="Completed",tbl_PV_Milestones[[#This Row],[Project Status]]="Assumed Completed"),"Yes","No")</f>
        <v>No</v>
      </c>
      <c r="Y84" s="41">
        <f>IF(tbl_PV_Milestones[[#This Row],[Baseline Date]]="",1,0)</f>
        <v>1</v>
      </c>
      <c r="Z84" s="41">
        <f>IF(tbl_PV_Milestones[[#This Row],[Baseline Date]]&lt;PV_Meta!$B$7,1,0)</f>
        <v>1</v>
      </c>
      <c r="AA84" s="41">
        <f>IF(tbl_PV_Milestones[[#This Row],[Complete]]="Yes",1,0)</f>
        <v>0</v>
      </c>
      <c r="AB84" s="41">
        <f>IF(AND(tbl_PV_Milestones[[#This Row],[BL FY]]=2025,tbl_PV_Milestones[[#This Row],[Baseline Date]]&lt;PV_Meta!$B$7),1,0)</f>
        <v>0</v>
      </c>
      <c r="AC84" s="41">
        <f>IF(AND(tbl_PV_Milestones[[#This Row],[Planned YTD]]=1,tbl_PV_Milestones[[#This Row],[Complete]]="Yes"),1,0)</f>
        <v>0</v>
      </c>
      <c r="AD84" s="41">
        <f>IF(AND(tbl_PV_Milestones[[#This Row],[Actual/Schedule Finish]]&lt;PV_Meta!$B$7,tbl_PV_Milestones[[#This Row],[Complete]]="No",tbl_PV_Milestones[[#This Row],[Project Status]]&lt;&gt;"On Hold"),1,0)</f>
        <v>0</v>
      </c>
      <c r="AE84" s="41">
        <f>IF(AND(tbl_PV_Milestones[[#This Row],[Actual/Schedule Finish]]&gt;tbl_PV_Milestones[[#This Row],[Baseline Date]],tbl_PV_Milestones[[#This Row],[Complete]]="No",tbl_PV_Milestones[[#This Row],[Project Status]]&lt;&gt;"On Hold",tbl_PV_Milestones[[#This Row],[Overdue]]=0,tbl_PV_Milestones[[#This Row],[To be Baselined]]&lt;&gt;1),1,0)</f>
        <v>0</v>
      </c>
      <c r="AF84" s="41">
        <f>IF(AND(tbl_PV_Milestones[[#This Row],[BL FY]]=2025,tbl_PV_Milestones[[#This Row],[Finish FY]]&gt;2025),1,0)</f>
        <v>0</v>
      </c>
      <c r="AG84" s="56" t="str">
        <f>_xlfn.XLOOKUP(tbl_PV_Milestones[[#This Row],[Work ID]],tbl_PV_Meta[Work ID '#],tbl_PV_Meta[Project Manager/Owner],,0)</f>
        <v>Project Manager 38</v>
      </c>
      <c r="AH84" s="6"/>
    </row>
    <row r="85" spans="4:34" x14ac:dyDescent="0.25">
      <c r="D85" s="6" t="s">
        <v>93</v>
      </c>
      <c r="E85" s="6" t="s">
        <v>52</v>
      </c>
      <c r="F85" s="6" t="s">
        <v>1716</v>
      </c>
      <c r="G85" s="6" t="s">
        <v>559</v>
      </c>
      <c r="H85" s="6" t="s">
        <v>505</v>
      </c>
      <c r="I85" s="6" t="s">
        <v>510</v>
      </c>
      <c r="J85" s="6" t="s">
        <v>93</v>
      </c>
      <c r="K85" s="6" t="s">
        <v>213</v>
      </c>
      <c r="L85" s="6" t="s">
        <v>132</v>
      </c>
      <c r="M85" s="43"/>
      <c r="N85" s="44" t="s">
        <v>1979</v>
      </c>
      <c r="O85" s="39">
        <v>45859.333333333299</v>
      </c>
      <c r="S85" s="45" t="e">
        <f>_xlfn.CONCAT(#REF!,TRIM(tbl_PV_Milestones[[#This Row],[Milestone Description]]))</f>
        <v>#REF!</v>
      </c>
      <c r="T85" s="84" t="str">
        <f>IF(COUNTIF(tbl_PV_Milestones[UID],tbl_PV_Milestones[[#This Row],[UID]])&gt;1,"Duplicate","")</f>
        <v>Duplicate</v>
      </c>
      <c r="U85" s="42" t="str">
        <f>_xlfn.XLOOKUP(tbl_PV_Milestones[[#This Row],[Work ID]],tbl_PV_Meta[Work ID '#],tbl_PV_Meta[Sub-Portfolio])</f>
        <v>Sub-Portfolio 7</v>
      </c>
      <c r="V85" s="41">
        <f>IF(MONTH(tbl_PV_Milestones[[#This Row],[Baseline Date]])&lt;7,YEAR(tbl_PV_Milestones[[#This Row],[Baseline Date]]),YEAR(tbl_PV_Milestones[[#This Row],[Baseline Date]])+1)</f>
        <v>1900</v>
      </c>
      <c r="W85" s="41">
        <f>IF(MONTH(tbl_PV_Milestones[[#This Row],[Actual/Schedule Finish]])&lt;7,YEAR(tbl_PV_Milestones[[#This Row],[Actual/Schedule Finish]]),YEAR(tbl_PV_Milestones[[#This Row],[Actual/Schedule Finish]])+1)</f>
        <v>2026</v>
      </c>
      <c r="X85" s="41" t="str">
        <f>IF(OR(tbl_PV_Milestones[[#This Row],[Project Status]]="Completed",tbl_PV_Milestones[[#This Row],[Project Status]]="Assumed Completed"),"Yes","No")</f>
        <v>No</v>
      </c>
      <c r="Y85" s="41">
        <f>IF(tbl_PV_Milestones[[#This Row],[Baseline Date]]="",1,0)</f>
        <v>1</v>
      </c>
      <c r="Z85" s="41">
        <f>IF(tbl_PV_Milestones[[#This Row],[Baseline Date]]&lt;PV_Meta!$B$7,1,0)</f>
        <v>1</v>
      </c>
      <c r="AA85" s="41">
        <f>IF(tbl_PV_Milestones[[#This Row],[Complete]]="Yes",1,0)</f>
        <v>0</v>
      </c>
      <c r="AB85" s="41">
        <f>IF(AND(tbl_PV_Milestones[[#This Row],[BL FY]]=2025,tbl_PV_Milestones[[#This Row],[Baseline Date]]&lt;PV_Meta!$B$7),1,0)</f>
        <v>0</v>
      </c>
      <c r="AC85" s="41">
        <f>IF(AND(tbl_PV_Milestones[[#This Row],[Planned YTD]]=1,tbl_PV_Milestones[[#This Row],[Complete]]="Yes"),1,0)</f>
        <v>0</v>
      </c>
      <c r="AD85" s="41">
        <f>IF(AND(tbl_PV_Milestones[[#This Row],[Actual/Schedule Finish]]&lt;PV_Meta!$B$7,tbl_PV_Milestones[[#This Row],[Complete]]="No",tbl_PV_Milestones[[#This Row],[Project Status]]&lt;&gt;"On Hold"),1,0)</f>
        <v>0</v>
      </c>
      <c r="AE85" s="41">
        <f>IF(AND(tbl_PV_Milestones[[#This Row],[Actual/Schedule Finish]]&gt;tbl_PV_Milestones[[#This Row],[Baseline Date]],tbl_PV_Milestones[[#This Row],[Complete]]="No",tbl_PV_Milestones[[#This Row],[Project Status]]&lt;&gt;"On Hold",tbl_PV_Milestones[[#This Row],[Overdue]]=0,tbl_PV_Milestones[[#This Row],[To be Baselined]]&lt;&gt;1),1,0)</f>
        <v>0</v>
      </c>
      <c r="AF85" s="41">
        <f>IF(AND(tbl_PV_Milestones[[#This Row],[BL FY]]=2025,tbl_PV_Milestones[[#This Row],[Finish FY]]&gt;2025),1,0)</f>
        <v>0</v>
      </c>
      <c r="AG85" s="56" t="str">
        <f>_xlfn.XLOOKUP(tbl_PV_Milestones[[#This Row],[Work ID]],tbl_PV_Meta[Work ID '#],tbl_PV_Meta[Project Manager/Owner],,0)</f>
        <v>Project Manager 38</v>
      </c>
      <c r="AH85" s="6"/>
    </row>
    <row r="86" spans="4:34" x14ac:dyDescent="0.25">
      <c r="D86" s="6" t="s">
        <v>93</v>
      </c>
      <c r="E86" s="6" t="s">
        <v>52</v>
      </c>
      <c r="F86" s="6" t="s">
        <v>1716</v>
      </c>
      <c r="G86" s="6" t="s">
        <v>516</v>
      </c>
      <c r="H86" s="6" t="s">
        <v>505</v>
      </c>
      <c r="I86" s="6" t="s">
        <v>512</v>
      </c>
      <c r="J86" s="6" t="s">
        <v>93</v>
      </c>
      <c r="K86" s="6" t="s">
        <v>213</v>
      </c>
      <c r="L86" s="6" t="s">
        <v>132</v>
      </c>
      <c r="M86" s="43"/>
      <c r="N86" s="44" t="s">
        <v>1979</v>
      </c>
      <c r="O86" s="39">
        <v>46178.708333333299</v>
      </c>
      <c r="S86" s="45" t="e">
        <f>_xlfn.CONCAT(#REF!,TRIM(tbl_PV_Milestones[[#This Row],[Milestone Description]]))</f>
        <v>#REF!</v>
      </c>
      <c r="T86" s="84" t="str">
        <f>IF(COUNTIF(tbl_PV_Milestones[UID],tbl_PV_Milestones[[#This Row],[UID]])&gt;1,"Duplicate","")</f>
        <v>Duplicate</v>
      </c>
      <c r="U86" s="42" t="str">
        <f>_xlfn.XLOOKUP(tbl_PV_Milestones[[#This Row],[Work ID]],tbl_PV_Meta[Work ID '#],tbl_PV_Meta[Sub-Portfolio])</f>
        <v>Sub-Portfolio 7</v>
      </c>
      <c r="V86" s="41">
        <f>IF(MONTH(tbl_PV_Milestones[[#This Row],[Baseline Date]])&lt;7,YEAR(tbl_PV_Milestones[[#This Row],[Baseline Date]]),YEAR(tbl_PV_Milestones[[#This Row],[Baseline Date]])+1)</f>
        <v>1900</v>
      </c>
      <c r="W86" s="41">
        <f>IF(MONTH(tbl_PV_Milestones[[#This Row],[Actual/Schedule Finish]])&lt;7,YEAR(tbl_PV_Milestones[[#This Row],[Actual/Schedule Finish]]),YEAR(tbl_PV_Milestones[[#This Row],[Actual/Schedule Finish]])+1)</f>
        <v>2026</v>
      </c>
      <c r="X86" s="41" t="str">
        <f>IF(OR(tbl_PV_Milestones[[#This Row],[Project Status]]="Completed",tbl_PV_Milestones[[#This Row],[Project Status]]="Assumed Completed"),"Yes","No")</f>
        <v>No</v>
      </c>
      <c r="Y86" s="41">
        <f>IF(tbl_PV_Milestones[[#This Row],[Baseline Date]]="",1,0)</f>
        <v>1</v>
      </c>
      <c r="Z86" s="41">
        <f>IF(tbl_PV_Milestones[[#This Row],[Baseline Date]]&lt;PV_Meta!$B$7,1,0)</f>
        <v>1</v>
      </c>
      <c r="AA86" s="41">
        <f>IF(tbl_PV_Milestones[[#This Row],[Complete]]="Yes",1,0)</f>
        <v>0</v>
      </c>
      <c r="AB86" s="41">
        <f>IF(AND(tbl_PV_Milestones[[#This Row],[BL FY]]=2025,tbl_PV_Milestones[[#This Row],[Baseline Date]]&lt;PV_Meta!$B$7),1,0)</f>
        <v>0</v>
      </c>
      <c r="AC86" s="41">
        <f>IF(AND(tbl_PV_Milestones[[#This Row],[Planned YTD]]=1,tbl_PV_Milestones[[#This Row],[Complete]]="Yes"),1,0)</f>
        <v>0</v>
      </c>
      <c r="AD86" s="41">
        <f>IF(AND(tbl_PV_Milestones[[#This Row],[Actual/Schedule Finish]]&lt;PV_Meta!$B$7,tbl_PV_Milestones[[#This Row],[Complete]]="No",tbl_PV_Milestones[[#This Row],[Project Status]]&lt;&gt;"On Hold"),1,0)</f>
        <v>0</v>
      </c>
      <c r="AE86" s="41">
        <f>IF(AND(tbl_PV_Milestones[[#This Row],[Actual/Schedule Finish]]&gt;tbl_PV_Milestones[[#This Row],[Baseline Date]],tbl_PV_Milestones[[#This Row],[Complete]]="No",tbl_PV_Milestones[[#This Row],[Project Status]]&lt;&gt;"On Hold",tbl_PV_Milestones[[#This Row],[Overdue]]=0,tbl_PV_Milestones[[#This Row],[To be Baselined]]&lt;&gt;1),1,0)</f>
        <v>0</v>
      </c>
      <c r="AF86" s="41">
        <f>IF(AND(tbl_PV_Milestones[[#This Row],[BL FY]]=2025,tbl_PV_Milestones[[#This Row],[Finish FY]]&gt;2025),1,0)</f>
        <v>0</v>
      </c>
      <c r="AG86" s="56" t="str">
        <f>_xlfn.XLOOKUP(tbl_PV_Milestones[[#This Row],[Work ID]],tbl_PV_Meta[Work ID '#],tbl_PV_Meta[Project Manager/Owner],,0)</f>
        <v>Project Manager 38</v>
      </c>
      <c r="AH86" s="6"/>
    </row>
    <row r="87" spans="4:34" x14ac:dyDescent="0.25">
      <c r="D87" s="6" t="s">
        <v>93</v>
      </c>
      <c r="E87" s="6" t="s">
        <v>52</v>
      </c>
      <c r="F87" s="6" t="s">
        <v>1716</v>
      </c>
      <c r="G87" s="6" t="s">
        <v>511</v>
      </c>
      <c r="H87" s="6" t="s">
        <v>505</v>
      </c>
      <c r="I87" s="6" t="s">
        <v>512</v>
      </c>
      <c r="J87" s="6" t="s">
        <v>93</v>
      </c>
      <c r="K87" s="6" t="s">
        <v>213</v>
      </c>
      <c r="L87" s="6" t="s">
        <v>132</v>
      </c>
      <c r="M87" s="43"/>
      <c r="N87" s="44" t="s">
        <v>1979</v>
      </c>
      <c r="O87" s="39">
        <v>46185.708333333299</v>
      </c>
      <c r="S87" s="45" t="e">
        <f>_xlfn.CONCAT(#REF!,TRIM(tbl_PV_Milestones[[#This Row],[Milestone Description]]))</f>
        <v>#REF!</v>
      </c>
      <c r="T87" s="84" t="str">
        <f>IF(COUNTIF(tbl_PV_Milestones[UID],tbl_PV_Milestones[[#This Row],[UID]])&gt;1,"Duplicate","")</f>
        <v>Duplicate</v>
      </c>
      <c r="U87" s="42" t="str">
        <f>_xlfn.XLOOKUP(tbl_PV_Milestones[[#This Row],[Work ID]],tbl_PV_Meta[Work ID '#],tbl_PV_Meta[Sub-Portfolio])</f>
        <v>Sub-Portfolio 7</v>
      </c>
      <c r="V87" s="41">
        <f>IF(MONTH(tbl_PV_Milestones[[#This Row],[Baseline Date]])&lt;7,YEAR(tbl_PV_Milestones[[#This Row],[Baseline Date]]),YEAR(tbl_PV_Milestones[[#This Row],[Baseline Date]])+1)</f>
        <v>1900</v>
      </c>
      <c r="W87" s="41">
        <f>IF(MONTH(tbl_PV_Milestones[[#This Row],[Actual/Schedule Finish]])&lt;7,YEAR(tbl_PV_Milestones[[#This Row],[Actual/Schedule Finish]]),YEAR(tbl_PV_Milestones[[#This Row],[Actual/Schedule Finish]])+1)</f>
        <v>2026</v>
      </c>
      <c r="X87" s="41" t="str">
        <f>IF(OR(tbl_PV_Milestones[[#This Row],[Project Status]]="Completed",tbl_PV_Milestones[[#This Row],[Project Status]]="Assumed Completed"),"Yes","No")</f>
        <v>No</v>
      </c>
      <c r="Y87" s="41">
        <f>IF(tbl_PV_Milestones[[#This Row],[Baseline Date]]="",1,0)</f>
        <v>1</v>
      </c>
      <c r="Z87" s="41">
        <f>IF(tbl_PV_Milestones[[#This Row],[Baseline Date]]&lt;PV_Meta!$B$7,1,0)</f>
        <v>1</v>
      </c>
      <c r="AA87" s="41">
        <f>IF(tbl_PV_Milestones[[#This Row],[Complete]]="Yes",1,0)</f>
        <v>0</v>
      </c>
      <c r="AB87" s="41">
        <f>IF(AND(tbl_PV_Milestones[[#This Row],[BL FY]]=2025,tbl_PV_Milestones[[#This Row],[Baseline Date]]&lt;PV_Meta!$B$7),1,0)</f>
        <v>0</v>
      </c>
      <c r="AC87" s="41">
        <f>IF(AND(tbl_PV_Milestones[[#This Row],[Planned YTD]]=1,tbl_PV_Milestones[[#This Row],[Complete]]="Yes"),1,0)</f>
        <v>0</v>
      </c>
      <c r="AD87" s="41">
        <f>IF(AND(tbl_PV_Milestones[[#This Row],[Actual/Schedule Finish]]&lt;PV_Meta!$B$7,tbl_PV_Milestones[[#This Row],[Complete]]="No",tbl_PV_Milestones[[#This Row],[Project Status]]&lt;&gt;"On Hold"),1,0)</f>
        <v>0</v>
      </c>
      <c r="AE87" s="41">
        <f>IF(AND(tbl_PV_Milestones[[#This Row],[Actual/Schedule Finish]]&gt;tbl_PV_Milestones[[#This Row],[Baseline Date]],tbl_PV_Milestones[[#This Row],[Complete]]="No",tbl_PV_Milestones[[#This Row],[Project Status]]&lt;&gt;"On Hold",tbl_PV_Milestones[[#This Row],[Overdue]]=0,tbl_PV_Milestones[[#This Row],[To be Baselined]]&lt;&gt;1),1,0)</f>
        <v>0</v>
      </c>
      <c r="AF87" s="41">
        <f>IF(AND(tbl_PV_Milestones[[#This Row],[BL FY]]=2025,tbl_PV_Milestones[[#This Row],[Finish FY]]&gt;2025),1,0)</f>
        <v>0</v>
      </c>
      <c r="AG87" s="56" t="str">
        <f>_xlfn.XLOOKUP(tbl_PV_Milestones[[#This Row],[Work ID]],tbl_PV_Meta[Work ID '#],tbl_PV_Meta[Project Manager/Owner],,0)</f>
        <v>Project Manager 38</v>
      </c>
      <c r="AH87" s="6"/>
    </row>
    <row r="88" spans="4:34" x14ac:dyDescent="0.25">
      <c r="D88" s="6" t="s">
        <v>93</v>
      </c>
      <c r="E88" s="6" t="s">
        <v>52</v>
      </c>
      <c r="F88" s="6" t="s">
        <v>1716</v>
      </c>
      <c r="G88" s="6" t="s">
        <v>517</v>
      </c>
      <c r="H88" s="6" t="s">
        <v>505</v>
      </c>
      <c r="I88" s="6" t="s">
        <v>512</v>
      </c>
      <c r="J88" s="6" t="s">
        <v>93</v>
      </c>
      <c r="K88" s="6" t="s">
        <v>213</v>
      </c>
      <c r="L88" s="6" t="s">
        <v>132</v>
      </c>
      <c r="M88" s="43"/>
      <c r="N88" s="44" t="s">
        <v>1979</v>
      </c>
      <c r="O88" s="39">
        <v>46192.708333333299</v>
      </c>
      <c r="S88" s="45" t="e">
        <f>_xlfn.CONCAT(#REF!,TRIM(tbl_PV_Milestones[[#This Row],[Milestone Description]]))</f>
        <v>#REF!</v>
      </c>
      <c r="T88" s="84" t="str">
        <f>IF(COUNTIF(tbl_PV_Milestones[UID],tbl_PV_Milestones[[#This Row],[UID]])&gt;1,"Duplicate","")</f>
        <v>Duplicate</v>
      </c>
      <c r="U88" s="42" t="str">
        <f>_xlfn.XLOOKUP(tbl_PV_Milestones[[#This Row],[Work ID]],tbl_PV_Meta[Work ID '#],tbl_PV_Meta[Sub-Portfolio])</f>
        <v>Sub-Portfolio 7</v>
      </c>
      <c r="V88" s="41">
        <f>IF(MONTH(tbl_PV_Milestones[[#This Row],[Baseline Date]])&lt;7,YEAR(tbl_PV_Milestones[[#This Row],[Baseline Date]]),YEAR(tbl_PV_Milestones[[#This Row],[Baseline Date]])+1)</f>
        <v>1900</v>
      </c>
      <c r="W88" s="41">
        <f>IF(MONTH(tbl_PV_Milestones[[#This Row],[Actual/Schedule Finish]])&lt;7,YEAR(tbl_PV_Milestones[[#This Row],[Actual/Schedule Finish]]),YEAR(tbl_PV_Milestones[[#This Row],[Actual/Schedule Finish]])+1)</f>
        <v>2026</v>
      </c>
      <c r="X88" s="41" t="str">
        <f>IF(OR(tbl_PV_Milestones[[#This Row],[Project Status]]="Completed",tbl_PV_Milestones[[#This Row],[Project Status]]="Assumed Completed"),"Yes","No")</f>
        <v>No</v>
      </c>
      <c r="Y88" s="41">
        <f>IF(tbl_PV_Milestones[[#This Row],[Baseline Date]]="",1,0)</f>
        <v>1</v>
      </c>
      <c r="Z88" s="41">
        <f>IF(tbl_PV_Milestones[[#This Row],[Baseline Date]]&lt;PV_Meta!$B$7,1,0)</f>
        <v>1</v>
      </c>
      <c r="AA88" s="41">
        <f>IF(tbl_PV_Milestones[[#This Row],[Complete]]="Yes",1,0)</f>
        <v>0</v>
      </c>
      <c r="AB88" s="41">
        <f>IF(AND(tbl_PV_Milestones[[#This Row],[BL FY]]=2025,tbl_PV_Milestones[[#This Row],[Baseline Date]]&lt;PV_Meta!$B$7),1,0)</f>
        <v>0</v>
      </c>
      <c r="AC88" s="41">
        <f>IF(AND(tbl_PV_Milestones[[#This Row],[Planned YTD]]=1,tbl_PV_Milestones[[#This Row],[Complete]]="Yes"),1,0)</f>
        <v>0</v>
      </c>
      <c r="AD88" s="41">
        <f>IF(AND(tbl_PV_Milestones[[#This Row],[Actual/Schedule Finish]]&lt;PV_Meta!$B$7,tbl_PV_Milestones[[#This Row],[Complete]]="No",tbl_PV_Milestones[[#This Row],[Project Status]]&lt;&gt;"On Hold"),1,0)</f>
        <v>0</v>
      </c>
      <c r="AE88" s="41">
        <f>IF(AND(tbl_PV_Milestones[[#This Row],[Actual/Schedule Finish]]&gt;tbl_PV_Milestones[[#This Row],[Baseline Date]],tbl_PV_Milestones[[#This Row],[Complete]]="No",tbl_PV_Milestones[[#This Row],[Project Status]]&lt;&gt;"On Hold",tbl_PV_Milestones[[#This Row],[Overdue]]=0,tbl_PV_Milestones[[#This Row],[To be Baselined]]&lt;&gt;1),1,0)</f>
        <v>0</v>
      </c>
      <c r="AF88" s="41">
        <f>IF(AND(tbl_PV_Milestones[[#This Row],[BL FY]]=2025,tbl_PV_Milestones[[#This Row],[Finish FY]]&gt;2025),1,0)</f>
        <v>0</v>
      </c>
      <c r="AG88" s="56" t="str">
        <f>_xlfn.XLOOKUP(tbl_PV_Milestones[[#This Row],[Work ID]],tbl_PV_Meta[Work ID '#],tbl_PV_Meta[Project Manager/Owner],,0)</f>
        <v>Project Manager 38</v>
      </c>
      <c r="AH88" s="6"/>
    </row>
    <row r="89" spans="4:34" x14ac:dyDescent="0.25">
      <c r="D89" s="6" t="s">
        <v>93</v>
      </c>
      <c r="E89" s="6" t="s">
        <v>52</v>
      </c>
      <c r="F89" s="6" t="s">
        <v>1716</v>
      </c>
      <c r="G89" s="6" t="s">
        <v>518</v>
      </c>
      <c r="H89" s="6" t="s">
        <v>519</v>
      </c>
      <c r="I89" s="6" t="s">
        <v>512</v>
      </c>
      <c r="J89" s="6" t="s">
        <v>93</v>
      </c>
      <c r="K89" s="6" t="s">
        <v>213</v>
      </c>
      <c r="L89" s="6" t="s">
        <v>132</v>
      </c>
      <c r="M89" s="43"/>
      <c r="N89" s="44" t="s">
        <v>1979</v>
      </c>
      <c r="O89" s="39">
        <v>46203.708333333299</v>
      </c>
      <c r="S89" s="45" t="e">
        <f>_xlfn.CONCAT(#REF!,TRIM(tbl_PV_Milestones[[#This Row],[Milestone Description]]))</f>
        <v>#REF!</v>
      </c>
      <c r="T89" s="84" t="str">
        <f>IF(COUNTIF(tbl_PV_Milestones[UID],tbl_PV_Milestones[[#This Row],[UID]])&gt;1,"Duplicate","")</f>
        <v>Duplicate</v>
      </c>
      <c r="U89" s="42" t="str">
        <f>_xlfn.XLOOKUP(tbl_PV_Milestones[[#This Row],[Work ID]],tbl_PV_Meta[Work ID '#],tbl_PV_Meta[Sub-Portfolio])</f>
        <v>Sub-Portfolio 7</v>
      </c>
      <c r="V89" s="41">
        <f>IF(MONTH(tbl_PV_Milestones[[#This Row],[Baseline Date]])&lt;7,YEAR(tbl_PV_Milestones[[#This Row],[Baseline Date]]),YEAR(tbl_PV_Milestones[[#This Row],[Baseline Date]])+1)</f>
        <v>1900</v>
      </c>
      <c r="W89" s="41">
        <f>IF(MONTH(tbl_PV_Milestones[[#This Row],[Actual/Schedule Finish]])&lt;7,YEAR(tbl_PV_Milestones[[#This Row],[Actual/Schedule Finish]]),YEAR(tbl_PV_Milestones[[#This Row],[Actual/Schedule Finish]])+1)</f>
        <v>2026</v>
      </c>
      <c r="X89" s="41" t="str">
        <f>IF(OR(tbl_PV_Milestones[[#This Row],[Project Status]]="Completed",tbl_PV_Milestones[[#This Row],[Project Status]]="Assumed Completed"),"Yes","No")</f>
        <v>No</v>
      </c>
      <c r="Y89" s="41">
        <f>IF(tbl_PV_Milestones[[#This Row],[Baseline Date]]="",1,0)</f>
        <v>1</v>
      </c>
      <c r="Z89" s="41">
        <f>IF(tbl_PV_Milestones[[#This Row],[Baseline Date]]&lt;PV_Meta!$B$7,1,0)</f>
        <v>1</v>
      </c>
      <c r="AA89" s="41">
        <f>IF(tbl_PV_Milestones[[#This Row],[Complete]]="Yes",1,0)</f>
        <v>0</v>
      </c>
      <c r="AB89" s="41">
        <f>IF(AND(tbl_PV_Milestones[[#This Row],[BL FY]]=2025,tbl_PV_Milestones[[#This Row],[Baseline Date]]&lt;PV_Meta!$B$7),1,0)</f>
        <v>0</v>
      </c>
      <c r="AC89" s="41">
        <f>IF(AND(tbl_PV_Milestones[[#This Row],[Planned YTD]]=1,tbl_PV_Milestones[[#This Row],[Complete]]="Yes"),1,0)</f>
        <v>0</v>
      </c>
      <c r="AD89" s="41">
        <f>IF(AND(tbl_PV_Milestones[[#This Row],[Actual/Schedule Finish]]&lt;PV_Meta!$B$7,tbl_PV_Milestones[[#This Row],[Complete]]="No",tbl_PV_Milestones[[#This Row],[Project Status]]&lt;&gt;"On Hold"),1,0)</f>
        <v>0</v>
      </c>
      <c r="AE89" s="41">
        <f>IF(AND(tbl_PV_Milestones[[#This Row],[Actual/Schedule Finish]]&gt;tbl_PV_Milestones[[#This Row],[Baseline Date]],tbl_PV_Milestones[[#This Row],[Complete]]="No",tbl_PV_Milestones[[#This Row],[Project Status]]&lt;&gt;"On Hold",tbl_PV_Milestones[[#This Row],[Overdue]]=0,tbl_PV_Milestones[[#This Row],[To be Baselined]]&lt;&gt;1),1,0)</f>
        <v>0</v>
      </c>
      <c r="AF89" s="41">
        <f>IF(AND(tbl_PV_Milestones[[#This Row],[BL FY]]=2025,tbl_PV_Milestones[[#This Row],[Finish FY]]&gt;2025),1,0)</f>
        <v>0</v>
      </c>
      <c r="AG89" s="56" t="str">
        <f>_xlfn.XLOOKUP(tbl_PV_Milestones[[#This Row],[Work ID]],tbl_PV_Meta[Work ID '#],tbl_PV_Meta[Project Manager/Owner],,0)</f>
        <v>Project Manager 38</v>
      </c>
      <c r="AH89" s="6"/>
    </row>
    <row r="90" spans="4:34" x14ac:dyDescent="0.25">
      <c r="D90" s="6" t="s">
        <v>93</v>
      </c>
      <c r="E90" s="6" t="s">
        <v>52</v>
      </c>
      <c r="F90" s="6" t="s">
        <v>1696</v>
      </c>
      <c r="G90" s="6" t="s">
        <v>557</v>
      </c>
      <c r="H90" s="6" t="s">
        <v>519</v>
      </c>
      <c r="I90" s="6" t="s">
        <v>510</v>
      </c>
      <c r="J90" s="6" t="s">
        <v>93</v>
      </c>
      <c r="K90" s="6" t="s">
        <v>36</v>
      </c>
      <c r="L90" s="6" t="s">
        <v>71</v>
      </c>
      <c r="M90" s="43"/>
      <c r="N90" s="44" t="s">
        <v>1979</v>
      </c>
      <c r="O90" s="39">
        <v>45807.708333333299</v>
      </c>
      <c r="S90" s="45" t="e">
        <f>_xlfn.CONCAT(#REF!,TRIM(tbl_PV_Milestones[[#This Row],[Milestone Description]]))</f>
        <v>#REF!</v>
      </c>
      <c r="T90" s="84" t="str">
        <f>IF(COUNTIF(tbl_PV_Milestones[UID],tbl_PV_Milestones[[#This Row],[UID]])&gt;1,"Duplicate","")</f>
        <v>Duplicate</v>
      </c>
      <c r="U90" s="42" t="str">
        <f>_xlfn.XLOOKUP(tbl_PV_Milestones[[#This Row],[Work ID]],tbl_PV_Meta[Work ID '#],tbl_PV_Meta[Sub-Portfolio])</f>
        <v>Sub-Portfolio 4</v>
      </c>
      <c r="V90" s="41">
        <f>IF(MONTH(tbl_PV_Milestones[[#This Row],[Baseline Date]])&lt;7,YEAR(tbl_PV_Milestones[[#This Row],[Baseline Date]]),YEAR(tbl_PV_Milestones[[#This Row],[Baseline Date]])+1)</f>
        <v>1900</v>
      </c>
      <c r="W90" s="41">
        <f>IF(MONTH(tbl_PV_Milestones[[#This Row],[Actual/Schedule Finish]])&lt;7,YEAR(tbl_PV_Milestones[[#This Row],[Actual/Schedule Finish]]),YEAR(tbl_PV_Milestones[[#This Row],[Actual/Schedule Finish]])+1)</f>
        <v>2025</v>
      </c>
      <c r="X90" s="41" t="str">
        <f>IF(OR(tbl_PV_Milestones[[#This Row],[Project Status]]="Completed",tbl_PV_Milestones[[#This Row],[Project Status]]="Assumed Completed"),"Yes","No")</f>
        <v>No</v>
      </c>
      <c r="Y90" s="41">
        <f>IF(tbl_PV_Milestones[[#This Row],[Baseline Date]]="",1,0)</f>
        <v>1</v>
      </c>
      <c r="Z90" s="41">
        <f>IF(tbl_PV_Milestones[[#This Row],[Baseline Date]]&lt;PV_Meta!$B$7,1,0)</f>
        <v>1</v>
      </c>
      <c r="AA90" s="41">
        <f>IF(tbl_PV_Milestones[[#This Row],[Complete]]="Yes",1,0)</f>
        <v>0</v>
      </c>
      <c r="AB90" s="41">
        <f>IF(AND(tbl_PV_Milestones[[#This Row],[BL FY]]=2025,tbl_PV_Milestones[[#This Row],[Baseline Date]]&lt;PV_Meta!$B$7),1,0)</f>
        <v>0</v>
      </c>
      <c r="AC90" s="41">
        <f>IF(AND(tbl_PV_Milestones[[#This Row],[Planned YTD]]=1,tbl_PV_Milestones[[#This Row],[Complete]]="Yes"),1,0)</f>
        <v>0</v>
      </c>
      <c r="AD90" s="41">
        <f>IF(AND(tbl_PV_Milestones[[#This Row],[Actual/Schedule Finish]]&lt;PV_Meta!$B$7,tbl_PV_Milestones[[#This Row],[Complete]]="No",tbl_PV_Milestones[[#This Row],[Project Status]]&lt;&gt;"On Hold"),1,0)</f>
        <v>0</v>
      </c>
      <c r="AE90" s="41">
        <f>IF(AND(tbl_PV_Milestones[[#This Row],[Actual/Schedule Finish]]&gt;tbl_PV_Milestones[[#This Row],[Baseline Date]],tbl_PV_Milestones[[#This Row],[Complete]]="No",tbl_PV_Milestones[[#This Row],[Project Status]]&lt;&gt;"On Hold",tbl_PV_Milestones[[#This Row],[Overdue]]=0,tbl_PV_Milestones[[#This Row],[To be Baselined]]&lt;&gt;1),1,0)</f>
        <v>0</v>
      </c>
      <c r="AF90" s="41">
        <f>IF(AND(tbl_PV_Milestones[[#This Row],[BL FY]]=2025,tbl_PV_Milestones[[#This Row],[Finish FY]]&gt;2025),1,0)</f>
        <v>0</v>
      </c>
      <c r="AG90" s="56" t="str">
        <f>_xlfn.XLOOKUP(tbl_PV_Milestones[[#This Row],[Work ID]],tbl_PV_Meta[Work ID '#],tbl_PV_Meta[Project Manager/Owner],,0)</f>
        <v>Project Manager 38</v>
      </c>
      <c r="AH90" s="6"/>
    </row>
    <row r="91" spans="4:34" x14ac:dyDescent="0.25">
      <c r="D91" s="6" t="s">
        <v>93</v>
      </c>
      <c r="E91" s="6" t="s">
        <v>52</v>
      </c>
      <c r="F91" s="6" t="s">
        <v>1808</v>
      </c>
      <c r="G91" s="6" t="s">
        <v>561</v>
      </c>
      <c r="H91" s="6" t="s">
        <v>505</v>
      </c>
      <c r="I91" s="6" t="s">
        <v>522</v>
      </c>
      <c r="J91" s="6" t="s">
        <v>93</v>
      </c>
      <c r="K91" s="6" t="s">
        <v>213</v>
      </c>
      <c r="L91" s="6" t="s">
        <v>180</v>
      </c>
      <c r="M91" s="43"/>
      <c r="N91" s="44" t="s">
        <v>1979</v>
      </c>
      <c r="O91" s="39">
        <v>45834.333333333299</v>
      </c>
      <c r="S91" s="45" t="e">
        <f>_xlfn.CONCAT(#REF!,TRIM(tbl_PV_Milestones[[#This Row],[Milestone Description]]))</f>
        <v>#REF!</v>
      </c>
      <c r="T91" s="84" t="str">
        <f>IF(COUNTIF(tbl_PV_Milestones[UID],tbl_PV_Milestones[[#This Row],[UID]])&gt;1,"Duplicate","")</f>
        <v>Duplicate</v>
      </c>
      <c r="U91" s="42" t="str">
        <f>_xlfn.XLOOKUP(tbl_PV_Milestones[[#This Row],[Work ID]],tbl_PV_Meta[Work ID '#],tbl_PV_Meta[Sub-Portfolio])</f>
        <v>Sub-Portfolio 4</v>
      </c>
      <c r="V91" s="41">
        <f>IF(MONTH(tbl_PV_Milestones[[#This Row],[Baseline Date]])&lt;7,YEAR(tbl_PV_Milestones[[#This Row],[Baseline Date]]),YEAR(tbl_PV_Milestones[[#This Row],[Baseline Date]])+1)</f>
        <v>1900</v>
      </c>
      <c r="W91" s="41">
        <f>IF(MONTH(tbl_PV_Milestones[[#This Row],[Actual/Schedule Finish]])&lt;7,YEAR(tbl_PV_Milestones[[#This Row],[Actual/Schedule Finish]]),YEAR(tbl_PV_Milestones[[#This Row],[Actual/Schedule Finish]])+1)</f>
        <v>2025</v>
      </c>
      <c r="X91" s="41" t="str">
        <f>IF(OR(tbl_PV_Milestones[[#This Row],[Project Status]]="Completed",tbl_PV_Milestones[[#This Row],[Project Status]]="Assumed Completed"),"Yes","No")</f>
        <v>No</v>
      </c>
      <c r="Y91" s="41">
        <f>IF(tbl_PV_Milestones[[#This Row],[Baseline Date]]="",1,0)</f>
        <v>1</v>
      </c>
      <c r="Z91" s="41">
        <f>IF(tbl_PV_Milestones[[#This Row],[Baseline Date]]&lt;PV_Meta!$B$7,1,0)</f>
        <v>1</v>
      </c>
      <c r="AA91" s="41">
        <f>IF(tbl_PV_Milestones[[#This Row],[Complete]]="Yes",1,0)</f>
        <v>0</v>
      </c>
      <c r="AB91" s="41">
        <f>IF(AND(tbl_PV_Milestones[[#This Row],[BL FY]]=2025,tbl_PV_Milestones[[#This Row],[Baseline Date]]&lt;PV_Meta!$B$7),1,0)</f>
        <v>0</v>
      </c>
      <c r="AC91" s="41">
        <f>IF(AND(tbl_PV_Milestones[[#This Row],[Planned YTD]]=1,tbl_PV_Milestones[[#This Row],[Complete]]="Yes"),1,0)</f>
        <v>0</v>
      </c>
      <c r="AD91" s="41">
        <f>IF(AND(tbl_PV_Milestones[[#This Row],[Actual/Schedule Finish]]&lt;PV_Meta!$B$7,tbl_PV_Milestones[[#This Row],[Complete]]="No",tbl_PV_Milestones[[#This Row],[Project Status]]&lt;&gt;"On Hold"),1,0)</f>
        <v>0</v>
      </c>
      <c r="AE91" s="41">
        <f>IF(AND(tbl_PV_Milestones[[#This Row],[Actual/Schedule Finish]]&gt;tbl_PV_Milestones[[#This Row],[Baseline Date]],tbl_PV_Milestones[[#This Row],[Complete]]="No",tbl_PV_Milestones[[#This Row],[Project Status]]&lt;&gt;"On Hold",tbl_PV_Milestones[[#This Row],[Overdue]]=0,tbl_PV_Milestones[[#This Row],[To be Baselined]]&lt;&gt;1),1,0)</f>
        <v>0</v>
      </c>
      <c r="AF91" s="41">
        <f>IF(AND(tbl_PV_Milestones[[#This Row],[BL FY]]=2025,tbl_PV_Milestones[[#This Row],[Finish FY]]&gt;2025),1,0)</f>
        <v>0</v>
      </c>
      <c r="AG91" s="56" t="str">
        <f>_xlfn.XLOOKUP(tbl_PV_Milestones[[#This Row],[Work ID]],tbl_PV_Meta[Work ID '#],tbl_PV_Meta[Project Manager/Owner],,0)</f>
        <v>Project Manager 4</v>
      </c>
      <c r="AH91" s="6"/>
    </row>
    <row r="92" spans="4:34" x14ac:dyDescent="0.25">
      <c r="D92" s="6" t="s">
        <v>93</v>
      </c>
      <c r="E92" s="6" t="s">
        <v>52</v>
      </c>
      <c r="F92" s="6" t="s">
        <v>1808</v>
      </c>
      <c r="G92" s="6" t="s">
        <v>562</v>
      </c>
      <c r="H92" s="6" t="s">
        <v>505</v>
      </c>
      <c r="I92" s="6" t="s">
        <v>522</v>
      </c>
      <c r="J92" s="6" t="s">
        <v>93</v>
      </c>
      <c r="K92" s="6" t="s">
        <v>213</v>
      </c>
      <c r="L92" s="6" t="s">
        <v>180</v>
      </c>
      <c r="M92" s="43"/>
      <c r="N92" s="44" t="s">
        <v>1979</v>
      </c>
      <c r="O92" s="39">
        <v>45834.333333333299</v>
      </c>
      <c r="S92" s="45" t="e">
        <f>_xlfn.CONCAT(#REF!,TRIM(tbl_PV_Milestones[[#This Row],[Milestone Description]]))</f>
        <v>#REF!</v>
      </c>
      <c r="T92" s="84" t="str">
        <f>IF(COUNTIF(tbl_PV_Milestones[UID],tbl_PV_Milestones[[#This Row],[UID]])&gt;1,"Duplicate","")</f>
        <v>Duplicate</v>
      </c>
      <c r="U92" s="42" t="str">
        <f>_xlfn.XLOOKUP(tbl_PV_Milestones[[#This Row],[Work ID]],tbl_PV_Meta[Work ID '#],tbl_PV_Meta[Sub-Portfolio])</f>
        <v>Sub-Portfolio 4</v>
      </c>
      <c r="V92" s="41">
        <f>IF(MONTH(tbl_PV_Milestones[[#This Row],[Baseline Date]])&lt;7,YEAR(tbl_PV_Milestones[[#This Row],[Baseline Date]]),YEAR(tbl_PV_Milestones[[#This Row],[Baseline Date]])+1)</f>
        <v>1900</v>
      </c>
      <c r="W92" s="41">
        <f>IF(MONTH(tbl_PV_Milestones[[#This Row],[Actual/Schedule Finish]])&lt;7,YEAR(tbl_PV_Milestones[[#This Row],[Actual/Schedule Finish]]),YEAR(tbl_PV_Milestones[[#This Row],[Actual/Schedule Finish]])+1)</f>
        <v>2025</v>
      </c>
      <c r="X92" s="41" t="str">
        <f>IF(OR(tbl_PV_Milestones[[#This Row],[Project Status]]="Completed",tbl_PV_Milestones[[#This Row],[Project Status]]="Assumed Completed"),"Yes","No")</f>
        <v>No</v>
      </c>
      <c r="Y92" s="41">
        <f>IF(tbl_PV_Milestones[[#This Row],[Baseline Date]]="",1,0)</f>
        <v>1</v>
      </c>
      <c r="Z92" s="41">
        <f>IF(tbl_PV_Milestones[[#This Row],[Baseline Date]]&lt;PV_Meta!$B$7,1,0)</f>
        <v>1</v>
      </c>
      <c r="AA92" s="41">
        <f>IF(tbl_PV_Milestones[[#This Row],[Complete]]="Yes",1,0)</f>
        <v>0</v>
      </c>
      <c r="AB92" s="41">
        <f>IF(AND(tbl_PV_Milestones[[#This Row],[BL FY]]=2025,tbl_PV_Milestones[[#This Row],[Baseline Date]]&lt;PV_Meta!$B$7),1,0)</f>
        <v>0</v>
      </c>
      <c r="AC92" s="41">
        <f>IF(AND(tbl_PV_Milestones[[#This Row],[Planned YTD]]=1,tbl_PV_Milestones[[#This Row],[Complete]]="Yes"),1,0)</f>
        <v>0</v>
      </c>
      <c r="AD92" s="41">
        <f>IF(AND(tbl_PV_Milestones[[#This Row],[Actual/Schedule Finish]]&lt;PV_Meta!$B$7,tbl_PV_Milestones[[#This Row],[Complete]]="No",tbl_PV_Milestones[[#This Row],[Project Status]]&lt;&gt;"On Hold"),1,0)</f>
        <v>0</v>
      </c>
      <c r="AE92" s="41">
        <f>IF(AND(tbl_PV_Milestones[[#This Row],[Actual/Schedule Finish]]&gt;tbl_PV_Milestones[[#This Row],[Baseline Date]],tbl_PV_Milestones[[#This Row],[Complete]]="No",tbl_PV_Milestones[[#This Row],[Project Status]]&lt;&gt;"On Hold",tbl_PV_Milestones[[#This Row],[Overdue]]=0,tbl_PV_Milestones[[#This Row],[To be Baselined]]&lt;&gt;1),1,0)</f>
        <v>0</v>
      </c>
      <c r="AF92" s="41">
        <f>IF(AND(tbl_PV_Milestones[[#This Row],[BL FY]]=2025,tbl_PV_Milestones[[#This Row],[Finish FY]]&gt;2025),1,0)</f>
        <v>0</v>
      </c>
      <c r="AG92" s="56" t="str">
        <f>_xlfn.XLOOKUP(tbl_PV_Milestones[[#This Row],[Work ID]],tbl_PV_Meta[Work ID '#],tbl_PV_Meta[Project Manager/Owner],,0)</f>
        <v>Project Manager 4</v>
      </c>
      <c r="AH92" s="6"/>
    </row>
    <row r="93" spans="4:34" x14ac:dyDescent="0.25">
      <c r="D93" s="6" t="s">
        <v>93</v>
      </c>
      <c r="E93" s="6" t="s">
        <v>52</v>
      </c>
      <c r="F93" s="6" t="s">
        <v>1808</v>
      </c>
      <c r="G93" s="6" t="s">
        <v>563</v>
      </c>
      <c r="H93" s="6" t="s">
        <v>505</v>
      </c>
      <c r="I93" s="6" t="s">
        <v>522</v>
      </c>
      <c r="J93" s="6" t="s">
        <v>93</v>
      </c>
      <c r="K93" s="6" t="s">
        <v>213</v>
      </c>
      <c r="L93" s="6" t="s">
        <v>180</v>
      </c>
      <c r="M93" s="43"/>
      <c r="N93" s="44" t="s">
        <v>1979</v>
      </c>
      <c r="O93" s="39">
        <v>45834.333333333299</v>
      </c>
      <c r="S93" s="45" t="e">
        <f>_xlfn.CONCAT(#REF!,TRIM(tbl_PV_Milestones[[#This Row],[Milestone Description]]))</f>
        <v>#REF!</v>
      </c>
      <c r="T93" s="84" t="str">
        <f>IF(COUNTIF(tbl_PV_Milestones[UID],tbl_PV_Milestones[[#This Row],[UID]])&gt;1,"Duplicate","")</f>
        <v>Duplicate</v>
      </c>
      <c r="U93" s="42" t="str">
        <f>_xlfn.XLOOKUP(tbl_PV_Milestones[[#This Row],[Work ID]],tbl_PV_Meta[Work ID '#],tbl_PV_Meta[Sub-Portfolio])</f>
        <v>Sub-Portfolio 4</v>
      </c>
      <c r="V93" s="41">
        <f>IF(MONTH(tbl_PV_Milestones[[#This Row],[Baseline Date]])&lt;7,YEAR(tbl_PV_Milestones[[#This Row],[Baseline Date]]),YEAR(tbl_PV_Milestones[[#This Row],[Baseline Date]])+1)</f>
        <v>1900</v>
      </c>
      <c r="W93" s="41">
        <f>IF(MONTH(tbl_PV_Milestones[[#This Row],[Actual/Schedule Finish]])&lt;7,YEAR(tbl_PV_Milestones[[#This Row],[Actual/Schedule Finish]]),YEAR(tbl_PV_Milestones[[#This Row],[Actual/Schedule Finish]])+1)</f>
        <v>2025</v>
      </c>
      <c r="X93" s="41" t="str">
        <f>IF(OR(tbl_PV_Milestones[[#This Row],[Project Status]]="Completed",tbl_PV_Milestones[[#This Row],[Project Status]]="Assumed Completed"),"Yes","No")</f>
        <v>No</v>
      </c>
      <c r="Y93" s="41">
        <f>IF(tbl_PV_Milestones[[#This Row],[Baseline Date]]="",1,0)</f>
        <v>1</v>
      </c>
      <c r="Z93" s="41">
        <f>IF(tbl_PV_Milestones[[#This Row],[Baseline Date]]&lt;PV_Meta!$B$7,1,0)</f>
        <v>1</v>
      </c>
      <c r="AA93" s="41">
        <f>IF(tbl_PV_Milestones[[#This Row],[Complete]]="Yes",1,0)</f>
        <v>0</v>
      </c>
      <c r="AB93" s="41">
        <f>IF(AND(tbl_PV_Milestones[[#This Row],[BL FY]]=2025,tbl_PV_Milestones[[#This Row],[Baseline Date]]&lt;PV_Meta!$B$7),1,0)</f>
        <v>0</v>
      </c>
      <c r="AC93" s="41">
        <f>IF(AND(tbl_PV_Milestones[[#This Row],[Planned YTD]]=1,tbl_PV_Milestones[[#This Row],[Complete]]="Yes"),1,0)</f>
        <v>0</v>
      </c>
      <c r="AD93" s="41">
        <f>IF(AND(tbl_PV_Milestones[[#This Row],[Actual/Schedule Finish]]&lt;PV_Meta!$B$7,tbl_PV_Milestones[[#This Row],[Complete]]="No",tbl_PV_Milestones[[#This Row],[Project Status]]&lt;&gt;"On Hold"),1,0)</f>
        <v>0</v>
      </c>
      <c r="AE93" s="41">
        <f>IF(AND(tbl_PV_Milestones[[#This Row],[Actual/Schedule Finish]]&gt;tbl_PV_Milestones[[#This Row],[Baseline Date]],tbl_PV_Milestones[[#This Row],[Complete]]="No",tbl_PV_Milestones[[#This Row],[Project Status]]&lt;&gt;"On Hold",tbl_PV_Milestones[[#This Row],[Overdue]]=0,tbl_PV_Milestones[[#This Row],[To be Baselined]]&lt;&gt;1),1,0)</f>
        <v>0</v>
      </c>
      <c r="AF93" s="41">
        <f>IF(AND(tbl_PV_Milestones[[#This Row],[BL FY]]=2025,tbl_PV_Milestones[[#This Row],[Finish FY]]&gt;2025),1,0)</f>
        <v>0</v>
      </c>
      <c r="AG93" s="56" t="str">
        <f>_xlfn.XLOOKUP(tbl_PV_Milestones[[#This Row],[Work ID]],tbl_PV_Meta[Work ID '#],tbl_PV_Meta[Project Manager/Owner],,0)</f>
        <v>Project Manager 4</v>
      </c>
      <c r="AH93" s="6"/>
    </row>
    <row r="94" spans="4:34" x14ac:dyDescent="0.25">
      <c r="D94" s="6" t="s">
        <v>93</v>
      </c>
      <c r="E94" s="6" t="s">
        <v>52</v>
      </c>
      <c r="F94" s="6" t="s">
        <v>1808</v>
      </c>
      <c r="G94" s="6" t="s">
        <v>564</v>
      </c>
      <c r="H94" s="6" t="s">
        <v>505</v>
      </c>
      <c r="I94" s="6" t="s">
        <v>522</v>
      </c>
      <c r="J94" s="6" t="s">
        <v>93</v>
      </c>
      <c r="K94" s="6" t="s">
        <v>213</v>
      </c>
      <c r="L94" s="6" t="s">
        <v>180</v>
      </c>
      <c r="M94" s="43"/>
      <c r="N94" s="44" t="s">
        <v>1979</v>
      </c>
      <c r="O94" s="39">
        <v>45834.333333333299</v>
      </c>
      <c r="S94" s="45" t="e">
        <f>_xlfn.CONCAT(#REF!,TRIM(tbl_PV_Milestones[[#This Row],[Milestone Description]]))</f>
        <v>#REF!</v>
      </c>
      <c r="T94" s="84" t="str">
        <f>IF(COUNTIF(tbl_PV_Milestones[UID],tbl_PV_Milestones[[#This Row],[UID]])&gt;1,"Duplicate","")</f>
        <v>Duplicate</v>
      </c>
      <c r="U94" s="42" t="str">
        <f>_xlfn.XLOOKUP(tbl_PV_Milestones[[#This Row],[Work ID]],tbl_PV_Meta[Work ID '#],tbl_PV_Meta[Sub-Portfolio])</f>
        <v>Sub-Portfolio 4</v>
      </c>
      <c r="V94" s="41">
        <f>IF(MONTH(tbl_PV_Milestones[[#This Row],[Baseline Date]])&lt;7,YEAR(tbl_PV_Milestones[[#This Row],[Baseline Date]]),YEAR(tbl_PV_Milestones[[#This Row],[Baseline Date]])+1)</f>
        <v>1900</v>
      </c>
      <c r="W94" s="41">
        <f>IF(MONTH(tbl_PV_Milestones[[#This Row],[Actual/Schedule Finish]])&lt;7,YEAR(tbl_PV_Milestones[[#This Row],[Actual/Schedule Finish]]),YEAR(tbl_PV_Milestones[[#This Row],[Actual/Schedule Finish]])+1)</f>
        <v>2025</v>
      </c>
      <c r="X94" s="41" t="str">
        <f>IF(OR(tbl_PV_Milestones[[#This Row],[Project Status]]="Completed",tbl_PV_Milestones[[#This Row],[Project Status]]="Assumed Completed"),"Yes","No")</f>
        <v>No</v>
      </c>
      <c r="Y94" s="41">
        <f>IF(tbl_PV_Milestones[[#This Row],[Baseline Date]]="",1,0)</f>
        <v>1</v>
      </c>
      <c r="Z94" s="41">
        <f>IF(tbl_PV_Milestones[[#This Row],[Baseline Date]]&lt;PV_Meta!$B$7,1,0)</f>
        <v>1</v>
      </c>
      <c r="AA94" s="41">
        <f>IF(tbl_PV_Milestones[[#This Row],[Complete]]="Yes",1,0)</f>
        <v>0</v>
      </c>
      <c r="AB94" s="41">
        <f>IF(AND(tbl_PV_Milestones[[#This Row],[BL FY]]=2025,tbl_PV_Milestones[[#This Row],[Baseline Date]]&lt;PV_Meta!$B$7),1,0)</f>
        <v>0</v>
      </c>
      <c r="AC94" s="41">
        <f>IF(AND(tbl_PV_Milestones[[#This Row],[Planned YTD]]=1,tbl_PV_Milestones[[#This Row],[Complete]]="Yes"),1,0)</f>
        <v>0</v>
      </c>
      <c r="AD94" s="41">
        <f>IF(AND(tbl_PV_Milestones[[#This Row],[Actual/Schedule Finish]]&lt;PV_Meta!$B$7,tbl_PV_Milestones[[#This Row],[Complete]]="No",tbl_PV_Milestones[[#This Row],[Project Status]]&lt;&gt;"On Hold"),1,0)</f>
        <v>0</v>
      </c>
      <c r="AE94" s="41">
        <f>IF(AND(tbl_PV_Milestones[[#This Row],[Actual/Schedule Finish]]&gt;tbl_PV_Milestones[[#This Row],[Baseline Date]],tbl_PV_Milestones[[#This Row],[Complete]]="No",tbl_PV_Milestones[[#This Row],[Project Status]]&lt;&gt;"On Hold",tbl_PV_Milestones[[#This Row],[Overdue]]=0,tbl_PV_Milestones[[#This Row],[To be Baselined]]&lt;&gt;1),1,0)</f>
        <v>0</v>
      </c>
      <c r="AF94" s="41">
        <f>IF(AND(tbl_PV_Milestones[[#This Row],[BL FY]]=2025,tbl_PV_Milestones[[#This Row],[Finish FY]]&gt;2025),1,0)</f>
        <v>0</v>
      </c>
      <c r="AG94" s="56" t="str">
        <f>_xlfn.XLOOKUP(tbl_PV_Milestones[[#This Row],[Work ID]],tbl_PV_Meta[Work ID '#],tbl_PV_Meta[Project Manager/Owner],,0)</f>
        <v>Project Manager 4</v>
      </c>
      <c r="AH94" s="6"/>
    </row>
    <row r="95" spans="4:34" x14ac:dyDescent="0.25">
      <c r="D95" s="6" t="s">
        <v>93</v>
      </c>
      <c r="E95" s="6" t="s">
        <v>52</v>
      </c>
      <c r="F95" s="6" t="s">
        <v>1808</v>
      </c>
      <c r="G95" s="6" t="s">
        <v>565</v>
      </c>
      <c r="H95" s="6" t="s">
        <v>519</v>
      </c>
      <c r="I95" s="6" t="s">
        <v>522</v>
      </c>
      <c r="J95" s="6" t="s">
        <v>93</v>
      </c>
      <c r="K95" s="6" t="s">
        <v>213</v>
      </c>
      <c r="L95" s="6" t="s">
        <v>180</v>
      </c>
      <c r="M95" s="43"/>
      <c r="N95" s="44" t="s">
        <v>1979</v>
      </c>
      <c r="O95" s="39">
        <v>45834.333333333299</v>
      </c>
      <c r="S95" s="45" t="e">
        <f>_xlfn.CONCAT(#REF!,TRIM(tbl_PV_Milestones[[#This Row],[Milestone Description]]))</f>
        <v>#REF!</v>
      </c>
      <c r="T95" s="84" t="str">
        <f>IF(COUNTIF(tbl_PV_Milestones[UID],tbl_PV_Milestones[[#This Row],[UID]])&gt;1,"Duplicate","")</f>
        <v>Duplicate</v>
      </c>
      <c r="U95" s="42" t="str">
        <f>_xlfn.XLOOKUP(tbl_PV_Milestones[[#This Row],[Work ID]],tbl_PV_Meta[Work ID '#],tbl_PV_Meta[Sub-Portfolio])</f>
        <v>Sub-Portfolio 4</v>
      </c>
      <c r="V95" s="41">
        <f>IF(MONTH(tbl_PV_Milestones[[#This Row],[Baseline Date]])&lt;7,YEAR(tbl_PV_Milestones[[#This Row],[Baseline Date]]),YEAR(tbl_PV_Milestones[[#This Row],[Baseline Date]])+1)</f>
        <v>1900</v>
      </c>
      <c r="W95" s="41">
        <f>IF(MONTH(tbl_PV_Milestones[[#This Row],[Actual/Schedule Finish]])&lt;7,YEAR(tbl_PV_Milestones[[#This Row],[Actual/Schedule Finish]]),YEAR(tbl_PV_Milestones[[#This Row],[Actual/Schedule Finish]])+1)</f>
        <v>2025</v>
      </c>
      <c r="X95" s="41" t="str">
        <f>IF(OR(tbl_PV_Milestones[[#This Row],[Project Status]]="Completed",tbl_PV_Milestones[[#This Row],[Project Status]]="Assumed Completed"),"Yes","No")</f>
        <v>No</v>
      </c>
      <c r="Y95" s="41">
        <f>IF(tbl_PV_Milestones[[#This Row],[Baseline Date]]="",1,0)</f>
        <v>1</v>
      </c>
      <c r="Z95" s="41">
        <f>IF(tbl_PV_Milestones[[#This Row],[Baseline Date]]&lt;PV_Meta!$B$7,1,0)</f>
        <v>1</v>
      </c>
      <c r="AA95" s="41">
        <f>IF(tbl_PV_Milestones[[#This Row],[Complete]]="Yes",1,0)</f>
        <v>0</v>
      </c>
      <c r="AB95" s="41">
        <f>IF(AND(tbl_PV_Milestones[[#This Row],[BL FY]]=2025,tbl_PV_Milestones[[#This Row],[Baseline Date]]&lt;PV_Meta!$B$7),1,0)</f>
        <v>0</v>
      </c>
      <c r="AC95" s="41">
        <f>IF(AND(tbl_PV_Milestones[[#This Row],[Planned YTD]]=1,tbl_PV_Milestones[[#This Row],[Complete]]="Yes"),1,0)</f>
        <v>0</v>
      </c>
      <c r="AD95" s="41">
        <f>IF(AND(tbl_PV_Milestones[[#This Row],[Actual/Schedule Finish]]&lt;PV_Meta!$B$7,tbl_PV_Milestones[[#This Row],[Complete]]="No",tbl_PV_Milestones[[#This Row],[Project Status]]&lt;&gt;"On Hold"),1,0)</f>
        <v>0</v>
      </c>
      <c r="AE95" s="41">
        <f>IF(AND(tbl_PV_Milestones[[#This Row],[Actual/Schedule Finish]]&gt;tbl_PV_Milestones[[#This Row],[Baseline Date]],tbl_PV_Milestones[[#This Row],[Complete]]="No",tbl_PV_Milestones[[#This Row],[Project Status]]&lt;&gt;"On Hold",tbl_PV_Milestones[[#This Row],[Overdue]]=0,tbl_PV_Milestones[[#This Row],[To be Baselined]]&lt;&gt;1),1,0)</f>
        <v>0</v>
      </c>
      <c r="AF95" s="41">
        <f>IF(AND(tbl_PV_Milestones[[#This Row],[BL FY]]=2025,tbl_PV_Milestones[[#This Row],[Finish FY]]&gt;2025),1,0)</f>
        <v>0</v>
      </c>
      <c r="AG95" s="56" t="str">
        <f>_xlfn.XLOOKUP(tbl_PV_Milestones[[#This Row],[Work ID]],tbl_PV_Meta[Work ID '#],tbl_PV_Meta[Project Manager/Owner],,0)</f>
        <v>Project Manager 4</v>
      </c>
      <c r="AH95" s="6"/>
    </row>
    <row r="96" spans="4:34" x14ac:dyDescent="0.25">
      <c r="D96" s="6" t="s">
        <v>93</v>
      </c>
      <c r="E96" s="6" t="s">
        <v>52</v>
      </c>
      <c r="F96" s="6" t="s">
        <v>1809</v>
      </c>
      <c r="G96" s="6" t="s">
        <v>561</v>
      </c>
      <c r="H96" s="6" t="s">
        <v>505</v>
      </c>
      <c r="I96" s="6" t="s">
        <v>522</v>
      </c>
      <c r="J96" s="6" t="s">
        <v>93</v>
      </c>
      <c r="K96" s="6" t="s">
        <v>213</v>
      </c>
      <c r="L96" s="6" t="s">
        <v>181</v>
      </c>
      <c r="M96" s="43"/>
      <c r="N96" s="44" t="s">
        <v>1979</v>
      </c>
      <c r="O96" s="39">
        <v>45777.708333333299</v>
      </c>
      <c r="S96" s="45" t="e">
        <f>_xlfn.CONCAT(#REF!,TRIM(tbl_PV_Milestones[[#This Row],[Milestone Description]]))</f>
        <v>#REF!</v>
      </c>
      <c r="T96" s="84" t="str">
        <f>IF(COUNTIF(tbl_PV_Milestones[UID],tbl_PV_Milestones[[#This Row],[UID]])&gt;1,"Duplicate","")</f>
        <v>Duplicate</v>
      </c>
      <c r="U96" s="42" t="str">
        <f>_xlfn.XLOOKUP(tbl_PV_Milestones[[#This Row],[Work ID]],tbl_PV_Meta[Work ID '#],tbl_PV_Meta[Sub-Portfolio])</f>
        <v>Sub-Portfolio 4</v>
      </c>
      <c r="V96" s="41">
        <f>IF(MONTH(tbl_PV_Milestones[[#This Row],[Baseline Date]])&lt;7,YEAR(tbl_PV_Milestones[[#This Row],[Baseline Date]]),YEAR(tbl_PV_Milestones[[#This Row],[Baseline Date]])+1)</f>
        <v>1900</v>
      </c>
      <c r="W96" s="41">
        <f>IF(MONTH(tbl_PV_Milestones[[#This Row],[Actual/Schedule Finish]])&lt;7,YEAR(tbl_PV_Milestones[[#This Row],[Actual/Schedule Finish]]),YEAR(tbl_PV_Milestones[[#This Row],[Actual/Schedule Finish]])+1)</f>
        <v>2025</v>
      </c>
      <c r="X96" s="41" t="str">
        <f>IF(OR(tbl_PV_Milestones[[#This Row],[Project Status]]="Completed",tbl_PV_Milestones[[#This Row],[Project Status]]="Assumed Completed"),"Yes","No")</f>
        <v>No</v>
      </c>
      <c r="Y96" s="41">
        <f>IF(tbl_PV_Milestones[[#This Row],[Baseline Date]]="",1,0)</f>
        <v>1</v>
      </c>
      <c r="Z96" s="41">
        <f>IF(tbl_PV_Milestones[[#This Row],[Baseline Date]]&lt;PV_Meta!$B$7,1,0)</f>
        <v>1</v>
      </c>
      <c r="AA96" s="41">
        <f>IF(tbl_PV_Milestones[[#This Row],[Complete]]="Yes",1,0)</f>
        <v>0</v>
      </c>
      <c r="AB96" s="41">
        <f>IF(AND(tbl_PV_Milestones[[#This Row],[BL FY]]=2025,tbl_PV_Milestones[[#This Row],[Baseline Date]]&lt;PV_Meta!$B$7),1,0)</f>
        <v>0</v>
      </c>
      <c r="AC96" s="41">
        <f>IF(AND(tbl_PV_Milestones[[#This Row],[Planned YTD]]=1,tbl_PV_Milestones[[#This Row],[Complete]]="Yes"),1,0)</f>
        <v>0</v>
      </c>
      <c r="AD96" s="41">
        <f>IF(AND(tbl_PV_Milestones[[#This Row],[Actual/Schedule Finish]]&lt;PV_Meta!$B$7,tbl_PV_Milestones[[#This Row],[Complete]]="No",tbl_PV_Milestones[[#This Row],[Project Status]]&lt;&gt;"On Hold"),1,0)</f>
        <v>1</v>
      </c>
      <c r="AE96" s="41">
        <f>IF(AND(tbl_PV_Milestones[[#This Row],[Actual/Schedule Finish]]&gt;tbl_PV_Milestones[[#This Row],[Baseline Date]],tbl_PV_Milestones[[#This Row],[Complete]]="No",tbl_PV_Milestones[[#This Row],[Project Status]]&lt;&gt;"On Hold",tbl_PV_Milestones[[#This Row],[Overdue]]=0,tbl_PV_Milestones[[#This Row],[To be Baselined]]&lt;&gt;1),1,0)</f>
        <v>0</v>
      </c>
      <c r="AF96" s="41">
        <f>IF(AND(tbl_PV_Milestones[[#This Row],[BL FY]]=2025,tbl_PV_Milestones[[#This Row],[Finish FY]]&gt;2025),1,0)</f>
        <v>0</v>
      </c>
      <c r="AG96" s="56" t="str">
        <f>_xlfn.XLOOKUP(tbl_PV_Milestones[[#This Row],[Work ID]],tbl_PV_Meta[Work ID '#],tbl_PV_Meta[Project Manager/Owner],,0)</f>
        <v>Project Manager 14</v>
      </c>
      <c r="AH96" s="6"/>
    </row>
    <row r="97" spans="4:34" x14ac:dyDescent="0.25">
      <c r="D97" s="6" t="s">
        <v>93</v>
      </c>
      <c r="E97" s="6" t="s">
        <v>52</v>
      </c>
      <c r="F97" s="6" t="s">
        <v>1809</v>
      </c>
      <c r="G97" s="6" t="s">
        <v>565</v>
      </c>
      <c r="H97" s="6" t="s">
        <v>519</v>
      </c>
      <c r="I97" s="6" t="s">
        <v>522</v>
      </c>
      <c r="J97" s="6" t="s">
        <v>93</v>
      </c>
      <c r="K97" s="6" t="s">
        <v>213</v>
      </c>
      <c r="L97" s="6" t="s">
        <v>181</v>
      </c>
      <c r="M97" s="43"/>
      <c r="N97" s="44" t="s">
        <v>1979</v>
      </c>
      <c r="O97" s="39">
        <v>45777.708333333299</v>
      </c>
      <c r="S97" s="45" t="e">
        <f>_xlfn.CONCAT(#REF!,TRIM(tbl_PV_Milestones[[#This Row],[Milestone Description]]))</f>
        <v>#REF!</v>
      </c>
      <c r="T97" s="84" t="str">
        <f>IF(COUNTIF(tbl_PV_Milestones[UID],tbl_PV_Milestones[[#This Row],[UID]])&gt;1,"Duplicate","")</f>
        <v>Duplicate</v>
      </c>
      <c r="U97" s="42" t="str">
        <f>_xlfn.XLOOKUP(tbl_PV_Milestones[[#This Row],[Work ID]],tbl_PV_Meta[Work ID '#],tbl_PV_Meta[Sub-Portfolio])</f>
        <v>Sub-Portfolio 4</v>
      </c>
      <c r="V97" s="41">
        <f>IF(MONTH(tbl_PV_Milestones[[#This Row],[Baseline Date]])&lt;7,YEAR(tbl_PV_Milestones[[#This Row],[Baseline Date]]),YEAR(tbl_PV_Milestones[[#This Row],[Baseline Date]])+1)</f>
        <v>1900</v>
      </c>
      <c r="W97" s="41">
        <f>IF(MONTH(tbl_PV_Milestones[[#This Row],[Actual/Schedule Finish]])&lt;7,YEAR(tbl_PV_Milestones[[#This Row],[Actual/Schedule Finish]]),YEAR(tbl_PV_Milestones[[#This Row],[Actual/Schedule Finish]])+1)</f>
        <v>2025</v>
      </c>
      <c r="X97" s="41" t="str">
        <f>IF(OR(tbl_PV_Milestones[[#This Row],[Project Status]]="Completed",tbl_PV_Milestones[[#This Row],[Project Status]]="Assumed Completed"),"Yes","No")</f>
        <v>No</v>
      </c>
      <c r="Y97" s="41">
        <f>IF(tbl_PV_Milestones[[#This Row],[Baseline Date]]="",1,0)</f>
        <v>1</v>
      </c>
      <c r="Z97" s="41">
        <f>IF(tbl_PV_Milestones[[#This Row],[Baseline Date]]&lt;PV_Meta!$B$7,1,0)</f>
        <v>1</v>
      </c>
      <c r="AA97" s="41">
        <f>IF(tbl_PV_Milestones[[#This Row],[Complete]]="Yes",1,0)</f>
        <v>0</v>
      </c>
      <c r="AB97" s="41">
        <f>IF(AND(tbl_PV_Milestones[[#This Row],[BL FY]]=2025,tbl_PV_Milestones[[#This Row],[Baseline Date]]&lt;PV_Meta!$B$7),1,0)</f>
        <v>0</v>
      </c>
      <c r="AC97" s="41">
        <f>IF(AND(tbl_PV_Milestones[[#This Row],[Planned YTD]]=1,tbl_PV_Milestones[[#This Row],[Complete]]="Yes"),1,0)</f>
        <v>0</v>
      </c>
      <c r="AD97" s="41">
        <f>IF(AND(tbl_PV_Milestones[[#This Row],[Actual/Schedule Finish]]&lt;PV_Meta!$B$7,tbl_PV_Milestones[[#This Row],[Complete]]="No",tbl_PV_Milestones[[#This Row],[Project Status]]&lt;&gt;"On Hold"),1,0)</f>
        <v>1</v>
      </c>
      <c r="AE97" s="41">
        <f>IF(AND(tbl_PV_Milestones[[#This Row],[Actual/Schedule Finish]]&gt;tbl_PV_Milestones[[#This Row],[Baseline Date]],tbl_PV_Milestones[[#This Row],[Complete]]="No",tbl_PV_Milestones[[#This Row],[Project Status]]&lt;&gt;"On Hold",tbl_PV_Milestones[[#This Row],[Overdue]]=0,tbl_PV_Milestones[[#This Row],[To be Baselined]]&lt;&gt;1),1,0)</f>
        <v>0</v>
      </c>
      <c r="AF97" s="41">
        <f>IF(AND(tbl_PV_Milestones[[#This Row],[BL FY]]=2025,tbl_PV_Milestones[[#This Row],[Finish FY]]&gt;2025),1,0)</f>
        <v>0</v>
      </c>
      <c r="AG97" s="56" t="str">
        <f>_xlfn.XLOOKUP(tbl_PV_Milestones[[#This Row],[Work ID]],tbl_PV_Meta[Work ID '#],tbl_PV_Meta[Project Manager/Owner],,0)</f>
        <v>Project Manager 14</v>
      </c>
      <c r="AH97" s="6"/>
    </row>
    <row r="98" spans="4:34" x14ac:dyDescent="0.25">
      <c r="D98" s="6" t="s">
        <v>93</v>
      </c>
      <c r="E98" s="6" t="s">
        <v>52</v>
      </c>
      <c r="F98" s="6" t="s">
        <v>1809</v>
      </c>
      <c r="G98" s="6" t="s">
        <v>566</v>
      </c>
      <c r="H98" s="6" t="s">
        <v>505</v>
      </c>
      <c r="I98" s="6" t="s">
        <v>522</v>
      </c>
      <c r="J98" s="6" t="s">
        <v>93</v>
      </c>
      <c r="K98" s="6" t="s">
        <v>213</v>
      </c>
      <c r="L98" s="6" t="s">
        <v>181</v>
      </c>
      <c r="M98" s="43"/>
      <c r="N98" s="44" t="s">
        <v>1979</v>
      </c>
      <c r="S98" s="45" t="e">
        <f>_xlfn.CONCAT(#REF!,TRIM(tbl_PV_Milestones[[#This Row],[Milestone Description]]))</f>
        <v>#REF!</v>
      </c>
      <c r="T98" s="84" t="str">
        <f>IF(COUNTIF(tbl_PV_Milestones[UID],tbl_PV_Milestones[[#This Row],[UID]])&gt;1,"Duplicate","")</f>
        <v>Duplicate</v>
      </c>
      <c r="U98" s="42" t="str">
        <f>_xlfn.XLOOKUP(tbl_PV_Milestones[[#This Row],[Work ID]],tbl_PV_Meta[Work ID '#],tbl_PV_Meta[Sub-Portfolio])</f>
        <v>Sub-Portfolio 4</v>
      </c>
      <c r="V98" s="41">
        <f>IF(MONTH(tbl_PV_Milestones[[#This Row],[Baseline Date]])&lt;7,YEAR(tbl_PV_Milestones[[#This Row],[Baseline Date]]),YEAR(tbl_PV_Milestones[[#This Row],[Baseline Date]])+1)</f>
        <v>1900</v>
      </c>
      <c r="W98" s="41">
        <f>IF(MONTH(tbl_PV_Milestones[[#This Row],[Actual/Schedule Finish]])&lt;7,YEAR(tbl_PV_Milestones[[#This Row],[Actual/Schedule Finish]]),YEAR(tbl_PV_Milestones[[#This Row],[Actual/Schedule Finish]])+1)</f>
        <v>1900</v>
      </c>
      <c r="X98" s="41" t="str">
        <f>IF(OR(tbl_PV_Milestones[[#This Row],[Project Status]]="Completed",tbl_PV_Milestones[[#This Row],[Project Status]]="Assumed Completed"),"Yes","No")</f>
        <v>No</v>
      </c>
      <c r="Y98" s="41">
        <f>IF(tbl_PV_Milestones[[#This Row],[Baseline Date]]="",1,0)</f>
        <v>1</v>
      </c>
      <c r="Z98" s="41">
        <f>IF(tbl_PV_Milestones[[#This Row],[Baseline Date]]&lt;PV_Meta!$B$7,1,0)</f>
        <v>1</v>
      </c>
      <c r="AA98" s="41">
        <f>IF(tbl_PV_Milestones[[#This Row],[Complete]]="Yes",1,0)</f>
        <v>0</v>
      </c>
      <c r="AB98" s="41">
        <f>IF(AND(tbl_PV_Milestones[[#This Row],[BL FY]]=2025,tbl_PV_Milestones[[#This Row],[Baseline Date]]&lt;PV_Meta!$B$7),1,0)</f>
        <v>0</v>
      </c>
      <c r="AC98" s="41">
        <f>IF(AND(tbl_PV_Milestones[[#This Row],[Planned YTD]]=1,tbl_PV_Milestones[[#This Row],[Complete]]="Yes"),1,0)</f>
        <v>0</v>
      </c>
      <c r="AD98" s="41">
        <f>IF(AND(tbl_PV_Milestones[[#This Row],[Actual/Schedule Finish]]&lt;PV_Meta!$B$7,tbl_PV_Milestones[[#This Row],[Complete]]="No",tbl_PV_Milestones[[#This Row],[Project Status]]&lt;&gt;"On Hold"),1,0)</f>
        <v>1</v>
      </c>
      <c r="AE98" s="41">
        <f>IF(AND(tbl_PV_Milestones[[#This Row],[Actual/Schedule Finish]]&gt;tbl_PV_Milestones[[#This Row],[Baseline Date]],tbl_PV_Milestones[[#This Row],[Complete]]="No",tbl_PV_Milestones[[#This Row],[Project Status]]&lt;&gt;"On Hold",tbl_PV_Milestones[[#This Row],[Overdue]]=0,tbl_PV_Milestones[[#This Row],[To be Baselined]]&lt;&gt;1),1,0)</f>
        <v>0</v>
      </c>
      <c r="AF98" s="41">
        <f>IF(AND(tbl_PV_Milestones[[#This Row],[BL FY]]=2025,tbl_PV_Milestones[[#This Row],[Finish FY]]&gt;2025),1,0)</f>
        <v>0</v>
      </c>
      <c r="AG98" s="56" t="str">
        <f>_xlfn.XLOOKUP(tbl_PV_Milestones[[#This Row],[Work ID]],tbl_PV_Meta[Work ID '#],tbl_PV_Meta[Project Manager/Owner],,0)</f>
        <v>Project Manager 14</v>
      </c>
      <c r="AH98" s="6"/>
    </row>
    <row r="99" spans="4:34" x14ac:dyDescent="0.25">
      <c r="D99" s="6" t="s">
        <v>93</v>
      </c>
      <c r="E99" s="6" t="s">
        <v>52</v>
      </c>
      <c r="F99" s="6" t="s">
        <v>1809</v>
      </c>
      <c r="G99" s="6" t="s">
        <v>567</v>
      </c>
      <c r="H99" s="6" t="s">
        <v>505</v>
      </c>
      <c r="I99" s="6" t="s">
        <v>522</v>
      </c>
      <c r="J99" s="6" t="s">
        <v>93</v>
      </c>
      <c r="K99" s="6" t="s">
        <v>213</v>
      </c>
      <c r="L99" s="6" t="s">
        <v>181</v>
      </c>
      <c r="M99" s="43"/>
      <c r="N99" s="44" t="s">
        <v>1979</v>
      </c>
      <c r="O99" s="39">
        <v>45807.708333333299</v>
      </c>
      <c r="S99" s="45" t="e">
        <f>_xlfn.CONCAT(#REF!,TRIM(tbl_PV_Milestones[[#This Row],[Milestone Description]]))</f>
        <v>#REF!</v>
      </c>
      <c r="T99" s="84" t="str">
        <f>IF(COUNTIF(tbl_PV_Milestones[UID],tbl_PV_Milestones[[#This Row],[UID]])&gt;1,"Duplicate","")</f>
        <v>Duplicate</v>
      </c>
      <c r="U99" s="42" t="str">
        <f>_xlfn.XLOOKUP(tbl_PV_Milestones[[#This Row],[Work ID]],tbl_PV_Meta[Work ID '#],tbl_PV_Meta[Sub-Portfolio])</f>
        <v>Sub-Portfolio 4</v>
      </c>
      <c r="V99" s="41">
        <f>IF(MONTH(tbl_PV_Milestones[[#This Row],[Baseline Date]])&lt;7,YEAR(tbl_PV_Milestones[[#This Row],[Baseline Date]]),YEAR(tbl_PV_Milestones[[#This Row],[Baseline Date]])+1)</f>
        <v>1900</v>
      </c>
      <c r="W99" s="41">
        <f>IF(MONTH(tbl_PV_Milestones[[#This Row],[Actual/Schedule Finish]])&lt;7,YEAR(tbl_PV_Milestones[[#This Row],[Actual/Schedule Finish]]),YEAR(tbl_PV_Milestones[[#This Row],[Actual/Schedule Finish]])+1)</f>
        <v>2025</v>
      </c>
      <c r="X99" s="41" t="str">
        <f>IF(OR(tbl_PV_Milestones[[#This Row],[Project Status]]="Completed",tbl_PV_Milestones[[#This Row],[Project Status]]="Assumed Completed"),"Yes","No")</f>
        <v>No</v>
      </c>
      <c r="Y99" s="41">
        <f>IF(tbl_PV_Milestones[[#This Row],[Baseline Date]]="",1,0)</f>
        <v>1</v>
      </c>
      <c r="Z99" s="41">
        <f>IF(tbl_PV_Milestones[[#This Row],[Baseline Date]]&lt;PV_Meta!$B$7,1,0)</f>
        <v>1</v>
      </c>
      <c r="AA99" s="41">
        <f>IF(tbl_PV_Milestones[[#This Row],[Complete]]="Yes",1,0)</f>
        <v>0</v>
      </c>
      <c r="AB99" s="41">
        <f>IF(AND(tbl_PV_Milestones[[#This Row],[BL FY]]=2025,tbl_PV_Milestones[[#This Row],[Baseline Date]]&lt;PV_Meta!$B$7),1,0)</f>
        <v>0</v>
      </c>
      <c r="AC99" s="41">
        <f>IF(AND(tbl_PV_Milestones[[#This Row],[Planned YTD]]=1,tbl_PV_Milestones[[#This Row],[Complete]]="Yes"),1,0)</f>
        <v>0</v>
      </c>
      <c r="AD99" s="41">
        <f>IF(AND(tbl_PV_Milestones[[#This Row],[Actual/Schedule Finish]]&lt;PV_Meta!$B$7,tbl_PV_Milestones[[#This Row],[Complete]]="No",tbl_PV_Milestones[[#This Row],[Project Status]]&lt;&gt;"On Hold"),1,0)</f>
        <v>0</v>
      </c>
      <c r="AE99" s="41">
        <f>IF(AND(tbl_PV_Milestones[[#This Row],[Actual/Schedule Finish]]&gt;tbl_PV_Milestones[[#This Row],[Baseline Date]],tbl_PV_Milestones[[#This Row],[Complete]]="No",tbl_PV_Milestones[[#This Row],[Project Status]]&lt;&gt;"On Hold",tbl_PV_Milestones[[#This Row],[Overdue]]=0,tbl_PV_Milestones[[#This Row],[To be Baselined]]&lt;&gt;1),1,0)</f>
        <v>0</v>
      </c>
      <c r="AF99" s="41">
        <f>IF(AND(tbl_PV_Milestones[[#This Row],[BL FY]]=2025,tbl_PV_Milestones[[#This Row],[Finish FY]]&gt;2025),1,0)</f>
        <v>0</v>
      </c>
      <c r="AG99" s="56" t="str">
        <f>_xlfn.XLOOKUP(tbl_PV_Milestones[[#This Row],[Work ID]],tbl_PV_Meta[Work ID '#],tbl_PV_Meta[Project Manager/Owner],,0)</f>
        <v>Project Manager 14</v>
      </c>
      <c r="AH99" s="6"/>
    </row>
    <row r="100" spans="4:34" x14ac:dyDescent="0.25">
      <c r="D100" s="6" t="s">
        <v>93</v>
      </c>
      <c r="E100" s="6" t="s">
        <v>52</v>
      </c>
      <c r="F100" s="6" t="s">
        <v>1809</v>
      </c>
      <c r="G100" s="6" t="s">
        <v>568</v>
      </c>
      <c r="H100" s="6" t="s">
        <v>505</v>
      </c>
      <c r="I100" s="6" t="s">
        <v>522</v>
      </c>
      <c r="J100" s="6" t="s">
        <v>93</v>
      </c>
      <c r="K100" s="6" t="s">
        <v>213</v>
      </c>
      <c r="L100" s="6" t="s">
        <v>181</v>
      </c>
      <c r="M100" s="43"/>
      <c r="N100" s="44" t="s">
        <v>1979</v>
      </c>
      <c r="O100" s="39">
        <v>45807.708333333299</v>
      </c>
      <c r="S100" s="45" t="e">
        <f>_xlfn.CONCAT(#REF!,TRIM(tbl_PV_Milestones[[#This Row],[Milestone Description]]))</f>
        <v>#REF!</v>
      </c>
      <c r="T100" s="84" t="str">
        <f>IF(COUNTIF(tbl_PV_Milestones[UID],tbl_PV_Milestones[[#This Row],[UID]])&gt;1,"Duplicate","")</f>
        <v>Duplicate</v>
      </c>
      <c r="U100" s="42" t="str">
        <f>_xlfn.XLOOKUP(tbl_PV_Milestones[[#This Row],[Work ID]],tbl_PV_Meta[Work ID '#],tbl_PV_Meta[Sub-Portfolio])</f>
        <v>Sub-Portfolio 4</v>
      </c>
      <c r="V100" s="41">
        <f>IF(MONTH(tbl_PV_Milestones[[#This Row],[Baseline Date]])&lt;7,YEAR(tbl_PV_Milestones[[#This Row],[Baseline Date]]),YEAR(tbl_PV_Milestones[[#This Row],[Baseline Date]])+1)</f>
        <v>1900</v>
      </c>
      <c r="W100" s="41">
        <f>IF(MONTH(tbl_PV_Milestones[[#This Row],[Actual/Schedule Finish]])&lt;7,YEAR(tbl_PV_Milestones[[#This Row],[Actual/Schedule Finish]]),YEAR(tbl_PV_Milestones[[#This Row],[Actual/Schedule Finish]])+1)</f>
        <v>2025</v>
      </c>
      <c r="X100" s="41" t="str">
        <f>IF(OR(tbl_PV_Milestones[[#This Row],[Project Status]]="Completed",tbl_PV_Milestones[[#This Row],[Project Status]]="Assumed Completed"),"Yes","No")</f>
        <v>No</v>
      </c>
      <c r="Y100" s="41">
        <f>IF(tbl_PV_Milestones[[#This Row],[Baseline Date]]="",1,0)</f>
        <v>1</v>
      </c>
      <c r="Z100" s="41">
        <f>IF(tbl_PV_Milestones[[#This Row],[Baseline Date]]&lt;PV_Meta!$B$7,1,0)</f>
        <v>1</v>
      </c>
      <c r="AA100" s="41">
        <f>IF(tbl_PV_Milestones[[#This Row],[Complete]]="Yes",1,0)</f>
        <v>0</v>
      </c>
      <c r="AB100" s="41">
        <f>IF(AND(tbl_PV_Milestones[[#This Row],[BL FY]]=2025,tbl_PV_Milestones[[#This Row],[Baseline Date]]&lt;PV_Meta!$B$7),1,0)</f>
        <v>0</v>
      </c>
      <c r="AC100" s="41">
        <f>IF(AND(tbl_PV_Milestones[[#This Row],[Planned YTD]]=1,tbl_PV_Milestones[[#This Row],[Complete]]="Yes"),1,0)</f>
        <v>0</v>
      </c>
      <c r="AD100" s="41">
        <f>IF(AND(tbl_PV_Milestones[[#This Row],[Actual/Schedule Finish]]&lt;PV_Meta!$B$7,tbl_PV_Milestones[[#This Row],[Complete]]="No",tbl_PV_Milestones[[#This Row],[Project Status]]&lt;&gt;"On Hold"),1,0)</f>
        <v>0</v>
      </c>
      <c r="AE100" s="41">
        <f>IF(AND(tbl_PV_Milestones[[#This Row],[Actual/Schedule Finish]]&gt;tbl_PV_Milestones[[#This Row],[Baseline Date]],tbl_PV_Milestones[[#This Row],[Complete]]="No",tbl_PV_Milestones[[#This Row],[Project Status]]&lt;&gt;"On Hold",tbl_PV_Milestones[[#This Row],[Overdue]]=0,tbl_PV_Milestones[[#This Row],[To be Baselined]]&lt;&gt;1),1,0)</f>
        <v>0</v>
      </c>
      <c r="AF100" s="41">
        <f>IF(AND(tbl_PV_Milestones[[#This Row],[BL FY]]=2025,tbl_PV_Milestones[[#This Row],[Finish FY]]&gt;2025),1,0)</f>
        <v>0</v>
      </c>
      <c r="AG100" s="56" t="str">
        <f>_xlfn.XLOOKUP(tbl_PV_Milestones[[#This Row],[Work ID]],tbl_PV_Meta[Work ID '#],tbl_PV_Meta[Project Manager/Owner],,0)</f>
        <v>Project Manager 14</v>
      </c>
      <c r="AH100" s="6"/>
    </row>
    <row r="101" spans="4:34" x14ac:dyDescent="0.25">
      <c r="D101" s="6" t="s">
        <v>93</v>
      </c>
      <c r="E101" s="6" t="s">
        <v>52</v>
      </c>
      <c r="F101" s="6" t="s">
        <v>1809</v>
      </c>
      <c r="G101" s="6" t="s">
        <v>543</v>
      </c>
      <c r="H101" s="6" t="s">
        <v>519</v>
      </c>
      <c r="I101" s="6" t="s">
        <v>522</v>
      </c>
      <c r="J101" s="6" t="s">
        <v>93</v>
      </c>
      <c r="K101" s="6" t="s">
        <v>213</v>
      </c>
      <c r="L101" s="6" t="s">
        <v>181</v>
      </c>
      <c r="M101" s="43"/>
      <c r="N101" s="44" t="s">
        <v>1979</v>
      </c>
      <c r="O101" s="39">
        <v>45807.708333333299</v>
      </c>
      <c r="S101" s="45" t="e">
        <f>_xlfn.CONCAT(#REF!,TRIM(tbl_PV_Milestones[[#This Row],[Milestone Description]]))</f>
        <v>#REF!</v>
      </c>
      <c r="T101" s="84" t="str">
        <f>IF(COUNTIF(tbl_PV_Milestones[UID],tbl_PV_Milestones[[#This Row],[UID]])&gt;1,"Duplicate","")</f>
        <v>Duplicate</v>
      </c>
      <c r="U101" s="42" t="str">
        <f>_xlfn.XLOOKUP(tbl_PV_Milestones[[#This Row],[Work ID]],tbl_PV_Meta[Work ID '#],tbl_PV_Meta[Sub-Portfolio])</f>
        <v>Sub-Portfolio 4</v>
      </c>
      <c r="V101" s="41">
        <f>IF(MONTH(tbl_PV_Milestones[[#This Row],[Baseline Date]])&lt;7,YEAR(tbl_PV_Milestones[[#This Row],[Baseline Date]]),YEAR(tbl_PV_Milestones[[#This Row],[Baseline Date]])+1)</f>
        <v>1900</v>
      </c>
      <c r="W101" s="41">
        <f>IF(MONTH(tbl_PV_Milestones[[#This Row],[Actual/Schedule Finish]])&lt;7,YEAR(tbl_PV_Milestones[[#This Row],[Actual/Schedule Finish]]),YEAR(tbl_PV_Milestones[[#This Row],[Actual/Schedule Finish]])+1)</f>
        <v>2025</v>
      </c>
      <c r="X101" s="41" t="str">
        <f>IF(OR(tbl_PV_Milestones[[#This Row],[Project Status]]="Completed",tbl_PV_Milestones[[#This Row],[Project Status]]="Assumed Completed"),"Yes","No")</f>
        <v>No</v>
      </c>
      <c r="Y101" s="41">
        <f>IF(tbl_PV_Milestones[[#This Row],[Baseline Date]]="",1,0)</f>
        <v>1</v>
      </c>
      <c r="Z101" s="41">
        <f>IF(tbl_PV_Milestones[[#This Row],[Baseline Date]]&lt;PV_Meta!$B$7,1,0)</f>
        <v>1</v>
      </c>
      <c r="AA101" s="41">
        <f>IF(tbl_PV_Milestones[[#This Row],[Complete]]="Yes",1,0)</f>
        <v>0</v>
      </c>
      <c r="AB101" s="41">
        <f>IF(AND(tbl_PV_Milestones[[#This Row],[BL FY]]=2025,tbl_PV_Milestones[[#This Row],[Baseline Date]]&lt;PV_Meta!$B$7),1,0)</f>
        <v>0</v>
      </c>
      <c r="AC101" s="41">
        <f>IF(AND(tbl_PV_Milestones[[#This Row],[Planned YTD]]=1,tbl_PV_Milestones[[#This Row],[Complete]]="Yes"),1,0)</f>
        <v>0</v>
      </c>
      <c r="AD101" s="41">
        <f>IF(AND(tbl_PV_Milestones[[#This Row],[Actual/Schedule Finish]]&lt;PV_Meta!$B$7,tbl_PV_Milestones[[#This Row],[Complete]]="No",tbl_PV_Milestones[[#This Row],[Project Status]]&lt;&gt;"On Hold"),1,0)</f>
        <v>0</v>
      </c>
      <c r="AE101" s="41">
        <f>IF(AND(tbl_PV_Milestones[[#This Row],[Actual/Schedule Finish]]&gt;tbl_PV_Milestones[[#This Row],[Baseline Date]],tbl_PV_Milestones[[#This Row],[Complete]]="No",tbl_PV_Milestones[[#This Row],[Project Status]]&lt;&gt;"On Hold",tbl_PV_Milestones[[#This Row],[Overdue]]=0,tbl_PV_Milestones[[#This Row],[To be Baselined]]&lt;&gt;1),1,0)</f>
        <v>0</v>
      </c>
      <c r="AF101" s="41">
        <f>IF(AND(tbl_PV_Milestones[[#This Row],[BL FY]]=2025,tbl_PV_Milestones[[#This Row],[Finish FY]]&gt;2025),1,0)</f>
        <v>0</v>
      </c>
      <c r="AG101" s="56" t="str">
        <f>_xlfn.XLOOKUP(tbl_PV_Milestones[[#This Row],[Work ID]],tbl_PV_Meta[Work ID '#],tbl_PV_Meta[Project Manager/Owner],,0)</f>
        <v>Project Manager 14</v>
      </c>
      <c r="AH101" s="6"/>
    </row>
    <row r="102" spans="4:34" x14ac:dyDescent="0.25">
      <c r="D102" s="6" t="s">
        <v>93</v>
      </c>
      <c r="E102" s="6" t="s">
        <v>52</v>
      </c>
      <c r="F102" s="6" t="s">
        <v>1810</v>
      </c>
      <c r="G102" s="6" t="s">
        <v>561</v>
      </c>
      <c r="H102" s="6" t="s">
        <v>505</v>
      </c>
      <c r="I102" s="6" t="s">
        <v>522</v>
      </c>
      <c r="J102" s="6" t="s">
        <v>93</v>
      </c>
      <c r="K102" s="6" t="s">
        <v>213</v>
      </c>
      <c r="L102" s="6" t="s">
        <v>182</v>
      </c>
      <c r="M102" s="43"/>
      <c r="N102" s="44" t="s">
        <v>1979</v>
      </c>
      <c r="O102" s="39">
        <v>45777.708333333299</v>
      </c>
      <c r="S102" s="45" t="e">
        <f>_xlfn.CONCAT(#REF!,TRIM(tbl_PV_Milestones[[#This Row],[Milestone Description]]))</f>
        <v>#REF!</v>
      </c>
      <c r="T102" s="84" t="str">
        <f>IF(COUNTIF(tbl_PV_Milestones[UID],tbl_PV_Milestones[[#This Row],[UID]])&gt;1,"Duplicate","")</f>
        <v>Duplicate</v>
      </c>
      <c r="U102" s="42" t="str">
        <f>_xlfn.XLOOKUP(tbl_PV_Milestones[[#This Row],[Work ID]],tbl_PV_Meta[Work ID '#],tbl_PV_Meta[Sub-Portfolio])</f>
        <v>Sub-Portfolio 4</v>
      </c>
      <c r="V102" s="41">
        <f>IF(MONTH(tbl_PV_Milestones[[#This Row],[Baseline Date]])&lt;7,YEAR(tbl_PV_Milestones[[#This Row],[Baseline Date]]),YEAR(tbl_PV_Milestones[[#This Row],[Baseline Date]])+1)</f>
        <v>1900</v>
      </c>
      <c r="W102" s="41">
        <f>IF(MONTH(tbl_PV_Milestones[[#This Row],[Actual/Schedule Finish]])&lt;7,YEAR(tbl_PV_Milestones[[#This Row],[Actual/Schedule Finish]]),YEAR(tbl_PV_Milestones[[#This Row],[Actual/Schedule Finish]])+1)</f>
        <v>2025</v>
      </c>
      <c r="X102" s="41" t="str">
        <f>IF(OR(tbl_PV_Milestones[[#This Row],[Project Status]]="Completed",tbl_PV_Milestones[[#This Row],[Project Status]]="Assumed Completed"),"Yes","No")</f>
        <v>No</v>
      </c>
      <c r="Y102" s="41">
        <f>IF(tbl_PV_Milestones[[#This Row],[Baseline Date]]="",1,0)</f>
        <v>1</v>
      </c>
      <c r="Z102" s="41">
        <f>IF(tbl_PV_Milestones[[#This Row],[Baseline Date]]&lt;PV_Meta!$B$7,1,0)</f>
        <v>1</v>
      </c>
      <c r="AA102" s="41">
        <f>IF(tbl_PV_Milestones[[#This Row],[Complete]]="Yes",1,0)</f>
        <v>0</v>
      </c>
      <c r="AB102" s="41">
        <f>IF(AND(tbl_PV_Milestones[[#This Row],[BL FY]]=2025,tbl_PV_Milestones[[#This Row],[Baseline Date]]&lt;PV_Meta!$B$7),1,0)</f>
        <v>0</v>
      </c>
      <c r="AC102" s="41">
        <f>IF(AND(tbl_PV_Milestones[[#This Row],[Planned YTD]]=1,tbl_PV_Milestones[[#This Row],[Complete]]="Yes"),1,0)</f>
        <v>0</v>
      </c>
      <c r="AD102" s="41">
        <f>IF(AND(tbl_PV_Milestones[[#This Row],[Actual/Schedule Finish]]&lt;PV_Meta!$B$7,tbl_PV_Milestones[[#This Row],[Complete]]="No",tbl_PV_Milestones[[#This Row],[Project Status]]&lt;&gt;"On Hold"),1,0)</f>
        <v>1</v>
      </c>
      <c r="AE102" s="41">
        <f>IF(AND(tbl_PV_Milestones[[#This Row],[Actual/Schedule Finish]]&gt;tbl_PV_Milestones[[#This Row],[Baseline Date]],tbl_PV_Milestones[[#This Row],[Complete]]="No",tbl_PV_Milestones[[#This Row],[Project Status]]&lt;&gt;"On Hold",tbl_PV_Milestones[[#This Row],[Overdue]]=0,tbl_PV_Milestones[[#This Row],[To be Baselined]]&lt;&gt;1),1,0)</f>
        <v>0</v>
      </c>
      <c r="AF102" s="41">
        <f>IF(AND(tbl_PV_Milestones[[#This Row],[BL FY]]=2025,tbl_PV_Milestones[[#This Row],[Finish FY]]&gt;2025),1,0)</f>
        <v>0</v>
      </c>
      <c r="AG102" s="56" t="str">
        <f>_xlfn.XLOOKUP(tbl_PV_Milestones[[#This Row],[Work ID]],tbl_PV_Meta[Work ID '#],tbl_PV_Meta[Project Manager/Owner],,0)</f>
        <v>Project Manager 14</v>
      </c>
      <c r="AH102" s="6"/>
    </row>
    <row r="103" spans="4:34" x14ac:dyDescent="0.25">
      <c r="D103" s="6" t="s">
        <v>93</v>
      </c>
      <c r="E103" s="6" t="s">
        <v>52</v>
      </c>
      <c r="F103" s="6" t="s">
        <v>1810</v>
      </c>
      <c r="G103" s="6" t="s">
        <v>563</v>
      </c>
      <c r="H103" s="6" t="s">
        <v>505</v>
      </c>
      <c r="I103" s="6" t="s">
        <v>522</v>
      </c>
      <c r="J103" s="6" t="s">
        <v>93</v>
      </c>
      <c r="K103" s="6" t="s">
        <v>213</v>
      </c>
      <c r="L103" s="6" t="s">
        <v>182</v>
      </c>
      <c r="M103" s="43"/>
      <c r="N103" s="44" t="s">
        <v>1979</v>
      </c>
      <c r="O103" s="39">
        <v>45777.708333333299</v>
      </c>
      <c r="S103" s="45" t="e">
        <f>_xlfn.CONCAT(#REF!,TRIM(tbl_PV_Milestones[[#This Row],[Milestone Description]]))</f>
        <v>#REF!</v>
      </c>
      <c r="T103" s="84" t="str">
        <f>IF(COUNTIF(tbl_PV_Milestones[UID],tbl_PV_Milestones[[#This Row],[UID]])&gt;1,"Duplicate","")</f>
        <v>Duplicate</v>
      </c>
      <c r="U103" s="42" t="str">
        <f>_xlfn.XLOOKUP(tbl_PV_Milestones[[#This Row],[Work ID]],tbl_PV_Meta[Work ID '#],tbl_PV_Meta[Sub-Portfolio])</f>
        <v>Sub-Portfolio 4</v>
      </c>
      <c r="V103" s="41">
        <f>IF(MONTH(tbl_PV_Milestones[[#This Row],[Baseline Date]])&lt;7,YEAR(tbl_PV_Milestones[[#This Row],[Baseline Date]]),YEAR(tbl_PV_Milestones[[#This Row],[Baseline Date]])+1)</f>
        <v>1900</v>
      </c>
      <c r="W103" s="41">
        <f>IF(MONTH(tbl_PV_Milestones[[#This Row],[Actual/Schedule Finish]])&lt;7,YEAR(tbl_PV_Milestones[[#This Row],[Actual/Schedule Finish]]),YEAR(tbl_PV_Milestones[[#This Row],[Actual/Schedule Finish]])+1)</f>
        <v>2025</v>
      </c>
      <c r="X103" s="41" t="str">
        <f>IF(OR(tbl_PV_Milestones[[#This Row],[Project Status]]="Completed",tbl_PV_Milestones[[#This Row],[Project Status]]="Assumed Completed"),"Yes","No")</f>
        <v>No</v>
      </c>
      <c r="Y103" s="41">
        <f>IF(tbl_PV_Milestones[[#This Row],[Baseline Date]]="",1,0)</f>
        <v>1</v>
      </c>
      <c r="Z103" s="41">
        <f>IF(tbl_PV_Milestones[[#This Row],[Baseline Date]]&lt;PV_Meta!$B$7,1,0)</f>
        <v>1</v>
      </c>
      <c r="AA103" s="41">
        <f>IF(tbl_PV_Milestones[[#This Row],[Complete]]="Yes",1,0)</f>
        <v>0</v>
      </c>
      <c r="AB103" s="41">
        <f>IF(AND(tbl_PV_Milestones[[#This Row],[BL FY]]=2025,tbl_PV_Milestones[[#This Row],[Baseline Date]]&lt;PV_Meta!$B$7),1,0)</f>
        <v>0</v>
      </c>
      <c r="AC103" s="41">
        <f>IF(AND(tbl_PV_Milestones[[#This Row],[Planned YTD]]=1,tbl_PV_Milestones[[#This Row],[Complete]]="Yes"),1,0)</f>
        <v>0</v>
      </c>
      <c r="AD103" s="41">
        <f>IF(AND(tbl_PV_Milestones[[#This Row],[Actual/Schedule Finish]]&lt;PV_Meta!$B$7,tbl_PV_Milestones[[#This Row],[Complete]]="No",tbl_PV_Milestones[[#This Row],[Project Status]]&lt;&gt;"On Hold"),1,0)</f>
        <v>1</v>
      </c>
      <c r="AE103" s="41">
        <f>IF(AND(tbl_PV_Milestones[[#This Row],[Actual/Schedule Finish]]&gt;tbl_PV_Milestones[[#This Row],[Baseline Date]],tbl_PV_Milestones[[#This Row],[Complete]]="No",tbl_PV_Milestones[[#This Row],[Project Status]]&lt;&gt;"On Hold",tbl_PV_Milestones[[#This Row],[Overdue]]=0,tbl_PV_Milestones[[#This Row],[To be Baselined]]&lt;&gt;1),1,0)</f>
        <v>0</v>
      </c>
      <c r="AF103" s="41">
        <f>IF(AND(tbl_PV_Milestones[[#This Row],[BL FY]]=2025,tbl_PV_Milestones[[#This Row],[Finish FY]]&gt;2025),1,0)</f>
        <v>0</v>
      </c>
      <c r="AG103" s="56" t="str">
        <f>_xlfn.XLOOKUP(tbl_PV_Milestones[[#This Row],[Work ID]],tbl_PV_Meta[Work ID '#],tbl_PV_Meta[Project Manager/Owner],,0)</f>
        <v>Project Manager 14</v>
      </c>
      <c r="AH103" s="6"/>
    </row>
    <row r="104" spans="4:34" x14ac:dyDescent="0.25">
      <c r="D104" s="6" t="s">
        <v>93</v>
      </c>
      <c r="E104" s="6" t="s">
        <v>52</v>
      </c>
      <c r="F104" s="6" t="s">
        <v>1810</v>
      </c>
      <c r="G104" s="6" t="s">
        <v>565</v>
      </c>
      <c r="H104" s="6" t="s">
        <v>519</v>
      </c>
      <c r="I104" s="6" t="s">
        <v>522</v>
      </c>
      <c r="J104" s="6" t="s">
        <v>93</v>
      </c>
      <c r="K104" s="6" t="s">
        <v>213</v>
      </c>
      <c r="L104" s="6" t="s">
        <v>182</v>
      </c>
      <c r="M104" s="43"/>
      <c r="N104" s="44" t="s">
        <v>1979</v>
      </c>
      <c r="O104" s="39">
        <v>45777.708333333299</v>
      </c>
      <c r="S104" s="45" t="e">
        <f>_xlfn.CONCAT(#REF!,TRIM(tbl_PV_Milestones[[#This Row],[Milestone Description]]))</f>
        <v>#REF!</v>
      </c>
      <c r="T104" s="84" t="str">
        <f>IF(COUNTIF(tbl_PV_Milestones[UID],tbl_PV_Milestones[[#This Row],[UID]])&gt;1,"Duplicate","")</f>
        <v>Duplicate</v>
      </c>
      <c r="U104" s="42" t="str">
        <f>_xlfn.XLOOKUP(tbl_PV_Milestones[[#This Row],[Work ID]],tbl_PV_Meta[Work ID '#],tbl_PV_Meta[Sub-Portfolio])</f>
        <v>Sub-Portfolio 4</v>
      </c>
      <c r="V104" s="41">
        <f>IF(MONTH(tbl_PV_Milestones[[#This Row],[Baseline Date]])&lt;7,YEAR(tbl_PV_Milestones[[#This Row],[Baseline Date]]),YEAR(tbl_PV_Milestones[[#This Row],[Baseline Date]])+1)</f>
        <v>1900</v>
      </c>
      <c r="W104" s="41">
        <f>IF(MONTH(tbl_PV_Milestones[[#This Row],[Actual/Schedule Finish]])&lt;7,YEAR(tbl_PV_Milestones[[#This Row],[Actual/Schedule Finish]]),YEAR(tbl_PV_Milestones[[#This Row],[Actual/Schedule Finish]])+1)</f>
        <v>2025</v>
      </c>
      <c r="X104" s="41" t="str">
        <f>IF(OR(tbl_PV_Milestones[[#This Row],[Project Status]]="Completed",tbl_PV_Milestones[[#This Row],[Project Status]]="Assumed Completed"),"Yes","No")</f>
        <v>No</v>
      </c>
      <c r="Y104" s="41">
        <f>IF(tbl_PV_Milestones[[#This Row],[Baseline Date]]="",1,0)</f>
        <v>1</v>
      </c>
      <c r="Z104" s="41">
        <f>IF(tbl_PV_Milestones[[#This Row],[Baseline Date]]&lt;PV_Meta!$B$7,1,0)</f>
        <v>1</v>
      </c>
      <c r="AA104" s="41">
        <f>IF(tbl_PV_Milestones[[#This Row],[Complete]]="Yes",1,0)</f>
        <v>0</v>
      </c>
      <c r="AB104" s="41">
        <f>IF(AND(tbl_PV_Milestones[[#This Row],[BL FY]]=2025,tbl_PV_Milestones[[#This Row],[Baseline Date]]&lt;PV_Meta!$B$7),1,0)</f>
        <v>0</v>
      </c>
      <c r="AC104" s="41">
        <f>IF(AND(tbl_PV_Milestones[[#This Row],[Planned YTD]]=1,tbl_PV_Milestones[[#This Row],[Complete]]="Yes"),1,0)</f>
        <v>0</v>
      </c>
      <c r="AD104" s="41">
        <f>IF(AND(tbl_PV_Milestones[[#This Row],[Actual/Schedule Finish]]&lt;PV_Meta!$B$7,tbl_PV_Milestones[[#This Row],[Complete]]="No",tbl_PV_Milestones[[#This Row],[Project Status]]&lt;&gt;"On Hold"),1,0)</f>
        <v>1</v>
      </c>
      <c r="AE104" s="41">
        <f>IF(AND(tbl_PV_Milestones[[#This Row],[Actual/Schedule Finish]]&gt;tbl_PV_Milestones[[#This Row],[Baseline Date]],tbl_PV_Milestones[[#This Row],[Complete]]="No",tbl_PV_Milestones[[#This Row],[Project Status]]&lt;&gt;"On Hold",tbl_PV_Milestones[[#This Row],[Overdue]]=0,tbl_PV_Milestones[[#This Row],[To be Baselined]]&lt;&gt;1),1,0)</f>
        <v>0</v>
      </c>
      <c r="AF104" s="41">
        <f>IF(AND(tbl_PV_Milestones[[#This Row],[BL FY]]=2025,tbl_PV_Milestones[[#This Row],[Finish FY]]&gt;2025),1,0)</f>
        <v>0</v>
      </c>
      <c r="AG104" s="56" t="str">
        <f>_xlfn.XLOOKUP(tbl_PV_Milestones[[#This Row],[Work ID]],tbl_PV_Meta[Work ID '#],tbl_PV_Meta[Project Manager/Owner],,0)</f>
        <v>Project Manager 14</v>
      </c>
      <c r="AH104" s="6"/>
    </row>
    <row r="105" spans="4:34" x14ac:dyDescent="0.25">
      <c r="D105" s="6" t="s">
        <v>93</v>
      </c>
      <c r="E105" s="6" t="s">
        <v>52</v>
      </c>
      <c r="F105" s="6" t="s">
        <v>1810</v>
      </c>
      <c r="G105" s="6" t="s">
        <v>566</v>
      </c>
      <c r="H105" s="6" t="s">
        <v>505</v>
      </c>
      <c r="I105" s="6" t="s">
        <v>522</v>
      </c>
      <c r="J105" s="6" t="s">
        <v>93</v>
      </c>
      <c r="K105" s="6" t="s">
        <v>213</v>
      </c>
      <c r="L105" s="6" t="s">
        <v>182</v>
      </c>
      <c r="M105" s="43"/>
      <c r="N105" s="44" t="s">
        <v>1979</v>
      </c>
      <c r="O105" s="39">
        <v>45807.708333333299</v>
      </c>
      <c r="S105" s="45" t="e">
        <f>_xlfn.CONCAT(#REF!,TRIM(tbl_PV_Milestones[[#This Row],[Milestone Description]]))</f>
        <v>#REF!</v>
      </c>
      <c r="T105" s="84" t="str">
        <f>IF(COUNTIF(tbl_PV_Milestones[UID],tbl_PV_Milestones[[#This Row],[UID]])&gt;1,"Duplicate","")</f>
        <v>Duplicate</v>
      </c>
      <c r="U105" s="42" t="str">
        <f>_xlfn.XLOOKUP(tbl_PV_Milestones[[#This Row],[Work ID]],tbl_PV_Meta[Work ID '#],tbl_PV_Meta[Sub-Portfolio])</f>
        <v>Sub-Portfolio 4</v>
      </c>
      <c r="V105" s="41">
        <f>IF(MONTH(tbl_PV_Milestones[[#This Row],[Baseline Date]])&lt;7,YEAR(tbl_PV_Milestones[[#This Row],[Baseline Date]]),YEAR(tbl_PV_Milestones[[#This Row],[Baseline Date]])+1)</f>
        <v>1900</v>
      </c>
      <c r="W105" s="41">
        <f>IF(MONTH(tbl_PV_Milestones[[#This Row],[Actual/Schedule Finish]])&lt;7,YEAR(tbl_PV_Milestones[[#This Row],[Actual/Schedule Finish]]),YEAR(tbl_PV_Milestones[[#This Row],[Actual/Schedule Finish]])+1)</f>
        <v>2025</v>
      </c>
      <c r="X105" s="41" t="str">
        <f>IF(OR(tbl_PV_Milestones[[#This Row],[Project Status]]="Completed",tbl_PV_Milestones[[#This Row],[Project Status]]="Assumed Completed"),"Yes","No")</f>
        <v>No</v>
      </c>
      <c r="Y105" s="41">
        <f>IF(tbl_PV_Milestones[[#This Row],[Baseline Date]]="",1,0)</f>
        <v>1</v>
      </c>
      <c r="Z105" s="41">
        <f>IF(tbl_PV_Milestones[[#This Row],[Baseline Date]]&lt;PV_Meta!$B$7,1,0)</f>
        <v>1</v>
      </c>
      <c r="AA105" s="41">
        <f>IF(tbl_PV_Milestones[[#This Row],[Complete]]="Yes",1,0)</f>
        <v>0</v>
      </c>
      <c r="AB105" s="41">
        <f>IF(AND(tbl_PV_Milestones[[#This Row],[BL FY]]=2025,tbl_PV_Milestones[[#This Row],[Baseline Date]]&lt;PV_Meta!$B$7),1,0)</f>
        <v>0</v>
      </c>
      <c r="AC105" s="41">
        <f>IF(AND(tbl_PV_Milestones[[#This Row],[Planned YTD]]=1,tbl_PV_Milestones[[#This Row],[Complete]]="Yes"),1,0)</f>
        <v>0</v>
      </c>
      <c r="AD105" s="41">
        <f>IF(AND(tbl_PV_Milestones[[#This Row],[Actual/Schedule Finish]]&lt;PV_Meta!$B$7,tbl_PV_Milestones[[#This Row],[Complete]]="No",tbl_PV_Milestones[[#This Row],[Project Status]]&lt;&gt;"On Hold"),1,0)</f>
        <v>0</v>
      </c>
      <c r="AE105" s="41">
        <f>IF(AND(tbl_PV_Milestones[[#This Row],[Actual/Schedule Finish]]&gt;tbl_PV_Milestones[[#This Row],[Baseline Date]],tbl_PV_Milestones[[#This Row],[Complete]]="No",tbl_PV_Milestones[[#This Row],[Project Status]]&lt;&gt;"On Hold",tbl_PV_Milestones[[#This Row],[Overdue]]=0,tbl_PV_Milestones[[#This Row],[To be Baselined]]&lt;&gt;1),1,0)</f>
        <v>0</v>
      </c>
      <c r="AF105" s="41">
        <f>IF(AND(tbl_PV_Milestones[[#This Row],[BL FY]]=2025,tbl_PV_Milestones[[#This Row],[Finish FY]]&gt;2025),1,0)</f>
        <v>0</v>
      </c>
      <c r="AG105" s="56" t="str">
        <f>_xlfn.XLOOKUP(tbl_PV_Milestones[[#This Row],[Work ID]],tbl_PV_Meta[Work ID '#],tbl_PV_Meta[Project Manager/Owner],,0)</f>
        <v>Project Manager 14</v>
      </c>
      <c r="AH105" s="6"/>
    </row>
    <row r="106" spans="4:34" x14ac:dyDescent="0.25">
      <c r="D106" s="6" t="s">
        <v>93</v>
      </c>
      <c r="E106" s="6" t="s">
        <v>52</v>
      </c>
      <c r="F106" s="6" t="s">
        <v>1810</v>
      </c>
      <c r="G106" s="6" t="s">
        <v>569</v>
      </c>
      <c r="H106" s="6" t="s">
        <v>505</v>
      </c>
      <c r="I106" s="6" t="s">
        <v>522</v>
      </c>
      <c r="J106" s="6" t="s">
        <v>93</v>
      </c>
      <c r="K106" s="6" t="s">
        <v>213</v>
      </c>
      <c r="L106" s="6" t="s">
        <v>182</v>
      </c>
      <c r="M106" s="43"/>
      <c r="N106" s="44" t="s">
        <v>1979</v>
      </c>
      <c r="O106" s="39">
        <v>45807.708333333299</v>
      </c>
      <c r="S106" s="45" t="e">
        <f>_xlfn.CONCAT(#REF!,TRIM(tbl_PV_Milestones[[#This Row],[Milestone Description]]))</f>
        <v>#REF!</v>
      </c>
      <c r="T106" s="84" t="str">
        <f>IF(COUNTIF(tbl_PV_Milestones[UID],tbl_PV_Milestones[[#This Row],[UID]])&gt;1,"Duplicate","")</f>
        <v>Duplicate</v>
      </c>
      <c r="U106" s="42" t="str">
        <f>_xlfn.XLOOKUP(tbl_PV_Milestones[[#This Row],[Work ID]],tbl_PV_Meta[Work ID '#],tbl_PV_Meta[Sub-Portfolio])</f>
        <v>Sub-Portfolio 4</v>
      </c>
      <c r="V106" s="41">
        <f>IF(MONTH(tbl_PV_Milestones[[#This Row],[Baseline Date]])&lt;7,YEAR(tbl_PV_Milestones[[#This Row],[Baseline Date]]),YEAR(tbl_PV_Milestones[[#This Row],[Baseline Date]])+1)</f>
        <v>1900</v>
      </c>
      <c r="W106" s="41">
        <f>IF(MONTH(tbl_PV_Milestones[[#This Row],[Actual/Schedule Finish]])&lt;7,YEAR(tbl_PV_Milestones[[#This Row],[Actual/Schedule Finish]]),YEAR(tbl_PV_Milestones[[#This Row],[Actual/Schedule Finish]])+1)</f>
        <v>2025</v>
      </c>
      <c r="X106" s="41" t="str">
        <f>IF(OR(tbl_PV_Milestones[[#This Row],[Project Status]]="Completed",tbl_PV_Milestones[[#This Row],[Project Status]]="Assumed Completed"),"Yes","No")</f>
        <v>No</v>
      </c>
      <c r="Y106" s="41">
        <f>IF(tbl_PV_Milestones[[#This Row],[Baseline Date]]="",1,0)</f>
        <v>1</v>
      </c>
      <c r="Z106" s="41">
        <f>IF(tbl_PV_Milestones[[#This Row],[Baseline Date]]&lt;PV_Meta!$B$7,1,0)</f>
        <v>1</v>
      </c>
      <c r="AA106" s="41">
        <f>IF(tbl_PV_Milestones[[#This Row],[Complete]]="Yes",1,0)</f>
        <v>0</v>
      </c>
      <c r="AB106" s="41">
        <f>IF(AND(tbl_PV_Milestones[[#This Row],[BL FY]]=2025,tbl_PV_Milestones[[#This Row],[Baseline Date]]&lt;PV_Meta!$B$7),1,0)</f>
        <v>0</v>
      </c>
      <c r="AC106" s="41">
        <f>IF(AND(tbl_PV_Milestones[[#This Row],[Planned YTD]]=1,tbl_PV_Milestones[[#This Row],[Complete]]="Yes"),1,0)</f>
        <v>0</v>
      </c>
      <c r="AD106" s="41">
        <f>IF(AND(tbl_PV_Milestones[[#This Row],[Actual/Schedule Finish]]&lt;PV_Meta!$B$7,tbl_PV_Milestones[[#This Row],[Complete]]="No",tbl_PV_Milestones[[#This Row],[Project Status]]&lt;&gt;"On Hold"),1,0)</f>
        <v>0</v>
      </c>
      <c r="AE106" s="41">
        <f>IF(AND(tbl_PV_Milestones[[#This Row],[Actual/Schedule Finish]]&gt;tbl_PV_Milestones[[#This Row],[Baseline Date]],tbl_PV_Milestones[[#This Row],[Complete]]="No",tbl_PV_Milestones[[#This Row],[Project Status]]&lt;&gt;"On Hold",tbl_PV_Milestones[[#This Row],[Overdue]]=0,tbl_PV_Milestones[[#This Row],[To be Baselined]]&lt;&gt;1),1,0)</f>
        <v>0</v>
      </c>
      <c r="AF106" s="41">
        <f>IF(AND(tbl_PV_Milestones[[#This Row],[BL FY]]=2025,tbl_PV_Milestones[[#This Row],[Finish FY]]&gt;2025),1,0)</f>
        <v>0</v>
      </c>
      <c r="AG106" s="56" t="str">
        <f>_xlfn.XLOOKUP(tbl_PV_Milestones[[#This Row],[Work ID]],tbl_PV_Meta[Work ID '#],tbl_PV_Meta[Project Manager/Owner],,0)</f>
        <v>Project Manager 14</v>
      </c>
      <c r="AH106" s="6"/>
    </row>
    <row r="107" spans="4:34" x14ac:dyDescent="0.25">
      <c r="D107" s="6" t="s">
        <v>93</v>
      </c>
      <c r="E107" s="6" t="s">
        <v>52</v>
      </c>
      <c r="F107" s="6" t="s">
        <v>1810</v>
      </c>
      <c r="G107" s="6" t="s">
        <v>567</v>
      </c>
      <c r="H107" s="6" t="s">
        <v>505</v>
      </c>
      <c r="I107" s="6" t="s">
        <v>522</v>
      </c>
      <c r="J107" s="6" t="s">
        <v>93</v>
      </c>
      <c r="K107" s="6" t="s">
        <v>213</v>
      </c>
      <c r="L107" s="6" t="s">
        <v>182</v>
      </c>
      <c r="M107" s="43"/>
      <c r="N107" s="44" t="s">
        <v>1979</v>
      </c>
      <c r="O107" s="39">
        <v>45807.708333333299</v>
      </c>
      <c r="S107" s="45" t="e">
        <f>_xlfn.CONCAT(#REF!,TRIM(tbl_PV_Milestones[[#This Row],[Milestone Description]]))</f>
        <v>#REF!</v>
      </c>
      <c r="T107" s="84" t="str">
        <f>IF(COUNTIF(tbl_PV_Milestones[UID],tbl_PV_Milestones[[#This Row],[UID]])&gt;1,"Duplicate","")</f>
        <v>Duplicate</v>
      </c>
      <c r="U107" s="42" t="str">
        <f>_xlfn.XLOOKUP(tbl_PV_Milestones[[#This Row],[Work ID]],tbl_PV_Meta[Work ID '#],tbl_PV_Meta[Sub-Portfolio])</f>
        <v>Sub-Portfolio 4</v>
      </c>
      <c r="V107" s="41">
        <f>IF(MONTH(tbl_PV_Milestones[[#This Row],[Baseline Date]])&lt;7,YEAR(tbl_PV_Milestones[[#This Row],[Baseline Date]]),YEAR(tbl_PV_Milestones[[#This Row],[Baseline Date]])+1)</f>
        <v>1900</v>
      </c>
      <c r="W107" s="41">
        <f>IF(MONTH(tbl_PV_Milestones[[#This Row],[Actual/Schedule Finish]])&lt;7,YEAR(tbl_PV_Milestones[[#This Row],[Actual/Schedule Finish]]),YEAR(tbl_PV_Milestones[[#This Row],[Actual/Schedule Finish]])+1)</f>
        <v>2025</v>
      </c>
      <c r="X107" s="41" t="str">
        <f>IF(OR(tbl_PV_Milestones[[#This Row],[Project Status]]="Completed",tbl_PV_Milestones[[#This Row],[Project Status]]="Assumed Completed"),"Yes","No")</f>
        <v>No</v>
      </c>
      <c r="Y107" s="41">
        <f>IF(tbl_PV_Milestones[[#This Row],[Baseline Date]]="",1,0)</f>
        <v>1</v>
      </c>
      <c r="Z107" s="41">
        <f>IF(tbl_PV_Milestones[[#This Row],[Baseline Date]]&lt;PV_Meta!$B$7,1,0)</f>
        <v>1</v>
      </c>
      <c r="AA107" s="41">
        <f>IF(tbl_PV_Milestones[[#This Row],[Complete]]="Yes",1,0)</f>
        <v>0</v>
      </c>
      <c r="AB107" s="41">
        <f>IF(AND(tbl_PV_Milestones[[#This Row],[BL FY]]=2025,tbl_PV_Milestones[[#This Row],[Baseline Date]]&lt;PV_Meta!$B$7),1,0)</f>
        <v>0</v>
      </c>
      <c r="AC107" s="41">
        <f>IF(AND(tbl_PV_Milestones[[#This Row],[Planned YTD]]=1,tbl_PV_Milestones[[#This Row],[Complete]]="Yes"),1,0)</f>
        <v>0</v>
      </c>
      <c r="AD107" s="41">
        <f>IF(AND(tbl_PV_Milestones[[#This Row],[Actual/Schedule Finish]]&lt;PV_Meta!$B$7,tbl_PV_Milestones[[#This Row],[Complete]]="No",tbl_PV_Milestones[[#This Row],[Project Status]]&lt;&gt;"On Hold"),1,0)</f>
        <v>0</v>
      </c>
      <c r="AE107" s="41">
        <f>IF(AND(tbl_PV_Milestones[[#This Row],[Actual/Schedule Finish]]&gt;tbl_PV_Milestones[[#This Row],[Baseline Date]],tbl_PV_Milestones[[#This Row],[Complete]]="No",tbl_PV_Milestones[[#This Row],[Project Status]]&lt;&gt;"On Hold",tbl_PV_Milestones[[#This Row],[Overdue]]=0,tbl_PV_Milestones[[#This Row],[To be Baselined]]&lt;&gt;1),1,0)</f>
        <v>0</v>
      </c>
      <c r="AF107" s="41">
        <f>IF(AND(tbl_PV_Milestones[[#This Row],[BL FY]]=2025,tbl_PV_Milestones[[#This Row],[Finish FY]]&gt;2025),1,0)</f>
        <v>0</v>
      </c>
      <c r="AG107" s="56" t="str">
        <f>_xlfn.XLOOKUP(tbl_PV_Milestones[[#This Row],[Work ID]],tbl_PV_Meta[Work ID '#],tbl_PV_Meta[Project Manager/Owner],,0)</f>
        <v>Project Manager 14</v>
      </c>
      <c r="AH107" s="6"/>
    </row>
    <row r="108" spans="4:34" x14ac:dyDescent="0.25">
      <c r="D108" s="6" t="s">
        <v>93</v>
      </c>
      <c r="E108" s="6" t="s">
        <v>52</v>
      </c>
      <c r="F108" s="6" t="s">
        <v>1810</v>
      </c>
      <c r="G108" s="6" t="s">
        <v>568</v>
      </c>
      <c r="H108" s="6" t="s">
        <v>505</v>
      </c>
      <c r="I108" s="6" t="s">
        <v>522</v>
      </c>
      <c r="J108" s="6" t="s">
        <v>93</v>
      </c>
      <c r="K108" s="6" t="s">
        <v>213</v>
      </c>
      <c r="L108" s="6" t="s">
        <v>182</v>
      </c>
      <c r="M108" s="43"/>
      <c r="N108" s="44" t="s">
        <v>1979</v>
      </c>
      <c r="O108" s="39">
        <v>45807.708333333299</v>
      </c>
      <c r="S108" s="45" t="e">
        <f>_xlfn.CONCAT(#REF!,TRIM(tbl_PV_Milestones[[#This Row],[Milestone Description]]))</f>
        <v>#REF!</v>
      </c>
      <c r="T108" s="84" t="str">
        <f>IF(COUNTIF(tbl_PV_Milestones[UID],tbl_PV_Milestones[[#This Row],[UID]])&gt;1,"Duplicate","")</f>
        <v>Duplicate</v>
      </c>
      <c r="U108" s="42" t="str">
        <f>_xlfn.XLOOKUP(tbl_PV_Milestones[[#This Row],[Work ID]],tbl_PV_Meta[Work ID '#],tbl_PV_Meta[Sub-Portfolio])</f>
        <v>Sub-Portfolio 4</v>
      </c>
      <c r="V108" s="41">
        <f>IF(MONTH(tbl_PV_Milestones[[#This Row],[Baseline Date]])&lt;7,YEAR(tbl_PV_Milestones[[#This Row],[Baseline Date]]),YEAR(tbl_PV_Milestones[[#This Row],[Baseline Date]])+1)</f>
        <v>1900</v>
      </c>
      <c r="W108" s="41">
        <f>IF(MONTH(tbl_PV_Milestones[[#This Row],[Actual/Schedule Finish]])&lt;7,YEAR(tbl_PV_Milestones[[#This Row],[Actual/Schedule Finish]]),YEAR(tbl_PV_Milestones[[#This Row],[Actual/Schedule Finish]])+1)</f>
        <v>2025</v>
      </c>
      <c r="X108" s="41" t="str">
        <f>IF(OR(tbl_PV_Milestones[[#This Row],[Project Status]]="Completed",tbl_PV_Milestones[[#This Row],[Project Status]]="Assumed Completed"),"Yes","No")</f>
        <v>No</v>
      </c>
      <c r="Y108" s="41">
        <f>IF(tbl_PV_Milestones[[#This Row],[Baseline Date]]="",1,0)</f>
        <v>1</v>
      </c>
      <c r="Z108" s="41">
        <f>IF(tbl_PV_Milestones[[#This Row],[Baseline Date]]&lt;PV_Meta!$B$7,1,0)</f>
        <v>1</v>
      </c>
      <c r="AA108" s="41">
        <f>IF(tbl_PV_Milestones[[#This Row],[Complete]]="Yes",1,0)</f>
        <v>0</v>
      </c>
      <c r="AB108" s="41">
        <f>IF(AND(tbl_PV_Milestones[[#This Row],[BL FY]]=2025,tbl_PV_Milestones[[#This Row],[Baseline Date]]&lt;PV_Meta!$B$7),1,0)</f>
        <v>0</v>
      </c>
      <c r="AC108" s="41">
        <f>IF(AND(tbl_PV_Milestones[[#This Row],[Planned YTD]]=1,tbl_PV_Milestones[[#This Row],[Complete]]="Yes"),1,0)</f>
        <v>0</v>
      </c>
      <c r="AD108" s="41">
        <f>IF(AND(tbl_PV_Milestones[[#This Row],[Actual/Schedule Finish]]&lt;PV_Meta!$B$7,tbl_PV_Milestones[[#This Row],[Complete]]="No",tbl_PV_Milestones[[#This Row],[Project Status]]&lt;&gt;"On Hold"),1,0)</f>
        <v>0</v>
      </c>
      <c r="AE108" s="41">
        <f>IF(AND(tbl_PV_Milestones[[#This Row],[Actual/Schedule Finish]]&gt;tbl_PV_Milestones[[#This Row],[Baseline Date]],tbl_PV_Milestones[[#This Row],[Complete]]="No",tbl_PV_Milestones[[#This Row],[Project Status]]&lt;&gt;"On Hold",tbl_PV_Milestones[[#This Row],[Overdue]]=0,tbl_PV_Milestones[[#This Row],[To be Baselined]]&lt;&gt;1),1,0)</f>
        <v>0</v>
      </c>
      <c r="AF108" s="41">
        <f>IF(AND(tbl_PV_Milestones[[#This Row],[BL FY]]=2025,tbl_PV_Milestones[[#This Row],[Finish FY]]&gt;2025),1,0)</f>
        <v>0</v>
      </c>
      <c r="AG108" s="56" t="str">
        <f>_xlfn.XLOOKUP(tbl_PV_Milestones[[#This Row],[Work ID]],tbl_PV_Meta[Work ID '#],tbl_PV_Meta[Project Manager/Owner],,0)</f>
        <v>Project Manager 14</v>
      </c>
      <c r="AH108" s="6"/>
    </row>
    <row r="109" spans="4:34" x14ac:dyDescent="0.25">
      <c r="D109" s="6" t="s">
        <v>93</v>
      </c>
      <c r="E109" s="6" t="s">
        <v>52</v>
      </c>
      <c r="F109" s="6" t="s">
        <v>1810</v>
      </c>
      <c r="G109" s="6" t="s">
        <v>570</v>
      </c>
      <c r="H109" s="6" t="s">
        <v>505</v>
      </c>
      <c r="I109" s="6" t="s">
        <v>522</v>
      </c>
      <c r="J109" s="6" t="s">
        <v>93</v>
      </c>
      <c r="K109" s="6" t="s">
        <v>213</v>
      </c>
      <c r="L109" s="6" t="s">
        <v>182</v>
      </c>
      <c r="M109" s="43"/>
      <c r="N109" s="44" t="s">
        <v>1979</v>
      </c>
      <c r="O109" s="39">
        <v>45807.708333333299</v>
      </c>
      <c r="S109" s="45" t="e">
        <f>_xlfn.CONCAT(#REF!,TRIM(tbl_PV_Milestones[[#This Row],[Milestone Description]]))</f>
        <v>#REF!</v>
      </c>
      <c r="T109" s="84" t="str">
        <f>IF(COUNTIF(tbl_PV_Milestones[UID],tbl_PV_Milestones[[#This Row],[UID]])&gt;1,"Duplicate","")</f>
        <v>Duplicate</v>
      </c>
      <c r="U109" s="42" t="str">
        <f>_xlfn.XLOOKUP(tbl_PV_Milestones[[#This Row],[Work ID]],tbl_PV_Meta[Work ID '#],tbl_PV_Meta[Sub-Portfolio])</f>
        <v>Sub-Portfolio 4</v>
      </c>
      <c r="V109" s="41">
        <f>IF(MONTH(tbl_PV_Milestones[[#This Row],[Baseline Date]])&lt;7,YEAR(tbl_PV_Milestones[[#This Row],[Baseline Date]]),YEAR(tbl_PV_Milestones[[#This Row],[Baseline Date]])+1)</f>
        <v>1900</v>
      </c>
      <c r="W109" s="41">
        <f>IF(MONTH(tbl_PV_Milestones[[#This Row],[Actual/Schedule Finish]])&lt;7,YEAR(tbl_PV_Milestones[[#This Row],[Actual/Schedule Finish]]),YEAR(tbl_PV_Milestones[[#This Row],[Actual/Schedule Finish]])+1)</f>
        <v>2025</v>
      </c>
      <c r="X109" s="41" t="str">
        <f>IF(OR(tbl_PV_Milestones[[#This Row],[Project Status]]="Completed",tbl_PV_Milestones[[#This Row],[Project Status]]="Assumed Completed"),"Yes","No")</f>
        <v>No</v>
      </c>
      <c r="Y109" s="41">
        <f>IF(tbl_PV_Milestones[[#This Row],[Baseline Date]]="",1,0)</f>
        <v>1</v>
      </c>
      <c r="Z109" s="41">
        <f>IF(tbl_PV_Milestones[[#This Row],[Baseline Date]]&lt;PV_Meta!$B$7,1,0)</f>
        <v>1</v>
      </c>
      <c r="AA109" s="41">
        <f>IF(tbl_PV_Milestones[[#This Row],[Complete]]="Yes",1,0)</f>
        <v>0</v>
      </c>
      <c r="AB109" s="41">
        <f>IF(AND(tbl_PV_Milestones[[#This Row],[BL FY]]=2025,tbl_PV_Milestones[[#This Row],[Baseline Date]]&lt;PV_Meta!$B$7),1,0)</f>
        <v>0</v>
      </c>
      <c r="AC109" s="41">
        <f>IF(AND(tbl_PV_Milestones[[#This Row],[Planned YTD]]=1,tbl_PV_Milestones[[#This Row],[Complete]]="Yes"),1,0)</f>
        <v>0</v>
      </c>
      <c r="AD109" s="41">
        <f>IF(AND(tbl_PV_Milestones[[#This Row],[Actual/Schedule Finish]]&lt;PV_Meta!$B$7,tbl_PV_Milestones[[#This Row],[Complete]]="No",tbl_PV_Milestones[[#This Row],[Project Status]]&lt;&gt;"On Hold"),1,0)</f>
        <v>0</v>
      </c>
      <c r="AE109" s="41">
        <f>IF(AND(tbl_PV_Milestones[[#This Row],[Actual/Schedule Finish]]&gt;tbl_PV_Milestones[[#This Row],[Baseline Date]],tbl_PV_Milestones[[#This Row],[Complete]]="No",tbl_PV_Milestones[[#This Row],[Project Status]]&lt;&gt;"On Hold",tbl_PV_Milestones[[#This Row],[Overdue]]=0,tbl_PV_Milestones[[#This Row],[To be Baselined]]&lt;&gt;1),1,0)</f>
        <v>0</v>
      </c>
      <c r="AF109" s="41">
        <f>IF(AND(tbl_PV_Milestones[[#This Row],[BL FY]]=2025,tbl_PV_Milestones[[#This Row],[Finish FY]]&gt;2025),1,0)</f>
        <v>0</v>
      </c>
      <c r="AG109" s="56" t="str">
        <f>_xlfn.XLOOKUP(tbl_PV_Milestones[[#This Row],[Work ID]],tbl_PV_Meta[Work ID '#],tbl_PV_Meta[Project Manager/Owner],,0)</f>
        <v>Project Manager 14</v>
      </c>
      <c r="AH109" s="6"/>
    </row>
    <row r="110" spans="4:34" x14ac:dyDescent="0.25">
      <c r="D110" s="6" t="s">
        <v>93</v>
      </c>
      <c r="E110" s="6" t="s">
        <v>52</v>
      </c>
      <c r="F110" s="6" t="s">
        <v>1810</v>
      </c>
      <c r="G110" s="6" t="s">
        <v>543</v>
      </c>
      <c r="H110" s="6" t="s">
        <v>519</v>
      </c>
      <c r="I110" s="6" t="s">
        <v>522</v>
      </c>
      <c r="J110" s="6" t="s">
        <v>93</v>
      </c>
      <c r="K110" s="6" t="s">
        <v>213</v>
      </c>
      <c r="L110" s="6" t="s">
        <v>182</v>
      </c>
      <c r="M110" s="43"/>
      <c r="N110" s="44" t="s">
        <v>1979</v>
      </c>
      <c r="O110" s="39">
        <v>45807.708333333299</v>
      </c>
      <c r="S110" s="45" t="e">
        <f>_xlfn.CONCAT(#REF!,TRIM(tbl_PV_Milestones[[#This Row],[Milestone Description]]))</f>
        <v>#REF!</v>
      </c>
      <c r="T110" s="84" t="str">
        <f>IF(COUNTIF(tbl_PV_Milestones[UID],tbl_PV_Milestones[[#This Row],[UID]])&gt;1,"Duplicate","")</f>
        <v>Duplicate</v>
      </c>
      <c r="U110" s="42" t="str">
        <f>_xlfn.XLOOKUP(tbl_PV_Milestones[[#This Row],[Work ID]],tbl_PV_Meta[Work ID '#],tbl_PV_Meta[Sub-Portfolio])</f>
        <v>Sub-Portfolio 4</v>
      </c>
      <c r="V110" s="41">
        <f>IF(MONTH(tbl_PV_Milestones[[#This Row],[Baseline Date]])&lt;7,YEAR(tbl_PV_Milestones[[#This Row],[Baseline Date]]),YEAR(tbl_PV_Milestones[[#This Row],[Baseline Date]])+1)</f>
        <v>1900</v>
      </c>
      <c r="W110" s="41">
        <f>IF(MONTH(tbl_PV_Milestones[[#This Row],[Actual/Schedule Finish]])&lt;7,YEAR(tbl_PV_Milestones[[#This Row],[Actual/Schedule Finish]]),YEAR(tbl_PV_Milestones[[#This Row],[Actual/Schedule Finish]])+1)</f>
        <v>2025</v>
      </c>
      <c r="X110" s="41" t="str">
        <f>IF(OR(tbl_PV_Milestones[[#This Row],[Project Status]]="Completed",tbl_PV_Milestones[[#This Row],[Project Status]]="Assumed Completed"),"Yes","No")</f>
        <v>No</v>
      </c>
      <c r="Y110" s="41">
        <f>IF(tbl_PV_Milestones[[#This Row],[Baseline Date]]="",1,0)</f>
        <v>1</v>
      </c>
      <c r="Z110" s="41">
        <f>IF(tbl_PV_Milestones[[#This Row],[Baseline Date]]&lt;PV_Meta!$B$7,1,0)</f>
        <v>1</v>
      </c>
      <c r="AA110" s="41">
        <f>IF(tbl_PV_Milestones[[#This Row],[Complete]]="Yes",1,0)</f>
        <v>0</v>
      </c>
      <c r="AB110" s="41">
        <f>IF(AND(tbl_PV_Milestones[[#This Row],[BL FY]]=2025,tbl_PV_Milestones[[#This Row],[Baseline Date]]&lt;PV_Meta!$B$7),1,0)</f>
        <v>0</v>
      </c>
      <c r="AC110" s="41">
        <f>IF(AND(tbl_PV_Milestones[[#This Row],[Planned YTD]]=1,tbl_PV_Milestones[[#This Row],[Complete]]="Yes"),1,0)</f>
        <v>0</v>
      </c>
      <c r="AD110" s="41">
        <f>IF(AND(tbl_PV_Milestones[[#This Row],[Actual/Schedule Finish]]&lt;PV_Meta!$B$7,tbl_PV_Milestones[[#This Row],[Complete]]="No",tbl_PV_Milestones[[#This Row],[Project Status]]&lt;&gt;"On Hold"),1,0)</f>
        <v>0</v>
      </c>
      <c r="AE110" s="41">
        <f>IF(AND(tbl_PV_Milestones[[#This Row],[Actual/Schedule Finish]]&gt;tbl_PV_Milestones[[#This Row],[Baseline Date]],tbl_PV_Milestones[[#This Row],[Complete]]="No",tbl_PV_Milestones[[#This Row],[Project Status]]&lt;&gt;"On Hold",tbl_PV_Milestones[[#This Row],[Overdue]]=0,tbl_PV_Milestones[[#This Row],[To be Baselined]]&lt;&gt;1),1,0)</f>
        <v>0</v>
      </c>
      <c r="AF110" s="41">
        <f>IF(AND(tbl_PV_Milestones[[#This Row],[BL FY]]=2025,tbl_PV_Milestones[[#This Row],[Finish FY]]&gt;2025),1,0)</f>
        <v>0</v>
      </c>
      <c r="AG110" s="56" t="str">
        <f>_xlfn.XLOOKUP(tbl_PV_Milestones[[#This Row],[Work ID]],tbl_PV_Meta[Work ID '#],tbl_PV_Meta[Project Manager/Owner],,0)</f>
        <v>Project Manager 14</v>
      </c>
      <c r="AH110" s="6"/>
    </row>
    <row r="111" spans="4:34" x14ac:dyDescent="0.25">
      <c r="D111" s="6" t="s">
        <v>93</v>
      </c>
      <c r="E111" s="6" t="s">
        <v>52</v>
      </c>
      <c r="F111" s="6" t="s">
        <v>1810</v>
      </c>
      <c r="G111" s="6" t="s">
        <v>571</v>
      </c>
      <c r="H111" s="6" t="s">
        <v>505</v>
      </c>
      <c r="I111" s="6" t="s">
        <v>522</v>
      </c>
      <c r="J111" s="6" t="s">
        <v>93</v>
      </c>
      <c r="K111" s="6" t="s">
        <v>213</v>
      </c>
      <c r="L111" s="6" t="s">
        <v>182</v>
      </c>
      <c r="M111" s="43"/>
      <c r="N111" s="44" t="s">
        <v>1979</v>
      </c>
      <c r="O111" s="39">
        <v>45807.708333333299</v>
      </c>
      <c r="S111" s="45" t="e">
        <f>_xlfn.CONCAT(#REF!,TRIM(tbl_PV_Milestones[[#This Row],[Milestone Description]]))</f>
        <v>#REF!</v>
      </c>
      <c r="T111" s="84" t="str">
        <f>IF(COUNTIF(tbl_PV_Milestones[UID],tbl_PV_Milestones[[#This Row],[UID]])&gt;1,"Duplicate","")</f>
        <v>Duplicate</v>
      </c>
      <c r="U111" s="42" t="str">
        <f>_xlfn.XLOOKUP(tbl_PV_Milestones[[#This Row],[Work ID]],tbl_PV_Meta[Work ID '#],tbl_PV_Meta[Sub-Portfolio])</f>
        <v>Sub-Portfolio 4</v>
      </c>
      <c r="V111" s="41">
        <f>IF(MONTH(tbl_PV_Milestones[[#This Row],[Baseline Date]])&lt;7,YEAR(tbl_PV_Milestones[[#This Row],[Baseline Date]]),YEAR(tbl_PV_Milestones[[#This Row],[Baseline Date]])+1)</f>
        <v>1900</v>
      </c>
      <c r="W111" s="41">
        <f>IF(MONTH(tbl_PV_Milestones[[#This Row],[Actual/Schedule Finish]])&lt;7,YEAR(tbl_PV_Milestones[[#This Row],[Actual/Schedule Finish]]),YEAR(tbl_PV_Milestones[[#This Row],[Actual/Schedule Finish]])+1)</f>
        <v>2025</v>
      </c>
      <c r="X111" s="41" t="str">
        <f>IF(OR(tbl_PV_Milestones[[#This Row],[Project Status]]="Completed",tbl_PV_Milestones[[#This Row],[Project Status]]="Assumed Completed"),"Yes","No")</f>
        <v>No</v>
      </c>
      <c r="Y111" s="41">
        <f>IF(tbl_PV_Milestones[[#This Row],[Baseline Date]]="",1,0)</f>
        <v>1</v>
      </c>
      <c r="Z111" s="41">
        <f>IF(tbl_PV_Milestones[[#This Row],[Baseline Date]]&lt;PV_Meta!$B$7,1,0)</f>
        <v>1</v>
      </c>
      <c r="AA111" s="41">
        <f>IF(tbl_PV_Milestones[[#This Row],[Complete]]="Yes",1,0)</f>
        <v>0</v>
      </c>
      <c r="AB111" s="41">
        <f>IF(AND(tbl_PV_Milestones[[#This Row],[BL FY]]=2025,tbl_PV_Milestones[[#This Row],[Baseline Date]]&lt;PV_Meta!$B$7),1,0)</f>
        <v>0</v>
      </c>
      <c r="AC111" s="41">
        <f>IF(AND(tbl_PV_Milestones[[#This Row],[Planned YTD]]=1,tbl_PV_Milestones[[#This Row],[Complete]]="Yes"),1,0)</f>
        <v>0</v>
      </c>
      <c r="AD111" s="41">
        <f>IF(AND(tbl_PV_Milestones[[#This Row],[Actual/Schedule Finish]]&lt;PV_Meta!$B$7,tbl_PV_Milestones[[#This Row],[Complete]]="No",tbl_PV_Milestones[[#This Row],[Project Status]]&lt;&gt;"On Hold"),1,0)</f>
        <v>0</v>
      </c>
      <c r="AE111" s="41">
        <f>IF(AND(tbl_PV_Milestones[[#This Row],[Actual/Schedule Finish]]&gt;tbl_PV_Milestones[[#This Row],[Baseline Date]],tbl_PV_Milestones[[#This Row],[Complete]]="No",tbl_PV_Milestones[[#This Row],[Project Status]]&lt;&gt;"On Hold",tbl_PV_Milestones[[#This Row],[Overdue]]=0,tbl_PV_Milestones[[#This Row],[To be Baselined]]&lt;&gt;1),1,0)</f>
        <v>0</v>
      </c>
      <c r="AF111" s="41">
        <f>IF(AND(tbl_PV_Milestones[[#This Row],[BL FY]]=2025,tbl_PV_Milestones[[#This Row],[Finish FY]]&gt;2025),1,0)</f>
        <v>0</v>
      </c>
      <c r="AG111" s="56" t="str">
        <f>_xlfn.XLOOKUP(tbl_PV_Milestones[[#This Row],[Work ID]],tbl_PV_Meta[Work ID '#],tbl_PV_Meta[Project Manager/Owner],,0)</f>
        <v>Project Manager 14</v>
      </c>
      <c r="AH111" s="6"/>
    </row>
    <row r="112" spans="4:34" x14ac:dyDescent="0.25">
      <c r="D112" s="6" t="s">
        <v>93</v>
      </c>
      <c r="E112" s="6" t="s">
        <v>520</v>
      </c>
      <c r="F112" s="6" t="s">
        <v>1811</v>
      </c>
      <c r="G112" s="6" t="s">
        <v>561</v>
      </c>
      <c r="H112" s="6" t="s">
        <v>505</v>
      </c>
      <c r="I112" s="6" t="s">
        <v>522</v>
      </c>
      <c r="J112" s="6" t="s">
        <v>93</v>
      </c>
      <c r="K112" s="6" t="s">
        <v>213</v>
      </c>
      <c r="L112" s="6" t="s">
        <v>455</v>
      </c>
      <c r="M112" s="43"/>
      <c r="N112" s="44" t="s">
        <v>1979</v>
      </c>
      <c r="O112" s="39">
        <v>45777.708333333299</v>
      </c>
      <c r="P112" s="39">
        <v>45747.708333333299</v>
      </c>
      <c r="Q112" s="6">
        <v>-19</v>
      </c>
      <c r="R112" s="6">
        <v>-6.7137809187279199E-2</v>
      </c>
      <c r="S112" s="45" t="e">
        <f>_xlfn.CONCAT(#REF!,TRIM(tbl_PV_Milestones[[#This Row],[Milestone Description]]))</f>
        <v>#REF!</v>
      </c>
      <c r="T112" s="84" t="str">
        <f>IF(COUNTIF(tbl_PV_Milestones[UID],tbl_PV_Milestones[[#This Row],[UID]])&gt;1,"Duplicate","")</f>
        <v>Duplicate</v>
      </c>
      <c r="U112" s="42" t="str">
        <f>_xlfn.XLOOKUP(tbl_PV_Milestones[[#This Row],[Work ID]],tbl_PV_Meta[Work ID '#],tbl_PV_Meta[Sub-Portfolio])</f>
        <v>Sub-Portfolio 4</v>
      </c>
      <c r="V112" s="41">
        <f>IF(MONTH(tbl_PV_Milestones[[#This Row],[Baseline Date]])&lt;7,YEAR(tbl_PV_Milestones[[#This Row],[Baseline Date]]),YEAR(tbl_PV_Milestones[[#This Row],[Baseline Date]])+1)</f>
        <v>2025</v>
      </c>
      <c r="W112" s="41">
        <f>IF(MONTH(tbl_PV_Milestones[[#This Row],[Actual/Schedule Finish]])&lt;7,YEAR(tbl_PV_Milestones[[#This Row],[Actual/Schedule Finish]]),YEAR(tbl_PV_Milestones[[#This Row],[Actual/Schedule Finish]])+1)</f>
        <v>2025</v>
      </c>
      <c r="X112" s="41" t="str">
        <f>IF(OR(tbl_PV_Milestones[[#This Row],[Project Status]]="Completed",tbl_PV_Milestones[[#This Row],[Project Status]]="Assumed Completed"),"Yes","No")</f>
        <v>No</v>
      </c>
      <c r="Y112" s="41">
        <f>IF(tbl_PV_Milestones[[#This Row],[Baseline Date]]="",1,0)</f>
        <v>0</v>
      </c>
      <c r="Z112" s="41">
        <f>IF(tbl_PV_Milestones[[#This Row],[Baseline Date]]&lt;PV_Meta!$B$7,1,0)</f>
        <v>1</v>
      </c>
      <c r="AA112" s="41">
        <f>IF(tbl_PV_Milestones[[#This Row],[Complete]]="Yes",1,0)</f>
        <v>0</v>
      </c>
      <c r="AB112" s="41">
        <f>IF(AND(tbl_PV_Milestones[[#This Row],[BL FY]]=2025,tbl_PV_Milestones[[#This Row],[Baseline Date]]&lt;PV_Meta!$B$7),1,0)</f>
        <v>1</v>
      </c>
      <c r="AC112" s="41">
        <f>IF(AND(tbl_PV_Milestones[[#This Row],[Planned YTD]]=1,tbl_PV_Milestones[[#This Row],[Complete]]="Yes"),1,0)</f>
        <v>0</v>
      </c>
      <c r="AD112" s="41">
        <f>IF(AND(tbl_PV_Milestones[[#This Row],[Actual/Schedule Finish]]&lt;PV_Meta!$B$7,tbl_PV_Milestones[[#This Row],[Complete]]="No",tbl_PV_Milestones[[#This Row],[Project Status]]&lt;&gt;"On Hold"),1,0)</f>
        <v>1</v>
      </c>
      <c r="AE112" s="41">
        <f>IF(AND(tbl_PV_Milestones[[#This Row],[Actual/Schedule Finish]]&gt;tbl_PV_Milestones[[#This Row],[Baseline Date]],tbl_PV_Milestones[[#This Row],[Complete]]="No",tbl_PV_Milestones[[#This Row],[Project Status]]&lt;&gt;"On Hold",tbl_PV_Milestones[[#This Row],[Overdue]]=0,tbl_PV_Milestones[[#This Row],[To be Baselined]]&lt;&gt;1),1,0)</f>
        <v>0</v>
      </c>
      <c r="AF112" s="41">
        <f>IF(AND(tbl_PV_Milestones[[#This Row],[BL FY]]=2025,tbl_PV_Milestones[[#This Row],[Finish FY]]&gt;2025),1,0)</f>
        <v>0</v>
      </c>
      <c r="AG112" s="56" t="str">
        <f>_xlfn.XLOOKUP(tbl_PV_Milestones[[#This Row],[Work ID]],tbl_PV_Meta[Work ID '#],tbl_PV_Meta[Project Manager/Owner],,0)</f>
        <v>Project Manager 14</v>
      </c>
      <c r="AH112" s="6"/>
    </row>
    <row r="113" spans="4:34" x14ac:dyDescent="0.25">
      <c r="D113" s="6" t="s">
        <v>93</v>
      </c>
      <c r="E113" s="6" t="s">
        <v>520</v>
      </c>
      <c r="F113" s="6" t="s">
        <v>1811</v>
      </c>
      <c r="G113" s="6" t="s">
        <v>565</v>
      </c>
      <c r="H113" s="6" t="s">
        <v>519</v>
      </c>
      <c r="I113" s="6" t="s">
        <v>522</v>
      </c>
      <c r="J113" s="6" t="s">
        <v>93</v>
      </c>
      <c r="K113" s="6" t="s">
        <v>213</v>
      </c>
      <c r="L113" s="6" t="s">
        <v>455</v>
      </c>
      <c r="M113" s="43"/>
      <c r="N113" s="44" t="s">
        <v>1979</v>
      </c>
      <c r="O113" s="39">
        <v>45777.708333333299</v>
      </c>
      <c r="P113" s="39">
        <v>45747.708333333299</v>
      </c>
      <c r="Q113" s="6">
        <v>-19</v>
      </c>
      <c r="R113" s="6">
        <v>-6.7137809187279199E-2</v>
      </c>
      <c r="S113" s="45" t="e">
        <f>_xlfn.CONCAT(#REF!,TRIM(tbl_PV_Milestones[[#This Row],[Milestone Description]]))</f>
        <v>#REF!</v>
      </c>
      <c r="T113" s="84" t="str">
        <f>IF(COUNTIF(tbl_PV_Milestones[UID],tbl_PV_Milestones[[#This Row],[UID]])&gt;1,"Duplicate","")</f>
        <v>Duplicate</v>
      </c>
      <c r="U113" s="42" t="str">
        <f>_xlfn.XLOOKUP(tbl_PV_Milestones[[#This Row],[Work ID]],tbl_PV_Meta[Work ID '#],tbl_PV_Meta[Sub-Portfolio])</f>
        <v>Sub-Portfolio 4</v>
      </c>
      <c r="V113" s="41">
        <f>IF(MONTH(tbl_PV_Milestones[[#This Row],[Baseline Date]])&lt;7,YEAR(tbl_PV_Milestones[[#This Row],[Baseline Date]]),YEAR(tbl_PV_Milestones[[#This Row],[Baseline Date]])+1)</f>
        <v>2025</v>
      </c>
      <c r="W113" s="41">
        <f>IF(MONTH(tbl_PV_Milestones[[#This Row],[Actual/Schedule Finish]])&lt;7,YEAR(tbl_PV_Milestones[[#This Row],[Actual/Schedule Finish]]),YEAR(tbl_PV_Milestones[[#This Row],[Actual/Schedule Finish]])+1)</f>
        <v>2025</v>
      </c>
      <c r="X113" s="41" t="str">
        <f>IF(OR(tbl_PV_Milestones[[#This Row],[Project Status]]="Completed",tbl_PV_Milestones[[#This Row],[Project Status]]="Assumed Completed"),"Yes","No")</f>
        <v>No</v>
      </c>
      <c r="Y113" s="41">
        <f>IF(tbl_PV_Milestones[[#This Row],[Baseline Date]]="",1,0)</f>
        <v>0</v>
      </c>
      <c r="Z113" s="41">
        <f>IF(tbl_PV_Milestones[[#This Row],[Baseline Date]]&lt;PV_Meta!$B$7,1,0)</f>
        <v>1</v>
      </c>
      <c r="AA113" s="41">
        <f>IF(tbl_PV_Milestones[[#This Row],[Complete]]="Yes",1,0)</f>
        <v>0</v>
      </c>
      <c r="AB113" s="41">
        <f>IF(AND(tbl_PV_Milestones[[#This Row],[BL FY]]=2025,tbl_PV_Milestones[[#This Row],[Baseline Date]]&lt;PV_Meta!$B$7),1,0)</f>
        <v>1</v>
      </c>
      <c r="AC113" s="41">
        <f>IF(AND(tbl_PV_Milestones[[#This Row],[Planned YTD]]=1,tbl_PV_Milestones[[#This Row],[Complete]]="Yes"),1,0)</f>
        <v>0</v>
      </c>
      <c r="AD113" s="41">
        <f>IF(AND(tbl_PV_Milestones[[#This Row],[Actual/Schedule Finish]]&lt;PV_Meta!$B$7,tbl_PV_Milestones[[#This Row],[Complete]]="No",tbl_PV_Milestones[[#This Row],[Project Status]]&lt;&gt;"On Hold"),1,0)</f>
        <v>1</v>
      </c>
      <c r="AE113" s="41">
        <f>IF(AND(tbl_PV_Milestones[[#This Row],[Actual/Schedule Finish]]&gt;tbl_PV_Milestones[[#This Row],[Baseline Date]],tbl_PV_Milestones[[#This Row],[Complete]]="No",tbl_PV_Milestones[[#This Row],[Project Status]]&lt;&gt;"On Hold",tbl_PV_Milestones[[#This Row],[Overdue]]=0,tbl_PV_Milestones[[#This Row],[To be Baselined]]&lt;&gt;1),1,0)</f>
        <v>0</v>
      </c>
      <c r="AF113" s="41">
        <f>IF(AND(tbl_PV_Milestones[[#This Row],[BL FY]]=2025,tbl_PV_Milestones[[#This Row],[Finish FY]]&gt;2025),1,0)</f>
        <v>0</v>
      </c>
      <c r="AG113" s="56" t="str">
        <f>_xlfn.XLOOKUP(tbl_PV_Milestones[[#This Row],[Work ID]],tbl_PV_Meta[Work ID '#],tbl_PV_Meta[Project Manager/Owner],,0)</f>
        <v>Project Manager 14</v>
      </c>
      <c r="AH113" s="6"/>
    </row>
    <row r="114" spans="4:34" x14ac:dyDescent="0.25">
      <c r="D114" s="6" t="s">
        <v>93</v>
      </c>
      <c r="E114" s="6" t="s">
        <v>520</v>
      </c>
      <c r="F114" s="6" t="s">
        <v>1811</v>
      </c>
      <c r="G114" s="6" t="s">
        <v>572</v>
      </c>
      <c r="H114" s="6" t="s">
        <v>505</v>
      </c>
      <c r="I114" s="6" t="s">
        <v>522</v>
      </c>
      <c r="J114" s="6" t="s">
        <v>93</v>
      </c>
      <c r="K114" s="6" t="s">
        <v>213</v>
      </c>
      <c r="L114" s="6" t="s">
        <v>455</v>
      </c>
      <c r="M114" s="43"/>
      <c r="N114" s="44" t="s">
        <v>1979</v>
      </c>
      <c r="O114" s="39">
        <v>45807.708333333299</v>
      </c>
      <c r="P114" s="39">
        <v>45764.708333333299</v>
      </c>
      <c r="Q114" s="6">
        <v>-28</v>
      </c>
      <c r="R114" s="6">
        <v>-9.8939929328621903E-2</v>
      </c>
      <c r="S114" s="45" t="e">
        <f>_xlfn.CONCAT(#REF!,TRIM(tbl_PV_Milestones[[#This Row],[Milestone Description]]))</f>
        <v>#REF!</v>
      </c>
      <c r="T114" s="84" t="str">
        <f>IF(COUNTIF(tbl_PV_Milestones[UID],tbl_PV_Milestones[[#This Row],[UID]])&gt;1,"Duplicate","")</f>
        <v>Duplicate</v>
      </c>
      <c r="U114" s="42" t="str">
        <f>_xlfn.XLOOKUP(tbl_PV_Milestones[[#This Row],[Work ID]],tbl_PV_Meta[Work ID '#],tbl_PV_Meta[Sub-Portfolio])</f>
        <v>Sub-Portfolio 4</v>
      </c>
      <c r="V114" s="41">
        <f>IF(MONTH(tbl_PV_Milestones[[#This Row],[Baseline Date]])&lt;7,YEAR(tbl_PV_Milestones[[#This Row],[Baseline Date]]),YEAR(tbl_PV_Milestones[[#This Row],[Baseline Date]])+1)</f>
        <v>2025</v>
      </c>
      <c r="W114" s="41">
        <f>IF(MONTH(tbl_PV_Milestones[[#This Row],[Actual/Schedule Finish]])&lt;7,YEAR(tbl_PV_Milestones[[#This Row],[Actual/Schedule Finish]]),YEAR(tbl_PV_Milestones[[#This Row],[Actual/Schedule Finish]])+1)</f>
        <v>2025</v>
      </c>
      <c r="X114" s="41" t="str">
        <f>IF(OR(tbl_PV_Milestones[[#This Row],[Project Status]]="Completed",tbl_PV_Milestones[[#This Row],[Project Status]]="Assumed Completed"),"Yes","No")</f>
        <v>No</v>
      </c>
      <c r="Y114" s="41">
        <f>IF(tbl_PV_Milestones[[#This Row],[Baseline Date]]="",1,0)</f>
        <v>0</v>
      </c>
      <c r="Z114" s="41">
        <f>IF(tbl_PV_Milestones[[#This Row],[Baseline Date]]&lt;PV_Meta!$B$7,1,0)</f>
        <v>1</v>
      </c>
      <c r="AA114" s="41">
        <f>IF(tbl_PV_Milestones[[#This Row],[Complete]]="Yes",1,0)</f>
        <v>0</v>
      </c>
      <c r="AB114" s="41">
        <f>IF(AND(tbl_PV_Milestones[[#This Row],[BL FY]]=2025,tbl_PV_Milestones[[#This Row],[Baseline Date]]&lt;PV_Meta!$B$7),1,0)</f>
        <v>1</v>
      </c>
      <c r="AC114" s="41">
        <f>IF(AND(tbl_PV_Milestones[[#This Row],[Planned YTD]]=1,tbl_PV_Milestones[[#This Row],[Complete]]="Yes"),1,0)</f>
        <v>0</v>
      </c>
      <c r="AD114" s="41">
        <f>IF(AND(tbl_PV_Milestones[[#This Row],[Actual/Schedule Finish]]&lt;PV_Meta!$B$7,tbl_PV_Milestones[[#This Row],[Complete]]="No",tbl_PV_Milestones[[#This Row],[Project Status]]&lt;&gt;"On Hold"),1,0)</f>
        <v>0</v>
      </c>
      <c r="AE114" s="41">
        <f>IF(AND(tbl_PV_Milestones[[#This Row],[Actual/Schedule Finish]]&gt;tbl_PV_Milestones[[#This Row],[Baseline Date]],tbl_PV_Milestones[[#This Row],[Complete]]="No",tbl_PV_Milestones[[#This Row],[Project Status]]&lt;&gt;"On Hold",tbl_PV_Milestones[[#This Row],[Overdue]]=0,tbl_PV_Milestones[[#This Row],[To be Baselined]]&lt;&gt;1),1,0)</f>
        <v>1</v>
      </c>
      <c r="AF114" s="41">
        <f>IF(AND(tbl_PV_Milestones[[#This Row],[BL FY]]=2025,tbl_PV_Milestones[[#This Row],[Finish FY]]&gt;2025),1,0)</f>
        <v>0</v>
      </c>
      <c r="AG114" s="56" t="str">
        <f>_xlfn.XLOOKUP(tbl_PV_Milestones[[#This Row],[Work ID]],tbl_PV_Meta[Work ID '#],tbl_PV_Meta[Project Manager/Owner],,0)</f>
        <v>Project Manager 14</v>
      </c>
      <c r="AH114" s="6"/>
    </row>
    <row r="115" spans="4:34" x14ac:dyDescent="0.25">
      <c r="D115" s="6" t="s">
        <v>93</v>
      </c>
      <c r="E115" s="6" t="s">
        <v>513</v>
      </c>
      <c r="F115" s="6" t="s">
        <v>1811</v>
      </c>
      <c r="G115" s="6" t="s">
        <v>567</v>
      </c>
      <c r="H115" s="6" t="s">
        <v>505</v>
      </c>
      <c r="I115" s="6" t="s">
        <v>522</v>
      </c>
      <c r="J115" s="6" t="s">
        <v>93</v>
      </c>
      <c r="K115" s="6" t="s">
        <v>213</v>
      </c>
      <c r="L115" s="6" t="s">
        <v>455</v>
      </c>
      <c r="M115" s="43"/>
      <c r="N115" s="44" t="s">
        <v>1979</v>
      </c>
      <c r="O115" s="39">
        <v>45807.708333333299</v>
      </c>
      <c r="P115" s="39">
        <v>45761.708333333299</v>
      </c>
      <c r="Q115" s="6">
        <v>-31</v>
      </c>
      <c r="R115" s="6">
        <v>-0.10954063604240299</v>
      </c>
      <c r="S115" s="45" t="e">
        <f>_xlfn.CONCAT(#REF!,TRIM(tbl_PV_Milestones[[#This Row],[Milestone Description]]))</f>
        <v>#REF!</v>
      </c>
      <c r="T115" s="84" t="str">
        <f>IF(COUNTIF(tbl_PV_Milestones[UID],tbl_PV_Milestones[[#This Row],[UID]])&gt;1,"Duplicate","")</f>
        <v>Duplicate</v>
      </c>
      <c r="U115" s="42" t="str">
        <f>_xlfn.XLOOKUP(tbl_PV_Milestones[[#This Row],[Work ID]],tbl_PV_Meta[Work ID '#],tbl_PV_Meta[Sub-Portfolio])</f>
        <v>Sub-Portfolio 4</v>
      </c>
      <c r="V115" s="41">
        <f>IF(MONTH(tbl_PV_Milestones[[#This Row],[Baseline Date]])&lt;7,YEAR(tbl_PV_Milestones[[#This Row],[Baseline Date]]),YEAR(tbl_PV_Milestones[[#This Row],[Baseline Date]])+1)</f>
        <v>2025</v>
      </c>
      <c r="W115" s="41">
        <f>IF(MONTH(tbl_PV_Milestones[[#This Row],[Actual/Schedule Finish]])&lt;7,YEAR(tbl_PV_Milestones[[#This Row],[Actual/Schedule Finish]]),YEAR(tbl_PV_Milestones[[#This Row],[Actual/Schedule Finish]])+1)</f>
        <v>2025</v>
      </c>
      <c r="X115" s="41" t="str">
        <f>IF(OR(tbl_PV_Milestones[[#This Row],[Project Status]]="Completed",tbl_PV_Milestones[[#This Row],[Project Status]]="Assumed Completed"),"Yes","No")</f>
        <v>No</v>
      </c>
      <c r="Y115" s="41">
        <f>IF(tbl_PV_Milestones[[#This Row],[Baseline Date]]="",1,0)</f>
        <v>0</v>
      </c>
      <c r="Z115" s="41">
        <f>IF(tbl_PV_Milestones[[#This Row],[Baseline Date]]&lt;PV_Meta!$B$7,1,0)</f>
        <v>1</v>
      </c>
      <c r="AA115" s="41">
        <f>IF(tbl_PV_Milestones[[#This Row],[Complete]]="Yes",1,0)</f>
        <v>0</v>
      </c>
      <c r="AB115" s="41">
        <f>IF(AND(tbl_PV_Milestones[[#This Row],[BL FY]]=2025,tbl_PV_Milestones[[#This Row],[Baseline Date]]&lt;PV_Meta!$B$7),1,0)</f>
        <v>1</v>
      </c>
      <c r="AC115" s="41">
        <f>IF(AND(tbl_PV_Milestones[[#This Row],[Planned YTD]]=1,tbl_PV_Milestones[[#This Row],[Complete]]="Yes"),1,0)</f>
        <v>0</v>
      </c>
      <c r="AD115" s="41">
        <f>IF(AND(tbl_PV_Milestones[[#This Row],[Actual/Schedule Finish]]&lt;PV_Meta!$B$7,tbl_PV_Milestones[[#This Row],[Complete]]="No",tbl_PV_Milestones[[#This Row],[Project Status]]&lt;&gt;"On Hold"),1,0)</f>
        <v>0</v>
      </c>
      <c r="AE115" s="41">
        <f>IF(AND(tbl_PV_Milestones[[#This Row],[Actual/Schedule Finish]]&gt;tbl_PV_Milestones[[#This Row],[Baseline Date]],tbl_PV_Milestones[[#This Row],[Complete]]="No",tbl_PV_Milestones[[#This Row],[Project Status]]&lt;&gt;"On Hold",tbl_PV_Milestones[[#This Row],[Overdue]]=0,tbl_PV_Milestones[[#This Row],[To be Baselined]]&lt;&gt;1),1,0)</f>
        <v>1</v>
      </c>
      <c r="AF115" s="41">
        <f>IF(AND(tbl_PV_Milestones[[#This Row],[BL FY]]=2025,tbl_PV_Milestones[[#This Row],[Finish FY]]&gt;2025),1,0)</f>
        <v>0</v>
      </c>
      <c r="AG115" s="56" t="str">
        <f>_xlfn.XLOOKUP(tbl_PV_Milestones[[#This Row],[Work ID]],tbl_PV_Meta[Work ID '#],tbl_PV_Meta[Project Manager/Owner],,0)</f>
        <v>Project Manager 14</v>
      </c>
      <c r="AH115" s="6"/>
    </row>
    <row r="116" spans="4:34" x14ac:dyDescent="0.25">
      <c r="D116" s="6" t="s">
        <v>93</v>
      </c>
      <c r="E116" s="6" t="s">
        <v>513</v>
      </c>
      <c r="F116" s="6" t="s">
        <v>1811</v>
      </c>
      <c r="G116" s="6" t="s">
        <v>568</v>
      </c>
      <c r="H116" s="6" t="s">
        <v>505</v>
      </c>
      <c r="I116" s="6" t="s">
        <v>522</v>
      </c>
      <c r="J116" s="6" t="s">
        <v>93</v>
      </c>
      <c r="K116" s="6" t="s">
        <v>213</v>
      </c>
      <c r="L116" s="6" t="s">
        <v>455</v>
      </c>
      <c r="M116" s="43"/>
      <c r="N116" s="44" t="s">
        <v>1979</v>
      </c>
      <c r="O116" s="39">
        <v>45807.708333333299</v>
      </c>
      <c r="P116" s="39">
        <v>45761.708333333299</v>
      </c>
      <c r="Q116" s="6">
        <v>-31</v>
      </c>
      <c r="R116" s="6">
        <v>-0.10954063604240299</v>
      </c>
      <c r="S116" s="45" t="e">
        <f>_xlfn.CONCAT(#REF!,TRIM(tbl_PV_Milestones[[#This Row],[Milestone Description]]))</f>
        <v>#REF!</v>
      </c>
      <c r="T116" s="84" t="str">
        <f>IF(COUNTIF(tbl_PV_Milestones[UID],tbl_PV_Milestones[[#This Row],[UID]])&gt;1,"Duplicate","")</f>
        <v>Duplicate</v>
      </c>
      <c r="U116" s="42" t="str">
        <f>_xlfn.XLOOKUP(tbl_PV_Milestones[[#This Row],[Work ID]],tbl_PV_Meta[Work ID '#],tbl_PV_Meta[Sub-Portfolio])</f>
        <v>Sub-Portfolio 4</v>
      </c>
      <c r="V116" s="41">
        <f>IF(MONTH(tbl_PV_Milestones[[#This Row],[Baseline Date]])&lt;7,YEAR(tbl_PV_Milestones[[#This Row],[Baseline Date]]),YEAR(tbl_PV_Milestones[[#This Row],[Baseline Date]])+1)</f>
        <v>2025</v>
      </c>
      <c r="W116" s="41">
        <f>IF(MONTH(tbl_PV_Milestones[[#This Row],[Actual/Schedule Finish]])&lt;7,YEAR(tbl_PV_Milestones[[#This Row],[Actual/Schedule Finish]]),YEAR(tbl_PV_Milestones[[#This Row],[Actual/Schedule Finish]])+1)</f>
        <v>2025</v>
      </c>
      <c r="X116" s="41" t="str">
        <f>IF(OR(tbl_PV_Milestones[[#This Row],[Project Status]]="Completed",tbl_PV_Milestones[[#This Row],[Project Status]]="Assumed Completed"),"Yes","No")</f>
        <v>No</v>
      </c>
      <c r="Y116" s="41">
        <f>IF(tbl_PV_Milestones[[#This Row],[Baseline Date]]="",1,0)</f>
        <v>0</v>
      </c>
      <c r="Z116" s="41">
        <f>IF(tbl_PV_Milestones[[#This Row],[Baseline Date]]&lt;PV_Meta!$B$7,1,0)</f>
        <v>1</v>
      </c>
      <c r="AA116" s="41">
        <f>IF(tbl_PV_Milestones[[#This Row],[Complete]]="Yes",1,0)</f>
        <v>0</v>
      </c>
      <c r="AB116" s="41">
        <f>IF(AND(tbl_PV_Milestones[[#This Row],[BL FY]]=2025,tbl_PV_Milestones[[#This Row],[Baseline Date]]&lt;PV_Meta!$B$7),1,0)</f>
        <v>1</v>
      </c>
      <c r="AC116" s="41">
        <f>IF(AND(tbl_PV_Milestones[[#This Row],[Planned YTD]]=1,tbl_PV_Milestones[[#This Row],[Complete]]="Yes"),1,0)</f>
        <v>0</v>
      </c>
      <c r="AD116" s="41">
        <f>IF(AND(tbl_PV_Milestones[[#This Row],[Actual/Schedule Finish]]&lt;PV_Meta!$B$7,tbl_PV_Milestones[[#This Row],[Complete]]="No",tbl_PV_Milestones[[#This Row],[Project Status]]&lt;&gt;"On Hold"),1,0)</f>
        <v>0</v>
      </c>
      <c r="AE116" s="41">
        <f>IF(AND(tbl_PV_Milestones[[#This Row],[Actual/Schedule Finish]]&gt;tbl_PV_Milestones[[#This Row],[Baseline Date]],tbl_PV_Milestones[[#This Row],[Complete]]="No",tbl_PV_Milestones[[#This Row],[Project Status]]&lt;&gt;"On Hold",tbl_PV_Milestones[[#This Row],[Overdue]]=0,tbl_PV_Milestones[[#This Row],[To be Baselined]]&lt;&gt;1),1,0)</f>
        <v>1</v>
      </c>
      <c r="AF116" s="41">
        <f>IF(AND(tbl_PV_Milestones[[#This Row],[BL FY]]=2025,tbl_PV_Milestones[[#This Row],[Finish FY]]&gt;2025),1,0)</f>
        <v>0</v>
      </c>
      <c r="AG116" s="56" t="str">
        <f>_xlfn.XLOOKUP(tbl_PV_Milestones[[#This Row],[Work ID]],tbl_PV_Meta[Work ID '#],tbl_PV_Meta[Project Manager/Owner],,0)</f>
        <v>Project Manager 14</v>
      </c>
      <c r="AH116" s="6"/>
    </row>
    <row r="117" spans="4:34" x14ac:dyDescent="0.25">
      <c r="D117" s="6" t="s">
        <v>93</v>
      </c>
      <c r="E117" s="6" t="s">
        <v>520</v>
      </c>
      <c r="F117" s="6" t="s">
        <v>1811</v>
      </c>
      <c r="G117" s="6" t="s">
        <v>570</v>
      </c>
      <c r="H117" s="6" t="s">
        <v>505</v>
      </c>
      <c r="I117" s="6" t="s">
        <v>522</v>
      </c>
      <c r="J117" s="6" t="s">
        <v>93</v>
      </c>
      <c r="K117" s="6" t="s">
        <v>213</v>
      </c>
      <c r="L117" s="6" t="s">
        <v>455</v>
      </c>
      <c r="M117" s="43"/>
      <c r="N117" s="44" t="s">
        <v>1979</v>
      </c>
      <c r="O117" s="39">
        <v>45807.708333333299</v>
      </c>
      <c r="P117" s="39">
        <v>45764.708333333299</v>
      </c>
      <c r="Q117" s="6">
        <v>-28</v>
      </c>
      <c r="R117" s="6">
        <v>-9.8939929328621903E-2</v>
      </c>
      <c r="S117" s="45" t="e">
        <f>_xlfn.CONCAT(#REF!,TRIM(tbl_PV_Milestones[[#This Row],[Milestone Description]]))</f>
        <v>#REF!</v>
      </c>
      <c r="T117" s="84" t="str">
        <f>IF(COUNTIF(tbl_PV_Milestones[UID],tbl_PV_Milestones[[#This Row],[UID]])&gt;1,"Duplicate","")</f>
        <v>Duplicate</v>
      </c>
      <c r="U117" s="42" t="str">
        <f>_xlfn.XLOOKUP(tbl_PV_Milestones[[#This Row],[Work ID]],tbl_PV_Meta[Work ID '#],tbl_PV_Meta[Sub-Portfolio])</f>
        <v>Sub-Portfolio 4</v>
      </c>
      <c r="V117" s="41">
        <f>IF(MONTH(tbl_PV_Milestones[[#This Row],[Baseline Date]])&lt;7,YEAR(tbl_PV_Milestones[[#This Row],[Baseline Date]]),YEAR(tbl_PV_Milestones[[#This Row],[Baseline Date]])+1)</f>
        <v>2025</v>
      </c>
      <c r="W117" s="41">
        <f>IF(MONTH(tbl_PV_Milestones[[#This Row],[Actual/Schedule Finish]])&lt;7,YEAR(tbl_PV_Milestones[[#This Row],[Actual/Schedule Finish]]),YEAR(tbl_PV_Milestones[[#This Row],[Actual/Schedule Finish]])+1)</f>
        <v>2025</v>
      </c>
      <c r="X117" s="41" t="str">
        <f>IF(OR(tbl_PV_Milestones[[#This Row],[Project Status]]="Completed",tbl_PV_Milestones[[#This Row],[Project Status]]="Assumed Completed"),"Yes","No")</f>
        <v>No</v>
      </c>
      <c r="Y117" s="41">
        <f>IF(tbl_PV_Milestones[[#This Row],[Baseline Date]]="",1,0)</f>
        <v>0</v>
      </c>
      <c r="Z117" s="41">
        <f>IF(tbl_PV_Milestones[[#This Row],[Baseline Date]]&lt;PV_Meta!$B$7,1,0)</f>
        <v>1</v>
      </c>
      <c r="AA117" s="41">
        <f>IF(tbl_PV_Milestones[[#This Row],[Complete]]="Yes",1,0)</f>
        <v>0</v>
      </c>
      <c r="AB117" s="41">
        <f>IF(AND(tbl_PV_Milestones[[#This Row],[BL FY]]=2025,tbl_PV_Milestones[[#This Row],[Baseline Date]]&lt;PV_Meta!$B$7),1,0)</f>
        <v>1</v>
      </c>
      <c r="AC117" s="41">
        <f>IF(AND(tbl_PV_Milestones[[#This Row],[Planned YTD]]=1,tbl_PV_Milestones[[#This Row],[Complete]]="Yes"),1,0)</f>
        <v>0</v>
      </c>
      <c r="AD117" s="41">
        <f>IF(AND(tbl_PV_Milestones[[#This Row],[Actual/Schedule Finish]]&lt;PV_Meta!$B$7,tbl_PV_Milestones[[#This Row],[Complete]]="No",tbl_PV_Milestones[[#This Row],[Project Status]]&lt;&gt;"On Hold"),1,0)</f>
        <v>0</v>
      </c>
      <c r="AE117" s="41">
        <f>IF(AND(tbl_PV_Milestones[[#This Row],[Actual/Schedule Finish]]&gt;tbl_PV_Milestones[[#This Row],[Baseline Date]],tbl_PV_Milestones[[#This Row],[Complete]]="No",tbl_PV_Milestones[[#This Row],[Project Status]]&lt;&gt;"On Hold",tbl_PV_Milestones[[#This Row],[Overdue]]=0,tbl_PV_Milestones[[#This Row],[To be Baselined]]&lt;&gt;1),1,0)</f>
        <v>1</v>
      </c>
      <c r="AF117" s="41">
        <f>IF(AND(tbl_PV_Milestones[[#This Row],[BL FY]]=2025,tbl_PV_Milestones[[#This Row],[Finish FY]]&gt;2025),1,0)</f>
        <v>0</v>
      </c>
      <c r="AG117" s="56" t="str">
        <f>_xlfn.XLOOKUP(tbl_PV_Milestones[[#This Row],[Work ID]],tbl_PV_Meta[Work ID '#],tbl_PV_Meta[Project Manager/Owner],,0)</f>
        <v>Project Manager 14</v>
      </c>
      <c r="AH117" s="6"/>
    </row>
    <row r="118" spans="4:34" x14ac:dyDescent="0.25">
      <c r="D118" s="6" t="s">
        <v>93</v>
      </c>
      <c r="E118" s="6" t="s">
        <v>520</v>
      </c>
      <c r="F118" s="6" t="s">
        <v>1811</v>
      </c>
      <c r="G118" s="6" t="s">
        <v>543</v>
      </c>
      <c r="H118" s="6" t="s">
        <v>519</v>
      </c>
      <c r="I118" s="6" t="s">
        <v>522</v>
      </c>
      <c r="J118" s="6" t="s">
        <v>93</v>
      </c>
      <c r="K118" s="6" t="s">
        <v>213</v>
      </c>
      <c r="L118" s="6" t="s">
        <v>455</v>
      </c>
      <c r="M118" s="43"/>
      <c r="N118" s="44" t="s">
        <v>1979</v>
      </c>
      <c r="O118" s="39">
        <v>45807.708333333299</v>
      </c>
      <c r="P118" s="39">
        <v>45777.708333333299</v>
      </c>
      <c r="Q118" s="6">
        <v>-22</v>
      </c>
      <c r="R118" s="6">
        <v>-7.7738515901060096E-2</v>
      </c>
      <c r="S118" s="45" t="e">
        <f>_xlfn.CONCAT(#REF!,TRIM(tbl_PV_Milestones[[#This Row],[Milestone Description]]))</f>
        <v>#REF!</v>
      </c>
      <c r="T118" s="84" t="str">
        <f>IF(COUNTIF(tbl_PV_Milestones[UID],tbl_PV_Milestones[[#This Row],[UID]])&gt;1,"Duplicate","")</f>
        <v>Duplicate</v>
      </c>
      <c r="U118" s="42" t="str">
        <f>_xlfn.XLOOKUP(tbl_PV_Milestones[[#This Row],[Work ID]],tbl_PV_Meta[Work ID '#],tbl_PV_Meta[Sub-Portfolio])</f>
        <v>Sub-Portfolio 4</v>
      </c>
      <c r="V118" s="41">
        <f>IF(MONTH(tbl_PV_Milestones[[#This Row],[Baseline Date]])&lt;7,YEAR(tbl_PV_Milestones[[#This Row],[Baseline Date]]),YEAR(tbl_PV_Milestones[[#This Row],[Baseline Date]])+1)</f>
        <v>2025</v>
      </c>
      <c r="W118" s="41">
        <f>IF(MONTH(tbl_PV_Milestones[[#This Row],[Actual/Schedule Finish]])&lt;7,YEAR(tbl_PV_Milestones[[#This Row],[Actual/Schedule Finish]]),YEAR(tbl_PV_Milestones[[#This Row],[Actual/Schedule Finish]])+1)</f>
        <v>2025</v>
      </c>
      <c r="X118" s="41" t="str">
        <f>IF(OR(tbl_PV_Milestones[[#This Row],[Project Status]]="Completed",tbl_PV_Milestones[[#This Row],[Project Status]]="Assumed Completed"),"Yes","No")</f>
        <v>No</v>
      </c>
      <c r="Y118" s="41">
        <f>IF(tbl_PV_Milestones[[#This Row],[Baseline Date]]="",1,0)</f>
        <v>0</v>
      </c>
      <c r="Z118" s="41">
        <f>IF(tbl_PV_Milestones[[#This Row],[Baseline Date]]&lt;PV_Meta!$B$7,1,0)</f>
        <v>1</v>
      </c>
      <c r="AA118" s="41">
        <f>IF(tbl_PV_Milestones[[#This Row],[Complete]]="Yes",1,0)</f>
        <v>0</v>
      </c>
      <c r="AB118" s="41">
        <f>IF(AND(tbl_PV_Milestones[[#This Row],[BL FY]]=2025,tbl_PV_Milestones[[#This Row],[Baseline Date]]&lt;PV_Meta!$B$7),1,0)</f>
        <v>1</v>
      </c>
      <c r="AC118" s="41">
        <f>IF(AND(tbl_PV_Milestones[[#This Row],[Planned YTD]]=1,tbl_PV_Milestones[[#This Row],[Complete]]="Yes"),1,0)</f>
        <v>0</v>
      </c>
      <c r="AD118" s="41">
        <f>IF(AND(tbl_PV_Milestones[[#This Row],[Actual/Schedule Finish]]&lt;PV_Meta!$B$7,tbl_PV_Milestones[[#This Row],[Complete]]="No",tbl_PV_Milestones[[#This Row],[Project Status]]&lt;&gt;"On Hold"),1,0)</f>
        <v>0</v>
      </c>
      <c r="AE118" s="41">
        <f>IF(AND(tbl_PV_Milestones[[#This Row],[Actual/Schedule Finish]]&gt;tbl_PV_Milestones[[#This Row],[Baseline Date]],tbl_PV_Milestones[[#This Row],[Complete]]="No",tbl_PV_Milestones[[#This Row],[Project Status]]&lt;&gt;"On Hold",tbl_PV_Milestones[[#This Row],[Overdue]]=0,tbl_PV_Milestones[[#This Row],[To be Baselined]]&lt;&gt;1),1,0)</f>
        <v>1</v>
      </c>
      <c r="AF118" s="41">
        <f>IF(AND(tbl_PV_Milestones[[#This Row],[BL FY]]=2025,tbl_PV_Milestones[[#This Row],[Finish FY]]&gt;2025),1,0)</f>
        <v>0</v>
      </c>
      <c r="AG118" s="56" t="str">
        <f>_xlfn.XLOOKUP(tbl_PV_Milestones[[#This Row],[Work ID]],tbl_PV_Meta[Work ID '#],tbl_PV_Meta[Project Manager/Owner],,0)</f>
        <v>Project Manager 14</v>
      </c>
      <c r="AH118" s="6"/>
    </row>
    <row r="119" spans="4:34" x14ac:dyDescent="0.25">
      <c r="D119" s="6" t="s">
        <v>93</v>
      </c>
      <c r="E119" s="6" t="s">
        <v>520</v>
      </c>
      <c r="F119" s="6" t="s">
        <v>1782</v>
      </c>
      <c r="G119" s="6" t="s">
        <v>543</v>
      </c>
      <c r="H119" s="6" t="s">
        <v>519</v>
      </c>
      <c r="I119" s="6" t="s">
        <v>522</v>
      </c>
      <c r="J119" s="6" t="s">
        <v>93</v>
      </c>
      <c r="K119" s="6" t="s">
        <v>39</v>
      </c>
      <c r="L119" s="6" t="s">
        <v>64</v>
      </c>
      <c r="M119" s="43"/>
      <c r="N119" s="44" t="s">
        <v>1979</v>
      </c>
      <c r="O119" s="39">
        <v>45789.708333333299</v>
      </c>
      <c r="P119" s="39">
        <v>45716.708333333299</v>
      </c>
      <c r="Q119" s="6">
        <v>-48</v>
      </c>
      <c r="R119" s="6">
        <v>-9.4861660079051405E-2</v>
      </c>
      <c r="S119" s="45" t="e">
        <f>_xlfn.CONCAT(#REF!,TRIM(tbl_PV_Milestones[[#This Row],[Milestone Description]]))</f>
        <v>#REF!</v>
      </c>
      <c r="T119" s="84" t="str">
        <f>IF(COUNTIF(tbl_PV_Milestones[UID],tbl_PV_Milestones[[#This Row],[UID]])&gt;1,"Duplicate","")</f>
        <v>Duplicate</v>
      </c>
      <c r="U119" s="42" t="str">
        <f>_xlfn.XLOOKUP(tbl_PV_Milestones[[#This Row],[Work ID]],tbl_PV_Meta[Work ID '#],tbl_PV_Meta[Sub-Portfolio])</f>
        <v>Sub-Portfolio 8</v>
      </c>
      <c r="V119" s="41">
        <f>IF(MONTH(tbl_PV_Milestones[[#This Row],[Baseline Date]])&lt;7,YEAR(tbl_PV_Milestones[[#This Row],[Baseline Date]]),YEAR(tbl_PV_Milestones[[#This Row],[Baseline Date]])+1)</f>
        <v>2025</v>
      </c>
      <c r="W119" s="41">
        <f>IF(MONTH(tbl_PV_Milestones[[#This Row],[Actual/Schedule Finish]])&lt;7,YEAR(tbl_PV_Milestones[[#This Row],[Actual/Schedule Finish]]),YEAR(tbl_PV_Milestones[[#This Row],[Actual/Schedule Finish]])+1)</f>
        <v>2025</v>
      </c>
      <c r="X119" s="41" t="str">
        <f>IF(OR(tbl_PV_Milestones[[#This Row],[Project Status]]="Completed",tbl_PV_Milestones[[#This Row],[Project Status]]="Assumed Completed"),"Yes","No")</f>
        <v>No</v>
      </c>
      <c r="Y119" s="41">
        <f>IF(tbl_PV_Milestones[[#This Row],[Baseline Date]]="",1,0)</f>
        <v>0</v>
      </c>
      <c r="Z119" s="41">
        <f>IF(tbl_PV_Milestones[[#This Row],[Baseline Date]]&lt;PV_Meta!$B$7,1,0)</f>
        <v>1</v>
      </c>
      <c r="AA119" s="41">
        <f>IF(tbl_PV_Milestones[[#This Row],[Complete]]="Yes",1,0)</f>
        <v>0</v>
      </c>
      <c r="AB119" s="41">
        <f>IF(AND(tbl_PV_Milestones[[#This Row],[BL FY]]=2025,tbl_PV_Milestones[[#This Row],[Baseline Date]]&lt;PV_Meta!$B$7),1,0)</f>
        <v>1</v>
      </c>
      <c r="AC119" s="41">
        <f>IF(AND(tbl_PV_Milestones[[#This Row],[Planned YTD]]=1,tbl_PV_Milestones[[#This Row],[Complete]]="Yes"),1,0)</f>
        <v>0</v>
      </c>
      <c r="AD119" s="41">
        <f>IF(AND(tbl_PV_Milestones[[#This Row],[Actual/Schedule Finish]]&lt;PV_Meta!$B$7,tbl_PV_Milestones[[#This Row],[Complete]]="No",tbl_PV_Milestones[[#This Row],[Project Status]]&lt;&gt;"On Hold"),1,0)</f>
        <v>0</v>
      </c>
      <c r="AE119" s="41">
        <f>IF(AND(tbl_PV_Milestones[[#This Row],[Actual/Schedule Finish]]&gt;tbl_PV_Milestones[[#This Row],[Baseline Date]],tbl_PV_Milestones[[#This Row],[Complete]]="No",tbl_PV_Milestones[[#This Row],[Project Status]]&lt;&gt;"On Hold",tbl_PV_Milestones[[#This Row],[Overdue]]=0,tbl_PV_Milestones[[#This Row],[To be Baselined]]&lt;&gt;1),1,0)</f>
        <v>1</v>
      </c>
      <c r="AF119" s="41">
        <f>IF(AND(tbl_PV_Milestones[[#This Row],[BL FY]]=2025,tbl_PV_Milestones[[#This Row],[Finish FY]]&gt;2025),1,0)</f>
        <v>0</v>
      </c>
      <c r="AG119" s="56" t="str">
        <f>_xlfn.XLOOKUP(tbl_PV_Milestones[[#This Row],[Work ID]],tbl_PV_Meta[Work ID '#],tbl_PV_Meta[Project Manager/Owner],,0)</f>
        <v>Project Manager 13</v>
      </c>
      <c r="AH119" s="6"/>
    </row>
    <row r="120" spans="4:34" x14ac:dyDescent="0.25">
      <c r="D120" s="6" t="s">
        <v>93</v>
      </c>
      <c r="E120" s="6" t="s">
        <v>52</v>
      </c>
      <c r="F120" s="6" t="s">
        <v>1805</v>
      </c>
      <c r="G120" s="6" t="s">
        <v>573</v>
      </c>
      <c r="H120" s="6" t="s">
        <v>505</v>
      </c>
      <c r="I120" s="6" t="s">
        <v>510</v>
      </c>
      <c r="J120" s="6" t="s">
        <v>93</v>
      </c>
      <c r="K120" s="6" t="s">
        <v>213</v>
      </c>
      <c r="L120" s="6" t="s">
        <v>179</v>
      </c>
      <c r="M120" s="43"/>
      <c r="N120" s="44" t="s">
        <v>1979</v>
      </c>
      <c r="O120" s="39">
        <v>45842.333333333299</v>
      </c>
      <c r="S120" s="45" t="e">
        <f>_xlfn.CONCAT(#REF!,TRIM(tbl_PV_Milestones[[#This Row],[Milestone Description]]))</f>
        <v>#REF!</v>
      </c>
      <c r="T120" s="84" t="str">
        <f>IF(COUNTIF(tbl_PV_Milestones[UID],tbl_PV_Milestones[[#This Row],[UID]])&gt;1,"Duplicate","")</f>
        <v>Duplicate</v>
      </c>
      <c r="U120" s="42" t="str">
        <f>_xlfn.XLOOKUP(tbl_PV_Milestones[[#This Row],[Work ID]],tbl_PV_Meta[Work ID '#],tbl_PV_Meta[Sub-Portfolio])</f>
        <v>Sub-Portfolio 4</v>
      </c>
      <c r="V120" s="41">
        <f>IF(MONTH(tbl_PV_Milestones[[#This Row],[Baseline Date]])&lt;7,YEAR(tbl_PV_Milestones[[#This Row],[Baseline Date]]),YEAR(tbl_PV_Milestones[[#This Row],[Baseline Date]])+1)</f>
        <v>1900</v>
      </c>
      <c r="W120" s="41">
        <f>IF(MONTH(tbl_PV_Milestones[[#This Row],[Actual/Schedule Finish]])&lt;7,YEAR(tbl_PV_Milestones[[#This Row],[Actual/Schedule Finish]]),YEAR(tbl_PV_Milestones[[#This Row],[Actual/Schedule Finish]])+1)</f>
        <v>2026</v>
      </c>
      <c r="X120" s="41" t="str">
        <f>IF(OR(tbl_PV_Milestones[[#This Row],[Project Status]]="Completed",tbl_PV_Milestones[[#This Row],[Project Status]]="Assumed Completed"),"Yes","No")</f>
        <v>No</v>
      </c>
      <c r="Y120" s="41">
        <f>IF(tbl_PV_Milestones[[#This Row],[Baseline Date]]="",1,0)</f>
        <v>1</v>
      </c>
      <c r="Z120" s="41">
        <f>IF(tbl_PV_Milestones[[#This Row],[Baseline Date]]&lt;PV_Meta!$B$7,1,0)</f>
        <v>1</v>
      </c>
      <c r="AA120" s="41">
        <f>IF(tbl_PV_Milestones[[#This Row],[Complete]]="Yes",1,0)</f>
        <v>0</v>
      </c>
      <c r="AB120" s="41">
        <f>IF(AND(tbl_PV_Milestones[[#This Row],[BL FY]]=2025,tbl_PV_Milestones[[#This Row],[Baseline Date]]&lt;PV_Meta!$B$7),1,0)</f>
        <v>0</v>
      </c>
      <c r="AC120" s="41">
        <f>IF(AND(tbl_PV_Milestones[[#This Row],[Planned YTD]]=1,tbl_PV_Milestones[[#This Row],[Complete]]="Yes"),1,0)</f>
        <v>0</v>
      </c>
      <c r="AD120" s="41">
        <f>IF(AND(tbl_PV_Milestones[[#This Row],[Actual/Schedule Finish]]&lt;PV_Meta!$B$7,tbl_PV_Milestones[[#This Row],[Complete]]="No",tbl_PV_Milestones[[#This Row],[Project Status]]&lt;&gt;"On Hold"),1,0)</f>
        <v>0</v>
      </c>
      <c r="AE120" s="41">
        <f>IF(AND(tbl_PV_Milestones[[#This Row],[Actual/Schedule Finish]]&gt;tbl_PV_Milestones[[#This Row],[Baseline Date]],tbl_PV_Milestones[[#This Row],[Complete]]="No",tbl_PV_Milestones[[#This Row],[Project Status]]&lt;&gt;"On Hold",tbl_PV_Milestones[[#This Row],[Overdue]]=0,tbl_PV_Milestones[[#This Row],[To be Baselined]]&lt;&gt;1),1,0)</f>
        <v>0</v>
      </c>
      <c r="AF120" s="41">
        <f>IF(AND(tbl_PV_Milestones[[#This Row],[BL FY]]=2025,tbl_PV_Milestones[[#This Row],[Finish FY]]&gt;2025),1,0)</f>
        <v>0</v>
      </c>
      <c r="AG120" s="56" t="str">
        <f>_xlfn.XLOOKUP(tbl_PV_Milestones[[#This Row],[Work ID]],tbl_PV_Meta[Work ID '#],tbl_PV_Meta[Project Manager/Owner],,0)</f>
        <v>Project Manager 36</v>
      </c>
      <c r="AH120" s="6"/>
    </row>
    <row r="121" spans="4:34" x14ac:dyDescent="0.25">
      <c r="D121" s="6" t="s">
        <v>93</v>
      </c>
      <c r="E121" s="6" t="s">
        <v>52</v>
      </c>
      <c r="F121" s="6" t="s">
        <v>1805</v>
      </c>
      <c r="G121" s="6" t="s">
        <v>574</v>
      </c>
      <c r="H121" s="6" t="s">
        <v>505</v>
      </c>
      <c r="I121" s="6" t="s">
        <v>510</v>
      </c>
      <c r="J121" s="6" t="s">
        <v>93</v>
      </c>
      <c r="K121" s="6" t="s">
        <v>213</v>
      </c>
      <c r="L121" s="6" t="s">
        <v>179</v>
      </c>
      <c r="M121" s="43"/>
      <c r="N121" s="44" t="s">
        <v>1979</v>
      </c>
      <c r="O121" s="39">
        <v>45793.333333333299</v>
      </c>
      <c r="S121" s="45" t="e">
        <f>_xlfn.CONCAT(#REF!,TRIM(tbl_PV_Milestones[[#This Row],[Milestone Description]]))</f>
        <v>#REF!</v>
      </c>
      <c r="T121" s="84" t="str">
        <f>IF(COUNTIF(tbl_PV_Milestones[UID],tbl_PV_Milestones[[#This Row],[UID]])&gt;1,"Duplicate","")</f>
        <v>Duplicate</v>
      </c>
      <c r="U121" s="42" t="str">
        <f>_xlfn.XLOOKUP(tbl_PV_Milestones[[#This Row],[Work ID]],tbl_PV_Meta[Work ID '#],tbl_PV_Meta[Sub-Portfolio])</f>
        <v>Sub-Portfolio 4</v>
      </c>
      <c r="V121" s="41">
        <f>IF(MONTH(tbl_PV_Milestones[[#This Row],[Baseline Date]])&lt;7,YEAR(tbl_PV_Milestones[[#This Row],[Baseline Date]]),YEAR(tbl_PV_Milestones[[#This Row],[Baseline Date]])+1)</f>
        <v>1900</v>
      </c>
      <c r="W121" s="41">
        <f>IF(MONTH(tbl_PV_Milestones[[#This Row],[Actual/Schedule Finish]])&lt;7,YEAR(tbl_PV_Milestones[[#This Row],[Actual/Schedule Finish]]),YEAR(tbl_PV_Milestones[[#This Row],[Actual/Schedule Finish]])+1)</f>
        <v>2025</v>
      </c>
      <c r="X121" s="41" t="str">
        <f>IF(OR(tbl_PV_Milestones[[#This Row],[Project Status]]="Completed",tbl_PV_Milestones[[#This Row],[Project Status]]="Assumed Completed"),"Yes","No")</f>
        <v>No</v>
      </c>
      <c r="Y121" s="41">
        <f>IF(tbl_PV_Milestones[[#This Row],[Baseline Date]]="",1,0)</f>
        <v>1</v>
      </c>
      <c r="Z121" s="41">
        <f>IF(tbl_PV_Milestones[[#This Row],[Baseline Date]]&lt;PV_Meta!$B$7,1,0)</f>
        <v>1</v>
      </c>
      <c r="AA121" s="41">
        <f>IF(tbl_PV_Milestones[[#This Row],[Complete]]="Yes",1,0)</f>
        <v>0</v>
      </c>
      <c r="AB121" s="41">
        <f>IF(AND(tbl_PV_Milestones[[#This Row],[BL FY]]=2025,tbl_PV_Milestones[[#This Row],[Baseline Date]]&lt;PV_Meta!$B$7),1,0)</f>
        <v>0</v>
      </c>
      <c r="AC121" s="41">
        <f>IF(AND(tbl_PV_Milestones[[#This Row],[Planned YTD]]=1,tbl_PV_Milestones[[#This Row],[Complete]]="Yes"),1,0)</f>
        <v>0</v>
      </c>
      <c r="AD121" s="41">
        <f>IF(AND(tbl_PV_Milestones[[#This Row],[Actual/Schedule Finish]]&lt;PV_Meta!$B$7,tbl_PV_Milestones[[#This Row],[Complete]]="No",tbl_PV_Milestones[[#This Row],[Project Status]]&lt;&gt;"On Hold"),1,0)</f>
        <v>0</v>
      </c>
      <c r="AE121" s="41">
        <f>IF(AND(tbl_PV_Milestones[[#This Row],[Actual/Schedule Finish]]&gt;tbl_PV_Milestones[[#This Row],[Baseline Date]],tbl_PV_Milestones[[#This Row],[Complete]]="No",tbl_PV_Milestones[[#This Row],[Project Status]]&lt;&gt;"On Hold",tbl_PV_Milestones[[#This Row],[Overdue]]=0,tbl_PV_Milestones[[#This Row],[To be Baselined]]&lt;&gt;1),1,0)</f>
        <v>0</v>
      </c>
      <c r="AF121" s="41">
        <f>IF(AND(tbl_PV_Milestones[[#This Row],[BL FY]]=2025,tbl_PV_Milestones[[#This Row],[Finish FY]]&gt;2025),1,0)</f>
        <v>0</v>
      </c>
      <c r="AG121" s="56" t="str">
        <f>_xlfn.XLOOKUP(tbl_PV_Milestones[[#This Row],[Work ID]],tbl_PV_Meta[Work ID '#],tbl_PV_Meta[Project Manager/Owner],,0)</f>
        <v>Project Manager 36</v>
      </c>
      <c r="AH121" s="6"/>
    </row>
    <row r="122" spans="4:34" x14ac:dyDescent="0.25">
      <c r="D122" s="6" t="s">
        <v>93</v>
      </c>
      <c r="E122" s="6" t="s">
        <v>52</v>
      </c>
      <c r="F122" s="6" t="s">
        <v>1805</v>
      </c>
      <c r="G122" s="6" t="s">
        <v>575</v>
      </c>
      <c r="H122" s="6" t="s">
        <v>505</v>
      </c>
      <c r="I122" s="6" t="s">
        <v>510</v>
      </c>
      <c r="J122" s="6" t="s">
        <v>93</v>
      </c>
      <c r="K122" s="6" t="s">
        <v>213</v>
      </c>
      <c r="L122" s="6" t="s">
        <v>179</v>
      </c>
      <c r="M122" s="43"/>
      <c r="N122" s="44" t="s">
        <v>1979</v>
      </c>
      <c r="O122" s="39">
        <v>45793.333333333299</v>
      </c>
      <c r="S122" s="45" t="e">
        <f>_xlfn.CONCAT(#REF!,TRIM(tbl_PV_Milestones[[#This Row],[Milestone Description]]))</f>
        <v>#REF!</v>
      </c>
      <c r="T122" s="84" t="str">
        <f>IF(COUNTIF(tbl_PV_Milestones[UID],tbl_PV_Milestones[[#This Row],[UID]])&gt;1,"Duplicate","")</f>
        <v>Duplicate</v>
      </c>
      <c r="U122" s="42" t="str">
        <f>_xlfn.XLOOKUP(tbl_PV_Milestones[[#This Row],[Work ID]],tbl_PV_Meta[Work ID '#],tbl_PV_Meta[Sub-Portfolio])</f>
        <v>Sub-Portfolio 4</v>
      </c>
      <c r="V122" s="41">
        <f>IF(MONTH(tbl_PV_Milestones[[#This Row],[Baseline Date]])&lt;7,YEAR(tbl_PV_Milestones[[#This Row],[Baseline Date]]),YEAR(tbl_PV_Milestones[[#This Row],[Baseline Date]])+1)</f>
        <v>1900</v>
      </c>
      <c r="W122" s="41">
        <f>IF(MONTH(tbl_PV_Milestones[[#This Row],[Actual/Schedule Finish]])&lt;7,YEAR(tbl_PV_Milestones[[#This Row],[Actual/Schedule Finish]]),YEAR(tbl_PV_Milestones[[#This Row],[Actual/Schedule Finish]])+1)</f>
        <v>2025</v>
      </c>
      <c r="X122" s="41" t="str">
        <f>IF(OR(tbl_PV_Milestones[[#This Row],[Project Status]]="Completed",tbl_PV_Milestones[[#This Row],[Project Status]]="Assumed Completed"),"Yes","No")</f>
        <v>No</v>
      </c>
      <c r="Y122" s="41">
        <f>IF(tbl_PV_Milestones[[#This Row],[Baseline Date]]="",1,0)</f>
        <v>1</v>
      </c>
      <c r="Z122" s="41">
        <f>IF(tbl_PV_Milestones[[#This Row],[Baseline Date]]&lt;PV_Meta!$B$7,1,0)</f>
        <v>1</v>
      </c>
      <c r="AA122" s="41">
        <f>IF(tbl_PV_Milestones[[#This Row],[Complete]]="Yes",1,0)</f>
        <v>0</v>
      </c>
      <c r="AB122" s="41">
        <f>IF(AND(tbl_PV_Milestones[[#This Row],[BL FY]]=2025,tbl_PV_Milestones[[#This Row],[Baseline Date]]&lt;PV_Meta!$B$7),1,0)</f>
        <v>0</v>
      </c>
      <c r="AC122" s="41">
        <f>IF(AND(tbl_PV_Milestones[[#This Row],[Planned YTD]]=1,tbl_PV_Milestones[[#This Row],[Complete]]="Yes"),1,0)</f>
        <v>0</v>
      </c>
      <c r="AD122" s="41">
        <f>IF(AND(tbl_PV_Milestones[[#This Row],[Actual/Schedule Finish]]&lt;PV_Meta!$B$7,tbl_PV_Milestones[[#This Row],[Complete]]="No",tbl_PV_Milestones[[#This Row],[Project Status]]&lt;&gt;"On Hold"),1,0)</f>
        <v>0</v>
      </c>
      <c r="AE122" s="41">
        <f>IF(AND(tbl_PV_Milestones[[#This Row],[Actual/Schedule Finish]]&gt;tbl_PV_Milestones[[#This Row],[Baseline Date]],tbl_PV_Milestones[[#This Row],[Complete]]="No",tbl_PV_Milestones[[#This Row],[Project Status]]&lt;&gt;"On Hold",tbl_PV_Milestones[[#This Row],[Overdue]]=0,tbl_PV_Milestones[[#This Row],[To be Baselined]]&lt;&gt;1),1,0)</f>
        <v>0</v>
      </c>
      <c r="AF122" s="41">
        <f>IF(AND(tbl_PV_Milestones[[#This Row],[BL FY]]=2025,tbl_PV_Milestones[[#This Row],[Finish FY]]&gt;2025),1,0)</f>
        <v>0</v>
      </c>
      <c r="AG122" s="56" t="str">
        <f>_xlfn.XLOOKUP(tbl_PV_Milestones[[#This Row],[Work ID]],tbl_PV_Meta[Work ID '#],tbl_PV_Meta[Project Manager/Owner],,0)</f>
        <v>Project Manager 36</v>
      </c>
      <c r="AH122" s="6"/>
    </row>
    <row r="123" spans="4:34" x14ac:dyDescent="0.25">
      <c r="D123" s="6" t="s">
        <v>93</v>
      </c>
      <c r="E123" s="6" t="s">
        <v>52</v>
      </c>
      <c r="F123" s="6" t="s">
        <v>1805</v>
      </c>
      <c r="G123" s="6" t="s">
        <v>576</v>
      </c>
      <c r="H123" s="6" t="s">
        <v>505</v>
      </c>
      <c r="I123" s="6" t="s">
        <v>510</v>
      </c>
      <c r="J123" s="6" t="s">
        <v>93</v>
      </c>
      <c r="K123" s="6" t="s">
        <v>213</v>
      </c>
      <c r="L123" s="6" t="s">
        <v>179</v>
      </c>
      <c r="M123" s="43"/>
      <c r="N123" s="44" t="s">
        <v>1979</v>
      </c>
      <c r="O123" s="39">
        <v>45771.333333333299</v>
      </c>
      <c r="S123" s="45" t="e">
        <f>_xlfn.CONCAT(#REF!,TRIM(tbl_PV_Milestones[[#This Row],[Milestone Description]]))</f>
        <v>#REF!</v>
      </c>
      <c r="T123" s="84" t="str">
        <f>IF(COUNTIF(tbl_PV_Milestones[UID],tbl_PV_Milestones[[#This Row],[UID]])&gt;1,"Duplicate","")</f>
        <v>Duplicate</v>
      </c>
      <c r="U123" s="42" t="str">
        <f>_xlfn.XLOOKUP(tbl_PV_Milestones[[#This Row],[Work ID]],tbl_PV_Meta[Work ID '#],tbl_PV_Meta[Sub-Portfolio])</f>
        <v>Sub-Portfolio 4</v>
      </c>
      <c r="V123" s="41">
        <f>IF(MONTH(tbl_PV_Milestones[[#This Row],[Baseline Date]])&lt;7,YEAR(tbl_PV_Milestones[[#This Row],[Baseline Date]]),YEAR(tbl_PV_Milestones[[#This Row],[Baseline Date]])+1)</f>
        <v>1900</v>
      </c>
      <c r="W123" s="41">
        <f>IF(MONTH(tbl_PV_Milestones[[#This Row],[Actual/Schedule Finish]])&lt;7,YEAR(tbl_PV_Milestones[[#This Row],[Actual/Schedule Finish]]),YEAR(tbl_PV_Milestones[[#This Row],[Actual/Schedule Finish]])+1)</f>
        <v>2025</v>
      </c>
      <c r="X123" s="41" t="str">
        <f>IF(OR(tbl_PV_Milestones[[#This Row],[Project Status]]="Completed",tbl_PV_Milestones[[#This Row],[Project Status]]="Assumed Completed"),"Yes","No")</f>
        <v>No</v>
      </c>
      <c r="Y123" s="41">
        <f>IF(tbl_PV_Milestones[[#This Row],[Baseline Date]]="",1,0)</f>
        <v>1</v>
      </c>
      <c r="Z123" s="41">
        <f>IF(tbl_PV_Milestones[[#This Row],[Baseline Date]]&lt;PV_Meta!$B$7,1,0)</f>
        <v>1</v>
      </c>
      <c r="AA123" s="41">
        <f>IF(tbl_PV_Milestones[[#This Row],[Complete]]="Yes",1,0)</f>
        <v>0</v>
      </c>
      <c r="AB123" s="41">
        <f>IF(AND(tbl_PV_Milestones[[#This Row],[BL FY]]=2025,tbl_PV_Milestones[[#This Row],[Baseline Date]]&lt;PV_Meta!$B$7),1,0)</f>
        <v>0</v>
      </c>
      <c r="AC123" s="41">
        <f>IF(AND(tbl_PV_Milestones[[#This Row],[Planned YTD]]=1,tbl_PV_Milestones[[#This Row],[Complete]]="Yes"),1,0)</f>
        <v>0</v>
      </c>
      <c r="AD123" s="41">
        <f>IF(AND(tbl_PV_Milestones[[#This Row],[Actual/Schedule Finish]]&lt;PV_Meta!$B$7,tbl_PV_Milestones[[#This Row],[Complete]]="No",tbl_PV_Milestones[[#This Row],[Project Status]]&lt;&gt;"On Hold"),1,0)</f>
        <v>1</v>
      </c>
      <c r="AE123" s="41">
        <f>IF(AND(tbl_PV_Milestones[[#This Row],[Actual/Schedule Finish]]&gt;tbl_PV_Milestones[[#This Row],[Baseline Date]],tbl_PV_Milestones[[#This Row],[Complete]]="No",tbl_PV_Milestones[[#This Row],[Project Status]]&lt;&gt;"On Hold",tbl_PV_Milestones[[#This Row],[Overdue]]=0,tbl_PV_Milestones[[#This Row],[To be Baselined]]&lt;&gt;1),1,0)</f>
        <v>0</v>
      </c>
      <c r="AF123" s="41">
        <f>IF(AND(tbl_PV_Milestones[[#This Row],[BL FY]]=2025,tbl_PV_Milestones[[#This Row],[Finish FY]]&gt;2025),1,0)</f>
        <v>0</v>
      </c>
      <c r="AG123" s="56" t="str">
        <f>_xlfn.XLOOKUP(tbl_PV_Milestones[[#This Row],[Work ID]],tbl_PV_Meta[Work ID '#],tbl_PV_Meta[Project Manager/Owner],,0)</f>
        <v>Project Manager 36</v>
      </c>
      <c r="AH123" s="6"/>
    </row>
    <row r="124" spans="4:34" x14ac:dyDescent="0.25">
      <c r="D124" s="6" t="s">
        <v>93</v>
      </c>
      <c r="E124" s="6" t="s">
        <v>52</v>
      </c>
      <c r="F124" s="6" t="s">
        <v>1805</v>
      </c>
      <c r="G124" s="6" t="s">
        <v>577</v>
      </c>
      <c r="H124" s="6" t="s">
        <v>505</v>
      </c>
      <c r="I124" s="6" t="s">
        <v>510</v>
      </c>
      <c r="J124" s="6" t="s">
        <v>93</v>
      </c>
      <c r="K124" s="6" t="s">
        <v>213</v>
      </c>
      <c r="L124" s="6" t="s">
        <v>179</v>
      </c>
      <c r="M124" s="43"/>
      <c r="N124" s="44" t="s">
        <v>1979</v>
      </c>
      <c r="O124" s="39">
        <v>45810.333333333299</v>
      </c>
      <c r="S124" s="45" t="e">
        <f>_xlfn.CONCAT(#REF!,TRIM(tbl_PV_Milestones[[#This Row],[Milestone Description]]))</f>
        <v>#REF!</v>
      </c>
      <c r="T124" s="84" t="str">
        <f>IF(COUNTIF(tbl_PV_Milestones[UID],tbl_PV_Milestones[[#This Row],[UID]])&gt;1,"Duplicate","")</f>
        <v>Duplicate</v>
      </c>
      <c r="U124" s="42" t="str">
        <f>_xlfn.XLOOKUP(tbl_PV_Milestones[[#This Row],[Work ID]],tbl_PV_Meta[Work ID '#],tbl_PV_Meta[Sub-Portfolio])</f>
        <v>Sub-Portfolio 4</v>
      </c>
      <c r="V124" s="41">
        <f>IF(MONTH(tbl_PV_Milestones[[#This Row],[Baseline Date]])&lt;7,YEAR(tbl_PV_Milestones[[#This Row],[Baseline Date]]),YEAR(tbl_PV_Milestones[[#This Row],[Baseline Date]])+1)</f>
        <v>1900</v>
      </c>
      <c r="W124" s="41">
        <f>IF(MONTH(tbl_PV_Milestones[[#This Row],[Actual/Schedule Finish]])&lt;7,YEAR(tbl_PV_Milestones[[#This Row],[Actual/Schedule Finish]]),YEAR(tbl_PV_Milestones[[#This Row],[Actual/Schedule Finish]])+1)</f>
        <v>2025</v>
      </c>
      <c r="X124" s="41" t="str">
        <f>IF(OR(tbl_PV_Milestones[[#This Row],[Project Status]]="Completed",tbl_PV_Milestones[[#This Row],[Project Status]]="Assumed Completed"),"Yes","No")</f>
        <v>No</v>
      </c>
      <c r="Y124" s="41">
        <f>IF(tbl_PV_Milestones[[#This Row],[Baseline Date]]="",1,0)</f>
        <v>1</v>
      </c>
      <c r="Z124" s="41">
        <f>IF(tbl_PV_Milestones[[#This Row],[Baseline Date]]&lt;PV_Meta!$B$7,1,0)</f>
        <v>1</v>
      </c>
      <c r="AA124" s="41">
        <f>IF(tbl_PV_Milestones[[#This Row],[Complete]]="Yes",1,0)</f>
        <v>0</v>
      </c>
      <c r="AB124" s="41">
        <f>IF(AND(tbl_PV_Milestones[[#This Row],[BL FY]]=2025,tbl_PV_Milestones[[#This Row],[Baseline Date]]&lt;PV_Meta!$B$7),1,0)</f>
        <v>0</v>
      </c>
      <c r="AC124" s="41">
        <f>IF(AND(tbl_PV_Milestones[[#This Row],[Planned YTD]]=1,tbl_PV_Milestones[[#This Row],[Complete]]="Yes"),1,0)</f>
        <v>0</v>
      </c>
      <c r="AD124" s="41">
        <f>IF(AND(tbl_PV_Milestones[[#This Row],[Actual/Schedule Finish]]&lt;PV_Meta!$B$7,tbl_PV_Milestones[[#This Row],[Complete]]="No",tbl_PV_Milestones[[#This Row],[Project Status]]&lt;&gt;"On Hold"),1,0)</f>
        <v>0</v>
      </c>
      <c r="AE124" s="41">
        <f>IF(AND(tbl_PV_Milestones[[#This Row],[Actual/Schedule Finish]]&gt;tbl_PV_Milestones[[#This Row],[Baseline Date]],tbl_PV_Milestones[[#This Row],[Complete]]="No",tbl_PV_Milestones[[#This Row],[Project Status]]&lt;&gt;"On Hold",tbl_PV_Milestones[[#This Row],[Overdue]]=0,tbl_PV_Milestones[[#This Row],[To be Baselined]]&lt;&gt;1),1,0)</f>
        <v>0</v>
      </c>
      <c r="AF124" s="41">
        <f>IF(AND(tbl_PV_Milestones[[#This Row],[BL FY]]=2025,tbl_PV_Milestones[[#This Row],[Finish FY]]&gt;2025),1,0)</f>
        <v>0</v>
      </c>
      <c r="AG124" s="56" t="str">
        <f>_xlfn.XLOOKUP(tbl_PV_Milestones[[#This Row],[Work ID]],tbl_PV_Meta[Work ID '#],tbl_PV_Meta[Project Manager/Owner],,0)</f>
        <v>Project Manager 36</v>
      </c>
      <c r="AH124" s="6"/>
    </row>
    <row r="125" spans="4:34" x14ac:dyDescent="0.25">
      <c r="D125" s="6" t="s">
        <v>93</v>
      </c>
      <c r="E125" s="6" t="s">
        <v>52</v>
      </c>
      <c r="F125" s="6" t="s">
        <v>1744</v>
      </c>
      <c r="G125" s="6" t="s">
        <v>561</v>
      </c>
      <c r="H125" s="6" t="s">
        <v>505</v>
      </c>
      <c r="I125" s="6" t="s">
        <v>522</v>
      </c>
      <c r="J125" s="6" t="s">
        <v>93</v>
      </c>
      <c r="K125" s="6" t="s">
        <v>213</v>
      </c>
      <c r="L125" s="6" t="s">
        <v>150</v>
      </c>
      <c r="M125" s="43"/>
      <c r="N125" s="44" t="s">
        <v>1979</v>
      </c>
      <c r="O125" s="39">
        <v>45838.708333333299</v>
      </c>
      <c r="S125" s="45" t="e">
        <f>_xlfn.CONCAT(#REF!,TRIM(tbl_PV_Milestones[[#This Row],[Milestone Description]]))</f>
        <v>#REF!</v>
      </c>
      <c r="T125" s="84" t="str">
        <f>IF(COUNTIF(tbl_PV_Milestones[UID],tbl_PV_Milestones[[#This Row],[UID]])&gt;1,"Duplicate","")</f>
        <v>Duplicate</v>
      </c>
      <c r="U125" s="42" t="str">
        <f>_xlfn.XLOOKUP(tbl_PV_Milestones[[#This Row],[Work ID]],tbl_PV_Meta[Work ID '#],tbl_PV_Meta[Sub-Portfolio])</f>
        <v>Sub-Portfolio 4</v>
      </c>
      <c r="V125" s="41">
        <f>IF(MONTH(tbl_PV_Milestones[[#This Row],[Baseline Date]])&lt;7,YEAR(tbl_PV_Milestones[[#This Row],[Baseline Date]]),YEAR(tbl_PV_Milestones[[#This Row],[Baseline Date]])+1)</f>
        <v>1900</v>
      </c>
      <c r="W125" s="41">
        <f>IF(MONTH(tbl_PV_Milestones[[#This Row],[Actual/Schedule Finish]])&lt;7,YEAR(tbl_PV_Milestones[[#This Row],[Actual/Schedule Finish]]),YEAR(tbl_PV_Milestones[[#This Row],[Actual/Schedule Finish]])+1)</f>
        <v>2025</v>
      </c>
      <c r="X125" s="41" t="str">
        <f>IF(OR(tbl_PV_Milestones[[#This Row],[Project Status]]="Completed",tbl_PV_Milestones[[#This Row],[Project Status]]="Assumed Completed"),"Yes","No")</f>
        <v>No</v>
      </c>
      <c r="Y125" s="41">
        <f>IF(tbl_PV_Milestones[[#This Row],[Baseline Date]]="",1,0)</f>
        <v>1</v>
      </c>
      <c r="Z125" s="41">
        <f>IF(tbl_PV_Milestones[[#This Row],[Baseline Date]]&lt;PV_Meta!$B$7,1,0)</f>
        <v>1</v>
      </c>
      <c r="AA125" s="41">
        <f>IF(tbl_PV_Milestones[[#This Row],[Complete]]="Yes",1,0)</f>
        <v>0</v>
      </c>
      <c r="AB125" s="41">
        <f>IF(AND(tbl_PV_Milestones[[#This Row],[BL FY]]=2025,tbl_PV_Milestones[[#This Row],[Baseline Date]]&lt;PV_Meta!$B$7),1,0)</f>
        <v>0</v>
      </c>
      <c r="AC125" s="41">
        <f>IF(AND(tbl_PV_Milestones[[#This Row],[Planned YTD]]=1,tbl_PV_Milestones[[#This Row],[Complete]]="Yes"),1,0)</f>
        <v>0</v>
      </c>
      <c r="AD125" s="41">
        <f>IF(AND(tbl_PV_Milestones[[#This Row],[Actual/Schedule Finish]]&lt;PV_Meta!$B$7,tbl_PV_Milestones[[#This Row],[Complete]]="No",tbl_PV_Milestones[[#This Row],[Project Status]]&lt;&gt;"On Hold"),1,0)</f>
        <v>0</v>
      </c>
      <c r="AE125" s="41">
        <f>IF(AND(tbl_PV_Milestones[[#This Row],[Actual/Schedule Finish]]&gt;tbl_PV_Milestones[[#This Row],[Baseline Date]],tbl_PV_Milestones[[#This Row],[Complete]]="No",tbl_PV_Milestones[[#This Row],[Project Status]]&lt;&gt;"On Hold",tbl_PV_Milestones[[#This Row],[Overdue]]=0,tbl_PV_Milestones[[#This Row],[To be Baselined]]&lt;&gt;1),1,0)</f>
        <v>0</v>
      </c>
      <c r="AF125" s="41">
        <f>IF(AND(tbl_PV_Milestones[[#This Row],[BL FY]]=2025,tbl_PV_Milestones[[#This Row],[Finish FY]]&gt;2025),1,0)</f>
        <v>0</v>
      </c>
      <c r="AG125" s="56" t="str">
        <f>_xlfn.XLOOKUP(tbl_PV_Milestones[[#This Row],[Work ID]],tbl_PV_Meta[Work ID '#],tbl_PV_Meta[Project Manager/Owner],,0)</f>
        <v>Project Manager 20</v>
      </c>
      <c r="AH125" s="6"/>
    </row>
    <row r="126" spans="4:34" x14ac:dyDescent="0.25">
      <c r="D126" s="6" t="s">
        <v>93</v>
      </c>
      <c r="E126" s="6" t="s">
        <v>52</v>
      </c>
      <c r="F126" s="6" t="s">
        <v>1744</v>
      </c>
      <c r="G126" s="6" t="s">
        <v>562</v>
      </c>
      <c r="H126" s="6" t="s">
        <v>505</v>
      </c>
      <c r="I126" s="6" t="s">
        <v>522</v>
      </c>
      <c r="J126" s="6" t="s">
        <v>93</v>
      </c>
      <c r="K126" s="6" t="s">
        <v>213</v>
      </c>
      <c r="L126" s="6" t="s">
        <v>150</v>
      </c>
      <c r="M126" s="43"/>
      <c r="N126" s="44" t="s">
        <v>1979</v>
      </c>
      <c r="O126" s="39">
        <v>45838.708333333299</v>
      </c>
      <c r="S126" s="45" t="e">
        <f>_xlfn.CONCAT(#REF!,TRIM(tbl_PV_Milestones[[#This Row],[Milestone Description]]))</f>
        <v>#REF!</v>
      </c>
      <c r="T126" s="84" t="str">
        <f>IF(COUNTIF(tbl_PV_Milestones[UID],tbl_PV_Milestones[[#This Row],[UID]])&gt;1,"Duplicate","")</f>
        <v>Duplicate</v>
      </c>
      <c r="U126" s="42" t="str">
        <f>_xlfn.XLOOKUP(tbl_PV_Milestones[[#This Row],[Work ID]],tbl_PV_Meta[Work ID '#],tbl_PV_Meta[Sub-Portfolio])</f>
        <v>Sub-Portfolio 4</v>
      </c>
      <c r="V126" s="41">
        <f>IF(MONTH(tbl_PV_Milestones[[#This Row],[Baseline Date]])&lt;7,YEAR(tbl_PV_Milestones[[#This Row],[Baseline Date]]),YEAR(tbl_PV_Milestones[[#This Row],[Baseline Date]])+1)</f>
        <v>1900</v>
      </c>
      <c r="W126" s="41">
        <f>IF(MONTH(tbl_PV_Milestones[[#This Row],[Actual/Schedule Finish]])&lt;7,YEAR(tbl_PV_Milestones[[#This Row],[Actual/Schedule Finish]]),YEAR(tbl_PV_Milestones[[#This Row],[Actual/Schedule Finish]])+1)</f>
        <v>2025</v>
      </c>
      <c r="X126" s="41" t="str">
        <f>IF(OR(tbl_PV_Milestones[[#This Row],[Project Status]]="Completed",tbl_PV_Milestones[[#This Row],[Project Status]]="Assumed Completed"),"Yes","No")</f>
        <v>No</v>
      </c>
      <c r="Y126" s="41">
        <f>IF(tbl_PV_Milestones[[#This Row],[Baseline Date]]="",1,0)</f>
        <v>1</v>
      </c>
      <c r="Z126" s="41">
        <f>IF(tbl_PV_Milestones[[#This Row],[Baseline Date]]&lt;PV_Meta!$B$7,1,0)</f>
        <v>1</v>
      </c>
      <c r="AA126" s="41">
        <f>IF(tbl_PV_Milestones[[#This Row],[Complete]]="Yes",1,0)</f>
        <v>0</v>
      </c>
      <c r="AB126" s="41">
        <f>IF(AND(tbl_PV_Milestones[[#This Row],[BL FY]]=2025,tbl_PV_Milestones[[#This Row],[Baseline Date]]&lt;PV_Meta!$B$7),1,0)</f>
        <v>0</v>
      </c>
      <c r="AC126" s="41">
        <f>IF(AND(tbl_PV_Milestones[[#This Row],[Planned YTD]]=1,tbl_PV_Milestones[[#This Row],[Complete]]="Yes"),1,0)</f>
        <v>0</v>
      </c>
      <c r="AD126" s="41">
        <f>IF(AND(tbl_PV_Milestones[[#This Row],[Actual/Schedule Finish]]&lt;PV_Meta!$B$7,tbl_PV_Milestones[[#This Row],[Complete]]="No",tbl_PV_Milestones[[#This Row],[Project Status]]&lt;&gt;"On Hold"),1,0)</f>
        <v>0</v>
      </c>
      <c r="AE126" s="41">
        <f>IF(AND(tbl_PV_Milestones[[#This Row],[Actual/Schedule Finish]]&gt;tbl_PV_Milestones[[#This Row],[Baseline Date]],tbl_PV_Milestones[[#This Row],[Complete]]="No",tbl_PV_Milestones[[#This Row],[Project Status]]&lt;&gt;"On Hold",tbl_PV_Milestones[[#This Row],[Overdue]]=0,tbl_PV_Milestones[[#This Row],[To be Baselined]]&lt;&gt;1),1,0)</f>
        <v>0</v>
      </c>
      <c r="AF126" s="41">
        <f>IF(AND(tbl_PV_Milestones[[#This Row],[BL FY]]=2025,tbl_PV_Milestones[[#This Row],[Finish FY]]&gt;2025),1,0)</f>
        <v>0</v>
      </c>
      <c r="AG126" s="56" t="str">
        <f>_xlfn.XLOOKUP(tbl_PV_Milestones[[#This Row],[Work ID]],tbl_PV_Meta[Work ID '#],tbl_PV_Meta[Project Manager/Owner],,0)</f>
        <v>Project Manager 20</v>
      </c>
      <c r="AH126" s="6"/>
    </row>
    <row r="127" spans="4:34" x14ac:dyDescent="0.25">
      <c r="D127" s="6" t="s">
        <v>93</v>
      </c>
      <c r="E127" s="6" t="s">
        <v>52</v>
      </c>
      <c r="F127" s="6" t="s">
        <v>1744</v>
      </c>
      <c r="G127" s="6" t="s">
        <v>563</v>
      </c>
      <c r="H127" s="6" t="s">
        <v>505</v>
      </c>
      <c r="I127" s="6" t="s">
        <v>522</v>
      </c>
      <c r="J127" s="6" t="s">
        <v>93</v>
      </c>
      <c r="K127" s="6" t="s">
        <v>213</v>
      </c>
      <c r="L127" s="6" t="s">
        <v>150</v>
      </c>
      <c r="M127" s="43"/>
      <c r="N127" s="44" t="s">
        <v>1979</v>
      </c>
      <c r="O127" s="39">
        <v>45838.708333333299</v>
      </c>
      <c r="S127" s="45" t="e">
        <f>_xlfn.CONCAT(#REF!,TRIM(tbl_PV_Milestones[[#This Row],[Milestone Description]]))</f>
        <v>#REF!</v>
      </c>
      <c r="T127" s="84" t="str">
        <f>IF(COUNTIF(tbl_PV_Milestones[UID],tbl_PV_Milestones[[#This Row],[UID]])&gt;1,"Duplicate","")</f>
        <v>Duplicate</v>
      </c>
      <c r="U127" s="42" t="str">
        <f>_xlfn.XLOOKUP(tbl_PV_Milestones[[#This Row],[Work ID]],tbl_PV_Meta[Work ID '#],tbl_PV_Meta[Sub-Portfolio])</f>
        <v>Sub-Portfolio 4</v>
      </c>
      <c r="V127" s="41">
        <f>IF(MONTH(tbl_PV_Milestones[[#This Row],[Baseline Date]])&lt;7,YEAR(tbl_PV_Milestones[[#This Row],[Baseline Date]]),YEAR(tbl_PV_Milestones[[#This Row],[Baseline Date]])+1)</f>
        <v>1900</v>
      </c>
      <c r="W127" s="41">
        <f>IF(MONTH(tbl_PV_Milestones[[#This Row],[Actual/Schedule Finish]])&lt;7,YEAR(tbl_PV_Milestones[[#This Row],[Actual/Schedule Finish]]),YEAR(tbl_PV_Milestones[[#This Row],[Actual/Schedule Finish]])+1)</f>
        <v>2025</v>
      </c>
      <c r="X127" s="41" t="str">
        <f>IF(OR(tbl_PV_Milestones[[#This Row],[Project Status]]="Completed",tbl_PV_Milestones[[#This Row],[Project Status]]="Assumed Completed"),"Yes","No")</f>
        <v>No</v>
      </c>
      <c r="Y127" s="41">
        <f>IF(tbl_PV_Milestones[[#This Row],[Baseline Date]]="",1,0)</f>
        <v>1</v>
      </c>
      <c r="Z127" s="41">
        <f>IF(tbl_PV_Milestones[[#This Row],[Baseline Date]]&lt;PV_Meta!$B$7,1,0)</f>
        <v>1</v>
      </c>
      <c r="AA127" s="41">
        <f>IF(tbl_PV_Milestones[[#This Row],[Complete]]="Yes",1,0)</f>
        <v>0</v>
      </c>
      <c r="AB127" s="41">
        <f>IF(AND(tbl_PV_Milestones[[#This Row],[BL FY]]=2025,tbl_PV_Milestones[[#This Row],[Baseline Date]]&lt;PV_Meta!$B$7),1,0)</f>
        <v>0</v>
      </c>
      <c r="AC127" s="41">
        <f>IF(AND(tbl_PV_Milestones[[#This Row],[Planned YTD]]=1,tbl_PV_Milestones[[#This Row],[Complete]]="Yes"),1,0)</f>
        <v>0</v>
      </c>
      <c r="AD127" s="41">
        <f>IF(AND(tbl_PV_Milestones[[#This Row],[Actual/Schedule Finish]]&lt;PV_Meta!$B$7,tbl_PV_Milestones[[#This Row],[Complete]]="No",tbl_PV_Milestones[[#This Row],[Project Status]]&lt;&gt;"On Hold"),1,0)</f>
        <v>0</v>
      </c>
      <c r="AE127" s="41">
        <f>IF(AND(tbl_PV_Milestones[[#This Row],[Actual/Schedule Finish]]&gt;tbl_PV_Milestones[[#This Row],[Baseline Date]],tbl_PV_Milestones[[#This Row],[Complete]]="No",tbl_PV_Milestones[[#This Row],[Project Status]]&lt;&gt;"On Hold",tbl_PV_Milestones[[#This Row],[Overdue]]=0,tbl_PV_Milestones[[#This Row],[To be Baselined]]&lt;&gt;1),1,0)</f>
        <v>0</v>
      </c>
      <c r="AF127" s="41">
        <f>IF(AND(tbl_PV_Milestones[[#This Row],[BL FY]]=2025,tbl_PV_Milestones[[#This Row],[Finish FY]]&gt;2025),1,0)</f>
        <v>0</v>
      </c>
      <c r="AG127" s="56" t="str">
        <f>_xlfn.XLOOKUP(tbl_PV_Milestones[[#This Row],[Work ID]],tbl_PV_Meta[Work ID '#],tbl_PV_Meta[Project Manager/Owner],,0)</f>
        <v>Project Manager 20</v>
      </c>
      <c r="AH127" s="6"/>
    </row>
    <row r="128" spans="4:34" x14ac:dyDescent="0.25">
      <c r="D128" s="6" t="s">
        <v>93</v>
      </c>
      <c r="E128" s="6" t="s">
        <v>52</v>
      </c>
      <c r="F128" s="6" t="s">
        <v>1744</v>
      </c>
      <c r="G128" s="6" t="s">
        <v>564</v>
      </c>
      <c r="H128" s="6" t="s">
        <v>505</v>
      </c>
      <c r="I128" s="6" t="s">
        <v>522</v>
      </c>
      <c r="J128" s="6" t="s">
        <v>93</v>
      </c>
      <c r="K128" s="6" t="s">
        <v>213</v>
      </c>
      <c r="L128" s="6" t="s">
        <v>150</v>
      </c>
      <c r="M128" s="43"/>
      <c r="N128" s="44" t="s">
        <v>1979</v>
      </c>
      <c r="O128" s="39">
        <v>45838.708333333299</v>
      </c>
      <c r="S128" s="45" t="e">
        <f>_xlfn.CONCAT(#REF!,TRIM(tbl_PV_Milestones[[#This Row],[Milestone Description]]))</f>
        <v>#REF!</v>
      </c>
      <c r="T128" s="84" t="str">
        <f>IF(COUNTIF(tbl_PV_Milestones[UID],tbl_PV_Milestones[[#This Row],[UID]])&gt;1,"Duplicate","")</f>
        <v>Duplicate</v>
      </c>
      <c r="U128" s="42" t="str">
        <f>_xlfn.XLOOKUP(tbl_PV_Milestones[[#This Row],[Work ID]],tbl_PV_Meta[Work ID '#],tbl_PV_Meta[Sub-Portfolio])</f>
        <v>Sub-Portfolio 4</v>
      </c>
      <c r="V128" s="41">
        <f>IF(MONTH(tbl_PV_Milestones[[#This Row],[Baseline Date]])&lt;7,YEAR(tbl_PV_Milestones[[#This Row],[Baseline Date]]),YEAR(tbl_PV_Milestones[[#This Row],[Baseline Date]])+1)</f>
        <v>1900</v>
      </c>
      <c r="W128" s="41">
        <f>IF(MONTH(tbl_PV_Milestones[[#This Row],[Actual/Schedule Finish]])&lt;7,YEAR(tbl_PV_Milestones[[#This Row],[Actual/Schedule Finish]]),YEAR(tbl_PV_Milestones[[#This Row],[Actual/Schedule Finish]])+1)</f>
        <v>2025</v>
      </c>
      <c r="X128" s="41" t="str">
        <f>IF(OR(tbl_PV_Milestones[[#This Row],[Project Status]]="Completed",tbl_PV_Milestones[[#This Row],[Project Status]]="Assumed Completed"),"Yes","No")</f>
        <v>No</v>
      </c>
      <c r="Y128" s="41">
        <f>IF(tbl_PV_Milestones[[#This Row],[Baseline Date]]="",1,0)</f>
        <v>1</v>
      </c>
      <c r="Z128" s="41">
        <f>IF(tbl_PV_Milestones[[#This Row],[Baseline Date]]&lt;PV_Meta!$B$7,1,0)</f>
        <v>1</v>
      </c>
      <c r="AA128" s="41">
        <f>IF(tbl_PV_Milestones[[#This Row],[Complete]]="Yes",1,0)</f>
        <v>0</v>
      </c>
      <c r="AB128" s="41">
        <f>IF(AND(tbl_PV_Milestones[[#This Row],[BL FY]]=2025,tbl_PV_Milestones[[#This Row],[Baseline Date]]&lt;PV_Meta!$B$7),1,0)</f>
        <v>0</v>
      </c>
      <c r="AC128" s="41">
        <f>IF(AND(tbl_PV_Milestones[[#This Row],[Planned YTD]]=1,tbl_PV_Milestones[[#This Row],[Complete]]="Yes"),1,0)</f>
        <v>0</v>
      </c>
      <c r="AD128" s="41">
        <f>IF(AND(tbl_PV_Milestones[[#This Row],[Actual/Schedule Finish]]&lt;PV_Meta!$B$7,tbl_PV_Milestones[[#This Row],[Complete]]="No",tbl_PV_Milestones[[#This Row],[Project Status]]&lt;&gt;"On Hold"),1,0)</f>
        <v>0</v>
      </c>
      <c r="AE128" s="41">
        <f>IF(AND(tbl_PV_Milestones[[#This Row],[Actual/Schedule Finish]]&gt;tbl_PV_Milestones[[#This Row],[Baseline Date]],tbl_PV_Milestones[[#This Row],[Complete]]="No",tbl_PV_Milestones[[#This Row],[Project Status]]&lt;&gt;"On Hold",tbl_PV_Milestones[[#This Row],[Overdue]]=0,tbl_PV_Milestones[[#This Row],[To be Baselined]]&lt;&gt;1),1,0)</f>
        <v>0</v>
      </c>
      <c r="AF128" s="41">
        <f>IF(AND(tbl_PV_Milestones[[#This Row],[BL FY]]=2025,tbl_PV_Milestones[[#This Row],[Finish FY]]&gt;2025),1,0)</f>
        <v>0</v>
      </c>
      <c r="AG128" s="56" t="str">
        <f>_xlfn.XLOOKUP(tbl_PV_Milestones[[#This Row],[Work ID]],tbl_PV_Meta[Work ID '#],tbl_PV_Meta[Project Manager/Owner],,0)</f>
        <v>Project Manager 20</v>
      </c>
      <c r="AH128" s="6"/>
    </row>
    <row r="129" spans="4:34" x14ac:dyDescent="0.25">
      <c r="D129" s="6" t="s">
        <v>93</v>
      </c>
      <c r="E129" s="6" t="s">
        <v>52</v>
      </c>
      <c r="F129" s="6" t="s">
        <v>1744</v>
      </c>
      <c r="G129" s="6" t="s">
        <v>565</v>
      </c>
      <c r="H129" s="6" t="s">
        <v>519</v>
      </c>
      <c r="I129" s="6" t="s">
        <v>522</v>
      </c>
      <c r="J129" s="6" t="s">
        <v>93</v>
      </c>
      <c r="K129" s="6" t="s">
        <v>213</v>
      </c>
      <c r="L129" s="6" t="s">
        <v>150</v>
      </c>
      <c r="M129" s="43"/>
      <c r="N129" s="44" t="s">
        <v>1979</v>
      </c>
      <c r="O129" s="39">
        <v>45838.708333333299</v>
      </c>
      <c r="S129" s="45" t="e">
        <f>_xlfn.CONCAT(#REF!,TRIM(tbl_PV_Milestones[[#This Row],[Milestone Description]]))</f>
        <v>#REF!</v>
      </c>
      <c r="T129" s="84" t="str">
        <f>IF(COUNTIF(tbl_PV_Milestones[UID],tbl_PV_Milestones[[#This Row],[UID]])&gt;1,"Duplicate","")</f>
        <v>Duplicate</v>
      </c>
      <c r="U129" s="42" t="str">
        <f>_xlfn.XLOOKUP(tbl_PV_Milestones[[#This Row],[Work ID]],tbl_PV_Meta[Work ID '#],tbl_PV_Meta[Sub-Portfolio])</f>
        <v>Sub-Portfolio 4</v>
      </c>
      <c r="V129" s="41">
        <f>IF(MONTH(tbl_PV_Milestones[[#This Row],[Baseline Date]])&lt;7,YEAR(tbl_PV_Milestones[[#This Row],[Baseline Date]]),YEAR(tbl_PV_Milestones[[#This Row],[Baseline Date]])+1)</f>
        <v>1900</v>
      </c>
      <c r="W129" s="41">
        <f>IF(MONTH(tbl_PV_Milestones[[#This Row],[Actual/Schedule Finish]])&lt;7,YEAR(tbl_PV_Milestones[[#This Row],[Actual/Schedule Finish]]),YEAR(tbl_PV_Milestones[[#This Row],[Actual/Schedule Finish]])+1)</f>
        <v>2025</v>
      </c>
      <c r="X129" s="41" t="str">
        <f>IF(OR(tbl_PV_Milestones[[#This Row],[Project Status]]="Completed",tbl_PV_Milestones[[#This Row],[Project Status]]="Assumed Completed"),"Yes","No")</f>
        <v>No</v>
      </c>
      <c r="Y129" s="41">
        <f>IF(tbl_PV_Milestones[[#This Row],[Baseline Date]]="",1,0)</f>
        <v>1</v>
      </c>
      <c r="Z129" s="41">
        <f>IF(tbl_PV_Milestones[[#This Row],[Baseline Date]]&lt;PV_Meta!$B$7,1,0)</f>
        <v>1</v>
      </c>
      <c r="AA129" s="41">
        <f>IF(tbl_PV_Milestones[[#This Row],[Complete]]="Yes",1,0)</f>
        <v>0</v>
      </c>
      <c r="AB129" s="41">
        <f>IF(AND(tbl_PV_Milestones[[#This Row],[BL FY]]=2025,tbl_PV_Milestones[[#This Row],[Baseline Date]]&lt;PV_Meta!$B$7),1,0)</f>
        <v>0</v>
      </c>
      <c r="AC129" s="41">
        <f>IF(AND(tbl_PV_Milestones[[#This Row],[Planned YTD]]=1,tbl_PV_Milestones[[#This Row],[Complete]]="Yes"),1,0)</f>
        <v>0</v>
      </c>
      <c r="AD129" s="41">
        <f>IF(AND(tbl_PV_Milestones[[#This Row],[Actual/Schedule Finish]]&lt;PV_Meta!$B$7,tbl_PV_Milestones[[#This Row],[Complete]]="No",tbl_PV_Milestones[[#This Row],[Project Status]]&lt;&gt;"On Hold"),1,0)</f>
        <v>0</v>
      </c>
      <c r="AE129" s="41">
        <f>IF(AND(tbl_PV_Milestones[[#This Row],[Actual/Schedule Finish]]&gt;tbl_PV_Milestones[[#This Row],[Baseline Date]],tbl_PV_Milestones[[#This Row],[Complete]]="No",tbl_PV_Milestones[[#This Row],[Project Status]]&lt;&gt;"On Hold",tbl_PV_Milestones[[#This Row],[Overdue]]=0,tbl_PV_Milestones[[#This Row],[To be Baselined]]&lt;&gt;1),1,0)</f>
        <v>0</v>
      </c>
      <c r="AF129" s="41">
        <f>IF(AND(tbl_PV_Milestones[[#This Row],[BL FY]]=2025,tbl_PV_Milestones[[#This Row],[Finish FY]]&gt;2025),1,0)</f>
        <v>0</v>
      </c>
      <c r="AG129" s="56" t="str">
        <f>_xlfn.XLOOKUP(tbl_PV_Milestones[[#This Row],[Work ID]],tbl_PV_Meta[Work ID '#],tbl_PV_Meta[Project Manager/Owner],,0)</f>
        <v>Project Manager 20</v>
      </c>
      <c r="AH129" s="6"/>
    </row>
    <row r="130" spans="4:34" x14ac:dyDescent="0.25">
      <c r="D130" s="6" t="s">
        <v>93</v>
      </c>
      <c r="E130" s="6" t="s">
        <v>52</v>
      </c>
      <c r="F130" s="6" t="s">
        <v>1799</v>
      </c>
      <c r="G130" s="6" t="s">
        <v>578</v>
      </c>
      <c r="H130" s="6" t="s">
        <v>505</v>
      </c>
      <c r="I130" s="6" t="s">
        <v>510</v>
      </c>
      <c r="J130" s="6" t="s">
        <v>93</v>
      </c>
      <c r="K130" s="6" t="s">
        <v>39</v>
      </c>
      <c r="L130" s="6" t="s">
        <v>45</v>
      </c>
      <c r="M130" s="43"/>
      <c r="N130" s="44" t="s">
        <v>1979</v>
      </c>
      <c r="O130" s="39">
        <v>45897.708333333299</v>
      </c>
      <c r="S130" s="45" t="e">
        <f>_xlfn.CONCAT(#REF!,TRIM(tbl_PV_Milestones[[#This Row],[Milestone Description]]))</f>
        <v>#REF!</v>
      </c>
      <c r="T130" s="84" t="str">
        <f>IF(COUNTIF(tbl_PV_Milestones[UID],tbl_PV_Milestones[[#This Row],[UID]])&gt;1,"Duplicate","")</f>
        <v>Duplicate</v>
      </c>
      <c r="U130" s="42" t="str">
        <f>_xlfn.XLOOKUP(tbl_PV_Milestones[[#This Row],[Work ID]],tbl_PV_Meta[Work ID '#],tbl_PV_Meta[Sub-Portfolio])</f>
        <v>Sub-Portfolio 8</v>
      </c>
      <c r="V130" s="41">
        <f>IF(MONTH(tbl_PV_Milestones[[#This Row],[Baseline Date]])&lt;7,YEAR(tbl_PV_Milestones[[#This Row],[Baseline Date]]),YEAR(tbl_PV_Milestones[[#This Row],[Baseline Date]])+1)</f>
        <v>1900</v>
      </c>
      <c r="W130" s="41">
        <f>IF(MONTH(tbl_PV_Milestones[[#This Row],[Actual/Schedule Finish]])&lt;7,YEAR(tbl_PV_Milestones[[#This Row],[Actual/Schedule Finish]]),YEAR(tbl_PV_Milestones[[#This Row],[Actual/Schedule Finish]])+1)</f>
        <v>2026</v>
      </c>
      <c r="X130" s="41" t="str">
        <f>IF(OR(tbl_PV_Milestones[[#This Row],[Project Status]]="Completed",tbl_PV_Milestones[[#This Row],[Project Status]]="Assumed Completed"),"Yes","No")</f>
        <v>No</v>
      </c>
      <c r="Y130" s="41">
        <f>IF(tbl_PV_Milestones[[#This Row],[Baseline Date]]="",1,0)</f>
        <v>1</v>
      </c>
      <c r="Z130" s="41">
        <f>IF(tbl_PV_Milestones[[#This Row],[Baseline Date]]&lt;PV_Meta!$B$7,1,0)</f>
        <v>1</v>
      </c>
      <c r="AA130" s="41">
        <f>IF(tbl_PV_Milestones[[#This Row],[Complete]]="Yes",1,0)</f>
        <v>0</v>
      </c>
      <c r="AB130" s="41">
        <f>IF(AND(tbl_PV_Milestones[[#This Row],[BL FY]]=2025,tbl_PV_Milestones[[#This Row],[Baseline Date]]&lt;PV_Meta!$B$7),1,0)</f>
        <v>0</v>
      </c>
      <c r="AC130" s="41">
        <f>IF(AND(tbl_PV_Milestones[[#This Row],[Planned YTD]]=1,tbl_PV_Milestones[[#This Row],[Complete]]="Yes"),1,0)</f>
        <v>0</v>
      </c>
      <c r="AD130" s="41">
        <f>IF(AND(tbl_PV_Milestones[[#This Row],[Actual/Schedule Finish]]&lt;PV_Meta!$B$7,tbl_PV_Milestones[[#This Row],[Complete]]="No",tbl_PV_Milestones[[#This Row],[Project Status]]&lt;&gt;"On Hold"),1,0)</f>
        <v>0</v>
      </c>
      <c r="AE130" s="41">
        <f>IF(AND(tbl_PV_Milestones[[#This Row],[Actual/Schedule Finish]]&gt;tbl_PV_Milestones[[#This Row],[Baseline Date]],tbl_PV_Milestones[[#This Row],[Complete]]="No",tbl_PV_Milestones[[#This Row],[Project Status]]&lt;&gt;"On Hold",tbl_PV_Milestones[[#This Row],[Overdue]]=0,tbl_PV_Milestones[[#This Row],[To be Baselined]]&lt;&gt;1),1,0)</f>
        <v>0</v>
      </c>
      <c r="AF130" s="41">
        <f>IF(AND(tbl_PV_Milestones[[#This Row],[BL FY]]=2025,tbl_PV_Milestones[[#This Row],[Finish FY]]&gt;2025),1,0)</f>
        <v>0</v>
      </c>
      <c r="AG130" s="56" t="str">
        <f>_xlfn.XLOOKUP(tbl_PV_Milestones[[#This Row],[Work ID]],tbl_PV_Meta[Work ID '#],tbl_PV_Meta[Project Manager/Owner],,0)</f>
        <v>Project Manager 22</v>
      </c>
      <c r="AH130" s="6"/>
    </row>
    <row r="131" spans="4:34" x14ac:dyDescent="0.25">
      <c r="D131" s="6" t="s">
        <v>28</v>
      </c>
      <c r="E131" s="6" t="s">
        <v>579</v>
      </c>
      <c r="F131" s="6" t="s">
        <v>1700</v>
      </c>
      <c r="G131" s="6" t="s">
        <v>518</v>
      </c>
      <c r="H131" s="6" t="s">
        <v>519</v>
      </c>
      <c r="I131" s="6" t="s">
        <v>512</v>
      </c>
      <c r="J131" s="6" t="s">
        <v>28</v>
      </c>
      <c r="K131" s="6" t="s">
        <v>36</v>
      </c>
      <c r="L131" s="6" t="s">
        <v>88</v>
      </c>
      <c r="M131" s="43"/>
      <c r="N131" s="44" t="s">
        <v>1979</v>
      </c>
      <c r="O131" s="39">
        <v>46015.708333333299</v>
      </c>
      <c r="P131" s="39">
        <v>45352.708333333299</v>
      </c>
      <c r="Q131" s="6">
        <v>-452</v>
      </c>
      <c r="R131" s="6">
        <v>-0.263864565090485</v>
      </c>
      <c r="S131" s="45" t="e">
        <f>_xlfn.CONCAT(#REF!,TRIM(tbl_PV_Milestones[[#This Row],[Milestone Description]]))</f>
        <v>#REF!</v>
      </c>
      <c r="T131" s="84" t="str">
        <f>IF(COUNTIF(tbl_PV_Milestones[UID],tbl_PV_Milestones[[#This Row],[UID]])&gt;1,"Duplicate","")</f>
        <v>Duplicate</v>
      </c>
      <c r="U131" s="42" t="str">
        <f>_xlfn.XLOOKUP(tbl_PV_Milestones[[#This Row],[Work ID]],tbl_PV_Meta[Work ID '#],tbl_PV_Meta[Sub-Portfolio])</f>
        <v>Sub-Portfolio 7</v>
      </c>
      <c r="V131" s="41">
        <f>IF(MONTH(tbl_PV_Milestones[[#This Row],[Baseline Date]])&lt;7,YEAR(tbl_PV_Milestones[[#This Row],[Baseline Date]]),YEAR(tbl_PV_Milestones[[#This Row],[Baseline Date]])+1)</f>
        <v>2024</v>
      </c>
      <c r="W131" s="41">
        <f>IF(MONTH(tbl_PV_Milestones[[#This Row],[Actual/Schedule Finish]])&lt;7,YEAR(tbl_PV_Milestones[[#This Row],[Actual/Schedule Finish]]),YEAR(tbl_PV_Milestones[[#This Row],[Actual/Schedule Finish]])+1)</f>
        <v>2026</v>
      </c>
      <c r="X131" s="41" t="str">
        <f>IF(OR(tbl_PV_Milestones[[#This Row],[Project Status]]="Completed",tbl_PV_Milestones[[#This Row],[Project Status]]="Assumed Completed"),"Yes","No")</f>
        <v>No</v>
      </c>
      <c r="Y131" s="41">
        <f>IF(tbl_PV_Milestones[[#This Row],[Baseline Date]]="",1,0)</f>
        <v>0</v>
      </c>
      <c r="Z131" s="41">
        <f>IF(tbl_PV_Milestones[[#This Row],[Baseline Date]]&lt;PV_Meta!$B$7,1,0)</f>
        <v>1</v>
      </c>
      <c r="AA131" s="41">
        <f>IF(tbl_PV_Milestones[[#This Row],[Complete]]="Yes",1,0)</f>
        <v>0</v>
      </c>
      <c r="AB131" s="41">
        <f>IF(AND(tbl_PV_Milestones[[#This Row],[BL FY]]=2025,tbl_PV_Milestones[[#This Row],[Baseline Date]]&lt;PV_Meta!$B$7),1,0)</f>
        <v>0</v>
      </c>
      <c r="AC131" s="41">
        <f>IF(AND(tbl_PV_Milestones[[#This Row],[Planned YTD]]=1,tbl_PV_Milestones[[#This Row],[Complete]]="Yes"),1,0)</f>
        <v>0</v>
      </c>
      <c r="AD131" s="41">
        <f>IF(AND(tbl_PV_Milestones[[#This Row],[Actual/Schedule Finish]]&lt;PV_Meta!$B$7,tbl_PV_Milestones[[#This Row],[Complete]]="No",tbl_PV_Milestones[[#This Row],[Project Status]]&lt;&gt;"On Hold"),1,0)</f>
        <v>0</v>
      </c>
      <c r="AE131" s="41">
        <f>IF(AND(tbl_PV_Milestones[[#This Row],[Actual/Schedule Finish]]&gt;tbl_PV_Milestones[[#This Row],[Baseline Date]],tbl_PV_Milestones[[#This Row],[Complete]]="No",tbl_PV_Milestones[[#This Row],[Project Status]]&lt;&gt;"On Hold",tbl_PV_Milestones[[#This Row],[Overdue]]=0,tbl_PV_Milestones[[#This Row],[To be Baselined]]&lt;&gt;1),1,0)</f>
        <v>1</v>
      </c>
      <c r="AF131" s="41">
        <f>IF(AND(tbl_PV_Milestones[[#This Row],[BL FY]]=2025,tbl_PV_Milestones[[#This Row],[Finish FY]]&gt;2025),1,0)</f>
        <v>0</v>
      </c>
      <c r="AG131" s="56" t="str">
        <f>_xlfn.XLOOKUP(tbl_PV_Milestones[[#This Row],[Work ID]],tbl_PV_Meta[Work ID '#],tbl_PV_Meta[Project Manager/Owner],,0)</f>
        <v>Project Manager 17</v>
      </c>
      <c r="AH131" s="6"/>
    </row>
    <row r="132" spans="4:34" x14ac:dyDescent="0.25">
      <c r="D132" s="6" t="s">
        <v>28</v>
      </c>
      <c r="E132" s="6" t="s">
        <v>580</v>
      </c>
      <c r="F132" s="6" t="s">
        <v>1708</v>
      </c>
      <c r="G132" s="6" t="s">
        <v>581</v>
      </c>
      <c r="H132" s="6" t="s">
        <v>519</v>
      </c>
      <c r="I132" s="6" t="s">
        <v>110</v>
      </c>
      <c r="J132" s="6" t="s">
        <v>28</v>
      </c>
      <c r="K132" s="6" t="s">
        <v>29</v>
      </c>
      <c r="L132" s="6" t="s">
        <v>27</v>
      </c>
      <c r="M132" s="43"/>
      <c r="N132" s="44" t="s">
        <v>1979</v>
      </c>
      <c r="O132" s="39">
        <v>45778.708333333299</v>
      </c>
      <c r="P132" s="39">
        <v>45747.708333333299</v>
      </c>
      <c r="Q132" s="6">
        <v>-20</v>
      </c>
      <c r="R132" s="6">
        <v>-1.23533045089561E-2</v>
      </c>
      <c r="S132" s="45" t="e">
        <f>_xlfn.CONCAT(#REF!,TRIM(tbl_PV_Milestones[[#This Row],[Milestone Description]]))</f>
        <v>#REF!</v>
      </c>
      <c r="T132" s="84" t="str">
        <f>IF(COUNTIF(tbl_PV_Milestones[UID],tbl_PV_Milestones[[#This Row],[UID]])&gt;1,"Duplicate","")</f>
        <v>Duplicate</v>
      </c>
      <c r="U132" s="42" t="str">
        <f>_xlfn.XLOOKUP(tbl_PV_Milestones[[#This Row],[Work ID]],tbl_PV_Meta[Work ID '#],tbl_PV_Meta[Sub-Portfolio])</f>
        <v>Sub-Portfolio 8</v>
      </c>
      <c r="V132" s="41">
        <f>IF(MONTH(tbl_PV_Milestones[[#This Row],[Baseline Date]])&lt;7,YEAR(tbl_PV_Milestones[[#This Row],[Baseline Date]]),YEAR(tbl_PV_Milestones[[#This Row],[Baseline Date]])+1)</f>
        <v>2025</v>
      </c>
      <c r="W132" s="41">
        <f>IF(MONTH(tbl_PV_Milestones[[#This Row],[Actual/Schedule Finish]])&lt;7,YEAR(tbl_PV_Milestones[[#This Row],[Actual/Schedule Finish]]),YEAR(tbl_PV_Milestones[[#This Row],[Actual/Schedule Finish]])+1)</f>
        <v>2025</v>
      </c>
      <c r="X132" s="41" t="str">
        <f>IF(OR(tbl_PV_Milestones[[#This Row],[Project Status]]="Completed",tbl_PV_Milestones[[#This Row],[Project Status]]="Assumed Completed"),"Yes","No")</f>
        <v>No</v>
      </c>
      <c r="Y132" s="41">
        <f>IF(tbl_PV_Milestones[[#This Row],[Baseline Date]]="",1,0)</f>
        <v>0</v>
      </c>
      <c r="Z132" s="41">
        <f>IF(tbl_PV_Milestones[[#This Row],[Baseline Date]]&lt;PV_Meta!$B$7,1,0)</f>
        <v>1</v>
      </c>
      <c r="AA132" s="41">
        <f>IF(tbl_PV_Milestones[[#This Row],[Complete]]="Yes",1,0)</f>
        <v>0</v>
      </c>
      <c r="AB132" s="41">
        <f>IF(AND(tbl_PV_Milestones[[#This Row],[BL FY]]=2025,tbl_PV_Milestones[[#This Row],[Baseline Date]]&lt;PV_Meta!$B$7),1,0)</f>
        <v>1</v>
      </c>
      <c r="AC132" s="41">
        <f>IF(AND(tbl_PV_Milestones[[#This Row],[Planned YTD]]=1,tbl_PV_Milestones[[#This Row],[Complete]]="Yes"),1,0)</f>
        <v>0</v>
      </c>
      <c r="AD132" s="41">
        <f>IF(AND(tbl_PV_Milestones[[#This Row],[Actual/Schedule Finish]]&lt;PV_Meta!$B$7,tbl_PV_Milestones[[#This Row],[Complete]]="No",tbl_PV_Milestones[[#This Row],[Project Status]]&lt;&gt;"On Hold"),1,0)</f>
        <v>0</v>
      </c>
      <c r="AE132" s="41">
        <f>IF(AND(tbl_PV_Milestones[[#This Row],[Actual/Schedule Finish]]&gt;tbl_PV_Milestones[[#This Row],[Baseline Date]],tbl_PV_Milestones[[#This Row],[Complete]]="No",tbl_PV_Milestones[[#This Row],[Project Status]]&lt;&gt;"On Hold",tbl_PV_Milestones[[#This Row],[Overdue]]=0,tbl_PV_Milestones[[#This Row],[To be Baselined]]&lt;&gt;1),1,0)</f>
        <v>1</v>
      </c>
      <c r="AF132" s="41">
        <f>IF(AND(tbl_PV_Milestones[[#This Row],[BL FY]]=2025,tbl_PV_Milestones[[#This Row],[Finish FY]]&gt;2025),1,0)</f>
        <v>0</v>
      </c>
      <c r="AG132" s="56" t="str">
        <f>_xlfn.XLOOKUP(tbl_PV_Milestones[[#This Row],[Work ID]],tbl_PV_Meta[Work ID '#],tbl_PV_Meta[Project Manager/Owner],,0)</f>
        <v>Project Manager 6</v>
      </c>
      <c r="AH132" s="6"/>
    </row>
    <row r="133" spans="4:34" x14ac:dyDescent="0.25">
      <c r="D133" s="6" t="s">
        <v>28</v>
      </c>
      <c r="E133" s="6" t="s">
        <v>503</v>
      </c>
      <c r="F133" s="6" t="s">
        <v>1708</v>
      </c>
      <c r="G133" s="6" t="s">
        <v>582</v>
      </c>
      <c r="H133" s="6" t="s">
        <v>519</v>
      </c>
      <c r="I133" s="6" t="s">
        <v>506</v>
      </c>
      <c r="J133" s="6" t="s">
        <v>28</v>
      </c>
      <c r="K133" s="6" t="s">
        <v>29</v>
      </c>
      <c r="L133" s="6" t="s">
        <v>27</v>
      </c>
      <c r="M133" s="43"/>
      <c r="N133" s="44" t="s">
        <v>1979</v>
      </c>
      <c r="O133" s="39">
        <v>45796.708333333299</v>
      </c>
      <c r="P133" s="39">
        <v>45796.708333333299</v>
      </c>
      <c r="Q133" s="6">
        <v>0</v>
      </c>
      <c r="R133" s="6">
        <v>0</v>
      </c>
      <c r="S133" s="45" t="e">
        <f>_xlfn.CONCAT(#REF!,TRIM(tbl_PV_Milestones[[#This Row],[Milestone Description]]))</f>
        <v>#REF!</v>
      </c>
      <c r="T133" s="84" t="str">
        <f>IF(COUNTIF(tbl_PV_Milestones[UID],tbl_PV_Milestones[[#This Row],[UID]])&gt;1,"Duplicate","")</f>
        <v>Duplicate</v>
      </c>
      <c r="U133" s="42" t="str">
        <f>_xlfn.XLOOKUP(tbl_PV_Milestones[[#This Row],[Work ID]],tbl_PV_Meta[Work ID '#],tbl_PV_Meta[Sub-Portfolio])</f>
        <v>Sub-Portfolio 8</v>
      </c>
      <c r="V133" s="41">
        <f>IF(MONTH(tbl_PV_Milestones[[#This Row],[Baseline Date]])&lt;7,YEAR(tbl_PV_Milestones[[#This Row],[Baseline Date]]),YEAR(tbl_PV_Milestones[[#This Row],[Baseline Date]])+1)</f>
        <v>2025</v>
      </c>
      <c r="W133" s="41">
        <f>IF(MONTH(tbl_PV_Milestones[[#This Row],[Actual/Schedule Finish]])&lt;7,YEAR(tbl_PV_Milestones[[#This Row],[Actual/Schedule Finish]]),YEAR(tbl_PV_Milestones[[#This Row],[Actual/Schedule Finish]])+1)</f>
        <v>2025</v>
      </c>
      <c r="X133" s="41" t="str">
        <f>IF(OR(tbl_PV_Milestones[[#This Row],[Project Status]]="Completed",tbl_PV_Milestones[[#This Row],[Project Status]]="Assumed Completed"),"Yes","No")</f>
        <v>No</v>
      </c>
      <c r="Y133" s="41">
        <f>IF(tbl_PV_Milestones[[#This Row],[Baseline Date]]="",1,0)</f>
        <v>0</v>
      </c>
      <c r="Z133" s="41">
        <f>IF(tbl_PV_Milestones[[#This Row],[Baseline Date]]&lt;PV_Meta!$B$7,1,0)</f>
        <v>0</v>
      </c>
      <c r="AA133" s="41">
        <f>IF(tbl_PV_Milestones[[#This Row],[Complete]]="Yes",1,0)</f>
        <v>0</v>
      </c>
      <c r="AB133" s="41">
        <f>IF(AND(tbl_PV_Milestones[[#This Row],[BL FY]]=2025,tbl_PV_Milestones[[#This Row],[Baseline Date]]&lt;PV_Meta!$B$7),1,0)</f>
        <v>0</v>
      </c>
      <c r="AC133" s="41">
        <f>IF(AND(tbl_PV_Milestones[[#This Row],[Planned YTD]]=1,tbl_PV_Milestones[[#This Row],[Complete]]="Yes"),1,0)</f>
        <v>0</v>
      </c>
      <c r="AD133" s="41">
        <f>IF(AND(tbl_PV_Milestones[[#This Row],[Actual/Schedule Finish]]&lt;PV_Meta!$B$7,tbl_PV_Milestones[[#This Row],[Complete]]="No",tbl_PV_Milestones[[#This Row],[Project Status]]&lt;&gt;"On Hold"),1,0)</f>
        <v>0</v>
      </c>
      <c r="AE133" s="41">
        <f>IF(AND(tbl_PV_Milestones[[#This Row],[Actual/Schedule Finish]]&gt;tbl_PV_Milestones[[#This Row],[Baseline Date]],tbl_PV_Milestones[[#This Row],[Complete]]="No",tbl_PV_Milestones[[#This Row],[Project Status]]&lt;&gt;"On Hold",tbl_PV_Milestones[[#This Row],[Overdue]]=0,tbl_PV_Milestones[[#This Row],[To be Baselined]]&lt;&gt;1),1,0)</f>
        <v>0</v>
      </c>
      <c r="AF133" s="41">
        <f>IF(AND(tbl_PV_Milestones[[#This Row],[BL FY]]=2025,tbl_PV_Milestones[[#This Row],[Finish FY]]&gt;2025),1,0)</f>
        <v>0</v>
      </c>
      <c r="AG133" s="56" t="str">
        <f>_xlfn.XLOOKUP(tbl_PV_Milestones[[#This Row],[Work ID]],tbl_PV_Meta[Work ID '#],tbl_PV_Meta[Project Manager/Owner],,0)</f>
        <v>Project Manager 6</v>
      </c>
      <c r="AH133" s="6"/>
    </row>
    <row r="134" spans="4:34" x14ac:dyDescent="0.25">
      <c r="D134" s="6" t="s">
        <v>28</v>
      </c>
      <c r="E134" s="6" t="s">
        <v>503</v>
      </c>
      <c r="F134" s="6" t="s">
        <v>1694</v>
      </c>
      <c r="G134" s="6" t="s">
        <v>583</v>
      </c>
      <c r="H134" s="6" t="s">
        <v>505</v>
      </c>
      <c r="I134" s="6" t="s">
        <v>512</v>
      </c>
      <c r="J134" s="6" t="s">
        <v>28</v>
      </c>
      <c r="K134" s="6" t="s">
        <v>39</v>
      </c>
      <c r="L134" s="6" t="s">
        <v>80</v>
      </c>
      <c r="M134" s="43"/>
      <c r="N134" s="44" t="s">
        <v>1979</v>
      </c>
      <c r="O134" s="39">
        <v>46451.708333333299</v>
      </c>
      <c r="P134" s="39">
        <v>46451.708333333299</v>
      </c>
      <c r="Q134" s="6">
        <v>0</v>
      </c>
      <c r="R134" s="6">
        <v>0</v>
      </c>
      <c r="S134" s="45" t="e">
        <f>_xlfn.CONCAT(#REF!,TRIM(tbl_PV_Milestones[[#This Row],[Milestone Description]]))</f>
        <v>#REF!</v>
      </c>
      <c r="T134" s="84" t="str">
        <f>IF(COUNTIF(tbl_PV_Milestones[UID],tbl_PV_Milestones[[#This Row],[UID]])&gt;1,"Duplicate","")</f>
        <v>Duplicate</v>
      </c>
      <c r="U134" s="42" t="str">
        <f>_xlfn.XLOOKUP(tbl_PV_Milestones[[#This Row],[Work ID]],tbl_PV_Meta[Work ID '#],tbl_PV_Meta[Sub-Portfolio])</f>
        <v>Sub-Portfolio 7</v>
      </c>
      <c r="V134" s="41">
        <f>IF(MONTH(tbl_PV_Milestones[[#This Row],[Baseline Date]])&lt;7,YEAR(tbl_PV_Milestones[[#This Row],[Baseline Date]]),YEAR(tbl_PV_Milestones[[#This Row],[Baseline Date]])+1)</f>
        <v>2027</v>
      </c>
      <c r="W134" s="41">
        <f>IF(MONTH(tbl_PV_Milestones[[#This Row],[Actual/Schedule Finish]])&lt;7,YEAR(tbl_PV_Milestones[[#This Row],[Actual/Schedule Finish]]),YEAR(tbl_PV_Milestones[[#This Row],[Actual/Schedule Finish]])+1)</f>
        <v>2027</v>
      </c>
      <c r="X134" s="41" t="str">
        <f>IF(OR(tbl_PV_Milestones[[#This Row],[Project Status]]="Completed",tbl_PV_Milestones[[#This Row],[Project Status]]="Assumed Completed"),"Yes","No")</f>
        <v>No</v>
      </c>
      <c r="Y134" s="41">
        <f>IF(tbl_PV_Milestones[[#This Row],[Baseline Date]]="",1,0)</f>
        <v>0</v>
      </c>
      <c r="Z134" s="41">
        <f>IF(tbl_PV_Milestones[[#This Row],[Baseline Date]]&lt;PV_Meta!$B$7,1,0)</f>
        <v>0</v>
      </c>
      <c r="AA134" s="41">
        <f>IF(tbl_PV_Milestones[[#This Row],[Complete]]="Yes",1,0)</f>
        <v>0</v>
      </c>
      <c r="AB134" s="41">
        <f>IF(AND(tbl_PV_Milestones[[#This Row],[BL FY]]=2025,tbl_PV_Milestones[[#This Row],[Baseline Date]]&lt;PV_Meta!$B$7),1,0)</f>
        <v>0</v>
      </c>
      <c r="AC134" s="41">
        <f>IF(AND(tbl_PV_Milestones[[#This Row],[Planned YTD]]=1,tbl_PV_Milestones[[#This Row],[Complete]]="Yes"),1,0)</f>
        <v>0</v>
      </c>
      <c r="AD134" s="41">
        <f>IF(AND(tbl_PV_Milestones[[#This Row],[Actual/Schedule Finish]]&lt;PV_Meta!$B$7,tbl_PV_Milestones[[#This Row],[Complete]]="No",tbl_PV_Milestones[[#This Row],[Project Status]]&lt;&gt;"On Hold"),1,0)</f>
        <v>0</v>
      </c>
      <c r="AE134" s="41">
        <f>IF(AND(tbl_PV_Milestones[[#This Row],[Actual/Schedule Finish]]&gt;tbl_PV_Milestones[[#This Row],[Baseline Date]],tbl_PV_Milestones[[#This Row],[Complete]]="No",tbl_PV_Milestones[[#This Row],[Project Status]]&lt;&gt;"On Hold",tbl_PV_Milestones[[#This Row],[Overdue]]=0,tbl_PV_Milestones[[#This Row],[To be Baselined]]&lt;&gt;1),1,0)</f>
        <v>0</v>
      </c>
      <c r="AF134" s="41">
        <f>IF(AND(tbl_PV_Milestones[[#This Row],[BL FY]]=2025,tbl_PV_Milestones[[#This Row],[Finish FY]]&gt;2025),1,0)</f>
        <v>0</v>
      </c>
      <c r="AG134" s="56" t="str">
        <f>_xlfn.XLOOKUP(tbl_PV_Milestones[[#This Row],[Work ID]],tbl_PV_Meta[Work ID '#],tbl_PV_Meta[Project Manager/Owner],,0)</f>
        <v>Project Manager 8</v>
      </c>
      <c r="AH134" s="6"/>
    </row>
    <row r="135" spans="4:34" x14ac:dyDescent="0.25">
      <c r="D135" s="6" t="s">
        <v>28</v>
      </c>
      <c r="E135" s="6" t="s">
        <v>503</v>
      </c>
      <c r="F135" s="6" t="s">
        <v>1694</v>
      </c>
      <c r="G135" s="6" t="s">
        <v>584</v>
      </c>
      <c r="H135" s="6" t="s">
        <v>505</v>
      </c>
      <c r="I135" s="6" t="s">
        <v>510</v>
      </c>
      <c r="J135" s="6" t="s">
        <v>28</v>
      </c>
      <c r="K135" s="6" t="s">
        <v>39</v>
      </c>
      <c r="L135" s="6" t="s">
        <v>80</v>
      </c>
      <c r="M135" s="43"/>
      <c r="N135" s="44" t="s">
        <v>1979</v>
      </c>
      <c r="O135" s="39">
        <v>46380.333333333299</v>
      </c>
      <c r="P135" s="39">
        <v>46380.333333333299</v>
      </c>
      <c r="Q135" s="6">
        <v>0</v>
      </c>
      <c r="R135" s="6">
        <v>0</v>
      </c>
      <c r="S135" s="45" t="e">
        <f>_xlfn.CONCAT(#REF!,TRIM(tbl_PV_Milestones[[#This Row],[Milestone Description]]))</f>
        <v>#REF!</v>
      </c>
      <c r="T135" s="84" t="str">
        <f>IF(COUNTIF(tbl_PV_Milestones[UID],tbl_PV_Milestones[[#This Row],[UID]])&gt;1,"Duplicate","")</f>
        <v>Duplicate</v>
      </c>
      <c r="U135" s="42" t="str">
        <f>_xlfn.XLOOKUP(tbl_PV_Milestones[[#This Row],[Work ID]],tbl_PV_Meta[Work ID '#],tbl_PV_Meta[Sub-Portfolio])</f>
        <v>Sub-Portfolio 7</v>
      </c>
      <c r="V135" s="41">
        <f>IF(MONTH(tbl_PV_Milestones[[#This Row],[Baseline Date]])&lt;7,YEAR(tbl_PV_Milestones[[#This Row],[Baseline Date]]),YEAR(tbl_PV_Milestones[[#This Row],[Baseline Date]])+1)</f>
        <v>2027</v>
      </c>
      <c r="W135" s="41">
        <f>IF(MONTH(tbl_PV_Milestones[[#This Row],[Actual/Schedule Finish]])&lt;7,YEAR(tbl_PV_Milestones[[#This Row],[Actual/Schedule Finish]]),YEAR(tbl_PV_Milestones[[#This Row],[Actual/Schedule Finish]])+1)</f>
        <v>2027</v>
      </c>
      <c r="X135" s="41" t="str">
        <f>IF(OR(tbl_PV_Milestones[[#This Row],[Project Status]]="Completed",tbl_PV_Milestones[[#This Row],[Project Status]]="Assumed Completed"),"Yes","No")</f>
        <v>No</v>
      </c>
      <c r="Y135" s="41">
        <f>IF(tbl_PV_Milestones[[#This Row],[Baseline Date]]="",1,0)</f>
        <v>0</v>
      </c>
      <c r="Z135" s="41">
        <f>IF(tbl_PV_Milestones[[#This Row],[Baseline Date]]&lt;PV_Meta!$B$7,1,0)</f>
        <v>0</v>
      </c>
      <c r="AA135" s="41">
        <f>IF(tbl_PV_Milestones[[#This Row],[Complete]]="Yes",1,0)</f>
        <v>0</v>
      </c>
      <c r="AB135" s="41">
        <f>IF(AND(tbl_PV_Milestones[[#This Row],[BL FY]]=2025,tbl_PV_Milestones[[#This Row],[Baseline Date]]&lt;PV_Meta!$B$7),1,0)</f>
        <v>0</v>
      </c>
      <c r="AC135" s="41">
        <f>IF(AND(tbl_PV_Milestones[[#This Row],[Planned YTD]]=1,tbl_PV_Milestones[[#This Row],[Complete]]="Yes"),1,0)</f>
        <v>0</v>
      </c>
      <c r="AD135" s="41">
        <f>IF(AND(tbl_PV_Milestones[[#This Row],[Actual/Schedule Finish]]&lt;PV_Meta!$B$7,tbl_PV_Milestones[[#This Row],[Complete]]="No",tbl_PV_Milestones[[#This Row],[Project Status]]&lt;&gt;"On Hold"),1,0)</f>
        <v>0</v>
      </c>
      <c r="AE135" s="41">
        <f>IF(AND(tbl_PV_Milestones[[#This Row],[Actual/Schedule Finish]]&gt;tbl_PV_Milestones[[#This Row],[Baseline Date]],tbl_PV_Milestones[[#This Row],[Complete]]="No",tbl_PV_Milestones[[#This Row],[Project Status]]&lt;&gt;"On Hold",tbl_PV_Milestones[[#This Row],[Overdue]]=0,tbl_PV_Milestones[[#This Row],[To be Baselined]]&lt;&gt;1),1,0)</f>
        <v>0</v>
      </c>
      <c r="AF135" s="41">
        <f>IF(AND(tbl_PV_Milestones[[#This Row],[BL FY]]=2025,tbl_PV_Milestones[[#This Row],[Finish FY]]&gt;2025),1,0)</f>
        <v>0</v>
      </c>
      <c r="AG135" s="56" t="str">
        <f>_xlfn.XLOOKUP(tbl_PV_Milestones[[#This Row],[Work ID]],tbl_PV_Meta[Work ID '#],tbl_PV_Meta[Project Manager/Owner],,0)</f>
        <v>Project Manager 8</v>
      </c>
      <c r="AH135" s="6"/>
    </row>
    <row r="136" spans="4:34" x14ac:dyDescent="0.25">
      <c r="D136" s="6" t="s">
        <v>28</v>
      </c>
      <c r="E136" s="6" t="s">
        <v>503</v>
      </c>
      <c r="F136" s="6" t="s">
        <v>1705</v>
      </c>
      <c r="G136" s="6" t="s">
        <v>518</v>
      </c>
      <c r="H136" s="6" t="s">
        <v>519</v>
      </c>
      <c r="I136" s="6" t="s">
        <v>512</v>
      </c>
      <c r="J136" s="6" t="s">
        <v>28</v>
      </c>
      <c r="K136" s="6" t="s">
        <v>29</v>
      </c>
      <c r="L136" s="6" t="s">
        <v>82</v>
      </c>
      <c r="M136" s="43"/>
      <c r="N136" s="44" t="s">
        <v>1979</v>
      </c>
      <c r="O136" s="39">
        <v>46265.708333333299</v>
      </c>
      <c r="P136" s="39">
        <v>46265.708333333299</v>
      </c>
      <c r="Q136" s="6">
        <v>0</v>
      </c>
      <c r="R136" s="6">
        <v>0</v>
      </c>
      <c r="S136" s="45" t="e">
        <f>_xlfn.CONCAT(#REF!,TRIM(tbl_PV_Milestones[[#This Row],[Milestone Description]]))</f>
        <v>#REF!</v>
      </c>
      <c r="T136" s="84" t="str">
        <f>IF(COUNTIF(tbl_PV_Milestones[UID],tbl_PV_Milestones[[#This Row],[UID]])&gt;1,"Duplicate","")</f>
        <v>Duplicate</v>
      </c>
      <c r="U136" s="42" t="str">
        <f>_xlfn.XLOOKUP(tbl_PV_Milestones[[#This Row],[Work ID]],tbl_PV_Meta[Work ID '#],tbl_PV_Meta[Sub-Portfolio])</f>
        <v>Sub-Portfolio 7</v>
      </c>
      <c r="V136" s="41">
        <f>IF(MONTH(tbl_PV_Milestones[[#This Row],[Baseline Date]])&lt;7,YEAR(tbl_PV_Milestones[[#This Row],[Baseline Date]]),YEAR(tbl_PV_Milestones[[#This Row],[Baseline Date]])+1)</f>
        <v>2027</v>
      </c>
      <c r="W136" s="41">
        <f>IF(MONTH(tbl_PV_Milestones[[#This Row],[Actual/Schedule Finish]])&lt;7,YEAR(tbl_PV_Milestones[[#This Row],[Actual/Schedule Finish]]),YEAR(tbl_PV_Milestones[[#This Row],[Actual/Schedule Finish]])+1)</f>
        <v>2027</v>
      </c>
      <c r="X136" s="41" t="str">
        <f>IF(OR(tbl_PV_Milestones[[#This Row],[Project Status]]="Completed",tbl_PV_Milestones[[#This Row],[Project Status]]="Assumed Completed"),"Yes","No")</f>
        <v>No</v>
      </c>
      <c r="Y136" s="41">
        <f>IF(tbl_PV_Milestones[[#This Row],[Baseline Date]]="",1,0)</f>
        <v>0</v>
      </c>
      <c r="Z136" s="41">
        <f>IF(tbl_PV_Milestones[[#This Row],[Baseline Date]]&lt;PV_Meta!$B$7,1,0)</f>
        <v>0</v>
      </c>
      <c r="AA136" s="41">
        <f>IF(tbl_PV_Milestones[[#This Row],[Complete]]="Yes",1,0)</f>
        <v>0</v>
      </c>
      <c r="AB136" s="41">
        <f>IF(AND(tbl_PV_Milestones[[#This Row],[BL FY]]=2025,tbl_PV_Milestones[[#This Row],[Baseline Date]]&lt;PV_Meta!$B$7),1,0)</f>
        <v>0</v>
      </c>
      <c r="AC136" s="41">
        <f>IF(AND(tbl_PV_Milestones[[#This Row],[Planned YTD]]=1,tbl_PV_Milestones[[#This Row],[Complete]]="Yes"),1,0)</f>
        <v>0</v>
      </c>
      <c r="AD136" s="41">
        <f>IF(AND(tbl_PV_Milestones[[#This Row],[Actual/Schedule Finish]]&lt;PV_Meta!$B$7,tbl_PV_Milestones[[#This Row],[Complete]]="No",tbl_PV_Milestones[[#This Row],[Project Status]]&lt;&gt;"On Hold"),1,0)</f>
        <v>0</v>
      </c>
      <c r="AE136" s="41">
        <f>IF(AND(tbl_PV_Milestones[[#This Row],[Actual/Schedule Finish]]&gt;tbl_PV_Milestones[[#This Row],[Baseline Date]],tbl_PV_Milestones[[#This Row],[Complete]]="No",tbl_PV_Milestones[[#This Row],[Project Status]]&lt;&gt;"On Hold",tbl_PV_Milestones[[#This Row],[Overdue]]=0,tbl_PV_Milestones[[#This Row],[To be Baselined]]&lt;&gt;1),1,0)</f>
        <v>0</v>
      </c>
      <c r="AF136" s="41">
        <f>IF(AND(tbl_PV_Milestones[[#This Row],[BL FY]]=2025,tbl_PV_Milestones[[#This Row],[Finish FY]]&gt;2025),1,0)</f>
        <v>0</v>
      </c>
      <c r="AG136" s="56" t="str">
        <f>_xlfn.XLOOKUP(tbl_PV_Milestones[[#This Row],[Work ID]],tbl_PV_Meta[Work ID '#],tbl_PV_Meta[Project Manager/Owner],,0)</f>
        <v>Project Manager 34</v>
      </c>
      <c r="AH136" s="6"/>
    </row>
    <row r="137" spans="4:34" x14ac:dyDescent="0.25">
      <c r="D137" s="6" t="s">
        <v>28</v>
      </c>
      <c r="E137" s="6" t="s">
        <v>503</v>
      </c>
      <c r="F137" s="6" t="s">
        <v>1712</v>
      </c>
      <c r="G137" s="6" t="s">
        <v>516</v>
      </c>
      <c r="H137" s="6" t="s">
        <v>505</v>
      </c>
      <c r="I137" s="6" t="s">
        <v>512</v>
      </c>
      <c r="J137" s="6" t="s">
        <v>28</v>
      </c>
      <c r="K137" s="6" t="s">
        <v>36</v>
      </c>
      <c r="L137" s="6" t="s">
        <v>85</v>
      </c>
      <c r="M137" s="43"/>
      <c r="N137" s="44" t="s">
        <v>1979</v>
      </c>
      <c r="O137" s="39">
        <v>45839.708333333299</v>
      </c>
      <c r="P137" s="39">
        <v>45839.708333333299</v>
      </c>
      <c r="Q137" s="6">
        <v>0</v>
      </c>
      <c r="R137" s="6">
        <v>0</v>
      </c>
      <c r="S137" s="45" t="e">
        <f>_xlfn.CONCAT(#REF!,TRIM(tbl_PV_Milestones[[#This Row],[Milestone Description]]))</f>
        <v>#REF!</v>
      </c>
      <c r="T137" s="84" t="str">
        <f>IF(COUNTIF(tbl_PV_Milestones[UID],tbl_PV_Milestones[[#This Row],[UID]])&gt;1,"Duplicate","")</f>
        <v>Duplicate</v>
      </c>
      <c r="U137" s="42" t="str">
        <f>_xlfn.XLOOKUP(tbl_PV_Milestones[[#This Row],[Work ID]],tbl_PV_Meta[Work ID '#],tbl_PV_Meta[Sub-Portfolio])</f>
        <v>Sub-Portfolio 7</v>
      </c>
      <c r="V137" s="41">
        <f>IF(MONTH(tbl_PV_Milestones[[#This Row],[Baseline Date]])&lt;7,YEAR(tbl_PV_Milestones[[#This Row],[Baseline Date]]),YEAR(tbl_PV_Milestones[[#This Row],[Baseline Date]])+1)</f>
        <v>2026</v>
      </c>
      <c r="W137" s="41">
        <f>IF(MONTH(tbl_PV_Milestones[[#This Row],[Actual/Schedule Finish]])&lt;7,YEAR(tbl_PV_Milestones[[#This Row],[Actual/Schedule Finish]]),YEAR(tbl_PV_Milestones[[#This Row],[Actual/Schedule Finish]])+1)</f>
        <v>2026</v>
      </c>
      <c r="X137" s="41" t="str">
        <f>IF(OR(tbl_PV_Milestones[[#This Row],[Project Status]]="Completed",tbl_PV_Milestones[[#This Row],[Project Status]]="Assumed Completed"),"Yes","No")</f>
        <v>No</v>
      </c>
      <c r="Y137" s="41">
        <f>IF(tbl_PV_Milestones[[#This Row],[Baseline Date]]="",1,0)</f>
        <v>0</v>
      </c>
      <c r="Z137" s="41">
        <f>IF(tbl_PV_Milestones[[#This Row],[Baseline Date]]&lt;PV_Meta!$B$7,1,0)</f>
        <v>0</v>
      </c>
      <c r="AA137" s="41">
        <f>IF(tbl_PV_Milestones[[#This Row],[Complete]]="Yes",1,0)</f>
        <v>0</v>
      </c>
      <c r="AB137" s="41">
        <f>IF(AND(tbl_PV_Milestones[[#This Row],[BL FY]]=2025,tbl_PV_Milestones[[#This Row],[Baseline Date]]&lt;PV_Meta!$B$7),1,0)</f>
        <v>0</v>
      </c>
      <c r="AC137" s="41">
        <f>IF(AND(tbl_PV_Milestones[[#This Row],[Planned YTD]]=1,tbl_PV_Milestones[[#This Row],[Complete]]="Yes"),1,0)</f>
        <v>0</v>
      </c>
      <c r="AD137" s="41">
        <f>IF(AND(tbl_PV_Milestones[[#This Row],[Actual/Schedule Finish]]&lt;PV_Meta!$B$7,tbl_PV_Milestones[[#This Row],[Complete]]="No",tbl_PV_Milestones[[#This Row],[Project Status]]&lt;&gt;"On Hold"),1,0)</f>
        <v>0</v>
      </c>
      <c r="AE137" s="41">
        <f>IF(AND(tbl_PV_Milestones[[#This Row],[Actual/Schedule Finish]]&gt;tbl_PV_Milestones[[#This Row],[Baseline Date]],tbl_PV_Milestones[[#This Row],[Complete]]="No",tbl_PV_Milestones[[#This Row],[Project Status]]&lt;&gt;"On Hold",tbl_PV_Milestones[[#This Row],[Overdue]]=0,tbl_PV_Milestones[[#This Row],[To be Baselined]]&lt;&gt;1),1,0)</f>
        <v>0</v>
      </c>
      <c r="AF137" s="41">
        <f>IF(AND(tbl_PV_Milestones[[#This Row],[BL FY]]=2025,tbl_PV_Milestones[[#This Row],[Finish FY]]&gt;2025),1,0)</f>
        <v>0</v>
      </c>
      <c r="AG137" s="56" t="str">
        <f>_xlfn.XLOOKUP(tbl_PV_Milestones[[#This Row],[Work ID]],tbl_PV_Meta[Work ID '#],tbl_PV_Meta[Project Manager/Owner],,0)</f>
        <v>Project Manager 33</v>
      </c>
      <c r="AH137" s="6"/>
    </row>
    <row r="138" spans="4:34" x14ac:dyDescent="0.25">
      <c r="D138" s="6" t="s">
        <v>28</v>
      </c>
      <c r="E138" s="6" t="s">
        <v>503</v>
      </c>
      <c r="F138" s="6" t="s">
        <v>1712</v>
      </c>
      <c r="G138" s="6" t="s">
        <v>511</v>
      </c>
      <c r="H138" s="6" t="s">
        <v>505</v>
      </c>
      <c r="I138" s="6" t="s">
        <v>512</v>
      </c>
      <c r="J138" s="6" t="s">
        <v>28</v>
      </c>
      <c r="K138" s="6" t="s">
        <v>36</v>
      </c>
      <c r="L138" s="6" t="s">
        <v>85</v>
      </c>
      <c r="M138" s="43"/>
      <c r="N138" s="44" t="s">
        <v>1979</v>
      </c>
      <c r="O138" s="39">
        <v>45840.708333333299</v>
      </c>
      <c r="P138" s="39">
        <v>45840.708333333299</v>
      </c>
      <c r="Q138" s="6">
        <v>0</v>
      </c>
      <c r="R138" s="6">
        <v>0</v>
      </c>
      <c r="S138" s="45" t="e">
        <f>_xlfn.CONCAT(#REF!,TRIM(tbl_PV_Milestones[[#This Row],[Milestone Description]]))</f>
        <v>#REF!</v>
      </c>
      <c r="T138" s="84" t="str">
        <f>IF(COUNTIF(tbl_PV_Milestones[UID],tbl_PV_Milestones[[#This Row],[UID]])&gt;1,"Duplicate","")</f>
        <v>Duplicate</v>
      </c>
      <c r="U138" s="42" t="str">
        <f>_xlfn.XLOOKUP(tbl_PV_Milestones[[#This Row],[Work ID]],tbl_PV_Meta[Work ID '#],tbl_PV_Meta[Sub-Portfolio])</f>
        <v>Sub-Portfolio 7</v>
      </c>
      <c r="V138" s="41">
        <f>IF(MONTH(tbl_PV_Milestones[[#This Row],[Baseline Date]])&lt;7,YEAR(tbl_PV_Milestones[[#This Row],[Baseline Date]]),YEAR(tbl_PV_Milestones[[#This Row],[Baseline Date]])+1)</f>
        <v>2026</v>
      </c>
      <c r="W138" s="41">
        <f>IF(MONTH(tbl_PV_Milestones[[#This Row],[Actual/Schedule Finish]])&lt;7,YEAR(tbl_PV_Milestones[[#This Row],[Actual/Schedule Finish]]),YEAR(tbl_PV_Milestones[[#This Row],[Actual/Schedule Finish]])+1)</f>
        <v>2026</v>
      </c>
      <c r="X138" s="41" t="str">
        <f>IF(OR(tbl_PV_Milestones[[#This Row],[Project Status]]="Completed",tbl_PV_Milestones[[#This Row],[Project Status]]="Assumed Completed"),"Yes","No")</f>
        <v>No</v>
      </c>
      <c r="Y138" s="41">
        <f>IF(tbl_PV_Milestones[[#This Row],[Baseline Date]]="",1,0)</f>
        <v>0</v>
      </c>
      <c r="Z138" s="41">
        <f>IF(tbl_PV_Milestones[[#This Row],[Baseline Date]]&lt;PV_Meta!$B$7,1,0)</f>
        <v>0</v>
      </c>
      <c r="AA138" s="41">
        <f>IF(tbl_PV_Milestones[[#This Row],[Complete]]="Yes",1,0)</f>
        <v>0</v>
      </c>
      <c r="AB138" s="41">
        <f>IF(AND(tbl_PV_Milestones[[#This Row],[BL FY]]=2025,tbl_PV_Milestones[[#This Row],[Baseline Date]]&lt;PV_Meta!$B$7),1,0)</f>
        <v>0</v>
      </c>
      <c r="AC138" s="41">
        <f>IF(AND(tbl_PV_Milestones[[#This Row],[Planned YTD]]=1,tbl_PV_Milestones[[#This Row],[Complete]]="Yes"),1,0)</f>
        <v>0</v>
      </c>
      <c r="AD138" s="41">
        <f>IF(AND(tbl_PV_Milestones[[#This Row],[Actual/Schedule Finish]]&lt;PV_Meta!$B$7,tbl_PV_Milestones[[#This Row],[Complete]]="No",tbl_PV_Milestones[[#This Row],[Project Status]]&lt;&gt;"On Hold"),1,0)</f>
        <v>0</v>
      </c>
      <c r="AE138" s="41">
        <f>IF(AND(tbl_PV_Milestones[[#This Row],[Actual/Schedule Finish]]&gt;tbl_PV_Milestones[[#This Row],[Baseline Date]],tbl_PV_Milestones[[#This Row],[Complete]]="No",tbl_PV_Milestones[[#This Row],[Project Status]]&lt;&gt;"On Hold",tbl_PV_Milestones[[#This Row],[Overdue]]=0,tbl_PV_Milestones[[#This Row],[To be Baselined]]&lt;&gt;1),1,0)</f>
        <v>0</v>
      </c>
      <c r="AF138" s="41">
        <f>IF(AND(tbl_PV_Milestones[[#This Row],[BL FY]]=2025,tbl_PV_Milestones[[#This Row],[Finish FY]]&gt;2025),1,0)</f>
        <v>0</v>
      </c>
      <c r="AG138" s="56" t="str">
        <f>_xlfn.XLOOKUP(tbl_PV_Milestones[[#This Row],[Work ID]],tbl_PV_Meta[Work ID '#],tbl_PV_Meta[Project Manager/Owner],,0)</f>
        <v>Project Manager 33</v>
      </c>
      <c r="AH138" s="6"/>
    </row>
    <row r="139" spans="4:34" x14ac:dyDescent="0.25">
      <c r="D139" s="6" t="s">
        <v>28</v>
      </c>
      <c r="E139" s="6" t="s">
        <v>503</v>
      </c>
      <c r="F139" s="6" t="s">
        <v>1712</v>
      </c>
      <c r="G139" s="6" t="s">
        <v>517</v>
      </c>
      <c r="H139" s="6" t="s">
        <v>505</v>
      </c>
      <c r="I139" s="6" t="s">
        <v>512</v>
      </c>
      <c r="J139" s="6" t="s">
        <v>28</v>
      </c>
      <c r="K139" s="6" t="s">
        <v>36</v>
      </c>
      <c r="L139" s="6" t="s">
        <v>85</v>
      </c>
      <c r="M139" s="43"/>
      <c r="N139" s="44" t="s">
        <v>1979</v>
      </c>
      <c r="O139" s="39">
        <v>45840.708333333299</v>
      </c>
      <c r="P139" s="39">
        <v>45840.708333333299</v>
      </c>
      <c r="Q139" s="6">
        <v>0</v>
      </c>
      <c r="R139" s="6">
        <v>0</v>
      </c>
      <c r="S139" s="45" t="e">
        <f>_xlfn.CONCAT(#REF!,TRIM(tbl_PV_Milestones[[#This Row],[Milestone Description]]))</f>
        <v>#REF!</v>
      </c>
      <c r="T139" s="84" t="str">
        <f>IF(COUNTIF(tbl_PV_Milestones[UID],tbl_PV_Milestones[[#This Row],[UID]])&gt;1,"Duplicate","")</f>
        <v>Duplicate</v>
      </c>
      <c r="U139" s="42" t="str">
        <f>_xlfn.XLOOKUP(tbl_PV_Milestones[[#This Row],[Work ID]],tbl_PV_Meta[Work ID '#],tbl_PV_Meta[Sub-Portfolio])</f>
        <v>Sub-Portfolio 7</v>
      </c>
      <c r="V139" s="41">
        <f>IF(MONTH(tbl_PV_Milestones[[#This Row],[Baseline Date]])&lt;7,YEAR(tbl_PV_Milestones[[#This Row],[Baseline Date]]),YEAR(tbl_PV_Milestones[[#This Row],[Baseline Date]])+1)</f>
        <v>2026</v>
      </c>
      <c r="W139" s="41">
        <f>IF(MONTH(tbl_PV_Milestones[[#This Row],[Actual/Schedule Finish]])&lt;7,YEAR(tbl_PV_Milestones[[#This Row],[Actual/Schedule Finish]]),YEAR(tbl_PV_Milestones[[#This Row],[Actual/Schedule Finish]])+1)</f>
        <v>2026</v>
      </c>
      <c r="X139" s="41" t="str">
        <f>IF(OR(tbl_PV_Milestones[[#This Row],[Project Status]]="Completed",tbl_PV_Milestones[[#This Row],[Project Status]]="Assumed Completed"),"Yes","No")</f>
        <v>No</v>
      </c>
      <c r="Y139" s="41">
        <f>IF(tbl_PV_Milestones[[#This Row],[Baseline Date]]="",1,0)</f>
        <v>0</v>
      </c>
      <c r="Z139" s="41">
        <f>IF(tbl_PV_Milestones[[#This Row],[Baseline Date]]&lt;PV_Meta!$B$7,1,0)</f>
        <v>0</v>
      </c>
      <c r="AA139" s="41">
        <f>IF(tbl_PV_Milestones[[#This Row],[Complete]]="Yes",1,0)</f>
        <v>0</v>
      </c>
      <c r="AB139" s="41">
        <f>IF(AND(tbl_PV_Milestones[[#This Row],[BL FY]]=2025,tbl_PV_Milestones[[#This Row],[Baseline Date]]&lt;PV_Meta!$B$7),1,0)</f>
        <v>0</v>
      </c>
      <c r="AC139" s="41">
        <f>IF(AND(tbl_PV_Milestones[[#This Row],[Planned YTD]]=1,tbl_PV_Milestones[[#This Row],[Complete]]="Yes"),1,0)</f>
        <v>0</v>
      </c>
      <c r="AD139" s="41">
        <f>IF(AND(tbl_PV_Milestones[[#This Row],[Actual/Schedule Finish]]&lt;PV_Meta!$B$7,tbl_PV_Milestones[[#This Row],[Complete]]="No",tbl_PV_Milestones[[#This Row],[Project Status]]&lt;&gt;"On Hold"),1,0)</f>
        <v>0</v>
      </c>
      <c r="AE139" s="41">
        <f>IF(AND(tbl_PV_Milestones[[#This Row],[Actual/Schedule Finish]]&gt;tbl_PV_Milestones[[#This Row],[Baseline Date]],tbl_PV_Milestones[[#This Row],[Complete]]="No",tbl_PV_Milestones[[#This Row],[Project Status]]&lt;&gt;"On Hold",tbl_PV_Milestones[[#This Row],[Overdue]]=0,tbl_PV_Milestones[[#This Row],[To be Baselined]]&lt;&gt;1),1,0)</f>
        <v>0</v>
      </c>
      <c r="AF139" s="41">
        <f>IF(AND(tbl_PV_Milestones[[#This Row],[BL FY]]=2025,tbl_PV_Milestones[[#This Row],[Finish FY]]&gt;2025),1,0)</f>
        <v>0</v>
      </c>
      <c r="AG139" s="56" t="str">
        <f>_xlfn.XLOOKUP(tbl_PV_Milestones[[#This Row],[Work ID]],tbl_PV_Meta[Work ID '#],tbl_PV_Meta[Project Manager/Owner],,0)</f>
        <v>Project Manager 33</v>
      </c>
      <c r="AH139" s="6"/>
    </row>
    <row r="140" spans="4:34" x14ac:dyDescent="0.25">
      <c r="D140" s="6" t="s">
        <v>28</v>
      </c>
      <c r="E140" s="6" t="s">
        <v>580</v>
      </c>
      <c r="F140" s="6" t="s">
        <v>1712</v>
      </c>
      <c r="G140" s="6" t="s">
        <v>585</v>
      </c>
      <c r="H140" s="6" t="s">
        <v>519</v>
      </c>
      <c r="I140" s="6" t="s">
        <v>510</v>
      </c>
      <c r="J140" s="6" t="s">
        <v>28</v>
      </c>
      <c r="K140" s="6" t="s">
        <v>36</v>
      </c>
      <c r="L140" s="6" t="s">
        <v>85</v>
      </c>
      <c r="M140" s="43"/>
      <c r="N140" s="44" t="s">
        <v>1979</v>
      </c>
      <c r="O140" s="39">
        <v>45804.708333333299</v>
      </c>
      <c r="P140" s="39">
        <v>45796.708333333299</v>
      </c>
      <c r="Q140" s="6">
        <v>-6</v>
      </c>
      <c r="R140" s="6">
        <v>-1.02040816326531E-2</v>
      </c>
      <c r="S140" s="45" t="e">
        <f>_xlfn.CONCAT(#REF!,TRIM(tbl_PV_Milestones[[#This Row],[Milestone Description]]))</f>
        <v>#REF!</v>
      </c>
      <c r="T140" s="84" t="str">
        <f>IF(COUNTIF(tbl_PV_Milestones[UID],tbl_PV_Milestones[[#This Row],[UID]])&gt;1,"Duplicate","")</f>
        <v>Duplicate</v>
      </c>
      <c r="U140" s="42" t="str">
        <f>_xlfn.XLOOKUP(tbl_PV_Milestones[[#This Row],[Work ID]],tbl_PV_Meta[Work ID '#],tbl_PV_Meta[Sub-Portfolio])</f>
        <v>Sub-Portfolio 7</v>
      </c>
      <c r="V140" s="41">
        <f>IF(MONTH(tbl_PV_Milestones[[#This Row],[Baseline Date]])&lt;7,YEAR(tbl_PV_Milestones[[#This Row],[Baseline Date]]),YEAR(tbl_PV_Milestones[[#This Row],[Baseline Date]])+1)</f>
        <v>2025</v>
      </c>
      <c r="W140" s="41">
        <f>IF(MONTH(tbl_PV_Milestones[[#This Row],[Actual/Schedule Finish]])&lt;7,YEAR(tbl_PV_Milestones[[#This Row],[Actual/Schedule Finish]]),YEAR(tbl_PV_Milestones[[#This Row],[Actual/Schedule Finish]])+1)</f>
        <v>2025</v>
      </c>
      <c r="X140" s="41" t="str">
        <f>IF(OR(tbl_PV_Milestones[[#This Row],[Project Status]]="Completed",tbl_PV_Milestones[[#This Row],[Project Status]]="Assumed Completed"),"Yes","No")</f>
        <v>No</v>
      </c>
      <c r="Y140" s="41">
        <f>IF(tbl_PV_Milestones[[#This Row],[Baseline Date]]="",1,0)</f>
        <v>0</v>
      </c>
      <c r="Z140" s="41">
        <f>IF(tbl_PV_Milestones[[#This Row],[Baseline Date]]&lt;PV_Meta!$B$7,1,0)</f>
        <v>0</v>
      </c>
      <c r="AA140" s="41">
        <f>IF(tbl_PV_Milestones[[#This Row],[Complete]]="Yes",1,0)</f>
        <v>0</v>
      </c>
      <c r="AB140" s="41">
        <f>IF(AND(tbl_PV_Milestones[[#This Row],[BL FY]]=2025,tbl_PV_Milestones[[#This Row],[Baseline Date]]&lt;PV_Meta!$B$7),1,0)</f>
        <v>0</v>
      </c>
      <c r="AC140" s="41">
        <f>IF(AND(tbl_PV_Milestones[[#This Row],[Planned YTD]]=1,tbl_PV_Milestones[[#This Row],[Complete]]="Yes"),1,0)</f>
        <v>0</v>
      </c>
      <c r="AD140" s="41">
        <f>IF(AND(tbl_PV_Milestones[[#This Row],[Actual/Schedule Finish]]&lt;PV_Meta!$B$7,tbl_PV_Milestones[[#This Row],[Complete]]="No",tbl_PV_Milestones[[#This Row],[Project Status]]&lt;&gt;"On Hold"),1,0)</f>
        <v>0</v>
      </c>
      <c r="AE140" s="41">
        <f>IF(AND(tbl_PV_Milestones[[#This Row],[Actual/Schedule Finish]]&gt;tbl_PV_Milestones[[#This Row],[Baseline Date]],tbl_PV_Milestones[[#This Row],[Complete]]="No",tbl_PV_Milestones[[#This Row],[Project Status]]&lt;&gt;"On Hold",tbl_PV_Milestones[[#This Row],[Overdue]]=0,tbl_PV_Milestones[[#This Row],[To be Baselined]]&lt;&gt;1),1,0)</f>
        <v>1</v>
      </c>
      <c r="AF140" s="41">
        <f>IF(AND(tbl_PV_Milestones[[#This Row],[BL FY]]=2025,tbl_PV_Milestones[[#This Row],[Finish FY]]&gt;2025),1,0)</f>
        <v>0</v>
      </c>
      <c r="AG140" s="56" t="str">
        <f>_xlfn.XLOOKUP(tbl_PV_Milestones[[#This Row],[Work ID]],tbl_PV_Meta[Work ID '#],tbl_PV_Meta[Project Manager/Owner],,0)</f>
        <v>Project Manager 33</v>
      </c>
      <c r="AH140" s="6"/>
    </row>
    <row r="141" spans="4:34" x14ac:dyDescent="0.25">
      <c r="D141" s="6" t="s">
        <v>28</v>
      </c>
      <c r="E141" s="6" t="s">
        <v>503</v>
      </c>
      <c r="F141" s="6" t="s">
        <v>1712</v>
      </c>
      <c r="G141" s="6" t="s">
        <v>586</v>
      </c>
      <c r="H141" s="6" t="s">
        <v>519</v>
      </c>
      <c r="I141" s="6" t="s">
        <v>510</v>
      </c>
      <c r="J141" s="6" t="s">
        <v>28</v>
      </c>
      <c r="K141" s="6" t="s">
        <v>36</v>
      </c>
      <c r="L141" s="6" t="s">
        <v>85</v>
      </c>
      <c r="M141" s="43"/>
      <c r="N141" s="44" t="s">
        <v>1979</v>
      </c>
      <c r="O141" s="39">
        <v>45826.708333333299</v>
      </c>
      <c r="P141" s="39">
        <v>45826.708333333299</v>
      </c>
      <c r="Q141" s="6">
        <v>0</v>
      </c>
      <c r="R141" s="6">
        <v>0</v>
      </c>
      <c r="S141" s="45" t="e">
        <f>_xlfn.CONCAT(#REF!,TRIM(tbl_PV_Milestones[[#This Row],[Milestone Description]]))</f>
        <v>#REF!</v>
      </c>
      <c r="T141" s="84" t="str">
        <f>IF(COUNTIF(tbl_PV_Milestones[UID],tbl_PV_Milestones[[#This Row],[UID]])&gt;1,"Duplicate","")</f>
        <v>Duplicate</v>
      </c>
      <c r="U141" s="42" t="str">
        <f>_xlfn.XLOOKUP(tbl_PV_Milestones[[#This Row],[Work ID]],tbl_PV_Meta[Work ID '#],tbl_PV_Meta[Sub-Portfolio])</f>
        <v>Sub-Portfolio 7</v>
      </c>
      <c r="V141" s="41">
        <f>IF(MONTH(tbl_PV_Milestones[[#This Row],[Baseline Date]])&lt;7,YEAR(tbl_PV_Milestones[[#This Row],[Baseline Date]]),YEAR(tbl_PV_Milestones[[#This Row],[Baseline Date]])+1)</f>
        <v>2025</v>
      </c>
      <c r="W141" s="41">
        <f>IF(MONTH(tbl_PV_Milestones[[#This Row],[Actual/Schedule Finish]])&lt;7,YEAR(tbl_PV_Milestones[[#This Row],[Actual/Schedule Finish]]),YEAR(tbl_PV_Milestones[[#This Row],[Actual/Schedule Finish]])+1)</f>
        <v>2025</v>
      </c>
      <c r="X141" s="41" t="str">
        <f>IF(OR(tbl_PV_Milestones[[#This Row],[Project Status]]="Completed",tbl_PV_Milestones[[#This Row],[Project Status]]="Assumed Completed"),"Yes","No")</f>
        <v>No</v>
      </c>
      <c r="Y141" s="41">
        <f>IF(tbl_PV_Milestones[[#This Row],[Baseline Date]]="",1,0)</f>
        <v>0</v>
      </c>
      <c r="Z141" s="41">
        <f>IF(tbl_PV_Milestones[[#This Row],[Baseline Date]]&lt;PV_Meta!$B$7,1,0)</f>
        <v>0</v>
      </c>
      <c r="AA141" s="41">
        <f>IF(tbl_PV_Milestones[[#This Row],[Complete]]="Yes",1,0)</f>
        <v>0</v>
      </c>
      <c r="AB141" s="41">
        <f>IF(AND(tbl_PV_Milestones[[#This Row],[BL FY]]=2025,tbl_PV_Milestones[[#This Row],[Baseline Date]]&lt;PV_Meta!$B$7),1,0)</f>
        <v>0</v>
      </c>
      <c r="AC141" s="41">
        <f>IF(AND(tbl_PV_Milestones[[#This Row],[Planned YTD]]=1,tbl_PV_Milestones[[#This Row],[Complete]]="Yes"),1,0)</f>
        <v>0</v>
      </c>
      <c r="AD141" s="41">
        <f>IF(AND(tbl_PV_Milestones[[#This Row],[Actual/Schedule Finish]]&lt;PV_Meta!$B$7,tbl_PV_Milestones[[#This Row],[Complete]]="No",tbl_PV_Milestones[[#This Row],[Project Status]]&lt;&gt;"On Hold"),1,0)</f>
        <v>0</v>
      </c>
      <c r="AE141" s="41">
        <f>IF(AND(tbl_PV_Milestones[[#This Row],[Actual/Schedule Finish]]&gt;tbl_PV_Milestones[[#This Row],[Baseline Date]],tbl_PV_Milestones[[#This Row],[Complete]]="No",tbl_PV_Milestones[[#This Row],[Project Status]]&lt;&gt;"On Hold",tbl_PV_Milestones[[#This Row],[Overdue]]=0,tbl_PV_Milestones[[#This Row],[To be Baselined]]&lt;&gt;1),1,0)</f>
        <v>0</v>
      </c>
      <c r="AF141" s="41">
        <f>IF(AND(tbl_PV_Milestones[[#This Row],[BL FY]]=2025,tbl_PV_Milestones[[#This Row],[Finish FY]]&gt;2025),1,0)</f>
        <v>0</v>
      </c>
      <c r="AG141" s="56" t="str">
        <f>_xlfn.XLOOKUP(tbl_PV_Milestones[[#This Row],[Work ID]],tbl_PV_Meta[Work ID '#],tbl_PV_Meta[Project Manager/Owner],,0)</f>
        <v>Project Manager 33</v>
      </c>
      <c r="AH141" s="6"/>
    </row>
    <row r="142" spans="4:34" x14ac:dyDescent="0.25">
      <c r="D142" s="6" t="s">
        <v>28</v>
      </c>
      <c r="E142" s="6" t="s">
        <v>503</v>
      </c>
      <c r="F142" s="6" t="s">
        <v>1712</v>
      </c>
      <c r="G142" s="6" t="s">
        <v>587</v>
      </c>
      <c r="H142" s="6" t="s">
        <v>519</v>
      </c>
      <c r="I142" s="6" t="s">
        <v>510</v>
      </c>
      <c r="J142" s="6" t="s">
        <v>28</v>
      </c>
      <c r="K142" s="6" t="s">
        <v>36</v>
      </c>
      <c r="L142" s="6" t="s">
        <v>85</v>
      </c>
      <c r="M142" s="43"/>
      <c r="N142" s="44" t="s">
        <v>1979</v>
      </c>
      <c r="O142" s="39">
        <v>45839.708333333299</v>
      </c>
      <c r="P142" s="39">
        <v>45839.708333333299</v>
      </c>
      <c r="Q142" s="6">
        <v>0</v>
      </c>
      <c r="R142" s="6">
        <v>0</v>
      </c>
      <c r="S142" s="45" t="e">
        <f>_xlfn.CONCAT(#REF!,TRIM(tbl_PV_Milestones[[#This Row],[Milestone Description]]))</f>
        <v>#REF!</v>
      </c>
      <c r="T142" s="84" t="str">
        <f>IF(COUNTIF(tbl_PV_Milestones[UID],tbl_PV_Milestones[[#This Row],[UID]])&gt;1,"Duplicate","")</f>
        <v>Duplicate</v>
      </c>
      <c r="U142" s="42" t="str">
        <f>_xlfn.XLOOKUP(tbl_PV_Milestones[[#This Row],[Work ID]],tbl_PV_Meta[Work ID '#],tbl_PV_Meta[Sub-Portfolio])</f>
        <v>Sub-Portfolio 7</v>
      </c>
      <c r="V142" s="41">
        <f>IF(MONTH(tbl_PV_Milestones[[#This Row],[Baseline Date]])&lt;7,YEAR(tbl_PV_Milestones[[#This Row],[Baseline Date]]),YEAR(tbl_PV_Milestones[[#This Row],[Baseline Date]])+1)</f>
        <v>2026</v>
      </c>
      <c r="W142" s="41">
        <f>IF(MONTH(tbl_PV_Milestones[[#This Row],[Actual/Schedule Finish]])&lt;7,YEAR(tbl_PV_Milestones[[#This Row],[Actual/Schedule Finish]]),YEAR(tbl_PV_Milestones[[#This Row],[Actual/Schedule Finish]])+1)</f>
        <v>2026</v>
      </c>
      <c r="X142" s="41" t="str">
        <f>IF(OR(tbl_PV_Milestones[[#This Row],[Project Status]]="Completed",tbl_PV_Milestones[[#This Row],[Project Status]]="Assumed Completed"),"Yes","No")</f>
        <v>No</v>
      </c>
      <c r="Y142" s="41">
        <f>IF(tbl_PV_Milestones[[#This Row],[Baseline Date]]="",1,0)</f>
        <v>0</v>
      </c>
      <c r="Z142" s="41">
        <f>IF(tbl_PV_Milestones[[#This Row],[Baseline Date]]&lt;PV_Meta!$B$7,1,0)</f>
        <v>0</v>
      </c>
      <c r="AA142" s="41">
        <f>IF(tbl_PV_Milestones[[#This Row],[Complete]]="Yes",1,0)</f>
        <v>0</v>
      </c>
      <c r="AB142" s="41">
        <f>IF(AND(tbl_PV_Milestones[[#This Row],[BL FY]]=2025,tbl_PV_Milestones[[#This Row],[Baseline Date]]&lt;PV_Meta!$B$7),1,0)</f>
        <v>0</v>
      </c>
      <c r="AC142" s="41">
        <f>IF(AND(tbl_PV_Milestones[[#This Row],[Planned YTD]]=1,tbl_PV_Milestones[[#This Row],[Complete]]="Yes"),1,0)</f>
        <v>0</v>
      </c>
      <c r="AD142" s="41">
        <f>IF(AND(tbl_PV_Milestones[[#This Row],[Actual/Schedule Finish]]&lt;PV_Meta!$B$7,tbl_PV_Milestones[[#This Row],[Complete]]="No",tbl_PV_Milestones[[#This Row],[Project Status]]&lt;&gt;"On Hold"),1,0)</f>
        <v>0</v>
      </c>
      <c r="AE142" s="41">
        <f>IF(AND(tbl_PV_Milestones[[#This Row],[Actual/Schedule Finish]]&gt;tbl_PV_Milestones[[#This Row],[Baseline Date]],tbl_PV_Milestones[[#This Row],[Complete]]="No",tbl_PV_Milestones[[#This Row],[Project Status]]&lt;&gt;"On Hold",tbl_PV_Milestones[[#This Row],[Overdue]]=0,tbl_PV_Milestones[[#This Row],[To be Baselined]]&lt;&gt;1),1,0)</f>
        <v>0</v>
      </c>
      <c r="AF142" s="41">
        <f>IF(AND(tbl_PV_Milestones[[#This Row],[BL FY]]=2025,tbl_PV_Milestones[[#This Row],[Finish FY]]&gt;2025),1,0)</f>
        <v>0</v>
      </c>
      <c r="AG142" s="56" t="str">
        <f>_xlfn.XLOOKUP(tbl_PV_Milestones[[#This Row],[Work ID]],tbl_PV_Meta[Work ID '#],tbl_PV_Meta[Project Manager/Owner],,0)</f>
        <v>Project Manager 33</v>
      </c>
      <c r="AH142" s="6"/>
    </row>
    <row r="143" spans="4:34" x14ac:dyDescent="0.25">
      <c r="D143" s="6" t="s">
        <v>28</v>
      </c>
      <c r="E143" s="6" t="s">
        <v>503</v>
      </c>
      <c r="F143" s="6" t="s">
        <v>1699</v>
      </c>
      <c r="G143" s="6" t="s">
        <v>541</v>
      </c>
      <c r="H143" s="6" t="s">
        <v>505</v>
      </c>
      <c r="I143" s="6" t="s">
        <v>510</v>
      </c>
      <c r="J143" s="6" t="s">
        <v>28</v>
      </c>
      <c r="K143" s="6" t="s">
        <v>36</v>
      </c>
      <c r="L143" s="6" t="s">
        <v>87</v>
      </c>
      <c r="M143" s="43"/>
      <c r="N143" s="44" t="s">
        <v>1979</v>
      </c>
      <c r="O143" s="39">
        <v>45863.708333333299</v>
      </c>
      <c r="P143" s="39">
        <v>45863.708333333299</v>
      </c>
      <c r="Q143" s="6">
        <v>0</v>
      </c>
      <c r="R143" s="6">
        <v>0</v>
      </c>
      <c r="S143" s="45" t="e">
        <f>_xlfn.CONCAT(#REF!,TRIM(tbl_PV_Milestones[[#This Row],[Milestone Description]]))</f>
        <v>#REF!</v>
      </c>
      <c r="T143" s="84" t="str">
        <f>IF(COUNTIF(tbl_PV_Milestones[UID],tbl_PV_Milestones[[#This Row],[UID]])&gt;1,"Duplicate","")</f>
        <v>Duplicate</v>
      </c>
      <c r="U143" s="42" t="str">
        <f>_xlfn.XLOOKUP(tbl_PV_Milestones[[#This Row],[Work ID]],tbl_PV_Meta[Work ID '#],tbl_PV_Meta[Sub-Portfolio])</f>
        <v>Sub-Portfolio 7</v>
      </c>
      <c r="V143" s="41">
        <f>IF(MONTH(tbl_PV_Milestones[[#This Row],[Baseline Date]])&lt;7,YEAR(tbl_PV_Milestones[[#This Row],[Baseline Date]]),YEAR(tbl_PV_Milestones[[#This Row],[Baseline Date]])+1)</f>
        <v>2026</v>
      </c>
      <c r="W143" s="41">
        <f>IF(MONTH(tbl_PV_Milestones[[#This Row],[Actual/Schedule Finish]])&lt;7,YEAR(tbl_PV_Milestones[[#This Row],[Actual/Schedule Finish]]),YEAR(tbl_PV_Milestones[[#This Row],[Actual/Schedule Finish]])+1)</f>
        <v>2026</v>
      </c>
      <c r="X143" s="41" t="str">
        <f>IF(OR(tbl_PV_Milestones[[#This Row],[Project Status]]="Completed",tbl_PV_Milestones[[#This Row],[Project Status]]="Assumed Completed"),"Yes","No")</f>
        <v>No</v>
      </c>
      <c r="Y143" s="41">
        <f>IF(tbl_PV_Milestones[[#This Row],[Baseline Date]]="",1,0)</f>
        <v>0</v>
      </c>
      <c r="Z143" s="41">
        <f>IF(tbl_PV_Milestones[[#This Row],[Baseline Date]]&lt;PV_Meta!$B$7,1,0)</f>
        <v>0</v>
      </c>
      <c r="AA143" s="41">
        <f>IF(tbl_PV_Milestones[[#This Row],[Complete]]="Yes",1,0)</f>
        <v>0</v>
      </c>
      <c r="AB143" s="41">
        <f>IF(AND(tbl_PV_Milestones[[#This Row],[BL FY]]=2025,tbl_PV_Milestones[[#This Row],[Baseline Date]]&lt;PV_Meta!$B$7),1,0)</f>
        <v>0</v>
      </c>
      <c r="AC143" s="41">
        <f>IF(AND(tbl_PV_Milestones[[#This Row],[Planned YTD]]=1,tbl_PV_Milestones[[#This Row],[Complete]]="Yes"),1,0)</f>
        <v>0</v>
      </c>
      <c r="AD143" s="41">
        <f>IF(AND(tbl_PV_Milestones[[#This Row],[Actual/Schedule Finish]]&lt;PV_Meta!$B$7,tbl_PV_Milestones[[#This Row],[Complete]]="No",tbl_PV_Milestones[[#This Row],[Project Status]]&lt;&gt;"On Hold"),1,0)</f>
        <v>0</v>
      </c>
      <c r="AE143" s="41">
        <f>IF(AND(tbl_PV_Milestones[[#This Row],[Actual/Schedule Finish]]&gt;tbl_PV_Milestones[[#This Row],[Baseline Date]],tbl_PV_Milestones[[#This Row],[Complete]]="No",tbl_PV_Milestones[[#This Row],[Project Status]]&lt;&gt;"On Hold",tbl_PV_Milestones[[#This Row],[Overdue]]=0,tbl_PV_Milestones[[#This Row],[To be Baselined]]&lt;&gt;1),1,0)</f>
        <v>0</v>
      </c>
      <c r="AF143" s="41">
        <f>IF(AND(tbl_PV_Milestones[[#This Row],[BL FY]]=2025,tbl_PV_Milestones[[#This Row],[Finish FY]]&gt;2025),1,0)</f>
        <v>0</v>
      </c>
      <c r="AG143" s="56" t="str">
        <f>_xlfn.XLOOKUP(tbl_PV_Milestones[[#This Row],[Work ID]],tbl_PV_Meta[Work ID '#],tbl_PV_Meta[Project Manager/Owner],,0)</f>
        <v>Project Manager 17</v>
      </c>
      <c r="AH143" s="6"/>
    </row>
    <row r="144" spans="4:34" x14ac:dyDescent="0.25">
      <c r="D144" s="6" t="s">
        <v>28</v>
      </c>
      <c r="E144" s="6" t="s">
        <v>503</v>
      </c>
      <c r="F144" s="6" t="s">
        <v>1699</v>
      </c>
      <c r="G144" s="6" t="s">
        <v>528</v>
      </c>
      <c r="H144" s="6" t="s">
        <v>505</v>
      </c>
      <c r="I144" s="6" t="s">
        <v>510</v>
      </c>
      <c r="J144" s="6" t="s">
        <v>28</v>
      </c>
      <c r="K144" s="6" t="s">
        <v>36</v>
      </c>
      <c r="L144" s="6" t="s">
        <v>87</v>
      </c>
      <c r="M144" s="43"/>
      <c r="N144" s="44" t="s">
        <v>1979</v>
      </c>
      <c r="O144" s="39">
        <v>45863.708333333299</v>
      </c>
      <c r="P144" s="39">
        <v>45863.708333333299</v>
      </c>
      <c r="Q144" s="6">
        <v>0</v>
      </c>
      <c r="R144" s="6">
        <v>0</v>
      </c>
      <c r="S144" s="45" t="e">
        <f>_xlfn.CONCAT(#REF!,TRIM(tbl_PV_Milestones[[#This Row],[Milestone Description]]))</f>
        <v>#REF!</v>
      </c>
      <c r="T144" s="84" t="str">
        <f>IF(COUNTIF(tbl_PV_Milestones[UID],tbl_PV_Milestones[[#This Row],[UID]])&gt;1,"Duplicate","")</f>
        <v>Duplicate</v>
      </c>
      <c r="U144" s="42" t="str">
        <f>_xlfn.XLOOKUP(tbl_PV_Milestones[[#This Row],[Work ID]],tbl_PV_Meta[Work ID '#],tbl_PV_Meta[Sub-Portfolio])</f>
        <v>Sub-Portfolio 7</v>
      </c>
      <c r="V144" s="41">
        <f>IF(MONTH(tbl_PV_Milestones[[#This Row],[Baseline Date]])&lt;7,YEAR(tbl_PV_Milestones[[#This Row],[Baseline Date]]),YEAR(tbl_PV_Milestones[[#This Row],[Baseline Date]])+1)</f>
        <v>2026</v>
      </c>
      <c r="W144" s="41">
        <f>IF(MONTH(tbl_PV_Milestones[[#This Row],[Actual/Schedule Finish]])&lt;7,YEAR(tbl_PV_Milestones[[#This Row],[Actual/Schedule Finish]]),YEAR(tbl_PV_Milestones[[#This Row],[Actual/Schedule Finish]])+1)</f>
        <v>2026</v>
      </c>
      <c r="X144" s="41" t="str">
        <f>IF(OR(tbl_PV_Milestones[[#This Row],[Project Status]]="Completed",tbl_PV_Milestones[[#This Row],[Project Status]]="Assumed Completed"),"Yes","No")</f>
        <v>No</v>
      </c>
      <c r="Y144" s="41">
        <f>IF(tbl_PV_Milestones[[#This Row],[Baseline Date]]="",1,0)</f>
        <v>0</v>
      </c>
      <c r="Z144" s="41">
        <f>IF(tbl_PV_Milestones[[#This Row],[Baseline Date]]&lt;PV_Meta!$B$7,1,0)</f>
        <v>0</v>
      </c>
      <c r="AA144" s="41">
        <f>IF(tbl_PV_Milestones[[#This Row],[Complete]]="Yes",1,0)</f>
        <v>0</v>
      </c>
      <c r="AB144" s="41">
        <f>IF(AND(tbl_PV_Milestones[[#This Row],[BL FY]]=2025,tbl_PV_Milestones[[#This Row],[Baseline Date]]&lt;PV_Meta!$B$7),1,0)</f>
        <v>0</v>
      </c>
      <c r="AC144" s="41">
        <f>IF(AND(tbl_PV_Milestones[[#This Row],[Planned YTD]]=1,tbl_PV_Milestones[[#This Row],[Complete]]="Yes"),1,0)</f>
        <v>0</v>
      </c>
      <c r="AD144" s="41">
        <f>IF(AND(tbl_PV_Milestones[[#This Row],[Actual/Schedule Finish]]&lt;PV_Meta!$B$7,tbl_PV_Milestones[[#This Row],[Complete]]="No",tbl_PV_Milestones[[#This Row],[Project Status]]&lt;&gt;"On Hold"),1,0)</f>
        <v>0</v>
      </c>
      <c r="AE144" s="41">
        <f>IF(AND(tbl_PV_Milestones[[#This Row],[Actual/Schedule Finish]]&gt;tbl_PV_Milestones[[#This Row],[Baseline Date]],tbl_PV_Milestones[[#This Row],[Complete]]="No",tbl_PV_Milestones[[#This Row],[Project Status]]&lt;&gt;"On Hold",tbl_PV_Milestones[[#This Row],[Overdue]]=0,tbl_PV_Milestones[[#This Row],[To be Baselined]]&lt;&gt;1),1,0)</f>
        <v>0</v>
      </c>
      <c r="AF144" s="41">
        <f>IF(AND(tbl_PV_Milestones[[#This Row],[BL FY]]=2025,tbl_PV_Milestones[[#This Row],[Finish FY]]&gt;2025),1,0)</f>
        <v>0</v>
      </c>
      <c r="AG144" s="56" t="str">
        <f>_xlfn.XLOOKUP(tbl_PV_Milestones[[#This Row],[Work ID]],tbl_PV_Meta[Work ID '#],tbl_PV_Meta[Project Manager/Owner],,0)</f>
        <v>Project Manager 17</v>
      </c>
      <c r="AH144" s="6"/>
    </row>
    <row r="145" spans="4:34" x14ac:dyDescent="0.25">
      <c r="D145" s="6" t="s">
        <v>28</v>
      </c>
      <c r="E145" s="6" t="s">
        <v>503</v>
      </c>
      <c r="F145" s="6" t="s">
        <v>1699</v>
      </c>
      <c r="G145" s="6" t="s">
        <v>516</v>
      </c>
      <c r="H145" s="6" t="s">
        <v>505</v>
      </c>
      <c r="I145" s="6" t="s">
        <v>512</v>
      </c>
      <c r="J145" s="6" t="s">
        <v>28</v>
      </c>
      <c r="K145" s="6" t="s">
        <v>36</v>
      </c>
      <c r="L145" s="6" t="s">
        <v>87</v>
      </c>
      <c r="M145" s="43"/>
      <c r="N145" s="44" t="s">
        <v>1979</v>
      </c>
      <c r="O145" s="39">
        <v>45961.708333333299</v>
      </c>
      <c r="P145" s="39">
        <v>45961.708333333299</v>
      </c>
      <c r="Q145" s="6">
        <v>0</v>
      </c>
      <c r="R145" s="6">
        <v>0</v>
      </c>
      <c r="S145" s="45" t="e">
        <f>_xlfn.CONCAT(#REF!,TRIM(tbl_PV_Milestones[[#This Row],[Milestone Description]]))</f>
        <v>#REF!</v>
      </c>
      <c r="T145" s="84" t="str">
        <f>IF(COUNTIF(tbl_PV_Milestones[UID],tbl_PV_Milestones[[#This Row],[UID]])&gt;1,"Duplicate","")</f>
        <v>Duplicate</v>
      </c>
      <c r="U145" s="42" t="str">
        <f>_xlfn.XLOOKUP(tbl_PV_Milestones[[#This Row],[Work ID]],tbl_PV_Meta[Work ID '#],tbl_PV_Meta[Sub-Portfolio])</f>
        <v>Sub-Portfolio 7</v>
      </c>
      <c r="V145" s="41">
        <f>IF(MONTH(tbl_PV_Milestones[[#This Row],[Baseline Date]])&lt;7,YEAR(tbl_PV_Milestones[[#This Row],[Baseline Date]]),YEAR(tbl_PV_Milestones[[#This Row],[Baseline Date]])+1)</f>
        <v>2026</v>
      </c>
      <c r="W145" s="41">
        <f>IF(MONTH(tbl_PV_Milestones[[#This Row],[Actual/Schedule Finish]])&lt;7,YEAR(tbl_PV_Milestones[[#This Row],[Actual/Schedule Finish]]),YEAR(tbl_PV_Milestones[[#This Row],[Actual/Schedule Finish]])+1)</f>
        <v>2026</v>
      </c>
      <c r="X145" s="41" t="str">
        <f>IF(OR(tbl_PV_Milestones[[#This Row],[Project Status]]="Completed",tbl_PV_Milestones[[#This Row],[Project Status]]="Assumed Completed"),"Yes","No")</f>
        <v>No</v>
      </c>
      <c r="Y145" s="41">
        <f>IF(tbl_PV_Milestones[[#This Row],[Baseline Date]]="",1,0)</f>
        <v>0</v>
      </c>
      <c r="Z145" s="41">
        <f>IF(tbl_PV_Milestones[[#This Row],[Baseline Date]]&lt;PV_Meta!$B$7,1,0)</f>
        <v>0</v>
      </c>
      <c r="AA145" s="41">
        <f>IF(tbl_PV_Milestones[[#This Row],[Complete]]="Yes",1,0)</f>
        <v>0</v>
      </c>
      <c r="AB145" s="41">
        <f>IF(AND(tbl_PV_Milestones[[#This Row],[BL FY]]=2025,tbl_PV_Milestones[[#This Row],[Baseline Date]]&lt;PV_Meta!$B$7),1,0)</f>
        <v>0</v>
      </c>
      <c r="AC145" s="41">
        <f>IF(AND(tbl_PV_Milestones[[#This Row],[Planned YTD]]=1,tbl_PV_Milestones[[#This Row],[Complete]]="Yes"),1,0)</f>
        <v>0</v>
      </c>
      <c r="AD145" s="41">
        <f>IF(AND(tbl_PV_Milestones[[#This Row],[Actual/Schedule Finish]]&lt;PV_Meta!$B$7,tbl_PV_Milestones[[#This Row],[Complete]]="No",tbl_PV_Milestones[[#This Row],[Project Status]]&lt;&gt;"On Hold"),1,0)</f>
        <v>0</v>
      </c>
      <c r="AE145" s="41">
        <f>IF(AND(tbl_PV_Milestones[[#This Row],[Actual/Schedule Finish]]&gt;tbl_PV_Milestones[[#This Row],[Baseline Date]],tbl_PV_Milestones[[#This Row],[Complete]]="No",tbl_PV_Milestones[[#This Row],[Project Status]]&lt;&gt;"On Hold",tbl_PV_Milestones[[#This Row],[Overdue]]=0,tbl_PV_Milestones[[#This Row],[To be Baselined]]&lt;&gt;1),1,0)</f>
        <v>0</v>
      </c>
      <c r="AF145" s="41">
        <f>IF(AND(tbl_PV_Milestones[[#This Row],[BL FY]]=2025,tbl_PV_Milestones[[#This Row],[Finish FY]]&gt;2025),1,0)</f>
        <v>0</v>
      </c>
      <c r="AG145" s="56" t="str">
        <f>_xlfn.XLOOKUP(tbl_PV_Milestones[[#This Row],[Work ID]],tbl_PV_Meta[Work ID '#],tbl_PV_Meta[Project Manager/Owner],,0)</f>
        <v>Project Manager 17</v>
      </c>
      <c r="AH145" s="6"/>
    </row>
    <row r="146" spans="4:34" x14ac:dyDescent="0.25">
      <c r="D146" s="6" t="s">
        <v>28</v>
      </c>
      <c r="E146" s="6" t="s">
        <v>503</v>
      </c>
      <c r="F146" s="6" t="s">
        <v>1699</v>
      </c>
      <c r="G146" s="6" t="s">
        <v>511</v>
      </c>
      <c r="H146" s="6" t="s">
        <v>505</v>
      </c>
      <c r="I146" s="6" t="s">
        <v>512</v>
      </c>
      <c r="J146" s="6" t="s">
        <v>28</v>
      </c>
      <c r="K146" s="6" t="s">
        <v>36</v>
      </c>
      <c r="L146" s="6" t="s">
        <v>87</v>
      </c>
      <c r="M146" s="43"/>
      <c r="N146" s="44" t="s">
        <v>1979</v>
      </c>
      <c r="O146" s="39">
        <v>45961.708333333299</v>
      </c>
      <c r="P146" s="39">
        <v>45961.708333333299</v>
      </c>
      <c r="Q146" s="6">
        <v>0</v>
      </c>
      <c r="R146" s="6">
        <v>0</v>
      </c>
      <c r="S146" s="45" t="e">
        <f>_xlfn.CONCAT(#REF!,TRIM(tbl_PV_Milestones[[#This Row],[Milestone Description]]))</f>
        <v>#REF!</v>
      </c>
      <c r="T146" s="84" t="str">
        <f>IF(COUNTIF(tbl_PV_Milestones[UID],tbl_PV_Milestones[[#This Row],[UID]])&gt;1,"Duplicate","")</f>
        <v>Duplicate</v>
      </c>
      <c r="U146" s="42" t="str">
        <f>_xlfn.XLOOKUP(tbl_PV_Milestones[[#This Row],[Work ID]],tbl_PV_Meta[Work ID '#],tbl_PV_Meta[Sub-Portfolio])</f>
        <v>Sub-Portfolio 7</v>
      </c>
      <c r="V146" s="41">
        <f>IF(MONTH(tbl_PV_Milestones[[#This Row],[Baseline Date]])&lt;7,YEAR(tbl_PV_Milestones[[#This Row],[Baseline Date]]),YEAR(tbl_PV_Milestones[[#This Row],[Baseline Date]])+1)</f>
        <v>2026</v>
      </c>
      <c r="W146" s="41">
        <f>IF(MONTH(tbl_PV_Milestones[[#This Row],[Actual/Schedule Finish]])&lt;7,YEAR(tbl_PV_Milestones[[#This Row],[Actual/Schedule Finish]]),YEAR(tbl_PV_Milestones[[#This Row],[Actual/Schedule Finish]])+1)</f>
        <v>2026</v>
      </c>
      <c r="X146" s="41" t="str">
        <f>IF(OR(tbl_PV_Milestones[[#This Row],[Project Status]]="Completed",tbl_PV_Milestones[[#This Row],[Project Status]]="Assumed Completed"),"Yes","No")</f>
        <v>No</v>
      </c>
      <c r="Y146" s="41">
        <f>IF(tbl_PV_Milestones[[#This Row],[Baseline Date]]="",1,0)</f>
        <v>0</v>
      </c>
      <c r="Z146" s="41">
        <f>IF(tbl_PV_Milestones[[#This Row],[Baseline Date]]&lt;PV_Meta!$B$7,1,0)</f>
        <v>0</v>
      </c>
      <c r="AA146" s="41">
        <f>IF(tbl_PV_Milestones[[#This Row],[Complete]]="Yes",1,0)</f>
        <v>0</v>
      </c>
      <c r="AB146" s="41">
        <f>IF(AND(tbl_PV_Milestones[[#This Row],[BL FY]]=2025,tbl_PV_Milestones[[#This Row],[Baseline Date]]&lt;PV_Meta!$B$7),1,0)</f>
        <v>0</v>
      </c>
      <c r="AC146" s="41">
        <f>IF(AND(tbl_PV_Milestones[[#This Row],[Planned YTD]]=1,tbl_PV_Milestones[[#This Row],[Complete]]="Yes"),1,0)</f>
        <v>0</v>
      </c>
      <c r="AD146" s="41">
        <f>IF(AND(tbl_PV_Milestones[[#This Row],[Actual/Schedule Finish]]&lt;PV_Meta!$B$7,tbl_PV_Milestones[[#This Row],[Complete]]="No",tbl_PV_Milestones[[#This Row],[Project Status]]&lt;&gt;"On Hold"),1,0)</f>
        <v>0</v>
      </c>
      <c r="AE146" s="41">
        <f>IF(AND(tbl_PV_Milestones[[#This Row],[Actual/Schedule Finish]]&gt;tbl_PV_Milestones[[#This Row],[Baseline Date]],tbl_PV_Milestones[[#This Row],[Complete]]="No",tbl_PV_Milestones[[#This Row],[Project Status]]&lt;&gt;"On Hold",tbl_PV_Milestones[[#This Row],[Overdue]]=0,tbl_PV_Milestones[[#This Row],[To be Baselined]]&lt;&gt;1),1,0)</f>
        <v>0</v>
      </c>
      <c r="AF146" s="41">
        <f>IF(AND(tbl_PV_Milestones[[#This Row],[BL FY]]=2025,tbl_PV_Milestones[[#This Row],[Finish FY]]&gt;2025),1,0)</f>
        <v>0</v>
      </c>
      <c r="AG146" s="56" t="str">
        <f>_xlfn.XLOOKUP(tbl_PV_Milestones[[#This Row],[Work ID]],tbl_PV_Meta[Work ID '#],tbl_PV_Meta[Project Manager/Owner],,0)</f>
        <v>Project Manager 17</v>
      </c>
      <c r="AH146" s="6"/>
    </row>
    <row r="147" spans="4:34" x14ac:dyDescent="0.25">
      <c r="D147" s="6" t="s">
        <v>28</v>
      </c>
      <c r="E147" s="6" t="s">
        <v>52</v>
      </c>
      <c r="F147" s="6" t="s">
        <v>1700</v>
      </c>
      <c r="G147" s="6" t="s">
        <v>588</v>
      </c>
      <c r="H147" s="6" t="s">
        <v>505</v>
      </c>
      <c r="I147" s="6" t="s">
        <v>510</v>
      </c>
      <c r="J147" s="6" t="s">
        <v>28</v>
      </c>
      <c r="K147" s="6" t="s">
        <v>36</v>
      </c>
      <c r="L147" s="6" t="s">
        <v>88</v>
      </c>
      <c r="M147" s="43"/>
      <c r="N147" s="44" t="s">
        <v>1979</v>
      </c>
      <c r="O147" s="39">
        <v>45901.708333333299</v>
      </c>
      <c r="S147" s="45" t="e">
        <f>_xlfn.CONCAT(#REF!,TRIM(tbl_PV_Milestones[[#This Row],[Milestone Description]]))</f>
        <v>#REF!</v>
      </c>
      <c r="T147" s="84" t="str">
        <f>IF(COUNTIF(tbl_PV_Milestones[UID],tbl_PV_Milestones[[#This Row],[UID]])&gt;1,"Duplicate","")</f>
        <v>Duplicate</v>
      </c>
      <c r="U147" s="42" t="str">
        <f>_xlfn.XLOOKUP(tbl_PV_Milestones[[#This Row],[Work ID]],tbl_PV_Meta[Work ID '#],tbl_PV_Meta[Sub-Portfolio])</f>
        <v>Sub-Portfolio 7</v>
      </c>
      <c r="V147" s="41">
        <f>IF(MONTH(tbl_PV_Milestones[[#This Row],[Baseline Date]])&lt;7,YEAR(tbl_PV_Milestones[[#This Row],[Baseline Date]]),YEAR(tbl_PV_Milestones[[#This Row],[Baseline Date]])+1)</f>
        <v>1900</v>
      </c>
      <c r="W147" s="41">
        <f>IF(MONTH(tbl_PV_Milestones[[#This Row],[Actual/Schedule Finish]])&lt;7,YEAR(tbl_PV_Milestones[[#This Row],[Actual/Schedule Finish]]),YEAR(tbl_PV_Milestones[[#This Row],[Actual/Schedule Finish]])+1)</f>
        <v>2026</v>
      </c>
      <c r="X147" s="41" t="str">
        <f>IF(OR(tbl_PV_Milestones[[#This Row],[Project Status]]="Completed",tbl_PV_Milestones[[#This Row],[Project Status]]="Assumed Completed"),"Yes","No")</f>
        <v>No</v>
      </c>
      <c r="Y147" s="41">
        <f>IF(tbl_PV_Milestones[[#This Row],[Baseline Date]]="",1,0)</f>
        <v>1</v>
      </c>
      <c r="Z147" s="41">
        <f>IF(tbl_PV_Milestones[[#This Row],[Baseline Date]]&lt;PV_Meta!$B$7,1,0)</f>
        <v>1</v>
      </c>
      <c r="AA147" s="41">
        <f>IF(tbl_PV_Milestones[[#This Row],[Complete]]="Yes",1,0)</f>
        <v>0</v>
      </c>
      <c r="AB147" s="41">
        <f>IF(AND(tbl_PV_Milestones[[#This Row],[BL FY]]=2025,tbl_PV_Milestones[[#This Row],[Baseline Date]]&lt;PV_Meta!$B$7),1,0)</f>
        <v>0</v>
      </c>
      <c r="AC147" s="41">
        <f>IF(AND(tbl_PV_Milestones[[#This Row],[Planned YTD]]=1,tbl_PV_Milestones[[#This Row],[Complete]]="Yes"),1,0)</f>
        <v>0</v>
      </c>
      <c r="AD147" s="41">
        <f>IF(AND(tbl_PV_Milestones[[#This Row],[Actual/Schedule Finish]]&lt;PV_Meta!$B$7,tbl_PV_Milestones[[#This Row],[Complete]]="No",tbl_PV_Milestones[[#This Row],[Project Status]]&lt;&gt;"On Hold"),1,0)</f>
        <v>0</v>
      </c>
      <c r="AE147" s="41">
        <f>IF(AND(tbl_PV_Milestones[[#This Row],[Actual/Schedule Finish]]&gt;tbl_PV_Milestones[[#This Row],[Baseline Date]],tbl_PV_Milestones[[#This Row],[Complete]]="No",tbl_PV_Milestones[[#This Row],[Project Status]]&lt;&gt;"On Hold",tbl_PV_Milestones[[#This Row],[Overdue]]=0,tbl_PV_Milestones[[#This Row],[To be Baselined]]&lt;&gt;1),1,0)</f>
        <v>0</v>
      </c>
      <c r="AF147" s="41">
        <f>IF(AND(tbl_PV_Milestones[[#This Row],[BL FY]]=2025,tbl_PV_Milestones[[#This Row],[Finish FY]]&gt;2025),1,0)</f>
        <v>0</v>
      </c>
      <c r="AG147" s="56" t="str">
        <f>_xlfn.XLOOKUP(tbl_PV_Milestones[[#This Row],[Work ID]],tbl_PV_Meta[Work ID '#],tbl_PV_Meta[Project Manager/Owner],,0)</f>
        <v>Project Manager 17</v>
      </c>
      <c r="AH147" s="6"/>
    </row>
    <row r="148" spans="4:34" x14ac:dyDescent="0.25">
      <c r="D148" s="6" t="s">
        <v>28</v>
      </c>
      <c r="E148" s="6" t="s">
        <v>52</v>
      </c>
      <c r="F148" s="6" t="s">
        <v>1700</v>
      </c>
      <c r="G148" s="6" t="s">
        <v>535</v>
      </c>
      <c r="H148" s="6" t="s">
        <v>505</v>
      </c>
      <c r="I148" s="6" t="s">
        <v>510</v>
      </c>
      <c r="J148" s="6" t="s">
        <v>28</v>
      </c>
      <c r="K148" s="6" t="s">
        <v>36</v>
      </c>
      <c r="L148" s="6" t="s">
        <v>88</v>
      </c>
      <c r="M148" s="43"/>
      <c r="N148" s="44" t="s">
        <v>1979</v>
      </c>
      <c r="O148" s="39">
        <v>45901.708333333299</v>
      </c>
      <c r="S148" s="45" t="e">
        <f>_xlfn.CONCAT(#REF!,TRIM(tbl_PV_Milestones[[#This Row],[Milestone Description]]))</f>
        <v>#REF!</v>
      </c>
      <c r="T148" s="84" t="str">
        <f>IF(COUNTIF(tbl_PV_Milestones[UID],tbl_PV_Milestones[[#This Row],[UID]])&gt;1,"Duplicate","")</f>
        <v>Duplicate</v>
      </c>
      <c r="U148" s="42" t="str">
        <f>_xlfn.XLOOKUP(tbl_PV_Milestones[[#This Row],[Work ID]],tbl_PV_Meta[Work ID '#],tbl_PV_Meta[Sub-Portfolio])</f>
        <v>Sub-Portfolio 7</v>
      </c>
      <c r="V148" s="41">
        <f>IF(MONTH(tbl_PV_Milestones[[#This Row],[Baseline Date]])&lt;7,YEAR(tbl_PV_Milestones[[#This Row],[Baseline Date]]),YEAR(tbl_PV_Milestones[[#This Row],[Baseline Date]])+1)</f>
        <v>1900</v>
      </c>
      <c r="W148" s="41">
        <f>IF(MONTH(tbl_PV_Milestones[[#This Row],[Actual/Schedule Finish]])&lt;7,YEAR(tbl_PV_Milestones[[#This Row],[Actual/Schedule Finish]]),YEAR(tbl_PV_Milestones[[#This Row],[Actual/Schedule Finish]])+1)</f>
        <v>2026</v>
      </c>
      <c r="X148" s="41" t="str">
        <f>IF(OR(tbl_PV_Milestones[[#This Row],[Project Status]]="Completed",tbl_PV_Milestones[[#This Row],[Project Status]]="Assumed Completed"),"Yes","No")</f>
        <v>No</v>
      </c>
      <c r="Y148" s="41">
        <f>IF(tbl_PV_Milestones[[#This Row],[Baseline Date]]="",1,0)</f>
        <v>1</v>
      </c>
      <c r="Z148" s="41">
        <f>IF(tbl_PV_Milestones[[#This Row],[Baseline Date]]&lt;PV_Meta!$B$7,1,0)</f>
        <v>1</v>
      </c>
      <c r="AA148" s="41">
        <f>IF(tbl_PV_Milestones[[#This Row],[Complete]]="Yes",1,0)</f>
        <v>0</v>
      </c>
      <c r="AB148" s="41">
        <f>IF(AND(tbl_PV_Milestones[[#This Row],[BL FY]]=2025,tbl_PV_Milestones[[#This Row],[Baseline Date]]&lt;PV_Meta!$B$7),1,0)</f>
        <v>0</v>
      </c>
      <c r="AC148" s="41">
        <f>IF(AND(tbl_PV_Milestones[[#This Row],[Planned YTD]]=1,tbl_PV_Milestones[[#This Row],[Complete]]="Yes"),1,0)</f>
        <v>0</v>
      </c>
      <c r="AD148" s="41">
        <f>IF(AND(tbl_PV_Milestones[[#This Row],[Actual/Schedule Finish]]&lt;PV_Meta!$B$7,tbl_PV_Milestones[[#This Row],[Complete]]="No",tbl_PV_Milestones[[#This Row],[Project Status]]&lt;&gt;"On Hold"),1,0)</f>
        <v>0</v>
      </c>
      <c r="AE148" s="41">
        <f>IF(AND(tbl_PV_Milestones[[#This Row],[Actual/Schedule Finish]]&gt;tbl_PV_Milestones[[#This Row],[Baseline Date]],tbl_PV_Milestones[[#This Row],[Complete]]="No",tbl_PV_Milestones[[#This Row],[Project Status]]&lt;&gt;"On Hold",tbl_PV_Milestones[[#This Row],[Overdue]]=0,tbl_PV_Milestones[[#This Row],[To be Baselined]]&lt;&gt;1),1,0)</f>
        <v>0</v>
      </c>
      <c r="AF148" s="41">
        <f>IF(AND(tbl_PV_Milestones[[#This Row],[BL FY]]=2025,tbl_PV_Milestones[[#This Row],[Finish FY]]&gt;2025),1,0)</f>
        <v>0</v>
      </c>
      <c r="AG148" s="56" t="str">
        <f>_xlfn.XLOOKUP(tbl_PV_Milestones[[#This Row],[Work ID]],tbl_PV_Meta[Work ID '#],tbl_PV_Meta[Project Manager/Owner],,0)</f>
        <v>Project Manager 17</v>
      </c>
      <c r="AH148" s="6"/>
    </row>
    <row r="149" spans="4:34" x14ac:dyDescent="0.25">
      <c r="D149" s="6" t="s">
        <v>28</v>
      </c>
      <c r="E149" s="6" t="s">
        <v>52</v>
      </c>
      <c r="F149" s="6" t="s">
        <v>1700</v>
      </c>
      <c r="G149" s="6" t="s">
        <v>536</v>
      </c>
      <c r="H149" s="6" t="s">
        <v>505</v>
      </c>
      <c r="I149" s="6" t="s">
        <v>510</v>
      </c>
      <c r="J149" s="6" t="s">
        <v>28</v>
      </c>
      <c r="K149" s="6" t="s">
        <v>36</v>
      </c>
      <c r="L149" s="6" t="s">
        <v>88</v>
      </c>
      <c r="M149" s="43"/>
      <c r="N149" s="44" t="s">
        <v>1979</v>
      </c>
      <c r="O149" s="39">
        <v>45919.708333333299</v>
      </c>
      <c r="S149" s="45" t="e">
        <f>_xlfn.CONCAT(#REF!,TRIM(tbl_PV_Milestones[[#This Row],[Milestone Description]]))</f>
        <v>#REF!</v>
      </c>
      <c r="T149" s="84" t="str">
        <f>IF(COUNTIF(tbl_PV_Milestones[UID],tbl_PV_Milestones[[#This Row],[UID]])&gt;1,"Duplicate","")</f>
        <v>Duplicate</v>
      </c>
      <c r="U149" s="42" t="str">
        <f>_xlfn.XLOOKUP(tbl_PV_Milestones[[#This Row],[Work ID]],tbl_PV_Meta[Work ID '#],tbl_PV_Meta[Sub-Portfolio])</f>
        <v>Sub-Portfolio 7</v>
      </c>
      <c r="V149" s="41">
        <f>IF(MONTH(tbl_PV_Milestones[[#This Row],[Baseline Date]])&lt;7,YEAR(tbl_PV_Milestones[[#This Row],[Baseline Date]]),YEAR(tbl_PV_Milestones[[#This Row],[Baseline Date]])+1)</f>
        <v>1900</v>
      </c>
      <c r="W149" s="41">
        <f>IF(MONTH(tbl_PV_Milestones[[#This Row],[Actual/Schedule Finish]])&lt;7,YEAR(tbl_PV_Milestones[[#This Row],[Actual/Schedule Finish]]),YEAR(tbl_PV_Milestones[[#This Row],[Actual/Schedule Finish]])+1)</f>
        <v>2026</v>
      </c>
      <c r="X149" s="41" t="str">
        <f>IF(OR(tbl_PV_Milestones[[#This Row],[Project Status]]="Completed",tbl_PV_Milestones[[#This Row],[Project Status]]="Assumed Completed"),"Yes","No")</f>
        <v>No</v>
      </c>
      <c r="Y149" s="41">
        <f>IF(tbl_PV_Milestones[[#This Row],[Baseline Date]]="",1,0)</f>
        <v>1</v>
      </c>
      <c r="Z149" s="41">
        <f>IF(tbl_PV_Milestones[[#This Row],[Baseline Date]]&lt;PV_Meta!$B$7,1,0)</f>
        <v>1</v>
      </c>
      <c r="AA149" s="41">
        <f>IF(tbl_PV_Milestones[[#This Row],[Complete]]="Yes",1,0)</f>
        <v>0</v>
      </c>
      <c r="AB149" s="41">
        <f>IF(AND(tbl_PV_Milestones[[#This Row],[BL FY]]=2025,tbl_PV_Milestones[[#This Row],[Baseline Date]]&lt;PV_Meta!$B$7),1,0)</f>
        <v>0</v>
      </c>
      <c r="AC149" s="41">
        <f>IF(AND(tbl_PV_Milestones[[#This Row],[Planned YTD]]=1,tbl_PV_Milestones[[#This Row],[Complete]]="Yes"),1,0)</f>
        <v>0</v>
      </c>
      <c r="AD149" s="41">
        <f>IF(AND(tbl_PV_Milestones[[#This Row],[Actual/Schedule Finish]]&lt;PV_Meta!$B$7,tbl_PV_Milestones[[#This Row],[Complete]]="No",tbl_PV_Milestones[[#This Row],[Project Status]]&lt;&gt;"On Hold"),1,0)</f>
        <v>0</v>
      </c>
      <c r="AE149" s="41">
        <f>IF(AND(tbl_PV_Milestones[[#This Row],[Actual/Schedule Finish]]&gt;tbl_PV_Milestones[[#This Row],[Baseline Date]],tbl_PV_Milestones[[#This Row],[Complete]]="No",tbl_PV_Milestones[[#This Row],[Project Status]]&lt;&gt;"On Hold",tbl_PV_Milestones[[#This Row],[Overdue]]=0,tbl_PV_Milestones[[#This Row],[To be Baselined]]&lt;&gt;1),1,0)</f>
        <v>0</v>
      </c>
      <c r="AF149" s="41">
        <f>IF(AND(tbl_PV_Milestones[[#This Row],[BL FY]]=2025,tbl_PV_Milestones[[#This Row],[Finish FY]]&gt;2025),1,0)</f>
        <v>0</v>
      </c>
      <c r="AG149" s="56" t="str">
        <f>_xlfn.XLOOKUP(tbl_PV_Milestones[[#This Row],[Work ID]],tbl_PV_Meta[Work ID '#],tbl_PV_Meta[Project Manager/Owner],,0)</f>
        <v>Project Manager 17</v>
      </c>
      <c r="AH149" s="6"/>
    </row>
    <row r="150" spans="4:34" x14ac:dyDescent="0.25">
      <c r="D150" s="6" t="s">
        <v>28</v>
      </c>
      <c r="E150" s="6" t="s">
        <v>52</v>
      </c>
      <c r="F150" s="6" t="s">
        <v>1700</v>
      </c>
      <c r="G150" s="6" t="s">
        <v>589</v>
      </c>
      <c r="H150" s="6" t="s">
        <v>505</v>
      </c>
      <c r="I150" s="6" t="s">
        <v>510</v>
      </c>
      <c r="J150" s="6" t="s">
        <v>28</v>
      </c>
      <c r="K150" s="6" t="s">
        <v>36</v>
      </c>
      <c r="L150" s="6" t="s">
        <v>88</v>
      </c>
      <c r="M150" s="43"/>
      <c r="N150" s="44" t="s">
        <v>1979</v>
      </c>
      <c r="O150" s="39">
        <v>45912.708333333299</v>
      </c>
      <c r="S150" s="45" t="e">
        <f>_xlfn.CONCAT(#REF!,TRIM(tbl_PV_Milestones[[#This Row],[Milestone Description]]))</f>
        <v>#REF!</v>
      </c>
      <c r="T150" s="84" t="str">
        <f>IF(COUNTIF(tbl_PV_Milestones[UID],tbl_PV_Milestones[[#This Row],[UID]])&gt;1,"Duplicate","")</f>
        <v>Duplicate</v>
      </c>
      <c r="U150" s="42" t="str">
        <f>_xlfn.XLOOKUP(tbl_PV_Milestones[[#This Row],[Work ID]],tbl_PV_Meta[Work ID '#],tbl_PV_Meta[Sub-Portfolio])</f>
        <v>Sub-Portfolio 7</v>
      </c>
      <c r="V150" s="41">
        <f>IF(MONTH(tbl_PV_Milestones[[#This Row],[Baseline Date]])&lt;7,YEAR(tbl_PV_Milestones[[#This Row],[Baseline Date]]),YEAR(tbl_PV_Milestones[[#This Row],[Baseline Date]])+1)</f>
        <v>1900</v>
      </c>
      <c r="W150" s="41">
        <f>IF(MONTH(tbl_PV_Milestones[[#This Row],[Actual/Schedule Finish]])&lt;7,YEAR(tbl_PV_Milestones[[#This Row],[Actual/Schedule Finish]]),YEAR(tbl_PV_Milestones[[#This Row],[Actual/Schedule Finish]])+1)</f>
        <v>2026</v>
      </c>
      <c r="X150" s="41" t="str">
        <f>IF(OR(tbl_PV_Milestones[[#This Row],[Project Status]]="Completed",tbl_PV_Milestones[[#This Row],[Project Status]]="Assumed Completed"),"Yes","No")</f>
        <v>No</v>
      </c>
      <c r="Y150" s="41">
        <f>IF(tbl_PV_Milestones[[#This Row],[Baseline Date]]="",1,0)</f>
        <v>1</v>
      </c>
      <c r="Z150" s="41">
        <f>IF(tbl_PV_Milestones[[#This Row],[Baseline Date]]&lt;PV_Meta!$B$7,1,0)</f>
        <v>1</v>
      </c>
      <c r="AA150" s="41">
        <f>IF(tbl_PV_Milestones[[#This Row],[Complete]]="Yes",1,0)</f>
        <v>0</v>
      </c>
      <c r="AB150" s="41">
        <f>IF(AND(tbl_PV_Milestones[[#This Row],[BL FY]]=2025,tbl_PV_Milestones[[#This Row],[Baseline Date]]&lt;PV_Meta!$B$7),1,0)</f>
        <v>0</v>
      </c>
      <c r="AC150" s="41">
        <f>IF(AND(tbl_PV_Milestones[[#This Row],[Planned YTD]]=1,tbl_PV_Milestones[[#This Row],[Complete]]="Yes"),1,0)</f>
        <v>0</v>
      </c>
      <c r="AD150" s="41">
        <f>IF(AND(tbl_PV_Milestones[[#This Row],[Actual/Schedule Finish]]&lt;PV_Meta!$B$7,tbl_PV_Milestones[[#This Row],[Complete]]="No",tbl_PV_Milestones[[#This Row],[Project Status]]&lt;&gt;"On Hold"),1,0)</f>
        <v>0</v>
      </c>
      <c r="AE150" s="41">
        <f>IF(AND(tbl_PV_Milestones[[#This Row],[Actual/Schedule Finish]]&gt;tbl_PV_Milestones[[#This Row],[Baseline Date]],tbl_PV_Milestones[[#This Row],[Complete]]="No",tbl_PV_Milestones[[#This Row],[Project Status]]&lt;&gt;"On Hold",tbl_PV_Milestones[[#This Row],[Overdue]]=0,tbl_PV_Milestones[[#This Row],[To be Baselined]]&lt;&gt;1),1,0)</f>
        <v>0</v>
      </c>
      <c r="AF150" s="41">
        <f>IF(AND(tbl_PV_Milestones[[#This Row],[BL FY]]=2025,tbl_PV_Milestones[[#This Row],[Finish FY]]&gt;2025),1,0)</f>
        <v>0</v>
      </c>
      <c r="AG150" s="56" t="str">
        <f>_xlfn.XLOOKUP(tbl_PV_Milestones[[#This Row],[Work ID]],tbl_PV_Meta[Work ID '#],tbl_PV_Meta[Project Manager/Owner],,0)</f>
        <v>Project Manager 17</v>
      </c>
      <c r="AH150" s="6"/>
    </row>
    <row r="151" spans="4:34" x14ac:dyDescent="0.25">
      <c r="D151" s="6" t="s">
        <v>28</v>
      </c>
      <c r="E151" s="6" t="s">
        <v>52</v>
      </c>
      <c r="F151" s="6" t="s">
        <v>1700</v>
      </c>
      <c r="G151" s="6" t="s">
        <v>538</v>
      </c>
      <c r="H151" s="6" t="s">
        <v>505</v>
      </c>
      <c r="I151" s="6" t="s">
        <v>510</v>
      </c>
      <c r="J151" s="6" t="s">
        <v>28</v>
      </c>
      <c r="K151" s="6" t="s">
        <v>36</v>
      </c>
      <c r="L151" s="6" t="s">
        <v>88</v>
      </c>
      <c r="M151" s="43"/>
      <c r="N151" s="44" t="s">
        <v>1979</v>
      </c>
      <c r="O151" s="39">
        <v>45919.708333333299</v>
      </c>
      <c r="S151" s="45" t="e">
        <f>_xlfn.CONCAT(#REF!,TRIM(tbl_PV_Milestones[[#This Row],[Milestone Description]]))</f>
        <v>#REF!</v>
      </c>
      <c r="T151" s="84" t="str">
        <f>IF(COUNTIF(tbl_PV_Milestones[UID],tbl_PV_Milestones[[#This Row],[UID]])&gt;1,"Duplicate","")</f>
        <v>Duplicate</v>
      </c>
      <c r="U151" s="42" t="str">
        <f>_xlfn.XLOOKUP(tbl_PV_Milestones[[#This Row],[Work ID]],tbl_PV_Meta[Work ID '#],tbl_PV_Meta[Sub-Portfolio])</f>
        <v>Sub-Portfolio 7</v>
      </c>
      <c r="V151" s="41">
        <f>IF(MONTH(tbl_PV_Milestones[[#This Row],[Baseline Date]])&lt;7,YEAR(tbl_PV_Milestones[[#This Row],[Baseline Date]]),YEAR(tbl_PV_Milestones[[#This Row],[Baseline Date]])+1)</f>
        <v>1900</v>
      </c>
      <c r="W151" s="41">
        <f>IF(MONTH(tbl_PV_Milestones[[#This Row],[Actual/Schedule Finish]])&lt;7,YEAR(tbl_PV_Milestones[[#This Row],[Actual/Schedule Finish]]),YEAR(tbl_PV_Milestones[[#This Row],[Actual/Schedule Finish]])+1)</f>
        <v>2026</v>
      </c>
      <c r="X151" s="41" t="str">
        <f>IF(OR(tbl_PV_Milestones[[#This Row],[Project Status]]="Completed",tbl_PV_Milestones[[#This Row],[Project Status]]="Assumed Completed"),"Yes","No")</f>
        <v>No</v>
      </c>
      <c r="Y151" s="41">
        <f>IF(tbl_PV_Milestones[[#This Row],[Baseline Date]]="",1,0)</f>
        <v>1</v>
      </c>
      <c r="Z151" s="41">
        <f>IF(tbl_PV_Milestones[[#This Row],[Baseline Date]]&lt;PV_Meta!$B$7,1,0)</f>
        <v>1</v>
      </c>
      <c r="AA151" s="41">
        <f>IF(tbl_PV_Milestones[[#This Row],[Complete]]="Yes",1,0)</f>
        <v>0</v>
      </c>
      <c r="AB151" s="41">
        <f>IF(AND(tbl_PV_Milestones[[#This Row],[BL FY]]=2025,tbl_PV_Milestones[[#This Row],[Baseline Date]]&lt;PV_Meta!$B$7),1,0)</f>
        <v>0</v>
      </c>
      <c r="AC151" s="41">
        <f>IF(AND(tbl_PV_Milestones[[#This Row],[Planned YTD]]=1,tbl_PV_Milestones[[#This Row],[Complete]]="Yes"),1,0)</f>
        <v>0</v>
      </c>
      <c r="AD151" s="41">
        <f>IF(AND(tbl_PV_Milestones[[#This Row],[Actual/Schedule Finish]]&lt;PV_Meta!$B$7,tbl_PV_Milestones[[#This Row],[Complete]]="No",tbl_PV_Milestones[[#This Row],[Project Status]]&lt;&gt;"On Hold"),1,0)</f>
        <v>0</v>
      </c>
      <c r="AE151" s="41">
        <f>IF(AND(tbl_PV_Milestones[[#This Row],[Actual/Schedule Finish]]&gt;tbl_PV_Milestones[[#This Row],[Baseline Date]],tbl_PV_Milestones[[#This Row],[Complete]]="No",tbl_PV_Milestones[[#This Row],[Project Status]]&lt;&gt;"On Hold",tbl_PV_Milestones[[#This Row],[Overdue]]=0,tbl_PV_Milestones[[#This Row],[To be Baselined]]&lt;&gt;1),1,0)</f>
        <v>0</v>
      </c>
      <c r="AF151" s="41">
        <f>IF(AND(tbl_PV_Milestones[[#This Row],[BL FY]]=2025,tbl_PV_Milestones[[#This Row],[Finish FY]]&gt;2025),1,0)</f>
        <v>0</v>
      </c>
      <c r="AG151" s="56" t="str">
        <f>_xlfn.XLOOKUP(tbl_PV_Milestones[[#This Row],[Work ID]],tbl_PV_Meta[Work ID '#],tbl_PV_Meta[Project Manager/Owner],,0)</f>
        <v>Project Manager 17</v>
      </c>
      <c r="AH151" s="6"/>
    </row>
    <row r="152" spans="4:34" x14ac:dyDescent="0.25">
      <c r="D152" s="6" t="s">
        <v>28</v>
      </c>
      <c r="E152" s="6" t="s">
        <v>52</v>
      </c>
      <c r="F152" s="6" t="s">
        <v>1700</v>
      </c>
      <c r="G152" s="6" t="s">
        <v>539</v>
      </c>
      <c r="H152" s="6" t="s">
        <v>505</v>
      </c>
      <c r="I152" s="6" t="s">
        <v>510</v>
      </c>
      <c r="J152" s="6" t="s">
        <v>28</v>
      </c>
      <c r="K152" s="6" t="s">
        <v>36</v>
      </c>
      <c r="L152" s="6" t="s">
        <v>88</v>
      </c>
      <c r="M152" s="43"/>
      <c r="N152" s="44" t="s">
        <v>1979</v>
      </c>
      <c r="O152" s="39">
        <v>45901.708333333299</v>
      </c>
      <c r="S152" s="45" t="e">
        <f>_xlfn.CONCAT(#REF!,TRIM(tbl_PV_Milestones[[#This Row],[Milestone Description]]))</f>
        <v>#REF!</v>
      </c>
      <c r="T152" s="84" t="str">
        <f>IF(COUNTIF(tbl_PV_Milestones[UID],tbl_PV_Milestones[[#This Row],[UID]])&gt;1,"Duplicate","")</f>
        <v>Duplicate</v>
      </c>
      <c r="U152" s="42" t="str">
        <f>_xlfn.XLOOKUP(tbl_PV_Milestones[[#This Row],[Work ID]],tbl_PV_Meta[Work ID '#],tbl_PV_Meta[Sub-Portfolio])</f>
        <v>Sub-Portfolio 7</v>
      </c>
      <c r="V152" s="41">
        <f>IF(MONTH(tbl_PV_Milestones[[#This Row],[Baseline Date]])&lt;7,YEAR(tbl_PV_Milestones[[#This Row],[Baseline Date]]),YEAR(tbl_PV_Milestones[[#This Row],[Baseline Date]])+1)</f>
        <v>1900</v>
      </c>
      <c r="W152" s="41">
        <f>IF(MONTH(tbl_PV_Milestones[[#This Row],[Actual/Schedule Finish]])&lt;7,YEAR(tbl_PV_Milestones[[#This Row],[Actual/Schedule Finish]]),YEAR(tbl_PV_Milestones[[#This Row],[Actual/Schedule Finish]])+1)</f>
        <v>2026</v>
      </c>
      <c r="X152" s="41" t="str">
        <f>IF(OR(tbl_PV_Milestones[[#This Row],[Project Status]]="Completed",tbl_PV_Milestones[[#This Row],[Project Status]]="Assumed Completed"),"Yes","No")</f>
        <v>No</v>
      </c>
      <c r="Y152" s="41">
        <f>IF(tbl_PV_Milestones[[#This Row],[Baseline Date]]="",1,0)</f>
        <v>1</v>
      </c>
      <c r="Z152" s="41">
        <f>IF(tbl_PV_Milestones[[#This Row],[Baseline Date]]&lt;PV_Meta!$B$7,1,0)</f>
        <v>1</v>
      </c>
      <c r="AA152" s="41">
        <f>IF(tbl_PV_Milestones[[#This Row],[Complete]]="Yes",1,0)</f>
        <v>0</v>
      </c>
      <c r="AB152" s="41">
        <f>IF(AND(tbl_PV_Milestones[[#This Row],[BL FY]]=2025,tbl_PV_Milestones[[#This Row],[Baseline Date]]&lt;PV_Meta!$B$7),1,0)</f>
        <v>0</v>
      </c>
      <c r="AC152" s="41">
        <f>IF(AND(tbl_PV_Milestones[[#This Row],[Planned YTD]]=1,tbl_PV_Milestones[[#This Row],[Complete]]="Yes"),1,0)</f>
        <v>0</v>
      </c>
      <c r="AD152" s="41">
        <f>IF(AND(tbl_PV_Milestones[[#This Row],[Actual/Schedule Finish]]&lt;PV_Meta!$B$7,tbl_PV_Milestones[[#This Row],[Complete]]="No",tbl_PV_Milestones[[#This Row],[Project Status]]&lt;&gt;"On Hold"),1,0)</f>
        <v>0</v>
      </c>
      <c r="AE152" s="41">
        <f>IF(AND(tbl_PV_Milestones[[#This Row],[Actual/Schedule Finish]]&gt;tbl_PV_Milestones[[#This Row],[Baseline Date]],tbl_PV_Milestones[[#This Row],[Complete]]="No",tbl_PV_Milestones[[#This Row],[Project Status]]&lt;&gt;"On Hold",tbl_PV_Milestones[[#This Row],[Overdue]]=0,tbl_PV_Milestones[[#This Row],[To be Baselined]]&lt;&gt;1),1,0)</f>
        <v>0</v>
      </c>
      <c r="AF152" s="41">
        <f>IF(AND(tbl_PV_Milestones[[#This Row],[BL FY]]=2025,tbl_PV_Milestones[[#This Row],[Finish FY]]&gt;2025),1,0)</f>
        <v>0</v>
      </c>
      <c r="AG152" s="56" t="str">
        <f>_xlfn.XLOOKUP(tbl_PV_Milestones[[#This Row],[Work ID]],tbl_PV_Meta[Work ID '#],tbl_PV_Meta[Project Manager/Owner],,0)</f>
        <v>Project Manager 17</v>
      </c>
      <c r="AH152" s="6"/>
    </row>
    <row r="153" spans="4:34" x14ac:dyDescent="0.25">
      <c r="D153" s="6" t="s">
        <v>28</v>
      </c>
      <c r="E153" s="6" t="s">
        <v>52</v>
      </c>
      <c r="F153" s="6" t="s">
        <v>1700</v>
      </c>
      <c r="G153" s="6" t="s">
        <v>541</v>
      </c>
      <c r="H153" s="6" t="s">
        <v>505</v>
      </c>
      <c r="I153" s="6" t="s">
        <v>510</v>
      </c>
      <c r="J153" s="6" t="s">
        <v>28</v>
      </c>
      <c r="K153" s="6" t="s">
        <v>36</v>
      </c>
      <c r="L153" s="6" t="s">
        <v>88</v>
      </c>
      <c r="M153" s="43"/>
      <c r="N153" s="44" t="s">
        <v>1979</v>
      </c>
      <c r="O153" s="39">
        <v>45922.708333333299</v>
      </c>
      <c r="S153" s="45" t="e">
        <f>_xlfn.CONCAT(#REF!,TRIM(tbl_PV_Milestones[[#This Row],[Milestone Description]]))</f>
        <v>#REF!</v>
      </c>
      <c r="T153" s="84" t="str">
        <f>IF(COUNTIF(tbl_PV_Milestones[UID],tbl_PV_Milestones[[#This Row],[UID]])&gt;1,"Duplicate","")</f>
        <v>Duplicate</v>
      </c>
      <c r="U153" s="42" t="str">
        <f>_xlfn.XLOOKUP(tbl_PV_Milestones[[#This Row],[Work ID]],tbl_PV_Meta[Work ID '#],tbl_PV_Meta[Sub-Portfolio])</f>
        <v>Sub-Portfolio 7</v>
      </c>
      <c r="V153" s="41">
        <f>IF(MONTH(tbl_PV_Milestones[[#This Row],[Baseline Date]])&lt;7,YEAR(tbl_PV_Milestones[[#This Row],[Baseline Date]]),YEAR(tbl_PV_Milestones[[#This Row],[Baseline Date]])+1)</f>
        <v>1900</v>
      </c>
      <c r="W153" s="41">
        <f>IF(MONTH(tbl_PV_Milestones[[#This Row],[Actual/Schedule Finish]])&lt;7,YEAR(tbl_PV_Milestones[[#This Row],[Actual/Schedule Finish]]),YEAR(tbl_PV_Milestones[[#This Row],[Actual/Schedule Finish]])+1)</f>
        <v>2026</v>
      </c>
      <c r="X153" s="41" t="str">
        <f>IF(OR(tbl_PV_Milestones[[#This Row],[Project Status]]="Completed",tbl_PV_Milestones[[#This Row],[Project Status]]="Assumed Completed"),"Yes","No")</f>
        <v>No</v>
      </c>
      <c r="Y153" s="41">
        <f>IF(tbl_PV_Milestones[[#This Row],[Baseline Date]]="",1,0)</f>
        <v>1</v>
      </c>
      <c r="Z153" s="41">
        <f>IF(tbl_PV_Milestones[[#This Row],[Baseline Date]]&lt;PV_Meta!$B$7,1,0)</f>
        <v>1</v>
      </c>
      <c r="AA153" s="41">
        <f>IF(tbl_PV_Milestones[[#This Row],[Complete]]="Yes",1,0)</f>
        <v>0</v>
      </c>
      <c r="AB153" s="41">
        <f>IF(AND(tbl_PV_Milestones[[#This Row],[BL FY]]=2025,tbl_PV_Milestones[[#This Row],[Baseline Date]]&lt;PV_Meta!$B$7),1,0)</f>
        <v>0</v>
      </c>
      <c r="AC153" s="41">
        <f>IF(AND(tbl_PV_Milestones[[#This Row],[Planned YTD]]=1,tbl_PV_Milestones[[#This Row],[Complete]]="Yes"),1,0)</f>
        <v>0</v>
      </c>
      <c r="AD153" s="41">
        <f>IF(AND(tbl_PV_Milestones[[#This Row],[Actual/Schedule Finish]]&lt;PV_Meta!$B$7,tbl_PV_Milestones[[#This Row],[Complete]]="No",tbl_PV_Milestones[[#This Row],[Project Status]]&lt;&gt;"On Hold"),1,0)</f>
        <v>0</v>
      </c>
      <c r="AE153" s="41">
        <f>IF(AND(tbl_PV_Milestones[[#This Row],[Actual/Schedule Finish]]&gt;tbl_PV_Milestones[[#This Row],[Baseline Date]],tbl_PV_Milestones[[#This Row],[Complete]]="No",tbl_PV_Milestones[[#This Row],[Project Status]]&lt;&gt;"On Hold",tbl_PV_Milestones[[#This Row],[Overdue]]=0,tbl_PV_Milestones[[#This Row],[To be Baselined]]&lt;&gt;1),1,0)</f>
        <v>0</v>
      </c>
      <c r="AF153" s="41">
        <f>IF(AND(tbl_PV_Milestones[[#This Row],[BL FY]]=2025,tbl_PV_Milestones[[#This Row],[Finish FY]]&gt;2025),1,0)</f>
        <v>0</v>
      </c>
      <c r="AG153" s="56" t="str">
        <f>_xlfn.XLOOKUP(tbl_PV_Milestones[[#This Row],[Work ID]],tbl_PV_Meta[Work ID '#],tbl_PV_Meta[Project Manager/Owner],,0)</f>
        <v>Project Manager 17</v>
      </c>
      <c r="AH153" s="6"/>
    </row>
    <row r="154" spans="4:34" x14ac:dyDescent="0.25">
      <c r="D154" s="6" t="s">
        <v>28</v>
      </c>
      <c r="E154" s="6" t="s">
        <v>52</v>
      </c>
      <c r="F154" s="6" t="s">
        <v>1700</v>
      </c>
      <c r="G154" s="6" t="s">
        <v>542</v>
      </c>
      <c r="H154" s="6" t="s">
        <v>519</v>
      </c>
      <c r="I154" s="6" t="s">
        <v>510</v>
      </c>
      <c r="J154" s="6" t="s">
        <v>28</v>
      </c>
      <c r="K154" s="6" t="s">
        <v>36</v>
      </c>
      <c r="L154" s="6" t="s">
        <v>88</v>
      </c>
      <c r="M154" s="43"/>
      <c r="N154" s="44" t="s">
        <v>1979</v>
      </c>
      <c r="O154" s="39">
        <v>45930.333333333299</v>
      </c>
      <c r="S154" s="45" t="e">
        <f>_xlfn.CONCAT(#REF!,TRIM(tbl_PV_Milestones[[#This Row],[Milestone Description]]))</f>
        <v>#REF!</v>
      </c>
      <c r="T154" s="84" t="str">
        <f>IF(COUNTIF(tbl_PV_Milestones[UID],tbl_PV_Milestones[[#This Row],[UID]])&gt;1,"Duplicate","")</f>
        <v>Duplicate</v>
      </c>
      <c r="U154" s="42" t="str">
        <f>_xlfn.XLOOKUP(tbl_PV_Milestones[[#This Row],[Work ID]],tbl_PV_Meta[Work ID '#],tbl_PV_Meta[Sub-Portfolio])</f>
        <v>Sub-Portfolio 7</v>
      </c>
      <c r="V154" s="41">
        <f>IF(MONTH(tbl_PV_Milestones[[#This Row],[Baseline Date]])&lt;7,YEAR(tbl_PV_Milestones[[#This Row],[Baseline Date]]),YEAR(tbl_PV_Milestones[[#This Row],[Baseline Date]])+1)</f>
        <v>1900</v>
      </c>
      <c r="W154" s="41">
        <f>IF(MONTH(tbl_PV_Milestones[[#This Row],[Actual/Schedule Finish]])&lt;7,YEAR(tbl_PV_Milestones[[#This Row],[Actual/Schedule Finish]]),YEAR(tbl_PV_Milestones[[#This Row],[Actual/Schedule Finish]])+1)</f>
        <v>2026</v>
      </c>
      <c r="X154" s="41" t="str">
        <f>IF(OR(tbl_PV_Milestones[[#This Row],[Project Status]]="Completed",tbl_PV_Milestones[[#This Row],[Project Status]]="Assumed Completed"),"Yes","No")</f>
        <v>No</v>
      </c>
      <c r="Y154" s="41">
        <f>IF(tbl_PV_Milestones[[#This Row],[Baseline Date]]="",1,0)</f>
        <v>1</v>
      </c>
      <c r="Z154" s="41">
        <f>IF(tbl_PV_Milestones[[#This Row],[Baseline Date]]&lt;PV_Meta!$B$7,1,0)</f>
        <v>1</v>
      </c>
      <c r="AA154" s="41">
        <f>IF(tbl_PV_Milestones[[#This Row],[Complete]]="Yes",1,0)</f>
        <v>0</v>
      </c>
      <c r="AB154" s="41">
        <f>IF(AND(tbl_PV_Milestones[[#This Row],[BL FY]]=2025,tbl_PV_Milestones[[#This Row],[Baseline Date]]&lt;PV_Meta!$B$7),1,0)</f>
        <v>0</v>
      </c>
      <c r="AC154" s="41">
        <f>IF(AND(tbl_PV_Milestones[[#This Row],[Planned YTD]]=1,tbl_PV_Milestones[[#This Row],[Complete]]="Yes"),1,0)</f>
        <v>0</v>
      </c>
      <c r="AD154" s="41">
        <f>IF(AND(tbl_PV_Milestones[[#This Row],[Actual/Schedule Finish]]&lt;PV_Meta!$B$7,tbl_PV_Milestones[[#This Row],[Complete]]="No",tbl_PV_Milestones[[#This Row],[Project Status]]&lt;&gt;"On Hold"),1,0)</f>
        <v>0</v>
      </c>
      <c r="AE154" s="41">
        <f>IF(AND(tbl_PV_Milestones[[#This Row],[Actual/Schedule Finish]]&gt;tbl_PV_Milestones[[#This Row],[Baseline Date]],tbl_PV_Milestones[[#This Row],[Complete]]="No",tbl_PV_Milestones[[#This Row],[Project Status]]&lt;&gt;"On Hold",tbl_PV_Milestones[[#This Row],[Overdue]]=0,tbl_PV_Milestones[[#This Row],[To be Baselined]]&lt;&gt;1),1,0)</f>
        <v>0</v>
      </c>
      <c r="AF154" s="41">
        <f>IF(AND(tbl_PV_Milestones[[#This Row],[BL FY]]=2025,tbl_PV_Milestones[[#This Row],[Finish FY]]&gt;2025),1,0)</f>
        <v>0</v>
      </c>
      <c r="AG154" s="56" t="str">
        <f>_xlfn.XLOOKUP(tbl_PV_Milestones[[#This Row],[Work ID]],tbl_PV_Meta[Work ID '#],tbl_PV_Meta[Project Manager/Owner],,0)</f>
        <v>Project Manager 17</v>
      </c>
      <c r="AH154" s="6"/>
    </row>
    <row r="155" spans="4:34" x14ac:dyDescent="0.25">
      <c r="D155" s="6" t="s">
        <v>28</v>
      </c>
      <c r="E155" s="6" t="s">
        <v>52</v>
      </c>
      <c r="F155" s="6" t="s">
        <v>1700</v>
      </c>
      <c r="G155" s="6" t="s">
        <v>590</v>
      </c>
      <c r="H155" s="6" t="s">
        <v>505</v>
      </c>
      <c r="I155" s="6" t="s">
        <v>510</v>
      </c>
      <c r="J155" s="6" t="s">
        <v>28</v>
      </c>
      <c r="K155" s="6" t="s">
        <v>36</v>
      </c>
      <c r="L155" s="6" t="s">
        <v>88</v>
      </c>
      <c r="M155" s="43"/>
      <c r="N155" s="44" t="s">
        <v>1979</v>
      </c>
      <c r="O155" s="39">
        <v>45931.708333333299</v>
      </c>
      <c r="S155" s="45" t="e">
        <f>_xlfn.CONCAT(#REF!,TRIM(tbl_PV_Milestones[[#This Row],[Milestone Description]]))</f>
        <v>#REF!</v>
      </c>
      <c r="T155" s="84" t="str">
        <f>IF(COUNTIF(tbl_PV_Milestones[UID],tbl_PV_Milestones[[#This Row],[UID]])&gt;1,"Duplicate","")</f>
        <v>Duplicate</v>
      </c>
      <c r="U155" s="42" t="str">
        <f>_xlfn.XLOOKUP(tbl_PV_Milestones[[#This Row],[Work ID]],tbl_PV_Meta[Work ID '#],tbl_PV_Meta[Sub-Portfolio])</f>
        <v>Sub-Portfolio 7</v>
      </c>
      <c r="V155" s="41">
        <f>IF(MONTH(tbl_PV_Milestones[[#This Row],[Baseline Date]])&lt;7,YEAR(tbl_PV_Milestones[[#This Row],[Baseline Date]]),YEAR(tbl_PV_Milestones[[#This Row],[Baseline Date]])+1)</f>
        <v>1900</v>
      </c>
      <c r="W155" s="41">
        <f>IF(MONTH(tbl_PV_Milestones[[#This Row],[Actual/Schedule Finish]])&lt;7,YEAR(tbl_PV_Milestones[[#This Row],[Actual/Schedule Finish]]),YEAR(tbl_PV_Milestones[[#This Row],[Actual/Schedule Finish]])+1)</f>
        <v>2026</v>
      </c>
      <c r="X155" s="41" t="str">
        <f>IF(OR(tbl_PV_Milestones[[#This Row],[Project Status]]="Completed",tbl_PV_Milestones[[#This Row],[Project Status]]="Assumed Completed"),"Yes","No")</f>
        <v>No</v>
      </c>
      <c r="Y155" s="41">
        <f>IF(tbl_PV_Milestones[[#This Row],[Baseline Date]]="",1,0)</f>
        <v>1</v>
      </c>
      <c r="Z155" s="41">
        <f>IF(tbl_PV_Milestones[[#This Row],[Baseline Date]]&lt;PV_Meta!$B$7,1,0)</f>
        <v>1</v>
      </c>
      <c r="AA155" s="41">
        <f>IF(tbl_PV_Milestones[[#This Row],[Complete]]="Yes",1,0)</f>
        <v>0</v>
      </c>
      <c r="AB155" s="41">
        <f>IF(AND(tbl_PV_Milestones[[#This Row],[BL FY]]=2025,tbl_PV_Milestones[[#This Row],[Baseline Date]]&lt;PV_Meta!$B$7),1,0)</f>
        <v>0</v>
      </c>
      <c r="AC155" s="41">
        <f>IF(AND(tbl_PV_Milestones[[#This Row],[Planned YTD]]=1,tbl_PV_Milestones[[#This Row],[Complete]]="Yes"),1,0)</f>
        <v>0</v>
      </c>
      <c r="AD155" s="41">
        <f>IF(AND(tbl_PV_Milestones[[#This Row],[Actual/Schedule Finish]]&lt;PV_Meta!$B$7,tbl_PV_Milestones[[#This Row],[Complete]]="No",tbl_PV_Milestones[[#This Row],[Project Status]]&lt;&gt;"On Hold"),1,0)</f>
        <v>0</v>
      </c>
      <c r="AE155" s="41">
        <f>IF(AND(tbl_PV_Milestones[[#This Row],[Actual/Schedule Finish]]&gt;tbl_PV_Milestones[[#This Row],[Baseline Date]],tbl_PV_Milestones[[#This Row],[Complete]]="No",tbl_PV_Milestones[[#This Row],[Project Status]]&lt;&gt;"On Hold",tbl_PV_Milestones[[#This Row],[Overdue]]=0,tbl_PV_Milestones[[#This Row],[To be Baselined]]&lt;&gt;1),1,0)</f>
        <v>0</v>
      </c>
      <c r="AF155" s="41">
        <f>IF(AND(tbl_PV_Milestones[[#This Row],[BL FY]]=2025,tbl_PV_Milestones[[#This Row],[Finish FY]]&gt;2025),1,0)</f>
        <v>0</v>
      </c>
      <c r="AG155" s="56" t="str">
        <f>_xlfn.XLOOKUP(tbl_PV_Milestones[[#This Row],[Work ID]],tbl_PV_Meta[Work ID '#],tbl_PV_Meta[Project Manager/Owner],,0)</f>
        <v>Project Manager 17</v>
      </c>
      <c r="AH155" s="6"/>
    </row>
    <row r="156" spans="4:34" x14ac:dyDescent="0.25">
      <c r="D156" s="6" t="s">
        <v>28</v>
      </c>
      <c r="E156" s="6" t="s">
        <v>52</v>
      </c>
      <c r="F156" s="6" t="s">
        <v>1700</v>
      </c>
      <c r="G156" s="6" t="s">
        <v>527</v>
      </c>
      <c r="H156" s="6" t="s">
        <v>505</v>
      </c>
      <c r="I156" s="6" t="s">
        <v>510</v>
      </c>
      <c r="J156" s="6" t="s">
        <v>28</v>
      </c>
      <c r="K156" s="6" t="s">
        <v>36</v>
      </c>
      <c r="L156" s="6" t="s">
        <v>88</v>
      </c>
      <c r="M156" s="43"/>
      <c r="N156" s="44" t="s">
        <v>1979</v>
      </c>
      <c r="O156" s="39">
        <v>45964.708333333299</v>
      </c>
      <c r="S156" s="45" t="e">
        <f>_xlfn.CONCAT(#REF!,TRIM(tbl_PV_Milestones[[#This Row],[Milestone Description]]))</f>
        <v>#REF!</v>
      </c>
      <c r="T156" s="84" t="str">
        <f>IF(COUNTIF(tbl_PV_Milestones[UID],tbl_PV_Milestones[[#This Row],[UID]])&gt;1,"Duplicate","")</f>
        <v>Duplicate</v>
      </c>
      <c r="U156" s="42" t="str">
        <f>_xlfn.XLOOKUP(tbl_PV_Milestones[[#This Row],[Work ID]],tbl_PV_Meta[Work ID '#],tbl_PV_Meta[Sub-Portfolio])</f>
        <v>Sub-Portfolio 7</v>
      </c>
      <c r="V156" s="41">
        <f>IF(MONTH(tbl_PV_Milestones[[#This Row],[Baseline Date]])&lt;7,YEAR(tbl_PV_Milestones[[#This Row],[Baseline Date]]),YEAR(tbl_PV_Milestones[[#This Row],[Baseline Date]])+1)</f>
        <v>1900</v>
      </c>
      <c r="W156" s="41">
        <f>IF(MONTH(tbl_PV_Milestones[[#This Row],[Actual/Schedule Finish]])&lt;7,YEAR(tbl_PV_Milestones[[#This Row],[Actual/Schedule Finish]]),YEAR(tbl_PV_Milestones[[#This Row],[Actual/Schedule Finish]])+1)</f>
        <v>2026</v>
      </c>
      <c r="X156" s="41" t="str">
        <f>IF(OR(tbl_PV_Milestones[[#This Row],[Project Status]]="Completed",tbl_PV_Milestones[[#This Row],[Project Status]]="Assumed Completed"),"Yes","No")</f>
        <v>No</v>
      </c>
      <c r="Y156" s="41">
        <f>IF(tbl_PV_Milestones[[#This Row],[Baseline Date]]="",1,0)</f>
        <v>1</v>
      </c>
      <c r="Z156" s="41">
        <f>IF(tbl_PV_Milestones[[#This Row],[Baseline Date]]&lt;PV_Meta!$B$7,1,0)</f>
        <v>1</v>
      </c>
      <c r="AA156" s="41">
        <f>IF(tbl_PV_Milestones[[#This Row],[Complete]]="Yes",1,0)</f>
        <v>0</v>
      </c>
      <c r="AB156" s="41">
        <f>IF(AND(tbl_PV_Milestones[[#This Row],[BL FY]]=2025,tbl_PV_Milestones[[#This Row],[Baseline Date]]&lt;PV_Meta!$B$7),1,0)</f>
        <v>0</v>
      </c>
      <c r="AC156" s="41">
        <f>IF(AND(tbl_PV_Milestones[[#This Row],[Planned YTD]]=1,tbl_PV_Milestones[[#This Row],[Complete]]="Yes"),1,0)</f>
        <v>0</v>
      </c>
      <c r="AD156" s="41">
        <f>IF(AND(tbl_PV_Milestones[[#This Row],[Actual/Schedule Finish]]&lt;PV_Meta!$B$7,tbl_PV_Milestones[[#This Row],[Complete]]="No",tbl_PV_Milestones[[#This Row],[Project Status]]&lt;&gt;"On Hold"),1,0)</f>
        <v>0</v>
      </c>
      <c r="AE156" s="41">
        <f>IF(AND(tbl_PV_Milestones[[#This Row],[Actual/Schedule Finish]]&gt;tbl_PV_Milestones[[#This Row],[Baseline Date]],tbl_PV_Milestones[[#This Row],[Complete]]="No",tbl_PV_Milestones[[#This Row],[Project Status]]&lt;&gt;"On Hold",tbl_PV_Milestones[[#This Row],[Overdue]]=0,tbl_PV_Milestones[[#This Row],[To be Baselined]]&lt;&gt;1),1,0)</f>
        <v>0</v>
      </c>
      <c r="AF156" s="41">
        <f>IF(AND(tbl_PV_Milestones[[#This Row],[BL FY]]=2025,tbl_PV_Milestones[[#This Row],[Finish FY]]&gt;2025),1,0)</f>
        <v>0</v>
      </c>
      <c r="AG156" s="56" t="str">
        <f>_xlfn.XLOOKUP(tbl_PV_Milestones[[#This Row],[Work ID]],tbl_PV_Meta[Work ID '#],tbl_PV_Meta[Project Manager/Owner],,0)</f>
        <v>Project Manager 17</v>
      </c>
      <c r="AH156" s="6"/>
    </row>
    <row r="157" spans="4:34" x14ac:dyDescent="0.25">
      <c r="D157" s="6" t="s">
        <v>28</v>
      </c>
      <c r="E157" s="6" t="s">
        <v>52</v>
      </c>
      <c r="F157" s="6" t="s">
        <v>1700</v>
      </c>
      <c r="G157" s="6" t="s">
        <v>531</v>
      </c>
      <c r="H157" s="6" t="s">
        <v>505</v>
      </c>
      <c r="I157" s="6" t="s">
        <v>510</v>
      </c>
      <c r="J157" s="6" t="s">
        <v>28</v>
      </c>
      <c r="K157" s="6" t="s">
        <v>36</v>
      </c>
      <c r="L157" s="6" t="s">
        <v>88</v>
      </c>
      <c r="M157" s="43"/>
      <c r="N157" s="44" t="s">
        <v>1979</v>
      </c>
      <c r="O157" s="39">
        <v>45975.708333333299</v>
      </c>
      <c r="S157" s="45" t="e">
        <f>_xlfn.CONCAT(#REF!,TRIM(tbl_PV_Milestones[[#This Row],[Milestone Description]]))</f>
        <v>#REF!</v>
      </c>
      <c r="T157" s="84" t="str">
        <f>IF(COUNTIF(tbl_PV_Milestones[UID],tbl_PV_Milestones[[#This Row],[UID]])&gt;1,"Duplicate","")</f>
        <v>Duplicate</v>
      </c>
      <c r="U157" s="42" t="str">
        <f>_xlfn.XLOOKUP(tbl_PV_Milestones[[#This Row],[Work ID]],tbl_PV_Meta[Work ID '#],tbl_PV_Meta[Sub-Portfolio])</f>
        <v>Sub-Portfolio 7</v>
      </c>
      <c r="V157" s="41">
        <f>IF(MONTH(tbl_PV_Milestones[[#This Row],[Baseline Date]])&lt;7,YEAR(tbl_PV_Milestones[[#This Row],[Baseline Date]]),YEAR(tbl_PV_Milestones[[#This Row],[Baseline Date]])+1)</f>
        <v>1900</v>
      </c>
      <c r="W157" s="41">
        <f>IF(MONTH(tbl_PV_Milestones[[#This Row],[Actual/Schedule Finish]])&lt;7,YEAR(tbl_PV_Milestones[[#This Row],[Actual/Schedule Finish]]),YEAR(tbl_PV_Milestones[[#This Row],[Actual/Schedule Finish]])+1)</f>
        <v>2026</v>
      </c>
      <c r="X157" s="41" t="str">
        <f>IF(OR(tbl_PV_Milestones[[#This Row],[Project Status]]="Completed",tbl_PV_Milestones[[#This Row],[Project Status]]="Assumed Completed"),"Yes","No")</f>
        <v>No</v>
      </c>
      <c r="Y157" s="41">
        <f>IF(tbl_PV_Milestones[[#This Row],[Baseline Date]]="",1,0)</f>
        <v>1</v>
      </c>
      <c r="Z157" s="41">
        <f>IF(tbl_PV_Milestones[[#This Row],[Baseline Date]]&lt;PV_Meta!$B$7,1,0)</f>
        <v>1</v>
      </c>
      <c r="AA157" s="41">
        <f>IF(tbl_PV_Milestones[[#This Row],[Complete]]="Yes",1,0)</f>
        <v>0</v>
      </c>
      <c r="AB157" s="41">
        <f>IF(AND(tbl_PV_Milestones[[#This Row],[BL FY]]=2025,tbl_PV_Milestones[[#This Row],[Baseline Date]]&lt;PV_Meta!$B$7),1,0)</f>
        <v>0</v>
      </c>
      <c r="AC157" s="41">
        <f>IF(AND(tbl_PV_Milestones[[#This Row],[Planned YTD]]=1,tbl_PV_Milestones[[#This Row],[Complete]]="Yes"),1,0)</f>
        <v>0</v>
      </c>
      <c r="AD157" s="41">
        <f>IF(AND(tbl_PV_Milestones[[#This Row],[Actual/Schedule Finish]]&lt;PV_Meta!$B$7,tbl_PV_Milestones[[#This Row],[Complete]]="No",tbl_PV_Milestones[[#This Row],[Project Status]]&lt;&gt;"On Hold"),1,0)</f>
        <v>0</v>
      </c>
      <c r="AE157" s="41">
        <f>IF(AND(tbl_PV_Milestones[[#This Row],[Actual/Schedule Finish]]&gt;tbl_PV_Milestones[[#This Row],[Baseline Date]],tbl_PV_Milestones[[#This Row],[Complete]]="No",tbl_PV_Milestones[[#This Row],[Project Status]]&lt;&gt;"On Hold",tbl_PV_Milestones[[#This Row],[Overdue]]=0,tbl_PV_Milestones[[#This Row],[To be Baselined]]&lt;&gt;1),1,0)</f>
        <v>0</v>
      </c>
      <c r="AF157" s="41">
        <f>IF(AND(tbl_PV_Milestones[[#This Row],[BL FY]]=2025,tbl_PV_Milestones[[#This Row],[Finish FY]]&gt;2025),1,0)</f>
        <v>0</v>
      </c>
      <c r="AG157" s="56" t="str">
        <f>_xlfn.XLOOKUP(tbl_PV_Milestones[[#This Row],[Work ID]],tbl_PV_Meta[Work ID '#],tbl_PV_Meta[Project Manager/Owner],,0)</f>
        <v>Project Manager 17</v>
      </c>
      <c r="AH157" s="6"/>
    </row>
    <row r="158" spans="4:34" x14ac:dyDescent="0.25">
      <c r="D158" s="6" t="s">
        <v>28</v>
      </c>
      <c r="E158" s="6" t="s">
        <v>52</v>
      </c>
      <c r="F158" s="6" t="s">
        <v>1700</v>
      </c>
      <c r="G158" s="6" t="s">
        <v>528</v>
      </c>
      <c r="H158" s="6" t="s">
        <v>505</v>
      </c>
      <c r="I158" s="6" t="s">
        <v>510</v>
      </c>
      <c r="J158" s="6" t="s">
        <v>28</v>
      </c>
      <c r="K158" s="6" t="s">
        <v>36</v>
      </c>
      <c r="L158" s="6" t="s">
        <v>88</v>
      </c>
      <c r="M158" s="43"/>
      <c r="N158" s="44" t="s">
        <v>1979</v>
      </c>
      <c r="O158" s="39">
        <v>45992.708333333299</v>
      </c>
      <c r="S158" s="45" t="e">
        <f>_xlfn.CONCAT(#REF!,TRIM(tbl_PV_Milestones[[#This Row],[Milestone Description]]))</f>
        <v>#REF!</v>
      </c>
      <c r="T158" s="84" t="str">
        <f>IF(COUNTIF(tbl_PV_Milestones[UID],tbl_PV_Milestones[[#This Row],[UID]])&gt;1,"Duplicate","")</f>
        <v>Duplicate</v>
      </c>
      <c r="U158" s="42" t="str">
        <f>_xlfn.XLOOKUP(tbl_PV_Milestones[[#This Row],[Work ID]],tbl_PV_Meta[Work ID '#],tbl_PV_Meta[Sub-Portfolio])</f>
        <v>Sub-Portfolio 7</v>
      </c>
      <c r="V158" s="41">
        <f>IF(MONTH(tbl_PV_Milestones[[#This Row],[Baseline Date]])&lt;7,YEAR(tbl_PV_Milestones[[#This Row],[Baseline Date]]),YEAR(tbl_PV_Milestones[[#This Row],[Baseline Date]])+1)</f>
        <v>1900</v>
      </c>
      <c r="W158" s="41">
        <f>IF(MONTH(tbl_PV_Milestones[[#This Row],[Actual/Schedule Finish]])&lt;7,YEAR(tbl_PV_Milestones[[#This Row],[Actual/Schedule Finish]]),YEAR(tbl_PV_Milestones[[#This Row],[Actual/Schedule Finish]])+1)</f>
        <v>2026</v>
      </c>
      <c r="X158" s="41" t="str">
        <f>IF(OR(tbl_PV_Milestones[[#This Row],[Project Status]]="Completed",tbl_PV_Milestones[[#This Row],[Project Status]]="Assumed Completed"),"Yes","No")</f>
        <v>No</v>
      </c>
      <c r="Y158" s="41">
        <f>IF(tbl_PV_Milestones[[#This Row],[Baseline Date]]="",1,0)</f>
        <v>1</v>
      </c>
      <c r="Z158" s="41">
        <f>IF(tbl_PV_Milestones[[#This Row],[Baseline Date]]&lt;PV_Meta!$B$7,1,0)</f>
        <v>1</v>
      </c>
      <c r="AA158" s="41">
        <f>IF(tbl_PV_Milestones[[#This Row],[Complete]]="Yes",1,0)</f>
        <v>0</v>
      </c>
      <c r="AB158" s="41">
        <f>IF(AND(tbl_PV_Milestones[[#This Row],[BL FY]]=2025,tbl_PV_Milestones[[#This Row],[Baseline Date]]&lt;PV_Meta!$B$7),1,0)</f>
        <v>0</v>
      </c>
      <c r="AC158" s="41">
        <f>IF(AND(tbl_PV_Milestones[[#This Row],[Planned YTD]]=1,tbl_PV_Milestones[[#This Row],[Complete]]="Yes"),1,0)</f>
        <v>0</v>
      </c>
      <c r="AD158" s="41">
        <f>IF(AND(tbl_PV_Milestones[[#This Row],[Actual/Schedule Finish]]&lt;PV_Meta!$B$7,tbl_PV_Milestones[[#This Row],[Complete]]="No",tbl_PV_Milestones[[#This Row],[Project Status]]&lt;&gt;"On Hold"),1,0)</f>
        <v>0</v>
      </c>
      <c r="AE158" s="41">
        <f>IF(AND(tbl_PV_Milestones[[#This Row],[Actual/Schedule Finish]]&gt;tbl_PV_Milestones[[#This Row],[Baseline Date]],tbl_PV_Milestones[[#This Row],[Complete]]="No",tbl_PV_Milestones[[#This Row],[Project Status]]&lt;&gt;"On Hold",tbl_PV_Milestones[[#This Row],[Overdue]]=0,tbl_PV_Milestones[[#This Row],[To be Baselined]]&lt;&gt;1),1,0)</f>
        <v>0</v>
      </c>
      <c r="AF158" s="41">
        <f>IF(AND(tbl_PV_Milestones[[#This Row],[BL FY]]=2025,tbl_PV_Milestones[[#This Row],[Finish FY]]&gt;2025),1,0)</f>
        <v>0</v>
      </c>
      <c r="AG158" s="56" t="str">
        <f>_xlfn.XLOOKUP(tbl_PV_Milestones[[#This Row],[Work ID]],tbl_PV_Meta[Work ID '#],tbl_PV_Meta[Project Manager/Owner],,0)</f>
        <v>Project Manager 17</v>
      </c>
      <c r="AH158" s="6"/>
    </row>
    <row r="159" spans="4:34" x14ac:dyDescent="0.25">
      <c r="D159" s="6" t="s">
        <v>28</v>
      </c>
      <c r="E159" s="6" t="s">
        <v>52</v>
      </c>
      <c r="F159" s="6" t="s">
        <v>1700</v>
      </c>
      <c r="G159" s="6" t="s">
        <v>591</v>
      </c>
      <c r="H159" s="6" t="s">
        <v>505</v>
      </c>
      <c r="I159" s="6" t="s">
        <v>510</v>
      </c>
      <c r="J159" s="6" t="s">
        <v>28</v>
      </c>
      <c r="K159" s="6" t="s">
        <v>36</v>
      </c>
      <c r="L159" s="6" t="s">
        <v>88</v>
      </c>
      <c r="M159" s="43"/>
      <c r="N159" s="44" t="s">
        <v>1979</v>
      </c>
      <c r="O159" s="39">
        <v>45964.708333333299</v>
      </c>
      <c r="S159" s="45" t="e">
        <f>_xlfn.CONCAT(#REF!,TRIM(tbl_PV_Milestones[[#This Row],[Milestone Description]]))</f>
        <v>#REF!</v>
      </c>
      <c r="T159" s="84" t="str">
        <f>IF(COUNTIF(tbl_PV_Milestones[UID],tbl_PV_Milestones[[#This Row],[UID]])&gt;1,"Duplicate","")</f>
        <v>Duplicate</v>
      </c>
      <c r="U159" s="42" t="str">
        <f>_xlfn.XLOOKUP(tbl_PV_Milestones[[#This Row],[Work ID]],tbl_PV_Meta[Work ID '#],tbl_PV_Meta[Sub-Portfolio])</f>
        <v>Sub-Portfolio 7</v>
      </c>
      <c r="V159" s="41">
        <f>IF(MONTH(tbl_PV_Milestones[[#This Row],[Baseline Date]])&lt;7,YEAR(tbl_PV_Milestones[[#This Row],[Baseline Date]]),YEAR(tbl_PV_Milestones[[#This Row],[Baseline Date]])+1)</f>
        <v>1900</v>
      </c>
      <c r="W159" s="41">
        <f>IF(MONTH(tbl_PV_Milestones[[#This Row],[Actual/Schedule Finish]])&lt;7,YEAR(tbl_PV_Milestones[[#This Row],[Actual/Schedule Finish]]),YEAR(tbl_PV_Milestones[[#This Row],[Actual/Schedule Finish]])+1)</f>
        <v>2026</v>
      </c>
      <c r="X159" s="41" t="str">
        <f>IF(OR(tbl_PV_Milestones[[#This Row],[Project Status]]="Completed",tbl_PV_Milestones[[#This Row],[Project Status]]="Assumed Completed"),"Yes","No")</f>
        <v>No</v>
      </c>
      <c r="Y159" s="41">
        <f>IF(tbl_PV_Milestones[[#This Row],[Baseline Date]]="",1,0)</f>
        <v>1</v>
      </c>
      <c r="Z159" s="41">
        <f>IF(tbl_PV_Milestones[[#This Row],[Baseline Date]]&lt;PV_Meta!$B$7,1,0)</f>
        <v>1</v>
      </c>
      <c r="AA159" s="41">
        <f>IF(tbl_PV_Milestones[[#This Row],[Complete]]="Yes",1,0)</f>
        <v>0</v>
      </c>
      <c r="AB159" s="41">
        <f>IF(AND(tbl_PV_Milestones[[#This Row],[BL FY]]=2025,tbl_PV_Milestones[[#This Row],[Baseline Date]]&lt;PV_Meta!$B$7),1,0)</f>
        <v>0</v>
      </c>
      <c r="AC159" s="41">
        <f>IF(AND(tbl_PV_Milestones[[#This Row],[Planned YTD]]=1,tbl_PV_Milestones[[#This Row],[Complete]]="Yes"),1,0)</f>
        <v>0</v>
      </c>
      <c r="AD159" s="41">
        <f>IF(AND(tbl_PV_Milestones[[#This Row],[Actual/Schedule Finish]]&lt;PV_Meta!$B$7,tbl_PV_Milestones[[#This Row],[Complete]]="No",tbl_PV_Milestones[[#This Row],[Project Status]]&lt;&gt;"On Hold"),1,0)</f>
        <v>0</v>
      </c>
      <c r="AE159" s="41">
        <f>IF(AND(tbl_PV_Milestones[[#This Row],[Actual/Schedule Finish]]&gt;tbl_PV_Milestones[[#This Row],[Baseline Date]],tbl_PV_Milestones[[#This Row],[Complete]]="No",tbl_PV_Milestones[[#This Row],[Project Status]]&lt;&gt;"On Hold",tbl_PV_Milestones[[#This Row],[Overdue]]=0,tbl_PV_Milestones[[#This Row],[To be Baselined]]&lt;&gt;1),1,0)</f>
        <v>0</v>
      </c>
      <c r="AF159" s="41">
        <f>IF(AND(tbl_PV_Milestones[[#This Row],[BL FY]]=2025,tbl_PV_Milestones[[#This Row],[Finish FY]]&gt;2025),1,0)</f>
        <v>0</v>
      </c>
      <c r="AG159" s="56" t="str">
        <f>_xlfn.XLOOKUP(tbl_PV_Milestones[[#This Row],[Work ID]],tbl_PV_Meta[Work ID '#],tbl_PV_Meta[Project Manager/Owner],,0)</f>
        <v>Project Manager 17</v>
      </c>
      <c r="AH159" s="6"/>
    </row>
    <row r="160" spans="4:34" x14ac:dyDescent="0.25">
      <c r="D160" s="6" t="s">
        <v>28</v>
      </c>
      <c r="E160" s="6" t="s">
        <v>52</v>
      </c>
      <c r="F160" s="6" t="s">
        <v>1700</v>
      </c>
      <c r="G160" s="6" t="s">
        <v>526</v>
      </c>
      <c r="H160" s="6" t="s">
        <v>505</v>
      </c>
      <c r="I160" s="6" t="s">
        <v>510</v>
      </c>
      <c r="J160" s="6" t="s">
        <v>28</v>
      </c>
      <c r="K160" s="6" t="s">
        <v>36</v>
      </c>
      <c r="L160" s="6" t="s">
        <v>88</v>
      </c>
      <c r="M160" s="43"/>
      <c r="N160" s="44" t="s">
        <v>1979</v>
      </c>
      <c r="O160" s="39">
        <v>45989.708333333299</v>
      </c>
      <c r="S160" s="45" t="e">
        <f>_xlfn.CONCAT(#REF!,TRIM(tbl_PV_Milestones[[#This Row],[Milestone Description]]))</f>
        <v>#REF!</v>
      </c>
      <c r="T160" s="84" t="str">
        <f>IF(COUNTIF(tbl_PV_Milestones[UID],tbl_PV_Milestones[[#This Row],[UID]])&gt;1,"Duplicate","")</f>
        <v>Duplicate</v>
      </c>
      <c r="U160" s="42" t="str">
        <f>_xlfn.XLOOKUP(tbl_PV_Milestones[[#This Row],[Work ID]],tbl_PV_Meta[Work ID '#],tbl_PV_Meta[Sub-Portfolio])</f>
        <v>Sub-Portfolio 7</v>
      </c>
      <c r="V160" s="41">
        <f>IF(MONTH(tbl_PV_Milestones[[#This Row],[Baseline Date]])&lt;7,YEAR(tbl_PV_Milestones[[#This Row],[Baseline Date]]),YEAR(tbl_PV_Milestones[[#This Row],[Baseline Date]])+1)</f>
        <v>1900</v>
      </c>
      <c r="W160" s="41">
        <f>IF(MONTH(tbl_PV_Milestones[[#This Row],[Actual/Schedule Finish]])&lt;7,YEAR(tbl_PV_Milestones[[#This Row],[Actual/Schedule Finish]]),YEAR(tbl_PV_Milestones[[#This Row],[Actual/Schedule Finish]])+1)</f>
        <v>2026</v>
      </c>
      <c r="X160" s="41" t="str">
        <f>IF(OR(tbl_PV_Milestones[[#This Row],[Project Status]]="Completed",tbl_PV_Milestones[[#This Row],[Project Status]]="Assumed Completed"),"Yes","No")</f>
        <v>No</v>
      </c>
      <c r="Y160" s="41">
        <f>IF(tbl_PV_Milestones[[#This Row],[Baseline Date]]="",1,0)</f>
        <v>1</v>
      </c>
      <c r="Z160" s="41">
        <f>IF(tbl_PV_Milestones[[#This Row],[Baseline Date]]&lt;PV_Meta!$B$7,1,0)</f>
        <v>1</v>
      </c>
      <c r="AA160" s="41">
        <f>IF(tbl_PV_Milestones[[#This Row],[Complete]]="Yes",1,0)</f>
        <v>0</v>
      </c>
      <c r="AB160" s="41">
        <f>IF(AND(tbl_PV_Milestones[[#This Row],[BL FY]]=2025,tbl_PV_Milestones[[#This Row],[Baseline Date]]&lt;PV_Meta!$B$7),1,0)</f>
        <v>0</v>
      </c>
      <c r="AC160" s="41">
        <f>IF(AND(tbl_PV_Milestones[[#This Row],[Planned YTD]]=1,tbl_PV_Milestones[[#This Row],[Complete]]="Yes"),1,0)</f>
        <v>0</v>
      </c>
      <c r="AD160" s="41">
        <f>IF(AND(tbl_PV_Milestones[[#This Row],[Actual/Schedule Finish]]&lt;PV_Meta!$B$7,tbl_PV_Milestones[[#This Row],[Complete]]="No",tbl_PV_Milestones[[#This Row],[Project Status]]&lt;&gt;"On Hold"),1,0)</f>
        <v>0</v>
      </c>
      <c r="AE160" s="41">
        <f>IF(AND(tbl_PV_Milestones[[#This Row],[Actual/Schedule Finish]]&gt;tbl_PV_Milestones[[#This Row],[Baseline Date]],tbl_PV_Milestones[[#This Row],[Complete]]="No",tbl_PV_Milestones[[#This Row],[Project Status]]&lt;&gt;"On Hold",tbl_PV_Milestones[[#This Row],[Overdue]]=0,tbl_PV_Milestones[[#This Row],[To be Baselined]]&lt;&gt;1),1,0)</f>
        <v>0</v>
      </c>
      <c r="AF160" s="41">
        <f>IF(AND(tbl_PV_Milestones[[#This Row],[BL FY]]=2025,tbl_PV_Milestones[[#This Row],[Finish FY]]&gt;2025),1,0)</f>
        <v>0</v>
      </c>
      <c r="AG160" s="56" t="str">
        <f>_xlfn.XLOOKUP(tbl_PV_Milestones[[#This Row],[Work ID]],tbl_PV_Meta[Work ID '#],tbl_PV_Meta[Project Manager/Owner],,0)</f>
        <v>Project Manager 17</v>
      </c>
      <c r="AH160" s="6"/>
    </row>
    <row r="161" spans="4:34" x14ac:dyDescent="0.25">
      <c r="D161" s="6" t="s">
        <v>28</v>
      </c>
      <c r="E161" s="6" t="s">
        <v>52</v>
      </c>
      <c r="F161" s="6" t="s">
        <v>1700</v>
      </c>
      <c r="G161" s="6" t="s">
        <v>530</v>
      </c>
      <c r="H161" s="6" t="s">
        <v>505</v>
      </c>
      <c r="I161" s="6" t="s">
        <v>510</v>
      </c>
      <c r="J161" s="6" t="s">
        <v>28</v>
      </c>
      <c r="K161" s="6" t="s">
        <v>36</v>
      </c>
      <c r="L161" s="6" t="s">
        <v>88</v>
      </c>
      <c r="M161" s="43"/>
      <c r="N161" s="44" t="s">
        <v>1979</v>
      </c>
      <c r="O161" s="39">
        <v>45996.708333333299</v>
      </c>
      <c r="S161" s="45" t="e">
        <f>_xlfn.CONCAT(#REF!,TRIM(tbl_PV_Milestones[[#This Row],[Milestone Description]]))</f>
        <v>#REF!</v>
      </c>
      <c r="T161" s="84" t="str">
        <f>IF(COUNTIF(tbl_PV_Milestones[UID],tbl_PV_Milestones[[#This Row],[UID]])&gt;1,"Duplicate","")</f>
        <v>Duplicate</v>
      </c>
      <c r="U161" s="42" t="str">
        <f>_xlfn.XLOOKUP(tbl_PV_Milestones[[#This Row],[Work ID]],tbl_PV_Meta[Work ID '#],tbl_PV_Meta[Sub-Portfolio])</f>
        <v>Sub-Portfolio 7</v>
      </c>
      <c r="V161" s="41">
        <f>IF(MONTH(tbl_PV_Milestones[[#This Row],[Baseline Date]])&lt;7,YEAR(tbl_PV_Milestones[[#This Row],[Baseline Date]]),YEAR(tbl_PV_Milestones[[#This Row],[Baseline Date]])+1)</f>
        <v>1900</v>
      </c>
      <c r="W161" s="41">
        <f>IF(MONTH(tbl_PV_Milestones[[#This Row],[Actual/Schedule Finish]])&lt;7,YEAR(tbl_PV_Milestones[[#This Row],[Actual/Schedule Finish]]),YEAR(tbl_PV_Milestones[[#This Row],[Actual/Schedule Finish]])+1)</f>
        <v>2026</v>
      </c>
      <c r="X161" s="41" t="str">
        <f>IF(OR(tbl_PV_Milestones[[#This Row],[Project Status]]="Completed",tbl_PV_Milestones[[#This Row],[Project Status]]="Assumed Completed"),"Yes","No")</f>
        <v>No</v>
      </c>
      <c r="Y161" s="41">
        <f>IF(tbl_PV_Milestones[[#This Row],[Baseline Date]]="",1,0)</f>
        <v>1</v>
      </c>
      <c r="Z161" s="41">
        <f>IF(tbl_PV_Milestones[[#This Row],[Baseline Date]]&lt;PV_Meta!$B$7,1,0)</f>
        <v>1</v>
      </c>
      <c r="AA161" s="41">
        <f>IF(tbl_PV_Milestones[[#This Row],[Complete]]="Yes",1,0)</f>
        <v>0</v>
      </c>
      <c r="AB161" s="41">
        <f>IF(AND(tbl_PV_Milestones[[#This Row],[BL FY]]=2025,tbl_PV_Milestones[[#This Row],[Baseline Date]]&lt;PV_Meta!$B$7),1,0)</f>
        <v>0</v>
      </c>
      <c r="AC161" s="41">
        <f>IF(AND(tbl_PV_Milestones[[#This Row],[Planned YTD]]=1,tbl_PV_Milestones[[#This Row],[Complete]]="Yes"),1,0)</f>
        <v>0</v>
      </c>
      <c r="AD161" s="41">
        <f>IF(AND(tbl_PV_Milestones[[#This Row],[Actual/Schedule Finish]]&lt;PV_Meta!$B$7,tbl_PV_Milestones[[#This Row],[Complete]]="No",tbl_PV_Milestones[[#This Row],[Project Status]]&lt;&gt;"On Hold"),1,0)</f>
        <v>0</v>
      </c>
      <c r="AE161" s="41">
        <f>IF(AND(tbl_PV_Milestones[[#This Row],[Actual/Schedule Finish]]&gt;tbl_PV_Milestones[[#This Row],[Baseline Date]],tbl_PV_Milestones[[#This Row],[Complete]]="No",tbl_PV_Milestones[[#This Row],[Project Status]]&lt;&gt;"On Hold",tbl_PV_Milestones[[#This Row],[Overdue]]=0,tbl_PV_Milestones[[#This Row],[To be Baselined]]&lt;&gt;1),1,0)</f>
        <v>0</v>
      </c>
      <c r="AF161" s="41">
        <f>IF(AND(tbl_PV_Milestones[[#This Row],[BL FY]]=2025,tbl_PV_Milestones[[#This Row],[Finish FY]]&gt;2025),1,0)</f>
        <v>0</v>
      </c>
      <c r="AG161" s="56" t="str">
        <f>_xlfn.XLOOKUP(tbl_PV_Milestones[[#This Row],[Work ID]],tbl_PV_Meta[Work ID '#],tbl_PV_Meta[Project Manager/Owner],,0)</f>
        <v>Project Manager 17</v>
      </c>
      <c r="AH161" s="6"/>
    </row>
    <row r="162" spans="4:34" x14ac:dyDescent="0.25">
      <c r="D162" s="6" t="s">
        <v>28</v>
      </c>
      <c r="E162" s="6" t="s">
        <v>52</v>
      </c>
      <c r="F162" s="6" t="s">
        <v>1700</v>
      </c>
      <c r="G162" s="6" t="s">
        <v>592</v>
      </c>
      <c r="H162" s="6" t="s">
        <v>505</v>
      </c>
      <c r="I162" s="6" t="s">
        <v>506</v>
      </c>
      <c r="J162" s="6" t="s">
        <v>28</v>
      </c>
      <c r="K162" s="6" t="s">
        <v>36</v>
      </c>
      <c r="L162" s="6" t="s">
        <v>88</v>
      </c>
      <c r="M162" s="43"/>
      <c r="N162" s="44" t="s">
        <v>1979</v>
      </c>
      <c r="O162" s="39">
        <v>46015.333333333299</v>
      </c>
      <c r="S162" s="45" t="e">
        <f>_xlfn.CONCAT(#REF!,TRIM(tbl_PV_Milestones[[#This Row],[Milestone Description]]))</f>
        <v>#REF!</v>
      </c>
      <c r="T162" s="84" t="str">
        <f>IF(COUNTIF(tbl_PV_Milestones[UID],tbl_PV_Milestones[[#This Row],[UID]])&gt;1,"Duplicate","")</f>
        <v>Duplicate</v>
      </c>
      <c r="U162" s="42" t="str">
        <f>_xlfn.XLOOKUP(tbl_PV_Milestones[[#This Row],[Work ID]],tbl_PV_Meta[Work ID '#],tbl_PV_Meta[Sub-Portfolio])</f>
        <v>Sub-Portfolio 7</v>
      </c>
      <c r="V162" s="41">
        <f>IF(MONTH(tbl_PV_Milestones[[#This Row],[Baseline Date]])&lt;7,YEAR(tbl_PV_Milestones[[#This Row],[Baseline Date]]),YEAR(tbl_PV_Milestones[[#This Row],[Baseline Date]])+1)</f>
        <v>1900</v>
      </c>
      <c r="W162" s="41">
        <f>IF(MONTH(tbl_PV_Milestones[[#This Row],[Actual/Schedule Finish]])&lt;7,YEAR(tbl_PV_Milestones[[#This Row],[Actual/Schedule Finish]]),YEAR(tbl_PV_Milestones[[#This Row],[Actual/Schedule Finish]])+1)</f>
        <v>2026</v>
      </c>
      <c r="X162" s="41" t="str">
        <f>IF(OR(tbl_PV_Milestones[[#This Row],[Project Status]]="Completed",tbl_PV_Milestones[[#This Row],[Project Status]]="Assumed Completed"),"Yes","No")</f>
        <v>No</v>
      </c>
      <c r="Y162" s="41">
        <f>IF(tbl_PV_Milestones[[#This Row],[Baseline Date]]="",1,0)</f>
        <v>1</v>
      </c>
      <c r="Z162" s="41">
        <f>IF(tbl_PV_Milestones[[#This Row],[Baseline Date]]&lt;PV_Meta!$B$7,1,0)</f>
        <v>1</v>
      </c>
      <c r="AA162" s="41">
        <f>IF(tbl_PV_Milestones[[#This Row],[Complete]]="Yes",1,0)</f>
        <v>0</v>
      </c>
      <c r="AB162" s="41">
        <f>IF(AND(tbl_PV_Milestones[[#This Row],[BL FY]]=2025,tbl_PV_Milestones[[#This Row],[Baseline Date]]&lt;PV_Meta!$B$7),1,0)</f>
        <v>0</v>
      </c>
      <c r="AC162" s="41">
        <f>IF(AND(tbl_PV_Milestones[[#This Row],[Planned YTD]]=1,tbl_PV_Milestones[[#This Row],[Complete]]="Yes"),1,0)</f>
        <v>0</v>
      </c>
      <c r="AD162" s="41">
        <f>IF(AND(tbl_PV_Milestones[[#This Row],[Actual/Schedule Finish]]&lt;PV_Meta!$B$7,tbl_PV_Milestones[[#This Row],[Complete]]="No",tbl_PV_Milestones[[#This Row],[Project Status]]&lt;&gt;"On Hold"),1,0)</f>
        <v>0</v>
      </c>
      <c r="AE162" s="41">
        <f>IF(AND(tbl_PV_Milestones[[#This Row],[Actual/Schedule Finish]]&gt;tbl_PV_Milestones[[#This Row],[Baseline Date]],tbl_PV_Milestones[[#This Row],[Complete]]="No",tbl_PV_Milestones[[#This Row],[Project Status]]&lt;&gt;"On Hold",tbl_PV_Milestones[[#This Row],[Overdue]]=0,tbl_PV_Milestones[[#This Row],[To be Baselined]]&lt;&gt;1),1,0)</f>
        <v>0</v>
      </c>
      <c r="AF162" s="41">
        <f>IF(AND(tbl_PV_Milestones[[#This Row],[BL FY]]=2025,tbl_PV_Milestones[[#This Row],[Finish FY]]&gt;2025),1,0)</f>
        <v>0</v>
      </c>
      <c r="AG162" s="56" t="str">
        <f>_xlfn.XLOOKUP(tbl_PV_Milestones[[#This Row],[Work ID]],tbl_PV_Meta[Work ID '#],tbl_PV_Meta[Project Manager/Owner],,0)</f>
        <v>Project Manager 17</v>
      </c>
      <c r="AH162" s="6"/>
    </row>
    <row r="163" spans="4:34" x14ac:dyDescent="0.25">
      <c r="D163" s="6" t="s">
        <v>28</v>
      </c>
      <c r="E163" s="6" t="s">
        <v>52</v>
      </c>
      <c r="F163" s="6" t="s">
        <v>1700</v>
      </c>
      <c r="G163" s="6" t="s">
        <v>533</v>
      </c>
      <c r="H163" s="6" t="s">
        <v>519</v>
      </c>
      <c r="I163" s="6" t="s">
        <v>510</v>
      </c>
      <c r="J163" s="6" t="s">
        <v>28</v>
      </c>
      <c r="K163" s="6" t="s">
        <v>36</v>
      </c>
      <c r="L163" s="6" t="s">
        <v>88</v>
      </c>
      <c r="M163" s="43"/>
      <c r="N163" s="44" t="s">
        <v>1979</v>
      </c>
      <c r="O163" s="39">
        <v>46015.333333333299</v>
      </c>
      <c r="S163" s="45" t="e">
        <f>_xlfn.CONCAT(#REF!,TRIM(tbl_PV_Milestones[[#This Row],[Milestone Description]]))</f>
        <v>#REF!</v>
      </c>
      <c r="T163" s="84" t="str">
        <f>IF(COUNTIF(tbl_PV_Milestones[UID],tbl_PV_Milestones[[#This Row],[UID]])&gt;1,"Duplicate","")</f>
        <v>Duplicate</v>
      </c>
      <c r="U163" s="42" t="str">
        <f>_xlfn.XLOOKUP(tbl_PV_Milestones[[#This Row],[Work ID]],tbl_PV_Meta[Work ID '#],tbl_PV_Meta[Sub-Portfolio])</f>
        <v>Sub-Portfolio 7</v>
      </c>
      <c r="V163" s="41">
        <f>IF(MONTH(tbl_PV_Milestones[[#This Row],[Baseline Date]])&lt;7,YEAR(tbl_PV_Milestones[[#This Row],[Baseline Date]]),YEAR(tbl_PV_Milestones[[#This Row],[Baseline Date]])+1)</f>
        <v>1900</v>
      </c>
      <c r="W163" s="41">
        <f>IF(MONTH(tbl_PV_Milestones[[#This Row],[Actual/Schedule Finish]])&lt;7,YEAR(tbl_PV_Milestones[[#This Row],[Actual/Schedule Finish]]),YEAR(tbl_PV_Milestones[[#This Row],[Actual/Schedule Finish]])+1)</f>
        <v>2026</v>
      </c>
      <c r="X163" s="41" t="str">
        <f>IF(OR(tbl_PV_Milestones[[#This Row],[Project Status]]="Completed",tbl_PV_Milestones[[#This Row],[Project Status]]="Assumed Completed"),"Yes","No")</f>
        <v>No</v>
      </c>
      <c r="Y163" s="41">
        <f>IF(tbl_PV_Milestones[[#This Row],[Baseline Date]]="",1,0)</f>
        <v>1</v>
      </c>
      <c r="Z163" s="41">
        <f>IF(tbl_PV_Milestones[[#This Row],[Baseline Date]]&lt;PV_Meta!$B$7,1,0)</f>
        <v>1</v>
      </c>
      <c r="AA163" s="41">
        <f>IF(tbl_PV_Milestones[[#This Row],[Complete]]="Yes",1,0)</f>
        <v>0</v>
      </c>
      <c r="AB163" s="41">
        <f>IF(AND(tbl_PV_Milestones[[#This Row],[BL FY]]=2025,tbl_PV_Milestones[[#This Row],[Baseline Date]]&lt;PV_Meta!$B$7),1,0)</f>
        <v>0</v>
      </c>
      <c r="AC163" s="41">
        <f>IF(AND(tbl_PV_Milestones[[#This Row],[Planned YTD]]=1,tbl_PV_Milestones[[#This Row],[Complete]]="Yes"),1,0)</f>
        <v>0</v>
      </c>
      <c r="AD163" s="41">
        <f>IF(AND(tbl_PV_Milestones[[#This Row],[Actual/Schedule Finish]]&lt;PV_Meta!$B$7,tbl_PV_Milestones[[#This Row],[Complete]]="No",tbl_PV_Milestones[[#This Row],[Project Status]]&lt;&gt;"On Hold"),1,0)</f>
        <v>0</v>
      </c>
      <c r="AE163" s="41">
        <f>IF(AND(tbl_PV_Milestones[[#This Row],[Actual/Schedule Finish]]&gt;tbl_PV_Milestones[[#This Row],[Baseline Date]],tbl_PV_Milestones[[#This Row],[Complete]]="No",tbl_PV_Milestones[[#This Row],[Project Status]]&lt;&gt;"On Hold",tbl_PV_Milestones[[#This Row],[Overdue]]=0,tbl_PV_Milestones[[#This Row],[To be Baselined]]&lt;&gt;1),1,0)</f>
        <v>0</v>
      </c>
      <c r="AF163" s="41">
        <f>IF(AND(tbl_PV_Milestones[[#This Row],[BL FY]]=2025,tbl_PV_Milestones[[#This Row],[Finish FY]]&gt;2025),1,0)</f>
        <v>0</v>
      </c>
      <c r="AG163" s="56" t="str">
        <f>_xlfn.XLOOKUP(tbl_PV_Milestones[[#This Row],[Work ID]],tbl_PV_Meta[Work ID '#],tbl_PV_Meta[Project Manager/Owner],,0)</f>
        <v>Project Manager 17</v>
      </c>
      <c r="AH163" s="6"/>
    </row>
    <row r="164" spans="4:34" x14ac:dyDescent="0.25">
      <c r="D164" s="6" t="s">
        <v>28</v>
      </c>
      <c r="E164" s="6" t="s">
        <v>52</v>
      </c>
      <c r="F164" s="6" t="s">
        <v>1700</v>
      </c>
      <c r="G164" s="6" t="s">
        <v>516</v>
      </c>
      <c r="H164" s="6" t="s">
        <v>505</v>
      </c>
      <c r="I164" s="6" t="s">
        <v>512</v>
      </c>
      <c r="J164" s="6" t="s">
        <v>28</v>
      </c>
      <c r="K164" s="6" t="s">
        <v>36</v>
      </c>
      <c r="L164" s="6" t="s">
        <v>88</v>
      </c>
      <c r="M164" s="43"/>
      <c r="N164" s="44" t="s">
        <v>1979</v>
      </c>
      <c r="O164" s="39">
        <v>46015.333333333299</v>
      </c>
      <c r="S164" s="45" t="e">
        <f>_xlfn.CONCAT(#REF!,TRIM(tbl_PV_Milestones[[#This Row],[Milestone Description]]))</f>
        <v>#REF!</v>
      </c>
      <c r="T164" s="84" t="str">
        <f>IF(COUNTIF(tbl_PV_Milestones[UID],tbl_PV_Milestones[[#This Row],[UID]])&gt;1,"Duplicate","")</f>
        <v>Duplicate</v>
      </c>
      <c r="U164" s="42" t="str">
        <f>_xlfn.XLOOKUP(tbl_PV_Milestones[[#This Row],[Work ID]],tbl_PV_Meta[Work ID '#],tbl_PV_Meta[Sub-Portfolio])</f>
        <v>Sub-Portfolio 7</v>
      </c>
      <c r="V164" s="41">
        <f>IF(MONTH(tbl_PV_Milestones[[#This Row],[Baseline Date]])&lt;7,YEAR(tbl_PV_Milestones[[#This Row],[Baseline Date]]),YEAR(tbl_PV_Milestones[[#This Row],[Baseline Date]])+1)</f>
        <v>1900</v>
      </c>
      <c r="W164" s="41">
        <f>IF(MONTH(tbl_PV_Milestones[[#This Row],[Actual/Schedule Finish]])&lt;7,YEAR(tbl_PV_Milestones[[#This Row],[Actual/Schedule Finish]]),YEAR(tbl_PV_Milestones[[#This Row],[Actual/Schedule Finish]])+1)</f>
        <v>2026</v>
      </c>
      <c r="X164" s="41" t="str">
        <f>IF(OR(tbl_PV_Milestones[[#This Row],[Project Status]]="Completed",tbl_PV_Milestones[[#This Row],[Project Status]]="Assumed Completed"),"Yes","No")</f>
        <v>No</v>
      </c>
      <c r="Y164" s="41">
        <f>IF(tbl_PV_Milestones[[#This Row],[Baseline Date]]="",1,0)</f>
        <v>1</v>
      </c>
      <c r="Z164" s="41">
        <f>IF(tbl_PV_Milestones[[#This Row],[Baseline Date]]&lt;PV_Meta!$B$7,1,0)</f>
        <v>1</v>
      </c>
      <c r="AA164" s="41">
        <f>IF(tbl_PV_Milestones[[#This Row],[Complete]]="Yes",1,0)</f>
        <v>0</v>
      </c>
      <c r="AB164" s="41">
        <f>IF(AND(tbl_PV_Milestones[[#This Row],[BL FY]]=2025,tbl_PV_Milestones[[#This Row],[Baseline Date]]&lt;PV_Meta!$B$7),1,0)</f>
        <v>0</v>
      </c>
      <c r="AC164" s="41">
        <f>IF(AND(tbl_PV_Milestones[[#This Row],[Planned YTD]]=1,tbl_PV_Milestones[[#This Row],[Complete]]="Yes"),1,0)</f>
        <v>0</v>
      </c>
      <c r="AD164" s="41">
        <f>IF(AND(tbl_PV_Milestones[[#This Row],[Actual/Schedule Finish]]&lt;PV_Meta!$B$7,tbl_PV_Milestones[[#This Row],[Complete]]="No",tbl_PV_Milestones[[#This Row],[Project Status]]&lt;&gt;"On Hold"),1,0)</f>
        <v>0</v>
      </c>
      <c r="AE164" s="41">
        <f>IF(AND(tbl_PV_Milestones[[#This Row],[Actual/Schedule Finish]]&gt;tbl_PV_Milestones[[#This Row],[Baseline Date]],tbl_PV_Milestones[[#This Row],[Complete]]="No",tbl_PV_Milestones[[#This Row],[Project Status]]&lt;&gt;"On Hold",tbl_PV_Milestones[[#This Row],[Overdue]]=0,tbl_PV_Milestones[[#This Row],[To be Baselined]]&lt;&gt;1),1,0)</f>
        <v>0</v>
      </c>
      <c r="AF164" s="41">
        <f>IF(AND(tbl_PV_Milestones[[#This Row],[BL FY]]=2025,tbl_PV_Milestones[[#This Row],[Finish FY]]&gt;2025),1,0)</f>
        <v>0</v>
      </c>
      <c r="AG164" s="56" t="str">
        <f>_xlfn.XLOOKUP(tbl_PV_Milestones[[#This Row],[Work ID]],tbl_PV_Meta[Work ID '#],tbl_PV_Meta[Project Manager/Owner],,0)</f>
        <v>Project Manager 17</v>
      </c>
      <c r="AH164" s="6"/>
    </row>
    <row r="165" spans="4:34" x14ac:dyDescent="0.25">
      <c r="D165" s="6" t="s">
        <v>28</v>
      </c>
      <c r="E165" s="6" t="s">
        <v>52</v>
      </c>
      <c r="F165" s="6" t="s">
        <v>1700</v>
      </c>
      <c r="G165" s="6" t="s">
        <v>511</v>
      </c>
      <c r="H165" s="6" t="s">
        <v>505</v>
      </c>
      <c r="I165" s="6" t="s">
        <v>512</v>
      </c>
      <c r="J165" s="6" t="s">
        <v>28</v>
      </c>
      <c r="K165" s="6" t="s">
        <v>36</v>
      </c>
      <c r="L165" s="6" t="s">
        <v>88</v>
      </c>
      <c r="M165" s="43"/>
      <c r="N165" s="44" t="s">
        <v>1979</v>
      </c>
      <c r="O165" s="39">
        <v>46015.333333333299</v>
      </c>
      <c r="S165" s="45" t="e">
        <f>_xlfn.CONCAT(#REF!,TRIM(tbl_PV_Milestones[[#This Row],[Milestone Description]]))</f>
        <v>#REF!</v>
      </c>
      <c r="T165" s="84" t="str">
        <f>IF(COUNTIF(tbl_PV_Milestones[UID],tbl_PV_Milestones[[#This Row],[UID]])&gt;1,"Duplicate","")</f>
        <v>Duplicate</v>
      </c>
      <c r="U165" s="42" t="str">
        <f>_xlfn.XLOOKUP(tbl_PV_Milestones[[#This Row],[Work ID]],tbl_PV_Meta[Work ID '#],tbl_PV_Meta[Sub-Portfolio])</f>
        <v>Sub-Portfolio 7</v>
      </c>
      <c r="V165" s="41">
        <f>IF(MONTH(tbl_PV_Milestones[[#This Row],[Baseline Date]])&lt;7,YEAR(tbl_PV_Milestones[[#This Row],[Baseline Date]]),YEAR(tbl_PV_Milestones[[#This Row],[Baseline Date]])+1)</f>
        <v>1900</v>
      </c>
      <c r="W165" s="41">
        <f>IF(MONTH(tbl_PV_Milestones[[#This Row],[Actual/Schedule Finish]])&lt;7,YEAR(tbl_PV_Milestones[[#This Row],[Actual/Schedule Finish]]),YEAR(tbl_PV_Milestones[[#This Row],[Actual/Schedule Finish]])+1)</f>
        <v>2026</v>
      </c>
      <c r="X165" s="41" t="str">
        <f>IF(OR(tbl_PV_Milestones[[#This Row],[Project Status]]="Completed",tbl_PV_Milestones[[#This Row],[Project Status]]="Assumed Completed"),"Yes","No")</f>
        <v>No</v>
      </c>
      <c r="Y165" s="41">
        <f>IF(tbl_PV_Milestones[[#This Row],[Baseline Date]]="",1,0)</f>
        <v>1</v>
      </c>
      <c r="Z165" s="41">
        <f>IF(tbl_PV_Milestones[[#This Row],[Baseline Date]]&lt;PV_Meta!$B$7,1,0)</f>
        <v>1</v>
      </c>
      <c r="AA165" s="41">
        <f>IF(tbl_PV_Milestones[[#This Row],[Complete]]="Yes",1,0)</f>
        <v>0</v>
      </c>
      <c r="AB165" s="41">
        <f>IF(AND(tbl_PV_Milestones[[#This Row],[BL FY]]=2025,tbl_PV_Milestones[[#This Row],[Baseline Date]]&lt;PV_Meta!$B$7),1,0)</f>
        <v>0</v>
      </c>
      <c r="AC165" s="41">
        <f>IF(AND(tbl_PV_Milestones[[#This Row],[Planned YTD]]=1,tbl_PV_Milestones[[#This Row],[Complete]]="Yes"),1,0)</f>
        <v>0</v>
      </c>
      <c r="AD165" s="41">
        <f>IF(AND(tbl_PV_Milestones[[#This Row],[Actual/Schedule Finish]]&lt;PV_Meta!$B$7,tbl_PV_Milestones[[#This Row],[Complete]]="No",tbl_PV_Milestones[[#This Row],[Project Status]]&lt;&gt;"On Hold"),1,0)</f>
        <v>0</v>
      </c>
      <c r="AE165" s="41">
        <f>IF(AND(tbl_PV_Milestones[[#This Row],[Actual/Schedule Finish]]&gt;tbl_PV_Milestones[[#This Row],[Baseline Date]],tbl_PV_Milestones[[#This Row],[Complete]]="No",tbl_PV_Milestones[[#This Row],[Project Status]]&lt;&gt;"On Hold",tbl_PV_Milestones[[#This Row],[Overdue]]=0,tbl_PV_Milestones[[#This Row],[To be Baselined]]&lt;&gt;1),1,0)</f>
        <v>0</v>
      </c>
      <c r="AF165" s="41">
        <f>IF(AND(tbl_PV_Milestones[[#This Row],[BL FY]]=2025,tbl_PV_Milestones[[#This Row],[Finish FY]]&gt;2025),1,0)</f>
        <v>0</v>
      </c>
      <c r="AG165" s="56" t="str">
        <f>_xlfn.XLOOKUP(tbl_PV_Milestones[[#This Row],[Work ID]],tbl_PV_Meta[Work ID '#],tbl_PV_Meta[Project Manager/Owner],,0)</f>
        <v>Project Manager 17</v>
      </c>
      <c r="AH165" s="6"/>
    </row>
    <row r="166" spans="4:34" x14ac:dyDescent="0.25">
      <c r="D166" s="6" t="s">
        <v>28</v>
      </c>
      <c r="E166" s="6" t="s">
        <v>52</v>
      </c>
      <c r="F166" s="6" t="s">
        <v>1700</v>
      </c>
      <c r="G166" s="6" t="s">
        <v>593</v>
      </c>
      <c r="H166" s="6" t="s">
        <v>505</v>
      </c>
      <c r="I166" s="6" t="s">
        <v>512</v>
      </c>
      <c r="J166" s="6" t="s">
        <v>28</v>
      </c>
      <c r="K166" s="6" t="s">
        <v>36</v>
      </c>
      <c r="L166" s="6" t="s">
        <v>88</v>
      </c>
      <c r="M166" s="43"/>
      <c r="N166" s="44" t="s">
        <v>1979</v>
      </c>
      <c r="O166" s="39">
        <v>46015.333333333299</v>
      </c>
      <c r="S166" s="45" t="e">
        <f>_xlfn.CONCAT(#REF!,TRIM(tbl_PV_Milestones[[#This Row],[Milestone Description]]))</f>
        <v>#REF!</v>
      </c>
      <c r="T166" s="84" t="str">
        <f>IF(COUNTIF(tbl_PV_Milestones[UID],tbl_PV_Milestones[[#This Row],[UID]])&gt;1,"Duplicate","")</f>
        <v>Duplicate</v>
      </c>
      <c r="U166" s="42" t="str">
        <f>_xlfn.XLOOKUP(tbl_PV_Milestones[[#This Row],[Work ID]],tbl_PV_Meta[Work ID '#],tbl_PV_Meta[Sub-Portfolio])</f>
        <v>Sub-Portfolio 7</v>
      </c>
      <c r="V166" s="41">
        <f>IF(MONTH(tbl_PV_Milestones[[#This Row],[Baseline Date]])&lt;7,YEAR(tbl_PV_Milestones[[#This Row],[Baseline Date]]),YEAR(tbl_PV_Milestones[[#This Row],[Baseline Date]])+1)</f>
        <v>1900</v>
      </c>
      <c r="W166" s="41">
        <f>IF(MONTH(tbl_PV_Milestones[[#This Row],[Actual/Schedule Finish]])&lt;7,YEAR(tbl_PV_Milestones[[#This Row],[Actual/Schedule Finish]]),YEAR(tbl_PV_Milestones[[#This Row],[Actual/Schedule Finish]])+1)</f>
        <v>2026</v>
      </c>
      <c r="X166" s="41" t="str">
        <f>IF(OR(tbl_PV_Milestones[[#This Row],[Project Status]]="Completed",tbl_PV_Milestones[[#This Row],[Project Status]]="Assumed Completed"),"Yes","No")</f>
        <v>No</v>
      </c>
      <c r="Y166" s="41">
        <f>IF(tbl_PV_Milestones[[#This Row],[Baseline Date]]="",1,0)</f>
        <v>1</v>
      </c>
      <c r="Z166" s="41">
        <f>IF(tbl_PV_Milestones[[#This Row],[Baseline Date]]&lt;PV_Meta!$B$7,1,0)</f>
        <v>1</v>
      </c>
      <c r="AA166" s="41">
        <f>IF(tbl_PV_Milestones[[#This Row],[Complete]]="Yes",1,0)</f>
        <v>0</v>
      </c>
      <c r="AB166" s="41">
        <f>IF(AND(tbl_PV_Milestones[[#This Row],[BL FY]]=2025,tbl_PV_Milestones[[#This Row],[Baseline Date]]&lt;PV_Meta!$B$7),1,0)</f>
        <v>0</v>
      </c>
      <c r="AC166" s="41">
        <f>IF(AND(tbl_PV_Milestones[[#This Row],[Planned YTD]]=1,tbl_PV_Milestones[[#This Row],[Complete]]="Yes"),1,0)</f>
        <v>0</v>
      </c>
      <c r="AD166" s="41">
        <f>IF(AND(tbl_PV_Milestones[[#This Row],[Actual/Schedule Finish]]&lt;PV_Meta!$B$7,tbl_PV_Milestones[[#This Row],[Complete]]="No",tbl_PV_Milestones[[#This Row],[Project Status]]&lt;&gt;"On Hold"),1,0)</f>
        <v>0</v>
      </c>
      <c r="AE166" s="41">
        <f>IF(AND(tbl_PV_Milestones[[#This Row],[Actual/Schedule Finish]]&gt;tbl_PV_Milestones[[#This Row],[Baseline Date]],tbl_PV_Milestones[[#This Row],[Complete]]="No",tbl_PV_Milestones[[#This Row],[Project Status]]&lt;&gt;"On Hold",tbl_PV_Milestones[[#This Row],[Overdue]]=0,tbl_PV_Milestones[[#This Row],[To be Baselined]]&lt;&gt;1),1,0)</f>
        <v>0</v>
      </c>
      <c r="AF166" s="41">
        <f>IF(AND(tbl_PV_Milestones[[#This Row],[BL FY]]=2025,tbl_PV_Milestones[[#This Row],[Finish FY]]&gt;2025),1,0)</f>
        <v>0</v>
      </c>
      <c r="AG166" s="56" t="str">
        <f>_xlfn.XLOOKUP(tbl_PV_Milestones[[#This Row],[Work ID]],tbl_PV_Meta[Work ID '#],tbl_PV_Meta[Project Manager/Owner],,0)</f>
        <v>Project Manager 17</v>
      </c>
      <c r="AH166" s="6"/>
    </row>
    <row r="167" spans="4:34" x14ac:dyDescent="0.25">
      <c r="D167" s="6" t="s">
        <v>28</v>
      </c>
      <c r="E167" s="6" t="s">
        <v>503</v>
      </c>
      <c r="F167" s="6" t="s">
        <v>1694</v>
      </c>
      <c r="G167" s="6" t="s">
        <v>516</v>
      </c>
      <c r="H167" s="6" t="s">
        <v>505</v>
      </c>
      <c r="I167" s="6" t="s">
        <v>512</v>
      </c>
      <c r="J167" s="6" t="s">
        <v>28</v>
      </c>
      <c r="K167" s="6" t="s">
        <v>39</v>
      </c>
      <c r="L167" s="6" t="s">
        <v>80</v>
      </c>
      <c r="M167" s="43"/>
      <c r="N167" s="44" t="s">
        <v>1979</v>
      </c>
      <c r="O167" s="39">
        <v>46428.708333333299</v>
      </c>
      <c r="P167" s="39">
        <v>46428.708333333299</v>
      </c>
      <c r="Q167" s="6">
        <v>0</v>
      </c>
      <c r="R167" s="6">
        <v>0</v>
      </c>
      <c r="S167" s="45" t="e">
        <f>_xlfn.CONCAT(#REF!,TRIM(tbl_PV_Milestones[[#This Row],[Milestone Description]]))</f>
        <v>#REF!</v>
      </c>
      <c r="T167" s="84" t="str">
        <f>IF(COUNTIF(tbl_PV_Milestones[UID],tbl_PV_Milestones[[#This Row],[UID]])&gt;1,"Duplicate","")</f>
        <v>Duplicate</v>
      </c>
      <c r="U167" s="42" t="str">
        <f>_xlfn.XLOOKUP(tbl_PV_Milestones[[#This Row],[Work ID]],tbl_PV_Meta[Work ID '#],tbl_PV_Meta[Sub-Portfolio])</f>
        <v>Sub-Portfolio 7</v>
      </c>
      <c r="V167" s="41">
        <f>IF(MONTH(tbl_PV_Milestones[[#This Row],[Baseline Date]])&lt;7,YEAR(tbl_PV_Milestones[[#This Row],[Baseline Date]]),YEAR(tbl_PV_Milestones[[#This Row],[Baseline Date]])+1)</f>
        <v>2027</v>
      </c>
      <c r="W167" s="41">
        <f>IF(MONTH(tbl_PV_Milestones[[#This Row],[Actual/Schedule Finish]])&lt;7,YEAR(tbl_PV_Milestones[[#This Row],[Actual/Schedule Finish]]),YEAR(tbl_PV_Milestones[[#This Row],[Actual/Schedule Finish]])+1)</f>
        <v>2027</v>
      </c>
      <c r="X167" s="41" t="str">
        <f>IF(OR(tbl_PV_Milestones[[#This Row],[Project Status]]="Completed",tbl_PV_Milestones[[#This Row],[Project Status]]="Assumed Completed"),"Yes","No")</f>
        <v>No</v>
      </c>
      <c r="Y167" s="41">
        <f>IF(tbl_PV_Milestones[[#This Row],[Baseline Date]]="",1,0)</f>
        <v>0</v>
      </c>
      <c r="Z167" s="41">
        <f>IF(tbl_PV_Milestones[[#This Row],[Baseline Date]]&lt;PV_Meta!$B$7,1,0)</f>
        <v>0</v>
      </c>
      <c r="AA167" s="41">
        <f>IF(tbl_PV_Milestones[[#This Row],[Complete]]="Yes",1,0)</f>
        <v>0</v>
      </c>
      <c r="AB167" s="41">
        <f>IF(AND(tbl_PV_Milestones[[#This Row],[BL FY]]=2025,tbl_PV_Milestones[[#This Row],[Baseline Date]]&lt;PV_Meta!$B$7),1,0)</f>
        <v>0</v>
      </c>
      <c r="AC167" s="41">
        <f>IF(AND(tbl_PV_Milestones[[#This Row],[Planned YTD]]=1,tbl_PV_Milestones[[#This Row],[Complete]]="Yes"),1,0)</f>
        <v>0</v>
      </c>
      <c r="AD167" s="41">
        <f>IF(AND(tbl_PV_Milestones[[#This Row],[Actual/Schedule Finish]]&lt;PV_Meta!$B$7,tbl_PV_Milestones[[#This Row],[Complete]]="No",tbl_PV_Milestones[[#This Row],[Project Status]]&lt;&gt;"On Hold"),1,0)</f>
        <v>0</v>
      </c>
      <c r="AE167" s="41">
        <f>IF(AND(tbl_PV_Milestones[[#This Row],[Actual/Schedule Finish]]&gt;tbl_PV_Milestones[[#This Row],[Baseline Date]],tbl_PV_Milestones[[#This Row],[Complete]]="No",tbl_PV_Milestones[[#This Row],[Project Status]]&lt;&gt;"On Hold",tbl_PV_Milestones[[#This Row],[Overdue]]=0,tbl_PV_Milestones[[#This Row],[To be Baselined]]&lt;&gt;1),1,0)</f>
        <v>0</v>
      </c>
      <c r="AF167" s="41">
        <f>IF(AND(tbl_PV_Milestones[[#This Row],[BL FY]]=2025,tbl_PV_Milestones[[#This Row],[Finish FY]]&gt;2025),1,0)</f>
        <v>0</v>
      </c>
      <c r="AG167" s="56" t="str">
        <f>_xlfn.XLOOKUP(tbl_PV_Milestones[[#This Row],[Work ID]],tbl_PV_Meta[Work ID '#],tbl_PV_Meta[Project Manager/Owner],,0)</f>
        <v>Project Manager 8</v>
      </c>
      <c r="AH167" s="6"/>
    </row>
    <row r="168" spans="4:34" x14ac:dyDescent="0.25">
      <c r="D168" s="6" t="s">
        <v>28</v>
      </c>
      <c r="E168" s="6" t="s">
        <v>503</v>
      </c>
      <c r="F168" s="6" t="s">
        <v>1694</v>
      </c>
      <c r="G168" s="6" t="s">
        <v>511</v>
      </c>
      <c r="H168" s="6" t="s">
        <v>505</v>
      </c>
      <c r="I168" s="6" t="s">
        <v>512</v>
      </c>
      <c r="J168" s="6" t="s">
        <v>28</v>
      </c>
      <c r="K168" s="6" t="s">
        <v>39</v>
      </c>
      <c r="L168" s="6" t="s">
        <v>80</v>
      </c>
      <c r="M168" s="43"/>
      <c r="N168" s="44" t="s">
        <v>1979</v>
      </c>
      <c r="O168" s="39">
        <v>46400.708333333299</v>
      </c>
      <c r="P168" s="39">
        <v>46400.708333333299</v>
      </c>
      <c r="Q168" s="6">
        <v>0</v>
      </c>
      <c r="R168" s="6">
        <v>0</v>
      </c>
      <c r="S168" s="45" t="e">
        <f>_xlfn.CONCAT(#REF!,TRIM(tbl_PV_Milestones[[#This Row],[Milestone Description]]))</f>
        <v>#REF!</v>
      </c>
      <c r="T168" s="84" t="str">
        <f>IF(COUNTIF(tbl_PV_Milestones[UID],tbl_PV_Milestones[[#This Row],[UID]])&gt;1,"Duplicate","")</f>
        <v>Duplicate</v>
      </c>
      <c r="U168" s="42" t="str">
        <f>_xlfn.XLOOKUP(tbl_PV_Milestones[[#This Row],[Work ID]],tbl_PV_Meta[Work ID '#],tbl_PV_Meta[Sub-Portfolio])</f>
        <v>Sub-Portfolio 7</v>
      </c>
      <c r="V168" s="41">
        <f>IF(MONTH(tbl_PV_Milestones[[#This Row],[Baseline Date]])&lt;7,YEAR(tbl_PV_Milestones[[#This Row],[Baseline Date]]),YEAR(tbl_PV_Milestones[[#This Row],[Baseline Date]])+1)</f>
        <v>2027</v>
      </c>
      <c r="W168" s="41">
        <f>IF(MONTH(tbl_PV_Milestones[[#This Row],[Actual/Schedule Finish]])&lt;7,YEAR(tbl_PV_Milestones[[#This Row],[Actual/Schedule Finish]]),YEAR(tbl_PV_Milestones[[#This Row],[Actual/Schedule Finish]])+1)</f>
        <v>2027</v>
      </c>
      <c r="X168" s="41" t="str">
        <f>IF(OR(tbl_PV_Milestones[[#This Row],[Project Status]]="Completed",tbl_PV_Milestones[[#This Row],[Project Status]]="Assumed Completed"),"Yes","No")</f>
        <v>No</v>
      </c>
      <c r="Y168" s="41">
        <f>IF(tbl_PV_Milestones[[#This Row],[Baseline Date]]="",1,0)</f>
        <v>0</v>
      </c>
      <c r="Z168" s="41">
        <f>IF(tbl_PV_Milestones[[#This Row],[Baseline Date]]&lt;PV_Meta!$B$7,1,0)</f>
        <v>0</v>
      </c>
      <c r="AA168" s="41">
        <f>IF(tbl_PV_Milestones[[#This Row],[Complete]]="Yes",1,0)</f>
        <v>0</v>
      </c>
      <c r="AB168" s="41">
        <f>IF(AND(tbl_PV_Milestones[[#This Row],[BL FY]]=2025,tbl_PV_Milestones[[#This Row],[Baseline Date]]&lt;PV_Meta!$B$7),1,0)</f>
        <v>0</v>
      </c>
      <c r="AC168" s="41">
        <f>IF(AND(tbl_PV_Milestones[[#This Row],[Planned YTD]]=1,tbl_PV_Milestones[[#This Row],[Complete]]="Yes"),1,0)</f>
        <v>0</v>
      </c>
      <c r="AD168" s="41">
        <f>IF(AND(tbl_PV_Milestones[[#This Row],[Actual/Schedule Finish]]&lt;PV_Meta!$B$7,tbl_PV_Milestones[[#This Row],[Complete]]="No",tbl_PV_Milestones[[#This Row],[Project Status]]&lt;&gt;"On Hold"),1,0)</f>
        <v>0</v>
      </c>
      <c r="AE168" s="41">
        <f>IF(AND(tbl_PV_Milestones[[#This Row],[Actual/Schedule Finish]]&gt;tbl_PV_Milestones[[#This Row],[Baseline Date]],tbl_PV_Milestones[[#This Row],[Complete]]="No",tbl_PV_Milestones[[#This Row],[Project Status]]&lt;&gt;"On Hold",tbl_PV_Milestones[[#This Row],[Overdue]]=0,tbl_PV_Milestones[[#This Row],[To be Baselined]]&lt;&gt;1),1,0)</f>
        <v>0</v>
      </c>
      <c r="AF168" s="41">
        <f>IF(AND(tbl_PV_Milestones[[#This Row],[BL FY]]=2025,tbl_PV_Milestones[[#This Row],[Finish FY]]&gt;2025),1,0)</f>
        <v>0</v>
      </c>
      <c r="AG168" s="56" t="str">
        <f>_xlfn.XLOOKUP(tbl_PV_Milestones[[#This Row],[Work ID]],tbl_PV_Meta[Work ID '#],tbl_PV_Meta[Project Manager/Owner],,0)</f>
        <v>Project Manager 8</v>
      </c>
      <c r="AH168" s="6"/>
    </row>
    <row r="169" spans="4:34" x14ac:dyDescent="0.25">
      <c r="D169" s="6" t="s">
        <v>28</v>
      </c>
      <c r="E169" s="6" t="s">
        <v>503</v>
      </c>
      <c r="F169" s="6" t="s">
        <v>1694</v>
      </c>
      <c r="G169" s="6" t="s">
        <v>517</v>
      </c>
      <c r="H169" s="6" t="s">
        <v>505</v>
      </c>
      <c r="I169" s="6" t="s">
        <v>512</v>
      </c>
      <c r="J169" s="6" t="s">
        <v>28</v>
      </c>
      <c r="K169" s="6" t="s">
        <v>39</v>
      </c>
      <c r="L169" s="6" t="s">
        <v>80</v>
      </c>
      <c r="M169" s="43"/>
      <c r="N169" s="44" t="s">
        <v>1979</v>
      </c>
      <c r="O169" s="39">
        <v>46449.708333333299</v>
      </c>
      <c r="P169" s="39">
        <v>46449.708333333299</v>
      </c>
      <c r="Q169" s="6">
        <v>0</v>
      </c>
      <c r="R169" s="6">
        <v>0</v>
      </c>
      <c r="S169" s="45" t="e">
        <f>_xlfn.CONCAT(#REF!,TRIM(tbl_PV_Milestones[[#This Row],[Milestone Description]]))</f>
        <v>#REF!</v>
      </c>
      <c r="T169" s="84" t="str">
        <f>IF(COUNTIF(tbl_PV_Milestones[UID],tbl_PV_Milestones[[#This Row],[UID]])&gt;1,"Duplicate","")</f>
        <v>Duplicate</v>
      </c>
      <c r="U169" s="42" t="str">
        <f>_xlfn.XLOOKUP(tbl_PV_Milestones[[#This Row],[Work ID]],tbl_PV_Meta[Work ID '#],tbl_PV_Meta[Sub-Portfolio])</f>
        <v>Sub-Portfolio 7</v>
      </c>
      <c r="V169" s="41">
        <f>IF(MONTH(tbl_PV_Milestones[[#This Row],[Baseline Date]])&lt;7,YEAR(tbl_PV_Milestones[[#This Row],[Baseline Date]]),YEAR(tbl_PV_Milestones[[#This Row],[Baseline Date]])+1)</f>
        <v>2027</v>
      </c>
      <c r="W169" s="41">
        <f>IF(MONTH(tbl_PV_Milestones[[#This Row],[Actual/Schedule Finish]])&lt;7,YEAR(tbl_PV_Milestones[[#This Row],[Actual/Schedule Finish]]),YEAR(tbl_PV_Milestones[[#This Row],[Actual/Schedule Finish]])+1)</f>
        <v>2027</v>
      </c>
      <c r="X169" s="41" t="str">
        <f>IF(OR(tbl_PV_Milestones[[#This Row],[Project Status]]="Completed",tbl_PV_Milestones[[#This Row],[Project Status]]="Assumed Completed"),"Yes","No")</f>
        <v>No</v>
      </c>
      <c r="Y169" s="41">
        <f>IF(tbl_PV_Milestones[[#This Row],[Baseline Date]]="",1,0)</f>
        <v>0</v>
      </c>
      <c r="Z169" s="41">
        <f>IF(tbl_PV_Milestones[[#This Row],[Baseline Date]]&lt;PV_Meta!$B$7,1,0)</f>
        <v>0</v>
      </c>
      <c r="AA169" s="41">
        <f>IF(tbl_PV_Milestones[[#This Row],[Complete]]="Yes",1,0)</f>
        <v>0</v>
      </c>
      <c r="AB169" s="41">
        <f>IF(AND(tbl_PV_Milestones[[#This Row],[BL FY]]=2025,tbl_PV_Milestones[[#This Row],[Baseline Date]]&lt;PV_Meta!$B$7),1,0)</f>
        <v>0</v>
      </c>
      <c r="AC169" s="41">
        <f>IF(AND(tbl_PV_Milestones[[#This Row],[Planned YTD]]=1,tbl_PV_Milestones[[#This Row],[Complete]]="Yes"),1,0)</f>
        <v>0</v>
      </c>
      <c r="AD169" s="41">
        <f>IF(AND(tbl_PV_Milestones[[#This Row],[Actual/Schedule Finish]]&lt;PV_Meta!$B$7,tbl_PV_Milestones[[#This Row],[Complete]]="No",tbl_PV_Milestones[[#This Row],[Project Status]]&lt;&gt;"On Hold"),1,0)</f>
        <v>0</v>
      </c>
      <c r="AE169" s="41">
        <f>IF(AND(tbl_PV_Milestones[[#This Row],[Actual/Schedule Finish]]&gt;tbl_PV_Milestones[[#This Row],[Baseline Date]],tbl_PV_Milestones[[#This Row],[Complete]]="No",tbl_PV_Milestones[[#This Row],[Project Status]]&lt;&gt;"On Hold",tbl_PV_Milestones[[#This Row],[Overdue]]=0,tbl_PV_Milestones[[#This Row],[To be Baselined]]&lt;&gt;1),1,0)</f>
        <v>0</v>
      </c>
      <c r="AF169" s="41">
        <f>IF(AND(tbl_PV_Milestones[[#This Row],[BL FY]]=2025,tbl_PV_Milestones[[#This Row],[Finish FY]]&gt;2025),1,0)</f>
        <v>0</v>
      </c>
      <c r="AG169" s="56" t="str">
        <f>_xlfn.XLOOKUP(tbl_PV_Milestones[[#This Row],[Work ID]],tbl_PV_Meta[Work ID '#],tbl_PV_Meta[Project Manager/Owner],,0)</f>
        <v>Project Manager 8</v>
      </c>
      <c r="AH169" s="6"/>
    </row>
    <row r="170" spans="4:34" x14ac:dyDescent="0.25">
      <c r="D170" s="6" t="s">
        <v>28</v>
      </c>
      <c r="E170" s="6" t="s">
        <v>580</v>
      </c>
      <c r="F170" s="6" t="s">
        <v>1694</v>
      </c>
      <c r="G170" s="6" t="s">
        <v>543</v>
      </c>
      <c r="H170" s="6" t="s">
        <v>519</v>
      </c>
      <c r="I170" s="6" t="s">
        <v>522</v>
      </c>
      <c r="J170" s="6" t="s">
        <v>28</v>
      </c>
      <c r="K170" s="6" t="s">
        <v>39</v>
      </c>
      <c r="L170" s="6" t="s">
        <v>80</v>
      </c>
      <c r="M170" s="43"/>
      <c r="N170" s="44" t="s">
        <v>1979</v>
      </c>
      <c r="O170" s="39">
        <v>45792.708333333299</v>
      </c>
      <c r="P170" s="39">
        <v>45714.708333333299</v>
      </c>
      <c r="Q170" s="6">
        <v>-53</v>
      </c>
      <c r="R170" s="6">
        <v>-1.9939804364183598E-2</v>
      </c>
      <c r="S170" s="45" t="e">
        <f>_xlfn.CONCAT(#REF!,TRIM(tbl_PV_Milestones[[#This Row],[Milestone Description]]))</f>
        <v>#REF!</v>
      </c>
      <c r="T170" s="84" t="str">
        <f>IF(COUNTIF(tbl_PV_Milestones[UID],tbl_PV_Milestones[[#This Row],[UID]])&gt;1,"Duplicate","")</f>
        <v>Duplicate</v>
      </c>
      <c r="U170" s="42" t="str">
        <f>_xlfn.XLOOKUP(tbl_PV_Milestones[[#This Row],[Work ID]],tbl_PV_Meta[Work ID '#],tbl_PV_Meta[Sub-Portfolio])</f>
        <v>Sub-Portfolio 7</v>
      </c>
      <c r="V170" s="41">
        <f>IF(MONTH(tbl_PV_Milestones[[#This Row],[Baseline Date]])&lt;7,YEAR(tbl_PV_Milestones[[#This Row],[Baseline Date]]),YEAR(tbl_PV_Milestones[[#This Row],[Baseline Date]])+1)</f>
        <v>2025</v>
      </c>
      <c r="W170" s="41">
        <f>IF(MONTH(tbl_PV_Milestones[[#This Row],[Actual/Schedule Finish]])&lt;7,YEAR(tbl_PV_Milestones[[#This Row],[Actual/Schedule Finish]]),YEAR(tbl_PV_Milestones[[#This Row],[Actual/Schedule Finish]])+1)</f>
        <v>2025</v>
      </c>
      <c r="X170" s="41" t="str">
        <f>IF(OR(tbl_PV_Milestones[[#This Row],[Project Status]]="Completed",tbl_PV_Milestones[[#This Row],[Project Status]]="Assumed Completed"),"Yes","No")</f>
        <v>No</v>
      </c>
      <c r="Y170" s="41">
        <f>IF(tbl_PV_Milestones[[#This Row],[Baseline Date]]="",1,0)</f>
        <v>0</v>
      </c>
      <c r="Z170" s="41">
        <f>IF(tbl_PV_Milestones[[#This Row],[Baseline Date]]&lt;PV_Meta!$B$7,1,0)</f>
        <v>1</v>
      </c>
      <c r="AA170" s="41">
        <f>IF(tbl_PV_Milestones[[#This Row],[Complete]]="Yes",1,0)</f>
        <v>0</v>
      </c>
      <c r="AB170" s="41">
        <f>IF(AND(tbl_PV_Milestones[[#This Row],[BL FY]]=2025,tbl_PV_Milestones[[#This Row],[Baseline Date]]&lt;PV_Meta!$B$7),1,0)</f>
        <v>1</v>
      </c>
      <c r="AC170" s="41">
        <f>IF(AND(tbl_PV_Milestones[[#This Row],[Planned YTD]]=1,tbl_PV_Milestones[[#This Row],[Complete]]="Yes"),1,0)</f>
        <v>0</v>
      </c>
      <c r="AD170" s="41">
        <f>IF(AND(tbl_PV_Milestones[[#This Row],[Actual/Schedule Finish]]&lt;PV_Meta!$B$7,tbl_PV_Milestones[[#This Row],[Complete]]="No",tbl_PV_Milestones[[#This Row],[Project Status]]&lt;&gt;"On Hold"),1,0)</f>
        <v>0</v>
      </c>
      <c r="AE170" s="41">
        <f>IF(AND(tbl_PV_Milestones[[#This Row],[Actual/Schedule Finish]]&gt;tbl_PV_Milestones[[#This Row],[Baseline Date]],tbl_PV_Milestones[[#This Row],[Complete]]="No",tbl_PV_Milestones[[#This Row],[Project Status]]&lt;&gt;"On Hold",tbl_PV_Milestones[[#This Row],[Overdue]]=0,tbl_PV_Milestones[[#This Row],[To be Baselined]]&lt;&gt;1),1,0)</f>
        <v>1</v>
      </c>
      <c r="AF170" s="41">
        <f>IF(AND(tbl_PV_Milestones[[#This Row],[BL FY]]=2025,tbl_PV_Milestones[[#This Row],[Finish FY]]&gt;2025),1,0)</f>
        <v>0</v>
      </c>
      <c r="AG170" s="56" t="str">
        <f>_xlfn.XLOOKUP(tbl_PV_Milestones[[#This Row],[Work ID]],tbl_PV_Meta[Work ID '#],tbl_PV_Meta[Project Manager/Owner],,0)</f>
        <v>Project Manager 8</v>
      </c>
      <c r="AH170" s="6"/>
    </row>
    <row r="171" spans="4:34" x14ac:dyDescent="0.25">
      <c r="D171" s="6" t="s">
        <v>28</v>
      </c>
      <c r="E171" s="6" t="s">
        <v>503</v>
      </c>
      <c r="F171" s="6" t="s">
        <v>1718</v>
      </c>
      <c r="G171" s="6" t="s">
        <v>571</v>
      </c>
      <c r="H171" s="6" t="s">
        <v>505</v>
      </c>
      <c r="I171" s="6" t="s">
        <v>522</v>
      </c>
      <c r="J171" s="6" t="s">
        <v>28</v>
      </c>
      <c r="K171" s="6" t="s">
        <v>61</v>
      </c>
      <c r="L171" s="6" t="s">
        <v>90</v>
      </c>
      <c r="M171" s="43"/>
      <c r="N171" s="44" t="s">
        <v>1979</v>
      </c>
      <c r="O171" s="39">
        <v>45869.708333333299</v>
      </c>
      <c r="P171" s="39">
        <v>45869.708333333299</v>
      </c>
      <c r="Q171" s="6">
        <v>0</v>
      </c>
      <c r="R171" s="6">
        <v>0</v>
      </c>
      <c r="S171" s="45" t="e">
        <f>_xlfn.CONCAT(#REF!,TRIM(tbl_PV_Milestones[[#This Row],[Milestone Description]]))</f>
        <v>#REF!</v>
      </c>
      <c r="T171" s="84" t="str">
        <f>IF(COUNTIF(tbl_PV_Milestones[UID],tbl_PV_Milestones[[#This Row],[UID]])&gt;1,"Duplicate","")</f>
        <v>Duplicate</v>
      </c>
      <c r="U171" s="42" t="str">
        <f>_xlfn.XLOOKUP(tbl_PV_Milestones[[#This Row],[Work ID]],tbl_PV_Meta[Work ID '#],tbl_PV_Meta[Sub-Portfolio])</f>
        <v>Sub-Portfolio 7</v>
      </c>
      <c r="V171" s="41">
        <f>IF(MONTH(tbl_PV_Milestones[[#This Row],[Baseline Date]])&lt;7,YEAR(tbl_PV_Milestones[[#This Row],[Baseline Date]]),YEAR(tbl_PV_Milestones[[#This Row],[Baseline Date]])+1)</f>
        <v>2026</v>
      </c>
      <c r="W171" s="41">
        <f>IF(MONTH(tbl_PV_Milestones[[#This Row],[Actual/Schedule Finish]])&lt;7,YEAR(tbl_PV_Milestones[[#This Row],[Actual/Schedule Finish]]),YEAR(tbl_PV_Milestones[[#This Row],[Actual/Schedule Finish]])+1)</f>
        <v>2026</v>
      </c>
      <c r="X171" s="41" t="str">
        <f>IF(OR(tbl_PV_Milestones[[#This Row],[Project Status]]="Completed",tbl_PV_Milestones[[#This Row],[Project Status]]="Assumed Completed"),"Yes","No")</f>
        <v>No</v>
      </c>
      <c r="Y171" s="41">
        <f>IF(tbl_PV_Milestones[[#This Row],[Baseline Date]]="",1,0)</f>
        <v>0</v>
      </c>
      <c r="Z171" s="41">
        <f>IF(tbl_PV_Milestones[[#This Row],[Baseline Date]]&lt;PV_Meta!$B$7,1,0)</f>
        <v>0</v>
      </c>
      <c r="AA171" s="41">
        <f>IF(tbl_PV_Milestones[[#This Row],[Complete]]="Yes",1,0)</f>
        <v>0</v>
      </c>
      <c r="AB171" s="41">
        <f>IF(AND(tbl_PV_Milestones[[#This Row],[BL FY]]=2025,tbl_PV_Milestones[[#This Row],[Baseline Date]]&lt;PV_Meta!$B$7),1,0)</f>
        <v>0</v>
      </c>
      <c r="AC171" s="41">
        <f>IF(AND(tbl_PV_Milestones[[#This Row],[Planned YTD]]=1,tbl_PV_Milestones[[#This Row],[Complete]]="Yes"),1,0)</f>
        <v>0</v>
      </c>
      <c r="AD171" s="41">
        <f>IF(AND(tbl_PV_Milestones[[#This Row],[Actual/Schedule Finish]]&lt;PV_Meta!$B$7,tbl_PV_Milestones[[#This Row],[Complete]]="No",tbl_PV_Milestones[[#This Row],[Project Status]]&lt;&gt;"On Hold"),1,0)</f>
        <v>0</v>
      </c>
      <c r="AE171" s="41">
        <f>IF(AND(tbl_PV_Milestones[[#This Row],[Actual/Schedule Finish]]&gt;tbl_PV_Milestones[[#This Row],[Baseline Date]],tbl_PV_Milestones[[#This Row],[Complete]]="No",tbl_PV_Milestones[[#This Row],[Project Status]]&lt;&gt;"On Hold",tbl_PV_Milestones[[#This Row],[Overdue]]=0,tbl_PV_Milestones[[#This Row],[To be Baselined]]&lt;&gt;1),1,0)</f>
        <v>0</v>
      </c>
      <c r="AF171" s="41">
        <f>IF(AND(tbl_PV_Milestones[[#This Row],[BL FY]]=2025,tbl_PV_Milestones[[#This Row],[Finish FY]]&gt;2025),1,0)</f>
        <v>0</v>
      </c>
      <c r="AG171" s="56" t="str">
        <f>_xlfn.XLOOKUP(tbl_PV_Milestones[[#This Row],[Work ID]],tbl_PV_Meta[Work ID '#],tbl_PV_Meta[Project Manager/Owner],,0)</f>
        <v>Project Manager 17</v>
      </c>
      <c r="AH171" s="6"/>
    </row>
    <row r="172" spans="4:34" x14ac:dyDescent="0.25">
      <c r="D172" s="6" t="s">
        <v>28</v>
      </c>
      <c r="E172" s="6" t="s">
        <v>503</v>
      </c>
      <c r="F172" s="6" t="s">
        <v>1750</v>
      </c>
      <c r="G172" s="6" t="s">
        <v>517</v>
      </c>
      <c r="H172" s="6" t="s">
        <v>505</v>
      </c>
      <c r="I172" s="6" t="s">
        <v>512</v>
      </c>
      <c r="J172" s="6" t="s">
        <v>28</v>
      </c>
      <c r="K172" s="6" t="s">
        <v>36</v>
      </c>
      <c r="L172" s="6" t="s">
        <v>48</v>
      </c>
      <c r="M172" s="43"/>
      <c r="N172" s="44" t="s">
        <v>1979</v>
      </c>
      <c r="O172" s="39">
        <v>45930.708333333299</v>
      </c>
      <c r="P172" s="39">
        <v>45930.708333333299</v>
      </c>
      <c r="Q172" s="6">
        <v>0</v>
      </c>
      <c r="R172" s="6">
        <v>0</v>
      </c>
      <c r="S172" s="45" t="e">
        <f>_xlfn.CONCAT(#REF!,TRIM(tbl_PV_Milestones[[#This Row],[Milestone Description]]))</f>
        <v>#REF!</v>
      </c>
      <c r="T172" s="84" t="str">
        <f>IF(COUNTIF(tbl_PV_Milestones[UID],tbl_PV_Milestones[[#This Row],[UID]])&gt;1,"Duplicate","")</f>
        <v>Duplicate</v>
      </c>
      <c r="U172" s="42" t="str">
        <f>_xlfn.XLOOKUP(tbl_PV_Milestones[[#This Row],[Work ID]],tbl_PV_Meta[Work ID '#],tbl_PV_Meta[Sub-Portfolio])</f>
        <v>Sub-Portfolio 8</v>
      </c>
      <c r="V172" s="41">
        <f>IF(MONTH(tbl_PV_Milestones[[#This Row],[Baseline Date]])&lt;7,YEAR(tbl_PV_Milestones[[#This Row],[Baseline Date]]),YEAR(tbl_PV_Milestones[[#This Row],[Baseline Date]])+1)</f>
        <v>2026</v>
      </c>
      <c r="W172" s="41">
        <f>IF(MONTH(tbl_PV_Milestones[[#This Row],[Actual/Schedule Finish]])&lt;7,YEAR(tbl_PV_Milestones[[#This Row],[Actual/Schedule Finish]]),YEAR(tbl_PV_Milestones[[#This Row],[Actual/Schedule Finish]])+1)</f>
        <v>2026</v>
      </c>
      <c r="X172" s="41" t="str">
        <f>IF(OR(tbl_PV_Milestones[[#This Row],[Project Status]]="Completed",tbl_PV_Milestones[[#This Row],[Project Status]]="Assumed Completed"),"Yes","No")</f>
        <v>No</v>
      </c>
      <c r="Y172" s="41">
        <f>IF(tbl_PV_Milestones[[#This Row],[Baseline Date]]="",1,0)</f>
        <v>0</v>
      </c>
      <c r="Z172" s="41">
        <f>IF(tbl_PV_Milestones[[#This Row],[Baseline Date]]&lt;PV_Meta!$B$7,1,0)</f>
        <v>0</v>
      </c>
      <c r="AA172" s="41">
        <f>IF(tbl_PV_Milestones[[#This Row],[Complete]]="Yes",1,0)</f>
        <v>0</v>
      </c>
      <c r="AB172" s="41">
        <f>IF(AND(tbl_PV_Milestones[[#This Row],[BL FY]]=2025,tbl_PV_Milestones[[#This Row],[Baseline Date]]&lt;PV_Meta!$B$7),1,0)</f>
        <v>0</v>
      </c>
      <c r="AC172" s="41">
        <f>IF(AND(tbl_PV_Milestones[[#This Row],[Planned YTD]]=1,tbl_PV_Milestones[[#This Row],[Complete]]="Yes"),1,0)</f>
        <v>0</v>
      </c>
      <c r="AD172" s="41">
        <f>IF(AND(tbl_PV_Milestones[[#This Row],[Actual/Schedule Finish]]&lt;PV_Meta!$B$7,tbl_PV_Milestones[[#This Row],[Complete]]="No",tbl_PV_Milestones[[#This Row],[Project Status]]&lt;&gt;"On Hold"),1,0)</f>
        <v>0</v>
      </c>
      <c r="AE172" s="41">
        <f>IF(AND(tbl_PV_Milestones[[#This Row],[Actual/Schedule Finish]]&gt;tbl_PV_Milestones[[#This Row],[Baseline Date]],tbl_PV_Milestones[[#This Row],[Complete]]="No",tbl_PV_Milestones[[#This Row],[Project Status]]&lt;&gt;"On Hold",tbl_PV_Milestones[[#This Row],[Overdue]]=0,tbl_PV_Milestones[[#This Row],[To be Baselined]]&lt;&gt;1),1,0)</f>
        <v>0</v>
      </c>
      <c r="AF172" s="41">
        <f>IF(AND(tbl_PV_Milestones[[#This Row],[BL FY]]=2025,tbl_PV_Milestones[[#This Row],[Finish FY]]&gt;2025),1,0)</f>
        <v>0</v>
      </c>
      <c r="AG172" s="56" t="str">
        <f>_xlfn.XLOOKUP(tbl_PV_Milestones[[#This Row],[Work ID]],tbl_PV_Meta[Work ID '#],tbl_PV_Meta[Project Manager/Owner],,0)</f>
        <v>Project Manager 25</v>
      </c>
      <c r="AH172" s="6"/>
    </row>
    <row r="173" spans="4:34" x14ac:dyDescent="0.25">
      <c r="D173" s="6" t="s">
        <v>28</v>
      </c>
      <c r="E173" s="6" t="s">
        <v>503</v>
      </c>
      <c r="F173" s="6" t="s">
        <v>1750</v>
      </c>
      <c r="G173" s="6" t="s">
        <v>518</v>
      </c>
      <c r="H173" s="6" t="s">
        <v>519</v>
      </c>
      <c r="I173" s="6" t="s">
        <v>512</v>
      </c>
      <c r="J173" s="6" t="s">
        <v>28</v>
      </c>
      <c r="K173" s="6" t="s">
        <v>36</v>
      </c>
      <c r="L173" s="6" t="s">
        <v>48</v>
      </c>
      <c r="M173" s="43"/>
      <c r="N173" s="44" t="s">
        <v>1979</v>
      </c>
      <c r="O173" s="39">
        <v>45930.708333333299</v>
      </c>
      <c r="P173" s="39">
        <v>45930.708333333299</v>
      </c>
      <c r="Q173" s="6">
        <v>0</v>
      </c>
      <c r="R173" s="6">
        <v>0</v>
      </c>
      <c r="S173" s="45" t="e">
        <f>_xlfn.CONCAT(#REF!,TRIM(tbl_PV_Milestones[[#This Row],[Milestone Description]]))</f>
        <v>#REF!</v>
      </c>
      <c r="T173" s="84" t="str">
        <f>IF(COUNTIF(tbl_PV_Milestones[UID],tbl_PV_Milestones[[#This Row],[UID]])&gt;1,"Duplicate","")</f>
        <v>Duplicate</v>
      </c>
      <c r="U173" s="42" t="str">
        <f>_xlfn.XLOOKUP(tbl_PV_Milestones[[#This Row],[Work ID]],tbl_PV_Meta[Work ID '#],tbl_PV_Meta[Sub-Portfolio])</f>
        <v>Sub-Portfolio 8</v>
      </c>
      <c r="V173" s="41">
        <f>IF(MONTH(tbl_PV_Milestones[[#This Row],[Baseline Date]])&lt;7,YEAR(tbl_PV_Milestones[[#This Row],[Baseline Date]]),YEAR(tbl_PV_Milestones[[#This Row],[Baseline Date]])+1)</f>
        <v>2026</v>
      </c>
      <c r="W173" s="41">
        <f>IF(MONTH(tbl_PV_Milestones[[#This Row],[Actual/Schedule Finish]])&lt;7,YEAR(tbl_PV_Milestones[[#This Row],[Actual/Schedule Finish]]),YEAR(tbl_PV_Milestones[[#This Row],[Actual/Schedule Finish]])+1)</f>
        <v>2026</v>
      </c>
      <c r="X173" s="41" t="str">
        <f>IF(OR(tbl_PV_Milestones[[#This Row],[Project Status]]="Completed",tbl_PV_Milestones[[#This Row],[Project Status]]="Assumed Completed"),"Yes","No")</f>
        <v>No</v>
      </c>
      <c r="Y173" s="41">
        <f>IF(tbl_PV_Milestones[[#This Row],[Baseline Date]]="",1,0)</f>
        <v>0</v>
      </c>
      <c r="Z173" s="41">
        <f>IF(tbl_PV_Milestones[[#This Row],[Baseline Date]]&lt;PV_Meta!$B$7,1,0)</f>
        <v>0</v>
      </c>
      <c r="AA173" s="41">
        <f>IF(tbl_PV_Milestones[[#This Row],[Complete]]="Yes",1,0)</f>
        <v>0</v>
      </c>
      <c r="AB173" s="41">
        <f>IF(AND(tbl_PV_Milestones[[#This Row],[BL FY]]=2025,tbl_PV_Milestones[[#This Row],[Baseline Date]]&lt;PV_Meta!$B$7),1,0)</f>
        <v>0</v>
      </c>
      <c r="AC173" s="41">
        <f>IF(AND(tbl_PV_Milestones[[#This Row],[Planned YTD]]=1,tbl_PV_Milestones[[#This Row],[Complete]]="Yes"),1,0)</f>
        <v>0</v>
      </c>
      <c r="AD173" s="41">
        <f>IF(AND(tbl_PV_Milestones[[#This Row],[Actual/Schedule Finish]]&lt;PV_Meta!$B$7,tbl_PV_Milestones[[#This Row],[Complete]]="No",tbl_PV_Milestones[[#This Row],[Project Status]]&lt;&gt;"On Hold"),1,0)</f>
        <v>0</v>
      </c>
      <c r="AE173" s="41">
        <f>IF(AND(tbl_PV_Milestones[[#This Row],[Actual/Schedule Finish]]&gt;tbl_PV_Milestones[[#This Row],[Baseline Date]],tbl_PV_Milestones[[#This Row],[Complete]]="No",tbl_PV_Milestones[[#This Row],[Project Status]]&lt;&gt;"On Hold",tbl_PV_Milestones[[#This Row],[Overdue]]=0,tbl_PV_Milestones[[#This Row],[To be Baselined]]&lt;&gt;1),1,0)</f>
        <v>0</v>
      </c>
      <c r="AF173" s="41">
        <f>IF(AND(tbl_PV_Milestones[[#This Row],[BL FY]]=2025,tbl_PV_Milestones[[#This Row],[Finish FY]]&gt;2025),1,0)</f>
        <v>0</v>
      </c>
      <c r="AG173" s="56" t="str">
        <f>_xlfn.XLOOKUP(tbl_PV_Milestones[[#This Row],[Work ID]],tbl_PV_Meta[Work ID '#],tbl_PV_Meta[Project Manager/Owner],,0)</f>
        <v>Project Manager 25</v>
      </c>
      <c r="AH173" s="6"/>
    </row>
    <row r="174" spans="4:34" x14ac:dyDescent="0.25">
      <c r="D174" s="6" t="s">
        <v>28</v>
      </c>
      <c r="E174" s="6" t="s">
        <v>503</v>
      </c>
      <c r="F174" s="6" t="s">
        <v>1731</v>
      </c>
      <c r="G174" s="6" t="s">
        <v>516</v>
      </c>
      <c r="H174" s="6" t="s">
        <v>505</v>
      </c>
      <c r="I174" s="6" t="s">
        <v>512</v>
      </c>
      <c r="J174" s="6" t="s">
        <v>28</v>
      </c>
      <c r="K174" s="6" t="s">
        <v>61</v>
      </c>
      <c r="L174" s="6" t="s">
        <v>95</v>
      </c>
      <c r="M174" s="43"/>
      <c r="N174" s="44" t="s">
        <v>1979</v>
      </c>
      <c r="O174" s="39">
        <v>46423.708333333299</v>
      </c>
      <c r="P174" s="39">
        <v>46423.708333333299</v>
      </c>
      <c r="Q174" s="6">
        <v>0</v>
      </c>
      <c r="R174" s="6">
        <v>0</v>
      </c>
      <c r="S174" s="45" t="e">
        <f>_xlfn.CONCAT(#REF!,TRIM(tbl_PV_Milestones[[#This Row],[Milestone Description]]))</f>
        <v>#REF!</v>
      </c>
      <c r="T174" s="84" t="str">
        <f>IF(COUNTIF(tbl_PV_Milestones[UID],tbl_PV_Milestones[[#This Row],[UID]])&gt;1,"Duplicate","")</f>
        <v>Duplicate</v>
      </c>
      <c r="U174" s="42" t="str">
        <f>_xlfn.XLOOKUP(tbl_PV_Milestones[[#This Row],[Work ID]],tbl_PV_Meta[Work ID '#],tbl_PV_Meta[Sub-Portfolio])</f>
        <v>Sub-Portfolio 7</v>
      </c>
      <c r="V174" s="41">
        <f>IF(MONTH(tbl_PV_Milestones[[#This Row],[Baseline Date]])&lt;7,YEAR(tbl_PV_Milestones[[#This Row],[Baseline Date]]),YEAR(tbl_PV_Milestones[[#This Row],[Baseline Date]])+1)</f>
        <v>2027</v>
      </c>
      <c r="W174" s="41">
        <f>IF(MONTH(tbl_PV_Milestones[[#This Row],[Actual/Schedule Finish]])&lt;7,YEAR(tbl_PV_Milestones[[#This Row],[Actual/Schedule Finish]]),YEAR(tbl_PV_Milestones[[#This Row],[Actual/Schedule Finish]])+1)</f>
        <v>2027</v>
      </c>
      <c r="X174" s="41" t="str">
        <f>IF(OR(tbl_PV_Milestones[[#This Row],[Project Status]]="Completed",tbl_PV_Milestones[[#This Row],[Project Status]]="Assumed Completed"),"Yes","No")</f>
        <v>No</v>
      </c>
      <c r="Y174" s="41">
        <f>IF(tbl_PV_Milestones[[#This Row],[Baseline Date]]="",1,0)</f>
        <v>0</v>
      </c>
      <c r="Z174" s="41">
        <f>IF(tbl_PV_Milestones[[#This Row],[Baseline Date]]&lt;PV_Meta!$B$7,1,0)</f>
        <v>0</v>
      </c>
      <c r="AA174" s="41">
        <f>IF(tbl_PV_Milestones[[#This Row],[Complete]]="Yes",1,0)</f>
        <v>0</v>
      </c>
      <c r="AB174" s="41">
        <f>IF(AND(tbl_PV_Milestones[[#This Row],[BL FY]]=2025,tbl_PV_Milestones[[#This Row],[Baseline Date]]&lt;PV_Meta!$B$7),1,0)</f>
        <v>0</v>
      </c>
      <c r="AC174" s="41">
        <f>IF(AND(tbl_PV_Milestones[[#This Row],[Planned YTD]]=1,tbl_PV_Milestones[[#This Row],[Complete]]="Yes"),1,0)</f>
        <v>0</v>
      </c>
      <c r="AD174" s="41">
        <f>IF(AND(tbl_PV_Milestones[[#This Row],[Actual/Schedule Finish]]&lt;PV_Meta!$B$7,tbl_PV_Milestones[[#This Row],[Complete]]="No",tbl_PV_Milestones[[#This Row],[Project Status]]&lt;&gt;"On Hold"),1,0)</f>
        <v>0</v>
      </c>
      <c r="AE174" s="41">
        <f>IF(AND(tbl_PV_Milestones[[#This Row],[Actual/Schedule Finish]]&gt;tbl_PV_Milestones[[#This Row],[Baseline Date]],tbl_PV_Milestones[[#This Row],[Complete]]="No",tbl_PV_Milestones[[#This Row],[Project Status]]&lt;&gt;"On Hold",tbl_PV_Milestones[[#This Row],[Overdue]]=0,tbl_PV_Milestones[[#This Row],[To be Baselined]]&lt;&gt;1),1,0)</f>
        <v>0</v>
      </c>
      <c r="AF174" s="41">
        <f>IF(AND(tbl_PV_Milestones[[#This Row],[BL FY]]=2025,tbl_PV_Milestones[[#This Row],[Finish FY]]&gt;2025),1,0)</f>
        <v>0</v>
      </c>
      <c r="AG174" s="56" t="str">
        <f>_xlfn.XLOOKUP(tbl_PV_Milestones[[#This Row],[Work ID]],tbl_PV_Meta[Work ID '#],tbl_PV_Meta[Project Manager/Owner],,0)</f>
        <v>Project Manager 29</v>
      </c>
      <c r="AH174" s="6"/>
    </row>
    <row r="175" spans="4:34" x14ac:dyDescent="0.25">
      <c r="D175" s="6" t="s">
        <v>28</v>
      </c>
      <c r="E175" s="6" t="s">
        <v>503</v>
      </c>
      <c r="F175" s="6" t="s">
        <v>1731</v>
      </c>
      <c r="G175" s="6" t="s">
        <v>511</v>
      </c>
      <c r="H175" s="6" t="s">
        <v>505</v>
      </c>
      <c r="I175" s="6" t="s">
        <v>512</v>
      </c>
      <c r="J175" s="6" t="s">
        <v>28</v>
      </c>
      <c r="K175" s="6" t="s">
        <v>61</v>
      </c>
      <c r="L175" s="6" t="s">
        <v>95</v>
      </c>
      <c r="M175" s="43"/>
      <c r="N175" s="44" t="s">
        <v>1979</v>
      </c>
      <c r="O175" s="39">
        <v>46430.708333333299</v>
      </c>
      <c r="P175" s="39">
        <v>46430.708333333299</v>
      </c>
      <c r="Q175" s="6">
        <v>0</v>
      </c>
      <c r="R175" s="6">
        <v>0</v>
      </c>
      <c r="S175" s="45" t="e">
        <f>_xlfn.CONCAT(#REF!,TRIM(tbl_PV_Milestones[[#This Row],[Milestone Description]]))</f>
        <v>#REF!</v>
      </c>
      <c r="T175" s="84" t="str">
        <f>IF(COUNTIF(tbl_PV_Milestones[UID],tbl_PV_Milestones[[#This Row],[UID]])&gt;1,"Duplicate","")</f>
        <v>Duplicate</v>
      </c>
      <c r="U175" s="42" t="str">
        <f>_xlfn.XLOOKUP(tbl_PV_Milestones[[#This Row],[Work ID]],tbl_PV_Meta[Work ID '#],tbl_PV_Meta[Sub-Portfolio])</f>
        <v>Sub-Portfolio 7</v>
      </c>
      <c r="V175" s="41">
        <f>IF(MONTH(tbl_PV_Milestones[[#This Row],[Baseline Date]])&lt;7,YEAR(tbl_PV_Milestones[[#This Row],[Baseline Date]]),YEAR(tbl_PV_Milestones[[#This Row],[Baseline Date]])+1)</f>
        <v>2027</v>
      </c>
      <c r="W175" s="41">
        <f>IF(MONTH(tbl_PV_Milestones[[#This Row],[Actual/Schedule Finish]])&lt;7,YEAR(tbl_PV_Milestones[[#This Row],[Actual/Schedule Finish]]),YEAR(tbl_PV_Milestones[[#This Row],[Actual/Schedule Finish]])+1)</f>
        <v>2027</v>
      </c>
      <c r="X175" s="41" t="str">
        <f>IF(OR(tbl_PV_Milestones[[#This Row],[Project Status]]="Completed",tbl_PV_Milestones[[#This Row],[Project Status]]="Assumed Completed"),"Yes","No")</f>
        <v>No</v>
      </c>
      <c r="Y175" s="41">
        <f>IF(tbl_PV_Milestones[[#This Row],[Baseline Date]]="",1,0)</f>
        <v>0</v>
      </c>
      <c r="Z175" s="41">
        <f>IF(tbl_PV_Milestones[[#This Row],[Baseline Date]]&lt;PV_Meta!$B$7,1,0)</f>
        <v>0</v>
      </c>
      <c r="AA175" s="41">
        <f>IF(tbl_PV_Milestones[[#This Row],[Complete]]="Yes",1,0)</f>
        <v>0</v>
      </c>
      <c r="AB175" s="41">
        <f>IF(AND(tbl_PV_Milestones[[#This Row],[BL FY]]=2025,tbl_PV_Milestones[[#This Row],[Baseline Date]]&lt;PV_Meta!$B$7),1,0)</f>
        <v>0</v>
      </c>
      <c r="AC175" s="41">
        <f>IF(AND(tbl_PV_Milestones[[#This Row],[Planned YTD]]=1,tbl_PV_Milestones[[#This Row],[Complete]]="Yes"),1,0)</f>
        <v>0</v>
      </c>
      <c r="AD175" s="41">
        <f>IF(AND(tbl_PV_Milestones[[#This Row],[Actual/Schedule Finish]]&lt;PV_Meta!$B$7,tbl_PV_Milestones[[#This Row],[Complete]]="No",tbl_PV_Milestones[[#This Row],[Project Status]]&lt;&gt;"On Hold"),1,0)</f>
        <v>0</v>
      </c>
      <c r="AE175" s="41">
        <f>IF(AND(tbl_PV_Milestones[[#This Row],[Actual/Schedule Finish]]&gt;tbl_PV_Milestones[[#This Row],[Baseline Date]],tbl_PV_Milestones[[#This Row],[Complete]]="No",tbl_PV_Milestones[[#This Row],[Project Status]]&lt;&gt;"On Hold",tbl_PV_Milestones[[#This Row],[Overdue]]=0,tbl_PV_Milestones[[#This Row],[To be Baselined]]&lt;&gt;1),1,0)</f>
        <v>0</v>
      </c>
      <c r="AF175" s="41">
        <f>IF(AND(tbl_PV_Milestones[[#This Row],[BL FY]]=2025,tbl_PV_Milestones[[#This Row],[Finish FY]]&gt;2025),1,0)</f>
        <v>0</v>
      </c>
      <c r="AG175" s="56" t="str">
        <f>_xlfn.XLOOKUP(tbl_PV_Milestones[[#This Row],[Work ID]],tbl_PV_Meta[Work ID '#],tbl_PV_Meta[Project Manager/Owner],,0)</f>
        <v>Project Manager 29</v>
      </c>
      <c r="AH175" s="6"/>
    </row>
    <row r="176" spans="4:34" x14ac:dyDescent="0.25">
      <c r="D176" s="6" t="s">
        <v>28</v>
      </c>
      <c r="E176" s="6" t="s">
        <v>503</v>
      </c>
      <c r="F176" s="6" t="s">
        <v>1731</v>
      </c>
      <c r="G176" s="6" t="s">
        <v>517</v>
      </c>
      <c r="H176" s="6" t="s">
        <v>505</v>
      </c>
      <c r="I176" s="6" t="s">
        <v>512</v>
      </c>
      <c r="J176" s="6" t="s">
        <v>28</v>
      </c>
      <c r="K176" s="6" t="s">
        <v>61</v>
      </c>
      <c r="L176" s="6" t="s">
        <v>95</v>
      </c>
      <c r="M176" s="43"/>
      <c r="N176" s="44" t="s">
        <v>1979</v>
      </c>
      <c r="O176" s="39">
        <v>46437.708333333299</v>
      </c>
      <c r="P176" s="39">
        <v>46437.708333333299</v>
      </c>
      <c r="Q176" s="6">
        <v>0</v>
      </c>
      <c r="R176" s="6">
        <v>0</v>
      </c>
      <c r="S176" s="45" t="e">
        <f>_xlfn.CONCAT(#REF!,TRIM(tbl_PV_Milestones[[#This Row],[Milestone Description]]))</f>
        <v>#REF!</v>
      </c>
      <c r="T176" s="84" t="str">
        <f>IF(COUNTIF(tbl_PV_Milestones[UID],tbl_PV_Milestones[[#This Row],[UID]])&gt;1,"Duplicate","")</f>
        <v>Duplicate</v>
      </c>
      <c r="U176" s="42" t="str">
        <f>_xlfn.XLOOKUP(tbl_PV_Milestones[[#This Row],[Work ID]],tbl_PV_Meta[Work ID '#],tbl_PV_Meta[Sub-Portfolio])</f>
        <v>Sub-Portfolio 7</v>
      </c>
      <c r="V176" s="41">
        <f>IF(MONTH(tbl_PV_Milestones[[#This Row],[Baseline Date]])&lt;7,YEAR(tbl_PV_Milestones[[#This Row],[Baseline Date]]),YEAR(tbl_PV_Milestones[[#This Row],[Baseline Date]])+1)</f>
        <v>2027</v>
      </c>
      <c r="W176" s="41">
        <f>IF(MONTH(tbl_PV_Milestones[[#This Row],[Actual/Schedule Finish]])&lt;7,YEAR(tbl_PV_Milestones[[#This Row],[Actual/Schedule Finish]]),YEAR(tbl_PV_Milestones[[#This Row],[Actual/Schedule Finish]])+1)</f>
        <v>2027</v>
      </c>
      <c r="X176" s="41" t="str">
        <f>IF(OR(tbl_PV_Milestones[[#This Row],[Project Status]]="Completed",tbl_PV_Milestones[[#This Row],[Project Status]]="Assumed Completed"),"Yes","No")</f>
        <v>No</v>
      </c>
      <c r="Y176" s="41">
        <f>IF(tbl_PV_Milestones[[#This Row],[Baseline Date]]="",1,0)</f>
        <v>0</v>
      </c>
      <c r="Z176" s="41">
        <f>IF(tbl_PV_Milestones[[#This Row],[Baseline Date]]&lt;PV_Meta!$B$7,1,0)</f>
        <v>0</v>
      </c>
      <c r="AA176" s="41">
        <f>IF(tbl_PV_Milestones[[#This Row],[Complete]]="Yes",1,0)</f>
        <v>0</v>
      </c>
      <c r="AB176" s="41">
        <f>IF(AND(tbl_PV_Milestones[[#This Row],[BL FY]]=2025,tbl_PV_Milestones[[#This Row],[Baseline Date]]&lt;PV_Meta!$B$7),1,0)</f>
        <v>0</v>
      </c>
      <c r="AC176" s="41">
        <f>IF(AND(tbl_PV_Milestones[[#This Row],[Planned YTD]]=1,tbl_PV_Milestones[[#This Row],[Complete]]="Yes"),1,0)</f>
        <v>0</v>
      </c>
      <c r="AD176" s="41">
        <f>IF(AND(tbl_PV_Milestones[[#This Row],[Actual/Schedule Finish]]&lt;PV_Meta!$B$7,tbl_PV_Milestones[[#This Row],[Complete]]="No",tbl_PV_Milestones[[#This Row],[Project Status]]&lt;&gt;"On Hold"),1,0)</f>
        <v>0</v>
      </c>
      <c r="AE176" s="41">
        <f>IF(AND(tbl_PV_Milestones[[#This Row],[Actual/Schedule Finish]]&gt;tbl_PV_Milestones[[#This Row],[Baseline Date]],tbl_PV_Milestones[[#This Row],[Complete]]="No",tbl_PV_Milestones[[#This Row],[Project Status]]&lt;&gt;"On Hold",tbl_PV_Milestones[[#This Row],[Overdue]]=0,tbl_PV_Milestones[[#This Row],[To be Baselined]]&lt;&gt;1),1,0)</f>
        <v>0</v>
      </c>
      <c r="AF176" s="41">
        <f>IF(AND(tbl_PV_Milestones[[#This Row],[BL FY]]=2025,tbl_PV_Milestones[[#This Row],[Finish FY]]&gt;2025),1,0)</f>
        <v>0</v>
      </c>
      <c r="AG176" s="56" t="str">
        <f>_xlfn.XLOOKUP(tbl_PV_Milestones[[#This Row],[Work ID]],tbl_PV_Meta[Work ID '#],tbl_PV_Meta[Project Manager/Owner],,0)</f>
        <v>Project Manager 29</v>
      </c>
      <c r="AH176" s="6"/>
    </row>
    <row r="177" spans="4:34" x14ac:dyDescent="0.25">
      <c r="D177" s="6" t="s">
        <v>28</v>
      </c>
      <c r="E177" s="6" t="s">
        <v>503</v>
      </c>
      <c r="F177" s="6" t="s">
        <v>1731</v>
      </c>
      <c r="G177" s="6" t="s">
        <v>518</v>
      </c>
      <c r="H177" s="6" t="s">
        <v>519</v>
      </c>
      <c r="I177" s="6" t="s">
        <v>512</v>
      </c>
      <c r="J177" s="6" t="s">
        <v>28</v>
      </c>
      <c r="K177" s="6" t="s">
        <v>61</v>
      </c>
      <c r="L177" s="6" t="s">
        <v>95</v>
      </c>
      <c r="M177" s="43"/>
      <c r="N177" s="44" t="s">
        <v>1979</v>
      </c>
      <c r="O177" s="39">
        <v>46444.708333333299</v>
      </c>
      <c r="P177" s="39">
        <v>46444.708333333299</v>
      </c>
      <c r="Q177" s="6">
        <v>0</v>
      </c>
      <c r="R177" s="6">
        <v>0</v>
      </c>
      <c r="S177" s="45" t="e">
        <f>_xlfn.CONCAT(#REF!,TRIM(tbl_PV_Milestones[[#This Row],[Milestone Description]]))</f>
        <v>#REF!</v>
      </c>
      <c r="T177" s="84" t="str">
        <f>IF(COUNTIF(tbl_PV_Milestones[UID],tbl_PV_Milestones[[#This Row],[UID]])&gt;1,"Duplicate","")</f>
        <v>Duplicate</v>
      </c>
      <c r="U177" s="42" t="str">
        <f>_xlfn.XLOOKUP(tbl_PV_Milestones[[#This Row],[Work ID]],tbl_PV_Meta[Work ID '#],tbl_PV_Meta[Sub-Portfolio])</f>
        <v>Sub-Portfolio 7</v>
      </c>
      <c r="V177" s="41">
        <f>IF(MONTH(tbl_PV_Milestones[[#This Row],[Baseline Date]])&lt;7,YEAR(tbl_PV_Milestones[[#This Row],[Baseline Date]]),YEAR(tbl_PV_Milestones[[#This Row],[Baseline Date]])+1)</f>
        <v>2027</v>
      </c>
      <c r="W177" s="41">
        <f>IF(MONTH(tbl_PV_Milestones[[#This Row],[Actual/Schedule Finish]])&lt;7,YEAR(tbl_PV_Milestones[[#This Row],[Actual/Schedule Finish]]),YEAR(tbl_PV_Milestones[[#This Row],[Actual/Schedule Finish]])+1)</f>
        <v>2027</v>
      </c>
      <c r="X177" s="41" t="str">
        <f>IF(OR(tbl_PV_Milestones[[#This Row],[Project Status]]="Completed",tbl_PV_Milestones[[#This Row],[Project Status]]="Assumed Completed"),"Yes","No")</f>
        <v>No</v>
      </c>
      <c r="Y177" s="41">
        <f>IF(tbl_PV_Milestones[[#This Row],[Baseline Date]]="",1,0)</f>
        <v>0</v>
      </c>
      <c r="Z177" s="41">
        <f>IF(tbl_PV_Milestones[[#This Row],[Baseline Date]]&lt;PV_Meta!$B$7,1,0)</f>
        <v>0</v>
      </c>
      <c r="AA177" s="41">
        <f>IF(tbl_PV_Milestones[[#This Row],[Complete]]="Yes",1,0)</f>
        <v>0</v>
      </c>
      <c r="AB177" s="41">
        <f>IF(AND(tbl_PV_Milestones[[#This Row],[BL FY]]=2025,tbl_PV_Milestones[[#This Row],[Baseline Date]]&lt;PV_Meta!$B$7),1,0)</f>
        <v>0</v>
      </c>
      <c r="AC177" s="41">
        <f>IF(AND(tbl_PV_Milestones[[#This Row],[Planned YTD]]=1,tbl_PV_Milestones[[#This Row],[Complete]]="Yes"),1,0)</f>
        <v>0</v>
      </c>
      <c r="AD177" s="41">
        <f>IF(AND(tbl_PV_Milestones[[#This Row],[Actual/Schedule Finish]]&lt;PV_Meta!$B$7,tbl_PV_Milestones[[#This Row],[Complete]]="No",tbl_PV_Milestones[[#This Row],[Project Status]]&lt;&gt;"On Hold"),1,0)</f>
        <v>0</v>
      </c>
      <c r="AE177" s="41">
        <f>IF(AND(tbl_PV_Milestones[[#This Row],[Actual/Schedule Finish]]&gt;tbl_PV_Milestones[[#This Row],[Baseline Date]],tbl_PV_Milestones[[#This Row],[Complete]]="No",tbl_PV_Milestones[[#This Row],[Project Status]]&lt;&gt;"On Hold",tbl_PV_Milestones[[#This Row],[Overdue]]=0,tbl_PV_Milestones[[#This Row],[To be Baselined]]&lt;&gt;1),1,0)</f>
        <v>0</v>
      </c>
      <c r="AF177" s="41">
        <f>IF(AND(tbl_PV_Milestones[[#This Row],[BL FY]]=2025,tbl_PV_Milestones[[#This Row],[Finish FY]]&gt;2025),1,0)</f>
        <v>0</v>
      </c>
      <c r="AG177" s="56" t="str">
        <f>_xlfn.XLOOKUP(tbl_PV_Milestones[[#This Row],[Work ID]],tbl_PV_Meta[Work ID '#],tbl_PV_Meta[Project Manager/Owner],,0)</f>
        <v>Project Manager 29</v>
      </c>
      <c r="AH177" s="6"/>
    </row>
    <row r="178" spans="4:34" x14ac:dyDescent="0.25">
      <c r="D178" s="6" t="s">
        <v>28</v>
      </c>
      <c r="E178" s="6" t="s">
        <v>513</v>
      </c>
      <c r="F178" s="6" t="s">
        <v>1731</v>
      </c>
      <c r="G178" s="6" t="s">
        <v>547</v>
      </c>
      <c r="H178" s="6" t="s">
        <v>505</v>
      </c>
      <c r="I178" s="6" t="s">
        <v>510</v>
      </c>
      <c r="J178" s="6" t="s">
        <v>28</v>
      </c>
      <c r="K178" s="6" t="s">
        <v>61</v>
      </c>
      <c r="L178" s="6" t="s">
        <v>95</v>
      </c>
      <c r="M178" s="43"/>
      <c r="N178" s="44" t="s">
        <v>1979</v>
      </c>
      <c r="O178" s="39">
        <v>45869.708333333299</v>
      </c>
      <c r="P178" s="39">
        <v>45702.708333333299</v>
      </c>
      <c r="Q178" s="6">
        <v>-115</v>
      </c>
      <c r="R178" s="6">
        <v>-0.16475644699140399</v>
      </c>
      <c r="S178" s="45" t="e">
        <f>_xlfn.CONCAT(#REF!,TRIM(tbl_PV_Milestones[[#This Row],[Milestone Description]]))</f>
        <v>#REF!</v>
      </c>
      <c r="T178" s="84" t="str">
        <f>IF(COUNTIF(tbl_PV_Milestones[UID],tbl_PV_Milestones[[#This Row],[UID]])&gt;1,"Duplicate","")</f>
        <v>Duplicate</v>
      </c>
      <c r="U178" s="42" t="str">
        <f>_xlfn.XLOOKUP(tbl_PV_Milestones[[#This Row],[Work ID]],tbl_PV_Meta[Work ID '#],tbl_PV_Meta[Sub-Portfolio])</f>
        <v>Sub-Portfolio 7</v>
      </c>
      <c r="V178" s="41">
        <f>IF(MONTH(tbl_PV_Milestones[[#This Row],[Baseline Date]])&lt;7,YEAR(tbl_PV_Milestones[[#This Row],[Baseline Date]]),YEAR(tbl_PV_Milestones[[#This Row],[Baseline Date]])+1)</f>
        <v>2025</v>
      </c>
      <c r="W178" s="41">
        <f>IF(MONTH(tbl_PV_Milestones[[#This Row],[Actual/Schedule Finish]])&lt;7,YEAR(tbl_PV_Milestones[[#This Row],[Actual/Schedule Finish]]),YEAR(tbl_PV_Milestones[[#This Row],[Actual/Schedule Finish]])+1)</f>
        <v>2026</v>
      </c>
      <c r="X178" s="41" t="str">
        <f>IF(OR(tbl_PV_Milestones[[#This Row],[Project Status]]="Completed",tbl_PV_Milestones[[#This Row],[Project Status]]="Assumed Completed"),"Yes","No")</f>
        <v>No</v>
      </c>
      <c r="Y178" s="41">
        <f>IF(tbl_PV_Milestones[[#This Row],[Baseline Date]]="",1,0)</f>
        <v>0</v>
      </c>
      <c r="Z178" s="41">
        <f>IF(tbl_PV_Milestones[[#This Row],[Baseline Date]]&lt;PV_Meta!$B$7,1,0)</f>
        <v>1</v>
      </c>
      <c r="AA178" s="41">
        <f>IF(tbl_PV_Milestones[[#This Row],[Complete]]="Yes",1,0)</f>
        <v>0</v>
      </c>
      <c r="AB178" s="41">
        <f>IF(AND(tbl_PV_Milestones[[#This Row],[BL FY]]=2025,tbl_PV_Milestones[[#This Row],[Baseline Date]]&lt;PV_Meta!$B$7),1,0)</f>
        <v>1</v>
      </c>
      <c r="AC178" s="41">
        <f>IF(AND(tbl_PV_Milestones[[#This Row],[Planned YTD]]=1,tbl_PV_Milestones[[#This Row],[Complete]]="Yes"),1,0)</f>
        <v>0</v>
      </c>
      <c r="AD178" s="41">
        <f>IF(AND(tbl_PV_Milestones[[#This Row],[Actual/Schedule Finish]]&lt;PV_Meta!$B$7,tbl_PV_Milestones[[#This Row],[Complete]]="No",tbl_PV_Milestones[[#This Row],[Project Status]]&lt;&gt;"On Hold"),1,0)</f>
        <v>0</v>
      </c>
      <c r="AE178" s="41">
        <f>IF(AND(tbl_PV_Milestones[[#This Row],[Actual/Schedule Finish]]&gt;tbl_PV_Milestones[[#This Row],[Baseline Date]],tbl_PV_Milestones[[#This Row],[Complete]]="No",tbl_PV_Milestones[[#This Row],[Project Status]]&lt;&gt;"On Hold",tbl_PV_Milestones[[#This Row],[Overdue]]=0,tbl_PV_Milestones[[#This Row],[To be Baselined]]&lt;&gt;1),1,0)</f>
        <v>1</v>
      </c>
      <c r="AF178" s="41">
        <f>IF(AND(tbl_PV_Milestones[[#This Row],[BL FY]]=2025,tbl_PV_Milestones[[#This Row],[Finish FY]]&gt;2025),1,0)</f>
        <v>1</v>
      </c>
      <c r="AG178" s="56" t="str">
        <f>_xlfn.XLOOKUP(tbl_PV_Milestones[[#This Row],[Work ID]],tbl_PV_Meta[Work ID '#],tbl_PV_Meta[Project Manager/Owner],,0)</f>
        <v>Project Manager 29</v>
      </c>
      <c r="AH178" s="6"/>
    </row>
    <row r="179" spans="4:34" x14ac:dyDescent="0.25">
      <c r="D179" s="6" t="s">
        <v>28</v>
      </c>
      <c r="E179" s="6" t="s">
        <v>579</v>
      </c>
      <c r="F179" s="6" t="s">
        <v>1731</v>
      </c>
      <c r="G179" s="6" t="s">
        <v>552</v>
      </c>
      <c r="H179" s="6" t="s">
        <v>505</v>
      </c>
      <c r="I179" s="6" t="s">
        <v>510</v>
      </c>
      <c r="J179" s="6" t="s">
        <v>28</v>
      </c>
      <c r="K179" s="6" t="s">
        <v>61</v>
      </c>
      <c r="L179" s="6" t="s">
        <v>95</v>
      </c>
      <c r="M179" s="43"/>
      <c r="N179" s="44" t="s">
        <v>1979</v>
      </c>
      <c r="O179" s="39">
        <v>45961.708333333299</v>
      </c>
      <c r="P179" s="39">
        <v>45709.708333333299</v>
      </c>
      <c r="Q179" s="6">
        <v>-175</v>
      </c>
      <c r="R179" s="6">
        <v>-0.25071633237822299</v>
      </c>
      <c r="S179" s="45" t="e">
        <f>_xlfn.CONCAT(#REF!,TRIM(tbl_PV_Milestones[[#This Row],[Milestone Description]]))</f>
        <v>#REF!</v>
      </c>
      <c r="T179" s="84" t="str">
        <f>IF(COUNTIF(tbl_PV_Milestones[UID],tbl_PV_Milestones[[#This Row],[UID]])&gt;1,"Duplicate","")</f>
        <v>Duplicate</v>
      </c>
      <c r="U179" s="42" t="str">
        <f>_xlfn.XLOOKUP(tbl_PV_Milestones[[#This Row],[Work ID]],tbl_PV_Meta[Work ID '#],tbl_PV_Meta[Sub-Portfolio])</f>
        <v>Sub-Portfolio 7</v>
      </c>
      <c r="V179" s="41">
        <f>IF(MONTH(tbl_PV_Milestones[[#This Row],[Baseline Date]])&lt;7,YEAR(tbl_PV_Milestones[[#This Row],[Baseline Date]]),YEAR(tbl_PV_Milestones[[#This Row],[Baseline Date]])+1)</f>
        <v>2025</v>
      </c>
      <c r="W179" s="41">
        <f>IF(MONTH(tbl_PV_Milestones[[#This Row],[Actual/Schedule Finish]])&lt;7,YEAR(tbl_PV_Milestones[[#This Row],[Actual/Schedule Finish]]),YEAR(tbl_PV_Milestones[[#This Row],[Actual/Schedule Finish]])+1)</f>
        <v>2026</v>
      </c>
      <c r="X179" s="41" t="str">
        <f>IF(OR(tbl_PV_Milestones[[#This Row],[Project Status]]="Completed",tbl_PV_Milestones[[#This Row],[Project Status]]="Assumed Completed"),"Yes","No")</f>
        <v>No</v>
      </c>
      <c r="Y179" s="41">
        <f>IF(tbl_PV_Milestones[[#This Row],[Baseline Date]]="",1,0)</f>
        <v>0</v>
      </c>
      <c r="Z179" s="41">
        <f>IF(tbl_PV_Milestones[[#This Row],[Baseline Date]]&lt;PV_Meta!$B$7,1,0)</f>
        <v>1</v>
      </c>
      <c r="AA179" s="41">
        <f>IF(tbl_PV_Milestones[[#This Row],[Complete]]="Yes",1,0)</f>
        <v>0</v>
      </c>
      <c r="AB179" s="41">
        <f>IF(AND(tbl_PV_Milestones[[#This Row],[BL FY]]=2025,tbl_PV_Milestones[[#This Row],[Baseline Date]]&lt;PV_Meta!$B$7),1,0)</f>
        <v>1</v>
      </c>
      <c r="AC179" s="41">
        <f>IF(AND(tbl_PV_Milestones[[#This Row],[Planned YTD]]=1,tbl_PV_Milestones[[#This Row],[Complete]]="Yes"),1,0)</f>
        <v>0</v>
      </c>
      <c r="AD179" s="41">
        <f>IF(AND(tbl_PV_Milestones[[#This Row],[Actual/Schedule Finish]]&lt;PV_Meta!$B$7,tbl_PV_Milestones[[#This Row],[Complete]]="No",tbl_PV_Milestones[[#This Row],[Project Status]]&lt;&gt;"On Hold"),1,0)</f>
        <v>0</v>
      </c>
      <c r="AE179" s="41">
        <f>IF(AND(tbl_PV_Milestones[[#This Row],[Actual/Schedule Finish]]&gt;tbl_PV_Milestones[[#This Row],[Baseline Date]],tbl_PV_Milestones[[#This Row],[Complete]]="No",tbl_PV_Milestones[[#This Row],[Project Status]]&lt;&gt;"On Hold",tbl_PV_Milestones[[#This Row],[Overdue]]=0,tbl_PV_Milestones[[#This Row],[To be Baselined]]&lt;&gt;1),1,0)</f>
        <v>1</v>
      </c>
      <c r="AF179" s="41">
        <f>IF(AND(tbl_PV_Milestones[[#This Row],[BL FY]]=2025,tbl_PV_Milestones[[#This Row],[Finish FY]]&gt;2025),1,0)</f>
        <v>1</v>
      </c>
      <c r="AG179" s="56" t="str">
        <f>_xlfn.XLOOKUP(tbl_PV_Milestones[[#This Row],[Work ID]],tbl_PV_Meta[Work ID '#],tbl_PV_Meta[Project Manager/Owner],,0)</f>
        <v>Project Manager 29</v>
      </c>
      <c r="AH179" s="6"/>
    </row>
    <row r="180" spans="4:34" x14ac:dyDescent="0.25">
      <c r="D180" s="6" t="s">
        <v>28</v>
      </c>
      <c r="E180" s="6" t="s">
        <v>579</v>
      </c>
      <c r="F180" s="6" t="s">
        <v>1731</v>
      </c>
      <c r="G180" s="6" t="s">
        <v>554</v>
      </c>
      <c r="H180" s="6" t="s">
        <v>505</v>
      </c>
      <c r="I180" s="6" t="s">
        <v>510</v>
      </c>
      <c r="J180" s="6" t="s">
        <v>28</v>
      </c>
      <c r="K180" s="6" t="s">
        <v>61</v>
      </c>
      <c r="L180" s="6" t="s">
        <v>95</v>
      </c>
      <c r="M180" s="43"/>
      <c r="N180" s="44" t="s">
        <v>1979</v>
      </c>
      <c r="O180" s="39">
        <v>45989.708333333299</v>
      </c>
      <c r="P180" s="39">
        <v>45701.708333333299</v>
      </c>
      <c r="Q180" s="6">
        <v>-201</v>
      </c>
      <c r="R180" s="6">
        <v>-0.28796561604584497</v>
      </c>
      <c r="S180" s="45" t="e">
        <f>_xlfn.CONCAT(#REF!,TRIM(tbl_PV_Milestones[[#This Row],[Milestone Description]]))</f>
        <v>#REF!</v>
      </c>
      <c r="T180" s="84" t="str">
        <f>IF(COUNTIF(tbl_PV_Milestones[UID],tbl_PV_Milestones[[#This Row],[UID]])&gt;1,"Duplicate","")</f>
        <v>Duplicate</v>
      </c>
      <c r="U180" s="42" t="str">
        <f>_xlfn.XLOOKUP(tbl_PV_Milestones[[#This Row],[Work ID]],tbl_PV_Meta[Work ID '#],tbl_PV_Meta[Sub-Portfolio])</f>
        <v>Sub-Portfolio 7</v>
      </c>
      <c r="V180" s="41">
        <f>IF(MONTH(tbl_PV_Milestones[[#This Row],[Baseline Date]])&lt;7,YEAR(tbl_PV_Milestones[[#This Row],[Baseline Date]]),YEAR(tbl_PV_Milestones[[#This Row],[Baseline Date]])+1)</f>
        <v>2025</v>
      </c>
      <c r="W180" s="41">
        <f>IF(MONTH(tbl_PV_Milestones[[#This Row],[Actual/Schedule Finish]])&lt;7,YEAR(tbl_PV_Milestones[[#This Row],[Actual/Schedule Finish]]),YEAR(tbl_PV_Milestones[[#This Row],[Actual/Schedule Finish]])+1)</f>
        <v>2026</v>
      </c>
      <c r="X180" s="41" t="str">
        <f>IF(OR(tbl_PV_Milestones[[#This Row],[Project Status]]="Completed",tbl_PV_Milestones[[#This Row],[Project Status]]="Assumed Completed"),"Yes","No")</f>
        <v>No</v>
      </c>
      <c r="Y180" s="41">
        <f>IF(tbl_PV_Milestones[[#This Row],[Baseline Date]]="",1,0)</f>
        <v>0</v>
      </c>
      <c r="Z180" s="41">
        <f>IF(tbl_PV_Milestones[[#This Row],[Baseline Date]]&lt;PV_Meta!$B$7,1,0)</f>
        <v>1</v>
      </c>
      <c r="AA180" s="41">
        <f>IF(tbl_PV_Milestones[[#This Row],[Complete]]="Yes",1,0)</f>
        <v>0</v>
      </c>
      <c r="AB180" s="41">
        <f>IF(AND(tbl_PV_Milestones[[#This Row],[BL FY]]=2025,tbl_PV_Milestones[[#This Row],[Baseline Date]]&lt;PV_Meta!$B$7),1,0)</f>
        <v>1</v>
      </c>
      <c r="AC180" s="41">
        <f>IF(AND(tbl_PV_Milestones[[#This Row],[Planned YTD]]=1,tbl_PV_Milestones[[#This Row],[Complete]]="Yes"),1,0)</f>
        <v>0</v>
      </c>
      <c r="AD180" s="41">
        <f>IF(AND(tbl_PV_Milestones[[#This Row],[Actual/Schedule Finish]]&lt;PV_Meta!$B$7,tbl_PV_Milestones[[#This Row],[Complete]]="No",tbl_PV_Milestones[[#This Row],[Project Status]]&lt;&gt;"On Hold"),1,0)</f>
        <v>0</v>
      </c>
      <c r="AE180" s="41">
        <f>IF(AND(tbl_PV_Milestones[[#This Row],[Actual/Schedule Finish]]&gt;tbl_PV_Milestones[[#This Row],[Baseline Date]],tbl_PV_Milestones[[#This Row],[Complete]]="No",tbl_PV_Milestones[[#This Row],[Project Status]]&lt;&gt;"On Hold",tbl_PV_Milestones[[#This Row],[Overdue]]=0,tbl_PV_Milestones[[#This Row],[To be Baselined]]&lt;&gt;1),1,0)</f>
        <v>1</v>
      </c>
      <c r="AF180" s="41">
        <f>IF(AND(tbl_PV_Milestones[[#This Row],[BL FY]]=2025,tbl_PV_Milestones[[#This Row],[Finish FY]]&gt;2025),1,0)</f>
        <v>1</v>
      </c>
      <c r="AG180" s="56" t="str">
        <f>_xlfn.XLOOKUP(tbl_PV_Milestones[[#This Row],[Work ID]],tbl_PV_Meta[Work ID '#],tbl_PV_Meta[Project Manager/Owner],,0)</f>
        <v>Project Manager 29</v>
      </c>
      <c r="AH180" s="6"/>
    </row>
    <row r="181" spans="4:34" x14ac:dyDescent="0.25">
      <c r="D181" s="6" t="s">
        <v>28</v>
      </c>
      <c r="E181" s="6" t="s">
        <v>579</v>
      </c>
      <c r="F181" s="6" t="s">
        <v>1731</v>
      </c>
      <c r="G181" s="6" t="s">
        <v>555</v>
      </c>
      <c r="H181" s="6" t="s">
        <v>505</v>
      </c>
      <c r="I181" s="6" t="s">
        <v>510</v>
      </c>
      <c r="J181" s="6" t="s">
        <v>28</v>
      </c>
      <c r="K181" s="6" t="s">
        <v>61</v>
      </c>
      <c r="L181" s="6" t="s">
        <v>95</v>
      </c>
      <c r="M181" s="43"/>
      <c r="N181" s="44" t="s">
        <v>1979</v>
      </c>
      <c r="O181" s="39">
        <v>45975.708333333299</v>
      </c>
      <c r="P181" s="39">
        <v>45702.708333333299</v>
      </c>
      <c r="Q181" s="6">
        <v>-190</v>
      </c>
      <c r="R181" s="6">
        <v>-0.27220630372492799</v>
      </c>
      <c r="S181" s="45" t="e">
        <f>_xlfn.CONCAT(#REF!,TRIM(tbl_PV_Milestones[[#This Row],[Milestone Description]]))</f>
        <v>#REF!</v>
      </c>
      <c r="T181" s="84" t="str">
        <f>IF(COUNTIF(tbl_PV_Milestones[UID],tbl_PV_Milestones[[#This Row],[UID]])&gt;1,"Duplicate","")</f>
        <v>Duplicate</v>
      </c>
      <c r="U181" s="42" t="str">
        <f>_xlfn.XLOOKUP(tbl_PV_Milestones[[#This Row],[Work ID]],tbl_PV_Meta[Work ID '#],tbl_PV_Meta[Sub-Portfolio])</f>
        <v>Sub-Portfolio 7</v>
      </c>
      <c r="V181" s="41">
        <f>IF(MONTH(tbl_PV_Milestones[[#This Row],[Baseline Date]])&lt;7,YEAR(tbl_PV_Milestones[[#This Row],[Baseline Date]]),YEAR(tbl_PV_Milestones[[#This Row],[Baseline Date]])+1)</f>
        <v>2025</v>
      </c>
      <c r="W181" s="41">
        <f>IF(MONTH(tbl_PV_Milestones[[#This Row],[Actual/Schedule Finish]])&lt;7,YEAR(tbl_PV_Milestones[[#This Row],[Actual/Schedule Finish]]),YEAR(tbl_PV_Milestones[[#This Row],[Actual/Schedule Finish]])+1)</f>
        <v>2026</v>
      </c>
      <c r="X181" s="41" t="str">
        <f>IF(OR(tbl_PV_Milestones[[#This Row],[Project Status]]="Completed",tbl_PV_Milestones[[#This Row],[Project Status]]="Assumed Completed"),"Yes","No")</f>
        <v>No</v>
      </c>
      <c r="Y181" s="41">
        <f>IF(tbl_PV_Milestones[[#This Row],[Baseline Date]]="",1,0)</f>
        <v>0</v>
      </c>
      <c r="Z181" s="41">
        <f>IF(tbl_PV_Milestones[[#This Row],[Baseline Date]]&lt;PV_Meta!$B$7,1,0)</f>
        <v>1</v>
      </c>
      <c r="AA181" s="41">
        <f>IF(tbl_PV_Milestones[[#This Row],[Complete]]="Yes",1,0)</f>
        <v>0</v>
      </c>
      <c r="AB181" s="41">
        <f>IF(AND(tbl_PV_Milestones[[#This Row],[BL FY]]=2025,tbl_PV_Milestones[[#This Row],[Baseline Date]]&lt;PV_Meta!$B$7),1,0)</f>
        <v>1</v>
      </c>
      <c r="AC181" s="41">
        <f>IF(AND(tbl_PV_Milestones[[#This Row],[Planned YTD]]=1,tbl_PV_Milestones[[#This Row],[Complete]]="Yes"),1,0)</f>
        <v>0</v>
      </c>
      <c r="AD181" s="41">
        <f>IF(AND(tbl_PV_Milestones[[#This Row],[Actual/Schedule Finish]]&lt;PV_Meta!$B$7,tbl_PV_Milestones[[#This Row],[Complete]]="No",tbl_PV_Milestones[[#This Row],[Project Status]]&lt;&gt;"On Hold"),1,0)</f>
        <v>0</v>
      </c>
      <c r="AE181" s="41">
        <f>IF(AND(tbl_PV_Milestones[[#This Row],[Actual/Schedule Finish]]&gt;tbl_PV_Milestones[[#This Row],[Baseline Date]],tbl_PV_Milestones[[#This Row],[Complete]]="No",tbl_PV_Milestones[[#This Row],[Project Status]]&lt;&gt;"On Hold",tbl_PV_Milestones[[#This Row],[Overdue]]=0,tbl_PV_Milestones[[#This Row],[To be Baselined]]&lt;&gt;1),1,0)</f>
        <v>1</v>
      </c>
      <c r="AF181" s="41">
        <f>IF(AND(tbl_PV_Milestones[[#This Row],[BL FY]]=2025,tbl_PV_Milestones[[#This Row],[Finish FY]]&gt;2025),1,0)</f>
        <v>1</v>
      </c>
      <c r="AG181" s="56" t="str">
        <f>_xlfn.XLOOKUP(tbl_PV_Milestones[[#This Row],[Work ID]],tbl_PV_Meta[Work ID '#],tbl_PV_Meta[Project Manager/Owner],,0)</f>
        <v>Project Manager 29</v>
      </c>
      <c r="AH181" s="6"/>
    </row>
    <row r="182" spans="4:34" x14ac:dyDescent="0.25">
      <c r="D182" s="6" t="s">
        <v>28</v>
      </c>
      <c r="E182" s="6" t="s">
        <v>520</v>
      </c>
      <c r="F182" s="6" t="s">
        <v>1731</v>
      </c>
      <c r="G182" s="6" t="s">
        <v>557</v>
      </c>
      <c r="H182" s="6" t="s">
        <v>519</v>
      </c>
      <c r="I182" s="6" t="s">
        <v>510</v>
      </c>
      <c r="J182" s="6" t="s">
        <v>28</v>
      </c>
      <c r="K182" s="6" t="s">
        <v>61</v>
      </c>
      <c r="L182" s="6" t="s">
        <v>95</v>
      </c>
      <c r="M182" s="43"/>
      <c r="N182" s="44" t="s">
        <v>1979</v>
      </c>
      <c r="O182" s="39">
        <v>45786.708333333299</v>
      </c>
      <c r="P182" s="39">
        <v>45716.708333333299</v>
      </c>
      <c r="Q182" s="6">
        <v>-47</v>
      </c>
      <c r="R182" s="6">
        <v>-6.73352435530086E-2</v>
      </c>
      <c r="S182" s="45" t="e">
        <f>_xlfn.CONCAT(#REF!,TRIM(tbl_PV_Milestones[[#This Row],[Milestone Description]]))</f>
        <v>#REF!</v>
      </c>
      <c r="T182" s="84" t="str">
        <f>IF(COUNTIF(tbl_PV_Milestones[UID],tbl_PV_Milestones[[#This Row],[UID]])&gt;1,"Duplicate","")</f>
        <v>Duplicate</v>
      </c>
      <c r="U182" s="42" t="str">
        <f>_xlfn.XLOOKUP(tbl_PV_Milestones[[#This Row],[Work ID]],tbl_PV_Meta[Work ID '#],tbl_PV_Meta[Sub-Portfolio])</f>
        <v>Sub-Portfolio 7</v>
      </c>
      <c r="V182" s="41">
        <f>IF(MONTH(tbl_PV_Milestones[[#This Row],[Baseline Date]])&lt;7,YEAR(tbl_PV_Milestones[[#This Row],[Baseline Date]]),YEAR(tbl_PV_Milestones[[#This Row],[Baseline Date]])+1)</f>
        <v>2025</v>
      </c>
      <c r="W182" s="41">
        <f>IF(MONTH(tbl_PV_Milestones[[#This Row],[Actual/Schedule Finish]])&lt;7,YEAR(tbl_PV_Milestones[[#This Row],[Actual/Schedule Finish]]),YEAR(tbl_PV_Milestones[[#This Row],[Actual/Schedule Finish]])+1)</f>
        <v>2025</v>
      </c>
      <c r="X182" s="41" t="str">
        <f>IF(OR(tbl_PV_Milestones[[#This Row],[Project Status]]="Completed",tbl_PV_Milestones[[#This Row],[Project Status]]="Assumed Completed"),"Yes","No")</f>
        <v>No</v>
      </c>
      <c r="Y182" s="41">
        <f>IF(tbl_PV_Milestones[[#This Row],[Baseline Date]]="",1,0)</f>
        <v>0</v>
      </c>
      <c r="Z182" s="41">
        <f>IF(tbl_PV_Milestones[[#This Row],[Baseline Date]]&lt;PV_Meta!$B$7,1,0)</f>
        <v>1</v>
      </c>
      <c r="AA182" s="41">
        <f>IF(tbl_PV_Milestones[[#This Row],[Complete]]="Yes",1,0)</f>
        <v>0</v>
      </c>
      <c r="AB182" s="41">
        <f>IF(AND(tbl_PV_Milestones[[#This Row],[BL FY]]=2025,tbl_PV_Milestones[[#This Row],[Baseline Date]]&lt;PV_Meta!$B$7),1,0)</f>
        <v>1</v>
      </c>
      <c r="AC182" s="41">
        <f>IF(AND(tbl_PV_Milestones[[#This Row],[Planned YTD]]=1,tbl_PV_Milestones[[#This Row],[Complete]]="Yes"),1,0)</f>
        <v>0</v>
      </c>
      <c r="AD182" s="41">
        <f>IF(AND(tbl_PV_Milestones[[#This Row],[Actual/Schedule Finish]]&lt;PV_Meta!$B$7,tbl_PV_Milestones[[#This Row],[Complete]]="No",tbl_PV_Milestones[[#This Row],[Project Status]]&lt;&gt;"On Hold"),1,0)</f>
        <v>0</v>
      </c>
      <c r="AE182" s="41">
        <f>IF(AND(tbl_PV_Milestones[[#This Row],[Actual/Schedule Finish]]&gt;tbl_PV_Milestones[[#This Row],[Baseline Date]],tbl_PV_Milestones[[#This Row],[Complete]]="No",tbl_PV_Milestones[[#This Row],[Project Status]]&lt;&gt;"On Hold",tbl_PV_Milestones[[#This Row],[Overdue]]=0,tbl_PV_Milestones[[#This Row],[To be Baselined]]&lt;&gt;1),1,0)</f>
        <v>1</v>
      </c>
      <c r="AF182" s="41">
        <f>IF(AND(tbl_PV_Milestones[[#This Row],[BL FY]]=2025,tbl_PV_Milestones[[#This Row],[Finish FY]]&gt;2025),1,0)</f>
        <v>0</v>
      </c>
      <c r="AG182" s="56" t="str">
        <f>_xlfn.XLOOKUP(tbl_PV_Milestones[[#This Row],[Work ID]],tbl_PV_Meta[Work ID '#],tbl_PV_Meta[Project Manager/Owner],,0)</f>
        <v>Project Manager 29</v>
      </c>
      <c r="AH182" s="6"/>
    </row>
    <row r="183" spans="4:34" x14ac:dyDescent="0.25">
      <c r="D183" s="6" t="s">
        <v>28</v>
      </c>
      <c r="E183" s="6" t="s">
        <v>503</v>
      </c>
      <c r="F183" s="6" t="s">
        <v>1731</v>
      </c>
      <c r="G183" s="6" t="s">
        <v>534</v>
      </c>
      <c r="H183" s="6" t="s">
        <v>505</v>
      </c>
      <c r="I183" s="6" t="s">
        <v>510</v>
      </c>
      <c r="J183" s="6" t="s">
        <v>28</v>
      </c>
      <c r="K183" s="6" t="s">
        <v>61</v>
      </c>
      <c r="L183" s="6" t="s">
        <v>95</v>
      </c>
      <c r="M183" s="43"/>
      <c r="N183" s="44" t="s">
        <v>1979</v>
      </c>
      <c r="O183" s="39">
        <v>45943.708333333299</v>
      </c>
      <c r="P183" s="39">
        <v>45943.708333333299</v>
      </c>
      <c r="Q183" s="6">
        <v>0</v>
      </c>
      <c r="R183" s="6">
        <v>0</v>
      </c>
      <c r="S183" s="45" t="e">
        <f>_xlfn.CONCAT(#REF!,TRIM(tbl_PV_Milestones[[#This Row],[Milestone Description]]))</f>
        <v>#REF!</v>
      </c>
      <c r="T183" s="84" t="str">
        <f>IF(COUNTIF(tbl_PV_Milestones[UID],tbl_PV_Milestones[[#This Row],[UID]])&gt;1,"Duplicate","")</f>
        <v>Duplicate</v>
      </c>
      <c r="U183" s="42" t="str">
        <f>_xlfn.XLOOKUP(tbl_PV_Milestones[[#This Row],[Work ID]],tbl_PV_Meta[Work ID '#],tbl_PV_Meta[Sub-Portfolio])</f>
        <v>Sub-Portfolio 7</v>
      </c>
      <c r="V183" s="41">
        <f>IF(MONTH(tbl_PV_Milestones[[#This Row],[Baseline Date]])&lt;7,YEAR(tbl_PV_Milestones[[#This Row],[Baseline Date]]),YEAR(tbl_PV_Milestones[[#This Row],[Baseline Date]])+1)</f>
        <v>2026</v>
      </c>
      <c r="W183" s="41">
        <f>IF(MONTH(tbl_PV_Milestones[[#This Row],[Actual/Schedule Finish]])&lt;7,YEAR(tbl_PV_Milestones[[#This Row],[Actual/Schedule Finish]]),YEAR(tbl_PV_Milestones[[#This Row],[Actual/Schedule Finish]])+1)</f>
        <v>2026</v>
      </c>
      <c r="X183" s="41" t="str">
        <f>IF(OR(tbl_PV_Milestones[[#This Row],[Project Status]]="Completed",tbl_PV_Milestones[[#This Row],[Project Status]]="Assumed Completed"),"Yes","No")</f>
        <v>No</v>
      </c>
      <c r="Y183" s="41">
        <f>IF(tbl_PV_Milestones[[#This Row],[Baseline Date]]="",1,0)</f>
        <v>0</v>
      </c>
      <c r="Z183" s="41">
        <f>IF(tbl_PV_Milestones[[#This Row],[Baseline Date]]&lt;PV_Meta!$B$7,1,0)</f>
        <v>0</v>
      </c>
      <c r="AA183" s="41">
        <f>IF(tbl_PV_Milestones[[#This Row],[Complete]]="Yes",1,0)</f>
        <v>0</v>
      </c>
      <c r="AB183" s="41">
        <f>IF(AND(tbl_PV_Milestones[[#This Row],[BL FY]]=2025,tbl_PV_Milestones[[#This Row],[Baseline Date]]&lt;PV_Meta!$B$7),1,0)</f>
        <v>0</v>
      </c>
      <c r="AC183" s="41">
        <f>IF(AND(tbl_PV_Milestones[[#This Row],[Planned YTD]]=1,tbl_PV_Milestones[[#This Row],[Complete]]="Yes"),1,0)</f>
        <v>0</v>
      </c>
      <c r="AD183" s="41">
        <f>IF(AND(tbl_PV_Milestones[[#This Row],[Actual/Schedule Finish]]&lt;PV_Meta!$B$7,tbl_PV_Milestones[[#This Row],[Complete]]="No",tbl_PV_Milestones[[#This Row],[Project Status]]&lt;&gt;"On Hold"),1,0)</f>
        <v>0</v>
      </c>
      <c r="AE183" s="41">
        <f>IF(AND(tbl_PV_Milestones[[#This Row],[Actual/Schedule Finish]]&gt;tbl_PV_Milestones[[#This Row],[Baseline Date]],tbl_PV_Milestones[[#This Row],[Complete]]="No",tbl_PV_Milestones[[#This Row],[Project Status]]&lt;&gt;"On Hold",tbl_PV_Milestones[[#This Row],[Overdue]]=0,tbl_PV_Milestones[[#This Row],[To be Baselined]]&lt;&gt;1),1,0)</f>
        <v>0</v>
      </c>
      <c r="AF183" s="41">
        <f>IF(AND(tbl_PV_Milestones[[#This Row],[BL FY]]=2025,tbl_PV_Milestones[[#This Row],[Finish FY]]&gt;2025),1,0)</f>
        <v>0</v>
      </c>
      <c r="AG183" s="56" t="str">
        <f>_xlfn.XLOOKUP(tbl_PV_Milestones[[#This Row],[Work ID]],tbl_PV_Meta[Work ID '#],tbl_PV_Meta[Project Manager/Owner],,0)</f>
        <v>Project Manager 29</v>
      </c>
      <c r="AH183" s="6"/>
    </row>
    <row r="184" spans="4:34" x14ac:dyDescent="0.25">
      <c r="D184" s="6" t="s">
        <v>28</v>
      </c>
      <c r="E184" s="6" t="s">
        <v>503</v>
      </c>
      <c r="F184" s="6" t="s">
        <v>1731</v>
      </c>
      <c r="G184" s="6" t="s">
        <v>535</v>
      </c>
      <c r="H184" s="6" t="s">
        <v>505</v>
      </c>
      <c r="I184" s="6" t="s">
        <v>510</v>
      </c>
      <c r="J184" s="6" t="s">
        <v>28</v>
      </c>
      <c r="K184" s="6" t="s">
        <v>61</v>
      </c>
      <c r="L184" s="6" t="s">
        <v>95</v>
      </c>
      <c r="M184" s="43"/>
      <c r="N184" s="44" t="s">
        <v>1979</v>
      </c>
      <c r="O184" s="39">
        <v>45964.708333333299</v>
      </c>
      <c r="P184" s="39">
        <v>45964.708333333299</v>
      </c>
      <c r="Q184" s="6">
        <v>0</v>
      </c>
      <c r="R184" s="6">
        <v>0</v>
      </c>
      <c r="S184" s="45" t="e">
        <f>_xlfn.CONCAT(#REF!,TRIM(tbl_PV_Milestones[[#This Row],[Milestone Description]]))</f>
        <v>#REF!</v>
      </c>
      <c r="T184" s="84" t="str">
        <f>IF(COUNTIF(tbl_PV_Milestones[UID],tbl_PV_Milestones[[#This Row],[UID]])&gt;1,"Duplicate","")</f>
        <v>Duplicate</v>
      </c>
      <c r="U184" s="42" t="str">
        <f>_xlfn.XLOOKUP(tbl_PV_Milestones[[#This Row],[Work ID]],tbl_PV_Meta[Work ID '#],tbl_PV_Meta[Sub-Portfolio])</f>
        <v>Sub-Portfolio 7</v>
      </c>
      <c r="V184" s="41">
        <f>IF(MONTH(tbl_PV_Milestones[[#This Row],[Baseline Date]])&lt;7,YEAR(tbl_PV_Milestones[[#This Row],[Baseline Date]]),YEAR(tbl_PV_Milestones[[#This Row],[Baseline Date]])+1)</f>
        <v>2026</v>
      </c>
      <c r="W184" s="41">
        <f>IF(MONTH(tbl_PV_Milestones[[#This Row],[Actual/Schedule Finish]])&lt;7,YEAR(tbl_PV_Milestones[[#This Row],[Actual/Schedule Finish]]),YEAR(tbl_PV_Milestones[[#This Row],[Actual/Schedule Finish]])+1)</f>
        <v>2026</v>
      </c>
      <c r="X184" s="41" t="str">
        <f>IF(OR(tbl_PV_Milestones[[#This Row],[Project Status]]="Completed",tbl_PV_Milestones[[#This Row],[Project Status]]="Assumed Completed"),"Yes","No")</f>
        <v>No</v>
      </c>
      <c r="Y184" s="41">
        <f>IF(tbl_PV_Milestones[[#This Row],[Baseline Date]]="",1,0)</f>
        <v>0</v>
      </c>
      <c r="Z184" s="41">
        <f>IF(tbl_PV_Milestones[[#This Row],[Baseline Date]]&lt;PV_Meta!$B$7,1,0)</f>
        <v>0</v>
      </c>
      <c r="AA184" s="41">
        <f>IF(tbl_PV_Milestones[[#This Row],[Complete]]="Yes",1,0)</f>
        <v>0</v>
      </c>
      <c r="AB184" s="41">
        <f>IF(AND(tbl_PV_Milestones[[#This Row],[BL FY]]=2025,tbl_PV_Milestones[[#This Row],[Baseline Date]]&lt;PV_Meta!$B$7),1,0)</f>
        <v>0</v>
      </c>
      <c r="AC184" s="41">
        <f>IF(AND(tbl_PV_Milestones[[#This Row],[Planned YTD]]=1,tbl_PV_Milestones[[#This Row],[Complete]]="Yes"),1,0)</f>
        <v>0</v>
      </c>
      <c r="AD184" s="41">
        <f>IF(AND(tbl_PV_Milestones[[#This Row],[Actual/Schedule Finish]]&lt;PV_Meta!$B$7,tbl_PV_Milestones[[#This Row],[Complete]]="No",tbl_PV_Milestones[[#This Row],[Project Status]]&lt;&gt;"On Hold"),1,0)</f>
        <v>0</v>
      </c>
      <c r="AE184" s="41">
        <f>IF(AND(tbl_PV_Milestones[[#This Row],[Actual/Schedule Finish]]&gt;tbl_PV_Milestones[[#This Row],[Baseline Date]],tbl_PV_Milestones[[#This Row],[Complete]]="No",tbl_PV_Milestones[[#This Row],[Project Status]]&lt;&gt;"On Hold",tbl_PV_Milestones[[#This Row],[Overdue]]=0,tbl_PV_Milestones[[#This Row],[To be Baselined]]&lt;&gt;1),1,0)</f>
        <v>0</v>
      </c>
      <c r="AF184" s="41">
        <f>IF(AND(tbl_PV_Milestones[[#This Row],[BL FY]]=2025,tbl_PV_Milestones[[#This Row],[Finish FY]]&gt;2025),1,0)</f>
        <v>0</v>
      </c>
      <c r="AG184" s="56" t="str">
        <f>_xlfn.XLOOKUP(tbl_PV_Milestones[[#This Row],[Work ID]],tbl_PV_Meta[Work ID '#],tbl_PV_Meta[Project Manager/Owner],,0)</f>
        <v>Project Manager 29</v>
      </c>
      <c r="AH184" s="6"/>
    </row>
    <row r="185" spans="4:34" x14ac:dyDescent="0.25">
      <c r="D185" s="6" t="s">
        <v>28</v>
      </c>
      <c r="E185" s="6" t="s">
        <v>503</v>
      </c>
      <c r="F185" s="6" t="s">
        <v>1731</v>
      </c>
      <c r="G185" s="6" t="s">
        <v>536</v>
      </c>
      <c r="H185" s="6" t="s">
        <v>505</v>
      </c>
      <c r="I185" s="6" t="s">
        <v>510</v>
      </c>
      <c r="J185" s="6" t="s">
        <v>28</v>
      </c>
      <c r="K185" s="6" t="s">
        <v>61</v>
      </c>
      <c r="L185" s="6" t="s">
        <v>95</v>
      </c>
      <c r="M185" s="43"/>
      <c r="N185" s="44" t="s">
        <v>1979</v>
      </c>
      <c r="O185" s="39">
        <v>45982.708333333299</v>
      </c>
      <c r="P185" s="39">
        <v>45982.708333333299</v>
      </c>
      <c r="Q185" s="6">
        <v>0</v>
      </c>
      <c r="R185" s="6">
        <v>0</v>
      </c>
      <c r="S185" s="45" t="e">
        <f>_xlfn.CONCAT(#REF!,TRIM(tbl_PV_Milestones[[#This Row],[Milestone Description]]))</f>
        <v>#REF!</v>
      </c>
      <c r="T185" s="84" t="str">
        <f>IF(COUNTIF(tbl_PV_Milestones[UID],tbl_PV_Milestones[[#This Row],[UID]])&gt;1,"Duplicate","")</f>
        <v>Duplicate</v>
      </c>
      <c r="U185" s="42" t="str">
        <f>_xlfn.XLOOKUP(tbl_PV_Milestones[[#This Row],[Work ID]],tbl_PV_Meta[Work ID '#],tbl_PV_Meta[Sub-Portfolio])</f>
        <v>Sub-Portfolio 7</v>
      </c>
      <c r="V185" s="41">
        <f>IF(MONTH(tbl_PV_Milestones[[#This Row],[Baseline Date]])&lt;7,YEAR(tbl_PV_Milestones[[#This Row],[Baseline Date]]),YEAR(tbl_PV_Milestones[[#This Row],[Baseline Date]])+1)</f>
        <v>2026</v>
      </c>
      <c r="W185" s="41">
        <f>IF(MONTH(tbl_PV_Milestones[[#This Row],[Actual/Schedule Finish]])&lt;7,YEAR(tbl_PV_Milestones[[#This Row],[Actual/Schedule Finish]]),YEAR(tbl_PV_Milestones[[#This Row],[Actual/Schedule Finish]])+1)</f>
        <v>2026</v>
      </c>
      <c r="X185" s="41" t="str">
        <f>IF(OR(tbl_PV_Milestones[[#This Row],[Project Status]]="Completed",tbl_PV_Milestones[[#This Row],[Project Status]]="Assumed Completed"),"Yes","No")</f>
        <v>No</v>
      </c>
      <c r="Y185" s="41">
        <f>IF(tbl_PV_Milestones[[#This Row],[Baseline Date]]="",1,0)</f>
        <v>0</v>
      </c>
      <c r="Z185" s="41">
        <f>IF(tbl_PV_Milestones[[#This Row],[Baseline Date]]&lt;PV_Meta!$B$7,1,0)</f>
        <v>0</v>
      </c>
      <c r="AA185" s="41">
        <f>IF(tbl_PV_Milestones[[#This Row],[Complete]]="Yes",1,0)</f>
        <v>0</v>
      </c>
      <c r="AB185" s="41">
        <f>IF(AND(tbl_PV_Milestones[[#This Row],[BL FY]]=2025,tbl_PV_Milestones[[#This Row],[Baseline Date]]&lt;PV_Meta!$B$7),1,0)</f>
        <v>0</v>
      </c>
      <c r="AC185" s="41">
        <f>IF(AND(tbl_PV_Milestones[[#This Row],[Planned YTD]]=1,tbl_PV_Milestones[[#This Row],[Complete]]="Yes"),1,0)</f>
        <v>0</v>
      </c>
      <c r="AD185" s="41">
        <f>IF(AND(tbl_PV_Milestones[[#This Row],[Actual/Schedule Finish]]&lt;PV_Meta!$B$7,tbl_PV_Milestones[[#This Row],[Complete]]="No",tbl_PV_Milestones[[#This Row],[Project Status]]&lt;&gt;"On Hold"),1,0)</f>
        <v>0</v>
      </c>
      <c r="AE185" s="41">
        <f>IF(AND(tbl_PV_Milestones[[#This Row],[Actual/Schedule Finish]]&gt;tbl_PV_Milestones[[#This Row],[Baseline Date]],tbl_PV_Milestones[[#This Row],[Complete]]="No",tbl_PV_Milestones[[#This Row],[Project Status]]&lt;&gt;"On Hold",tbl_PV_Milestones[[#This Row],[Overdue]]=0,tbl_PV_Milestones[[#This Row],[To be Baselined]]&lt;&gt;1),1,0)</f>
        <v>0</v>
      </c>
      <c r="AF185" s="41">
        <f>IF(AND(tbl_PV_Milestones[[#This Row],[BL FY]]=2025,tbl_PV_Milestones[[#This Row],[Finish FY]]&gt;2025),1,0)</f>
        <v>0</v>
      </c>
      <c r="AG185" s="56" t="str">
        <f>_xlfn.XLOOKUP(tbl_PV_Milestones[[#This Row],[Work ID]],tbl_PV_Meta[Work ID '#],tbl_PV_Meta[Project Manager/Owner],,0)</f>
        <v>Project Manager 29</v>
      </c>
      <c r="AH185" s="6"/>
    </row>
    <row r="186" spans="4:34" x14ac:dyDescent="0.25">
      <c r="D186" s="6" t="s">
        <v>28</v>
      </c>
      <c r="E186" s="6" t="s">
        <v>503</v>
      </c>
      <c r="F186" s="6" t="s">
        <v>1731</v>
      </c>
      <c r="G186" s="6" t="s">
        <v>537</v>
      </c>
      <c r="H186" s="6" t="s">
        <v>505</v>
      </c>
      <c r="I186" s="6" t="s">
        <v>510</v>
      </c>
      <c r="J186" s="6" t="s">
        <v>28</v>
      </c>
      <c r="K186" s="6" t="s">
        <v>61</v>
      </c>
      <c r="L186" s="6" t="s">
        <v>95</v>
      </c>
      <c r="M186" s="43"/>
      <c r="N186" s="44" t="s">
        <v>1979</v>
      </c>
      <c r="O186" s="39">
        <v>45943.708333333299</v>
      </c>
      <c r="P186" s="39">
        <v>45943.708333333299</v>
      </c>
      <c r="Q186" s="6">
        <v>0</v>
      </c>
      <c r="R186" s="6">
        <v>0</v>
      </c>
      <c r="S186" s="45" t="e">
        <f>_xlfn.CONCAT(#REF!,TRIM(tbl_PV_Milestones[[#This Row],[Milestone Description]]))</f>
        <v>#REF!</v>
      </c>
      <c r="T186" s="84" t="str">
        <f>IF(COUNTIF(tbl_PV_Milestones[UID],tbl_PV_Milestones[[#This Row],[UID]])&gt;1,"Duplicate","")</f>
        <v>Duplicate</v>
      </c>
      <c r="U186" s="42" t="str">
        <f>_xlfn.XLOOKUP(tbl_PV_Milestones[[#This Row],[Work ID]],tbl_PV_Meta[Work ID '#],tbl_PV_Meta[Sub-Portfolio])</f>
        <v>Sub-Portfolio 7</v>
      </c>
      <c r="V186" s="41">
        <f>IF(MONTH(tbl_PV_Milestones[[#This Row],[Baseline Date]])&lt;7,YEAR(tbl_PV_Milestones[[#This Row],[Baseline Date]]),YEAR(tbl_PV_Milestones[[#This Row],[Baseline Date]])+1)</f>
        <v>2026</v>
      </c>
      <c r="W186" s="41">
        <f>IF(MONTH(tbl_PV_Milestones[[#This Row],[Actual/Schedule Finish]])&lt;7,YEAR(tbl_PV_Milestones[[#This Row],[Actual/Schedule Finish]]),YEAR(tbl_PV_Milestones[[#This Row],[Actual/Schedule Finish]])+1)</f>
        <v>2026</v>
      </c>
      <c r="X186" s="41" t="str">
        <f>IF(OR(tbl_PV_Milestones[[#This Row],[Project Status]]="Completed",tbl_PV_Milestones[[#This Row],[Project Status]]="Assumed Completed"),"Yes","No")</f>
        <v>No</v>
      </c>
      <c r="Y186" s="41">
        <f>IF(tbl_PV_Milestones[[#This Row],[Baseline Date]]="",1,0)</f>
        <v>0</v>
      </c>
      <c r="Z186" s="41">
        <f>IF(tbl_PV_Milestones[[#This Row],[Baseline Date]]&lt;PV_Meta!$B$7,1,0)</f>
        <v>0</v>
      </c>
      <c r="AA186" s="41">
        <f>IF(tbl_PV_Milestones[[#This Row],[Complete]]="Yes",1,0)</f>
        <v>0</v>
      </c>
      <c r="AB186" s="41">
        <f>IF(AND(tbl_PV_Milestones[[#This Row],[BL FY]]=2025,tbl_PV_Milestones[[#This Row],[Baseline Date]]&lt;PV_Meta!$B$7),1,0)</f>
        <v>0</v>
      </c>
      <c r="AC186" s="41">
        <f>IF(AND(tbl_PV_Milestones[[#This Row],[Planned YTD]]=1,tbl_PV_Milestones[[#This Row],[Complete]]="Yes"),1,0)</f>
        <v>0</v>
      </c>
      <c r="AD186" s="41">
        <f>IF(AND(tbl_PV_Milestones[[#This Row],[Actual/Schedule Finish]]&lt;PV_Meta!$B$7,tbl_PV_Milestones[[#This Row],[Complete]]="No",tbl_PV_Milestones[[#This Row],[Project Status]]&lt;&gt;"On Hold"),1,0)</f>
        <v>0</v>
      </c>
      <c r="AE186" s="41">
        <f>IF(AND(tbl_PV_Milestones[[#This Row],[Actual/Schedule Finish]]&gt;tbl_PV_Milestones[[#This Row],[Baseline Date]],tbl_PV_Milestones[[#This Row],[Complete]]="No",tbl_PV_Milestones[[#This Row],[Project Status]]&lt;&gt;"On Hold",tbl_PV_Milestones[[#This Row],[Overdue]]=0,tbl_PV_Milestones[[#This Row],[To be Baselined]]&lt;&gt;1),1,0)</f>
        <v>0</v>
      </c>
      <c r="AF186" s="41">
        <f>IF(AND(tbl_PV_Milestones[[#This Row],[BL FY]]=2025,tbl_PV_Milestones[[#This Row],[Finish FY]]&gt;2025),1,0)</f>
        <v>0</v>
      </c>
      <c r="AG186" s="56" t="str">
        <f>_xlfn.XLOOKUP(tbl_PV_Milestones[[#This Row],[Work ID]],tbl_PV_Meta[Work ID '#],tbl_PV_Meta[Project Manager/Owner],,0)</f>
        <v>Project Manager 29</v>
      </c>
      <c r="AH186" s="6"/>
    </row>
    <row r="187" spans="4:34" x14ac:dyDescent="0.25">
      <c r="D187" s="6" t="s">
        <v>28</v>
      </c>
      <c r="E187" s="6" t="s">
        <v>503</v>
      </c>
      <c r="F187" s="6" t="s">
        <v>1731</v>
      </c>
      <c r="G187" s="6" t="s">
        <v>538</v>
      </c>
      <c r="H187" s="6" t="s">
        <v>505</v>
      </c>
      <c r="I187" s="6" t="s">
        <v>510</v>
      </c>
      <c r="J187" s="6" t="s">
        <v>28</v>
      </c>
      <c r="K187" s="6" t="s">
        <v>61</v>
      </c>
      <c r="L187" s="6" t="s">
        <v>95</v>
      </c>
      <c r="M187" s="43"/>
      <c r="N187" s="44" t="s">
        <v>1979</v>
      </c>
      <c r="O187" s="39">
        <v>45931.708333333299</v>
      </c>
      <c r="P187" s="39">
        <v>45931.708333333299</v>
      </c>
      <c r="Q187" s="6">
        <v>0</v>
      </c>
      <c r="R187" s="6">
        <v>0</v>
      </c>
      <c r="S187" s="45" t="e">
        <f>_xlfn.CONCAT(#REF!,TRIM(tbl_PV_Milestones[[#This Row],[Milestone Description]]))</f>
        <v>#REF!</v>
      </c>
      <c r="T187" s="84" t="str">
        <f>IF(COUNTIF(tbl_PV_Milestones[UID],tbl_PV_Milestones[[#This Row],[UID]])&gt;1,"Duplicate","")</f>
        <v>Duplicate</v>
      </c>
      <c r="U187" s="42" t="str">
        <f>_xlfn.XLOOKUP(tbl_PV_Milestones[[#This Row],[Work ID]],tbl_PV_Meta[Work ID '#],tbl_PV_Meta[Sub-Portfolio])</f>
        <v>Sub-Portfolio 7</v>
      </c>
      <c r="V187" s="41">
        <f>IF(MONTH(tbl_PV_Milestones[[#This Row],[Baseline Date]])&lt;7,YEAR(tbl_PV_Milestones[[#This Row],[Baseline Date]]),YEAR(tbl_PV_Milestones[[#This Row],[Baseline Date]])+1)</f>
        <v>2026</v>
      </c>
      <c r="W187" s="41">
        <f>IF(MONTH(tbl_PV_Milestones[[#This Row],[Actual/Schedule Finish]])&lt;7,YEAR(tbl_PV_Milestones[[#This Row],[Actual/Schedule Finish]]),YEAR(tbl_PV_Milestones[[#This Row],[Actual/Schedule Finish]])+1)</f>
        <v>2026</v>
      </c>
      <c r="X187" s="41" t="str">
        <f>IF(OR(tbl_PV_Milestones[[#This Row],[Project Status]]="Completed",tbl_PV_Milestones[[#This Row],[Project Status]]="Assumed Completed"),"Yes","No")</f>
        <v>No</v>
      </c>
      <c r="Y187" s="41">
        <f>IF(tbl_PV_Milestones[[#This Row],[Baseline Date]]="",1,0)</f>
        <v>0</v>
      </c>
      <c r="Z187" s="41">
        <f>IF(tbl_PV_Milestones[[#This Row],[Baseline Date]]&lt;PV_Meta!$B$7,1,0)</f>
        <v>0</v>
      </c>
      <c r="AA187" s="41">
        <f>IF(tbl_PV_Milestones[[#This Row],[Complete]]="Yes",1,0)</f>
        <v>0</v>
      </c>
      <c r="AB187" s="41">
        <f>IF(AND(tbl_PV_Milestones[[#This Row],[BL FY]]=2025,tbl_PV_Milestones[[#This Row],[Baseline Date]]&lt;PV_Meta!$B$7),1,0)</f>
        <v>0</v>
      </c>
      <c r="AC187" s="41">
        <f>IF(AND(tbl_PV_Milestones[[#This Row],[Planned YTD]]=1,tbl_PV_Milestones[[#This Row],[Complete]]="Yes"),1,0)</f>
        <v>0</v>
      </c>
      <c r="AD187" s="41">
        <f>IF(AND(tbl_PV_Milestones[[#This Row],[Actual/Schedule Finish]]&lt;PV_Meta!$B$7,tbl_PV_Milestones[[#This Row],[Complete]]="No",tbl_PV_Milestones[[#This Row],[Project Status]]&lt;&gt;"On Hold"),1,0)</f>
        <v>0</v>
      </c>
      <c r="AE187" s="41">
        <f>IF(AND(tbl_PV_Milestones[[#This Row],[Actual/Schedule Finish]]&gt;tbl_PV_Milestones[[#This Row],[Baseline Date]],tbl_PV_Milestones[[#This Row],[Complete]]="No",tbl_PV_Milestones[[#This Row],[Project Status]]&lt;&gt;"On Hold",tbl_PV_Milestones[[#This Row],[Overdue]]=0,tbl_PV_Milestones[[#This Row],[To be Baselined]]&lt;&gt;1),1,0)</f>
        <v>0</v>
      </c>
      <c r="AF187" s="41">
        <f>IF(AND(tbl_PV_Milestones[[#This Row],[BL FY]]=2025,tbl_PV_Milestones[[#This Row],[Finish FY]]&gt;2025),1,0)</f>
        <v>0</v>
      </c>
      <c r="AG187" s="56" t="str">
        <f>_xlfn.XLOOKUP(tbl_PV_Milestones[[#This Row],[Work ID]],tbl_PV_Meta[Work ID '#],tbl_PV_Meta[Project Manager/Owner],,0)</f>
        <v>Project Manager 29</v>
      </c>
      <c r="AH187" s="6"/>
    </row>
    <row r="188" spans="4:34" x14ac:dyDescent="0.25">
      <c r="D188" s="6" t="s">
        <v>28</v>
      </c>
      <c r="E188" s="6" t="s">
        <v>503</v>
      </c>
      <c r="F188" s="6" t="s">
        <v>1731</v>
      </c>
      <c r="G188" s="6" t="s">
        <v>539</v>
      </c>
      <c r="H188" s="6" t="s">
        <v>505</v>
      </c>
      <c r="I188" s="6" t="s">
        <v>510</v>
      </c>
      <c r="J188" s="6" t="s">
        <v>28</v>
      </c>
      <c r="K188" s="6" t="s">
        <v>61</v>
      </c>
      <c r="L188" s="6" t="s">
        <v>95</v>
      </c>
      <c r="M188" s="43"/>
      <c r="N188" s="44" t="s">
        <v>1979</v>
      </c>
      <c r="O188" s="39">
        <v>45964.708333333299</v>
      </c>
      <c r="P188" s="39">
        <v>45964.708333333299</v>
      </c>
      <c r="Q188" s="6">
        <v>0</v>
      </c>
      <c r="R188" s="6">
        <v>0</v>
      </c>
      <c r="S188" s="45" t="e">
        <f>_xlfn.CONCAT(#REF!,TRIM(tbl_PV_Milestones[[#This Row],[Milestone Description]]))</f>
        <v>#REF!</v>
      </c>
      <c r="T188" s="84" t="str">
        <f>IF(COUNTIF(tbl_PV_Milestones[UID],tbl_PV_Milestones[[#This Row],[UID]])&gt;1,"Duplicate","")</f>
        <v>Duplicate</v>
      </c>
      <c r="U188" s="42" t="str">
        <f>_xlfn.XLOOKUP(tbl_PV_Milestones[[#This Row],[Work ID]],tbl_PV_Meta[Work ID '#],tbl_PV_Meta[Sub-Portfolio])</f>
        <v>Sub-Portfolio 7</v>
      </c>
      <c r="V188" s="41">
        <f>IF(MONTH(tbl_PV_Milestones[[#This Row],[Baseline Date]])&lt;7,YEAR(tbl_PV_Milestones[[#This Row],[Baseline Date]]),YEAR(tbl_PV_Milestones[[#This Row],[Baseline Date]])+1)</f>
        <v>2026</v>
      </c>
      <c r="W188" s="41">
        <f>IF(MONTH(tbl_PV_Milestones[[#This Row],[Actual/Schedule Finish]])&lt;7,YEAR(tbl_PV_Milestones[[#This Row],[Actual/Schedule Finish]]),YEAR(tbl_PV_Milestones[[#This Row],[Actual/Schedule Finish]])+1)</f>
        <v>2026</v>
      </c>
      <c r="X188" s="41" t="str">
        <f>IF(OR(tbl_PV_Milestones[[#This Row],[Project Status]]="Completed",tbl_PV_Milestones[[#This Row],[Project Status]]="Assumed Completed"),"Yes","No")</f>
        <v>No</v>
      </c>
      <c r="Y188" s="41">
        <f>IF(tbl_PV_Milestones[[#This Row],[Baseline Date]]="",1,0)</f>
        <v>0</v>
      </c>
      <c r="Z188" s="41">
        <f>IF(tbl_PV_Milestones[[#This Row],[Baseline Date]]&lt;PV_Meta!$B$7,1,0)</f>
        <v>0</v>
      </c>
      <c r="AA188" s="41">
        <f>IF(tbl_PV_Milestones[[#This Row],[Complete]]="Yes",1,0)</f>
        <v>0</v>
      </c>
      <c r="AB188" s="41">
        <f>IF(AND(tbl_PV_Milestones[[#This Row],[BL FY]]=2025,tbl_PV_Milestones[[#This Row],[Baseline Date]]&lt;PV_Meta!$B$7),1,0)</f>
        <v>0</v>
      </c>
      <c r="AC188" s="41">
        <f>IF(AND(tbl_PV_Milestones[[#This Row],[Planned YTD]]=1,tbl_PV_Milestones[[#This Row],[Complete]]="Yes"),1,0)</f>
        <v>0</v>
      </c>
      <c r="AD188" s="41">
        <f>IF(AND(tbl_PV_Milestones[[#This Row],[Actual/Schedule Finish]]&lt;PV_Meta!$B$7,tbl_PV_Milestones[[#This Row],[Complete]]="No",tbl_PV_Milestones[[#This Row],[Project Status]]&lt;&gt;"On Hold"),1,0)</f>
        <v>0</v>
      </c>
      <c r="AE188" s="41">
        <f>IF(AND(tbl_PV_Milestones[[#This Row],[Actual/Schedule Finish]]&gt;tbl_PV_Milestones[[#This Row],[Baseline Date]],tbl_PV_Milestones[[#This Row],[Complete]]="No",tbl_PV_Milestones[[#This Row],[Project Status]]&lt;&gt;"On Hold",tbl_PV_Milestones[[#This Row],[Overdue]]=0,tbl_PV_Milestones[[#This Row],[To be Baselined]]&lt;&gt;1),1,0)</f>
        <v>0</v>
      </c>
      <c r="AF188" s="41">
        <f>IF(AND(tbl_PV_Milestones[[#This Row],[BL FY]]=2025,tbl_PV_Milestones[[#This Row],[Finish FY]]&gt;2025),1,0)</f>
        <v>0</v>
      </c>
      <c r="AG188" s="56" t="str">
        <f>_xlfn.XLOOKUP(tbl_PV_Milestones[[#This Row],[Work ID]],tbl_PV_Meta[Work ID '#],tbl_PV_Meta[Project Manager/Owner],,0)</f>
        <v>Project Manager 29</v>
      </c>
      <c r="AH188" s="6"/>
    </row>
    <row r="189" spans="4:34" x14ac:dyDescent="0.25">
      <c r="D189" s="6" t="s">
        <v>28</v>
      </c>
      <c r="E189" s="6" t="s">
        <v>503</v>
      </c>
      <c r="F189" s="6" t="s">
        <v>1731</v>
      </c>
      <c r="G189" s="6" t="s">
        <v>594</v>
      </c>
      <c r="H189" s="6" t="s">
        <v>505</v>
      </c>
      <c r="I189" s="6" t="s">
        <v>510</v>
      </c>
      <c r="J189" s="6" t="s">
        <v>28</v>
      </c>
      <c r="K189" s="6" t="s">
        <v>61</v>
      </c>
      <c r="L189" s="6" t="s">
        <v>95</v>
      </c>
      <c r="M189" s="43"/>
      <c r="N189" s="44" t="s">
        <v>1979</v>
      </c>
      <c r="O189" s="39">
        <v>45975.708333333299</v>
      </c>
      <c r="P189" s="39">
        <v>45975.708333333299</v>
      </c>
      <c r="Q189" s="6">
        <v>0</v>
      </c>
      <c r="R189" s="6">
        <v>0</v>
      </c>
      <c r="S189" s="45" t="e">
        <f>_xlfn.CONCAT(#REF!,TRIM(tbl_PV_Milestones[[#This Row],[Milestone Description]]))</f>
        <v>#REF!</v>
      </c>
      <c r="T189" s="84" t="str">
        <f>IF(COUNTIF(tbl_PV_Milestones[UID],tbl_PV_Milestones[[#This Row],[UID]])&gt;1,"Duplicate","")</f>
        <v>Duplicate</v>
      </c>
      <c r="U189" s="42" t="str">
        <f>_xlfn.XLOOKUP(tbl_PV_Milestones[[#This Row],[Work ID]],tbl_PV_Meta[Work ID '#],tbl_PV_Meta[Sub-Portfolio])</f>
        <v>Sub-Portfolio 7</v>
      </c>
      <c r="V189" s="41">
        <f>IF(MONTH(tbl_PV_Milestones[[#This Row],[Baseline Date]])&lt;7,YEAR(tbl_PV_Milestones[[#This Row],[Baseline Date]]),YEAR(tbl_PV_Milestones[[#This Row],[Baseline Date]])+1)</f>
        <v>2026</v>
      </c>
      <c r="W189" s="41">
        <f>IF(MONTH(tbl_PV_Milestones[[#This Row],[Actual/Schedule Finish]])&lt;7,YEAR(tbl_PV_Milestones[[#This Row],[Actual/Schedule Finish]]),YEAR(tbl_PV_Milestones[[#This Row],[Actual/Schedule Finish]])+1)</f>
        <v>2026</v>
      </c>
      <c r="X189" s="41" t="str">
        <f>IF(OR(tbl_PV_Milestones[[#This Row],[Project Status]]="Completed",tbl_PV_Milestones[[#This Row],[Project Status]]="Assumed Completed"),"Yes","No")</f>
        <v>No</v>
      </c>
      <c r="Y189" s="41">
        <f>IF(tbl_PV_Milestones[[#This Row],[Baseline Date]]="",1,0)</f>
        <v>0</v>
      </c>
      <c r="Z189" s="41">
        <f>IF(tbl_PV_Milestones[[#This Row],[Baseline Date]]&lt;PV_Meta!$B$7,1,0)</f>
        <v>0</v>
      </c>
      <c r="AA189" s="41">
        <f>IF(tbl_PV_Milestones[[#This Row],[Complete]]="Yes",1,0)</f>
        <v>0</v>
      </c>
      <c r="AB189" s="41">
        <f>IF(AND(tbl_PV_Milestones[[#This Row],[BL FY]]=2025,tbl_PV_Milestones[[#This Row],[Baseline Date]]&lt;PV_Meta!$B$7),1,0)</f>
        <v>0</v>
      </c>
      <c r="AC189" s="41">
        <f>IF(AND(tbl_PV_Milestones[[#This Row],[Planned YTD]]=1,tbl_PV_Milestones[[#This Row],[Complete]]="Yes"),1,0)</f>
        <v>0</v>
      </c>
      <c r="AD189" s="41">
        <f>IF(AND(tbl_PV_Milestones[[#This Row],[Actual/Schedule Finish]]&lt;PV_Meta!$B$7,tbl_PV_Milestones[[#This Row],[Complete]]="No",tbl_PV_Milestones[[#This Row],[Project Status]]&lt;&gt;"On Hold"),1,0)</f>
        <v>0</v>
      </c>
      <c r="AE189" s="41">
        <f>IF(AND(tbl_PV_Milestones[[#This Row],[Actual/Schedule Finish]]&gt;tbl_PV_Milestones[[#This Row],[Baseline Date]],tbl_PV_Milestones[[#This Row],[Complete]]="No",tbl_PV_Milestones[[#This Row],[Project Status]]&lt;&gt;"On Hold",tbl_PV_Milestones[[#This Row],[Overdue]]=0,tbl_PV_Milestones[[#This Row],[To be Baselined]]&lt;&gt;1),1,0)</f>
        <v>0</v>
      </c>
      <c r="AF189" s="41">
        <f>IF(AND(tbl_PV_Milestones[[#This Row],[BL FY]]=2025,tbl_PV_Milestones[[#This Row],[Finish FY]]&gt;2025),1,0)</f>
        <v>0</v>
      </c>
      <c r="AG189" s="56" t="str">
        <f>_xlfn.XLOOKUP(tbl_PV_Milestones[[#This Row],[Work ID]],tbl_PV_Meta[Work ID '#],tbl_PV_Meta[Project Manager/Owner],,0)</f>
        <v>Project Manager 29</v>
      </c>
      <c r="AH189" s="6"/>
    </row>
    <row r="190" spans="4:34" x14ac:dyDescent="0.25">
      <c r="D190" s="6" t="s">
        <v>28</v>
      </c>
      <c r="E190" s="6" t="s">
        <v>503</v>
      </c>
      <c r="F190" s="6" t="s">
        <v>1731</v>
      </c>
      <c r="G190" s="6" t="s">
        <v>541</v>
      </c>
      <c r="H190" s="6" t="s">
        <v>505</v>
      </c>
      <c r="I190" s="6" t="s">
        <v>510</v>
      </c>
      <c r="J190" s="6" t="s">
        <v>28</v>
      </c>
      <c r="K190" s="6" t="s">
        <v>61</v>
      </c>
      <c r="L190" s="6" t="s">
        <v>95</v>
      </c>
      <c r="M190" s="43"/>
      <c r="N190" s="44" t="s">
        <v>1979</v>
      </c>
      <c r="O190" s="39">
        <v>45973.708333333299</v>
      </c>
      <c r="P190" s="39">
        <v>45973.708333333299</v>
      </c>
      <c r="Q190" s="6">
        <v>0</v>
      </c>
      <c r="R190" s="6">
        <v>0</v>
      </c>
      <c r="S190" s="45" t="e">
        <f>_xlfn.CONCAT(#REF!,TRIM(tbl_PV_Milestones[[#This Row],[Milestone Description]]))</f>
        <v>#REF!</v>
      </c>
      <c r="T190" s="84" t="str">
        <f>IF(COUNTIF(tbl_PV_Milestones[UID],tbl_PV_Milestones[[#This Row],[UID]])&gt;1,"Duplicate","")</f>
        <v>Duplicate</v>
      </c>
      <c r="U190" s="42" t="str">
        <f>_xlfn.XLOOKUP(tbl_PV_Milestones[[#This Row],[Work ID]],tbl_PV_Meta[Work ID '#],tbl_PV_Meta[Sub-Portfolio])</f>
        <v>Sub-Portfolio 7</v>
      </c>
      <c r="V190" s="41">
        <f>IF(MONTH(tbl_PV_Milestones[[#This Row],[Baseline Date]])&lt;7,YEAR(tbl_PV_Milestones[[#This Row],[Baseline Date]]),YEAR(tbl_PV_Milestones[[#This Row],[Baseline Date]])+1)</f>
        <v>2026</v>
      </c>
      <c r="W190" s="41">
        <f>IF(MONTH(tbl_PV_Milestones[[#This Row],[Actual/Schedule Finish]])&lt;7,YEAR(tbl_PV_Milestones[[#This Row],[Actual/Schedule Finish]]),YEAR(tbl_PV_Milestones[[#This Row],[Actual/Schedule Finish]])+1)</f>
        <v>2026</v>
      </c>
      <c r="X190" s="41" t="str">
        <f>IF(OR(tbl_PV_Milestones[[#This Row],[Project Status]]="Completed",tbl_PV_Milestones[[#This Row],[Project Status]]="Assumed Completed"),"Yes","No")</f>
        <v>No</v>
      </c>
      <c r="Y190" s="41">
        <f>IF(tbl_PV_Milestones[[#This Row],[Baseline Date]]="",1,0)</f>
        <v>0</v>
      </c>
      <c r="Z190" s="41">
        <f>IF(tbl_PV_Milestones[[#This Row],[Baseline Date]]&lt;PV_Meta!$B$7,1,0)</f>
        <v>0</v>
      </c>
      <c r="AA190" s="41">
        <f>IF(tbl_PV_Milestones[[#This Row],[Complete]]="Yes",1,0)</f>
        <v>0</v>
      </c>
      <c r="AB190" s="41">
        <f>IF(AND(tbl_PV_Milestones[[#This Row],[BL FY]]=2025,tbl_PV_Milestones[[#This Row],[Baseline Date]]&lt;PV_Meta!$B$7),1,0)</f>
        <v>0</v>
      </c>
      <c r="AC190" s="41">
        <f>IF(AND(tbl_PV_Milestones[[#This Row],[Planned YTD]]=1,tbl_PV_Milestones[[#This Row],[Complete]]="Yes"),1,0)</f>
        <v>0</v>
      </c>
      <c r="AD190" s="41">
        <f>IF(AND(tbl_PV_Milestones[[#This Row],[Actual/Schedule Finish]]&lt;PV_Meta!$B$7,tbl_PV_Milestones[[#This Row],[Complete]]="No",tbl_PV_Milestones[[#This Row],[Project Status]]&lt;&gt;"On Hold"),1,0)</f>
        <v>0</v>
      </c>
      <c r="AE190" s="41">
        <f>IF(AND(tbl_PV_Milestones[[#This Row],[Actual/Schedule Finish]]&gt;tbl_PV_Milestones[[#This Row],[Baseline Date]],tbl_PV_Milestones[[#This Row],[Complete]]="No",tbl_PV_Milestones[[#This Row],[Project Status]]&lt;&gt;"On Hold",tbl_PV_Milestones[[#This Row],[Overdue]]=0,tbl_PV_Milestones[[#This Row],[To be Baselined]]&lt;&gt;1),1,0)</f>
        <v>0</v>
      </c>
      <c r="AF190" s="41">
        <f>IF(AND(tbl_PV_Milestones[[#This Row],[BL FY]]=2025,tbl_PV_Milestones[[#This Row],[Finish FY]]&gt;2025),1,0)</f>
        <v>0</v>
      </c>
      <c r="AG190" s="56" t="str">
        <f>_xlfn.XLOOKUP(tbl_PV_Milestones[[#This Row],[Work ID]],tbl_PV_Meta[Work ID '#],tbl_PV_Meta[Project Manager/Owner],,0)</f>
        <v>Project Manager 29</v>
      </c>
      <c r="AH190" s="6"/>
    </row>
    <row r="191" spans="4:34" x14ac:dyDescent="0.25">
      <c r="D191" s="6" t="s">
        <v>28</v>
      </c>
      <c r="E191" s="6" t="s">
        <v>503</v>
      </c>
      <c r="F191" s="6" t="s">
        <v>1731</v>
      </c>
      <c r="G191" s="6" t="s">
        <v>542</v>
      </c>
      <c r="H191" s="6" t="s">
        <v>519</v>
      </c>
      <c r="I191" s="6" t="s">
        <v>510</v>
      </c>
      <c r="J191" s="6" t="s">
        <v>28</v>
      </c>
      <c r="K191" s="6" t="s">
        <v>61</v>
      </c>
      <c r="L191" s="6" t="s">
        <v>95</v>
      </c>
      <c r="M191" s="43"/>
      <c r="N191" s="44" t="s">
        <v>1979</v>
      </c>
      <c r="O191" s="39">
        <v>45989.708333333299</v>
      </c>
      <c r="P191" s="39">
        <v>45989.708333333299</v>
      </c>
      <c r="Q191" s="6">
        <v>0</v>
      </c>
      <c r="R191" s="6">
        <v>0</v>
      </c>
      <c r="S191" s="45" t="e">
        <f>_xlfn.CONCAT(#REF!,TRIM(tbl_PV_Milestones[[#This Row],[Milestone Description]]))</f>
        <v>#REF!</v>
      </c>
      <c r="T191" s="84" t="str">
        <f>IF(COUNTIF(tbl_PV_Milestones[UID],tbl_PV_Milestones[[#This Row],[UID]])&gt;1,"Duplicate","")</f>
        <v>Duplicate</v>
      </c>
      <c r="U191" s="42" t="str">
        <f>_xlfn.XLOOKUP(tbl_PV_Milestones[[#This Row],[Work ID]],tbl_PV_Meta[Work ID '#],tbl_PV_Meta[Sub-Portfolio])</f>
        <v>Sub-Portfolio 7</v>
      </c>
      <c r="V191" s="41">
        <f>IF(MONTH(tbl_PV_Milestones[[#This Row],[Baseline Date]])&lt;7,YEAR(tbl_PV_Milestones[[#This Row],[Baseline Date]]),YEAR(tbl_PV_Milestones[[#This Row],[Baseline Date]])+1)</f>
        <v>2026</v>
      </c>
      <c r="W191" s="41">
        <f>IF(MONTH(tbl_PV_Milestones[[#This Row],[Actual/Schedule Finish]])&lt;7,YEAR(tbl_PV_Milestones[[#This Row],[Actual/Schedule Finish]]),YEAR(tbl_PV_Milestones[[#This Row],[Actual/Schedule Finish]])+1)</f>
        <v>2026</v>
      </c>
      <c r="X191" s="41" t="str">
        <f>IF(OR(tbl_PV_Milestones[[#This Row],[Project Status]]="Completed",tbl_PV_Milestones[[#This Row],[Project Status]]="Assumed Completed"),"Yes","No")</f>
        <v>No</v>
      </c>
      <c r="Y191" s="41">
        <f>IF(tbl_PV_Milestones[[#This Row],[Baseline Date]]="",1,0)</f>
        <v>0</v>
      </c>
      <c r="Z191" s="41">
        <f>IF(tbl_PV_Milestones[[#This Row],[Baseline Date]]&lt;PV_Meta!$B$7,1,0)</f>
        <v>0</v>
      </c>
      <c r="AA191" s="41">
        <f>IF(tbl_PV_Milestones[[#This Row],[Complete]]="Yes",1,0)</f>
        <v>0</v>
      </c>
      <c r="AB191" s="41">
        <f>IF(AND(tbl_PV_Milestones[[#This Row],[BL FY]]=2025,tbl_PV_Milestones[[#This Row],[Baseline Date]]&lt;PV_Meta!$B$7),1,0)</f>
        <v>0</v>
      </c>
      <c r="AC191" s="41">
        <f>IF(AND(tbl_PV_Milestones[[#This Row],[Planned YTD]]=1,tbl_PV_Milestones[[#This Row],[Complete]]="Yes"),1,0)</f>
        <v>0</v>
      </c>
      <c r="AD191" s="41">
        <f>IF(AND(tbl_PV_Milestones[[#This Row],[Actual/Schedule Finish]]&lt;PV_Meta!$B$7,tbl_PV_Milestones[[#This Row],[Complete]]="No",tbl_PV_Milestones[[#This Row],[Project Status]]&lt;&gt;"On Hold"),1,0)</f>
        <v>0</v>
      </c>
      <c r="AE191" s="41">
        <f>IF(AND(tbl_PV_Milestones[[#This Row],[Actual/Schedule Finish]]&gt;tbl_PV_Milestones[[#This Row],[Baseline Date]],tbl_PV_Milestones[[#This Row],[Complete]]="No",tbl_PV_Milestones[[#This Row],[Project Status]]&lt;&gt;"On Hold",tbl_PV_Milestones[[#This Row],[Overdue]]=0,tbl_PV_Milestones[[#This Row],[To be Baselined]]&lt;&gt;1),1,0)</f>
        <v>0</v>
      </c>
      <c r="AF191" s="41">
        <f>IF(AND(tbl_PV_Milestones[[#This Row],[BL FY]]=2025,tbl_PV_Milestones[[#This Row],[Finish FY]]&gt;2025),1,0)</f>
        <v>0</v>
      </c>
      <c r="AG191" s="56" t="str">
        <f>_xlfn.XLOOKUP(tbl_PV_Milestones[[#This Row],[Work ID]],tbl_PV_Meta[Work ID '#],tbl_PV_Meta[Project Manager/Owner],,0)</f>
        <v>Project Manager 29</v>
      </c>
      <c r="AH191" s="6"/>
    </row>
    <row r="192" spans="4:34" x14ac:dyDescent="0.25">
      <c r="D192" s="6" t="s">
        <v>28</v>
      </c>
      <c r="E192" s="6" t="s">
        <v>503</v>
      </c>
      <c r="F192" s="6" t="s">
        <v>1731</v>
      </c>
      <c r="G192" s="6" t="s">
        <v>525</v>
      </c>
      <c r="H192" s="6" t="s">
        <v>505</v>
      </c>
      <c r="I192" s="6" t="s">
        <v>510</v>
      </c>
      <c r="J192" s="6" t="s">
        <v>28</v>
      </c>
      <c r="K192" s="6" t="s">
        <v>61</v>
      </c>
      <c r="L192" s="6" t="s">
        <v>95</v>
      </c>
      <c r="M192" s="43"/>
      <c r="N192" s="44" t="s">
        <v>1979</v>
      </c>
      <c r="O192" s="39">
        <v>46374.708333333299</v>
      </c>
      <c r="P192" s="39">
        <v>46374.708333333299</v>
      </c>
      <c r="Q192" s="6">
        <v>0</v>
      </c>
      <c r="R192" s="6">
        <v>0</v>
      </c>
      <c r="S192" s="45" t="e">
        <f>_xlfn.CONCAT(#REF!,TRIM(tbl_PV_Milestones[[#This Row],[Milestone Description]]))</f>
        <v>#REF!</v>
      </c>
      <c r="T192" s="84" t="str">
        <f>IF(COUNTIF(tbl_PV_Milestones[UID],tbl_PV_Milestones[[#This Row],[UID]])&gt;1,"Duplicate","")</f>
        <v>Duplicate</v>
      </c>
      <c r="U192" s="42" t="str">
        <f>_xlfn.XLOOKUP(tbl_PV_Milestones[[#This Row],[Work ID]],tbl_PV_Meta[Work ID '#],tbl_PV_Meta[Sub-Portfolio])</f>
        <v>Sub-Portfolio 7</v>
      </c>
      <c r="V192" s="41">
        <f>IF(MONTH(tbl_PV_Milestones[[#This Row],[Baseline Date]])&lt;7,YEAR(tbl_PV_Milestones[[#This Row],[Baseline Date]]),YEAR(tbl_PV_Milestones[[#This Row],[Baseline Date]])+1)</f>
        <v>2027</v>
      </c>
      <c r="W192" s="41">
        <f>IF(MONTH(tbl_PV_Milestones[[#This Row],[Actual/Schedule Finish]])&lt;7,YEAR(tbl_PV_Milestones[[#This Row],[Actual/Schedule Finish]]),YEAR(tbl_PV_Milestones[[#This Row],[Actual/Schedule Finish]])+1)</f>
        <v>2027</v>
      </c>
      <c r="X192" s="41" t="str">
        <f>IF(OR(tbl_PV_Milestones[[#This Row],[Project Status]]="Completed",tbl_PV_Milestones[[#This Row],[Project Status]]="Assumed Completed"),"Yes","No")</f>
        <v>No</v>
      </c>
      <c r="Y192" s="41">
        <f>IF(tbl_PV_Milestones[[#This Row],[Baseline Date]]="",1,0)</f>
        <v>0</v>
      </c>
      <c r="Z192" s="41">
        <f>IF(tbl_PV_Milestones[[#This Row],[Baseline Date]]&lt;PV_Meta!$B$7,1,0)</f>
        <v>0</v>
      </c>
      <c r="AA192" s="41">
        <f>IF(tbl_PV_Milestones[[#This Row],[Complete]]="Yes",1,0)</f>
        <v>0</v>
      </c>
      <c r="AB192" s="41">
        <f>IF(AND(tbl_PV_Milestones[[#This Row],[BL FY]]=2025,tbl_PV_Milestones[[#This Row],[Baseline Date]]&lt;PV_Meta!$B$7),1,0)</f>
        <v>0</v>
      </c>
      <c r="AC192" s="41">
        <f>IF(AND(tbl_PV_Milestones[[#This Row],[Planned YTD]]=1,tbl_PV_Milestones[[#This Row],[Complete]]="Yes"),1,0)</f>
        <v>0</v>
      </c>
      <c r="AD192" s="41">
        <f>IF(AND(tbl_PV_Milestones[[#This Row],[Actual/Schedule Finish]]&lt;PV_Meta!$B$7,tbl_PV_Milestones[[#This Row],[Complete]]="No",tbl_PV_Milestones[[#This Row],[Project Status]]&lt;&gt;"On Hold"),1,0)</f>
        <v>0</v>
      </c>
      <c r="AE192" s="41">
        <f>IF(AND(tbl_PV_Milestones[[#This Row],[Actual/Schedule Finish]]&gt;tbl_PV_Milestones[[#This Row],[Baseline Date]],tbl_PV_Milestones[[#This Row],[Complete]]="No",tbl_PV_Milestones[[#This Row],[Project Status]]&lt;&gt;"On Hold",tbl_PV_Milestones[[#This Row],[Overdue]]=0,tbl_PV_Milestones[[#This Row],[To be Baselined]]&lt;&gt;1),1,0)</f>
        <v>0</v>
      </c>
      <c r="AF192" s="41">
        <f>IF(AND(tbl_PV_Milestones[[#This Row],[BL FY]]=2025,tbl_PV_Milestones[[#This Row],[Finish FY]]&gt;2025),1,0)</f>
        <v>0</v>
      </c>
      <c r="AG192" s="56" t="str">
        <f>_xlfn.XLOOKUP(tbl_PV_Milestones[[#This Row],[Work ID]],tbl_PV_Meta[Work ID '#],tbl_PV_Meta[Project Manager/Owner],,0)</f>
        <v>Project Manager 29</v>
      </c>
      <c r="AH192" s="6"/>
    </row>
    <row r="193" spans="4:34" x14ac:dyDescent="0.25">
      <c r="D193" s="6" t="s">
        <v>28</v>
      </c>
      <c r="E193" s="6" t="s">
        <v>503</v>
      </c>
      <c r="F193" s="6" t="s">
        <v>1731</v>
      </c>
      <c r="G193" s="6" t="s">
        <v>527</v>
      </c>
      <c r="H193" s="6" t="s">
        <v>505</v>
      </c>
      <c r="I193" s="6" t="s">
        <v>510</v>
      </c>
      <c r="J193" s="6" t="s">
        <v>28</v>
      </c>
      <c r="K193" s="6" t="s">
        <v>61</v>
      </c>
      <c r="L193" s="6" t="s">
        <v>95</v>
      </c>
      <c r="M193" s="43"/>
      <c r="N193" s="44" t="s">
        <v>1979</v>
      </c>
      <c r="O193" s="39">
        <v>46374.708333333299</v>
      </c>
      <c r="P193" s="39">
        <v>46374.708333333299</v>
      </c>
      <c r="Q193" s="6">
        <v>0</v>
      </c>
      <c r="R193" s="6">
        <v>0</v>
      </c>
      <c r="S193" s="45" t="e">
        <f>_xlfn.CONCAT(#REF!,TRIM(tbl_PV_Milestones[[#This Row],[Milestone Description]]))</f>
        <v>#REF!</v>
      </c>
      <c r="T193" s="84" t="str">
        <f>IF(COUNTIF(tbl_PV_Milestones[UID],tbl_PV_Milestones[[#This Row],[UID]])&gt;1,"Duplicate","")</f>
        <v>Duplicate</v>
      </c>
      <c r="U193" s="42" t="str">
        <f>_xlfn.XLOOKUP(tbl_PV_Milestones[[#This Row],[Work ID]],tbl_PV_Meta[Work ID '#],tbl_PV_Meta[Sub-Portfolio])</f>
        <v>Sub-Portfolio 7</v>
      </c>
      <c r="V193" s="41">
        <f>IF(MONTH(tbl_PV_Milestones[[#This Row],[Baseline Date]])&lt;7,YEAR(tbl_PV_Milestones[[#This Row],[Baseline Date]]),YEAR(tbl_PV_Milestones[[#This Row],[Baseline Date]])+1)</f>
        <v>2027</v>
      </c>
      <c r="W193" s="41">
        <f>IF(MONTH(tbl_PV_Milestones[[#This Row],[Actual/Schedule Finish]])&lt;7,YEAR(tbl_PV_Milestones[[#This Row],[Actual/Schedule Finish]]),YEAR(tbl_PV_Milestones[[#This Row],[Actual/Schedule Finish]])+1)</f>
        <v>2027</v>
      </c>
      <c r="X193" s="41" t="str">
        <f>IF(OR(tbl_PV_Milestones[[#This Row],[Project Status]]="Completed",tbl_PV_Milestones[[#This Row],[Project Status]]="Assumed Completed"),"Yes","No")</f>
        <v>No</v>
      </c>
      <c r="Y193" s="41">
        <f>IF(tbl_PV_Milestones[[#This Row],[Baseline Date]]="",1,0)</f>
        <v>0</v>
      </c>
      <c r="Z193" s="41">
        <f>IF(tbl_PV_Milestones[[#This Row],[Baseline Date]]&lt;PV_Meta!$B$7,1,0)</f>
        <v>0</v>
      </c>
      <c r="AA193" s="41">
        <f>IF(tbl_PV_Milestones[[#This Row],[Complete]]="Yes",1,0)</f>
        <v>0</v>
      </c>
      <c r="AB193" s="41">
        <f>IF(AND(tbl_PV_Milestones[[#This Row],[BL FY]]=2025,tbl_PV_Milestones[[#This Row],[Baseline Date]]&lt;PV_Meta!$B$7),1,0)</f>
        <v>0</v>
      </c>
      <c r="AC193" s="41">
        <f>IF(AND(tbl_PV_Milestones[[#This Row],[Planned YTD]]=1,tbl_PV_Milestones[[#This Row],[Complete]]="Yes"),1,0)</f>
        <v>0</v>
      </c>
      <c r="AD193" s="41">
        <f>IF(AND(tbl_PV_Milestones[[#This Row],[Actual/Schedule Finish]]&lt;PV_Meta!$B$7,tbl_PV_Milestones[[#This Row],[Complete]]="No",tbl_PV_Milestones[[#This Row],[Project Status]]&lt;&gt;"On Hold"),1,0)</f>
        <v>0</v>
      </c>
      <c r="AE193" s="41">
        <f>IF(AND(tbl_PV_Milestones[[#This Row],[Actual/Schedule Finish]]&gt;tbl_PV_Milestones[[#This Row],[Baseline Date]],tbl_PV_Milestones[[#This Row],[Complete]]="No",tbl_PV_Milestones[[#This Row],[Project Status]]&lt;&gt;"On Hold",tbl_PV_Milestones[[#This Row],[Overdue]]=0,tbl_PV_Milestones[[#This Row],[To be Baselined]]&lt;&gt;1),1,0)</f>
        <v>0</v>
      </c>
      <c r="AF193" s="41">
        <f>IF(AND(tbl_PV_Milestones[[#This Row],[BL FY]]=2025,tbl_PV_Milestones[[#This Row],[Finish FY]]&gt;2025),1,0)</f>
        <v>0</v>
      </c>
      <c r="AG193" s="56" t="str">
        <f>_xlfn.XLOOKUP(tbl_PV_Milestones[[#This Row],[Work ID]],tbl_PV_Meta[Work ID '#],tbl_PV_Meta[Project Manager/Owner],,0)</f>
        <v>Project Manager 29</v>
      </c>
      <c r="AH193" s="6"/>
    </row>
    <row r="194" spans="4:34" x14ac:dyDescent="0.25">
      <c r="D194" s="6" t="s">
        <v>28</v>
      </c>
      <c r="E194" s="6" t="s">
        <v>503</v>
      </c>
      <c r="F194" s="6" t="s">
        <v>1731</v>
      </c>
      <c r="G194" s="6" t="s">
        <v>528</v>
      </c>
      <c r="H194" s="6" t="s">
        <v>505</v>
      </c>
      <c r="I194" s="6" t="s">
        <v>510</v>
      </c>
      <c r="J194" s="6" t="s">
        <v>28</v>
      </c>
      <c r="K194" s="6" t="s">
        <v>61</v>
      </c>
      <c r="L194" s="6" t="s">
        <v>95</v>
      </c>
      <c r="M194" s="43"/>
      <c r="N194" s="44" t="s">
        <v>1979</v>
      </c>
      <c r="O194" s="39">
        <v>46374.708333333299</v>
      </c>
      <c r="P194" s="39">
        <v>46374.708333333299</v>
      </c>
      <c r="Q194" s="6">
        <v>0</v>
      </c>
      <c r="R194" s="6">
        <v>0</v>
      </c>
      <c r="S194" s="45" t="e">
        <f>_xlfn.CONCAT(#REF!,TRIM(tbl_PV_Milestones[[#This Row],[Milestone Description]]))</f>
        <v>#REF!</v>
      </c>
      <c r="T194" s="84" t="str">
        <f>IF(COUNTIF(tbl_PV_Milestones[UID],tbl_PV_Milestones[[#This Row],[UID]])&gt;1,"Duplicate","")</f>
        <v>Duplicate</v>
      </c>
      <c r="U194" s="42" t="str">
        <f>_xlfn.XLOOKUP(tbl_PV_Milestones[[#This Row],[Work ID]],tbl_PV_Meta[Work ID '#],tbl_PV_Meta[Sub-Portfolio])</f>
        <v>Sub-Portfolio 7</v>
      </c>
      <c r="V194" s="41">
        <f>IF(MONTH(tbl_PV_Milestones[[#This Row],[Baseline Date]])&lt;7,YEAR(tbl_PV_Milestones[[#This Row],[Baseline Date]]),YEAR(tbl_PV_Milestones[[#This Row],[Baseline Date]])+1)</f>
        <v>2027</v>
      </c>
      <c r="W194" s="41">
        <f>IF(MONTH(tbl_PV_Milestones[[#This Row],[Actual/Schedule Finish]])&lt;7,YEAR(tbl_PV_Milestones[[#This Row],[Actual/Schedule Finish]]),YEAR(tbl_PV_Milestones[[#This Row],[Actual/Schedule Finish]])+1)</f>
        <v>2027</v>
      </c>
      <c r="X194" s="41" t="str">
        <f>IF(OR(tbl_PV_Milestones[[#This Row],[Project Status]]="Completed",tbl_PV_Milestones[[#This Row],[Project Status]]="Assumed Completed"),"Yes","No")</f>
        <v>No</v>
      </c>
      <c r="Y194" s="41">
        <f>IF(tbl_PV_Milestones[[#This Row],[Baseline Date]]="",1,0)</f>
        <v>0</v>
      </c>
      <c r="Z194" s="41">
        <f>IF(tbl_PV_Milestones[[#This Row],[Baseline Date]]&lt;PV_Meta!$B$7,1,0)</f>
        <v>0</v>
      </c>
      <c r="AA194" s="41">
        <f>IF(tbl_PV_Milestones[[#This Row],[Complete]]="Yes",1,0)</f>
        <v>0</v>
      </c>
      <c r="AB194" s="41">
        <f>IF(AND(tbl_PV_Milestones[[#This Row],[BL FY]]=2025,tbl_PV_Milestones[[#This Row],[Baseline Date]]&lt;PV_Meta!$B$7),1,0)</f>
        <v>0</v>
      </c>
      <c r="AC194" s="41">
        <f>IF(AND(tbl_PV_Milestones[[#This Row],[Planned YTD]]=1,tbl_PV_Milestones[[#This Row],[Complete]]="Yes"),1,0)</f>
        <v>0</v>
      </c>
      <c r="AD194" s="41">
        <f>IF(AND(tbl_PV_Milestones[[#This Row],[Actual/Schedule Finish]]&lt;PV_Meta!$B$7,tbl_PV_Milestones[[#This Row],[Complete]]="No",tbl_PV_Milestones[[#This Row],[Project Status]]&lt;&gt;"On Hold"),1,0)</f>
        <v>0</v>
      </c>
      <c r="AE194" s="41">
        <f>IF(AND(tbl_PV_Milestones[[#This Row],[Actual/Schedule Finish]]&gt;tbl_PV_Milestones[[#This Row],[Baseline Date]],tbl_PV_Milestones[[#This Row],[Complete]]="No",tbl_PV_Milestones[[#This Row],[Project Status]]&lt;&gt;"On Hold",tbl_PV_Milestones[[#This Row],[Overdue]]=0,tbl_PV_Milestones[[#This Row],[To be Baselined]]&lt;&gt;1),1,0)</f>
        <v>0</v>
      </c>
      <c r="AF194" s="41">
        <f>IF(AND(tbl_PV_Milestones[[#This Row],[BL FY]]=2025,tbl_PV_Milestones[[#This Row],[Finish FY]]&gt;2025),1,0)</f>
        <v>0</v>
      </c>
      <c r="AG194" s="56" t="str">
        <f>_xlfn.XLOOKUP(tbl_PV_Milestones[[#This Row],[Work ID]],tbl_PV_Meta[Work ID '#],tbl_PV_Meta[Project Manager/Owner],,0)</f>
        <v>Project Manager 29</v>
      </c>
      <c r="AH194" s="6"/>
    </row>
    <row r="195" spans="4:34" x14ac:dyDescent="0.25">
      <c r="D195" s="6" t="s">
        <v>28</v>
      </c>
      <c r="E195" s="6" t="s">
        <v>503</v>
      </c>
      <c r="F195" s="6" t="s">
        <v>1731</v>
      </c>
      <c r="G195" s="6" t="s">
        <v>529</v>
      </c>
      <c r="H195" s="6" t="s">
        <v>505</v>
      </c>
      <c r="I195" s="6" t="s">
        <v>510</v>
      </c>
      <c r="J195" s="6" t="s">
        <v>28</v>
      </c>
      <c r="K195" s="6" t="s">
        <v>61</v>
      </c>
      <c r="L195" s="6" t="s">
        <v>95</v>
      </c>
      <c r="M195" s="43"/>
      <c r="N195" s="44" t="s">
        <v>1979</v>
      </c>
      <c r="O195" s="39">
        <v>46374.708333333299</v>
      </c>
      <c r="P195" s="39">
        <v>46374.708333333299</v>
      </c>
      <c r="Q195" s="6">
        <v>0</v>
      </c>
      <c r="R195" s="6">
        <v>0</v>
      </c>
      <c r="S195" s="45" t="e">
        <f>_xlfn.CONCAT(#REF!,TRIM(tbl_PV_Milestones[[#This Row],[Milestone Description]]))</f>
        <v>#REF!</v>
      </c>
      <c r="T195" s="84" t="str">
        <f>IF(COUNTIF(tbl_PV_Milestones[UID],tbl_PV_Milestones[[#This Row],[UID]])&gt;1,"Duplicate","")</f>
        <v>Duplicate</v>
      </c>
      <c r="U195" s="42" t="str">
        <f>_xlfn.XLOOKUP(tbl_PV_Milestones[[#This Row],[Work ID]],tbl_PV_Meta[Work ID '#],tbl_PV_Meta[Sub-Portfolio])</f>
        <v>Sub-Portfolio 7</v>
      </c>
      <c r="V195" s="41">
        <f>IF(MONTH(tbl_PV_Milestones[[#This Row],[Baseline Date]])&lt;7,YEAR(tbl_PV_Milestones[[#This Row],[Baseline Date]]),YEAR(tbl_PV_Milestones[[#This Row],[Baseline Date]])+1)</f>
        <v>2027</v>
      </c>
      <c r="W195" s="41">
        <f>IF(MONTH(tbl_PV_Milestones[[#This Row],[Actual/Schedule Finish]])&lt;7,YEAR(tbl_PV_Milestones[[#This Row],[Actual/Schedule Finish]]),YEAR(tbl_PV_Milestones[[#This Row],[Actual/Schedule Finish]])+1)</f>
        <v>2027</v>
      </c>
      <c r="X195" s="41" t="str">
        <f>IF(OR(tbl_PV_Milestones[[#This Row],[Project Status]]="Completed",tbl_PV_Milestones[[#This Row],[Project Status]]="Assumed Completed"),"Yes","No")</f>
        <v>No</v>
      </c>
      <c r="Y195" s="41">
        <f>IF(tbl_PV_Milestones[[#This Row],[Baseline Date]]="",1,0)</f>
        <v>0</v>
      </c>
      <c r="Z195" s="41">
        <f>IF(tbl_PV_Milestones[[#This Row],[Baseline Date]]&lt;PV_Meta!$B$7,1,0)</f>
        <v>0</v>
      </c>
      <c r="AA195" s="41">
        <f>IF(tbl_PV_Milestones[[#This Row],[Complete]]="Yes",1,0)</f>
        <v>0</v>
      </c>
      <c r="AB195" s="41">
        <f>IF(AND(tbl_PV_Milestones[[#This Row],[BL FY]]=2025,tbl_PV_Milestones[[#This Row],[Baseline Date]]&lt;PV_Meta!$B$7),1,0)</f>
        <v>0</v>
      </c>
      <c r="AC195" s="41">
        <f>IF(AND(tbl_PV_Milestones[[#This Row],[Planned YTD]]=1,tbl_PV_Milestones[[#This Row],[Complete]]="Yes"),1,0)</f>
        <v>0</v>
      </c>
      <c r="AD195" s="41">
        <f>IF(AND(tbl_PV_Milestones[[#This Row],[Actual/Schedule Finish]]&lt;PV_Meta!$B$7,tbl_PV_Milestones[[#This Row],[Complete]]="No",tbl_PV_Milestones[[#This Row],[Project Status]]&lt;&gt;"On Hold"),1,0)</f>
        <v>0</v>
      </c>
      <c r="AE195" s="41">
        <f>IF(AND(tbl_PV_Milestones[[#This Row],[Actual/Schedule Finish]]&gt;tbl_PV_Milestones[[#This Row],[Baseline Date]],tbl_PV_Milestones[[#This Row],[Complete]]="No",tbl_PV_Milestones[[#This Row],[Project Status]]&lt;&gt;"On Hold",tbl_PV_Milestones[[#This Row],[Overdue]]=0,tbl_PV_Milestones[[#This Row],[To be Baselined]]&lt;&gt;1),1,0)</f>
        <v>0</v>
      </c>
      <c r="AF195" s="41">
        <f>IF(AND(tbl_PV_Milestones[[#This Row],[BL FY]]=2025,tbl_PV_Milestones[[#This Row],[Finish FY]]&gt;2025),1,0)</f>
        <v>0</v>
      </c>
      <c r="AG195" s="56" t="str">
        <f>_xlfn.XLOOKUP(tbl_PV_Milestones[[#This Row],[Work ID]],tbl_PV_Meta[Work ID '#],tbl_PV_Meta[Project Manager/Owner],,0)</f>
        <v>Project Manager 29</v>
      </c>
      <c r="AH195" s="6"/>
    </row>
    <row r="196" spans="4:34" x14ac:dyDescent="0.25">
      <c r="D196" s="6" t="s">
        <v>28</v>
      </c>
      <c r="E196" s="6" t="s">
        <v>503</v>
      </c>
      <c r="F196" s="6" t="s">
        <v>1731</v>
      </c>
      <c r="G196" s="6" t="s">
        <v>526</v>
      </c>
      <c r="H196" s="6" t="s">
        <v>505</v>
      </c>
      <c r="I196" s="6" t="s">
        <v>510</v>
      </c>
      <c r="J196" s="6" t="s">
        <v>28</v>
      </c>
      <c r="K196" s="6" t="s">
        <v>61</v>
      </c>
      <c r="L196" s="6" t="s">
        <v>95</v>
      </c>
      <c r="M196" s="43"/>
      <c r="N196" s="44" t="s">
        <v>1979</v>
      </c>
      <c r="O196" s="39">
        <v>46374.708333333299</v>
      </c>
      <c r="P196" s="39">
        <v>46374.708333333299</v>
      </c>
      <c r="Q196" s="6">
        <v>0</v>
      </c>
      <c r="R196" s="6">
        <v>0</v>
      </c>
      <c r="S196" s="45" t="e">
        <f>_xlfn.CONCAT(#REF!,TRIM(tbl_PV_Milestones[[#This Row],[Milestone Description]]))</f>
        <v>#REF!</v>
      </c>
      <c r="T196" s="84" t="str">
        <f>IF(COUNTIF(tbl_PV_Milestones[UID],tbl_PV_Milestones[[#This Row],[UID]])&gt;1,"Duplicate","")</f>
        <v>Duplicate</v>
      </c>
      <c r="U196" s="42" t="str">
        <f>_xlfn.XLOOKUP(tbl_PV_Milestones[[#This Row],[Work ID]],tbl_PV_Meta[Work ID '#],tbl_PV_Meta[Sub-Portfolio])</f>
        <v>Sub-Portfolio 7</v>
      </c>
      <c r="V196" s="41">
        <f>IF(MONTH(tbl_PV_Milestones[[#This Row],[Baseline Date]])&lt;7,YEAR(tbl_PV_Milestones[[#This Row],[Baseline Date]]),YEAR(tbl_PV_Milestones[[#This Row],[Baseline Date]])+1)</f>
        <v>2027</v>
      </c>
      <c r="W196" s="41">
        <f>IF(MONTH(tbl_PV_Milestones[[#This Row],[Actual/Schedule Finish]])&lt;7,YEAR(tbl_PV_Milestones[[#This Row],[Actual/Schedule Finish]]),YEAR(tbl_PV_Milestones[[#This Row],[Actual/Schedule Finish]])+1)</f>
        <v>2027</v>
      </c>
      <c r="X196" s="41" t="str">
        <f>IF(OR(tbl_PV_Milestones[[#This Row],[Project Status]]="Completed",tbl_PV_Milestones[[#This Row],[Project Status]]="Assumed Completed"),"Yes","No")</f>
        <v>No</v>
      </c>
      <c r="Y196" s="41">
        <f>IF(tbl_PV_Milestones[[#This Row],[Baseline Date]]="",1,0)</f>
        <v>0</v>
      </c>
      <c r="Z196" s="41">
        <f>IF(tbl_PV_Milestones[[#This Row],[Baseline Date]]&lt;PV_Meta!$B$7,1,0)</f>
        <v>0</v>
      </c>
      <c r="AA196" s="41">
        <f>IF(tbl_PV_Milestones[[#This Row],[Complete]]="Yes",1,0)</f>
        <v>0</v>
      </c>
      <c r="AB196" s="41">
        <f>IF(AND(tbl_PV_Milestones[[#This Row],[BL FY]]=2025,tbl_PV_Milestones[[#This Row],[Baseline Date]]&lt;PV_Meta!$B$7),1,0)</f>
        <v>0</v>
      </c>
      <c r="AC196" s="41">
        <f>IF(AND(tbl_PV_Milestones[[#This Row],[Planned YTD]]=1,tbl_PV_Milestones[[#This Row],[Complete]]="Yes"),1,0)</f>
        <v>0</v>
      </c>
      <c r="AD196" s="41">
        <f>IF(AND(tbl_PV_Milestones[[#This Row],[Actual/Schedule Finish]]&lt;PV_Meta!$B$7,tbl_PV_Milestones[[#This Row],[Complete]]="No",tbl_PV_Milestones[[#This Row],[Project Status]]&lt;&gt;"On Hold"),1,0)</f>
        <v>0</v>
      </c>
      <c r="AE196" s="41">
        <f>IF(AND(tbl_PV_Milestones[[#This Row],[Actual/Schedule Finish]]&gt;tbl_PV_Milestones[[#This Row],[Baseline Date]],tbl_PV_Milestones[[#This Row],[Complete]]="No",tbl_PV_Milestones[[#This Row],[Project Status]]&lt;&gt;"On Hold",tbl_PV_Milestones[[#This Row],[Overdue]]=0,tbl_PV_Milestones[[#This Row],[To be Baselined]]&lt;&gt;1),1,0)</f>
        <v>0</v>
      </c>
      <c r="AF196" s="41">
        <f>IF(AND(tbl_PV_Milestones[[#This Row],[BL FY]]=2025,tbl_PV_Milestones[[#This Row],[Finish FY]]&gt;2025),1,0)</f>
        <v>0</v>
      </c>
      <c r="AG196" s="56" t="str">
        <f>_xlfn.XLOOKUP(tbl_PV_Milestones[[#This Row],[Work ID]],tbl_PV_Meta[Work ID '#],tbl_PV_Meta[Project Manager/Owner],,0)</f>
        <v>Project Manager 29</v>
      </c>
      <c r="AH196" s="6"/>
    </row>
    <row r="197" spans="4:34" x14ac:dyDescent="0.25">
      <c r="D197" s="6" t="s">
        <v>28</v>
      </c>
      <c r="E197" s="6" t="s">
        <v>503</v>
      </c>
      <c r="F197" s="6" t="s">
        <v>1731</v>
      </c>
      <c r="G197" s="6" t="s">
        <v>530</v>
      </c>
      <c r="H197" s="6" t="s">
        <v>505</v>
      </c>
      <c r="I197" s="6" t="s">
        <v>510</v>
      </c>
      <c r="J197" s="6" t="s">
        <v>28</v>
      </c>
      <c r="K197" s="6" t="s">
        <v>61</v>
      </c>
      <c r="L197" s="6" t="s">
        <v>95</v>
      </c>
      <c r="M197" s="43"/>
      <c r="N197" s="44" t="s">
        <v>1979</v>
      </c>
      <c r="O197" s="39">
        <v>46374.708333333299</v>
      </c>
      <c r="P197" s="39">
        <v>46374.708333333299</v>
      </c>
      <c r="Q197" s="6">
        <v>0</v>
      </c>
      <c r="R197" s="6">
        <v>0</v>
      </c>
      <c r="S197" s="45" t="e">
        <f>_xlfn.CONCAT(#REF!,TRIM(tbl_PV_Milestones[[#This Row],[Milestone Description]]))</f>
        <v>#REF!</v>
      </c>
      <c r="T197" s="84" t="str">
        <f>IF(COUNTIF(tbl_PV_Milestones[UID],tbl_PV_Milestones[[#This Row],[UID]])&gt;1,"Duplicate","")</f>
        <v>Duplicate</v>
      </c>
      <c r="U197" s="42" t="str">
        <f>_xlfn.XLOOKUP(tbl_PV_Milestones[[#This Row],[Work ID]],tbl_PV_Meta[Work ID '#],tbl_PV_Meta[Sub-Portfolio])</f>
        <v>Sub-Portfolio 7</v>
      </c>
      <c r="V197" s="41">
        <f>IF(MONTH(tbl_PV_Milestones[[#This Row],[Baseline Date]])&lt;7,YEAR(tbl_PV_Milestones[[#This Row],[Baseline Date]]),YEAR(tbl_PV_Milestones[[#This Row],[Baseline Date]])+1)</f>
        <v>2027</v>
      </c>
      <c r="W197" s="41">
        <f>IF(MONTH(tbl_PV_Milestones[[#This Row],[Actual/Schedule Finish]])&lt;7,YEAR(tbl_PV_Milestones[[#This Row],[Actual/Schedule Finish]]),YEAR(tbl_PV_Milestones[[#This Row],[Actual/Schedule Finish]])+1)</f>
        <v>2027</v>
      </c>
      <c r="X197" s="41" t="str">
        <f>IF(OR(tbl_PV_Milestones[[#This Row],[Project Status]]="Completed",tbl_PV_Milestones[[#This Row],[Project Status]]="Assumed Completed"),"Yes","No")</f>
        <v>No</v>
      </c>
      <c r="Y197" s="41">
        <f>IF(tbl_PV_Milestones[[#This Row],[Baseline Date]]="",1,0)</f>
        <v>0</v>
      </c>
      <c r="Z197" s="41">
        <f>IF(tbl_PV_Milestones[[#This Row],[Baseline Date]]&lt;PV_Meta!$B$7,1,0)</f>
        <v>0</v>
      </c>
      <c r="AA197" s="41">
        <f>IF(tbl_PV_Milestones[[#This Row],[Complete]]="Yes",1,0)</f>
        <v>0</v>
      </c>
      <c r="AB197" s="41">
        <f>IF(AND(tbl_PV_Milestones[[#This Row],[BL FY]]=2025,tbl_PV_Milestones[[#This Row],[Baseline Date]]&lt;PV_Meta!$B$7),1,0)</f>
        <v>0</v>
      </c>
      <c r="AC197" s="41">
        <f>IF(AND(tbl_PV_Milestones[[#This Row],[Planned YTD]]=1,tbl_PV_Milestones[[#This Row],[Complete]]="Yes"),1,0)</f>
        <v>0</v>
      </c>
      <c r="AD197" s="41">
        <f>IF(AND(tbl_PV_Milestones[[#This Row],[Actual/Schedule Finish]]&lt;PV_Meta!$B$7,tbl_PV_Milestones[[#This Row],[Complete]]="No",tbl_PV_Milestones[[#This Row],[Project Status]]&lt;&gt;"On Hold"),1,0)</f>
        <v>0</v>
      </c>
      <c r="AE197" s="41">
        <f>IF(AND(tbl_PV_Milestones[[#This Row],[Actual/Schedule Finish]]&gt;tbl_PV_Milestones[[#This Row],[Baseline Date]],tbl_PV_Milestones[[#This Row],[Complete]]="No",tbl_PV_Milestones[[#This Row],[Project Status]]&lt;&gt;"On Hold",tbl_PV_Milestones[[#This Row],[Overdue]]=0,tbl_PV_Milestones[[#This Row],[To be Baselined]]&lt;&gt;1),1,0)</f>
        <v>0</v>
      </c>
      <c r="AF197" s="41">
        <f>IF(AND(tbl_PV_Milestones[[#This Row],[BL FY]]=2025,tbl_PV_Milestones[[#This Row],[Finish FY]]&gt;2025),1,0)</f>
        <v>0</v>
      </c>
      <c r="AG197" s="56" t="str">
        <f>_xlfn.XLOOKUP(tbl_PV_Milestones[[#This Row],[Work ID]],tbl_PV_Meta[Work ID '#],tbl_PV_Meta[Project Manager/Owner],,0)</f>
        <v>Project Manager 29</v>
      </c>
      <c r="AH197" s="6"/>
    </row>
    <row r="198" spans="4:34" x14ac:dyDescent="0.25">
      <c r="D198" s="6" t="s">
        <v>28</v>
      </c>
      <c r="E198" s="6" t="s">
        <v>503</v>
      </c>
      <c r="F198" s="6" t="s">
        <v>1731</v>
      </c>
      <c r="G198" s="6" t="s">
        <v>531</v>
      </c>
      <c r="H198" s="6" t="s">
        <v>505</v>
      </c>
      <c r="I198" s="6" t="s">
        <v>510</v>
      </c>
      <c r="J198" s="6" t="s">
        <v>28</v>
      </c>
      <c r="K198" s="6" t="s">
        <v>61</v>
      </c>
      <c r="L198" s="6" t="s">
        <v>95</v>
      </c>
      <c r="M198" s="43"/>
      <c r="N198" s="44" t="s">
        <v>1979</v>
      </c>
      <c r="O198" s="39">
        <v>46374.708333333299</v>
      </c>
      <c r="P198" s="39">
        <v>46374.708333333299</v>
      </c>
      <c r="Q198" s="6">
        <v>0</v>
      </c>
      <c r="R198" s="6">
        <v>0</v>
      </c>
      <c r="S198" s="45" t="e">
        <f>_xlfn.CONCAT(#REF!,TRIM(tbl_PV_Milestones[[#This Row],[Milestone Description]]))</f>
        <v>#REF!</v>
      </c>
      <c r="T198" s="84" t="str">
        <f>IF(COUNTIF(tbl_PV_Milestones[UID],tbl_PV_Milestones[[#This Row],[UID]])&gt;1,"Duplicate","")</f>
        <v>Duplicate</v>
      </c>
      <c r="U198" s="42" t="str">
        <f>_xlfn.XLOOKUP(tbl_PV_Milestones[[#This Row],[Work ID]],tbl_PV_Meta[Work ID '#],tbl_PV_Meta[Sub-Portfolio])</f>
        <v>Sub-Portfolio 7</v>
      </c>
      <c r="V198" s="41">
        <f>IF(MONTH(tbl_PV_Milestones[[#This Row],[Baseline Date]])&lt;7,YEAR(tbl_PV_Milestones[[#This Row],[Baseline Date]]),YEAR(tbl_PV_Milestones[[#This Row],[Baseline Date]])+1)</f>
        <v>2027</v>
      </c>
      <c r="W198" s="41">
        <f>IF(MONTH(tbl_PV_Milestones[[#This Row],[Actual/Schedule Finish]])&lt;7,YEAR(tbl_PV_Milestones[[#This Row],[Actual/Schedule Finish]]),YEAR(tbl_PV_Milestones[[#This Row],[Actual/Schedule Finish]])+1)</f>
        <v>2027</v>
      </c>
      <c r="X198" s="41" t="str">
        <f>IF(OR(tbl_PV_Milestones[[#This Row],[Project Status]]="Completed",tbl_PV_Milestones[[#This Row],[Project Status]]="Assumed Completed"),"Yes","No")</f>
        <v>No</v>
      </c>
      <c r="Y198" s="41">
        <f>IF(tbl_PV_Milestones[[#This Row],[Baseline Date]]="",1,0)</f>
        <v>0</v>
      </c>
      <c r="Z198" s="41">
        <f>IF(tbl_PV_Milestones[[#This Row],[Baseline Date]]&lt;PV_Meta!$B$7,1,0)</f>
        <v>0</v>
      </c>
      <c r="AA198" s="41">
        <f>IF(tbl_PV_Milestones[[#This Row],[Complete]]="Yes",1,0)</f>
        <v>0</v>
      </c>
      <c r="AB198" s="41">
        <f>IF(AND(tbl_PV_Milestones[[#This Row],[BL FY]]=2025,tbl_PV_Milestones[[#This Row],[Baseline Date]]&lt;PV_Meta!$B$7),1,0)</f>
        <v>0</v>
      </c>
      <c r="AC198" s="41">
        <f>IF(AND(tbl_PV_Milestones[[#This Row],[Planned YTD]]=1,tbl_PV_Milestones[[#This Row],[Complete]]="Yes"),1,0)</f>
        <v>0</v>
      </c>
      <c r="AD198" s="41">
        <f>IF(AND(tbl_PV_Milestones[[#This Row],[Actual/Schedule Finish]]&lt;PV_Meta!$B$7,tbl_PV_Milestones[[#This Row],[Complete]]="No",tbl_PV_Milestones[[#This Row],[Project Status]]&lt;&gt;"On Hold"),1,0)</f>
        <v>0</v>
      </c>
      <c r="AE198" s="41">
        <f>IF(AND(tbl_PV_Milestones[[#This Row],[Actual/Schedule Finish]]&gt;tbl_PV_Milestones[[#This Row],[Baseline Date]],tbl_PV_Milestones[[#This Row],[Complete]]="No",tbl_PV_Milestones[[#This Row],[Project Status]]&lt;&gt;"On Hold",tbl_PV_Milestones[[#This Row],[Overdue]]=0,tbl_PV_Milestones[[#This Row],[To be Baselined]]&lt;&gt;1),1,0)</f>
        <v>0</v>
      </c>
      <c r="AF198" s="41">
        <f>IF(AND(tbl_PV_Milestones[[#This Row],[BL FY]]=2025,tbl_PV_Milestones[[#This Row],[Finish FY]]&gt;2025),1,0)</f>
        <v>0</v>
      </c>
      <c r="AG198" s="56" t="str">
        <f>_xlfn.XLOOKUP(tbl_PV_Milestones[[#This Row],[Work ID]],tbl_PV_Meta[Work ID '#],tbl_PV_Meta[Project Manager/Owner],,0)</f>
        <v>Project Manager 29</v>
      </c>
      <c r="AH198" s="6"/>
    </row>
    <row r="199" spans="4:34" x14ac:dyDescent="0.25">
      <c r="D199" s="6" t="s">
        <v>28</v>
      </c>
      <c r="E199" s="6" t="s">
        <v>503</v>
      </c>
      <c r="F199" s="6" t="s">
        <v>1731</v>
      </c>
      <c r="G199" s="6" t="s">
        <v>532</v>
      </c>
      <c r="H199" s="6" t="s">
        <v>505</v>
      </c>
      <c r="I199" s="6" t="s">
        <v>506</v>
      </c>
      <c r="J199" s="6" t="s">
        <v>28</v>
      </c>
      <c r="K199" s="6" t="s">
        <v>61</v>
      </c>
      <c r="L199" s="6" t="s">
        <v>95</v>
      </c>
      <c r="M199" s="43"/>
      <c r="N199" s="44" t="s">
        <v>1979</v>
      </c>
      <c r="O199" s="39">
        <v>46374.708333333299</v>
      </c>
      <c r="P199" s="39">
        <v>46374.708333333299</v>
      </c>
      <c r="Q199" s="6">
        <v>0</v>
      </c>
      <c r="R199" s="6">
        <v>0</v>
      </c>
      <c r="S199" s="45" t="e">
        <f>_xlfn.CONCAT(#REF!,TRIM(tbl_PV_Milestones[[#This Row],[Milestone Description]]))</f>
        <v>#REF!</v>
      </c>
      <c r="T199" s="84" t="str">
        <f>IF(COUNTIF(tbl_PV_Milestones[UID],tbl_PV_Milestones[[#This Row],[UID]])&gt;1,"Duplicate","")</f>
        <v>Duplicate</v>
      </c>
      <c r="U199" s="42" t="str">
        <f>_xlfn.XLOOKUP(tbl_PV_Milestones[[#This Row],[Work ID]],tbl_PV_Meta[Work ID '#],tbl_PV_Meta[Sub-Portfolio])</f>
        <v>Sub-Portfolio 7</v>
      </c>
      <c r="V199" s="41">
        <f>IF(MONTH(tbl_PV_Milestones[[#This Row],[Baseline Date]])&lt;7,YEAR(tbl_PV_Milestones[[#This Row],[Baseline Date]]),YEAR(tbl_PV_Milestones[[#This Row],[Baseline Date]])+1)</f>
        <v>2027</v>
      </c>
      <c r="W199" s="41">
        <f>IF(MONTH(tbl_PV_Milestones[[#This Row],[Actual/Schedule Finish]])&lt;7,YEAR(tbl_PV_Milestones[[#This Row],[Actual/Schedule Finish]]),YEAR(tbl_PV_Milestones[[#This Row],[Actual/Schedule Finish]])+1)</f>
        <v>2027</v>
      </c>
      <c r="X199" s="41" t="str">
        <f>IF(OR(tbl_PV_Milestones[[#This Row],[Project Status]]="Completed",tbl_PV_Milestones[[#This Row],[Project Status]]="Assumed Completed"),"Yes","No")</f>
        <v>No</v>
      </c>
      <c r="Y199" s="41">
        <f>IF(tbl_PV_Milestones[[#This Row],[Baseline Date]]="",1,0)</f>
        <v>0</v>
      </c>
      <c r="Z199" s="41">
        <f>IF(tbl_PV_Milestones[[#This Row],[Baseline Date]]&lt;PV_Meta!$B$7,1,0)</f>
        <v>0</v>
      </c>
      <c r="AA199" s="41">
        <f>IF(tbl_PV_Milestones[[#This Row],[Complete]]="Yes",1,0)</f>
        <v>0</v>
      </c>
      <c r="AB199" s="41">
        <f>IF(AND(tbl_PV_Milestones[[#This Row],[BL FY]]=2025,tbl_PV_Milestones[[#This Row],[Baseline Date]]&lt;PV_Meta!$B$7),1,0)</f>
        <v>0</v>
      </c>
      <c r="AC199" s="41">
        <f>IF(AND(tbl_PV_Milestones[[#This Row],[Planned YTD]]=1,tbl_PV_Milestones[[#This Row],[Complete]]="Yes"),1,0)</f>
        <v>0</v>
      </c>
      <c r="AD199" s="41">
        <f>IF(AND(tbl_PV_Milestones[[#This Row],[Actual/Schedule Finish]]&lt;PV_Meta!$B$7,tbl_PV_Milestones[[#This Row],[Complete]]="No",tbl_PV_Milestones[[#This Row],[Project Status]]&lt;&gt;"On Hold"),1,0)</f>
        <v>0</v>
      </c>
      <c r="AE199" s="41">
        <f>IF(AND(tbl_PV_Milestones[[#This Row],[Actual/Schedule Finish]]&gt;tbl_PV_Milestones[[#This Row],[Baseline Date]],tbl_PV_Milestones[[#This Row],[Complete]]="No",tbl_PV_Milestones[[#This Row],[Project Status]]&lt;&gt;"On Hold",tbl_PV_Milestones[[#This Row],[Overdue]]=0,tbl_PV_Milestones[[#This Row],[To be Baselined]]&lt;&gt;1),1,0)</f>
        <v>0</v>
      </c>
      <c r="AF199" s="41">
        <f>IF(AND(tbl_PV_Milestones[[#This Row],[BL FY]]=2025,tbl_PV_Milestones[[#This Row],[Finish FY]]&gt;2025),1,0)</f>
        <v>0</v>
      </c>
      <c r="AG199" s="56" t="str">
        <f>_xlfn.XLOOKUP(tbl_PV_Milestones[[#This Row],[Work ID]],tbl_PV_Meta[Work ID '#],tbl_PV_Meta[Project Manager/Owner],,0)</f>
        <v>Project Manager 29</v>
      </c>
      <c r="AH199" s="6"/>
    </row>
    <row r="200" spans="4:34" x14ac:dyDescent="0.25">
      <c r="D200" s="6" t="s">
        <v>28</v>
      </c>
      <c r="E200" s="6" t="s">
        <v>503</v>
      </c>
      <c r="F200" s="6" t="s">
        <v>1731</v>
      </c>
      <c r="G200" s="6" t="s">
        <v>533</v>
      </c>
      <c r="H200" s="6" t="s">
        <v>519</v>
      </c>
      <c r="I200" s="6" t="s">
        <v>510</v>
      </c>
      <c r="J200" s="6" t="s">
        <v>28</v>
      </c>
      <c r="K200" s="6" t="s">
        <v>61</v>
      </c>
      <c r="L200" s="6" t="s">
        <v>95</v>
      </c>
      <c r="M200" s="43"/>
      <c r="N200" s="44" t="s">
        <v>1979</v>
      </c>
      <c r="O200" s="39">
        <v>46374.708333333299</v>
      </c>
      <c r="P200" s="39">
        <v>46374.708333333299</v>
      </c>
      <c r="Q200" s="6">
        <v>0</v>
      </c>
      <c r="R200" s="6">
        <v>0</v>
      </c>
      <c r="S200" s="45" t="e">
        <f>_xlfn.CONCAT(#REF!,TRIM(tbl_PV_Milestones[[#This Row],[Milestone Description]]))</f>
        <v>#REF!</v>
      </c>
      <c r="T200" s="84" t="str">
        <f>IF(COUNTIF(tbl_PV_Milestones[UID],tbl_PV_Milestones[[#This Row],[UID]])&gt;1,"Duplicate","")</f>
        <v>Duplicate</v>
      </c>
      <c r="U200" s="42" t="str">
        <f>_xlfn.XLOOKUP(tbl_PV_Milestones[[#This Row],[Work ID]],tbl_PV_Meta[Work ID '#],tbl_PV_Meta[Sub-Portfolio])</f>
        <v>Sub-Portfolio 7</v>
      </c>
      <c r="V200" s="41">
        <f>IF(MONTH(tbl_PV_Milestones[[#This Row],[Baseline Date]])&lt;7,YEAR(tbl_PV_Milestones[[#This Row],[Baseline Date]]),YEAR(tbl_PV_Milestones[[#This Row],[Baseline Date]])+1)</f>
        <v>2027</v>
      </c>
      <c r="W200" s="41">
        <f>IF(MONTH(tbl_PV_Milestones[[#This Row],[Actual/Schedule Finish]])&lt;7,YEAR(tbl_PV_Milestones[[#This Row],[Actual/Schedule Finish]]),YEAR(tbl_PV_Milestones[[#This Row],[Actual/Schedule Finish]])+1)</f>
        <v>2027</v>
      </c>
      <c r="X200" s="41" t="str">
        <f>IF(OR(tbl_PV_Milestones[[#This Row],[Project Status]]="Completed",tbl_PV_Milestones[[#This Row],[Project Status]]="Assumed Completed"),"Yes","No")</f>
        <v>No</v>
      </c>
      <c r="Y200" s="41">
        <f>IF(tbl_PV_Milestones[[#This Row],[Baseline Date]]="",1,0)</f>
        <v>0</v>
      </c>
      <c r="Z200" s="41">
        <f>IF(tbl_PV_Milestones[[#This Row],[Baseline Date]]&lt;PV_Meta!$B$7,1,0)</f>
        <v>0</v>
      </c>
      <c r="AA200" s="41">
        <f>IF(tbl_PV_Milestones[[#This Row],[Complete]]="Yes",1,0)</f>
        <v>0</v>
      </c>
      <c r="AB200" s="41">
        <f>IF(AND(tbl_PV_Milestones[[#This Row],[BL FY]]=2025,tbl_PV_Milestones[[#This Row],[Baseline Date]]&lt;PV_Meta!$B$7),1,0)</f>
        <v>0</v>
      </c>
      <c r="AC200" s="41">
        <f>IF(AND(tbl_PV_Milestones[[#This Row],[Planned YTD]]=1,tbl_PV_Milestones[[#This Row],[Complete]]="Yes"),1,0)</f>
        <v>0</v>
      </c>
      <c r="AD200" s="41">
        <f>IF(AND(tbl_PV_Milestones[[#This Row],[Actual/Schedule Finish]]&lt;PV_Meta!$B$7,tbl_PV_Milestones[[#This Row],[Complete]]="No",tbl_PV_Milestones[[#This Row],[Project Status]]&lt;&gt;"On Hold"),1,0)</f>
        <v>0</v>
      </c>
      <c r="AE200" s="41">
        <f>IF(AND(tbl_PV_Milestones[[#This Row],[Actual/Schedule Finish]]&gt;tbl_PV_Milestones[[#This Row],[Baseline Date]],tbl_PV_Milestones[[#This Row],[Complete]]="No",tbl_PV_Milestones[[#This Row],[Project Status]]&lt;&gt;"On Hold",tbl_PV_Milestones[[#This Row],[Overdue]]=0,tbl_PV_Milestones[[#This Row],[To be Baselined]]&lt;&gt;1),1,0)</f>
        <v>0</v>
      </c>
      <c r="AF200" s="41">
        <f>IF(AND(tbl_PV_Milestones[[#This Row],[BL FY]]=2025,tbl_PV_Milestones[[#This Row],[Finish FY]]&gt;2025),1,0)</f>
        <v>0</v>
      </c>
      <c r="AG200" s="56" t="str">
        <f>_xlfn.XLOOKUP(tbl_PV_Milestones[[#This Row],[Work ID]],tbl_PV_Meta[Work ID '#],tbl_PV_Meta[Project Manager/Owner],,0)</f>
        <v>Project Manager 29</v>
      </c>
      <c r="AH200" s="6"/>
    </row>
    <row r="201" spans="4:34" x14ac:dyDescent="0.25">
      <c r="D201" s="6" t="s">
        <v>28</v>
      </c>
      <c r="E201" s="6" t="s">
        <v>503</v>
      </c>
      <c r="F201" s="6" t="s">
        <v>1705</v>
      </c>
      <c r="G201" s="6" t="s">
        <v>516</v>
      </c>
      <c r="H201" s="6" t="s">
        <v>505</v>
      </c>
      <c r="I201" s="6" t="s">
        <v>512</v>
      </c>
      <c r="J201" s="6" t="s">
        <v>28</v>
      </c>
      <c r="K201" s="6" t="s">
        <v>29</v>
      </c>
      <c r="L201" s="6" t="s">
        <v>82</v>
      </c>
      <c r="M201" s="43"/>
      <c r="N201" s="44" t="s">
        <v>1979</v>
      </c>
      <c r="O201" s="39">
        <v>46248.708333333299</v>
      </c>
      <c r="P201" s="39">
        <v>46248.708333333299</v>
      </c>
      <c r="Q201" s="6">
        <v>0</v>
      </c>
      <c r="R201" s="6">
        <v>0</v>
      </c>
      <c r="S201" s="45" t="e">
        <f>_xlfn.CONCAT(#REF!,TRIM(tbl_PV_Milestones[[#This Row],[Milestone Description]]))</f>
        <v>#REF!</v>
      </c>
      <c r="T201" s="84" t="str">
        <f>IF(COUNTIF(tbl_PV_Milestones[UID],tbl_PV_Milestones[[#This Row],[UID]])&gt;1,"Duplicate","")</f>
        <v>Duplicate</v>
      </c>
      <c r="U201" s="42" t="str">
        <f>_xlfn.XLOOKUP(tbl_PV_Milestones[[#This Row],[Work ID]],tbl_PV_Meta[Work ID '#],tbl_PV_Meta[Sub-Portfolio])</f>
        <v>Sub-Portfolio 7</v>
      </c>
      <c r="V201" s="41">
        <f>IF(MONTH(tbl_PV_Milestones[[#This Row],[Baseline Date]])&lt;7,YEAR(tbl_PV_Milestones[[#This Row],[Baseline Date]]),YEAR(tbl_PV_Milestones[[#This Row],[Baseline Date]])+1)</f>
        <v>2027</v>
      </c>
      <c r="W201" s="41">
        <f>IF(MONTH(tbl_PV_Milestones[[#This Row],[Actual/Schedule Finish]])&lt;7,YEAR(tbl_PV_Milestones[[#This Row],[Actual/Schedule Finish]]),YEAR(tbl_PV_Milestones[[#This Row],[Actual/Schedule Finish]])+1)</f>
        <v>2027</v>
      </c>
      <c r="X201" s="41" t="str">
        <f>IF(OR(tbl_PV_Milestones[[#This Row],[Project Status]]="Completed",tbl_PV_Milestones[[#This Row],[Project Status]]="Assumed Completed"),"Yes","No")</f>
        <v>No</v>
      </c>
      <c r="Y201" s="41">
        <f>IF(tbl_PV_Milestones[[#This Row],[Baseline Date]]="",1,0)</f>
        <v>0</v>
      </c>
      <c r="Z201" s="41">
        <f>IF(tbl_PV_Milestones[[#This Row],[Baseline Date]]&lt;PV_Meta!$B$7,1,0)</f>
        <v>0</v>
      </c>
      <c r="AA201" s="41">
        <f>IF(tbl_PV_Milestones[[#This Row],[Complete]]="Yes",1,0)</f>
        <v>0</v>
      </c>
      <c r="AB201" s="41">
        <f>IF(AND(tbl_PV_Milestones[[#This Row],[BL FY]]=2025,tbl_PV_Milestones[[#This Row],[Baseline Date]]&lt;PV_Meta!$B$7),1,0)</f>
        <v>0</v>
      </c>
      <c r="AC201" s="41">
        <f>IF(AND(tbl_PV_Milestones[[#This Row],[Planned YTD]]=1,tbl_PV_Milestones[[#This Row],[Complete]]="Yes"),1,0)</f>
        <v>0</v>
      </c>
      <c r="AD201" s="41">
        <f>IF(AND(tbl_PV_Milestones[[#This Row],[Actual/Schedule Finish]]&lt;PV_Meta!$B$7,tbl_PV_Milestones[[#This Row],[Complete]]="No",tbl_PV_Milestones[[#This Row],[Project Status]]&lt;&gt;"On Hold"),1,0)</f>
        <v>0</v>
      </c>
      <c r="AE201" s="41">
        <f>IF(AND(tbl_PV_Milestones[[#This Row],[Actual/Schedule Finish]]&gt;tbl_PV_Milestones[[#This Row],[Baseline Date]],tbl_PV_Milestones[[#This Row],[Complete]]="No",tbl_PV_Milestones[[#This Row],[Project Status]]&lt;&gt;"On Hold",tbl_PV_Milestones[[#This Row],[Overdue]]=0,tbl_PV_Milestones[[#This Row],[To be Baselined]]&lt;&gt;1),1,0)</f>
        <v>0</v>
      </c>
      <c r="AF201" s="41">
        <f>IF(AND(tbl_PV_Milestones[[#This Row],[BL FY]]=2025,tbl_PV_Milestones[[#This Row],[Finish FY]]&gt;2025),1,0)</f>
        <v>0</v>
      </c>
      <c r="AG201" s="56" t="str">
        <f>_xlfn.XLOOKUP(tbl_PV_Milestones[[#This Row],[Work ID]],tbl_PV_Meta[Work ID '#],tbl_PV_Meta[Project Manager/Owner],,0)</f>
        <v>Project Manager 34</v>
      </c>
      <c r="AH201" s="6"/>
    </row>
    <row r="202" spans="4:34" x14ac:dyDescent="0.25">
      <c r="D202" s="6" t="s">
        <v>28</v>
      </c>
      <c r="E202" s="6" t="s">
        <v>503</v>
      </c>
      <c r="F202" s="6" t="s">
        <v>1705</v>
      </c>
      <c r="G202" s="6" t="s">
        <v>511</v>
      </c>
      <c r="H202" s="6" t="s">
        <v>505</v>
      </c>
      <c r="I202" s="6" t="s">
        <v>512</v>
      </c>
      <c r="J202" s="6" t="s">
        <v>28</v>
      </c>
      <c r="K202" s="6" t="s">
        <v>29</v>
      </c>
      <c r="L202" s="6" t="s">
        <v>82</v>
      </c>
      <c r="M202" s="43"/>
      <c r="N202" s="44" t="s">
        <v>1979</v>
      </c>
      <c r="O202" s="39">
        <v>46255.708333333299</v>
      </c>
      <c r="P202" s="39">
        <v>46255.708333333299</v>
      </c>
      <c r="Q202" s="6">
        <v>0</v>
      </c>
      <c r="R202" s="6">
        <v>0</v>
      </c>
      <c r="S202" s="45" t="e">
        <f>_xlfn.CONCAT(#REF!,TRIM(tbl_PV_Milestones[[#This Row],[Milestone Description]]))</f>
        <v>#REF!</v>
      </c>
      <c r="T202" s="84" t="str">
        <f>IF(COUNTIF(tbl_PV_Milestones[UID],tbl_PV_Milestones[[#This Row],[UID]])&gt;1,"Duplicate","")</f>
        <v>Duplicate</v>
      </c>
      <c r="U202" s="42" t="str">
        <f>_xlfn.XLOOKUP(tbl_PV_Milestones[[#This Row],[Work ID]],tbl_PV_Meta[Work ID '#],tbl_PV_Meta[Sub-Portfolio])</f>
        <v>Sub-Portfolio 7</v>
      </c>
      <c r="V202" s="41">
        <f>IF(MONTH(tbl_PV_Milestones[[#This Row],[Baseline Date]])&lt;7,YEAR(tbl_PV_Milestones[[#This Row],[Baseline Date]]),YEAR(tbl_PV_Milestones[[#This Row],[Baseline Date]])+1)</f>
        <v>2027</v>
      </c>
      <c r="W202" s="41">
        <f>IF(MONTH(tbl_PV_Milestones[[#This Row],[Actual/Schedule Finish]])&lt;7,YEAR(tbl_PV_Milestones[[#This Row],[Actual/Schedule Finish]]),YEAR(tbl_PV_Milestones[[#This Row],[Actual/Schedule Finish]])+1)</f>
        <v>2027</v>
      </c>
      <c r="X202" s="41" t="str">
        <f>IF(OR(tbl_PV_Milestones[[#This Row],[Project Status]]="Completed",tbl_PV_Milestones[[#This Row],[Project Status]]="Assumed Completed"),"Yes","No")</f>
        <v>No</v>
      </c>
      <c r="Y202" s="41">
        <f>IF(tbl_PV_Milestones[[#This Row],[Baseline Date]]="",1,0)</f>
        <v>0</v>
      </c>
      <c r="Z202" s="41">
        <f>IF(tbl_PV_Milestones[[#This Row],[Baseline Date]]&lt;PV_Meta!$B$7,1,0)</f>
        <v>0</v>
      </c>
      <c r="AA202" s="41">
        <f>IF(tbl_PV_Milestones[[#This Row],[Complete]]="Yes",1,0)</f>
        <v>0</v>
      </c>
      <c r="AB202" s="41">
        <f>IF(AND(tbl_PV_Milestones[[#This Row],[BL FY]]=2025,tbl_PV_Milestones[[#This Row],[Baseline Date]]&lt;PV_Meta!$B$7),1,0)</f>
        <v>0</v>
      </c>
      <c r="AC202" s="41">
        <f>IF(AND(tbl_PV_Milestones[[#This Row],[Planned YTD]]=1,tbl_PV_Milestones[[#This Row],[Complete]]="Yes"),1,0)</f>
        <v>0</v>
      </c>
      <c r="AD202" s="41">
        <f>IF(AND(tbl_PV_Milestones[[#This Row],[Actual/Schedule Finish]]&lt;PV_Meta!$B$7,tbl_PV_Milestones[[#This Row],[Complete]]="No",tbl_PV_Milestones[[#This Row],[Project Status]]&lt;&gt;"On Hold"),1,0)</f>
        <v>0</v>
      </c>
      <c r="AE202" s="41">
        <f>IF(AND(tbl_PV_Milestones[[#This Row],[Actual/Schedule Finish]]&gt;tbl_PV_Milestones[[#This Row],[Baseline Date]],tbl_PV_Milestones[[#This Row],[Complete]]="No",tbl_PV_Milestones[[#This Row],[Project Status]]&lt;&gt;"On Hold",tbl_PV_Milestones[[#This Row],[Overdue]]=0,tbl_PV_Milestones[[#This Row],[To be Baselined]]&lt;&gt;1),1,0)</f>
        <v>0</v>
      </c>
      <c r="AF202" s="41">
        <f>IF(AND(tbl_PV_Milestones[[#This Row],[BL FY]]=2025,tbl_PV_Milestones[[#This Row],[Finish FY]]&gt;2025),1,0)</f>
        <v>0</v>
      </c>
      <c r="AG202" s="56" t="str">
        <f>_xlfn.XLOOKUP(tbl_PV_Milestones[[#This Row],[Work ID]],tbl_PV_Meta[Work ID '#],tbl_PV_Meta[Project Manager/Owner],,0)</f>
        <v>Project Manager 34</v>
      </c>
      <c r="AH202" s="6"/>
    </row>
    <row r="203" spans="4:34" x14ac:dyDescent="0.25">
      <c r="D203" s="6" t="s">
        <v>28</v>
      </c>
      <c r="E203" s="6" t="s">
        <v>503</v>
      </c>
      <c r="F203" s="6" t="s">
        <v>1705</v>
      </c>
      <c r="G203" s="6" t="s">
        <v>517</v>
      </c>
      <c r="H203" s="6" t="s">
        <v>505</v>
      </c>
      <c r="I203" s="6" t="s">
        <v>512</v>
      </c>
      <c r="J203" s="6" t="s">
        <v>28</v>
      </c>
      <c r="K203" s="6" t="s">
        <v>29</v>
      </c>
      <c r="L203" s="6" t="s">
        <v>82</v>
      </c>
      <c r="M203" s="43"/>
      <c r="N203" s="44" t="s">
        <v>1979</v>
      </c>
      <c r="O203" s="39">
        <v>46262.708333333299</v>
      </c>
      <c r="P203" s="39">
        <v>46262.708333333299</v>
      </c>
      <c r="Q203" s="6">
        <v>0</v>
      </c>
      <c r="R203" s="6">
        <v>0</v>
      </c>
      <c r="S203" s="45" t="e">
        <f>_xlfn.CONCAT(#REF!,TRIM(tbl_PV_Milestones[[#This Row],[Milestone Description]]))</f>
        <v>#REF!</v>
      </c>
      <c r="T203" s="84" t="str">
        <f>IF(COUNTIF(tbl_PV_Milestones[UID],tbl_PV_Milestones[[#This Row],[UID]])&gt;1,"Duplicate","")</f>
        <v>Duplicate</v>
      </c>
      <c r="U203" s="42" t="str">
        <f>_xlfn.XLOOKUP(tbl_PV_Milestones[[#This Row],[Work ID]],tbl_PV_Meta[Work ID '#],tbl_PV_Meta[Sub-Portfolio])</f>
        <v>Sub-Portfolio 7</v>
      </c>
      <c r="V203" s="41">
        <f>IF(MONTH(tbl_PV_Milestones[[#This Row],[Baseline Date]])&lt;7,YEAR(tbl_PV_Milestones[[#This Row],[Baseline Date]]),YEAR(tbl_PV_Milestones[[#This Row],[Baseline Date]])+1)</f>
        <v>2027</v>
      </c>
      <c r="W203" s="41">
        <f>IF(MONTH(tbl_PV_Milestones[[#This Row],[Actual/Schedule Finish]])&lt;7,YEAR(tbl_PV_Milestones[[#This Row],[Actual/Schedule Finish]]),YEAR(tbl_PV_Milestones[[#This Row],[Actual/Schedule Finish]])+1)</f>
        <v>2027</v>
      </c>
      <c r="X203" s="41" t="str">
        <f>IF(OR(tbl_PV_Milestones[[#This Row],[Project Status]]="Completed",tbl_PV_Milestones[[#This Row],[Project Status]]="Assumed Completed"),"Yes","No")</f>
        <v>No</v>
      </c>
      <c r="Y203" s="41">
        <f>IF(tbl_PV_Milestones[[#This Row],[Baseline Date]]="",1,0)</f>
        <v>0</v>
      </c>
      <c r="Z203" s="41">
        <f>IF(tbl_PV_Milestones[[#This Row],[Baseline Date]]&lt;PV_Meta!$B$7,1,0)</f>
        <v>0</v>
      </c>
      <c r="AA203" s="41">
        <f>IF(tbl_PV_Milestones[[#This Row],[Complete]]="Yes",1,0)</f>
        <v>0</v>
      </c>
      <c r="AB203" s="41">
        <f>IF(AND(tbl_PV_Milestones[[#This Row],[BL FY]]=2025,tbl_PV_Milestones[[#This Row],[Baseline Date]]&lt;PV_Meta!$B$7),1,0)</f>
        <v>0</v>
      </c>
      <c r="AC203" s="41">
        <f>IF(AND(tbl_PV_Milestones[[#This Row],[Planned YTD]]=1,tbl_PV_Milestones[[#This Row],[Complete]]="Yes"),1,0)</f>
        <v>0</v>
      </c>
      <c r="AD203" s="41">
        <f>IF(AND(tbl_PV_Milestones[[#This Row],[Actual/Schedule Finish]]&lt;PV_Meta!$B$7,tbl_PV_Milestones[[#This Row],[Complete]]="No",tbl_PV_Milestones[[#This Row],[Project Status]]&lt;&gt;"On Hold"),1,0)</f>
        <v>0</v>
      </c>
      <c r="AE203" s="41">
        <f>IF(AND(tbl_PV_Milestones[[#This Row],[Actual/Schedule Finish]]&gt;tbl_PV_Milestones[[#This Row],[Baseline Date]],tbl_PV_Milestones[[#This Row],[Complete]]="No",tbl_PV_Milestones[[#This Row],[Project Status]]&lt;&gt;"On Hold",tbl_PV_Milestones[[#This Row],[Overdue]]=0,tbl_PV_Milestones[[#This Row],[To be Baselined]]&lt;&gt;1),1,0)</f>
        <v>0</v>
      </c>
      <c r="AF203" s="41">
        <f>IF(AND(tbl_PV_Milestones[[#This Row],[BL FY]]=2025,tbl_PV_Milestones[[#This Row],[Finish FY]]&gt;2025),1,0)</f>
        <v>0</v>
      </c>
      <c r="AG203" s="56" t="str">
        <f>_xlfn.XLOOKUP(tbl_PV_Milestones[[#This Row],[Work ID]],tbl_PV_Meta[Work ID '#],tbl_PV_Meta[Project Manager/Owner],,0)</f>
        <v>Project Manager 34</v>
      </c>
      <c r="AH203" s="6"/>
    </row>
    <row r="204" spans="4:34" x14ac:dyDescent="0.25">
      <c r="D204" s="6" t="s">
        <v>28</v>
      </c>
      <c r="E204" s="6" t="s">
        <v>503</v>
      </c>
      <c r="F204" s="6" t="s">
        <v>1708</v>
      </c>
      <c r="G204" s="6" t="s">
        <v>516</v>
      </c>
      <c r="H204" s="6" t="s">
        <v>505</v>
      </c>
      <c r="I204" s="6" t="s">
        <v>512</v>
      </c>
      <c r="J204" s="6" t="s">
        <v>28</v>
      </c>
      <c r="K204" s="6" t="s">
        <v>29</v>
      </c>
      <c r="L204" s="6" t="s">
        <v>27</v>
      </c>
      <c r="M204" s="43"/>
      <c r="N204" s="44" t="s">
        <v>1979</v>
      </c>
      <c r="O204" s="39">
        <v>46556.708333333299</v>
      </c>
      <c r="P204" s="39">
        <v>46556.708333333299</v>
      </c>
      <c r="Q204" s="6">
        <v>0</v>
      </c>
      <c r="R204" s="6">
        <v>0</v>
      </c>
      <c r="S204" s="45" t="e">
        <f>_xlfn.CONCAT(#REF!,TRIM(tbl_PV_Milestones[[#This Row],[Milestone Description]]))</f>
        <v>#REF!</v>
      </c>
      <c r="T204" s="84" t="str">
        <f>IF(COUNTIF(tbl_PV_Milestones[UID],tbl_PV_Milestones[[#This Row],[UID]])&gt;1,"Duplicate","")</f>
        <v>Duplicate</v>
      </c>
      <c r="U204" s="42" t="str">
        <f>_xlfn.XLOOKUP(tbl_PV_Milestones[[#This Row],[Work ID]],tbl_PV_Meta[Work ID '#],tbl_PV_Meta[Sub-Portfolio])</f>
        <v>Sub-Portfolio 8</v>
      </c>
      <c r="V204" s="41">
        <f>IF(MONTH(tbl_PV_Milestones[[#This Row],[Baseline Date]])&lt;7,YEAR(tbl_PV_Milestones[[#This Row],[Baseline Date]]),YEAR(tbl_PV_Milestones[[#This Row],[Baseline Date]])+1)</f>
        <v>2027</v>
      </c>
      <c r="W204" s="41">
        <f>IF(MONTH(tbl_PV_Milestones[[#This Row],[Actual/Schedule Finish]])&lt;7,YEAR(tbl_PV_Milestones[[#This Row],[Actual/Schedule Finish]]),YEAR(tbl_PV_Milestones[[#This Row],[Actual/Schedule Finish]])+1)</f>
        <v>2027</v>
      </c>
      <c r="X204" s="41" t="str">
        <f>IF(OR(tbl_PV_Milestones[[#This Row],[Project Status]]="Completed",tbl_PV_Milestones[[#This Row],[Project Status]]="Assumed Completed"),"Yes","No")</f>
        <v>No</v>
      </c>
      <c r="Y204" s="41">
        <f>IF(tbl_PV_Milestones[[#This Row],[Baseline Date]]="",1,0)</f>
        <v>0</v>
      </c>
      <c r="Z204" s="41">
        <f>IF(tbl_PV_Milestones[[#This Row],[Baseline Date]]&lt;PV_Meta!$B$7,1,0)</f>
        <v>0</v>
      </c>
      <c r="AA204" s="41">
        <f>IF(tbl_PV_Milestones[[#This Row],[Complete]]="Yes",1,0)</f>
        <v>0</v>
      </c>
      <c r="AB204" s="41">
        <f>IF(AND(tbl_PV_Milestones[[#This Row],[BL FY]]=2025,tbl_PV_Milestones[[#This Row],[Baseline Date]]&lt;PV_Meta!$B$7),1,0)</f>
        <v>0</v>
      </c>
      <c r="AC204" s="41">
        <f>IF(AND(tbl_PV_Milestones[[#This Row],[Planned YTD]]=1,tbl_PV_Milestones[[#This Row],[Complete]]="Yes"),1,0)</f>
        <v>0</v>
      </c>
      <c r="AD204" s="41">
        <f>IF(AND(tbl_PV_Milestones[[#This Row],[Actual/Schedule Finish]]&lt;PV_Meta!$B$7,tbl_PV_Milestones[[#This Row],[Complete]]="No",tbl_PV_Milestones[[#This Row],[Project Status]]&lt;&gt;"On Hold"),1,0)</f>
        <v>0</v>
      </c>
      <c r="AE204" s="41">
        <f>IF(AND(tbl_PV_Milestones[[#This Row],[Actual/Schedule Finish]]&gt;tbl_PV_Milestones[[#This Row],[Baseline Date]],tbl_PV_Milestones[[#This Row],[Complete]]="No",tbl_PV_Milestones[[#This Row],[Project Status]]&lt;&gt;"On Hold",tbl_PV_Milestones[[#This Row],[Overdue]]=0,tbl_PV_Milestones[[#This Row],[To be Baselined]]&lt;&gt;1),1,0)</f>
        <v>0</v>
      </c>
      <c r="AF204" s="41">
        <f>IF(AND(tbl_PV_Milestones[[#This Row],[BL FY]]=2025,tbl_PV_Milestones[[#This Row],[Finish FY]]&gt;2025),1,0)</f>
        <v>0</v>
      </c>
      <c r="AG204" s="56" t="str">
        <f>_xlfn.XLOOKUP(tbl_PV_Milestones[[#This Row],[Work ID]],tbl_PV_Meta[Work ID '#],tbl_PV_Meta[Project Manager/Owner],,0)</f>
        <v>Project Manager 6</v>
      </c>
      <c r="AH204" s="6"/>
    </row>
    <row r="205" spans="4:34" x14ac:dyDescent="0.25">
      <c r="D205" s="6" t="s">
        <v>28</v>
      </c>
      <c r="E205" s="6" t="s">
        <v>503</v>
      </c>
      <c r="F205" s="6" t="s">
        <v>1708</v>
      </c>
      <c r="G205" s="6" t="s">
        <v>511</v>
      </c>
      <c r="H205" s="6" t="s">
        <v>505</v>
      </c>
      <c r="I205" s="6" t="s">
        <v>512</v>
      </c>
      <c r="J205" s="6" t="s">
        <v>28</v>
      </c>
      <c r="K205" s="6" t="s">
        <v>29</v>
      </c>
      <c r="L205" s="6" t="s">
        <v>27</v>
      </c>
      <c r="M205" s="43"/>
      <c r="N205" s="44" t="s">
        <v>1979</v>
      </c>
      <c r="O205" s="39">
        <v>46549.708333333299</v>
      </c>
      <c r="P205" s="39">
        <v>46549.708333333299</v>
      </c>
      <c r="Q205" s="6">
        <v>0</v>
      </c>
      <c r="R205" s="6">
        <v>0</v>
      </c>
      <c r="S205" s="45" t="e">
        <f>_xlfn.CONCAT(#REF!,TRIM(tbl_PV_Milestones[[#This Row],[Milestone Description]]))</f>
        <v>#REF!</v>
      </c>
      <c r="T205" s="84" t="str">
        <f>IF(COUNTIF(tbl_PV_Milestones[UID],tbl_PV_Milestones[[#This Row],[UID]])&gt;1,"Duplicate","")</f>
        <v>Duplicate</v>
      </c>
      <c r="U205" s="42" t="str">
        <f>_xlfn.XLOOKUP(tbl_PV_Milestones[[#This Row],[Work ID]],tbl_PV_Meta[Work ID '#],tbl_PV_Meta[Sub-Portfolio])</f>
        <v>Sub-Portfolio 8</v>
      </c>
      <c r="V205" s="41">
        <f>IF(MONTH(tbl_PV_Milestones[[#This Row],[Baseline Date]])&lt;7,YEAR(tbl_PV_Milestones[[#This Row],[Baseline Date]]),YEAR(tbl_PV_Milestones[[#This Row],[Baseline Date]])+1)</f>
        <v>2027</v>
      </c>
      <c r="W205" s="41">
        <f>IF(MONTH(tbl_PV_Milestones[[#This Row],[Actual/Schedule Finish]])&lt;7,YEAR(tbl_PV_Milestones[[#This Row],[Actual/Schedule Finish]]),YEAR(tbl_PV_Milestones[[#This Row],[Actual/Schedule Finish]])+1)</f>
        <v>2027</v>
      </c>
      <c r="X205" s="41" t="str">
        <f>IF(OR(tbl_PV_Milestones[[#This Row],[Project Status]]="Completed",tbl_PV_Milestones[[#This Row],[Project Status]]="Assumed Completed"),"Yes","No")</f>
        <v>No</v>
      </c>
      <c r="Y205" s="41">
        <f>IF(tbl_PV_Milestones[[#This Row],[Baseline Date]]="",1,0)</f>
        <v>0</v>
      </c>
      <c r="Z205" s="41">
        <f>IF(tbl_PV_Milestones[[#This Row],[Baseline Date]]&lt;PV_Meta!$B$7,1,0)</f>
        <v>0</v>
      </c>
      <c r="AA205" s="41">
        <f>IF(tbl_PV_Milestones[[#This Row],[Complete]]="Yes",1,0)</f>
        <v>0</v>
      </c>
      <c r="AB205" s="41">
        <f>IF(AND(tbl_PV_Milestones[[#This Row],[BL FY]]=2025,tbl_PV_Milestones[[#This Row],[Baseline Date]]&lt;PV_Meta!$B$7),1,0)</f>
        <v>0</v>
      </c>
      <c r="AC205" s="41">
        <f>IF(AND(tbl_PV_Milestones[[#This Row],[Planned YTD]]=1,tbl_PV_Milestones[[#This Row],[Complete]]="Yes"),1,0)</f>
        <v>0</v>
      </c>
      <c r="AD205" s="41">
        <f>IF(AND(tbl_PV_Milestones[[#This Row],[Actual/Schedule Finish]]&lt;PV_Meta!$B$7,tbl_PV_Milestones[[#This Row],[Complete]]="No",tbl_PV_Milestones[[#This Row],[Project Status]]&lt;&gt;"On Hold"),1,0)</f>
        <v>0</v>
      </c>
      <c r="AE205" s="41">
        <f>IF(AND(tbl_PV_Milestones[[#This Row],[Actual/Schedule Finish]]&gt;tbl_PV_Milestones[[#This Row],[Baseline Date]],tbl_PV_Milestones[[#This Row],[Complete]]="No",tbl_PV_Milestones[[#This Row],[Project Status]]&lt;&gt;"On Hold",tbl_PV_Milestones[[#This Row],[Overdue]]=0,tbl_PV_Milestones[[#This Row],[To be Baselined]]&lt;&gt;1),1,0)</f>
        <v>0</v>
      </c>
      <c r="AF205" s="41">
        <f>IF(AND(tbl_PV_Milestones[[#This Row],[BL FY]]=2025,tbl_PV_Milestones[[#This Row],[Finish FY]]&gt;2025),1,0)</f>
        <v>0</v>
      </c>
      <c r="AG205" s="56" t="str">
        <f>_xlfn.XLOOKUP(tbl_PV_Milestones[[#This Row],[Work ID]],tbl_PV_Meta[Work ID '#],tbl_PV_Meta[Project Manager/Owner],,0)</f>
        <v>Project Manager 6</v>
      </c>
      <c r="AH205" s="6"/>
    </row>
    <row r="206" spans="4:34" x14ac:dyDescent="0.25">
      <c r="D206" s="6" t="s">
        <v>28</v>
      </c>
      <c r="E206" s="6" t="s">
        <v>503</v>
      </c>
      <c r="F206" s="6" t="s">
        <v>1708</v>
      </c>
      <c r="G206" s="6" t="s">
        <v>517</v>
      </c>
      <c r="H206" s="6" t="s">
        <v>505</v>
      </c>
      <c r="I206" s="6" t="s">
        <v>512</v>
      </c>
      <c r="J206" s="6" t="s">
        <v>28</v>
      </c>
      <c r="K206" s="6" t="s">
        <v>29</v>
      </c>
      <c r="L206" s="6" t="s">
        <v>27</v>
      </c>
      <c r="M206" s="43"/>
      <c r="N206" s="44" t="s">
        <v>1979</v>
      </c>
      <c r="O206" s="39">
        <v>46563.708333333299</v>
      </c>
      <c r="P206" s="39">
        <v>46563.708333333299</v>
      </c>
      <c r="Q206" s="6">
        <v>0</v>
      </c>
      <c r="R206" s="6">
        <v>0</v>
      </c>
      <c r="S206" s="45" t="e">
        <f>_xlfn.CONCAT(#REF!,TRIM(tbl_PV_Milestones[[#This Row],[Milestone Description]]))</f>
        <v>#REF!</v>
      </c>
      <c r="T206" s="84" t="str">
        <f>IF(COUNTIF(tbl_PV_Milestones[UID],tbl_PV_Milestones[[#This Row],[UID]])&gt;1,"Duplicate","")</f>
        <v>Duplicate</v>
      </c>
      <c r="U206" s="42" t="str">
        <f>_xlfn.XLOOKUP(tbl_PV_Milestones[[#This Row],[Work ID]],tbl_PV_Meta[Work ID '#],tbl_PV_Meta[Sub-Portfolio])</f>
        <v>Sub-Portfolio 8</v>
      </c>
      <c r="V206" s="41">
        <f>IF(MONTH(tbl_PV_Milestones[[#This Row],[Baseline Date]])&lt;7,YEAR(tbl_PV_Milestones[[#This Row],[Baseline Date]]),YEAR(tbl_PV_Milestones[[#This Row],[Baseline Date]])+1)</f>
        <v>2027</v>
      </c>
      <c r="W206" s="41">
        <f>IF(MONTH(tbl_PV_Milestones[[#This Row],[Actual/Schedule Finish]])&lt;7,YEAR(tbl_PV_Milestones[[#This Row],[Actual/Schedule Finish]]),YEAR(tbl_PV_Milestones[[#This Row],[Actual/Schedule Finish]])+1)</f>
        <v>2027</v>
      </c>
      <c r="X206" s="41" t="str">
        <f>IF(OR(tbl_PV_Milestones[[#This Row],[Project Status]]="Completed",tbl_PV_Milestones[[#This Row],[Project Status]]="Assumed Completed"),"Yes","No")</f>
        <v>No</v>
      </c>
      <c r="Y206" s="41">
        <f>IF(tbl_PV_Milestones[[#This Row],[Baseline Date]]="",1,0)</f>
        <v>0</v>
      </c>
      <c r="Z206" s="41">
        <f>IF(tbl_PV_Milestones[[#This Row],[Baseline Date]]&lt;PV_Meta!$B$7,1,0)</f>
        <v>0</v>
      </c>
      <c r="AA206" s="41">
        <f>IF(tbl_PV_Milestones[[#This Row],[Complete]]="Yes",1,0)</f>
        <v>0</v>
      </c>
      <c r="AB206" s="41">
        <f>IF(AND(tbl_PV_Milestones[[#This Row],[BL FY]]=2025,tbl_PV_Milestones[[#This Row],[Baseline Date]]&lt;PV_Meta!$B$7),1,0)</f>
        <v>0</v>
      </c>
      <c r="AC206" s="41">
        <f>IF(AND(tbl_PV_Milestones[[#This Row],[Planned YTD]]=1,tbl_PV_Milestones[[#This Row],[Complete]]="Yes"),1,0)</f>
        <v>0</v>
      </c>
      <c r="AD206" s="41">
        <f>IF(AND(tbl_PV_Milestones[[#This Row],[Actual/Schedule Finish]]&lt;PV_Meta!$B$7,tbl_PV_Milestones[[#This Row],[Complete]]="No",tbl_PV_Milestones[[#This Row],[Project Status]]&lt;&gt;"On Hold"),1,0)</f>
        <v>0</v>
      </c>
      <c r="AE206" s="41">
        <f>IF(AND(tbl_PV_Milestones[[#This Row],[Actual/Schedule Finish]]&gt;tbl_PV_Milestones[[#This Row],[Baseline Date]],tbl_PV_Milestones[[#This Row],[Complete]]="No",tbl_PV_Milestones[[#This Row],[Project Status]]&lt;&gt;"On Hold",tbl_PV_Milestones[[#This Row],[Overdue]]=0,tbl_PV_Milestones[[#This Row],[To be Baselined]]&lt;&gt;1),1,0)</f>
        <v>0</v>
      </c>
      <c r="AF206" s="41">
        <f>IF(AND(tbl_PV_Milestones[[#This Row],[BL FY]]=2025,tbl_PV_Milestones[[#This Row],[Finish FY]]&gt;2025),1,0)</f>
        <v>0</v>
      </c>
      <c r="AG206" s="56" t="str">
        <f>_xlfn.XLOOKUP(tbl_PV_Milestones[[#This Row],[Work ID]],tbl_PV_Meta[Work ID '#],tbl_PV_Meta[Project Manager/Owner],,0)</f>
        <v>Project Manager 6</v>
      </c>
      <c r="AH206" s="6"/>
    </row>
    <row r="207" spans="4:34" x14ac:dyDescent="0.25">
      <c r="D207" s="6" t="s">
        <v>28</v>
      </c>
      <c r="E207" s="6" t="s">
        <v>503</v>
      </c>
      <c r="F207" s="6" t="s">
        <v>1708</v>
      </c>
      <c r="G207" s="6" t="s">
        <v>518</v>
      </c>
      <c r="H207" s="6" t="s">
        <v>519</v>
      </c>
      <c r="I207" s="6" t="s">
        <v>512</v>
      </c>
      <c r="J207" s="6" t="s">
        <v>28</v>
      </c>
      <c r="K207" s="6" t="s">
        <v>29</v>
      </c>
      <c r="L207" s="6" t="s">
        <v>27</v>
      </c>
      <c r="M207" s="43"/>
      <c r="N207" s="44" t="s">
        <v>1979</v>
      </c>
      <c r="O207" s="39">
        <v>46568.708333333299</v>
      </c>
      <c r="P207" s="39">
        <v>46568.708333333299</v>
      </c>
      <c r="Q207" s="6">
        <v>0</v>
      </c>
      <c r="R207" s="6">
        <v>0</v>
      </c>
      <c r="S207" s="45" t="e">
        <f>_xlfn.CONCAT(#REF!,TRIM(tbl_PV_Milestones[[#This Row],[Milestone Description]]))</f>
        <v>#REF!</v>
      </c>
      <c r="T207" s="84" t="str">
        <f>IF(COUNTIF(tbl_PV_Milestones[UID],tbl_PV_Milestones[[#This Row],[UID]])&gt;1,"Duplicate","")</f>
        <v>Duplicate</v>
      </c>
      <c r="U207" s="42" t="str">
        <f>_xlfn.XLOOKUP(tbl_PV_Milestones[[#This Row],[Work ID]],tbl_PV_Meta[Work ID '#],tbl_PV_Meta[Sub-Portfolio])</f>
        <v>Sub-Portfolio 8</v>
      </c>
      <c r="V207" s="41">
        <f>IF(MONTH(tbl_PV_Milestones[[#This Row],[Baseline Date]])&lt;7,YEAR(tbl_PV_Milestones[[#This Row],[Baseline Date]]),YEAR(tbl_PV_Milestones[[#This Row],[Baseline Date]])+1)</f>
        <v>2027</v>
      </c>
      <c r="W207" s="41">
        <f>IF(MONTH(tbl_PV_Milestones[[#This Row],[Actual/Schedule Finish]])&lt;7,YEAR(tbl_PV_Milestones[[#This Row],[Actual/Schedule Finish]]),YEAR(tbl_PV_Milestones[[#This Row],[Actual/Schedule Finish]])+1)</f>
        <v>2027</v>
      </c>
      <c r="X207" s="41" t="str">
        <f>IF(OR(tbl_PV_Milestones[[#This Row],[Project Status]]="Completed",tbl_PV_Milestones[[#This Row],[Project Status]]="Assumed Completed"),"Yes","No")</f>
        <v>No</v>
      </c>
      <c r="Y207" s="41">
        <f>IF(tbl_PV_Milestones[[#This Row],[Baseline Date]]="",1,0)</f>
        <v>0</v>
      </c>
      <c r="Z207" s="41">
        <f>IF(tbl_PV_Milestones[[#This Row],[Baseline Date]]&lt;PV_Meta!$B$7,1,0)</f>
        <v>0</v>
      </c>
      <c r="AA207" s="41">
        <f>IF(tbl_PV_Milestones[[#This Row],[Complete]]="Yes",1,0)</f>
        <v>0</v>
      </c>
      <c r="AB207" s="41">
        <f>IF(AND(tbl_PV_Milestones[[#This Row],[BL FY]]=2025,tbl_PV_Milestones[[#This Row],[Baseline Date]]&lt;PV_Meta!$B$7),1,0)</f>
        <v>0</v>
      </c>
      <c r="AC207" s="41">
        <f>IF(AND(tbl_PV_Milestones[[#This Row],[Planned YTD]]=1,tbl_PV_Milestones[[#This Row],[Complete]]="Yes"),1,0)</f>
        <v>0</v>
      </c>
      <c r="AD207" s="41">
        <f>IF(AND(tbl_PV_Milestones[[#This Row],[Actual/Schedule Finish]]&lt;PV_Meta!$B$7,tbl_PV_Milestones[[#This Row],[Complete]]="No",tbl_PV_Milestones[[#This Row],[Project Status]]&lt;&gt;"On Hold"),1,0)</f>
        <v>0</v>
      </c>
      <c r="AE207" s="41">
        <f>IF(AND(tbl_PV_Milestones[[#This Row],[Actual/Schedule Finish]]&gt;tbl_PV_Milestones[[#This Row],[Baseline Date]],tbl_PV_Milestones[[#This Row],[Complete]]="No",tbl_PV_Milestones[[#This Row],[Project Status]]&lt;&gt;"On Hold",tbl_PV_Milestones[[#This Row],[Overdue]]=0,tbl_PV_Milestones[[#This Row],[To be Baselined]]&lt;&gt;1),1,0)</f>
        <v>0</v>
      </c>
      <c r="AF207" s="41">
        <f>IF(AND(tbl_PV_Milestones[[#This Row],[BL FY]]=2025,tbl_PV_Milestones[[#This Row],[Finish FY]]&gt;2025),1,0)</f>
        <v>0</v>
      </c>
      <c r="AG207" s="56" t="str">
        <f>_xlfn.XLOOKUP(tbl_PV_Milestones[[#This Row],[Work ID]],tbl_PV_Meta[Work ID '#],tbl_PV_Meta[Project Manager/Owner],,0)</f>
        <v>Project Manager 6</v>
      </c>
      <c r="AH207" s="6"/>
    </row>
    <row r="208" spans="4:34" x14ac:dyDescent="0.25">
      <c r="D208" s="6" t="s">
        <v>28</v>
      </c>
      <c r="E208" s="6" t="s">
        <v>513</v>
      </c>
      <c r="F208" s="6" t="s">
        <v>1766</v>
      </c>
      <c r="G208" s="6" t="s">
        <v>572</v>
      </c>
      <c r="H208" s="6" t="s">
        <v>505</v>
      </c>
      <c r="I208" s="6" t="s">
        <v>522</v>
      </c>
      <c r="J208" s="6" t="s">
        <v>28</v>
      </c>
      <c r="K208" s="6" t="s">
        <v>39</v>
      </c>
      <c r="L208" s="6" t="s">
        <v>77</v>
      </c>
      <c r="M208" s="43"/>
      <c r="N208" s="44" t="s">
        <v>1979</v>
      </c>
      <c r="O208" s="39">
        <v>45793.708333333299</v>
      </c>
      <c r="P208" s="39">
        <v>45688.333333333299</v>
      </c>
      <c r="Q208" s="6">
        <v>-73</v>
      </c>
      <c r="R208" s="6">
        <v>-0.233974358974359</v>
      </c>
      <c r="S208" s="45" t="e">
        <f>_xlfn.CONCAT(#REF!,TRIM(tbl_PV_Milestones[[#This Row],[Milestone Description]]))</f>
        <v>#REF!</v>
      </c>
      <c r="T208" s="84" t="str">
        <f>IF(COUNTIF(tbl_PV_Milestones[UID],tbl_PV_Milestones[[#This Row],[UID]])&gt;1,"Duplicate","")</f>
        <v>Duplicate</v>
      </c>
      <c r="U208" s="42" t="str">
        <f>_xlfn.XLOOKUP(tbl_PV_Milestones[[#This Row],[Work ID]],tbl_PV_Meta[Work ID '#],tbl_PV_Meta[Sub-Portfolio])</f>
        <v>Sub-Portfolio 4</v>
      </c>
      <c r="V208" s="41">
        <f>IF(MONTH(tbl_PV_Milestones[[#This Row],[Baseline Date]])&lt;7,YEAR(tbl_PV_Milestones[[#This Row],[Baseline Date]]),YEAR(tbl_PV_Milestones[[#This Row],[Baseline Date]])+1)</f>
        <v>2025</v>
      </c>
      <c r="W208" s="41">
        <f>IF(MONTH(tbl_PV_Milestones[[#This Row],[Actual/Schedule Finish]])&lt;7,YEAR(tbl_PV_Milestones[[#This Row],[Actual/Schedule Finish]]),YEAR(tbl_PV_Milestones[[#This Row],[Actual/Schedule Finish]])+1)</f>
        <v>2025</v>
      </c>
      <c r="X208" s="41" t="str">
        <f>IF(OR(tbl_PV_Milestones[[#This Row],[Project Status]]="Completed",tbl_PV_Milestones[[#This Row],[Project Status]]="Assumed Completed"),"Yes","No")</f>
        <v>No</v>
      </c>
      <c r="Y208" s="41">
        <f>IF(tbl_PV_Milestones[[#This Row],[Baseline Date]]="",1,0)</f>
        <v>0</v>
      </c>
      <c r="Z208" s="41">
        <f>IF(tbl_PV_Milestones[[#This Row],[Baseline Date]]&lt;PV_Meta!$B$7,1,0)</f>
        <v>1</v>
      </c>
      <c r="AA208" s="41">
        <f>IF(tbl_PV_Milestones[[#This Row],[Complete]]="Yes",1,0)</f>
        <v>0</v>
      </c>
      <c r="AB208" s="41">
        <f>IF(AND(tbl_PV_Milestones[[#This Row],[BL FY]]=2025,tbl_PV_Milestones[[#This Row],[Baseline Date]]&lt;PV_Meta!$B$7),1,0)</f>
        <v>1</v>
      </c>
      <c r="AC208" s="41">
        <f>IF(AND(tbl_PV_Milestones[[#This Row],[Planned YTD]]=1,tbl_PV_Milestones[[#This Row],[Complete]]="Yes"),1,0)</f>
        <v>0</v>
      </c>
      <c r="AD208" s="41">
        <f>IF(AND(tbl_PV_Milestones[[#This Row],[Actual/Schedule Finish]]&lt;PV_Meta!$B$7,tbl_PV_Milestones[[#This Row],[Complete]]="No",tbl_PV_Milestones[[#This Row],[Project Status]]&lt;&gt;"On Hold"),1,0)</f>
        <v>0</v>
      </c>
      <c r="AE208" s="41">
        <f>IF(AND(tbl_PV_Milestones[[#This Row],[Actual/Schedule Finish]]&gt;tbl_PV_Milestones[[#This Row],[Baseline Date]],tbl_PV_Milestones[[#This Row],[Complete]]="No",tbl_PV_Milestones[[#This Row],[Project Status]]&lt;&gt;"On Hold",tbl_PV_Milestones[[#This Row],[Overdue]]=0,tbl_PV_Milestones[[#This Row],[To be Baselined]]&lt;&gt;1),1,0)</f>
        <v>1</v>
      </c>
      <c r="AF208" s="41">
        <f>IF(AND(tbl_PV_Milestones[[#This Row],[BL FY]]=2025,tbl_PV_Milestones[[#This Row],[Finish FY]]&gt;2025),1,0)</f>
        <v>0</v>
      </c>
      <c r="AG208" s="56" t="str">
        <f>_xlfn.XLOOKUP(tbl_PV_Milestones[[#This Row],[Work ID]],tbl_PV_Meta[Work ID '#],tbl_PV_Meta[Project Manager/Owner],,0)</f>
        <v>Project Manager 38</v>
      </c>
      <c r="AH208" s="6"/>
    </row>
    <row r="209" spans="4:34" x14ac:dyDescent="0.25">
      <c r="D209" s="6" t="s">
        <v>28</v>
      </c>
      <c r="E209" s="6" t="s">
        <v>579</v>
      </c>
      <c r="F209" s="6" t="s">
        <v>1766</v>
      </c>
      <c r="G209" s="6" t="s">
        <v>595</v>
      </c>
      <c r="H209" s="6" t="s">
        <v>505</v>
      </c>
      <c r="I209" s="6" t="s">
        <v>522</v>
      </c>
      <c r="J209" s="6" t="s">
        <v>28</v>
      </c>
      <c r="K209" s="6" t="s">
        <v>39</v>
      </c>
      <c r="L209" s="6" t="s">
        <v>77</v>
      </c>
      <c r="M209" s="43"/>
      <c r="N209" s="44" t="s">
        <v>1979</v>
      </c>
      <c r="O209" s="39">
        <v>45838.708333333299</v>
      </c>
      <c r="P209" s="39">
        <v>45702.333333333299</v>
      </c>
      <c r="Q209" s="6">
        <v>-93</v>
      </c>
      <c r="R209" s="6">
        <v>-0.29807692307692302</v>
      </c>
      <c r="S209" s="45" t="e">
        <f>_xlfn.CONCAT(#REF!,TRIM(tbl_PV_Milestones[[#This Row],[Milestone Description]]))</f>
        <v>#REF!</v>
      </c>
      <c r="T209" s="84" t="str">
        <f>IF(COUNTIF(tbl_PV_Milestones[UID],tbl_PV_Milestones[[#This Row],[UID]])&gt;1,"Duplicate","")</f>
        <v>Duplicate</v>
      </c>
      <c r="U209" s="42" t="str">
        <f>_xlfn.XLOOKUP(tbl_PV_Milestones[[#This Row],[Work ID]],tbl_PV_Meta[Work ID '#],tbl_PV_Meta[Sub-Portfolio])</f>
        <v>Sub-Portfolio 4</v>
      </c>
      <c r="V209" s="41">
        <f>IF(MONTH(tbl_PV_Milestones[[#This Row],[Baseline Date]])&lt;7,YEAR(tbl_PV_Milestones[[#This Row],[Baseline Date]]),YEAR(tbl_PV_Milestones[[#This Row],[Baseline Date]])+1)</f>
        <v>2025</v>
      </c>
      <c r="W209" s="41">
        <f>IF(MONTH(tbl_PV_Milestones[[#This Row],[Actual/Schedule Finish]])&lt;7,YEAR(tbl_PV_Milestones[[#This Row],[Actual/Schedule Finish]]),YEAR(tbl_PV_Milestones[[#This Row],[Actual/Schedule Finish]])+1)</f>
        <v>2025</v>
      </c>
      <c r="X209" s="41" t="str">
        <f>IF(OR(tbl_PV_Milestones[[#This Row],[Project Status]]="Completed",tbl_PV_Milestones[[#This Row],[Project Status]]="Assumed Completed"),"Yes","No")</f>
        <v>No</v>
      </c>
      <c r="Y209" s="41">
        <f>IF(tbl_PV_Milestones[[#This Row],[Baseline Date]]="",1,0)</f>
        <v>0</v>
      </c>
      <c r="Z209" s="41">
        <f>IF(tbl_PV_Milestones[[#This Row],[Baseline Date]]&lt;PV_Meta!$B$7,1,0)</f>
        <v>1</v>
      </c>
      <c r="AA209" s="41">
        <f>IF(tbl_PV_Milestones[[#This Row],[Complete]]="Yes",1,0)</f>
        <v>0</v>
      </c>
      <c r="AB209" s="41">
        <f>IF(AND(tbl_PV_Milestones[[#This Row],[BL FY]]=2025,tbl_PV_Milestones[[#This Row],[Baseline Date]]&lt;PV_Meta!$B$7),1,0)</f>
        <v>1</v>
      </c>
      <c r="AC209" s="41">
        <f>IF(AND(tbl_PV_Milestones[[#This Row],[Planned YTD]]=1,tbl_PV_Milestones[[#This Row],[Complete]]="Yes"),1,0)</f>
        <v>0</v>
      </c>
      <c r="AD209" s="41">
        <f>IF(AND(tbl_PV_Milestones[[#This Row],[Actual/Schedule Finish]]&lt;PV_Meta!$B$7,tbl_PV_Milestones[[#This Row],[Complete]]="No",tbl_PV_Milestones[[#This Row],[Project Status]]&lt;&gt;"On Hold"),1,0)</f>
        <v>0</v>
      </c>
      <c r="AE209" s="41">
        <f>IF(AND(tbl_PV_Milestones[[#This Row],[Actual/Schedule Finish]]&gt;tbl_PV_Milestones[[#This Row],[Baseline Date]],tbl_PV_Milestones[[#This Row],[Complete]]="No",tbl_PV_Milestones[[#This Row],[Project Status]]&lt;&gt;"On Hold",tbl_PV_Milestones[[#This Row],[Overdue]]=0,tbl_PV_Milestones[[#This Row],[To be Baselined]]&lt;&gt;1),1,0)</f>
        <v>1</v>
      </c>
      <c r="AF209" s="41">
        <f>IF(AND(tbl_PV_Milestones[[#This Row],[BL FY]]=2025,tbl_PV_Milestones[[#This Row],[Finish FY]]&gt;2025),1,0)</f>
        <v>0</v>
      </c>
      <c r="AG209" s="56" t="str">
        <f>_xlfn.XLOOKUP(tbl_PV_Milestones[[#This Row],[Work ID]],tbl_PV_Meta[Work ID '#],tbl_PV_Meta[Project Manager/Owner],,0)</f>
        <v>Project Manager 38</v>
      </c>
      <c r="AH209" s="6"/>
    </row>
    <row r="210" spans="4:34" x14ac:dyDescent="0.25">
      <c r="D210" s="6" t="s">
        <v>28</v>
      </c>
      <c r="E210" s="6" t="s">
        <v>579</v>
      </c>
      <c r="F210" s="6" t="s">
        <v>1766</v>
      </c>
      <c r="G210" s="6" t="s">
        <v>596</v>
      </c>
      <c r="H210" s="6" t="s">
        <v>505</v>
      </c>
      <c r="I210" s="6" t="s">
        <v>522</v>
      </c>
      <c r="J210" s="6" t="s">
        <v>28</v>
      </c>
      <c r="K210" s="6" t="s">
        <v>39</v>
      </c>
      <c r="L210" s="6" t="s">
        <v>77</v>
      </c>
      <c r="M210" s="43"/>
      <c r="N210" s="44" t="s">
        <v>1979</v>
      </c>
      <c r="O210" s="39">
        <v>45807.708333333299</v>
      </c>
      <c r="P210" s="39">
        <v>45688.333333333299</v>
      </c>
      <c r="Q210" s="6">
        <v>-83</v>
      </c>
      <c r="R210" s="6">
        <v>-0.26602564102564102</v>
      </c>
      <c r="S210" s="45" t="e">
        <f>_xlfn.CONCAT(#REF!,TRIM(tbl_PV_Milestones[[#This Row],[Milestone Description]]))</f>
        <v>#REF!</v>
      </c>
      <c r="T210" s="84" t="str">
        <f>IF(COUNTIF(tbl_PV_Milestones[UID],tbl_PV_Milestones[[#This Row],[UID]])&gt;1,"Duplicate","")</f>
        <v>Duplicate</v>
      </c>
      <c r="U210" s="42" t="str">
        <f>_xlfn.XLOOKUP(tbl_PV_Milestones[[#This Row],[Work ID]],tbl_PV_Meta[Work ID '#],tbl_PV_Meta[Sub-Portfolio])</f>
        <v>Sub-Portfolio 4</v>
      </c>
      <c r="V210" s="41">
        <f>IF(MONTH(tbl_PV_Milestones[[#This Row],[Baseline Date]])&lt;7,YEAR(tbl_PV_Milestones[[#This Row],[Baseline Date]]),YEAR(tbl_PV_Milestones[[#This Row],[Baseline Date]])+1)</f>
        <v>2025</v>
      </c>
      <c r="W210" s="41">
        <f>IF(MONTH(tbl_PV_Milestones[[#This Row],[Actual/Schedule Finish]])&lt;7,YEAR(tbl_PV_Milestones[[#This Row],[Actual/Schedule Finish]]),YEAR(tbl_PV_Milestones[[#This Row],[Actual/Schedule Finish]])+1)</f>
        <v>2025</v>
      </c>
      <c r="X210" s="41" t="str">
        <f>IF(OR(tbl_PV_Milestones[[#This Row],[Project Status]]="Completed",tbl_PV_Milestones[[#This Row],[Project Status]]="Assumed Completed"),"Yes","No")</f>
        <v>No</v>
      </c>
      <c r="Y210" s="41">
        <f>IF(tbl_PV_Milestones[[#This Row],[Baseline Date]]="",1,0)</f>
        <v>0</v>
      </c>
      <c r="Z210" s="41">
        <f>IF(tbl_PV_Milestones[[#This Row],[Baseline Date]]&lt;PV_Meta!$B$7,1,0)</f>
        <v>1</v>
      </c>
      <c r="AA210" s="41">
        <f>IF(tbl_PV_Milestones[[#This Row],[Complete]]="Yes",1,0)</f>
        <v>0</v>
      </c>
      <c r="AB210" s="41">
        <f>IF(AND(tbl_PV_Milestones[[#This Row],[BL FY]]=2025,tbl_PV_Milestones[[#This Row],[Baseline Date]]&lt;PV_Meta!$B$7),1,0)</f>
        <v>1</v>
      </c>
      <c r="AC210" s="41">
        <f>IF(AND(tbl_PV_Milestones[[#This Row],[Planned YTD]]=1,tbl_PV_Milestones[[#This Row],[Complete]]="Yes"),1,0)</f>
        <v>0</v>
      </c>
      <c r="AD210" s="41">
        <f>IF(AND(tbl_PV_Milestones[[#This Row],[Actual/Schedule Finish]]&lt;PV_Meta!$B$7,tbl_PV_Milestones[[#This Row],[Complete]]="No",tbl_PV_Milestones[[#This Row],[Project Status]]&lt;&gt;"On Hold"),1,0)</f>
        <v>0</v>
      </c>
      <c r="AE210" s="41">
        <f>IF(AND(tbl_PV_Milestones[[#This Row],[Actual/Schedule Finish]]&gt;tbl_PV_Milestones[[#This Row],[Baseline Date]],tbl_PV_Milestones[[#This Row],[Complete]]="No",tbl_PV_Milestones[[#This Row],[Project Status]]&lt;&gt;"On Hold",tbl_PV_Milestones[[#This Row],[Overdue]]=0,tbl_PV_Milestones[[#This Row],[To be Baselined]]&lt;&gt;1),1,0)</f>
        <v>1</v>
      </c>
      <c r="AF210" s="41">
        <f>IF(AND(tbl_PV_Milestones[[#This Row],[BL FY]]=2025,tbl_PV_Milestones[[#This Row],[Finish FY]]&gt;2025),1,0)</f>
        <v>0</v>
      </c>
      <c r="AG210" s="56" t="str">
        <f>_xlfn.XLOOKUP(tbl_PV_Milestones[[#This Row],[Work ID]],tbl_PV_Meta[Work ID '#],tbl_PV_Meta[Project Manager/Owner],,0)</f>
        <v>Project Manager 38</v>
      </c>
      <c r="AH210" s="6"/>
    </row>
    <row r="211" spans="4:34" x14ac:dyDescent="0.25">
      <c r="D211" s="6" t="s">
        <v>28</v>
      </c>
      <c r="E211" s="6" t="s">
        <v>579</v>
      </c>
      <c r="F211" s="6" t="s">
        <v>1766</v>
      </c>
      <c r="G211" s="6" t="s">
        <v>543</v>
      </c>
      <c r="H211" s="6" t="s">
        <v>519</v>
      </c>
      <c r="I211" s="6" t="s">
        <v>522</v>
      </c>
      <c r="J211" s="6" t="s">
        <v>28</v>
      </c>
      <c r="K211" s="6" t="s">
        <v>39</v>
      </c>
      <c r="L211" s="6" t="s">
        <v>77</v>
      </c>
      <c r="M211" s="43"/>
      <c r="N211" s="44" t="s">
        <v>1979</v>
      </c>
      <c r="O211" s="39">
        <v>45838.708333333299</v>
      </c>
      <c r="P211" s="39">
        <v>45702.333333333299</v>
      </c>
      <c r="Q211" s="6">
        <v>-93</v>
      </c>
      <c r="R211" s="6">
        <v>-0.29807692307692302</v>
      </c>
      <c r="S211" s="45" t="e">
        <f>_xlfn.CONCAT(#REF!,TRIM(tbl_PV_Milestones[[#This Row],[Milestone Description]]))</f>
        <v>#REF!</v>
      </c>
      <c r="T211" s="84" t="str">
        <f>IF(COUNTIF(tbl_PV_Milestones[UID],tbl_PV_Milestones[[#This Row],[UID]])&gt;1,"Duplicate","")</f>
        <v>Duplicate</v>
      </c>
      <c r="U211" s="42" t="str">
        <f>_xlfn.XLOOKUP(tbl_PV_Milestones[[#This Row],[Work ID]],tbl_PV_Meta[Work ID '#],tbl_PV_Meta[Sub-Portfolio])</f>
        <v>Sub-Portfolio 4</v>
      </c>
      <c r="V211" s="41">
        <f>IF(MONTH(tbl_PV_Milestones[[#This Row],[Baseline Date]])&lt;7,YEAR(tbl_PV_Milestones[[#This Row],[Baseline Date]]),YEAR(tbl_PV_Milestones[[#This Row],[Baseline Date]])+1)</f>
        <v>2025</v>
      </c>
      <c r="W211" s="41">
        <f>IF(MONTH(tbl_PV_Milestones[[#This Row],[Actual/Schedule Finish]])&lt;7,YEAR(tbl_PV_Milestones[[#This Row],[Actual/Schedule Finish]]),YEAR(tbl_PV_Milestones[[#This Row],[Actual/Schedule Finish]])+1)</f>
        <v>2025</v>
      </c>
      <c r="X211" s="41" t="str">
        <f>IF(OR(tbl_PV_Milestones[[#This Row],[Project Status]]="Completed",tbl_PV_Milestones[[#This Row],[Project Status]]="Assumed Completed"),"Yes","No")</f>
        <v>No</v>
      </c>
      <c r="Y211" s="41">
        <f>IF(tbl_PV_Milestones[[#This Row],[Baseline Date]]="",1,0)</f>
        <v>0</v>
      </c>
      <c r="Z211" s="41">
        <f>IF(tbl_PV_Milestones[[#This Row],[Baseline Date]]&lt;PV_Meta!$B$7,1,0)</f>
        <v>1</v>
      </c>
      <c r="AA211" s="41">
        <f>IF(tbl_PV_Milestones[[#This Row],[Complete]]="Yes",1,0)</f>
        <v>0</v>
      </c>
      <c r="AB211" s="41">
        <f>IF(AND(tbl_PV_Milestones[[#This Row],[BL FY]]=2025,tbl_PV_Milestones[[#This Row],[Baseline Date]]&lt;PV_Meta!$B$7),1,0)</f>
        <v>1</v>
      </c>
      <c r="AC211" s="41">
        <f>IF(AND(tbl_PV_Milestones[[#This Row],[Planned YTD]]=1,tbl_PV_Milestones[[#This Row],[Complete]]="Yes"),1,0)</f>
        <v>0</v>
      </c>
      <c r="AD211" s="41">
        <f>IF(AND(tbl_PV_Milestones[[#This Row],[Actual/Schedule Finish]]&lt;PV_Meta!$B$7,tbl_PV_Milestones[[#This Row],[Complete]]="No",tbl_PV_Milestones[[#This Row],[Project Status]]&lt;&gt;"On Hold"),1,0)</f>
        <v>0</v>
      </c>
      <c r="AE211" s="41">
        <f>IF(AND(tbl_PV_Milestones[[#This Row],[Actual/Schedule Finish]]&gt;tbl_PV_Milestones[[#This Row],[Baseline Date]],tbl_PV_Milestones[[#This Row],[Complete]]="No",tbl_PV_Milestones[[#This Row],[Project Status]]&lt;&gt;"On Hold",tbl_PV_Milestones[[#This Row],[Overdue]]=0,tbl_PV_Milestones[[#This Row],[To be Baselined]]&lt;&gt;1),1,0)</f>
        <v>1</v>
      </c>
      <c r="AF211" s="41">
        <f>IF(AND(tbl_PV_Milestones[[#This Row],[BL FY]]=2025,tbl_PV_Milestones[[#This Row],[Finish FY]]&gt;2025),1,0)</f>
        <v>0</v>
      </c>
      <c r="AG211" s="56" t="str">
        <f>_xlfn.XLOOKUP(tbl_PV_Milestones[[#This Row],[Work ID]],tbl_PV_Meta[Work ID '#],tbl_PV_Meta[Project Manager/Owner],,0)</f>
        <v>Project Manager 38</v>
      </c>
      <c r="AH211" s="6"/>
    </row>
    <row r="212" spans="4:34" x14ac:dyDescent="0.25">
      <c r="D212" s="6" t="s">
        <v>28</v>
      </c>
      <c r="E212" s="6" t="s">
        <v>580</v>
      </c>
      <c r="F212" s="6" t="s">
        <v>1766</v>
      </c>
      <c r="G212" s="6" t="s">
        <v>597</v>
      </c>
      <c r="H212" s="6" t="s">
        <v>519</v>
      </c>
      <c r="I212" s="6" t="s">
        <v>510</v>
      </c>
      <c r="J212" s="6" t="s">
        <v>28</v>
      </c>
      <c r="K212" s="6" t="s">
        <v>39</v>
      </c>
      <c r="L212" s="6" t="s">
        <v>77</v>
      </c>
      <c r="M212" s="43"/>
      <c r="N212" s="44" t="s">
        <v>1979</v>
      </c>
      <c r="O212" s="39">
        <v>45849.708333333299</v>
      </c>
      <c r="P212" s="39">
        <v>45849.333333333299</v>
      </c>
      <c r="Q212" s="6">
        <v>-1</v>
      </c>
      <c r="R212" s="6">
        <v>-3.2051282051282098E-3</v>
      </c>
      <c r="S212" s="45" t="e">
        <f>_xlfn.CONCAT(#REF!,TRIM(tbl_PV_Milestones[[#This Row],[Milestone Description]]))</f>
        <v>#REF!</v>
      </c>
      <c r="T212" s="84" t="str">
        <f>IF(COUNTIF(tbl_PV_Milestones[UID],tbl_PV_Milestones[[#This Row],[UID]])&gt;1,"Duplicate","")</f>
        <v>Duplicate</v>
      </c>
      <c r="U212" s="42" t="str">
        <f>_xlfn.XLOOKUP(tbl_PV_Milestones[[#This Row],[Work ID]],tbl_PV_Meta[Work ID '#],tbl_PV_Meta[Sub-Portfolio])</f>
        <v>Sub-Portfolio 4</v>
      </c>
      <c r="V212" s="41">
        <f>IF(MONTH(tbl_PV_Milestones[[#This Row],[Baseline Date]])&lt;7,YEAR(tbl_PV_Milestones[[#This Row],[Baseline Date]]),YEAR(tbl_PV_Milestones[[#This Row],[Baseline Date]])+1)</f>
        <v>2026</v>
      </c>
      <c r="W212" s="41">
        <f>IF(MONTH(tbl_PV_Milestones[[#This Row],[Actual/Schedule Finish]])&lt;7,YEAR(tbl_PV_Milestones[[#This Row],[Actual/Schedule Finish]]),YEAR(tbl_PV_Milestones[[#This Row],[Actual/Schedule Finish]])+1)</f>
        <v>2026</v>
      </c>
      <c r="X212" s="41" t="str">
        <f>IF(OR(tbl_PV_Milestones[[#This Row],[Project Status]]="Completed",tbl_PV_Milestones[[#This Row],[Project Status]]="Assumed Completed"),"Yes","No")</f>
        <v>No</v>
      </c>
      <c r="Y212" s="41">
        <f>IF(tbl_PV_Milestones[[#This Row],[Baseline Date]]="",1,0)</f>
        <v>0</v>
      </c>
      <c r="Z212" s="41">
        <f>IF(tbl_PV_Milestones[[#This Row],[Baseline Date]]&lt;PV_Meta!$B$7,1,0)</f>
        <v>0</v>
      </c>
      <c r="AA212" s="41">
        <f>IF(tbl_PV_Milestones[[#This Row],[Complete]]="Yes",1,0)</f>
        <v>0</v>
      </c>
      <c r="AB212" s="41">
        <f>IF(AND(tbl_PV_Milestones[[#This Row],[BL FY]]=2025,tbl_PV_Milestones[[#This Row],[Baseline Date]]&lt;PV_Meta!$B$7),1,0)</f>
        <v>0</v>
      </c>
      <c r="AC212" s="41">
        <f>IF(AND(tbl_PV_Milestones[[#This Row],[Planned YTD]]=1,tbl_PV_Milestones[[#This Row],[Complete]]="Yes"),1,0)</f>
        <v>0</v>
      </c>
      <c r="AD212" s="41">
        <f>IF(AND(tbl_PV_Milestones[[#This Row],[Actual/Schedule Finish]]&lt;PV_Meta!$B$7,tbl_PV_Milestones[[#This Row],[Complete]]="No",tbl_PV_Milestones[[#This Row],[Project Status]]&lt;&gt;"On Hold"),1,0)</f>
        <v>0</v>
      </c>
      <c r="AE212" s="41">
        <f>IF(AND(tbl_PV_Milestones[[#This Row],[Actual/Schedule Finish]]&gt;tbl_PV_Milestones[[#This Row],[Baseline Date]],tbl_PV_Milestones[[#This Row],[Complete]]="No",tbl_PV_Milestones[[#This Row],[Project Status]]&lt;&gt;"On Hold",tbl_PV_Milestones[[#This Row],[Overdue]]=0,tbl_PV_Milestones[[#This Row],[To be Baselined]]&lt;&gt;1),1,0)</f>
        <v>1</v>
      </c>
      <c r="AF212" s="41">
        <f>IF(AND(tbl_PV_Milestones[[#This Row],[BL FY]]=2025,tbl_PV_Milestones[[#This Row],[Finish FY]]&gt;2025),1,0)</f>
        <v>0</v>
      </c>
      <c r="AG212" s="56" t="str">
        <f>_xlfn.XLOOKUP(tbl_PV_Milestones[[#This Row],[Work ID]],tbl_PV_Meta[Work ID '#],tbl_PV_Meta[Project Manager/Owner],,0)</f>
        <v>Project Manager 38</v>
      </c>
      <c r="AH212" s="6"/>
    </row>
    <row r="213" spans="4:34" x14ac:dyDescent="0.25">
      <c r="D213" s="6" t="s">
        <v>28</v>
      </c>
      <c r="E213" s="6" t="s">
        <v>503</v>
      </c>
      <c r="F213" s="6" t="s">
        <v>1782</v>
      </c>
      <c r="G213" s="6" t="s">
        <v>517</v>
      </c>
      <c r="H213" s="6" t="s">
        <v>505</v>
      </c>
      <c r="I213" s="6" t="s">
        <v>512</v>
      </c>
      <c r="J213" s="6" t="s">
        <v>28</v>
      </c>
      <c r="K213" s="6" t="s">
        <v>39</v>
      </c>
      <c r="L213" s="6" t="s">
        <v>64</v>
      </c>
      <c r="M213" s="43"/>
      <c r="N213" s="44" t="s">
        <v>1979</v>
      </c>
      <c r="O213" s="39">
        <v>45828.708333333299</v>
      </c>
      <c r="P213" s="39">
        <v>45828.708333333299</v>
      </c>
      <c r="Q213" s="6">
        <v>0</v>
      </c>
      <c r="R213" s="6">
        <v>0</v>
      </c>
      <c r="S213" s="45" t="e">
        <f>_xlfn.CONCAT(#REF!,TRIM(tbl_PV_Milestones[[#This Row],[Milestone Description]]))</f>
        <v>#REF!</v>
      </c>
      <c r="T213" s="84" t="str">
        <f>IF(COUNTIF(tbl_PV_Milestones[UID],tbl_PV_Milestones[[#This Row],[UID]])&gt;1,"Duplicate","")</f>
        <v>Duplicate</v>
      </c>
      <c r="U213" s="42" t="str">
        <f>_xlfn.XLOOKUP(tbl_PV_Milestones[[#This Row],[Work ID]],tbl_PV_Meta[Work ID '#],tbl_PV_Meta[Sub-Portfolio])</f>
        <v>Sub-Portfolio 8</v>
      </c>
      <c r="V213" s="41">
        <f>IF(MONTH(tbl_PV_Milestones[[#This Row],[Baseline Date]])&lt;7,YEAR(tbl_PV_Milestones[[#This Row],[Baseline Date]]),YEAR(tbl_PV_Milestones[[#This Row],[Baseline Date]])+1)</f>
        <v>2025</v>
      </c>
      <c r="W213" s="41">
        <f>IF(MONTH(tbl_PV_Milestones[[#This Row],[Actual/Schedule Finish]])&lt;7,YEAR(tbl_PV_Milestones[[#This Row],[Actual/Schedule Finish]]),YEAR(tbl_PV_Milestones[[#This Row],[Actual/Schedule Finish]])+1)</f>
        <v>2025</v>
      </c>
      <c r="X213" s="41" t="str">
        <f>IF(OR(tbl_PV_Milestones[[#This Row],[Project Status]]="Completed",tbl_PV_Milestones[[#This Row],[Project Status]]="Assumed Completed"),"Yes","No")</f>
        <v>No</v>
      </c>
      <c r="Y213" s="41">
        <f>IF(tbl_PV_Milestones[[#This Row],[Baseline Date]]="",1,0)</f>
        <v>0</v>
      </c>
      <c r="Z213" s="41">
        <f>IF(tbl_PV_Milestones[[#This Row],[Baseline Date]]&lt;PV_Meta!$B$7,1,0)</f>
        <v>0</v>
      </c>
      <c r="AA213" s="41">
        <f>IF(tbl_PV_Milestones[[#This Row],[Complete]]="Yes",1,0)</f>
        <v>0</v>
      </c>
      <c r="AB213" s="41">
        <f>IF(AND(tbl_PV_Milestones[[#This Row],[BL FY]]=2025,tbl_PV_Milestones[[#This Row],[Baseline Date]]&lt;PV_Meta!$B$7),1,0)</f>
        <v>0</v>
      </c>
      <c r="AC213" s="41">
        <f>IF(AND(tbl_PV_Milestones[[#This Row],[Planned YTD]]=1,tbl_PV_Milestones[[#This Row],[Complete]]="Yes"),1,0)</f>
        <v>0</v>
      </c>
      <c r="AD213" s="41">
        <f>IF(AND(tbl_PV_Milestones[[#This Row],[Actual/Schedule Finish]]&lt;PV_Meta!$B$7,tbl_PV_Milestones[[#This Row],[Complete]]="No",tbl_PV_Milestones[[#This Row],[Project Status]]&lt;&gt;"On Hold"),1,0)</f>
        <v>0</v>
      </c>
      <c r="AE213" s="41">
        <f>IF(AND(tbl_PV_Milestones[[#This Row],[Actual/Schedule Finish]]&gt;tbl_PV_Milestones[[#This Row],[Baseline Date]],tbl_PV_Milestones[[#This Row],[Complete]]="No",tbl_PV_Milestones[[#This Row],[Project Status]]&lt;&gt;"On Hold",tbl_PV_Milestones[[#This Row],[Overdue]]=0,tbl_PV_Milestones[[#This Row],[To be Baselined]]&lt;&gt;1),1,0)</f>
        <v>0</v>
      </c>
      <c r="AF213" s="41">
        <f>IF(AND(tbl_PV_Milestones[[#This Row],[BL FY]]=2025,tbl_PV_Milestones[[#This Row],[Finish FY]]&gt;2025),1,0)</f>
        <v>0</v>
      </c>
      <c r="AG213" s="56" t="str">
        <f>_xlfn.XLOOKUP(tbl_PV_Milestones[[#This Row],[Work ID]],tbl_PV_Meta[Work ID '#],tbl_PV_Meta[Project Manager/Owner],,0)</f>
        <v>Project Manager 13</v>
      </c>
      <c r="AH213" s="6"/>
    </row>
    <row r="214" spans="4:34" x14ac:dyDescent="0.25">
      <c r="D214" s="6" t="s">
        <v>28</v>
      </c>
      <c r="E214" s="6" t="s">
        <v>503</v>
      </c>
      <c r="F214" s="6" t="s">
        <v>1782</v>
      </c>
      <c r="G214" s="6" t="s">
        <v>518</v>
      </c>
      <c r="H214" s="6" t="s">
        <v>519</v>
      </c>
      <c r="I214" s="6" t="s">
        <v>512</v>
      </c>
      <c r="J214" s="6" t="s">
        <v>28</v>
      </c>
      <c r="K214" s="6" t="s">
        <v>39</v>
      </c>
      <c r="L214" s="6" t="s">
        <v>64</v>
      </c>
      <c r="M214" s="43"/>
      <c r="N214" s="44" t="s">
        <v>1979</v>
      </c>
      <c r="O214" s="39">
        <v>45838.708333333299</v>
      </c>
      <c r="P214" s="39">
        <v>45838.708333333299</v>
      </c>
      <c r="Q214" s="6">
        <v>0</v>
      </c>
      <c r="R214" s="6">
        <v>0</v>
      </c>
      <c r="S214" s="45" t="e">
        <f>_xlfn.CONCAT(#REF!,TRIM(tbl_PV_Milestones[[#This Row],[Milestone Description]]))</f>
        <v>#REF!</v>
      </c>
      <c r="T214" s="84" t="str">
        <f>IF(COUNTIF(tbl_PV_Milestones[UID],tbl_PV_Milestones[[#This Row],[UID]])&gt;1,"Duplicate","")</f>
        <v>Duplicate</v>
      </c>
      <c r="U214" s="42" t="str">
        <f>_xlfn.XLOOKUP(tbl_PV_Milestones[[#This Row],[Work ID]],tbl_PV_Meta[Work ID '#],tbl_PV_Meta[Sub-Portfolio])</f>
        <v>Sub-Portfolio 8</v>
      </c>
      <c r="V214" s="41">
        <f>IF(MONTH(tbl_PV_Milestones[[#This Row],[Baseline Date]])&lt;7,YEAR(tbl_PV_Milestones[[#This Row],[Baseline Date]]),YEAR(tbl_PV_Milestones[[#This Row],[Baseline Date]])+1)</f>
        <v>2025</v>
      </c>
      <c r="W214" s="41">
        <f>IF(MONTH(tbl_PV_Milestones[[#This Row],[Actual/Schedule Finish]])&lt;7,YEAR(tbl_PV_Milestones[[#This Row],[Actual/Schedule Finish]]),YEAR(tbl_PV_Milestones[[#This Row],[Actual/Schedule Finish]])+1)</f>
        <v>2025</v>
      </c>
      <c r="X214" s="41" t="str">
        <f>IF(OR(tbl_PV_Milestones[[#This Row],[Project Status]]="Completed",tbl_PV_Milestones[[#This Row],[Project Status]]="Assumed Completed"),"Yes","No")</f>
        <v>No</v>
      </c>
      <c r="Y214" s="41">
        <f>IF(tbl_PV_Milestones[[#This Row],[Baseline Date]]="",1,0)</f>
        <v>0</v>
      </c>
      <c r="Z214" s="41">
        <f>IF(tbl_PV_Milestones[[#This Row],[Baseline Date]]&lt;PV_Meta!$B$7,1,0)</f>
        <v>0</v>
      </c>
      <c r="AA214" s="41">
        <f>IF(tbl_PV_Milestones[[#This Row],[Complete]]="Yes",1,0)</f>
        <v>0</v>
      </c>
      <c r="AB214" s="41">
        <f>IF(AND(tbl_PV_Milestones[[#This Row],[BL FY]]=2025,tbl_PV_Milestones[[#This Row],[Baseline Date]]&lt;PV_Meta!$B$7),1,0)</f>
        <v>0</v>
      </c>
      <c r="AC214" s="41">
        <f>IF(AND(tbl_PV_Milestones[[#This Row],[Planned YTD]]=1,tbl_PV_Milestones[[#This Row],[Complete]]="Yes"),1,0)</f>
        <v>0</v>
      </c>
      <c r="AD214" s="41">
        <f>IF(AND(tbl_PV_Milestones[[#This Row],[Actual/Schedule Finish]]&lt;PV_Meta!$B$7,tbl_PV_Milestones[[#This Row],[Complete]]="No",tbl_PV_Milestones[[#This Row],[Project Status]]&lt;&gt;"On Hold"),1,0)</f>
        <v>0</v>
      </c>
      <c r="AE214" s="41">
        <f>IF(AND(tbl_PV_Milestones[[#This Row],[Actual/Schedule Finish]]&gt;tbl_PV_Milestones[[#This Row],[Baseline Date]],tbl_PV_Milestones[[#This Row],[Complete]]="No",tbl_PV_Milestones[[#This Row],[Project Status]]&lt;&gt;"On Hold",tbl_PV_Milestones[[#This Row],[Overdue]]=0,tbl_PV_Milestones[[#This Row],[To be Baselined]]&lt;&gt;1),1,0)</f>
        <v>0</v>
      </c>
      <c r="AF214" s="41">
        <f>IF(AND(tbl_PV_Milestones[[#This Row],[BL FY]]=2025,tbl_PV_Milestones[[#This Row],[Finish FY]]&gt;2025),1,0)</f>
        <v>0</v>
      </c>
      <c r="AG214" s="56" t="str">
        <f>_xlfn.XLOOKUP(tbl_PV_Milestones[[#This Row],[Work ID]],tbl_PV_Meta[Work ID '#],tbl_PV_Meta[Project Manager/Owner],,0)</f>
        <v>Project Manager 13</v>
      </c>
      <c r="AH214" s="6"/>
    </row>
    <row r="215" spans="4:34" x14ac:dyDescent="0.25">
      <c r="D215" s="6" t="s">
        <v>28</v>
      </c>
      <c r="E215" s="6" t="s">
        <v>520</v>
      </c>
      <c r="F215" s="6" t="s">
        <v>1782</v>
      </c>
      <c r="G215" s="6" t="s">
        <v>598</v>
      </c>
      <c r="H215" s="6" t="s">
        <v>505</v>
      </c>
      <c r="I215" s="6" t="s">
        <v>522</v>
      </c>
      <c r="J215" s="6" t="s">
        <v>28</v>
      </c>
      <c r="K215" s="6" t="s">
        <v>39</v>
      </c>
      <c r="L215" s="6" t="s">
        <v>64</v>
      </c>
      <c r="M215" s="43"/>
      <c r="N215" s="44" t="s">
        <v>1979</v>
      </c>
      <c r="O215" s="39">
        <v>45786.708333333299</v>
      </c>
      <c r="P215" s="39">
        <v>45716.708333333299</v>
      </c>
      <c r="Q215" s="6">
        <v>-47</v>
      </c>
      <c r="R215" s="6">
        <v>-9.2885375494071207E-2</v>
      </c>
      <c r="S215" s="45" t="e">
        <f>_xlfn.CONCAT(#REF!,TRIM(tbl_PV_Milestones[[#This Row],[Milestone Description]]))</f>
        <v>#REF!</v>
      </c>
      <c r="T215" s="84" t="str">
        <f>IF(COUNTIF(tbl_PV_Milestones[UID],tbl_PV_Milestones[[#This Row],[UID]])&gt;1,"Duplicate","")</f>
        <v>Duplicate</v>
      </c>
      <c r="U215" s="42" t="str">
        <f>_xlfn.XLOOKUP(tbl_PV_Milestones[[#This Row],[Work ID]],tbl_PV_Meta[Work ID '#],tbl_PV_Meta[Sub-Portfolio])</f>
        <v>Sub-Portfolio 8</v>
      </c>
      <c r="V215" s="41">
        <f>IF(MONTH(tbl_PV_Milestones[[#This Row],[Baseline Date]])&lt;7,YEAR(tbl_PV_Milestones[[#This Row],[Baseline Date]]),YEAR(tbl_PV_Milestones[[#This Row],[Baseline Date]])+1)</f>
        <v>2025</v>
      </c>
      <c r="W215" s="41">
        <f>IF(MONTH(tbl_PV_Milestones[[#This Row],[Actual/Schedule Finish]])&lt;7,YEAR(tbl_PV_Milestones[[#This Row],[Actual/Schedule Finish]]),YEAR(tbl_PV_Milestones[[#This Row],[Actual/Schedule Finish]])+1)</f>
        <v>2025</v>
      </c>
      <c r="X215" s="41" t="str">
        <f>IF(OR(tbl_PV_Milestones[[#This Row],[Project Status]]="Completed",tbl_PV_Milestones[[#This Row],[Project Status]]="Assumed Completed"),"Yes","No")</f>
        <v>No</v>
      </c>
      <c r="Y215" s="41">
        <f>IF(tbl_PV_Milestones[[#This Row],[Baseline Date]]="",1,0)</f>
        <v>0</v>
      </c>
      <c r="Z215" s="41">
        <f>IF(tbl_PV_Milestones[[#This Row],[Baseline Date]]&lt;PV_Meta!$B$7,1,0)</f>
        <v>1</v>
      </c>
      <c r="AA215" s="41">
        <f>IF(tbl_PV_Milestones[[#This Row],[Complete]]="Yes",1,0)</f>
        <v>0</v>
      </c>
      <c r="AB215" s="41">
        <f>IF(AND(tbl_PV_Milestones[[#This Row],[BL FY]]=2025,tbl_PV_Milestones[[#This Row],[Baseline Date]]&lt;PV_Meta!$B$7),1,0)</f>
        <v>1</v>
      </c>
      <c r="AC215" s="41">
        <f>IF(AND(tbl_PV_Milestones[[#This Row],[Planned YTD]]=1,tbl_PV_Milestones[[#This Row],[Complete]]="Yes"),1,0)</f>
        <v>0</v>
      </c>
      <c r="AD215" s="41">
        <f>IF(AND(tbl_PV_Milestones[[#This Row],[Actual/Schedule Finish]]&lt;PV_Meta!$B$7,tbl_PV_Milestones[[#This Row],[Complete]]="No",tbl_PV_Milestones[[#This Row],[Project Status]]&lt;&gt;"On Hold"),1,0)</f>
        <v>0</v>
      </c>
      <c r="AE215" s="41">
        <f>IF(AND(tbl_PV_Milestones[[#This Row],[Actual/Schedule Finish]]&gt;tbl_PV_Milestones[[#This Row],[Baseline Date]],tbl_PV_Milestones[[#This Row],[Complete]]="No",tbl_PV_Milestones[[#This Row],[Project Status]]&lt;&gt;"On Hold",tbl_PV_Milestones[[#This Row],[Overdue]]=0,tbl_PV_Milestones[[#This Row],[To be Baselined]]&lt;&gt;1),1,0)</f>
        <v>1</v>
      </c>
      <c r="AF215" s="41">
        <f>IF(AND(tbl_PV_Milestones[[#This Row],[BL FY]]=2025,tbl_PV_Milestones[[#This Row],[Finish FY]]&gt;2025),1,0)</f>
        <v>0</v>
      </c>
      <c r="AG215" s="56" t="str">
        <f>_xlfn.XLOOKUP(tbl_PV_Milestones[[#This Row],[Work ID]],tbl_PV_Meta[Work ID '#],tbl_PV_Meta[Project Manager/Owner],,0)</f>
        <v>Project Manager 13</v>
      </c>
      <c r="AH215" s="6"/>
    </row>
    <row r="216" spans="4:34" x14ac:dyDescent="0.25">
      <c r="D216" s="6" t="s">
        <v>28</v>
      </c>
      <c r="E216" s="6" t="s">
        <v>580</v>
      </c>
      <c r="F216" s="6" t="s">
        <v>1764</v>
      </c>
      <c r="G216" s="6" t="s">
        <v>516</v>
      </c>
      <c r="H216" s="6" t="s">
        <v>505</v>
      </c>
      <c r="I216" s="6" t="s">
        <v>512</v>
      </c>
      <c r="J216" s="6" t="s">
        <v>28</v>
      </c>
      <c r="K216" s="6" t="s">
        <v>39</v>
      </c>
      <c r="L216" s="6" t="s">
        <v>73</v>
      </c>
      <c r="M216" s="43"/>
      <c r="N216" s="44" t="s">
        <v>1979</v>
      </c>
      <c r="O216" s="39">
        <v>45831.708333333299</v>
      </c>
      <c r="P216" s="39">
        <v>45814.708333333299</v>
      </c>
      <c r="Q216" s="6">
        <v>-10</v>
      </c>
      <c r="R216" s="6">
        <v>-3.7313432835820899E-2</v>
      </c>
      <c r="S216" s="45" t="e">
        <f>_xlfn.CONCAT(#REF!,TRIM(tbl_PV_Milestones[[#This Row],[Milestone Description]]))</f>
        <v>#REF!</v>
      </c>
      <c r="T216" s="84" t="str">
        <f>IF(COUNTIF(tbl_PV_Milestones[UID],tbl_PV_Milestones[[#This Row],[UID]])&gt;1,"Duplicate","")</f>
        <v>Duplicate</v>
      </c>
      <c r="U216" s="42" t="str">
        <f>_xlfn.XLOOKUP(tbl_PV_Milestones[[#This Row],[Work ID]],tbl_PV_Meta[Work ID '#],tbl_PV_Meta[Sub-Portfolio])</f>
        <v>Sub-Portfolio 4</v>
      </c>
      <c r="V216" s="41">
        <f>IF(MONTH(tbl_PV_Milestones[[#This Row],[Baseline Date]])&lt;7,YEAR(tbl_PV_Milestones[[#This Row],[Baseline Date]]),YEAR(tbl_PV_Milestones[[#This Row],[Baseline Date]])+1)</f>
        <v>2025</v>
      </c>
      <c r="W216" s="41">
        <f>IF(MONTH(tbl_PV_Milestones[[#This Row],[Actual/Schedule Finish]])&lt;7,YEAR(tbl_PV_Milestones[[#This Row],[Actual/Schedule Finish]]),YEAR(tbl_PV_Milestones[[#This Row],[Actual/Schedule Finish]])+1)</f>
        <v>2025</v>
      </c>
      <c r="X216" s="41" t="str">
        <f>IF(OR(tbl_PV_Milestones[[#This Row],[Project Status]]="Completed",tbl_PV_Milestones[[#This Row],[Project Status]]="Assumed Completed"),"Yes","No")</f>
        <v>No</v>
      </c>
      <c r="Y216" s="41">
        <f>IF(tbl_PV_Milestones[[#This Row],[Baseline Date]]="",1,0)</f>
        <v>0</v>
      </c>
      <c r="Z216" s="41">
        <f>IF(tbl_PV_Milestones[[#This Row],[Baseline Date]]&lt;PV_Meta!$B$7,1,0)</f>
        <v>0</v>
      </c>
      <c r="AA216" s="41">
        <f>IF(tbl_PV_Milestones[[#This Row],[Complete]]="Yes",1,0)</f>
        <v>0</v>
      </c>
      <c r="AB216" s="41">
        <f>IF(AND(tbl_PV_Milestones[[#This Row],[BL FY]]=2025,tbl_PV_Milestones[[#This Row],[Baseline Date]]&lt;PV_Meta!$B$7),1,0)</f>
        <v>0</v>
      </c>
      <c r="AC216" s="41">
        <f>IF(AND(tbl_PV_Milestones[[#This Row],[Planned YTD]]=1,tbl_PV_Milestones[[#This Row],[Complete]]="Yes"),1,0)</f>
        <v>0</v>
      </c>
      <c r="AD216" s="41">
        <f>IF(AND(tbl_PV_Milestones[[#This Row],[Actual/Schedule Finish]]&lt;PV_Meta!$B$7,tbl_PV_Milestones[[#This Row],[Complete]]="No",tbl_PV_Milestones[[#This Row],[Project Status]]&lt;&gt;"On Hold"),1,0)</f>
        <v>0</v>
      </c>
      <c r="AE216" s="41">
        <f>IF(AND(tbl_PV_Milestones[[#This Row],[Actual/Schedule Finish]]&gt;tbl_PV_Milestones[[#This Row],[Baseline Date]],tbl_PV_Milestones[[#This Row],[Complete]]="No",tbl_PV_Milestones[[#This Row],[Project Status]]&lt;&gt;"On Hold",tbl_PV_Milestones[[#This Row],[Overdue]]=0,tbl_PV_Milestones[[#This Row],[To be Baselined]]&lt;&gt;1),1,0)</f>
        <v>1</v>
      </c>
      <c r="AF216" s="41">
        <f>IF(AND(tbl_PV_Milestones[[#This Row],[BL FY]]=2025,tbl_PV_Milestones[[#This Row],[Finish FY]]&gt;2025),1,0)</f>
        <v>0</v>
      </c>
      <c r="AG216" s="56" t="str">
        <f>_xlfn.XLOOKUP(tbl_PV_Milestones[[#This Row],[Work ID]],tbl_PV_Meta[Work ID '#],tbl_PV_Meta[Project Manager/Owner],,0)</f>
        <v>Project Manager 18</v>
      </c>
      <c r="AH216" s="6"/>
    </row>
    <row r="217" spans="4:34" x14ac:dyDescent="0.25">
      <c r="D217" s="6" t="s">
        <v>28</v>
      </c>
      <c r="E217" s="6" t="s">
        <v>580</v>
      </c>
      <c r="F217" s="6" t="s">
        <v>1764</v>
      </c>
      <c r="G217" s="6" t="s">
        <v>511</v>
      </c>
      <c r="H217" s="6" t="s">
        <v>505</v>
      </c>
      <c r="I217" s="6" t="s">
        <v>512</v>
      </c>
      <c r="J217" s="6" t="s">
        <v>28</v>
      </c>
      <c r="K217" s="6" t="s">
        <v>39</v>
      </c>
      <c r="L217" s="6" t="s">
        <v>73</v>
      </c>
      <c r="M217" s="43"/>
      <c r="N217" s="44" t="s">
        <v>1979</v>
      </c>
      <c r="O217" s="39">
        <v>45831.708333333299</v>
      </c>
      <c r="P217" s="39">
        <v>45828.708333333299</v>
      </c>
      <c r="Q217" s="6">
        <v>-1</v>
      </c>
      <c r="R217" s="6">
        <v>-3.7313432835820899E-3</v>
      </c>
      <c r="S217" s="45" t="e">
        <f>_xlfn.CONCAT(#REF!,TRIM(tbl_PV_Milestones[[#This Row],[Milestone Description]]))</f>
        <v>#REF!</v>
      </c>
      <c r="T217" s="84" t="str">
        <f>IF(COUNTIF(tbl_PV_Milestones[UID],tbl_PV_Milestones[[#This Row],[UID]])&gt;1,"Duplicate","")</f>
        <v>Duplicate</v>
      </c>
      <c r="U217" s="42" t="str">
        <f>_xlfn.XLOOKUP(tbl_PV_Milestones[[#This Row],[Work ID]],tbl_PV_Meta[Work ID '#],tbl_PV_Meta[Sub-Portfolio])</f>
        <v>Sub-Portfolio 4</v>
      </c>
      <c r="V217" s="41">
        <f>IF(MONTH(tbl_PV_Milestones[[#This Row],[Baseline Date]])&lt;7,YEAR(tbl_PV_Milestones[[#This Row],[Baseline Date]]),YEAR(tbl_PV_Milestones[[#This Row],[Baseline Date]])+1)</f>
        <v>2025</v>
      </c>
      <c r="W217" s="41">
        <f>IF(MONTH(tbl_PV_Milestones[[#This Row],[Actual/Schedule Finish]])&lt;7,YEAR(tbl_PV_Milestones[[#This Row],[Actual/Schedule Finish]]),YEAR(tbl_PV_Milestones[[#This Row],[Actual/Schedule Finish]])+1)</f>
        <v>2025</v>
      </c>
      <c r="X217" s="41" t="str">
        <f>IF(OR(tbl_PV_Milestones[[#This Row],[Project Status]]="Completed",tbl_PV_Milestones[[#This Row],[Project Status]]="Assumed Completed"),"Yes","No")</f>
        <v>No</v>
      </c>
      <c r="Y217" s="41">
        <f>IF(tbl_PV_Milestones[[#This Row],[Baseline Date]]="",1,0)</f>
        <v>0</v>
      </c>
      <c r="Z217" s="41">
        <f>IF(tbl_PV_Milestones[[#This Row],[Baseline Date]]&lt;PV_Meta!$B$7,1,0)</f>
        <v>0</v>
      </c>
      <c r="AA217" s="41">
        <f>IF(tbl_PV_Milestones[[#This Row],[Complete]]="Yes",1,0)</f>
        <v>0</v>
      </c>
      <c r="AB217" s="41">
        <f>IF(AND(tbl_PV_Milestones[[#This Row],[BL FY]]=2025,tbl_PV_Milestones[[#This Row],[Baseline Date]]&lt;PV_Meta!$B$7),1,0)</f>
        <v>0</v>
      </c>
      <c r="AC217" s="41">
        <f>IF(AND(tbl_PV_Milestones[[#This Row],[Planned YTD]]=1,tbl_PV_Milestones[[#This Row],[Complete]]="Yes"),1,0)</f>
        <v>0</v>
      </c>
      <c r="AD217" s="41">
        <f>IF(AND(tbl_PV_Milestones[[#This Row],[Actual/Schedule Finish]]&lt;PV_Meta!$B$7,tbl_PV_Milestones[[#This Row],[Complete]]="No",tbl_PV_Milestones[[#This Row],[Project Status]]&lt;&gt;"On Hold"),1,0)</f>
        <v>0</v>
      </c>
      <c r="AE217" s="41">
        <f>IF(AND(tbl_PV_Milestones[[#This Row],[Actual/Schedule Finish]]&gt;tbl_PV_Milestones[[#This Row],[Baseline Date]],tbl_PV_Milestones[[#This Row],[Complete]]="No",tbl_PV_Milestones[[#This Row],[Project Status]]&lt;&gt;"On Hold",tbl_PV_Milestones[[#This Row],[Overdue]]=0,tbl_PV_Milestones[[#This Row],[To be Baselined]]&lt;&gt;1),1,0)</f>
        <v>1</v>
      </c>
      <c r="AF217" s="41">
        <f>IF(AND(tbl_PV_Milestones[[#This Row],[BL FY]]=2025,tbl_PV_Milestones[[#This Row],[Finish FY]]&gt;2025),1,0)</f>
        <v>0</v>
      </c>
      <c r="AG217" s="56" t="str">
        <f>_xlfn.XLOOKUP(tbl_PV_Milestones[[#This Row],[Work ID]],tbl_PV_Meta[Work ID '#],tbl_PV_Meta[Project Manager/Owner],,0)</f>
        <v>Project Manager 18</v>
      </c>
      <c r="AH217" s="6"/>
    </row>
    <row r="218" spans="4:34" x14ac:dyDescent="0.25">
      <c r="D218" s="6" t="s">
        <v>28</v>
      </c>
      <c r="E218" s="6" t="s">
        <v>503</v>
      </c>
      <c r="F218" s="6" t="s">
        <v>1764</v>
      </c>
      <c r="G218" s="6" t="s">
        <v>517</v>
      </c>
      <c r="H218" s="6" t="s">
        <v>505</v>
      </c>
      <c r="I218" s="6" t="s">
        <v>512</v>
      </c>
      <c r="J218" s="6" t="s">
        <v>28</v>
      </c>
      <c r="K218" s="6" t="s">
        <v>39</v>
      </c>
      <c r="L218" s="6" t="s">
        <v>73</v>
      </c>
      <c r="M218" s="43"/>
      <c r="N218" s="44" t="s">
        <v>1979</v>
      </c>
      <c r="O218" s="39">
        <v>45835.708333333299</v>
      </c>
      <c r="P218" s="39">
        <v>45835.708333333299</v>
      </c>
      <c r="Q218" s="6">
        <v>0</v>
      </c>
      <c r="R218" s="6">
        <v>0</v>
      </c>
      <c r="S218" s="45" t="e">
        <f>_xlfn.CONCAT(#REF!,TRIM(tbl_PV_Milestones[[#This Row],[Milestone Description]]))</f>
        <v>#REF!</v>
      </c>
      <c r="T218" s="84" t="str">
        <f>IF(COUNTIF(tbl_PV_Milestones[UID],tbl_PV_Milestones[[#This Row],[UID]])&gt;1,"Duplicate","")</f>
        <v>Duplicate</v>
      </c>
      <c r="U218" s="42" t="str">
        <f>_xlfn.XLOOKUP(tbl_PV_Milestones[[#This Row],[Work ID]],tbl_PV_Meta[Work ID '#],tbl_PV_Meta[Sub-Portfolio])</f>
        <v>Sub-Portfolio 4</v>
      </c>
      <c r="V218" s="41">
        <f>IF(MONTH(tbl_PV_Milestones[[#This Row],[Baseline Date]])&lt;7,YEAR(tbl_PV_Milestones[[#This Row],[Baseline Date]]),YEAR(tbl_PV_Milestones[[#This Row],[Baseline Date]])+1)</f>
        <v>2025</v>
      </c>
      <c r="W218" s="41">
        <f>IF(MONTH(tbl_PV_Milestones[[#This Row],[Actual/Schedule Finish]])&lt;7,YEAR(tbl_PV_Milestones[[#This Row],[Actual/Schedule Finish]]),YEAR(tbl_PV_Milestones[[#This Row],[Actual/Schedule Finish]])+1)</f>
        <v>2025</v>
      </c>
      <c r="X218" s="41" t="str">
        <f>IF(OR(tbl_PV_Milestones[[#This Row],[Project Status]]="Completed",tbl_PV_Milestones[[#This Row],[Project Status]]="Assumed Completed"),"Yes","No")</f>
        <v>No</v>
      </c>
      <c r="Y218" s="41">
        <f>IF(tbl_PV_Milestones[[#This Row],[Baseline Date]]="",1,0)</f>
        <v>0</v>
      </c>
      <c r="Z218" s="41">
        <f>IF(tbl_PV_Milestones[[#This Row],[Baseline Date]]&lt;PV_Meta!$B$7,1,0)</f>
        <v>0</v>
      </c>
      <c r="AA218" s="41">
        <f>IF(tbl_PV_Milestones[[#This Row],[Complete]]="Yes",1,0)</f>
        <v>0</v>
      </c>
      <c r="AB218" s="41">
        <f>IF(AND(tbl_PV_Milestones[[#This Row],[BL FY]]=2025,tbl_PV_Milestones[[#This Row],[Baseline Date]]&lt;PV_Meta!$B$7),1,0)</f>
        <v>0</v>
      </c>
      <c r="AC218" s="41">
        <f>IF(AND(tbl_PV_Milestones[[#This Row],[Planned YTD]]=1,tbl_PV_Milestones[[#This Row],[Complete]]="Yes"),1,0)</f>
        <v>0</v>
      </c>
      <c r="AD218" s="41">
        <f>IF(AND(tbl_PV_Milestones[[#This Row],[Actual/Schedule Finish]]&lt;PV_Meta!$B$7,tbl_PV_Milestones[[#This Row],[Complete]]="No",tbl_PV_Milestones[[#This Row],[Project Status]]&lt;&gt;"On Hold"),1,0)</f>
        <v>0</v>
      </c>
      <c r="AE218" s="41">
        <f>IF(AND(tbl_PV_Milestones[[#This Row],[Actual/Schedule Finish]]&gt;tbl_PV_Milestones[[#This Row],[Baseline Date]],tbl_PV_Milestones[[#This Row],[Complete]]="No",tbl_PV_Milestones[[#This Row],[Project Status]]&lt;&gt;"On Hold",tbl_PV_Milestones[[#This Row],[Overdue]]=0,tbl_PV_Milestones[[#This Row],[To be Baselined]]&lt;&gt;1),1,0)</f>
        <v>0</v>
      </c>
      <c r="AF218" s="41">
        <f>IF(AND(tbl_PV_Milestones[[#This Row],[BL FY]]=2025,tbl_PV_Milestones[[#This Row],[Finish FY]]&gt;2025),1,0)</f>
        <v>0</v>
      </c>
      <c r="AG218" s="56" t="str">
        <f>_xlfn.XLOOKUP(tbl_PV_Milestones[[#This Row],[Work ID]],tbl_PV_Meta[Work ID '#],tbl_PV_Meta[Project Manager/Owner],,0)</f>
        <v>Project Manager 18</v>
      </c>
      <c r="AH218" s="6"/>
    </row>
    <row r="219" spans="4:34" x14ac:dyDescent="0.25">
      <c r="D219" s="6" t="s">
        <v>28</v>
      </c>
      <c r="E219" s="6" t="s">
        <v>503</v>
      </c>
      <c r="F219" s="6" t="s">
        <v>1764</v>
      </c>
      <c r="G219" s="6" t="s">
        <v>518</v>
      </c>
      <c r="H219" s="6" t="s">
        <v>519</v>
      </c>
      <c r="I219" s="6" t="s">
        <v>512</v>
      </c>
      <c r="J219" s="6" t="s">
        <v>28</v>
      </c>
      <c r="K219" s="6" t="s">
        <v>39</v>
      </c>
      <c r="L219" s="6" t="s">
        <v>73</v>
      </c>
      <c r="M219" s="43"/>
      <c r="N219" s="44" t="s">
        <v>1979</v>
      </c>
      <c r="O219" s="39">
        <v>45838.708333333299</v>
      </c>
      <c r="P219" s="39">
        <v>45838.708333333299</v>
      </c>
      <c r="Q219" s="6">
        <v>0</v>
      </c>
      <c r="R219" s="6">
        <v>0</v>
      </c>
      <c r="S219" s="45" t="e">
        <f>_xlfn.CONCAT(#REF!,TRIM(tbl_PV_Milestones[[#This Row],[Milestone Description]]))</f>
        <v>#REF!</v>
      </c>
      <c r="T219" s="84" t="str">
        <f>IF(COUNTIF(tbl_PV_Milestones[UID],tbl_PV_Milestones[[#This Row],[UID]])&gt;1,"Duplicate","")</f>
        <v>Duplicate</v>
      </c>
      <c r="U219" s="42" t="str">
        <f>_xlfn.XLOOKUP(tbl_PV_Milestones[[#This Row],[Work ID]],tbl_PV_Meta[Work ID '#],tbl_PV_Meta[Sub-Portfolio])</f>
        <v>Sub-Portfolio 4</v>
      </c>
      <c r="V219" s="41">
        <f>IF(MONTH(tbl_PV_Milestones[[#This Row],[Baseline Date]])&lt;7,YEAR(tbl_PV_Milestones[[#This Row],[Baseline Date]]),YEAR(tbl_PV_Milestones[[#This Row],[Baseline Date]])+1)</f>
        <v>2025</v>
      </c>
      <c r="W219" s="41">
        <f>IF(MONTH(tbl_PV_Milestones[[#This Row],[Actual/Schedule Finish]])&lt;7,YEAR(tbl_PV_Milestones[[#This Row],[Actual/Schedule Finish]]),YEAR(tbl_PV_Milestones[[#This Row],[Actual/Schedule Finish]])+1)</f>
        <v>2025</v>
      </c>
      <c r="X219" s="41" t="str">
        <f>IF(OR(tbl_PV_Milestones[[#This Row],[Project Status]]="Completed",tbl_PV_Milestones[[#This Row],[Project Status]]="Assumed Completed"),"Yes","No")</f>
        <v>No</v>
      </c>
      <c r="Y219" s="41">
        <f>IF(tbl_PV_Milestones[[#This Row],[Baseline Date]]="",1,0)</f>
        <v>0</v>
      </c>
      <c r="Z219" s="41">
        <f>IF(tbl_PV_Milestones[[#This Row],[Baseline Date]]&lt;PV_Meta!$B$7,1,0)</f>
        <v>0</v>
      </c>
      <c r="AA219" s="41">
        <f>IF(tbl_PV_Milestones[[#This Row],[Complete]]="Yes",1,0)</f>
        <v>0</v>
      </c>
      <c r="AB219" s="41">
        <f>IF(AND(tbl_PV_Milestones[[#This Row],[BL FY]]=2025,tbl_PV_Milestones[[#This Row],[Baseline Date]]&lt;PV_Meta!$B$7),1,0)</f>
        <v>0</v>
      </c>
      <c r="AC219" s="41">
        <f>IF(AND(tbl_PV_Milestones[[#This Row],[Planned YTD]]=1,tbl_PV_Milestones[[#This Row],[Complete]]="Yes"),1,0)</f>
        <v>0</v>
      </c>
      <c r="AD219" s="41">
        <f>IF(AND(tbl_PV_Milestones[[#This Row],[Actual/Schedule Finish]]&lt;PV_Meta!$B$7,tbl_PV_Milestones[[#This Row],[Complete]]="No",tbl_PV_Milestones[[#This Row],[Project Status]]&lt;&gt;"On Hold"),1,0)</f>
        <v>0</v>
      </c>
      <c r="AE219" s="41">
        <f>IF(AND(tbl_PV_Milestones[[#This Row],[Actual/Schedule Finish]]&gt;tbl_PV_Milestones[[#This Row],[Baseline Date]],tbl_PV_Milestones[[#This Row],[Complete]]="No",tbl_PV_Milestones[[#This Row],[Project Status]]&lt;&gt;"On Hold",tbl_PV_Milestones[[#This Row],[Overdue]]=0,tbl_PV_Milestones[[#This Row],[To be Baselined]]&lt;&gt;1),1,0)</f>
        <v>0</v>
      </c>
      <c r="AF219" s="41">
        <f>IF(AND(tbl_PV_Milestones[[#This Row],[BL FY]]=2025,tbl_PV_Milestones[[#This Row],[Finish FY]]&gt;2025),1,0)</f>
        <v>0</v>
      </c>
      <c r="AG219" s="56" t="str">
        <f>_xlfn.XLOOKUP(tbl_PV_Milestones[[#This Row],[Work ID]],tbl_PV_Meta[Work ID '#],tbl_PV_Meta[Project Manager/Owner],,0)</f>
        <v>Project Manager 18</v>
      </c>
      <c r="AH219" s="6"/>
    </row>
    <row r="220" spans="4:34" x14ac:dyDescent="0.25">
      <c r="D220" s="6" t="s">
        <v>28</v>
      </c>
      <c r="E220" s="6" t="s">
        <v>503</v>
      </c>
      <c r="F220" s="6" t="s">
        <v>1765</v>
      </c>
      <c r="G220" s="6" t="s">
        <v>599</v>
      </c>
      <c r="H220" s="6" t="s">
        <v>505</v>
      </c>
      <c r="I220" s="6" t="s">
        <v>522</v>
      </c>
      <c r="J220" s="6" t="s">
        <v>28</v>
      </c>
      <c r="K220" s="6" t="s">
        <v>39</v>
      </c>
      <c r="L220" s="6" t="s">
        <v>75</v>
      </c>
      <c r="M220" s="43"/>
      <c r="N220" s="44" t="s">
        <v>1979</v>
      </c>
      <c r="O220" s="39">
        <v>45786.708333333299</v>
      </c>
      <c r="P220" s="39">
        <v>45786.708333333299</v>
      </c>
      <c r="Q220" s="6">
        <v>0</v>
      </c>
      <c r="R220" s="6">
        <v>0</v>
      </c>
      <c r="S220" s="45" t="e">
        <f>_xlfn.CONCAT(#REF!,TRIM(tbl_PV_Milestones[[#This Row],[Milestone Description]]))</f>
        <v>#REF!</v>
      </c>
      <c r="T220" s="84" t="str">
        <f>IF(COUNTIF(tbl_PV_Milestones[UID],tbl_PV_Milestones[[#This Row],[UID]])&gt;1,"Duplicate","")</f>
        <v>Duplicate</v>
      </c>
      <c r="U220" s="42" t="str">
        <f>_xlfn.XLOOKUP(tbl_PV_Milestones[[#This Row],[Work ID]],tbl_PV_Meta[Work ID '#],tbl_PV_Meta[Sub-Portfolio])</f>
        <v>Sub-Portfolio 4</v>
      </c>
      <c r="V220" s="41">
        <f>IF(MONTH(tbl_PV_Milestones[[#This Row],[Baseline Date]])&lt;7,YEAR(tbl_PV_Milestones[[#This Row],[Baseline Date]]),YEAR(tbl_PV_Milestones[[#This Row],[Baseline Date]])+1)</f>
        <v>2025</v>
      </c>
      <c r="W220" s="41">
        <f>IF(MONTH(tbl_PV_Milestones[[#This Row],[Actual/Schedule Finish]])&lt;7,YEAR(tbl_PV_Milestones[[#This Row],[Actual/Schedule Finish]]),YEAR(tbl_PV_Milestones[[#This Row],[Actual/Schedule Finish]])+1)</f>
        <v>2025</v>
      </c>
      <c r="X220" s="41" t="str">
        <f>IF(OR(tbl_PV_Milestones[[#This Row],[Project Status]]="Completed",tbl_PV_Milestones[[#This Row],[Project Status]]="Assumed Completed"),"Yes","No")</f>
        <v>No</v>
      </c>
      <c r="Y220" s="41">
        <f>IF(tbl_PV_Milestones[[#This Row],[Baseline Date]]="",1,0)</f>
        <v>0</v>
      </c>
      <c r="Z220" s="41">
        <f>IF(tbl_PV_Milestones[[#This Row],[Baseline Date]]&lt;PV_Meta!$B$7,1,0)</f>
        <v>0</v>
      </c>
      <c r="AA220" s="41">
        <f>IF(tbl_PV_Milestones[[#This Row],[Complete]]="Yes",1,0)</f>
        <v>0</v>
      </c>
      <c r="AB220" s="41">
        <f>IF(AND(tbl_PV_Milestones[[#This Row],[BL FY]]=2025,tbl_PV_Milestones[[#This Row],[Baseline Date]]&lt;PV_Meta!$B$7),1,0)</f>
        <v>0</v>
      </c>
      <c r="AC220" s="41">
        <f>IF(AND(tbl_PV_Milestones[[#This Row],[Planned YTD]]=1,tbl_PV_Milestones[[#This Row],[Complete]]="Yes"),1,0)</f>
        <v>0</v>
      </c>
      <c r="AD220" s="41">
        <f>IF(AND(tbl_PV_Milestones[[#This Row],[Actual/Schedule Finish]]&lt;PV_Meta!$B$7,tbl_PV_Milestones[[#This Row],[Complete]]="No",tbl_PV_Milestones[[#This Row],[Project Status]]&lt;&gt;"On Hold"),1,0)</f>
        <v>0</v>
      </c>
      <c r="AE220" s="41">
        <f>IF(AND(tbl_PV_Milestones[[#This Row],[Actual/Schedule Finish]]&gt;tbl_PV_Milestones[[#This Row],[Baseline Date]],tbl_PV_Milestones[[#This Row],[Complete]]="No",tbl_PV_Milestones[[#This Row],[Project Status]]&lt;&gt;"On Hold",tbl_PV_Milestones[[#This Row],[Overdue]]=0,tbl_PV_Milestones[[#This Row],[To be Baselined]]&lt;&gt;1),1,0)</f>
        <v>0</v>
      </c>
      <c r="AF220" s="41">
        <f>IF(AND(tbl_PV_Milestones[[#This Row],[BL FY]]=2025,tbl_PV_Milestones[[#This Row],[Finish FY]]&gt;2025),1,0)</f>
        <v>0</v>
      </c>
      <c r="AG220" s="56" t="str">
        <f>_xlfn.XLOOKUP(tbl_PV_Milestones[[#This Row],[Work ID]],tbl_PV_Meta[Work ID '#],tbl_PV_Meta[Project Manager/Owner],,0)</f>
        <v>Project Manager 38</v>
      </c>
      <c r="AH220" s="6"/>
    </row>
    <row r="221" spans="4:34" x14ac:dyDescent="0.25">
      <c r="D221" s="6" t="s">
        <v>28</v>
      </c>
      <c r="E221" s="6" t="s">
        <v>503</v>
      </c>
      <c r="F221" s="6" t="s">
        <v>1765</v>
      </c>
      <c r="G221" s="6" t="s">
        <v>600</v>
      </c>
      <c r="H221" s="6" t="s">
        <v>519</v>
      </c>
      <c r="I221" s="6" t="s">
        <v>522</v>
      </c>
      <c r="J221" s="6" t="s">
        <v>28</v>
      </c>
      <c r="K221" s="6" t="s">
        <v>39</v>
      </c>
      <c r="L221" s="6" t="s">
        <v>75</v>
      </c>
      <c r="M221" s="43"/>
      <c r="N221" s="44" t="s">
        <v>1979</v>
      </c>
      <c r="O221" s="39">
        <v>45786.708333333299</v>
      </c>
      <c r="P221" s="39">
        <v>45786.708333333299</v>
      </c>
      <c r="Q221" s="6">
        <v>0</v>
      </c>
      <c r="R221" s="6">
        <v>0</v>
      </c>
      <c r="S221" s="45" t="e">
        <f>_xlfn.CONCAT(#REF!,TRIM(tbl_PV_Milestones[[#This Row],[Milestone Description]]))</f>
        <v>#REF!</v>
      </c>
      <c r="T221" s="84" t="str">
        <f>IF(COUNTIF(tbl_PV_Milestones[UID],tbl_PV_Milestones[[#This Row],[UID]])&gt;1,"Duplicate","")</f>
        <v>Duplicate</v>
      </c>
      <c r="U221" s="42" t="str">
        <f>_xlfn.XLOOKUP(tbl_PV_Milestones[[#This Row],[Work ID]],tbl_PV_Meta[Work ID '#],tbl_PV_Meta[Sub-Portfolio])</f>
        <v>Sub-Portfolio 4</v>
      </c>
      <c r="V221" s="41">
        <f>IF(MONTH(tbl_PV_Milestones[[#This Row],[Baseline Date]])&lt;7,YEAR(tbl_PV_Milestones[[#This Row],[Baseline Date]]),YEAR(tbl_PV_Milestones[[#This Row],[Baseline Date]])+1)</f>
        <v>2025</v>
      </c>
      <c r="W221" s="41">
        <f>IF(MONTH(tbl_PV_Milestones[[#This Row],[Actual/Schedule Finish]])&lt;7,YEAR(tbl_PV_Milestones[[#This Row],[Actual/Schedule Finish]]),YEAR(tbl_PV_Milestones[[#This Row],[Actual/Schedule Finish]])+1)</f>
        <v>2025</v>
      </c>
      <c r="X221" s="41" t="str">
        <f>IF(OR(tbl_PV_Milestones[[#This Row],[Project Status]]="Completed",tbl_PV_Milestones[[#This Row],[Project Status]]="Assumed Completed"),"Yes","No")</f>
        <v>No</v>
      </c>
      <c r="Y221" s="41">
        <f>IF(tbl_PV_Milestones[[#This Row],[Baseline Date]]="",1,0)</f>
        <v>0</v>
      </c>
      <c r="Z221" s="41">
        <f>IF(tbl_PV_Milestones[[#This Row],[Baseline Date]]&lt;PV_Meta!$B$7,1,0)</f>
        <v>0</v>
      </c>
      <c r="AA221" s="41">
        <f>IF(tbl_PV_Milestones[[#This Row],[Complete]]="Yes",1,0)</f>
        <v>0</v>
      </c>
      <c r="AB221" s="41">
        <f>IF(AND(tbl_PV_Milestones[[#This Row],[BL FY]]=2025,tbl_PV_Milestones[[#This Row],[Baseline Date]]&lt;PV_Meta!$B$7),1,0)</f>
        <v>0</v>
      </c>
      <c r="AC221" s="41">
        <f>IF(AND(tbl_PV_Milestones[[#This Row],[Planned YTD]]=1,tbl_PV_Milestones[[#This Row],[Complete]]="Yes"),1,0)</f>
        <v>0</v>
      </c>
      <c r="AD221" s="41">
        <f>IF(AND(tbl_PV_Milestones[[#This Row],[Actual/Schedule Finish]]&lt;PV_Meta!$B$7,tbl_PV_Milestones[[#This Row],[Complete]]="No",tbl_PV_Milestones[[#This Row],[Project Status]]&lt;&gt;"On Hold"),1,0)</f>
        <v>0</v>
      </c>
      <c r="AE221" s="41">
        <f>IF(AND(tbl_PV_Milestones[[#This Row],[Actual/Schedule Finish]]&gt;tbl_PV_Milestones[[#This Row],[Baseline Date]],tbl_PV_Milestones[[#This Row],[Complete]]="No",tbl_PV_Milestones[[#This Row],[Project Status]]&lt;&gt;"On Hold",tbl_PV_Milestones[[#This Row],[Overdue]]=0,tbl_PV_Milestones[[#This Row],[To be Baselined]]&lt;&gt;1),1,0)</f>
        <v>0</v>
      </c>
      <c r="AF221" s="41">
        <f>IF(AND(tbl_PV_Milestones[[#This Row],[BL FY]]=2025,tbl_PV_Milestones[[#This Row],[Finish FY]]&gt;2025),1,0)</f>
        <v>0</v>
      </c>
      <c r="AG221" s="56" t="str">
        <f>_xlfn.XLOOKUP(tbl_PV_Milestones[[#This Row],[Work ID]],tbl_PV_Meta[Work ID '#],tbl_PV_Meta[Project Manager/Owner],,0)</f>
        <v>Project Manager 38</v>
      </c>
      <c r="AH221" s="6"/>
    </row>
    <row r="222" spans="4:34" x14ac:dyDescent="0.25">
      <c r="D222" s="6" t="s">
        <v>28</v>
      </c>
      <c r="E222" s="6" t="s">
        <v>503</v>
      </c>
      <c r="F222" s="6" t="s">
        <v>1765</v>
      </c>
      <c r="G222" s="6" t="s">
        <v>517</v>
      </c>
      <c r="H222" s="6" t="s">
        <v>505</v>
      </c>
      <c r="I222" s="6" t="s">
        <v>512</v>
      </c>
      <c r="J222" s="6" t="s">
        <v>28</v>
      </c>
      <c r="K222" s="6" t="s">
        <v>39</v>
      </c>
      <c r="L222" s="6" t="s">
        <v>75</v>
      </c>
      <c r="M222" s="43"/>
      <c r="N222" s="44" t="s">
        <v>1979</v>
      </c>
      <c r="O222" s="39">
        <v>45869.708333333299</v>
      </c>
      <c r="P222" s="39">
        <v>45869.708333333299</v>
      </c>
      <c r="Q222" s="6">
        <v>0</v>
      </c>
      <c r="R222" s="6">
        <v>0</v>
      </c>
      <c r="S222" s="45" t="e">
        <f>_xlfn.CONCAT(#REF!,TRIM(tbl_PV_Milestones[[#This Row],[Milestone Description]]))</f>
        <v>#REF!</v>
      </c>
      <c r="T222" s="84" t="str">
        <f>IF(COUNTIF(tbl_PV_Milestones[UID],tbl_PV_Milestones[[#This Row],[UID]])&gt;1,"Duplicate","")</f>
        <v>Duplicate</v>
      </c>
      <c r="U222" s="42" t="str">
        <f>_xlfn.XLOOKUP(tbl_PV_Milestones[[#This Row],[Work ID]],tbl_PV_Meta[Work ID '#],tbl_PV_Meta[Sub-Portfolio])</f>
        <v>Sub-Portfolio 4</v>
      </c>
      <c r="V222" s="41">
        <f>IF(MONTH(tbl_PV_Milestones[[#This Row],[Baseline Date]])&lt;7,YEAR(tbl_PV_Milestones[[#This Row],[Baseline Date]]),YEAR(tbl_PV_Milestones[[#This Row],[Baseline Date]])+1)</f>
        <v>2026</v>
      </c>
      <c r="W222" s="41">
        <f>IF(MONTH(tbl_PV_Milestones[[#This Row],[Actual/Schedule Finish]])&lt;7,YEAR(tbl_PV_Milestones[[#This Row],[Actual/Schedule Finish]]),YEAR(tbl_PV_Milestones[[#This Row],[Actual/Schedule Finish]])+1)</f>
        <v>2026</v>
      </c>
      <c r="X222" s="41" t="str">
        <f>IF(OR(tbl_PV_Milestones[[#This Row],[Project Status]]="Completed",tbl_PV_Milestones[[#This Row],[Project Status]]="Assumed Completed"),"Yes","No")</f>
        <v>No</v>
      </c>
      <c r="Y222" s="41">
        <f>IF(tbl_PV_Milestones[[#This Row],[Baseline Date]]="",1,0)</f>
        <v>0</v>
      </c>
      <c r="Z222" s="41">
        <f>IF(tbl_PV_Milestones[[#This Row],[Baseline Date]]&lt;PV_Meta!$B$7,1,0)</f>
        <v>0</v>
      </c>
      <c r="AA222" s="41">
        <f>IF(tbl_PV_Milestones[[#This Row],[Complete]]="Yes",1,0)</f>
        <v>0</v>
      </c>
      <c r="AB222" s="41">
        <f>IF(AND(tbl_PV_Milestones[[#This Row],[BL FY]]=2025,tbl_PV_Milestones[[#This Row],[Baseline Date]]&lt;PV_Meta!$B$7),1,0)</f>
        <v>0</v>
      </c>
      <c r="AC222" s="41">
        <f>IF(AND(tbl_PV_Milestones[[#This Row],[Planned YTD]]=1,tbl_PV_Milestones[[#This Row],[Complete]]="Yes"),1,0)</f>
        <v>0</v>
      </c>
      <c r="AD222" s="41">
        <f>IF(AND(tbl_PV_Milestones[[#This Row],[Actual/Schedule Finish]]&lt;PV_Meta!$B$7,tbl_PV_Milestones[[#This Row],[Complete]]="No",tbl_PV_Milestones[[#This Row],[Project Status]]&lt;&gt;"On Hold"),1,0)</f>
        <v>0</v>
      </c>
      <c r="AE222" s="41">
        <f>IF(AND(tbl_PV_Milestones[[#This Row],[Actual/Schedule Finish]]&gt;tbl_PV_Milestones[[#This Row],[Baseline Date]],tbl_PV_Milestones[[#This Row],[Complete]]="No",tbl_PV_Milestones[[#This Row],[Project Status]]&lt;&gt;"On Hold",tbl_PV_Milestones[[#This Row],[Overdue]]=0,tbl_PV_Milestones[[#This Row],[To be Baselined]]&lt;&gt;1),1,0)</f>
        <v>0</v>
      </c>
      <c r="AF222" s="41">
        <f>IF(AND(tbl_PV_Milestones[[#This Row],[BL FY]]=2025,tbl_PV_Milestones[[#This Row],[Finish FY]]&gt;2025),1,0)</f>
        <v>0</v>
      </c>
      <c r="AG222" s="56" t="str">
        <f>_xlfn.XLOOKUP(tbl_PV_Milestones[[#This Row],[Work ID]],tbl_PV_Meta[Work ID '#],tbl_PV_Meta[Project Manager/Owner],,0)</f>
        <v>Project Manager 38</v>
      </c>
      <c r="AH222" s="6"/>
    </row>
    <row r="223" spans="4:34" x14ac:dyDescent="0.25">
      <c r="D223" s="6" t="s">
        <v>28</v>
      </c>
      <c r="E223" s="6" t="s">
        <v>503</v>
      </c>
      <c r="F223" s="6" t="s">
        <v>1765</v>
      </c>
      <c r="G223" s="6" t="s">
        <v>601</v>
      </c>
      <c r="H223" s="6" t="s">
        <v>519</v>
      </c>
      <c r="I223" s="6" t="s">
        <v>512</v>
      </c>
      <c r="J223" s="6" t="s">
        <v>28</v>
      </c>
      <c r="K223" s="6" t="s">
        <v>39</v>
      </c>
      <c r="L223" s="6" t="s">
        <v>75</v>
      </c>
      <c r="M223" s="43"/>
      <c r="N223" s="44" t="s">
        <v>1979</v>
      </c>
      <c r="O223" s="39">
        <v>45869.708333333299</v>
      </c>
      <c r="P223" s="39">
        <v>45869.708333333299</v>
      </c>
      <c r="Q223" s="6">
        <v>0</v>
      </c>
      <c r="R223" s="6">
        <v>0</v>
      </c>
      <c r="S223" s="45" t="e">
        <f>_xlfn.CONCAT(#REF!,TRIM(tbl_PV_Milestones[[#This Row],[Milestone Description]]))</f>
        <v>#REF!</v>
      </c>
      <c r="T223" s="84" t="str">
        <f>IF(COUNTIF(tbl_PV_Milestones[UID],tbl_PV_Milestones[[#This Row],[UID]])&gt;1,"Duplicate","")</f>
        <v>Duplicate</v>
      </c>
      <c r="U223" s="42" t="str">
        <f>_xlfn.XLOOKUP(tbl_PV_Milestones[[#This Row],[Work ID]],tbl_PV_Meta[Work ID '#],tbl_PV_Meta[Sub-Portfolio])</f>
        <v>Sub-Portfolio 4</v>
      </c>
      <c r="V223" s="41">
        <f>IF(MONTH(tbl_PV_Milestones[[#This Row],[Baseline Date]])&lt;7,YEAR(tbl_PV_Milestones[[#This Row],[Baseline Date]]),YEAR(tbl_PV_Milestones[[#This Row],[Baseline Date]])+1)</f>
        <v>2026</v>
      </c>
      <c r="W223" s="41">
        <f>IF(MONTH(tbl_PV_Milestones[[#This Row],[Actual/Schedule Finish]])&lt;7,YEAR(tbl_PV_Milestones[[#This Row],[Actual/Schedule Finish]]),YEAR(tbl_PV_Milestones[[#This Row],[Actual/Schedule Finish]])+1)</f>
        <v>2026</v>
      </c>
      <c r="X223" s="41" t="str">
        <f>IF(OR(tbl_PV_Milestones[[#This Row],[Project Status]]="Completed",tbl_PV_Milestones[[#This Row],[Project Status]]="Assumed Completed"),"Yes","No")</f>
        <v>No</v>
      </c>
      <c r="Y223" s="41">
        <f>IF(tbl_PV_Milestones[[#This Row],[Baseline Date]]="",1,0)</f>
        <v>0</v>
      </c>
      <c r="Z223" s="41">
        <f>IF(tbl_PV_Milestones[[#This Row],[Baseline Date]]&lt;PV_Meta!$B$7,1,0)</f>
        <v>0</v>
      </c>
      <c r="AA223" s="41">
        <f>IF(tbl_PV_Milestones[[#This Row],[Complete]]="Yes",1,0)</f>
        <v>0</v>
      </c>
      <c r="AB223" s="41">
        <f>IF(AND(tbl_PV_Milestones[[#This Row],[BL FY]]=2025,tbl_PV_Milestones[[#This Row],[Baseline Date]]&lt;PV_Meta!$B$7),1,0)</f>
        <v>0</v>
      </c>
      <c r="AC223" s="41">
        <f>IF(AND(tbl_PV_Milestones[[#This Row],[Planned YTD]]=1,tbl_PV_Milestones[[#This Row],[Complete]]="Yes"),1,0)</f>
        <v>0</v>
      </c>
      <c r="AD223" s="41">
        <f>IF(AND(tbl_PV_Milestones[[#This Row],[Actual/Schedule Finish]]&lt;PV_Meta!$B$7,tbl_PV_Milestones[[#This Row],[Complete]]="No",tbl_PV_Milestones[[#This Row],[Project Status]]&lt;&gt;"On Hold"),1,0)</f>
        <v>0</v>
      </c>
      <c r="AE223" s="41">
        <f>IF(AND(tbl_PV_Milestones[[#This Row],[Actual/Schedule Finish]]&gt;tbl_PV_Milestones[[#This Row],[Baseline Date]],tbl_PV_Milestones[[#This Row],[Complete]]="No",tbl_PV_Milestones[[#This Row],[Project Status]]&lt;&gt;"On Hold",tbl_PV_Milestones[[#This Row],[Overdue]]=0,tbl_PV_Milestones[[#This Row],[To be Baselined]]&lt;&gt;1),1,0)</f>
        <v>0</v>
      </c>
      <c r="AF223" s="41">
        <f>IF(AND(tbl_PV_Milestones[[#This Row],[BL FY]]=2025,tbl_PV_Milestones[[#This Row],[Finish FY]]&gt;2025),1,0)</f>
        <v>0</v>
      </c>
      <c r="AG223" s="56" t="str">
        <f>_xlfn.XLOOKUP(tbl_PV_Milestones[[#This Row],[Work ID]],tbl_PV_Meta[Work ID '#],tbl_PV_Meta[Project Manager/Owner],,0)</f>
        <v>Project Manager 38</v>
      </c>
      <c r="AH223" s="6"/>
    </row>
    <row r="224" spans="4:34" x14ac:dyDescent="0.25">
      <c r="D224" s="6" t="s">
        <v>28</v>
      </c>
      <c r="E224" s="6" t="s">
        <v>503</v>
      </c>
      <c r="F224" s="6" t="s">
        <v>1748</v>
      </c>
      <c r="G224" s="6" t="s">
        <v>516</v>
      </c>
      <c r="H224" s="6" t="s">
        <v>505</v>
      </c>
      <c r="I224" s="6" t="s">
        <v>512</v>
      </c>
      <c r="J224" s="6" t="s">
        <v>28</v>
      </c>
      <c r="K224" s="6" t="s">
        <v>39</v>
      </c>
      <c r="L224" s="6" t="s">
        <v>83</v>
      </c>
      <c r="M224" s="43"/>
      <c r="N224" s="44" t="s">
        <v>1979</v>
      </c>
      <c r="O224" s="39">
        <v>45853.333333333299</v>
      </c>
      <c r="P224" s="39">
        <v>45853.333333333299</v>
      </c>
      <c r="Q224" s="6">
        <v>0</v>
      </c>
      <c r="R224" s="6">
        <v>0</v>
      </c>
      <c r="S224" s="45" t="e">
        <f>_xlfn.CONCAT(#REF!,TRIM(tbl_PV_Milestones[[#This Row],[Milestone Description]]))</f>
        <v>#REF!</v>
      </c>
      <c r="T224" s="84" t="str">
        <f>IF(COUNTIF(tbl_PV_Milestones[UID],tbl_PV_Milestones[[#This Row],[UID]])&gt;1,"Duplicate","")</f>
        <v>Duplicate</v>
      </c>
      <c r="U224" s="42" t="str">
        <f>_xlfn.XLOOKUP(tbl_PV_Milestones[[#This Row],[Work ID]],tbl_PV_Meta[Work ID '#],tbl_PV_Meta[Sub-Portfolio])</f>
        <v>Sub-Portfolio 7</v>
      </c>
      <c r="V224" s="41">
        <f>IF(MONTH(tbl_PV_Milestones[[#This Row],[Baseline Date]])&lt;7,YEAR(tbl_PV_Milestones[[#This Row],[Baseline Date]]),YEAR(tbl_PV_Milestones[[#This Row],[Baseline Date]])+1)</f>
        <v>2026</v>
      </c>
      <c r="W224" s="41">
        <f>IF(MONTH(tbl_PV_Milestones[[#This Row],[Actual/Schedule Finish]])&lt;7,YEAR(tbl_PV_Milestones[[#This Row],[Actual/Schedule Finish]]),YEAR(tbl_PV_Milestones[[#This Row],[Actual/Schedule Finish]])+1)</f>
        <v>2026</v>
      </c>
      <c r="X224" s="41" t="str">
        <f>IF(OR(tbl_PV_Milestones[[#This Row],[Project Status]]="Completed",tbl_PV_Milestones[[#This Row],[Project Status]]="Assumed Completed"),"Yes","No")</f>
        <v>No</v>
      </c>
      <c r="Y224" s="41">
        <f>IF(tbl_PV_Milestones[[#This Row],[Baseline Date]]="",1,0)</f>
        <v>0</v>
      </c>
      <c r="Z224" s="41">
        <f>IF(tbl_PV_Milestones[[#This Row],[Baseline Date]]&lt;PV_Meta!$B$7,1,0)</f>
        <v>0</v>
      </c>
      <c r="AA224" s="41">
        <f>IF(tbl_PV_Milestones[[#This Row],[Complete]]="Yes",1,0)</f>
        <v>0</v>
      </c>
      <c r="AB224" s="41">
        <f>IF(AND(tbl_PV_Milestones[[#This Row],[BL FY]]=2025,tbl_PV_Milestones[[#This Row],[Baseline Date]]&lt;PV_Meta!$B$7),1,0)</f>
        <v>0</v>
      </c>
      <c r="AC224" s="41">
        <f>IF(AND(tbl_PV_Milestones[[#This Row],[Planned YTD]]=1,tbl_PV_Milestones[[#This Row],[Complete]]="Yes"),1,0)</f>
        <v>0</v>
      </c>
      <c r="AD224" s="41">
        <f>IF(AND(tbl_PV_Milestones[[#This Row],[Actual/Schedule Finish]]&lt;PV_Meta!$B$7,tbl_PV_Milestones[[#This Row],[Complete]]="No",tbl_PV_Milestones[[#This Row],[Project Status]]&lt;&gt;"On Hold"),1,0)</f>
        <v>0</v>
      </c>
      <c r="AE224" s="41">
        <f>IF(AND(tbl_PV_Milestones[[#This Row],[Actual/Schedule Finish]]&gt;tbl_PV_Milestones[[#This Row],[Baseline Date]],tbl_PV_Milestones[[#This Row],[Complete]]="No",tbl_PV_Milestones[[#This Row],[Project Status]]&lt;&gt;"On Hold",tbl_PV_Milestones[[#This Row],[Overdue]]=0,tbl_PV_Milestones[[#This Row],[To be Baselined]]&lt;&gt;1),1,0)</f>
        <v>0</v>
      </c>
      <c r="AF224" s="41">
        <f>IF(AND(tbl_PV_Milestones[[#This Row],[BL FY]]=2025,tbl_PV_Milestones[[#This Row],[Finish FY]]&gt;2025),1,0)</f>
        <v>0</v>
      </c>
      <c r="AG224" s="56" t="str">
        <f>_xlfn.XLOOKUP(tbl_PV_Milestones[[#This Row],[Work ID]],tbl_PV_Meta[Work ID '#],tbl_PV_Meta[Project Manager/Owner],,0)</f>
        <v>Project Manager 14</v>
      </c>
      <c r="AH224" s="6"/>
    </row>
    <row r="225" spans="4:34" x14ac:dyDescent="0.25">
      <c r="D225" s="6" t="s">
        <v>28</v>
      </c>
      <c r="E225" s="6" t="s">
        <v>503</v>
      </c>
      <c r="F225" s="6" t="s">
        <v>1748</v>
      </c>
      <c r="G225" s="6" t="s">
        <v>511</v>
      </c>
      <c r="H225" s="6" t="s">
        <v>505</v>
      </c>
      <c r="I225" s="6" t="s">
        <v>512</v>
      </c>
      <c r="J225" s="6" t="s">
        <v>28</v>
      </c>
      <c r="K225" s="6" t="s">
        <v>39</v>
      </c>
      <c r="L225" s="6" t="s">
        <v>83</v>
      </c>
      <c r="M225" s="43"/>
      <c r="N225" s="44" t="s">
        <v>1979</v>
      </c>
      <c r="O225" s="39">
        <v>45853.333333333299</v>
      </c>
      <c r="P225" s="39">
        <v>45853.333333333299</v>
      </c>
      <c r="Q225" s="6">
        <v>0</v>
      </c>
      <c r="R225" s="6">
        <v>0</v>
      </c>
      <c r="S225" s="45" t="e">
        <f>_xlfn.CONCAT(#REF!,TRIM(tbl_PV_Milestones[[#This Row],[Milestone Description]]))</f>
        <v>#REF!</v>
      </c>
      <c r="T225" s="84" t="str">
        <f>IF(COUNTIF(tbl_PV_Milestones[UID],tbl_PV_Milestones[[#This Row],[UID]])&gt;1,"Duplicate","")</f>
        <v>Duplicate</v>
      </c>
      <c r="U225" s="42" t="str">
        <f>_xlfn.XLOOKUP(tbl_PV_Milestones[[#This Row],[Work ID]],tbl_PV_Meta[Work ID '#],tbl_PV_Meta[Sub-Portfolio])</f>
        <v>Sub-Portfolio 7</v>
      </c>
      <c r="V225" s="41">
        <f>IF(MONTH(tbl_PV_Milestones[[#This Row],[Baseline Date]])&lt;7,YEAR(tbl_PV_Milestones[[#This Row],[Baseline Date]]),YEAR(tbl_PV_Milestones[[#This Row],[Baseline Date]])+1)</f>
        <v>2026</v>
      </c>
      <c r="W225" s="41">
        <f>IF(MONTH(tbl_PV_Milestones[[#This Row],[Actual/Schedule Finish]])&lt;7,YEAR(tbl_PV_Milestones[[#This Row],[Actual/Schedule Finish]]),YEAR(tbl_PV_Milestones[[#This Row],[Actual/Schedule Finish]])+1)</f>
        <v>2026</v>
      </c>
      <c r="X225" s="41" t="str">
        <f>IF(OR(tbl_PV_Milestones[[#This Row],[Project Status]]="Completed",tbl_PV_Milestones[[#This Row],[Project Status]]="Assumed Completed"),"Yes","No")</f>
        <v>No</v>
      </c>
      <c r="Y225" s="41">
        <f>IF(tbl_PV_Milestones[[#This Row],[Baseline Date]]="",1,0)</f>
        <v>0</v>
      </c>
      <c r="Z225" s="41">
        <f>IF(tbl_PV_Milestones[[#This Row],[Baseline Date]]&lt;PV_Meta!$B$7,1,0)</f>
        <v>0</v>
      </c>
      <c r="AA225" s="41">
        <f>IF(tbl_PV_Milestones[[#This Row],[Complete]]="Yes",1,0)</f>
        <v>0</v>
      </c>
      <c r="AB225" s="41">
        <f>IF(AND(tbl_PV_Milestones[[#This Row],[BL FY]]=2025,tbl_PV_Milestones[[#This Row],[Baseline Date]]&lt;PV_Meta!$B$7),1,0)</f>
        <v>0</v>
      </c>
      <c r="AC225" s="41">
        <f>IF(AND(tbl_PV_Milestones[[#This Row],[Planned YTD]]=1,tbl_PV_Milestones[[#This Row],[Complete]]="Yes"),1,0)</f>
        <v>0</v>
      </c>
      <c r="AD225" s="41">
        <f>IF(AND(tbl_PV_Milestones[[#This Row],[Actual/Schedule Finish]]&lt;PV_Meta!$B$7,tbl_PV_Milestones[[#This Row],[Complete]]="No",tbl_PV_Milestones[[#This Row],[Project Status]]&lt;&gt;"On Hold"),1,0)</f>
        <v>0</v>
      </c>
      <c r="AE225" s="41">
        <f>IF(AND(tbl_PV_Milestones[[#This Row],[Actual/Schedule Finish]]&gt;tbl_PV_Milestones[[#This Row],[Baseline Date]],tbl_PV_Milestones[[#This Row],[Complete]]="No",tbl_PV_Milestones[[#This Row],[Project Status]]&lt;&gt;"On Hold",tbl_PV_Milestones[[#This Row],[Overdue]]=0,tbl_PV_Milestones[[#This Row],[To be Baselined]]&lt;&gt;1),1,0)</f>
        <v>0</v>
      </c>
      <c r="AF225" s="41">
        <f>IF(AND(tbl_PV_Milestones[[#This Row],[BL FY]]=2025,tbl_PV_Milestones[[#This Row],[Finish FY]]&gt;2025),1,0)</f>
        <v>0</v>
      </c>
      <c r="AG225" s="56" t="str">
        <f>_xlfn.XLOOKUP(tbl_PV_Milestones[[#This Row],[Work ID]],tbl_PV_Meta[Work ID '#],tbl_PV_Meta[Project Manager/Owner],,0)</f>
        <v>Project Manager 14</v>
      </c>
      <c r="AH225" s="6"/>
    </row>
    <row r="226" spans="4:34" x14ac:dyDescent="0.25">
      <c r="D226" s="6" t="s">
        <v>28</v>
      </c>
      <c r="E226" s="6" t="s">
        <v>503</v>
      </c>
      <c r="F226" s="6" t="s">
        <v>1748</v>
      </c>
      <c r="G226" s="6" t="s">
        <v>517</v>
      </c>
      <c r="H226" s="6" t="s">
        <v>505</v>
      </c>
      <c r="I226" s="6" t="s">
        <v>512</v>
      </c>
      <c r="J226" s="6" t="s">
        <v>28</v>
      </c>
      <c r="K226" s="6" t="s">
        <v>39</v>
      </c>
      <c r="L226" s="6" t="s">
        <v>83</v>
      </c>
      <c r="M226" s="43"/>
      <c r="N226" s="44" t="s">
        <v>1979</v>
      </c>
      <c r="O226" s="39">
        <v>45854.333333333299</v>
      </c>
      <c r="P226" s="39">
        <v>45854.333333333299</v>
      </c>
      <c r="Q226" s="6">
        <v>0</v>
      </c>
      <c r="R226" s="6">
        <v>0</v>
      </c>
      <c r="S226" s="45" t="e">
        <f>_xlfn.CONCAT(#REF!,TRIM(tbl_PV_Milestones[[#This Row],[Milestone Description]]))</f>
        <v>#REF!</v>
      </c>
      <c r="T226" s="84" t="str">
        <f>IF(COUNTIF(tbl_PV_Milestones[UID],tbl_PV_Milestones[[#This Row],[UID]])&gt;1,"Duplicate","")</f>
        <v>Duplicate</v>
      </c>
      <c r="U226" s="42" t="str">
        <f>_xlfn.XLOOKUP(tbl_PV_Milestones[[#This Row],[Work ID]],tbl_PV_Meta[Work ID '#],tbl_PV_Meta[Sub-Portfolio])</f>
        <v>Sub-Portfolio 7</v>
      </c>
      <c r="V226" s="41">
        <f>IF(MONTH(tbl_PV_Milestones[[#This Row],[Baseline Date]])&lt;7,YEAR(tbl_PV_Milestones[[#This Row],[Baseline Date]]),YEAR(tbl_PV_Milestones[[#This Row],[Baseline Date]])+1)</f>
        <v>2026</v>
      </c>
      <c r="W226" s="41">
        <f>IF(MONTH(tbl_PV_Milestones[[#This Row],[Actual/Schedule Finish]])&lt;7,YEAR(tbl_PV_Milestones[[#This Row],[Actual/Schedule Finish]]),YEAR(tbl_PV_Milestones[[#This Row],[Actual/Schedule Finish]])+1)</f>
        <v>2026</v>
      </c>
      <c r="X226" s="41" t="str">
        <f>IF(OR(tbl_PV_Milestones[[#This Row],[Project Status]]="Completed",tbl_PV_Milestones[[#This Row],[Project Status]]="Assumed Completed"),"Yes","No")</f>
        <v>No</v>
      </c>
      <c r="Y226" s="41">
        <f>IF(tbl_PV_Milestones[[#This Row],[Baseline Date]]="",1,0)</f>
        <v>0</v>
      </c>
      <c r="Z226" s="41">
        <f>IF(tbl_PV_Milestones[[#This Row],[Baseline Date]]&lt;PV_Meta!$B$7,1,0)</f>
        <v>0</v>
      </c>
      <c r="AA226" s="41">
        <f>IF(tbl_PV_Milestones[[#This Row],[Complete]]="Yes",1,0)</f>
        <v>0</v>
      </c>
      <c r="AB226" s="41">
        <f>IF(AND(tbl_PV_Milestones[[#This Row],[BL FY]]=2025,tbl_PV_Milestones[[#This Row],[Baseline Date]]&lt;PV_Meta!$B$7),1,0)</f>
        <v>0</v>
      </c>
      <c r="AC226" s="41">
        <f>IF(AND(tbl_PV_Milestones[[#This Row],[Planned YTD]]=1,tbl_PV_Milestones[[#This Row],[Complete]]="Yes"),1,0)</f>
        <v>0</v>
      </c>
      <c r="AD226" s="41">
        <f>IF(AND(tbl_PV_Milestones[[#This Row],[Actual/Schedule Finish]]&lt;PV_Meta!$B$7,tbl_PV_Milestones[[#This Row],[Complete]]="No",tbl_PV_Milestones[[#This Row],[Project Status]]&lt;&gt;"On Hold"),1,0)</f>
        <v>0</v>
      </c>
      <c r="AE226" s="41">
        <f>IF(AND(tbl_PV_Milestones[[#This Row],[Actual/Schedule Finish]]&gt;tbl_PV_Milestones[[#This Row],[Baseline Date]],tbl_PV_Milestones[[#This Row],[Complete]]="No",tbl_PV_Milestones[[#This Row],[Project Status]]&lt;&gt;"On Hold",tbl_PV_Milestones[[#This Row],[Overdue]]=0,tbl_PV_Milestones[[#This Row],[To be Baselined]]&lt;&gt;1),1,0)</f>
        <v>0</v>
      </c>
      <c r="AF226" s="41">
        <f>IF(AND(tbl_PV_Milestones[[#This Row],[BL FY]]=2025,tbl_PV_Milestones[[#This Row],[Finish FY]]&gt;2025),1,0)</f>
        <v>0</v>
      </c>
      <c r="AG226" s="56" t="str">
        <f>_xlfn.XLOOKUP(tbl_PV_Milestones[[#This Row],[Work ID]],tbl_PV_Meta[Work ID '#],tbl_PV_Meta[Project Manager/Owner],,0)</f>
        <v>Project Manager 14</v>
      </c>
      <c r="AH226" s="6"/>
    </row>
    <row r="227" spans="4:34" x14ac:dyDescent="0.25">
      <c r="D227" s="6" t="s">
        <v>28</v>
      </c>
      <c r="E227" s="6" t="s">
        <v>503</v>
      </c>
      <c r="F227" s="6" t="s">
        <v>1748</v>
      </c>
      <c r="G227" s="6" t="s">
        <v>601</v>
      </c>
      <c r="H227" s="6" t="s">
        <v>519</v>
      </c>
      <c r="I227" s="6" t="s">
        <v>512</v>
      </c>
      <c r="J227" s="6" t="s">
        <v>28</v>
      </c>
      <c r="K227" s="6" t="s">
        <v>39</v>
      </c>
      <c r="L227" s="6" t="s">
        <v>83</v>
      </c>
      <c r="M227" s="43"/>
      <c r="N227" s="44" t="s">
        <v>1979</v>
      </c>
      <c r="O227" s="39">
        <v>45854.333333333299</v>
      </c>
      <c r="P227" s="39">
        <v>45854.333333333299</v>
      </c>
      <c r="Q227" s="6">
        <v>0</v>
      </c>
      <c r="R227" s="6">
        <v>0</v>
      </c>
      <c r="S227" s="45" t="e">
        <f>_xlfn.CONCAT(#REF!,TRIM(tbl_PV_Milestones[[#This Row],[Milestone Description]]))</f>
        <v>#REF!</v>
      </c>
      <c r="T227" s="84" t="str">
        <f>IF(COUNTIF(tbl_PV_Milestones[UID],tbl_PV_Milestones[[#This Row],[UID]])&gt;1,"Duplicate","")</f>
        <v>Duplicate</v>
      </c>
      <c r="U227" s="42" t="str">
        <f>_xlfn.XLOOKUP(tbl_PV_Milestones[[#This Row],[Work ID]],tbl_PV_Meta[Work ID '#],tbl_PV_Meta[Sub-Portfolio])</f>
        <v>Sub-Portfolio 7</v>
      </c>
      <c r="V227" s="41">
        <f>IF(MONTH(tbl_PV_Milestones[[#This Row],[Baseline Date]])&lt;7,YEAR(tbl_PV_Milestones[[#This Row],[Baseline Date]]),YEAR(tbl_PV_Milestones[[#This Row],[Baseline Date]])+1)</f>
        <v>2026</v>
      </c>
      <c r="W227" s="41">
        <f>IF(MONTH(tbl_PV_Milestones[[#This Row],[Actual/Schedule Finish]])&lt;7,YEAR(tbl_PV_Milestones[[#This Row],[Actual/Schedule Finish]]),YEAR(tbl_PV_Milestones[[#This Row],[Actual/Schedule Finish]])+1)</f>
        <v>2026</v>
      </c>
      <c r="X227" s="41" t="str">
        <f>IF(OR(tbl_PV_Milestones[[#This Row],[Project Status]]="Completed",tbl_PV_Milestones[[#This Row],[Project Status]]="Assumed Completed"),"Yes","No")</f>
        <v>No</v>
      </c>
      <c r="Y227" s="41">
        <f>IF(tbl_PV_Milestones[[#This Row],[Baseline Date]]="",1,0)</f>
        <v>0</v>
      </c>
      <c r="Z227" s="41">
        <f>IF(tbl_PV_Milestones[[#This Row],[Baseline Date]]&lt;PV_Meta!$B$7,1,0)</f>
        <v>0</v>
      </c>
      <c r="AA227" s="41">
        <f>IF(tbl_PV_Milestones[[#This Row],[Complete]]="Yes",1,0)</f>
        <v>0</v>
      </c>
      <c r="AB227" s="41">
        <f>IF(AND(tbl_PV_Milestones[[#This Row],[BL FY]]=2025,tbl_PV_Milestones[[#This Row],[Baseline Date]]&lt;PV_Meta!$B$7),1,0)</f>
        <v>0</v>
      </c>
      <c r="AC227" s="41">
        <f>IF(AND(tbl_PV_Milestones[[#This Row],[Planned YTD]]=1,tbl_PV_Milestones[[#This Row],[Complete]]="Yes"),1,0)</f>
        <v>0</v>
      </c>
      <c r="AD227" s="41">
        <f>IF(AND(tbl_PV_Milestones[[#This Row],[Actual/Schedule Finish]]&lt;PV_Meta!$B$7,tbl_PV_Milestones[[#This Row],[Complete]]="No",tbl_PV_Milestones[[#This Row],[Project Status]]&lt;&gt;"On Hold"),1,0)</f>
        <v>0</v>
      </c>
      <c r="AE227" s="41">
        <f>IF(AND(tbl_PV_Milestones[[#This Row],[Actual/Schedule Finish]]&gt;tbl_PV_Milestones[[#This Row],[Baseline Date]],tbl_PV_Milestones[[#This Row],[Complete]]="No",tbl_PV_Milestones[[#This Row],[Project Status]]&lt;&gt;"On Hold",tbl_PV_Milestones[[#This Row],[Overdue]]=0,tbl_PV_Milestones[[#This Row],[To be Baselined]]&lt;&gt;1),1,0)</f>
        <v>0</v>
      </c>
      <c r="AF227" s="41">
        <f>IF(AND(tbl_PV_Milestones[[#This Row],[BL FY]]=2025,tbl_PV_Milestones[[#This Row],[Finish FY]]&gt;2025),1,0)</f>
        <v>0</v>
      </c>
      <c r="AG227" s="56" t="str">
        <f>_xlfn.XLOOKUP(tbl_PV_Milestones[[#This Row],[Work ID]],tbl_PV_Meta[Work ID '#],tbl_PV_Meta[Project Manager/Owner],,0)</f>
        <v>Project Manager 14</v>
      </c>
      <c r="AH227" s="6"/>
    </row>
    <row r="228" spans="4:34" x14ac:dyDescent="0.25">
      <c r="D228" s="6" t="s">
        <v>28</v>
      </c>
      <c r="E228" s="6" t="s">
        <v>513</v>
      </c>
      <c r="F228" s="6" t="s">
        <v>1748</v>
      </c>
      <c r="G228" s="6" t="s">
        <v>569</v>
      </c>
      <c r="H228" s="6" t="s">
        <v>505</v>
      </c>
      <c r="I228" s="6" t="s">
        <v>522</v>
      </c>
      <c r="J228" s="6" t="s">
        <v>28</v>
      </c>
      <c r="K228" s="6" t="s">
        <v>39</v>
      </c>
      <c r="L228" s="6" t="s">
        <v>83</v>
      </c>
      <c r="M228" s="43"/>
      <c r="N228" s="44" t="s">
        <v>1979</v>
      </c>
      <c r="O228" s="39">
        <v>45807.708333333299</v>
      </c>
      <c r="P228" s="39">
        <v>45646.708333333299</v>
      </c>
      <c r="Q228" s="6">
        <v>-101</v>
      </c>
      <c r="R228" s="6">
        <v>-0.22908987808335701</v>
      </c>
      <c r="S228" s="45" t="e">
        <f>_xlfn.CONCAT(#REF!,TRIM(tbl_PV_Milestones[[#This Row],[Milestone Description]]))</f>
        <v>#REF!</v>
      </c>
      <c r="T228" s="84" t="str">
        <f>IF(COUNTIF(tbl_PV_Milestones[UID],tbl_PV_Milestones[[#This Row],[UID]])&gt;1,"Duplicate","")</f>
        <v>Duplicate</v>
      </c>
      <c r="U228" s="42" t="str">
        <f>_xlfn.XLOOKUP(tbl_PV_Milestones[[#This Row],[Work ID]],tbl_PV_Meta[Work ID '#],tbl_PV_Meta[Sub-Portfolio])</f>
        <v>Sub-Portfolio 7</v>
      </c>
      <c r="V228" s="41">
        <f>IF(MONTH(tbl_PV_Milestones[[#This Row],[Baseline Date]])&lt;7,YEAR(tbl_PV_Milestones[[#This Row],[Baseline Date]]),YEAR(tbl_PV_Milestones[[#This Row],[Baseline Date]])+1)</f>
        <v>2025</v>
      </c>
      <c r="W228" s="41">
        <f>IF(MONTH(tbl_PV_Milestones[[#This Row],[Actual/Schedule Finish]])&lt;7,YEAR(tbl_PV_Milestones[[#This Row],[Actual/Schedule Finish]]),YEAR(tbl_PV_Milestones[[#This Row],[Actual/Schedule Finish]])+1)</f>
        <v>2025</v>
      </c>
      <c r="X228" s="41" t="str">
        <f>IF(OR(tbl_PV_Milestones[[#This Row],[Project Status]]="Completed",tbl_PV_Milestones[[#This Row],[Project Status]]="Assumed Completed"),"Yes","No")</f>
        <v>No</v>
      </c>
      <c r="Y228" s="41">
        <f>IF(tbl_PV_Milestones[[#This Row],[Baseline Date]]="",1,0)</f>
        <v>0</v>
      </c>
      <c r="Z228" s="41">
        <f>IF(tbl_PV_Milestones[[#This Row],[Baseline Date]]&lt;PV_Meta!$B$7,1,0)</f>
        <v>1</v>
      </c>
      <c r="AA228" s="41">
        <f>IF(tbl_PV_Milestones[[#This Row],[Complete]]="Yes",1,0)</f>
        <v>0</v>
      </c>
      <c r="AB228" s="41">
        <f>IF(AND(tbl_PV_Milestones[[#This Row],[BL FY]]=2025,tbl_PV_Milestones[[#This Row],[Baseline Date]]&lt;PV_Meta!$B$7),1,0)</f>
        <v>1</v>
      </c>
      <c r="AC228" s="41">
        <f>IF(AND(tbl_PV_Milestones[[#This Row],[Planned YTD]]=1,tbl_PV_Milestones[[#This Row],[Complete]]="Yes"),1,0)</f>
        <v>0</v>
      </c>
      <c r="AD228" s="41">
        <f>IF(AND(tbl_PV_Milestones[[#This Row],[Actual/Schedule Finish]]&lt;PV_Meta!$B$7,tbl_PV_Milestones[[#This Row],[Complete]]="No",tbl_PV_Milestones[[#This Row],[Project Status]]&lt;&gt;"On Hold"),1,0)</f>
        <v>0</v>
      </c>
      <c r="AE228" s="41">
        <f>IF(AND(tbl_PV_Milestones[[#This Row],[Actual/Schedule Finish]]&gt;tbl_PV_Milestones[[#This Row],[Baseline Date]],tbl_PV_Milestones[[#This Row],[Complete]]="No",tbl_PV_Milestones[[#This Row],[Project Status]]&lt;&gt;"On Hold",tbl_PV_Milestones[[#This Row],[Overdue]]=0,tbl_PV_Milestones[[#This Row],[To be Baselined]]&lt;&gt;1),1,0)</f>
        <v>1</v>
      </c>
      <c r="AF228" s="41">
        <f>IF(AND(tbl_PV_Milestones[[#This Row],[BL FY]]=2025,tbl_PV_Milestones[[#This Row],[Finish FY]]&gt;2025),1,0)</f>
        <v>0</v>
      </c>
      <c r="AG228" s="56" t="str">
        <f>_xlfn.XLOOKUP(tbl_PV_Milestones[[#This Row],[Work ID]],tbl_PV_Meta[Work ID '#],tbl_PV_Meta[Project Manager/Owner],,0)</f>
        <v>Project Manager 14</v>
      </c>
      <c r="AH228" s="6"/>
    </row>
    <row r="229" spans="4:34" x14ac:dyDescent="0.25">
      <c r="D229" s="6" t="s">
        <v>28</v>
      </c>
      <c r="E229" s="6" t="s">
        <v>513</v>
      </c>
      <c r="F229" s="6" t="s">
        <v>1748</v>
      </c>
      <c r="G229" s="6" t="s">
        <v>600</v>
      </c>
      <c r="H229" s="6" t="s">
        <v>519</v>
      </c>
      <c r="I229" s="6" t="s">
        <v>522</v>
      </c>
      <c r="J229" s="6" t="s">
        <v>28</v>
      </c>
      <c r="K229" s="6" t="s">
        <v>39</v>
      </c>
      <c r="L229" s="6" t="s">
        <v>83</v>
      </c>
      <c r="M229" s="43"/>
      <c r="N229" s="44" t="s">
        <v>1979</v>
      </c>
      <c r="O229" s="39">
        <v>45807.708333333299</v>
      </c>
      <c r="P229" s="39">
        <v>45646.708333333299</v>
      </c>
      <c r="Q229" s="6">
        <v>-101</v>
      </c>
      <c r="R229" s="6">
        <v>-0.22908987808335701</v>
      </c>
      <c r="S229" s="45" t="e">
        <f>_xlfn.CONCAT(#REF!,TRIM(tbl_PV_Milestones[[#This Row],[Milestone Description]]))</f>
        <v>#REF!</v>
      </c>
      <c r="T229" s="84" t="str">
        <f>IF(COUNTIF(tbl_PV_Milestones[UID],tbl_PV_Milestones[[#This Row],[UID]])&gt;1,"Duplicate","")</f>
        <v>Duplicate</v>
      </c>
      <c r="U229" s="42" t="str">
        <f>_xlfn.XLOOKUP(tbl_PV_Milestones[[#This Row],[Work ID]],tbl_PV_Meta[Work ID '#],tbl_PV_Meta[Sub-Portfolio])</f>
        <v>Sub-Portfolio 7</v>
      </c>
      <c r="V229" s="41">
        <f>IF(MONTH(tbl_PV_Milestones[[#This Row],[Baseline Date]])&lt;7,YEAR(tbl_PV_Milestones[[#This Row],[Baseline Date]]),YEAR(tbl_PV_Milestones[[#This Row],[Baseline Date]])+1)</f>
        <v>2025</v>
      </c>
      <c r="W229" s="41">
        <f>IF(MONTH(tbl_PV_Milestones[[#This Row],[Actual/Schedule Finish]])&lt;7,YEAR(tbl_PV_Milestones[[#This Row],[Actual/Schedule Finish]]),YEAR(tbl_PV_Milestones[[#This Row],[Actual/Schedule Finish]])+1)</f>
        <v>2025</v>
      </c>
      <c r="X229" s="41" t="str">
        <f>IF(OR(tbl_PV_Milestones[[#This Row],[Project Status]]="Completed",tbl_PV_Milestones[[#This Row],[Project Status]]="Assumed Completed"),"Yes","No")</f>
        <v>No</v>
      </c>
      <c r="Y229" s="41">
        <f>IF(tbl_PV_Milestones[[#This Row],[Baseline Date]]="",1,0)</f>
        <v>0</v>
      </c>
      <c r="Z229" s="41">
        <f>IF(tbl_PV_Milestones[[#This Row],[Baseline Date]]&lt;PV_Meta!$B$7,1,0)</f>
        <v>1</v>
      </c>
      <c r="AA229" s="41">
        <f>IF(tbl_PV_Milestones[[#This Row],[Complete]]="Yes",1,0)</f>
        <v>0</v>
      </c>
      <c r="AB229" s="41">
        <f>IF(AND(tbl_PV_Milestones[[#This Row],[BL FY]]=2025,tbl_PV_Milestones[[#This Row],[Baseline Date]]&lt;PV_Meta!$B$7),1,0)</f>
        <v>1</v>
      </c>
      <c r="AC229" s="41">
        <f>IF(AND(tbl_PV_Milestones[[#This Row],[Planned YTD]]=1,tbl_PV_Milestones[[#This Row],[Complete]]="Yes"),1,0)</f>
        <v>0</v>
      </c>
      <c r="AD229" s="41">
        <f>IF(AND(tbl_PV_Milestones[[#This Row],[Actual/Schedule Finish]]&lt;PV_Meta!$B$7,tbl_PV_Milestones[[#This Row],[Complete]]="No",tbl_PV_Milestones[[#This Row],[Project Status]]&lt;&gt;"On Hold"),1,0)</f>
        <v>0</v>
      </c>
      <c r="AE229" s="41">
        <f>IF(AND(tbl_PV_Milestones[[#This Row],[Actual/Schedule Finish]]&gt;tbl_PV_Milestones[[#This Row],[Baseline Date]],tbl_PV_Milestones[[#This Row],[Complete]]="No",tbl_PV_Milestones[[#This Row],[Project Status]]&lt;&gt;"On Hold",tbl_PV_Milestones[[#This Row],[Overdue]]=0,tbl_PV_Milestones[[#This Row],[To be Baselined]]&lt;&gt;1),1,0)</f>
        <v>1</v>
      </c>
      <c r="AF229" s="41">
        <f>IF(AND(tbl_PV_Milestones[[#This Row],[BL FY]]=2025,tbl_PV_Milestones[[#This Row],[Finish FY]]&gt;2025),1,0)</f>
        <v>0</v>
      </c>
      <c r="AG229" s="56" t="str">
        <f>_xlfn.XLOOKUP(tbl_PV_Milestones[[#This Row],[Work ID]],tbl_PV_Meta[Work ID '#],tbl_PV_Meta[Project Manager/Owner],,0)</f>
        <v>Project Manager 14</v>
      </c>
      <c r="AH229" s="6"/>
    </row>
    <row r="230" spans="4:34" x14ac:dyDescent="0.25">
      <c r="D230" s="6" t="s">
        <v>28</v>
      </c>
      <c r="E230" s="6" t="s">
        <v>580</v>
      </c>
      <c r="F230" s="6" t="s">
        <v>1757</v>
      </c>
      <c r="G230" s="6" t="s">
        <v>569</v>
      </c>
      <c r="H230" s="6" t="s">
        <v>505</v>
      </c>
      <c r="I230" s="6" t="s">
        <v>522</v>
      </c>
      <c r="J230" s="6" t="s">
        <v>28</v>
      </c>
      <c r="K230" s="6" t="s">
        <v>39</v>
      </c>
      <c r="L230" s="6" t="s">
        <v>58</v>
      </c>
      <c r="M230" s="43"/>
      <c r="N230" s="44" t="s">
        <v>1979</v>
      </c>
      <c r="O230" s="39">
        <v>45792.708333333299</v>
      </c>
      <c r="P230" s="39">
        <v>45777.708333333299</v>
      </c>
      <c r="Q230" s="6">
        <v>-11</v>
      </c>
      <c r="R230" s="6">
        <v>-3.8194444444444399E-2</v>
      </c>
      <c r="S230" s="45" t="e">
        <f>_xlfn.CONCAT(#REF!,TRIM(tbl_PV_Milestones[[#This Row],[Milestone Description]]))</f>
        <v>#REF!</v>
      </c>
      <c r="T230" s="84" t="str">
        <f>IF(COUNTIF(tbl_PV_Milestones[UID],tbl_PV_Milestones[[#This Row],[UID]])&gt;1,"Duplicate","")</f>
        <v>Duplicate</v>
      </c>
      <c r="U230" s="42" t="str">
        <f>_xlfn.XLOOKUP(tbl_PV_Milestones[[#This Row],[Work ID]],tbl_PV_Meta[Work ID '#],tbl_PV_Meta[Sub-Portfolio])</f>
        <v>Sub-Portfolio 8</v>
      </c>
      <c r="V230" s="41">
        <f>IF(MONTH(tbl_PV_Milestones[[#This Row],[Baseline Date]])&lt;7,YEAR(tbl_PV_Milestones[[#This Row],[Baseline Date]]),YEAR(tbl_PV_Milestones[[#This Row],[Baseline Date]])+1)</f>
        <v>2025</v>
      </c>
      <c r="W230" s="41">
        <f>IF(MONTH(tbl_PV_Milestones[[#This Row],[Actual/Schedule Finish]])&lt;7,YEAR(tbl_PV_Milestones[[#This Row],[Actual/Schedule Finish]]),YEAR(tbl_PV_Milestones[[#This Row],[Actual/Schedule Finish]])+1)</f>
        <v>2025</v>
      </c>
      <c r="X230" s="41" t="str">
        <f>IF(OR(tbl_PV_Milestones[[#This Row],[Project Status]]="Completed",tbl_PV_Milestones[[#This Row],[Project Status]]="Assumed Completed"),"Yes","No")</f>
        <v>No</v>
      </c>
      <c r="Y230" s="41">
        <f>IF(tbl_PV_Milestones[[#This Row],[Baseline Date]]="",1,0)</f>
        <v>0</v>
      </c>
      <c r="Z230" s="41">
        <f>IF(tbl_PV_Milestones[[#This Row],[Baseline Date]]&lt;PV_Meta!$B$7,1,0)</f>
        <v>1</v>
      </c>
      <c r="AA230" s="41">
        <f>IF(tbl_PV_Milestones[[#This Row],[Complete]]="Yes",1,0)</f>
        <v>0</v>
      </c>
      <c r="AB230" s="41">
        <f>IF(AND(tbl_PV_Milestones[[#This Row],[BL FY]]=2025,tbl_PV_Milestones[[#This Row],[Baseline Date]]&lt;PV_Meta!$B$7),1,0)</f>
        <v>1</v>
      </c>
      <c r="AC230" s="41">
        <f>IF(AND(tbl_PV_Milestones[[#This Row],[Planned YTD]]=1,tbl_PV_Milestones[[#This Row],[Complete]]="Yes"),1,0)</f>
        <v>0</v>
      </c>
      <c r="AD230" s="41">
        <f>IF(AND(tbl_PV_Milestones[[#This Row],[Actual/Schedule Finish]]&lt;PV_Meta!$B$7,tbl_PV_Milestones[[#This Row],[Complete]]="No",tbl_PV_Milestones[[#This Row],[Project Status]]&lt;&gt;"On Hold"),1,0)</f>
        <v>0</v>
      </c>
      <c r="AE230" s="41">
        <f>IF(AND(tbl_PV_Milestones[[#This Row],[Actual/Schedule Finish]]&gt;tbl_PV_Milestones[[#This Row],[Baseline Date]],tbl_PV_Milestones[[#This Row],[Complete]]="No",tbl_PV_Milestones[[#This Row],[Project Status]]&lt;&gt;"On Hold",tbl_PV_Milestones[[#This Row],[Overdue]]=0,tbl_PV_Milestones[[#This Row],[To be Baselined]]&lt;&gt;1),1,0)</f>
        <v>1</v>
      </c>
      <c r="AF230" s="41">
        <f>IF(AND(tbl_PV_Milestones[[#This Row],[BL FY]]=2025,tbl_PV_Milestones[[#This Row],[Finish FY]]&gt;2025),1,0)</f>
        <v>0</v>
      </c>
      <c r="AG230" s="56" t="str">
        <f>_xlfn.XLOOKUP(tbl_PV_Milestones[[#This Row],[Work ID]],tbl_PV_Meta[Work ID '#],tbl_PV_Meta[Project Manager/Owner],,0)</f>
        <v>Project Manager 12</v>
      </c>
      <c r="AH230" s="6"/>
    </row>
    <row r="231" spans="4:34" x14ac:dyDescent="0.25">
      <c r="D231" s="6" t="s">
        <v>28</v>
      </c>
      <c r="E231" s="6" t="s">
        <v>520</v>
      </c>
      <c r="F231" s="6" t="s">
        <v>1757</v>
      </c>
      <c r="G231" s="6" t="s">
        <v>596</v>
      </c>
      <c r="H231" s="6" t="s">
        <v>505</v>
      </c>
      <c r="I231" s="6" t="s">
        <v>522</v>
      </c>
      <c r="J231" s="6" t="s">
        <v>28</v>
      </c>
      <c r="K231" s="6" t="s">
        <v>39</v>
      </c>
      <c r="L231" s="6" t="s">
        <v>58</v>
      </c>
      <c r="M231" s="43"/>
      <c r="N231" s="44" t="s">
        <v>1979</v>
      </c>
      <c r="O231" s="39">
        <v>45807.708333333299</v>
      </c>
      <c r="P231" s="39">
        <v>45777.708333333299</v>
      </c>
      <c r="Q231" s="6">
        <v>-22</v>
      </c>
      <c r="R231" s="6">
        <v>-7.6388888888888895E-2</v>
      </c>
      <c r="S231" s="45" t="e">
        <f>_xlfn.CONCAT(#REF!,TRIM(tbl_PV_Milestones[[#This Row],[Milestone Description]]))</f>
        <v>#REF!</v>
      </c>
      <c r="T231" s="84" t="str">
        <f>IF(COUNTIF(tbl_PV_Milestones[UID],tbl_PV_Milestones[[#This Row],[UID]])&gt;1,"Duplicate","")</f>
        <v>Duplicate</v>
      </c>
      <c r="U231" s="42" t="str">
        <f>_xlfn.XLOOKUP(tbl_PV_Milestones[[#This Row],[Work ID]],tbl_PV_Meta[Work ID '#],tbl_PV_Meta[Sub-Portfolio])</f>
        <v>Sub-Portfolio 8</v>
      </c>
      <c r="V231" s="41">
        <f>IF(MONTH(tbl_PV_Milestones[[#This Row],[Baseline Date]])&lt;7,YEAR(tbl_PV_Milestones[[#This Row],[Baseline Date]]),YEAR(tbl_PV_Milestones[[#This Row],[Baseline Date]])+1)</f>
        <v>2025</v>
      </c>
      <c r="W231" s="41">
        <f>IF(MONTH(tbl_PV_Milestones[[#This Row],[Actual/Schedule Finish]])&lt;7,YEAR(tbl_PV_Milestones[[#This Row],[Actual/Schedule Finish]]),YEAR(tbl_PV_Milestones[[#This Row],[Actual/Schedule Finish]])+1)</f>
        <v>2025</v>
      </c>
      <c r="X231" s="41" t="str">
        <f>IF(OR(tbl_PV_Milestones[[#This Row],[Project Status]]="Completed",tbl_PV_Milestones[[#This Row],[Project Status]]="Assumed Completed"),"Yes","No")</f>
        <v>No</v>
      </c>
      <c r="Y231" s="41">
        <f>IF(tbl_PV_Milestones[[#This Row],[Baseline Date]]="",1,0)</f>
        <v>0</v>
      </c>
      <c r="Z231" s="41">
        <f>IF(tbl_PV_Milestones[[#This Row],[Baseline Date]]&lt;PV_Meta!$B$7,1,0)</f>
        <v>1</v>
      </c>
      <c r="AA231" s="41">
        <f>IF(tbl_PV_Milestones[[#This Row],[Complete]]="Yes",1,0)</f>
        <v>0</v>
      </c>
      <c r="AB231" s="41">
        <f>IF(AND(tbl_PV_Milestones[[#This Row],[BL FY]]=2025,tbl_PV_Milestones[[#This Row],[Baseline Date]]&lt;PV_Meta!$B$7),1,0)</f>
        <v>1</v>
      </c>
      <c r="AC231" s="41">
        <f>IF(AND(tbl_PV_Milestones[[#This Row],[Planned YTD]]=1,tbl_PV_Milestones[[#This Row],[Complete]]="Yes"),1,0)</f>
        <v>0</v>
      </c>
      <c r="AD231" s="41">
        <f>IF(AND(tbl_PV_Milestones[[#This Row],[Actual/Schedule Finish]]&lt;PV_Meta!$B$7,tbl_PV_Milestones[[#This Row],[Complete]]="No",tbl_PV_Milestones[[#This Row],[Project Status]]&lt;&gt;"On Hold"),1,0)</f>
        <v>0</v>
      </c>
      <c r="AE231" s="41">
        <f>IF(AND(tbl_PV_Milestones[[#This Row],[Actual/Schedule Finish]]&gt;tbl_PV_Milestones[[#This Row],[Baseline Date]],tbl_PV_Milestones[[#This Row],[Complete]]="No",tbl_PV_Milestones[[#This Row],[Project Status]]&lt;&gt;"On Hold",tbl_PV_Milestones[[#This Row],[Overdue]]=0,tbl_PV_Milestones[[#This Row],[To be Baselined]]&lt;&gt;1),1,0)</f>
        <v>1</v>
      </c>
      <c r="AF231" s="41">
        <f>IF(AND(tbl_PV_Milestones[[#This Row],[BL FY]]=2025,tbl_PV_Milestones[[#This Row],[Finish FY]]&gt;2025),1,0)</f>
        <v>0</v>
      </c>
      <c r="AG231" s="56" t="str">
        <f>_xlfn.XLOOKUP(tbl_PV_Milestones[[#This Row],[Work ID]],tbl_PV_Meta[Work ID '#],tbl_PV_Meta[Project Manager/Owner],,0)</f>
        <v>Project Manager 12</v>
      </c>
      <c r="AH231" s="6"/>
    </row>
    <row r="232" spans="4:34" x14ac:dyDescent="0.25">
      <c r="D232" s="6" t="s">
        <v>28</v>
      </c>
      <c r="E232" s="6" t="s">
        <v>520</v>
      </c>
      <c r="F232" s="6" t="s">
        <v>1757</v>
      </c>
      <c r="G232" s="6" t="s">
        <v>543</v>
      </c>
      <c r="H232" s="6" t="s">
        <v>519</v>
      </c>
      <c r="I232" s="6" t="s">
        <v>522</v>
      </c>
      <c r="J232" s="6" t="s">
        <v>28</v>
      </c>
      <c r="K232" s="6" t="s">
        <v>39</v>
      </c>
      <c r="L232" s="6" t="s">
        <v>58</v>
      </c>
      <c r="M232" s="43"/>
      <c r="N232" s="44" t="s">
        <v>1979</v>
      </c>
      <c r="O232" s="39">
        <v>45807.708333333299</v>
      </c>
      <c r="P232" s="39">
        <v>45777.708333333299</v>
      </c>
      <c r="Q232" s="6">
        <v>-22</v>
      </c>
      <c r="R232" s="6">
        <v>-7.6388888888888895E-2</v>
      </c>
      <c r="S232" s="45" t="e">
        <f>_xlfn.CONCAT(#REF!,TRIM(tbl_PV_Milestones[[#This Row],[Milestone Description]]))</f>
        <v>#REF!</v>
      </c>
      <c r="T232" s="84" t="str">
        <f>IF(COUNTIF(tbl_PV_Milestones[UID],tbl_PV_Milestones[[#This Row],[UID]])&gt;1,"Duplicate","")</f>
        <v>Duplicate</v>
      </c>
      <c r="U232" s="42" t="str">
        <f>_xlfn.XLOOKUP(tbl_PV_Milestones[[#This Row],[Work ID]],tbl_PV_Meta[Work ID '#],tbl_PV_Meta[Sub-Portfolio])</f>
        <v>Sub-Portfolio 8</v>
      </c>
      <c r="V232" s="41">
        <f>IF(MONTH(tbl_PV_Milestones[[#This Row],[Baseline Date]])&lt;7,YEAR(tbl_PV_Milestones[[#This Row],[Baseline Date]]),YEAR(tbl_PV_Milestones[[#This Row],[Baseline Date]])+1)</f>
        <v>2025</v>
      </c>
      <c r="W232" s="41">
        <f>IF(MONTH(tbl_PV_Milestones[[#This Row],[Actual/Schedule Finish]])&lt;7,YEAR(tbl_PV_Milestones[[#This Row],[Actual/Schedule Finish]]),YEAR(tbl_PV_Milestones[[#This Row],[Actual/Schedule Finish]])+1)</f>
        <v>2025</v>
      </c>
      <c r="X232" s="41" t="str">
        <f>IF(OR(tbl_PV_Milestones[[#This Row],[Project Status]]="Completed",tbl_PV_Milestones[[#This Row],[Project Status]]="Assumed Completed"),"Yes","No")</f>
        <v>No</v>
      </c>
      <c r="Y232" s="41">
        <f>IF(tbl_PV_Milestones[[#This Row],[Baseline Date]]="",1,0)</f>
        <v>0</v>
      </c>
      <c r="Z232" s="41">
        <f>IF(tbl_PV_Milestones[[#This Row],[Baseline Date]]&lt;PV_Meta!$B$7,1,0)</f>
        <v>1</v>
      </c>
      <c r="AA232" s="41">
        <f>IF(tbl_PV_Milestones[[#This Row],[Complete]]="Yes",1,0)</f>
        <v>0</v>
      </c>
      <c r="AB232" s="41">
        <f>IF(AND(tbl_PV_Milestones[[#This Row],[BL FY]]=2025,tbl_PV_Milestones[[#This Row],[Baseline Date]]&lt;PV_Meta!$B$7),1,0)</f>
        <v>1</v>
      </c>
      <c r="AC232" s="41">
        <f>IF(AND(tbl_PV_Milestones[[#This Row],[Planned YTD]]=1,tbl_PV_Milestones[[#This Row],[Complete]]="Yes"),1,0)</f>
        <v>0</v>
      </c>
      <c r="AD232" s="41">
        <f>IF(AND(tbl_PV_Milestones[[#This Row],[Actual/Schedule Finish]]&lt;PV_Meta!$B$7,tbl_PV_Milestones[[#This Row],[Complete]]="No",tbl_PV_Milestones[[#This Row],[Project Status]]&lt;&gt;"On Hold"),1,0)</f>
        <v>0</v>
      </c>
      <c r="AE232" s="41">
        <f>IF(AND(tbl_PV_Milestones[[#This Row],[Actual/Schedule Finish]]&gt;tbl_PV_Milestones[[#This Row],[Baseline Date]],tbl_PV_Milestones[[#This Row],[Complete]]="No",tbl_PV_Milestones[[#This Row],[Project Status]]&lt;&gt;"On Hold",tbl_PV_Milestones[[#This Row],[Overdue]]=0,tbl_PV_Milestones[[#This Row],[To be Baselined]]&lt;&gt;1),1,0)</f>
        <v>1</v>
      </c>
      <c r="AF232" s="41">
        <f>IF(AND(tbl_PV_Milestones[[#This Row],[BL FY]]=2025,tbl_PV_Milestones[[#This Row],[Finish FY]]&gt;2025),1,0)</f>
        <v>0</v>
      </c>
      <c r="AG232" s="56" t="str">
        <f>_xlfn.XLOOKUP(tbl_PV_Milestones[[#This Row],[Work ID]],tbl_PV_Meta[Work ID '#],tbl_PV_Meta[Project Manager/Owner],,0)</f>
        <v>Project Manager 12</v>
      </c>
      <c r="AH232" s="6"/>
    </row>
    <row r="233" spans="4:34" x14ac:dyDescent="0.25">
      <c r="D233" s="6" t="s">
        <v>28</v>
      </c>
      <c r="E233" s="6" t="s">
        <v>503</v>
      </c>
      <c r="F233" s="6" t="s">
        <v>1757</v>
      </c>
      <c r="G233" s="6" t="s">
        <v>548</v>
      </c>
      <c r="H233" s="6" t="s">
        <v>505</v>
      </c>
      <c r="I233" s="6" t="s">
        <v>510</v>
      </c>
      <c r="J233" s="6" t="s">
        <v>28</v>
      </c>
      <c r="K233" s="6" t="s">
        <v>39</v>
      </c>
      <c r="L233" s="6" t="s">
        <v>58</v>
      </c>
      <c r="M233" s="43"/>
      <c r="N233" s="44" t="s">
        <v>1979</v>
      </c>
      <c r="O233" s="39">
        <v>45930.708333333299</v>
      </c>
      <c r="P233" s="39">
        <v>45930.708333333299</v>
      </c>
      <c r="Q233" s="6">
        <v>0</v>
      </c>
      <c r="R233" s="6">
        <v>0</v>
      </c>
      <c r="S233" s="45" t="e">
        <f>_xlfn.CONCAT(#REF!,TRIM(tbl_PV_Milestones[[#This Row],[Milestone Description]]))</f>
        <v>#REF!</v>
      </c>
      <c r="T233" s="84" t="str">
        <f>IF(COUNTIF(tbl_PV_Milestones[UID],tbl_PV_Milestones[[#This Row],[UID]])&gt;1,"Duplicate","")</f>
        <v>Duplicate</v>
      </c>
      <c r="U233" s="42" t="str">
        <f>_xlfn.XLOOKUP(tbl_PV_Milestones[[#This Row],[Work ID]],tbl_PV_Meta[Work ID '#],tbl_PV_Meta[Sub-Portfolio])</f>
        <v>Sub-Portfolio 8</v>
      </c>
      <c r="V233" s="41">
        <f>IF(MONTH(tbl_PV_Milestones[[#This Row],[Baseline Date]])&lt;7,YEAR(tbl_PV_Milestones[[#This Row],[Baseline Date]]),YEAR(tbl_PV_Milestones[[#This Row],[Baseline Date]])+1)</f>
        <v>2026</v>
      </c>
      <c r="W233" s="41">
        <f>IF(MONTH(tbl_PV_Milestones[[#This Row],[Actual/Schedule Finish]])&lt;7,YEAR(tbl_PV_Milestones[[#This Row],[Actual/Schedule Finish]]),YEAR(tbl_PV_Milestones[[#This Row],[Actual/Schedule Finish]])+1)</f>
        <v>2026</v>
      </c>
      <c r="X233" s="41" t="str">
        <f>IF(OR(tbl_PV_Milestones[[#This Row],[Project Status]]="Completed",tbl_PV_Milestones[[#This Row],[Project Status]]="Assumed Completed"),"Yes","No")</f>
        <v>No</v>
      </c>
      <c r="Y233" s="41">
        <f>IF(tbl_PV_Milestones[[#This Row],[Baseline Date]]="",1,0)</f>
        <v>0</v>
      </c>
      <c r="Z233" s="41">
        <f>IF(tbl_PV_Milestones[[#This Row],[Baseline Date]]&lt;PV_Meta!$B$7,1,0)</f>
        <v>0</v>
      </c>
      <c r="AA233" s="41">
        <f>IF(tbl_PV_Milestones[[#This Row],[Complete]]="Yes",1,0)</f>
        <v>0</v>
      </c>
      <c r="AB233" s="41">
        <f>IF(AND(tbl_PV_Milestones[[#This Row],[BL FY]]=2025,tbl_PV_Milestones[[#This Row],[Baseline Date]]&lt;PV_Meta!$B$7),1,0)</f>
        <v>0</v>
      </c>
      <c r="AC233" s="41">
        <f>IF(AND(tbl_PV_Milestones[[#This Row],[Planned YTD]]=1,tbl_PV_Milestones[[#This Row],[Complete]]="Yes"),1,0)</f>
        <v>0</v>
      </c>
      <c r="AD233" s="41">
        <f>IF(AND(tbl_PV_Milestones[[#This Row],[Actual/Schedule Finish]]&lt;PV_Meta!$B$7,tbl_PV_Milestones[[#This Row],[Complete]]="No",tbl_PV_Milestones[[#This Row],[Project Status]]&lt;&gt;"On Hold"),1,0)</f>
        <v>0</v>
      </c>
      <c r="AE233" s="41">
        <f>IF(AND(tbl_PV_Milestones[[#This Row],[Actual/Schedule Finish]]&gt;tbl_PV_Milestones[[#This Row],[Baseline Date]],tbl_PV_Milestones[[#This Row],[Complete]]="No",tbl_PV_Milestones[[#This Row],[Project Status]]&lt;&gt;"On Hold",tbl_PV_Milestones[[#This Row],[Overdue]]=0,tbl_PV_Milestones[[#This Row],[To be Baselined]]&lt;&gt;1),1,0)</f>
        <v>0</v>
      </c>
      <c r="AF233" s="41">
        <f>IF(AND(tbl_PV_Milestones[[#This Row],[BL FY]]=2025,tbl_PV_Milestones[[#This Row],[Finish FY]]&gt;2025),1,0)</f>
        <v>0</v>
      </c>
      <c r="AG233" s="56" t="str">
        <f>_xlfn.XLOOKUP(tbl_PV_Milestones[[#This Row],[Work ID]],tbl_PV_Meta[Work ID '#],tbl_PV_Meta[Project Manager/Owner],,0)</f>
        <v>Project Manager 12</v>
      </c>
      <c r="AH233" s="6"/>
    </row>
    <row r="234" spans="4:34" x14ac:dyDescent="0.25">
      <c r="D234" s="6" t="s">
        <v>28</v>
      </c>
      <c r="E234" s="6" t="s">
        <v>503</v>
      </c>
      <c r="F234" s="6" t="s">
        <v>1757</v>
      </c>
      <c r="G234" s="6" t="s">
        <v>557</v>
      </c>
      <c r="H234" s="6" t="s">
        <v>519</v>
      </c>
      <c r="I234" s="6" t="s">
        <v>510</v>
      </c>
      <c r="J234" s="6" t="s">
        <v>28</v>
      </c>
      <c r="K234" s="6" t="s">
        <v>39</v>
      </c>
      <c r="L234" s="6" t="s">
        <v>58</v>
      </c>
      <c r="M234" s="43"/>
      <c r="N234" s="44" t="s">
        <v>1979</v>
      </c>
      <c r="O234" s="39">
        <v>45930.708333333299</v>
      </c>
      <c r="P234" s="39">
        <v>45930.708333333299</v>
      </c>
      <c r="Q234" s="6">
        <v>0</v>
      </c>
      <c r="R234" s="6">
        <v>0</v>
      </c>
      <c r="S234" s="45" t="e">
        <f>_xlfn.CONCAT(#REF!,TRIM(tbl_PV_Milestones[[#This Row],[Milestone Description]]))</f>
        <v>#REF!</v>
      </c>
      <c r="T234" s="84" t="str">
        <f>IF(COUNTIF(tbl_PV_Milestones[UID],tbl_PV_Milestones[[#This Row],[UID]])&gt;1,"Duplicate","")</f>
        <v>Duplicate</v>
      </c>
      <c r="U234" s="42" t="str">
        <f>_xlfn.XLOOKUP(tbl_PV_Milestones[[#This Row],[Work ID]],tbl_PV_Meta[Work ID '#],tbl_PV_Meta[Sub-Portfolio])</f>
        <v>Sub-Portfolio 8</v>
      </c>
      <c r="V234" s="41">
        <f>IF(MONTH(tbl_PV_Milestones[[#This Row],[Baseline Date]])&lt;7,YEAR(tbl_PV_Milestones[[#This Row],[Baseline Date]]),YEAR(tbl_PV_Milestones[[#This Row],[Baseline Date]])+1)</f>
        <v>2026</v>
      </c>
      <c r="W234" s="41">
        <f>IF(MONTH(tbl_PV_Milestones[[#This Row],[Actual/Schedule Finish]])&lt;7,YEAR(tbl_PV_Milestones[[#This Row],[Actual/Schedule Finish]]),YEAR(tbl_PV_Milestones[[#This Row],[Actual/Schedule Finish]])+1)</f>
        <v>2026</v>
      </c>
      <c r="X234" s="41" t="str">
        <f>IF(OR(tbl_PV_Milestones[[#This Row],[Project Status]]="Completed",tbl_PV_Milestones[[#This Row],[Project Status]]="Assumed Completed"),"Yes","No")</f>
        <v>No</v>
      </c>
      <c r="Y234" s="41">
        <f>IF(tbl_PV_Milestones[[#This Row],[Baseline Date]]="",1,0)</f>
        <v>0</v>
      </c>
      <c r="Z234" s="41">
        <f>IF(tbl_PV_Milestones[[#This Row],[Baseline Date]]&lt;PV_Meta!$B$7,1,0)</f>
        <v>0</v>
      </c>
      <c r="AA234" s="41">
        <f>IF(tbl_PV_Milestones[[#This Row],[Complete]]="Yes",1,0)</f>
        <v>0</v>
      </c>
      <c r="AB234" s="41">
        <f>IF(AND(tbl_PV_Milestones[[#This Row],[BL FY]]=2025,tbl_PV_Milestones[[#This Row],[Baseline Date]]&lt;PV_Meta!$B$7),1,0)</f>
        <v>0</v>
      </c>
      <c r="AC234" s="41">
        <f>IF(AND(tbl_PV_Milestones[[#This Row],[Planned YTD]]=1,tbl_PV_Milestones[[#This Row],[Complete]]="Yes"),1,0)</f>
        <v>0</v>
      </c>
      <c r="AD234" s="41">
        <f>IF(AND(tbl_PV_Milestones[[#This Row],[Actual/Schedule Finish]]&lt;PV_Meta!$B$7,tbl_PV_Milestones[[#This Row],[Complete]]="No",tbl_PV_Milestones[[#This Row],[Project Status]]&lt;&gt;"On Hold"),1,0)</f>
        <v>0</v>
      </c>
      <c r="AE234" s="41">
        <f>IF(AND(tbl_PV_Milestones[[#This Row],[Actual/Schedule Finish]]&gt;tbl_PV_Milestones[[#This Row],[Baseline Date]],tbl_PV_Milestones[[#This Row],[Complete]]="No",tbl_PV_Milestones[[#This Row],[Project Status]]&lt;&gt;"On Hold",tbl_PV_Milestones[[#This Row],[Overdue]]=0,tbl_PV_Milestones[[#This Row],[To be Baselined]]&lt;&gt;1),1,0)</f>
        <v>0</v>
      </c>
      <c r="AF234" s="41">
        <f>IF(AND(tbl_PV_Milestones[[#This Row],[BL FY]]=2025,tbl_PV_Milestones[[#This Row],[Finish FY]]&gt;2025),1,0)</f>
        <v>0</v>
      </c>
      <c r="AG234" s="56" t="str">
        <f>_xlfn.XLOOKUP(tbl_PV_Milestones[[#This Row],[Work ID]],tbl_PV_Meta[Work ID '#],tbl_PV_Meta[Project Manager/Owner],,0)</f>
        <v>Project Manager 12</v>
      </c>
      <c r="AH234" s="6"/>
    </row>
    <row r="235" spans="4:34" x14ac:dyDescent="0.25">
      <c r="D235" s="6" t="s">
        <v>28</v>
      </c>
      <c r="E235" s="6" t="s">
        <v>503</v>
      </c>
      <c r="F235" s="6" t="s">
        <v>1757</v>
      </c>
      <c r="G235" s="6" t="s">
        <v>535</v>
      </c>
      <c r="H235" s="6" t="s">
        <v>505</v>
      </c>
      <c r="I235" s="6" t="s">
        <v>510</v>
      </c>
      <c r="J235" s="6" t="s">
        <v>28</v>
      </c>
      <c r="K235" s="6" t="s">
        <v>39</v>
      </c>
      <c r="L235" s="6" t="s">
        <v>58</v>
      </c>
      <c r="M235" s="43"/>
      <c r="N235" s="44" t="s">
        <v>1979</v>
      </c>
      <c r="O235" s="39">
        <v>45944.708333333299</v>
      </c>
      <c r="P235" s="39">
        <v>45944.708333333299</v>
      </c>
      <c r="Q235" s="6">
        <v>0</v>
      </c>
      <c r="R235" s="6">
        <v>0</v>
      </c>
      <c r="S235" s="45" t="e">
        <f>_xlfn.CONCAT(#REF!,TRIM(tbl_PV_Milestones[[#This Row],[Milestone Description]]))</f>
        <v>#REF!</v>
      </c>
      <c r="T235" s="84" t="str">
        <f>IF(COUNTIF(tbl_PV_Milestones[UID],tbl_PV_Milestones[[#This Row],[UID]])&gt;1,"Duplicate","")</f>
        <v>Duplicate</v>
      </c>
      <c r="U235" s="42" t="str">
        <f>_xlfn.XLOOKUP(tbl_PV_Milestones[[#This Row],[Work ID]],tbl_PV_Meta[Work ID '#],tbl_PV_Meta[Sub-Portfolio])</f>
        <v>Sub-Portfolio 8</v>
      </c>
      <c r="V235" s="41">
        <f>IF(MONTH(tbl_PV_Milestones[[#This Row],[Baseline Date]])&lt;7,YEAR(tbl_PV_Milestones[[#This Row],[Baseline Date]]),YEAR(tbl_PV_Milestones[[#This Row],[Baseline Date]])+1)</f>
        <v>2026</v>
      </c>
      <c r="W235" s="41">
        <f>IF(MONTH(tbl_PV_Milestones[[#This Row],[Actual/Schedule Finish]])&lt;7,YEAR(tbl_PV_Milestones[[#This Row],[Actual/Schedule Finish]]),YEAR(tbl_PV_Milestones[[#This Row],[Actual/Schedule Finish]])+1)</f>
        <v>2026</v>
      </c>
      <c r="X235" s="41" t="str">
        <f>IF(OR(tbl_PV_Milestones[[#This Row],[Project Status]]="Completed",tbl_PV_Milestones[[#This Row],[Project Status]]="Assumed Completed"),"Yes","No")</f>
        <v>No</v>
      </c>
      <c r="Y235" s="41">
        <f>IF(tbl_PV_Milestones[[#This Row],[Baseline Date]]="",1,0)</f>
        <v>0</v>
      </c>
      <c r="Z235" s="41">
        <f>IF(tbl_PV_Milestones[[#This Row],[Baseline Date]]&lt;PV_Meta!$B$7,1,0)</f>
        <v>0</v>
      </c>
      <c r="AA235" s="41">
        <f>IF(tbl_PV_Milestones[[#This Row],[Complete]]="Yes",1,0)</f>
        <v>0</v>
      </c>
      <c r="AB235" s="41">
        <f>IF(AND(tbl_PV_Milestones[[#This Row],[BL FY]]=2025,tbl_PV_Milestones[[#This Row],[Baseline Date]]&lt;PV_Meta!$B$7),1,0)</f>
        <v>0</v>
      </c>
      <c r="AC235" s="41">
        <f>IF(AND(tbl_PV_Milestones[[#This Row],[Planned YTD]]=1,tbl_PV_Milestones[[#This Row],[Complete]]="Yes"),1,0)</f>
        <v>0</v>
      </c>
      <c r="AD235" s="41">
        <f>IF(AND(tbl_PV_Milestones[[#This Row],[Actual/Schedule Finish]]&lt;PV_Meta!$B$7,tbl_PV_Milestones[[#This Row],[Complete]]="No",tbl_PV_Milestones[[#This Row],[Project Status]]&lt;&gt;"On Hold"),1,0)</f>
        <v>0</v>
      </c>
      <c r="AE235" s="41">
        <f>IF(AND(tbl_PV_Milestones[[#This Row],[Actual/Schedule Finish]]&gt;tbl_PV_Milestones[[#This Row],[Baseline Date]],tbl_PV_Milestones[[#This Row],[Complete]]="No",tbl_PV_Milestones[[#This Row],[Project Status]]&lt;&gt;"On Hold",tbl_PV_Milestones[[#This Row],[Overdue]]=0,tbl_PV_Milestones[[#This Row],[To be Baselined]]&lt;&gt;1),1,0)</f>
        <v>0</v>
      </c>
      <c r="AF235" s="41">
        <f>IF(AND(tbl_PV_Milestones[[#This Row],[BL FY]]=2025,tbl_PV_Milestones[[#This Row],[Finish FY]]&gt;2025),1,0)</f>
        <v>0</v>
      </c>
      <c r="AG235" s="56" t="str">
        <f>_xlfn.XLOOKUP(tbl_PV_Milestones[[#This Row],[Work ID]],tbl_PV_Meta[Work ID '#],tbl_PV_Meta[Project Manager/Owner],,0)</f>
        <v>Project Manager 12</v>
      </c>
      <c r="AH235" s="6"/>
    </row>
    <row r="236" spans="4:34" x14ac:dyDescent="0.25">
      <c r="D236" s="6" t="s">
        <v>28</v>
      </c>
      <c r="E236" s="6" t="s">
        <v>503</v>
      </c>
      <c r="F236" s="6" t="s">
        <v>1757</v>
      </c>
      <c r="G236" s="6" t="s">
        <v>536</v>
      </c>
      <c r="H236" s="6" t="s">
        <v>505</v>
      </c>
      <c r="I236" s="6" t="s">
        <v>510</v>
      </c>
      <c r="J236" s="6" t="s">
        <v>28</v>
      </c>
      <c r="K236" s="6" t="s">
        <v>39</v>
      </c>
      <c r="L236" s="6" t="s">
        <v>58</v>
      </c>
      <c r="M236" s="43"/>
      <c r="N236" s="44" t="s">
        <v>1979</v>
      </c>
      <c r="O236" s="39">
        <v>45944.708333333299</v>
      </c>
      <c r="P236" s="39">
        <v>45944.708333333299</v>
      </c>
      <c r="Q236" s="6">
        <v>0</v>
      </c>
      <c r="R236" s="6">
        <v>0</v>
      </c>
      <c r="S236" s="45" t="e">
        <f>_xlfn.CONCAT(#REF!,TRIM(tbl_PV_Milestones[[#This Row],[Milestone Description]]))</f>
        <v>#REF!</v>
      </c>
      <c r="T236" s="84" t="str">
        <f>IF(COUNTIF(tbl_PV_Milestones[UID],tbl_PV_Milestones[[#This Row],[UID]])&gt;1,"Duplicate","")</f>
        <v>Duplicate</v>
      </c>
      <c r="U236" s="42" t="str">
        <f>_xlfn.XLOOKUP(tbl_PV_Milestones[[#This Row],[Work ID]],tbl_PV_Meta[Work ID '#],tbl_PV_Meta[Sub-Portfolio])</f>
        <v>Sub-Portfolio 8</v>
      </c>
      <c r="V236" s="41">
        <f>IF(MONTH(tbl_PV_Milestones[[#This Row],[Baseline Date]])&lt;7,YEAR(tbl_PV_Milestones[[#This Row],[Baseline Date]]),YEAR(tbl_PV_Milestones[[#This Row],[Baseline Date]])+1)</f>
        <v>2026</v>
      </c>
      <c r="W236" s="41">
        <f>IF(MONTH(tbl_PV_Milestones[[#This Row],[Actual/Schedule Finish]])&lt;7,YEAR(tbl_PV_Milestones[[#This Row],[Actual/Schedule Finish]]),YEAR(tbl_PV_Milestones[[#This Row],[Actual/Schedule Finish]])+1)</f>
        <v>2026</v>
      </c>
      <c r="X236" s="41" t="str">
        <f>IF(OR(tbl_PV_Milestones[[#This Row],[Project Status]]="Completed",tbl_PV_Milestones[[#This Row],[Project Status]]="Assumed Completed"),"Yes","No")</f>
        <v>No</v>
      </c>
      <c r="Y236" s="41">
        <f>IF(tbl_PV_Milestones[[#This Row],[Baseline Date]]="",1,0)</f>
        <v>0</v>
      </c>
      <c r="Z236" s="41">
        <f>IF(tbl_PV_Milestones[[#This Row],[Baseline Date]]&lt;PV_Meta!$B$7,1,0)</f>
        <v>0</v>
      </c>
      <c r="AA236" s="41">
        <f>IF(tbl_PV_Milestones[[#This Row],[Complete]]="Yes",1,0)</f>
        <v>0</v>
      </c>
      <c r="AB236" s="41">
        <f>IF(AND(tbl_PV_Milestones[[#This Row],[BL FY]]=2025,tbl_PV_Milestones[[#This Row],[Baseline Date]]&lt;PV_Meta!$B$7),1,0)</f>
        <v>0</v>
      </c>
      <c r="AC236" s="41">
        <f>IF(AND(tbl_PV_Milestones[[#This Row],[Planned YTD]]=1,tbl_PV_Milestones[[#This Row],[Complete]]="Yes"),1,0)</f>
        <v>0</v>
      </c>
      <c r="AD236" s="41">
        <f>IF(AND(tbl_PV_Milestones[[#This Row],[Actual/Schedule Finish]]&lt;PV_Meta!$B$7,tbl_PV_Milestones[[#This Row],[Complete]]="No",tbl_PV_Milestones[[#This Row],[Project Status]]&lt;&gt;"On Hold"),1,0)</f>
        <v>0</v>
      </c>
      <c r="AE236" s="41">
        <f>IF(AND(tbl_PV_Milestones[[#This Row],[Actual/Schedule Finish]]&gt;tbl_PV_Milestones[[#This Row],[Baseline Date]],tbl_PV_Milestones[[#This Row],[Complete]]="No",tbl_PV_Milestones[[#This Row],[Project Status]]&lt;&gt;"On Hold",tbl_PV_Milestones[[#This Row],[Overdue]]=0,tbl_PV_Milestones[[#This Row],[To be Baselined]]&lt;&gt;1),1,0)</f>
        <v>0</v>
      </c>
      <c r="AF236" s="41">
        <f>IF(AND(tbl_PV_Milestones[[#This Row],[BL FY]]=2025,tbl_PV_Milestones[[#This Row],[Finish FY]]&gt;2025),1,0)</f>
        <v>0</v>
      </c>
      <c r="AG236" s="56" t="str">
        <f>_xlfn.XLOOKUP(tbl_PV_Milestones[[#This Row],[Work ID]],tbl_PV_Meta[Work ID '#],tbl_PV_Meta[Project Manager/Owner],,0)</f>
        <v>Project Manager 12</v>
      </c>
      <c r="AH236" s="6"/>
    </row>
    <row r="237" spans="4:34" x14ac:dyDescent="0.25">
      <c r="D237" s="6" t="s">
        <v>28</v>
      </c>
      <c r="E237" s="6" t="s">
        <v>503</v>
      </c>
      <c r="F237" s="6" t="s">
        <v>1757</v>
      </c>
      <c r="G237" s="6" t="s">
        <v>539</v>
      </c>
      <c r="H237" s="6" t="s">
        <v>505</v>
      </c>
      <c r="I237" s="6" t="s">
        <v>510</v>
      </c>
      <c r="J237" s="6" t="s">
        <v>28</v>
      </c>
      <c r="K237" s="6" t="s">
        <v>39</v>
      </c>
      <c r="L237" s="6" t="s">
        <v>58</v>
      </c>
      <c r="M237" s="43"/>
      <c r="N237" s="44" t="s">
        <v>1979</v>
      </c>
      <c r="O237" s="39">
        <v>45944.708333333299</v>
      </c>
      <c r="P237" s="39">
        <v>45944.708333333299</v>
      </c>
      <c r="Q237" s="6">
        <v>0</v>
      </c>
      <c r="R237" s="6">
        <v>0</v>
      </c>
      <c r="S237" s="45" t="e">
        <f>_xlfn.CONCAT(#REF!,TRIM(tbl_PV_Milestones[[#This Row],[Milestone Description]]))</f>
        <v>#REF!</v>
      </c>
      <c r="T237" s="84" t="str">
        <f>IF(COUNTIF(tbl_PV_Milestones[UID],tbl_PV_Milestones[[#This Row],[UID]])&gt;1,"Duplicate","")</f>
        <v>Duplicate</v>
      </c>
      <c r="U237" s="42" t="str">
        <f>_xlfn.XLOOKUP(tbl_PV_Milestones[[#This Row],[Work ID]],tbl_PV_Meta[Work ID '#],tbl_PV_Meta[Sub-Portfolio])</f>
        <v>Sub-Portfolio 8</v>
      </c>
      <c r="V237" s="41">
        <f>IF(MONTH(tbl_PV_Milestones[[#This Row],[Baseline Date]])&lt;7,YEAR(tbl_PV_Milestones[[#This Row],[Baseline Date]]),YEAR(tbl_PV_Milestones[[#This Row],[Baseline Date]])+1)</f>
        <v>2026</v>
      </c>
      <c r="W237" s="41">
        <f>IF(MONTH(tbl_PV_Milestones[[#This Row],[Actual/Schedule Finish]])&lt;7,YEAR(tbl_PV_Milestones[[#This Row],[Actual/Schedule Finish]]),YEAR(tbl_PV_Milestones[[#This Row],[Actual/Schedule Finish]])+1)</f>
        <v>2026</v>
      </c>
      <c r="X237" s="41" t="str">
        <f>IF(OR(tbl_PV_Milestones[[#This Row],[Project Status]]="Completed",tbl_PV_Milestones[[#This Row],[Project Status]]="Assumed Completed"),"Yes","No")</f>
        <v>No</v>
      </c>
      <c r="Y237" s="41">
        <f>IF(tbl_PV_Milestones[[#This Row],[Baseline Date]]="",1,0)</f>
        <v>0</v>
      </c>
      <c r="Z237" s="41">
        <f>IF(tbl_PV_Milestones[[#This Row],[Baseline Date]]&lt;PV_Meta!$B$7,1,0)</f>
        <v>0</v>
      </c>
      <c r="AA237" s="41">
        <f>IF(tbl_PV_Milestones[[#This Row],[Complete]]="Yes",1,0)</f>
        <v>0</v>
      </c>
      <c r="AB237" s="41">
        <f>IF(AND(tbl_PV_Milestones[[#This Row],[BL FY]]=2025,tbl_PV_Milestones[[#This Row],[Baseline Date]]&lt;PV_Meta!$B$7),1,0)</f>
        <v>0</v>
      </c>
      <c r="AC237" s="41">
        <f>IF(AND(tbl_PV_Milestones[[#This Row],[Planned YTD]]=1,tbl_PV_Milestones[[#This Row],[Complete]]="Yes"),1,0)</f>
        <v>0</v>
      </c>
      <c r="AD237" s="41">
        <f>IF(AND(tbl_PV_Milestones[[#This Row],[Actual/Schedule Finish]]&lt;PV_Meta!$B$7,tbl_PV_Milestones[[#This Row],[Complete]]="No",tbl_PV_Milestones[[#This Row],[Project Status]]&lt;&gt;"On Hold"),1,0)</f>
        <v>0</v>
      </c>
      <c r="AE237" s="41">
        <f>IF(AND(tbl_PV_Milestones[[#This Row],[Actual/Schedule Finish]]&gt;tbl_PV_Milestones[[#This Row],[Baseline Date]],tbl_PV_Milestones[[#This Row],[Complete]]="No",tbl_PV_Milestones[[#This Row],[Project Status]]&lt;&gt;"On Hold",tbl_PV_Milestones[[#This Row],[Overdue]]=0,tbl_PV_Milestones[[#This Row],[To be Baselined]]&lt;&gt;1),1,0)</f>
        <v>0</v>
      </c>
      <c r="AF237" s="41">
        <f>IF(AND(tbl_PV_Milestones[[#This Row],[BL FY]]=2025,tbl_PV_Milestones[[#This Row],[Finish FY]]&gt;2025),1,0)</f>
        <v>0</v>
      </c>
      <c r="AG237" s="56" t="str">
        <f>_xlfn.XLOOKUP(tbl_PV_Milestones[[#This Row],[Work ID]],tbl_PV_Meta[Work ID '#],tbl_PV_Meta[Project Manager/Owner],,0)</f>
        <v>Project Manager 12</v>
      </c>
      <c r="AH237" s="6"/>
    </row>
    <row r="238" spans="4:34" x14ac:dyDescent="0.25">
      <c r="D238" s="6" t="s">
        <v>28</v>
      </c>
      <c r="E238" s="6" t="s">
        <v>503</v>
      </c>
      <c r="F238" s="6" t="s">
        <v>1757</v>
      </c>
      <c r="G238" s="6" t="s">
        <v>534</v>
      </c>
      <c r="H238" s="6" t="s">
        <v>505</v>
      </c>
      <c r="I238" s="6" t="s">
        <v>510</v>
      </c>
      <c r="J238" s="6" t="s">
        <v>28</v>
      </c>
      <c r="K238" s="6" t="s">
        <v>39</v>
      </c>
      <c r="L238" s="6" t="s">
        <v>58</v>
      </c>
      <c r="M238" s="43"/>
      <c r="N238" s="44" t="s">
        <v>1979</v>
      </c>
      <c r="O238" s="39">
        <v>45944.708333333299</v>
      </c>
      <c r="P238" s="39">
        <v>45944.708333333299</v>
      </c>
      <c r="Q238" s="6">
        <v>0</v>
      </c>
      <c r="R238" s="6">
        <v>0</v>
      </c>
      <c r="S238" s="45" t="e">
        <f>_xlfn.CONCAT(#REF!,TRIM(tbl_PV_Milestones[[#This Row],[Milestone Description]]))</f>
        <v>#REF!</v>
      </c>
      <c r="T238" s="84" t="str">
        <f>IF(COUNTIF(tbl_PV_Milestones[UID],tbl_PV_Milestones[[#This Row],[UID]])&gt;1,"Duplicate","")</f>
        <v>Duplicate</v>
      </c>
      <c r="U238" s="42" t="str">
        <f>_xlfn.XLOOKUP(tbl_PV_Milestones[[#This Row],[Work ID]],tbl_PV_Meta[Work ID '#],tbl_PV_Meta[Sub-Portfolio])</f>
        <v>Sub-Portfolio 8</v>
      </c>
      <c r="V238" s="41">
        <f>IF(MONTH(tbl_PV_Milestones[[#This Row],[Baseline Date]])&lt;7,YEAR(tbl_PV_Milestones[[#This Row],[Baseline Date]]),YEAR(tbl_PV_Milestones[[#This Row],[Baseline Date]])+1)</f>
        <v>2026</v>
      </c>
      <c r="W238" s="41">
        <f>IF(MONTH(tbl_PV_Milestones[[#This Row],[Actual/Schedule Finish]])&lt;7,YEAR(tbl_PV_Milestones[[#This Row],[Actual/Schedule Finish]]),YEAR(tbl_PV_Milestones[[#This Row],[Actual/Schedule Finish]])+1)</f>
        <v>2026</v>
      </c>
      <c r="X238" s="41" t="str">
        <f>IF(OR(tbl_PV_Milestones[[#This Row],[Project Status]]="Completed",tbl_PV_Milestones[[#This Row],[Project Status]]="Assumed Completed"),"Yes","No")</f>
        <v>No</v>
      </c>
      <c r="Y238" s="41">
        <f>IF(tbl_PV_Milestones[[#This Row],[Baseline Date]]="",1,0)</f>
        <v>0</v>
      </c>
      <c r="Z238" s="41">
        <f>IF(tbl_PV_Milestones[[#This Row],[Baseline Date]]&lt;PV_Meta!$B$7,1,0)</f>
        <v>0</v>
      </c>
      <c r="AA238" s="41">
        <f>IF(tbl_PV_Milestones[[#This Row],[Complete]]="Yes",1,0)</f>
        <v>0</v>
      </c>
      <c r="AB238" s="41">
        <f>IF(AND(tbl_PV_Milestones[[#This Row],[BL FY]]=2025,tbl_PV_Milestones[[#This Row],[Baseline Date]]&lt;PV_Meta!$B$7),1,0)</f>
        <v>0</v>
      </c>
      <c r="AC238" s="41">
        <f>IF(AND(tbl_PV_Milestones[[#This Row],[Planned YTD]]=1,tbl_PV_Milestones[[#This Row],[Complete]]="Yes"),1,0)</f>
        <v>0</v>
      </c>
      <c r="AD238" s="41">
        <f>IF(AND(tbl_PV_Milestones[[#This Row],[Actual/Schedule Finish]]&lt;PV_Meta!$B$7,tbl_PV_Milestones[[#This Row],[Complete]]="No",tbl_PV_Milestones[[#This Row],[Project Status]]&lt;&gt;"On Hold"),1,0)</f>
        <v>0</v>
      </c>
      <c r="AE238" s="41">
        <f>IF(AND(tbl_PV_Milestones[[#This Row],[Actual/Schedule Finish]]&gt;tbl_PV_Milestones[[#This Row],[Baseline Date]],tbl_PV_Milestones[[#This Row],[Complete]]="No",tbl_PV_Milestones[[#This Row],[Project Status]]&lt;&gt;"On Hold",tbl_PV_Milestones[[#This Row],[Overdue]]=0,tbl_PV_Milestones[[#This Row],[To be Baselined]]&lt;&gt;1),1,0)</f>
        <v>0</v>
      </c>
      <c r="AF238" s="41">
        <f>IF(AND(tbl_PV_Milestones[[#This Row],[BL FY]]=2025,tbl_PV_Milestones[[#This Row],[Finish FY]]&gt;2025),1,0)</f>
        <v>0</v>
      </c>
      <c r="AG238" s="56" t="str">
        <f>_xlfn.XLOOKUP(tbl_PV_Milestones[[#This Row],[Work ID]],tbl_PV_Meta[Work ID '#],tbl_PV_Meta[Project Manager/Owner],,0)</f>
        <v>Project Manager 12</v>
      </c>
      <c r="AH238" s="6"/>
    </row>
    <row r="239" spans="4:34" x14ac:dyDescent="0.25">
      <c r="D239" s="6" t="s">
        <v>28</v>
      </c>
      <c r="E239" s="6" t="s">
        <v>503</v>
      </c>
      <c r="F239" s="6" t="s">
        <v>1757</v>
      </c>
      <c r="G239" s="6" t="s">
        <v>594</v>
      </c>
      <c r="H239" s="6" t="s">
        <v>505</v>
      </c>
      <c r="I239" s="6" t="s">
        <v>510</v>
      </c>
      <c r="J239" s="6" t="s">
        <v>28</v>
      </c>
      <c r="K239" s="6" t="s">
        <v>39</v>
      </c>
      <c r="L239" s="6" t="s">
        <v>58</v>
      </c>
      <c r="M239" s="43"/>
      <c r="N239" s="44" t="s">
        <v>1979</v>
      </c>
      <c r="O239" s="39">
        <v>45944.708333333299</v>
      </c>
      <c r="P239" s="39">
        <v>45944.708333333299</v>
      </c>
      <c r="Q239" s="6">
        <v>0</v>
      </c>
      <c r="R239" s="6">
        <v>0</v>
      </c>
      <c r="S239" s="45" t="e">
        <f>_xlfn.CONCAT(#REF!,TRIM(tbl_PV_Milestones[[#This Row],[Milestone Description]]))</f>
        <v>#REF!</v>
      </c>
      <c r="T239" s="84" t="str">
        <f>IF(COUNTIF(tbl_PV_Milestones[UID],tbl_PV_Milestones[[#This Row],[UID]])&gt;1,"Duplicate","")</f>
        <v>Duplicate</v>
      </c>
      <c r="U239" s="42" t="str">
        <f>_xlfn.XLOOKUP(tbl_PV_Milestones[[#This Row],[Work ID]],tbl_PV_Meta[Work ID '#],tbl_PV_Meta[Sub-Portfolio])</f>
        <v>Sub-Portfolio 8</v>
      </c>
      <c r="V239" s="41">
        <f>IF(MONTH(tbl_PV_Milestones[[#This Row],[Baseline Date]])&lt;7,YEAR(tbl_PV_Milestones[[#This Row],[Baseline Date]]),YEAR(tbl_PV_Milestones[[#This Row],[Baseline Date]])+1)</f>
        <v>2026</v>
      </c>
      <c r="W239" s="41">
        <f>IF(MONTH(tbl_PV_Milestones[[#This Row],[Actual/Schedule Finish]])&lt;7,YEAR(tbl_PV_Milestones[[#This Row],[Actual/Schedule Finish]]),YEAR(tbl_PV_Milestones[[#This Row],[Actual/Schedule Finish]])+1)</f>
        <v>2026</v>
      </c>
      <c r="X239" s="41" t="str">
        <f>IF(OR(tbl_PV_Milestones[[#This Row],[Project Status]]="Completed",tbl_PV_Milestones[[#This Row],[Project Status]]="Assumed Completed"),"Yes","No")</f>
        <v>No</v>
      </c>
      <c r="Y239" s="41">
        <f>IF(tbl_PV_Milestones[[#This Row],[Baseline Date]]="",1,0)</f>
        <v>0</v>
      </c>
      <c r="Z239" s="41">
        <f>IF(tbl_PV_Milestones[[#This Row],[Baseline Date]]&lt;PV_Meta!$B$7,1,0)</f>
        <v>0</v>
      </c>
      <c r="AA239" s="41">
        <f>IF(tbl_PV_Milestones[[#This Row],[Complete]]="Yes",1,0)</f>
        <v>0</v>
      </c>
      <c r="AB239" s="41">
        <f>IF(AND(tbl_PV_Milestones[[#This Row],[BL FY]]=2025,tbl_PV_Milestones[[#This Row],[Baseline Date]]&lt;PV_Meta!$B$7),1,0)</f>
        <v>0</v>
      </c>
      <c r="AC239" s="41">
        <f>IF(AND(tbl_PV_Milestones[[#This Row],[Planned YTD]]=1,tbl_PV_Milestones[[#This Row],[Complete]]="Yes"),1,0)</f>
        <v>0</v>
      </c>
      <c r="AD239" s="41">
        <f>IF(AND(tbl_PV_Milestones[[#This Row],[Actual/Schedule Finish]]&lt;PV_Meta!$B$7,tbl_PV_Milestones[[#This Row],[Complete]]="No",tbl_PV_Milestones[[#This Row],[Project Status]]&lt;&gt;"On Hold"),1,0)</f>
        <v>0</v>
      </c>
      <c r="AE239" s="41">
        <f>IF(AND(tbl_PV_Milestones[[#This Row],[Actual/Schedule Finish]]&gt;tbl_PV_Milestones[[#This Row],[Baseline Date]],tbl_PV_Milestones[[#This Row],[Complete]]="No",tbl_PV_Milestones[[#This Row],[Project Status]]&lt;&gt;"On Hold",tbl_PV_Milestones[[#This Row],[Overdue]]=0,tbl_PV_Milestones[[#This Row],[To be Baselined]]&lt;&gt;1),1,0)</f>
        <v>0</v>
      </c>
      <c r="AF239" s="41">
        <f>IF(AND(tbl_PV_Milestones[[#This Row],[BL FY]]=2025,tbl_PV_Milestones[[#This Row],[Finish FY]]&gt;2025),1,0)</f>
        <v>0</v>
      </c>
      <c r="AG239" s="56" t="str">
        <f>_xlfn.XLOOKUP(tbl_PV_Milestones[[#This Row],[Work ID]],tbl_PV_Meta[Work ID '#],tbl_PV_Meta[Project Manager/Owner],,0)</f>
        <v>Project Manager 12</v>
      </c>
      <c r="AH239" s="6"/>
    </row>
    <row r="240" spans="4:34" x14ac:dyDescent="0.25">
      <c r="D240" s="6" t="s">
        <v>28</v>
      </c>
      <c r="E240" s="6" t="s">
        <v>503</v>
      </c>
      <c r="F240" s="6" t="s">
        <v>1757</v>
      </c>
      <c r="G240" s="6" t="s">
        <v>541</v>
      </c>
      <c r="H240" s="6" t="s">
        <v>505</v>
      </c>
      <c r="I240" s="6" t="s">
        <v>510</v>
      </c>
      <c r="J240" s="6" t="s">
        <v>28</v>
      </c>
      <c r="K240" s="6" t="s">
        <v>39</v>
      </c>
      <c r="L240" s="6" t="s">
        <v>58</v>
      </c>
      <c r="M240" s="43"/>
      <c r="N240" s="44" t="s">
        <v>1979</v>
      </c>
      <c r="O240" s="39">
        <v>45944.708333333299</v>
      </c>
      <c r="P240" s="39">
        <v>45944.708333333299</v>
      </c>
      <c r="Q240" s="6">
        <v>0</v>
      </c>
      <c r="R240" s="6">
        <v>0</v>
      </c>
      <c r="S240" s="45" t="e">
        <f>_xlfn.CONCAT(#REF!,TRIM(tbl_PV_Milestones[[#This Row],[Milestone Description]]))</f>
        <v>#REF!</v>
      </c>
      <c r="T240" s="84" t="str">
        <f>IF(COUNTIF(tbl_PV_Milestones[UID],tbl_PV_Milestones[[#This Row],[UID]])&gt;1,"Duplicate","")</f>
        <v>Duplicate</v>
      </c>
      <c r="U240" s="42" t="str">
        <f>_xlfn.XLOOKUP(tbl_PV_Milestones[[#This Row],[Work ID]],tbl_PV_Meta[Work ID '#],tbl_PV_Meta[Sub-Portfolio])</f>
        <v>Sub-Portfolio 8</v>
      </c>
      <c r="V240" s="41">
        <f>IF(MONTH(tbl_PV_Milestones[[#This Row],[Baseline Date]])&lt;7,YEAR(tbl_PV_Milestones[[#This Row],[Baseline Date]]),YEAR(tbl_PV_Milestones[[#This Row],[Baseline Date]])+1)</f>
        <v>2026</v>
      </c>
      <c r="W240" s="41">
        <f>IF(MONTH(tbl_PV_Milestones[[#This Row],[Actual/Schedule Finish]])&lt;7,YEAR(tbl_PV_Milestones[[#This Row],[Actual/Schedule Finish]]),YEAR(tbl_PV_Milestones[[#This Row],[Actual/Schedule Finish]])+1)</f>
        <v>2026</v>
      </c>
      <c r="X240" s="41" t="str">
        <f>IF(OR(tbl_PV_Milestones[[#This Row],[Project Status]]="Completed",tbl_PV_Milestones[[#This Row],[Project Status]]="Assumed Completed"),"Yes","No")</f>
        <v>No</v>
      </c>
      <c r="Y240" s="41">
        <f>IF(tbl_PV_Milestones[[#This Row],[Baseline Date]]="",1,0)</f>
        <v>0</v>
      </c>
      <c r="Z240" s="41">
        <f>IF(tbl_PV_Milestones[[#This Row],[Baseline Date]]&lt;PV_Meta!$B$7,1,0)</f>
        <v>0</v>
      </c>
      <c r="AA240" s="41">
        <f>IF(tbl_PV_Milestones[[#This Row],[Complete]]="Yes",1,0)</f>
        <v>0</v>
      </c>
      <c r="AB240" s="41">
        <f>IF(AND(tbl_PV_Milestones[[#This Row],[BL FY]]=2025,tbl_PV_Milestones[[#This Row],[Baseline Date]]&lt;PV_Meta!$B$7),1,0)</f>
        <v>0</v>
      </c>
      <c r="AC240" s="41">
        <f>IF(AND(tbl_PV_Milestones[[#This Row],[Planned YTD]]=1,tbl_PV_Milestones[[#This Row],[Complete]]="Yes"),1,0)</f>
        <v>0</v>
      </c>
      <c r="AD240" s="41">
        <f>IF(AND(tbl_PV_Milestones[[#This Row],[Actual/Schedule Finish]]&lt;PV_Meta!$B$7,tbl_PV_Milestones[[#This Row],[Complete]]="No",tbl_PV_Milestones[[#This Row],[Project Status]]&lt;&gt;"On Hold"),1,0)</f>
        <v>0</v>
      </c>
      <c r="AE240" s="41">
        <f>IF(AND(tbl_PV_Milestones[[#This Row],[Actual/Schedule Finish]]&gt;tbl_PV_Milestones[[#This Row],[Baseline Date]],tbl_PV_Milestones[[#This Row],[Complete]]="No",tbl_PV_Milestones[[#This Row],[Project Status]]&lt;&gt;"On Hold",tbl_PV_Milestones[[#This Row],[Overdue]]=0,tbl_PV_Milestones[[#This Row],[To be Baselined]]&lt;&gt;1),1,0)</f>
        <v>0</v>
      </c>
      <c r="AF240" s="41">
        <f>IF(AND(tbl_PV_Milestones[[#This Row],[BL FY]]=2025,tbl_PV_Milestones[[#This Row],[Finish FY]]&gt;2025),1,0)</f>
        <v>0</v>
      </c>
      <c r="AG240" s="56" t="str">
        <f>_xlfn.XLOOKUP(tbl_PV_Milestones[[#This Row],[Work ID]],tbl_PV_Meta[Work ID '#],tbl_PV_Meta[Project Manager/Owner],,0)</f>
        <v>Project Manager 12</v>
      </c>
      <c r="AH240" s="6"/>
    </row>
    <row r="241" spans="4:34" x14ac:dyDescent="0.25">
      <c r="D241" s="6" t="s">
        <v>28</v>
      </c>
      <c r="E241" s="6" t="s">
        <v>503</v>
      </c>
      <c r="F241" s="6" t="s">
        <v>1757</v>
      </c>
      <c r="G241" s="6" t="s">
        <v>542</v>
      </c>
      <c r="H241" s="6" t="s">
        <v>519</v>
      </c>
      <c r="I241" s="6" t="s">
        <v>510</v>
      </c>
      <c r="J241" s="6" t="s">
        <v>28</v>
      </c>
      <c r="K241" s="6" t="s">
        <v>39</v>
      </c>
      <c r="L241" s="6" t="s">
        <v>58</v>
      </c>
      <c r="M241" s="43"/>
      <c r="N241" s="44" t="s">
        <v>1979</v>
      </c>
      <c r="O241" s="39">
        <v>45944.708333333299</v>
      </c>
      <c r="P241" s="39">
        <v>45944.708333333299</v>
      </c>
      <c r="Q241" s="6">
        <v>0</v>
      </c>
      <c r="R241" s="6">
        <v>0</v>
      </c>
      <c r="S241" s="45" t="e">
        <f>_xlfn.CONCAT(#REF!,TRIM(tbl_PV_Milestones[[#This Row],[Milestone Description]]))</f>
        <v>#REF!</v>
      </c>
      <c r="T241" s="84" t="str">
        <f>IF(COUNTIF(tbl_PV_Milestones[UID],tbl_PV_Milestones[[#This Row],[UID]])&gt;1,"Duplicate","")</f>
        <v>Duplicate</v>
      </c>
      <c r="U241" s="42" t="str">
        <f>_xlfn.XLOOKUP(tbl_PV_Milestones[[#This Row],[Work ID]],tbl_PV_Meta[Work ID '#],tbl_PV_Meta[Sub-Portfolio])</f>
        <v>Sub-Portfolio 8</v>
      </c>
      <c r="V241" s="41">
        <f>IF(MONTH(tbl_PV_Milestones[[#This Row],[Baseline Date]])&lt;7,YEAR(tbl_PV_Milestones[[#This Row],[Baseline Date]]),YEAR(tbl_PV_Milestones[[#This Row],[Baseline Date]])+1)</f>
        <v>2026</v>
      </c>
      <c r="W241" s="41">
        <f>IF(MONTH(tbl_PV_Milestones[[#This Row],[Actual/Schedule Finish]])&lt;7,YEAR(tbl_PV_Milestones[[#This Row],[Actual/Schedule Finish]]),YEAR(tbl_PV_Milestones[[#This Row],[Actual/Schedule Finish]])+1)</f>
        <v>2026</v>
      </c>
      <c r="X241" s="41" t="str">
        <f>IF(OR(tbl_PV_Milestones[[#This Row],[Project Status]]="Completed",tbl_PV_Milestones[[#This Row],[Project Status]]="Assumed Completed"),"Yes","No")</f>
        <v>No</v>
      </c>
      <c r="Y241" s="41">
        <f>IF(tbl_PV_Milestones[[#This Row],[Baseline Date]]="",1,0)</f>
        <v>0</v>
      </c>
      <c r="Z241" s="41">
        <f>IF(tbl_PV_Milestones[[#This Row],[Baseline Date]]&lt;PV_Meta!$B$7,1,0)</f>
        <v>0</v>
      </c>
      <c r="AA241" s="41">
        <f>IF(tbl_PV_Milestones[[#This Row],[Complete]]="Yes",1,0)</f>
        <v>0</v>
      </c>
      <c r="AB241" s="41">
        <f>IF(AND(tbl_PV_Milestones[[#This Row],[BL FY]]=2025,tbl_PV_Milestones[[#This Row],[Baseline Date]]&lt;PV_Meta!$B$7),1,0)</f>
        <v>0</v>
      </c>
      <c r="AC241" s="41">
        <f>IF(AND(tbl_PV_Milestones[[#This Row],[Planned YTD]]=1,tbl_PV_Milestones[[#This Row],[Complete]]="Yes"),1,0)</f>
        <v>0</v>
      </c>
      <c r="AD241" s="41">
        <f>IF(AND(tbl_PV_Milestones[[#This Row],[Actual/Schedule Finish]]&lt;PV_Meta!$B$7,tbl_PV_Milestones[[#This Row],[Complete]]="No",tbl_PV_Milestones[[#This Row],[Project Status]]&lt;&gt;"On Hold"),1,0)</f>
        <v>0</v>
      </c>
      <c r="AE241" s="41">
        <f>IF(AND(tbl_PV_Milestones[[#This Row],[Actual/Schedule Finish]]&gt;tbl_PV_Milestones[[#This Row],[Baseline Date]],tbl_PV_Milestones[[#This Row],[Complete]]="No",tbl_PV_Milestones[[#This Row],[Project Status]]&lt;&gt;"On Hold",tbl_PV_Milestones[[#This Row],[Overdue]]=0,tbl_PV_Milestones[[#This Row],[To be Baselined]]&lt;&gt;1),1,0)</f>
        <v>0</v>
      </c>
      <c r="AF241" s="41">
        <f>IF(AND(tbl_PV_Milestones[[#This Row],[BL FY]]=2025,tbl_PV_Milestones[[#This Row],[Finish FY]]&gt;2025),1,0)</f>
        <v>0</v>
      </c>
      <c r="AG241" s="56" t="str">
        <f>_xlfn.XLOOKUP(tbl_PV_Milestones[[#This Row],[Work ID]],tbl_PV_Meta[Work ID '#],tbl_PV_Meta[Project Manager/Owner],,0)</f>
        <v>Project Manager 12</v>
      </c>
      <c r="AH241" s="6"/>
    </row>
    <row r="242" spans="4:34" x14ac:dyDescent="0.25">
      <c r="D242" s="6" t="s">
        <v>28</v>
      </c>
      <c r="E242" s="6" t="s">
        <v>503</v>
      </c>
      <c r="F242" s="6" t="s">
        <v>1757</v>
      </c>
      <c r="G242" s="6" t="s">
        <v>527</v>
      </c>
      <c r="H242" s="6" t="s">
        <v>505</v>
      </c>
      <c r="I242" s="6" t="s">
        <v>510</v>
      </c>
      <c r="J242" s="6" t="s">
        <v>28</v>
      </c>
      <c r="K242" s="6" t="s">
        <v>39</v>
      </c>
      <c r="L242" s="6" t="s">
        <v>58</v>
      </c>
      <c r="M242" s="43"/>
      <c r="N242" s="44" t="s">
        <v>1979</v>
      </c>
      <c r="O242" s="39">
        <v>45938.708333333299</v>
      </c>
      <c r="P242" s="39">
        <v>45938.708333333299</v>
      </c>
      <c r="Q242" s="6">
        <v>0</v>
      </c>
      <c r="R242" s="6">
        <v>0</v>
      </c>
      <c r="S242" s="45" t="e">
        <f>_xlfn.CONCAT(#REF!,TRIM(tbl_PV_Milestones[[#This Row],[Milestone Description]]))</f>
        <v>#REF!</v>
      </c>
      <c r="T242" s="84" t="str">
        <f>IF(COUNTIF(tbl_PV_Milestones[UID],tbl_PV_Milestones[[#This Row],[UID]])&gt;1,"Duplicate","")</f>
        <v>Duplicate</v>
      </c>
      <c r="U242" s="42" t="str">
        <f>_xlfn.XLOOKUP(tbl_PV_Milestones[[#This Row],[Work ID]],tbl_PV_Meta[Work ID '#],tbl_PV_Meta[Sub-Portfolio])</f>
        <v>Sub-Portfolio 8</v>
      </c>
      <c r="V242" s="41">
        <f>IF(MONTH(tbl_PV_Milestones[[#This Row],[Baseline Date]])&lt;7,YEAR(tbl_PV_Milestones[[#This Row],[Baseline Date]]),YEAR(tbl_PV_Milestones[[#This Row],[Baseline Date]])+1)</f>
        <v>2026</v>
      </c>
      <c r="W242" s="41">
        <f>IF(MONTH(tbl_PV_Milestones[[#This Row],[Actual/Schedule Finish]])&lt;7,YEAR(tbl_PV_Milestones[[#This Row],[Actual/Schedule Finish]]),YEAR(tbl_PV_Milestones[[#This Row],[Actual/Schedule Finish]])+1)</f>
        <v>2026</v>
      </c>
      <c r="X242" s="41" t="str">
        <f>IF(OR(tbl_PV_Milestones[[#This Row],[Project Status]]="Completed",tbl_PV_Milestones[[#This Row],[Project Status]]="Assumed Completed"),"Yes","No")</f>
        <v>No</v>
      </c>
      <c r="Y242" s="41">
        <f>IF(tbl_PV_Milestones[[#This Row],[Baseline Date]]="",1,0)</f>
        <v>0</v>
      </c>
      <c r="Z242" s="41">
        <f>IF(tbl_PV_Milestones[[#This Row],[Baseline Date]]&lt;PV_Meta!$B$7,1,0)</f>
        <v>0</v>
      </c>
      <c r="AA242" s="41">
        <f>IF(tbl_PV_Milestones[[#This Row],[Complete]]="Yes",1,0)</f>
        <v>0</v>
      </c>
      <c r="AB242" s="41">
        <f>IF(AND(tbl_PV_Milestones[[#This Row],[BL FY]]=2025,tbl_PV_Milestones[[#This Row],[Baseline Date]]&lt;PV_Meta!$B$7),1,0)</f>
        <v>0</v>
      </c>
      <c r="AC242" s="41">
        <f>IF(AND(tbl_PV_Milestones[[#This Row],[Planned YTD]]=1,tbl_PV_Milestones[[#This Row],[Complete]]="Yes"),1,0)</f>
        <v>0</v>
      </c>
      <c r="AD242" s="41">
        <f>IF(AND(tbl_PV_Milestones[[#This Row],[Actual/Schedule Finish]]&lt;PV_Meta!$B$7,tbl_PV_Milestones[[#This Row],[Complete]]="No",tbl_PV_Milestones[[#This Row],[Project Status]]&lt;&gt;"On Hold"),1,0)</f>
        <v>0</v>
      </c>
      <c r="AE242" s="41">
        <f>IF(AND(tbl_PV_Milestones[[#This Row],[Actual/Schedule Finish]]&gt;tbl_PV_Milestones[[#This Row],[Baseline Date]],tbl_PV_Milestones[[#This Row],[Complete]]="No",tbl_PV_Milestones[[#This Row],[Project Status]]&lt;&gt;"On Hold",tbl_PV_Milestones[[#This Row],[Overdue]]=0,tbl_PV_Milestones[[#This Row],[To be Baselined]]&lt;&gt;1),1,0)</f>
        <v>0</v>
      </c>
      <c r="AF242" s="41">
        <f>IF(AND(tbl_PV_Milestones[[#This Row],[BL FY]]=2025,tbl_PV_Milestones[[#This Row],[Finish FY]]&gt;2025),1,0)</f>
        <v>0</v>
      </c>
      <c r="AG242" s="56" t="str">
        <f>_xlfn.XLOOKUP(tbl_PV_Milestones[[#This Row],[Work ID]],tbl_PV_Meta[Work ID '#],tbl_PV_Meta[Project Manager/Owner],,0)</f>
        <v>Project Manager 12</v>
      </c>
      <c r="AH242" s="6"/>
    </row>
    <row r="243" spans="4:34" x14ac:dyDescent="0.25">
      <c r="D243" s="6" t="s">
        <v>28</v>
      </c>
      <c r="E243" s="6" t="s">
        <v>503</v>
      </c>
      <c r="F243" s="6" t="s">
        <v>1757</v>
      </c>
      <c r="G243" s="6" t="s">
        <v>528</v>
      </c>
      <c r="H243" s="6" t="s">
        <v>505</v>
      </c>
      <c r="I243" s="6" t="s">
        <v>510</v>
      </c>
      <c r="J243" s="6" t="s">
        <v>28</v>
      </c>
      <c r="K243" s="6" t="s">
        <v>39</v>
      </c>
      <c r="L243" s="6" t="s">
        <v>58</v>
      </c>
      <c r="M243" s="43"/>
      <c r="N243" s="44" t="s">
        <v>1979</v>
      </c>
      <c r="O243" s="39">
        <v>45938.708333333299</v>
      </c>
      <c r="P243" s="39">
        <v>45938.708333333299</v>
      </c>
      <c r="Q243" s="6">
        <v>0</v>
      </c>
      <c r="R243" s="6">
        <v>0</v>
      </c>
      <c r="S243" s="45" t="e">
        <f>_xlfn.CONCAT(#REF!,TRIM(tbl_PV_Milestones[[#This Row],[Milestone Description]]))</f>
        <v>#REF!</v>
      </c>
      <c r="T243" s="84" t="str">
        <f>IF(COUNTIF(tbl_PV_Milestones[UID],tbl_PV_Milestones[[#This Row],[UID]])&gt;1,"Duplicate","")</f>
        <v>Duplicate</v>
      </c>
      <c r="U243" s="42" t="str">
        <f>_xlfn.XLOOKUP(tbl_PV_Milestones[[#This Row],[Work ID]],tbl_PV_Meta[Work ID '#],tbl_PV_Meta[Sub-Portfolio])</f>
        <v>Sub-Portfolio 8</v>
      </c>
      <c r="V243" s="41">
        <f>IF(MONTH(tbl_PV_Milestones[[#This Row],[Baseline Date]])&lt;7,YEAR(tbl_PV_Milestones[[#This Row],[Baseline Date]]),YEAR(tbl_PV_Milestones[[#This Row],[Baseline Date]])+1)</f>
        <v>2026</v>
      </c>
      <c r="W243" s="41">
        <f>IF(MONTH(tbl_PV_Milestones[[#This Row],[Actual/Schedule Finish]])&lt;7,YEAR(tbl_PV_Milestones[[#This Row],[Actual/Schedule Finish]]),YEAR(tbl_PV_Milestones[[#This Row],[Actual/Schedule Finish]])+1)</f>
        <v>2026</v>
      </c>
      <c r="X243" s="41" t="str">
        <f>IF(OR(tbl_PV_Milestones[[#This Row],[Project Status]]="Completed",tbl_PV_Milestones[[#This Row],[Project Status]]="Assumed Completed"),"Yes","No")</f>
        <v>No</v>
      </c>
      <c r="Y243" s="41">
        <f>IF(tbl_PV_Milestones[[#This Row],[Baseline Date]]="",1,0)</f>
        <v>0</v>
      </c>
      <c r="Z243" s="41">
        <f>IF(tbl_PV_Milestones[[#This Row],[Baseline Date]]&lt;PV_Meta!$B$7,1,0)</f>
        <v>0</v>
      </c>
      <c r="AA243" s="41">
        <f>IF(tbl_PV_Milestones[[#This Row],[Complete]]="Yes",1,0)</f>
        <v>0</v>
      </c>
      <c r="AB243" s="41">
        <f>IF(AND(tbl_PV_Milestones[[#This Row],[BL FY]]=2025,tbl_PV_Milestones[[#This Row],[Baseline Date]]&lt;PV_Meta!$B$7),1,0)</f>
        <v>0</v>
      </c>
      <c r="AC243" s="41">
        <f>IF(AND(tbl_PV_Milestones[[#This Row],[Planned YTD]]=1,tbl_PV_Milestones[[#This Row],[Complete]]="Yes"),1,0)</f>
        <v>0</v>
      </c>
      <c r="AD243" s="41">
        <f>IF(AND(tbl_PV_Milestones[[#This Row],[Actual/Schedule Finish]]&lt;PV_Meta!$B$7,tbl_PV_Milestones[[#This Row],[Complete]]="No",tbl_PV_Milestones[[#This Row],[Project Status]]&lt;&gt;"On Hold"),1,0)</f>
        <v>0</v>
      </c>
      <c r="AE243" s="41">
        <f>IF(AND(tbl_PV_Milestones[[#This Row],[Actual/Schedule Finish]]&gt;tbl_PV_Milestones[[#This Row],[Baseline Date]],tbl_PV_Milestones[[#This Row],[Complete]]="No",tbl_PV_Milestones[[#This Row],[Project Status]]&lt;&gt;"On Hold",tbl_PV_Milestones[[#This Row],[Overdue]]=0,tbl_PV_Milestones[[#This Row],[To be Baselined]]&lt;&gt;1),1,0)</f>
        <v>0</v>
      </c>
      <c r="AF243" s="41">
        <f>IF(AND(tbl_PV_Milestones[[#This Row],[BL FY]]=2025,tbl_PV_Milestones[[#This Row],[Finish FY]]&gt;2025),1,0)</f>
        <v>0</v>
      </c>
      <c r="AG243" s="56" t="str">
        <f>_xlfn.XLOOKUP(tbl_PV_Milestones[[#This Row],[Work ID]],tbl_PV_Meta[Work ID '#],tbl_PV_Meta[Project Manager/Owner],,0)</f>
        <v>Project Manager 12</v>
      </c>
      <c r="AH243" s="6"/>
    </row>
    <row r="244" spans="4:34" x14ac:dyDescent="0.25">
      <c r="D244" s="6" t="s">
        <v>28</v>
      </c>
      <c r="E244" s="6" t="s">
        <v>503</v>
      </c>
      <c r="F244" s="6" t="s">
        <v>1757</v>
      </c>
      <c r="G244" s="6" t="s">
        <v>530</v>
      </c>
      <c r="H244" s="6" t="s">
        <v>505</v>
      </c>
      <c r="I244" s="6" t="s">
        <v>510</v>
      </c>
      <c r="J244" s="6" t="s">
        <v>28</v>
      </c>
      <c r="K244" s="6" t="s">
        <v>39</v>
      </c>
      <c r="L244" s="6" t="s">
        <v>58</v>
      </c>
      <c r="M244" s="43"/>
      <c r="N244" s="44" t="s">
        <v>1979</v>
      </c>
      <c r="O244" s="39">
        <v>45940.708333333299</v>
      </c>
      <c r="P244" s="39">
        <v>45940.708333333299</v>
      </c>
      <c r="Q244" s="6">
        <v>0</v>
      </c>
      <c r="R244" s="6">
        <v>0</v>
      </c>
      <c r="S244" s="45" t="e">
        <f>_xlfn.CONCAT(#REF!,TRIM(tbl_PV_Milestones[[#This Row],[Milestone Description]]))</f>
        <v>#REF!</v>
      </c>
      <c r="T244" s="84" t="str">
        <f>IF(COUNTIF(tbl_PV_Milestones[UID],tbl_PV_Milestones[[#This Row],[UID]])&gt;1,"Duplicate","")</f>
        <v>Duplicate</v>
      </c>
      <c r="U244" s="42" t="str">
        <f>_xlfn.XLOOKUP(tbl_PV_Milestones[[#This Row],[Work ID]],tbl_PV_Meta[Work ID '#],tbl_PV_Meta[Sub-Portfolio])</f>
        <v>Sub-Portfolio 8</v>
      </c>
      <c r="V244" s="41">
        <f>IF(MONTH(tbl_PV_Milestones[[#This Row],[Baseline Date]])&lt;7,YEAR(tbl_PV_Milestones[[#This Row],[Baseline Date]]),YEAR(tbl_PV_Milestones[[#This Row],[Baseline Date]])+1)</f>
        <v>2026</v>
      </c>
      <c r="W244" s="41">
        <f>IF(MONTH(tbl_PV_Milestones[[#This Row],[Actual/Schedule Finish]])&lt;7,YEAR(tbl_PV_Milestones[[#This Row],[Actual/Schedule Finish]]),YEAR(tbl_PV_Milestones[[#This Row],[Actual/Schedule Finish]])+1)</f>
        <v>2026</v>
      </c>
      <c r="X244" s="41" t="str">
        <f>IF(OR(tbl_PV_Milestones[[#This Row],[Project Status]]="Completed",tbl_PV_Milestones[[#This Row],[Project Status]]="Assumed Completed"),"Yes","No")</f>
        <v>No</v>
      </c>
      <c r="Y244" s="41">
        <f>IF(tbl_PV_Milestones[[#This Row],[Baseline Date]]="",1,0)</f>
        <v>0</v>
      </c>
      <c r="Z244" s="41">
        <f>IF(tbl_PV_Milestones[[#This Row],[Baseline Date]]&lt;PV_Meta!$B$7,1,0)</f>
        <v>0</v>
      </c>
      <c r="AA244" s="41">
        <f>IF(tbl_PV_Milestones[[#This Row],[Complete]]="Yes",1,0)</f>
        <v>0</v>
      </c>
      <c r="AB244" s="41">
        <f>IF(AND(tbl_PV_Milestones[[#This Row],[BL FY]]=2025,tbl_PV_Milestones[[#This Row],[Baseline Date]]&lt;PV_Meta!$B$7),1,0)</f>
        <v>0</v>
      </c>
      <c r="AC244" s="41">
        <f>IF(AND(tbl_PV_Milestones[[#This Row],[Planned YTD]]=1,tbl_PV_Milestones[[#This Row],[Complete]]="Yes"),1,0)</f>
        <v>0</v>
      </c>
      <c r="AD244" s="41">
        <f>IF(AND(tbl_PV_Milestones[[#This Row],[Actual/Schedule Finish]]&lt;PV_Meta!$B$7,tbl_PV_Milestones[[#This Row],[Complete]]="No",tbl_PV_Milestones[[#This Row],[Project Status]]&lt;&gt;"On Hold"),1,0)</f>
        <v>0</v>
      </c>
      <c r="AE244" s="41">
        <f>IF(AND(tbl_PV_Milestones[[#This Row],[Actual/Schedule Finish]]&gt;tbl_PV_Milestones[[#This Row],[Baseline Date]],tbl_PV_Milestones[[#This Row],[Complete]]="No",tbl_PV_Milestones[[#This Row],[Project Status]]&lt;&gt;"On Hold",tbl_PV_Milestones[[#This Row],[Overdue]]=0,tbl_PV_Milestones[[#This Row],[To be Baselined]]&lt;&gt;1),1,0)</f>
        <v>0</v>
      </c>
      <c r="AF244" s="41">
        <f>IF(AND(tbl_PV_Milestones[[#This Row],[BL FY]]=2025,tbl_PV_Milestones[[#This Row],[Finish FY]]&gt;2025),1,0)</f>
        <v>0</v>
      </c>
      <c r="AG244" s="56" t="str">
        <f>_xlfn.XLOOKUP(tbl_PV_Milestones[[#This Row],[Work ID]],tbl_PV_Meta[Work ID '#],tbl_PV_Meta[Project Manager/Owner],,0)</f>
        <v>Project Manager 12</v>
      </c>
      <c r="AH244" s="6"/>
    </row>
    <row r="245" spans="4:34" x14ac:dyDescent="0.25">
      <c r="D245" s="6" t="s">
        <v>28</v>
      </c>
      <c r="E245" s="6" t="s">
        <v>503</v>
      </c>
      <c r="F245" s="6" t="s">
        <v>1757</v>
      </c>
      <c r="G245" s="6" t="s">
        <v>525</v>
      </c>
      <c r="H245" s="6" t="s">
        <v>505</v>
      </c>
      <c r="I245" s="6" t="s">
        <v>510</v>
      </c>
      <c r="J245" s="6" t="s">
        <v>28</v>
      </c>
      <c r="K245" s="6" t="s">
        <v>39</v>
      </c>
      <c r="L245" s="6" t="s">
        <v>58</v>
      </c>
      <c r="M245" s="43"/>
      <c r="N245" s="44" t="s">
        <v>1979</v>
      </c>
      <c r="O245" s="39">
        <v>45938.708333333299</v>
      </c>
      <c r="P245" s="39">
        <v>45938.708333333299</v>
      </c>
      <c r="Q245" s="6">
        <v>0</v>
      </c>
      <c r="R245" s="6">
        <v>0</v>
      </c>
      <c r="S245" s="45" t="e">
        <f>_xlfn.CONCAT(#REF!,TRIM(tbl_PV_Milestones[[#This Row],[Milestone Description]]))</f>
        <v>#REF!</v>
      </c>
      <c r="T245" s="84" t="str">
        <f>IF(COUNTIF(tbl_PV_Milestones[UID],tbl_PV_Milestones[[#This Row],[UID]])&gt;1,"Duplicate","")</f>
        <v>Duplicate</v>
      </c>
      <c r="U245" s="42" t="str">
        <f>_xlfn.XLOOKUP(tbl_PV_Milestones[[#This Row],[Work ID]],tbl_PV_Meta[Work ID '#],tbl_PV_Meta[Sub-Portfolio])</f>
        <v>Sub-Portfolio 8</v>
      </c>
      <c r="V245" s="41">
        <f>IF(MONTH(tbl_PV_Milestones[[#This Row],[Baseline Date]])&lt;7,YEAR(tbl_PV_Milestones[[#This Row],[Baseline Date]]),YEAR(tbl_PV_Milestones[[#This Row],[Baseline Date]])+1)</f>
        <v>2026</v>
      </c>
      <c r="W245" s="41">
        <f>IF(MONTH(tbl_PV_Milestones[[#This Row],[Actual/Schedule Finish]])&lt;7,YEAR(tbl_PV_Milestones[[#This Row],[Actual/Schedule Finish]]),YEAR(tbl_PV_Milestones[[#This Row],[Actual/Schedule Finish]])+1)</f>
        <v>2026</v>
      </c>
      <c r="X245" s="41" t="str">
        <f>IF(OR(tbl_PV_Milestones[[#This Row],[Project Status]]="Completed",tbl_PV_Milestones[[#This Row],[Project Status]]="Assumed Completed"),"Yes","No")</f>
        <v>No</v>
      </c>
      <c r="Y245" s="41">
        <f>IF(tbl_PV_Milestones[[#This Row],[Baseline Date]]="",1,0)</f>
        <v>0</v>
      </c>
      <c r="Z245" s="41">
        <f>IF(tbl_PV_Milestones[[#This Row],[Baseline Date]]&lt;PV_Meta!$B$7,1,0)</f>
        <v>0</v>
      </c>
      <c r="AA245" s="41">
        <f>IF(tbl_PV_Milestones[[#This Row],[Complete]]="Yes",1,0)</f>
        <v>0</v>
      </c>
      <c r="AB245" s="41">
        <f>IF(AND(tbl_PV_Milestones[[#This Row],[BL FY]]=2025,tbl_PV_Milestones[[#This Row],[Baseline Date]]&lt;PV_Meta!$B$7),1,0)</f>
        <v>0</v>
      </c>
      <c r="AC245" s="41">
        <f>IF(AND(tbl_PV_Milestones[[#This Row],[Planned YTD]]=1,tbl_PV_Milestones[[#This Row],[Complete]]="Yes"),1,0)</f>
        <v>0</v>
      </c>
      <c r="AD245" s="41">
        <f>IF(AND(tbl_PV_Milestones[[#This Row],[Actual/Schedule Finish]]&lt;PV_Meta!$B$7,tbl_PV_Milestones[[#This Row],[Complete]]="No",tbl_PV_Milestones[[#This Row],[Project Status]]&lt;&gt;"On Hold"),1,0)</f>
        <v>0</v>
      </c>
      <c r="AE245" s="41">
        <f>IF(AND(tbl_PV_Milestones[[#This Row],[Actual/Schedule Finish]]&gt;tbl_PV_Milestones[[#This Row],[Baseline Date]],tbl_PV_Milestones[[#This Row],[Complete]]="No",tbl_PV_Milestones[[#This Row],[Project Status]]&lt;&gt;"On Hold",tbl_PV_Milestones[[#This Row],[Overdue]]=0,tbl_PV_Milestones[[#This Row],[To be Baselined]]&lt;&gt;1),1,0)</f>
        <v>0</v>
      </c>
      <c r="AF245" s="41">
        <f>IF(AND(tbl_PV_Milestones[[#This Row],[BL FY]]=2025,tbl_PV_Milestones[[#This Row],[Finish FY]]&gt;2025),1,0)</f>
        <v>0</v>
      </c>
      <c r="AG245" s="56" t="str">
        <f>_xlfn.XLOOKUP(tbl_PV_Milestones[[#This Row],[Work ID]],tbl_PV_Meta[Work ID '#],tbl_PV_Meta[Project Manager/Owner],,0)</f>
        <v>Project Manager 12</v>
      </c>
      <c r="AH245" s="6"/>
    </row>
    <row r="246" spans="4:34" x14ac:dyDescent="0.25">
      <c r="D246" s="6" t="s">
        <v>28</v>
      </c>
      <c r="E246" s="6" t="s">
        <v>503</v>
      </c>
      <c r="F246" s="6" t="s">
        <v>1757</v>
      </c>
      <c r="G246" s="6" t="s">
        <v>531</v>
      </c>
      <c r="H246" s="6" t="s">
        <v>505</v>
      </c>
      <c r="I246" s="6" t="s">
        <v>510</v>
      </c>
      <c r="J246" s="6" t="s">
        <v>28</v>
      </c>
      <c r="K246" s="6" t="s">
        <v>39</v>
      </c>
      <c r="L246" s="6" t="s">
        <v>58</v>
      </c>
      <c r="M246" s="43"/>
      <c r="N246" s="44" t="s">
        <v>1979</v>
      </c>
      <c r="O246" s="39">
        <v>45940.708333333299</v>
      </c>
      <c r="P246" s="39">
        <v>45940.708333333299</v>
      </c>
      <c r="Q246" s="6">
        <v>0</v>
      </c>
      <c r="R246" s="6">
        <v>0</v>
      </c>
      <c r="S246" s="45" t="e">
        <f>_xlfn.CONCAT(#REF!,TRIM(tbl_PV_Milestones[[#This Row],[Milestone Description]]))</f>
        <v>#REF!</v>
      </c>
      <c r="T246" s="84" t="str">
        <f>IF(COUNTIF(tbl_PV_Milestones[UID],tbl_PV_Milestones[[#This Row],[UID]])&gt;1,"Duplicate","")</f>
        <v>Duplicate</v>
      </c>
      <c r="U246" s="42" t="str">
        <f>_xlfn.XLOOKUP(tbl_PV_Milestones[[#This Row],[Work ID]],tbl_PV_Meta[Work ID '#],tbl_PV_Meta[Sub-Portfolio])</f>
        <v>Sub-Portfolio 8</v>
      </c>
      <c r="V246" s="41">
        <f>IF(MONTH(tbl_PV_Milestones[[#This Row],[Baseline Date]])&lt;7,YEAR(tbl_PV_Milestones[[#This Row],[Baseline Date]]),YEAR(tbl_PV_Milestones[[#This Row],[Baseline Date]])+1)</f>
        <v>2026</v>
      </c>
      <c r="W246" s="41">
        <f>IF(MONTH(tbl_PV_Milestones[[#This Row],[Actual/Schedule Finish]])&lt;7,YEAR(tbl_PV_Milestones[[#This Row],[Actual/Schedule Finish]]),YEAR(tbl_PV_Milestones[[#This Row],[Actual/Schedule Finish]])+1)</f>
        <v>2026</v>
      </c>
      <c r="X246" s="41" t="str">
        <f>IF(OR(tbl_PV_Milestones[[#This Row],[Project Status]]="Completed",tbl_PV_Milestones[[#This Row],[Project Status]]="Assumed Completed"),"Yes","No")</f>
        <v>No</v>
      </c>
      <c r="Y246" s="41">
        <f>IF(tbl_PV_Milestones[[#This Row],[Baseline Date]]="",1,0)</f>
        <v>0</v>
      </c>
      <c r="Z246" s="41">
        <f>IF(tbl_PV_Milestones[[#This Row],[Baseline Date]]&lt;PV_Meta!$B$7,1,0)</f>
        <v>0</v>
      </c>
      <c r="AA246" s="41">
        <f>IF(tbl_PV_Milestones[[#This Row],[Complete]]="Yes",1,0)</f>
        <v>0</v>
      </c>
      <c r="AB246" s="41">
        <f>IF(AND(tbl_PV_Milestones[[#This Row],[BL FY]]=2025,tbl_PV_Milestones[[#This Row],[Baseline Date]]&lt;PV_Meta!$B$7),1,0)</f>
        <v>0</v>
      </c>
      <c r="AC246" s="41">
        <f>IF(AND(tbl_PV_Milestones[[#This Row],[Planned YTD]]=1,tbl_PV_Milestones[[#This Row],[Complete]]="Yes"),1,0)</f>
        <v>0</v>
      </c>
      <c r="AD246" s="41">
        <f>IF(AND(tbl_PV_Milestones[[#This Row],[Actual/Schedule Finish]]&lt;PV_Meta!$B$7,tbl_PV_Milestones[[#This Row],[Complete]]="No",tbl_PV_Milestones[[#This Row],[Project Status]]&lt;&gt;"On Hold"),1,0)</f>
        <v>0</v>
      </c>
      <c r="AE246" s="41">
        <f>IF(AND(tbl_PV_Milestones[[#This Row],[Actual/Schedule Finish]]&gt;tbl_PV_Milestones[[#This Row],[Baseline Date]],tbl_PV_Milestones[[#This Row],[Complete]]="No",tbl_PV_Milestones[[#This Row],[Project Status]]&lt;&gt;"On Hold",tbl_PV_Milestones[[#This Row],[Overdue]]=0,tbl_PV_Milestones[[#This Row],[To be Baselined]]&lt;&gt;1),1,0)</f>
        <v>0</v>
      </c>
      <c r="AF246" s="41">
        <f>IF(AND(tbl_PV_Milestones[[#This Row],[BL FY]]=2025,tbl_PV_Milestones[[#This Row],[Finish FY]]&gt;2025),1,0)</f>
        <v>0</v>
      </c>
      <c r="AG246" s="56" t="str">
        <f>_xlfn.XLOOKUP(tbl_PV_Milestones[[#This Row],[Work ID]],tbl_PV_Meta[Work ID '#],tbl_PV_Meta[Project Manager/Owner],,0)</f>
        <v>Project Manager 12</v>
      </c>
      <c r="AH246" s="6"/>
    </row>
    <row r="247" spans="4:34" x14ac:dyDescent="0.25">
      <c r="D247" s="6" t="s">
        <v>28</v>
      </c>
      <c r="E247" s="6" t="s">
        <v>503</v>
      </c>
      <c r="F247" s="6" t="s">
        <v>1757</v>
      </c>
      <c r="G247" s="6" t="s">
        <v>602</v>
      </c>
      <c r="H247" s="6" t="s">
        <v>505</v>
      </c>
      <c r="I247" s="6" t="s">
        <v>506</v>
      </c>
      <c r="J247" s="6" t="s">
        <v>28</v>
      </c>
      <c r="K247" s="6" t="s">
        <v>39</v>
      </c>
      <c r="L247" s="6" t="s">
        <v>58</v>
      </c>
      <c r="M247" s="43"/>
      <c r="N247" s="44" t="s">
        <v>1979</v>
      </c>
      <c r="O247" s="39">
        <v>45938.708333333299</v>
      </c>
      <c r="P247" s="39">
        <v>45938.708333333299</v>
      </c>
      <c r="Q247" s="6">
        <v>0</v>
      </c>
      <c r="R247" s="6">
        <v>0</v>
      </c>
      <c r="S247" s="45" t="e">
        <f>_xlfn.CONCAT(#REF!,TRIM(tbl_PV_Milestones[[#This Row],[Milestone Description]]))</f>
        <v>#REF!</v>
      </c>
      <c r="T247" s="84" t="str">
        <f>IF(COUNTIF(tbl_PV_Milestones[UID],tbl_PV_Milestones[[#This Row],[UID]])&gt;1,"Duplicate","")</f>
        <v>Duplicate</v>
      </c>
      <c r="U247" s="42" t="str">
        <f>_xlfn.XLOOKUP(tbl_PV_Milestones[[#This Row],[Work ID]],tbl_PV_Meta[Work ID '#],tbl_PV_Meta[Sub-Portfolio])</f>
        <v>Sub-Portfolio 8</v>
      </c>
      <c r="V247" s="41">
        <f>IF(MONTH(tbl_PV_Milestones[[#This Row],[Baseline Date]])&lt;7,YEAR(tbl_PV_Milestones[[#This Row],[Baseline Date]]),YEAR(tbl_PV_Milestones[[#This Row],[Baseline Date]])+1)</f>
        <v>2026</v>
      </c>
      <c r="W247" s="41">
        <f>IF(MONTH(tbl_PV_Milestones[[#This Row],[Actual/Schedule Finish]])&lt;7,YEAR(tbl_PV_Milestones[[#This Row],[Actual/Schedule Finish]]),YEAR(tbl_PV_Milestones[[#This Row],[Actual/Schedule Finish]])+1)</f>
        <v>2026</v>
      </c>
      <c r="X247" s="41" t="str">
        <f>IF(OR(tbl_PV_Milestones[[#This Row],[Project Status]]="Completed",tbl_PV_Milestones[[#This Row],[Project Status]]="Assumed Completed"),"Yes","No")</f>
        <v>No</v>
      </c>
      <c r="Y247" s="41">
        <f>IF(tbl_PV_Milestones[[#This Row],[Baseline Date]]="",1,0)</f>
        <v>0</v>
      </c>
      <c r="Z247" s="41">
        <f>IF(tbl_PV_Milestones[[#This Row],[Baseline Date]]&lt;PV_Meta!$B$7,1,0)</f>
        <v>0</v>
      </c>
      <c r="AA247" s="41">
        <f>IF(tbl_PV_Milestones[[#This Row],[Complete]]="Yes",1,0)</f>
        <v>0</v>
      </c>
      <c r="AB247" s="41">
        <f>IF(AND(tbl_PV_Milestones[[#This Row],[BL FY]]=2025,tbl_PV_Milestones[[#This Row],[Baseline Date]]&lt;PV_Meta!$B$7),1,0)</f>
        <v>0</v>
      </c>
      <c r="AC247" s="41">
        <f>IF(AND(tbl_PV_Milestones[[#This Row],[Planned YTD]]=1,tbl_PV_Milestones[[#This Row],[Complete]]="Yes"),1,0)</f>
        <v>0</v>
      </c>
      <c r="AD247" s="41">
        <f>IF(AND(tbl_PV_Milestones[[#This Row],[Actual/Schedule Finish]]&lt;PV_Meta!$B$7,tbl_PV_Milestones[[#This Row],[Complete]]="No",tbl_PV_Milestones[[#This Row],[Project Status]]&lt;&gt;"On Hold"),1,0)</f>
        <v>0</v>
      </c>
      <c r="AE247" s="41">
        <f>IF(AND(tbl_PV_Milestones[[#This Row],[Actual/Schedule Finish]]&gt;tbl_PV_Milestones[[#This Row],[Baseline Date]],tbl_PV_Milestones[[#This Row],[Complete]]="No",tbl_PV_Milestones[[#This Row],[Project Status]]&lt;&gt;"On Hold",tbl_PV_Milestones[[#This Row],[Overdue]]=0,tbl_PV_Milestones[[#This Row],[To be Baselined]]&lt;&gt;1),1,0)</f>
        <v>0</v>
      </c>
      <c r="AF247" s="41">
        <f>IF(AND(tbl_PV_Milestones[[#This Row],[BL FY]]=2025,tbl_PV_Milestones[[#This Row],[Finish FY]]&gt;2025),1,0)</f>
        <v>0</v>
      </c>
      <c r="AG247" s="56" t="str">
        <f>_xlfn.XLOOKUP(tbl_PV_Milestones[[#This Row],[Work ID]],tbl_PV_Meta[Work ID '#],tbl_PV_Meta[Project Manager/Owner],,0)</f>
        <v>Project Manager 12</v>
      </c>
      <c r="AH247" s="6"/>
    </row>
    <row r="248" spans="4:34" x14ac:dyDescent="0.25">
      <c r="D248" s="6" t="s">
        <v>28</v>
      </c>
      <c r="E248" s="6" t="s">
        <v>503</v>
      </c>
      <c r="F248" s="6" t="s">
        <v>1757</v>
      </c>
      <c r="G248" s="6" t="s">
        <v>533</v>
      </c>
      <c r="H248" s="6" t="s">
        <v>519</v>
      </c>
      <c r="I248" s="6" t="s">
        <v>510</v>
      </c>
      <c r="J248" s="6" t="s">
        <v>28</v>
      </c>
      <c r="K248" s="6" t="s">
        <v>39</v>
      </c>
      <c r="L248" s="6" t="s">
        <v>58</v>
      </c>
      <c r="M248" s="43"/>
      <c r="N248" s="44" t="s">
        <v>1979</v>
      </c>
      <c r="O248" s="39">
        <v>45947.708333333299</v>
      </c>
      <c r="P248" s="39">
        <v>45947.708333333299</v>
      </c>
      <c r="Q248" s="6">
        <v>0</v>
      </c>
      <c r="R248" s="6">
        <v>0</v>
      </c>
      <c r="S248" s="45" t="e">
        <f>_xlfn.CONCAT(#REF!,TRIM(tbl_PV_Milestones[[#This Row],[Milestone Description]]))</f>
        <v>#REF!</v>
      </c>
      <c r="T248" s="84" t="str">
        <f>IF(COUNTIF(tbl_PV_Milestones[UID],tbl_PV_Milestones[[#This Row],[UID]])&gt;1,"Duplicate","")</f>
        <v>Duplicate</v>
      </c>
      <c r="U248" s="42" t="str">
        <f>_xlfn.XLOOKUP(tbl_PV_Milestones[[#This Row],[Work ID]],tbl_PV_Meta[Work ID '#],tbl_PV_Meta[Sub-Portfolio])</f>
        <v>Sub-Portfolio 8</v>
      </c>
      <c r="V248" s="41">
        <f>IF(MONTH(tbl_PV_Milestones[[#This Row],[Baseline Date]])&lt;7,YEAR(tbl_PV_Milestones[[#This Row],[Baseline Date]]),YEAR(tbl_PV_Milestones[[#This Row],[Baseline Date]])+1)</f>
        <v>2026</v>
      </c>
      <c r="W248" s="41">
        <f>IF(MONTH(tbl_PV_Milestones[[#This Row],[Actual/Schedule Finish]])&lt;7,YEAR(tbl_PV_Milestones[[#This Row],[Actual/Schedule Finish]]),YEAR(tbl_PV_Milestones[[#This Row],[Actual/Schedule Finish]])+1)</f>
        <v>2026</v>
      </c>
      <c r="X248" s="41" t="str">
        <f>IF(OR(tbl_PV_Milestones[[#This Row],[Project Status]]="Completed",tbl_PV_Milestones[[#This Row],[Project Status]]="Assumed Completed"),"Yes","No")</f>
        <v>No</v>
      </c>
      <c r="Y248" s="41">
        <f>IF(tbl_PV_Milestones[[#This Row],[Baseline Date]]="",1,0)</f>
        <v>0</v>
      </c>
      <c r="Z248" s="41">
        <f>IF(tbl_PV_Milestones[[#This Row],[Baseline Date]]&lt;PV_Meta!$B$7,1,0)</f>
        <v>0</v>
      </c>
      <c r="AA248" s="41">
        <f>IF(tbl_PV_Milestones[[#This Row],[Complete]]="Yes",1,0)</f>
        <v>0</v>
      </c>
      <c r="AB248" s="41">
        <f>IF(AND(tbl_PV_Milestones[[#This Row],[BL FY]]=2025,tbl_PV_Milestones[[#This Row],[Baseline Date]]&lt;PV_Meta!$B$7),1,0)</f>
        <v>0</v>
      </c>
      <c r="AC248" s="41">
        <f>IF(AND(tbl_PV_Milestones[[#This Row],[Planned YTD]]=1,tbl_PV_Milestones[[#This Row],[Complete]]="Yes"),1,0)</f>
        <v>0</v>
      </c>
      <c r="AD248" s="41">
        <f>IF(AND(tbl_PV_Milestones[[#This Row],[Actual/Schedule Finish]]&lt;PV_Meta!$B$7,tbl_PV_Milestones[[#This Row],[Complete]]="No",tbl_PV_Milestones[[#This Row],[Project Status]]&lt;&gt;"On Hold"),1,0)</f>
        <v>0</v>
      </c>
      <c r="AE248" s="41">
        <f>IF(AND(tbl_PV_Milestones[[#This Row],[Actual/Schedule Finish]]&gt;tbl_PV_Milestones[[#This Row],[Baseline Date]],tbl_PV_Milestones[[#This Row],[Complete]]="No",tbl_PV_Milestones[[#This Row],[Project Status]]&lt;&gt;"On Hold",tbl_PV_Milestones[[#This Row],[Overdue]]=0,tbl_PV_Milestones[[#This Row],[To be Baselined]]&lt;&gt;1),1,0)</f>
        <v>0</v>
      </c>
      <c r="AF248" s="41">
        <f>IF(AND(tbl_PV_Milestones[[#This Row],[BL FY]]=2025,tbl_PV_Milestones[[#This Row],[Finish FY]]&gt;2025),1,0)</f>
        <v>0</v>
      </c>
      <c r="AG248" s="56" t="str">
        <f>_xlfn.XLOOKUP(tbl_PV_Milestones[[#This Row],[Work ID]],tbl_PV_Meta[Work ID '#],tbl_PV_Meta[Project Manager/Owner],,0)</f>
        <v>Project Manager 12</v>
      </c>
      <c r="AH248" s="6"/>
    </row>
    <row r="249" spans="4:34" x14ac:dyDescent="0.25">
      <c r="D249" s="6" t="s">
        <v>28</v>
      </c>
      <c r="E249" s="6" t="s">
        <v>503</v>
      </c>
      <c r="F249" s="6" t="s">
        <v>1757</v>
      </c>
      <c r="G249" s="6" t="s">
        <v>516</v>
      </c>
      <c r="H249" s="6" t="s">
        <v>505</v>
      </c>
      <c r="I249" s="6" t="s">
        <v>512</v>
      </c>
      <c r="J249" s="6" t="s">
        <v>28</v>
      </c>
      <c r="K249" s="6" t="s">
        <v>39</v>
      </c>
      <c r="L249" s="6" t="s">
        <v>58</v>
      </c>
      <c r="M249" s="43"/>
      <c r="N249" s="44" t="s">
        <v>1979</v>
      </c>
      <c r="O249" s="39">
        <v>45961.708333333299</v>
      </c>
      <c r="P249" s="39">
        <v>45961.708333333299</v>
      </c>
      <c r="Q249" s="6">
        <v>0</v>
      </c>
      <c r="R249" s="6">
        <v>0</v>
      </c>
      <c r="S249" s="45" t="e">
        <f>_xlfn.CONCAT(#REF!,TRIM(tbl_PV_Milestones[[#This Row],[Milestone Description]]))</f>
        <v>#REF!</v>
      </c>
      <c r="T249" s="84" t="str">
        <f>IF(COUNTIF(tbl_PV_Milestones[UID],tbl_PV_Milestones[[#This Row],[UID]])&gt;1,"Duplicate","")</f>
        <v>Duplicate</v>
      </c>
      <c r="U249" s="42" t="str">
        <f>_xlfn.XLOOKUP(tbl_PV_Milestones[[#This Row],[Work ID]],tbl_PV_Meta[Work ID '#],tbl_PV_Meta[Sub-Portfolio])</f>
        <v>Sub-Portfolio 8</v>
      </c>
      <c r="V249" s="41">
        <f>IF(MONTH(tbl_PV_Milestones[[#This Row],[Baseline Date]])&lt;7,YEAR(tbl_PV_Milestones[[#This Row],[Baseline Date]]),YEAR(tbl_PV_Milestones[[#This Row],[Baseline Date]])+1)</f>
        <v>2026</v>
      </c>
      <c r="W249" s="41">
        <f>IF(MONTH(tbl_PV_Milestones[[#This Row],[Actual/Schedule Finish]])&lt;7,YEAR(tbl_PV_Milestones[[#This Row],[Actual/Schedule Finish]]),YEAR(tbl_PV_Milestones[[#This Row],[Actual/Schedule Finish]])+1)</f>
        <v>2026</v>
      </c>
      <c r="X249" s="41" t="str">
        <f>IF(OR(tbl_PV_Milestones[[#This Row],[Project Status]]="Completed",tbl_PV_Milestones[[#This Row],[Project Status]]="Assumed Completed"),"Yes","No")</f>
        <v>No</v>
      </c>
      <c r="Y249" s="41">
        <f>IF(tbl_PV_Milestones[[#This Row],[Baseline Date]]="",1,0)</f>
        <v>0</v>
      </c>
      <c r="Z249" s="41">
        <f>IF(tbl_PV_Milestones[[#This Row],[Baseline Date]]&lt;PV_Meta!$B$7,1,0)</f>
        <v>0</v>
      </c>
      <c r="AA249" s="41">
        <f>IF(tbl_PV_Milestones[[#This Row],[Complete]]="Yes",1,0)</f>
        <v>0</v>
      </c>
      <c r="AB249" s="41">
        <f>IF(AND(tbl_PV_Milestones[[#This Row],[BL FY]]=2025,tbl_PV_Milestones[[#This Row],[Baseline Date]]&lt;PV_Meta!$B$7),1,0)</f>
        <v>0</v>
      </c>
      <c r="AC249" s="41">
        <f>IF(AND(tbl_PV_Milestones[[#This Row],[Planned YTD]]=1,tbl_PV_Milestones[[#This Row],[Complete]]="Yes"),1,0)</f>
        <v>0</v>
      </c>
      <c r="AD249" s="41">
        <f>IF(AND(tbl_PV_Milestones[[#This Row],[Actual/Schedule Finish]]&lt;PV_Meta!$B$7,tbl_PV_Milestones[[#This Row],[Complete]]="No",tbl_PV_Milestones[[#This Row],[Project Status]]&lt;&gt;"On Hold"),1,0)</f>
        <v>0</v>
      </c>
      <c r="AE249" s="41">
        <f>IF(AND(tbl_PV_Milestones[[#This Row],[Actual/Schedule Finish]]&gt;tbl_PV_Milestones[[#This Row],[Baseline Date]],tbl_PV_Milestones[[#This Row],[Complete]]="No",tbl_PV_Milestones[[#This Row],[Project Status]]&lt;&gt;"On Hold",tbl_PV_Milestones[[#This Row],[Overdue]]=0,tbl_PV_Milestones[[#This Row],[To be Baselined]]&lt;&gt;1),1,0)</f>
        <v>0</v>
      </c>
      <c r="AF249" s="41">
        <f>IF(AND(tbl_PV_Milestones[[#This Row],[BL FY]]=2025,tbl_PV_Milestones[[#This Row],[Finish FY]]&gt;2025),1,0)</f>
        <v>0</v>
      </c>
      <c r="AG249" s="56" t="str">
        <f>_xlfn.XLOOKUP(tbl_PV_Milestones[[#This Row],[Work ID]],tbl_PV_Meta[Work ID '#],tbl_PV_Meta[Project Manager/Owner],,0)</f>
        <v>Project Manager 12</v>
      </c>
      <c r="AH249" s="6"/>
    </row>
    <row r="250" spans="4:34" x14ac:dyDescent="0.25">
      <c r="D250" s="6" t="s">
        <v>28</v>
      </c>
      <c r="E250" s="6" t="s">
        <v>503</v>
      </c>
      <c r="F250" s="6" t="s">
        <v>1757</v>
      </c>
      <c r="G250" s="6" t="s">
        <v>517</v>
      </c>
      <c r="H250" s="6" t="s">
        <v>505</v>
      </c>
      <c r="I250" s="6" t="s">
        <v>512</v>
      </c>
      <c r="J250" s="6" t="s">
        <v>28</v>
      </c>
      <c r="K250" s="6" t="s">
        <v>39</v>
      </c>
      <c r="L250" s="6" t="s">
        <v>58</v>
      </c>
      <c r="M250" s="43"/>
      <c r="N250" s="44" t="s">
        <v>1979</v>
      </c>
      <c r="O250" s="39">
        <v>45961.708333333299</v>
      </c>
      <c r="P250" s="39">
        <v>45961.708333333299</v>
      </c>
      <c r="Q250" s="6">
        <v>0</v>
      </c>
      <c r="R250" s="6">
        <v>0</v>
      </c>
      <c r="S250" s="45" t="e">
        <f>_xlfn.CONCAT(#REF!,TRIM(tbl_PV_Milestones[[#This Row],[Milestone Description]]))</f>
        <v>#REF!</v>
      </c>
      <c r="T250" s="84" t="str">
        <f>IF(COUNTIF(tbl_PV_Milestones[UID],tbl_PV_Milestones[[#This Row],[UID]])&gt;1,"Duplicate","")</f>
        <v>Duplicate</v>
      </c>
      <c r="U250" s="42" t="str">
        <f>_xlfn.XLOOKUP(tbl_PV_Milestones[[#This Row],[Work ID]],tbl_PV_Meta[Work ID '#],tbl_PV_Meta[Sub-Portfolio])</f>
        <v>Sub-Portfolio 8</v>
      </c>
      <c r="V250" s="41">
        <f>IF(MONTH(tbl_PV_Milestones[[#This Row],[Baseline Date]])&lt;7,YEAR(tbl_PV_Milestones[[#This Row],[Baseline Date]]),YEAR(tbl_PV_Milestones[[#This Row],[Baseline Date]])+1)</f>
        <v>2026</v>
      </c>
      <c r="W250" s="41">
        <f>IF(MONTH(tbl_PV_Milestones[[#This Row],[Actual/Schedule Finish]])&lt;7,YEAR(tbl_PV_Milestones[[#This Row],[Actual/Schedule Finish]]),YEAR(tbl_PV_Milestones[[#This Row],[Actual/Schedule Finish]])+1)</f>
        <v>2026</v>
      </c>
      <c r="X250" s="41" t="str">
        <f>IF(OR(tbl_PV_Milestones[[#This Row],[Project Status]]="Completed",tbl_PV_Milestones[[#This Row],[Project Status]]="Assumed Completed"),"Yes","No")</f>
        <v>No</v>
      </c>
      <c r="Y250" s="41">
        <f>IF(tbl_PV_Milestones[[#This Row],[Baseline Date]]="",1,0)</f>
        <v>0</v>
      </c>
      <c r="Z250" s="41">
        <f>IF(tbl_PV_Milestones[[#This Row],[Baseline Date]]&lt;PV_Meta!$B$7,1,0)</f>
        <v>0</v>
      </c>
      <c r="AA250" s="41">
        <f>IF(tbl_PV_Milestones[[#This Row],[Complete]]="Yes",1,0)</f>
        <v>0</v>
      </c>
      <c r="AB250" s="41">
        <f>IF(AND(tbl_PV_Milestones[[#This Row],[BL FY]]=2025,tbl_PV_Milestones[[#This Row],[Baseline Date]]&lt;PV_Meta!$B$7),1,0)</f>
        <v>0</v>
      </c>
      <c r="AC250" s="41">
        <f>IF(AND(tbl_PV_Milestones[[#This Row],[Planned YTD]]=1,tbl_PV_Milestones[[#This Row],[Complete]]="Yes"),1,0)</f>
        <v>0</v>
      </c>
      <c r="AD250" s="41">
        <f>IF(AND(tbl_PV_Milestones[[#This Row],[Actual/Schedule Finish]]&lt;PV_Meta!$B$7,tbl_PV_Milestones[[#This Row],[Complete]]="No",tbl_PV_Milestones[[#This Row],[Project Status]]&lt;&gt;"On Hold"),1,0)</f>
        <v>0</v>
      </c>
      <c r="AE250" s="41">
        <f>IF(AND(tbl_PV_Milestones[[#This Row],[Actual/Schedule Finish]]&gt;tbl_PV_Milestones[[#This Row],[Baseline Date]],tbl_PV_Milestones[[#This Row],[Complete]]="No",tbl_PV_Milestones[[#This Row],[Project Status]]&lt;&gt;"On Hold",tbl_PV_Milestones[[#This Row],[Overdue]]=0,tbl_PV_Milestones[[#This Row],[To be Baselined]]&lt;&gt;1),1,0)</f>
        <v>0</v>
      </c>
      <c r="AF250" s="41">
        <f>IF(AND(tbl_PV_Milestones[[#This Row],[BL FY]]=2025,tbl_PV_Milestones[[#This Row],[Finish FY]]&gt;2025),1,0)</f>
        <v>0</v>
      </c>
      <c r="AG250" s="56" t="str">
        <f>_xlfn.XLOOKUP(tbl_PV_Milestones[[#This Row],[Work ID]],tbl_PV_Meta[Work ID '#],tbl_PV_Meta[Project Manager/Owner],,0)</f>
        <v>Project Manager 12</v>
      </c>
      <c r="AH250" s="6"/>
    </row>
    <row r="251" spans="4:34" x14ac:dyDescent="0.25">
      <c r="D251" s="6" t="s">
        <v>28</v>
      </c>
      <c r="E251" s="6" t="s">
        <v>503</v>
      </c>
      <c r="F251" s="6" t="s">
        <v>1757</v>
      </c>
      <c r="G251" s="6" t="s">
        <v>518</v>
      </c>
      <c r="H251" s="6" t="s">
        <v>519</v>
      </c>
      <c r="I251" s="6" t="s">
        <v>512</v>
      </c>
      <c r="J251" s="6" t="s">
        <v>28</v>
      </c>
      <c r="K251" s="6" t="s">
        <v>39</v>
      </c>
      <c r="L251" s="6" t="s">
        <v>58</v>
      </c>
      <c r="M251" s="43"/>
      <c r="N251" s="44" t="s">
        <v>1979</v>
      </c>
      <c r="O251" s="39">
        <v>45961.708333333299</v>
      </c>
      <c r="P251" s="39">
        <v>45961.708333333299</v>
      </c>
      <c r="Q251" s="6">
        <v>0</v>
      </c>
      <c r="R251" s="6">
        <v>0</v>
      </c>
      <c r="S251" s="45" t="e">
        <f>_xlfn.CONCAT(#REF!,TRIM(tbl_PV_Milestones[[#This Row],[Milestone Description]]))</f>
        <v>#REF!</v>
      </c>
      <c r="T251" s="84" t="str">
        <f>IF(COUNTIF(tbl_PV_Milestones[UID],tbl_PV_Milestones[[#This Row],[UID]])&gt;1,"Duplicate","")</f>
        <v>Duplicate</v>
      </c>
      <c r="U251" s="42" t="str">
        <f>_xlfn.XLOOKUP(tbl_PV_Milestones[[#This Row],[Work ID]],tbl_PV_Meta[Work ID '#],tbl_PV_Meta[Sub-Portfolio])</f>
        <v>Sub-Portfolio 8</v>
      </c>
      <c r="V251" s="41">
        <f>IF(MONTH(tbl_PV_Milestones[[#This Row],[Baseline Date]])&lt;7,YEAR(tbl_PV_Milestones[[#This Row],[Baseline Date]]),YEAR(tbl_PV_Milestones[[#This Row],[Baseline Date]])+1)</f>
        <v>2026</v>
      </c>
      <c r="W251" s="41">
        <f>IF(MONTH(tbl_PV_Milestones[[#This Row],[Actual/Schedule Finish]])&lt;7,YEAR(tbl_PV_Milestones[[#This Row],[Actual/Schedule Finish]]),YEAR(tbl_PV_Milestones[[#This Row],[Actual/Schedule Finish]])+1)</f>
        <v>2026</v>
      </c>
      <c r="X251" s="41" t="str">
        <f>IF(OR(tbl_PV_Milestones[[#This Row],[Project Status]]="Completed",tbl_PV_Milestones[[#This Row],[Project Status]]="Assumed Completed"),"Yes","No")</f>
        <v>No</v>
      </c>
      <c r="Y251" s="41">
        <f>IF(tbl_PV_Milestones[[#This Row],[Baseline Date]]="",1,0)</f>
        <v>0</v>
      </c>
      <c r="Z251" s="41">
        <f>IF(tbl_PV_Milestones[[#This Row],[Baseline Date]]&lt;PV_Meta!$B$7,1,0)</f>
        <v>0</v>
      </c>
      <c r="AA251" s="41">
        <f>IF(tbl_PV_Milestones[[#This Row],[Complete]]="Yes",1,0)</f>
        <v>0</v>
      </c>
      <c r="AB251" s="41">
        <f>IF(AND(tbl_PV_Milestones[[#This Row],[BL FY]]=2025,tbl_PV_Milestones[[#This Row],[Baseline Date]]&lt;PV_Meta!$B$7),1,0)</f>
        <v>0</v>
      </c>
      <c r="AC251" s="41">
        <f>IF(AND(tbl_PV_Milestones[[#This Row],[Planned YTD]]=1,tbl_PV_Milestones[[#This Row],[Complete]]="Yes"),1,0)</f>
        <v>0</v>
      </c>
      <c r="AD251" s="41">
        <f>IF(AND(tbl_PV_Milestones[[#This Row],[Actual/Schedule Finish]]&lt;PV_Meta!$B$7,tbl_PV_Milestones[[#This Row],[Complete]]="No",tbl_PV_Milestones[[#This Row],[Project Status]]&lt;&gt;"On Hold"),1,0)</f>
        <v>0</v>
      </c>
      <c r="AE251" s="41">
        <f>IF(AND(tbl_PV_Milestones[[#This Row],[Actual/Schedule Finish]]&gt;tbl_PV_Milestones[[#This Row],[Baseline Date]],tbl_PV_Milestones[[#This Row],[Complete]]="No",tbl_PV_Milestones[[#This Row],[Project Status]]&lt;&gt;"On Hold",tbl_PV_Milestones[[#This Row],[Overdue]]=0,tbl_PV_Milestones[[#This Row],[To be Baselined]]&lt;&gt;1),1,0)</f>
        <v>0</v>
      </c>
      <c r="AF251" s="41">
        <f>IF(AND(tbl_PV_Milestones[[#This Row],[BL FY]]=2025,tbl_PV_Milestones[[#This Row],[Finish FY]]&gt;2025),1,0)</f>
        <v>0</v>
      </c>
      <c r="AG251" s="56" t="str">
        <f>_xlfn.XLOOKUP(tbl_PV_Milestones[[#This Row],[Work ID]],tbl_PV_Meta[Work ID '#],tbl_PV_Meta[Project Manager/Owner],,0)</f>
        <v>Project Manager 12</v>
      </c>
      <c r="AH251" s="6"/>
    </row>
    <row r="252" spans="4:34" x14ac:dyDescent="0.25">
      <c r="D252" s="6" t="s">
        <v>28</v>
      </c>
      <c r="E252" s="6" t="s">
        <v>513</v>
      </c>
      <c r="F252" s="6" t="s">
        <v>1755</v>
      </c>
      <c r="G252" s="6" t="s">
        <v>543</v>
      </c>
      <c r="H252" s="6" t="s">
        <v>519</v>
      </c>
      <c r="I252" s="6" t="s">
        <v>522</v>
      </c>
      <c r="J252" s="6" t="s">
        <v>28</v>
      </c>
      <c r="K252" s="6" t="s">
        <v>39</v>
      </c>
      <c r="L252" s="6" t="s">
        <v>56</v>
      </c>
      <c r="M252" s="43"/>
      <c r="N252" s="44" t="s">
        <v>1979</v>
      </c>
      <c r="O252" s="39">
        <v>45778.708333333299</v>
      </c>
      <c r="P252" s="39">
        <v>45646.708333333299</v>
      </c>
      <c r="Q252" s="6">
        <v>-80</v>
      </c>
      <c r="R252" s="6">
        <v>-0.24767801857585101</v>
      </c>
      <c r="S252" s="45" t="e">
        <f>_xlfn.CONCAT(#REF!,TRIM(tbl_PV_Milestones[[#This Row],[Milestone Description]]))</f>
        <v>#REF!</v>
      </c>
      <c r="T252" s="84" t="str">
        <f>IF(COUNTIF(tbl_PV_Milestones[UID],tbl_PV_Milestones[[#This Row],[UID]])&gt;1,"Duplicate","")</f>
        <v>Duplicate</v>
      </c>
      <c r="U252" s="42" t="str">
        <f>_xlfn.XLOOKUP(tbl_PV_Milestones[[#This Row],[Work ID]],tbl_PV_Meta[Work ID '#],tbl_PV_Meta[Sub-Portfolio])</f>
        <v>Sub-Portfolio 8</v>
      </c>
      <c r="V252" s="41">
        <f>IF(MONTH(tbl_PV_Milestones[[#This Row],[Baseline Date]])&lt;7,YEAR(tbl_PV_Milestones[[#This Row],[Baseline Date]]),YEAR(tbl_PV_Milestones[[#This Row],[Baseline Date]])+1)</f>
        <v>2025</v>
      </c>
      <c r="W252" s="41">
        <f>IF(MONTH(tbl_PV_Milestones[[#This Row],[Actual/Schedule Finish]])&lt;7,YEAR(tbl_PV_Milestones[[#This Row],[Actual/Schedule Finish]]),YEAR(tbl_PV_Milestones[[#This Row],[Actual/Schedule Finish]])+1)</f>
        <v>2025</v>
      </c>
      <c r="X252" s="41" t="str">
        <f>IF(OR(tbl_PV_Milestones[[#This Row],[Project Status]]="Completed",tbl_PV_Milestones[[#This Row],[Project Status]]="Assumed Completed"),"Yes","No")</f>
        <v>No</v>
      </c>
      <c r="Y252" s="41">
        <f>IF(tbl_PV_Milestones[[#This Row],[Baseline Date]]="",1,0)</f>
        <v>0</v>
      </c>
      <c r="Z252" s="41">
        <f>IF(tbl_PV_Milestones[[#This Row],[Baseline Date]]&lt;PV_Meta!$B$7,1,0)</f>
        <v>1</v>
      </c>
      <c r="AA252" s="41">
        <f>IF(tbl_PV_Milestones[[#This Row],[Complete]]="Yes",1,0)</f>
        <v>0</v>
      </c>
      <c r="AB252" s="41">
        <f>IF(AND(tbl_PV_Milestones[[#This Row],[BL FY]]=2025,tbl_PV_Milestones[[#This Row],[Baseline Date]]&lt;PV_Meta!$B$7),1,0)</f>
        <v>1</v>
      </c>
      <c r="AC252" s="41">
        <f>IF(AND(tbl_PV_Milestones[[#This Row],[Planned YTD]]=1,tbl_PV_Milestones[[#This Row],[Complete]]="Yes"),1,0)</f>
        <v>0</v>
      </c>
      <c r="AD252" s="41">
        <f>IF(AND(tbl_PV_Milestones[[#This Row],[Actual/Schedule Finish]]&lt;PV_Meta!$B$7,tbl_PV_Milestones[[#This Row],[Complete]]="No",tbl_PV_Milestones[[#This Row],[Project Status]]&lt;&gt;"On Hold"),1,0)</f>
        <v>0</v>
      </c>
      <c r="AE252" s="41">
        <f>IF(AND(tbl_PV_Milestones[[#This Row],[Actual/Schedule Finish]]&gt;tbl_PV_Milestones[[#This Row],[Baseline Date]],tbl_PV_Milestones[[#This Row],[Complete]]="No",tbl_PV_Milestones[[#This Row],[Project Status]]&lt;&gt;"On Hold",tbl_PV_Milestones[[#This Row],[Overdue]]=0,tbl_PV_Milestones[[#This Row],[To be Baselined]]&lt;&gt;1),1,0)</f>
        <v>1</v>
      </c>
      <c r="AF252" s="41">
        <f>IF(AND(tbl_PV_Milestones[[#This Row],[BL FY]]=2025,tbl_PV_Milestones[[#This Row],[Finish FY]]&gt;2025),1,0)</f>
        <v>0</v>
      </c>
      <c r="AG252" s="56" t="str">
        <f>_xlfn.XLOOKUP(tbl_PV_Milestones[[#This Row],[Work ID]],tbl_PV_Meta[Work ID '#],tbl_PV_Meta[Project Manager/Owner],,0)</f>
        <v>Project Manager 12</v>
      </c>
      <c r="AH252" s="6"/>
    </row>
    <row r="253" spans="4:34" x14ac:dyDescent="0.25">
      <c r="D253" s="6" t="s">
        <v>28</v>
      </c>
      <c r="E253" s="6" t="s">
        <v>520</v>
      </c>
      <c r="F253" s="6" t="s">
        <v>1755</v>
      </c>
      <c r="G253" s="6" t="s">
        <v>603</v>
      </c>
      <c r="H253" s="6" t="s">
        <v>505</v>
      </c>
      <c r="I253" s="6" t="s">
        <v>510</v>
      </c>
      <c r="J253" s="6" t="s">
        <v>28</v>
      </c>
      <c r="K253" s="6" t="s">
        <v>39</v>
      </c>
      <c r="L253" s="6" t="s">
        <v>56</v>
      </c>
      <c r="M253" s="43"/>
      <c r="N253" s="44" t="s">
        <v>1979</v>
      </c>
      <c r="O253" s="39">
        <v>45782.708333333299</v>
      </c>
      <c r="P253" s="39">
        <v>45751.708333333299</v>
      </c>
      <c r="Q253" s="6">
        <v>-18</v>
      </c>
      <c r="R253" s="6">
        <v>-5.5727554179566603E-2</v>
      </c>
      <c r="S253" s="45" t="e">
        <f>_xlfn.CONCAT(#REF!,TRIM(tbl_PV_Milestones[[#This Row],[Milestone Description]]))</f>
        <v>#REF!</v>
      </c>
      <c r="T253" s="84" t="str">
        <f>IF(COUNTIF(tbl_PV_Milestones[UID],tbl_PV_Milestones[[#This Row],[UID]])&gt;1,"Duplicate","")</f>
        <v>Duplicate</v>
      </c>
      <c r="U253" s="42" t="str">
        <f>_xlfn.XLOOKUP(tbl_PV_Milestones[[#This Row],[Work ID]],tbl_PV_Meta[Work ID '#],tbl_PV_Meta[Sub-Portfolio])</f>
        <v>Sub-Portfolio 8</v>
      </c>
      <c r="V253" s="41">
        <f>IF(MONTH(tbl_PV_Milestones[[#This Row],[Baseline Date]])&lt;7,YEAR(tbl_PV_Milestones[[#This Row],[Baseline Date]]),YEAR(tbl_PV_Milestones[[#This Row],[Baseline Date]])+1)</f>
        <v>2025</v>
      </c>
      <c r="W253" s="41">
        <f>IF(MONTH(tbl_PV_Milestones[[#This Row],[Actual/Schedule Finish]])&lt;7,YEAR(tbl_PV_Milestones[[#This Row],[Actual/Schedule Finish]]),YEAR(tbl_PV_Milestones[[#This Row],[Actual/Schedule Finish]])+1)</f>
        <v>2025</v>
      </c>
      <c r="X253" s="41" t="str">
        <f>IF(OR(tbl_PV_Milestones[[#This Row],[Project Status]]="Completed",tbl_PV_Milestones[[#This Row],[Project Status]]="Assumed Completed"),"Yes","No")</f>
        <v>No</v>
      </c>
      <c r="Y253" s="41">
        <f>IF(tbl_PV_Milestones[[#This Row],[Baseline Date]]="",1,0)</f>
        <v>0</v>
      </c>
      <c r="Z253" s="41">
        <f>IF(tbl_PV_Milestones[[#This Row],[Baseline Date]]&lt;PV_Meta!$B$7,1,0)</f>
        <v>1</v>
      </c>
      <c r="AA253" s="41">
        <f>IF(tbl_PV_Milestones[[#This Row],[Complete]]="Yes",1,0)</f>
        <v>0</v>
      </c>
      <c r="AB253" s="41">
        <f>IF(AND(tbl_PV_Milestones[[#This Row],[BL FY]]=2025,tbl_PV_Milestones[[#This Row],[Baseline Date]]&lt;PV_Meta!$B$7),1,0)</f>
        <v>1</v>
      </c>
      <c r="AC253" s="41">
        <f>IF(AND(tbl_PV_Milestones[[#This Row],[Planned YTD]]=1,tbl_PV_Milestones[[#This Row],[Complete]]="Yes"),1,0)</f>
        <v>0</v>
      </c>
      <c r="AD253" s="41">
        <f>IF(AND(tbl_PV_Milestones[[#This Row],[Actual/Schedule Finish]]&lt;PV_Meta!$B$7,tbl_PV_Milestones[[#This Row],[Complete]]="No",tbl_PV_Milestones[[#This Row],[Project Status]]&lt;&gt;"On Hold"),1,0)</f>
        <v>0</v>
      </c>
      <c r="AE253" s="41">
        <f>IF(AND(tbl_PV_Milestones[[#This Row],[Actual/Schedule Finish]]&gt;tbl_PV_Milestones[[#This Row],[Baseline Date]],tbl_PV_Milestones[[#This Row],[Complete]]="No",tbl_PV_Milestones[[#This Row],[Project Status]]&lt;&gt;"On Hold",tbl_PV_Milestones[[#This Row],[Overdue]]=0,tbl_PV_Milestones[[#This Row],[To be Baselined]]&lt;&gt;1),1,0)</f>
        <v>1</v>
      </c>
      <c r="AF253" s="41">
        <f>IF(AND(tbl_PV_Milestones[[#This Row],[BL FY]]=2025,tbl_PV_Milestones[[#This Row],[Finish FY]]&gt;2025),1,0)</f>
        <v>0</v>
      </c>
      <c r="AG253" s="56" t="str">
        <f>_xlfn.XLOOKUP(tbl_PV_Milestones[[#This Row],[Work ID]],tbl_PV_Meta[Work ID '#],tbl_PV_Meta[Project Manager/Owner],,0)</f>
        <v>Project Manager 12</v>
      </c>
      <c r="AH253" s="6"/>
    </row>
    <row r="254" spans="4:34" x14ac:dyDescent="0.25">
      <c r="D254" s="6" t="s">
        <v>28</v>
      </c>
      <c r="E254" s="6" t="s">
        <v>520</v>
      </c>
      <c r="F254" s="6" t="s">
        <v>1755</v>
      </c>
      <c r="G254" s="6" t="s">
        <v>557</v>
      </c>
      <c r="H254" s="6" t="s">
        <v>519</v>
      </c>
      <c r="I254" s="6" t="s">
        <v>510</v>
      </c>
      <c r="J254" s="6" t="s">
        <v>28</v>
      </c>
      <c r="K254" s="6" t="s">
        <v>39</v>
      </c>
      <c r="L254" s="6" t="s">
        <v>56</v>
      </c>
      <c r="M254" s="43"/>
      <c r="N254" s="44" t="s">
        <v>1979</v>
      </c>
      <c r="O254" s="39">
        <v>45782.708333333299</v>
      </c>
      <c r="P254" s="39">
        <v>45751.708333333299</v>
      </c>
      <c r="Q254" s="6">
        <v>-18</v>
      </c>
      <c r="R254" s="6">
        <v>-5.5727554179566603E-2</v>
      </c>
      <c r="S254" s="45" t="e">
        <f>_xlfn.CONCAT(#REF!,TRIM(tbl_PV_Milestones[[#This Row],[Milestone Description]]))</f>
        <v>#REF!</v>
      </c>
      <c r="T254" s="84" t="str">
        <f>IF(COUNTIF(tbl_PV_Milestones[UID],tbl_PV_Milestones[[#This Row],[UID]])&gt;1,"Duplicate","")</f>
        <v>Duplicate</v>
      </c>
      <c r="U254" s="42" t="str">
        <f>_xlfn.XLOOKUP(tbl_PV_Milestones[[#This Row],[Work ID]],tbl_PV_Meta[Work ID '#],tbl_PV_Meta[Sub-Portfolio])</f>
        <v>Sub-Portfolio 8</v>
      </c>
      <c r="V254" s="41">
        <f>IF(MONTH(tbl_PV_Milestones[[#This Row],[Baseline Date]])&lt;7,YEAR(tbl_PV_Milestones[[#This Row],[Baseline Date]]),YEAR(tbl_PV_Milestones[[#This Row],[Baseline Date]])+1)</f>
        <v>2025</v>
      </c>
      <c r="W254" s="41">
        <f>IF(MONTH(tbl_PV_Milestones[[#This Row],[Actual/Schedule Finish]])&lt;7,YEAR(tbl_PV_Milestones[[#This Row],[Actual/Schedule Finish]]),YEAR(tbl_PV_Milestones[[#This Row],[Actual/Schedule Finish]])+1)</f>
        <v>2025</v>
      </c>
      <c r="X254" s="41" t="str">
        <f>IF(OR(tbl_PV_Milestones[[#This Row],[Project Status]]="Completed",tbl_PV_Milestones[[#This Row],[Project Status]]="Assumed Completed"),"Yes","No")</f>
        <v>No</v>
      </c>
      <c r="Y254" s="41">
        <f>IF(tbl_PV_Milestones[[#This Row],[Baseline Date]]="",1,0)</f>
        <v>0</v>
      </c>
      <c r="Z254" s="41">
        <f>IF(tbl_PV_Milestones[[#This Row],[Baseline Date]]&lt;PV_Meta!$B$7,1,0)</f>
        <v>1</v>
      </c>
      <c r="AA254" s="41">
        <f>IF(tbl_PV_Milestones[[#This Row],[Complete]]="Yes",1,0)</f>
        <v>0</v>
      </c>
      <c r="AB254" s="41">
        <f>IF(AND(tbl_PV_Milestones[[#This Row],[BL FY]]=2025,tbl_PV_Milestones[[#This Row],[Baseline Date]]&lt;PV_Meta!$B$7),1,0)</f>
        <v>1</v>
      </c>
      <c r="AC254" s="41">
        <f>IF(AND(tbl_PV_Milestones[[#This Row],[Planned YTD]]=1,tbl_PV_Milestones[[#This Row],[Complete]]="Yes"),1,0)</f>
        <v>0</v>
      </c>
      <c r="AD254" s="41">
        <f>IF(AND(tbl_PV_Milestones[[#This Row],[Actual/Schedule Finish]]&lt;PV_Meta!$B$7,tbl_PV_Milestones[[#This Row],[Complete]]="No",tbl_PV_Milestones[[#This Row],[Project Status]]&lt;&gt;"On Hold"),1,0)</f>
        <v>0</v>
      </c>
      <c r="AE254" s="41">
        <f>IF(AND(tbl_PV_Milestones[[#This Row],[Actual/Schedule Finish]]&gt;tbl_PV_Milestones[[#This Row],[Baseline Date]],tbl_PV_Milestones[[#This Row],[Complete]]="No",tbl_PV_Milestones[[#This Row],[Project Status]]&lt;&gt;"On Hold",tbl_PV_Milestones[[#This Row],[Overdue]]=0,tbl_PV_Milestones[[#This Row],[To be Baselined]]&lt;&gt;1),1,0)</f>
        <v>1</v>
      </c>
      <c r="AF254" s="41">
        <f>IF(AND(tbl_PV_Milestones[[#This Row],[BL FY]]=2025,tbl_PV_Milestones[[#This Row],[Finish FY]]&gt;2025),1,0)</f>
        <v>0</v>
      </c>
      <c r="AG254" s="56" t="str">
        <f>_xlfn.XLOOKUP(tbl_PV_Milestones[[#This Row],[Work ID]],tbl_PV_Meta[Work ID '#],tbl_PV_Meta[Project Manager/Owner],,0)</f>
        <v>Project Manager 12</v>
      </c>
      <c r="AH254" s="6"/>
    </row>
    <row r="255" spans="4:34" x14ac:dyDescent="0.25">
      <c r="D255" s="6" t="s">
        <v>28</v>
      </c>
      <c r="E255" s="6" t="s">
        <v>520</v>
      </c>
      <c r="F255" s="6" t="s">
        <v>1755</v>
      </c>
      <c r="G255" s="6" t="s">
        <v>535</v>
      </c>
      <c r="H255" s="6" t="s">
        <v>505</v>
      </c>
      <c r="I255" s="6" t="s">
        <v>510</v>
      </c>
      <c r="J255" s="6" t="s">
        <v>28</v>
      </c>
      <c r="K255" s="6" t="s">
        <v>39</v>
      </c>
      <c r="L255" s="6" t="s">
        <v>56</v>
      </c>
      <c r="M255" s="43"/>
      <c r="N255" s="44" t="s">
        <v>1979</v>
      </c>
      <c r="O255" s="39">
        <v>45793.708333333299</v>
      </c>
      <c r="P255" s="39">
        <v>45751.708333333299</v>
      </c>
      <c r="Q255" s="6">
        <v>-27</v>
      </c>
      <c r="R255" s="6">
        <v>-8.3591331269349797E-2</v>
      </c>
      <c r="S255" s="45" t="e">
        <f>_xlfn.CONCAT(#REF!,TRIM(tbl_PV_Milestones[[#This Row],[Milestone Description]]))</f>
        <v>#REF!</v>
      </c>
      <c r="T255" s="84" t="str">
        <f>IF(COUNTIF(tbl_PV_Milestones[UID],tbl_PV_Milestones[[#This Row],[UID]])&gt;1,"Duplicate","")</f>
        <v>Duplicate</v>
      </c>
      <c r="U255" s="42" t="str">
        <f>_xlfn.XLOOKUP(tbl_PV_Milestones[[#This Row],[Work ID]],tbl_PV_Meta[Work ID '#],tbl_PV_Meta[Sub-Portfolio])</f>
        <v>Sub-Portfolio 8</v>
      </c>
      <c r="V255" s="41">
        <f>IF(MONTH(tbl_PV_Milestones[[#This Row],[Baseline Date]])&lt;7,YEAR(tbl_PV_Milestones[[#This Row],[Baseline Date]]),YEAR(tbl_PV_Milestones[[#This Row],[Baseline Date]])+1)</f>
        <v>2025</v>
      </c>
      <c r="W255" s="41">
        <f>IF(MONTH(tbl_PV_Milestones[[#This Row],[Actual/Schedule Finish]])&lt;7,YEAR(tbl_PV_Milestones[[#This Row],[Actual/Schedule Finish]]),YEAR(tbl_PV_Milestones[[#This Row],[Actual/Schedule Finish]])+1)</f>
        <v>2025</v>
      </c>
      <c r="X255" s="41" t="str">
        <f>IF(OR(tbl_PV_Milestones[[#This Row],[Project Status]]="Completed",tbl_PV_Milestones[[#This Row],[Project Status]]="Assumed Completed"),"Yes","No")</f>
        <v>No</v>
      </c>
      <c r="Y255" s="41">
        <f>IF(tbl_PV_Milestones[[#This Row],[Baseline Date]]="",1,0)</f>
        <v>0</v>
      </c>
      <c r="Z255" s="41">
        <f>IF(tbl_PV_Milestones[[#This Row],[Baseline Date]]&lt;PV_Meta!$B$7,1,0)</f>
        <v>1</v>
      </c>
      <c r="AA255" s="41">
        <f>IF(tbl_PV_Milestones[[#This Row],[Complete]]="Yes",1,0)</f>
        <v>0</v>
      </c>
      <c r="AB255" s="41">
        <f>IF(AND(tbl_PV_Milestones[[#This Row],[BL FY]]=2025,tbl_PV_Milestones[[#This Row],[Baseline Date]]&lt;PV_Meta!$B$7),1,0)</f>
        <v>1</v>
      </c>
      <c r="AC255" s="41">
        <f>IF(AND(tbl_PV_Milestones[[#This Row],[Planned YTD]]=1,tbl_PV_Milestones[[#This Row],[Complete]]="Yes"),1,0)</f>
        <v>0</v>
      </c>
      <c r="AD255" s="41">
        <f>IF(AND(tbl_PV_Milestones[[#This Row],[Actual/Schedule Finish]]&lt;PV_Meta!$B$7,tbl_PV_Milestones[[#This Row],[Complete]]="No",tbl_PV_Milestones[[#This Row],[Project Status]]&lt;&gt;"On Hold"),1,0)</f>
        <v>0</v>
      </c>
      <c r="AE255" s="41">
        <f>IF(AND(tbl_PV_Milestones[[#This Row],[Actual/Schedule Finish]]&gt;tbl_PV_Milestones[[#This Row],[Baseline Date]],tbl_PV_Milestones[[#This Row],[Complete]]="No",tbl_PV_Milestones[[#This Row],[Project Status]]&lt;&gt;"On Hold",tbl_PV_Milestones[[#This Row],[Overdue]]=0,tbl_PV_Milestones[[#This Row],[To be Baselined]]&lt;&gt;1),1,0)</f>
        <v>1</v>
      </c>
      <c r="AF255" s="41">
        <f>IF(AND(tbl_PV_Milestones[[#This Row],[BL FY]]=2025,tbl_PV_Milestones[[#This Row],[Finish FY]]&gt;2025),1,0)</f>
        <v>0</v>
      </c>
      <c r="AG255" s="56" t="str">
        <f>_xlfn.XLOOKUP(tbl_PV_Milestones[[#This Row],[Work ID]],tbl_PV_Meta[Work ID '#],tbl_PV_Meta[Project Manager/Owner],,0)</f>
        <v>Project Manager 12</v>
      </c>
      <c r="AH255" s="6"/>
    </row>
    <row r="256" spans="4:34" x14ac:dyDescent="0.25">
      <c r="D256" s="6" t="s">
        <v>28</v>
      </c>
      <c r="E256" s="6" t="s">
        <v>503</v>
      </c>
      <c r="F256" s="6" t="s">
        <v>1755</v>
      </c>
      <c r="G256" s="6" t="s">
        <v>536</v>
      </c>
      <c r="H256" s="6" t="s">
        <v>505</v>
      </c>
      <c r="I256" s="6" t="s">
        <v>510</v>
      </c>
      <c r="J256" s="6" t="s">
        <v>28</v>
      </c>
      <c r="K256" s="6" t="s">
        <v>39</v>
      </c>
      <c r="L256" s="6" t="s">
        <v>56</v>
      </c>
      <c r="M256" s="43"/>
      <c r="N256" s="44" t="s">
        <v>1979</v>
      </c>
      <c r="O256" s="39">
        <v>45877.708333333299</v>
      </c>
      <c r="P256" s="39">
        <v>45877.708333333299</v>
      </c>
      <c r="Q256" s="6">
        <v>0</v>
      </c>
      <c r="R256" s="6">
        <v>0</v>
      </c>
      <c r="S256" s="45" t="e">
        <f>_xlfn.CONCAT(#REF!,TRIM(tbl_PV_Milestones[[#This Row],[Milestone Description]]))</f>
        <v>#REF!</v>
      </c>
      <c r="T256" s="84" t="str">
        <f>IF(COUNTIF(tbl_PV_Milestones[UID],tbl_PV_Milestones[[#This Row],[UID]])&gt;1,"Duplicate","")</f>
        <v>Duplicate</v>
      </c>
      <c r="U256" s="42" t="str">
        <f>_xlfn.XLOOKUP(tbl_PV_Milestones[[#This Row],[Work ID]],tbl_PV_Meta[Work ID '#],tbl_PV_Meta[Sub-Portfolio])</f>
        <v>Sub-Portfolio 8</v>
      </c>
      <c r="V256" s="41">
        <f>IF(MONTH(tbl_PV_Milestones[[#This Row],[Baseline Date]])&lt;7,YEAR(tbl_PV_Milestones[[#This Row],[Baseline Date]]),YEAR(tbl_PV_Milestones[[#This Row],[Baseline Date]])+1)</f>
        <v>2026</v>
      </c>
      <c r="W256" s="41">
        <f>IF(MONTH(tbl_PV_Milestones[[#This Row],[Actual/Schedule Finish]])&lt;7,YEAR(tbl_PV_Milestones[[#This Row],[Actual/Schedule Finish]]),YEAR(tbl_PV_Milestones[[#This Row],[Actual/Schedule Finish]])+1)</f>
        <v>2026</v>
      </c>
      <c r="X256" s="41" t="str">
        <f>IF(OR(tbl_PV_Milestones[[#This Row],[Project Status]]="Completed",tbl_PV_Milestones[[#This Row],[Project Status]]="Assumed Completed"),"Yes","No")</f>
        <v>No</v>
      </c>
      <c r="Y256" s="41">
        <f>IF(tbl_PV_Milestones[[#This Row],[Baseline Date]]="",1,0)</f>
        <v>0</v>
      </c>
      <c r="Z256" s="41">
        <f>IF(tbl_PV_Milestones[[#This Row],[Baseline Date]]&lt;PV_Meta!$B$7,1,0)</f>
        <v>0</v>
      </c>
      <c r="AA256" s="41">
        <f>IF(tbl_PV_Milestones[[#This Row],[Complete]]="Yes",1,0)</f>
        <v>0</v>
      </c>
      <c r="AB256" s="41">
        <f>IF(AND(tbl_PV_Milestones[[#This Row],[BL FY]]=2025,tbl_PV_Milestones[[#This Row],[Baseline Date]]&lt;PV_Meta!$B$7),1,0)</f>
        <v>0</v>
      </c>
      <c r="AC256" s="41">
        <f>IF(AND(tbl_PV_Milestones[[#This Row],[Planned YTD]]=1,tbl_PV_Milestones[[#This Row],[Complete]]="Yes"),1,0)</f>
        <v>0</v>
      </c>
      <c r="AD256" s="41">
        <f>IF(AND(tbl_PV_Milestones[[#This Row],[Actual/Schedule Finish]]&lt;PV_Meta!$B$7,tbl_PV_Milestones[[#This Row],[Complete]]="No",tbl_PV_Milestones[[#This Row],[Project Status]]&lt;&gt;"On Hold"),1,0)</f>
        <v>0</v>
      </c>
      <c r="AE256" s="41">
        <f>IF(AND(tbl_PV_Milestones[[#This Row],[Actual/Schedule Finish]]&gt;tbl_PV_Milestones[[#This Row],[Baseline Date]],tbl_PV_Milestones[[#This Row],[Complete]]="No",tbl_PV_Milestones[[#This Row],[Project Status]]&lt;&gt;"On Hold",tbl_PV_Milestones[[#This Row],[Overdue]]=0,tbl_PV_Milestones[[#This Row],[To be Baselined]]&lt;&gt;1),1,0)</f>
        <v>0</v>
      </c>
      <c r="AF256" s="41">
        <f>IF(AND(tbl_PV_Milestones[[#This Row],[BL FY]]=2025,tbl_PV_Milestones[[#This Row],[Finish FY]]&gt;2025),1,0)</f>
        <v>0</v>
      </c>
      <c r="AG256" s="56" t="str">
        <f>_xlfn.XLOOKUP(tbl_PV_Milestones[[#This Row],[Work ID]],tbl_PV_Meta[Work ID '#],tbl_PV_Meta[Project Manager/Owner],,0)</f>
        <v>Project Manager 12</v>
      </c>
      <c r="AH256" s="6"/>
    </row>
    <row r="257" spans="4:34" x14ac:dyDescent="0.25">
      <c r="D257" s="6" t="s">
        <v>28</v>
      </c>
      <c r="E257" s="6" t="s">
        <v>503</v>
      </c>
      <c r="F257" s="6" t="s">
        <v>1755</v>
      </c>
      <c r="G257" s="6" t="s">
        <v>541</v>
      </c>
      <c r="H257" s="6" t="s">
        <v>505</v>
      </c>
      <c r="I257" s="6" t="s">
        <v>510</v>
      </c>
      <c r="J257" s="6" t="s">
        <v>28</v>
      </c>
      <c r="K257" s="6" t="s">
        <v>39</v>
      </c>
      <c r="L257" s="6" t="s">
        <v>56</v>
      </c>
      <c r="M257" s="43"/>
      <c r="N257" s="44" t="s">
        <v>1979</v>
      </c>
      <c r="O257" s="39">
        <v>45884.708333333299</v>
      </c>
      <c r="P257" s="39">
        <v>45884.708333333299</v>
      </c>
      <c r="Q257" s="6">
        <v>0</v>
      </c>
      <c r="R257" s="6">
        <v>0</v>
      </c>
      <c r="S257" s="45" t="e">
        <f>_xlfn.CONCAT(#REF!,TRIM(tbl_PV_Milestones[[#This Row],[Milestone Description]]))</f>
        <v>#REF!</v>
      </c>
      <c r="T257" s="84" t="str">
        <f>IF(COUNTIF(tbl_PV_Milestones[UID],tbl_PV_Milestones[[#This Row],[UID]])&gt;1,"Duplicate","")</f>
        <v>Duplicate</v>
      </c>
      <c r="U257" s="42" t="str">
        <f>_xlfn.XLOOKUP(tbl_PV_Milestones[[#This Row],[Work ID]],tbl_PV_Meta[Work ID '#],tbl_PV_Meta[Sub-Portfolio])</f>
        <v>Sub-Portfolio 8</v>
      </c>
      <c r="V257" s="41">
        <f>IF(MONTH(tbl_PV_Milestones[[#This Row],[Baseline Date]])&lt;7,YEAR(tbl_PV_Milestones[[#This Row],[Baseline Date]]),YEAR(tbl_PV_Milestones[[#This Row],[Baseline Date]])+1)</f>
        <v>2026</v>
      </c>
      <c r="W257" s="41">
        <f>IF(MONTH(tbl_PV_Milestones[[#This Row],[Actual/Schedule Finish]])&lt;7,YEAR(tbl_PV_Milestones[[#This Row],[Actual/Schedule Finish]]),YEAR(tbl_PV_Milestones[[#This Row],[Actual/Schedule Finish]])+1)</f>
        <v>2026</v>
      </c>
      <c r="X257" s="41" t="str">
        <f>IF(OR(tbl_PV_Milestones[[#This Row],[Project Status]]="Completed",tbl_PV_Milestones[[#This Row],[Project Status]]="Assumed Completed"),"Yes","No")</f>
        <v>No</v>
      </c>
      <c r="Y257" s="41">
        <f>IF(tbl_PV_Milestones[[#This Row],[Baseline Date]]="",1,0)</f>
        <v>0</v>
      </c>
      <c r="Z257" s="41">
        <f>IF(tbl_PV_Milestones[[#This Row],[Baseline Date]]&lt;PV_Meta!$B$7,1,0)</f>
        <v>0</v>
      </c>
      <c r="AA257" s="41">
        <f>IF(tbl_PV_Milestones[[#This Row],[Complete]]="Yes",1,0)</f>
        <v>0</v>
      </c>
      <c r="AB257" s="41">
        <f>IF(AND(tbl_PV_Milestones[[#This Row],[BL FY]]=2025,tbl_PV_Milestones[[#This Row],[Baseline Date]]&lt;PV_Meta!$B$7),1,0)</f>
        <v>0</v>
      </c>
      <c r="AC257" s="41">
        <f>IF(AND(tbl_PV_Milestones[[#This Row],[Planned YTD]]=1,tbl_PV_Milestones[[#This Row],[Complete]]="Yes"),1,0)</f>
        <v>0</v>
      </c>
      <c r="AD257" s="41">
        <f>IF(AND(tbl_PV_Milestones[[#This Row],[Actual/Schedule Finish]]&lt;PV_Meta!$B$7,tbl_PV_Milestones[[#This Row],[Complete]]="No",tbl_PV_Milestones[[#This Row],[Project Status]]&lt;&gt;"On Hold"),1,0)</f>
        <v>0</v>
      </c>
      <c r="AE257" s="41">
        <f>IF(AND(tbl_PV_Milestones[[#This Row],[Actual/Schedule Finish]]&gt;tbl_PV_Milestones[[#This Row],[Baseline Date]],tbl_PV_Milestones[[#This Row],[Complete]]="No",tbl_PV_Milestones[[#This Row],[Project Status]]&lt;&gt;"On Hold",tbl_PV_Milestones[[#This Row],[Overdue]]=0,tbl_PV_Milestones[[#This Row],[To be Baselined]]&lt;&gt;1),1,0)</f>
        <v>0</v>
      </c>
      <c r="AF257" s="41">
        <f>IF(AND(tbl_PV_Milestones[[#This Row],[BL FY]]=2025,tbl_PV_Milestones[[#This Row],[Finish FY]]&gt;2025),1,0)</f>
        <v>0</v>
      </c>
      <c r="AG257" s="56" t="str">
        <f>_xlfn.XLOOKUP(tbl_PV_Milestones[[#This Row],[Work ID]],tbl_PV_Meta[Work ID '#],tbl_PV_Meta[Project Manager/Owner],,0)</f>
        <v>Project Manager 12</v>
      </c>
      <c r="AH257" s="6"/>
    </row>
    <row r="258" spans="4:34" x14ac:dyDescent="0.25">
      <c r="D258" s="6" t="s">
        <v>28</v>
      </c>
      <c r="E258" s="6" t="s">
        <v>503</v>
      </c>
      <c r="F258" s="6" t="s">
        <v>1755</v>
      </c>
      <c r="G258" s="6" t="s">
        <v>542</v>
      </c>
      <c r="H258" s="6" t="s">
        <v>519</v>
      </c>
      <c r="I258" s="6" t="s">
        <v>510</v>
      </c>
      <c r="J258" s="6" t="s">
        <v>28</v>
      </c>
      <c r="K258" s="6" t="s">
        <v>39</v>
      </c>
      <c r="L258" s="6" t="s">
        <v>56</v>
      </c>
      <c r="M258" s="43"/>
      <c r="N258" s="44" t="s">
        <v>1979</v>
      </c>
      <c r="O258" s="39">
        <v>45877.708333333299</v>
      </c>
      <c r="P258" s="39">
        <v>45877.708333333299</v>
      </c>
      <c r="Q258" s="6">
        <v>0</v>
      </c>
      <c r="R258" s="6">
        <v>0</v>
      </c>
      <c r="S258" s="45" t="e">
        <f>_xlfn.CONCAT(#REF!,TRIM(tbl_PV_Milestones[[#This Row],[Milestone Description]]))</f>
        <v>#REF!</v>
      </c>
      <c r="T258" s="84" t="str">
        <f>IF(COUNTIF(tbl_PV_Milestones[UID],tbl_PV_Milestones[[#This Row],[UID]])&gt;1,"Duplicate","")</f>
        <v>Duplicate</v>
      </c>
      <c r="U258" s="42" t="str">
        <f>_xlfn.XLOOKUP(tbl_PV_Milestones[[#This Row],[Work ID]],tbl_PV_Meta[Work ID '#],tbl_PV_Meta[Sub-Portfolio])</f>
        <v>Sub-Portfolio 8</v>
      </c>
      <c r="V258" s="41">
        <f>IF(MONTH(tbl_PV_Milestones[[#This Row],[Baseline Date]])&lt;7,YEAR(tbl_PV_Milestones[[#This Row],[Baseline Date]]),YEAR(tbl_PV_Milestones[[#This Row],[Baseline Date]])+1)</f>
        <v>2026</v>
      </c>
      <c r="W258" s="41">
        <f>IF(MONTH(tbl_PV_Milestones[[#This Row],[Actual/Schedule Finish]])&lt;7,YEAR(tbl_PV_Milestones[[#This Row],[Actual/Schedule Finish]]),YEAR(tbl_PV_Milestones[[#This Row],[Actual/Schedule Finish]])+1)</f>
        <v>2026</v>
      </c>
      <c r="X258" s="41" t="str">
        <f>IF(OR(tbl_PV_Milestones[[#This Row],[Project Status]]="Completed",tbl_PV_Milestones[[#This Row],[Project Status]]="Assumed Completed"),"Yes","No")</f>
        <v>No</v>
      </c>
      <c r="Y258" s="41">
        <f>IF(tbl_PV_Milestones[[#This Row],[Baseline Date]]="",1,0)</f>
        <v>0</v>
      </c>
      <c r="Z258" s="41">
        <f>IF(tbl_PV_Milestones[[#This Row],[Baseline Date]]&lt;PV_Meta!$B$7,1,0)</f>
        <v>0</v>
      </c>
      <c r="AA258" s="41">
        <f>IF(tbl_PV_Milestones[[#This Row],[Complete]]="Yes",1,0)</f>
        <v>0</v>
      </c>
      <c r="AB258" s="41">
        <f>IF(AND(tbl_PV_Milestones[[#This Row],[BL FY]]=2025,tbl_PV_Milestones[[#This Row],[Baseline Date]]&lt;PV_Meta!$B$7),1,0)</f>
        <v>0</v>
      </c>
      <c r="AC258" s="41">
        <f>IF(AND(tbl_PV_Milestones[[#This Row],[Planned YTD]]=1,tbl_PV_Milestones[[#This Row],[Complete]]="Yes"),1,0)</f>
        <v>0</v>
      </c>
      <c r="AD258" s="41">
        <f>IF(AND(tbl_PV_Milestones[[#This Row],[Actual/Schedule Finish]]&lt;PV_Meta!$B$7,tbl_PV_Milestones[[#This Row],[Complete]]="No",tbl_PV_Milestones[[#This Row],[Project Status]]&lt;&gt;"On Hold"),1,0)</f>
        <v>0</v>
      </c>
      <c r="AE258" s="41">
        <f>IF(AND(tbl_PV_Milestones[[#This Row],[Actual/Schedule Finish]]&gt;tbl_PV_Milestones[[#This Row],[Baseline Date]],tbl_PV_Milestones[[#This Row],[Complete]]="No",tbl_PV_Milestones[[#This Row],[Project Status]]&lt;&gt;"On Hold",tbl_PV_Milestones[[#This Row],[Overdue]]=0,tbl_PV_Milestones[[#This Row],[To be Baselined]]&lt;&gt;1),1,0)</f>
        <v>0</v>
      </c>
      <c r="AF258" s="41">
        <f>IF(AND(tbl_PV_Milestones[[#This Row],[BL FY]]=2025,tbl_PV_Milestones[[#This Row],[Finish FY]]&gt;2025),1,0)</f>
        <v>0</v>
      </c>
      <c r="AG258" s="56" t="str">
        <f>_xlfn.XLOOKUP(tbl_PV_Milestones[[#This Row],[Work ID]],tbl_PV_Meta[Work ID '#],tbl_PV_Meta[Project Manager/Owner],,0)</f>
        <v>Project Manager 12</v>
      </c>
      <c r="AH258" s="6"/>
    </row>
    <row r="259" spans="4:34" x14ac:dyDescent="0.25">
      <c r="D259" s="6" t="s">
        <v>28</v>
      </c>
      <c r="E259" s="6" t="s">
        <v>503</v>
      </c>
      <c r="F259" s="6" t="s">
        <v>1755</v>
      </c>
      <c r="G259" s="6" t="s">
        <v>527</v>
      </c>
      <c r="H259" s="6" t="s">
        <v>505</v>
      </c>
      <c r="I259" s="6" t="s">
        <v>510</v>
      </c>
      <c r="J259" s="6" t="s">
        <v>28</v>
      </c>
      <c r="K259" s="6" t="s">
        <v>39</v>
      </c>
      <c r="L259" s="6" t="s">
        <v>56</v>
      </c>
      <c r="M259" s="43"/>
      <c r="N259" s="44" t="s">
        <v>1979</v>
      </c>
      <c r="O259" s="39">
        <v>45863.708333333299</v>
      </c>
      <c r="P259" s="39">
        <v>45863.708333333299</v>
      </c>
      <c r="Q259" s="6">
        <v>0</v>
      </c>
      <c r="R259" s="6">
        <v>0</v>
      </c>
      <c r="S259" s="45" t="e">
        <f>_xlfn.CONCAT(#REF!,TRIM(tbl_PV_Milestones[[#This Row],[Milestone Description]]))</f>
        <v>#REF!</v>
      </c>
      <c r="T259" s="84" t="str">
        <f>IF(COUNTIF(tbl_PV_Milestones[UID],tbl_PV_Milestones[[#This Row],[UID]])&gt;1,"Duplicate","")</f>
        <v>Duplicate</v>
      </c>
      <c r="U259" s="42" t="str">
        <f>_xlfn.XLOOKUP(tbl_PV_Milestones[[#This Row],[Work ID]],tbl_PV_Meta[Work ID '#],tbl_PV_Meta[Sub-Portfolio])</f>
        <v>Sub-Portfolio 8</v>
      </c>
      <c r="V259" s="41">
        <f>IF(MONTH(tbl_PV_Milestones[[#This Row],[Baseline Date]])&lt;7,YEAR(tbl_PV_Milestones[[#This Row],[Baseline Date]]),YEAR(tbl_PV_Milestones[[#This Row],[Baseline Date]])+1)</f>
        <v>2026</v>
      </c>
      <c r="W259" s="41">
        <f>IF(MONTH(tbl_PV_Milestones[[#This Row],[Actual/Schedule Finish]])&lt;7,YEAR(tbl_PV_Milestones[[#This Row],[Actual/Schedule Finish]]),YEAR(tbl_PV_Milestones[[#This Row],[Actual/Schedule Finish]])+1)</f>
        <v>2026</v>
      </c>
      <c r="X259" s="41" t="str">
        <f>IF(OR(tbl_PV_Milestones[[#This Row],[Project Status]]="Completed",tbl_PV_Milestones[[#This Row],[Project Status]]="Assumed Completed"),"Yes","No")</f>
        <v>No</v>
      </c>
      <c r="Y259" s="41">
        <f>IF(tbl_PV_Milestones[[#This Row],[Baseline Date]]="",1,0)</f>
        <v>0</v>
      </c>
      <c r="Z259" s="41">
        <f>IF(tbl_PV_Milestones[[#This Row],[Baseline Date]]&lt;PV_Meta!$B$7,1,0)</f>
        <v>0</v>
      </c>
      <c r="AA259" s="41">
        <f>IF(tbl_PV_Milestones[[#This Row],[Complete]]="Yes",1,0)</f>
        <v>0</v>
      </c>
      <c r="AB259" s="41">
        <f>IF(AND(tbl_PV_Milestones[[#This Row],[BL FY]]=2025,tbl_PV_Milestones[[#This Row],[Baseline Date]]&lt;PV_Meta!$B$7),1,0)</f>
        <v>0</v>
      </c>
      <c r="AC259" s="41">
        <f>IF(AND(tbl_PV_Milestones[[#This Row],[Planned YTD]]=1,tbl_PV_Milestones[[#This Row],[Complete]]="Yes"),1,0)</f>
        <v>0</v>
      </c>
      <c r="AD259" s="41">
        <f>IF(AND(tbl_PV_Milestones[[#This Row],[Actual/Schedule Finish]]&lt;PV_Meta!$B$7,tbl_PV_Milestones[[#This Row],[Complete]]="No",tbl_PV_Milestones[[#This Row],[Project Status]]&lt;&gt;"On Hold"),1,0)</f>
        <v>0</v>
      </c>
      <c r="AE259" s="41">
        <f>IF(AND(tbl_PV_Milestones[[#This Row],[Actual/Schedule Finish]]&gt;tbl_PV_Milestones[[#This Row],[Baseline Date]],tbl_PV_Milestones[[#This Row],[Complete]]="No",tbl_PV_Milestones[[#This Row],[Project Status]]&lt;&gt;"On Hold",tbl_PV_Milestones[[#This Row],[Overdue]]=0,tbl_PV_Milestones[[#This Row],[To be Baselined]]&lt;&gt;1),1,0)</f>
        <v>0</v>
      </c>
      <c r="AF259" s="41">
        <f>IF(AND(tbl_PV_Milestones[[#This Row],[BL FY]]=2025,tbl_PV_Milestones[[#This Row],[Finish FY]]&gt;2025),1,0)</f>
        <v>0</v>
      </c>
      <c r="AG259" s="56" t="str">
        <f>_xlfn.XLOOKUP(tbl_PV_Milestones[[#This Row],[Work ID]],tbl_PV_Meta[Work ID '#],tbl_PV_Meta[Project Manager/Owner],,0)</f>
        <v>Project Manager 12</v>
      </c>
      <c r="AH259" s="6"/>
    </row>
    <row r="260" spans="4:34" x14ac:dyDescent="0.25">
      <c r="D260" s="6" t="s">
        <v>28</v>
      </c>
      <c r="E260" s="6" t="s">
        <v>503</v>
      </c>
      <c r="F260" s="6" t="s">
        <v>1755</v>
      </c>
      <c r="G260" s="6" t="s">
        <v>528</v>
      </c>
      <c r="H260" s="6" t="s">
        <v>505</v>
      </c>
      <c r="I260" s="6" t="s">
        <v>510</v>
      </c>
      <c r="J260" s="6" t="s">
        <v>28</v>
      </c>
      <c r="K260" s="6" t="s">
        <v>39</v>
      </c>
      <c r="L260" s="6" t="s">
        <v>56</v>
      </c>
      <c r="M260" s="43"/>
      <c r="N260" s="44" t="s">
        <v>1979</v>
      </c>
      <c r="O260" s="39">
        <v>45866.708333333299</v>
      </c>
      <c r="P260" s="39">
        <v>45866.708333333299</v>
      </c>
      <c r="Q260" s="6">
        <v>0</v>
      </c>
      <c r="R260" s="6">
        <v>0</v>
      </c>
      <c r="S260" s="45" t="e">
        <f>_xlfn.CONCAT(#REF!,TRIM(tbl_PV_Milestones[[#This Row],[Milestone Description]]))</f>
        <v>#REF!</v>
      </c>
      <c r="T260" s="84" t="str">
        <f>IF(COUNTIF(tbl_PV_Milestones[UID],tbl_PV_Milestones[[#This Row],[UID]])&gt;1,"Duplicate","")</f>
        <v>Duplicate</v>
      </c>
      <c r="U260" s="42" t="str">
        <f>_xlfn.XLOOKUP(tbl_PV_Milestones[[#This Row],[Work ID]],tbl_PV_Meta[Work ID '#],tbl_PV_Meta[Sub-Portfolio])</f>
        <v>Sub-Portfolio 8</v>
      </c>
      <c r="V260" s="41">
        <f>IF(MONTH(tbl_PV_Milestones[[#This Row],[Baseline Date]])&lt;7,YEAR(tbl_PV_Milestones[[#This Row],[Baseline Date]]),YEAR(tbl_PV_Milestones[[#This Row],[Baseline Date]])+1)</f>
        <v>2026</v>
      </c>
      <c r="W260" s="41">
        <f>IF(MONTH(tbl_PV_Milestones[[#This Row],[Actual/Schedule Finish]])&lt;7,YEAR(tbl_PV_Milestones[[#This Row],[Actual/Schedule Finish]]),YEAR(tbl_PV_Milestones[[#This Row],[Actual/Schedule Finish]])+1)</f>
        <v>2026</v>
      </c>
      <c r="X260" s="41" t="str">
        <f>IF(OR(tbl_PV_Milestones[[#This Row],[Project Status]]="Completed",tbl_PV_Milestones[[#This Row],[Project Status]]="Assumed Completed"),"Yes","No")</f>
        <v>No</v>
      </c>
      <c r="Y260" s="41">
        <f>IF(tbl_PV_Milestones[[#This Row],[Baseline Date]]="",1,0)</f>
        <v>0</v>
      </c>
      <c r="Z260" s="41">
        <f>IF(tbl_PV_Milestones[[#This Row],[Baseline Date]]&lt;PV_Meta!$B$7,1,0)</f>
        <v>0</v>
      </c>
      <c r="AA260" s="41">
        <f>IF(tbl_PV_Milestones[[#This Row],[Complete]]="Yes",1,0)</f>
        <v>0</v>
      </c>
      <c r="AB260" s="41">
        <f>IF(AND(tbl_PV_Milestones[[#This Row],[BL FY]]=2025,tbl_PV_Milestones[[#This Row],[Baseline Date]]&lt;PV_Meta!$B$7),1,0)</f>
        <v>0</v>
      </c>
      <c r="AC260" s="41">
        <f>IF(AND(tbl_PV_Milestones[[#This Row],[Planned YTD]]=1,tbl_PV_Milestones[[#This Row],[Complete]]="Yes"),1,0)</f>
        <v>0</v>
      </c>
      <c r="AD260" s="41">
        <f>IF(AND(tbl_PV_Milestones[[#This Row],[Actual/Schedule Finish]]&lt;PV_Meta!$B$7,tbl_PV_Milestones[[#This Row],[Complete]]="No",tbl_PV_Milestones[[#This Row],[Project Status]]&lt;&gt;"On Hold"),1,0)</f>
        <v>0</v>
      </c>
      <c r="AE260" s="41">
        <f>IF(AND(tbl_PV_Milestones[[#This Row],[Actual/Schedule Finish]]&gt;tbl_PV_Milestones[[#This Row],[Baseline Date]],tbl_PV_Milestones[[#This Row],[Complete]]="No",tbl_PV_Milestones[[#This Row],[Project Status]]&lt;&gt;"On Hold",tbl_PV_Milestones[[#This Row],[Overdue]]=0,tbl_PV_Milestones[[#This Row],[To be Baselined]]&lt;&gt;1),1,0)</f>
        <v>0</v>
      </c>
      <c r="AF260" s="41">
        <f>IF(AND(tbl_PV_Milestones[[#This Row],[BL FY]]=2025,tbl_PV_Milestones[[#This Row],[Finish FY]]&gt;2025),1,0)</f>
        <v>0</v>
      </c>
      <c r="AG260" s="56" t="str">
        <f>_xlfn.XLOOKUP(tbl_PV_Milestones[[#This Row],[Work ID]],tbl_PV_Meta[Work ID '#],tbl_PV_Meta[Project Manager/Owner],,0)</f>
        <v>Project Manager 12</v>
      </c>
      <c r="AH260" s="6"/>
    </row>
    <row r="261" spans="4:34" x14ac:dyDescent="0.25">
      <c r="D261" s="6" t="s">
        <v>28</v>
      </c>
      <c r="E261" s="6" t="s">
        <v>503</v>
      </c>
      <c r="F261" s="6" t="s">
        <v>1755</v>
      </c>
      <c r="G261" s="6" t="s">
        <v>526</v>
      </c>
      <c r="H261" s="6" t="s">
        <v>505</v>
      </c>
      <c r="I261" s="6" t="s">
        <v>510</v>
      </c>
      <c r="J261" s="6" t="s">
        <v>28</v>
      </c>
      <c r="K261" s="6" t="s">
        <v>39</v>
      </c>
      <c r="L261" s="6" t="s">
        <v>56</v>
      </c>
      <c r="M261" s="43"/>
      <c r="N261" s="44" t="s">
        <v>1979</v>
      </c>
      <c r="O261" s="39">
        <v>45863.708333333299</v>
      </c>
      <c r="P261" s="39">
        <v>45863.708333333299</v>
      </c>
      <c r="Q261" s="6">
        <v>0</v>
      </c>
      <c r="R261" s="6">
        <v>0</v>
      </c>
      <c r="S261" s="45" t="e">
        <f>_xlfn.CONCAT(#REF!,TRIM(tbl_PV_Milestones[[#This Row],[Milestone Description]]))</f>
        <v>#REF!</v>
      </c>
      <c r="T261" s="84" t="str">
        <f>IF(COUNTIF(tbl_PV_Milestones[UID],tbl_PV_Milestones[[#This Row],[UID]])&gt;1,"Duplicate","")</f>
        <v>Duplicate</v>
      </c>
      <c r="U261" s="42" t="str">
        <f>_xlfn.XLOOKUP(tbl_PV_Milestones[[#This Row],[Work ID]],tbl_PV_Meta[Work ID '#],tbl_PV_Meta[Sub-Portfolio])</f>
        <v>Sub-Portfolio 8</v>
      </c>
      <c r="V261" s="41">
        <f>IF(MONTH(tbl_PV_Milestones[[#This Row],[Baseline Date]])&lt;7,YEAR(tbl_PV_Milestones[[#This Row],[Baseline Date]]),YEAR(tbl_PV_Milestones[[#This Row],[Baseline Date]])+1)</f>
        <v>2026</v>
      </c>
      <c r="W261" s="41">
        <f>IF(MONTH(tbl_PV_Milestones[[#This Row],[Actual/Schedule Finish]])&lt;7,YEAR(tbl_PV_Milestones[[#This Row],[Actual/Schedule Finish]]),YEAR(tbl_PV_Milestones[[#This Row],[Actual/Schedule Finish]])+1)</f>
        <v>2026</v>
      </c>
      <c r="X261" s="41" t="str">
        <f>IF(OR(tbl_PV_Milestones[[#This Row],[Project Status]]="Completed",tbl_PV_Milestones[[#This Row],[Project Status]]="Assumed Completed"),"Yes","No")</f>
        <v>No</v>
      </c>
      <c r="Y261" s="41">
        <f>IF(tbl_PV_Milestones[[#This Row],[Baseline Date]]="",1,0)</f>
        <v>0</v>
      </c>
      <c r="Z261" s="41">
        <f>IF(tbl_PV_Milestones[[#This Row],[Baseline Date]]&lt;PV_Meta!$B$7,1,0)</f>
        <v>0</v>
      </c>
      <c r="AA261" s="41">
        <f>IF(tbl_PV_Milestones[[#This Row],[Complete]]="Yes",1,0)</f>
        <v>0</v>
      </c>
      <c r="AB261" s="41">
        <f>IF(AND(tbl_PV_Milestones[[#This Row],[BL FY]]=2025,tbl_PV_Milestones[[#This Row],[Baseline Date]]&lt;PV_Meta!$B$7),1,0)</f>
        <v>0</v>
      </c>
      <c r="AC261" s="41">
        <f>IF(AND(tbl_PV_Milestones[[#This Row],[Planned YTD]]=1,tbl_PV_Milestones[[#This Row],[Complete]]="Yes"),1,0)</f>
        <v>0</v>
      </c>
      <c r="AD261" s="41">
        <f>IF(AND(tbl_PV_Milestones[[#This Row],[Actual/Schedule Finish]]&lt;PV_Meta!$B$7,tbl_PV_Milestones[[#This Row],[Complete]]="No",tbl_PV_Milestones[[#This Row],[Project Status]]&lt;&gt;"On Hold"),1,0)</f>
        <v>0</v>
      </c>
      <c r="AE261" s="41">
        <f>IF(AND(tbl_PV_Milestones[[#This Row],[Actual/Schedule Finish]]&gt;tbl_PV_Milestones[[#This Row],[Baseline Date]],tbl_PV_Milestones[[#This Row],[Complete]]="No",tbl_PV_Milestones[[#This Row],[Project Status]]&lt;&gt;"On Hold",tbl_PV_Milestones[[#This Row],[Overdue]]=0,tbl_PV_Milestones[[#This Row],[To be Baselined]]&lt;&gt;1),1,0)</f>
        <v>0</v>
      </c>
      <c r="AF261" s="41">
        <f>IF(AND(tbl_PV_Milestones[[#This Row],[BL FY]]=2025,tbl_PV_Milestones[[#This Row],[Finish FY]]&gt;2025),1,0)</f>
        <v>0</v>
      </c>
      <c r="AG261" s="56" t="str">
        <f>_xlfn.XLOOKUP(tbl_PV_Milestones[[#This Row],[Work ID]],tbl_PV_Meta[Work ID '#],tbl_PV_Meta[Project Manager/Owner],,0)</f>
        <v>Project Manager 12</v>
      </c>
      <c r="AH261" s="6"/>
    </row>
    <row r="262" spans="4:34" x14ac:dyDescent="0.25">
      <c r="D262" s="6" t="s">
        <v>28</v>
      </c>
      <c r="E262" s="6" t="s">
        <v>503</v>
      </c>
      <c r="F262" s="6" t="s">
        <v>1755</v>
      </c>
      <c r="G262" s="6" t="s">
        <v>525</v>
      </c>
      <c r="H262" s="6" t="s">
        <v>505</v>
      </c>
      <c r="I262" s="6" t="s">
        <v>510</v>
      </c>
      <c r="J262" s="6" t="s">
        <v>28</v>
      </c>
      <c r="K262" s="6" t="s">
        <v>39</v>
      </c>
      <c r="L262" s="6" t="s">
        <v>56</v>
      </c>
      <c r="M262" s="43"/>
      <c r="N262" s="44" t="s">
        <v>1979</v>
      </c>
      <c r="O262" s="39">
        <v>45856.708333333299</v>
      </c>
      <c r="P262" s="39">
        <v>45856.708333333299</v>
      </c>
      <c r="Q262" s="6">
        <v>0</v>
      </c>
      <c r="R262" s="6">
        <v>0</v>
      </c>
      <c r="S262" s="45" t="e">
        <f>_xlfn.CONCAT(#REF!,TRIM(tbl_PV_Milestones[[#This Row],[Milestone Description]]))</f>
        <v>#REF!</v>
      </c>
      <c r="T262" s="84" t="str">
        <f>IF(COUNTIF(tbl_PV_Milestones[UID],tbl_PV_Milestones[[#This Row],[UID]])&gt;1,"Duplicate","")</f>
        <v>Duplicate</v>
      </c>
      <c r="U262" s="42" t="str">
        <f>_xlfn.XLOOKUP(tbl_PV_Milestones[[#This Row],[Work ID]],tbl_PV_Meta[Work ID '#],tbl_PV_Meta[Sub-Portfolio])</f>
        <v>Sub-Portfolio 8</v>
      </c>
      <c r="V262" s="41">
        <f>IF(MONTH(tbl_PV_Milestones[[#This Row],[Baseline Date]])&lt;7,YEAR(tbl_PV_Milestones[[#This Row],[Baseline Date]]),YEAR(tbl_PV_Milestones[[#This Row],[Baseline Date]])+1)</f>
        <v>2026</v>
      </c>
      <c r="W262" s="41">
        <f>IF(MONTH(tbl_PV_Milestones[[#This Row],[Actual/Schedule Finish]])&lt;7,YEAR(tbl_PV_Milestones[[#This Row],[Actual/Schedule Finish]]),YEAR(tbl_PV_Milestones[[#This Row],[Actual/Schedule Finish]])+1)</f>
        <v>2026</v>
      </c>
      <c r="X262" s="41" t="str">
        <f>IF(OR(tbl_PV_Milestones[[#This Row],[Project Status]]="Completed",tbl_PV_Milestones[[#This Row],[Project Status]]="Assumed Completed"),"Yes","No")</f>
        <v>No</v>
      </c>
      <c r="Y262" s="41">
        <f>IF(tbl_PV_Milestones[[#This Row],[Baseline Date]]="",1,0)</f>
        <v>0</v>
      </c>
      <c r="Z262" s="41">
        <f>IF(tbl_PV_Milestones[[#This Row],[Baseline Date]]&lt;PV_Meta!$B$7,1,0)</f>
        <v>0</v>
      </c>
      <c r="AA262" s="41">
        <f>IF(tbl_PV_Milestones[[#This Row],[Complete]]="Yes",1,0)</f>
        <v>0</v>
      </c>
      <c r="AB262" s="41">
        <f>IF(AND(tbl_PV_Milestones[[#This Row],[BL FY]]=2025,tbl_PV_Milestones[[#This Row],[Baseline Date]]&lt;PV_Meta!$B$7),1,0)</f>
        <v>0</v>
      </c>
      <c r="AC262" s="41">
        <f>IF(AND(tbl_PV_Milestones[[#This Row],[Planned YTD]]=1,tbl_PV_Milestones[[#This Row],[Complete]]="Yes"),1,0)</f>
        <v>0</v>
      </c>
      <c r="AD262" s="41">
        <f>IF(AND(tbl_PV_Milestones[[#This Row],[Actual/Schedule Finish]]&lt;PV_Meta!$B$7,tbl_PV_Milestones[[#This Row],[Complete]]="No",tbl_PV_Milestones[[#This Row],[Project Status]]&lt;&gt;"On Hold"),1,0)</f>
        <v>0</v>
      </c>
      <c r="AE262" s="41">
        <f>IF(AND(tbl_PV_Milestones[[#This Row],[Actual/Schedule Finish]]&gt;tbl_PV_Milestones[[#This Row],[Baseline Date]],tbl_PV_Milestones[[#This Row],[Complete]]="No",tbl_PV_Milestones[[#This Row],[Project Status]]&lt;&gt;"On Hold",tbl_PV_Milestones[[#This Row],[Overdue]]=0,tbl_PV_Milestones[[#This Row],[To be Baselined]]&lt;&gt;1),1,0)</f>
        <v>0</v>
      </c>
      <c r="AF262" s="41">
        <f>IF(AND(tbl_PV_Milestones[[#This Row],[BL FY]]=2025,tbl_PV_Milestones[[#This Row],[Finish FY]]&gt;2025),1,0)</f>
        <v>0</v>
      </c>
      <c r="AG262" s="56" t="str">
        <f>_xlfn.XLOOKUP(tbl_PV_Milestones[[#This Row],[Work ID]],tbl_PV_Meta[Work ID '#],tbl_PV_Meta[Project Manager/Owner],,0)</f>
        <v>Project Manager 12</v>
      </c>
      <c r="AH262" s="6"/>
    </row>
    <row r="263" spans="4:34" x14ac:dyDescent="0.25">
      <c r="D263" s="6" t="s">
        <v>28</v>
      </c>
      <c r="E263" s="6" t="s">
        <v>503</v>
      </c>
      <c r="F263" s="6" t="s">
        <v>1755</v>
      </c>
      <c r="G263" s="6" t="s">
        <v>531</v>
      </c>
      <c r="H263" s="6" t="s">
        <v>505</v>
      </c>
      <c r="I263" s="6" t="s">
        <v>510</v>
      </c>
      <c r="J263" s="6" t="s">
        <v>28</v>
      </c>
      <c r="K263" s="6" t="s">
        <v>39</v>
      </c>
      <c r="L263" s="6" t="s">
        <v>56</v>
      </c>
      <c r="M263" s="43"/>
      <c r="N263" s="44" t="s">
        <v>1979</v>
      </c>
      <c r="O263" s="39">
        <v>45883.708333333299</v>
      </c>
      <c r="P263" s="39">
        <v>45883.708333333299</v>
      </c>
      <c r="Q263" s="6">
        <v>0</v>
      </c>
      <c r="R263" s="6">
        <v>0</v>
      </c>
      <c r="S263" s="45" t="e">
        <f>_xlfn.CONCAT(#REF!,TRIM(tbl_PV_Milestones[[#This Row],[Milestone Description]]))</f>
        <v>#REF!</v>
      </c>
      <c r="T263" s="84" t="str">
        <f>IF(COUNTIF(tbl_PV_Milestones[UID],tbl_PV_Milestones[[#This Row],[UID]])&gt;1,"Duplicate","")</f>
        <v>Duplicate</v>
      </c>
      <c r="U263" s="42" t="str">
        <f>_xlfn.XLOOKUP(tbl_PV_Milestones[[#This Row],[Work ID]],tbl_PV_Meta[Work ID '#],tbl_PV_Meta[Sub-Portfolio])</f>
        <v>Sub-Portfolio 8</v>
      </c>
      <c r="V263" s="41">
        <f>IF(MONTH(tbl_PV_Milestones[[#This Row],[Baseline Date]])&lt;7,YEAR(tbl_PV_Milestones[[#This Row],[Baseline Date]]),YEAR(tbl_PV_Milestones[[#This Row],[Baseline Date]])+1)</f>
        <v>2026</v>
      </c>
      <c r="W263" s="41">
        <f>IF(MONTH(tbl_PV_Milestones[[#This Row],[Actual/Schedule Finish]])&lt;7,YEAR(tbl_PV_Milestones[[#This Row],[Actual/Schedule Finish]]),YEAR(tbl_PV_Milestones[[#This Row],[Actual/Schedule Finish]])+1)</f>
        <v>2026</v>
      </c>
      <c r="X263" s="41" t="str">
        <f>IF(OR(tbl_PV_Milestones[[#This Row],[Project Status]]="Completed",tbl_PV_Milestones[[#This Row],[Project Status]]="Assumed Completed"),"Yes","No")</f>
        <v>No</v>
      </c>
      <c r="Y263" s="41">
        <f>IF(tbl_PV_Milestones[[#This Row],[Baseline Date]]="",1,0)</f>
        <v>0</v>
      </c>
      <c r="Z263" s="41">
        <f>IF(tbl_PV_Milestones[[#This Row],[Baseline Date]]&lt;PV_Meta!$B$7,1,0)</f>
        <v>0</v>
      </c>
      <c r="AA263" s="41">
        <f>IF(tbl_PV_Milestones[[#This Row],[Complete]]="Yes",1,0)</f>
        <v>0</v>
      </c>
      <c r="AB263" s="41">
        <f>IF(AND(tbl_PV_Milestones[[#This Row],[BL FY]]=2025,tbl_PV_Milestones[[#This Row],[Baseline Date]]&lt;PV_Meta!$B$7),1,0)</f>
        <v>0</v>
      </c>
      <c r="AC263" s="41">
        <f>IF(AND(tbl_PV_Milestones[[#This Row],[Planned YTD]]=1,tbl_PV_Milestones[[#This Row],[Complete]]="Yes"),1,0)</f>
        <v>0</v>
      </c>
      <c r="AD263" s="41">
        <f>IF(AND(tbl_PV_Milestones[[#This Row],[Actual/Schedule Finish]]&lt;PV_Meta!$B$7,tbl_PV_Milestones[[#This Row],[Complete]]="No",tbl_PV_Milestones[[#This Row],[Project Status]]&lt;&gt;"On Hold"),1,0)</f>
        <v>0</v>
      </c>
      <c r="AE263" s="41">
        <f>IF(AND(tbl_PV_Milestones[[#This Row],[Actual/Schedule Finish]]&gt;tbl_PV_Milestones[[#This Row],[Baseline Date]],tbl_PV_Milestones[[#This Row],[Complete]]="No",tbl_PV_Milestones[[#This Row],[Project Status]]&lt;&gt;"On Hold",tbl_PV_Milestones[[#This Row],[Overdue]]=0,tbl_PV_Milestones[[#This Row],[To be Baselined]]&lt;&gt;1),1,0)</f>
        <v>0</v>
      </c>
      <c r="AF263" s="41">
        <f>IF(AND(tbl_PV_Milestones[[#This Row],[BL FY]]=2025,tbl_PV_Milestones[[#This Row],[Finish FY]]&gt;2025),1,0)</f>
        <v>0</v>
      </c>
      <c r="AG263" s="56" t="str">
        <f>_xlfn.XLOOKUP(tbl_PV_Milestones[[#This Row],[Work ID]],tbl_PV_Meta[Work ID '#],tbl_PV_Meta[Project Manager/Owner],,0)</f>
        <v>Project Manager 12</v>
      </c>
      <c r="AH263" s="6"/>
    </row>
    <row r="264" spans="4:34" x14ac:dyDescent="0.25">
      <c r="D264" s="6" t="s">
        <v>28</v>
      </c>
      <c r="E264" s="6" t="s">
        <v>503</v>
      </c>
      <c r="F264" s="6" t="s">
        <v>1755</v>
      </c>
      <c r="G264" s="6" t="s">
        <v>604</v>
      </c>
      <c r="H264" s="6" t="s">
        <v>505</v>
      </c>
      <c r="I264" s="6" t="s">
        <v>506</v>
      </c>
      <c r="J264" s="6" t="s">
        <v>28</v>
      </c>
      <c r="K264" s="6" t="s">
        <v>39</v>
      </c>
      <c r="L264" s="6" t="s">
        <v>56</v>
      </c>
      <c r="M264" s="43"/>
      <c r="N264" s="44" t="s">
        <v>1979</v>
      </c>
      <c r="O264" s="39">
        <v>45884.708333333299</v>
      </c>
      <c r="P264" s="39">
        <v>45884.708333333299</v>
      </c>
      <c r="Q264" s="6">
        <v>0</v>
      </c>
      <c r="R264" s="6">
        <v>0</v>
      </c>
      <c r="S264" s="45" t="e">
        <f>_xlfn.CONCAT(#REF!,TRIM(tbl_PV_Milestones[[#This Row],[Milestone Description]]))</f>
        <v>#REF!</v>
      </c>
      <c r="T264" s="84" t="str">
        <f>IF(COUNTIF(tbl_PV_Milestones[UID],tbl_PV_Milestones[[#This Row],[UID]])&gt;1,"Duplicate","")</f>
        <v>Duplicate</v>
      </c>
      <c r="U264" s="42" t="str">
        <f>_xlfn.XLOOKUP(tbl_PV_Milestones[[#This Row],[Work ID]],tbl_PV_Meta[Work ID '#],tbl_PV_Meta[Sub-Portfolio])</f>
        <v>Sub-Portfolio 8</v>
      </c>
      <c r="V264" s="41">
        <f>IF(MONTH(tbl_PV_Milestones[[#This Row],[Baseline Date]])&lt;7,YEAR(tbl_PV_Milestones[[#This Row],[Baseline Date]]),YEAR(tbl_PV_Milestones[[#This Row],[Baseline Date]])+1)</f>
        <v>2026</v>
      </c>
      <c r="W264" s="41">
        <f>IF(MONTH(tbl_PV_Milestones[[#This Row],[Actual/Schedule Finish]])&lt;7,YEAR(tbl_PV_Milestones[[#This Row],[Actual/Schedule Finish]]),YEAR(tbl_PV_Milestones[[#This Row],[Actual/Schedule Finish]])+1)</f>
        <v>2026</v>
      </c>
      <c r="X264" s="41" t="str">
        <f>IF(OR(tbl_PV_Milestones[[#This Row],[Project Status]]="Completed",tbl_PV_Milestones[[#This Row],[Project Status]]="Assumed Completed"),"Yes","No")</f>
        <v>No</v>
      </c>
      <c r="Y264" s="41">
        <f>IF(tbl_PV_Milestones[[#This Row],[Baseline Date]]="",1,0)</f>
        <v>0</v>
      </c>
      <c r="Z264" s="41">
        <f>IF(tbl_PV_Milestones[[#This Row],[Baseline Date]]&lt;PV_Meta!$B$7,1,0)</f>
        <v>0</v>
      </c>
      <c r="AA264" s="41">
        <f>IF(tbl_PV_Milestones[[#This Row],[Complete]]="Yes",1,0)</f>
        <v>0</v>
      </c>
      <c r="AB264" s="41">
        <f>IF(AND(tbl_PV_Milestones[[#This Row],[BL FY]]=2025,tbl_PV_Milestones[[#This Row],[Baseline Date]]&lt;PV_Meta!$B$7),1,0)</f>
        <v>0</v>
      </c>
      <c r="AC264" s="41">
        <f>IF(AND(tbl_PV_Milestones[[#This Row],[Planned YTD]]=1,tbl_PV_Milestones[[#This Row],[Complete]]="Yes"),1,0)</f>
        <v>0</v>
      </c>
      <c r="AD264" s="41">
        <f>IF(AND(tbl_PV_Milestones[[#This Row],[Actual/Schedule Finish]]&lt;PV_Meta!$B$7,tbl_PV_Milestones[[#This Row],[Complete]]="No",tbl_PV_Milestones[[#This Row],[Project Status]]&lt;&gt;"On Hold"),1,0)</f>
        <v>0</v>
      </c>
      <c r="AE264" s="41">
        <f>IF(AND(tbl_PV_Milestones[[#This Row],[Actual/Schedule Finish]]&gt;tbl_PV_Milestones[[#This Row],[Baseline Date]],tbl_PV_Milestones[[#This Row],[Complete]]="No",tbl_PV_Milestones[[#This Row],[Project Status]]&lt;&gt;"On Hold",tbl_PV_Milestones[[#This Row],[Overdue]]=0,tbl_PV_Milestones[[#This Row],[To be Baselined]]&lt;&gt;1),1,0)</f>
        <v>0</v>
      </c>
      <c r="AF264" s="41">
        <f>IF(AND(tbl_PV_Milestones[[#This Row],[BL FY]]=2025,tbl_PV_Milestones[[#This Row],[Finish FY]]&gt;2025),1,0)</f>
        <v>0</v>
      </c>
      <c r="AG264" s="56" t="str">
        <f>_xlfn.XLOOKUP(tbl_PV_Milestones[[#This Row],[Work ID]],tbl_PV_Meta[Work ID '#],tbl_PV_Meta[Project Manager/Owner],,0)</f>
        <v>Project Manager 12</v>
      </c>
      <c r="AH264" s="6"/>
    </row>
    <row r="265" spans="4:34" x14ac:dyDescent="0.25">
      <c r="D265" s="6" t="s">
        <v>28</v>
      </c>
      <c r="E265" s="6" t="s">
        <v>503</v>
      </c>
      <c r="F265" s="6" t="s">
        <v>1755</v>
      </c>
      <c r="G265" s="6" t="s">
        <v>533</v>
      </c>
      <c r="H265" s="6" t="s">
        <v>519</v>
      </c>
      <c r="I265" s="6" t="s">
        <v>510</v>
      </c>
      <c r="J265" s="6" t="s">
        <v>28</v>
      </c>
      <c r="K265" s="6" t="s">
        <v>39</v>
      </c>
      <c r="L265" s="6" t="s">
        <v>56</v>
      </c>
      <c r="M265" s="43"/>
      <c r="N265" s="44" t="s">
        <v>1979</v>
      </c>
      <c r="O265" s="39">
        <v>45887.708333333299</v>
      </c>
      <c r="P265" s="39">
        <v>45887.708333333299</v>
      </c>
      <c r="Q265" s="6">
        <v>0</v>
      </c>
      <c r="R265" s="6">
        <v>0</v>
      </c>
      <c r="S265" s="45" t="e">
        <f>_xlfn.CONCAT(#REF!,TRIM(tbl_PV_Milestones[[#This Row],[Milestone Description]]))</f>
        <v>#REF!</v>
      </c>
      <c r="T265" s="84" t="str">
        <f>IF(COUNTIF(tbl_PV_Milestones[UID],tbl_PV_Milestones[[#This Row],[UID]])&gt;1,"Duplicate","")</f>
        <v>Duplicate</v>
      </c>
      <c r="U265" s="42" t="str">
        <f>_xlfn.XLOOKUP(tbl_PV_Milestones[[#This Row],[Work ID]],tbl_PV_Meta[Work ID '#],tbl_PV_Meta[Sub-Portfolio])</f>
        <v>Sub-Portfolio 8</v>
      </c>
      <c r="V265" s="41">
        <f>IF(MONTH(tbl_PV_Milestones[[#This Row],[Baseline Date]])&lt;7,YEAR(tbl_PV_Milestones[[#This Row],[Baseline Date]]),YEAR(tbl_PV_Milestones[[#This Row],[Baseline Date]])+1)</f>
        <v>2026</v>
      </c>
      <c r="W265" s="41">
        <f>IF(MONTH(tbl_PV_Milestones[[#This Row],[Actual/Schedule Finish]])&lt;7,YEAR(tbl_PV_Milestones[[#This Row],[Actual/Schedule Finish]]),YEAR(tbl_PV_Milestones[[#This Row],[Actual/Schedule Finish]])+1)</f>
        <v>2026</v>
      </c>
      <c r="X265" s="41" t="str">
        <f>IF(OR(tbl_PV_Milestones[[#This Row],[Project Status]]="Completed",tbl_PV_Milestones[[#This Row],[Project Status]]="Assumed Completed"),"Yes","No")</f>
        <v>No</v>
      </c>
      <c r="Y265" s="41">
        <f>IF(tbl_PV_Milestones[[#This Row],[Baseline Date]]="",1,0)</f>
        <v>0</v>
      </c>
      <c r="Z265" s="41">
        <f>IF(tbl_PV_Milestones[[#This Row],[Baseline Date]]&lt;PV_Meta!$B$7,1,0)</f>
        <v>0</v>
      </c>
      <c r="AA265" s="41">
        <f>IF(tbl_PV_Milestones[[#This Row],[Complete]]="Yes",1,0)</f>
        <v>0</v>
      </c>
      <c r="AB265" s="41">
        <f>IF(AND(tbl_PV_Milestones[[#This Row],[BL FY]]=2025,tbl_PV_Milestones[[#This Row],[Baseline Date]]&lt;PV_Meta!$B$7),1,0)</f>
        <v>0</v>
      </c>
      <c r="AC265" s="41">
        <f>IF(AND(tbl_PV_Milestones[[#This Row],[Planned YTD]]=1,tbl_PV_Milestones[[#This Row],[Complete]]="Yes"),1,0)</f>
        <v>0</v>
      </c>
      <c r="AD265" s="41">
        <f>IF(AND(tbl_PV_Milestones[[#This Row],[Actual/Schedule Finish]]&lt;PV_Meta!$B$7,tbl_PV_Milestones[[#This Row],[Complete]]="No",tbl_PV_Milestones[[#This Row],[Project Status]]&lt;&gt;"On Hold"),1,0)</f>
        <v>0</v>
      </c>
      <c r="AE265" s="41">
        <f>IF(AND(tbl_PV_Milestones[[#This Row],[Actual/Schedule Finish]]&gt;tbl_PV_Milestones[[#This Row],[Baseline Date]],tbl_PV_Milestones[[#This Row],[Complete]]="No",tbl_PV_Milestones[[#This Row],[Project Status]]&lt;&gt;"On Hold",tbl_PV_Milestones[[#This Row],[Overdue]]=0,tbl_PV_Milestones[[#This Row],[To be Baselined]]&lt;&gt;1),1,0)</f>
        <v>0</v>
      </c>
      <c r="AF265" s="41">
        <f>IF(AND(tbl_PV_Milestones[[#This Row],[BL FY]]=2025,tbl_PV_Milestones[[#This Row],[Finish FY]]&gt;2025),1,0)</f>
        <v>0</v>
      </c>
      <c r="AG265" s="56" t="str">
        <f>_xlfn.XLOOKUP(tbl_PV_Milestones[[#This Row],[Work ID]],tbl_PV_Meta[Work ID '#],tbl_PV_Meta[Project Manager/Owner],,0)</f>
        <v>Project Manager 12</v>
      </c>
      <c r="AH265" s="6"/>
    </row>
    <row r="266" spans="4:34" x14ac:dyDescent="0.25">
      <c r="D266" s="6" t="s">
        <v>28</v>
      </c>
      <c r="E266" s="6" t="s">
        <v>503</v>
      </c>
      <c r="F266" s="6" t="s">
        <v>1755</v>
      </c>
      <c r="G266" s="6" t="s">
        <v>516</v>
      </c>
      <c r="H266" s="6" t="s">
        <v>505</v>
      </c>
      <c r="I266" s="6" t="s">
        <v>512</v>
      </c>
      <c r="J266" s="6" t="s">
        <v>28</v>
      </c>
      <c r="K266" s="6" t="s">
        <v>39</v>
      </c>
      <c r="L266" s="6" t="s">
        <v>56</v>
      </c>
      <c r="M266" s="43"/>
      <c r="N266" s="44" t="s">
        <v>1979</v>
      </c>
      <c r="O266" s="39">
        <v>45898.708333333299</v>
      </c>
      <c r="P266" s="39">
        <v>45898.708333333299</v>
      </c>
      <c r="Q266" s="6">
        <v>0</v>
      </c>
      <c r="R266" s="6">
        <v>0</v>
      </c>
      <c r="S266" s="45" t="e">
        <f>_xlfn.CONCAT(#REF!,TRIM(tbl_PV_Milestones[[#This Row],[Milestone Description]]))</f>
        <v>#REF!</v>
      </c>
      <c r="T266" s="84" t="str">
        <f>IF(COUNTIF(tbl_PV_Milestones[UID],tbl_PV_Milestones[[#This Row],[UID]])&gt;1,"Duplicate","")</f>
        <v>Duplicate</v>
      </c>
      <c r="U266" s="42" t="str">
        <f>_xlfn.XLOOKUP(tbl_PV_Milestones[[#This Row],[Work ID]],tbl_PV_Meta[Work ID '#],tbl_PV_Meta[Sub-Portfolio])</f>
        <v>Sub-Portfolio 8</v>
      </c>
      <c r="V266" s="41">
        <f>IF(MONTH(tbl_PV_Milestones[[#This Row],[Baseline Date]])&lt;7,YEAR(tbl_PV_Milestones[[#This Row],[Baseline Date]]),YEAR(tbl_PV_Milestones[[#This Row],[Baseline Date]])+1)</f>
        <v>2026</v>
      </c>
      <c r="W266" s="41">
        <f>IF(MONTH(tbl_PV_Milestones[[#This Row],[Actual/Schedule Finish]])&lt;7,YEAR(tbl_PV_Milestones[[#This Row],[Actual/Schedule Finish]]),YEAR(tbl_PV_Milestones[[#This Row],[Actual/Schedule Finish]])+1)</f>
        <v>2026</v>
      </c>
      <c r="X266" s="41" t="str">
        <f>IF(OR(tbl_PV_Milestones[[#This Row],[Project Status]]="Completed",tbl_PV_Milestones[[#This Row],[Project Status]]="Assumed Completed"),"Yes","No")</f>
        <v>No</v>
      </c>
      <c r="Y266" s="41">
        <f>IF(tbl_PV_Milestones[[#This Row],[Baseline Date]]="",1,0)</f>
        <v>0</v>
      </c>
      <c r="Z266" s="41">
        <f>IF(tbl_PV_Milestones[[#This Row],[Baseline Date]]&lt;PV_Meta!$B$7,1,0)</f>
        <v>0</v>
      </c>
      <c r="AA266" s="41">
        <f>IF(tbl_PV_Milestones[[#This Row],[Complete]]="Yes",1,0)</f>
        <v>0</v>
      </c>
      <c r="AB266" s="41">
        <f>IF(AND(tbl_PV_Milestones[[#This Row],[BL FY]]=2025,tbl_PV_Milestones[[#This Row],[Baseline Date]]&lt;PV_Meta!$B$7),1,0)</f>
        <v>0</v>
      </c>
      <c r="AC266" s="41">
        <f>IF(AND(tbl_PV_Milestones[[#This Row],[Planned YTD]]=1,tbl_PV_Milestones[[#This Row],[Complete]]="Yes"),1,0)</f>
        <v>0</v>
      </c>
      <c r="AD266" s="41">
        <f>IF(AND(tbl_PV_Milestones[[#This Row],[Actual/Schedule Finish]]&lt;PV_Meta!$B$7,tbl_PV_Milestones[[#This Row],[Complete]]="No",tbl_PV_Milestones[[#This Row],[Project Status]]&lt;&gt;"On Hold"),1,0)</f>
        <v>0</v>
      </c>
      <c r="AE266" s="41">
        <f>IF(AND(tbl_PV_Milestones[[#This Row],[Actual/Schedule Finish]]&gt;tbl_PV_Milestones[[#This Row],[Baseline Date]],tbl_PV_Milestones[[#This Row],[Complete]]="No",tbl_PV_Milestones[[#This Row],[Project Status]]&lt;&gt;"On Hold",tbl_PV_Milestones[[#This Row],[Overdue]]=0,tbl_PV_Milestones[[#This Row],[To be Baselined]]&lt;&gt;1),1,0)</f>
        <v>0</v>
      </c>
      <c r="AF266" s="41">
        <f>IF(AND(tbl_PV_Milestones[[#This Row],[BL FY]]=2025,tbl_PV_Milestones[[#This Row],[Finish FY]]&gt;2025),1,0)</f>
        <v>0</v>
      </c>
      <c r="AG266" s="56" t="str">
        <f>_xlfn.XLOOKUP(tbl_PV_Milestones[[#This Row],[Work ID]],tbl_PV_Meta[Work ID '#],tbl_PV_Meta[Project Manager/Owner],,0)</f>
        <v>Project Manager 12</v>
      </c>
      <c r="AH266" s="6"/>
    </row>
    <row r="267" spans="4:34" x14ac:dyDescent="0.25">
      <c r="D267" s="6" t="s">
        <v>28</v>
      </c>
      <c r="E267" s="6" t="s">
        <v>503</v>
      </c>
      <c r="F267" s="6" t="s">
        <v>1755</v>
      </c>
      <c r="G267" s="6" t="s">
        <v>511</v>
      </c>
      <c r="H267" s="6" t="s">
        <v>505</v>
      </c>
      <c r="I267" s="6" t="s">
        <v>512</v>
      </c>
      <c r="J267" s="6" t="s">
        <v>28</v>
      </c>
      <c r="K267" s="6" t="s">
        <v>39</v>
      </c>
      <c r="L267" s="6" t="s">
        <v>56</v>
      </c>
      <c r="M267" s="43"/>
      <c r="N267" s="44" t="s">
        <v>1979</v>
      </c>
      <c r="O267" s="39">
        <v>45898.708333333299</v>
      </c>
      <c r="P267" s="39">
        <v>45898.708333333299</v>
      </c>
      <c r="Q267" s="6">
        <v>0</v>
      </c>
      <c r="R267" s="6">
        <v>0</v>
      </c>
      <c r="S267" s="45" t="e">
        <f>_xlfn.CONCAT(#REF!,TRIM(tbl_PV_Milestones[[#This Row],[Milestone Description]]))</f>
        <v>#REF!</v>
      </c>
      <c r="T267" s="84" t="str">
        <f>IF(COUNTIF(tbl_PV_Milestones[UID],tbl_PV_Milestones[[#This Row],[UID]])&gt;1,"Duplicate","")</f>
        <v>Duplicate</v>
      </c>
      <c r="U267" s="42" t="str">
        <f>_xlfn.XLOOKUP(tbl_PV_Milestones[[#This Row],[Work ID]],tbl_PV_Meta[Work ID '#],tbl_PV_Meta[Sub-Portfolio])</f>
        <v>Sub-Portfolio 8</v>
      </c>
      <c r="V267" s="41">
        <f>IF(MONTH(tbl_PV_Milestones[[#This Row],[Baseline Date]])&lt;7,YEAR(tbl_PV_Milestones[[#This Row],[Baseline Date]]),YEAR(tbl_PV_Milestones[[#This Row],[Baseline Date]])+1)</f>
        <v>2026</v>
      </c>
      <c r="W267" s="41">
        <f>IF(MONTH(tbl_PV_Milestones[[#This Row],[Actual/Schedule Finish]])&lt;7,YEAR(tbl_PV_Milestones[[#This Row],[Actual/Schedule Finish]]),YEAR(tbl_PV_Milestones[[#This Row],[Actual/Schedule Finish]])+1)</f>
        <v>2026</v>
      </c>
      <c r="X267" s="41" t="str">
        <f>IF(OR(tbl_PV_Milestones[[#This Row],[Project Status]]="Completed",tbl_PV_Milestones[[#This Row],[Project Status]]="Assumed Completed"),"Yes","No")</f>
        <v>No</v>
      </c>
      <c r="Y267" s="41">
        <f>IF(tbl_PV_Milestones[[#This Row],[Baseline Date]]="",1,0)</f>
        <v>0</v>
      </c>
      <c r="Z267" s="41">
        <f>IF(tbl_PV_Milestones[[#This Row],[Baseline Date]]&lt;PV_Meta!$B$7,1,0)</f>
        <v>0</v>
      </c>
      <c r="AA267" s="41">
        <f>IF(tbl_PV_Milestones[[#This Row],[Complete]]="Yes",1,0)</f>
        <v>0</v>
      </c>
      <c r="AB267" s="41">
        <f>IF(AND(tbl_PV_Milestones[[#This Row],[BL FY]]=2025,tbl_PV_Milestones[[#This Row],[Baseline Date]]&lt;PV_Meta!$B$7),1,0)</f>
        <v>0</v>
      </c>
      <c r="AC267" s="41">
        <f>IF(AND(tbl_PV_Milestones[[#This Row],[Planned YTD]]=1,tbl_PV_Milestones[[#This Row],[Complete]]="Yes"),1,0)</f>
        <v>0</v>
      </c>
      <c r="AD267" s="41">
        <f>IF(AND(tbl_PV_Milestones[[#This Row],[Actual/Schedule Finish]]&lt;PV_Meta!$B$7,tbl_PV_Milestones[[#This Row],[Complete]]="No",tbl_PV_Milestones[[#This Row],[Project Status]]&lt;&gt;"On Hold"),1,0)</f>
        <v>0</v>
      </c>
      <c r="AE267" s="41">
        <f>IF(AND(tbl_PV_Milestones[[#This Row],[Actual/Schedule Finish]]&gt;tbl_PV_Milestones[[#This Row],[Baseline Date]],tbl_PV_Milestones[[#This Row],[Complete]]="No",tbl_PV_Milestones[[#This Row],[Project Status]]&lt;&gt;"On Hold",tbl_PV_Milestones[[#This Row],[Overdue]]=0,tbl_PV_Milestones[[#This Row],[To be Baselined]]&lt;&gt;1),1,0)</f>
        <v>0</v>
      </c>
      <c r="AF267" s="41">
        <f>IF(AND(tbl_PV_Milestones[[#This Row],[BL FY]]=2025,tbl_PV_Milestones[[#This Row],[Finish FY]]&gt;2025),1,0)</f>
        <v>0</v>
      </c>
      <c r="AG267" s="56" t="str">
        <f>_xlfn.XLOOKUP(tbl_PV_Milestones[[#This Row],[Work ID]],tbl_PV_Meta[Work ID '#],tbl_PV_Meta[Project Manager/Owner],,0)</f>
        <v>Project Manager 12</v>
      </c>
      <c r="AH267" s="6"/>
    </row>
    <row r="268" spans="4:34" x14ac:dyDescent="0.25">
      <c r="D268" s="6" t="s">
        <v>28</v>
      </c>
      <c r="E268" s="6" t="s">
        <v>503</v>
      </c>
      <c r="F268" s="6" t="s">
        <v>1755</v>
      </c>
      <c r="G268" s="6" t="s">
        <v>517</v>
      </c>
      <c r="H268" s="6" t="s">
        <v>505</v>
      </c>
      <c r="I268" s="6" t="s">
        <v>512</v>
      </c>
      <c r="J268" s="6" t="s">
        <v>28</v>
      </c>
      <c r="K268" s="6" t="s">
        <v>39</v>
      </c>
      <c r="L268" s="6" t="s">
        <v>56</v>
      </c>
      <c r="M268" s="43"/>
      <c r="N268" s="44" t="s">
        <v>1979</v>
      </c>
      <c r="O268" s="39">
        <v>45898.708333333299</v>
      </c>
      <c r="P268" s="39">
        <v>45898.708333333299</v>
      </c>
      <c r="Q268" s="6">
        <v>0</v>
      </c>
      <c r="R268" s="6">
        <v>0</v>
      </c>
      <c r="S268" s="45" t="e">
        <f>_xlfn.CONCAT(#REF!,TRIM(tbl_PV_Milestones[[#This Row],[Milestone Description]]))</f>
        <v>#REF!</v>
      </c>
      <c r="T268" s="84" t="str">
        <f>IF(COUNTIF(tbl_PV_Milestones[UID],tbl_PV_Milestones[[#This Row],[UID]])&gt;1,"Duplicate","")</f>
        <v>Duplicate</v>
      </c>
      <c r="U268" s="42" t="str">
        <f>_xlfn.XLOOKUP(tbl_PV_Milestones[[#This Row],[Work ID]],tbl_PV_Meta[Work ID '#],tbl_PV_Meta[Sub-Portfolio])</f>
        <v>Sub-Portfolio 8</v>
      </c>
      <c r="V268" s="41">
        <f>IF(MONTH(tbl_PV_Milestones[[#This Row],[Baseline Date]])&lt;7,YEAR(tbl_PV_Milestones[[#This Row],[Baseline Date]]),YEAR(tbl_PV_Milestones[[#This Row],[Baseline Date]])+1)</f>
        <v>2026</v>
      </c>
      <c r="W268" s="41">
        <f>IF(MONTH(tbl_PV_Milestones[[#This Row],[Actual/Schedule Finish]])&lt;7,YEAR(tbl_PV_Milestones[[#This Row],[Actual/Schedule Finish]]),YEAR(tbl_PV_Milestones[[#This Row],[Actual/Schedule Finish]])+1)</f>
        <v>2026</v>
      </c>
      <c r="X268" s="41" t="str">
        <f>IF(OR(tbl_PV_Milestones[[#This Row],[Project Status]]="Completed",tbl_PV_Milestones[[#This Row],[Project Status]]="Assumed Completed"),"Yes","No")</f>
        <v>No</v>
      </c>
      <c r="Y268" s="41">
        <f>IF(tbl_PV_Milestones[[#This Row],[Baseline Date]]="",1,0)</f>
        <v>0</v>
      </c>
      <c r="Z268" s="41">
        <f>IF(tbl_PV_Milestones[[#This Row],[Baseline Date]]&lt;PV_Meta!$B$7,1,0)</f>
        <v>0</v>
      </c>
      <c r="AA268" s="41">
        <f>IF(tbl_PV_Milestones[[#This Row],[Complete]]="Yes",1,0)</f>
        <v>0</v>
      </c>
      <c r="AB268" s="41">
        <f>IF(AND(tbl_PV_Milestones[[#This Row],[BL FY]]=2025,tbl_PV_Milestones[[#This Row],[Baseline Date]]&lt;PV_Meta!$B$7),1,0)</f>
        <v>0</v>
      </c>
      <c r="AC268" s="41">
        <f>IF(AND(tbl_PV_Milestones[[#This Row],[Planned YTD]]=1,tbl_PV_Milestones[[#This Row],[Complete]]="Yes"),1,0)</f>
        <v>0</v>
      </c>
      <c r="AD268" s="41">
        <f>IF(AND(tbl_PV_Milestones[[#This Row],[Actual/Schedule Finish]]&lt;PV_Meta!$B$7,tbl_PV_Milestones[[#This Row],[Complete]]="No",tbl_PV_Milestones[[#This Row],[Project Status]]&lt;&gt;"On Hold"),1,0)</f>
        <v>0</v>
      </c>
      <c r="AE268" s="41">
        <f>IF(AND(tbl_PV_Milestones[[#This Row],[Actual/Schedule Finish]]&gt;tbl_PV_Milestones[[#This Row],[Baseline Date]],tbl_PV_Milestones[[#This Row],[Complete]]="No",tbl_PV_Milestones[[#This Row],[Project Status]]&lt;&gt;"On Hold",tbl_PV_Milestones[[#This Row],[Overdue]]=0,tbl_PV_Milestones[[#This Row],[To be Baselined]]&lt;&gt;1),1,0)</f>
        <v>0</v>
      </c>
      <c r="AF268" s="41">
        <f>IF(AND(tbl_PV_Milestones[[#This Row],[BL FY]]=2025,tbl_PV_Milestones[[#This Row],[Finish FY]]&gt;2025),1,0)</f>
        <v>0</v>
      </c>
      <c r="AG268" s="56" t="str">
        <f>_xlfn.XLOOKUP(tbl_PV_Milestones[[#This Row],[Work ID]],tbl_PV_Meta[Work ID '#],tbl_PV_Meta[Project Manager/Owner],,0)</f>
        <v>Project Manager 12</v>
      </c>
      <c r="AH268" s="6"/>
    </row>
    <row r="269" spans="4:34" x14ac:dyDescent="0.25">
      <c r="D269" s="6" t="s">
        <v>28</v>
      </c>
      <c r="E269" s="6" t="s">
        <v>503</v>
      </c>
      <c r="F269" s="6" t="s">
        <v>1755</v>
      </c>
      <c r="G269" s="6" t="s">
        <v>518</v>
      </c>
      <c r="H269" s="6" t="s">
        <v>519</v>
      </c>
      <c r="I269" s="6" t="s">
        <v>512</v>
      </c>
      <c r="J269" s="6" t="s">
        <v>28</v>
      </c>
      <c r="K269" s="6" t="s">
        <v>39</v>
      </c>
      <c r="L269" s="6" t="s">
        <v>56</v>
      </c>
      <c r="M269" s="43"/>
      <c r="N269" s="44" t="s">
        <v>1979</v>
      </c>
      <c r="O269" s="39">
        <v>45898.708333333299</v>
      </c>
      <c r="P269" s="39">
        <v>45898.708333333299</v>
      </c>
      <c r="Q269" s="6">
        <v>0</v>
      </c>
      <c r="R269" s="6">
        <v>0</v>
      </c>
      <c r="S269" s="45" t="e">
        <f>_xlfn.CONCAT(#REF!,TRIM(tbl_PV_Milestones[[#This Row],[Milestone Description]]))</f>
        <v>#REF!</v>
      </c>
      <c r="T269" s="84" t="str">
        <f>IF(COUNTIF(tbl_PV_Milestones[UID],tbl_PV_Milestones[[#This Row],[UID]])&gt;1,"Duplicate","")</f>
        <v>Duplicate</v>
      </c>
      <c r="U269" s="42" t="str">
        <f>_xlfn.XLOOKUP(tbl_PV_Milestones[[#This Row],[Work ID]],tbl_PV_Meta[Work ID '#],tbl_PV_Meta[Sub-Portfolio])</f>
        <v>Sub-Portfolio 8</v>
      </c>
      <c r="V269" s="41">
        <f>IF(MONTH(tbl_PV_Milestones[[#This Row],[Baseline Date]])&lt;7,YEAR(tbl_PV_Milestones[[#This Row],[Baseline Date]]),YEAR(tbl_PV_Milestones[[#This Row],[Baseline Date]])+1)</f>
        <v>2026</v>
      </c>
      <c r="W269" s="41">
        <f>IF(MONTH(tbl_PV_Milestones[[#This Row],[Actual/Schedule Finish]])&lt;7,YEAR(tbl_PV_Milestones[[#This Row],[Actual/Schedule Finish]]),YEAR(tbl_PV_Milestones[[#This Row],[Actual/Schedule Finish]])+1)</f>
        <v>2026</v>
      </c>
      <c r="X269" s="41" t="str">
        <f>IF(OR(tbl_PV_Milestones[[#This Row],[Project Status]]="Completed",tbl_PV_Milestones[[#This Row],[Project Status]]="Assumed Completed"),"Yes","No")</f>
        <v>No</v>
      </c>
      <c r="Y269" s="41">
        <f>IF(tbl_PV_Milestones[[#This Row],[Baseline Date]]="",1,0)</f>
        <v>0</v>
      </c>
      <c r="Z269" s="41">
        <f>IF(tbl_PV_Milestones[[#This Row],[Baseline Date]]&lt;PV_Meta!$B$7,1,0)</f>
        <v>0</v>
      </c>
      <c r="AA269" s="41">
        <f>IF(tbl_PV_Milestones[[#This Row],[Complete]]="Yes",1,0)</f>
        <v>0</v>
      </c>
      <c r="AB269" s="41">
        <f>IF(AND(tbl_PV_Milestones[[#This Row],[BL FY]]=2025,tbl_PV_Milestones[[#This Row],[Baseline Date]]&lt;PV_Meta!$B$7),1,0)</f>
        <v>0</v>
      </c>
      <c r="AC269" s="41">
        <f>IF(AND(tbl_PV_Milestones[[#This Row],[Planned YTD]]=1,tbl_PV_Milestones[[#This Row],[Complete]]="Yes"),1,0)</f>
        <v>0</v>
      </c>
      <c r="AD269" s="41">
        <f>IF(AND(tbl_PV_Milestones[[#This Row],[Actual/Schedule Finish]]&lt;PV_Meta!$B$7,tbl_PV_Milestones[[#This Row],[Complete]]="No",tbl_PV_Milestones[[#This Row],[Project Status]]&lt;&gt;"On Hold"),1,0)</f>
        <v>0</v>
      </c>
      <c r="AE269" s="41">
        <f>IF(AND(tbl_PV_Milestones[[#This Row],[Actual/Schedule Finish]]&gt;tbl_PV_Milestones[[#This Row],[Baseline Date]],tbl_PV_Milestones[[#This Row],[Complete]]="No",tbl_PV_Milestones[[#This Row],[Project Status]]&lt;&gt;"On Hold",tbl_PV_Milestones[[#This Row],[Overdue]]=0,tbl_PV_Milestones[[#This Row],[To be Baselined]]&lt;&gt;1),1,0)</f>
        <v>0</v>
      </c>
      <c r="AF269" s="41">
        <f>IF(AND(tbl_PV_Milestones[[#This Row],[BL FY]]=2025,tbl_PV_Milestones[[#This Row],[Finish FY]]&gt;2025),1,0)</f>
        <v>0</v>
      </c>
      <c r="AG269" s="56" t="str">
        <f>_xlfn.XLOOKUP(tbl_PV_Milestones[[#This Row],[Work ID]],tbl_PV_Meta[Work ID '#],tbl_PV_Meta[Project Manager/Owner],,0)</f>
        <v>Project Manager 12</v>
      </c>
      <c r="AH269" s="6"/>
    </row>
    <row r="270" spans="4:34" x14ac:dyDescent="0.25">
      <c r="D270" s="6" t="s">
        <v>28</v>
      </c>
      <c r="E270" s="6" t="s">
        <v>513</v>
      </c>
      <c r="F270" s="6" t="s">
        <v>1764</v>
      </c>
      <c r="G270" s="6" t="s">
        <v>605</v>
      </c>
      <c r="H270" s="6" t="s">
        <v>505</v>
      </c>
      <c r="I270" s="6" t="s">
        <v>510</v>
      </c>
      <c r="J270" s="6" t="s">
        <v>28</v>
      </c>
      <c r="K270" s="6" t="s">
        <v>39</v>
      </c>
      <c r="L270" s="6" t="s">
        <v>73</v>
      </c>
      <c r="M270" s="43"/>
      <c r="N270" s="44" t="s">
        <v>1979</v>
      </c>
      <c r="O270" s="39">
        <v>45779.708333333299</v>
      </c>
      <c r="P270" s="39">
        <v>45716.708333333299</v>
      </c>
      <c r="Q270" s="6">
        <v>-42</v>
      </c>
      <c r="R270" s="6">
        <v>-0.15671641791044799</v>
      </c>
      <c r="S270" s="45" t="e">
        <f>_xlfn.CONCAT(#REF!,TRIM(tbl_PV_Milestones[[#This Row],[Milestone Description]]))</f>
        <v>#REF!</v>
      </c>
      <c r="T270" s="84" t="str">
        <f>IF(COUNTIF(tbl_PV_Milestones[UID],tbl_PV_Milestones[[#This Row],[UID]])&gt;1,"Duplicate","")</f>
        <v>Duplicate</v>
      </c>
      <c r="U270" s="42" t="str">
        <f>_xlfn.XLOOKUP(tbl_PV_Milestones[[#This Row],[Work ID]],tbl_PV_Meta[Work ID '#],tbl_PV_Meta[Sub-Portfolio])</f>
        <v>Sub-Portfolio 4</v>
      </c>
      <c r="V270" s="41">
        <f>IF(MONTH(tbl_PV_Milestones[[#This Row],[Baseline Date]])&lt;7,YEAR(tbl_PV_Milestones[[#This Row],[Baseline Date]]),YEAR(tbl_PV_Milestones[[#This Row],[Baseline Date]])+1)</f>
        <v>2025</v>
      </c>
      <c r="W270" s="41">
        <f>IF(MONTH(tbl_PV_Milestones[[#This Row],[Actual/Schedule Finish]])&lt;7,YEAR(tbl_PV_Milestones[[#This Row],[Actual/Schedule Finish]]),YEAR(tbl_PV_Milestones[[#This Row],[Actual/Schedule Finish]])+1)</f>
        <v>2025</v>
      </c>
      <c r="X270" s="41" t="str">
        <f>IF(OR(tbl_PV_Milestones[[#This Row],[Project Status]]="Completed",tbl_PV_Milestones[[#This Row],[Project Status]]="Assumed Completed"),"Yes","No")</f>
        <v>No</v>
      </c>
      <c r="Y270" s="41">
        <f>IF(tbl_PV_Milestones[[#This Row],[Baseline Date]]="",1,0)</f>
        <v>0</v>
      </c>
      <c r="Z270" s="41">
        <f>IF(tbl_PV_Milestones[[#This Row],[Baseline Date]]&lt;PV_Meta!$B$7,1,0)</f>
        <v>1</v>
      </c>
      <c r="AA270" s="41">
        <f>IF(tbl_PV_Milestones[[#This Row],[Complete]]="Yes",1,0)</f>
        <v>0</v>
      </c>
      <c r="AB270" s="41">
        <f>IF(AND(tbl_PV_Milestones[[#This Row],[BL FY]]=2025,tbl_PV_Milestones[[#This Row],[Baseline Date]]&lt;PV_Meta!$B$7),1,0)</f>
        <v>1</v>
      </c>
      <c r="AC270" s="41">
        <f>IF(AND(tbl_PV_Milestones[[#This Row],[Planned YTD]]=1,tbl_PV_Milestones[[#This Row],[Complete]]="Yes"),1,0)</f>
        <v>0</v>
      </c>
      <c r="AD270" s="41">
        <f>IF(AND(tbl_PV_Milestones[[#This Row],[Actual/Schedule Finish]]&lt;PV_Meta!$B$7,tbl_PV_Milestones[[#This Row],[Complete]]="No",tbl_PV_Milestones[[#This Row],[Project Status]]&lt;&gt;"On Hold"),1,0)</f>
        <v>0</v>
      </c>
      <c r="AE270" s="41">
        <f>IF(AND(tbl_PV_Milestones[[#This Row],[Actual/Schedule Finish]]&gt;tbl_PV_Milestones[[#This Row],[Baseline Date]],tbl_PV_Milestones[[#This Row],[Complete]]="No",tbl_PV_Milestones[[#This Row],[Project Status]]&lt;&gt;"On Hold",tbl_PV_Milestones[[#This Row],[Overdue]]=0,tbl_PV_Milestones[[#This Row],[To be Baselined]]&lt;&gt;1),1,0)</f>
        <v>1</v>
      </c>
      <c r="AF270" s="41">
        <f>IF(AND(tbl_PV_Milestones[[#This Row],[BL FY]]=2025,tbl_PV_Milestones[[#This Row],[Finish FY]]&gt;2025),1,0)</f>
        <v>0</v>
      </c>
      <c r="AG270" s="56" t="str">
        <f>_xlfn.XLOOKUP(tbl_PV_Milestones[[#This Row],[Work ID]],tbl_PV_Meta[Work ID '#],tbl_PV_Meta[Project Manager/Owner],,0)</f>
        <v>Project Manager 18</v>
      </c>
      <c r="AH270" s="6"/>
    </row>
    <row r="271" spans="4:34" x14ac:dyDescent="0.25">
      <c r="D271" s="6" t="s">
        <v>28</v>
      </c>
      <c r="E271" s="6" t="s">
        <v>513</v>
      </c>
      <c r="F271" s="6" t="s">
        <v>1764</v>
      </c>
      <c r="G271" s="6" t="s">
        <v>555</v>
      </c>
      <c r="H271" s="6" t="s">
        <v>505</v>
      </c>
      <c r="I271" s="6" t="s">
        <v>510</v>
      </c>
      <c r="J271" s="6" t="s">
        <v>28</v>
      </c>
      <c r="K271" s="6" t="s">
        <v>39</v>
      </c>
      <c r="L271" s="6" t="s">
        <v>73</v>
      </c>
      <c r="M271" s="43"/>
      <c r="N271" s="44" t="s">
        <v>1979</v>
      </c>
      <c r="O271" s="39">
        <v>45779.708333333299</v>
      </c>
      <c r="P271" s="39">
        <v>45713.708333333299</v>
      </c>
      <c r="Q271" s="6">
        <v>-45</v>
      </c>
      <c r="R271" s="6">
        <v>-0.16791044776119399</v>
      </c>
      <c r="S271" s="45" t="e">
        <f>_xlfn.CONCAT(#REF!,TRIM(tbl_PV_Milestones[[#This Row],[Milestone Description]]))</f>
        <v>#REF!</v>
      </c>
      <c r="T271" s="84" t="str">
        <f>IF(COUNTIF(tbl_PV_Milestones[UID],tbl_PV_Milestones[[#This Row],[UID]])&gt;1,"Duplicate","")</f>
        <v>Duplicate</v>
      </c>
      <c r="U271" s="42" t="str">
        <f>_xlfn.XLOOKUP(tbl_PV_Milestones[[#This Row],[Work ID]],tbl_PV_Meta[Work ID '#],tbl_PV_Meta[Sub-Portfolio])</f>
        <v>Sub-Portfolio 4</v>
      </c>
      <c r="V271" s="41">
        <f>IF(MONTH(tbl_PV_Milestones[[#This Row],[Baseline Date]])&lt;7,YEAR(tbl_PV_Milestones[[#This Row],[Baseline Date]]),YEAR(tbl_PV_Milestones[[#This Row],[Baseline Date]])+1)</f>
        <v>2025</v>
      </c>
      <c r="W271" s="41">
        <f>IF(MONTH(tbl_PV_Milestones[[#This Row],[Actual/Schedule Finish]])&lt;7,YEAR(tbl_PV_Milestones[[#This Row],[Actual/Schedule Finish]]),YEAR(tbl_PV_Milestones[[#This Row],[Actual/Schedule Finish]])+1)</f>
        <v>2025</v>
      </c>
      <c r="X271" s="41" t="str">
        <f>IF(OR(tbl_PV_Milestones[[#This Row],[Project Status]]="Completed",tbl_PV_Milestones[[#This Row],[Project Status]]="Assumed Completed"),"Yes","No")</f>
        <v>No</v>
      </c>
      <c r="Y271" s="41">
        <f>IF(tbl_PV_Milestones[[#This Row],[Baseline Date]]="",1,0)</f>
        <v>0</v>
      </c>
      <c r="Z271" s="41">
        <f>IF(tbl_PV_Milestones[[#This Row],[Baseline Date]]&lt;PV_Meta!$B$7,1,0)</f>
        <v>1</v>
      </c>
      <c r="AA271" s="41">
        <f>IF(tbl_PV_Milestones[[#This Row],[Complete]]="Yes",1,0)</f>
        <v>0</v>
      </c>
      <c r="AB271" s="41">
        <f>IF(AND(tbl_PV_Milestones[[#This Row],[BL FY]]=2025,tbl_PV_Milestones[[#This Row],[Baseline Date]]&lt;PV_Meta!$B$7),1,0)</f>
        <v>1</v>
      </c>
      <c r="AC271" s="41">
        <f>IF(AND(tbl_PV_Milestones[[#This Row],[Planned YTD]]=1,tbl_PV_Milestones[[#This Row],[Complete]]="Yes"),1,0)</f>
        <v>0</v>
      </c>
      <c r="AD271" s="41">
        <f>IF(AND(tbl_PV_Milestones[[#This Row],[Actual/Schedule Finish]]&lt;PV_Meta!$B$7,tbl_PV_Milestones[[#This Row],[Complete]]="No",tbl_PV_Milestones[[#This Row],[Project Status]]&lt;&gt;"On Hold"),1,0)</f>
        <v>0</v>
      </c>
      <c r="AE271" s="41">
        <f>IF(AND(tbl_PV_Milestones[[#This Row],[Actual/Schedule Finish]]&gt;tbl_PV_Milestones[[#This Row],[Baseline Date]],tbl_PV_Milestones[[#This Row],[Complete]]="No",tbl_PV_Milestones[[#This Row],[Project Status]]&lt;&gt;"On Hold",tbl_PV_Milestones[[#This Row],[Overdue]]=0,tbl_PV_Milestones[[#This Row],[To be Baselined]]&lt;&gt;1),1,0)</f>
        <v>1</v>
      </c>
      <c r="AF271" s="41">
        <f>IF(AND(tbl_PV_Milestones[[#This Row],[BL FY]]=2025,tbl_PV_Milestones[[#This Row],[Finish FY]]&gt;2025),1,0)</f>
        <v>0</v>
      </c>
      <c r="AG271" s="56" t="str">
        <f>_xlfn.XLOOKUP(tbl_PV_Milestones[[#This Row],[Work ID]],tbl_PV_Meta[Work ID '#],tbl_PV_Meta[Project Manager/Owner],,0)</f>
        <v>Project Manager 18</v>
      </c>
      <c r="AH271" s="6"/>
    </row>
    <row r="272" spans="4:34" x14ac:dyDescent="0.25">
      <c r="D272" s="6" t="s">
        <v>28</v>
      </c>
      <c r="E272" s="6" t="s">
        <v>513</v>
      </c>
      <c r="F272" s="6" t="s">
        <v>1764</v>
      </c>
      <c r="G272" s="6" t="s">
        <v>557</v>
      </c>
      <c r="H272" s="6" t="s">
        <v>519</v>
      </c>
      <c r="I272" s="6" t="s">
        <v>510</v>
      </c>
      <c r="J272" s="6" t="s">
        <v>28</v>
      </c>
      <c r="K272" s="6" t="s">
        <v>39</v>
      </c>
      <c r="L272" s="6" t="s">
        <v>73</v>
      </c>
      <c r="M272" s="43"/>
      <c r="N272" s="44" t="s">
        <v>1979</v>
      </c>
      <c r="O272" s="39">
        <v>45779.708333333299</v>
      </c>
      <c r="P272" s="39">
        <v>45716.708333333299</v>
      </c>
      <c r="Q272" s="6">
        <v>-42</v>
      </c>
      <c r="R272" s="6">
        <v>-0.15671641791044799</v>
      </c>
      <c r="S272" s="45" t="e">
        <f>_xlfn.CONCAT(#REF!,TRIM(tbl_PV_Milestones[[#This Row],[Milestone Description]]))</f>
        <v>#REF!</v>
      </c>
      <c r="T272" s="84" t="str">
        <f>IF(COUNTIF(tbl_PV_Milestones[UID],tbl_PV_Milestones[[#This Row],[UID]])&gt;1,"Duplicate","")</f>
        <v>Duplicate</v>
      </c>
      <c r="U272" s="42" t="str">
        <f>_xlfn.XLOOKUP(tbl_PV_Milestones[[#This Row],[Work ID]],tbl_PV_Meta[Work ID '#],tbl_PV_Meta[Sub-Portfolio])</f>
        <v>Sub-Portfolio 4</v>
      </c>
      <c r="V272" s="41">
        <f>IF(MONTH(tbl_PV_Milestones[[#This Row],[Baseline Date]])&lt;7,YEAR(tbl_PV_Milestones[[#This Row],[Baseline Date]]),YEAR(tbl_PV_Milestones[[#This Row],[Baseline Date]])+1)</f>
        <v>2025</v>
      </c>
      <c r="W272" s="41">
        <f>IF(MONTH(tbl_PV_Milestones[[#This Row],[Actual/Schedule Finish]])&lt;7,YEAR(tbl_PV_Milestones[[#This Row],[Actual/Schedule Finish]]),YEAR(tbl_PV_Milestones[[#This Row],[Actual/Schedule Finish]])+1)</f>
        <v>2025</v>
      </c>
      <c r="X272" s="41" t="str">
        <f>IF(OR(tbl_PV_Milestones[[#This Row],[Project Status]]="Completed",tbl_PV_Milestones[[#This Row],[Project Status]]="Assumed Completed"),"Yes","No")</f>
        <v>No</v>
      </c>
      <c r="Y272" s="41">
        <f>IF(tbl_PV_Milestones[[#This Row],[Baseline Date]]="",1,0)</f>
        <v>0</v>
      </c>
      <c r="Z272" s="41">
        <f>IF(tbl_PV_Milestones[[#This Row],[Baseline Date]]&lt;PV_Meta!$B$7,1,0)</f>
        <v>1</v>
      </c>
      <c r="AA272" s="41">
        <f>IF(tbl_PV_Milestones[[#This Row],[Complete]]="Yes",1,0)</f>
        <v>0</v>
      </c>
      <c r="AB272" s="41">
        <f>IF(AND(tbl_PV_Milestones[[#This Row],[BL FY]]=2025,tbl_PV_Milestones[[#This Row],[Baseline Date]]&lt;PV_Meta!$B$7),1,0)</f>
        <v>1</v>
      </c>
      <c r="AC272" s="41">
        <f>IF(AND(tbl_PV_Milestones[[#This Row],[Planned YTD]]=1,tbl_PV_Milestones[[#This Row],[Complete]]="Yes"),1,0)</f>
        <v>0</v>
      </c>
      <c r="AD272" s="41">
        <f>IF(AND(tbl_PV_Milestones[[#This Row],[Actual/Schedule Finish]]&lt;PV_Meta!$B$7,tbl_PV_Milestones[[#This Row],[Complete]]="No",tbl_PV_Milestones[[#This Row],[Project Status]]&lt;&gt;"On Hold"),1,0)</f>
        <v>0</v>
      </c>
      <c r="AE272" s="41">
        <f>IF(AND(tbl_PV_Milestones[[#This Row],[Actual/Schedule Finish]]&gt;tbl_PV_Milestones[[#This Row],[Baseline Date]],tbl_PV_Milestones[[#This Row],[Complete]]="No",tbl_PV_Milestones[[#This Row],[Project Status]]&lt;&gt;"On Hold",tbl_PV_Milestones[[#This Row],[Overdue]]=0,tbl_PV_Milestones[[#This Row],[To be Baselined]]&lt;&gt;1),1,0)</f>
        <v>1</v>
      </c>
      <c r="AF272" s="41">
        <f>IF(AND(tbl_PV_Milestones[[#This Row],[BL FY]]=2025,tbl_PV_Milestones[[#This Row],[Finish FY]]&gt;2025),1,0)</f>
        <v>0</v>
      </c>
      <c r="AG272" s="56" t="str">
        <f>_xlfn.XLOOKUP(tbl_PV_Milestones[[#This Row],[Work ID]],tbl_PV_Meta[Work ID '#],tbl_PV_Meta[Project Manager/Owner],,0)</f>
        <v>Project Manager 18</v>
      </c>
      <c r="AH272" s="6"/>
    </row>
    <row r="273" spans="4:34" x14ac:dyDescent="0.25">
      <c r="D273" s="6" t="s">
        <v>28</v>
      </c>
      <c r="E273" s="6" t="s">
        <v>580</v>
      </c>
      <c r="F273" s="6" t="s">
        <v>1764</v>
      </c>
      <c r="G273" s="6" t="s">
        <v>536</v>
      </c>
      <c r="H273" s="6" t="s">
        <v>505</v>
      </c>
      <c r="I273" s="6" t="s">
        <v>510</v>
      </c>
      <c r="J273" s="6" t="s">
        <v>28</v>
      </c>
      <c r="K273" s="6" t="s">
        <v>39</v>
      </c>
      <c r="L273" s="6" t="s">
        <v>73</v>
      </c>
      <c r="M273" s="43"/>
      <c r="N273" s="44" t="s">
        <v>1979</v>
      </c>
      <c r="O273" s="39">
        <v>45793.708333333299</v>
      </c>
      <c r="P273" s="39">
        <v>45776.708333333299</v>
      </c>
      <c r="Q273" s="6">
        <v>-13</v>
      </c>
      <c r="R273" s="6">
        <v>-4.85074626865672E-2</v>
      </c>
      <c r="S273" s="45" t="e">
        <f>_xlfn.CONCAT(#REF!,TRIM(tbl_PV_Milestones[[#This Row],[Milestone Description]]))</f>
        <v>#REF!</v>
      </c>
      <c r="T273" s="84" t="str">
        <f>IF(COUNTIF(tbl_PV_Milestones[UID],tbl_PV_Milestones[[#This Row],[UID]])&gt;1,"Duplicate","")</f>
        <v>Duplicate</v>
      </c>
      <c r="U273" s="42" t="str">
        <f>_xlfn.XLOOKUP(tbl_PV_Milestones[[#This Row],[Work ID]],tbl_PV_Meta[Work ID '#],tbl_PV_Meta[Sub-Portfolio])</f>
        <v>Sub-Portfolio 4</v>
      </c>
      <c r="V273" s="41">
        <f>IF(MONTH(tbl_PV_Milestones[[#This Row],[Baseline Date]])&lt;7,YEAR(tbl_PV_Milestones[[#This Row],[Baseline Date]]),YEAR(tbl_PV_Milestones[[#This Row],[Baseline Date]])+1)</f>
        <v>2025</v>
      </c>
      <c r="W273" s="41">
        <f>IF(MONTH(tbl_PV_Milestones[[#This Row],[Actual/Schedule Finish]])&lt;7,YEAR(tbl_PV_Milestones[[#This Row],[Actual/Schedule Finish]]),YEAR(tbl_PV_Milestones[[#This Row],[Actual/Schedule Finish]])+1)</f>
        <v>2025</v>
      </c>
      <c r="X273" s="41" t="str">
        <f>IF(OR(tbl_PV_Milestones[[#This Row],[Project Status]]="Completed",tbl_PV_Milestones[[#This Row],[Project Status]]="Assumed Completed"),"Yes","No")</f>
        <v>No</v>
      </c>
      <c r="Y273" s="41">
        <f>IF(tbl_PV_Milestones[[#This Row],[Baseline Date]]="",1,0)</f>
        <v>0</v>
      </c>
      <c r="Z273" s="41">
        <f>IF(tbl_PV_Milestones[[#This Row],[Baseline Date]]&lt;PV_Meta!$B$7,1,0)</f>
        <v>1</v>
      </c>
      <c r="AA273" s="41">
        <f>IF(tbl_PV_Milestones[[#This Row],[Complete]]="Yes",1,0)</f>
        <v>0</v>
      </c>
      <c r="AB273" s="41">
        <f>IF(AND(tbl_PV_Milestones[[#This Row],[BL FY]]=2025,tbl_PV_Milestones[[#This Row],[Baseline Date]]&lt;PV_Meta!$B$7),1,0)</f>
        <v>1</v>
      </c>
      <c r="AC273" s="41">
        <f>IF(AND(tbl_PV_Milestones[[#This Row],[Planned YTD]]=1,tbl_PV_Milestones[[#This Row],[Complete]]="Yes"),1,0)</f>
        <v>0</v>
      </c>
      <c r="AD273" s="41">
        <f>IF(AND(tbl_PV_Milestones[[#This Row],[Actual/Schedule Finish]]&lt;PV_Meta!$B$7,tbl_PV_Milestones[[#This Row],[Complete]]="No",tbl_PV_Milestones[[#This Row],[Project Status]]&lt;&gt;"On Hold"),1,0)</f>
        <v>0</v>
      </c>
      <c r="AE273" s="41">
        <f>IF(AND(tbl_PV_Milestones[[#This Row],[Actual/Schedule Finish]]&gt;tbl_PV_Milestones[[#This Row],[Baseline Date]],tbl_PV_Milestones[[#This Row],[Complete]]="No",tbl_PV_Milestones[[#This Row],[Project Status]]&lt;&gt;"On Hold",tbl_PV_Milestones[[#This Row],[Overdue]]=0,tbl_PV_Milestones[[#This Row],[To be Baselined]]&lt;&gt;1),1,0)</f>
        <v>1</v>
      </c>
      <c r="AF273" s="41">
        <f>IF(AND(tbl_PV_Milestones[[#This Row],[BL FY]]=2025,tbl_PV_Milestones[[#This Row],[Finish FY]]&gt;2025),1,0)</f>
        <v>0</v>
      </c>
      <c r="AG273" s="56" t="str">
        <f>_xlfn.XLOOKUP(tbl_PV_Milestones[[#This Row],[Work ID]],tbl_PV_Meta[Work ID '#],tbl_PV_Meta[Project Manager/Owner],,0)</f>
        <v>Project Manager 18</v>
      </c>
      <c r="AH273" s="6"/>
    </row>
    <row r="274" spans="4:34" x14ac:dyDescent="0.25">
      <c r="D274" s="6" t="s">
        <v>28</v>
      </c>
      <c r="E274" s="6" t="s">
        <v>580</v>
      </c>
      <c r="F274" s="6" t="s">
        <v>1764</v>
      </c>
      <c r="G274" s="6" t="s">
        <v>538</v>
      </c>
      <c r="H274" s="6" t="s">
        <v>505</v>
      </c>
      <c r="I274" s="6" t="s">
        <v>510</v>
      </c>
      <c r="J274" s="6" t="s">
        <v>28</v>
      </c>
      <c r="K274" s="6" t="s">
        <v>39</v>
      </c>
      <c r="L274" s="6" t="s">
        <v>73</v>
      </c>
      <c r="M274" s="43"/>
      <c r="N274" s="44" t="s">
        <v>1979</v>
      </c>
      <c r="O274" s="39">
        <v>45786.708333333299</v>
      </c>
      <c r="P274" s="39">
        <v>45764.708333333299</v>
      </c>
      <c r="Q274" s="6">
        <v>-13</v>
      </c>
      <c r="R274" s="6">
        <v>-4.85074626865672E-2</v>
      </c>
      <c r="S274" s="45" t="e">
        <f>_xlfn.CONCAT(#REF!,TRIM(tbl_PV_Milestones[[#This Row],[Milestone Description]]))</f>
        <v>#REF!</v>
      </c>
      <c r="T274" s="84" t="str">
        <f>IF(COUNTIF(tbl_PV_Milestones[UID],tbl_PV_Milestones[[#This Row],[UID]])&gt;1,"Duplicate","")</f>
        <v>Duplicate</v>
      </c>
      <c r="U274" s="42" t="str">
        <f>_xlfn.XLOOKUP(tbl_PV_Milestones[[#This Row],[Work ID]],tbl_PV_Meta[Work ID '#],tbl_PV_Meta[Sub-Portfolio])</f>
        <v>Sub-Portfolio 4</v>
      </c>
      <c r="V274" s="41">
        <f>IF(MONTH(tbl_PV_Milestones[[#This Row],[Baseline Date]])&lt;7,YEAR(tbl_PV_Milestones[[#This Row],[Baseline Date]]),YEAR(tbl_PV_Milestones[[#This Row],[Baseline Date]])+1)</f>
        <v>2025</v>
      </c>
      <c r="W274" s="41">
        <f>IF(MONTH(tbl_PV_Milestones[[#This Row],[Actual/Schedule Finish]])&lt;7,YEAR(tbl_PV_Milestones[[#This Row],[Actual/Schedule Finish]]),YEAR(tbl_PV_Milestones[[#This Row],[Actual/Schedule Finish]])+1)</f>
        <v>2025</v>
      </c>
      <c r="X274" s="41" t="str">
        <f>IF(OR(tbl_PV_Milestones[[#This Row],[Project Status]]="Completed",tbl_PV_Milestones[[#This Row],[Project Status]]="Assumed Completed"),"Yes","No")</f>
        <v>No</v>
      </c>
      <c r="Y274" s="41">
        <f>IF(tbl_PV_Milestones[[#This Row],[Baseline Date]]="",1,0)</f>
        <v>0</v>
      </c>
      <c r="Z274" s="41">
        <f>IF(tbl_PV_Milestones[[#This Row],[Baseline Date]]&lt;PV_Meta!$B$7,1,0)</f>
        <v>1</v>
      </c>
      <c r="AA274" s="41">
        <f>IF(tbl_PV_Milestones[[#This Row],[Complete]]="Yes",1,0)</f>
        <v>0</v>
      </c>
      <c r="AB274" s="41">
        <f>IF(AND(tbl_PV_Milestones[[#This Row],[BL FY]]=2025,tbl_PV_Milestones[[#This Row],[Baseline Date]]&lt;PV_Meta!$B$7),1,0)</f>
        <v>1</v>
      </c>
      <c r="AC274" s="41">
        <f>IF(AND(tbl_PV_Milestones[[#This Row],[Planned YTD]]=1,tbl_PV_Milestones[[#This Row],[Complete]]="Yes"),1,0)</f>
        <v>0</v>
      </c>
      <c r="AD274" s="41">
        <f>IF(AND(tbl_PV_Milestones[[#This Row],[Actual/Schedule Finish]]&lt;PV_Meta!$B$7,tbl_PV_Milestones[[#This Row],[Complete]]="No",tbl_PV_Milestones[[#This Row],[Project Status]]&lt;&gt;"On Hold"),1,0)</f>
        <v>0</v>
      </c>
      <c r="AE274" s="41">
        <f>IF(AND(tbl_PV_Milestones[[#This Row],[Actual/Schedule Finish]]&gt;tbl_PV_Milestones[[#This Row],[Baseline Date]],tbl_PV_Milestones[[#This Row],[Complete]]="No",tbl_PV_Milestones[[#This Row],[Project Status]]&lt;&gt;"On Hold",tbl_PV_Milestones[[#This Row],[Overdue]]=0,tbl_PV_Milestones[[#This Row],[To be Baselined]]&lt;&gt;1),1,0)</f>
        <v>1</v>
      </c>
      <c r="AF274" s="41">
        <f>IF(AND(tbl_PV_Milestones[[#This Row],[BL FY]]=2025,tbl_PV_Milestones[[#This Row],[Finish FY]]&gt;2025),1,0)</f>
        <v>0</v>
      </c>
      <c r="AG274" s="56" t="str">
        <f>_xlfn.XLOOKUP(tbl_PV_Milestones[[#This Row],[Work ID]],tbl_PV_Meta[Work ID '#],tbl_PV_Meta[Project Manager/Owner],,0)</f>
        <v>Project Manager 18</v>
      </c>
      <c r="AH274" s="6"/>
    </row>
    <row r="275" spans="4:34" x14ac:dyDescent="0.25">
      <c r="D275" s="6" t="s">
        <v>28</v>
      </c>
      <c r="E275" s="6" t="s">
        <v>580</v>
      </c>
      <c r="F275" s="6" t="s">
        <v>1764</v>
      </c>
      <c r="G275" s="6" t="s">
        <v>539</v>
      </c>
      <c r="H275" s="6" t="s">
        <v>505</v>
      </c>
      <c r="I275" s="6" t="s">
        <v>510</v>
      </c>
      <c r="J275" s="6" t="s">
        <v>28</v>
      </c>
      <c r="K275" s="6" t="s">
        <v>39</v>
      </c>
      <c r="L275" s="6" t="s">
        <v>73</v>
      </c>
      <c r="M275" s="43"/>
      <c r="N275" s="44" t="s">
        <v>1979</v>
      </c>
      <c r="O275" s="39">
        <v>45786.708333333299</v>
      </c>
      <c r="P275" s="39">
        <v>45764.708333333299</v>
      </c>
      <c r="Q275" s="6">
        <v>-13</v>
      </c>
      <c r="R275" s="6">
        <v>-4.85074626865672E-2</v>
      </c>
      <c r="S275" s="45" t="e">
        <f>_xlfn.CONCAT(#REF!,TRIM(tbl_PV_Milestones[[#This Row],[Milestone Description]]))</f>
        <v>#REF!</v>
      </c>
      <c r="T275" s="84" t="str">
        <f>IF(COUNTIF(tbl_PV_Milestones[UID],tbl_PV_Milestones[[#This Row],[UID]])&gt;1,"Duplicate","")</f>
        <v>Duplicate</v>
      </c>
      <c r="U275" s="42" t="str">
        <f>_xlfn.XLOOKUP(tbl_PV_Milestones[[#This Row],[Work ID]],tbl_PV_Meta[Work ID '#],tbl_PV_Meta[Sub-Portfolio])</f>
        <v>Sub-Portfolio 4</v>
      </c>
      <c r="V275" s="41">
        <f>IF(MONTH(tbl_PV_Milestones[[#This Row],[Baseline Date]])&lt;7,YEAR(tbl_PV_Milestones[[#This Row],[Baseline Date]]),YEAR(tbl_PV_Milestones[[#This Row],[Baseline Date]])+1)</f>
        <v>2025</v>
      </c>
      <c r="W275" s="41">
        <f>IF(MONTH(tbl_PV_Milestones[[#This Row],[Actual/Schedule Finish]])&lt;7,YEAR(tbl_PV_Milestones[[#This Row],[Actual/Schedule Finish]]),YEAR(tbl_PV_Milestones[[#This Row],[Actual/Schedule Finish]])+1)</f>
        <v>2025</v>
      </c>
      <c r="X275" s="41" t="str">
        <f>IF(OR(tbl_PV_Milestones[[#This Row],[Project Status]]="Completed",tbl_PV_Milestones[[#This Row],[Project Status]]="Assumed Completed"),"Yes","No")</f>
        <v>No</v>
      </c>
      <c r="Y275" s="41">
        <f>IF(tbl_PV_Milestones[[#This Row],[Baseline Date]]="",1,0)</f>
        <v>0</v>
      </c>
      <c r="Z275" s="41">
        <f>IF(tbl_PV_Milestones[[#This Row],[Baseline Date]]&lt;PV_Meta!$B$7,1,0)</f>
        <v>1</v>
      </c>
      <c r="AA275" s="41">
        <f>IF(tbl_PV_Milestones[[#This Row],[Complete]]="Yes",1,0)</f>
        <v>0</v>
      </c>
      <c r="AB275" s="41">
        <f>IF(AND(tbl_PV_Milestones[[#This Row],[BL FY]]=2025,tbl_PV_Milestones[[#This Row],[Baseline Date]]&lt;PV_Meta!$B$7),1,0)</f>
        <v>1</v>
      </c>
      <c r="AC275" s="41">
        <f>IF(AND(tbl_PV_Milestones[[#This Row],[Planned YTD]]=1,tbl_PV_Milestones[[#This Row],[Complete]]="Yes"),1,0)</f>
        <v>0</v>
      </c>
      <c r="AD275" s="41">
        <f>IF(AND(tbl_PV_Milestones[[#This Row],[Actual/Schedule Finish]]&lt;PV_Meta!$B$7,tbl_PV_Milestones[[#This Row],[Complete]]="No",tbl_PV_Milestones[[#This Row],[Project Status]]&lt;&gt;"On Hold"),1,0)</f>
        <v>0</v>
      </c>
      <c r="AE275" s="41">
        <f>IF(AND(tbl_PV_Milestones[[#This Row],[Actual/Schedule Finish]]&gt;tbl_PV_Milestones[[#This Row],[Baseline Date]],tbl_PV_Milestones[[#This Row],[Complete]]="No",tbl_PV_Milestones[[#This Row],[Project Status]]&lt;&gt;"On Hold",tbl_PV_Milestones[[#This Row],[Overdue]]=0,tbl_PV_Milestones[[#This Row],[To be Baselined]]&lt;&gt;1),1,0)</f>
        <v>1</v>
      </c>
      <c r="AF275" s="41">
        <f>IF(AND(tbl_PV_Milestones[[#This Row],[BL FY]]=2025,tbl_PV_Milestones[[#This Row],[Finish FY]]&gt;2025),1,0)</f>
        <v>0</v>
      </c>
      <c r="AG275" s="56" t="str">
        <f>_xlfn.XLOOKUP(tbl_PV_Milestones[[#This Row],[Work ID]],tbl_PV_Meta[Work ID '#],tbl_PV_Meta[Project Manager/Owner],,0)</f>
        <v>Project Manager 18</v>
      </c>
      <c r="AH275" s="6"/>
    </row>
    <row r="276" spans="4:34" x14ac:dyDescent="0.25">
      <c r="D276" s="6" t="s">
        <v>28</v>
      </c>
      <c r="E276" s="6" t="s">
        <v>580</v>
      </c>
      <c r="F276" s="6" t="s">
        <v>1764</v>
      </c>
      <c r="G276" s="6" t="s">
        <v>594</v>
      </c>
      <c r="H276" s="6" t="s">
        <v>505</v>
      </c>
      <c r="I276" s="6" t="s">
        <v>510</v>
      </c>
      <c r="J276" s="6" t="s">
        <v>28</v>
      </c>
      <c r="K276" s="6" t="s">
        <v>39</v>
      </c>
      <c r="L276" s="6" t="s">
        <v>73</v>
      </c>
      <c r="M276" s="43"/>
      <c r="N276" s="44" t="s">
        <v>1979</v>
      </c>
      <c r="O276" s="39">
        <v>45786.708333333299</v>
      </c>
      <c r="P276" s="39">
        <v>45775.708333333299</v>
      </c>
      <c r="Q276" s="6">
        <v>-9</v>
      </c>
      <c r="R276" s="6">
        <v>-3.3582089552238799E-2</v>
      </c>
      <c r="S276" s="45" t="e">
        <f>_xlfn.CONCAT(#REF!,TRIM(tbl_PV_Milestones[[#This Row],[Milestone Description]]))</f>
        <v>#REF!</v>
      </c>
      <c r="T276" s="84" t="str">
        <f>IF(COUNTIF(tbl_PV_Milestones[UID],tbl_PV_Milestones[[#This Row],[UID]])&gt;1,"Duplicate","")</f>
        <v>Duplicate</v>
      </c>
      <c r="U276" s="42" t="str">
        <f>_xlfn.XLOOKUP(tbl_PV_Milestones[[#This Row],[Work ID]],tbl_PV_Meta[Work ID '#],tbl_PV_Meta[Sub-Portfolio])</f>
        <v>Sub-Portfolio 4</v>
      </c>
      <c r="V276" s="41">
        <f>IF(MONTH(tbl_PV_Milestones[[#This Row],[Baseline Date]])&lt;7,YEAR(tbl_PV_Milestones[[#This Row],[Baseline Date]]),YEAR(tbl_PV_Milestones[[#This Row],[Baseline Date]])+1)</f>
        <v>2025</v>
      </c>
      <c r="W276" s="41">
        <f>IF(MONTH(tbl_PV_Milestones[[#This Row],[Actual/Schedule Finish]])&lt;7,YEAR(tbl_PV_Milestones[[#This Row],[Actual/Schedule Finish]]),YEAR(tbl_PV_Milestones[[#This Row],[Actual/Schedule Finish]])+1)</f>
        <v>2025</v>
      </c>
      <c r="X276" s="41" t="str">
        <f>IF(OR(tbl_PV_Milestones[[#This Row],[Project Status]]="Completed",tbl_PV_Milestones[[#This Row],[Project Status]]="Assumed Completed"),"Yes","No")</f>
        <v>No</v>
      </c>
      <c r="Y276" s="41">
        <f>IF(tbl_PV_Milestones[[#This Row],[Baseline Date]]="",1,0)</f>
        <v>0</v>
      </c>
      <c r="Z276" s="41">
        <f>IF(tbl_PV_Milestones[[#This Row],[Baseline Date]]&lt;PV_Meta!$B$7,1,0)</f>
        <v>1</v>
      </c>
      <c r="AA276" s="41">
        <f>IF(tbl_PV_Milestones[[#This Row],[Complete]]="Yes",1,0)</f>
        <v>0</v>
      </c>
      <c r="AB276" s="41">
        <f>IF(AND(tbl_PV_Milestones[[#This Row],[BL FY]]=2025,tbl_PV_Milestones[[#This Row],[Baseline Date]]&lt;PV_Meta!$B$7),1,0)</f>
        <v>1</v>
      </c>
      <c r="AC276" s="41">
        <f>IF(AND(tbl_PV_Milestones[[#This Row],[Planned YTD]]=1,tbl_PV_Milestones[[#This Row],[Complete]]="Yes"),1,0)</f>
        <v>0</v>
      </c>
      <c r="AD276" s="41">
        <f>IF(AND(tbl_PV_Milestones[[#This Row],[Actual/Schedule Finish]]&lt;PV_Meta!$B$7,tbl_PV_Milestones[[#This Row],[Complete]]="No",tbl_PV_Milestones[[#This Row],[Project Status]]&lt;&gt;"On Hold"),1,0)</f>
        <v>0</v>
      </c>
      <c r="AE276" s="41">
        <f>IF(AND(tbl_PV_Milestones[[#This Row],[Actual/Schedule Finish]]&gt;tbl_PV_Milestones[[#This Row],[Baseline Date]],tbl_PV_Milestones[[#This Row],[Complete]]="No",tbl_PV_Milestones[[#This Row],[Project Status]]&lt;&gt;"On Hold",tbl_PV_Milestones[[#This Row],[Overdue]]=0,tbl_PV_Milestones[[#This Row],[To be Baselined]]&lt;&gt;1),1,0)</f>
        <v>1</v>
      </c>
      <c r="AF276" s="41">
        <f>IF(AND(tbl_PV_Milestones[[#This Row],[BL FY]]=2025,tbl_PV_Milestones[[#This Row],[Finish FY]]&gt;2025),1,0)</f>
        <v>0</v>
      </c>
      <c r="AG276" s="56" t="str">
        <f>_xlfn.XLOOKUP(tbl_PV_Milestones[[#This Row],[Work ID]],tbl_PV_Meta[Work ID '#],tbl_PV_Meta[Project Manager/Owner],,0)</f>
        <v>Project Manager 18</v>
      </c>
      <c r="AH276" s="6"/>
    </row>
    <row r="277" spans="4:34" x14ac:dyDescent="0.25">
      <c r="D277" s="6" t="s">
        <v>28</v>
      </c>
      <c r="E277" s="6" t="s">
        <v>520</v>
      </c>
      <c r="F277" s="6" t="s">
        <v>1764</v>
      </c>
      <c r="G277" s="6" t="s">
        <v>541</v>
      </c>
      <c r="H277" s="6" t="s">
        <v>505</v>
      </c>
      <c r="I277" s="6" t="s">
        <v>510</v>
      </c>
      <c r="J277" s="6" t="s">
        <v>28</v>
      </c>
      <c r="K277" s="6" t="s">
        <v>39</v>
      </c>
      <c r="L277" s="6" t="s">
        <v>73</v>
      </c>
      <c r="M277" s="43"/>
      <c r="N277" s="44" t="s">
        <v>1979</v>
      </c>
      <c r="O277" s="39">
        <v>45807.708333333299</v>
      </c>
      <c r="P277" s="39">
        <v>45776.708333333299</v>
      </c>
      <c r="Q277" s="6">
        <v>-23</v>
      </c>
      <c r="R277" s="6">
        <v>-8.5820895522388099E-2</v>
      </c>
      <c r="S277" s="45" t="e">
        <f>_xlfn.CONCAT(#REF!,TRIM(tbl_PV_Milestones[[#This Row],[Milestone Description]]))</f>
        <v>#REF!</v>
      </c>
      <c r="T277" s="84" t="str">
        <f>IF(COUNTIF(tbl_PV_Milestones[UID],tbl_PV_Milestones[[#This Row],[UID]])&gt;1,"Duplicate","")</f>
        <v>Duplicate</v>
      </c>
      <c r="U277" s="42" t="str">
        <f>_xlfn.XLOOKUP(tbl_PV_Milestones[[#This Row],[Work ID]],tbl_PV_Meta[Work ID '#],tbl_PV_Meta[Sub-Portfolio])</f>
        <v>Sub-Portfolio 4</v>
      </c>
      <c r="V277" s="41">
        <f>IF(MONTH(tbl_PV_Milestones[[#This Row],[Baseline Date]])&lt;7,YEAR(tbl_PV_Milestones[[#This Row],[Baseline Date]]),YEAR(tbl_PV_Milestones[[#This Row],[Baseline Date]])+1)</f>
        <v>2025</v>
      </c>
      <c r="W277" s="41">
        <f>IF(MONTH(tbl_PV_Milestones[[#This Row],[Actual/Schedule Finish]])&lt;7,YEAR(tbl_PV_Milestones[[#This Row],[Actual/Schedule Finish]]),YEAR(tbl_PV_Milestones[[#This Row],[Actual/Schedule Finish]])+1)</f>
        <v>2025</v>
      </c>
      <c r="X277" s="41" t="str">
        <f>IF(OR(tbl_PV_Milestones[[#This Row],[Project Status]]="Completed",tbl_PV_Milestones[[#This Row],[Project Status]]="Assumed Completed"),"Yes","No")</f>
        <v>No</v>
      </c>
      <c r="Y277" s="41">
        <f>IF(tbl_PV_Milestones[[#This Row],[Baseline Date]]="",1,0)</f>
        <v>0</v>
      </c>
      <c r="Z277" s="41">
        <f>IF(tbl_PV_Milestones[[#This Row],[Baseline Date]]&lt;PV_Meta!$B$7,1,0)</f>
        <v>1</v>
      </c>
      <c r="AA277" s="41">
        <f>IF(tbl_PV_Milestones[[#This Row],[Complete]]="Yes",1,0)</f>
        <v>0</v>
      </c>
      <c r="AB277" s="41">
        <f>IF(AND(tbl_PV_Milestones[[#This Row],[BL FY]]=2025,tbl_PV_Milestones[[#This Row],[Baseline Date]]&lt;PV_Meta!$B$7),1,0)</f>
        <v>1</v>
      </c>
      <c r="AC277" s="41">
        <f>IF(AND(tbl_PV_Milestones[[#This Row],[Planned YTD]]=1,tbl_PV_Milestones[[#This Row],[Complete]]="Yes"),1,0)</f>
        <v>0</v>
      </c>
      <c r="AD277" s="41">
        <f>IF(AND(tbl_PV_Milestones[[#This Row],[Actual/Schedule Finish]]&lt;PV_Meta!$B$7,tbl_PV_Milestones[[#This Row],[Complete]]="No",tbl_PV_Milestones[[#This Row],[Project Status]]&lt;&gt;"On Hold"),1,0)</f>
        <v>0</v>
      </c>
      <c r="AE277" s="41">
        <f>IF(AND(tbl_PV_Milestones[[#This Row],[Actual/Schedule Finish]]&gt;tbl_PV_Milestones[[#This Row],[Baseline Date]],tbl_PV_Milestones[[#This Row],[Complete]]="No",tbl_PV_Milestones[[#This Row],[Project Status]]&lt;&gt;"On Hold",tbl_PV_Milestones[[#This Row],[Overdue]]=0,tbl_PV_Milestones[[#This Row],[To be Baselined]]&lt;&gt;1),1,0)</f>
        <v>1</v>
      </c>
      <c r="AF277" s="41">
        <f>IF(AND(tbl_PV_Milestones[[#This Row],[BL FY]]=2025,tbl_PV_Milestones[[#This Row],[Finish FY]]&gt;2025),1,0)</f>
        <v>0</v>
      </c>
      <c r="AG277" s="56" t="str">
        <f>_xlfn.XLOOKUP(tbl_PV_Milestones[[#This Row],[Work ID]],tbl_PV_Meta[Work ID '#],tbl_PV_Meta[Project Manager/Owner],,0)</f>
        <v>Project Manager 18</v>
      </c>
      <c r="AH277" s="6"/>
    </row>
    <row r="278" spans="4:34" x14ac:dyDescent="0.25">
      <c r="D278" s="6" t="s">
        <v>28</v>
      </c>
      <c r="E278" s="6" t="s">
        <v>520</v>
      </c>
      <c r="F278" s="6" t="s">
        <v>1764</v>
      </c>
      <c r="G278" s="6" t="s">
        <v>542</v>
      </c>
      <c r="H278" s="6" t="s">
        <v>519</v>
      </c>
      <c r="I278" s="6" t="s">
        <v>510</v>
      </c>
      <c r="J278" s="6" t="s">
        <v>28</v>
      </c>
      <c r="K278" s="6" t="s">
        <v>39</v>
      </c>
      <c r="L278" s="6" t="s">
        <v>73</v>
      </c>
      <c r="M278" s="43"/>
      <c r="N278" s="44" t="s">
        <v>1979</v>
      </c>
      <c r="O278" s="39">
        <v>45807.708333333299</v>
      </c>
      <c r="P278" s="39">
        <v>45777.708333333299</v>
      </c>
      <c r="Q278" s="6">
        <v>-22</v>
      </c>
      <c r="R278" s="6">
        <v>-8.2089552238805999E-2</v>
      </c>
      <c r="S278" s="45" t="e">
        <f>_xlfn.CONCAT(#REF!,TRIM(tbl_PV_Milestones[[#This Row],[Milestone Description]]))</f>
        <v>#REF!</v>
      </c>
      <c r="T278" s="84" t="str">
        <f>IF(COUNTIF(tbl_PV_Milestones[UID],tbl_PV_Milestones[[#This Row],[UID]])&gt;1,"Duplicate","")</f>
        <v>Duplicate</v>
      </c>
      <c r="U278" s="42" t="str">
        <f>_xlfn.XLOOKUP(tbl_PV_Milestones[[#This Row],[Work ID]],tbl_PV_Meta[Work ID '#],tbl_PV_Meta[Sub-Portfolio])</f>
        <v>Sub-Portfolio 4</v>
      </c>
      <c r="V278" s="41">
        <f>IF(MONTH(tbl_PV_Milestones[[#This Row],[Baseline Date]])&lt;7,YEAR(tbl_PV_Milestones[[#This Row],[Baseline Date]]),YEAR(tbl_PV_Milestones[[#This Row],[Baseline Date]])+1)</f>
        <v>2025</v>
      </c>
      <c r="W278" s="41">
        <f>IF(MONTH(tbl_PV_Milestones[[#This Row],[Actual/Schedule Finish]])&lt;7,YEAR(tbl_PV_Milestones[[#This Row],[Actual/Schedule Finish]]),YEAR(tbl_PV_Milestones[[#This Row],[Actual/Schedule Finish]])+1)</f>
        <v>2025</v>
      </c>
      <c r="X278" s="41" t="str">
        <f>IF(OR(tbl_PV_Milestones[[#This Row],[Project Status]]="Completed",tbl_PV_Milestones[[#This Row],[Project Status]]="Assumed Completed"),"Yes","No")</f>
        <v>No</v>
      </c>
      <c r="Y278" s="41">
        <f>IF(tbl_PV_Milestones[[#This Row],[Baseline Date]]="",1,0)</f>
        <v>0</v>
      </c>
      <c r="Z278" s="41">
        <f>IF(tbl_PV_Milestones[[#This Row],[Baseline Date]]&lt;PV_Meta!$B$7,1,0)</f>
        <v>1</v>
      </c>
      <c r="AA278" s="41">
        <f>IF(tbl_PV_Milestones[[#This Row],[Complete]]="Yes",1,0)</f>
        <v>0</v>
      </c>
      <c r="AB278" s="41">
        <f>IF(AND(tbl_PV_Milestones[[#This Row],[BL FY]]=2025,tbl_PV_Milestones[[#This Row],[Baseline Date]]&lt;PV_Meta!$B$7),1,0)</f>
        <v>1</v>
      </c>
      <c r="AC278" s="41">
        <f>IF(AND(tbl_PV_Milestones[[#This Row],[Planned YTD]]=1,tbl_PV_Milestones[[#This Row],[Complete]]="Yes"),1,0)</f>
        <v>0</v>
      </c>
      <c r="AD278" s="41">
        <f>IF(AND(tbl_PV_Milestones[[#This Row],[Actual/Schedule Finish]]&lt;PV_Meta!$B$7,tbl_PV_Milestones[[#This Row],[Complete]]="No",tbl_PV_Milestones[[#This Row],[Project Status]]&lt;&gt;"On Hold"),1,0)</f>
        <v>0</v>
      </c>
      <c r="AE278" s="41">
        <f>IF(AND(tbl_PV_Milestones[[#This Row],[Actual/Schedule Finish]]&gt;tbl_PV_Milestones[[#This Row],[Baseline Date]],tbl_PV_Milestones[[#This Row],[Complete]]="No",tbl_PV_Milestones[[#This Row],[Project Status]]&lt;&gt;"On Hold",tbl_PV_Milestones[[#This Row],[Overdue]]=0,tbl_PV_Milestones[[#This Row],[To be Baselined]]&lt;&gt;1),1,0)</f>
        <v>1</v>
      </c>
      <c r="AF278" s="41">
        <f>IF(AND(tbl_PV_Milestones[[#This Row],[BL FY]]=2025,tbl_PV_Milestones[[#This Row],[Finish FY]]&gt;2025),1,0)</f>
        <v>0</v>
      </c>
      <c r="AG278" s="56" t="str">
        <f>_xlfn.XLOOKUP(tbl_PV_Milestones[[#This Row],[Work ID]],tbl_PV_Meta[Work ID '#],tbl_PV_Meta[Project Manager/Owner],,0)</f>
        <v>Project Manager 18</v>
      </c>
      <c r="AH278" s="6"/>
    </row>
    <row r="279" spans="4:34" x14ac:dyDescent="0.25">
      <c r="D279" s="6" t="s">
        <v>28</v>
      </c>
      <c r="E279" s="6" t="s">
        <v>520</v>
      </c>
      <c r="F279" s="6" t="s">
        <v>1764</v>
      </c>
      <c r="G279" s="6" t="s">
        <v>527</v>
      </c>
      <c r="H279" s="6" t="s">
        <v>505</v>
      </c>
      <c r="I279" s="6" t="s">
        <v>510</v>
      </c>
      <c r="J279" s="6" t="s">
        <v>28</v>
      </c>
      <c r="K279" s="6" t="s">
        <v>39</v>
      </c>
      <c r="L279" s="6" t="s">
        <v>73</v>
      </c>
      <c r="M279" s="43"/>
      <c r="N279" s="44" t="s">
        <v>1979</v>
      </c>
      <c r="O279" s="39">
        <v>45821.708333333299</v>
      </c>
      <c r="P279" s="39">
        <v>45789.708333333299</v>
      </c>
      <c r="Q279" s="6">
        <v>-23</v>
      </c>
      <c r="R279" s="6">
        <v>-8.5820895522388099E-2</v>
      </c>
      <c r="S279" s="45" t="e">
        <f>_xlfn.CONCAT(#REF!,TRIM(tbl_PV_Milestones[[#This Row],[Milestone Description]]))</f>
        <v>#REF!</v>
      </c>
      <c r="T279" s="84" t="str">
        <f>IF(COUNTIF(tbl_PV_Milestones[UID],tbl_PV_Milestones[[#This Row],[UID]])&gt;1,"Duplicate","")</f>
        <v>Duplicate</v>
      </c>
      <c r="U279" s="42" t="str">
        <f>_xlfn.XLOOKUP(tbl_PV_Milestones[[#This Row],[Work ID]],tbl_PV_Meta[Work ID '#],tbl_PV_Meta[Sub-Portfolio])</f>
        <v>Sub-Portfolio 4</v>
      </c>
      <c r="V279" s="41">
        <f>IF(MONTH(tbl_PV_Milestones[[#This Row],[Baseline Date]])&lt;7,YEAR(tbl_PV_Milestones[[#This Row],[Baseline Date]]),YEAR(tbl_PV_Milestones[[#This Row],[Baseline Date]])+1)</f>
        <v>2025</v>
      </c>
      <c r="W279" s="41">
        <f>IF(MONTH(tbl_PV_Milestones[[#This Row],[Actual/Schedule Finish]])&lt;7,YEAR(tbl_PV_Milestones[[#This Row],[Actual/Schedule Finish]]),YEAR(tbl_PV_Milestones[[#This Row],[Actual/Schedule Finish]])+1)</f>
        <v>2025</v>
      </c>
      <c r="X279" s="41" t="str">
        <f>IF(OR(tbl_PV_Milestones[[#This Row],[Project Status]]="Completed",tbl_PV_Milestones[[#This Row],[Project Status]]="Assumed Completed"),"Yes","No")</f>
        <v>No</v>
      </c>
      <c r="Y279" s="41">
        <f>IF(tbl_PV_Milestones[[#This Row],[Baseline Date]]="",1,0)</f>
        <v>0</v>
      </c>
      <c r="Z279" s="41">
        <f>IF(tbl_PV_Milestones[[#This Row],[Baseline Date]]&lt;PV_Meta!$B$7,1,0)</f>
        <v>0</v>
      </c>
      <c r="AA279" s="41">
        <f>IF(tbl_PV_Milestones[[#This Row],[Complete]]="Yes",1,0)</f>
        <v>0</v>
      </c>
      <c r="AB279" s="41">
        <f>IF(AND(tbl_PV_Milestones[[#This Row],[BL FY]]=2025,tbl_PV_Milestones[[#This Row],[Baseline Date]]&lt;PV_Meta!$B$7),1,0)</f>
        <v>0</v>
      </c>
      <c r="AC279" s="41">
        <f>IF(AND(tbl_PV_Milestones[[#This Row],[Planned YTD]]=1,tbl_PV_Milestones[[#This Row],[Complete]]="Yes"),1,0)</f>
        <v>0</v>
      </c>
      <c r="AD279" s="41">
        <f>IF(AND(tbl_PV_Milestones[[#This Row],[Actual/Schedule Finish]]&lt;PV_Meta!$B$7,tbl_PV_Milestones[[#This Row],[Complete]]="No",tbl_PV_Milestones[[#This Row],[Project Status]]&lt;&gt;"On Hold"),1,0)</f>
        <v>0</v>
      </c>
      <c r="AE279" s="41">
        <f>IF(AND(tbl_PV_Milestones[[#This Row],[Actual/Schedule Finish]]&gt;tbl_PV_Milestones[[#This Row],[Baseline Date]],tbl_PV_Milestones[[#This Row],[Complete]]="No",tbl_PV_Milestones[[#This Row],[Project Status]]&lt;&gt;"On Hold",tbl_PV_Milestones[[#This Row],[Overdue]]=0,tbl_PV_Milestones[[#This Row],[To be Baselined]]&lt;&gt;1),1,0)</f>
        <v>1</v>
      </c>
      <c r="AF279" s="41">
        <f>IF(AND(tbl_PV_Milestones[[#This Row],[BL FY]]=2025,tbl_PV_Milestones[[#This Row],[Finish FY]]&gt;2025),1,0)</f>
        <v>0</v>
      </c>
      <c r="AG279" s="56" t="str">
        <f>_xlfn.XLOOKUP(tbl_PV_Milestones[[#This Row],[Work ID]],tbl_PV_Meta[Work ID '#],tbl_PV_Meta[Project Manager/Owner],,0)</f>
        <v>Project Manager 18</v>
      </c>
      <c r="AH279" s="6"/>
    </row>
    <row r="280" spans="4:34" x14ac:dyDescent="0.25">
      <c r="D280" s="6" t="s">
        <v>28</v>
      </c>
      <c r="E280" s="6" t="s">
        <v>520</v>
      </c>
      <c r="F280" s="6" t="s">
        <v>1764</v>
      </c>
      <c r="G280" s="6" t="s">
        <v>528</v>
      </c>
      <c r="H280" s="6" t="s">
        <v>505</v>
      </c>
      <c r="I280" s="6" t="s">
        <v>510</v>
      </c>
      <c r="J280" s="6" t="s">
        <v>28</v>
      </c>
      <c r="K280" s="6" t="s">
        <v>39</v>
      </c>
      <c r="L280" s="6" t="s">
        <v>73</v>
      </c>
      <c r="M280" s="43"/>
      <c r="N280" s="44" t="s">
        <v>1979</v>
      </c>
      <c r="O280" s="39">
        <v>45821.708333333299</v>
      </c>
      <c r="P280" s="39">
        <v>45786.708333333299</v>
      </c>
      <c r="Q280" s="6">
        <v>-24</v>
      </c>
      <c r="R280" s="6">
        <v>-8.9552238805970102E-2</v>
      </c>
      <c r="S280" s="45" t="e">
        <f>_xlfn.CONCAT(#REF!,TRIM(tbl_PV_Milestones[[#This Row],[Milestone Description]]))</f>
        <v>#REF!</v>
      </c>
      <c r="T280" s="84" t="str">
        <f>IF(COUNTIF(tbl_PV_Milestones[UID],tbl_PV_Milestones[[#This Row],[UID]])&gt;1,"Duplicate","")</f>
        <v>Duplicate</v>
      </c>
      <c r="U280" s="42" t="str">
        <f>_xlfn.XLOOKUP(tbl_PV_Milestones[[#This Row],[Work ID]],tbl_PV_Meta[Work ID '#],tbl_PV_Meta[Sub-Portfolio])</f>
        <v>Sub-Portfolio 4</v>
      </c>
      <c r="V280" s="41">
        <f>IF(MONTH(tbl_PV_Milestones[[#This Row],[Baseline Date]])&lt;7,YEAR(tbl_PV_Milestones[[#This Row],[Baseline Date]]),YEAR(tbl_PV_Milestones[[#This Row],[Baseline Date]])+1)</f>
        <v>2025</v>
      </c>
      <c r="W280" s="41">
        <f>IF(MONTH(tbl_PV_Milestones[[#This Row],[Actual/Schedule Finish]])&lt;7,YEAR(tbl_PV_Milestones[[#This Row],[Actual/Schedule Finish]]),YEAR(tbl_PV_Milestones[[#This Row],[Actual/Schedule Finish]])+1)</f>
        <v>2025</v>
      </c>
      <c r="X280" s="41" t="str">
        <f>IF(OR(tbl_PV_Milestones[[#This Row],[Project Status]]="Completed",tbl_PV_Milestones[[#This Row],[Project Status]]="Assumed Completed"),"Yes","No")</f>
        <v>No</v>
      </c>
      <c r="Y280" s="41">
        <f>IF(tbl_PV_Milestones[[#This Row],[Baseline Date]]="",1,0)</f>
        <v>0</v>
      </c>
      <c r="Z280" s="41">
        <f>IF(tbl_PV_Milestones[[#This Row],[Baseline Date]]&lt;PV_Meta!$B$7,1,0)</f>
        <v>0</v>
      </c>
      <c r="AA280" s="41">
        <f>IF(tbl_PV_Milestones[[#This Row],[Complete]]="Yes",1,0)</f>
        <v>0</v>
      </c>
      <c r="AB280" s="41">
        <f>IF(AND(tbl_PV_Milestones[[#This Row],[BL FY]]=2025,tbl_PV_Milestones[[#This Row],[Baseline Date]]&lt;PV_Meta!$B$7),1,0)</f>
        <v>0</v>
      </c>
      <c r="AC280" s="41">
        <f>IF(AND(tbl_PV_Milestones[[#This Row],[Planned YTD]]=1,tbl_PV_Milestones[[#This Row],[Complete]]="Yes"),1,0)</f>
        <v>0</v>
      </c>
      <c r="AD280" s="41">
        <f>IF(AND(tbl_PV_Milestones[[#This Row],[Actual/Schedule Finish]]&lt;PV_Meta!$B$7,tbl_PV_Milestones[[#This Row],[Complete]]="No",tbl_PV_Milestones[[#This Row],[Project Status]]&lt;&gt;"On Hold"),1,0)</f>
        <v>0</v>
      </c>
      <c r="AE280" s="41">
        <f>IF(AND(tbl_PV_Milestones[[#This Row],[Actual/Schedule Finish]]&gt;tbl_PV_Milestones[[#This Row],[Baseline Date]],tbl_PV_Milestones[[#This Row],[Complete]]="No",tbl_PV_Milestones[[#This Row],[Project Status]]&lt;&gt;"On Hold",tbl_PV_Milestones[[#This Row],[Overdue]]=0,tbl_PV_Milestones[[#This Row],[To be Baselined]]&lt;&gt;1),1,0)</f>
        <v>1</v>
      </c>
      <c r="AF280" s="41">
        <f>IF(AND(tbl_PV_Milestones[[#This Row],[BL FY]]=2025,tbl_PV_Milestones[[#This Row],[Finish FY]]&gt;2025),1,0)</f>
        <v>0</v>
      </c>
      <c r="AG280" s="56" t="str">
        <f>_xlfn.XLOOKUP(tbl_PV_Milestones[[#This Row],[Work ID]],tbl_PV_Meta[Work ID '#],tbl_PV_Meta[Project Manager/Owner],,0)</f>
        <v>Project Manager 18</v>
      </c>
      <c r="AH280" s="6"/>
    </row>
    <row r="281" spans="4:34" x14ac:dyDescent="0.25">
      <c r="D281" s="6" t="s">
        <v>28</v>
      </c>
      <c r="E281" s="6" t="s">
        <v>520</v>
      </c>
      <c r="F281" s="6" t="s">
        <v>1764</v>
      </c>
      <c r="G281" s="6" t="s">
        <v>526</v>
      </c>
      <c r="H281" s="6" t="s">
        <v>505</v>
      </c>
      <c r="I281" s="6" t="s">
        <v>510</v>
      </c>
      <c r="J281" s="6" t="s">
        <v>28</v>
      </c>
      <c r="K281" s="6" t="s">
        <v>39</v>
      </c>
      <c r="L281" s="6" t="s">
        <v>73</v>
      </c>
      <c r="M281" s="43"/>
      <c r="N281" s="44" t="s">
        <v>1979</v>
      </c>
      <c r="O281" s="39">
        <v>45821.708333333299</v>
      </c>
      <c r="P281" s="39">
        <v>45793.708333333299</v>
      </c>
      <c r="Q281" s="6">
        <v>-19</v>
      </c>
      <c r="R281" s="6">
        <v>-7.0895522388059698E-2</v>
      </c>
      <c r="S281" s="45" t="e">
        <f>_xlfn.CONCAT(#REF!,TRIM(tbl_PV_Milestones[[#This Row],[Milestone Description]]))</f>
        <v>#REF!</v>
      </c>
      <c r="T281" s="84" t="str">
        <f>IF(COUNTIF(tbl_PV_Milestones[UID],tbl_PV_Milestones[[#This Row],[UID]])&gt;1,"Duplicate","")</f>
        <v>Duplicate</v>
      </c>
      <c r="U281" s="42" t="str">
        <f>_xlfn.XLOOKUP(tbl_PV_Milestones[[#This Row],[Work ID]],tbl_PV_Meta[Work ID '#],tbl_PV_Meta[Sub-Portfolio])</f>
        <v>Sub-Portfolio 4</v>
      </c>
      <c r="V281" s="41">
        <f>IF(MONTH(tbl_PV_Milestones[[#This Row],[Baseline Date]])&lt;7,YEAR(tbl_PV_Milestones[[#This Row],[Baseline Date]]),YEAR(tbl_PV_Milestones[[#This Row],[Baseline Date]])+1)</f>
        <v>2025</v>
      </c>
      <c r="W281" s="41">
        <f>IF(MONTH(tbl_PV_Milestones[[#This Row],[Actual/Schedule Finish]])&lt;7,YEAR(tbl_PV_Milestones[[#This Row],[Actual/Schedule Finish]]),YEAR(tbl_PV_Milestones[[#This Row],[Actual/Schedule Finish]])+1)</f>
        <v>2025</v>
      </c>
      <c r="X281" s="41" t="str">
        <f>IF(OR(tbl_PV_Milestones[[#This Row],[Project Status]]="Completed",tbl_PV_Milestones[[#This Row],[Project Status]]="Assumed Completed"),"Yes","No")</f>
        <v>No</v>
      </c>
      <c r="Y281" s="41">
        <f>IF(tbl_PV_Milestones[[#This Row],[Baseline Date]]="",1,0)</f>
        <v>0</v>
      </c>
      <c r="Z281" s="41">
        <f>IF(tbl_PV_Milestones[[#This Row],[Baseline Date]]&lt;PV_Meta!$B$7,1,0)</f>
        <v>0</v>
      </c>
      <c r="AA281" s="41">
        <f>IF(tbl_PV_Milestones[[#This Row],[Complete]]="Yes",1,0)</f>
        <v>0</v>
      </c>
      <c r="AB281" s="41">
        <f>IF(AND(tbl_PV_Milestones[[#This Row],[BL FY]]=2025,tbl_PV_Milestones[[#This Row],[Baseline Date]]&lt;PV_Meta!$B$7),1,0)</f>
        <v>0</v>
      </c>
      <c r="AC281" s="41">
        <f>IF(AND(tbl_PV_Milestones[[#This Row],[Planned YTD]]=1,tbl_PV_Milestones[[#This Row],[Complete]]="Yes"),1,0)</f>
        <v>0</v>
      </c>
      <c r="AD281" s="41">
        <f>IF(AND(tbl_PV_Milestones[[#This Row],[Actual/Schedule Finish]]&lt;PV_Meta!$B$7,tbl_PV_Milestones[[#This Row],[Complete]]="No",tbl_PV_Milestones[[#This Row],[Project Status]]&lt;&gt;"On Hold"),1,0)</f>
        <v>0</v>
      </c>
      <c r="AE281" s="41">
        <f>IF(AND(tbl_PV_Milestones[[#This Row],[Actual/Schedule Finish]]&gt;tbl_PV_Milestones[[#This Row],[Baseline Date]],tbl_PV_Milestones[[#This Row],[Complete]]="No",tbl_PV_Milestones[[#This Row],[Project Status]]&lt;&gt;"On Hold",tbl_PV_Milestones[[#This Row],[Overdue]]=0,tbl_PV_Milestones[[#This Row],[To be Baselined]]&lt;&gt;1),1,0)</f>
        <v>1</v>
      </c>
      <c r="AF281" s="41">
        <f>IF(AND(tbl_PV_Milestones[[#This Row],[BL FY]]=2025,tbl_PV_Milestones[[#This Row],[Finish FY]]&gt;2025),1,0)</f>
        <v>0</v>
      </c>
      <c r="AG281" s="56" t="str">
        <f>_xlfn.XLOOKUP(tbl_PV_Milestones[[#This Row],[Work ID]],tbl_PV_Meta[Work ID '#],tbl_PV_Meta[Project Manager/Owner],,0)</f>
        <v>Project Manager 18</v>
      </c>
      <c r="AH281" s="6"/>
    </row>
    <row r="282" spans="4:34" x14ac:dyDescent="0.25">
      <c r="D282" s="6" t="s">
        <v>28</v>
      </c>
      <c r="E282" s="6" t="s">
        <v>520</v>
      </c>
      <c r="F282" s="6" t="s">
        <v>1764</v>
      </c>
      <c r="G282" s="6" t="s">
        <v>525</v>
      </c>
      <c r="H282" s="6" t="s">
        <v>505</v>
      </c>
      <c r="I282" s="6" t="s">
        <v>510</v>
      </c>
      <c r="J282" s="6" t="s">
        <v>28</v>
      </c>
      <c r="K282" s="6" t="s">
        <v>39</v>
      </c>
      <c r="L282" s="6" t="s">
        <v>73</v>
      </c>
      <c r="M282" s="43"/>
      <c r="N282" s="44" t="s">
        <v>1979</v>
      </c>
      <c r="O282" s="39">
        <v>45814.708333333299</v>
      </c>
      <c r="P282" s="39">
        <v>45782.708333333299</v>
      </c>
      <c r="Q282" s="6">
        <v>-24</v>
      </c>
      <c r="R282" s="6">
        <v>-8.9552238805970102E-2</v>
      </c>
      <c r="S282" s="45" t="e">
        <f>_xlfn.CONCAT(#REF!,TRIM(tbl_PV_Milestones[[#This Row],[Milestone Description]]))</f>
        <v>#REF!</v>
      </c>
      <c r="T282" s="84" t="str">
        <f>IF(COUNTIF(tbl_PV_Milestones[UID],tbl_PV_Milestones[[#This Row],[UID]])&gt;1,"Duplicate","")</f>
        <v>Duplicate</v>
      </c>
      <c r="U282" s="42" t="str">
        <f>_xlfn.XLOOKUP(tbl_PV_Milestones[[#This Row],[Work ID]],tbl_PV_Meta[Work ID '#],tbl_PV_Meta[Sub-Portfolio])</f>
        <v>Sub-Portfolio 4</v>
      </c>
      <c r="V282" s="41">
        <f>IF(MONTH(tbl_PV_Milestones[[#This Row],[Baseline Date]])&lt;7,YEAR(tbl_PV_Milestones[[#This Row],[Baseline Date]]),YEAR(tbl_PV_Milestones[[#This Row],[Baseline Date]])+1)</f>
        <v>2025</v>
      </c>
      <c r="W282" s="41">
        <f>IF(MONTH(tbl_PV_Milestones[[#This Row],[Actual/Schedule Finish]])&lt;7,YEAR(tbl_PV_Milestones[[#This Row],[Actual/Schedule Finish]]),YEAR(tbl_PV_Milestones[[#This Row],[Actual/Schedule Finish]])+1)</f>
        <v>2025</v>
      </c>
      <c r="X282" s="41" t="str">
        <f>IF(OR(tbl_PV_Milestones[[#This Row],[Project Status]]="Completed",tbl_PV_Milestones[[#This Row],[Project Status]]="Assumed Completed"),"Yes","No")</f>
        <v>No</v>
      </c>
      <c r="Y282" s="41">
        <f>IF(tbl_PV_Milestones[[#This Row],[Baseline Date]]="",1,0)</f>
        <v>0</v>
      </c>
      <c r="Z282" s="41">
        <f>IF(tbl_PV_Milestones[[#This Row],[Baseline Date]]&lt;PV_Meta!$B$7,1,0)</f>
        <v>0</v>
      </c>
      <c r="AA282" s="41">
        <f>IF(tbl_PV_Milestones[[#This Row],[Complete]]="Yes",1,0)</f>
        <v>0</v>
      </c>
      <c r="AB282" s="41">
        <f>IF(AND(tbl_PV_Milestones[[#This Row],[BL FY]]=2025,tbl_PV_Milestones[[#This Row],[Baseline Date]]&lt;PV_Meta!$B$7),1,0)</f>
        <v>0</v>
      </c>
      <c r="AC282" s="41">
        <f>IF(AND(tbl_PV_Milestones[[#This Row],[Planned YTD]]=1,tbl_PV_Milestones[[#This Row],[Complete]]="Yes"),1,0)</f>
        <v>0</v>
      </c>
      <c r="AD282" s="41">
        <f>IF(AND(tbl_PV_Milestones[[#This Row],[Actual/Schedule Finish]]&lt;PV_Meta!$B$7,tbl_PV_Milestones[[#This Row],[Complete]]="No",tbl_PV_Milestones[[#This Row],[Project Status]]&lt;&gt;"On Hold"),1,0)</f>
        <v>0</v>
      </c>
      <c r="AE282" s="41">
        <f>IF(AND(tbl_PV_Milestones[[#This Row],[Actual/Schedule Finish]]&gt;tbl_PV_Milestones[[#This Row],[Baseline Date]],tbl_PV_Milestones[[#This Row],[Complete]]="No",tbl_PV_Milestones[[#This Row],[Project Status]]&lt;&gt;"On Hold",tbl_PV_Milestones[[#This Row],[Overdue]]=0,tbl_PV_Milestones[[#This Row],[To be Baselined]]&lt;&gt;1),1,0)</f>
        <v>1</v>
      </c>
      <c r="AF282" s="41">
        <f>IF(AND(tbl_PV_Milestones[[#This Row],[BL FY]]=2025,tbl_PV_Milestones[[#This Row],[Finish FY]]&gt;2025),1,0)</f>
        <v>0</v>
      </c>
      <c r="AG282" s="56" t="str">
        <f>_xlfn.XLOOKUP(tbl_PV_Milestones[[#This Row],[Work ID]],tbl_PV_Meta[Work ID '#],tbl_PV_Meta[Project Manager/Owner],,0)</f>
        <v>Project Manager 18</v>
      </c>
      <c r="AH282" s="6"/>
    </row>
    <row r="283" spans="4:34" x14ac:dyDescent="0.25">
      <c r="D283" s="6" t="s">
        <v>28</v>
      </c>
      <c r="E283" s="6" t="s">
        <v>520</v>
      </c>
      <c r="F283" s="6" t="s">
        <v>1764</v>
      </c>
      <c r="G283" s="6" t="s">
        <v>531</v>
      </c>
      <c r="H283" s="6" t="s">
        <v>505</v>
      </c>
      <c r="I283" s="6" t="s">
        <v>510</v>
      </c>
      <c r="J283" s="6" t="s">
        <v>28</v>
      </c>
      <c r="K283" s="6" t="s">
        <v>39</v>
      </c>
      <c r="L283" s="6" t="s">
        <v>73</v>
      </c>
      <c r="M283" s="43"/>
      <c r="N283" s="44" t="s">
        <v>1979</v>
      </c>
      <c r="O283" s="39">
        <v>45821.708333333299</v>
      </c>
      <c r="P283" s="39">
        <v>45797.708333333299</v>
      </c>
      <c r="Q283" s="6">
        <v>-17</v>
      </c>
      <c r="R283" s="6">
        <v>-6.3432835820895497E-2</v>
      </c>
      <c r="S283" s="45" t="e">
        <f>_xlfn.CONCAT(#REF!,TRIM(tbl_PV_Milestones[[#This Row],[Milestone Description]]))</f>
        <v>#REF!</v>
      </c>
      <c r="T283" s="84" t="str">
        <f>IF(COUNTIF(tbl_PV_Milestones[UID],tbl_PV_Milestones[[#This Row],[UID]])&gt;1,"Duplicate","")</f>
        <v>Duplicate</v>
      </c>
      <c r="U283" s="42" t="str">
        <f>_xlfn.XLOOKUP(tbl_PV_Milestones[[#This Row],[Work ID]],tbl_PV_Meta[Work ID '#],tbl_PV_Meta[Sub-Portfolio])</f>
        <v>Sub-Portfolio 4</v>
      </c>
      <c r="V283" s="41">
        <f>IF(MONTH(tbl_PV_Milestones[[#This Row],[Baseline Date]])&lt;7,YEAR(tbl_PV_Milestones[[#This Row],[Baseline Date]]),YEAR(tbl_PV_Milestones[[#This Row],[Baseline Date]])+1)</f>
        <v>2025</v>
      </c>
      <c r="W283" s="41">
        <f>IF(MONTH(tbl_PV_Milestones[[#This Row],[Actual/Schedule Finish]])&lt;7,YEAR(tbl_PV_Milestones[[#This Row],[Actual/Schedule Finish]]),YEAR(tbl_PV_Milestones[[#This Row],[Actual/Schedule Finish]])+1)</f>
        <v>2025</v>
      </c>
      <c r="X283" s="41" t="str">
        <f>IF(OR(tbl_PV_Milestones[[#This Row],[Project Status]]="Completed",tbl_PV_Milestones[[#This Row],[Project Status]]="Assumed Completed"),"Yes","No")</f>
        <v>No</v>
      </c>
      <c r="Y283" s="41">
        <f>IF(tbl_PV_Milestones[[#This Row],[Baseline Date]]="",1,0)</f>
        <v>0</v>
      </c>
      <c r="Z283" s="41">
        <f>IF(tbl_PV_Milestones[[#This Row],[Baseline Date]]&lt;PV_Meta!$B$7,1,0)</f>
        <v>0</v>
      </c>
      <c r="AA283" s="41">
        <f>IF(tbl_PV_Milestones[[#This Row],[Complete]]="Yes",1,0)</f>
        <v>0</v>
      </c>
      <c r="AB283" s="41">
        <f>IF(AND(tbl_PV_Milestones[[#This Row],[BL FY]]=2025,tbl_PV_Milestones[[#This Row],[Baseline Date]]&lt;PV_Meta!$B$7),1,0)</f>
        <v>0</v>
      </c>
      <c r="AC283" s="41">
        <f>IF(AND(tbl_PV_Milestones[[#This Row],[Planned YTD]]=1,tbl_PV_Milestones[[#This Row],[Complete]]="Yes"),1,0)</f>
        <v>0</v>
      </c>
      <c r="AD283" s="41">
        <f>IF(AND(tbl_PV_Milestones[[#This Row],[Actual/Schedule Finish]]&lt;PV_Meta!$B$7,tbl_PV_Milestones[[#This Row],[Complete]]="No",tbl_PV_Milestones[[#This Row],[Project Status]]&lt;&gt;"On Hold"),1,0)</f>
        <v>0</v>
      </c>
      <c r="AE283" s="41">
        <f>IF(AND(tbl_PV_Milestones[[#This Row],[Actual/Schedule Finish]]&gt;tbl_PV_Milestones[[#This Row],[Baseline Date]],tbl_PV_Milestones[[#This Row],[Complete]]="No",tbl_PV_Milestones[[#This Row],[Project Status]]&lt;&gt;"On Hold",tbl_PV_Milestones[[#This Row],[Overdue]]=0,tbl_PV_Milestones[[#This Row],[To be Baselined]]&lt;&gt;1),1,0)</f>
        <v>1</v>
      </c>
      <c r="AF283" s="41">
        <f>IF(AND(tbl_PV_Milestones[[#This Row],[BL FY]]=2025,tbl_PV_Milestones[[#This Row],[Finish FY]]&gt;2025),1,0)</f>
        <v>0</v>
      </c>
      <c r="AG283" s="56" t="str">
        <f>_xlfn.XLOOKUP(tbl_PV_Milestones[[#This Row],[Work ID]],tbl_PV_Meta[Work ID '#],tbl_PV_Meta[Project Manager/Owner],,0)</f>
        <v>Project Manager 18</v>
      </c>
      <c r="AH283" s="6"/>
    </row>
    <row r="284" spans="4:34" x14ac:dyDescent="0.25">
      <c r="D284" s="6" t="s">
        <v>28</v>
      </c>
      <c r="E284" s="6" t="s">
        <v>520</v>
      </c>
      <c r="F284" s="6" t="s">
        <v>1764</v>
      </c>
      <c r="G284" s="6" t="s">
        <v>532</v>
      </c>
      <c r="H284" s="6" t="s">
        <v>505</v>
      </c>
      <c r="I284" s="6" t="s">
        <v>506</v>
      </c>
      <c r="J284" s="6" t="s">
        <v>28</v>
      </c>
      <c r="K284" s="6" t="s">
        <v>39</v>
      </c>
      <c r="L284" s="6" t="s">
        <v>73</v>
      </c>
      <c r="M284" s="43"/>
      <c r="N284" s="44" t="s">
        <v>1979</v>
      </c>
      <c r="O284" s="39">
        <v>45828.708333333299</v>
      </c>
      <c r="P284" s="39">
        <v>45798.708333333299</v>
      </c>
      <c r="Q284" s="6">
        <v>-21</v>
      </c>
      <c r="R284" s="6">
        <v>-7.8358208955223899E-2</v>
      </c>
      <c r="S284" s="45" t="e">
        <f>_xlfn.CONCAT(#REF!,TRIM(tbl_PV_Milestones[[#This Row],[Milestone Description]]))</f>
        <v>#REF!</v>
      </c>
      <c r="T284" s="84" t="str">
        <f>IF(COUNTIF(tbl_PV_Milestones[UID],tbl_PV_Milestones[[#This Row],[UID]])&gt;1,"Duplicate","")</f>
        <v>Duplicate</v>
      </c>
      <c r="U284" s="42" t="str">
        <f>_xlfn.XLOOKUP(tbl_PV_Milestones[[#This Row],[Work ID]],tbl_PV_Meta[Work ID '#],tbl_PV_Meta[Sub-Portfolio])</f>
        <v>Sub-Portfolio 4</v>
      </c>
      <c r="V284" s="41">
        <f>IF(MONTH(tbl_PV_Milestones[[#This Row],[Baseline Date]])&lt;7,YEAR(tbl_PV_Milestones[[#This Row],[Baseline Date]]),YEAR(tbl_PV_Milestones[[#This Row],[Baseline Date]])+1)</f>
        <v>2025</v>
      </c>
      <c r="W284" s="41">
        <f>IF(MONTH(tbl_PV_Milestones[[#This Row],[Actual/Schedule Finish]])&lt;7,YEAR(tbl_PV_Milestones[[#This Row],[Actual/Schedule Finish]]),YEAR(tbl_PV_Milestones[[#This Row],[Actual/Schedule Finish]])+1)</f>
        <v>2025</v>
      </c>
      <c r="X284" s="41" t="str">
        <f>IF(OR(tbl_PV_Milestones[[#This Row],[Project Status]]="Completed",tbl_PV_Milestones[[#This Row],[Project Status]]="Assumed Completed"),"Yes","No")</f>
        <v>No</v>
      </c>
      <c r="Y284" s="41">
        <f>IF(tbl_PV_Milestones[[#This Row],[Baseline Date]]="",1,0)</f>
        <v>0</v>
      </c>
      <c r="Z284" s="41">
        <f>IF(tbl_PV_Milestones[[#This Row],[Baseline Date]]&lt;PV_Meta!$B$7,1,0)</f>
        <v>0</v>
      </c>
      <c r="AA284" s="41">
        <f>IF(tbl_PV_Milestones[[#This Row],[Complete]]="Yes",1,0)</f>
        <v>0</v>
      </c>
      <c r="AB284" s="41">
        <f>IF(AND(tbl_PV_Milestones[[#This Row],[BL FY]]=2025,tbl_PV_Milestones[[#This Row],[Baseline Date]]&lt;PV_Meta!$B$7),1,0)</f>
        <v>0</v>
      </c>
      <c r="AC284" s="41">
        <f>IF(AND(tbl_PV_Milestones[[#This Row],[Planned YTD]]=1,tbl_PV_Milestones[[#This Row],[Complete]]="Yes"),1,0)</f>
        <v>0</v>
      </c>
      <c r="AD284" s="41">
        <f>IF(AND(tbl_PV_Milestones[[#This Row],[Actual/Schedule Finish]]&lt;PV_Meta!$B$7,tbl_PV_Milestones[[#This Row],[Complete]]="No",tbl_PV_Milestones[[#This Row],[Project Status]]&lt;&gt;"On Hold"),1,0)</f>
        <v>0</v>
      </c>
      <c r="AE284" s="41">
        <f>IF(AND(tbl_PV_Milestones[[#This Row],[Actual/Schedule Finish]]&gt;tbl_PV_Milestones[[#This Row],[Baseline Date]],tbl_PV_Milestones[[#This Row],[Complete]]="No",tbl_PV_Milestones[[#This Row],[Project Status]]&lt;&gt;"On Hold",tbl_PV_Milestones[[#This Row],[Overdue]]=0,tbl_PV_Milestones[[#This Row],[To be Baselined]]&lt;&gt;1),1,0)</f>
        <v>1</v>
      </c>
      <c r="AF284" s="41">
        <f>IF(AND(tbl_PV_Milestones[[#This Row],[BL FY]]=2025,tbl_PV_Milestones[[#This Row],[Finish FY]]&gt;2025),1,0)</f>
        <v>0</v>
      </c>
      <c r="AG284" s="56" t="str">
        <f>_xlfn.XLOOKUP(tbl_PV_Milestones[[#This Row],[Work ID]],tbl_PV_Meta[Work ID '#],tbl_PV_Meta[Project Manager/Owner],,0)</f>
        <v>Project Manager 18</v>
      </c>
      <c r="AH284" s="6"/>
    </row>
    <row r="285" spans="4:34" x14ac:dyDescent="0.25">
      <c r="D285" s="6" t="s">
        <v>28</v>
      </c>
      <c r="E285" s="6" t="s">
        <v>520</v>
      </c>
      <c r="F285" s="6" t="s">
        <v>1764</v>
      </c>
      <c r="G285" s="6" t="s">
        <v>533</v>
      </c>
      <c r="H285" s="6" t="s">
        <v>519</v>
      </c>
      <c r="I285" s="6" t="s">
        <v>510</v>
      </c>
      <c r="J285" s="6" t="s">
        <v>28</v>
      </c>
      <c r="K285" s="6" t="s">
        <v>39</v>
      </c>
      <c r="L285" s="6" t="s">
        <v>73</v>
      </c>
      <c r="M285" s="43"/>
      <c r="N285" s="44" t="s">
        <v>1979</v>
      </c>
      <c r="O285" s="39">
        <v>45828.708333333299</v>
      </c>
      <c r="P285" s="39">
        <v>45807.708333333299</v>
      </c>
      <c r="Q285" s="6">
        <v>-14</v>
      </c>
      <c r="R285" s="6">
        <v>-5.22388059701493E-2</v>
      </c>
      <c r="S285" s="45" t="e">
        <f>_xlfn.CONCAT(#REF!,TRIM(tbl_PV_Milestones[[#This Row],[Milestone Description]]))</f>
        <v>#REF!</v>
      </c>
      <c r="T285" s="84" t="str">
        <f>IF(COUNTIF(tbl_PV_Milestones[UID],tbl_PV_Milestones[[#This Row],[UID]])&gt;1,"Duplicate","")</f>
        <v>Duplicate</v>
      </c>
      <c r="U285" s="42" t="str">
        <f>_xlfn.XLOOKUP(tbl_PV_Milestones[[#This Row],[Work ID]],tbl_PV_Meta[Work ID '#],tbl_PV_Meta[Sub-Portfolio])</f>
        <v>Sub-Portfolio 4</v>
      </c>
      <c r="V285" s="41">
        <f>IF(MONTH(tbl_PV_Milestones[[#This Row],[Baseline Date]])&lt;7,YEAR(tbl_PV_Milestones[[#This Row],[Baseline Date]]),YEAR(tbl_PV_Milestones[[#This Row],[Baseline Date]])+1)</f>
        <v>2025</v>
      </c>
      <c r="W285" s="41">
        <f>IF(MONTH(tbl_PV_Milestones[[#This Row],[Actual/Schedule Finish]])&lt;7,YEAR(tbl_PV_Milestones[[#This Row],[Actual/Schedule Finish]]),YEAR(tbl_PV_Milestones[[#This Row],[Actual/Schedule Finish]])+1)</f>
        <v>2025</v>
      </c>
      <c r="X285" s="41" t="str">
        <f>IF(OR(tbl_PV_Milestones[[#This Row],[Project Status]]="Completed",tbl_PV_Milestones[[#This Row],[Project Status]]="Assumed Completed"),"Yes","No")</f>
        <v>No</v>
      </c>
      <c r="Y285" s="41">
        <f>IF(tbl_PV_Milestones[[#This Row],[Baseline Date]]="",1,0)</f>
        <v>0</v>
      </c>
      <c r="Z285" s="41">
        <f>IF(tbl_PV_Milestones[[#This Row],[Baseline Date]]&lt;PV_Meta!$B$7,1,0)</f>
        <v>0</v>
      </c>
      <c r="AA285" s="41">
        <f>IF(tbl_PV_Milestones[[#This Row],[Complete]]="Yes",1,0)</f>
        <v>0</v>
      </c>
      <c r="AB285" s="41">
        <f>IF(AND(tbl_PV_Milestones[[#This Row],[BL FY]]=2025,tbl_PV_Milestones[[#This Row],[Baseline Date]]&lt;PV_Meta!$B$7),1,0)</f>
        <v>0</v>
      </c>
      <c r="AC285" s="41">
        <f>IF(AND(tbl_PV_Milestones[[#This Row],[Planned YTD]]=1,tbl_PV_Milestones[[#This Row],[Complete]]="Yes"),1,0)</f>
        <v>0</v>
      </c>
      <c r="AD285" s="41">
        <f>IF(AND(tbl_PV_Milestones[[#This Row],[Actual/Schedule Finish]]&lt;PV_Meta!$B$7,tbl_PV_Milestones[[#This Row],[Complete]]="No",tbl_PV_Milestones[[#This Row],[Project Status]]&lt;&gt;"On Hold"),1,0)</f>
        <v>0</v>
      </c>
      <c r="AE285" s="41">
        <f>IF(AND(tbl_PV_Milestones[[#This Row],[Actual/Schedule Finish]]&gt;tbl_PV_Milestones[[#This Row],[Baseline Date]],tbl_PV_Milestones[[#This Row],[Complete]]="No",tbl_PV_Milestones[[#This Row],[Project Status]]&lt;&gt;"On Hold",tbl_PV_Milestones[[#This Row],[Overdue]]=0,tbl_PV_Milestones[[#This Row],[To be Baselined]]&lt;&gt;1),1,0)</f>
        <v>1</v>
      </c>
      <c r="AF285" s="41">
        <f>IF(AND(tbl_PV_Milestones[[#This Row],[BL FY]]=2025,tbl_PV_Milestones[[#This Row],[Finish FY]]&gt;2025),1,0)</f>
        <v>0</v>
      </c>
      <c r="AG285" s="56" t="str">
        <f>_xlfn.XLOOKUP(tbl_PV_Milestones[[#This Row],[Work ID]],tbl_PV_Meta[Work ID '#],tbl_PV_Meta[Project Manager/Owner],,0)</f>
        <v>Project Manager 18</v>
      </c>
      <c r="AH285" s="6"/>
    </row>
    <row r="286" spans="4:34" x14ac:dyDescent="0.25">
      <c r="D286" s="6" t="s">
        <v>28</v>
      </c>
      <c r="E286" s="6" t="s">
        <v>579</v>
      </c>
      <c r="F286" s="6" t="s">
        <v>1760</v>
      </c>
      <c r="G286" s="6" t="s">
        <v>543</v>
      </c>
      <c r="H286" s="6" t="s">
        <v>519</v>
      </c>
      <c r="I286" s="6" t="s">
        <v>522</v>
      </c>
      <c r="J286" s="6" t="s">
        <v>28</v>
      </c>
      <c r="K286" s="6" t="s">
        <v>39</v>
      </c>
      <c r="L286" s="6" t="s">
        <v>37</v>
      </c>
      <c r="M286" s="43"/>
      <c r="N286" s="44" t="s">
        <v>1979</v>
      </c>
      <c r="O286" s="39">
        <v>45778.333333333299</v>
      </c>
      <c r="P286" s="39">
        <v>45618.708333333299</v>
      </c>
      <c r="Q286" s="6">
        <v>-99</v>
      </c>
      <c r="R286" s="6">
        <v>-0.29042904290429</v>
      </c>
      <c r="S286" s="45" t="e">
        <f>_xlfn.CONCAT(#REF!,TRIM(tbl_PV_Milestones[[#This Row],[Milestone Description]]))</f>
        <v>#REF!</v>
      </c>
      <c r="T286" s="84" t="str">
        <f>IF(COUNTIF(tbl_PV_Milestones[UID],tbl_PV_Milestones[[#This Row],[UID]])&gt;1,"Duplicate","")</f>
        <v>Duplicate</v>
      </c>
      <c r="U286" s="42" t="str">
        <f>_xlfn.XLOOKUP(tbl_PV_Milestones[[#This Row],[Work ID]],tbl_PV_Meta[Work ID '#],tbl_PV_Meta[Sub-Portfolio])</f>
        <v>Sub-Portfolio 8</v>
      </c>
      <c r="V286" s="41">
        <f>IF(MONTH(tbl_PV_Milestones[[#This Row],[Baseline Date]])&lt;7,YEAR(tbl_PV_Milestones[[#This Row],[Baseline Date]]),YEAR(tbl_PV_Milestones[[#This Row],[Baseline Date]])+1)</f>
        <v>2025</v>
      </c>
      <c r="W286" s="41">
        <f>IF(MONTH(tbl_PV_Milestones[[#This Row],[Actual/Schedule Finish]])&lt;7,YEAR(tbl_PV_Milestones[[#This Row],[Actual/Schedule Finish]]),YEAR(tbl_PV_Milestones[[#This Row],[Actual/Schedule Finish]])+1)</f>
        <v>2025</v>
      </c>
      <c r="X286" s="41" t="str">
        <f>IF(OR(tbl_PV_Milestones[[#This Row],[Project Status]]="Completed",tbl_PV_Milestones[[#This Row],[Project Status]]="Assumed Completed"),"Yes","No")</f>
        <v>No</v>
      </c>
      <c r="Y286" s="41">
        <f>IF(tbl_PV_Milestones[[#This Row],[Baseline Date]]="",1,0)</f>
        <v>0</v>
      </c>
      <c r="Z286" s="41">
        <f>IF(tbl_PV_Milestones[[#This Row],[Baseline Date]]&lt;PV_Meta!$B$7,1,0)</f>
        <v>1</v>
      </c>
      <c r="AA286" s="41">
        <f>IF(tbl_PV_Milestones[[#This Row],[Complete]]="Yes",1,0)</f>
        <v>0</v>
      </c>
      <c r="AB286" s="41">
        <f>IF(AND(tbl_PV_Milestones[[#This Row],[BL FY]]=2025,tbl_PV_Milestones[[#This Row],[Baseline Date]]&lt;PV_Meta!$B$7),1,0)</f>
        <v>1</v>
      </c>
      <c r="AC286" s="41">
        <f>IF(AND(tbl_PV_Milestones[[#This Row],[Planned YTD]]=1,tbl_PV_Milestones[[#This Row],[Complete]]="Yes"),1,0)</f>
        <v>0</v>
      </c>
      <c r="AD286" s="41">
        <f>IF(AND(tbl_PV_Milestones[[#This Row],[Actual/Schedule Finish]]&lt;PV_Meta!$B$7,tbl_PV_Milestones[[#This Row],[Complete]]="No",tbl_PV_Milestones[[#This Row],[Project Status]]&lt;&gt;"On Hold"),1,0)</f>
        <v>0</v>
      </c>
      <c r="AE286" s="41">
        <f>IF(AND(tbl_PV_Milestones[[#This Row],[Actual/Schedule Finish]]&gt;tbl_PV_Milestones[[#This Row],[Baseline Date]],tbl_PV_Milestones[[#This Row],[Complete]]="No",tbl_PV_Milestones[[#This Row],[Project Status]]&lt;&gt;"On Hold",tbl_PV_Milestones[[#This Row],[Overdue]]=0,tbl_PV_Milestones[[#This Row],[To be Baselined]]&lt;&gt;1),1,0)</f>
        <v>1</v>
      </c>
      <c r="AF286" s="41">
        <f>IF(AND(tbl_PV_Milestones[[#This Row],[BL FY]]=2025,tbl_PV_Milestones[[#This Row],[Finish FY]]&gt;2025),1,0)</f>
        <v>0</v>
      </c>
      <c r="AG286" s="56" t="str">
        <f>_xlfn.XLOOKUP(tbl_PV_Milestones[[#This Row],[Work ID]],tbl_PV_Meta[Work ID '#],tbl_PV_Meta[Project Manager/Owner],,0)</f>
        <v>Project Manager 30</v>
      </c>
      <c r="AH286" s="6"/>
    </row>
    <row r="287" spans="4:34" x14ac:dyDescent="0.25">
      <c r="D287" s="6" t="s">
        <v>28</v>
      </c>
      <c r="E287" s="6" t="s">
        <v>520</v>
      </c>
      <c r="F287" s="6" t="s">
        <v>1760</v>
      </c>
      <c r="G287" s="6" t="s">
        <v>544</v>
      </c>
      <c r="H287" s="6" t="s">
        <v>505</v>
      </c>
      <c r="I287" s="6" t="s">
        <v>510</v>
      </c>
      <c r="J287" s="6" t="s">
        <v>28</v>
      </c>
      <c r="K287" s="6" t="s">
        <v>39</v>
      </c>
      <c r="L287" s="6" t="s">
        <v>37</v>
      </c>
      <c r="M287" s="43"/>
      <c r="N287" s="44" t="s">
        <v>1979</v>
      </c>
      <c r="O287" s="39">
        <v>45807.708333333299</v>
      </c>
      <c r="P287" s="39">
        <v>45771.708333333299</v>
      </c>
      <c r="Q287" s="6">
        <v>-25</v>
      </c>
      <c r="R287" s="6">
        <v>-7.3340667400073306E-2</v>
      </c>
      <c r="S287" s="45" t="e">
        <f>_xlfn.CONCAT(#REF!,TRIM(tbl_PV_Milestones[[#This Row],[Milestone Description]]))</f>
        <v>#REF!</v>
      </c>
      <c r="T287" s="84" t="str">
        <f>IF(COUNTIF(tbl_PV_Milestones[UID],tbl_PV_Milestones[[#This Row],[UID]])&gt;1,"Duplicate","")</f>
        <v>Duplicate</v>
      </c>
      <c r="U287" s="42" t="str">
        <f>_xlfn.XLOOKUP(tbl_PV_Milestones[[#This Row],[Work ID]],tbl_PV_Meta[Work ID '#],tbl_PV_Meta[Sub-Portfolio])</f>
        <v>Sub-Portfolio 8</v>
      </c>
      <c r="V287" s="41">
        <f>IF(MONTH(tbl_PV_Milestones[[#This Row],[Baseline Date]])&lt;7,YEAR(tbl_PV_Milestones[[#This Row],[Baseline Date]]),YEAR(tbl_PV_Milestones[[#This Row],[Baseline Date]])+1)</f>
        <v>2025</v>
      </c>
      <c r="W287" s="41">
        <f>IF(MONTH(tbl_PV_Milestones[[#This Row],[Actual/Schedule Finish]])&lt;7,YEAR(tbl_PV_Milestones[[#This Row],[Actual/Schedule Finish]]),YEAR(tbl_PV_Milestones[[#This Row],[Actual/Schedule Finish]])+1)</f>
        <v>2025</v>
      </c>
      <c r="X287" s="41" t="str">
        <f>IF(OR(tbl_PV_Milestones[[#This Row],[Project Status]]="Completed",tbl_PV_Milestones[[#This Row],[Project Status]]="Assumed Completed"),"Yes","No")</f>
        <v>No</v>
      </c>
      <c r="Y287" s="41">
        <f>IF(tbl_PV_Milestones[[#This Row],[Baseline Date]]="",1,0)</f>
        <v>0</v>
      </c>
      <c r="Z287" s="41">
        <f>IF(tbl_PV_Milestones[[#This Row],[Baseline Date]]&lt;PV_Meta!$B$7,1,0)</f>
        <v>1</v>
      </c>
      <c r="AA287" s="41">
        <f>IF(tbl_PV_Milestones[[#This Row],[Complete]]="Yes",1,0)</f>
        <v>0</v>
      </c>
      <c r="AB287" s="41">
        <f>IF(AND(tbl_PV_Milestones[[#This Row],[BL FY]]=2025,tbl_PV_Milestones[[#This Row],[Baseline Date]]&lt;PV_Meta!$B$7),1,0)</f>
        <v>1</v>
      </c>
      <c r="AC287" s="41">
        <f>IF(AND(tbl_PV_Milestones[[#This Row],[Planned YTD]]=1,tbl_PV_Milestones[[#This Row],[Complete]]="Yes"),1,0)</f>
        <v>0</v>
      </c>
      <c r="AD287" s="41">
        <f>IF(AND(tbl_PV_Milestones[[#This Row],[Actual/Schedule Finish]]&lt;PV_Meta!$B$7,tbl_PV_Milestones[[#This Row],[Complete]]="No",tbl_PV_Milestones[[#This Row],[Project Status]]&lt;&gt;"On Hold"),1,0)</f>
        <v>0</v>
      </c>
      <c r="AE287" s="41">
        <f>IF(AND(tbl_PV_Milestones[[#This Row],[Actual/Schedule Finish]]&gt;tbl_PV_Milestones[[#This Row],[Baseline Date]],tbl_PV_Milestones[[#This Row],[Complete]]="No",tbl_PV_Milestones[[#This Row],[Project Status]]&lt;&gt;"On Hold",tbl_PV_Milestones[[#This Row],[Overdue]]=0,tbl_PV_Milestones[[#This Row],[To be Baselined]]&lt;&gt;1),1,0)</f>
        <v>1</v>
      </c>
      <c r="AF287" s="41">
        <f>IF(AND(tbl_PV_Milestones[[#This Row],[BL FY]]=2025,tbl_PV_Milestones[[#This Row],[Finish FY]]&gt;2025),1,0)</f>
        <v>0</v>
      </c>
      <c r="AG287" s="56" t="str">
        <f>_xlfn.XLOOKUP(tbl_PV_Milestones[[#This Row],[Work ID]],tbl_PV_Meta[Work ID '#],tbl_PV_Meta[Project Manager/Owner],,0)</f>
        <v>Project Manager 30</v>
      </c>
      <c r="AH287" s="6"/>
    </row>
    <row r="288" spans="4:34" x14ac:dyDescent="0.25">
      <c r="D288" s="6" t="s">
        <v>28</v>
      </c>
      <c r="E288" s="6" t="s">
        <v>520</v>
      </c>
      <c r="F288" s="6" t="s">
        <v>1760</v>
      </c>
      <c r="G288" s="6" t="s">
        <v>514</v>
      </c>
      <c r="H288" s="6" t="s">
        <v>505</v>
      </c>
      <c r="I288" s="6" t="s">
        <v>510</v>
      </c>
      <c r="J288" s="6" t="s">
        <v>28</v>
      </c>
      <c r="K288" s="6" t="s">
        <v>39</v>
      </c>
      <c r="L288" s="6" t="s">
        <v>37</v>
      </c>
      <c r="M288" s="43"/>
      <c r="N288" s="44" t="s">
        <v>1979</v>
      </c>
      <c r="O288" s="39">
        <v>45807.708333333299</v>
      </c>
      <c r="P288" s="39">
        <v>45777.708333333299</v>
      </c>
      <c r="Q288" s="6">
        <v>-22</v>
      </c>
      <c r="R288" s="6">
        <v>-6.45397873120645E-2</v>
      </c>
      <c r="S288" s="45" t="e">
        <f>_xlfn.CONCAT(#REF!,TRIM(tbl_PV_Milestones[[#This Row],[Milestone Description]]))</f>
        <v>#REF!</v>
      </c>
      <c r="T288" s="84" t="str">
        <f>IF(COUNTIF(tbl_PV_Milestones[UID],tbl_PV_Milestones[[#This Row],[UID]])&gt;1,"Duplicate","")</f>
        <v>Duplicate</v>
      </c>
      <c r="U288" s="42" t="str">
        <f>_xlfn.XLOOKUP(tbl_PV_Milestones[[#This Row],[Work ID]],tbl_PV_Meta[Work ID '#],tbl_PV_Meta[Sub-Portfolio])</f>
        <v>Sub-Portfolio 8</v>
      </c>
      <c r="V288" s="41">
        <f>IF(MONTH(tbl_PV_Milestones[[#This Row],[Baseline Date]])&lt;7,YEAR(tbl_PV_Milestones[[#This Row],[Baseline Date]]),YEAR(tbl_PV_Milestones[[#This Row],[Baseline Date]])+1)</f>
        <v>2025</v>
      </c>
      <c r="W288" s="41">
        <f>IF(MONTH(tbl_PV_Milestones[[#This Row],[Actual/Schedule Finish]])&lt;7,YEAR(tbl_PV_Milestones[[#This Row],[Actual/Schedule Finish]]),YEAR(tbl_PV_Milestones[[#This Row],[Actual/Schedule Finish]])+1)</f>
        <v>2025</v>
      </c>
      <c r="X288" s="41" t="str">
        <f>IF(OR(tbl_PV_Milestones[[#This Row],[Project Status]]="Completed",tbl_PV_Milestones[[#This Row],[Project Status]]="Assumed Completed"),"Yes","No")</f>
        <v>No</v>
      </c>
      <c r="Y288" s="41">
        <f>IF(tbl_PV_Milestones[[#This Row],[Baseline Date]]="",1,0)</f>
        <v>0</v>
      </c>
      <c r="Z288" s="41">
        <f>IF(tbl_PV_Milestones[[#This Row],[Baseline Date]]&lt;PV_Meta!$B$7,1,0)</f>
        <v>1</v>
      </c>
      <c r="AA288" s="41">
        <f>IF(tbl_PV_Milestones[[#This Row],[Complete]]="Yes",1,0)</f>
        <v>0</v>
      </c>
      <c r="AB288" s="41">
        <f>IF(AND(tbl_PV_Milestones[[#This Row],[BL FY]]=2025,tbl_PV_Milestones[[#This Row],[Baseline Date]]&lt;PV_Meta!$B$7),1,0)</f>
        <v>1</v>
      </c>
      <c r="AC288" s="41">
        <f>IF(AND(tbl_PV_Milestones[[#This Row],[Planned YTD]]=1,tbl_PV_Milestones[[#This Row],[Complete]]="Yes"),1,0)</f>
        <v>0</v>
      </c>
      <c r="AD288" s="41">
        <f>IF(AND(tbl_PV_Milestones[[#This Row],[Actual/Schedule Finish]]&lt;PV_Meta!$B$7,tbl_PV_Milestones[[#This Row],[Complete]]="No",tbl_PV_Milestones[[#This Row],[Project Status]]&lt;&gt;"On Hold"),1,0)</f>
        <v>0</v>
      </c>
      <c r="AE288" s="41">
        <f>IF(AND(tbl_PV_Milestones[[#This Row],[Actual/Schedule Finish]]&gt;tbl_PV_Milestones[[#This Row],[Baseline Date]],tbl_PV_Milestones[[#This Row],[Complete]]="No",tbl_PV_Milestones[[#This Row],[Project Status]]&lt;&gt;"On Hold",tbl_PV_Milestones[[#This Row],[Overdue]]=0,tbl_PV_Milestones[[#This Row],[To be Baselined]]&lt;&gt;1),1,0)</f>
        <v>1</v>
      </c>
      <c r="AF288" s="41">
        <f>IF(AND(tbl_PV_Milestones[[#This Row],[BL FY]]=2025,tbl_PV_Milestones[[#This Row],[Finish FY]]&gt;2025),1,0)</f>
        <v>0</v>
      </c>
      <c r="AG288" s="56" t="str">
        <f>_xlfn.XLOOKUP(tbl_PV_Milestones[[#This Row],[Work ID]],tbl_PV_Meta[Work ID '#],tbl_PV_Meta[Project Manager/Owner],,0)</f>
        <v>Project Manager 30</v>
      </c>
      <c r="AH288" s="6"/>
    </row>
    <row r="289" spans="4:34" x14ac:dyDescent="0.25">
      <c r="D289" s="6" t="s">
        <v>28</v>
      </c>
      <c r="E289" s="6" t="s">
        <v>520</v>
      </c>
      <c r="F289" s="6" t="s">
        <v>1760</v>
      </c>
      <c r="G289" s="6" t="s">
        <v>548</v>
      </c>
      <c r="H289" s="6" t="s">
        <v>505</v>
      </c>
      <c r="I289" s="6" t="s">
        <v>510</v>
      </c>
      <c r="J289" s="6" t="s">
        <v>28</v>
      </c>
      <c r="K289" s="6" t="s">
        <v>39</v>
      </c>
      <c r="L289" s="6" t="s">
        <v>37</v>
      </c>
      <c r="M289" s="43"/>
      <c r="N289" s="44" t="s">
        <v>1979</v>
      </c>
      <c r="O289" s="39">
        <v>45807.708333333299</v>
      </c>
      <c r="P289" s="39">
        <v>45764.708333333299</v>
      </c>
      <c r="Q289" s="6">
        <v>-28</v>
      </c>
      <c r="R289" s="6">
        <v>-8.2141547488082098E-2</v>
      </c>
      <c r="S289" s="45" t="e">
        <f>_xlfn.CONCAT(#REF!,TRIM(tbl_PV_Milestones[[#This Row],[Milestone Description]]))</f>
        <v>#REF!</v>
      </c>
      <c r="T289" s="84" t="str">
        <f>IF(COUNTIF(tbl_PV_Milestones[UID],tbl_PV_Milestones[[#This Row],[UID]])&gt;1,"Duplicate","")</f>
        <v>Duplicate</v>
      </c>
      <c r="U289" s="42" t="str">
        <f>_xlfn.XLOOKUP(tbl_PV_Milestones[[#This Row],[Work ID]],tbl_PV_Meta[Work ID '#],tbl_PV_Meta[Sub-Portfolio])</f>
        <v>Sub-Portfolio 8</v>
      </c>
      <c r="V289" s="41">
        <f>IF(MONTH(tbl_PV_Milestones[[#This Row],[Baseline Date]])&lt;7,YEAR(tbl_PV_Milestones[[#This Row],[Baseline Date]]),YEAR(tbl_PV_Milestones[[#This Row],[Baseline Date]])+1)</f>
        <v>2025</v>
      </c>
      <c r="W289" s="41">
        <f>IF(MONTH(tbl_PV_Milestones[[#This Row],[Actual/Schedule Finish]])&lt;7,YEAR(tbl_PV_Milestones[[#This Row],[Actual/Schedule Finish]]),YEAR(tbl_PV_Milestones[[#This Row],[Actual/Schedule Finish]])+1)</f>
        <v>2025</v>
      </c>
      <c r="X289" s="41" t="str">
        <f>IF(OR(tbl_PV_Milestones[[#This Row],[Project Status]]="Completed",tbl_PV_Milestones[[#This Row],[Project Status]]="Assumed Completed"),"Yes","No")</f>
        <v>No</v>
      </c>
      <c r="Y289" s="41">
        <f>IF(tbl_PV_Milestones[[#This Row],[Baseline Date]]="",1,0)</f>
        <v>0</v>
      </c>
      <c r="Z289" s="41">
        <f>IF(tbl_PV_Milestones[[#This Row],[Baseline Date]]&lt;PV_Meta!$B$7,1,0)</f>
        <v>1</v>
      </c>
      <c r="AA289" s="41">
        <f>IF(tbl_PV_Milestones[[#This Row],[Complete]]="Yes",1,0)</f>
        <v>0</v>
      </c>
      <c r="AB289" s="41">
        <f>IF(AND(tbl_PV_Milestones[[#This Row],[BL FY]]=2025,tbl_PV_Milestones[[#This Row],[Baseline Date]]&lt;PV_Meta!$B$7),1,0)</f>
        <v>1</v>
      </c>
      <c r="AC289" s="41">
        <f>IF(AND(tbl_PV_Milestones[[#This Row],[Planned YTD]]=1,tbl_PV_Milestones[[#This Row],[Complete]]="Yes"),1,0)</f>
        <v>0</v>
      </c>
      <c r="AD289" s="41">
        <f>IF(AND(tbl_PV_Milestones[[#This Row],[Actual/Schedule Finish]]&lt;PV_Meta!$B$7,tbl_PV_Milestones[[#This Row],[Complete]]="No",tbl_PV_Milestones[[#This Row],[Project Status]]&lt;&gt;"On Hold"),1,0)</f>
        <v>0</v>
      </c>
      <c r="AE289" s="41">
        <f>IF(AND(tbl_PV_Milestones[[#This Row],[Actual/Schedule Finish]]&gt;tbl_PV_Milestones[[#This Row],[Baseline Date]],tbl_PV_Milestones[[#This Row],[Complete]]="No",tbl_PV_Milestones[[#This Row],[Project Status]]&lt;&gt;"On Hold",tbl_PV_Milestones[[#This Row],[Overdue]]=0,tbl_PV_Milestones[[#This Row],[To be Baselined]]&lt;&gt;1),1,0)</f>
        <v>1</v>
      </c>
      <c r="AF289" s="41">
        <f>IF(AND(tbl_PV_Milestones[[#This Row],[BL FY]]=2025,tbl_PV_Milestones[[#This Row],[Finish FY]]&gt;2025),1,0)</f>
        <v>0</v>
      </c>
      <c r="AG289" s="56" t="str">
        <f>_xlfn.XLOOKUP(tbl_PV_Milestones[[#This Row],[Work ID]],tbl_PV_Meta[Work ID '#],tbl_PV_Meta[Project Manager/Owner],,0)</f>
        <v>Project Manager 30</v>
      </c>
      <c r="AH289" s="6"/>
    </row>
    <row r="290" spans="4:34" x14ac:dyDescent="0.25">
      <c r="D290" s="6" t="s">
        <v>28</v>
      </c>
      <c r="E290" s="6" t="s">
        <v>520</v>
      </c>
      <c r="F290" s="6" t="s">
        <v>1760</v>
      </c>
      <c r="G290" s="6" t="s">
        <v>549</v>
      </c>
      <c r="H290" s="6" t="s">
        <v>505</v>
      </c>
      <c r="I290" s="6" t="s">
        <v>510</v>
      </c>
      <c r="J290" s="6" t="s">
        <v>28</v>
      </c>
      <c r="K290" s="6" t="s">
        <v>39</v>
      </c>
      <c r="L290" s="6" t="s">
        <v>37</v>
      </c>
      <c r="M290" s="43"/>
      <c r="N290" s="44" t="s">
        <v>1979</v>
      </c>
      <c r="O290" s="39">
        <v>45807.708333333299</v>
      </c>
      <c r="P290" s="39">
        <v>45764.708333333299</v>
      </c>
      <c r="Q290" s="6">
        <v>-28</v>
      </c>
      <c r="R290" s="6">
        <v>-8.2141547488082098E-2</v>
      </c>
      <c r="S290" s="45" t="e">
        <f>_xlfn.CONCAT(#REF!,TRIM(tbl_PV_Milestones[[#This Row],[Milestone Description]]))</f>
        <v>#REF!</v>
      </c>
      <c r="T290" s="84" t="str">
        <f>IF(COUNTIF(tbl_PV_Milestones[UID],tbl_PV_Milestones[[#This Row],[UID]])&gt;1,"Duplicate","")</f>
        <v>Duplicate</v>
      </c>
      <c r="U290" s="42" t="str">
        <f>_xlfn.XLOOKUP(tbl_PV_Milestones[[#This Row],[Work ID]],tbl_PV_Meta[Work ID '#],tbl_PV_Meta[Sub-Portfolio])</f>
        <v>Sub-Portfolio 8</v>
      </c>
      <c r="V290" s="41">
        <f>IF(MONTH(tbl_PV_Milestones[[#This Row],[Baseline Date]])&lt;7,YEAR(tbl_PV_Milestones[[#This Row],[Baseline Date]]),YEAR(tbl_PV_Milestones[[#This Row],[Baseline Date]])+1)</f>
        <v>2025</v>
      </c>
      <c r="W290" s="41">
        <f>IF(MONTH(tbl_PV_Milestones[[#This Row],[Actual/Schedule Finish]])&lt;7,YEAR(tbl_PV_Milestones[[#This Row],[Actual/Schedule Finish]]),YEAR(tbl_PV_Milestones[[#This Row],[Actual/Schedule Finish]])+1)</f>
        <v>2025</v>
      </c>
      <c r="X290" s="41" t="str">
        <f>IF(OR(tbl_PV_Milestones[[#This Row],[Project Status]]="Completed",tbl_PV_Milestones[[#This Row],[Project Status]]="Assumed Completed"),"Yes","No")</f>
        <v>No</v>
      </c>
      <c r="Y290" s="41">
        <f>IF(tbl_PV_Milestones[[#This Row],[Baseline Date]]="",1,0)</f>
        <v>0</v>
      </c>
      <c r="Z290" s="41">
        <f>IF(tbl_PV_Milestones[[#This Row],[Baseline Date]]&lt;PV_Meta!$B$7,1,0)</f>
        <v>1</v>
      </c>
      <c r="AA290" s="41">
        <f>IF(tbl_PV_Milestones[[#This Row],[Complete]]="Yes",1,0)</f>
        <v>0</v>
      </c>
      <c r="AB290" s="41">
        <f>IF(AND(tbl_PV_Milestones[[#This Row],[BL FY]]=2025,tbl_PV_Milestones[[#This Row],[Baseline Date]]&lt;PV_Meta!$B$7),1,0)</f>
        <v>1</v>
      </c>
      <c r="AC290" s="41">
        <f>IF(AND(tbl_PV_Milestones[[#This Row],[Planned YTD]]=1,tbl_PV_Milestones[[#This Row],[Complete]]="Yes"),1,0)</f>
        <v>0</v>
      </c>
      <c r="AD290" s="41">
        <f>IF(AND(tbl_PV_Milestones[[#This Row],[Actual/Schedule Finish]]&lt;PV_Meta!$B$7,tbl_PV_Milestones[[#This Row],[Complete]]="No",tbl_PV_Milestones[[#This Row],[Project Status]]&lt;&gt;"On Hold"),1,0)</f>
        <v>0</v>
      </c>
      <c r="AE290" s="41">
        <f>IF(AND(tbl_PV_Milestones[[#This Row],[Actual/Schedule Finish]]&gt;tbl_PV_Milestones[[#This Row],[Baseline Date]],tbl_PV_Milestones[[#This Row],[Complete]]="No",tbl_PV_Milestones[[#This Row],[Project Status]]&lt;&gt;"On Hold",tbl_PV_Milestones[[#This Row],[Overdue]]=0,tbl_PV_Milestones[[#This Row],[To be Baselined]]&lt;&gt;1),1,0)</f>
        <v>1</v>
      </c>
      <c r="AF290" s="41">
        <f>IF(AND(tbl_PV_Milestones[[#This Row],[BL FY]]=2025,tbl_PV_Milestones[[#This Row],[Finish FY]]&gt;2025),1,0)</f>
        <v>0</v>
      </c>
      <c r="AG290" s="56" t="str">
        <f>_xlfn.XLOOKUP(tbl_PV_Milestones[[#This Row],[Work ID]],tbl_PV_Meta[Work ID '#],tbl_PV_Meta[Project Manager/Owner],,0)</f>
        <v>Project Manager 30</v>
      </c>
      <c r="AH290" s="6"/>
    </row>
    <row r="291" spans="4:34" x14ac:dyDescent="0.25">
      <c r="D291" s="6" t="s">
        <v>28</v>
      </c>
      <c r="E291" s="6" t="s">
        <v>520</v>
      </c>
      <c r="F291" s="6" t="s">
        <v>1760</v>
      </c>
      <c r="G291" s="6" t="s">
        <v>552</v>
      </c>
      <c r="H291" s="6" t="s">
        <v>505</v>
      </c>
      <c r="I291" s="6" t="s">
        <v>510</v>
      </c>
      <c r="J291" s="6" t="s">
        <v>28</v>
      </c>
      <c r="K291" s="6" t="s">
        <v>39</v>
      </c>
      <c r="L291" s="6" t="s">
        <v>37</v>
      </c>
      <c r="M291" s="43"/>
      <c r="N291" s="44" t="s">
        <v>1979</v>
      </c>
      <c r="O291" s="39">
        <v>45807.708333333299</v>
      </c>
      <c r="P291" s="39">
        <v>45758.708333333299</v>
      </c>
      <c r="Q291" s="6">
        <v>-32</v>
      </c>
      <c r="R291" s="6">
        <v>-9.3876054272093903E-2</v>
      </c>
      <c r="S291" s="45" t="e">
        <f>_xlfn.CONCAT(#REF!,TRIM(tbl_PV_Milestones[[#This Row],[Milestone Description]]))</f>
        <v>#REF!</v>
      </c>
      <c r="T291" s="84" t="str">
        <f>IF(COUNTIF(tbl_PV_Milestones[UID],tbl_PV_Milestones[[#This Row],[UID]])&gt;1,"Duplicate","")</f>
        <v>Duplicate</v>
      </c>
      <c r="U291" s="42" t="str">
        <f>_xlfn.XLOOKUP(tbl_PV_Milestones[[#This Row],[Work ID]],tbl_PV_Meta[Work ID '#],tbl_PV_Meta[Sub-Portfolio])</f>
        <v>Sub-Portfolio 8</v>
      </c>
      <c r="V291" s="41">
        <f>IF(MONTH(tbl_PV_Milestones[[#This Row],[Baseline Date]])&lt;7,YEAR(tbl_PV_Milestones[[#This Row],[Baseline Date]]),YEAR(tbl_PV_Milestones[[#This Row],[Baseline Date]])+1)</f>
        <v>2025</v>
      </c>
      <c r="W291" s="41">
        <f>IF(MONTH(tbl_PV_Milestones[[#This Row],[Actual/Schedule Finish]])&lt;7,YEAR(tbl_PV_Milestones[[#This Row],[Actual/Schedule Finish]]),YEAR(tbl_PV_Milestones[[#This Row],[Actual/Schedule Finish]])+1)</f>
        <v>2025</v>
      </c>
      <c r="X291" s="41" t="str">
        <f>IF(OR(tbl_PV_Milestones[[#This Row],[Project Status]]="Completed",tbl_PV_Milestones[[#This Row],[Project Status]]="Assumed Completed"),"Yes","No")</f>
        <v>No</v>
      </c>
      <c r="Y291" s="41">
        <f>IF(tbl_PV_Milestones[[#This Row],[Baseline Date]]="",1,0)</f>
        <v>0</v>
      </c>
      <c r="Z291" s="41">
        <f>IF(tbl_PV_Milestones[[#This Row],[Baseline Date]]&lt;PV_Meta!$B$7,1,0)</f>
        <v>1</v>
      </c>
      <c r="AA291" s="41">
        <f>IF(tbl_PV_Milestones[[#This Row],[Complete]]="Yes",1,0)</f>
        <v>0</v>
      </c>
      <c r="AB291" s="41">
        <f>IF(AND(tbl_PV_Milestones[[#This Row],[BL FY]]=2025,tbl_PV_Milestones[[#This Row],[Baseline Date]]&lt;PV_Meta!$B$7),1,0)</f>
        <v>1</v>
      </c>
      <c r="AC291" s="41">
        <f>IF(AND(tbl_PV_Milestones[[#This Row],[Planned YTD]]=1,tbl_PV_Milestones[[#This Row],[Complete]]="Yes"),1,0)</f>
        <v>0</v>
      </c>
      <c r="AD291" s="41">
        <f>IF(AND(tbl_PV_Milestones[[#This Row],[Actual/Schedule Finish]]&lt;PV_Meta!$B$7,tbl_PV_Milestones[[#This Row],[Complete]]="No",tbl_PV_Milestones[[#This Row],[Project Status]]&lt;&gt;"On Hold"),1,0)</f>
        <v>0</v>
      </c>
      <c r="AE291" s="41">
        <f>IF(AND(tbl_PV_Milestones[[#This Row],[Actual/Schedule Finish]]&gt;tbl_PV_Milestones[[#This Row],[Baseline Date]],tbl_PV_Milestones[[#This Row],[Complete]]="No",tbl_PV_Milestones[[#This Row],[Project Status]]&lt;&gt;"On Hold",tbl_PV_Milestones[[#This Row],[Overdue]]=0,tbl_PV_Milestones[[#This Row],[To be Baselined]]&lt;&gt;1),1,0)</f>
        <v>1</v>
      </c>
      <c r="AF291" s="41">
        <f>IF(AND(tbl_PV_Milestones[[#This Row],[BL FY]]=2025,tbl_PV_Milestones[[#This Row],[Finish FY]]&gt;2025),1,0)</f>
        <v>0</v>
      </c>
      <c r="AG291" s="56" t="str">
        <f>_xlfn.XLOOKUP(tbl_PV_Milestones[[#This Row],[Work ID]],tbl_PV_Meta[Work ID '#],tbl_PV_Meta[Project Manager/Owner],,0)</f>
        <v>Project Manager 30</v>
      </c>
      <c r="AH291" s="6"/>
    </row>
    <row r="292" spans="4:34" x14ac:dyDescent="0.25">
      <c r="D292" s="6" t="s">
        <v>28</v>
      </c>
      <c r="E292" s="6" t="s">
        <v>513</v>
      </c>
      <c r="F292" s="6" t="s">
        <v>1760</v>
      </c>
      <c r="G292" s="6" t="s">
        <v>559</v>
      </c>
      <c r="H292" s="6" t="s">
        <v>505</v>
      </c>
      <c r="I292" s="6" t="s">
        <v>510</v>
      </c>
      <c r="J292" s="6" t="s">
        <v>28</v>
      </c>
      <c r="K292" s="6" t="s">
        <v>39</v>
      </c>
      <c r="L292" s="6" t="s">
        <v>37</v>
      </c>
      <c r="M292" s="43"/>
      <c r="N292" s="44" t="s">
        <v>1979</v>
      </c>
      <c r="O292" s="39">
        <v>45807.708333333299</v>
      </c>
      <c r="P292" s="39">
        <v>45730.708333333299</v>
      </c>
      <c r="Q292" s="6">
        <v>-52</v>
      </c>
      <c r="R292" s="6">
        <v>-0.152548588192153</v>
      </c>
      <c r="S292" s="45" t="e">
        <f>_xlfn.CONCAT(#REF!,TRIM(tbl_PV_Milestones[[#This Row],[Milestone Description]]))</f>
        <v>#REF!</v>
      </c>
      <c r="T292" s="84" t="str">
        <f>IF(COUNTIF(tbl_PV_Milestones[UID],tbl_PV_Milestones[[#This Row],[UID]])&gt;1,"Duplicate","")</f>
        <v>Duplicate</v>
      </c>
      <c r="U292" s="42" t="str">
        <f>_xlfn.XLOOKUP(tbl_PV_Milestones[[#This Row],[Work ID]],tbl_PV_Meta[Work ID '#],tbl_PV_Meta[Sub-Portfolio])</f>
        <v>Sub-Portfolio 8</v>
      </c>
      <c r="V292" s="41">
        <f>IF(MONTH(tbl_PV_Milestones[[#This Row],[Baseline Date]])&lt;7,YEAR(tbl_PV_Milestones[[#This Row],[Baseline Date]]),YEAR(tbl_PV_Milestones[[#This Row],[Baseline Date]])+1)</f>
        <v>2025</v>
      </c>
      <c r="W292" s="41">
        <f>IF(MONTH(tbl_PV_Milestones[[#This Row],[Actual/Schedule Finish]])&lt;7,YEAR(tbl_PV_Milestones[[#This Row],[Actual/Schedule Finish]]),YEAR(tbl_PV_Milestones[[#This Row],[Actual/Schedule Finish]])+1)</f>
        <v>2025</v>
      </c>
      <c r="X292" s="41" t="str">
        <f>IF(OR(tbl_PV_Milestones[[#This Row],[Project Status]]="Completed",tbl_PV_Milestones[[#This Row],[Project Status]]="Assumed Completed"),"Yes","No")</f>
        <v>No</v>
      </c>
      <c r="Y292" s="41">
        <f>IF(tbl_PV_Milestones[[#This Row],[Baseline Date]]="",1,0)</f>
        <v>0</v>
      </c>
      <c r="Z292" s="41">
        <f>IF(tbl_PV_Milestones[[#This Row],[Baseline Date]]&lt;PV_Meta!$B$7,1,0)</f>
        <v>1</v>
      </c>
      <c r="AA292" s="41">
        <f>IF(tbl_PV_Milestones[[#This Row],[Complete]]="Yes",1,0)</f>
        <v>0</v>
      </c>
      <c r="AB292" s="41">
        <f>IF(AND(tbl_PV_Milestones[[#This Row],[BL FY]]=2025,tbl_PV_Milestones[[#This Row],[Baseline Date]]&lt;PV_Meta!$B$7),1,0)</f>
        <v>1</v>
      </c>
      <c r="AC292" s="41">
        <f>IF(AND(tbl_PV_Milestones[[#This Row],[Planned YTD]]=1,tbl_PV_Milestones[[#This Row],[Complete]]="Yes"),1,0)</f>
        <v>0</v>
      </c>
      <c r="AD292" s="41">
        <f>IF(AND(tbl_PV_Milestones[[#This Row],[Actual/Schedule Finish]]&lt;PV_Meta!$B$7,tbl_PV_Milestones[[#This Row],[Complete]]="No",tbl_PV_Milestones[[#This Row],[Project Status]]&lt;&gt;"On Hold"),1,0)</f>
        <v>0</v>
      </c>
      <c r="AE292" s="41">
        <f>IF(AND(tbl_PV_Milestones[[#This Row],[Actual/Schedule Finish]]&gt;tbl_PV_Milestones[[#This Row],[Baseline Date]],tbl_PV_Milestones[[#This Row],[Complete]]="No",tbl_PV_Milestones[[#This Row],[Project Status]]&lt;&gt;"On Hold",tbl_PV_Milestones[[#This Row],[Overdue]]=0,tbl_PV_Milestones[[#This Row],[To be Baselined]]&lt;&gt;1),1,0)</f>
        <v>1</v>
      </c>
      <c r="AF292" s="41">
        <f>IF(AND(tbl_PV_Milestones[[#This Row],[BL FY]]=2025,tbl_PV_Milestones[[#This Row],[Finish FY]]&gt;2025),1,0)</f>
        <v>0</v>
      </c>
      <c r="AG292" s="56" t="str">
        <f>_xlfn.XLOOKUP(tbl_PV_Milestones[[#This Row],[Work ID]],tbl_PV_Meta[Work ID '#],tbl_PV_Meta[Project Manager/Owner],,0)</f>
        <v>Project Manager 30</v>
      </c>
      <c r="AH292" s="6"/>
    </row>
    <row r="293" spans="4:34" x14ac:dyDescent="0.25">
      <c r="D293" s="6" t="s">
        <v>28</v>
      </c>
      <c r="E293" s="6" t="s">
        <v>520</v>
      </c>
      <c r="F293" s="6" t="s">
        <v>1760</v>
      </c>
      <c r="G293" s="6" t="s">
        <v>554</v>
      </c>
      <c r="H293" s="6" t="s">
        <v>505</v>
      </c>
      <c r="I293" s="6" t="s">
        <v>510</v>
      </c>
      <c r="J293" s="6" t="s">
        <v>28</v>
      </c>
      <c r="K293" s="6" t="s">
        <v>39</v>
      </c>
      <c r="L293" s="6" t="s">
        <v>37</v>
      </c>
      <c r="M293" s="43"/>
      <c r="N293" s="44" t="s">
        <v>1979</v>
      </c>
      <c r="O293" s="39">
        <v>45807.708333333299</v>
      </c>
      <c r="P293" s="39">
        <v>45776.708333333299</v>
      </c>
      <c r="Q293" s="6">
        <v>-23</v>
      </c>
      <c r="R293" s="6">
        <v>-6.74734140080675E-2</v>
      </c>
      <c r="S293" s="45" t="e">
        <f>_xlfn.CONCAT(#REF!,TRIM(tbl_PV_Milestones[[#This Row],[Milestone Description]]))</f>
        <v>#REF!</v>
      </c>
      <c r="T293" s="84" t="str">
        <f>IF(COUNTIF(tbl_PV_Milestones[UID],tbl_PV_Milestones[[#This Row],[UID]])&gt;1,"Duplicate","")</f>
        <v>Duplicate</v>
      </c>
      <c r="U293" s="42" t="str">
        <f>_xlfn.XLOOKUP(tbl_PV_Milestones[[#This Row],[Work ID]],tbl_PV_Meta[Work ID '#],tbl_PV_Meta[Sub-Portfolio])</f>
        <v>Sub-Portfolio 8</v>
      </c>
      <c r="V293" s="41">
        <f>IF(MONTH(tbl_PV_Milestones[[#This Row],[Baseline Date]])&lt;7,YEAR(tbl_PV_Milestones[[#This Row],[Baseline Date]]),YEAR(tbl_PV_Milestones[[#This Row],[Baseline Date]])+1)</f>
        <v>2025</v>
      </c>
      <c r="W293" s="41">
        <f>IF(MONTH(tbl_PV_Milestones[[#This Row],[Actual/Schedule Finish]])&lt;7,YEAR(tbl_PV_Milestones[[#This Row],[Actual/Schedule Finish]]),YEAR(tbl_PV_Milestones[[#This Row],[Actual/Schedule Finish]])+1)</f>
        <v>2025</v>
      </c>
      <c r="X293" s="41" t="str">
        <f>IF(OR(tbl_PV_Milestones[[#This Row],[Project Status]]="Completed",tbl_PV_Milestones[[#This Row],[Project Status]]="Assumed Completed"),"Yes","No")</f>
        <v>No</v>
      </c>
      <c r="Y293" s="41">
        <f>IF(tbl_PV_Milestones[[#This Row],[Baseline Date]]="",1,0)</f>
        <v>0</v>
      </c>
      <c r="Z293" s="41">
        <f>IF(tbl_PV_Milestones[[#This Row],[Baseline Date]]&lt;PV_Meta!$B$7,1,0)</f>
        <v>1</v>
      </c>
      <c r="AA293" s="41">
        <f>IF(tbl_PV_Milestones[[#This Row],[Complete]]="Yes",1,0)</f>
        <v>0</v>
      </c>
      <c r="AB293" s="41">
        <f>IF(AND(tbl_PV_Milestones[[#This Row],[BL FY]]=2025,tbl_PV_Milestones[[#This Row],[Baseline Date]]&lt;PV_Meta!$B$7),1,0)</f>
        <v>1</v>
      </c>
      <c r="AC293" s="41">
        <f>IF(AND(tbl_PV_Milestones[[#This Row],[Planned YTD]]=1,tbl_PV_Milestones[[#This Row],[Complete]]="Yes"),1,0)</f>
        <v>0</v>
      </c>
      <c r="AD293" s="41">
        <f>IF(AND(tbl_PV_Milestones[[#This Row],[Actual/Schedule Finish]]&lt;PV_Meta!$B$7,tbl_PV_Milestones[[#This Row],[Complete]]="No",tbl_PV_Milestones[[#This Row],[Project Status]]&lt;&gt;"On Hold"),1,0)</f>
        <v>0</v>
      </c>
      <c r="AE293" s="41">
        <f>IF(AND(tbl_PV_Milestones[[#This Row],[Actual/Schedule Finish]]&gt;tbl_PV_Milestones[[#This Row],[Baseline Date]],tbl_PV_Milestones[[#This Row],[Complete]]="No",tbl_PV_Milestones[[#This Row],[Project Status]]&lt;&gt;"On Hold",tbl_PV_Milestones[[#This Row],[Overdue]]=0,tbl_PV_Milestones[[#This Row],[To be Baselined]]&lt;&gt;1),1,0)</f>
        <v>1</v>
      </c>
      <c r="AF293" s="41">
        <f>IF(AND(tbl_PV_Milestones[[#This Row],[BL FY]]=2025,tbl_PV_Milestones[[#This Row],[Finish FY]]&gt;2025),1,0)</f>
        <v>0</v>
      </c>
      <c r="AG293" s="56" t="str">
        <f>_xlfn.XLOOKUP(tbl_PV_Milestones[[#This Row],[Work ID]],tbl_PV_Meta[Work ID '#],tbl_PV_Meta[Project Manager/Owner],,0)</f>
        <v>Project Manager 30</v>
      </c>
      <c r="AH293" s="6"/>
    </row>
    <row r="294" spans="4:34" x14ac:dyDescent="0.25">
      <c r="D294" s="6" t="s">
        <v>28</v>
      </c>
      <c r="E294" s="6" t="s">
        <v>520</v>
      </c>
      <c r="F294" s="6" t="s">
        <v>1760</v>
      </c>
      <c r="G294" s="6" t="s">
        <v>555</v>
      </c>
      <c r="H294" s="6" t="s">
        <v>505</v>
      </c>
      <c r="I294" s="6" t="s">
        <v>510</v>
      </c>
      <c r="J294" s="6" t="s">
        <v>28</v>
      </c>
      <c r="K294" s="6" t="s">
        <v>39</v>
      </c>
      <c r="L294" s="6" t="s">
        <v>37</v>
      </c>
      <c r="M294" s="43"/>
      <c r="N294" s="44" t="s">
        <v>1979</v>
      </c>
      <c r="O294" s="39">
        <v>45807.708333333299</v>
      </c>
      <c r="P294" s="39">
        <v>45775.708333333299</v>
      </c>
      <c r="Q294" s="6">
        <v>-24</v>
      </c>
      <c r="R294" s="6">
        <v>-7.0407040704070403E-2</v>
      </c>
      <c r="S294" s="45" t="e">
        <f>_xlfn.CONCAT(#REF!,TRIM(tbl_PV_Milestones[[#This Row],[Milestone Description]]))</f>
        <v>#REF!</v>
      </c>
      <c r="T294" s="84" t="str">
        <f>IF(COUNTIF(tbl_PV_Milestones[UID],tbl_PV_Milestones[[#This Row],[UID]])&gt;1,"Duplicate","")</f>
        <v>Duplicate</v>
      </c>
      <c r="U294" s="42" t="str">
        <f>_xlfn.XLOOKUP(tbl_PV_Milestones[[#This Row],[Work ID]],tbl_PV_Meta[Work ID '#],tbl_PV_Meta[Sub-Portfolio])</f>
        <v>Sub-Portfolio 8</v>
      </c>
      <c r="V294" s="41">
        <f>IF(MONTH(tbl_PV_Milestones[[#This Row],[Baseline Date]])&lt;7,YEAR(tbl_PV_Milestones[[#This Row],[Baseline Date]]),YEAR(tbl_PV_Milestones[[#This Row],[Baseline Date]])+1)</f>
        <v>2025</v>
      </c>
      <c r="W294" s="41">
        <f>IF(MONTH(tbl_PV_Milestones[[#This Row],[Actual/Schedule Finish]])&lt;7,YEAR(tbl_PV_Milestones[[#This Row],[Actual/Schedule Finish]]),YEAR(tbl_PV_Milestones[[#This Row],[Actual/Schedule Finish]])+1)</f>
        <v>2025</v>
      </c>
      <c r="X294" s="41" t="str">
        <f>IF(OR(tbl_PV_Milestones[[#This Row],[Project Status]]="Completed",tbl_PV_Milestones[[#This Row],[Project Status]]="Assumed Completed"),"Yes","No")</f>
        <v>No</v>
      </c>
      <c r="Y294" s="41">
        <f>IF(tbl_PV_Milestones[[#This Row],[Baseline Date]]="",1,0)</f>
        <v>0</v>
      </c>
      <c r="Z294" s="41">
        <f>IF(tbl_PV_Milestones[[#This Row],[Baseline Date]]&lt;PV_Meta!$B$7,1,0)</f>
        <v>1</v>
      </c>
      <c r="AA294" s="41">
        <f>IF(tbl_PV_Milestones[[#This Row],[Complete]]="Yes",1,0)</f>
        <v>0</v>
      </c>
      <c r="AB294" s="41">
        <f>IF(AND(tbl_PV_Milestones[[#This Row],[BL FY]]=2025,tbl_PV_Milestones[[#This Row],[Baseline Date]]&lt;PV_Meta!$B$7),1,0)</f>
        <v>1</v>
      </c>
      <c r="AC294" s="41">
        <f>IF(AND(tbl_PV_Milestones[[#This Row],[Planned YTD]]=1,tbl_PV_Milestones[[#This Row],[Complete]]="Yes"),1,0)</f>
        <v>0</v>
      </c>
      <c r="AD294" s="41">
        <f>IF(AND(tbl_PV_Milestones[[#This Row],[Actual/Schedule Finish]]&lt;PV_Meta!$B$7,tbl_PV_Milestones[[#This Row],[Complete]]="No",tbl_PV_Milestones[[#This Row],[Project Status]]&lt;&gt;"On Hold"),1,0)</f>
        <v>0</v>
      </c>
      <c r="AE294" s="41">
        <f>IF(AND(tbl_PV_Milestones[[#This Row],[Actual/Schedule Finish]]&gt;tbl_PV_Milestones[[#This Row],[Baseline Date]],tbl_PV_Milestones[[#This Row],[Complete]]="No",tbl_PV_Milestones[[#This Row],[Project Status]]&lt;&gt;"On Hold",tbl_PV_Milestones[[#This Row],[Overdue]]=0,tbl_PV_Milestones[[#This Row],[To be Baselined]]&lt;&gt;1),1,0)</f>
        <v>1</v>
      </c>
      <c r="AF294" s="41">
        <f>IF(AND(tbl_PV_Milestones[[#This Row],[BL FY]]=2025,tbl_PV_Milestones[[#This Row],[Finish FY]]&gt;2025),1,0)</f>
        <v>0</v>
      </c>
      <c r="AG294" s="56" t="str">
        <f>_xlfn.XLOOKUP(tbl_PV_Milestones[[#This Row],[Work ID]],tbl_PV_Meta[Work ID '#],tbl_PV_Meta[Project Manager/Owner],,0)</f>
        <v>Project Manager 30</v>
      </c>
      <c r="AH294" s="6"/>
    </row>
    <row r="295" spans="4:34" x14ac:dyDescent="0.25">
      <c r="D295" s="6" t="s">
        <v>28</v>
      </c>
      <c r="E295" s="6" t="s">
        <v>520</v>
      </c>
      <c r="F295" s="6" t="s">
        <v>1760</v>
      </c>
      <c r="G295" s="6" t="s">
        <v>556</v>
      </c>
      <c r="H295" s="6" t="s">
        <v>505</v>
      </c>
      <c r="I295" s="6" t="s">
        <v>510</v>
      </c>
      <c r="J295" s="6" t="s">
        <v>28</v>
      </c>
      <c r="K295" s="6" t="s">
        <v>39</v>
      </c>
      <c r="L295" s="6" t="s">
        <v>37</v>
      </c>
      <c r="M295" s="43"/>
      <c r="N295" s="44" t="s">
        <v>1979</v>
      </c>
      <c r="O295" s="39">
        <v>45807.708333333299</v>
      </c>
      <c r="P295" s="39">
        <v>45776.708333333299</v>
      </c>
      <c r="Q295" s="6">
        <v>-23</v>
      </c>
      <c r="R295" s="6">
        <v>-6.74734140080675E-2</v>
      </c>
      <c r="S295" s="45" t="e">
        <f>_xlfn.CONCAT(#REF!,TRIM(tbl_PV_Milestones[[#This Row],[Milestone Description]]))</f>
        <v>#REF!</v>
      </c>
      <c r="T295" s="84" t="str">
        <f>IF(COUNTIF(tbl_PV_Milestones[UID],tbl_PV_Milestones[[#This Row],[UID]])&gt;1,"Duplicate","")</f>
        <v>Duplicate</v>
      </c>
      <c r="U295" s="42" t="str">
        <f>_xlfn.XLOOKUP(tbl_PV_Milestones[[#This Row],[Work ID]],tbl_PV_Meta[Work ID '#],tbl_PV_Meta[Sub-Portfolio])</f>
        <v>Sub-Portfolio 8</v>
      </c>
      <c r="V295" s="41">
        <f>IF(MONTH(tbl_PV_Milestones[[#This Row],[Baseline Date]])&lt;7,YEAR(tbl_PV_Milestones[[#This Row],[Baseline Date]]),YEAR(tbl_PV_Milestones[[#This Row],[Baseline Date]])+1)</f>
        <v>2025</v>
      </c>
      <c r="W295" s="41">
        <f>IF(MONTH(tbl_PV_Milestones[[#This Row],[Actual/Schedule Finish]])&lt;7,YEAR(tbl_PV_Milestones[[#This Row],[Actual/Schedule Finish]]),YEAR(tbl_PV_Milestones[[#This Row],[Actual/Schedule Finish]])+1)</f>
        <v>2025</v>
      </c>
      <c r="X295" s="41" t="str">
        <f>IF(OR(tbl_PV_Milestones[[#This Row],[Project Status]]="Completed",tbl_PV_Milestones[[#This Row],[Project Status]]="Assumed Completed"),"Yes","No")</f>
        <v>No</v>
      </c>
      <c r="Y295" s="41">
        <f>IF(tbl_PV_Milestones[[#This Row],[Baseline Date]]="",1,0)</f>
        <v>0</v>
      </c>
      <c r="Z295" s="41">
        <f>IF(tbl_PV_Milestones[[#This Row],[Baseline Date]]&lt;PV_Meta!$B$7,1,0)</f>
        <v>1</v>
      </c>
      <c r="AA295" s="41">
        <f>IF(tbl_PV_Milestones[[#This Row],[Complete]]="Yes",1,0)</f>
        <v>0</v>
      </c>
      <c r="AB295" s="41">
        <f>IF(AND(tbl_PV_Milestones[[#This Row],[BL FY]]=2025,tbl_PV_Milestones[[#This Row],[Baseline Date]]&lt;PV_Meta!$B$7),1,0)</f>
        <v>1</v>
      </c>
      <c r="AC295" s="41">
        <f>IF(AND(tbl_PV_Milestones[[#This Row],[Planned YTD]]=1,tbl_PV_Milestones[[#This Row],[Complete]]="Yes"),1,0)</f>
        <v>0</v>
      </c>
      <c r="AD295" s="41">
        <f>IF(AND(tbl_PV_Milestones[[#This Row],[Actual/Schedule Finish]]&lt;PV_Meta!$B$7,tbl_PV_Milestones[[#This Row],[Complete]]="No",tbl_PV_Milestones[[#This Row],[Project Status]]&lt;&gt;"On Hold"),1,0)</f>
        <v>0</v>
      </c>
      <c r="AE295" s="41">
        <f>IF(AND(tbl_PV_Milestones[[#This Row],[Actual/Schedule Finish]]&gt;tbl_PV_Milestones[[#This Row],[Baseline Date]],tbl_PV_Milestones[[#This Row],[Complete]]="No",tbl_PV_Milestones[[#This Row],[Project Status]]&lt;&gt;"On Hold",tbl_PV_Milestones[[#This Row],[Overdue]]=0,tbl_PV_Milestones[[#This Row],[To be Baselined]]&lt;&gt;1),1,0)</f>
        <v>1</v>
      </c>
      <c r="AF295" s="41">
        <f>IF(AND(tbl_PV_Milestones[[#This Row],[BL FY]]=2025,tbl_PV_Milestones[[#This Row],[Finish FY]]&gt;2025),1,0)</f>
        <v>0</v>
      </c>
      <c r="AG295" s="56" t="str">
        <f>_xlfn.XLOOKUP(tbl_PV_Milestones[[#This Row],[Work ID]],tbl_PV_Meta[Work ID '#],tbl_PV_Meta[Project Manager/Owner],,0)</f>
        <v>Project Manager 30</v>
      </c>
      <c r="AH295" s="6"/>
    </row>
    <row r="296" spans="4:34" x14ac:dyDescent="0.25">
      <c r="D296" s="6" t="s">
        <v>28</v>
      </c>
      <c r="E296" s="6" t="s">
        <v>520</v>
      </c>
      <c r="F296" s="6" t="s">
        <v>1760</v>
      </c>
      <c r="G296" s="6" t="s">
        <v>557</v>
      </c>
      <c r="H296" s="6" t="s">
        <v>519</v>
      </c>
      <c r="I296" s="6" t="s">
        <v>510</v>
      </c>
      <c r="J296" s="6" t="s">
        <v>28</v>
      </c>
      <c r="K296" s="6" t="s">
        <v>39</v>
      </c>
      <c r="L296" s="6" t="s">
        <v>37</v>
      </c>
      <c r="M296" s="43"/>
      <c r="N296" s="44" t="s">
        <v>1979</v>
      </c>
      <c r="O296" s="39">
        <v>45807.708333333299</v>
      </c>
      <c r="P296" s="39">
        <v>45777.708333333299</v>
      </c>
      <c r="Q296" s="6">
        <v>-22</v>
      </c>
      <c r="R296" s="6">
        <v>-6.45397873120645E-2</v>
      </c>
      <c r="S296" s="45" t="e">
        <f>_xlfn.CONCAT(#REF!,TRIM(tbl_PV_Milestones[[#This Row],[Milestone Description]]))</f>
        <v>#REF!</v>
      </c>
      <c r="T296" s="84" t="str">
        <f>IF(COUNTIF(tbl_PV_Milestones[UID],tbl_PV_Milestones[[#This Row],[UID]])&gt;1,"Duplicate","")</f>
        <v>Duplicate</v>
      </c>
      <c r="U296" s="42" t="str">
        <f>_xlfn.XLOOKUP(tbl_PV_Milestones[[#This Row],[Work ID]],tbl_PV_Meta[Work ID '#],tbl_PV_Meta[Sub-Portfolio])</f>
        <v>Sub-Portfolio 8</v>
      </c>
      <c r="V296" s="41">
        <f>IF(MONTH(tbl_PV_Milestones[[#This Row],[Baseline Date]])&lt;7,YEAR(tbl_PV_Milestones[[#This Row],[Baseline Date]]),YEAR(tbl_PV_Milestones[[#This Row],[Baseline Date]])+1)</f>
        <v>2025</v>
      </c>
      <c r="W296" s="41">
        <f>IF(MONTH(tbl_PV_Milestones[[#This Row],[Actual/Schedule Finish]])&lt;7,YEAR(tbl_PV_Milestones[[#This Row],[Actual/Schedule Finish]]),YEAR(tbl_PV_Milestones[[#This Row],[Actual/Schedule Finish]])+1)</f>
        <v>2025</v>
      </c>
      <c r="X296" s="41" t="str">
        <f>IF(OR(tbl_PV_Milestones[[#This Row],[Project Status]]="Completed",tbl_PV_Milestones[[#This Row],[Project Status]]="Assumed Completed"),"Yes","No")</f>
        <v>No</v>
      </c>
      <c r="Y296" s="41">
        <f>IF(tbl_PV_Milestones[[#This Row],[Baseline Date]]="",1,0)</f>
        <v>0</v>
      </c>
      <c r="Z296" s="41">
        <f>IF(tbl_PV_Milestones[[#This Row],[Baseline Date]]&lt;PV_Meta!$B$7,1,0)</f>
        <v>1</v>
      </c>
      <c r="AA296" s="41">
        <f>IF(tbl_PV_Milestones[[#This Row],[Complete]]="Yes",1,0)</f>
        <v>0</v>
      </c>
      <c r="AB296" s="41">
        <f>IF(AND(tbl_PV_Milestones[[#This Row],[BL FY]]=2025,tbl_PV_Milestones[[#This Row],[Baseline Date]]&lt;PV_Meta!$B$7),1,0)</f>
        <v>1</v>
      </c>
      <c r="AC296" s="41">
        <f>IF(AND(tbl_PV_Milestones[[#This Row],[Planned YTD]]=1,tbl_PV_Milestones[[#This Row],[Complete]]="Yes"),1,0)</f>
        <v>0</v>
      </c>
      <c r="AD296" s="41">
        <f>IF(AND(tbl_PV_Milestones[[#This Row],[Actual/Schedule Finish]]&lt;PV_Meta!$B$7,tbl_PV_Milestones[[#This Row],[Complete]]="No",tbl_PV_Milestones[[#This Row],[Project Status]]&lt;&gt;"On Hold"),1,0)</f>
        <v>0</v>
      </c>
      <c r="AE296" s="41">
        <f>IF(AND(tbl_PV_Milestones[[#This Row],[Actual/Schedule Finish]]&gt;tbl_PV_Milestones[[#This Row],[Baseline Date]],tbl_PV_Milestones[[#This Row],[Complete]]="No",tbl_PV_Milestones[[#This Row],[Project Status]]&lt;&gt;"On Hold",tbl_PV_Milestones[[#This Row],[Overdue]]=0,tbl_PV_Milestones[[#This Row],[To be Baselined]]&lt;&gt;1),1,0)</f>
        <v>1</v>
      </c>
      <c r="AF296" s="41">
        <f>IF(AND(tbl_PV_Milestones[[#This Row],[BL FY]]=2025,tbl_PV_Milestones[[#This Row],[Finish FY]]&gt;2025),1,0)</f>
        <v>0</v>
      </c>
      <c r="AG296" s="56" t="str">
        <f>_xlfn.XLOOKUP(tbl_PV_Milestones[[#This Row],[Work ID]],tbl_PV_Meta[Work ID '#],tbl_PV_Meta[Project Manager/Owner],,0)</f>
        <v>Project Manager 30</v>
      </c>
      <c r="AH296" s="6"/>
    </row>
    <row r="297" spans="4:34" x14ac:dyDescent="0.25">
      <c r="D297" s="6" t="s">
        <v>28</v>
      </c>
      <c r="E297" s="6" t="s">
        <v>513</v>
      </c>
      <c r="F297" s="6" t="s">
        <v>1760</v>
      </c>
      <c r="G297" s="6" t="s">
        <v>536</v>
      </c>
      <c r="H297" s="6" t="s">
        <v>505</v>
      </c>
      <c r="I297" s="6" t="s">
        <v>510</v>
      </c>
      <c r="J297" s="6" t="s">
        <v>28</v>
      </c>
      <c r="K297" s="6" t="s">
        <v>39</v>
      </c>
      <c r="L297" s="6" t="s">
        <v>37</v>
      </c>
      <c r="M297" s="43"/>
      <c r="N297" s="44" t="s">
        <v>1979</v>
      </c>
      <c r="O297" s="39">
        <v>45869.708333333299</v>
      </c>
      <c r="P297" s="39">
        <v>45744.708333333299</v>
      </c>
      <c r="Q297" s="6">
        <v>-85</v>
      </c>
      <c r="R297" s="6">
        <v>-0.249358269160249</v>
      </c>
      <c r="S297" s="45" t="e">
        <f>_xlfn.CONCAT(#REF!,TRIM(tbl_PV_Milestones[[#This Row],[Milestone Description]]))</f>
        <v>#REF!</v>
      </c>
      <c r="T297" s="84" t="str">
        <f>IF(COUNTIF(tbl_PV_Milestones[UID],tbl_PV_Milestones[[#This Row],[UID]])&gt;1,"Duplicate","")</f>
        <v>Duplicate</v>
      </c>
      <c r="U297" s="42" t="str">
        <f>_xlfn.XLOOKUP(tbl_PV_Milestones[[#This Row],[Work ID]],tbl_PV_Meta[Work ID '#],tbl_PV_Meta[Sub-Portfolio])</f>
        <v>Sub-Portfolio 8</v>
      </c>
      <c r="V297" s="41">
        <f>IF(MONTH(tbl_PV_Milestones[[#This Row],[Baseline Date]])&lt;7,YEAR(tbl_PV_Milestones[[#This Row],[Baseline Date]]),YEAR(tbl_PV_Milestones[[#This Row],[Baseline Date]])+1)</f>
        <v>2025</v>
      </c>
      <c r="W297" s="41">
        <f>IF(MONTH(tbl_PV_Milestones[[#This Row],[Actual/Schedule Finish]])&lt;7,YEAR(tbl_PV_Milestones[[#This Row],[Actual/Schedule Finish]]),YEAR(tbl_PV_Milestones[[#This Row],[Actual/Schedule Finish]])+1)</f>
        <v>2026</v>
      </c>
      <c r="X297" s="41" t="str">
        <f>IF(OR(tbl_PV_Milestones[[#This Row],[Project Status]]="Completed",tbl_PV_Milestones[[#This Row],[Project Status]]="Assumed Completed"),"Yes","No")</f>
        <v>No</v>
      </c>
      <c r="Y297" s="41">
        <f>IF(tbl_PV_Milestones[[#This Row],[Baseline Date]]="",1,0)</f>
        <v>0</v>
      </c>
      <c r="Z297" s="41">
        <f>IF(tbl_PV_Milestones[[#This Row],[Baseline Date]]&lt;PV_Meta!$B$7,1,0)</f>
        <v>1</v>
      </c>
      <c r="AA297" s="41">
        <f>IF(tbl_PV_Milestones[[#This Row],[Complete]]="Yes",1,0)</f>
        <v>0</v>
      </c>
      <c r="AB297" s="41">
        <f>IF(AND(tbl_PV_Milestones[[#This Row],[BL FY]]=2025,tbl_PV_Milestones[[#This Row],[Baseline Date]]&lt;PV_Meta!$B$7),1,0)</f>
        <v>1</v>
      </c>
      <c r="AC297" s="41">
        <f>IF(AND(tbl_PV_Milestones[[#This Row],[Planned YTD]]=1,tbl_PV_Milestones[[#This Row],[Complete]]="Yes"),1,0)</f>
        <v>0</v>
      </c>
      <c r="AD297" s="41">
        <f>IF(AND(tbl_PV_Milestones[[#This Row],[Actual/Schedule Finish]]&lt;PV_Meta!$B$7,tbl_PV_Milestones[[#This Row],[Complete]]="No",tbl_PV_Milestones[[#This Row],[Project Status]]&lt;&gt;"On Hold"),1,0)</f>
        <v>0</v>
      </c>
      <c r="AE297" s="41">
        <f>IF(AND(tbl_PV_Milestones[[#This Row],[Actual/Schedule Finish]]&gt;tbl_PV_Milestones[[#This Row],[Baseline Date]],tbl_PV_Milestones[[#This Row],[Complete]]="No",tbl_PV_Milestones[[#This Row],[Project Status]]&lt;&gt;"On Hold",tbl_PV_Milestones[[#This Row],[Overdue]]=0,tbl_PV_Milestones[[#This Row],[To be Baselined]]&lt;&gt;1),1,0)</f>
        <v>1</v>
      </c>
      <c r="AF297" s="41">
        <f>IF(AND(tbl_PV_Milestones[[#This Row],[BL FY]]=2025,tbl_PV_Milestones[[#This Row],[Finish FY]]&gt;2025),1,0)</f>
        <v>1</v>
      </c>
      <c r="AG297" s="56" t="str">
        <f>_xlfn.XLOOKUP(tbl_PV_Milestones[[#This Row],[Work ID]],tbl_PV_Meta[Work ID '#],tbl_PV_Meta[Project Manager/Owner],,0)</f>
        <v>Project Manager 30</v>
      </c>
      <c r="AH297" s="6"/>
    </row>
    <row r="298" spans="4:34" x14ac:dyDescent="0.25">
      <c r="D298" s="6" t="s">
        <v>28</v>
      </c>
      <c r="E298" s="6" t="s">
        <v>513</v>
      </c>
      <c r="F298" s="6" t="s">
        <v>1760</v>
      </c>
      <c r="G298" s="6" t="s">
        <v>541</v>
      </c>
      <c r="H298" s="6" t="s">
        <v>505</v>
      </c>
      <c r="I298" s="6" t="s">
        <v>510</v>
      </c>
      <c r="J298" s="6" t="s">
        <v>28</v>
      </c>
      <c r="K298" s="6" t="s">
        <v>39</v>
      </c>
      <c r="L298" s="6" t="s">
        <v>37</v>
      </c>
      <c r="M298" s="43"/>
      <c r="N298" s="44" t="s">
        <v>1979</v>
      </c>
      <c r="O298" s="39">
        <v>45869.708333333299</v>
      </c>
      <c r="P298" s="39">
        <v>45744.708333333299</v>
      </c>
      <c r="Q298" s="6">
        <v>-85</v>
      </c>
      <c r="R298" s="6">
        <v>-0.249358269160249</v>
      </c>
      <c r="S298" s="45" t="e">
        <f>_xlfn.CONCAT(#REF!,TRIM(tbl_PV_Milestones[[#This Row],[Milestone Description]]))</f>
        <v>#REF!</v>
      </c>
      <c r="T298" s="84" t="str">
        <f>IF(COUNTIF(tbl_PV_Milestones[UID],tbl_PV_Milestones[[#This Row],[UID]])&gt;1,"Duplicate","")</f>
        <v>Duplicate</v>
      </c>
      <c r="U298" s="42" t="str">
        <f>_xlfn.XLOOKUP(tbl_PV_Milestones[[#This Row],[Work ID]],tbl_PV_Meta[Work ID '#],tbl_PV_Meta[Sub-Portfolio])</f>
        <v>Sub-Portfolio 8</v>
      </c>
      <c r="V298" s="41">
        <f>IF(MONTH(tbl_PV_Milestones[[#This Row],[Baseline Date]])&lt;7,YEAR(tbl_PV_Milestones[[#This Row],[Baseline Date]]),YEAR(tbl_PV_Milestones[[#This Row],[Baseline Date]])+1)</f>
        <v>2025</v>
      </c>
      <c r="W298" s="41">
        <f>IF(MONTH(tbl_PV_Milestones[[#This Row],[Actual/Schedule Finish]])&lt;7,YEAR(tbl_PV_Milestones[[#This Row],[Actual/Schedule Finish]]),YEAR(tbl_PV_Milestones[[#This Row],[Actual/Schedule Finish]])+1)</f>
        <v>2026</v>
      </c>
      <c r="X298" s="41" t="str">
        <f>IF(OR(tbl_PV_Milestones[[#This Row],[Project Status]]="Completed",tbl_PV_Milestones[[#This Row],[Project Status]]="Assumed Completed"),"Yes","No")</f>
        <v>No</v>
      </c>
      <c r="Y298" s="41">
        <f>IF(tbl_PV_Milestones[[#This Row],[Baseline Date]]="",1,0)</f>
        <v>0</v>
      </c>
      <c r="Z298" s="41">
        <f>IF(tbl_PV_Milestones[[#This Row],[Baseline Date]]&lt;PV_Meta!$B$7,1,0)</f>
        <v>1</v>
      </c>
      <c r="AA298" s="41">
        <f>IF(tbl_PV_Milestones[[#This Row],[Complete]]="Yes",1,0)</f>
        <v>0</v>
      </c>
      <c r="AB298" s="41">
        <f>IF(AND(tbl_PV_Milestones[[#This Row],[BL FY]]=2025,tbl_PV_Milestones[[#This Row],[Baseline Date]]&lt;PV_Meta!$B$7),1,0)</f>
        <v>1</v>
      </c>
      <c r="AC298" s="41">
        <f>IF(AND(tbl_PV_Milestones[[#This Row],[Planned YTD]]=1,tbl_PV_Milestones[[#This Row],[Complete]]="Yes"),1,0)</f>
        <v>0</v>
      </c>
      <c r="AD298" s="41">
        <f>IF(AND(tbl_PV_Milestones[[#This Row],[Actual/Schedule Finish]]&lt;PV_Meta!$B$7,tbl_PV_Milestones[[#This Row],[Complete]]="No",tbl_PV_Milestones[[#This Row],[Project Status]]&lt;&gt;"On Hold"),1,0)</f>
        <v>0</v>
      </c>
      <c r="AE298" s="41">
        <f>IF(AND(tbl_PV_Milestones[[#This Row],[Actual/Schedule Finish]]&gt;tbl_PV_Milestones[[#This Row],[Baseline Date]],tbl_PV_Milestones[[#This Row],[Complete]]="No",tbl_PV_Milestones[[#This Row],[Project Status]]&lt;&gt;"On Hold",tbl_PV_Milestones[[#This Row],[Overdue]]=0,tbl_PV_Milestones[[#This Row],[To be Baselined]]&lt;&gt;1),1,0)</f>
        <v>1</v>
      </c>
      <c r="AF298" s="41">
        <f>IF(AND(tbl_PV_Milestones[[#This Row],[BL FY]]=2025,tbl_PV_Milestones[[#This Row],[Finish FY]]&gt;2025),1,0)</f>
        <v>1</v>
      </c>
      <c r="AG298" s="56" t="str">
        <f>_xlfn.XLOOKUP(tbl_PV_Milestones[[#This Row],[Work ID]],tbl_PV_Meta[Work ID '#],tbl_PV_Meta[Project Manager/Owner],,0)</f>
        <v>Project Manager 30</v>
      </c>
      <c r="AH298" s="6"/>
    </row>
    <row r="299" spans="4:34" x14ac:dyDescent="0.25">
      <c r="D299" s="6" t="s">
        <v>28</v>
      </c>
      <c r="E299" s="6" t="s">
        <v>513</v>
      </c>
      <c r="F299" s="6" t="s">
        <v>1760</v>
      </c>
      <c r="G299" s="6" t="s">
        <v>542</v>
      </c>
      <c r="H299" s="6" t="s">
        <v>519</v>
      </c>
      <c r="I299" s="6" t="s">
        <v>510</v>
      </c>
      <c r="J299" s="6" t="s">
        <v>28</v>
      </c>
      <c r="K299" s="6" t="s">
        <v>39</v>
      </c>
      <c r="L299" s="6" t="s">
        <v>37</v>
      </c>
      <c r="M299" s="43"/>
      <c r="N299" s="44" t="s">
        <v>1979</v>
      </c>
      <c r="O299" s="39">
        <v>45869.708333333299</v>
      </c>
      <c r="P299" s="39">
        <v>45770.708333333299</v>
      </c>
      <c r="Q299" s="6">
        <v>-69</v>
      </c>
      <c r="R299" s="6">
        <v>-0.202420242024202</v>
      </c>
      <c r="S299" s="45" t="e">
        <f>_xlfn.CONCAT(#REF!,TRIM(tbl_PV_Milestones[[#This Row],[Milestone Description]]))</f>
        <v>#REF!</v>
      </c>
      <c r="T299" s="84" t="str">
        <f>IF(COUNTIF(tbl_PV_Milestones[UID],tbl_PV_Milestones[[#This Row],[UID]])&gt;1,"Duplicate","")</f>
        <v>Duplicate</v>
      </c>
      <c r="U299" s="42" t="str">
        <f>_xlfn.XLOOKUP(tbl_PV_Milestones[[#This Row],[Work ID]],tbl_PV_Meta[Work ID '#],tbl_PV_Meta[Sub-Portfolio])</f>
        <v>Sub-Portfolio 8</v>
      </c>
      <c r="V299" s="41">
        <f>IF(MONTH(tbl_PV_Milestones[[#This Row],[Baseline Date]])&lt;7,YEAR(tbl_PV_Milestones[[#This Row],[Baseline Date]]),YEAR(tbl_PV_Milestones[[#This Row],[Baseline Date]])+1)</f>
        <v>2025</v>
      </c>
      <c r="W299" s="41">
        <f>IF(MONTH(tbl_PV_Milestones[[#This Row],[Actual/Schedule Finish]])&lt;7,YEAR(tbl_PV_Milestones[[#This Row],[Actual/Schedule Finish]]),YEAR(tbl_PV_Milestones[[#This Row],[Actual/Schedule Finish]])+1)</f>
        <v>2026</v>
      </c>
      <c r="X299" s="41" t="str">
        <f>IF(OR(tbl_PV_Milestones[[#This Row],[Project Status]]="Completed",tbl_PV_Milestones[[#This Row],[Project Status]]="Assumed Completed"),"Yes","No")</f>
        <v>No</v>
      </c>
      <c r="Y299" s="41">
        <f>IF(tbl_PV_Milestones[[#This Row],[Baseline Date]]="",1,0)</f>
        <v>0</v>
      </c>
      <c r="Z299" s="41">
        <f>IF(tbl_PV_Milestones[[#This Row],[Baseline Date]]&lt;PV_Meta!$B$7,1,0)</f>
        <v>1</v>
      </c>
      <c r="AA299" s="41">
        <f>IF(tbl_PV_Milestones[[#This Row],[Complete]]="Yes",1,0)</f>
        <v>0</v>
      </c>
      <c r="AB299" s="41">
        <f>IF(AND(tbl_PV_Milestones[[#This Row],[BL FY]]=2025,tbl_PV_Milestones[[#This Row],[Baseline Date]]&lt;PV_Meta!$B$7),1,0)</f>
        <v>1</v>
      </c>
      <c r="AC299" s="41">
        <f>IF(AND(tbl_PV_Milestones[[#This Row],[Planned YTD]]=1,tbl_PV_Milestones[[#This Row],[Complete]]="Yes"),1,0)</f>
        <v>0</v>
      </c>
      <c r="AD299" s="41">
        <f>IF(AND(tbl_PV_Milestones[[#This Row],[Actual/Schedule Finish]]&lt;PV_Meta!$B$7,tbl_PV_Milestones[[#This Row],[Complete]]="No",tbl_PV_Milestones[[#This Row],[Project Status]]&lt;&gt;"On Hold"),1,0)</f>
        <v>0</v>
      </c>
      <c r="AE299" s="41">
        <f>IF(AND(tbl_PV_Milestones[[#This Row],[Actual/Schedule Finish]]&gt;tbl_PV_Milestones[[#This Row],[Baseline Date]],tbl_PV_Milestones[[#This Row],[Complete]]="No",tbl_PV_Milestones[[#This Row],[Project Status]]&lt;&gt;"On Hold",tbl_PV_Milestones[[#This Row],[Overdue]]=0,tbl_PV_Milestones[[#This Row],[To be Baselined]]&lt;&gt;1),1,0)</f>
        <v>1</v>
      </c>
      <c r="AF299" s="41">
        <f>IF(AND(tbl_PV_Milestones[[#This Row],[BL FY]]=2025,tbl_PV_Milestones[[#This Row],[Finish FY]]&gt;2025),1,0)</f>
        <v>1</v>
      </c>
      <c r="AG299" s="56" t="str">
        <f>_xlfn.XLOOKUP(tbl_PV_Milestones[[#This Row],[Work ID]],tbl_PV_Meta[Work ID '#],tbl_PV_Meta[Project Manager/Owner],,0)</f>
        <v>Project Manager 30</v>
      </c>
      <c r="AH299" s="6"/>
    </row>
    <row r="300" spans="4:34" x14ac:dyDescent="0.25">
      <c r="D300" s="6" t="s">
        <v>28</v>
      </c>
      <c r="E300" s="6" t="s">
        <v>513</v>
      </c>
      <c r="F300" s="6" t="s">
        <v>1760</v>
      </c>
      <c r="G300" s="6" t="s">
        <v>528</v>
      </c>
      <c r="H300" s="6" t="s">
        <v>505</v>
      </c>
      <c r="I300" s="6" t="s">
        <v>510</v>
      </c>
      <c r="J300" s="6" t="s">
        <v>28</v>
      </c>
      <c r="K300" s="6" t="s">
        <v>39</v>
      </c>
      <c r="L300" s="6" t="s">
        <v>37</v>
      </c>
      <c r="M300" s="43"/>
      <c r="N300" s="44" t="s">
        <v>1979</v>
      </c>
      <c r="O300" s="39">
        <v>45898.708333333299</v>
      </c>
      <c r="P300" s="39">
        <v>45786.708333333299</v>
      </c>
      <c r="Q300" s="6">
        <v>-79</v>
      </c>
      <c r="R300" s="6">
        <v>-0.231756508984232</v>
      </c>
      <c r="S300" s="45" t="e">
        <f>_xlfn.CONCAT(#REF!,TRIM(tbl_PV_Milestones[[#This Row],[Milestone Description]]))</f>
        <v>#REF!</v>
      </c>
      <c r="T300" s="84" t="str">
        <f>IF(COUNTIF(tbl_PV_Milestones[UID],tbl_PV_Milestones[[#This Row],[UID]])&gt;1,"Duplicate","")</f>
        <v>Duplicate</v>
      </c>
      <c r="U300" s="42" t="str">
        <f>_xlfn.XLOOKUP(tbl_PV_Milestones[[#This Row],[Work ID]],tbl_PV_Meta[Work ID '#],tbl_PV_Meta[Sub-Portfolio])</f>
        <v>Sub-Portfolio 8</v>
      </c>
      <c r="V300" s="41">
        <f>IF(MONTH(tbl_PV_Milestones[[#This Row],[Baseline Date]])&lt;7,YEAR(tbl_PV_Milestones[[#This Row],[Baseline Date]]),YEAR(tbl_PV_Milestones[[#This Row],[Baseline Date]])+1)</f>
        <v>2025</v>
      </c>
      <c r="W300" s="41">
        <f>IF(MONTH(tbl_PV_Milestones[[#This Row],[Actual/Schedule Finish]])&lt;7,YEAR(tbl_PV_Milestones[[#This Row],[Actual/Schedule Finish]]),YEAR(tbl_PV_Milestones[[#This Row],[Actual/Schedule Finish]])+1)</f>
        <v>2026</v>
      </c>
      <c r="X300" s="41" t="str">
        <f>IF(OR(tbl_PV_Milestones[[#This Row],[Project Status]]="Completed",tbl_PV_Milestones[[#This Row],[Project Status]]="Assumed Completed"),"Yes","No")</f>
        <v>No</v>
      </c>
      <c r="Y300" s="41">
        <f>IF(tbl_PV_Milestones[[#This Row],[Baseline Date]]="",1,0)</f>
        <v>0</v>
      </c>
      <c r="Z300" s="41">
        <f>IF(tbl_PV_Milestones[[#This Row],[Baseline Date]]&lt;PV_Meta!$B$7,1,0)</f>
        <v>0</v>
      </c>
      <c r="AA300" s="41">
        <f>IF(tbl_PV_Milestones[[#This Row],[Complete]]="Yes",1,0)</f>
        <v>0</v>
      </c>
      <c r="AB300" s="41">
        <f>IF(AND(tbl_PV_Milestones[[#This Row],[BL FY]]=2025,tbl_PV_Milestones[[#This Row],[Baseline Date]]&lt;PV_Meta!$B$7),1,0)</f>
        <v>0</v>
      </c>
      <c r="AC300" s="41">
        <f>IF(AND(tbl_PV_Milestones[[#This Row],[Planned YTD]]=1,tbl_PV_Milestones[[#This Row],[Complete]]="Yes"),1,0)</f>
        <v>0</v>
      </c>
      <c r="AD300" s="41">
        <f>IF(AND(tbl_PV_Milestones[[#This Row],[Actual/Schedule Finish]]&lt;PV_Meta!$B$7,tbl_PV_Milestones[[#This Row],[Complete]]="No",tbl_PV_Milestones[[#This Row],[Project Status]]&lt;&gt;"On Hold"),1,0)</f>
        <v>0</v>
      </c>
      <c r="AE300" s="41">
        <f>IF(AND(tbl_PV_Milestones[[#This Row],[Actual/Schedule Finish]]&gt;tbl_PV_Milestones[[#This Row],[Baseline Date]],tbl_PV_Milestones[[#This Row],[Complete]]="No",tbl_PV_Milestones[[#This Row],[Project Status]]&lt;&gt;"On Hold",tbl_PV_Milestones[[#This Row],[Overdue]]=0,tbl_PV_Milestones[[#This Row],[To be Baselined]]&lt;&gt;1),1,0)</f>
        <v>1</v>
      </c>
      <c r="AF300" s="41">
        <f>IF(AND(tbl_PV_Milestones[[#This Row],[BL FY]]=2025,tbl_PV_Milestones[[#This Row],[Finish FY]]&gt;2025),1,0)</f>
        <v>1</v>
      </c>
      <c r="AG300" s="56" t="str">
        <f>_xlfn.XLOOKUP(tbl_PV_Milestones[[#This Row],[Work ID]],tbl_PV_Meta[Work ID '#],tbl_PV_Meta[Project Manager/Owner],,0)</f>
        <v>Project Manager 30</v>
      </c>
      <c r="AH300" s="6"/>
    </row>
    <row r="301" spans="4:34" x14ac:dyDescent="0.25">
      <c r="D301" s="6" t="s">
        <v>28</v>
      </c>
      <c r="E301" s="6" t="s">
        <v>513</v>
      </c>
      <c r="F301" s="6" t="s">
        <v>1760</v>
      </c>
      <c r="G301" s="6" t="s">
        <v>531</v>
      </c>
      <c r="H301" s="6" t="s">
        <v>505</v>
      </c>
      <c r="I301" s="6" t="s">
        <v>510</v>
      </c>
      <c r="J301" s="6" t="s">
        <v>28</v>
      </c>
      <c r="K301" s="6" t="s">
        <v>39</v>
      </c>
      <c r="L301" s="6" t="s">
        <v>37</v>
      </c>
      <c r="M301" s="43"/>
      <c r="N301" s="44" t="s">
        <v>1979</v>
      </c>
      <c r="O301" s="39">
        <v>45898.708333333299</v>
      </c>
      <c r="P301" s="39">
        <v>45800.708333333299</v>
      </c>
      <c r="Q301" s="6">
        <v>-69</v>
      </c>
      <c r="R301" s="6">
        <v>-0.202420242024202</v>
      </c>
      <c r="S301" s="45" t="e">
        <f>_xlfn.CONCAT(#REF!,TRIM(tbl_PV_Milestones[[#This Row],[Milestone Description]]))</f>
        <v>#REF!</v>
      </c>
      <c r="T301" s="84" t="str">
        <f>IF(COUNTIF(tbl_PV_Milestones[UID],tbl_PV_Milestones[[#This Row],[UID]])&gt;1,"Duplicate","")</f>
        <v>Duplicate</v>
      </c>
      <c r="U301" s="42" t="str">
        <f>_xlfn.XLOOKUP(tbl_PV_Milestones[[#This Row],[Work ID]],tbl_PV_Meta[Work ID '#],tbl_PV_Meta[Sub-Portfolio])</f>
        <v>Sub-Portfolio 8</v>
      </c>
      <c r="V301" s="41">
        <f>IF(MONTH(tbl_PV_Milestones[[#This Row],[Baseline Date]])&lt;7,YEAR(tbl_PV_Milestones[[#This Row],[Baseline Date]]),YEAR(tbl_PV_Milestones[[#This Row],[Baseline Date]])+1)</f>
        <v>2025</v>
      </c>
      <c r="W301" s="41">
        <f>IF(MONTH(tbl_PV_Milestones[[#This Row],[Actual/Schedule Finish]])&lt;7,YEAR(tbl_PV_Milestones[[#This Row],[Actual/Schedule Finish]]),YEAR(tbl_PV_Milestones[[#This Row],[Actual/Schedule Finish]])+1)</f>
        <v>2026</v>
      </c>
      <c r="X301" s="41" t="str">
        <f>IF(OR(tbl_PV_Milestones[[#This Row],[Project Status]]="Completed",tbl_PV_Milestones[[#This Row],[Project Status]]="Assumed Completed"),"Yes","No")</f>
        <v>No</v>
      </c>
      <c r="Y301" s="41">
        <f>IF(tbl_PV_Milestones[[#This Row],[Baseline Date]]="",1,0)</f>
        <v>0</v>
      </c>
      <c r="Z301" s="41">
        <f>IF(tbl_PV_Milestones[[#This Row],[Baseline Date]]&lt;PV_Meta!$B$7,1,0)</f>
        <v>0</v>
      </c>
      <c r="AA301" s="41">
        <f>IF(tbl_PV_Milestones[[#This Row],[Complete]]="Yes",1,0)</f>
        <v>0</v>
      </c>
      <c r="AB301" s="41">
        <f>IF(AND(tbl_PV_Milestones[[#This Row],[BL FY]]=2025,tbl_PV_Milestones[[#This Row],[Baseline Date]]&lt;PV_Meta!$B$7),1,0)</f>
        <v>0</v>
      </c>
      <c r="AC301" s="41">
        <f>IF(AND(tbl_PV_Milestones[[#This Row],[Planned YTD]]=1,tbl_PV_Milestones[[#This Row],[Complete]]="Yes"),1,0)</f>
        <v>0</v>
      </c>
      <c r="AD301" s="41">
        <f>IF(AND(tbl_PV_Milestones[[#This Row],[Actual/Schedule Finish]]&lt;PV_Meta!$B$7,tbl_PV_Milestones[[#This Row],[Complete]]="No",tbl_PV_Milestones[[#This Row],[Project Status]]&lt;&gt;"On Hold"),1,0)</f>
        <v>0</v>
      </c>
      <c r="AE301" s="41">
        <f>IF(AND(tbl_PV_Milestones[[#This Row],[Actual/Schedule Finish]]&gt;tbl_PV_Milestones[[#This Row],[Baseline Date]],tbl_PV_Milestones[[#This Row],[Complete]]="No",tbl_PV_Milestones[[#This Row],[Project Status]]&lt;&gt;"On Hold",tbl_PV_Milestones[[#This Row],[Overdue]]=0,tbl_PV_Milestones[[#This Row],[To be Baselined]]&lt;&gt;1),1,0)</f>
        <v>1</v>
      </c>
      <c r="AF301" s="41">
        <f>IF(AND(tbl_PV_Milestones[[#This Row],[BL FY]]=2025,tbl_PV_Milestones[[#This Row],[Finish FY]]&gt;2025),1,0)</f>
        <v>1</v>
      </c>
      <c r="AG301" s="56" t="str">
        <f>_xlfn.XLOOKUP(tbl_PV_Milestones[[#This Row],[Work ID]],tbl_PV_Meta[Work ID '#],tbl_PV_Meta[Project Manager/Owner],,0)</f>
        <v>Project Manager 30</v>
      </c>
      <c r="AH301" s="6"/>
    </row>
    <row r="302" spans="4:34" x14ac:dyDescent="0.25">
      <c r="D302" s="6" t="s">
        <v>28</v>
      </c>
      <c r="E302" s="6" t="s">
        <v>513</v>
      </c>
      <c r="F302" s="6" t="s">
        <v>1760</v>
      </c>
      <c r="G302" s="6" t="s">
        <v>532</v>
      </c>
      <c r="H302" s="6" t="s">
        <v>505</v>
      </c>
      <c r="I302" s="6" t="s">
        <v>506</v>
      </c>
      <c r="J302" s="6" t="s">
        <v>28</v>
      </c>
      <c r="K302" s="6" t="s">
        <v>39</v>
      </c>
      <c r="L302" s="6" t="s">
        <v>37</v>
      </c>
      <c r="M302" s="43"/>
      <c r="N302" s="44" t="s">
        <v>1979</v>
      </c>
      <c r="O302" s="39">
        <v>45898.708333333299</v>
      </c>
      <c r="P302" s="39">
        <v>45807.708333333299</v>
      </c>
      <c r="Q302" s="6">
        <v>-64</v>
      </c>
      <c r="R302" s="6">
        <v>-0.187752108544188</v>
      </c>
      <c r="S302" s="45" t="e">
        <f>_xlfn.CONCAT(#REF!,TRIM(tbl_PV_Milestones[[#This Row],[Milestone Description]]))</f>
        <v>#REF!</v>
      </c>
      <c r="T302" s="84" t="str">
        <f>IF(COUNTIF(tbl_PV_Milestones[UID],tbl_PV_Milestones[[#This Row],[UID]])&gt;1,"Duplicate","")</f>
        <v>Duplicate</v>
      </c>
      <c r="U302" s="42" t="str">
        <f>_xlfn.XLOOKUP(tbl_PV_Milestones[[#This Row],[Work ID]],tbl_PV_Meta[Work ID '#],tbl_PV_Meta[Sub-Portfolio])</f>
        <v>Sub-Portfolio 8</v>
      </c>
      <c r="V302" s="41">
        <f>IF(MONTH(tbl_PV_Milestones[[#This Row],[Baseline Date]])&lt;7,YEAR(tbl_PV_Milestones[[#This Row],[Baseline Date]]),YEAR(tbl_PV_Milestones[[#This Row],[Baseline Date]])+1)</f>
        <v>2025</v>
      </c>
      <c r="W302" s="41">
        <f>IF(MONTH(tbl_PV_Milestones[[#This Row],[Actual/Schedule Finish]])&lt;7,YEAR(tbl_PV_Milestones[[#This Row],[Actual/Schedule Finish]]),YEAR(tbl_PV_Milestones[[#This Row],[Actual/Schedule Finish]])+1)</f>
        <v>2026</v>
      </c>
      <c r="X302" s="41" t="str">
        <f>IF(OR(tbl_PV_Milestones[[#This Row],[Project Status]]="Completed",tbl_PV_Milestones[[#This Row],[Project Status]]="Assumed Completed"),"Yes","No")</f>
        <v>No</v>
      </c>
      <c r="Y302" s="41">
        <f>IF(tbl_PV_Milestones[[#This Row],[Baseline Date]]="",1,0)</f>
        <v>0</v>
      </c>
      <c r="Z302" s="41">
        <f>IF(tbl_PV_Milestones[[#This Row],[Baseline Date]]&lt;PV_Meta!$B$7,1,0)</f>
        <v>0</v>
      </c>
      <c r="AA302" s="41">
        <f>IF(tbl_PV_Milestones[[#This Row],[Complete]]="Yes",1,0)</f>
        <v>0</v>
      </c>
      <c r="AB302" s="41">
        <f>IF(AND(tbl_PV_Milestones[[#This Row],[BL FY]]=2025,tbl_PV_Milestones[[#This Row],[Baseline Date]]&lt;PV_Meta!$B$7),1,0)</f>
        <v>0</v>
      </c>
      <c r="AC302" s="41">
        <f>IF(AND(tbl_PV_Milestones[[#This Row],[Planned YTD]]=1,tbl_PV_Milestones[[#This Row],[Complete]]="Yes"),1,0)</f>
        <v>0</v>
      </c>
      <c r="AD302" s="41">
        <f>IF(AND(tbl_PV_Milestones[[#This Row],[Actual/Schedule Finish]]&lt;PV_Meta!$B$7,tbl_PV_Milestones[[#This Row],[Complete]]="No",tbl_PV_Milestones[[#This Row],[Project Status]]&lt;&gt;"On Hold"),1,0)</f>
        <v>0</v>
      </c>
      <c r="AE302" s="41">
        <f>IF(AND(tbl_PV_Milestones[[#This Row],[Actual/Schedule Finish]]&gt;tbl_PV_Milestones[[#This Row],[Baseline Date]],tbl_PV_Milestones[[#This Row],[Complete]]="No",tbl_PV_Milestones[[#This Row],[Project Status]]&lt;&gt;"On Hold",tbl_PV_Milestones[[#This Row],[Overdue]]=0,tbl_PV_Milestones[[#This Row],[To be Baselined]]&lt;&gt;1),1,0)</f>
        <v>1</v>
      </c>
      <c r="AF302" s="41">
        <f>IF(AND(tbl_PV_Milestones[[#This Row],[BL FY]]=2025,tbl_PV_Milestones[[#This Row],[Finish FY]]&gt;2025),1,0)</f>
        <v>1</v>
      </c>
      <c r="AG302" s="56" t="str">
        <f>_xlfn.XLOOKUP(tbl_PV_Milestones[[#This Row],[Work ID]],tbl_PV_Meta[Work ID '#],tbl_PV_Meta[Project Manager/Owner],,0)</f>
        <v>Project Manager 30</v>
      </c>
      <c r="AH302" s="6"/>
    </row>
    <row r="303" spans="4:34" x14ac:dyDescent="0.25">
      <c r="D303" s="6" t="s">
        <v>28</v>
      </c>
      <c r="E303" s="6" t="s">
        <v>513</v>
      </c>
      <c r="F303" s="6" t="s">
        <v>1760</v>
      </c>
      <c r="G303" s="6" t="s">
        <v>533</v>
      </c>
      <c r="H303" s="6" t="s">
        <v>519</v>
      </c>
      <c r="I303" s="6" t="s">
        <v>510</v>
      </c>
      <c r="J303" s="6" t="s">
        <v>28</v>
      </c>
      <c r="K303" s="6" t="s">
        <v>39</v>
      </c>
      <c r="L303" s="6" t="s">
        <v>37</v>
      </c>
      <c r="M303" s="43"/>
      <c r="N303" s="44" t="s">
        <v>1979</v>
      </c>
      <c r="O303" s="39">
        <v>45898.708333333299</v>
      </c>
      <c r="P303" s="39">
        <v>45814.708333333299</v>
      </c>
      <c r="Q303" s="6">
        <v>-59</v>
      </c>
      <c r="R303" s="6">
        <v>-0.173083975064173</v>
      </c>
      <c r="S303" s="45" t="e">
        <f>_xlfn.CONCAT(#REF!,TRIM(tbl_PV_Milestones[[#This Row],[Milestone Description]]))</f>
        <v>#REF!</v>
      </c>
      <c r="T303" s="84" t="str">
        <f>IF(COUNTIF(tbl_PV_Milestones[UID],tbl_PV_Milestones[[#This Row],[UID]])&gt;1,"Duplicate","")</f>
        <v>Duplicate</v>
      </c>
      <c r="U303" s="42" t="str">
        <f>_xlfn.XLOOKUP(tbl_PV_Milestones[[#This Row],[Work ID]],tbl_PV_Meta[Work ID '#],tbl_PV_Meta[Sub-Portfolio])</f>
        <v>Sub-Portfolio 8</v>
      </c>
      <c r="V303" s="41">
        <f>IF(MONTH(tbl_PV_Milestones[[#This Row],[Baseline Date]])&lt;7,YEAR(tbl_PV_Milestones[[#This Row],[Baseline Date]]),YEAR(tbl_PV_Milestones[[#This Row],[Baseline Date]])+1)</f>
        <v>2025</v>
      </c>
      <c r="W303" s="41">
        <f>IF(MONTH(tbl_PV_Milestones[[#This Row],[Actual/Schedule Finish]])&lt;7,YEAR(tbl_PV_Milestones[[#This Row],[Actual/Schedule Finish]]),YEAR(tbl_PV_Milestones[[#This Row],[Actual/Schedule Finish]])+1)</f>
        <v>2026</v>
      </c>
      <c r="X303" s="41" t="str">
        <f>IF(OR(tbl_PV_Milestones[[#This Row],[Project Status]]="Completed",tbl_PV_Milestones[[#This Row],[Project Status]]="Assumed Completed"),"Yes","No")</f>
        <v>No</v>
      </c>
      <c r="Y303" s="41">
        <f>IF(tbl_PV_Milestones[[#This Row],[Baseline Date]]="",1,0)</f>
        <v>0</v>
      </c>
      <c r="Z303" s="41">
        <f>IF(tbl_PV_Milestones[[#This Row],[Baseline Date]]&lt;PV_Meta!$B$7,1,0)</f>
        <v>0</v>
      </c>
      <c r="AA303" s="41">
        <f>IF(tbl_PV_Milestones[[#This Row],[Complete]]="Yes",1,0)</f>
        <v>0</v>
      </c>
      <c r="AB303" s="41">
        <f>IF(AND(tbl_PV_Milestones[[#This Row],[BL FY]]=2025,tbl_PV_Milestones[[#This Row],[Baseline Date]]&lt;PV_Meta!$B$7),1,0)</f>
        <v>0</v>
      </c>
      <c r="AC303" s="41">
        <f>IF(AND(tbl_PV_Milestones[[#This Row],[Planned YTD]]=1,tbl_PV_Milestones[[#This Row],[Complete]]="Yes"),1,0)</f>
        <v>0</v>
      </c>
      <c r="AD303" s="41">
        <f>IF(AND(tbl_PV_Milestones[[#This Row],[Actual/Schedule Finish]]&lt;PV_Meta!$B$7,tbl_PV_Milestones[[#This Row],[Complete]]="No",tbl_PV_Milestones[[#This Row],[Project Status]]&lt;&gt;"On Hold"),1,0)</f>
        <v>0</v>
      </c>
      <c r="AE303" s="41">
        <f>IF(AND(tbl_PV_Milestones[[#This Row],[Actual/Schedule Finish]]&gt;tbl_PV_Milestones[[#This Row],[Baseline Date]],tbl_PV_Milestones[[#This Row],[Complete]]="No",tbl_PV_Milestones[[#This Row],[Project Status]]&lt;&gt;"On Hold",tbl_PV_Milestones[[#This Row],[Overdue]]=0,tbl_PV_Milestones[[#This Row],[To be Baselined]]&lt;&gt;1),1,0)</f>
        <v>1</v>
      </c>
      <c r="AF303" s="41">
        <f>IF(AND(tbl_PV_Milestones[[#This Row],[BL FY]]=2025,tbl_PV_Milestones[[#This Row],[Finish FY]]&gt;2025),1,0)</f>
        <v>1</v>
      </c>
      <c r="AG303" s="56" t="str">
        <f>_xlfn.XLOOKUP(tbl_PV_Milestones[[#This Row],[Work ID]],tbl_PV_Meta[Work ID '#],tbl_PV_Meta[Project Manager/Owner],,0)</f>
        <v>Project Manager 30</v>
      </c>
      <c r="AH303" s="6"/>
    </row>
    <row r="304" spans="4:34" x14ac:dyDescent="0.25">
      <c r="D304" s="6" t="s">
        <v>28</v>
      </c>
      <c r="E304" s="6" t="s">
        <v>513</v>
      </c>
      <c r="F304" s="6" t="s">
        <v>1760</v>
      </c>
      <c r="G304" s="6" t="s">
        <v>516</v>
      </c>
      <c r="H304" s="6" t="s">
        <v>505</v>
      </c>
      <c r="I304" s="6" t="s">
        <v>512</v>
      </c>
      <c r="J304" s="6" t="s">
        <v>28</v>
      </c>
      <c r="K304" s="6" t="s">
        <v>39</v>
      </c>
      <c r="L304" s="6" t="s">
        <v>37</v>
      </c>
      <c r="M304" s="43"/>
      <c r="N304" s="44" t="s">
        <v>1979</v>
      </c>
      <c r="O304" s="39">
        <v>45930.708333333299</v>
      </c>
      <c r="P304" s="39">
        <v>45821.708333333299</v>
      </c>
      <c r="Q304" s="6">
        <v>-77</v>
      </c>
      <c r="R304" s="6">
        <v>-0.225889255592226</v>
      </c>
      <c r="S304" s="45" t="e">
        <f>_xlfn.CONCAT(#REF!,TRIM(tbl_PV_Milestones[[#This Row],[Milestone Description]]))</f>
        <v>#REF!</v>
      </c>
      <c r="T304" s="84" t="str">
        <f>IF(COUNTIF(tbl_PV_Milestones[UID],tbl_PV_Milestones[[#This Row],[UID]])&gt;1,"Duplicate","")</f>
        <v>Duplicate</v>
      </c>
      <c r="U304" s="42" t="str">
        <f>_xlfn.XLOOKUP(tbl_PV_Milestones[[#This Row],[Work ID]],tbl_PV_Meta[Work ID '#],tbl_PV_Meta[Sub-Portfolio])</f>
        <v>Sub-Portfolio 8</v>
      </c>
      <c r="V304" s="41">
        <f>IF(MONTH(tbl_PV_Milestones[[#This Row],[Baseline Date]])&lt;7,YEAR(tbl_PV_Milestones[[#This Row],[Baseline Date]]),YEAR(tbl_PV_Milestones[[#This Row],[Baseline Date]])+1)</f>
        <v>2025</v>
      </c>
      <c r="W304" s="41">
        <f>IF(MONTH(tbl_PV_Milestones[[#This Row],[Actual/Schedule Finish]])&lt;7,YEAR(tbl_PV_Milestones[[#This Row],[Actual/Schedule Finish]]),YEAR(tbl_PV_Milestones[[#This Row],[Actual/Schedule Finish]])+1)</f>
        <v>2026</v>
      </c>
      <c r="X304" s="41" t="str">
        <f>IF(OR(tbl_PV_Milestones[[#This Row],[Project Status]]="Completed",tbl_PV_Milestones[[#This Row],[Project Status]]="Assumed Completed"),"Yes","No")</f>
        <v>No</v>
      </c>
      <c r="Y304" s="41">
        <f>IF(tbl_PV_Milestones[[#This Row],[Baseline Date]]="",1,0)</f>
        <v>0</v>
      </c>
      <c r="Z304" s="41">
        <f>IF(tbl_PV_Milestones[[#This Row],[Baseline Date]]&lt;PV_Meta!$B$7,1,0)</f>
        <v>0</v>
      </c>
      <c r="AA304" s="41">
        <f>IF(tbl_PV_Milestones[[#This Row],[Complete]]="Yes",1,0)</f>
        <v>0</v>
      </c>
      <c r="AB304" s="41">
        <f>IF(AND(tbl_PV_Milestones[[#This Row],[BL FY]]=2025,tbl_PV_Milestones[[#This Row],[Baseline Date]]&lt;PV_Meta!$B$7),1,0)</f>
        <v>0</v>
      </c>
      <c r="AC304" s="41">
        <f>IF(AND(tbl_PV_Milestones[[#This Row],[Planned YTD]]=1,tbl_PV_Milestones[[#This Row],[Complete]]="Yes"),1,0)</f>
        <v>0</v>
      </c>
      <c r="AD304" s="41">
        <f>IF(AND(tbl_PV_Milestones[[#This Row],[Actual/Schedule Finish]]&lt;PV_Meta!$B$7,tbl_PV_Milestones[[#This Row],[Complete]]="No",tbl_PV_Milestones[[#This Row],[Project Status]]&lt;&gt;"On Hold"),1,0)</f>
        <v>0</v>
      </c>
      <c r="AE304" s="41">
        <f>IF(AND(tbl_PV_Milestones[[#This Row],[Actual/Schedule Finish]]&gt;tbl_PV_Milestones[[#This Row],[Baseline Date]],tbl_PV_Milestones[[#This Row],[Complete]]="No",tbl_PV_Milestones[[#This Row],[Project Status]]&lt;&gt;"On Hold",tbl_PV_Milestones[[#This Row],[Overdue]]=0,tbl_PV_Milestones[[#This Row],[To be Baselined]]&lt;&gt;1),1,0)</f>
        <v>1</v>
      </c>
      <c r="AF304" s="41">
        <f>IF(AND(tbl_PV_Milestones[[#This Row],[BL FY]]=2025,tbl_PV_Milestones[[#This Row],[Finish FY]]&gt;2025),1,0)</f>
        <v>1</v>
      </c>
      <c r="AG304" s="56" t="str">
        <f>_xlfn.XLOOKUP(tbl_PV_Milestones[[#This Row],[Work ID]],tbl_PV_Meta[Work ID '#],tbl_PV_Meta[Project Manager/Owner],,0)</f>
        <v>Project Manager 30</v>
      </c>
      <c r="AH304" s="6"/>
    </row>
    <row r="305" spans="4:34" x14ac:dyDescent="0.25">
      <c r="D305" s="6" t="s">
        <v>28</v>
      </c>
      <c r="E305" s="6" t="s">
        <v>513</v>
      </c>
      <c r="F305" s="6" t="s">
        <v>1760</v>
      </c>
      <c r="G305" s="6" t="s">
        <v>517</v>
      </c>
      <c r="H305" s="6" t="s">
        <v>505</v>
      </c>
      <c r="I305" s="6" t="s">
        <v>512</v>
      </c>
      <c r="J305" s="6" t="s">
        <v>28</v>
      </c>
      <c r="K305" s="6" t="s">
        <v>39</v>
      </c>
      <c r="L305" s="6" t="s">
        <v>37</v>
      </c>
      <c r="M305" s="43"/>
      <c r="N305" s="44" t="s">
        <v>1979</v>
      </c>
      <c r="O305" s="39">
        <v>45930.708333333299</v>
      </c>
      <c r="P305" s="39">
        <v>45833.708333333299</v>
      </c>
      <c r="Q305" s="6">
        <v>-69</v>
      </c>
      <c r="R305" s="6">
        <v>-0.202420242024202</v>
      </c>
      <c r="S305" s="45" t="e">
        <f>_xlfn.CONCAT(#REF!,TRIM(tbl_PV_Milestones[[#This Row],[Milestone Description]]))</f>
        <v>#REF!</v>
      </c>
      <c r="T305" s="84" t="str">
        <f>IF(COUNTIF(tbl_PV_Milestones[UID],tbl_PV_Milestones[[#This Row],[UID]])&gt;1,"Duplicate","")</f>
        <v>Duplicate</v>
      </c>
      <c r="U305" s="42" t="str">
        <f>_xlfn.XLOOKUP(tbl_PV_Milestones[[#This Row],[Work ID]],tbl_PV_Meta[Work ID '#],tbl_PV_Meta[Sub-Portfolio])</f>
        <v>Sub-Portfolio 8</v>
      </c>
      <c r="V305" s="41">
        <f>IF(MONTH(tbl_PV_Milestones[[#This Row],[Baseline Date]])&lt;7,YEAR(tbl_PV_Milestones[[#This Row],[Baseline Date]]),YEAR(tbl_PV_Milestones[[#This Row],[Baseline Date]])+1)</f>
        <v>2025</v>
      </c>
      <c r="W305" s="41">
        <f>IF(MONTH(tbl_PV_Milestones[[#This Row],[Actual/Schedule Finish]])&lt;7,YEAR(tbl_PV_Milestones[[#This Row],[Actual/Schedule Finish]]),YEAR(tbl_PV_Milestones[[#This Row],[Actual/Schedule Finish]])+1)</f>
        <v>2026</v>
      </c>
      <c r="X305" s="41" t="str">
        <f>IF(OR(tbl_PV_Milestones[[#This Row],[Project Status]]="Completed",tbl_PV_Milestones[[#This Row],[Project Status]]="Assumed Completed"),"Yes","No")</f>
        <v>No</v>
      </c>
      <c r="Y305" s="41">
        <f>IF(tbl_PV_Milestones[[#This Row],[Baseline Date]]="",1,0)</f>
        <v>0</v>
      </c>
      <c r="Z305" s="41">
        <f>IF(tbl_PV_Milestones[[#This Row],[Baseline Date]]&lt;PV_Meta!$B$7,1,0)</f>
        <v>0</v>
      </c>
      <c r="AA305" s="41">
        <f>IF(tbl_PV_Milestones[[#This Row],[Complete]]="Yes",1,0)</f>
        <v>0</v>
      </c>
      <c r="AB305" s="41">
        <f>IF(AND(tbl_PV_Milestones[[#This Row],[BL FY]]=2025,tbl_PV_Milestones[[#This Row],[Baseline Date]]&lt;PV_Meta!$B$7),1,0)</f>
        <v>0</v>
      </c>
      <c r="AC305" s="41">
        <f>IF(AND(tbl_PV_Milestones[[#This Row],[Planned YTD]]=1,tbl_PV_Milestones[[#This Row],[Complete]]="Yes"),1,0)</f>
        <v>0</v>
      </c>
      <c r="AD305" s="41">
        <f>IF(AND(tbl_PV_Milestones[[#This Row],[Actual/Schedule Finish]]&lt;PV_Meta!$B$7,tbl_PV_Milestones[[#This Row],[Complete]]="No",tbl_PV_Milestones[[#This Row],[Project Status]]&lt;&gt;"On Hold"),1,0)</f>
        <v>0</v>
      </c>
      <c r="AE305" s="41">
        <f>IF(AND(tbl_PV_Milestones[[#This Row],[Actual/Schedule Finish]]&gt;tbl_PV_Milestones[[#This Row],[Baseline Date]],tbl_PV_Milestones[[#This Row],[Complete]]="No",tbl_PV_Milestones[[#This Row],[Project Status]]&lt;&gt;"On Hold",tbl_PV_Milestones[[#This Row],[Overdue]]=0,tbl_PV_Milestones[[#This Row],[To be Baselined]]&lt;&gt;1),1,0)</f>
        <v>1</v>
      </c>
      <c r="AF305" s="41">
        <f>IF(AND(tbl_PV_Milestones[[#This Row],[BL FY]]=2025,tbl_PV_Milestones[[#This Row],[Finish FY]]&gt;2025),1,0)</f>
        <v>1</v>
      </c>
      <c r="AG305" s="56" t="str">
        <f>_xlfn.XLOOKUP(tbl_PV_Milestones[[#This Row],[Work ID]],tbl_PV_Meta[Work ID '#],tbl_PV_Meta[Project Manager/Owner],,0)</f>
        <v>Project Manager 30</v>
      </c>
      <c r="AH305" s="6"/>
    </row>
    <row r="306" spans="4:34" x14ac:dyDescent="0.25">
      <c r="D306" s="6" t="s">
        <v>28</v>
      </c>
      <c r="E306" s="6" t="s">
        <v>513</v>
      </c>
      <c r="F306" s="6" t="s">
        <v>1760</v>
      </c>
      <c r="G306" s="6" t="s">
        <v>518</v>
      </c>
      <c r="H306" s="6" t="s">
        <v>519</v>
      </c>
      <c r="I306" s="6" t="s">
        <v>512</v>
      </c>
      <c r="J306" s="6" t="s">
        <v>28</v>
      </c>
      <c r="K306" s="6" t="s">
        <v>39</v>
      </c>
      <c r="L306" s="6" t="s">
        <v>37</v>
      </c>
      <c r="M306" s="43"/>
      <c r="N306" s="44" t="s">
        <v>1979</v>
      </c>
      <c r="O306" s="39">
        <v>45930.708333333299</v>
      </c>
      <c r="P306" s="39">
        <v>45838.333333333299</v>
      </c>
      <c r="Q306" s="6">
        <v>-67</v>
      </c>
      <c r="R306" s="6">
        <v>-0.196552988632197</v>
      </c>
      <c r="S306" s="45" t="e">
        <f>_xlfn.CONCAT(#REF!,TRIM(tbl_PV_Milestones[[#This Row],[Milestone Description]]))</f>
        <v>#REF!</v>
      </c>
      <c r="T306" s="84" t="str">
        <f>IF(COUNTIF(tbl_PV_Milestones[UID],tbl_PV_Milestones[[#This Row],[UID]])&gt;1,"Duplicate","")</f>
        <v>Duplicate</v>
      </c>
      <c r="U306" s="42" t="str">
        <f>_xlfn.XLOOKUP(tbl_PV_Milestones[[#This Row],[Work ID]],tbl_PV_Meta[Work ID '#],tbl_PV_Meta[Sub-Portfolio])</f>
        <v>Sub-Portfolio 8</v>
      </c>
      <c r="V306" s="41">
        <f>IF(MONTH(tbl_PV_Milestones[[#This Row],[Baseline Date]])&lt;7,YEAR(tbl_PV_Milestones[[#This Row],[Baseline Date]]),YEAR(tbl_PV_Milestones[[#This Row],[Baseline Date]])+1)</f>
        <v>2025</v>
      </c>
      <c r="W306" s="41">
        <f>IF(MONTH(tbl_PV_Milestones[[#This Row],[Actual/Schedule Finish]])&lt;7,YEAR(tbl_PV_Milestones[[#This Row],[Actual/Schedule Finish]]),YEAR(tbl_PV_Milestones[[#This Row],[Actual/Schedule Finish]])+1)</f>
        <v>2026</v>
      </c>
      <c r="X306" s="41" t="str">
        <f>IF(OR(tbl_PV_Milestones[[#This Row],[Project Status]]="Completed",tbl_PV_Milestones[[#This Row],[Project Status]]="Assumed Completed"),"Yes","No")</f>
        <v>No</v>
      </c>
      <c r="Y306" s="41">
        <f>IF(tbl_PV_Milestones[[#This Row],[Baseline Date]]="",1,0)</f>
        <v>0</v>
      </c>
      <c r="Z306" s="41">
        <f>IF(tbl_PV_Milestones[[#This Row],[Baseline Date]]&lt;PV_Meta!$B$7,1,0)</f>
        <v>0</v>
      </c>
      <c r="AA306" s="41">
        <f>IF(tbl_PV_Milestones[[#This Row],[Complete]]="Yes",1,0)</f>
        <v>0</v>
      </c>
      <c r="AB306" s="41">
        <f>IF(AND(tbl_PV_Milestones[[#This Row],[BL FY]]=2025,tbl_PV_Milestones[[#This Row],[Baseline Date]]&lt;PV_Meta!$B$7),1,0)</f>
        <v>0</v>
      </c>
      <c r="AC306" s="41">
        <f>IF(AND(tbl_PV_Milestones[[#This Row],[Planned YTD]]=1,tbl_PV_Milestones[[#This Row],[Complete]]="Yes"),1,0)</f>
        <v>0</v>
      </c>
      <c r="AD306" s="41">
        <f>IF(AND(tbl_PV_Milestones[[#This Row],[Actual/Schedule Finish]]&lt;PV_Meta!$B$7,tbl_PV_Milestones[[#This Row],[Complete]]="No",tbl_PV_Milestones[[#This Row],[Project Status]]&lt;&gt;"On Hold"),1,0)</f>
        <v>0</v>
      </c>
      <c r="AE306" s="41">
        <f>IF(AND(tbl_PV_Milestones[[#This Row],[Actual/Schedule Finish]]&gt;tbl_PV_Milestones[[#This Row],[Baseline Date]],tbl_PV_Milestones[[#This Row],[Complete]]="No",tbl_PV_Milestones[[#This Row],[Project Status]]&lt;&gt;"On Hold",tbl_PV_Milestones[[#This Row],[Overdue]]=0,tbl_PV_Milestones[[#This Row],[To be Baselined]]&lt;&gt;1),1,0)</f>
        <v>1</v>
      </c>
      <c r="AF306" s="41">
        <f>IF(AND(tbl_PV_Milestones[[#This Row],[BL FY]]=2025,tbl_PV_Milestones[[#This Row],[Finish FY]]&gt;2025),1,0)</f>
        <v>1</v>
      </c>
      <c r="AG306" s="56" t="str">
        <f>_xlfn.XLOOKUP(tbl_PV_Milestones[[#This Row],[Work ID]],tbl_PV_Meta[Work ID '#],tbl_PV_Meta[Project Manager/Owner],,0)</f>
        <v>Project Manager 30</v>
      </c>
      <c r="AH306" s="6"/>
    </row>
    <row r="307" spans="4:34" x14ac:dyDescent="0.25">
      <c r="D307" s="6" t="s">
        <v>28</v>
      </c>
      <c r="E307" s="6" t="s">
        <v>580</v>
      </c>
      <c r="F307" s="6" t="s">
        <v>1753</v>
      </c>
      <c r="G307" s="6" t="s">
        <v>516</v>
      </c>
      <c r="H307" s="6" t="s">
        <v>505</v>
      </c>
      <c r="I307" s="6" t="s">
        <v>512</v>
      </c>
      <c r="J307" s="6" t="s">
        <v>28</v>
      </c>
      <c r="K307" s="6" t="s">
        <v>36</v>
      </c>
      <c r="L307" s="6" t="s">
        <v>53</v>
      </c>
      <c r="M307" s="43"/>
      <c r="N307" s="44" t="s">
        <v>1979</v>
      </c>
      <c r="O307" s="39">
        <v>45778.708333333299</v>
      </c>
      <c r="P307" s="39">
        <v>45764.708333333299</v>
      </c>
      <c r="Q307" s="6">
        <v>-7</v>
      </c>
      <c r="R307" s="6">
        <v>-4.5454545454545497E-2</v>
      </c>
      <c r="S307" s="45" t="e">
        <f>_xlfn.CONCAT(#REF!,TRIM(tbl_PV_Milestones[[#This Row],[Milestone Description]]))</f>
        <v>#REF!</v>
      </c>
      <c r="T307" s="84" t="str">
        <f>IF(COUNTIF(tbl_PV_Milestones[UID],tbl_PV_Milestones[[#This Row],[UID]])&gt;1,"Duplicate","")</f>
        <v>Duplicate</v>
      </c>
      <c r="U307" s="42" t="str">
        <f>_xlfn.XLOOKUP(tbl_PV_Milestones[[#This Row],[Work ID]],tbl_PV_Meta[Work ID '#],tbl_PV_Meta[Sub-Portfolio])</f>
        <v>Sub-Portfolio 8</v>
      </c>
      <c r="V307" s="41">
        <f>IF(MONTH(tbl_PV_Milestones[[#This Row],[Baseline Date]])&lt;7,YEAR(tbl_PV_Milestones[[#This Row],[Baseline Date]]),YEAR(tbl_PV_Milestones[[#This Row],[Baseline Date]])+1)</f>
        <v>2025</v>
      </c>
      <c r="W307" s="41">
        <f>IF(MONTH(tbl_PV_Milestones[[#This Row],[Actual/Schedule Finish]])&lt;7,YEAR(tbl_PV_Milestones[[#This Row],[Actual/Schedule Finish]]),YEAR(tbl_PV_Milestones[[#This Row],[Actual/Schedule Finish]])+1)</f>
        <v>2025</v>
      </c>
      <c r="X307" s="41" t="str">
        <f>IF(OR(tbl_PV_Milestones[[#This Row],[Project Status]]="Completed",tbl_PV_Milestones[[#This Row],[Project Status]]="Assumed Completed"),"Yes","No")</f>
        <v>No</v>
      </c>
      <c r="Y307" s="41">
        <f>IF(tbl_PV_Milestones[[#This Row],[Baseline Date]]="",1,0)</f>
        <v>0</v>
      </c>
      <c r="Z307" s="41">
        <f>IF(tbl_PV_Milestones[[#This Row],[Baseline Date]]&lt;PV_Meta!$B$7,1,0)</f>
        <v>1</v>
      </c>
      <c r="AA307" s="41">
        <f>IF(tbl_PV_Milestones[[#This Row],[Complete]]="Yes",1,0)</f>
        <v>0</v>
      </c>
      <c r="AB307" s="41">
        <f>IF(AND(tbl_PV_Milestones[[#This Row],[BL FY]]=2025,tbl_PV_Milestones[[#This Row],[Baseline Date]]&lt;PV_Meta!$B$7),1,0)</f>
        <v>1</v>
      </c>
      <c r="AC307" s="41">
        <f>IF(AND(tbl_PV_Milestones[[#This Row],[Planned YTD]]=1,tbl_PV_Milestones[[#This Row],[Complete]]="Yes"),1,0)</f>
        <v>0</v>
      </c>
      <c r="AD307" s="41">
        <f>IF(AND(tbl_PV_Milestones[[#This Row],[Actual/Schedule Finish]]&lt;PV_Meta!$B$7,tbl_PV_Milestones[[#This Row],[Complete]]="No",tbl_PV_Milestones[[#This Row],[Project Status]]&lt;&gt;"On Hold"),1,0)</f>
        <v>0</v>
      </c>
      <c r="AE307" s="41">
        <f>IF(AND(tbl_PV_Milestones[[#This Row],[Actual/Schedule Finish]]&gt;tbl_PV_Milestones[[#This Row],[Baseline Date]],tbl_PV_Milestones[[#This Row],[Complete]]="No",tbl_PV_Milestones[[#This Row],[Project Status]]&lt;&gt;"On Hold",tbl_PV_Milestones[[#This Row],[Overdue]]=0,tbl_PV_Milestones[[#This Row],[To be Baselined]]&lt;&gt;1),1,0)</f>
        <v>1</v>
      </c>
      <c r="AF307" s="41">
        <f>IF(AND(tbl_PV_Milestones[[#This Row],[BL FY]]=2025,tbl_PV_Milestones[[#This Row],[Finish FY]]&gt;2025),1,0)</f>
        <v>0</v>
      </c>
      <c r="AG307" s="56" t="str">
        <f>_xlfn.XLOOKUP(tbl_PV_Milestones[[#This Row],[Work ID]],tbl_PV_Meta[Work ID '#],tbl_PV_Meta[Project Manager/Owner],,0)</f>
        <v>Project Manager 25</v>
      </c>
      <c r="AH307" s="6"/>
    </row>
    <row r="308" spans="4:34" x14ac:dyDescent="0.25">
      <c r="D308" s="6" t="s">
        <v>28</v>
      </c>
      <c r="E308" s="6" t="s">
        <v>580</v>
      </c>
      <c r="F308" s="6" t="s">
        <v>1753</v>
      </c>
      <c r="G308" s="6" t="s">
        <v>517</v>
      </c>
      <c r="H308" s="6" t="s">
        <v>505</v>
      </c>
      <c r="I308" s="6" t="s">
        <v>512</v>
      </c>
      <c r="J308" s="6" t="s">
        <v>28</v>
      </c>
      <c r="K308" s="6" t="s">
        <v>36</v>
      </c>
      <c r="L308" s="6" t="s">
        <v>53</v>
      </c>
      <c r="M308" s="43"/>
      <c r="N308" s="44" t="s">
        <v>1979</v>
      </c>
      <c r="O308" s="39">
        <v>45778.708333333299</v>
      </c>
      <c r="P308" s="39">
        <v>45764.708333333299</v>
      </c>
      <c r="Q308" s="6">
        <v>-7</v>
      </c>
      <c r="R308" s="6">
        <v>-4.5454545454545497E-2</v>
      </c>
      <c r="S308" s="45" t="e">
        <f>_xlfn.CONCAT(#REF!,TRIM(tbl_PV_Milestones[[#This Row],[Milestone Description]]))</f>
        <v>#REF!</v>
      </c>
      <c r="T308" s="84" t="str">
        <f>IF(COUNTIF(tbl_PV_Milestones[UID],tbl_PV_Milestones[[#This Row],[UID]])&gt;1,"Duplicate","")</f>
        <v>Duplicate</v>
      </c>
      <c r="U308" s="42" t="str">
        <f>_xlfn.XLOOKUP(tbl_PV_Milestones[[#This Row],[Work ID]],tbl_PV_Meta[Work ID '#],tbl_PV_Meta[Sub-Portfolio])</f>
        <v>Sub-Portfolio 8</v>
      </c>
      <c r="V308" s="41">
        <f>IF(MONTH(tbl_PV_Milestones[[#This Row],[Baseline Date]])&lt;7,YEAR(tbl_PV_Milestones[[#This Row],[Baseline Date]]),YEAR(tbl_PV_Milestones[[#This Row],[Baseline Date]])+1)</f>
        <v>2025</v>
      </c>
      <c r="W308" s="41">
        <f>IF(MONTH(tbl_PV_Milestones[[#This Row],[Actual/Schedule Finish]])&lt;7,YEAR(tbl_PV_Milestones[[#This Row],[Actual/Schedule Finish]]),YEAR(tbl_PV_Milestones[[#This Row],[Actual/Schedule Finish]])+1)</f>
        <v>2025</v>
      </c>
      <c r="X308" s="41" t="str">
        <f>IF(OR(tbl_PV_Milestones[[#This Row],[Project Status]]="Completed",tbl_PV_Milestones[[#This Row],[Project Status]]="Assumed Completed"),"Yes","No")</f>
        <v>No</v>
      </c>
      <c r="Y308" s="41">
        <f>IF(tbl_PV_Milestones[[#This Row],[Baseline Date]]="",1,0)</f>
        <v>0</v>
      </c>
      <c r="Z308" s="41">
        <f>IF(tbl_PV_Milestones[[#This Row],[Baseline Date]]&lt;PV_Meta!$B$7,1,0)</f>
        <v>1</v>
      </c>
      <c r="AA308" s="41">
        <f>IF(tbl_PV_Milestones[[#This Row],[Complete]]="Yes",1,0)</f>
        <v>0</v>
      </c>
      <c r="AB308" s="41">
        <f>IF(AND(tbl_PV_Milestones[[#This Row],[BL FY]]=2025,tbl_PV_Milestones[[#This Row],[Baseline Date]]&lt;PV_Meta!$B$7),1,0)</f>
        <v>1</v>
      </c>
      <c r="AC308" s="41">
        <f>IF(AND(tbl_PV_Milestones[[#This Row],[Planned YTD]]=1,tbl_PV_Milestones[[#This Row],[Complete]]="Yes"),1,0)</f>
        <v>0</v>
      </c>
      <c r="AD308" s="41">
        <f>IF(AND(tbl_PV_Milestones[[#This Row],[Actual/Schedule Finish]]&lt;PV_Meta!$B$7,tbl_PV_Milestones[[#This Row],[Complete]]="No",tbl_PV_Milestones[[#This Row],[Project Status]]&lt;&gt;"On Hold"),1,0)</f>
        <v>0</v>
      </c>
      <c r="AE308" s="41">
        <f>IF(AND(tbl_PV_Milestones[[#This Row],[Actual/Schedule Finish]]&gt;tbl_PV_Milestones[[#This Row],[Baseline Date]],tbl_PV_Milestones[[#This Row],[Complete]]="No",tbl_PV_Milestones[[#This Row],[Project Status]]&lt;&gt;"On Hold",tbl_PV_Milestones[[#This Row],[Overdue]]=0,tbl_PV_Milestones[[#This Row],[To be Baselined]]&lt;&gt;1),1,0)</f>
        <v>1</v>
      </c>
      <c r="AF308" s="41">
        <f>IF(AND(tbl_PV_Milestones[[#This Row],[BL FY]]=2025,tbl_PV_Milestones[[#This Row],[Finish FY]]&gt;2025),1,0)</f>
        <v>0</v>
      </c>
      <c r="AG308" s="56" t="str">
        <f>_xlfn.XLOOKUP(tbl_PV_Milestones[[#This Row],[Work ID]],tbl_PV_Meta[Work ID '#],tbl_PV_Meta[Project Manager/Owner],,0)</f>
        <v>Project Manager 25</v>
      </c>
      <c r="AH308" s="6"/>
    </row>
    <row r="309" spans="4:34" x14ac:dyDescent="0.25">
      <c r="D309" s="6" t="s">
        <v>28</v>
      </c>
      <c r="E309" s="6" t="s">
        <v>580</v>
      </c>
      <c r="F309" s="6" t="s">
        <v>1753</v>
      </c>
      <c r="G309" s="6" t="s">
        <v>518</v>
      </c>
      <c r="H309" s="6" t="s">
        <v>519</v>
      </c>
      <c r="I309" s="6" t="s">
        <v>512</v>
      </c>
      <c r="J309" s="6" t="s">
        <v>28</v>
      </c>
      <c r="K309" s="6" t="s">
        <v>36</v>
      </c>
      <c r="L309" s="6" t="s">
        <v>53</v>
      </c>
      <c r="M309" s="43"/>
      <c r="N309" s="44" t="s">
        <v>1979</v>
      </c>
      <c r="O309" s="39">
        <v>45778.708333333299</v>
      </c>
      <c r="P309" s="39">
        <v>45764.708333333299</v>
      </c>
      <c r="Q309" s="6">
        <v>-7</v>
      </c>
      <c r="R309" s="6">
        <v>-4.5454545454545497E-2</v>
      </c>
      <c r="S309" s="45" t="e">
        <f>_xlfn.CONCAT(#REF!,TRIM(tbl_PV_Milestones[[#This Row],[Milestone Description]]))</f>
        <v>#REF!</v>
      </c>
      <c r="T309" s="84" t="str">
        <f>IF(COUNTIF(tbl_PV_Milestones[UID],tbl_PV_Milestones[[#This Row],[UID]])&gt;1,"Duplicate","")</f>
        <v>Duplicate</v>
      </c>
      <c r="U309" s="42" t="str">
        <f>_xlfn.XLOOKUP(tbl_PV_Milestones[[#This Row],[Work ID]],tbl_PV_Meta[Work ID '#],tbl_PV_Meta[Sub-Portfolio])</f>
        <v>Sub-Portfolio 8</v>
      </c>
      <c r="V309" s="41">
        <f>IF(MONTH(tbl_PV_Milestones[[#This Row],[Baseline Date]])&lt;7,YEAR(tbl_PV_Milestones[[#This Row],[Baseline Date]]),YEAR(tbl_PV_Milestones[[#This Row],[Baseline Date]])+1)</f>
        <v>2025</v>
      </c>
      <c r="W309" s="41">
        <f>IF(MONTH(tbl_PV_Milestones[[#This Row],[Actual/Schedule Finish]])&lt;7,YEAR(tbl_PV_Milestones[[#This Row],[Actual/Schedule Finish]]),YEAR(tbl_PV_Milestones[[#This Row],[Actual/Schedule Finish]])+1)</f>
        <v>2025</v>
      </c>
      <c r="X309" s="41" t="str">
        <f>IF(OR(tbl_PV_Milestones[[#This Row],[Project Status]]="Completed",tbl_PV_Milestones[[#This Row],[Project Status]]="Assumed Completed"),"Yes","No")</f>
        <v>No</v>
      </c>
      <c r="Y309" s="41">
        <f>IF(tbl_PV_Milestones[[#This Row],[Baseline Date]]="",1,0)</f>
        <v>0</v>
      </c>
      <c r="Z309" s="41">
        <f>IF(tbl_PV_Milestones[[#This Row],[Baseline Date]]&lt;PV_Meta!$B$7,1,0)</f>
        <v>1</v>
      </c>
      <c r="AA309" s="41">
        <f>IF(tbl_PV_Milestones[[#This Row],[Complete]]="Yes",1,0)</f>
        <v>0</v>
      </c>
      <c r="AB309" s="41">
        <f>IF(AND(tbl_PV_Milestones[[#This Row],[BL FY]]=2025,tbl_PV_Milestones[[#This Row],[Baseline Date]]&lt;PV_Meta!$B$7),1,0)</f>
        <v>1</v>
      </c>
      <c r="AC309" s="41">
        <f>IF(AND(tbl_PV_Milestones[[#This Row],[Planned YTD]]=1,tbl_PV_Milestones[[#This Row],[Complete]]="Yes"),1,0)</f>
        <v>0</v>
      </c>
      <c r="AD309" s="41">
        <f>IF(AND(tbl_PV_Milestones[[#This Row],[Actual/Schedule Finish]]&lt;PV_Meta!$B$7,tbl_PV_Milestones[[#This Row],[Complete]]="No",tbl_PV_Milestones[[#This Row],[Project Status]]&lt;&gt;"On Hold"),1,0)</f>
        <v>0</v>
      </c>
      <c r="AE309" s="41">
        <f>IF(AND(tbl_PV_Milestones[[#This Row],[Actual/Schedule Finish]]&gt;tbl_PV_Milestones[[#This Row],[Baseline Date]],tbl_PV_Milestones[[#This Row],[Complete]]="No",tbl_PV_Milestones[[#This Row],[Project Status]]&lt;&gt;"On Hold",tbl_PV_Milestones[[#This Row],[Overdue]]=0,tbl_PV_Milestones[[#This Row],[To be Baselined]]&lt;&gt;1),1,0)</f>
        <v>1</v>
      </c>
      <c r="AF309" s="41">
        <f>IF(AND(tbl_PV_Milestones[[#This Row],[BL FY]]=2025,tbl_PV_Milestones[[#This Row],[Finish FY]]&gt;2025),1,0)</f>
        <v>0</v>
      </c>
      <c r="AG309" s="56" t="str">
        <f>_xlfn.XLOOKUP(tbl_PV_Milestones[[#This Row],[Work ID]],tbl_PV_Meta[Work ID '#],tbl_PV_Meta[Project Manager/Owner],,0)</f>
        <v>Project Manager 25</v>
      </c>
      <c r="AH309" s="6"/>
    </row>
    <row r="310" spans="4:34" x14ac:dyDescent="0.25">
      <c r="D310" s="6" t="s">
        <v>28</v>
      </c>
      <c r="E310" s="6" t="s">
        <v>513</v>
      </c>
      <c r="F310" s="6" t="s">
        <v>1766</v>
      </c>
      <c r="G310" s="6" t="s">
        <v>606</v>
      </c>
      <c r="H310" s="6" t="s">
        <v>519</v>
      </c>
      <c r="I310" s="6" t="s">
        <v>510</v>
      </c>
      <c r="J310" s="6" t="s">
        <v>28</v>
      </c>
      <c r="K310" s="6" t="s">
        <v>39</v>
      </c>
      <c r="L310" s="6" t="s">
        <v>77</v>
      </c>
      <c r="M310" s="43"/>
      <c r="N310" s="44" t="s">
        <v>1979</v>
      </c>
      <c r="O310" s="39">
        <v>45807.708333333299</v>
      </c>
      <c r="P310" s="39">
        <v>45751.333333333299</v>
      </c>
      <c r="Q310" s="6">
        <v>-38</v>
      </c>
      <c r="R310" s="6">
        <v>-0.121794871794872</v>
      </c>
      <c r="S310" s="45" t="e">
        <f>_xlfn.CONCAT(#REF!,TRIM(tbl_PV_Milestones[[#This Row],[Milestone Description]]))</f>
        <v>#REF!</v>
      </c>
      <c r="T310" s="84" t="str">
        <f>IF(COUNTIF(tbl_PV_Milestones[UID],tbl_PV_Milestones[[#This Row],[UID]])&gt;1,"Duplicate","")</f>
        <v>Duplicate</v>
      </c>
      <c r="U310" s="42" t="str">
        <f>_xlfn.XLOOKUP(tbl_PV_Milestones[[#This Row],[Work ID]],tbl_PV_Meta[Work ID '#],tbl_PV_Meta[Sub-Portfolio])</f>
        <v>Sub-Portfolio 4</v>
      </c>
      <c r="V310" s="41">
        <f>IF(MONTH(tbl_PV_Milestones[[#This Row],[Baseline Date]])&lt;7,YEAR(tbl_PV_Milestones[[#This Row],[Baseline Date]]),YEAR(tbl_PV_Milestones[[#This Row],[Baseline Date]])+1)</f>
        <v>2025</v>
      </c>
      <c r="W310" s="41">
        <f>IF(MONTH(tbl_PV_Milestones[[#This Row],[Actual/Schedule Finish]])&lt;7,YEAR(tbl_PV_Milestones[[#This Row],[Actual/Schedule Finish]]),YEAR(tbl_PV_Milestones[[#This Row],[Actual/Schedule Finish]])+1)</f>
        <v>2025</v>
      </c>
      <c r="X310" s="41" t="str">
        <f>IF(OR(tbl_PV_Milestones[[#This Row],[Project Status]]="Completed",tbl_PV_Milestones[[#This Row],[Project Status]]="Assumed Completed"),"Yes","No")</f>
        <v>No</v>
      </c>
      <c r="Y310" s="41">
        <f>IF(tbl_PV_Milestones[[#This Row],[Baseline Date]]="",1,0)</f>
        <v>0</v>
      </c>
      <c r="Z310" s="41">
        <f>IF(tbl_PV_Milestones[[#This Row],[Baseline Date]]&lt;PV_Meta!$B$7,1,0)</f>
        <v>1</v>
      </c>
      <c r="AA310" s="41">
        <f>IF(tbl_PV_Milestones[[#This Row],[Complete]]="Yes",1,0)</f>
        <v>0</v>
      </c>
      <c r="AB310" s="41">
        <f>IF(AND(tbl_PV_Milestones[[#This Row],[BL FY]]=2025,tbl_PV_Milestones[[#This Row],[Baseline Date]]&lt;PV_Meta!$B$7),1,0)</f>
        <v>1</v>
      </c>
      <c r="AC310" s="41">
        <f>IF(AND(tbl_PV_Milestones[[#This Row],[Planned YTD]]=1,tbl_PV_Milestones[[#This Row],[Complete]]="Yes"),1,0)</f>
        <v>0</v>
      </c>
      <c r="AD310" s="41">
        <f>IF(AND(tbl_PV_Milestones[[#This Row],[Actual/Schedule Finish]]&lt;PV_Meta!$B$7,tbl_PV_Milestones[[#This Row],[Complete]]="No",tbl_PV_Milestones[[#This Row],[Project Status]]&lt;&gt;"On Hold"),1,0)</f>
        <v>0</v>
      </c>
      <c r="AE310" s="41">
        <f>IF(AND(tbl_PV_Milestones[[#This Row],[Actual/Schedule Finish]]&gt;tbl_PV_Milestones[[#This Row],[Baseline Date]],tbl_PV_Milestones[[#This Row],[Complete]]="No",tbl_PV_Milestones[[#This Row],[Project Status]]&lt;&gt;"On Hold",tbl_PV_Milestones[[#This Row],[Overdue]]=0,tbl_PV_Milestones[[#This Row],[To be Baselined]]&lt;&gt;1),1,0)</f>
        <v>1</v>
      </c>
      <c r="AF310" s="41">
        <f>IF(AND(tbl_PV_Milestones[[#This Row],[BL FY]]=2025,tbl_PV_Milestones[[#This Row],[Finish FY]]&gt;2025),1,0)</f>
        <v>0</v>
      </c>
      <c r="AG310" s="56" t="str">
        <f>_xlfn.XLOOKUP(tbl_PV_Milestones[[#This Row],[Work ID]],tbl_PV_Meta[Work ID '#],tbl_PV_Meta[Project Manager/Owner],,0)</f>
        <v>Project Manager 38</v>
      </c>
      <c r="AH310" s="6"/>
    </row>
    <row r="311" spans="4:34" x14ac:dyDescent="0.25">
      <c r="D311" s="6" t="s">
        <v>28</v>
      </c>
      <c r="E311" s="6" t="s">
        <v>520</v>
      </c>
      <c r="F311" s="6" t="s">
        <v>1766</v>
      </c>
      <c r="G311" s="6" t="s">
        <v>607</v>
      </c>
      <c r="H311" s="6" t="s">
        <v>519</v>
      </c>
      <c r="I311" s="6" t="s">
        <v>510</v>
      </c>
      <c r="J311" s="6" t="s">
        <v>28</v>
      </c>
      <c r="K311" s="6" t="s">
        <v>39</v>
      </c>
      <c r="L311" s="6" t="s">
        <v>77</v>
      </c>
      <c r="M311" s="43"/>
      <c r="N311" s="44" t="s">
        <v>1979</v>
      </c>
      <c r="O311" s="39">
        <v>45821.708333333299</v>
      </c>
      <c r="P311" s="39">
        <v>45779.333333333299</v>
      </c>
      <c r="Q311" s="6">
        <v>-30</v>
      </c>
      <c r="R311" s="6">
        <v>-9.6153846153846201E-2</v>
      </c>
      <c r="S311" s="45" t="e">
        <f>_xlfn.CONCAT(#REF!,TRIM(tbl_PV_Milestones[[#This Row],[Milestone Description]]))</f>
        <v>#REF!</v>
      </c>
      <c r="T311" s="84" t="str">
        <f>IF(COUNTIF(tbl_PV_Milestones[UID],tbl_PV_Milestones[[#This Row],[UID]])&gt;1,"Duplicate","")</f>
        <v>Duplicate</v>
      </c>
      <c r="U311" s="42" t="str">
        <f>_xlfn.XLOOKUP(tbl_PV_Milestones[[#This Row],[Work ID]],tbl_PV_Meta[Work ID '#],tbl_PV_Meta[Sub-Portfolio])</f>
        <v>Sub-Portfolio 4</v>
      </c>
      <c r="V311" s="41">
        <f>IF(MONTH(tbl_PV_Milestones[[#This Row],[Baseline Date]])&lt;7,YEAR(tbl_PV_Milestones[[#This Row],[Baseline Date]]),YEAR(tbl_PV_Milestones[[#This Row],[Baseline Date]])+1)</f>
        <v>2025</v>
      </c>
      <c r="W311" s="41">
        <f>IF(MONTH(tbl_PV_Milestones[[#This Row],[Actual/Schedule Finish]])&lt;7,YEAR(tbl_PV_Milestones[[#This Row],[Actual/Schedule Finish]]),YEAR(tbl_PV_Milestones[[#This Row],[Actual/Schedule Finish]])+1)</f>
        <v>2025</v>
      </c>
      <c r="X311" s="41" t="str">
        <f>IF(OR(tbl_PV_Milestones[[#This Row],[Project Status]]="Completed",tbl_PV_Milestones[[#This Row],[Project Status]]="Assumed Completed"),"Yes","No")</f>
        <v>No</v>
      </c>
      <c r="Y311" s="41">
        <f>IF(tbl_PV_Milestones[[#This Row],[Baseline Date]]="",1,0)</f>
        <v>0</v>
      </c>
      <c r="Z311" s="41">
        <f>IF(tbl_PV_Milestones[[#This Row],[Baseline Date]]&lt;PV_Meta!$B$7,1,0)</f>
        <v>0</v>
      </c>
      <c r="AA311" s="41">
        <f>IF(tbl_PV_Milestones[[#This Row],[Complete]]="Yes",1,0)</f>
        <v>0</v>
      </c>
      <c r="AB311" s="41">
        <f>IF(AND(tbl_PV_Milestones[[#This Row],[BL FY]]=2025,tbl_PV_Milestones[[#This Row],[Baseline Date]]&lt;PV_Meta!$B$7),1,0)</f>
        <v>0</v>
      </c>
      <c r="AC311" s="41">
        <f>IF(AND(tbl_PV_Milestones[[#This Row],[Planned YTD]]=1,tbl_PV_Milestones[[#This Row],[Complete]]="Yes"),1,0)</f>
        <v>0</v>
      </c>
      <c r="AD311" s="41">
        <f>IF(AND(tbl_PV_Milestones[[#This Row],[Actual/Schedule Finish]]&lt;PV_Meta!$B$7,tbl_PV_Milestones[[#This Row],[Complete]]="No",tbl_PV_Milestones[[#This Row],[Project Status]]&lt;&gt;"On Hold"),1,0)</f>
        <v>0</v>
      </c>
      <c r="AE311" s="41">
        <f>IF(AND(tbl_PV_Milestones[[#This Row],[Actual/Schedule Finish]]&gt;tbl_PV_Milestones[[#This Row],[Baseline Date]],tbl_PV_Milestones[[#This Row],[Complete]]="No",tbl_PV_Milestones[[#This Row],[Project Status]]&lt;&gt;"On Hold",tbl_PV_Milestones[[#This Row],[Overdue]]=0,tbl_PV_Milestones[[#This Row],[To be Baselined]]&lt;&gt;1),1,0)</f>
        <v>1</v>
      </c>
      <c r="AF311" s="41">
        <f>IF(AND(tbl_PV_Milestones[[#This Row],[BL FY]]=2025,tbl_PV_Milestones[[#This Row],[Finish FY]]&gt;2025),1,0)</f>
        <v>0</v>
      </c>
      <c r="AG311" s="56" t="str">
        <f>_xlfn.XLOOKUP(tbl_PV_Milestones[[#This Row],[Work ID]],tbl_PV_Meta[Work ID '#],tbl_PV_Meta[Project Manager/Owner],,0)</f>
        <v>Project Manager 38</v>
      </c>
      <c r="AH311" s="6"/>
    </row>
    <row r="312" spans="4:34" x14ac:dyDescent="0.25">
      <c r="D312" s="6" t="s">
        <v>28</v>
      </c>
      <c r="E312" s="6" t="s">
        <v>580</v>
      </c>
      <c r="F312" s="6" t="s">
        <v>1766</v>
      </c>
      <c r="G312" s="6" t="s">
        <v>608</v>
      </c>
      <c r="H312" s="6" t="s">
        <v>505</v>
      </c>
      <c r="I312" s="6" t="s">
        <v>506</v>
      </c>
      <c r="J312" s="6" t="s">
        <v>28</v>
      </c>
      <c r="K312" s="6" t="s">
        <v>39</v>
      </c>
      <c r="L312" s="6" t="s">
        <v>77</v>
      </c>
      <c r="M312" s="43"/>
      <c r="N312" s="44" t="s">
        <v>1979</v>
      </c>
      <c r="O312" s="39">
        <v>45821.708333333299</v>
      </c>
      <c r="P312" s="39">
        <v>45821.333333333299</v>
      </c>
      <c r="Q312" s="6">
        <v>-1</v>
      </c>
      <c r="R312" s="6">
        <v>-3.2051282051282098E-3</v>
      </c>
      <c r="S312" s="45" t="e">
        <f>_xlfn.CONCAT(#REF!,TRIM(tbl_PV_Milestones[[#This Row],[Milestone Description]]))</f>
        <v>#REF!</v>
      </c>
      <c r="T312" s="84" t="str">
        <f>IF(COUNTIF(tbl_PV_Milestones[UID],tbl_PV_Milestones[[#This Row],[UID]])&gt;1,"Duplicate","")</f>
        <v>Duplicate</v>
      </c>
      <c r="U312" s="42" t="str">
        <f>_xlfn.XLOOKUP(tbl_PV_Milestones[[#This Row],[Work ID]],tbl_PV_Meta[Work ID '#],tbl_PV_Meta[Sub-Portfolio])</f>
        <v>Sub-Portfolio 4</v>
      </c>
      <c r="V312" s="41">
        <f>IF(MONTH(tbl_PV_Milestones[[#This Row],[Baseline Date]])&lt;7,YEAR(tbl_PV_Milestones[[#This Row],[Baseline Date]]),YEAR(tbl_PV_Milestones[[#This Row],[Baseline Date]])+1)</f>
        <v>2025</v>
      </c>
      <c r="W312" s="41">
        <f>IF(MONTH(tbl_PV_Milestones[[#This Row],[Actual/Schedule Finish]])&lt;7,YEAR(tbl_PV_Milestones[[#This Row],[Actual/Schedule Finish]]),YEAR(tbl_PV_Milestones[[#This Row],[Actual/Schedule Finish]])+1)</f>
        <v>2025</v>
      </c>
      <c r="X312" s="41" t="str">
        <f>IF(OR(tbl_PV_Milestones[[#This Row],[Project Status]]="Completed",tbl_PV_Milestones[[#This Row],[Project Status]]="Assumed Completed"),"Yes","No")</f>
        <v>No</v>
      </c>
      <c r="Y312" s="41">
        <f>IF(tbl_PV_Milestones[[#This Row],[Baseline Date]]="",1,0)</f>
        <v>0</v>
      </c>
      <c r="Z312" s="41">
        <f>IF(tbl_PV_Milestones[[#This Row],[Baseline Date]]&lt;PV_Meta!$B$7,1,0)</f>
        <v>0</v>
      </c>
      <c r="AA312" s="41">
        <f>IF(tbl_PV_Milestones[[#This Row],[Complete]]="Yes",1,0)</f>
        <v>0</v>
      </c>
      <c r="AB312" s="41">
        <f>IF(AND(tbl_PV_Milestones[[#This Row],[BL FY]]=2025,tbl_PV_Milestones[[#This Row],[Baseline Date]]&lt;PV_Meta!$B$7),1,0)</f>
        <v>0</v>
      </c>
      <c r="AC312" s="41">
        <f>IF(AND(tbl_PV_Milestones[[#This Row],[Planned YTD]]=1,tbl_PV_Milestones[[#This Row],[Complete]]="Yes"),1,0)</f>
        <v>0</v>
      </c>
      <c r="AD312" s="41">
        <f>IF(AND(tbl_PV_Milestones[[#This Row],[Actual/Schedule Finish]]&lt;PV_Meta!$B$7,tbl_PV_Milestones[[#This Row],[Complete]]="No",tbl_PV_Milestones[[#This Row],[Project Status]]&lt;&gt;"On Hold"),1,0)</f>
        <v>0</v>
      </c>
      <c r="AE312" s="41">
        <f>IF(AND(tbl_PV_Milestones[[#This Row],[Actual/Schedule Finish]]&gt;tbl_PV_Milestones[[#This Row],[Baseline Date]],tbl_PV_Milestones[[#This Row],[Complete]]="No",tbl_PV_Milestones[[#This Row],[Project Status]]&lt;&gt;"On Hold",tbl_PV_Milestones[[#This Row],[Overdue]]=0,tbl_PV_Milestones[[#This Row],[To be Baselined]]&lt;&gt;1),1,0)</f>
        <v>1</v>
      </c>
      <c r="AF312" s="41">
        <f>IF(AND(tbl_PV_Milestones[[#This Row],[BL FY]]=2025,tbl_PV_Milestones[[#This Row],[Finish FY]]&gt;2025),1,0)</f>
        <v>0</v>
      </c>
      <c r="AG312" s="56" t="str">
        <f>_xlfn.XLOOKUP(tbl_PV_Milestones[[#This Row],[Work ID]],tbl_PV_Meta[Work ID '#],tbl_PV_Meta[Project Manager/Owner],,0)</f>
        <v>Project Manager 38</v>
      </c>
      <c r="AH312" s="6"/>
    </row>
    <row r="313" spans="4:34" x14ac:dyDescent="0.25">
      <c r="D313" s="6" t="s">
        <v>28</v>
      </c>
      <c r="E313" s="6" t="s">
        <v>503</v>
      </c>
      <c r="F313" s="6" t="s">
        <v>1750</v>
      </c>
      <c r="G313" s="6" t="s">
        <v>547</v>
      </c>
      <c r="H313" s="6" t="s">
        <v>505</v>
      </c>
      <c r="I313" s="6" t="s">
        <v>510</v>
      </c>
      <c r="J313" s="6" t="s">
        <v>28</v>
      </c>
      <c r="K313" s="6" t="s">
        <v>36</v>
      </c>
      <c r="L313" s="6" t="s">
        <v>48</v>
      </c>
      <c r="M313" s="43"/>
      <c r="N313" s="44" t="s">
        <v>1979</v>
      </c>
      <c r="O313" s="39">
        <v>45838.708333333299</v>
      </c>
      <c r="P313" s="39">
        <v>45838.708333333299</v>
      </c>
      <c r="Q313" s="6">
        <v>0</v>
      </c>
      <c r="R313" s="6">
        <v>0</v>
      </c>
      <c r="S313" s="45" t="e">
        <f>_xlfn.CONCAT(#REF!,TRIM(tbl_PV_Milestones[[#This Row],[Milestone Description]]))</f>
        <v>#REF!</v>
      </c>
      <c r="T313" s="84" t="str">
        <f>IF(COUNTIF(tbl_PV_Milestones[UID],tbl_PV_Milestones[[#This Row],[UID]])&gt;1,"Duplicate","")</f>
        <v>Duplicate</v>
      </c>
      <c r="U313" s="42" t="str">
        <f>_xlfn.XLOOKUP(tbl_PV_Milestones[[#This Row],[Work ID]],tbl_PV_Meta[Work ID '#],tbl_PV_Meta[Sub-Portfolio])</f>
        <v>Sub-Portfolio 8</v>
      </c>
      <c r="V313" s="41">
        <f>IF(MONTH(tbl_PV_Milestones[[#This Row],[Baseline Date]])&lt;7,YEAR(tbl_PV_Milestones[[#This Row],[Baseline Date]]),YEAR(tbl_PV_Milestones[[#This Row],[Baseline Date]])+1)</f>
        <v>2025</v>
      </c>
      <c r="W313" s="41">
        <f>IF(MONTH(tbl_PV_Milestones[[#This Row],[Actual/Schedule Finish]])&lt;7,YEAR(tbl_PV_Milestones[[#This Row],[Actual/Schedule Finish]]),YEAR(tbl_PV_Milestones[[#This Row],[Actual/Schedule Finish]])+1)</f>
        <v>2025</v>
      </c>
      <c r="X313" s="41" t="str">
        <f>IF(OR(tbl_PV_Milestones[[#This Row],[Project Status]]="Completed",tbl_PV_Milestones[[#This Row],[Project Status]]="Assumed Completed"),"Yes","No")</f>
        <v>No</v>
      </c>
      <c r="Y313" s="41">
        <f>IF(tbl_PV_Milestones[[#This Row],[Baseline Date]]="",1,0)</f>
        <v>0</v>
      </c>
      <c r="Z313" s="41">
        <f>IF(tbl_PV_Milestones[[#This Row],[Baseline Date]]&lt;PV_Meta!$B$7,1,0)</f>
        <v>0</v>
      </c>
      <c r="AA313" s="41">
        <f>IF(tbl_PV_Milestones[[#This Row],[Complete]]="Yes",1,0)</f>
        <v>0</v>
      </c>
      <c r="AB313" s="41">
        <f>IF(AND(tbl_PV_Milestones[[#This Row],[BL FY]]=2025,tbl_PV_Milestones[[#This Row],[Baseline Date]]&lt;PV_Meta!$B$7),1,0)</f>
        <v>0</v>
      </c>
      <c r="AC313" s="41">
        <f>IF(AND(tbl_PV_Milestones[[#This Row],[Planned YTD]]=1,tbl_PV_Milestones[[#This Row],[Complete]]="Yes"),1,0)</f>
        <v>0</v>
      </c>
      <c r="AD313" s="41">
        <f>IF(AND(tbl_PV_Milestones[[#This Row],[Actual/Schedule Finish]]&lt;PV_Meta!$B$7,tbl_PV_Milestones[[#This Row],[Complete]]="No",tbl_PV_Milestones[[#This Row],[Project Status]]&lt;&gt;"On Hold"),1,0)</f>
        <v>0</v>
      </c>
      <c r="AE313" s="41">
        <f>IF(AND(tbl_PV_Milestones[[#This Row],[Actual/Schedule Finish]]&gt;tbl_PV_Milestones[[#This Row],[Baseline Date]],tbl_PV_Milestones[[#This Row],[Complete]]="No",tbl_PV_Milestones[[#This Row],[Project Status]]&lt;&gt;"On Hold",tbl_PV_Milestones[[#This Row],[Overdue]]=0,tbl_PV_Milestones[[#This Row],[To be Baselined]]&lt;&gt;1),1,0)</f>
        <v>0</v>
      </c>
      <c r="AF313" s="41">
        <f>IF(AND(tbl_PV_Milestones[[#This Row],[BL FY]]=2025,tbl_PV_Milestones[[#This Row],[Finish FY]]&gt;2025),1,0)</f>
        <v>0</v>
      </c>
      <c r="AG313" s="56" t="str">
        <f>_xlfn.XLOOKUP(tbl_PV_Milestones[[#This Row],[Work ID]],tbl_PV_Meta[Work ID '#],tbl_PV_Meta[Project Manager/Owner],,0)</f>
        <v>Project Manager 25</v>
      </c>
      <c r="AH313" s="6"/>
    </row>
    <row r="314" spans="4:34" x14ac:dyDescent="0.25">
      <c r="D314" s="6" t="s">
        <v>28</v>
      </c>
      <c r="E314" s="6" t="s">
        <v>503</v>
      </c>
      <c r="F314" s="6" t="s">
        <v>1750</v>
      </c>
      <c r="G314" s="6" t="s">
        <v>552</v>
      </c>
      <c r="H314" s="6" t="s">
        <v>505</v>
      </c>
      <c r="I314" s="6" t="s">
        <v>510</v>
      </c>
      <c r="J314" s="6" t="s">
        <v>28</v>
      </c>
      <c r="K314" s="6" t="s">
        <v>36</v>
      </c>
      <c r="L314" s="6" t="s">
        <v>48</v>
      </c>
      <c r="M314" s="43"/>
      <c r="N314" s="44" t="s">
        <v>1979</v>
      </c>
      <c r="O314" s="39">
        <v>45856.708333333299</v>
      </c>
      <c r="P314" s="39">
        <v>45856.708333333299</v>
      </c>
      <c r="Q314" s="6">
        <v>0</v>
      </c>
      <c r="R314" s="6">
        <v>0</v>
      </c>
      <c r="S314" s="45" t="e">
        <f>_xlfn.CONCAT(#REF!,TRIM(tbl_PV_Milestones[[#This Row],[Milestone Description]]))</f>
        <v>#REF!</v>
      </c>
      <c r="T314" s="84" t="str">
        <f>IF(COUNTIF(tbl_PV_Milestones[UID],tbl_PV_Milestones[[#This Row],[UID]])&gt;1,"Duplicate","")</f>
        <v>Duplicate</v>
      </c>
      <c r="U314" s="42" t="str">
        <f>_xlfn.XLOOKUP(tbl_PV_Milestones[[#This Row],[Work ID]],tbl_PV_Meta[Work ID '#],tbl_PV_Meta[Sub-Portfolio])</f>
        <v>Sub-Portfolio 8</v>
      </c>
      <c r="V314" s="41">
        <f>IF(MONTH(tbl_PV_Milestones[[#This Row],[Baseline Date]])&lt;7,YEAR(tbl_PV_Milestones[[#This Row],[Baseline Date]]),YEAR(tbl_PV_Milestones[[#This Row],[Baseline Date]])+1)</f>
        <v>2026</v>
      </c>
      <c r="W314" s="41">
        <f>IF(MONTH(tbl_PV_Milestones[[#This Row],[Actual/Schedule Finish]])&lt;7,YEAR(tbl_PV_Milestones[[#This Row],[Actual/Schedule Finish]]),YEAR(tbl_PV_Milestones[[#This Row],[Actual/Schedule Finish]])+1)</f>
        <v>2026</v>
      </c>
      <c r="X314" s="41" t="str">
        <f>IF(OR(tbl_PV_Milestones[[#This Row],[Project Status]]="Completed",tbl_PV_Milestones[[#This Row],[Project Status]]="Assumed Completed"),"Yes","No")</f>
        <v>No</v>
      </c>
      <c r="Y314" s="41">
        <f>IF(tbl_PV_Milestones[[#This Row],[Baseline Date]]="",1,0)</f>
        <v>0</v>
      </c>
      <c r="Z314" s="41">
        <f>IF(tbl_PV_Milestones[[#This Row],[Baseline Date]]&lt;PV_Meta!$B$7,1,0)</f>
        <v>0</v>
      </c>
      <c r="AA314" s="41">
        <f>IF(tbl_PV_Milestones[[#This Row],[Complete]]="Yes",1,0)</f>
        <v>0</v>
      </c>
      <c r="AB314" s="41">
        <f>IF(AND(tbl_PV_Milestones[[#This Row],[BL FY]]=2025,tbl_PV_Milestones[[#This Row],[Baseline Date]]&lt;PV_Meta!$B$7),1,0)</f>
        <v>0</v>
      </c>
      <c r="AC314" s="41">
        <f>IF(AND(tbl_PV_Milestones[[#This Row],[Planned YTD]]=1,tbl_PV_Milestones[[#This Row],[Complete]]="Yes"),1,0)</f>
        <v>0</v>
      </c>
      <c r="AD314" s="41">
        <f>IF(AND(tbl_PV_Milestones[[#This Row],[Actual/Schedule Finish]]&lt;PV_Meta!$B$7,tbl_PV_Milestones[[#This Row],[Complete]]="No",tbl_PV_Milestones[[#This Row],[Project Status]]&lt;&gt;"On Hold"),1,0)</f>
        <v>0</v>
      </c>
      <c r="AE314" s="41">
        <f>IF(AND(tbl_PV_Milestones[[#This Row],[Actual/Schedule Finish]]&gt;tbl_PV_Milestones[[#This Row],[Baseline Date]],tbl_PV_Milestones[[#This Row],[Complete]]="No",tbl_PV_Milestones[[#This Row],[Project Status]]&lt;&gt;"On Hold",tbl_PV_Milestones[[#This Row],[Overdue]]=0,tbl_PV_Milestones[[#This Row],[To be Baselined]]&lt;&gt;1),1,0)</f>
        <v>0</v>
      </c>
      <c r="AF314" s="41">
        <f>IF(AND(tbl_PV_Milestones[[#This Row],[BL FY]]=2025,tbl_PV_Milestones[[#This Row],[Finish FY]]&gt;2025),1,0)</f>
        <v>0</v>
      </c>
      <c r="AG314" s="56" t="str">
        <f>_xlfn.XLOOKUP(tbl_PV_Milestones[[#This Row],[Work ID]],tbl_PV_Meta[Work ID '#],tbl_PV_Meta[Project Manager/Owner],,0)</f>
        <v>Project Manager 25</v>
      </c>
      <c r="AH314" s="6"/>
    </row>
    <row r="315" spans="4:34" x14ac:dyDescent="0.25">
      <c r="D315" s="6" t="s">
        <v>28</v>
      </c>
      <c r="E315" s="6" t="s">
        <v>503</v>
      </c>
      <c r="F315" s="6" t="s">
        <v>1750</v>
      </c>
      <c r="G315" s="6" t="s">
        <v>557</v>
      </c>
      <c r="H315" s="6" t="s">
        <v>519</v>
      </c>
      <c r="I315" s="6" t="s">
        <v>510</v>
      </c>
      <c r="J315" s="6" t="s">
        <v>28</v>
      </c>
      <c r="K315" s="6" t="s">
        <v>36</v>
      </c>
      <c r="L315" s="6" t="s">
        <v>48</v>
      </c>
      <c r="M315" s="43"/>
      <c r="N315" s="44" t="s">
        <v>1979</v>
      </c>
      <c r="O315" s="39">
        <v>45838.708333333299</v>
      </c>
      <c r="P315" s="39">
        <v>45838.708333333299</v>
      </c>
      <c r="Q315" s="6">
        <v>0</v>
      </c>
      <c r="R315" s="6">
        <v>0</v>
      </c>
      <c r="S315" s="45" t="e">
        <f>_xlfn.CONCAT(#REF!,TRIM(tbl_PV_Milestones[[#This Row],[Milestone Description]]))</f>
        <v>#REF!</v>
      </c>
      <c r="T315" s="84" t="str">
        <f>IF(COUNTIF(tbl_PV_Milestones[UID],tbl_PV_Milestones[[#This Row],[UID]])&gt;1,"Duplicate","")</f>
        <v>Duplicate</v>
      </c>
      <c r="U315" s="42" t="str">
        <f>_xlfn.XLOOKUP(tbl_PV_Milestones[[#This Row],[Work ID]],tbl_PV_Meta[Work ID '#],tbl_PV_Meta[Sub-Portfolio])</f>
        <v>Sub-Portfolio 8</v>
      </c>
      <c r="V315" s="41">
        <f>IF(MONTH(tbl_PV_Milestones[[#This Row],[Baseline Date]])&lt;7,YEAR(tbl_PV_Milestones[[#This Row],[Baseline Date]]),YEAR(tbl_PV_Milestones[[#This Row],[Baseline Date]])+1)</f>
        <v>2025</v>
      </c>
      <c r="W315" s="41">
        <f>IF(MONTH(tbl_PV_Milestones[[#This Row],[Actual/Schedule Finish]])&lt;7,YEAR(tbl_PV_Milestones[[#This Row],[Actual/Schedule Finish]]),YEAR(tbl_PV_Milestones[[#This Row],[Actual/Schedule Finish]])+1)</f>
        <v>2025</v>
      </c>
      <c r="X315" s="41" t="str">
        <f>IF(OR(tbl_PV_Milestones[[#This Row],[Project Status]]="Completed",tbl_PV_Milestones[[#This Row],[Project Status]]="Assumed Completed"),"Yes","No")</f>
        <v>No</v>
      </c>
      <c r="Y315" s="41">
        <f>IF(tbl_PV_Milestones[[#This Row],[Baseline Date]]="",1,0)</f>
        <v>0</v>
      </c>
      <c r="Z315" s="41">
        <f>IF(tbl_PV_Milestones[[#This Row],[Baseline Date]]&lt;PV_Meta!$B$7,1,0)</f>
        <v>0</v>
      </c>
      <c r="AA315" s="41">
        <f>IF(tbl_PV_Milestones[[#This Row],[Complete]]="Yes",1,0)</f>
        <v>0</v>
      </c>
      <c r="AB315" s="41">
        <f>IF(AND(tbl_PV_Milestones[[#This Row],[BL FY]]=2025,tbl_PV_Milestones[[#This Row],[Baseline Date]]&lt;PV_Meta!$B$7),1,0)</f>
        <v>0</v>
      </c>
      <c r="AC315" s="41">
        <f>IF(AND(tbl_PV_Milestones[[#This Row],[Planned YTD]]=1,tbl_PV_Milestones[[#This Row],[Complete]]="Yes"),1,0)</f>
        <v>0</v>
      </c>
      <c r="AD315" s="41">
        <f>IF(AND(tbl_PV_Milestones[[#This Row],[Actual/Schedule Finish]]&lt;PV_Meta!$B$7,tbl_PV_Milestones[[#This Row],[Complete]]="No",tbl_PV_Milestones[[#This Row],[Project Status]]&lt;&gt;"On Hold"),1,0)</f>
        <v>0</v>
      </c>
      <c r="AE315" s="41">
        <f>IF(AND(tbl_PV_Milestones[[#This Row],[Actual/Schedule Finish]]&gt;tbl_PV_Milestones[[#This Row],[Baseline Date]],tbl_PV_Milestones[[#This Row],[Complete]]="No",tbl_PV_Milestones[[#This Row],[Project Status]]&lt;&gt;"On Hold",tbl_PV_Milestones[[#This Row],[Overdue]]=0,tbl_PV_Milestones[[#This Row],[To be Baselined]]&lt;&gt;1),1,0)</f>
        <v>0</v>
      </c>
      <c r="AF315" s="41">
        <f>IF(AND(tbl_PV_Milestones[[#This Row],[BL FY]]=2025,tbl_PV_Milestones[[#This Row],[Finish FY]]&gt;2025),1,0)</f>
        <v>0</v>
      </c>
      <c r="AG315" s="56" t="str">
        <f>_xlfn.XLOOKUP(tbl_PV_Milestones[[#This Row],[Work ID]],tbl_PV_Meta[Work ID '#],tbl_PV_Meta[Project Manager/Owner],,0)</f>
        <v>Project Manager 25</v>
      </c>
      <c r="AH315" s="6"/>
    </row>
    <row r="316" spans="4:34" x14ac:dyDescent="0.25">
      <c r="D316" s="6" t="s">
        <v>28</v>
      </c>
      <c r="E316" s="6" t="s">
        <v>503</v>
      </c>
      <c r="F316" s="6" t="s">
        <v>1750</v>
      </c>
      <c r="G316" s="6" t="s">
        <v>609</v>
      </c>
      <c r="H316" s="6" t="s">
        <v>505</v>
      </c>
      <c r="I316" s="6" t="s">
        <v>506</v>
      </c>
      <c r="J316" s="6" t="s">
        <v>28</v>
      </c>
      <c r="K316" s="6" t="s">
        <v>36</v>
      </c>
      <c r="L316" s="6" t="s">
        <v>48</v>
      </c>
      <c r="M316" s="43"/>
      <c r="N316" s="44" t="s">
        <v>1979</v>
      </c>
      <c r="O316" s="39">
        <v>45898.708333333299</v>
      </c>
      <c r="P316" s="39">
        <v>45898.708333333299</v>
      </c>
      <c r="Q316" s="6">
        <v>0</v>
      </c>
      <c r="R316" s="6">
        <v>0</v>
      </c>
      <c r="S316" s="45" t="e">
        <f>_xlfn.CONCAT(#REF!,TRIM(tbl_PV_Milestones[[#This Row],[Milestone Description]]))</f>
        <v>#REF!</v>
      </c>
      <c r="T316" s="84" t="str">
        <f>IF(COUNTIF(tbl_PV_Milestones[UID],tbl_PV_Milestones[[#This Row],[UID]])&gt;1,"Duplicate","")</f>
        <v>Duplicate</v>
      </c>
      <c r="U316" s="42" t="str">
        <f>_xlfn.XLOOKUP(tbl_PV_Milestones[[#This Row],[Work ID]],tbl_PV_Meta[Work ID '#],tbl_PV_Meta[Sub-Portfolio])</f>
        <v>Sub-Portfolio 8</v>
      </c>
      <c r="V316" s="41">
        <f>IF(MONTH(tbl_PV_Milestones[[#This Row],[Baseline Date]])&lt;7,YEAR(tbl_PV_Milestones[[#This Row],[Baseline Date]]),YEAR(tbl_PV_Milestones[[#This Row],[Baseline Date]])+1)</f>
        <v>2026</v>
      </c>
      <c r="W316" s="41">
        <f>IF(MONTH(tbl_PV_Milestones[[#This Row],[Actual/Schedule Finish]])&lt;7,YEAR(tbl_PV_Milestones[[#This Row],[Actual/Schedule Finish]]),YEAR(tbl_PV_Milestones[[#This Row],[Actual/Schedule Finish]])+1)</f>
        <v>2026</v>
      </c>
      <c r="X316" s="41" t="str">
        <f>IF(OR(tbl_PV_Milestones[[#This Row],[Project Status]]="Completed",tbl_PV_Milestones[[#This Row],[Project Status]]="Assumed Completed"),"Yes","No")</f>
        <v>No</v>
      </c>
      <c r="Y316" s="41">
        <f>IF(tbl_PV_Milestones[[#This Row],[Baseline Date]]="",1,0)</f>
        <v>0</v>
      </c>
      <c r="Z316" s="41">
        <f>IF(tbl_PV_Milestones[[#This Row],[Baseline Date]]&lt;PV_Meta!$B$7,1,0)</f>
        <v>0</v>
      </c>
      <c r="AA316" s="41">
        <f>IF(tbl_PV_Milestones[[#This Row],[Complete]]="Yes",1,0)</f>
        <v>0</v>
      </c>
      <c r="AB316" s="41">
        <f>IF(AND(tbl_PV_Milestones[[#This Row],[BL FY]]=2025,tbl_PV_Milestones[[#This Row],[Baseline Date]]&lt;PV_Meta!$B$7),1,0)</f>
        <v>0</v>
      </c>
      <c r="AC316" s="41">
        <f>IF(AND(tbl_PV_Milestones[[#This Row],[Planned YTD]]=1,tbl_PV_Milestones[[#This Row],[Complete]]="Yes"),1,0)</f>
        <v>0</v>
      </c>
      <c r="AD316" s="41">
        <f>IF(AND(tbl_PV_Milestones[[#This Row],[Actual/Schedule Finish]]&lt;PV_Meta!$B$7,tbl_PV_Milestones[[#This Row],[Complete]]="No",tbl_PV_Milestones[[#This Row],[Project Status]]&lt;&gt;"On Hold"),1,0)</f>
        <v>0</v>
      </c>
      <c r="AE316" s="41">
        <f>IF(AND(tbl_PV_Milestones[[#This Row],[Actual/Schedule Finish]]&gt;tbl_PV_Milestones[[#This Row],[Baseline Date]],tbl_PV_Milestones[[#This Row],[Complete]]="No",tbl_PV_Milestones[[#This Row],[Project Status]]&lt;&gt;"On Hold",tbl_PV_Milestones[[#This Row],[Overdue]]=0,tbl_PV_Milestones[[#This Row],[To be Baselined]]&lt;&gt;1),1,0)</f>
        <v>0</v>
      </c>
      <c r="AF316" s="41">
        <f>IF(AND(tbl_PV_Milestones[[#This Row],[BL FY]]=2025,tbl_PV_Milestones[[#This Row],[Finish FY]]&gt;2025),1,0)</f>
        <v>0</v>
      </c>
      <c r="AG316" s="56" t="str">
        <f>_xlfn.XLOOKUP(tbl_PV_Milestones[[#This Row],[Work ID]],tbl_PV_Meta[Work ID '#],tbl_PV_Meta[Project Manager/Owner],,0)</f>
        <v>Project Manager 25</v>
      </c>
      <c r="AH316" s="6"/>
    </row>
    <row r="317" spans="4:34" x14ac:dyDescent="0.25">
      <c r="D317" s="6" t="s">
        <v>28</v>
      </c>
      <c r="E317" s="6" t="s">
        <v>503</v>
      </c>
      <c r="F317" s="6" t="s">
        <v>1750</v>
      </c>
      <c r="G317" s="6" t="s">
        <v>610</v>
      </c>
      <c r="H317" s="6" t="s">
        <v>505</v>
      </c>
      <c r="I317" s="6" t="s">
        <v>506</v>
      </c>
      <c r="J317" s="6" t="s">
        <v>28</v>
      </c>
      <c r="K317" s="6" t="s">
        <v>36</v>
      </c>
      <c r="L317" s="6" t="s">
        <v>48</v>
      </c>
      <c r="M317" s="43"/>
      <c r="N317" s="44" t="s">
        <v>1979</v>
      </c>
      <c r="O317" s="39">
        <v>45898.708333333299</v>
      </c>
      <c r="P317" s="39">
        <v>45898.708333333299</v>
      </c>
      <c r="Q317" s="6">
        <v>0</v>
      </c>
      <c r="R317" s="6">
        <v>0</v>
      </c>
      <c r="S317" s="45" t="e">
        <f>_xlfn.CONCAT(#REF!,TRIM(tbl_PV_Milestones[[#This Row],[Milestone Description]]))</f>
        <v>#REF!</v>
      </c>
      <c r="T317" s="84" t="str">
        <f>IF(COUNTIF(tbl_PV_Milestones[UID],tbl_PV_Milestones[[#This Row],[UID]])&gt;1,"Duplicate","")</f>
        <v>Duplicate</v>
      </c>
      <c r="U317" s="42" t="str">
        <f>_xlfn.XLOOKUP(tbl_PV_Milestones[[#This Row],[Work ID]],tbl_PV_Meta[Work ID '#],tbl_PV_Meta[Sub-Portfolio])</f>
        <v>Sub-Portfolio 8</v>
      </c>
      <c r="V317" s="41">
        <f>IF(MONTH(tbl_PV_Milestones[[#This Row],[Baseline Date]])&lt;7,YEAR(tbl_PV_Milestones[[#This Row],[Baseline Date]]),YEAR(tbl_PV_Milestones[[#This Row],[Baseline Date]])+1)</f>
        <v>2026</v>
      </c>
      <c r="W317" s="41">
        <f>IF(MONTH(tbl_PV_Milestones[[#This Row],[Actual/Schedule Finish]])&lt;7,YEAR(tbl_PV_Milestones[[#This Row],[Actual/Schedule Finish]]),YEAR(tbl_PV_Milestones[[#This Row],[Actual/Schedule Finish]])+1)</f>
        <v>2026</v>
      </c>
      <c r="X317" s="41" t="str">
        <f>IF(OR(tbl_PV_Milestones[[#This Row],[Project Status]]="Completed",tbl_PV_Milestones[[#This Row],[Project Status]]="Assumed Completed"),"Yes","No")</f>
        <v>No</v>
      </c>
      <c r="Y317" s="41">
        <f>IF(tbl_PV_Milestones[[#This Row],[Baseline Date]]="",1,0)</f>
        <v>0</v>
      </c>
      <c r="Z317" s="41">
        <f>IF(tbl_PV_Milestones[[#This Row],[Baseline Date]]&lt;PV_Meta!$B$7,1,0)</f>
        <v>0</v>
      </c>
      <c r="AA317" s="41">
        <f>IF(tbl_PV_Milestones[[#This Row],[Complete]]="Yes",1,0)</f>
        <v>0</v>
      </c>
      <c r="AB317" s="41">
        <f>IF(AND(tbl_PV_Milestones[[#This Row],[BL FY]]=2025,tbl_PV_Milestones[[#This Row],[Baseline Date]]&lt;PV_Meta!$B$7),1,0)</f>
        <v>0</v>
      </c>
      <c r="AC317" s="41">
        <f>IF(AND(tbl_PV_Milestones[[#This Row],[Planned YTD]]=1,tbl_PV_Milestones[[#This Row],[Complete]]="Yes"),1,0)</f>
        <v>0</v>
      </c>
      <c r="AD317" s="41">
        <f>IF(AND(tbl_PV_Milestones[[#This Row],[Actual/Schedule Finish]]&lt;PV_Meta!$B$7,tbl_PV_Milestones[[#This Row],[Complete]]="No",tbl_PV_Milestones[[#This Row],[Project Status]]&lt;&gt;"On Hold"),1,0)</f>
        <v>0</v>
      </c>
      <c r="AE317" s="41">
        <f>IF(AND(tbl_PV_Milestones[[#This Row],[Actual/Schedule Finish]]&gt;tbl_PV_Milestones[[#This Row],[Baseline Date]],tbl_PV_Milestones[[#This Row],[Complete]]="No",tbl_PV_Milestones[[#This Row],[Project Status]]&lt;&gt;"On Hold",tbl_PV_Milestones[[#This Row],[Overdue]]=0,tbl_PV_Milestones[[#This Row],[To be Baselined]]&lt;&gt;1),1,0)</f>
        <v>0</v>
      </c>
      <c r="AF317" s="41">
        <f>IF(AND(tbl_PV_Milestones[[#This Row],[BL FY]]=2025,tbl_PV_Milestones[[#This Row],[Finish FY]]&gt;2025),1,0)</f>
        <v>0</v>
      </c>
      <c r="AG317" s="56" t="str">
        <f>_xlfn.XLOOKUP(tbl_PV_Milestones[[#This Row],[Work ID]],tbl_PV_Meta[Work ID '#],tbl_PV_Meta[Project Manager/Owner],,0)</f>
        <v>Project Manager 25</v>
      </c>
      <c r="AH317" s="6"/>
    </row>
    <row r="318" spans="4:34" x14ac:dyDescent="0.25">
      <c r="D318" s="6" t="s">
        <v>28</v>
      </c>
      <c r="E318" s="6" t="s">
        <v>503</v>
      </c>
      <c r="F318" s="6" t="s">
        <v>1750</v>
      </c>
      <c r="G318" s="6" t="s">
        <v>611</v>
      </c>
      <c r="H318" s="6" t="s">
        <v>505</v>
      </c>
      <c r="I318" s="6" t="s">
        <v>506</v>
      </c>
      <c r="J318" s="6" t="s">
        <v>28</v>
      </c>
      <c r="K318" s="6" t="s">
        <v>36</v>
      </c>
      <c r="L318" s="6" t="s">
        <v>48</v>
      </c>
      <c r="M318" s="43"/>
      <c r="N318" s="44" t="s">
        <v>1979</v>
      </c>
      <c r="O318" s="39">
        <v>45810.708333333299</v>
      </c>
      <c r="P318" s="39">
        <v>45810.708333333299</v>
      </c>
      <c r="Q318" s="6">
        <v>0</v>
      </c>
      <c r="R318" s="6">
        <v>0</v>
      </c>
      <c r="S318" s="45" t="e">
        <f>_xlfn.CONCAT(#REF!,TRIM(tbl_PV_Milestones[[#This Row],[Milestone Description]]))</f>
        <v>#REF!</v>
      </c>
      <c r="T318" s="84" t="str">
        <f>IF(COUNTIF(tbl_PV_Milestones[UID],tbl_PV_Milestones[[#This Row],[UID]])&gt;1,"Duplicate","")</f>
        <v>Duplicate</v>
      </c>
      <c r="U318" s="42" t="str">
        <f>_xlfn.XLOOKUP(tbl_PV_Milestones[[#This Row],[Work ID]],tbl_PV_Meta[Work ID '#],tbl_PV_Meta[Sub-Portfolio])</f>
        <v>Sub-Portfolio 8</v>
      </c>
      <c r="V318" s="41">
        <f>IF(MONTH(tbl_PV_Milestones[[#This Row],[Baseline Date]])&lt;7,YEAR(tbl_PV_Milestones[[#This Row],[Baseline Date]]),YEAR(tbl_PV_Milestones[[#This Row],[Baseline Date]])+1)</f>
        <v>2025</v>
      </c>
      <c r="W318" s="41">
        <f>IF(MONTH(tbl_PV_Milestones[[#This Row],[Actual/Schedule Finish]])&lt;7,YEAR(tbl_PV_Milestones[[#This Row],[Actual/Schedule Finish]]),YEAR(tbl_PV_Milestones[[#This Row],[Actual/Schedule Finish]])+1)</f>
        <v>2025</v>
      </c>
      <c r="X318" s="41" t="str">
        <f>IF(OR(tbl_PV_Milestones[[#This Row],[Project Status]]="Completed",tbl_PV_Milestones[[#This Row],[Project Status]]="Assumed Completed"),"Yes","No")</f>
        <v>No</v>
      </c>
      <c r="Y318" s="41">
        <f>IF(tbl_PV_Milestones[[#This Row],[Baseline Date]]="",1,0)</f>
        <v>0</v>
      </c>
      <c r="Z318" s="41">
        <f>IF(tbl_PV_Milestones[[#This Row],[Baseline Date]]&lt;PV_Meta!$B$7,1,0)</f>
        <v>0</v>
      </c>
      <c r="AA318" s="41">
        <f>IF(tbl_PV_Milestones[[#This Row],[Complete]]="Yes",1,0)</f>
        <v>0</v>
      </c>
      <c r="AB318" s="41">
        <f>IF(AND(tbl_PV_Milestones[[#This Row],[BL FY]]=2025,tbl_PV_Milestones[[#This Row],[Baseline Date]]&lt;PV_Meta!$B$7),1,0)</f>
        <v>0</v>
      </c>
      <c r="AC318" s="41">
        <f>IF(AND(tbl_PV_Milestones[[#This Row],[Planned YTD]]=1,tbl_PV_Milestones[[#This Row],[Complete]]="Yes"),1,0)</f>
        <v>0</v>
      </c>
      <c r="AD318" s="41">
        <f>IF(AND(tbl_PV_Milestones[[#This Row],[Actual/Schedule Finish]]&lt;PV_Meta!$B$7,tbl_PV_Milestones[[#This Row],[Complete]]="No",tbl_PV_Milestones[[#This Row],[Project Status]]&lt;&gt;"On Hold"),1,0)</f>
        <v>0</v>
      </c>
      <c r="AE318" s="41">
        <f>IF(AND(tbl_PV_Milestones[[#This Row],[Actual/Schedule Finish]]&gt;tbl_PV_Milestones[[#This Row],[Baseline Date]],tbl_PV_Milestones[[#This Row],[Complete]]="No",tbl_PV_Milestones[[#This Row],[Project Status]]&lt;&gt;"On Hold",tbl_PV_Milestones[[#This Row],[Overdue]]=0,tbl_PV_Milestones[[#This Row],[To be Baselined]]&lt;&gt;1),1,0)</f>
        <v>0</v>
      </c>
      <c r="AF318" s="41">
        <f>IF(AND(tbl_PV_Milestones[[#This Row],[BL FY]]=2025,tbl_PV_Milestones[[#This Row],[Finish FY]]&gt;2025),1,0)</f>
        <v>0</v>
      </c>
      <c r="AG318" s="56" t="str">
        <f>_xlfn.XLOOKUP(tbl_PV_Milestones[[#This Row],[Work ID]],tbl_PV_Meta[Work ID '#],tbl_PV_Meta[Project Manager/Owner],,0)</f>
        <v>Project Manager 25</v>
      </c>
      <c r="AH318" s="6"/>
    </row>
    <row r="319" spans="4:34" x14ac:dyDescent="0.25">
      <c r="D319" s="6" t="s">
        <v>28</v>
      </c>
      <c r="E319" s="6" t="s">
        <v>503</v>
      </c>
      <c r="F319" s="6" t="s">
        <v>1750</v>
      </c>
      <c r="G319" s="6" t="s">
        <v>534</v>
      </c>
      <c r="H319" s="6" t="s">
        <v>505</v>
      </c>
      <c r="I319" s="6" t="s">
        <v>510</v>
      </c>
      <c r="J319" s="6" t="s">
        <v>28</v>
      </c>
      <c r="K319" s="6" t="s">
        <v>36</v>
      </c>
      <c r="L319" s="6" t="s">
        <v>48</v>
      </c>
      <c r="M319" s="43"/>
      <c r="N319" s="44" t="s">
        <v>1979</v>
      </c>
      <c r="O319" s="39">
        <v>45856.708333333299</v>
      </c>
      <c r="P319" s="39">
        <v>45856.708333333299</v>
      </c>
      <c r="Q319" s="6">
        <v>0</v>
      </c>
      <c r="R319" s="6">
        <v>0</v>
      </c>
      <c r="S319" s="45" t="e">
        <f>_xlfn.CONCAT(#REF!,TRIM(tbl_PV_Milestones[[#This Row],[Milestone Description]]))</f>
        <v>#REF!</v>
      </c>
      <c r="T319" s="84" t="str">
        <f>IF(COUNTIF(tbl_PV_Milestones[UID],tbl_PV_Milestones[[#This Row],[UID]])&gt;1,"Duplicate","")</f>
        <v>Duplicate</v>
      </c>
      <c r="U319" s="42" t="str">
        <f>_xlfn.XLOOKUP(tbl_PV_Milestones[[#This Row],[Work ID]],tbl_PV_Meta[Work ID '#],tbl_PV_Meta[Sub-Portfolio])</f>
        <v>Sub-Portfolio 8</v>
      </c>
      <c r="V319" s="41">
        <f>IF(MONTH(tbl_PV_Milestones[[#This Row],[Baseline Date]])&lt;7,YEAR(tbl_PV_Milestones[[#This Row],[Baseline Date]]),YEAR(tbl_PV_Milestones[[#This Row],[Baseline Date]])+1)</f>
        <v>2026</v>
      </c>
      <c r="W319" s="41">
        <f>IF(MONTH(tbl_PV_Milestones[[#This Row],[Actual/Schedule Finish]])&lt;7,YEAR(tbl_PV_Milestones[[#This Row],[Actual/Schedule Finish]]),YEAR(tbl_PV_Milestones[[#This Row],[Actual/Schedule Finish]])+1)</f>
        <v>2026</v>
      </c>
      <c r="X319" s="41" t="str">
        <f>IF(OR(tbl_PV_Milestones[[#This Row],[Project Status]]="Completed",tbl_PV_Milestones[[#This Row],[Project Status]]="Assumed Completed"),"Yes","No")</f>
        <v>No</v>
      </c>
      <c r="Y319" s="41">
        <f>IF(tbl_PV_Milestones[[#This Row],[Baseline Date]]="",1,0)</f>
        <v>0</v>
      </c>
      <c r="Z319" s="41">
        <f>IF(tbl_PV_Milestones[[#This Row],[Baseline Date]]&lt;PV_Meta!$B$7,1,0)</f>
        <v>0</v>
      </c>
      <c r="AA319" s="41">
        <f>IF(tbl_PV_Milestones[[#This Row],[Complete]]="Yes",1,0)</f>
        <v>0</v>
      </c>
      <c r="AB319" s="41">
        <f>IF(AND(tbl_PV_Milestones[[#This Row],[BL FY]]=2025,tbl_PV_Milestones[[#This Row],[Baseline Date]]&lt;PV_Meta!$B$7),1,0)</f>
        <v>0</v>
      </c>
      <c r="AC319" s="41">
        <f>IF(AND(tbl_PV_Milestones[[#This Row],[Planned YTD]]=1,tbl_PV_Milestones[[#This Row],[Complete]]="Yes"),1,0)</f>
        <v>0</v>
      </c>
      <c r="AD319" s="41">
        <f>IF(AND(tbl_PV_Milestones[[#This Row],[Actual/Schedule Finish]]&lt;PV_Meta!$B$7,tbl_PV_Milestones[[#This Row],[Complete]]="No",tbl_PV_Milestones[[#This Row],[Project Status]]&lt;&gt;"On Hold"),1,0)</f>
        <v>0</v>
      </c>
      <c r="AE319" s="41">
        <f>IF(AND(tbl_PV_Milestones[[#This Row],[Actual/Schedule Finish]]&gt;tbl_PV_Milestones[[#This Row],[Baseline Date]],tbl_PV_Milestones[[#This Row],[Complete]]="No",tbl_PV_Milestones[[#This Row],[Project Status]]&lt;&gt;"On Hold",tbl_PV_Milestones[[#This Row],[Overdue]]=0,tbl_PV_Milestones[[#This Row],[To be Baselined]]&lt;&gt;1),1,0)</f>
        <v>0</v>
      </c>
      <c r="AF319" s="41">
        <f>IF(AND(tbl_PV_Milestones[[#This Row],[BL FY]]=2025,tbl_PV_Milestones[[#This Row],[Finish FY]]&gt;2025),1,0)</f>
        <v>0</v>
      </c>
      <c r="AG319" s="56" t="str">
        <f>_xlfn.XLOOKUP(tbl_PV_Milestones[[#This Row],[Work ID]],tbl_PV_Meta[Work ID '#],tbl_PV_Meta[Project Manager/Owner],,0)</f>
        <v>Project Manager 25</v>
      </c>
      <c r="AH319" s="6"/>
    </row>
    <row r="320" spans="4:34" x14ac:dyDescent="0.25">
      <c r="D320" s="6" t="s">
        <v>28</v>
      </c>
      <c r="E320" s="6" t="s">
        <v>503</v>
      </c>
      <c r="F320" s="6" t="s">
        <v>1750</v>
      </c>
      <c r="G320" s="6" t="s">
        <v>535</v>
      </c>
      <c r="H320" s="6" t="s">
        <v>505</v>
      </c>
      <c r="I320" s="6" t="s">
        <v>510</v>
      </c>
      <c r="J320" s="6" t="s">
        <v>28</v>
      </c>
      <c r="K320" s="6" t="s">
        <v>36</v>
      </c>
      <c r="L320" s="6" t="s">
        <v>48</v>
      </c>
      <c r="M320" s="43"/>
      <c r="N320" s="44" t="s">
        <v>1979</v>
      </c>
      <c r="O320" s="39">
        <v>45856.708333333299</v>
      </c>
      <c r="P320" s="39">
        <v>45856.708333333299</v>
      </c>
      <c r="Q320" s="6">
        <v>0</v>
      </c>
      <c r="R320" s="6">
        <v>0</v>
      </c>
      <c r="S320" s="45" t="e">
        <f>_xlfn.CONCAT(#REF!,TRIM(tbl_PV_Milestones[[#This Row],[Milestone Description]]))</f>
        <v>#REF!</v>
      </c>
      <c r="T320" s="84" t="str">
        <f>IF(COUNTIF(tbl_PV_Milestones[UID],tbl_PV_Milestones[[#This Row],[UID]])&gt;1,"Duplicate","")</f>
        <v>Duplicate</v>
      </c>
      <c r="U320" s="42" t="str">
        <f>_xlfn.XLOOKUP(tbl_PV_Milestones[[#This Row],[Work ID]],tbl_PV_Meta[Work ID '#],tbl_PV_Meta[Sub-Portfolio])</f>
        <v>Sub-Portfolio 8</v>
      </c>
      <c r="V320" s="41">
        <f>IF(MONTH(tbl_PV_Milestones[[#This Row],[Baseline Date]])&lt;7,YEAR(tbl_PV_Milestones[[#This Row],[Baseline Date]]),YEAR(tbl_PV_Milestones[[#This Row],[Baseline Date]])+1)</f>
        <v>2026</v>
      </c>
      <c r="W320" s="41">
        <f>IF(MONTH(tbl_PV_Milestones[[#This Row],[Actual/Schedule Finish]])&lt;7,YEAR(tbl_PV_Milestones[[#This Row],[Actual/Schedule Finish]]),YEAR(tbl_PV_Milestones[[#This Row],[Actual/Schedule Finish]])+1)</f>
        <v>2026</v>
      </c>
      <c r="X320" s="41" t="str">
        <f>IF(OR(tbl_PV_Milestones[[#This Row],[Project Status]]="Completed",tbl_PV_Milestones[[#This Row],[Project Status]]="Assumed Completed"),"Yes","No")</f>
        <v>No</v>
      </c>
      <c r="Y320" s="41">
        <f>IF(tbl_PV_Milestones[[#This Row],[Baseline Date]]="",1,0)</f>
        <v>0</v>
      </c>
      <c r="Z320" s="41">
        <f>IF(tbl_PV_Milestones[[#This Row],[Baseline Date]]&lt;PV_Meta!$B$7,1,0)</f>
        <v>0</v>
      </c>
      <c r="AA320" s="41">
        <f>IF(tbl_PV_Milestones[[#This Row],[Complete]]="Yes",1,0)</f>
        <v>0</v>
      </c>
      <c r="AB320" s="41">
        <f>IF(AND(tbl_PV_Milestones[[#This Row],[BL FY]]=2025,tbl_PV_Milestones[[#This Row],[Baseline Date]]&lt;PV_Meta!$B$7),1,0)</f>
        <v>0</v>
      </c>
      <c r="AC320" s="41">
        <f>IF(AND(tbl_PV_Milestones[[#This Row],[Planned YTD]]=1,tbl_PV_Milestones[[#This Row],[Complete]]="Yes"),1,0)</f>
        <v>0</v>
      </c>
      <c r="AD320" s="41">
        <f>IF(AND(tbl_PV_Milestones[[#This Row],[Actual/Schedule Finish]]&lt;PV_Meta!$B$7,tbl_PV_Milestones[[#This Row],[Complete]]="No",tbl_PV_Milestones[[#This Row],[Project Status]]&lt;&gt;"On Hold"),1,0)</f>
        <v>0</v>
      </c>
      <c r="AE320" s="41">
        <f>IF(AND(tbl_PV_Milestones[[#This Row],[Actual/Schedule Finish]]&gt;tbl_PV_Milestones[[#This Row],[Baseline Date]],tbl_PV_Milestones[[#This Row],[Complete]]="No",tbl_PV_Milestones[[#This Row],[Project Status]]&lt;&gt;"On Hold",tbl_PV_Milestones[[#This Row],[Overdue]]=0,tbl_PV_Milestones[[#This Row],[To be Baselined]]&lt;&gt;1),1,0)</f>
        <v>0</v>
      </c>
      <c r="AF320" s="41">
        <f>IF(AND(tbl_PV_Milestones[[#This Row],[BL FY]]=2025,tbl_PV_Milestones[[#This Row],[Finish FY]]&gt;2025),1,0)</f>
        <v>0</v>
      </c>
      <c r="AG320" s="56" t="str">
        <f>_xlfn.XLOOKUP(tbl_PV_Milestones[[#This Row],[Work ID]],tbl_PV_Meta[Work ID '#],tbl_PV_Meta[Project Manager/Owner],,0)</f>
        <v>Project Manager 25</v>
      </c>
      <c r="AH320" s="6"/>
    </row>
    <row r="321" spans="4:34" x14ac:dyDescent="0.25">
      <c r="D321" s="6" t="s">
        <v>28</v>
      </c>
      <c r="E321" s="6" t="s">
        <v>503</v>
      </c>
      <c r="F321" s="6" t="s">
        <v>1750</v>
      </c>
      <c r="G321" s="6" t="s">
        <v>536</v>
      </c>
      <c r="H321" s="6" t="s">
        <v>505</v>
      </c>
      <c r="I321" s="6" t="s">
        <v>510</v>
      </c>
      <c r="J321" s="6" t="s">
        <v>28</v>
      </c>
      <c r="K321" s="6" t="s">
        <v>36</v>
      </c>
      <c r="L321" s="6" t="s">
        <v>48</v>
      </c>
      <c r="M321" s="43"/>
      <c r="N321" s="44" t="s">
        <v>1979</v>
      </c>
      <c r="O321" s="39">
        <v>45856.708333333299</v>
      </c>
      <c r="P321" s="39">
        <v>45856.708333333299</v>
      </c>
      <c r="Q321" s="6">
        <v>0</v>
      </c>
      <c r="R321" s="6">
        <v>0</v>
      </c>
      <c r="S321" s="45" t="e">
        <f>_xlfn.CONCAT(#REF!,TRIM(tbl_PV_Milestones[[#This Row],[Milestone Description]]))</f>
        <v>#REF!</v>
      </c>
      <c r="T321" s="84" t="str">
        <f>IF(COUNTIF(tbl_PV_Milestones[UID],tbl_PV_Milestones[[#This Row],[UID]])&gt;1,"Duplicate","")</f>
        <v>Duplicate</v>
      </c>
      <c r="U321" s="42" t="str">
        <f>_xlfn.XLOOKUP(tbl_PV_Milestones[[#This Row],[Work ID]],tbl_PV_Meta[Work ID '#],tbl_PV_Meta[Sub-Portfolio])</f>
        <v>Sub-Portfolio 8</v>
      </c>
      <c r="V321" s="41">
        <f>IF(MONTH(tbl_PV_Milestones[[#This Row],[Baseline Date]])&lt;7,YEAR(tbl_PV_Milestones[[#This Row],[Baseline Date]]),YEAR(tbl_PV_Milestones[[#This Row],[Baseline Date]])+1)</f>
        <v>2026</v>
      </c>
      <c r="W321" s="41">
        <f>IF(MONTH(tbl_PV_Milestones[[#This Row],[Actual/Schedule Finish]])&lt;7,YEAR(tbl_PV_Milestones[[#This Row],[Actual/Schedule Finish]]),YEAR(tbl_PV_Milestones[[#This Row],[Actual/Schedule Finish]])+1)</f>
        <v>2026</v>
      </c>
      <c r="X321" s="41" t="str">
        <f>IF(OR(tbl_PV_Milestones[[#This Row],[Project Status]]="Completed",tbl_PV_Milestones[[#This Row],[Project Status]]="Assumed Completed"),"Yes","No")</f>
        <v>No</v>
      </c>
      <c r="Y321" s="41">
        <f>IF(tbl_PV_Milestones[[#This Row],[Baseline Date]]="",1,0)</f>
        <v>0</v>
      </c>
      <c r="Z321" s="41">
        <f>IF(tbl_PV_Milestones[[#This Row],[Baseline Date]]&lt;PV_Meta!$B$7,1,0)</f>
        <v>0</v>
      </c>
      <c r="AA321" s="41">
        <f>IF(tbl_PV_Milestones[[#This Row],[Complete]]="Yes",1,0)</f>
        <v>0</v>
      </c>
      <c r="AB321" s="41">
        <f>IF(AND(tbl_PV_Milestones[[#This Row],[BL FY]]=2025,tbl_PV_Milestones[[#This Row],[Baseline Date]]&lt;PV_Meta!$B$7),1,0)</f>
        <v>0</v>
      </c>
      <c r="AC321" s="41">
        <f>IF(AND(tbl_PV_Milestones[[#This Row],[Planned YTD]]=1,tbl_PV_Milestones[[#This Row],[Complete]]="Yes"),1,0)</f>
        <v>0</v>
      </c>
      <c r="AD321" s="41">
        <f>IF(AND(tbl_PV_Milestones[[#This Row],[Actual/Schedule Finish]]&lt;PV_Meta!$B$7,tbl_PV_Milestones[[#This Row],[Complete]]="No",tbl_PV_Milestones[[#This Row],[Project Status]]&lt;&gt;"On Hold"),1,0)</f>
        <v>0</v>
      </c>
      <c r="AE321" s="41">
        <f>IF(AND(tbl_PV_Milestones[[#This Row],[Actual/Schedule Finish]]&gt;tbl_PV_Milestones[[#This Row],[Baseline Date]],tbl_PV_Milestones[[#This Row],[Complete]]="No",tbl_PV_Milestones[[#This Row],[Project Status]]&lt;&gt;"On Hold",tbl_PV_Milestones[[#This Row],[Overdue]]=0,tbl_PV_Milestones[[#This Row],[To be Baselined]]&lt;&gt;1),1,0)</f>
        <v>0</v>
      </c>
      <c r="AF321" s="41">
        <f>IF(AND(tbl_PV_Milestones[[#This Row],[BL FY]]=2025,tbl_PV_Milestones[[#This Row],[Finish FY]]&gt;2025),1,0)</f>
        <v>0</v>
      </c>
      <c r="AG321" s="56" t="str">
        <f>_xlfn.XLOOKUP(tbl_PV_Milestones[[#This Row],[Work ID]],tbl_PV_Meta[Work ID '#],tbl_PV_Meta[Project Manager/Owner],,0)</f>
        <v>Project Manager 25</v>
      </c>
      <c r="AH321" s="6"/>
    </row>
    <row r="322" spans="4:34" x14ac:dyDescent="0.25">
      <c r="D322" s="6" t="s">
        <v>28</v>
      </c>
      <c r="E322" s="6" t="s">
        <v>503</v>
      </c>
      <c r="F322" s="6" t="s">
        <v>1750</v>
      </c>
      <c r="G322" s="6" t="s">
        <v>538</v>
      </c>
      <c r="H322" s="6" t="s">
        <v>505</v>
      </c>
      <c r="I322" s="6" t="s">
        <v>510</v>
      </c>
      <c r="J322" s="6" t="s">
        <v>28</v>
      </c>
      <c r="K322" s="6" t="s">
        <v>36</v>
      </c>
      <c r="L322" s="6" t="s">
        <v>48</v>
      </c>
      <c r="M322" s="43"/>
      <c r="N322" s="44" t="s">
        <v>1979</v>
      </c>
      <c r="O322" s="39">
        <v>45856.708333333299</v>
      </c>
      <c r="P322" s="39">
        <v>45856.708333333299</v>
      </c>
      <c r="Q322" s="6">
        <v>0</v>
      </c>
      <c r="R322" s="6">
        <v>0</v>
      </c>
      <c r="S322" s="45" t="e">
        <f>_xlfn.CONCAT(#REF!,TRIM(tbl_PV_Milestones[[#This Row],[Milestone Description]]))</f>
        <v>#REF!</v>
      </c>
      <c r="T322" s="84" t="str">
        <f>IF(COUNTIF(tbl_PV_Milestones[UID],tbl_PV_Milestones[[#This Row],[UID]])&gt;1,"Duplicate","")</f>
        <v>Duplicate</v>
      </c>
      <c r="U322" s="42" t="str">
        <f>_xlfn.XLOOKUP(tbl_PV_Milestones[[#This Row],[Work ID]],tbl_PV_Meta[Work ID '#],tbl_PV_Meta[Sub-Portfolio])</f>
        <v>Sub-Portfolio 8</v>
      </c>
      <c r="V322" s="41">
        <f>IF(MONTH(tbl_PV_Milestones[[#This Row],[Baseline Date]])&lt;7,YEAR(tbl_PV_Milestones[[#This Row],[Baseline Date]]),YEAR(tbl_PV_Milestones[[#This Row],[Baseline Date]])+1)</f>
        <v>2026</v>
      </c>
      <c r="W322" s="41">
        <f>IF(MONTH(tbl_PV_Milestones[[#This Row],[Actual/Schedule Finish]])&lt;7,YEAR(tbl_PV_Milestones[[#This Row],[Actual/Schedule Finish]]),YEAR(tbl_PV_Milestones[[#This Row],[Actual/Schedule Finish]])+1)</f>
        <v>2026</v>
      </c>
      <c r="X322" s="41" t="str">
        <f>IF(OR(tbl_PV_Milestones[[#This Row],[Project Status]]="Completed",tbl_PV_Milestones[[#This Row],[Project Status]]="Assumed Completed"),"Yes","No")</f>
        <v>No</v>
      </c>
      <c r="Y322" s="41">
        <f>IF(tbl_PV_Milestones[[#This Row],[Baseline Date]]="",1,0)</f>
        <v>0</v>
      </c>
      <c r="Z322" s="41">
        <f>IF(tbl_PV_Milestones[[#This Row],[Baseline Date]]&lt;PV_Meta!$B$7,1,0)</f>
        <v>0</v>
      </c>
      <c r="AA322" s="41">
        <f>IF(tbl_PV_Milestones[[#This Row],[Complete]]="Yes",1,0)</f>
        <v>0</v>
      </c>
      <c r="AB322" s="41">
        <f>IF(AND(tbl_PV_Milestones[[#This Row],[BL FY]]=2025,tbl_PV_Milestones[[#This Row],[Baseline Date]]&lt;PV_Meta!$B$7),1,0)</f>
        <v>0</v>
      </c>
      <c r="AC322" s="41">
        <f>IF(AND(tbl_PV_Milestones[[#This Row],[Planned YTD]]=1,tbl_PV_Milestones[[#This Row],[Complete]]="Yes"),1,0)</f>
        <v>0</v>
      </c>
      <c r="AD322" s="41">
        <f>IF(AND(tbl_PV_Milestones[[#This Row],[Actual/Schedule Finish]]&lt;PV_Meta!$B$7,tbl_PV_Milestones[[#This Row],[Complete]]="No",tbl_PV_Milestones[[#This Row],[Project Status]]&lt;&gt;"On Hold"),1,0)</f>
        <v>0</v>
      </c>
      <c r="AE322" s="41">
        <f>IF(AND(tbl_PV_Milestones[[#This Row],[Actual/Schedule Finish]]&gt;tbl_PV_Milestones[[#This Row],[Baseline Date]],tbl_PV_Milestones[[#This Row],[Complete]]="No",tbl_PV_Milestones[[#This Row],[Project Status]]&lt;&gt;"On Hold",tbl_PV_Milestones[[#This Row],[Overdue]]=0,tbl_PV_Milestones[[#This Row],[To be Baselined]]&lt;&gt;1),1,0)</f>
        <v>0</v>
      </c>
      <c r="AF322" s="41">
        <f>IF(AND(tbl_PV_Milestones[[#This Row],[BL FY]]=2025,tbl_PV_Milestones[[#This Row],[Finish FY]]&gt;2025),1,0)</f>
        <v>0</v>
      </c>
      <c r="AG322" s="56" t="str">
        <f>_xlfn.XLOOKUP(tbl_PV_Milestones[[#This Row],[Work ID]],tbl_PV_Meta[Work ID '#],tbl_PV_Meta[Project Manager/Owner],,0)</f>
        <v>Project Manager 25</v>
      </c>
      <c r="AH322" s="6"/>
    </row>
    <row r="323" spans="4:34" x14ac:dyDescent="0.25">
      <c r="D323" s="6" t="s">
        <v>28</v>
      </c>
      <c r="E323" s="6" t="s">
        <v>503</v>
      </c>
      <c r="F323" s="6" t="s">
        <v>1750</v>
      </c>
      <c r="G323" s="6" t="s">
        <v>539</v>
      </c>
      <c r="H323" s="6" t="s">
        <v>505</v>
      </c>
      <c r="I323" s="6" t="s">
        <v>510</v>
      </c>
      <c r="J323" s="6" t="s">
        <v>28</v>
      </c>
      <c r="K323" s="6" t="s">
        <v>36</v>
      </c>
      <c r="L323" s="6" t="s">
        <v>48</v>
      </c>
      <c r="M323" s="43"/>
      <c r="N323" s="44" t="s">
        <v>1979</v>
      </c>
      <c r="O323" s="39">
        <v>45856.708333333299</v>
      </c>
      <c r="P323" s="39">
        <v>45856.708333333299</v>
      </c>
      <c r="Q323" s="6">
        <v>0</v>
      </c>
      <c r="R323" s="6">
        <v>0</v>
      </c>
      <c r="S323" s="45" t="e">
        <f>_xlfn.CONCAT(#REF!,TRIM(tbl_PV_Milestones[[#This Row],[Milestone Description]]))</f>
        <v>#REF!</v>
      </c>
      <c r="T323" s="84" t="str">
        <f>IF(COUNTIF(tbl_PV_Milestones[UID],tbl_PV_Milestones[[#This Row],[UID]])&gt;1,"Duplicate","")</f>
        <v>Duplicate</v>
      </c>
      <c r="U323" s="42" t="str">
        <f>_xlfn.XLOOKUP(tbl_PV_Milestones[[#This Row],[Work ID]],tbl_PV_Meta[Work ID '#],tbl_PV_Meta[Sub-Portfolio])</f>
        <v>Sub-Portfolio 8</v>
      </c>
      <c r="V323" s="41">
        <f>IF(MONTH(tbl_PV_Milestones[[#This Row],[Baseline Date]])&lt;7,YEAR(tbl_PV_Milestones[[#This Row],[Baseline Date]]),YEAR(tbl_PV_Milestones[[#This Row],[Baseline Date]])+1)</f>
        <v>2026</v>
      </c>
      <c r="W323" s="41">
        <f>IF(MONTH(tbl_PV_Milestones[[#This Row],[Actual/Schedule Finish]])&lt;7,YEAR(tbl_PV_Milestones[[#This Row],[Actual/Schedule Finish]]),YEAR(tbl_PV_Milestones[[#This Row],[Actual/Schedule Finish]])+1)</f>
        <v>2026</v>
      </c>
      <c r="X323" s="41" t="str">
        <f>IF(OR(tbl_PV_Milestones[[#This Row],[Project Status]]="Completed",tbl_PV_Milestones[[#This Row],[Project Status]]="Assumed Completed"),"Yes","No")</f>
        <v>No</v>
      </c>
      <c r="Y323" s="41">
        <f>IF(tbl_PV_Milestones[[#This Row],[Baseline Date]]="",1,0)</f>
        <v>0</v>
      </c>
      <c r="Z323" s="41">
        <f>IF(tbl_PV_Milestones[[#This Row],[Baseline Date]]&lt;PV_Meta!$B$7,1,0)</f>
        <v>0</v>
      </c>
      <c r="AA323" s="41">
        <f>IF(tbl_PV_Milestones[[#This Row],[Complete]]="Yes",1,0)</f>
        <v>0</v>
      </c>
      <c r="AB323" s="41">
        <f>IF(AND(tbl_PV_Milestones[[#This Row],[BL FY]]=2025,tbl_PV_Milestones[[#This Row],[Baseline Date]]&lt;PV_Meta!$B$7),1,0)</f>
        <v>0</v>
      </c>
      <c r="AC323" s="41">
        <f>IF(AND(tbl_PV_Milestones[[#This Row],[Planned YTD]]=1,tbl_PV_Milestones[[#This Row],[Complete]]="Yes"),1,0)</f>
        <v>0</v>
      </c>
      <c r="AD323" s="41">
        <f>IF(AND(tbl_PV_Milestones[[#This Row],[Actual/Schedule Finish]]&lt;PV_Meta!$B$7,tbl_PV_Milestones[[#This Row],[Complete]]="No",tbl_PV_Milestones[[#This Row],[Project Status]]&lt;&gt;"On Hold"),1,0)</f>
        <v>0</v>
      </c>
      <c r="AE323" s="41">
        <f>IF(AND(tbl_PV_Milestones[[#This Row],[Actual/Schedule Finish]]&gt;tbl_PV_Milestones[[#This Row],[Baseline Date]],tbl_PV_Milestones[[#This Row],[Complete]]="No",tbl_PV_Milestones[[#This Row],[Project Status]]&lt;&gt;"On Hold",tbl_PV_Milestones[[#This Row],[Overdue]]=0,tbl_PV_Milestones[[#This Row],[To be Baselined]]&lt;&gt;1),1,0)</f>
        <v>0</v>
      </c>
      <c r="AF323" s="41">
        <f>IF(AND(tbl_PV_Milestones[[#This Row],[BL FY]]=2025,tbl_PV_Milestones[[#This Row],[Finish FY]]&gt;2025),1,0)</f>
        <v>0</v>
      </c>
      <c r="AG323" s="56" t="str">
        <f>_xlfn.XLOOKUP(tbl_PV_Milestones[[#This Row],[Work ID]],tbl_PV_Meta[Work ID '#],tbl_PV_Meta[Project Manager/Owner],,0)</f>
        <v>Project Manager 25</v>
      </c>
      <c r="AH323" s="6"/>
    </row>
    <row r="324" spans="4:34" x14ac:dyDescent="0.25">
      <c r="D324" s="6" t="s">
        <v>28</v>
      </c>
      <c r="E324" s="6" t="s">
        <v>503</v>
      </c>
      <c r="F324" s="6" t="s">
        <v>1750</v>
      </c>
      <c r="G324" s="6" t="s">
        <v>541</v>
      </c>
      <c r="H324" s="6" t="s">
        <v>505</v>
      </c>
      <c r="I324" s="6" t="s">
        <v>510</v>
      </c>
      <c r="J324" s="6" t="s">
        <v>28</v>
      </c>
      <c r="K324" s="6" t="s">
        <v>36</v>
      </c>
      <c r="L324" s="6" t="s">
        <v>48</v>
      </c>
      <c r="M324" s="43"/>
      <c r="N324" s="44" t="s">
        <v>1979</v>
      </c>
      <c r="O324" s="39">
        <v>45856.708333333299</v>
      </c>
      <c r="P324" s="39">
        <v>45856.708333333299</v>
      </c>
      <c r="Q324" s="6">
        <v>0</v>
      </c>
      <c r="R324" s="6">
        <v>0</v>
      </c>
      <c r="S324" s="45" t="e">
        <f>_xlfn.CONCAT(#REF!,TRIM(tbl_PV_Milestones[[#This Row],[Milestone Description]]))</f>
        <v>#REF!</v>
      </c>
      <c r="T324" s="84" t="str">
        <f>IF(COUNTIF(tbl_PV_Milestones[UID],tbl_PV_Milestones[[#This Row],[UID]])&gt;1,"Duplicate","")</f>
        <v>Duplicate</v>
      </c>
      <c r="U324" s="42" t="str">
        <f>_xlfn.XLOOKUP(tbl_PV_Milestones[[#This Row],[Work ID]],tbl_PV_Meta[Work ID '#],tbl_PV_Meta[Sub-Portfolio])</f>
        <v>Sub-Portfolio 8</v>
      </c>
      <c r="V324" s="41">
        <f>IF(MONTH(tbl_PV_Milestones[[#This Row],[Baseline Date]])&lt;7,YEAR(tbl_PV_Milestones[[#This Row],[Baseline Date]]),YEAR(tbl_PV_Milestones[[#This Row],[Baseline Date]])+1)</f>
        <v>2026</v>
      </c>
      <c r="W324" s="41">
        <f>IF(MONTH(tbl_PV_Milestones[[#This Row],[Actual/Schedule Finish]])&lt;7,YEAR(tbl_PV_Milestones[[#This Row],[Actual/Schedule Finish]]),YEAR(tbl_PV_Milestones[[#This Row],[Actual/Schedule Finish]])+1)</f>
        <v>2026</v>
      </c>
      <c r="X324" s="41" t="str">
        <f>IF(OR(tbl_PV_Milestones[[#This Row],[Project Status]]="Completed",tbl_PV_Milestones[[#This Row],[Project Status]]="Assumed Completed"),"Yes","No")</f>
        <v>No</v>
      </c>
      <c r="Y324" s="41">
        <f>IF(tbl_PV_Milestones[[#This Row],[Baseline Date]]="",1,0)</f>
        <v>0</v>
      </c>
      <c r="Z324" s="41">
        <f>IF(tbl_PV_Milestones[[#This Row],[Baseline Date]]&lt;PV_Meta!$B$7,1,0)</f>
        <v>0</v>
      </c>
      <c r="AA324" s="41">
        <f>IF(tbl_PV_Milestones[[#This Row],[Complete]]="Yes",1,0)</f>
        <v>0</v>
      </c>
      <c r="AB324" s="41">
        <f>IF(AND(tbl_PV_Milestones[[#This Row],[BL FY]]=2025,tbl_PV_Milestones[[#This Row],[Baseline Date]]&lt;PV_Meta!$B$7),1,0)</f>
        <v>0</v>
      </c>
      <c r="AC324" s="41">
        <f>IF(AND(tbl_PV_Milestones[[#This Row],[Planned YTD]]=1,tbl_PV_Milestones[[#This Row],[Complete]]="Yes"),1,0)</f>
        <v>0</v>
      </c>
      <c r="AD324" s="41">
        <f>IF(AND(tbl_PV_Milestones[[#This Row],[Actual/Schedule Finish]]&lt;PV_Meta!$B$7,tbl_PV_Milestones[[#This Row],[Complete]]="No",tbl_PV_Milestones[[#This Row],[Project Status]]&lt;&gt;"On Hold"),1,0)</f>
        <v>0</v>
      </c>
      <c r="AE324" s="41">
        <f>IF(AND(tbl_PV_Milestones[[#This Row],[Actual/Schedule Finish]]&gt;tbl_PV_Milestones[[#This Row],[Baseline Date]],tbl_PV_Milestones[[#This Row],[Complete]]="No",tbl_PV_Milestones[[#This Row],[Project Status]]&lt;&gt;"On Hold",tbl_PV_Milestones[[#This Row],[Overdue]]=0,tbl_PV_Milestones[[#This Row],[To be Baselined]]&lt;&gt;1),1,0)</f>
        <v>0</v>
      </c>
      <c r="AF324" s="41">
        <f>IF(AND(tbl_PV_Milestones[[#This Row],[BL FY]]=2025,tbl_PV_Milestones[[#This Row],[Finish FY]]&gt;2025),1,0)</f>
        <v>0</v>
      </c>
      <c r="AG324" s="56" t="str">
        <f>_xlfn.XLOOKUP(tbl_PV_Milestones[[#This Row],[Work ID]],tbl_PV_Meta[Work ID '#],tbl_PV_Meta[Project Manager/Owner],,0)</f>
        <v>Project Manager 25</v>
      </c>
      <c r="AH324" s="6"/>
    </row>
    <row r="325" spans="4:34" x14ac:dyDescent="0.25">
      <c r="D325" s="6" t="s">
        <v>28</v>
      </c>
      <c r="E325" s="6" t="s">
        <v>503</v>
      </c>
      <c r="F325" s="6" t="s">
        <v>1750</v>
      </c>
      <c r="G325" s="6" t="s">
        <v>612</v>
      </c>
      <c r="H325" s="6" t="s">
        <v>519</v>
      </c>
      <c r="I325" s="6" t="s">
        <v>510</v>
      </c>
      <c r="J325" s="6" t="s">
        <v>28</v>
      </c>
      <c r="K325" s="6" t="s">
        <v>36</v>
      </c>
      <c r="L325" s="6" t="s">
        <v>48</v>
      </c>
      <c r="M325" s="43"/>
      <c r="N325" s="44" t="s">
        <v>1979</v>
      </c>
      <c r="O325" s="39">
        <v>45856.708333333299</v>
      </c>
      <c r="P325" s="39">
        <v>45856.708333333299</v>
      </c>
      <c r="Q325" s="6">
        <v>0</v>
      </c>
      <c r="R325" s="6">
        <v>0</v>
      </c>
      <c r="S325" s="45" t="e">
        <f>_xlfn.CONCAT(#REF!,TRIM(tbl_PV_Milestones[[#This Row],[Milestone Description]]))</f>
        <v>#REF!</v>
      </c>
      <c r="T325" s="84" t="str">
        <f>IF(COUNTIF(tbl_PV_Milestones[UID],tbl_PV_Milestones[[#This Row],[UID]])&gt;1,"Duplicate","")</f>
        <v>Duplicate</v>
      </c>
      <c r="U325" s="42" t="str">
        <f>_xlfn.XLOOKUP(tbl_PV_Milestones[[#This Row],[Work ID]],tbl_PV_Meta[Work ID '#],tbl_PV_Meta[Sub-Portfolio])</f>
        <v>Sub-Portfolio 8</v>
      </c>
      <c r="V325" s="41">
        <f>IF(MONTH(tbl_PV_Milestones[[#This Row],[Baseline Date]])&lt;7,YEAR(tbl_PV_Milestones[[#This Row],[Baseline Date]]),YEAR(tbl_PV_Milestones[[#This Row],[Baseline Date]])+1)</f>
        <v>2026</v>
      </c>
      <c r="W325" s="41">
        <f>IF(MONTH(tbl_PV_Milestones[[#This Row],[Actual/Schedule Finish]])&lt;7,YEAR(tbl_PV_Milestones[[#This Row],[Actual/Schedule Finish]]),YEAR(tbl_PV_Milestones[[#This Row],[Actual/Schedule Finish]])+1)</f>
        <v>2026</v>
      </c>
      <c r="X325" s="41" t="str">
        <f>IF(OR(tbl_PV_Milestones[[#This Row],[Project Status]]="Completed",tbl_PV_Milestones[[#This Row],[Project Status]]="Assumed Completed"),"Yes","No")</f>
        <v>No</v>
      </c>
      <c r="Y325" s="41">
        <f>IF(tbl_PV_Milestones[[#This Row],[Baseline Date]]="",1,0)</f>
        <v>0</v>
      </c>
      <c r="Z325" s="41">
        <f>IF(tbl_PV_Milestones[[#This Row],[Baseline Date]]&lt;PV_Meta!$B$7,1,0)</f>
        <v>0</v>
      </c>
      <c r="AA325" s="41">
        <f>IF(tbl_PV_Milestones[[#This Row],[Complete]]="Yes",1,0)</f>
        <v>0</v>
      </c>
      <c r="AB325" s="41">
        <f>IF(AND(tbl_PV_Milestones[[#This Row],[BL FY]]=2025,tbl_PV_Milestones[[#This Row],[Baseline Date]]&lt;PV_Meta!$B$7),1,0)</f>
        <v>0</v>
      </c>
      <c r="AC325" s="41">
        <f>IF(AND(tbl_PV_Milestones[[#This Row],[Planned YTD]]=1,tbl_PV_Milestones[[#This Row],[Complete]]="Yes"),1,0)</f>
        <v>0</v>
      </c>
      <c r="AD325" s="41">
        <f>IF(AND(tbl_PV_Milestones[[#This Row],[Actual/Schedule Finish]]&lt;PV_Meta!$B$7,tbl_PV_Milestones[[#This Row],[Complete]]="No",tbl_PV_Milestones[[#This Row],[Project Status]]&lt;&gt;"On Hold"),1,0)</f>
        <v>0</v>
      </c>
      <c r="AE325" s="41">
        <f>IF(AND(tbl_PV_Milestones[[#This Row],[Actual/Schedule Finish]]&gt;tbl_PV_Milestones[[#This Row],[Baseline Date]],tbl_PV_Milestones[[#This Row],[Complete]]="No",tbl_PV_Milestones[[#This Row],[Project Status]]&lt;&gt;"On Hold",tbl_PV_Milestones[[#This Row],[Overdue]]=0,tbl_PV_Milestones[[#This Row],[To be Baselined]]&lt;&gt;1),1,0)</f>
        <v>0</v>
      </c>
      <c r="AF325" s="41">
        <f>IF(AND(tbl_PV_Milestones[[#This Row],[BL FY]]=2025,tbl_PV_Milestones[[#This Row],[Finish FY]]&gt;2025),1,0)</f>
        <v>0</v>
      </c>
      <c r="AG325" s="56" t="str">
        <f>_xlfn.XLOOKUP(tbl_PV_Milestones[[#This Row],[Work ID]],tbl_PV_Meta[Work ID '#],tbl_PV_Meta[Project Manager/Owner],,0)</f>
        <v>Project Manager 25</v>
      </c>
      <c r="AH325" s="6"/>
    </row>
    <row r="326" spans="4:34" x14ac:dyDescent="0.25">
      <c r="D326" s="6" t="s">
        <v>28</v>
      </c>
      <c r="E326" s="6" t="s">
        <v>503</v>
      </c>
      <c r="F326" s="6" t="s">
        <v>1750</v>
      </c>
      <c r="G326" s="6" t="s">
        <v>613</v>
      </c>
      <c r="H326" s="6" t="s">
        <v>505</v>
      </c>
      <c r="I326" s="6" t="s">
        <v>510</v>
      </c>
      <c r="J326" s="6" t="s">
        <v>28</v>
      </c>
      <c r="K326" s="6" t="s">
        <v>36</v>
      </c>
      <c r="L326" s="6" t="s">
        <v>48</v>
      </c>
      <c r="M326" s="43"/>
      <c r="N326" s="44" t="s">
        <v>1979</v>
      </c>
      <c r="O326" s="39">
        <v>45828.708333333299</v>
      </c>
      <c r="P326" s="39">
        <v>45828.708333333299</v>
      </c>
      <c r="Q326" s="6">
        <v>0</v>
      </c>
      <c r="R326" s="6">
        <v>0</v>
      </c>
      <c r="S326" s="45" t="e">
        <f>_xlfn.CONCAT(#REF!,TRIM(tbl_PV_Milestones[[#This Row],[Milestone Description]]))</f>
        <v>#REF!</v>
      </c>
      <c r="T326" s="84" t="str">
        <f>IF(COUNTIF(tbl_PV_Milestones[UID],tbl_PV_Milestones[[#This Row],[UID]])&gt;1,"Duplicate","")</f>
        <v>Duplicate</v>
      </c>
      <c r="U326" s="42" t="str">
        <f>_xlfn.XLOOKUP(tbl_PV_Milestones[[#This Row],[Work ID]],tbl_PV_Meta[Work ID '#],tbl_PV_Meta[Sub-Portfolio])</f>
        <v>Sub-Portfolio 8</v>
      </c>
      <c r="V326" s="41">
        <f>IF(MONTH(tbl_PV_Milestones[[#This Row],[Baseline Date]])&lt;7,YEAR(tbl_PV_Milestones[[#This Row],[Baseline Date]]),YEAR(tbl_PV_Milestones[[#This Row],[Baseline Date]])+1)</f>
        <v>2025</v>
      </c>
      <c r="W326" s="41">
        <f>IF(MONTH(tbl_PV_Milestones[[#This Row],[Actual/Schedule Finish]])&lt;7,YEAR(tbl_PV_Milestones[[#This Row],[Actual/Schedule Finish]]),YEAR(tbl_PV_Milestones[[#This Row],[Actual/Schedule Finish]])+1)</f>
        <v>2025</v>
      </c>
      <c r="X326" s="41" t="str">
        <f>IF(OR(tbl_PV_Milestones[[#This Row],[Project Status]]="Completed",tbl_PV_Milestones[[#This Row],[Project Status]]="Assumed Completed"),"Yes","No")</f>
        <v>No</v>
      </c>
      <c r="Y326" s="41">
        <f>IF(tbl_PV_Milestones[[#This Row],[Baseline Date]]="",1,0)</f>
        <v>0</v>
      </c>
      <c r="Z326" s="41">
        <f>IF(tbl_PV_Milestones[[#This Row],[Baseline Date]]&lt;PV_Meta!$B$7,1,0)</f>
        <v>0</v>
      </c>
      <c r="AA326" s="41">
        <f>IF(tbl_PV_Milestones[[#This Row],[Complete]]="Yes",1,0)</f>
        <v>0</v>
      </c>
      <c r="AB326" s="41">
        <f>IF(AND(tbl_PV_Milestones[[#This Row],[BL FY]]=2025,tbl_PV_Milestones[[#This Row],[Baseline Date]]&lt;PV_Meta!$B$7),1,0)</f>
        <v>0</v>
      </c>
      <c r="AC326" s="41">
        <f>IF(AND(tbl_PV_Milestones[[#This Row],[Planned YTD]]=1,tbl_PV_Milestones[[#This Row],[Complete]]="Yes"),1,0)</f>
        <v>0</v>
      </c>
      <c r="AD326" s="41">
        <f>IF(AND(tbl_PV_Milestones[[#This Row],[Actual/Schedule Finish]]&lt;PV_Meta!$B$7,tbl_PV_Milestones[[#This Row],[Complete]]="No",tbl_PV_Milestones[[#This Row],[Project Status]]&lt;&gt;"On Hold"),1,0)</f>
        <v>0</v>
      </c>
      <c r="AE326" s="41">
        <f>IF(AND(tbl_PV_Milestones[[#This Row],[Actual/Schedule Finish]]&gt;tbl_PV_Milestones[[#This Row],[Baseline Date]],tbl_PV_Milestones[[#This Row],[Complete]]="No",tbl_PV_Milestones[[#This Row],[Project Status]]&lt;&gt;"On Hold",tbl_PV_Milestones[[#This Row],[Overdue]]=0,tbl_PV_Milestones[[#This Row],[To be Baselined]]&lt;&gt;1),1,0)</f>
        <v>0</v>
      </c>
      <c r="AF326" s="41">
        <f>IF(AND(tbl_PV_Milestones[[#This Row],[BL FY]]=2025,tbl_PV_Milestones[[#This Row],[Finish FY]]&gt;2025),1,0)</f>
        <v>0</v>
      </c>
      <c r="AG326" s="56" t="str">
        <f>_xlfn.XLOOKUP(tbl_PV_Milestones[[#This Row],[Work ID]],tbl_PV_Meta[Work ID '#],tbl_PV_Meta[Project Manager/Owner],,0)</f>
        <v>Project Manager 25</v>
      </c>
      <c r="AH326" s="6"/>
    </row>
    <row r="327" spans="4:34" x14ac:dyDescent="0.25">
      <c r="D327" s="6" t="s">
        <v>28</v>
      </c>
      <c r="E327" s="6" t="s">
        <v>503</v>
      </c>
      <c r="F327" s="6" t="s">
        <v>1754</v>
      </c>
      <c r="G327" s="6" t="s">
        <v>541</v>
      </c>
      <c r="H327" s="6" t="s">
        <v>505</v>
      </c>
      <c r="I327" s="6" t="s">
        <v>510</v>
      </c>
      <c r="J327" s="6" t="s">
        <v>28</v>
      </c>
      <c r="K327" s="6" t="s">
        <v>36</v>
      </c>
      <c r="L327" s="6" t="s">
        <v>34</v>
      </c>
      <c r="M327" s="43"/>
      <c r="N327" s="44" t="s">
        <v>1979</v>
      </c>
      <c r="O327" s="39">
        <v>45779.708333333299</v>
      </c>
      <c r="P327" s="39">
        <v>45779.708333333299</v>
      </c>
      <c r="Q327" s="6">
        <v>0</v>
      </c>
      <c r="R327" s="6">
        <v>0</v>
      </c>
      <c r="S327" s="45" t="e">
        <f>_xlfn.CONCAT(#REF!,TRIM(tbl_PV_Milestones[[#This Row],[Milestone Description]]))</f>
        <v>#REF!</v>
      </c>
      <c r="T327" s="84" t="str">
        <f>IF(COUNTIF(tbl_PV_Milestones[UID],tbl_PV_Milestones[[#This Row],[UID]])&gt;1,"Duplicate","")</f>
        <v>Duplicate</v>
      </c>
      <c r="U327" s="42" t="str">
        <f>_xlfn.XLOOKUP(tbl_PV_Milestones[[#This Row],[Work ID]],tbl_PV_Meta[Work ID '#],tbl_PV_Meta[Sub-Portfolio])</f>
        <v>Sub-Portfolio 8</v>
      </c>
      <c r="V327" s="41">
        <f>IF(MONTH(tbl_PV_Milestones[[#This Row],[Baseline Date]])&lt;7,YEAR(tbl_PV_Milestones[[#This Row],[Baseline Date]]),YEAR(tbl_PV_Milestones[[#This Row],[Baseline Date]])+1)</f>
        <v>2025</v>
      </c>
      <c r="W327" s="41">
        <f>IF(MONTH(tbl_PV_Milestones[[#This Row],[Actual/Schedule Finish]])&lt;7,YEAR(tbl_PV_Milestones[[#This Row],[Actual/Schedule Finish]]),YEAR(tbl_PV_Milestones[[#This Row],[Actual/Schedule Finish]])+1)</f>
        <v>2025</v>
      </c>
      <c r="X327" s="41" t="str">
        <f>IF(OR(tbl_PV_Milestones[[#This Row],[Project Status]]="Completed",tbl_PV_Milestones[[#This Row],[Project Status]]="Assumed Completed"),"Yes","No")</f>
        <v>No</v>
      </c>
      <c r="Y327" s="41">
        <f>IF(tbl_PV_Milestones[[#This Row],[Baseline Date]]="",1,0)</f>
        <v>0</v>
      </c>
      <c r="Z327" s="41">
        <f>IF(tbl_PV_Milestones[[#This Row],[Baseline Date]]&lt;PV_Meta!$B$7,1,0)</f>
        <v>0</v>
      </c>
      <c r="AA327" s="41">
        <f>IF(tbl_PV_Milestones[[#This Row],[Complete]]="Yes",1,0)</f>
        <v>0</v>
      </c>
      <c r="AB327" s="41">
        <f>IF(AND(tbl_PV_Milestones[[#This Row],[BL FY]]=2025,tbl_PV_Milestones[[#This Row],[Baseline Date]]&lt;PV_Meta!$B$7),1,0)</f>
        <v>0</v>
      </c>
      <c r="AC327" s="41">
        <f>IF(AND(tbl_PV_Milestones[[#This Row],[Planned YTD]]=1,tbl_PV_Milestones[[#This Row],[Complete]]="Yes"),1,0)</f>
        <v>0</v>
      </c>
      <c r="AD327" s="41">
        <f>IF(AND(tbl_PV_Milestones[[#This Row],[Actual/Schedule Finish]]&lt;PV_Meta!$B$7,tbl_PV_Milestones[[#This Row],[Complete]]="No",tbl_PV_Milestones[[#This Row],[Project Status]]&lt;&gt;"On Hold"),1,0)</f>
        <v>0</v>
      </c>
      <c r="AE327" s="41">
        <f>IF(AND(tbl_PV_Milestones[[#This Row],[Actual/Schedule Finish]]&gt;tbl_PV_Milestones[[#This Row],[Baseline Date]],tbl_PV_Milestones[[#This Row],[Complete]]="No",tbl_PV_Milestones[[#This Row],[Project Status]]&lt;&gt;"On Hold",tbl_PV_Milestones[[#This Row],[Overdue]]=0,tbl_PV_Milestones[[#This Row],[To be Baselined]]&lt;&gt;1),1,0)</f>
        <v>0</v>
      </c>
      <c r="AF327" s="41">
        <f>IF(AND(tbl_PV_Milestones[[#This Row],[BL FY]]=2025,tbl_PV_Milestones[[#This Row],[Finish FY]]&gt;2025),1,0)</f>
        <v>0</v>
      </c>
      <c r="AG327" s="56" t="str">
        <f>_xlfn.XLOOKUP(tbl_PV_Milestones[[#This Row],[Work ID]],tbl_PV_Meta[Work ID '#],tbl_PV_Meta[Project Manager/Owner],,0)</f>
        <v>Project Manager 29</v>
      </c>
      <c r="AH327" s="6"/>
    </row>
    <row r="328" spans="4:34" x14ac:dyDescent="0.25">
      <c r="D328" s="6" t="s">
        <v>28</v>
      </c>
      <c r="E328" s="6" t="s">
        <v>503</v>
      </c>
      <c r="F328" s="6" t="s">
        <v>1754</v>
      </c>
      <c r="G328" s="6" t="s">
        <v>542</v>
      </c>
      <c r="H328" s="6" t="s">
        <v>519</v>
      </c>
      <c r="I328" s="6" t="s">
        <v>510</v>
      </c>
      <c r="J328" s="6" t="s">
        <v>28</v>
      </c>
      <c r="K328" s="6" t="s">
        <v>36</v>
      </c>
      <c r="L328" s="6" t="s">
        <v>34</v>
      </c>
      <c r="M328" s="43"/>
      <c r="N328" s="44" t="s">
        <v>1979</v>
      </c>
      <c r="O328" s="39">
        <v>45779.708333333299</v>
      </c>
      <c r="P328" s="39">
        <v>45779.708333333299</v>
      </c>
      <c r="Q328" s="6">
        <v>0</v>
      </c>
      <c r="R328" s="6">
        <v>0</v>
      </c>
      <c r="S328" s="45" t="e">
        <f>_xlfn.CONCAT(#REF!,TRIM(tbl_PV_Milestones[[#This Row],[Milestone Description]]))</f>
        <v>#REF!</v>
      </c>
      <c r="T328" s="84" t="str">
        <f>IF(COUNTIF(tbl_PV_Milestones[UID],tbl_PV_Milestones[[#This Row],[UID]])&gt;1,"Duplicate","")</f>
        <v>Duplicate</v>
      </c>
      <c r="U328" s="42" t="str">
        <f>_xlfn.XLOOKUP(tbl_PV_Milestones[[#This Row],[Work ID]],tbl_PV_Meta[Work ID '#],tbl_PV_Meta[Sub-Portfolio])</f>
        <v>Sub-Portfolio 8</v>
      </c>
      <c r="V328" s="41">
        <f>IF(MONTH(tbl_PV_Milestones[[#This Row],[Baseline Date]])&lt;7,YEAR(tbl_PV_Milestones[[#This Row],[Baseline Date]]),YEAR(tbl_PV_Milestones[[#This Row],[Baseline Date]])+1)</f>
        <v>2025</v>
      </c>
      <c r="W328" s="41">
        <f>IF(MONTH(tbl_PV_Milestones[[#This Row],[Actual/Schedule Finish]])&lt;7,YEAR(tbl_PV_Milestones[[#This Row],[Actual/Schedule Finish]]),YEAR(tbl_PV_Milestones[[#This Row],[Actual/Schedule Finish]])+1)</f>
        <v>2025</v>
      </c>
      <c r="X328" s="41" t="str">
        <f>IF(OR(tbl_PV_Milestones[[#This Row],[Project Status]]="Completed",tbl_PV_Milestones[[#This Row],[Project Status]]="Assumed Completed"),"Yes","No")</f>
        <v>No</v>
      </c>
      <c r="Y328" s="41">
        <f>IF(tbl_PV_Milestones[[#This Row],[Baseline Date]]="",1,0)</f>
        <v>0</v>
      </c>
      <c r="Z328" s="41">
        <f>IF(tbl_PV_Milestones[[#This Row],[Baseline Date]]&lt;PV_Meta!$B$7,1,0)</f>
        <v>0</v>
      </c>
      <c r="AA328" s="41">
        <f>IF(tbl_PV_Milestones[[#This Row],[Complete]]="Yes",1,0)</f>
        <v>0</v>
      </c>
      <c r="AB328" s="41">
        <f>IF(AND(tbl_PV_Milestones[[#This Row],[BL FY]]=2025,tbl_PV_Milestones[[#This Row],[Baseline Date]]&lt;PV_Meta!$B$7),1,0)</f>
        <v>0</v>
      </c>
      <c r="AC328" s="41">
        <f>IF(AND(tbl_PV_Milestones[[#This Row],[Planned YTD]]=1,tbl_PV_Milestones[[#This Row],[Complete]]="Yes"),1,0)</f>
        <v>0</v>
      </c>
      <c r="AD328" s="41">
        <f>IF(AND(tbl_PV_Milestones[[#This Row],[Actual/Schedule Finish]]&lt;PV_Meta!$B$7,tbl_PV_Milestones[[#This Row],[Complete]]="No",tbl_PV_Milestones[[#This Row],[Project Status]]&lt;&gt;"On Hold"),1,0)</f>
        <v>0</v>
      </c>
      <c r="AE328" s="41">
        <f>IF(AND(tbl_PV_Milestones[[#This Row],[Actual/Schedule Finish]]&gt;tbl_PV_Milestones[[#This Row],[Baseline Date]],tbl_PV_Milestones[[#This Row],[Complete]]="No",tbl_PV_Milestones[[#This Row],[Project Status]]&lt;&gt;"On Hold",tbl_PV_Milestones[[#This Row],[Overdue]]=0,tbl_PV_Milestones[[#This Row],[To be Baselined]]&lt;&gt;1),1,0)</f>
        <v>0</v>
      </c>
      <c r="AF328" s="41">
        <f>IF(AND(tbl_PV_Milestones[[#This Row],[BL FY]]=2025,tbl_PV_Milestones[[#This Row],[Finish FY]]&gt;2025),1,0)</f>
        <v>0</v>
      </c>
      <c r="AG328" s="56" t="str">
        <f>_xlfn.XLOOKUP(tbl_PV_Milestones[[#This Row],[Work ID]],tbl_PV_Meta[Work ID '#],tbl_PV_Meta[Project Manager/Owner],,0)</f>
        <v>Project Manager 29</v>
      </c>
      <c r="AH328" s="6"/>
    </row>
    <row r="329" spans="4:34" x14ac:dyDescent="0.25">
      <c r="D329" s="6" t="s">
        <v>28</v>
      </c>
      <c r="E329" s="6" t="s">
        <v>503</v>
      </c>
      <c r="F329" s="6" t="s">
        <v>1754</v>
      </c>
      <c r="G329" s="6" t="s">
        <v>528</v>
      </c>
      <c r="H329" s="6" t="s">
        <v>505</v>
      </c>
      <c r="I329" s="6" t="s">
        <v>510</v>
      </c>
      <c r="J329" s="6" t="s">
        <v>28</v>
      </c>
      <c r="K329" s="6" t="s">
        <v>36</v>
      </c>
      <c r="L329" s="6" t="s">
        <v>34</v>
      </c>
      <c r="M329" s="43"/>
      <c r="N329" s="44" t="s">
        <v>1979</v>
      </c>
      <c r="O329" s="39">
        <v>45779.708333333299</v>
      </c>
      <c r="P329" s="39">
        <v>45779.708333333299</v>
      </c>
      <c r="Q329" s="6">
        <v>0</v>
      </c>
      <c r="R329" s="6">
        <v>0</v>
      </c>
      <c r="S329" s="45" t="e">
        <f>_xlfn.CONCAT(#REF!,TRIM(tbl_PV_Milestones[[#This Row],[Milestone Description]]))</f>
        <v>#REF!</v>
      </c>
      <c r="T329" s="84" t="str">
        <f>IF(COUNTIF(tbl_PV_Milestones[UID],tbl_PV_Milestones[[#This Row],[UID]])&gt;1,"Duplicate","")</f>
        <v>Duplicate</v>
      </c>
      <c r="U329" s="42" t="str">
        <f>_xlfn.XLOOKUP(tbl_PV_Milestones[[#This Row],[Work ID]],tbl_PV_Meta[Work ID '#],tbl_PV_Meta[Sub-Portfolio])</f>
        <v>Sub-Portfolio 8</v>
      </c>
      <c r="V329" s="41">
        <f>IF(MONTH(tbl_PV_Milestones[[#This Row],[Baseline Date]])&lt;7,YEAR(tbl_PV_Milestones[[#This Row],[Baseline Date]]),YEAR(tbl_PV_Milestones[[#This Row],[Baseline Date]])+1)</f>
        <v>2025</v>
      </c>
      <c r="W329" s="41">
        <f>IF(MONTH(tbl_PV_Milestones[[#This Row],[Actual/Schedule Finish]])&lt;7,YEAR(tbl_PV_Milestones[[#This Row],[Actual/Schedule Finish]]),YEAR(tbl_PV_Milestones[[#This Row],[Actual/Schedule Finish]])+1)</f>
        <v>2025</v>
      </c>
      <c r="X329" s="41" t="str">
        <f>IF(OR(tbl_PV_Milestones[[#This Row],[Project Status]]="Completed",tbl_PV_Milestones[[#This Row],[Project Status]]="Assumed Completed"),"Yes","No")</f>
        <v>No</v>
      </c>
      <c r="Y329" s="41">
        <f>IF(tbl_PV_Milestones[[#This Row],[Baseline Date]]="",1,0)</f>
        <v>0</v>
      </c>
      <c r="Z329" s="41">
        <f>IF(tbl_PV_Milestones[[#This Row],[Baseline Date]]&lt;PV_Meta!$B$7,1,0)</f>
        <v>0</v>
      </c>
      <c r="AA329" s="41">
        <f>IF(tbl_PV_Milestones[[#This Row],[Complete]]="Yes",1,0)</f>
        <v>0</v>
      </c>
      <c r="AB329" s="41">
        <f>IF(AND(tbl_PV_Milestones[[#This Row],[BL FY]]=2025,tbl_PV_Milestones[[#This Row],[Baseline Date]]&lt;PV_Meta!$B$7),1,0)</f>
        <v>0</v>
      </c>
      <c r="AC329" s="41">
        <f>IF(AND(tbl_PV_Milestones[[#This Row],[Planned YTD]]=1,tbl_PV_Milestones[[#This Row],[Complete]]="Yes"),1,0)</f>
        <v>0</v>
      </c>
      <c r="AD329" s="41">
        <f>IF(AND(tbl_PV_Milestones[[#This Row],[Actual/Schedule Finish]]&lt;PV_Meta!$B$7,tbl_PV_Milestones[[#This Row],[Complete]]="No",tbl_PV_Milestones[[#This Row],[Project Status]]&lt;&gt;"On Hold"),1,0)</f>
        <v>0</v>
      </c>
      <c r="AE329" s="41">
        <f>IF(AND(tbl_PV_Milestones[[#This Row],[Actual/Schedule Finish]]&gt;tbl_PV_Milestones[[#This Row],[Baseline Date]],tbl_PV_Milestones[[#This Row],[Complete]]="No",tbl_PV_Milestones[[#This Row],[Project Status]]&lt;&gt;"On Hold",tbl_PV_Milestones[[#This Row],[Overdue]]=0,tbl_PV_Milestones[[#This Row],[To be Baselined]]&lt;&gt;1),1,0)</f>
        <v>0</v>
      </c>
      <c r="AF329" s="41">
        <f>IF(AND(tbl_PV_Milestones[[#This Row],[BL FY]]=2025,tbl_PV_Milestones[[#This Row],[Finish FY]]&gt;2025),1,0)</f>
        <v>0</v>
      </c>
      <c r="AG329" s="56" t="str">
        <f>_xlfn.XLOOKUP(tbl_PV_Milestones[[#This Row],[Work ID]],tbl_PV_Meta[Work ID '#],tbl_PV_Meta[Project Manager/Owner],,0)</f>
        <v>Project Manager 29</v>
      </c>
      <c r="AH329" s="6"/>
    </row>
    <row r="330" spans="4:34" x14ac:dyDescent="0.25">
      <c r="D330" s="6" t="s">
        <v>28</v>
      </c>
      <c r="E330" s="6" t="s">
        <v>503</v>
      </c>
      <c r="F330" s="6" t="s">
        <v>1754</v>
      </c>
      <c r="G330" s="6" t="s">
        <v>526</v>
      </c>
      <c r="H330" s="6" t="s">
        <v>505</v>
      </c>
      <c r="I330" s="6" t="s">
        <v>510</v>
      </c>
      <c r="J330" s="6" t="s">
        <v>28</v>
      </c>
      <c r="K330" s="6" t="s">
        <v>36</v>
      </c>
      <c r="L330" s="6" t="s">
        <v>34</v>
      </c>
      <c r="M330" s="43"/>
      <c r="N330" s="44" t="s">
        <v>1979</v>
      </c>
      <c r="O330" s="39">
        <v>45779.708333333299</v>
      </c>
      <c r="P330" s="39">
        <v>45779.708333333299</v>
      </c>
      <c r="Q330" s="6">
        <v>0</v>
      </c>
      <c r="R330" s="6">
        <v>0</v>
      </c>
      <c r="S330" s="45" t="e">
        <f>_xlfn.CONCAT(#REF!,TRIM(tbl_PV_Milestones[[#This Row],[Milestone Description]]))</f>
        <v>#REF!</v>
      </c>
      <c r="T330" s="84" t="str">
        <f>IF(COUNTIF(tbl_PV_Milestones[UID],tbl_PV_Milestones[[#This Row],[UID]])&gt;1,"Duplicate","")</f>
        <v>Duplicate</v>
      </c>
      <c r="U330" s="42" t="str">
        <f>_xlfn.XLOOKUP(tbl_PV_Milestones[[#This Row],[Work ID]],tbl_PV_Meta[Work ID '#],tbl_PV_Meta[Sub-Portfolio])</f>
        <v>Sub-Portfolio 8</v>
      </c>
      <c r="V330" s="41">
        <f>IF(MONTH(tbl_PV_Milestones[[#This Row],[Baseline Date]])&lt;7,YEAR(tbl_PV_Milestones[[#This Row],[Baseline Date]]),YEAR(tbl_PV_Milestones[[#This Row],[Baseline Date]])+1)</f>
        <v>2025</v>
      </c>
      <c r="W330" s="41">
        <f>IF(MONTH(tbl_PV_Milestones[[#This Row],[Actual/Schedule Finish]])&lt;7,YEAR(tbl_PV_Milestones[[#This Row],[Actual/Schedule Finish]]),YEAR(tbl_PV_Milestones[[#This Row],[Actual/Schedule Finish]])+1)</f>
        <v>2025</v>
      </c>
      <c r="X330" s="41" t="str">
        <f>IF(OR(tbl_PV_Milestones[[#This Row],[Project Status]]="Completed",tbl_PV_Milestones[[#This Row],[Project Status]]="Assumed Completed"),"Yes","No")</f>
        <v>No</v>
      </c>
      <c r="Y330" s="41">
        <f>IF(tbl_PV_Milestones[[#This Row],[Baseline Date]]="",1,0)</f>
        <v>0</v>
      </c>
      <c r="Z330" s="41">
        <f>IF(tbl_PV_Milestones[[#This Row],[Baseline Date]]&lt;PV_Meta!$B$7,1,0)</f>
        <v>0</v>
      </c>
      <c r="AA330" s="41">
        <f>IF(tbl_PV_Milestones[[#This Row],[Complete]]="Yes",1,0)</f>
        <v>0</v>
      </c>
      <c r="AB330" s="41">
        <f>IF(AND(tbl_PV_Milestones[[#This Row],[BL FY]]=2025,tbl_PV_Milestones[[#This Row],[Baseline Date]]&lt;PV_Meta!$B$7),1,0)</f>
        <v>0</v>
      </c>
      <c r="AC330" s="41">
        <f>IF(AND(tbl_PV_Milestones[[#This Row],[Planned YTD]]=1,tbl_PV_Milestones[[#This Row],[Complete]]="Yes"),1,0)</f>
        <v>0</v>
      </c>
      <c r="AD330" s="41">
        <f>IF(AND(tbl_PV_Milestones[[#This Row],[Actual/Schedule Finish]]&lt;PV_Meta!$B$7,tbl_PV_Milestones[[#This Row],[Complete]]="No",tbl_PV_Milestones[[#This Row],[Project Status]]&lt;&gt;"On Hold"),1,0)</f>
        <v>0</v>
      </c>
      <c r="AE330" s="41">
        <f>IF(AND(tbl_PV_Milestones[[#This Row],[Actual/Schedule Finish]]&gt;tbl_PV_Milestones[[#This Row],[Baseline Date]],tbl_PV_Milestones[[#This Row],[Complete]]="No",tbl_PV_Milestones[[#This Row],[Project Status]]&lt;&gt;"On Hold",tbl_PV_Milestones[[#This Row],[Overdue]]=0,tbl_PV_Milestones[[#This Row],[To be Baselined]]&lt;&gt;1),1,0)</f>
        <v>0</v>
      </c>
      <c r="AF330" s="41">
        <f>IF(AND(tbl_PV_Milestones[[#This Row],[BL FY]]=2025,tbl_PV_Milestones[[#This Row],[Finish FY]]&gt;2025),1,0)</f>
        <v>0</v>
      </c>
      <c r="AG330" s="56" t="str">
        <f>_xlfn.XLOOKUP(tbl_PV_Milestones[[#This Row],[Work ID]],tbl_PV_Meta[Work ID '#],tbl_PV_Meta[Project Manager/Owner],,0)</f>
        <v>Project Manager 29</v>
      </c>
      <c r="AH330" s="6"/>
    </row>
    <row r="331" spans="4:34" x14ac:dyDescent="0.25">
      <c r="D331" s="6" t="s">
        <v>28</v>
      </c>
      <c r="E331" s="6" t="s">
        <v>503</v>
      </c>
      <c r="F331" s="6" t="s">
        <v>1754</v>
      </c>
      <c r="G331" s="6" t="s">
        <v>531</v>
      </c>
      <c r="H331" s="6" t="s">
        <v>505</v>
      </c>
      <c r="I331" s="6" t="s">
        <v>510</v>
      </c>
      <c r="J331" s="6" t="s">
        <v>28</v>
      </c>
      <c r="K331" s="6" t="s">
        <v>36</v>
      </c>
      <c r="L331" s="6" t="s">
        <v>34</v>
      </c>
      <c r="M331" s="43"/>
      <c r="N331" s="44" t="s">
        <v>1979</v>
      </c>
      <c r="O331" s="39">
        <v>45800.708333333299</v>
      </c>
      <c r="P331" s="39">
        <v>45800.708333333299</v>
      </c>
      <c r="Q331" s="6">
        <v>0</v>
      </c>
      <c r="R331" s="6">
        <v>0</v>
      </c>
      <c r="S331" s="45" t="e">
        <f>_xlfn.CONCAT(#REF!,TRIM(tbl_PV_Milestones[[#This Row],[Milestone Description]]))</f>
        <v>#REF!</v>
      </c>
      <c r="T331" s="84" t="str">
        <f>IF(COUNTIF(tbl_PV_Milestones[UID],tbl_PV_Milestones[[#This Row],[UID]])&gt;1,"Duplicate","")</f>
        <v>Duplicate</v>
      </c>
      <c r="U331" s="42" t="str">
        <f>_xlfn.XLOOKUP(tbl_PV_Milestones[[#This Row],[Work ID]],tbl_PV_Meta[Work ID '#],tbl_PV_Meta[Sub-Portfolio])</f>
        <v>Sub-Portfolio 8</v>
      </c>
      <c r="V331" s="41">
        <f>IF(MONTH(tbl_PV_Milestones[[#This Row],[Baseline Date]])&lt;7,YEAR(tbl_PV_Milestones[[#This Row],[Baseline Date]]),YEAR(tbl_PV_Milestones[[#This Row],[Baseline Date]])+1)</f>
        <v>2025</v>
      </c>
      <c r="W331" s="41">
        <f>IF(MONTH(tbl_PV_Milestones[[#This Row],[Actual/Schedule Finish]])&lt;7,YEAR(tbl_PV_Milestones[[#This Row],[Actual/Schedule Finish]]),YEAR(tbl_PV_Milestones[[#This Row],[Actual/Schedule Finish]])+1)</f>
        <v>2025</v>
      </c>
      <c r="X331" s="41" t="str">
        <f>IF(OR(tbl_PV_Milestones[[#This Row],[Project Status]]="Completed",tbl_PV_Milestones[[#This Row],[Project Status]]="Assumed Completed"),"Yes","No")</f>
        <v>No</v>
      </c>
      <c r="Y331" s="41">
        <f>IF(tbl_PV_Milestones[[#This Row],[Baseline Date]]="",1,0)</f>
        <v>0</v>
      </c>
      <c r="Z331" s="41">
        <f>IF(tbl_PV_Milestones[[#This Row],[Baseline Date]]&lt;PV_Meta!$B$7,1,0)</f>
        <v>0</v>
      </c>
      <c r="AA331" s="41">
        <f>IF(tbl_PV_Milestones[[#This Row],[Complete]]="Yes",1,0)</f>
        <v>0</v>
      </c>
      <c r="AB331" s="41">
        <f>IF(AND(tbl_PV_Milestones[[#This Row],[BL FY]]=2025,tbl_PV_Milestones[[#This Row],[Baseline Date]]&lt;PV_Meta!$B$7),1,0)</f>
        <v>0</v>
      </c>
      <c r="AC331" s="41">
        <f>IF(AND(tbl_PV_Milestones[[#This Row],[Planned YTD]]=1,tbl_PV_Milestones[[#This Row],[Complete]]="Yes"),1,0)</f>
        <v>0</v>
      </c>
      <c r="AD331" s="41">
        <f>IF(AND(tbl_PV_Milestones[[#This Row],[Actual/Schedule Finish]]&lt;PV_Meta!$B$7,tbl_PV_Milestones[[#This Row],[Complete]]="No",tbl_PV_Milestones[[#This Row],[Project Status]]&lt;&gt;"On Hold"),1,0)</f>
        <v>0</v>
      </c>
      <c r="AE331" s="41">
        <f>IF(AND(tbl_PV_Milestones[[#This Row],[Actual/Schedule Finish]]&gt;tbl_PV_Milestones[[#This Row],[Baseline Date]],tbl_PV_Milestones[[#This Row],[Complete]]="No",tbl_PV_Milestones[[#This Row],[Project Status]]&lt;&gt;"On Hold",tbl_PV_Milestones[[#This Row],[Overdue]]=0,tbl_PV_Milestones[[#This Row],[To be Baselined]]&lt;&gt;1),1,0)</f>
        <v>0</v>
      </c>
      <c r="AF331" s="41">
        <f>IF(AND(tbl_PV_Milestones[[#This Row],[BL FY]]=2025,tbl_PV_Milestones[[#This Row],[Finish FY]]&gt;2025),1,0)</f>
        <v>0</v>
      </c>
      <c r="AG331" s="56" t="str">
        <f>_xlfn.XLOOKUP(tbl_PV_Milestones[[#This Row],[Work ID]],tbl_PV_Meta[Work ID '#],tbl_PV_Meta[Project Manager/Owner],,0)</f>
        <v>Project Manager 29</v>
      </c>
      <c r="AH331" s="6"/>
    </row>
    <row r="332" spans="4:34" x14ac:dyDescent="0.25">
      <c r="D332" s="6" t="s">
        <v>28</v>
      </c>
      <c r="E332" s="6" t="s">
        <v>614</v>
      </c>
      <c r="F332" s="6" t="s">
        <v>1754</v>
      </c>
      <c r="G332" s="6" t="s">
        <v>615</v>
      </c>
      <c r="H332" s="6" t="s">
        <v>505</v>
      </c>
      <c r="I332" s="6" t="s">
        <v>506</v>
      </c>
      <c r="J332" s="6" t="s">
        <v>28</v>
      </c>
      <c r="K332" s="6" t="s">
        <v>36</v>
      </c>
      <c r="L332" s="6" t="s">
        <v>34</v>
      </c>
      <c r="M332" s="43"/>
      <c r="N332" s="44" t="s">
        <v>1979</v>
      </c>
      <c r="O332" s="39">
        <v>45793.708333333299</v>
      </c>
      <c r="P332" s="39">
        <v>45807.708333333299</v>
      </c>
      <c r="Q332" s="6">
        <v>10</v>
      </c>
      <c r="R332" s="6">
        <v>4.52488687782805E-2</v>
      </c>
      <c r="S332" s="45" t="e">
        <f>_xlfn.CONCAT(#REF!,TRIM(tbl_PV_Milestones[[#This Row],[Milestone Description]]))</f>
        <v>#REF!</v>
      </c>
      <c r="T332" s="84" t="str">
        <f>IF(COUNTIF(tbl_PV_Milestones[UID],tbl_PV_Milestones[[#This Row],[UID]])&gt;1,"Duplicate","")</f>
        <v>Duplicate</v>
      </c>
      <c r="U332" s="42" t="str">
        <f>_xlfn.XLOOKUP(tbl_PV_Milestones[[#This Row],[Work ID]],tbl_PV_Meta[Work ID '#],tbl_PV_Meta[Sub-Portfolio])</f>
        <v>Sub-Portfolio 8</v>
      </c>
      <c r="V332" s="41">
        <f>IF(MONTH(tbl_PV_Milestones[[#This Row],[Baseline Date]])&lt;7,YEAR(tbl_PV_Milestones[[#This Row],[Baseline Date]]),YEAR(tbl_PV_Milestones[[#This Row],[Baseline Date]])+1)</f>
        <v>2025</v>
      </c>
      <c r="W332" s="41">
        <f>IF(MONTH(tbl_PV_Milestones[[#This Row],[Actual/Schedule Finish]])&lt;7,YEAR(tbl_PV_Milestones[[#This Row],[Actual/Schedule Finish]]),YEAR(tbl_PV_Milestones[[#This Row],[Actual/Schedule Finish]])+1)</f>
        <v>2025</v>
      </c>
      <c r="X332" s="41" t="str">
        <f>IF(OR(tbl_PV_Milestones[[#This Row],[Project Status]]="Completed",tbl_PV_Milestones[[#This Row],[Project Status]]="Assumed Completed"),"Yes","No")</f>
        <v>No</v>
      </c>
      <c r="Y332" s="41">
        <f>IF(tbl_PV_Milestones[[#This Row],[Baseline Date]]="",1,0)</f>
        <v>0</v>
      </c>
      <c r="Z332" s="41">
        <f>IF(tbl_PV_Milestones[[#This Row],[Baseline Date]]&lt;PV_Meta!$B$7,1,0)</f>
        <v>0</v>
      </c>
      <c r="AA332" s="41">
        <f>IF(tbl_PV_Milestones[[#This Row],[Complete]]="Yes",1,0)</f>
        <v>0</v>
      </c>
      <c r="AB332" s="41">
        <f>IF(AND(tbl_PV_Milestones[[#This Row],[BL FY]]=2025,tbl_PV_Milestones[[#This Row],[Baseline Date]]&lt;PV_Meta!$B$7),1,0)</f>
        <v>0</v>
      </c>
      <c r="AC332" s="41">
        <f>IF(AND(tbl_PV_Milestones[[#This Row],[Planned YTD]]=1,tbl_PV_Milestones[[#This Row],[Complete]]="Yes"),1,0)</f>
        <v>0</v>
      </c>
      <c r="AD332" s="41">
        <f>IF(AND(tbl_PV_Milestones[[#This Row],[Actual/Schedule Finish]]&lt;PV_Meta!$B$7,tbl_PV_Milestones[[#This Row],[Complete]]="No",tbl_PV_Milestones[[#This Row],[Project Status]]&lt;&gt;"On Hold"),1,0)</f>
        <v>0</v>
      </c>
      <c r="AE332" s="41">
        <f>IF(AND(tbl_PV_Milestones[[#This Row],[Actual/Schedule Finish]]&gt;tbl_PV_Milestones[[#This Row],[Baseline Date]],tbl_PV_Milestones[[#This Row],[Complete]]="No",tbl_PV_Milestones[[#This Row],[Project Status]]&lt;&gt;"On Hold",tbl_PV_Milestones[[#This Row],[Overdue]]=0,tbl_PV_Milestones[[#This Row],[To be Baselined]]&lt;&gt;1),1,0)</f>
        <v>0</v>
      </c>
      <c r="AF332" s="41">
        <f>IF(AND(tbl_PV_Milestones[[#This Row],[BL FY]]=2025,tbl_PV_Milestones[[#This Row],[Finish FY]]&gt;2025),1,0)</f>
        <v>0</v>
      </c>
      <c r="AG332" s="56" t="str">
        <f>_xlfn.XLOOKUP(tbl_PV_Milestones[[#This Row],[Work ID]],tbl_PV_Meta[Work ID '#],tbl_PV_Meta[Project Manager/Owner],,0)</f>
        <v>Project Manager 29</v>
      </c>
      <c r="AH332" s="6"/>
    </row>
    <row r="333" spans="4:34" x14ac:dyDescent="0.25">
      <c r="D333" s="6" t="s">
        <v>28</v>
      </c>
      <c r="E333" s="6" t="s">
        <v>503</v>
      </c>
      <c r="F333" s="6" t="s">
        <v>1754</v>
      </c>
      <c r="G333" s="6" t="s">
        <v>533</v>
      </c>
      <c r="H333" s="6" t="s">
        <v>519</v>
      </c>
      <c r="I333" s="6" t="s">
        <v>510</v>
      </c>
      <c r="J333" s="6" t="s">
        <v>28</v>
      </c>
      <c r="K333" s="6" t="s">
        <v>36</v>
      </c>
      <c r="L333" s="6" t="s">
        <v>34</v>
      </c>
      <c r="M333" s="43"/>
      <c r="N333" s="44" t="s">
        <v>1979</v>
      </c>
      <c r="O333" s="39">
        <v>45807.708333333299</v>
      </c>
      <c r="P333" s="39">
        <v>45807.708333333299</v>
      </c>
      <c r="Q333" s="6">
        <v>0</v>
      </c>
      <c r="R333" s="6">
        <v>0</v>
      </c>
      <c r="S333" s="45" t="e">
        <f>_xlfn.CONCAT(#REF!,TRIM(tbl_PV_Milestones[[#This Row],[Milestone Description]]))</f>
        <v>#REF!</v>
      </c>
      <c r="T333" s="84" t="str">
        <f>IF(COUNTIF(tbl_PV_Milestones[UID],tbl_PV_Milestones[[#This Row],[UID]])&gt;1,"Duplicate","")</f>
        <v>Duplicate</v>
      </c>
      <c r="U333" s="42" t="str">
        <f>_xlfn.XLOOKUP(tbl_PV_Milestones[[#This Row],[Work ID]],tbl_PV_Meta[Work ID '#],tbl_PV_Meta[Sub-Portfolio])</f>
        <v>Sub-Portfolio 8</v>
      </c>
      <c r="V333" s="41">
        <f>IF(MONTH(tbl_PV_Milestones[[#This Row],[Baseline Date]])&lt;7,YEAR(tbl_PV_Milestones[[#This Row],[Baseline Date]]),YEAR(tbl_PV_Milestones[[#This Row],[Baseline Date]])+1)</f>
        <v>2025</v>
      </c>
      <c r="W333" s="41">
        <f>IF(MONTH(tbl_PV_Milestones[[#This Row],[Actual/Schedule Finish]])&lt;7,YEAR(tbl_PV_Milestones[[#This Row],[Actual/Schedule Finish]]),YEAR(tbl_PV_Milestones[[#This Row],[Actual/Schedule Finish]])+1)</f>
        <v>2025</v>
      </c>
      <c r="X333" s="41" t="str">
        <f>IF(OR(tbl_PV_Milestones[[#This Row],[Project Status]]="Completed",tbl_PV_Milestones[[#This Row],[Project Status]]="Assumed Completed"),"Yes","No")</f>
        <v>No</v>
      </c>
      <c r="Y333" s="41">
        <f>IF(tbl_PV_Milestones[[#This Row],[Baseline Date]]="",1,0)</f>
        <v>0</v>
      </c>
      <c r="Z333" s="41">
        <f>IF(tbl_PV_Milestones[[#This Row],[Baseline Date]]&lt;PV_Meta!$B$7,1,0)</f>
        <v>0</v>
      </c>
      <c r="AA333" s="41">
        <f>IF(tbl_PV_Milestones[[#This Row],[Complete]]="Yes",1,0)</f>
        <v>0</v>
      </c>
      <c r="AB333" s="41">
        <f>IF(AND(tbl_PV_Milestones[[#This Row],[BL FY]]=2025,tbl_PV_Milestones[[#This Row],[Baseline Date]]&lt;PV_Meta!$B$7),1,0)</f>
        <v>0</v>
      </c>
      <c r="AC333" s="41">
        <f>IF(AND(tbl_PV_Milestones[[#This Row],[Planned YTD]]=1,tbl_PV_Milestones[[#This Row],[Complete]]="Yes"),1,0)</f>
        <v>0</v>
      </c>
      <c r="AD333" s="41">
        <f>IF(AND(tbl_PV_Milestones[[#This Row],[Actual/Schedule Finish]]&lt;PV_Meta!$B$7,tbl_PV_Milestones[[#This Row],[Complete]]="No",tbl_PV_Milestones[[#This Row],[Project Status]]&lt;&gt;"On Hold"),1,0)</f>
        <v>0</v>
      </c>
      <c r="AE333" s="41">
        <f>IF(AND(tbl_PV_Milestones[[#This Row],[Actual/Schedule Finish]]&gt;tbl_PV_Milestones[[#This Row],[Baseline Date]],tbl_PV_Milestones[[#This Row],[Complete]]="No",tbl_PV_Milestones[[#This Row],[Project Status]]&lt;&gt;"On Hold",tbl_PV_Milestones[[#This Row],[Overdue]]=0,tbl_PV_Milestones[[#This Row],[To be Baselined]]&lt;&gt;1),1,0)</f>
        <v>0</v>
      </c>
      <c r="AF333" s="41">
        <f>IF(AND(tbl_PV_Milestones[[#This Row],[BL FY]]=2025,tbl_PV_Milestones[[#This Row],[Finish FY]]&gt;2025),1,0)</f>
        <v>0</v>
      </c>
      <c r="AG333" s="56" t="str">
        <f>_xlfn.XLOOKUP(tbl_PV_Milestones[[#This Row],[Work ID]],tbl_PV_Meta[Work ID '#],tbl_PV_Meta[Project Manager/Owner],,0)</f>
        <v>Project Manager 29</v>
      </c>
      <c r="AH333" s="6"/>
    </row>
    <row r="334" spans="4:34" x14ac:dyDescent="0.25">
      <c r="D334" s="6" t="s">
        <v>28</v>
      </c>
      <c r="E334" s="6" t="s">
        <v>503</v>
      </c>
      <c r="F334" s="6" t="s">
        <v>1754</v>
      </c>
      <c r="G334" s="6" t="s">
        <v>516</v>
      </c>
      <c r="H334" s="6" t="s">
        <v>505</v>
      </c>
      <c r="I334" s="6" t="s">
        <v>512</v>
      </c>
      <c r="J334" s="6" t="s">
        <v>28</v>
      </c>
      <c r="K334" s="6" t="s">
        <v>36</v>
      </c>
      <c r="L334" s="6" t="s">
        <v>34</v>
      </c>
      <c r="M334" s="43"/>
      <c r="N334" s="44" t="s">
        <v>1979</v>
      </c>
      <c r="O334" s="39">
        <v>45814.708333333299</v>
      </c>
      <c r="P334" s="39">
        <v>45814.708333333299</v>
      </c>
      <c r="Q334" s="6">
        <v>0</v>
      </c>
      <c r="R334" s="6">
        <v>0</v>
      </c>
      <c r="S334" s="45" t="e">
        <f>_xlfn.CONCAT(#REF!,TRIM(tbl_PV_Milestones[[#This Row],[Milestone Description]]))</f>
        <v>#REF!</v>
      </c>
      <c r="T334" s="84" t="str">
        <f>IF(COUNTIF(tbl_PV_Milestones[UID],tbl_PV_Milestones[[#This Row],[UID]])&gt;1,"Duplicate","")</f>
        <v>Duplicate</v>
      </c>
      <c r="U334" s="42" t="str">
        <f>_xlfn.XLOOKUP(tbl_PV_Milestones[[#This Row],[Work ID]],tbl_PV_Meta[Work ID '#],tbl_PV_Meta[Sub-Portfolio])</f>
        <v>Sub-Portfolio 8</v>
      </c>
      <c r="V334" s="41">
        <f>IF(MONTH(tbl_PV_Milestones[[#This Row],[Baseline Date]])&lt;7,YEAR(tbl_PV_Milestones[[#This Row],[Baseline Date]]),YEAR(tbl_PV_Milestones[[#This Row],[Baseline Date]])+1)</f>
        <v>2025</v>
      </c>
      <c r="W334" s="41">
        <f>IF(MONTH(tbl_PV_Milestones[[#This Row],[Actual/Schedule Finish]])&lt;7,YEAR(tbl_PV_Milestones[[#This Row],[Actual/Schedule Finish]]),YEAR(tbl_PV_Milestones[[#This Row],[Actual/Schedule Finish]])+1)</f>
        <v>2025</v>
      </c>
      <c r="X334" s="41" t="str">
        <f>IF(OR(tbl_PV_Milestones[[#This Row],[Project Status]]="Completed",tbl_PV_Milestones[[#This Row],[Project Status]]="Assumed Completed"),"Yes","No")</f>
        <v>No</v>
      </c>
      <c r="Y334" s="41">
        <f>IF(tbl_PV_Milestones[[#This Row],[Baseline Date]]="",1,0)</f>
        <v>0</v>
      </c>
      <c r="Z334" s="41">
        <f>IF(tbl_PV_Milestones[[#This Row],[Baseline Date]]&lt;PV_Meta!$B$7,1,0)</f>
        <v>0</v>
      </c>
      <c r="AA334" s="41">
        <f>IF(tbl_PV_Milestones[[#This Row],[Complete]]="Yes",1,0)</f>
        <v>0</v>
      </c>
      <c r="AB334" s="41">
        <f>IF(AND(tbl_PV_Milestones[[#This Row],[BL FY]]=2025,tbl_PV_Milestones[[#This Row],[Baseline Date]]&lt;PV_Meta!$B$7),1,0)</f>
        <v>0</v>
      </c>
      <c r="AC334" s="41">
        <f>IF(AND(tbl_PV_Milestones[[#This Row],[Planned YTD]]=1,tbl_PV_Milestones[[#This Row],[Complete]]="Yes"),1,0)</f>
        <v>0</v>
      </c>
      <c r="AD334" s="41">
        <f>IF(AND(tbl_PV_Milestones[[#This Row],[Actual/Schedule Finish]]&lt;PV_Meta!$B$7,tbl_PV_Milestones[[#This Row],[Complete]]="No",tbl_PV_Milestones[[#This Row],[Project Status]]&lt;&gt;"On Hold"),1,0)</f>
        <v>0</v>
      </c>
      <c r="AE334" s="41">
        <f>IF(AND(tbl_PV_Milestones[[#This Row],[Actual/Schedule Finish]]&gt;tbl_PV_Milestones[[#This Row],[Baseline Date]],tbl_PV_Milestones[[#This Row],[Complete]]="No",tbl_PV_Milestones[[#This Row],[Project Status]]&lt;&gt;"On Hold",tbl_PV_Milestones[[#This Row],[Overdue]]=0,tbl_PV_Milestones[[#This Row],[To be Baselined]]&lt;&gt;1),1,0)</f>
        <v>0</v>
      </c>
      <c r="AF334" s="41">
        <f>IF(AND(tbl_PV_Milestones[[#This Row],[BL FY]]=2025,tbl_PV_Milestones[[#This Row],[Finish FY]]&gt;2025),1,0)</f>
        <v>0</v>
      </c>
      <c r="AG334" s="56" t="str">
        <f>_xlfn.XLOOKUP(tbl_PV_Milestones[[#This Row],[Work ID]],tbl_PV_Meta[Work ID '#],tbl_PV_Meta[Project Manager/Owner],,0)</f>
        <v>Project Manager 29</v>
      </c>
      <c r="AH334" s="6"/>
    </row>
    <row r="335" spans="4:34" x14ac:dyDescent="0.25">
      <c r="D335" s="6" t="s">
        <v>28</v>
      </c>
      <c r="E335" s="6" t="s">
        <v>503</v>
      </c>
      <c r="F335" s="6" t="s">
        <v>1754</v>
      </c>
      <c r="G335" s="6" t="s">
        <v>511</v>
      </c>
      <c r="H335" s="6" t="s">
        <v>505</v>
      </c>
      <c r="I335" s="6" t="s">
        <v>512</v>
      </c>
      <c r="J335" s="6" t="s">
        <v>28</v>
      </c>
      <c r="K335" s="6" t="s">
        <v>36</v>
      </c>
      <c r="L335" s="6" t="s">
        <v>34</v>
      </c>
      <c r="M335" s="43"/>
      <c r="N335" s="44" t="s">
        <v>1979</v>
      </c>
      <c r="O335" s="39">
        <v>45821.708333333299</v>
      </c>
      <c r="P335" s="39">
        <v>45821.708333333299</v>
      </c>
      <c r="Q335" s="6">
        <v>0</v>
      </c>
      <c r="R335" s="6">
        <v>0</v>
      </c>
      <c r="S335" s="45" t="e">
        <f>_xlfn.CONCAT(#REF!,TRIM(tbl_PV_Milestones[[#This Row],[Milestone Description]]))</f>
        <v>#REF!</v>
      </c>
      <c r="T335" s="84" t="str">
        <f>IF(COUNTIF(tbl_PV_Milestones[UID],tbl_PV_Milestones[[#This Row],[UID]])&gt;1,"Duplicate","")</f>
        <v>Duplicate</v>
      </c>
      <c r="U335" s="42" t="str">
        <f>_xlfn.XLOOKUP(tbl_PV_Milestones[[#This Row],[Work ID]],tbl_PV_Meta[Work ID '#],tbl_PV_Meta[Sub-Portfolio])</f>
        <v>Sub-Portfolio 8</v>
      </c>
      <c r="V335" s="41">
        <f>IF(MONTH(tbl_PV_Milestones[[#This Row],[Baseline Date]])&lt;7,YEAR(tbl_PV_Milestones[[#This Row],[Baseline Date]]),YEAR(tbl_PV_Milestones[[#This Row],[Baseline Date]])+1)</f>
        <v>2025</v>
      </c>
      <c r="W335" s="41">
        <f>IF(MONTH(tbl_PV_Milestones[[#This Row],[Actual/Schedule Finish]])&lt;7,YEAR(tbl_PV_Milestones[[#This Row],[Actual/Schedule Finish]]),YEAR(tbl_PV_Milestones[[#This Row],[Actual/Schedule Finish]])+1)</f>
        <v>2025</v>
      </c>
      <c r="X335" s="41" t="str">
        <f>IF(OR(tbl_PV_Milestones[[#This Row],[Project Status]]="Completed",tbl_PV_Milestones[[#This Row],[Project Status]]="Assumed Completed"),"Yes","No")</f>
        <v>No</v>
      </c>
      <c r="Y335" s="41">
        <f>IF(tbl_PV_Milestones[[#This Row],[Baseline Date]]="",1,0)</f>
        <v>0</v>
      </c>
      <c r="Z335" s="41">
        <f>IF(tbl_PV_Milestones[[#This Row],[Baseline Date]]&lt;PV_Meta!$B$7,1,0)</f>
        <v>0</v>
      </c>
      <c r="AA335" s="41">
        <f>IF(tbl_PV_Milestones[[#This Row],[Complete]]="Yes",1,0)</f>
        <v>0</v>
      </c>
      <c r="AB335" s="41">
        <f>IF(AND(tbl_PV_Milestones[[#This Row],[BL FY]]=2025,tbl_PV_Milestones[[#This Row],[Baseline Date]]&lt;PV_Meta!$B$7),1,0)</f>
        <v>0</v>
      </c>
      <c r="AC335" s="41">
        <f>IF(AND(tbl_PV_Milestones[[#This Row],[Planned YTD]]=1,tbl_PV_Milestones[[#This Row],[Complete]]="Yes"),1,0)</f>
        <v>0</v>
      </c>
      <c r="AD335" s="41">
        <f>IF(AND(tbl_PV_Milestones[[#This Row],[Actual/Schedule Finish]]&lt;PV_Meta!$B$7,tbl_PV_Milestones[[#This Row],[Complete]]="No",tbl_PV_Milestones[[#This Row],[Project Status]]&lt;&gt;"On Hold"),1,0)</f>
        <v>0</v>
      </c>
      <c r="AE335" s="41">
        <f>IF(AND(tbl_PV_Milestones[[#This Row],[Actual/Schedule Finish]]&gt;tbl_PV_Milestones[[#This Row],[Baseline Date]],tbl_PV_Milestones[[#This Row],[Complete]]="No",tbl_PV_Milestones[[#This Row],[Project Status]]&lt;&gt;"On Hold",tbl_PV_Milestones[[#This Row],[Overdue]]=0,tbl_PV_Milestones[[#This Row],[To be Baselined]]&lt;&gt;1),1,0)</f>
        <v>0</v>
      </c>
      <c r="AF335" s="41">
        <f>IF(AND(tbl_PV_Milestones[[#This Row],[BL FY]]=2025,tbl_PV_Milestones[[#This Row],[Finish FY]]&gt;2025),1,0)</f>
        <v>0</v>
      </c>
      <c r="AG335" s="56" t="str">
        <f>_xlfn.XLOOKUP(tbl_PV_Milestones[[#This Row],[Work ID]],tbl_PV_Meta[Work ID '#],tbl_PV_Meta[Project Manager/Owner],,0)</f>
        <v>Project Manager 29</v>
      </c>
      <c r="AH335" s="6"/>
    </row>
    <row r="336" spans="4:34" x14ac:dyDescent="0.25">
      <c r="D336" s="6" t="s">
        <v>28</v>
      </c>
      <c r="E336" s="6" t="s">
        <v>503</v>
      </c>
      <c r="F336" s="6" t="s">
        <v>1754</v>
      </c>
      <c r="G336" s="6" t="s">
        <v>517</v>
      </c>
      <c r="H336" s="6" t="s">
        <v>505</v>
      </c>
      <c r="I336" s="6" t="s">
        <v>512</v>
      </c>
      <c r="J336" s="6" t="s">
        <v>28</v>
      </c>
      <c r="K336" s="6" t="s">
        <v>36</v>
      </c>
      <c r="L336" s="6" t="s">
        <v>34</v>
      </c>
      <c r="M336" s="43"/>
      <c r="N336" s="44" t="s">
        <v>1979</v>
      </c>
      <c r="O336" s="39">
        <v>45828.708333333299</v>
      </c>
      <c r="P336" s="39">
        <v>45828.708333333299</v>
      </c>
      <c r="Q336" s="6">
        <v>0</v>
      </c>
      <c r="R336" s="6">
        <v>0</v>
      </c>
      <c r="S336" s="45" t="e">
        <f>_xlfn.CONCAT(#REF!,TRIM(tbl_PV_Milestones[[#This Row],[Milestone Description]]))</f>
        <v>#REF!</v>
      </c>
      <c r="T336" s="84" t="str">
        <f>IF(COUNTIF(tbl_PV_Milestones[UID],tbl_PV_Milestones[[#This Row],[UID]])&gt;1,"Duplicate","")</f>
        <v>Duplicate</v>
      </c>
      <c r="U336" s="42" t="str">
        <f>_xlfn.XLOOKUP(tbl_PV_Milestones[[#This Row],[Work ID]],tbl_PV_Meta[Work ID '#],tbl_PV_Meta[Sub-Portfolio])</f>
        <v>Sub-Portfolio 8</v>
      </c>
      <c r="V336" s="41">
        <f>IF(MONTH(tbl_PV_Milestones[[#This Row],[Baseline Date]])&lt;7,YEAR(tbl_PV_Milestones[[#This Row],[Baseline Date]]),YEAR(tbl_PV_Milestones[[#This Row],[Baseline Date]])+1)</f>
        <v>2025</v>
      </c>
      <c r="W336" s="41">
        <f>IF(MONTH(tbl_PV_Milestones[[#This Row],[Actual/Schedule Finish]])&lt;7,YEAR(tbl_PV_Milestones[[#This Row],[Actual/Schedule Finish]]),YEAR(tbl_PV_Milestones[[#This Row],[Actual/Schedule Finish]])+1)</f>
        <v>2025</v>
      </c>
      <c r="X336" s="41" t="str">
        <f>IF(OR(tbl_PV_Milestones[[#This Row],[Project Status]]="Completed",tbl_PV_Milestones[[#This Row],[Project Status]]="Assumed Completed"),"Yes","No")</f>
        <v>No</v>
      </c>
      <c r="Y336" s="41">
        <f>IF(tbl_PV_Milestones[[#This Row],[Baseline Date]]="",1,0)</f>
        <v>0</v>
      </c>
      <c r="Z336" s="41">
        <f>IF(tbl_PV_Milestones[[#This Row],[Baseline Date]]&lt;PV_Meta!$B$7,1,0)</f>
        <v>0</v>
      </c>
      <c r="AA336" s="41">
        <f>IF(tbl_PV_Milestones[[#This Row],[Complete]]="Yes",1,0)</f>
        <v>0</v>
      </c>
      <c r="AB336" s="41">
        <f>IF(AND(tbl_PV_Milestones[[#This Row],[BL FY]]=2025,tbl_PV_Milestones[[#This Row],[Baseline Date]]&lt;PV_Meta!$B$7),1,0)</f>
        <v>0</v>
      </c>
      <c r="AC336" s="41">
        <f>IF(AND(tbl_PV_Milestones[[#This Row],[Planned YTD]]=1,tbl_PV_Milestones[[#This Row],[Complete]]="Yes"),1,0)</f>
        <v>0</v>
      </c>
      <c r="AD336" s="41">
        <f>IF(AND(tbl_PV_Milestones[[#This Row],[Actual/Schedule Finish]]&lt;PV_Meta!$B$7,tbl_PV_Milestones[[#This Row],[Complete]]="No",tbl_PV_Milestones[[#This Row],[Project Status]]&lt;&gt;"On Hold"),1,0)</f>
        <v>0</v>
      </c>
      <c r="AE336" s="41">
        <f>IF(AND(tbl_PV_Milestones[[#This Row],[Actual/Schedule Finish]]&gt;tbl_PV_Milestones[[#This Row],[Baseline Date]],tbl_PV_Milestones[[#This Row],[Complete]]="No",tbl_PV_Milestones[[#This Row],[Project Status]]&lt;&gt;"On Hold",tbl_PV_Milestones[[#This Row],[Overdue]]=0,tbl_PV_Milestones[[#This Row],[To be Baselined]]&lt;&gt;1),1,0)</f>
        <v>0</v>
      </c>
      <c r="AF336" s="41">
        <f>IF(AND(tbl_PV_Milestones[[#This Row],[BL FY]]=2025,tbl_PV_Milestones[[#This Row],[Finish FY]]&gt;2025),1,0)</f>
        <v>0</v>
      </c>
      <c r="AG336" s="56" t="str">
        <f>_xlfn.XLOOKUP(tbl_PV_Milestones[[#This Row],[Work ID]],tbl_PV_Meta[Work ID '#],tbl_PV_Meta[Project Manager/Owner],,0)</f>
        <v>Project Manager 29</v>
      </c>
      <c r="AH336" s="6"/>
    </row>
    <row r="337" spans="4:34" x14ac:dyDescent="0.25">
      <c r="D337" s="6" t="s">
        <v>28</v>
      </c>
      <c r="E337" s="6" t="s">
        <v>503</v>
      </c>
      <c r="F337" s="6" t="s">
        <v>1754</v>
      </c>
      <c r="G337" s="6" t="s">
        <v>518</v>
      </c>
      <c r="H337" s="6" t="s">
        <v>519</v>
      </c>
      <c r="I337" s="6" t="s">
        <v>512</v>
      </c>
      <c r="J337" s="6" t="s">
        <v>28</v>
      </c>
      <c r="K337" s="6" t="s">
        <v>36</v>
      </c>
      <c r="L337" s="6" t="s">
        <v>34</v>
      </c>
      <c r="M337" s="43"/>
      <c r="N337" s="44" t="s">
        <v>1979</v>
      </c>
      <c r="O337" s="39">
        <v>45828.708333333299</v>
      </c>
      <c r="P337" s="39">
        <v>45828.708333333299</v>
      </c>
      <c r="Q337" s="6">
        <v>0</v>
      </c>
      <c r="R337" s="6">
        <v>0</v>
      </c>
      <c r="S337" s="45" t="e">
        <f>_xlfn.CONCAT(#REF!,TRIM(tbl_PV_Milestones[[#This Row],[Milestone Description]]))</f>
        <v>#REF!</v>
      </c>
      <c r="T337" s="84" t="str">
        <f>IF(COUNTIF(tbl_PV_Milestones[UID],tbl_PV_Milestones[[#This Row],[UID]])&gt;1,"Duplicate","")</f>
        <v>Duplicate</v>
      </c>
      <c r="U337" s="42" t="str">
        <f>_xlfn.XLOOKUP(tbl_PV_Milestones[[#This Row],[Work ID]],tbl_PV_Meta[Work ID '#],tbl_PV_Meta[Sub-Portfolio])</f>
        <v>Sub-Portfolio 8</v>
      </c>
      <c r="V337" s="41">
        <f>IF(MONTH(tbl_PV_Milestones[[#This Row],[Baseline Date]])&lt;7,YEAR(tbl_PV_Milestones[[#This Row],[Baseline Date]]),YEAR(tbl_PV_Milestones[[#This Row],[Baseline Date]])+1)</f>
        <v>2025</v>
      </c>
      <c r="W337" s="41">
        <f>IF(MONTH(tbl_PV_Milestones[[#This Row],[Actual/Schedule Finish]])&lt;7,YEAR(tbl_PV_Milestones[[#This Row],[Actual/Schedule Finish]]),YEAR(tbl_PV_Milestones[[#This Row],[Actual/Schedule Finish]])+1)</f>
        <v>2025</v>
      </c>
      <c r="X337" s="41" t="str">
        <f>IF(OR(tbl_PV_Milestones[[#This Row],[Project Status]]="Completed",tbl_PV_Milestones[[#This Row],[Project Status]]="Assumed Completed"),"Yes","No")</f>
        <v>No</v>
      </c>
      <c r="Y337" s="41">
        <f>IF(tbl_PV_Milestones[[#This Row],[Baseline Date]]="",1,0)</f>
        <v>0</v>
      </c>
      <c r="Z337" s="41">
        <f>IF(tbl_PV_Milestones[[#This Row],[Baseline Date]]&lt;PV_Meta!$B$7,1,0)</f>
        <v>0</v>
      </c>
      <c r="AA337" s="41">
        <f>IF(tbl_PV_Milestones[[#This Row],[Complete]]="Yes",1,0)</f>
        <v>0</v>
      </c>
      <c r="AB337" s="41">
        <f>IF(AND(tbl_PV_Milestones[[#This Row],[BL FY]]=2025,tbl_PV_Milestones[[#This Row],[Baseline Date]]&lt;PV_Meta!$B$7),1,0)</f>
        <v>0</v>
      </c>
      <c r="AC337" s="41">
        <f>IF(AND(tbl_PV_Milestones[[#This Row],[Planned YTD]]=1,tbl_PV_Milestones[[#This Row],[Complete]]="Yes"),1,0)</f>
        <v>0</v>
      </c>
      <c r="AD337" s="41">
        <f>IF(AND(tbl_PV_Milestones[[#This Row],[Actual/Schedule Finish]]&lt;PV_Meta!$B$7,tbl_PV_Milestones[[#This Row],[Complete]]="No",tbl_PV_Milestones[[#This Row],[Project Status]]&lt;&gt;"On Hold"),1,0)</f>
        <v>0</v>
      </c>
      <c r="AE337" s="41">
        <f>IF(AND(tbl_PV_Milestones[[#This Row],[Actual/Schedule Finish]]&gt;tbl_PV_Milestones[[#This Row],[Baseline Date]],tbl_PV_Milestones[[#This Row],[Complete]]="No",tbl_PV_Milestones[[#This Row],[Project Status]]&lt;&gt;"On Hold",tbl_PV_Milestones[[#This Row],[Overdue]]=0,tbl_PV_Milestones[[#This Row],[To be Baselined]]&lt;&gt;1),1,0)</f>
        <v>0</v>
      </c>
      <c r="AF337" s="41">
        <f>IF(AND(tbl_PV_Milestones[[#This Row],[BL FY]]=2025,tbl_PV_Milestones[[#This Row],[Finish FY]]&gt;2025),1,0)</f>
        <v>0</v>
      </c>
      <c r="AG337" s="56" t="str">
        <f>_xlfn.XLOOKUP(tbl_PV_Milestones[[#This Row],[Work ID]],tbl_PV_Meta[Work ID '#],tbl_PV_Meta[Project Manager/Owner],,0)</f>
        <v>Project Manager 29</v>
      </c>
      <c r="AH337" s="6"/>
    </row>
    <row r="338" spans="4:34" x14ac:dyDescent="0.25">
      <c r="D338" s="6" t="s">
        <v>28</v>
      </c>
      <c r="E338" s="6" t="s">
        <v>503</v>
      </c>
      <c r="F338" s="6" t="s">
        <v>1694</v>
      </c>
      <c r="G338" s="6" t="s">
        <v>616</v>
      </c>
      <c r="H338" s="6" t="s">
        <v>505</v>
      </c>
      <c r="I338" s="6" t="s">
        <v>510</v>
      </c>
      <c r="J338" s="6" t="s">
        <v>28</v>
      </c>
      <c r="K338" s="6" t="s">
        <v>39</v>
      </c>
      <c r="L338" s="6" t="s">
        <v>80</v>
      </c>
      <c r="M338" s="43"/>
      <c r="N338" s="44" t="s">
        <v>1979</v>
      </c>
      <c r="O338" s="39">
        <v>46035.708333333299</v>
      </c>
      <c r="P338" s="39">
        <v>46035.708333333299</v>
      </c>
      <c r="Q338" s="6">
        <v>0</v>
      </c>
      <c r="R338" s="6">
        <v>0</v>
      </c>
      <c r="S338" s="45" t="e">
        <f>_xlfn.CONCAT(#REF!,TRIM(tbl_PV_Milestones[[#This Row],[Milestone Description]]))</f>
        <v>#REF!</v>
      </c>
      <c r="T338" s="84" t="str">
        <f>IF(COUNTIF(tbl_PV_Milestones[UID],tbl_PV_Milestones[[#This Row],[UID]])&gt;1,"Duplicate","")</f>
        <v>Duplicate</v>
      </c>
      <c r="U338" s="42" t="str">
        <f>_xlfn.XLOOKUP(tbl_PV_Milestones[[#This Row],[Work ID]],tbl_PV_Meta[Work ID '#],tbl_PV_Meta[Sub-Portfolio])</f>
        <v>Sub-Portfolio 7</v>
      </c>
      <c r="V338" s="41">
        <f>IF(MONTH(tbl_PV_Milestones[[#This Row],[Baseline Date]])&lt;7,YEAR(tbl_PV_Milestones[[#This Row],[Baseline Date]]),YEAR(tbl_PV_Milestones[[#This Row],[Baseline Date]])+1)</f>
        <v>2026</v>
      </c>
      <c r="W338" s="41">
        <f>IF(MONTH(tbl_PV_Milestones[[#This Row],[Actual/Schedule Finish]])&lt;7,YEAR(tbl_PV_Milestones[[#This Row],[Actual/Schedule Finish]]),YEAR(tbl_PV_Milestones[[#This Row],[Actual/Schedule Finish]])+1)</f>
        <v>2026</v>
      </c>
      <c r="X338" s="41" t="str">
        <f>IF(OR(tbl_PV_Milestones[[#This Row],[Project Status]]="Completed",tbl_PV_Milestones[[#This Row],[Project Status]]="Assumed Completed"),"Yes","No")</f>
        <v>No</v>
      </c>
      <c r="Y338" s="41">
        <f>IF(tbl_PV_Milestones[[#This Row],[Baseline Date]]="",1,0)</f>
        <v>0</v>
      </c>
      <c r="Z338" s="41">
        <f>IF(tbl_PV_Milestones[[#This Row],[Baseline Date]]&lt;PV_Meta!$B$7,1,0)</f>
        <v>0</v>
      </c>
      <c r="AA338" s="41">
        <f>IF(tbl_PV_Milestones[[#This Row],[Complete]]="Yes",1,0)</f>
        <v>0</v>
      </c>
      <c r="AB338" s="41">
        <f>IF(AND(tbl_PV_Milestones[[#This Row],[BL FY]]=2025,tbl_PV_Milestones[[#This Row],[Baseline Date]]&lt;PV_Meta!$B$7),1,0)</f>
        <v>0</v>
      </c>
      <c r="AC338" s="41">
        <f>IF(AND(tbl_PV_Milestones[[#This Row],[Planned YTD]]=1,tbl_PV_Milestones[[#This Row],[Complete]]="Yes"),1,0)</f>
        <v>0</v>
      </c>
      <c r="AD338" s="41">
        <f>IF(AND(tbl_PV_Milestones[[#This Row],[Actual/Schedule Finish]]&lt;PV_Meta!$B$7,tbl_PV_Milestones[[#This Row],[Complete]]="No",tbl_PV_Milestones[[#This Row],[Project Status]]&lt;&gt;"On Hold"),1,0)</f>
        <v>0</v>
      </c>
      <c r="AE338" s="41">
        <f>IF(AND(tbl_PV_Milestones[[#This Row],[Actual/Schedule Finish]]&gt;tbl_PV_Milestones[[#This Row],[Baseline Date]],tbl_PV_Milestones[[#This Row],[Complete]]="No",tbl_PV_Milestones[[#This Row],[Project Status]]&lt;&gt;"On Hold",tbl_PV_Milestones[[#This Row],[Overdue]]=0,tbl_PV_Milestones[[#This Row],[To be Baselined]]&lt;&gt;1),1,0)</f>
        <v>0</v>
      </c>
      <c r="AF338" s="41">
        <f>IF(AND(tbl_PV_Milestones[[#This Row],[BL FY]]=2025,tbl_PV_Milestones[[#This Row],[Finish FY]]&gt;2025),1,0)</f>
        <v>0</v>
      </c>
      <c r="AG338" s="56" t="str">
        <f>_xlfn.XLOOKUP(tbl_PV_Milestones[[#This Row],[Work ID]],tbl_PV_Meta[Work ID '#],tbl_PV_Meta[Project Manager/Owner],,0)</f>
        <v>Project Manager 8</v>
      </c>
      <c r="AH338" s="6"/>
    </row>
    <row r="339" spans="4:34" x14ac:dyDescent="0.25">
      <c r="D339" s="6" t="s">
        <v>28</v>
      </c>
      <c r="E339" s="6" t="s">
        <v>503</v>
      </c>
      <c r="F339" s="6" t="s">
        <v>1694</v>
      </c>
      <c r="G339" s="6" t="s">
        <v>514</v>
      </c>
      <c r="H339" s="6" t="s">
        <v>505</v>
      </c>
      <c r="I339" s="6" t="s">
        <v>510</v>
      </c>
      <c r="J339" s="6" t="s">
        <v>28</v>
      </c>
      <c r="K339" s="6" t="s">
        <v>39</v>
      </c>
      <c r="L339" s="6" t="s">
        <v>80</v>
      </c>
      <c r="M339" s="43"/>
      <c r="N339" s="44" t="s">
        <v>1979</v>
      </c>
      <c r="O339" s="39">
        <v>46035.708333333299</v>
      </c>
      <c r="P339" s="39">
        <v>46035.708333333299</v>
      </c>
      <c r="Q339" s="6">
        <v>0</v>
      </c>
      <c r="R339" s="6">
        <v>0</v>
      </c>
      <c r="S339" s="45" t="e">
        <f>_xlfn.CONCAT(#REF!,TRIM(tbl_PV_Milestones[[#This Row],[Milestone Description]]))</f>
        <v>#REF!</v>
      </c>
      <c r="T339" s="84" t="str">
        <f>IF(COUNTIF(tbl_PV_Milestones[UID],tbl_PV_Milestones[[#This Row],[UID]])&gt;1,"Duplicate","")</f>
        <v>Duplicate</v>
      </c>
      <c r="U339" s="42" t="str">
        <f>_xlfn.XLOOKUP(tbl_PV_Milestones[[#This Row],[Work ID]],tbl_PV_Meta[Work ID '#],tbl_PV_Meta[Sub-Portfolio])</f>
        <v>Sub-Portfolio 7</v>
      </c>
      <c r="V339" s="41">
        <f>IF(MONTH(tbl_PV_Milestones[[#This Row],[Baseline Date]])&lt;7,YEAR(tbl_PV_Milestones[[#This Row],[Baseline Date]]),YEAR(tbl_PV_Milestones[[#This Row],[Baseline Date]])+1)</f>
        <v>2026</v>
      </c>
      <c r="W339" s="41">
        <f>IF(MONTH(tbl_PV_Milestones[[#This Row],[Actual/Schedule Finish]])&lt;7,YEAR(tbl_PV_Milestones[[#This Row],[Actual/Schedule Finish]]),YEAR(tbl_PV_Milestones[[#This Row],[Actual/Schedule Finish]])+1)</f>
        <v>2026</v>
      </c>
      <c r="X339" s="41" t="str">
        <f>IF(OR(tbl_PV_Milestones[[#This Row],[Project Status]]="Completed",tbl_PV_Milestones[[#This Row],[Project Status]]="Assumed Completed"),"Yes","No")</f>
        <v>No</v>
      </c>
      <c r="Y339" s="41">
        <f>IF(tbl_PV_Milestones[[#This Row],[Baseline Date]]="",1,0)</f>
        <v>0</v>
      </c>
      <c r="Z339" s="41">
        <f>IF(tbl_PV_Milestones[[#This Row],[Baseline Date]]&lt;PV_Meta!$B$7,1,0)</f>
        <v>0</v>
      </c>
      <c r="AA339" s="41">
        <f>IF(tbl_PV_Milestones[[#This Row],[Complete]]="Yes",1,0)</f>
        <v>0</v>
      </c>
      <c r="AB339" s="41">
        <f>IF(AND(tbl_PV_Milestones[[#This Row],[BL FY]]=2025,tbl_PV_Milestones[[#This Row],[Baseline Date]]&lt;PV_Meta!$B$7),1,0)</f>
        <v>0</v>
      </c>
      <c r="AC339" s="41">
        <f>IF(AND(tbl_PV_Milestones[[#This Row],[Planned YTD]]=1,tbl_PV_Milestones[[#This Row],[Complete]]="Yes"),1,0)</f>
        <v>0</v>
      </c>
      <c r="AD339" s="41">
        <f>IF(AND(tbl_PV_Milestones[[#This Row],[Actual/Schedule Finish]]&lt;PV_Meta!$B$7,tbl_PV_Milestones[[#This Row],[Complete]]="No",tbl_PV_Milestones[[#This Row],[Project Status]]&lt;&gt;"On Hold"),1,0)</f>
        <v>0</v>
      </c>
      <c r="AE339" s="41">
        <f>IF(AND(tbl_PV_Milestones[[#This Row],[Actual/Schedule Finish]]&gt;tbl_PV_Milestones[[#This Row],[Baseline Date]],tbl_PV_Milestones[[#This Row],[Complete]]="No",tbl_PV_Milestones[[#This Row],[Project Status]]&lt;&gt;"On Hold",tbl_PV_Milestones[[#This Row],[Overdue]]=0,tbl_PV_Milestones[[#This Row],[To be Baselined]]&lt;&gt;1),1,0)</f>
        <v>0</v>
      </c>
      <c r="AF339" s="41">
        <f>IF(AND(tbl_PV_Milestones[[#This Row],[BL FY]]=2025,tbl_PV_Milestones[[#This Row],[Finish FY]]&gt;2025),1,0)</f>
        <v>0</v>
      </c>
      <c r="AG339" s="56" t="str">
        <f>_xlfn.XLOOKUP(tbl_PV_Milestones[[#This Row],[Work ID]],tbl_PV_Meta[Work ID '#],tbl_PV_Meta[Project Manager/Owner],,0)</f>
        <v>Project Manager 8</v>
      </c>
      <c r="AH339" s="6"/>
    </row>
    <row r="340" spans="4:34" x14ac:dyDescent="0.25">
      <c r="D340" s="6" t="s">
        <v>28</v>
      </c>
      <c r="E340" s="6" t="s">
        <v>503</v>
      </c>
      <c r="F340" s="6" t="s">
        <v>1694</v>
      </c>
      <c r="G340" s="6" t="s">
        <v>515</v>
      </c>
      <c r="H340" s="6" t="s">
        <v>505</v>
      </c>
      <c r="I340" s="6" t="s">
        <v>510</v>
      </c>
      <c r="J340" s="6" t="s">
        <v>28</v>
      </c>
      <c r="K340" s="6" t="s">
        <v>39</v>
      </c>
      <c r="L340" s="6" t="s">
        <v>80</v>
      </c>
      <c r="M340" s="43"/>
      <c r="N340" s="44" t="s">
        <v>1979</v>
      </c>
      <c r="O340" s="39">
        <v>46035.708333333299</v>
      </c>
      <c r="P340" s="39">
        <v>46035.708333333299</v>
      </c>
      <c r="Q340" s="6">
        <v>0</v>
      </c>
      <c r="R340" s="6">
        <v>0</v>
      </c>
      <c r="S340" s="45" t="e">
        <f>_xlfn.CONCAT(#REF!,TRIM(tbl_PV_Milestones[[#This Row],[Milestone Description]]))</f>
        <v>#REF!</v>
      </c>
      <c r="T340" s="84" t="str">
        <f>IF(COUNTIF(tbl_PV_Milestones[UID],tbl_PV_Milestones[[#This Row],[UID]])&gt;1,"Duplicate","")</f>
        <v>Duplicate</v>
      </c>
      <c r="U340" s="42" t="str">
        <f>_xlfn.XLOOKUP(tbl_PV_Milestones[[#This Row],[Work ID]],tbl_PV_Meta[Work ID '#],tbl_PV_Meta[Sub-Portfolio])</f>
        <v>Sub-Portfolio 7</v>
      </c>
      <c r="V340" s="41">
        <f>IF(MONTH(tbl_PV_Milestones[[#This Row],[Baseline Date]])&lt;7,YEAR(tbl_PV_Milestones[[#This Row],[Baseline Date]]),YEAR(tbl_PV_Milestones[[#This Row],[Baseline Date]])+1)</f>
        <v>2026</v>
      </c>
      <c r="W340" s="41">
        <f>IF(MONTH(tbl_PV_Milestones[[#This Row],[Actual/Schedule Finish]])&lt;7,YEAR(tbl_PV_Milestones[[#This Row],[Actual/Schedule Finish]]),YEAR(tbl_PV_Milestones[[#This Row],[Actual/Schedule Finish]])+1)</f>
        <v>2026</v>
      </c>
      <c r="X340" s="41" t="str">
        <f>IF(OR(tbl_PV_Milestones[[#This Row],[Project Status]]="Completed",tbl_PV_Milestones[[#This Row],[Project Status]]="Assumed Completed"),"Yes","No")</f>
        <v>No</v>
      </c>
      <c r="Y340" s="41">
        <f>IF(tbl_PV_Milestones[[#This Row],[Baseline Date]]="",1,0)</f>
        <v>0</v>
      </c>
      <c r="Z340" s="41">
        <f>IF(tbl_PV_Milestones[[#This Row],[Baseline Date]]&lt;PV_Meta!$B$7,1,0)</f>
        <v>0</v>
      </c>
      <c r="AA340" s="41">
        <f>IF(tbl_PV_Milestones[[#This Row],[Complete]]="Yes",1,0)</f>
        <v>0</v>
      </c>
      <c r="AB340" s="41">
        <f>IF(AND(tbl_PV_Milestones[[#This Row],[BL FY]]=2025,tbl_PV_Milestones[[#This Row],[Baseline Date]]&lt;PV_Meta!$B$7),1,0)</f>
        <v>0</v>
      </c>
      <c r="AC340" s="41">
        <f>IF(AND(tbl_PV_Milestones[[#This Row],[Planned YTD]]=1,tbl_PV_Milestones[[#This Row],[Complete]]="Yes"),1,0)</f>
        <v>0</v>
      </c>
      <c r="AD340" s="41">
        <f>IF(AND(tbl_PV_Milestones[[#This Row],[Actual/Schedule Finish]]&lt;PV_Meta!$B$7,tbl_PV_Milestones[[#This Row],[Complete]]="No",tbl_PV_Milestones[[#This Row],[Project Status]]&lt;&gt;"On Hold"),1,0)</f>
        <v>0</v>
      </c>
      <c r="AE340" s="41">
        <f>IF(AND(tbl_PV_Milestones[[#This Row],[Actual/Schedule Finish]]&gt;tbl_PV_Milestones[[#This Row],[Baseline Date]],tbl_PV_Milestones[[#This Row],[Complete]]="No",tbl_PV_Milestones[[#This Row],[Project Status]]&lt;&gt;"On Hold",tbl_PV_Milestones[[#This Row],[Overdue]]=0,tbl_PV_Milestones[[#This Row],[To be Baselined]]&lt;&gt;1),1,0)</f>
        <v>0</v>
      </c>
      <c r="AF340" s="41">
        <f>IF(AND(tbl_PV_Milestones[[#This Row],[BL FY]]=2025,tbl_PV_Milestones[[#This Row],[Finish FY]]&gt;2025),1,0)</f>
        <v>0</v>
      </c>
      <c r="AG340" s="56" t="str">
        <f>_xlfn.XLOOKUP(tbl_PV_Milestones[[#This Row],[Work ID]],tbl_PV_Meta[Work ID '#],tbl_PV_Meta[Project Manager/Owner],,0)</f>
        <v>Project Manager 8</v>
      </c>
      <c r="AH340" s="6"/>
    </row>
    <row r="341" spans="4:34" x14ac:dyDescent="0.25">
      <c r="D341" s="6" t="s">
        <v>28</v>
      </c>
      <c r="E341" s="6" t="s">
        <v>503</v>
      </c>
      <c r="F341" s="6" t="s">
        <v>1694</v>
      </c>
      <c r="G341" s="6" t="s">
        <v>617</v>
      </c>
      <c r="H341" s="6" t="s">
        <v>505</v>
      </c>
      <c r="I341" s="6" t="s">
        <v>510</v>
      </c>
      <c r="J341" s="6" t="s">
        <v>28</v>
      </c>
      <c r="K341" s="6" t="s">
        <v>39</v>
      </c>
      <c r="L341" s="6" t="s">
        <v>80</v>
      </c>
      <c r="M341" s="43"/>
      <c r="N341" s="44" t="s">
        <v>1979</v>
      </c>
      <c r="O341" s="39">
        <v>46086.708333333299</v>
      </c>
      <c r="P341" s="39">
        <v>46086.708333333299</v>
      </c>
      <c r="Q341" s="6">
        <v>0</v>
      </c>
      <c r="R341" s="6">
        <v>0</v>
      </c>
      <c r="S341" s="45" t="e">
        <f>_xlfn.CONCAT(#REF!,TRIM(tbl_PV_Milestones[[#This Row],[Milestone Description]]))</f>
        <v>#REF!</v>
      </c>
      <c r="T341" s="84" t="str">
        <f>IF(COUNTIF(tbl_PV_Milestones[UID],tbl_PV_Milestones[[#This Row],[UID]])&gt;1,"Duplicate","")</f>
        <v>Duplicate</v>
      </c>
      <c r="U341" s="42" t="str">
        <f>_xlfn.XLOOKUP(tbl_PV_Milestones[[#This Row],[Work ID]],tbl_PV_Meta[Work ID '#],tbl_PV_Meta[Sub-Portfolio])</f>
        <v>Sub-Portfolio 7</v>
      </c>
      <c r="V341" s="41">
        <f>IF(MONTH(tbl_PV_Milestones[[#This Row],[Baseline Date]])&lt;7,YEAR(tbl_PV_Milestones[[#This Row],[Baseline Date]]),YEAR(tbl_PV_Milestones[[#This Row],[Baseline Date]])+1)</f>
        <v>2026</v>
      </c>
      <c r="W341" s="41">
        <f>IF(MONTH(tbl_PV_Milestones[[#This Row],[Actual/Schedule Finish]])&lt;7,YEAR(tbl_PV_Milestones[[#This Row],[Actual/Schedule Finish]]),YEAR(tbl_PV_Milestones[[#This Row],[Actual/Schedule Finish]])+1)</f>
        <v>2026</v>
      </c>
      <c r="X341" s="41" t="str">
        <f>IF(OR(tbl_PV_Milestones[[#This Row],[Project Status]]="Completed",tbl_PV_Milestones[[#This Row],[Project Status]]="Assumed Completed"),"Yes","No")</f>
        <v>No</v>
      </c>
      <c r="Y341" s="41">
        <f>IF(tbl_PV_Milestones[[#This Row],[Baseline Date]]="",1,0)</f>
        <v>0</v>
      </c>
      <c r="Z341" s="41">
        <f>IF(tbl_PV_Milestones[[#This Row],[Baseline Date]]&lt;PV_Meta!$B$7,1,0)</f>
        <v>0</v>
      </c>
      <c r="AA341" s="41">
        <f>IF(tbl_PV_Milestones[[#This Row],[Complete]]="Yes",1,0)</f>
        <v>0</v>
      </c>
      <c r="AB341" s="41">
        <f>IF(AND(tbl_PV_Milestones[[#This Row],[BL FY]]=2025,tbl_PV_Milestones[[#This Row],[Baseline Date]]&lt;PV_Meta!$B$7),1,0)</f>
        <v>0</v>
      </c>
      <c r="AC341" s="41">
        <f>IF(AND(tbl_PV_Milestones[[#This Row],[Planned YTD]]=1,tbl_PV_Milestones[[#This Row],[Complete]]="Yes"),1,0)</f>
        <v>0</v>
      </c>
      <c r="AD341" s="41">
        <f>IF(AND(tbl_PV_Milestones[[#This Row],[Actual/Schedule Finish]]&lt;PV_Meta!$B$7,tbl_PV_Milestones[[#This Row],[Complete]]="No",tbl_PV_Milestones[[#This Row],[Project Status]]&lt;&gt;"On Hold"),1,0)</f>
        <v>0</v>
      </c>
      <c r="AE341" s="41">
        <f>IF(AND(tbl_PV_Milestones[[#This Row],[Actual/Schedule Finish]]&gt;tbl_PV_Milestones[[#This Row],[Baseline Date]],tbl_PV_Milestones[[#This Row],[Complete]]="No",tbl_PV_Milestones[[#This Row],[Project Status]]&lt;&gt;"On Hold",tbl_PV_Milestones[[#This Row],[Overdue]]=0,tbl_PV_Milestones[[#This Row],[To be Baselined]]&lt;&gt;1),1,0)</f>
        <v>0</v>
      </c>
      <c r="AF341" s="41">
        <f>IF(AND(tbl_PV_Milestones[[#This Row],[BL FY]]=2025,tbl_PV_Milestones[[#This Row],[Finish FY]]&gt;2025),1,0)</f>
        <v>0</v>
      </c>
      <c r="AG341" s="56" t="str">
        <f>_xlfn.XLOOKUP(tbl_PV_Milestones[[#This Row],[Work ID]],tbl_PV_Meta[Work ID '#],tbl_PV_Meta[Project Manager/Owner],,0)</f>
        <v>Project Manager 8</v>
      </c>
      <c r="AH341" s="6"/>
    </row>
    <row r="342" spans="4:34" x14ac:dyDescent="0.25">
      <c r="D342" s="6" t="s">
        <v>28</v>
      </c>
      <c r="E342" s="6" t="s">
        <v>503</v>
      </c>
      <c r="F342" s="6" t="s">
        <v>1694</v>
      </c>
      <c r="G342" s="6" t="s">
        <v>548</v>
      </c>
      <c r="H342" s="6" t="s">
        <v>505</v>
      </c>
      <c r="I342" s="6" t="s">
        <v>510</v>
      </c>
      <c r="J342" s="6" t="s">
        <v>28</v>
      </c>
      <c r="K342" s="6" t="s">
        <v>39</v>
      </c>
      <c r="L342" s="6" t="s">
        <v>80</v>
      </c>
      <c r="M342" s="43"/>
      <c r="N342" s="44" t="s">
        <v>1979</v>
      </c>
      <c r="O342" s="39">
        <v>46086.708333333299</v>
      </c>
      <c r="P342" s="39">
        <v>46086.708333333299</v>
      </c>
      <c r="Q342" s="6">
        <v>0</v>
      </c>
      <c r="R342" s="6">
        <v>0</v>
      </c>
      <c r="S342" s="45" t="e">
        <f>_xlfn.CONCAT(#REF!,TRIM(tbl_PV_Milestones[[#This Row],[Milestone Description]]))</f>
        <v>#REF!</v>
      </c>
      <c r="T342" s="84" t="str">
        <f>IF(COUNTIF(tbl_PV_Milestones[UID],tbl_PV_Milestones[[#This Row],[UID]])&gt;1,"Duplicate","")</f>
        <v>Duplicate</v>
      </c>
      <c r="U342" s="42" t="str">
        <f>_xlfn.XLOOKUP(tbl_PV_Milestones[[#This Row],[Work ID]],tbl_PV_Meta[Work ID '#],tbl_PV_Meta[Sub-Portfolio])</f>
        <v>Sub-Portfolio 7</v>
      </c>
      <c r="V342" s="41">
        <f>IF(MONTH(tbl_PV_Milestones[[#This Row],[Baseline Date]])&lt;7,YEAR(tbl_PV_Milestones[[#This Row],[Baseline Date]]),YEAR(tbl_PV_Milestones[[#This Row],[Baseline Date]])+1)</f>
        <v>2026</v>
      </c>
      <c r="W342" s="41">
        <f>IF(MONTH(tbl_PV_Milestones[[#This Row],[Actual/Schedule Finish]])&lt;7,YEAR(tbl_PV_Milestones[[#This Row],[Actual/Schedule Finish]]),YEAR(tbl_PV_Milestones[[#This Row],[Actual/Schedule Finish]])+1)</f>
        <v>2026</v>
      </c>
      <c r="X342" s="41" t="str">
        <f>IF(OR(tbl_PV_Milestones[[#This Row],[Project Status]]="Completed",tbl_PV_Milestones[[#This Row],[Project Status]]="Assumed Completed"),"Yes","No")</f>
        <v>No</v>
      </c>
      <c r="Y342" s="41">
        <f>IF(tbl_PV_Milestones[[#This Row],[Baseline Date]]="",1,0)</f>
        <v>0</v>
      </c>
      <c r="Z342" s="41">
        <f>IF(tbl_PV_Milestones[[#This Row],[Baseline Date]]&lt;PV_Meta!$B$7,1,0)</f>
        <v>0</v>
      </c>
      <c r="AA342" s="41">
        <f>IF(tbl_PV_Milestones[[#This Row],[Complete]]="Yes",1,0)</f>
        <v>0</v>
      </c>
      <c r="AB342" s="41">
        <f>IF(AND(tbl_PV_Milestones[[#This Row],[BL FY]]=2025,tbl_PV_Milestones[[#This Row],[Baseline Date]]&lt;PV_Meta!$B$7),1,0)</f>
        <v>0</v>
      </c>
      <c r="AC342" s="41">
        <f>IF(AND(tbl_PV_Milestones[[#This Row],[Planned YTD]]=1,tbl_PV_Milestones[[#This Row],[Complete]]="Yes"),1,0)</f>
        <v>0</v>
      </c>
      <c r="AD342" s="41">
        <f>IF(AND(tbl_PV_Milestones[[#This Row],[Actual/Schedule Finish]]&lt;PV_Meta!$B$7,tbl_PV_Milestones[[#This Row],[Complete]]="No",tbl_PV_Milestones[[#This Row],[Project Status]]&lt;&gt;"On Hold"),1,0)</f>
        <v>0</v>
      </c>
      <c r="AE342" s="41">
        <f>IF(AND(tbl_PV_Milestones[[#This Row],[Actual/Schedule Finish]]&gt;tbl_PV_Milestones[[#This Row],[Baseline Date]],tbl_PV_Milestones[[#This Row],[Complete]]="No",tbl_PV_Milestones[[#This Row],[Project Status]]&lt;&gt;"On Hold",tbl_PV_Milestones[[#This Row],[Overdue]]=0,tbl_PV_Milestones[[#This Row],[To be Baselined]]&lt;&gt;1),1,0)</f>
        <v>0</v>
      </c>
      <c r="AF342" s="41">
        <f>IF(AND(tbl_PV_Milestones[[#This Row],[BL FY]]=2025,tbl_PV_Milestones[[#This Row],[Finish FY]]&gt;2025),1,0)</f>
        <v>0</v>
      </c>
      <c r="AG342" s="56" t="str">
        <f>_xlfn.XLOOKUP(tbl_PV_Milestones[[#This Row],[Work ID]],tbl_PV_Meta[Work ID '#],tbl_PV_Meta[Project Manager/Owner],,0)</f>
        <v>Project Manager 8</v>
      </c>
      <c r="AH342" s="6"/>
    </row>
    <row r="343" spans="4:34" x14ac:dyDescent="0.25">
      <c r="D343" s="6" t="s">
        <v>28</v>
      </c>
      <c r="E343" s="6" t="s">
        <v>503</v>
      </c>
      <c r="F343" s="6" t="s">
        <v>1694</v>
      </c>
      <c r="G343" s="6" t="s">
        <v>549</v>
      </c>
      <c r="H343" s="6" t="s">
        <v>505</v>
      </c>
      <c r="I343" s="6" t="s">
        <v>510</v>
      </c>
      <c r="J343" s="6" t="s">
        <v>28</v>
      </c>
      <c r="K343" s="6" t="s">
        <v>39</v>
      </c>
      <c r="L343" s="6" t="s">
        <v>80</v>
      </c>
      <c r="M343" s="43"/>
      <c r="N343" s="44" t="s">
        <v>1979</v>
      </c>
      <c r="O343" s="39">
        <v>46086.708333333299</v>
      </c>
      <c r="P343" s="39">
        <v>46086.708333333299</v>
      </c>
      <c r="Q343" s="6">
        <v>0</v>
      </c>
      <c r="R343" s="6">
        <v>0</v>
      </c>
      <c r="S343" s="45" t="e">
        <f>_xlfn.CONCAT(#REF!,TRIM(tbl_PV_Milestones[[#This Row],[Milestone Description]]))</f>
        <v>#REF!</v>
      </c>
      <c r="T343" s="84" t="str">
        <f>IF(COUNTIF(tbl_PV_Milestones[UID],tbl_PV_Milestones[[#This Row],[UID]])&gt;1,"Duplicate","")</f>
        <v>Duplicate</v>
      </c>
      <c r="U343" s="42" t="str">
        <f>_xlfn.XLOOKUP(tbl_PV_Milestones[[#This Row],[Work ID]],tbl_PV_Meta[Work ID '#],tbl_PV_Meta[Sub-Portfolio])</f>
        <v>Sub-Portfolio 7</v>
      </c>
      <c r="V343" s="41">
        <f>IF(MONTH(tbl_PV_Milestones[[#This Row],[Baseline Date]])&lt;7,YEAR(tbl_PV_Milestones[[#This Row],[Baseline Date]]),YEAR(tbl_PV_Milestones[[#This Row],[Baseline Date]])+1)</f>
        <v>2026</v>
      </c>
      <c r="W343" s="41">
        <f>IF(MONTH(tbl_PV_Milestones[[#This Row],[Actual/Schedule Finish]])&lt;7,YEAR(tbl_PV_Milestones[[#This Row],[Actual/Schedule Finish]]),YEAR(tbl_PV_Milestones[[#This Row],[Actual/Schedule Finish]])+1)</f>
        <v>2026</v>
      </c>
      <c r="X343" s="41" t="str">
        <f>IF(OR(tbl_PV_Milestones[[#This Row],[Project Status]]="Completed",tbl_PV_Milestones[[#This Row],[Project Status]]="Assumed Completed"),"Yes","No")</f>
        <v>No</v>
      </c>
      <c r="Y343" s="41">
        <f>IF(tbl_PV_Milestones[[#This Row],[Baseline Date]]="",1,0)</f>
        <v>0</v>
      </c>
      <c r="Z343" s="41">
        <f>IF(tbl_PV_Milestones[[#This Row],[Baseline Date]]&lt;PV_Meta!$B$7,1,0)</f>
        <v>0</v>
      </c>
      <c r="AA343" s="41">
        <f>IF(tbl_PV_Milestones[[#This Row],[Complete]]="Yes",1,0)</f>
        <v>0</v>
      </c>
      <c r="AB343" s="41">
        <f>IF(AND(tbl_PV_Milestones[[#This Row],[BL FY]]=2025,tbl_PV_Milestones[[#This Row],[Baseline Date]]&lt;PV_Meta!$B$7),1,0)</f>
        <v>0</v>
      </c>
      <c r="AC343" s="41">
        <f>IF(AND(tbl_PV_Milestones[[#This Row],[Planned YTD]]=1,tbl_PV_Milestones[[#This Row],[Complete]]="Yes"),1,0)</f>
        <v>0</v>
      </c>
      <c r="AD343" s="41">
        <f>IF(AND(tbl_PV_Milestones[[#This Row],[Actual/Schedule Finish]]&lt;PV_Meta!$B$7,tbl_PV_Milestones[[#This Row],[Complete]]="No",tbl_PV_Milestones[[#This Row],[Project Status]]&lt;&gt;"On Hold"),1,0)</f>
        <v>0</v>
      </c>
      <c r="AE343" s="41">
        <f>IF(AND(tbl_PV_Milestones[[#This Row],[Actual/Schedule Finish]]&gt;tbl_PV_Milestones[[#This Row],[Baseline Date]],tbl_PV_Milestones[[#This Row],[Complete]]="No",tbl_PV_Milestones[[#This Row],[Project Status]]&lt;&gt;"On Hold",tbl_PV_Milestones[[#This Row],[Overdue]]=0,tbl_PV_Milestones[[#This Row],[To be Baselined]]&lt;&gt;1),1,0)</f>
        <v>0</v>
      </c>
      <c r="AF343" s="41">
        <f>IF(AND(tbl_PV_Milestones[[#This Row],[BL FY]]=2025,tbl_PV_Milestones[[#This Row],[Finish FY]]&gt;2025),1,0)</f>
        <v>0</v>
      </c>
      <c r="AG343" s="56" t="str">
        <f>_xlfn.XLOOKUP(tbl_PV_Milestones[[#This Row],[Work ID]],tbl_PV_Meta[Work ID '#],tbl_PV_Meta[Project Manager/Owner],,0)</f>
        <v>Project Manager 8</v>
      </c>
      <c r="AH343" s="6"/>
    </row>
    <row r="344" spans="4:34" x14ac:dyDescent="0.25">
      <c r="D344" s="6" t="s">
        <v>28</v>
      </c>
      <c r="E344" s="6" t="s">
        <v>503</v>
      </c>
      <c r="F344" s="6" t="s">
        <v>1694</v>
      </c>
      <c r="G344" s="6" t="s">
        <v>550</v>
      </c>
      <c r="H344" s="6" t="s">
        <v>505</v>
      </c>
      <c r="I344" s="6" t="s">
        <v>510</v>
      </c>
      <c r="J344" s="6" t="s">
        <v>28</v>
      </c>
      <c r="K344" s="6" t="s">
        <v>39</v>
      </c>
      <c r="L344" s="6" t="s">
        <v>80</v>
      </c>
      <c r="M344" s="43"/>
      <c r="N344" s="44" t="s">
        <v>1979</v>
      </c>
      <c r="O344" s="39">
        <v>46086.708333333299</v>
      </c>
      <c r="P344" s="39">
        <v>46086.708333333299</v>
      </c>
      <c r="Q344" s="6">
        <v>0</v>
      </c>
      <c r="R344" s="6">
        <v>0</v>
      </c>
      <c r="S344" s="45" t="e">
        <f>_xlfn.CONCAT(#REF!,TRIM(tbl_PV_Milestones[[#This Row],[Milestone Description]]))</f>
        <v>#REF!</v>
      </c>
      <c r="T344" s="84" t="str">
        <f>IF(COUNTIF(tbl_PV_Milestones[UID],tbl_PV_Milestones[[#This Row],[UID]])&gt;1,"Duplicate","")</f>
        <v>Duplicate</v>
      </c>
      <c r="U344" s="42" t="str">
        <f>_xlfn.XLOOKUP(tbl_PV_Milestones[[#This Row],[Work ID]],tbl_PV_Meta[Work ID '#],tbl_PV_Meta[Sub-Portfolio])</f>
        <v>Sub-Portfolio 7</v>
      </c>
      <c r="V344" s="41">
        <f>IF(MONTH(tbl_PV_Milestones[[#This Row],[Baseline Date]])&lt;7,YEAR(tbl_PV_Milestones[[#This Row],[Baseline Date]]),YEAR(tbl_PV_Milestones[[#This Row],[Baseline Date]])+1)</f>
        <v>2026</v>
      </c>
      <c r="W344" s="41">
        <f>IF(MONTH(tbl_PV_Milestones[[#This Row],[Actual/Schedule Finish]])&lt;7,YEAR(tbl_PV_Milestones[[#This Row],[Actual/Schedule Finish]]),YEAR(tbl_PV_Milestones[[#This Row],[Actual/Schedule Finish]])+1)</f>
        <v>2026</v>
      </c>
      <c r="X344" s="41" t="str">
        <f>IF(OR(tbl_PV_Milestones[[#This Row],[Project Status]]="Completed",tbl_PV_Milestones[[#This Row],[Project Status]]="Assumed Completed"),"Yes","No")</f>
        <v>No</v>
      </c>
      <c r="Y344" s="41">
        <f>IF(tbl_PV_Milestones[[#This Row],[Baseline Date]]="",1,0)</f>
        <v>0</v>
      </c>
      <c r="Z344" s="41">
        <f>IF(tbl_PV_Milestones[[#This Row],[Baseline Date]]&lt;PV_Meta!$B$7,1,0)</f>
        <v>0</v>
      </c>
      <c r="AA344" s="41">
        <f>IF(tbl_PV_Milestones[[#This Row],[Complete]]="Yes",1,0)</f>
        <v>0</v>
      </c>
      <c r="AB344" s="41">
        <f>IF(AND(tbl_PV_Milestones[[#This Row],[BL FY]]=2025,tbl_PV_Milestones[[#This Row],[Baseline Date]]&lt;PV_Meta!$B$7),1,0)</f>
        <v>0</v>
      </c>
      <c r="AC344" s="41">
        <f>IF(AND(tbl_PV_Milestones[[#This Row],[Planned YTD]]=1,tbl_PV_Milestones[[#This Row],[Complete]]="Yes"),1,0)</f>
        <v>0</v>
      </c>
      <c r="AD344" s="41">
        <f>IF(AND(tbl_PV_Milestones[[#This Row],[Actual/Schedule Finish]]&lt;PV_Meta!$B$7,tbl_PV_Milestones[[#This Row],[Complete]]="No",tbl_PV_Milestones[[#This Row],[Project Status]]&lt;&gt;"On Hold"),1,0)</f>
        <v>0</v>
      </c>
      <c r="AE344" s="41">
        <f>IF(AND(tbl_PV_Milestones[[#This Row],[Actual/Schedule Finish]]&gt;tbl_PV_Milestones[[#This Row],[Baseline Date]],tbl_PV_Milestones[[#This Row],[Complete]]="No",tbl_PV_Milestones[[#This Row],[Project Status]]&lt;&gt;"On Hold",tbl_PV_Milestones[[#This Row],[Overdue]]=0,tbl_PV_Milestones[[#This Row],[To be Baselined]]&lt;&gt;1),1,0)</f>
        <v>0</v>
      </c>
      <c r="AF344" s="41">
        <f>IF(AND(tbl_PV_Milestones[[#This Row],[BL FY]]=2025,tbl_PV_Milestones[[#This Row],[Finish FY]]&gt;2025),1,0)</f>
        <v>0</v>
      </c>
      <c r="AG344" s="56" t="str">
        <f>_xlfn.XLOOKUP(tbl_PV_Milestones[[#This Row],[Work ID]],tbl_PV_Meta[Work ID '#],tbl_PV_Meta[Project Manager/Owner],,0)</f>
        <v>Project Manager 8</v>
      </c>
      <c r="AH344" s="6"/>
    </row>
    <row r="345" spans="4:34" x14ac:dyDescent="0.25">
      <c r="D345" s="6" t="s">
        <v>28</v>
      </c>
      <c r="E345" s="6" t="s">
        <v>503</v>
      </c>
      <c r="F345" s="6" t="s">
        <v>1694</v>
      </c>
      <c r="G345" s="6" t="s">
        <v>552</v>
      </c>
      <c r="H345" s="6" t="s">
        <v>505</v>
      </c>
      <c r="I345" s="6" t="s">
        <v>510</v>
      </c>
      <c r="J345" s="6" t="s">
        <v>28</v>
      </c>
      <c r="K345" s="6" t="s">
        <v>39</v>
      </c>
      <c r="L345" s="6" t="s">
        <v>80</v>
      </c>
      <c r="M345" s="43"/>
      <c r="N345" s="44" t="s">
        <v>1979</v>
      </c>
      <c r="O345" s="39">
        <v>46086.708333333299</v>
      </c>
      <c r="P345" s="39">
        <v>46086.708333333299</v>
      </c>
      <c r="Q345" s="6">
        <v>0</v>
      </c>
      <c r="R345" s="6">
        <v>0</v>
      </c>
      <c r="S345" s="45" t="e">
        <f>_xlfn.CONCAT(#REF!,TRIM(tbl_PV_Milestones[[#This Row],[Milestone Description]]))</f>
        <v>#REF!</v>
      </c>
      <c r="T345" s="84" t="str">
        <f>IF(COUNTIF(tbl_PV_Milestones[UID],tbl_PV_Milestones[[#This Row],[UID]])&gt;1,"Duplicate","")</f>
        <v>Duplicate</v>
      </c>
      <c r="U345" s="42" t="str">
        <f>_xlfn.XLOOKUP(tbl_PV_Milestones[[#This Row],[Work ID]],tbl_PV_Meta[Work ID '#],tbl_PV_Meta[Sub-Portfolio])</f>
        <v>Sub-Portfolio 7</v>
      </c>
      <c r="V345" s="41">
        <f>IF(MONTH(tbl_PV_Milestones[[#This Row],[Baseline Date]])&lt;7,YEAR(tbl_PV_Milestones[[#This Row],[Baseline Date]]),YEAR(tbl_PV_Milestones[[#This Row],[Baseline Date]])+1)</f>
        <v>2026</v>
      </c>
      <c r="W345" s="41">
        <f>IF(MONTH(tbl_PV_Milestones[[#This Row],[Actual/Schedule Finish]])&lt;7,YEAR(tbl_PV_Milestones[[#This Row],[Actual/Schedule Finish]]),YEAR(tbl_PV_Milestones[[#This Row],[Actual/Schedule Finish]])+1)</f>
        <v>2026</v>
      </c>
      <c r="X345" s="41" t="str">
        <f>IF(OR(tbl_PV_Milestones[[#This Row],[Project Status]]="Completed",tbl_PV_Milestones[[#This Row],[Project Status]]="Assumed Completed"),"Yes","No")</f>
        <v>No</v>
      </c>
      <c r="Y345" s="41">
        <f>IF(tbl_PV_Milestones[[#This Row],[Baseline Date]]="",1,0)</f>
        <v>0</v>
      </c>
      <c r="Z345" s="41">
        <f>IF(tbl_PV_Milestones[[#This Row],[Baseline Date]]&lt;PV_Meta!$B$7,1,0)</f>
        <v>0</v>
      </c>
      <c r="AA345" s="41">
        <f>IF(tbl_PV_Milestones[[#This Row],[Complete]]="Yes",1,0)</f>
        <v>0</v>
      </c>
      <c r="AB345" s="41">
        <f>IF(AND(tbl_PV_Milestones[[#This Row],[BL FY]]=2025,tbl_PV_Milestones[[#This Row],[Baseline Date]]&lt;PV_Meta!$B$7),1,0)</f>
        <v>0</v>
      </c>
      <c r="AC345" s="41">
        <f>IF(AND(tbl_PV_Milestones[[#This Row],[Planned YTD]]=1,tbl_PV_Milestones[[#This Row],[Complete]]="Yes"),1,0)</f>
        <v>0</v>
      </c>
      <c r="AD345" s="41">
        <f>IF(AND(tbl_PV_Milestones[[#This Row],[Actual/Schedule Finish]]&lt;PV_Meta!$B$7,tbl_PV_Milestones[[#This Row],[Complete]]="No",tbl_PV_Milestones[[#This Row],[Project Status]]&lt;&gt;"On Hold"),1,0)</f>
        <v>0</v>
      </c>
      <c r="AE345" s="41">
        <f>IF(AND(tbl_PV_Milestones[[#This Row],[Actual/Schedule Finish]]&gt;tbl_PV_Milestones[[#This Row],[Baseline Date]],tbl_PV_Milestones[[#This Row],[Complete]]="No",tbl_PV_Milestones[[#This Row],[Project Status]]&lt;&gt;"On Hold",tbl_PV_Milestones[[#This Row],[Overdue]]=0,tbl_PV_Milestones[[#This Row],[To be Baselined]]&lt;&gt;1),1,0)</f>
        <v>0</v>
      </c>
      <c r="AF345" s="41">
        <f>IF(AND(tbl_PV_Milestones[[#This Row],[BL FY]]=2025,tbl_PV_Milestones[[#This Row],[Finish FY]]&gt;2025),1,0)</f>
        <v>0</v>
      </c>
      <c r="AG345" s="56" t="str">
        <f>_xlfn.XLOOKUP(tbl_PV_Milestones[[#This Row],[Work ID]],tbl_PV_Meta[Work ID '#],tbl_PV_Meta[Project Manager/Owner],,0)</f>
        <v>Project Manager 8</v>
      </c>
      <c r="AH345" s="6"/>
    </row>
    <row r="346" spans="4:34" x14ac:dyDescent="0.25">
      <c r="D346" s="6" t="s">
        <v>28</v>
      </c>
      <c r="E346" s="6" t="s">
        <v>503</v>
      </c>
      <c r="F346" s="6" t="s">
        <v>1694</v>
      </c>
      <c r="G346" s="6" t="s">
        <v>554</v>
      </c>
      <c r="H346" s="6" t="s">
        <v>505</v>
      </c>
      <c r="I346" s="6" t="s">
        <v>510</v>
      </c>
      <c r="J346" s="6" t="s">
        <v>28</v>
      </c>
      <c r="K346" s="6" t="s">
        <v>39</v>
      </c>
      <c r="L346" s="6" t="s">
        <v>80</v>
      </c>
      <c r="M346" s="43"/>
      <c r="N346" s="44" t="s">
        <v>1979</v>
      </c>
      <c r="O346" s="39">
        <v>46086.708333333299</v>
      </c>
      <c r="P346" s="39">
        <v>46086.708333333299</v>
      </c>
      <c r="Q346" s="6">
        <v>0</v>
      </c>
      <c r="R346" s="6">
        <v>0</v>
      </c>
      <c r="S346" s="45" t="e">
        <f>_xlfn.CONCAT(#REF!,TRIM(tbl_PV_Milestones[[#This Row],[Milestone Description]]))</f>
        <v>#REF!</v>
      </c>
      <c r="T346" s="84" t="str">
        <f>IF(COUNTIF(tbl_PV_Milestones[UID],tbl_PV_Milestones[[#This Row],[UID]])&gt;1,"Duplicate","")</f>
        <v>Duplicate</v>
      </c>
      <c r="U346" s="42" t="str">
        <f>_xlfn.XLOOKUP(tbl_PV_Milestones[[#This Row],[Work ID]],tbl_PV_Meta[Work ID '#],tbl_PV_Meta[Sub-Portfolio])</f>
        <v>Sub-Portfolio 7</v>
      </c>
      <c r="V346" s="41">
        <f>IF(MONTH(tbl_PV_Milestones[[#This Row],[Baseline Date]])&lt;7,YEAR(tbl_PV_Milestones[[#This Row],[Baseline Date]]),YEAR(tbl_PV_Milestones[[#This Row],[Baseline Date]])+1)</f>
        <v>2026</v>
      </c>
      <c r="W346" s="41">
        <f>IF(MONTH(tbl_PV_Milestones[[#This Row],[Actual/Schedule Finish]])&lt;7,YEAR(tbl_PV_Milestones[[#This Row],[Actual/Schedule Finish]]),YEAR(tbl_PV_Milestones[[#This Row],[Actual/Schedule Finish]])+1)</f>
        <v>2026</v>
      </c>
      <c r="X346" s="41" t="str">
        <f>IF(OR(tbl_PV_Milestones[[#This Row],[Project Status]]="Completed",tbl_PV_Milestones[[#This Row],[Project Status]]="Assumed Completed"),"Yes","No")</f>
        <v>No</v>
      </c>
      <c r="Y346" s="41">
        <f>IF(tbl_PV_Milestones[[#This Row],[Baseline Date]]="",1,0)</f>
        <v>0</v>
      </c>
      <c r="Z346" s="41">
        <f>IF(tbl_PV_Milestones[[#This Row],[Baseline Date]]&lt;PV_Meta!$B$7,1,0)</f>
        <v>0</v>
      </c>
      <c r="AA346" s="41">
        <f>IF(tbl_PV_Milestones[[#This Row],[Complete]]="Yes",1,0)</f>
        <v>0</v>
      </c>
      <c r="AB346" s="41">
        <f>IF(AND(tbl_PV_Milestones[[#This Row],[BL FY]]=2025,tbl_PV_Milestones[[#This Row],[Baseline Date]]&lt;PV_Meta!$B$7),1,0)</f>
        <v>0</v>
      </c>
      <c r="AC346" s="41">
        <f>IF(AND(tbl_PV_Milestones[[#This Row],[Planned YTD]]=1,tbl_PV_Milestones[[#This Row],[Complete]]="Yes"),1,0)</f>
        <v>0</v>
      </c>
      <c r="AD346" s="41">
        <f>IF(AND(tbl_PV_Milestones[[#This Row],[Actual/Schedule Finish]]&lt;PV_Meta!$B$7,tbl_PV_Milestones[[#This Row],[Complete]]="No",tbl_PV_Milestones[[#This Row],[Project Status]]&lt;&gt;"On Hold"),1,0)</f>
        <v>0</v>
      </c>
      <c r="AE346" s="41">
        <f>IF(AND(tbl_PV_Milestones[[#This Row],[Actual/Schedule Finish]]&gt;tbl_PV_Milestones[[#This Row],[Baseline Date]],tbl_PV_Milestones[[#This Row],[Complete]]="No",tbl_PV_Milestones[[#This Row],[Project Status]]&lt;&gt;"On Hold",tbl_PV_Milestones[[#This Row],[Overdue]]=0,tbl_PV_Milestones[[#This Row],[To be Baselined]]&lt;&gt;1),1,0)</f>
        <v>0</v>
      </c>
      <c r="AF346" s="41">
        <f>IF(AND(tbl_PV_Milestones[[#This Row],[BL FY]]=2025,tbl_PV_Milestones[[#This Row],[Finish FY]]&gt;2025),1,0)</f>
        <v>0</v>
      </c>
      <c r="AG346" s="56" t="str">
        <f>_xlfn.XLOOKUP(tbl_PV_Milestones[[#This Row],[Work ID]],tbl_PV_Meta[Work ID '#],tbl_PV_Meta[Project Manager/Owner],,0)</f>
        <v>Project Manager 8</v>
      </c>
      <c r="AH346" s="6"/>
    </row>
    <row r="347" spans="4:34" x14ac:dyDescent="0.25">
      <c r="D347" s="6" t="s">
        <v>28</v>
      </c>
      <c r="E347" s="6" t="s">
        <v>503</v>
      </c>
      <c r="F347" s="6" t="s">
        <v>1694</v>
      </c>
      <c r="G347" s="6" t="s">
        <v>555</v>
      </c>
      <c r="H347" s="6" t="s">
        <v>505</v>
      </c>
      <c r="I347" s="6" t="s">
        <v>510</v>
      </c>
      <c r="J347" s="6" t="s">
        <v>28</v>
      </c>
      <c r="K347" s="6" t="s">
        <v>39</v>
      </c>
      <c r="L347" s="6" t="s">
        <v>80</v>
      </c>
      <c r="M347" s="43"/>
      <c r="N347" s="44" t="s">
        <v>1979</v>
      </c>
      <c r="O347" s="39">
        <v>46086.708333333299</v>
      </c>
      <c r="P347" s="39">
        <v>46086.708333333299</v>
      </c>
      <c r="Q347" s="6">
        <v>0</v>
      </c>
      <c r="R347" s="6">
        <v>0</v>
      </c>
      <c r="S347" s="45" t="e">
        <f>_xlfn.CONCAT(#REF!,TRIM(tbl_PV_Milestones[[#This Row],[Milestone Description]]))</f>
        <v>#REF!</v>
      </c>
      <c r="T347" s="84" t="str">
        <f>IF(COUNTIF(tbl_PV_Milestones[UID],tbl_PV_Milestones[[#This Row],[UID]])&gt;1,"Duplicate","")</f>
        <v>Duplicate</v>
      </c>
      <c r="U347" s="42" t="str">
        <f>_xlfn.XLOOKUP(tbl_PV_Milestones[[#This Row],[Work ID]],tbl_PV_Meta[Work ID '#],tbl_PV_Meta[Sub-Portfolio])</f>
        <v>Sub-Portfolio 7</v>
      </c>
      <c r="V347" s="41">
        <f>IF(MONTH(tbl_PV_Milestones[[#This Row],[Baseline Date]])&lt;7,YEAR(tbl_PV_Milestones[[#This Row],[Baseline Date]]),YEAR(tbl_PV_Milestones[[#This Row],[Baseline Date]])+1)</f>
        <v>2026</v>
      </c>
      <c r="W347" s="41">
        <f>IF(MONTH(tbl_PV_Milestones[[#This Row],[Actual/Schedule Finish]])&lt;7,YEAR(tbl_PV_Milestones[[#This Row],[Actual/Schedule Finish]]),YEAR(tbl_PV_Milestones[[#This Row],[Actual/Schedule Finish]])+1)</f>
        <v>2026</v>
      </c>
      <c r="X347" s="41" t="str">
        <f>IF(OR(tbl_PV_Milestones[[#This Row],[Project Status]]="Completed",tbl_PV_Milestones[[#This Row],[Project Status]]="Assumed Completed"),"Yes","No")</f>
        <v>No</v>
      </c>
      <c r="Y347" s="41">
        <f>IF(tbl_PV_Milestones[[#This Row],[Baseline Date]]="",1,0)</f>
        <v>0</v>
      </c>
      <c r="Z347" s="41">
        <f>IF(tbl_PV_Milestones[[#This Row],[Baseline Date]]&lt;PV_Meta!$B$7,1,0)</f>
        <v>0</v>
      </c>
      <c r="AA347" s="41">
        <f>IF(tbl_PV_Milestones[[#This Row],[Complete]]="Yes",1,0)</f>
        <v>0</v>
      </c>
      <c r="AB347" s="41">
        <f>IF(AND(tbl_PV_Milestones[[#This Row],[BL FY]]=2025,tbl_PV_Milestones[[#This Row],[Baseline Date]]&lt;PV_Meta!$B$7),1,0)</f>
        <v>0</v>
      </c>
      <c r="AC347" s="41">
        <f>IF(AND(tbl_PV_Milestones[[#This Row],[Planned YTD]]=1,tbl_PV_Milestones[[#This Row],[Complete]]="Yes"),1,0)</f>
        <v>0</v>
      </c>
      <c r="AD347" s="41">
        <f>IF(AND(tbl_PV_Milestones[[#This Row],[Actual/Schedule Finish]]&lt;PV_Meta!$B$7,tbl_PV_Milestones[[#This Row],[Complete]]="No",tbl_PV_Milestones[[#This Row],[Project Status]]&lt;&gt;"On Hold"),1,0)</f>
        <v>0</v>
      </c>
      <c r="AE347" s="41">
        <f>IF(AND(tbl_PV_Milestones[[#This Row],[Actual/Schedule Finish]]&gt;tbl_PV_Milestones[[#This Row],[Baseline Date]],tbl_PV_Milestones[[#This Row],[Complete]]="No",tbl_PV_Milestones[[#This Row],[Project Status]]&lt;&gt;"On Hold",tbl_PV_Milestones[[#This Row],[Overdue]]=0,tbl_PV_Milestones[[#This Row],[To be Baselined]]&lt;&gt;1),1,0)</f>
        <v>0</v>
      </c>
      <c r="AF347" s="41">
        <f>IF(AND(tbl_PV_Milestones[[#This Row],[BL FY]]=2025,tbl_PV_Milestones[[#This Row],[Finish FY]]&gt;2025),1,0)</f>
        <v>0</v>
      </c>
      <c r="AG347" s="56" t="str">
        <f>_xlfn.XLOOKUP(tbl_PV_Milestones[[#This Row],[Work ID]],tbl_PV_Meta[Work ID '#],tbl_PV_Meta[Project Manager/Owner],,0)</f>
        <v>Project Manager 8</v>
      </c>
      <c r="AH347" s="6"/>
    </row>
    <row r="348" spans="4:34" x14ac:dyDescent="0.25">
      <c r="D348" s="6" t="s">
        <v>28</v>
      </c>
      <c r="E348" s="6" t="s">
        <v>503</v>
      </c>
      <c r="F348" s="6" t="s">
        <v>1694</v>
      </c>
      <c r="G348" s="6" t="s">
        <v>556</v>
      </c>
      <c r="H348" s="6" t="s">
        <v>505</v>
      </c>
      <c r="I348" s="6" t="s">
        <v>510</v>
      </c>
      <c r="J348" s="6" t="s">
        <v>28</v>
      </c>
      <c r="K348" s="6" t="s">
        <v>39</v>
      </c>
      <c r="L348" s="6" t="s">
        <v>80</v>
      </c>
      <c r="M348" s="43"/>
      <c r="N348" s="44" t="s">
        <v>1979</v>
      </c>
      <c r="O348" s="39">
        <v>46086.708333333299</v>
      </c>
      <c r="P348" s="39">
        <v>46086.708333333299</v>
      </c>
      <c r="Q348" s="6">
        <v>0</v>
      </c>
      <c r="R348" s="6">
        <v>0</v>
      </c>
      <c r="S348" s="45" t="e">
        <f>_xlfn.CONCAT(#REF!,TRIM(tbl_PV_Milestones[[#This Row],[Milestone Description]]))</f>
        <v>#REF!</v>
      </c>
      <c r="T348" s="84" t="str">
        <f>IF(COUNTIF(tbl_PV_Milestones[UID],tbl_PV_Milestones[[#This Row],[UID]])&gt;1,"Duplicate","")</f>
        <v>Duplicate</v>
      </c>
      <c r="U348" s="42" t="str">
        <f>_xlfn.XLOOKUP(tbl_PV_Milestones[[#This Row],[Work ID]],tbl_PV_Meta[Work ID '#],tbl_PV_Meta[Sub-Portfolio])</f>
        <v>Sub-Portfolio 7</v>
      </c>
      <c r="V348" s="41">
        <f>IF(MONTH(tbl_PV_Milestones[[#This Row],[Baseline Date]])&lt;7,YEAR(tbl_PV_Milestones[[#This Row],[Baseline Date]]),YEAR(tbl_PV_Milestones[[#This Row],[Baseline Date]])+1)</f>
        <v>2026</v>
      </c>
      <c r="W348" s="41">
        <f>IF(MONTH(tbl_PV_Milestones[[#This Row],[Actual/Schedule Finish]])&lt;7,YEAR(tbl_PV_Milestones[[#This Row],[Actual/Schedule Finish]]),YEAR(tbl_PV_Milestones[[#This Row],[Actual/Schedule Finish]])+1)</f>
        <v>2026</v>
      </c>
      <c r="X348" s="41" t="str">
        <f>IF(OR(tbl_PV_Milestones[[#This Row],[Project Status]]="Completed",tbl_PV_Milestones[[#This Row],[Project Status]]="Assumed Completed"),"Yes","No")</f>
        <v>No</v>
      </c>
      <c r="Y348" s="41">
        <f>IF(tbl_PV_Milestones[[#This Row],[Baseline Date]]="",1,0)</f>
        <v>0</v>
      </c>
      <c r="Z348" s="41">
        <f>IF(tbl_PV_Milestones[[#This Row],[Baseline Date]]&lt;PV_Meta!$B$7,1,0)</f>
        <v>0</v>
      </c>
      <c r="AA348" s="41">
        <f>IF(tbl_PV_Milestones[[#This Row],[Complete]]="Yes",1,0)</f>
        <v>0</v>
      </c>
      <c r="AB348" s="41">
        <f>IF(AND(tbl_PV_Milestones[[#This Row],[BL FY]]=2025,tbl_PV_Milestones[[#This Row],[Baseline Date]]&lt;PV_Meta!$B$7),1,0)</f>
        <v>0</v>
      </c>
      <c r="AC348" s="41">
        <f>IF(AND(tbl_PV_Milestones[[#This Row],[Planned YTD]]=1,tbl_PV_Milestones[[#This Row],[Complete]]="Yes"),1,0)</f>
        <v>0</v>
      </c>
      <c r="AD348" s="41">
        <f>IF(AND(tbl_PV_Milestones[[#This Row],[Actual/Schedule Finish]]&lt;PV_Meta!$B$7,tbl_PV_Milestones[[#This Row],[Complete]]="No",tbl_PV_Milestones[[#This Row],[Project Status]]&lt;&gt;"On Hold"),1,0)</f>
        <v>0</v>
      </c>
      <c r="AE348" s="41">
        <f>IF(AND(tbl_PV_Milestones[[#This Row],[Actual/Schedule Finish]]&gt;tbl_PV_Milestones[[#This Row],[Baseline Date]],tbl_PV_Milestones[[#This Row],[Complete]]="No",tbl_PV_Milestones[[#This Row],[Project Status]]&lt;&gt;"On Hold",tbl_PV_Milestones[[#This Row],[Overdue]]=0,tbl_PV_Milestones[[#This Row],[To be Baselined]]&lt;&gt;1),1,0)</f>
        <v>0</v>
      </c>
      <c r="AF348" s="41">
        <f>IF(AND(tbl_PV_Milestones[[#This Row],[BL FY]]=2025,tbl_PV_Milestones[[#This Row],[Finish FY]]&gt;2025),1,0)</f>
        <v>0</v>
      </c>
      <c r="AG348" s="56" t="str">
        <f>_xlfn.XLOOKUP(tbl_PV_Milestones[[#This Row],[Work ID]],tbl_PV_Meta[Work ID '#],tbl_PV_Meta[Project Manager/Owner],,0)</f>
        <v>Project Manager 8</v>
      </c>
      <c r="AH348" s="6"/>
    </row>
    <row r="349" spans="4:34" x14ac:dyDescent="0.25">
      <c r="D349" s="6" t="s">
        <v>28</v>
      </c>
      <c r="E349" s="6" t="s">
        <v>503</v>
      </c>
      <c r="F349" s="6" t="s">
        <v>1694</v>
      </c>
      <c r="G349" s="6" t="s">
        <v>557</v>
      </c>
      <c r="H349" s="6" t="s">
        <v>519</v>
      </c>
      <c r="I349" s="6" t="s">
        <v>510</v>
      </c>
      <c r="J349" s="6" t="s">
        <v>28</v>
      </c>
      <c r="K349" s="6" t="s">
        <v>39</v>
      </c>
      <c r="L349" s="6" t="s">
        <v>80</v>
      </c>
      <c r="M349" s="43"/>
      <c r="N349" s="44" t="s">
        <v>1979</v>
      </c>
      <c r="O349" s="39">
        <v>46086.708333333299</v>
      </c>
      <c r="P349" s="39">
        <v>46086.708333333299</v>
      </c>
      <c r="Q349" s="6">
        <v>0</v>
      </c>
      <c r="R349" s="6">
        <v>0</v>
      </c>
      <c r="S349" s="45" t="e">
        <f>_xlfn.CONCAT(#REF!,TRIM(tbl_PV_Milestones[[#This Row],[Milestone Description]]))</f>
        <v>#REF!</v>
      </c>
      <c r="T349" s="84" t="str">
        <f>IF(COUNTIF(tbl_PV_Milestones[UID],tbl_PV_Milestones[[#This Row],[UID]])&gt;1,"Duplicate","")</f>
        <v>Duplicate</v>
      </c>
      <c r="U349" s="42" t="str">
        <f>_xlfn.XLOOKUP(tbl_PV_Milestones[[#This Row],[Work ID]],tbl_PV_Meta[Work ID '#],tbl_PV_Meta[Sub-Portfolio])</f>
        <v>Sub-Portfolio 7</v>
      </c>
      <c r="V349" s="41">
        <f>IF(MONTH(tbl_PV_Milestones[[#This Row],[Baseline Date]])&lt;7,YEAR(tbl_PV_Milestones[[#This Row],[Baseline Date]]),YEAR(tbl_PV_Milestones[[#This Row],[Baseline Date]])+1)</f>
        <v>2026</v>
      </c>
      <c r="W349" s="41">
        <f>IF(MONTH(tbl_PV_Milestones[[#This Row],[Actual/Schedule Finish]])&lt;7,YEAR(tbl_PV_Milestones[[#This Row],[Actual/Schedule Finish]]),YEAR(tbl_PV_Milestones[[#This Row],[Actual/Schedule Finish]])+1)</f>
        <v>2026</v>
      </c>
      <c r="X349" s="41" t="str">
        <f>IF(OR(tbl_PV_Milestones[[#This Row],[Project Status]]="Completed",tbl_PV_Milestones[[#This Row],[Project Status]]="Assumed Completed"),"Yes","No")</f>
        <v>No</v>
      </c>
      <c r="Y349" s="41">
        <f>IF(tbl_PV_Milestones[[#This Row],[Baseline Date]]="",1,0)</f>
        <v>0</v>
      </c>
      <c r="Z349" s="41">
        <f>IF(tbl_PV_Milestones[[#This Row],[Baseline Date]]&lt;PV_Meta!$B$7,1,0)</f>
        <v>0</v>
      </c>
      <c r="AA349" s="41">
        <f>IF(tbl_PV_Milestones[[#This Row],[Complete]]="Yes",1,0)</f>
        <v>0</v>
      </c>
      <c r="AB349" s="41">
        <f>IF(AND(tbl_PV_Milestones[[#This Row],[BL FY]]=2025,tbl_PV_Milestones[[#This Row],[Baseline Date]]&lt;PV_Meta!$B$7),1,0)</f>
        <v>0</v>
      </c>
      <c r="AC349" s="41">
        <f>IF(AND(tbl_PV_Milestones[[#This Row],[Planned YTD]]=1,tbl_PV_Milestones[[#This Row],[Complete]]="Yes"),1,0)</f>
        <v>0</v>
      </c>
      <c r="AD349" s="41">
        <f>IF(AND(tbl_PV_Milestones[[#This Row],[Actual/Schedule Finish]]&lt;PV_Meta!$B$7,tbl_PV_Milestones[[#This Row],[Complete]]="No",tbl_PV_Milestones[[#This Row],[Project Status]]&lt;&gt;"On Hold"),1,0)</f>
        <v>0</v>
      </c>
      <c r="AE349" s="41">
        <f>IF(AND(tbl_PV_Milestones[[#This Row],[Actual/Schedule Finish]]&gt;tbl_PV_Milestones[[#This Row],[Baseline Date]],tbl_PV_Milestones[[#This Row],[Complete]]="No",tbl_PV_Milestones[[#This Row],[Project Status]]&lt;&gt;"On Hold",tbl_PV_Milestones[[#This Row],[Overdue]]=0,tbl_PV_Milestones[[#This Row],[To be Baselined]]&lt;&gt;1),1,0)</f>
        <v>0</v>
      </c>
      <c r="AF349" s="41">
        <f>IF(AND(tbl_PV_Milestones[[#This Row],[BL FY]]=2025,tbl_PV_Milestones[[#This Row],[Finish FY]]&gt;2025),1,0)</f>
        <v>0</v>
      </c>
      <c r="AG349" s="56" t="str">
        <f>_xlfn.XLOOKUP(tbl_PV_Milestones[[#This Row],[Work ID]],tbl_PV_Meta[Work ID '#],tbl_PV_Meta[Project Manager/Owner],,0)</f>
        <v>Project Manager 8</v>
      </c>
      <c r="AH349" s="6"/>
    </row>
    <row r="350" spans="4:34" x14ac:dyDescent="0.25">
      <c r="D350" s="6" t="s">
        <v>28</v>
      </c>
      <c r="E350" s="6" t="s">
        <v>503</v>
      </c>
      <c r="F350" s="6" t="s">
        <v>1694</v>
      </c>
      <c r="G350" s="6" t="s">
        <v>558</v>
      </c>
      <c r="H350" s="6" t="s">
        <v>505</v>
      </c>
      <c r="I350" s="6" t="s">
        <v>510</v>
      </c>
      <c r="J350" s="6" t="s">
        <v>28</v>
      </c>
      <c r="K350" s="6" t="s">
        <v>39</v>
      </c>
      <c r="L350" s="6" t="s">
        <v>80</v>
      </c>
      <c r="M350" s="43"/>
      <c r="N350" s="44" t="s">
        <v>1979</v>
      </c>
      <c r="O350" s="39">
        <v>46086.708333333299</v>
      </c>
      <c r="P350" s="39">
        <v>46086.708333333299</v>
      </c>
      <c r="Q350" s="6">
        <v>0</v>
      </c>
      <c r="R350" s="6">
        <v>0</v>
      </c>
      <c r="S350" s="45" t="e">
        <f>_xlfn.CONCAT(#REF!,TRIM(tbl_PV_Milestones[[#This Row],[Milestone Description]]))</f>
        <v>#REF!</v>
      </c>
      <c r="T350" s="84" t="str">
        <f>IF(COUNTIF(tbl_PV_Milestones[UID],tbl_PV_Milestones[[#This Row],[UID]])&gt;1,"Duplicate","")</f>
        <v>Duplicate</v>
      </c>
      <c r="U350" s="42" t="str">
        <f>_xlfn.XLOOKUP(tbl_PV_Milestones[[#This Row],[Work ID]],tbl_PV_Meta[Work ID '#],tbl_PV_Meta[Sub-Portfolio])</f>
        <v>Sub-Portfolio 7</v>
      </c>
      <c r="V350" s="41">
        <f>IF(MONTH(tbl_PV_Milestones[[#This Row],[Baseline Date]])&lt;7,YEAR(tbl_PV_Milestones[[#This Row],[Baseline Date]]),YEAR(tbl_PV_Milestones[[#This Row],[Baseline Date]])+1)</f>
        <v>2026</v>
      </c>
      <c r="W350" s="41">
        <f>IF(MONTH(tbl_PV_Milestones[[#This Row],[Actual/Schedule Finish]])&lt;7,YEAR(tbl_PV_Milestones[[#This Row],[Actual/Schedule Finish]]),YEAR(tbl_PV_Milestones[[#This Row],[Actual/Schedule Finish]])+1)</f>
        <v>2026</v>
      </c>
      <c r="X350" s="41" t="str">
        <f>IF(OR(tbl_PV_Milestones[[#This Row],[Project Status]]="Completed",tbl_PV_Milestones[[#This Row],[Project Status]]="Assumed Completed"),"Yes","No")</f>
        <v>No</v>
      </c>
      <c r="Y350" s="41">
        <f>IF(tbl_PV_Milestones[[#This Row],[Baseline Date]]="",1,0)</f>
        <v>0</v>
      </c>
      <c r="Z350" s="41">
        <f>IF(tbl_PV_Milestones[[#This Row],[Baseline Date]]&lt;PV_Meta!$B$7,1,0)</f>
        <v>0</v>
      </c>
      <c r="AA350" s="41">
        <f>IF(tbl_PV_Milestones[[#This Row],[Complete]]="Yes",1,0)</f>
        <v>0</v>
      </c>
      <c r="AB350" s="41">
        <f>IF(AND(tbl_PV_Milestones[[#This Row],[BL FY]]=2025,tbl_PV_Milestones[[#This Row],[Baseline Date]]&lt;PV_Meta!$B$7),1,0)</f>
        <v>0</v>
      </c>
      <c r="AC350" s="41">
        <f>IF(AND(tbl_PV_Milestones[[#This Row],[Planned YTD]]=1,tbl_PV_Milestones[[#This Row],[Complete]]="Yes"),1,0)</f>
        <v>0</v>
      </c>
      <c r="AD350" s="41">
        <f>IF(AND(tbl_PV_Milestones[[#This Row],[Actual/Schedule Finish]]&lt;PV_Meta!$B$7,tbl_PV_Milestones[[#This Row],[Complete]]="No",tbl_PV_Milestones[[#This Row],[Project Status]]&lt;&gt;"On Hold"),1,0)</f>
        <v>0</v>
      </c>
      <c r="AE350" s="41">
        <f>IF(AND(tbl_PV_Milestones[[#This Row],[Actual/Schedule Finish]]&gt;tbl_PV_Milestones[[#This Row],[Baseline Date]],tbl_PV_Milestones[[#This Row],[Complete]]="No",tbl_PV_Milestones[[#This Row],[Project Status]]&lt;&gt;"On Hold",tbl_PV_Milestones[[#This Row],[Overdue]]=0,tbl_PV_Milestones[[#This Row],[To be Baselined]]&lt;&gt;1),1,0)</f>
        <v>0</v>
      </c>
      <c r="AF350" s="41">
        <f>IF(AND(tbl_PV_Milestones[[#This Row],[BL FY]]=2025,tbl_PV_Milestones[[#This Row],[Finish FY]]&gt;2025),1,0)</f>
        <v>0</v>
      </c>
      <c r="AG350" s="56" t="str">
        <f>_xlfn.XLOOKUP(tbl_PV_Milestones[[#This Row],[Work ID]],tbl_PV_Meta[Work ID '#],tbl_PV_Meta[Project Manager/Owner],,0)</f>
        <v>Project Manager 8</v>
      </c>
      <c r="AH350" s="6"/>
    </row>
    <row r="351" spans="4:34" x14ac:dyDescent="0.25">
      <c r="D351" s="6" t="s">
        <v>28</v>
      </c>
      <c r="E351" s="6" t="s">
        <v>503</v>
      </c>
      <c r="F351" s="6" t="s">
        <v>1694</v>
      </c>
      <c r="G351" s="6" t="s">
        <v>559</v>
      </c>
      <c r="H351" s="6" t="s">
        <v>505</v>
      </c>
      <c r="I351" s="6" t="s">
        <v>510</v>
      </c>
      <c r="J351" s="6" t="s">
        <v>28</v>
      </c>
      <c r="K351" s="6" t="s">
        <v>39</v>
      </c>
      <c r="L351" s="6" t="s">
        <v>80</v>
      </c>
      <c r="M351" s="43"/>
      <c r="N351" s="44" t="s">
        <v>1979</v>
      </c>
      <c r="O351" s="39">
        <v>46086.708333333299</v>
      </c>
      <c r="P351" s="39">
        <v>46086.708333333299</v>
      </c>
      <c r="Q351" s="6">
        <v>0</v>
      </c>
      <c r="R351" s="6">
        <v>0</v>
      </c>
      <c r="S351" s="45" t="e">
        <f>_xlfn.CONCAT(#REF!,TRIM(tbl_PV_Milestones[[#This Row],[Milestone Description]]))</f>
        <v>#REF!</v>
      </c>
      <c r="T351" s="84" t="str">
        <f>IF(COUNTIF(tbl_PV_Milestones[UID],tbl_PV_Milestones[[#This Row],[UID]])&gt;1,"Duplicate","")</f>
        <v>Duplicate</v>
      </c>
      <c r="U351" s="42" t="str">
        <f>_xlfn.XLOOKUP(tbl_PV_Milestones[[#This Row],[Work ID]],tbl_PV_Meta[Work ID '#],tbl_PV_Meta[Sub-Portfolio])</f>
        <v>Sub-Portfolio 7</v>
      </c>
      <c r="V351" s="41">
        <f>IF(MONTH(tbl_PV_Milestones[[#This Row],[Baseline Date]])&lt;7,YEAR(tbl_PV_Milestones[[#This Row],[Baseline Date]]),YEAR(tbl_PV_Milestones[[#This Row],[Baseline Date]])+1)</f>
        <v>2026</v>
      </c>
      <c r="W351" s="41">
        <f>IF(MONTH(tbl_PV_Milestones[[#This Row],[Actual/Schedule Finish]])&lt;7,YEAR(tbl_PV_Milestones[[#This Row],[Actual/Schedule Finish]]),YEAR(tbl_PV_Milestones[[#This Row],[Actual/Schedule Finish]])+1)</f>
        <v>2026</v>
      </c>
      <c r="X351" s="41" t="str">
        <f>IF(OR(tbl_PV_Milestones[[#This Row],[Project Status]]="Completed",tbl_PV_Milestones[[#This Row],[Project Status]]="Assumed Completed"),"Yes","No")</f>
        <v>No</v>
      </c>
      <c r="Y351" s="41">
        <f>IF(tbl_PV_Milestones[[#This Row],[Baseline Date]]="",1,0)</f>
        <v>0</v>
      </c>
      <c r="Z351" s="41">
        <f>IF(tbl_PV_Milestones[[#This Row],[Baseline Date]]&lt;PV_Meta!$B$7,1,0)</f>
        <v>0</v>
      </c>
      <c r="AA351" s="41">
        <f>IF(tbl_PV_Milestones[[#This Row],[Complete]]="Yes",1,0)</f>
        <v>0</v>
      </c>
      <c r="AB351" s="41">
        <f>IF(AND(tbl_PV_Milestones[[#This Row],[BL FY]]=2025,tbl_PV_Milestones[[#This Row],[Baseline Date]]&lt;PV_Meta!$B$7),1,0)</f>
        <v>0</v>
      </c>
      <c r="AC351" s="41">
        <f>IF(AND(tbl_PV_Milestones[[#This Row],[Planned YTD]]=1,tbl_PV_Milestones[[#This Row],[Complete]]="Yes"),1,0)</f>
        <v>0</v>
      </c>
      <c r="AD351" s="41">
        <f>IF(AND(tbl_PV_Milestones[[#This Row],[Actual/Schedule Finish]]&lt;PV_Meta!$B$7,tbl_PV_Milestones[[#This Row],[Complete]]="No",tbl_PV_Milestones[[#This Row],[Project Status]]&lt;&gt;"On Hold"),1,0)</f>
        <v>0</v>
      </c>
      <c r="AE351" s="41">
        <f>IF(AND(tbl_PV_Milestones[[#This Row],[Actual/Schedule Finish]]&gt;tbl_PV_Milestones[[#This Row],[Baseline Date]],tbl_PV_Milestones[[#This Row],[Complete]]="No",tbl_PV_Milestones[[#This Row],[Project Status]]&lt;&gt;"On Hold",tbl_PV_Milestones[[#This Row],[Overdue]]=0,tbl_PV_Milestones[[#This Row],[To be Baselined]]&lt;&gt;1),1,0)</f>
        <v>0</v>
      </c>
      <c r="AF351" s="41">
        <f>IF(AND(tbl_PV_Milestones[[#This Row],[BL FY]]=2025,tbl_PV_Milestones[[#This Row],[Finish FY]]&gt;2025),1,0)</f>
        <v>0</v>
      </c>
      <c r="AG351" s="56" t="str">
        <f>_xlfn.XLOOKUP(tbl_PV_Milestones[[#This Row],[Work ID]],tbl_PV_Meta[Work ID '#],tbl_PV_Meta[Project Manager/Owner],,0)</f>
        <v>Project Manager 8</v>
      </c>
      <c r="AH351" s="6"/>
    </row>
    <row r="352" spans="4:34" x14ac:dyDescent="0.25">
      <c r="D352" s="6" t="s">
        <v>28</v>
      </c>
      <c r="E352" s="6" t="s">
        <v>520</v>
      </c>
      <c r="F352" s="6" t="s">
        <v>1748</v>
      </c>
      <c r="G352" s="6" t="s">
        <v>544</v>
      </c>
      <c r="H352" s="6" t="s">
        <v>505</v>
      </c>
      <c r="I352" s="6" t="s">
        <v>510</v>
      </c>
      <c r="J352" s="6" t="s">
        <v>28</v>
      </c>
      <c r="K352" s="6" t="s">
        <v>39</v>
      </c>
      <c r="L352" s="6" t="s">
        <v>83</v>
      </c>
      <c r="M352" s="43"/>
      <c r="N352" s="44" t="s">
        <v>1979</v>
      </c>
      <c r="O352" s="39">
        <v>45778.708333333299</v>
      </c>
      <c r="P352" s="39">
        <v>45716.708333333299</v>
      </c>
      <c r="Q352" s="6">
        <v>-41</v>
      </c>
      <c r="R352" s="6">
        <v>-9.2996881202154796E-2</v>
      </c>
      <c r="S352" s="45" t="e">
        <f>_xlfn.CONCAT(#REF!,TRIM(tbl_PV_Milestones[[#This Row],[Milestone Description]]))</f>
        <v>#REF!</v>
      </c>
      <c r="T352" s="84" t="str">
        <f>IF(COUNTIF(tbl_PV_Milestones[UID],tbl_PV_Milestones[[#This Row],[UID]])&gt;1,"Duplicate","")</f>
        <v>Duplicate</v>
      </c>
      <c r="U352" s="42" t="str">
        <f>_xlfn.XLOOKUP(tbl_PV_Milestones[[#This Row],[Work ID]],tbl_PV_Meta[Work ID '#],tbl_PV_Meta[Sub-Portfolio])</f>
        <v>Sub-Portfolio 7</v>
      </c>
      <c r="V352" s="41">
        <f>IF(MONTH(tbl_PV_Milestones[[#This Row],[Baseline Date]])&lt;7,YEAR(tbl_PV_Milestones[[#This Row],[Baseline Date]]),YEAR(tbl_PV_Milestones[[#This Row],[Baseline Date]])+1)</f>
        <v>2025</v>
      </c>
      <c r="W352" s="41">
        <f>IF(MONTH(tbl_PV_Milestones[[#This Row],[Actual/Schedule Finish]])&lt;7,YEAR(tbl_PV_Milestones[[#This Row],[Actual/Schedule Finish]]),YEAR(tbl_PV_Milestones[[#This Row],[Actual/Schedule Finish]])+1)</f>
        <v>2025</v>
      </c>
      <c r="X352" s="41" t="str">
        <f>IF(OR(tbl_PV_Milestones[[#This Row],[Project Status]]="Completed",tbl_PV_Milestones[[#This Row],[Project Status]]="Assumed Completed"),"Yes","No")</f>
        <v>No</v>
      </c>
      <c r="Y352" s="41">
        <f>IF(tbl_PV_Milestones[[#This Row],[Baseline Date]]="",1,0)</f>
        <v>0</v>
      </c>
      <c r="Z352" s="41">
        <f>IF(tbl_PV_Milestones[[#This Row],[Baseline Date]]&lt;PV_Meta!$B$7,1,0)</f>
        <v>1</v>
      </c>
      <c r="AA352" s="41">
        <f>IF(tbl_PV_Milestones[[#This Row],[Complete]]="Yes",1,0)</f>
        <v>0</v>
      </c>
      <c r="AB352" s="41">
        <f>IF(AND(tbl_PV_Milestones[[#This Row],[BL FY]]=2025,tbl_PV_Milestones[[#This Row],[Baseline Date]]&lt;PV_Meta!$B$7),1,0)</f>
        <v>1</v>
      </c>
      <c r="AC352" s="41">
        <f>IF(AND(tbl_PV_Milestones[[#This Row],[Planned YTD]]=1,tbl_PV_Milestones[[#This Row],[Complete]]="Yes"),1,0)</f>
        <v>0</v>
      </c>
      <c r="AD352" s="41">
        <f>IF(AND(tbl_PV_Milestones[[#This Row],[Actual/Schedule Finish]]&lt;PV_Meta!$B$7,tbl_PV_Milestones[[#This Row],[Complete]]="No",tbl_PV_Milestones[[#This Row],[Project Status]]&lt;&gt;"On Hold"),1,0)</f>
        <v>0</v>
      </c>
      <c r="AE352" s="41">
        <f>IF(AND(tbl_PV_Milestones[[#This Row],[Actual/Schedule Finish]]&gt;tbl_PV_Milestones[[#This Row],[Baseline Date]],tbl_PV_Milestones[[#This Row],[Complete]]="No",tbl_PV_Milestones[[#This Row],[Project Status]]&lt;&gt;"On Hold",tbl_PV_Milestones[[#This Row],[Overdue]]=0,tbl_PV_Milestones[[#This Row],[To be Baselined]]&lt;&gt;1),1,0)</f>
        <v>1</v>
      </c>
      <c r="AF352" s="41">
        <f>IF(AND(tbl_PV_Milestones[[#This Row],[BL FY]]=2025,tbl_PV_Milestones[[#This Row],[Finish FY]]&gt;2025),1,0)</f>
        <v>0</v>
      </c>
      <c r="AG352" s="56" t="str">
        <f>_xlfn.XLOOKUP(tbl_PV_Milestones[[#This Row],[Work ID]],tbl_PV_Meta[Work ID '#],tbl_PV_Meta[Project Manager/Owner],,0)</f>
        <v>Project Manager 14</v>
      </c>
      <c r="AH352" s="6"/>
    </row>
    <row r="353" spans="4:34" x14ac:dyDescent="0.25">
      <c r="D353" s="6" t="s">
        <v>28</v>
      </c>
      <c r="E353" s="6" t="s">
        <v>520</v>
      </c>
      <c r="F353" s="6" t="s">
        <v>1748</v>
      </c>
      <c r="G353" s="6" t="s">
        <v>618</v>
      </c>
      <c r="H353" s="6" t="s">
        <v>519</v>
      </c>
      <c r="I353" s="6" t="s">
        <v>510</v>
      </c>
      <c r="J353" s="6" t="s">
        <v>28</v>
      </c>
      <c r="K353" s="6" t="s">
        <v>39</v>
      </c>
      <c r="L353" s="6" t="s">
        <v>83</v>
      </c>
      <c r="M353" s="43"/>
      <c r="N353" s="44" t="s">
        <v>1979</v>
      </c>
      <c r="O353" s="39">
        <v>45778.708333333299</v>
      </c>
      <c r="P353" s="39">
        <v>45716.708333333299</v>
      </c>
      <c r="Q353" s="6">
        <v>-41</v>
      </c>
      <c r="R353" s="6">
        <v>-9.2996881202154796E-2</v>
      </c>
      <c r="S353" s="45" t="e">
        <f>_xlfn.CONCAT(#REF!,TRIM(tbl_PV_Milestones[[#This Row],[Milestone Description]]))</f>
        <v>#REF!</v>
      </c>
      <c r="T353" s="84" t="str">
        <f>IF(COUNTIF(tbl_PV_Milestones[UID],tbl_PV_Milestones[[#This Row],[UID]])&gt;1,"Duplicate","")</f>
        <v>Duplicate</v>
      </c>
      <c r="U353" s="42" t="str">
        <f>_xlfn.XLOOKUP(tbl_PV_Milestones[[#This Row],[Work ID]],tbl_PV_Meta[Work ID '#],tbl_PV_Meta[Sub-Portfolio])</f>
        <v>Sub-Portfolio 7</v>
      </c>
      <c r="V353" s="41">
        <f>IF(MONTH(tbl_PV_Milestones[[#This Row],[Baseline Date]])&lt;7,YEAR(tbl_PV_Milestones[[#This Row],[Baseline Date]]),YEAR(tbl_PV_Milestones[[#This Row],[Baseline Date]])+1)</f>
        <v>2025</v>
      </c>
      <c r="W353" s="41">
        <f>IF(MONTH(tbl_PV_Milestones[[#This Row],[Actual/Schedule Finish]])&lt;7,YEAR(tbl_PV_Milestones[[#This Row],[Actual/Schedule Finish]]),YEAR(tbl_PV_Milestones[[#This Row],[Actual/Schedule Finish]])+1)</f>
        <v>2025</v>
      </c>
      <c r="X353" s="41" t="str">
        <f>IF(OR(tbl_PV_Milestones[[#This Row],[Project Status]]="Completed",tbl_PV_Milestones[[#This Row],[Project Status]]="Assumed Completed"),"Yes","No")</f>
        <v>No</v>
      </c>
      <c r="Y353" s="41">
        <f>IF(tbl_PV_Milestones[[#This Row],[Baseline Date]]="",1,0)</f>
        <v>0</v>
      </c>
      <c r="Z353" s="41">
        <f>IF(tbl_PV_Milestones[[#This Row],[Baseline Date]]&lt;PV_Meta!$B$7,1,0)</f>
        <v>1</v>
      </c>
      <c r="AA353" s="41">
        <f>IF(tbl_PV_Milestones[[#This Row],[Complete]]="Yes",1,0)</f>
        <v>0</v>
      </c>
      <c r="AB353" s="41">
        <f>IF(AND(tbl_PV_Milestones[[#This Row],[BL FY]]=2025,tbl_PV_Milestones[[#This Row],[Baseline Date]]&lt;PV_Meta!$B$7),1,0)</f>
        <v>1</v>
      </c>
      <c r="AC353" s="41">
        <f>IF(AND(tbl_PV_Milestones[[#This Row],[Planned YTD]]=1,tbl_PV_Milestones[[#This Row],[Complete]]="Yes"),1,0)</f>
        <v>0</v>
      </c>
      <c r="AD353" s="41">
        <f>IF(AND(tbl_PV_Milestones[[#This Row],[Actual/Schedule Finish]]&lt;PV_Meta!$B$7,tbl_PV_Milestones[[#This Row],[Complete]]="No",tbl_PV_Milestones[[#This Row],[Project Status]]&lt;&gt;"On Hold"),1,0)</f>
        <v>0</v>
      </c>
      <c r="AE353" s="41">
        <f>IF(AND(tbl_PV_Milestones[[#This Row],[Actual/Schedule Finish]]&gt;tbl_PV_Milestones[[#This Row],[Baseline Date]],tbl_PV_Milestones[[#This Row],[Complete]]="No",tbl_PV_Milestones[[#This Row],[Project Status]]&lt;&gt;"On Hold",tbl_PV_Milestones[[#This Row],[Overdue]]=0,tbl_PV_Milestones[[#This Row],[To be Baselined]]&lt;&gt;1),1,0)</f>
        <v>1</v>
      </c>
      <c r="AF353" s="41">
        <f>IF(AND(tbl_PV_Milestones[[#This Row],[BL FY]]=2025,tbl_PV_Milestones[[#This Row],[Finish FY]]&gt;2025),1,0)</f>
        <v>0</v>
      </c>
      <c r="AG353" s="56" t="str">
        <f>_xlfn.XLOOKUP(tbl_PV_Milestones[[#This Row],[Work ID]],tbl_PV_Meta[Work ID '#],tbl_PV_Meta[Project Manager/Owner],,0)</f>
        <v>Project Manager 14</v>
      </c>
      <c r="AH353" s="6"/>
    </row>
    <row r="354" spans="4:34" x14ac:dyDescent="0.25">
      <c r="D354" s="6" t="s">
        <v>28</v>
      </c>
      <c r="E354" s="6" t="s">
        <v>503</v>
      </c>
      <c r="F354" s="6" t="s">
        <v>1748</v>
      </c>
      <c r="G354" s="6" t="s">
        <v>536</v>
      </c>
      <c r="H354" s="6" t="s">
        <v>505</v>
      </c>
      <c r="I354" s="6" t="s">
        <v>510</v>
      </c>
      <c r="J354" s="6" t="s">
        <v>28</v>
      </c>
      <c r="K354" s="6" t="s">
        <v>39</v>
      </c>
      <c r="L354" s="6" t="s">
        <v>83</v>
      </c>
      <c r="M354" s="43"/>
      <c r="N354" s="44" t="s">
        <v>1979</v>
      </c>
      <c r="O354" s="39">
        <v>45793.708333333299</v>
      </c>
      <c r="P354" s="39">
        <v>45793.708333333299</v>
      </c>
      <c r="Q354" s="6">
        <v>0</v>
      </c>
      <c r="R354" s="6">
        <v>0</v>
      </c>
      <c r="S354" s="45" t="e">
        <f>_xlfn.CONCAT(#REF!,TRIM(tbl_PV_Milestones[[#This Row],[Milestone Description]]))</f>
        <v>#REF!</v>
      </c>
      <c r="T354" s="84" t="str">
        <f>IF(COUNTIF(tbl_PV_Milestones[UID],tbl_PV_Milestones[[#This Row],[UID]])&gt;1,"Duplicate","")</f>
        <v>Duplicate</v>
      </c>
      <c r="U354" s="42" t="str">
        <f>_xlfn.XLOOKUP(tbl_PV_Milestones[[#This Row],[Work ID]],tbl_PV_Meta[Work ID '#],tbl_PV_Meta[Sub-Portfolio])</f>
        <v>Sub-Portfolio 7</v>
      </c>
      <c r="V354" s="41">
        <f>IF(MONTH(tbl_PV_Milestones[[#This Row],[Baseline Date]])&lt;7,YEAR(tbl_PV_Milestones[[#This Row],[Baseline Date]]),YEAR(tbl_PV_Milestones[[#This Row],[Baseline Date]])+1)</f>
        <v>2025</v>
      </c>
      <c r="W354" s="41">
        <f>IF(MONTH(tbl_PV_Milestones[[#This Row],[Actual/Schedule Finish]])&lt;7,YEAR(tbl_PV_Milestones[[#This Row],[Actual/Schedule Finish]]),YEAR(tbl_PV_Milestones[[#This Row],[Actual/Schedule Finish]])+1)</f>
        <v>2025</v>
      </c>
      <c r="X354" s="41" t="str">
        <f>IF(OR(tbl_PV_Milestones[[#This Row],[Project Status]]="Completed",tbl_PV_Milestones[[#This Row],[Project Status]]="Assumed Completed"),"Yes","No")</f>
        <v>No</v>
      </c>
      <c r="Y354" s="41">
        <f>IF(tbl_PV_Milestones[[#This Row],[Baseline Date]]="",1,0)</f>
        <v>0</v>
      </c>
      <c r="Z354" s="41">
        <f>IF(tbl_PV_Milestones[[#This Row],[Baseline Date]]&lt;PV_Meta!$B$7,1,0)</f>
        <v>0</v>
      </c>
      <c r="AA354" s="41">
        <f>IF(tbl_PV_Milestones[[#This Row],[Complete]]="Yes",1,0)</f>
        <v>0</v>
      </c>
      <c r="AB354" s="41">
        <f>IF(AND(tbl_PV_Milestones[[#This Row],[BL FY]]=2025,tbl_PV_Milestones[[#This Row],[Baseline Date]]&lt;PV_Meta!$B$7),1,0)</f>
        <v>0</v>
      </c>
      <c r="AC354" s="41">
        <f>IF(AND(tbl_PV_Milestones[[#This Row],[Planned YTD]]=1,tbl_PV_Milestones[[#This Row],[Complete]]="Yes"),1,0)</f>
        <v>0</v>
      </c>
      <c r="AD354" s="41">
        <f>IF(AND(tbl_PV_Milestones[[#This Row],[Actual/Schedule Finish]]&lt;PV_Meta!$B$7,tbl_PV_Milestones[[#This Row],[Complete]]="No",tbl_PV_Milestones[[#This Row],[Project Status]]&lt;&gt;"On Hold"),1,0)</f>
        <v>0</v>
      </c>
      <c r="AE354" s="41">
        <f>IF(AND(tbl_PV_Milestones[[#This Row],[Actual/Schedule Finish]]&gt;tbl_PV_Milestones[[#This Row],[Baseline Date]],tbl_PV_Milestones[[#This Row],[Complete]]="No",tbl_PV_Milestones[[#This Row],[Project Status]]&lt;&gt;"On Hold",tbl_PV_Milestones[[#This Row],[Overdue]]=0,tbl_PV_Milestones[[#This Row],[To be Baselined]]&lt;&gt;1),1,0)</f>
        <v>0</v>
      </c>
      <c r="AF354" s="41">
        <f>IF(AND(tbl_PV_Milestones[[#This Row],[BL FY]]=2025,tbl_PV_Milestones[[#This Row],[Finish FY]]&gt;2025),1,0)</f>
        <v>0</v>
      </c>
      <c r="AG354" s="56" t="str">
        <f>_xlfn.XLOOKUP(tbl_PV_Milestones[[#This Row],[Work ID]],tbl_PV_Meta[Work ID '#],tbl_PV_Meta[Project Manager/Owner],,0)</f>
        <v>Project Manager 14</v>
      </c>
      <c r="AH354" s="6"/>
    </row>
    <row r="355" spans="4:34" x14ac:dyDescent="0.25">
      <c r="D355" s="6" t="s">
        <v>28</v>
      </c>
      <c r="E355" s="6" t="s">
        <v>503</v>
      </c>
      <c r="F355" s="6" t="s">
        <v>1748</v>
      </c>
      <c r="G355" s="6" t="s">
        <v>541</v>
      </c>
      <c r="H355" s="6" t="s">
        <v>505</v>
      </c>
      <c r="I355" s="6" t="s">
        <v>510</v>
      </c>
      <c r="J355" s="6" t="s">
        <v>28</v>
      </c>
      <c r="K355" s="6" t="s">
        <v>39</v>
      </c>
      <c r="L355" s="6" t="s">
        <v>83</v>
      </c>
      <c r="M355" s="43"/>
      <c r="N355" s="44" t="s">
        <v>1979</v>
      </c>
      <c r="O355" s="39">
        <v>45791.333333333299</v>
      </c>
      <c r="P355" s="39">
        <v>45791.333333333299</v>
      </c>
      <c r="Q355" s="6">
        <v>0</v>
      </c>
      <c r="R355" s="6">
        <v>0</v>
      </c>
      <c r="S355" s="45" t="e">
        <f>_xlfn.CONCAT(#REF!,TRIM(tbl_PV_Milestones[[#This Row],[Milestone Description]]))</f>
        <v>#REF!</v>
      </c>
      <c r="T355" s="84" t="str">
        <f>IF(COUNTIF(tbl_PV_Milestones[UID],tbl_PV_Milestones[[#This Row],[UID]])&gt;1,"Duplicate","")</f>
        <v>Duplicate</v>
      </c>
      <c r="U355" s="42" t="str">
        <f>_xlfn.XLOOKUP(tbl_PV_Milestones[[#This Row],[Work ID]],tbl_PV_Meta[Work ID '#],tbl_PV_Meta[Sub-Portfolio])</f>
        <v>Sub-Portfolio 7</v>
      </c>
      <c r="V355" s="41">
        <f>IF(MONTH(tbl_PV_Milestones[[#This Row],[Baseline Date]])&lt;7,YEAR(tbl_PV_Milestones[[#This Row],[Baseline Date]]),YEAR(tbl_PV_Milestones[[#This Row],[Baseline Date]])+1)</f>
        <v>2025</v>
      </c>
      <c r="W355" s="41">
        <f>IF(MONTH(tbl_PV_Milestones[[#This Row],[Actual/Schedule Finish]])&lt;7,YEAR(tbl_PV_Milestones[[#This Row],[Actual/Schedule Finish]]),YEAR(tbl_PV_Milestones[[#This Row],[Actual/Schedule Finish]])+1)</f>
        <v>2025</v>
      </c>
      <c r="X355" s="41" t="str">
        <f>IF(OR(tbl_PV_Milestones[[#This Row],[Project Status]]="Completed",tbl_PV_Milestones[[#This Row],[Project Status]]="Assumed Completed"),"Yes","No")</f>
        <v>No</v>
      </c>
      <c r="Y355" s="41">
        <f>IF(tbl_PV_Milestones[[#This Row],[Baseline Date]]="",1,0)</f>
        <v>0</v>
      </c>
      <c r="Z355" s="41">
        <f>IF(tbl_PV_Milestones[[#This Row],[Baseline Date]]&lt;PV_Meta!$B$7,1,0)</f>
        <v>0</v>
      </c>
      <c r="AA355" s="41">
        <f>IF(tbl_PV_Milestones[[#This Row],[Complete]]="Yes",1,0)</f>
        <v>0</v>
      </c>
      <c r="AB355" s="41">
        <f>IF(AND(tbl_PV_Milestones[[#This Row],[BL FY]]=2025,tbl_PV_Milestones[[#This Row],[Baseline Date]]&lt;PV_Meta!$B$7),1,0)</f>
        <v>0</v>
      </c>
      <c r="AC355" s="41">
        <f>IF(AND(tbl_PV_Milestones[[#This Row],[Planned YTD]]=1,tbl_PV_Milestones[[#This Row],[Complete]]="Yes"),1,0)</f>
        <v>0</v>
      </c>
      <c r="AD355" s="41">
        <f>IF(AND(tbl_PV_Milestones[[#This Row],[Actual/Schedule Finish]]&lt;PV_Meta!$B$7,tbl_PV_Milestones[[#This Row],[Complete]]="No",tbl_PV_Milestones[[#This Row],[Project Status]]&lt;&gt;"On Hold"),1,0)</f>
        <v>0</v>
      </c>
      <c r="AE355" s="41">
        <f>IF(AND(tbl_PV_Milestones[[#This Row],[Actual/Schedule Finish]]&gt;tbl_PV_Milestones[[#This Row],[Baseline Date]],tbl_PV_Milestones[[#This Row],[Complete]]="No",tbl_PV_Milestones[[#This Row],[Project Status]]&lt;&gt;"On Hold",tbl_PV_Milestones[[#This Row],[Overdue]]=0,tbl_PV_Milestones[[#This Row],[To be Baselined]]&lt;&gt;1),1,0)</f>
        <v>0</v>
      </c>
      <c r="AF355" s="41">
        <f>IF(AND(tbl_PV_Milestones[[#This Row],[BL FY]]=2025,tbl_PV_Milestones[[#This Row],[Finish FY]]&gt;2025),1,0)</f>
        <v>0</v>
      </c>
      <c r="AG355" s="56" t="str">
        <f>_xlfn.XLOOKUP(tbl_PV_Milestones[[#This Row],[Work ID]],tbl_PV_Meta[Work ID '#],tbl_PV_Meta[Project Manager/Owner],,0)</f>
        <v>Project Manager 14</v>
      </c>
      <c r="AH355" s="6"/>
    </row>
    <row r="356" spans="4:34" x14ac:dyDescent="0.25">
      <c r="D356" s="6" t="s">
        <v>28</v>
      </c>
      <c r="E356" s="6" t="s">
        <v>503</v>
      </c>
      <c r="F356" s="6" t="s">
        <v>1748</v>
      </c>
      <c r="G356" s="6" t="s">
        <v>619</v>
      </c>
      <c r="H356" s="6" t="s">
        <v>519</v>
      </c>
      <c r="I356" s="6" t="s">
        <v>510</v>
      </c>
      <c r="J356" s="6" t="s">
        <v>28</v>
      </c>
      <c r="K356" s="6" t="s">
        <v>39</v>
      </c>
      <c r="L356" s="6" t="s">
        <v>83</v>
      </c>
      <c r="M356" s="43"/>
      <c r="N356" s="44" t="s">
        <v>1979</v>
      </c>
      <c r="O356" s="39">
        <v>45793.333333333299</v>
      </c>
      <c r="P356" s="39">
        <v>45793.333333333299</v>
      </c>
      <c r="Q356" s="6">
        <v>0</v>
      </c>
      <c r="R356" s="6">
        <v>0</v>
      </c>
      <c r="S356" s="45" t="e">
        <f>_xlfn.CONCAT(#REF!,TRIM(tbl_PV_Milestones[[#This Row],[Milestone Description]]))</f>
        <v>#REF!</v>
      </c>
      <c r="T356" s="84" t="str">
        <f>IF(COUNTIF(tbl_PV_Milestones[UID],tbl_PV_Milestones[[#This Row],[UID]])&gt;1,"Duplicate","")</f>
        <v>Duplicate</v>
      </c>
      <c r="U356" s="42" t="str">
        <f>_xlfn.XLOOKUP(tbl_PV_Milestones[[#This Row],[Work ID]],tbl_PV_Meta[Work ID '#],tbl_PV_Meta[Sub-Portfolio])</f>
        <v>Sub-Portfolio 7</v>
      </c>
      <c r="V356" s="41">
        <f>IF(MONTH(tbl_PV_Milestones[[#This Row],[Baseline Date]])&lt;7,YEAR(tbl_PV_Milestones[[#This Row],[Baseline Date]]),YEAR(tbl_PV_Milestones[[#This Row],[Baseline Date]])+1)</f>
        <v>2025</v>
      </c>
      <c r="W356" s="41">
        <f>IF(MONTH(tbl_PV_Milestones[[#This Row],[Actual/Schedule Finish]])&lt;7,YEAR(tbl_PV_Milestones[[#This Row],[Actual/Schedule Finish]]),YEAR(tbl_PV_Milestones[[#This Row],[Actual/Schedule Finish]])+1)</f>
        <v>2025</v>
      </c>
      <c r="X356" s="41" t="str">
        <f>IF(OR(tbl_PV_Milestones[[#This Row],[Project Status]]="Completed",tbl_PV_Milestones[[#This Row],[Project Status]]="Assumed Completed"),"Yes","No")</f>
        <v>No</v>
      </c>
      <c r="Y356" s="41">
        <f>IF(tbl_PV_Milestones[[#This Row],[Baseline Date]]="",1,0)</f>
        <v>0</v>
      </c>
      <c r="Z356" s="41">
        <f>IF(tbl_PV_Milestones[[#This Row],[Baseline Date]]&lt;PV_Meta!$B$7,1,0)</f>
        <v>0</v>
      </c>
      <c r="AA356" s="41">
        <f>IF(tbl_PV_Milestones[[#This Row],[Complete]]="Yes",1,0)</f>
        <v>0</v>
      </c>
      <c r="AB356" s="41">
        <f>IF(AND(tbl_PV_Milestones[[#This Row],[BL FY]]=2025,tbl_PV_Milestones[[#This Row],[Baseline Date]]&lt;PV_Meta!$B$7),1,0)</f>
        <v>0</v>
      </c>
      <c r="AC356" s="41">
        <f>IF(AND(tbl_PV_Milestones[[#This Row],[Planned YTD]]=1,tbl_PV_Milestones[[#This Row],[Complete]]="Yes"),1,0)</f>
        <v>0</v>
      </c>
      <c r="AD356" s="41">
        <f>IF(AND(tbl_PV_Milestones[[#This Row],[Actual/Schedule Finish]]&lt;PV_Meta!$B$7,tbl_PV_Milestones[[#This Row],[Complete]]="No",tbl_PV_Milestones[[#This Row],[Project Status]]&lt;&gt;"On Hold"),1,0)</f>
        <v>0</v>
      </c>
      <c r="AE356" s="41">
        <f>IF(AND(tbl_PV_Milestones[[#This Row],[Actual/Schedule Finish]]&gt;tbl_PV_Milestones[[#This Row],[Baseline Date]],tbl_PV_Milestones[[#This Row],[Complete]]="No",tbl_PV_Milestones[[#This Row],[Project Status]]&lt;&gt;"On Hold",tbl_PV_Milestones[[#This Row],[Overdue]]=0,tbl_PV_Milestones[[#This Row],[To be Baselined]]&lt;&gt;1),1,0)</f>
        <v>0</v>
      </c>
      <c r="AF356" s="41">
        <f>IF(AND(tbl_PV_Milestones[[#This Row],[BL FY]]=2025,tbl_PV_Milestones[[#This Row],[Finish FY]]&gt;2025),1,0)</f>
        <v>0</v>
      </c>
      <c r="AG356" s="56" t="str">
        <f>_xlfn.XLOOKUP(tbl_PV_Milestones[[#This Row],[Work ID]],tbl_PV_Meta[Work ID '#],tbl_PV_Meta[Project Manager/Owner],,0)</f>
        <v>Project Manager 14</v>
      </c>
      <c r="AH356" s="6"/>
    </row>
    <row r="357" spans="4:34" x14ac:dyDescent="0.25">
      <c r="D357" s="6" t="s">
        <v>28</v>
      </c>
      <c r="E357" s="6" t="s">
        <v>503</v>
      </c>
      <c r="F357" s="6" t="s">
        <v>1748</v>
      </c>
      <c r="G357" s="6" t="s">
        <v>528</v>
      </c>
      <c r="H357" s="6" t="s">
        <v>505</v>
      </c>
      <c r="I357" s="6" t="s">
        <v>510</v>
      </c>
      <c r="J357" s="6" t="s">
        <v>28</v>
      </c>
      <c r="K357" s="6" t="s">
        <v>39</v>
      </c>
      <c r="L357" s="6" t="s">
        <v>83</v>
      </c>
      <c r="M357" s="43"/>
      <c r="N357" s="44" t="s">
        <v>1979</v>
      </c>
      <c r="O357" s="39">
        <v>45791.333333333299</v>
      </c>
      <c r="P357" s="39">
        <v>45791.333333333299</v>
      </c>
      <c r="Q357" s="6">
        <v>0</v>
      </c>
      <c r="R357" s="6">
        <v>0</v>
      </c>
      <c r="S357" s="45" t="e">
        <f>_xlfn.CONCAT(#REF!,TRIM(tbl_PV_Milestones[[#This Row],[Milestone Description]]))</f>
        <v>#REF!</v>
      </c>
      <c r="T357" s="84" t="str">
        <f>IF(COUNTIF(tbl_PV_Milestones[UID],tbl_PV_Milestones[[#This Row],[UID]])&gt;1,"Duplicate","")</f>
        <v>Duplicate</v>
      </c>
      <c r="U357" s="42" t="str">
        <f>_xlfn.XLOOKUP(tbl_PV_Milestones[[#This Row],[Work ID]],tbl_PV_Meta[Work ID '#],tbl_PV_Meta[Sub-Portfolio])</f>
        <v>Sub-Portfolio 7</v>
      </c>
      <c r="V357" s="41">
        <f>IF(MONTH(tbl_PV_Milestones[[#This Row],[Baseline Date]])&lt;7,YEAR(tbl_PV_Milestones[[#This Row],[Baseline Date]]),YEAR(tbl_PV_Milestones[[#This Row],[Baseline Date]])+1)</f>
        <v>2025</v>
      </c>
      <c r="W357" s="41">
        <f>IF(MONTH(tbl_PV_Milestones[[#This Row],[Actual/Schedule Finish]])&lt;7,YEAR(tbl_PV_Milestones[[#This Row],[Actual/Schedule Finish]]),YEAR(tbl_PV_Milestones[[#This Row],[Actual/Schedule Finish]])+1)</f>
        <v>2025</v>
      </c>
      <c r="X357" s="41" t="str">
        <f>IF(OR(tbl_PV_Milestones[[#This Row],[Project Status]]="Completed",tbl_PV_Milestones[[#This Row],[Project Status]]="Assumed Completed"),"Yes","No")</f>
        <v>No</v>
      </c>
      <c r="Y357" s="41">
        <f>IF(tbl_PV_Milestones[[#This Row],[Baseline Date]]="",1,0)</f>
        <v>0</v>
      </c>
      <c r="Z357" s="41">
        <f>IF(tbl_PV_Milestones[[#This Row],[Baseline Date]]&lt;PV_Meta!$B$7,1,0)</f>
        <v>0</v>
      </c>
      <c r="AA357" s="41">
        <f>IF(tbl_PV_Milestones[[#This Row],[Complete]]="Yes",1,0)</f>
        <v>0</v>
      </c>
      <c r="AB357" s="41">
        <f>IF(AND(tbl_PV_Milestones[[#This Row],[BL FY]]=2025,tbl_PV_Milestones[[#This Row],[Baseline Date]]&lt;PV_Meta!$B$7),1,0)</f>
        <v>0</v>
      </c>
      <c r="AC357" s="41">
        <f>IF(AND(tbl_PV_Milestones[[#This Row],[Planned YTD]]=1,tbl_PV_Milestones[[#This Row],[Complete]]="Yes"),1,0)</f>
        <v>0</v>
      </c>
      <c r="AD357" s="41">
        <f>IF(AND(tbl_PV_Milestones[[#This Row],[Actual/Schedule Finish]]&lt;PV_Meta!$B$7,tbl_PV_Milestones[[#This Row],[Complete]]="No",tbl_PV_Milestones[[#This Row],[Project Status]]&lt;&gt;"On Hold"),1,0)</f>
        <v>0</v>
      </c>
      <c r="AE357" s="41">
        <f>IF(AND(tbl_PV_Milestones[[#This Row],[Actual/Schedule Finish]]&gt;tbl_PV_Milestones[[#This Row],[Baseline Date]],tbl_PV_Milestones[[#This Row],[Complete]]="No",tbl_PV_Milestones[[#This Row],[Project Status]]&lt;&gt;"On Hold",tbl_PV_Milestones[[#This Row],[Overdue]]=0,tbl_PV_Milestones[[#This Row],[To be Baselined]]&lt;&gt;1),1,0)</f>
        <v>0</v>
      </c>
      <c r="AF357" s="41">
        <f>IF(AND(tbl_PV_Milestones[[#This Row],[BL FY]]=2025,tbl_PV_Milestones[[#This Row],[Finish FY]]&gt;2025),1,0)</f>
        <v>0</v>
      </c>
      <c r="AG357" s="56" t="str">
        <f>_xlfn.XLOOKUP(tbl_PV_Milestones[[#This Row],[Work ID]],tbl_PV_Meta[Work ID '#],tbl_PV_Meta[Project Manager/Owner],,0)</f>
        <v>Project Manager 14</v>
      </c>
      <c r="AH357" s="6"/>
    </row>
    <row r="358" spans="4:34" x14ac:dyDescent="0.25">
      <c r="D358" s="6" t="s">
        <v>28</v>
      </c>
      <c r="E358" s="6" t="s">
        <v>503</v>
      </c>
      <c r="F358" s="6" t="s">
        <v>1748</v>
      </c>
      <c r="G358" s="6" t="s">
        <v>531</v>
      </c>
      <c r="H358" s="6" t="s">
        <v>505</v>
      </c>
      <c r="I358" s="6" t="s">
        <v>510</v>
      </c>
      <c r="J358" s="6" t="s">
        <v>28</v>
      </c>
      <c r="K358" s="6" t="s">
        <v>39</v>
      </c>
      <c r="L358" s="6" t="s">
        <v>83</v>
      </c>
      <c r="M358" s="43"/>
      <c r="N358" s="44" t="s">
        <v>1979</v>
      </c>
      <c r="O358" s="39">
        <v>45793.333333333299</v>
      </c>
      <c r="P358" s="39">
        <v>45793.333333333299</v>
      </c>
      <c r="Q358" s="6">
        <v>0</v>
      </c>
      <c r="R358" s="6">
        <v>0</v>
      </c>
      <c r="S358" s="45" t="e">
        <f>_xlfn.CONCAT(#REF!,TRIM(tbl_PV_Milestones[[#This Row],[Milestone Description]]))</f>
        <v>#REF!</v>
      </c>
      <c r="T358" s="84" t="str">
        <f>IF(COUNTIF(tbl_PV_Milestones[UID],tbl_PV_Milestones[[#This Row],[UID]])&gt;1,"Duplicate","")</f>
        <v>Duplicate</v>
      </c>
      <c r="U358" s="42" t="str">
        <f>_xlfn.XLOOKUP(tbl_PV_Milestones[[#This Row],[Work ID]],tbl_PV_Meta[Work ID '#],tbl_PV_Meta[Sub-Portfolio])</f>
        <v>Sub-Portfolio 7</v>
      </c>
      <c r="V358" s="41">
        <f>IF(MONTH(tbl_PV_Milestones[[#This Row],[Baseline Date]])&lt;7,YEAR(tbl_PV_Milestones[[#This Row],[Baseline Date]]),YEAR(tbl_PV_Milestones[[#This Row],[Baseline Date]])+1)</f>
        <v>2025</v>
      </c>
      <c r="W358" s="41">
        <f>IF(MONTH(tbl_PV_Milestones[[#This Row],[Actual/Schedule Finish]])&lt;7,YEAR(tbl_PV_Milestones[[#This Row],[Actual/Schedule Finish]]),YEAR(tbl_PV_Milestones[[#This Row],[Actual/Schedule Finish]])+1)</f>
        <v>2025</v>
      </c>
      <c r="X358" s="41" t="str">
        <f>IF(OR(tbl_PV_Milestones[[#This Row],[Project Status]]="Completed",tbl_PV_Milestones[[#This Row],[Project Status]]="Assumed Completed"),"Yes","No")</f>
        <v>No</v>
      </c>
      <c r="Y358" s="41">
        <f>IF(tbl_PV_Milestones[[#This Row],[Baseline Date]]="",1,0)</f>
        <v>0</v>
      </c>
      <c r="Z358" s="41">
        <f>IF(tbl_PV_Milestones[[#This Row],[Baseline Date]]&lt;PV_Meta!$B$7,1,0)</f>
        <v>0</v>
      </c>
      <c r="AA358" s="41">
        <f>IF(tbl_PV_Milestones[[#This Row],[Complete]]="Yes",1,0)</f>
        <v>0</v>
      </c>
      <c r="AB358" s="41">
        <f>IF(AND(tbl_PV_Milestones[[#This Row],[BL FY]]=2025,tbl_PV_Milestones[[#This Row],[Baseline Date]]&lt;PV_Meta!$B$7),1,0)</f>
        <v>0</v>
      </c>
      <c r="AC358" s="41">
        <f>IF(AND(tbl_PV_Milestones[[#This Row],[Planned YTD]]=1,tbl_PV_Milestones[[#This Row],[Complete]]="Yes"),1,0)</f>
        <v>0</v>
      </c>
      <c r="AD358" s="41">
        <f>IF(AND(tbl_PV_Milestones[[#This Row],[Actual/Schedule Finish]]&lt;PV_Meta!$B$7,tbl_PV_Milestones[[#This Row],[Complete]]="No",tbl_PV_Milestones[[#This Row],[Project Status]]&lt;&gt;"On Hold"),1,0)</f>
        <v>0</v>
      </c>
      <c r="AE358" s="41">
        <f>IF(AND(tbl_PV_Milestones[[#This Row],[Actual/Schedule Finish]]&gt;tbl_PV_Milestones[[#This Row],[Baseline Date]],tbl_PV_Milestones[[#This Row],[Complete]]="No",tbl_PV_Milestones[[#This Row],[Project Status]]&lt;&gt;"On Hold",tbl_PV_Milestones[[#This Row],[Overdue]]=0,tbl_PV_Milestones[[#This Row],[To be Baselined]]&lt;&gt;1),1,0)</f>
        <v>0</v>
      </c>
      <c r="AF358" s="41">
        <f>IF(AND(tbl_PV_Milestones[[#This Row],[BL FY]]=2025,tbl_PV_Milestones[[#This Row],[Finish FY]]&gt;2025),1,0)</f>
        <v>0</v>
      </c>
      <c r="AG358" s="56" t="str">
        <f>_xlfn.XLOOKUP(tbl_PV_Milestones[[#This Row],[Work ID]],tbl_PV_Meta[Work ID '#],tbl_PV_Meta[Project Manager/Owner],,0)</f>
        <v>Project Manager 14</v>
      </c>
      <c r="AH358" s="6"/>
    </row>
    <row r="359" spans="4:34" x14ac:dyDescent="0.25">
      <c r="D359" s="6" t="s">
        <v>28</v>
      </c>
      <c r="E359" s="6" t="s">
        <v>580</v>
      </c>
      <c r="F359" s="6" t="s">
        <v>1748</v>
      </c>
      <c r="G359" s="6" t="s">
        <v>620</v>
      </c>
      <c r="H359" s="6" t="s">
        <v>505</v>
      </c>
      <c r="I359" s="6" t="s">
        <v>506</v>
      </c>
      <c r="J359" s="6" t="s">
        <v>28</v>
      </c>
      <c r="K359" s="6" t="s">
        <v>39</v>
      </c>
      <c r="L359" s="6" t="s">
        <v>83</v>
      </c>
      <c r="M359" s="43"/>
      <c r="N359" s="44" t="s">
        <v>1979</v>
      </c>
      <c r="O359" s="39">
        <v>45828.708333333299</v>
      </c>
      <c r="P359" s="39">
        <v>45804.333333333299</v>
      </c>
      <c r="Q359" s="6">
        <v>-18</v>
      </c>
      <c r="R359" s="6">
        <v>-4.0827899064360601E-2</v>
      </c>
      <c r="S359" s="45" t="e">
        <f>_xlfn.CONCAT(#REF!,TRIM(tbl_PV_Milestones[[#This Row],[Milestone Description]]))</f>
        <v>#REF!</v>
      </c>
      <c r="T359" s="84" t="str">
        <f>IF(COUNTIF(tbl_PV_Milestones[UID],tbl_PV_Milestones[[#This Row],[UID]])&gt;1,"Duplicate","")</f>
        <v>Duplicate</v>
      </c>
      <c r="U359" s="42" t="str">
        <f>_xlfn.XLOOKUP(tbl_PV_Milestones[[#This Row],[Work ID]],tbl_PV_Meta[Work ID '#],tbl_PV_Meta[Sub-Portfolio])</f>
        <v>Sub-Portfolio 7</v>
      </c>
      <c r="V359" s="41">
        <f>IF(MONTH(tbl_PV_Milestones[[#This Row],[Baseline Date]])&lt;7,YEAR(tbl_PV_Milestones[[#This Row],[Baseline Date]]),YEAR(tbl_PV_Milestones[[#This Row],[Baseline Date]])+1)</f>
        <v>2025</v>
      </c>
      <c r="W359" s="41">
        <f>IF(MONTH(tbl_PV_Milestones[[#This Row],[Actual/Schedule Finish]])&lt;7,YEAR(tbl_PV_Milestones[[#This Row],[Actual/Schedule Finish]]),YEAR(tbl_PV_Milestones[[#This Row],[Actual/Schedule Finish]])+1)</f>
        <v>2025</v>
      </c>
      <c r="X359" s="41" t="str">
        <f>IF(OR(tbl_PV_Milestones[[#This Row],[Project Status]]="Completed",tbl_PV_Milestones[[#This Row],[Project Status]]="Assumed Completed"),"Yes","No")</f>
        <v>No</v>
      </c>
      <c r="Y359" s="41">
        <f>IF(tbl_PV_Milestones[[#This Row],[Baseline Date]]="",1,0)</f>
        <v>0</v>
      </c>
      <c r="Z359" s="41">
        <f>IF(tbl_PV_Milestones[[#This Row],[Baseline Date]]&lt;PV_Meta!$B$7,1,0)</f>
        <v>0</v>
      </c>
      <c r="AA359" s="41">
        <f>IF(tbl_PV_Milestones[[#This Row],[Complete]]="Yes",1,0)</f>
        <v>0</v>
      </c>
      <c r="AB359" s="41">
        <f>IF(AND(tbl_PV_Milestones[[#This Row],[BL FY]]=2025,tbl_PV_Milestones[[#This Row],[Baseline Date]]&lt;PV_Meta!$B$7),1,0)</f>
        <v>0</v>
      </c>
      <c r="AC359" s="41">
        <f>IF(AND(tbl_PV_Milestones[[#This Row],[Planned YTD]]=1,tbl_PV_Milestones[[#This Row],[Complete]]="Yes"),1,0)</f>
        <v>0</v>
      </c>
      <c r="AD359" s="41">
        <f>IF(AND(tbl_PV_Milestones[[#This Row],[Actual/Schedule Finish]]&lt;PV_Meta!$B$7,tbl_PV_Milestones[[#This Row],[Complete]]="No",tbl_PV_Milestones[[#This Row],[Project Status]]&lt;&gt;"On Hold"),1,0)</f>
        <v>0</v>
      </c>
      <c r="AE359" s="41">
        <f>IF(AND(tbl_PV_Milestones[[#This Row],[Actual/Schedule Finish]]&gt;tbl_PV_Milestones[[#This Row],[Baseline Date]],tbl_PV_Milestones[[#This Row],[Complete]]="No",tbl_PV_Milestones[[#This Row],[Project Status]]&lt;&gt;"On Hold",tbl_PV_Milestones[[#This Row],[Overdue]]=0,tbl_PV_Milestones[[#This Row],[To be Baselined]]&lt;&gt;1),1,0)</f>
        <v>1</v>
      </c>
      <c r="AF359" s="41">
        <f>IF(AND(tbl_PV_Milestones[[#This Row],[BL FY]]=2025,tbl_PV_Milestones[[#This Row],[Finish FY]]&gt;2025),1,0)</f>
        <v>0</v>
      </c>
      <c r="AG359" s="56" t="str">
        <f>_xlfn.XLOOKUP(tbl_PV_Milestones[[#This Row],[Work ID]],tbl_PV_Meta[Work ID '#],tbl_PV_Meta[Project Manager/Owner],,0)</f>
        <v>Project Manager 14</v>
      </c>
      <c r="AH359" s="6"/>
    </row>
    <row r="360" spans="4:34" x14ac:dyDescent="0.25">
      <c r="D360" s="6" t="s">
        <v>28</v>
      </c>
      <c r="E360" s="6" t="s">
        <v>580</v>
      </c>
      <c r="F360" s="6" t="s">
        <v>1748</v>
      </c>
      <c r="G360" s="6" t="s">
        <v>621</v>
      </c>
      <c r="H360" s="6" t="s">
        <v>519</v>
      </c>
      <c r="I360" s="6" t="s">
        <v>510</v>
      </c>
      <c r="J360" s="6" t="s">
        <v>28</v>
      </c>
      <c r="K360" s="6" t="s">
        <v>39</v>
      </c>
      <c r="L360" s="6" t="s">
        <v>83</v>
      </c>
      <c r="M360" s="43"/>
      <c r="N360" s="44" t="s">
        <v>1979</v>
      </c>
      <c r="O360" s="39">
        <v>45831.708333333299</v>
      </c>
      <c r="P360" s="39">
        <v>45805.708333333299</v>
      </c>
      <c r="Q360" s="6">
        <v>-17</v>
      </c>
      <c r="R360" s="6">
        <v>-3.85596824496739E-2</v>
      </c>
      <c r="S360" s="45" t="e">
        <f>_xlfn.CONCAT(#REF!,TRIM(tbl_PV_Milestones[[#This Row],[Milestone Description]]))</f>
        <v>#REF!</v>
      </c>
      <c r="T360" s="84" t="str">
        <f>IF(COUNTIF(tbl_PV_Milestones[UID],tbl_PV_Milestones[[#This Row],[UID]])&gt;1,"Duplicate","")</f>
        <v>Duplicate</v>
      </c>
      <c r="U360" s="42" t="str">
        <f>_xlfn.XLOOKUP(tbl_PV_Milestones[[#This Row],[Work ID]],tbl_PV_Meta[Work ID '#],tbl_PV_Meta[Sub-Portfolio])</f>
        <v>Sub-Portfolio 7</v>
      </c>
      <c r="V360" s="41">
        <f>IF(MONTH(tbl_PV_Milestones[[#This Row],[Baseline Date]])&lt;7,YEAR(tbl_PV_Milestones[[#This Row],[Baseline Date]]),YEAR(tbl_PV_Milestones[[#This Row],[Baseline Date]])+1)</f>
        <v>2025</v>
      </c>
      <c r="W360" s="41">
        <f>IF(MONTH(tbl_PV_Milestones[[#This Row],[Actual/Schedule Finish]])&lt;7,YEAR(tbl_PV_Milestones[[#This Row],[Actual/Schedule Finish]]),YEAR(tbl_PV_Milestones[[#This Row],[Actual/Schedule Finish]])+1)</f>
        <v>2025</v>
      </c>
      <c r="X360" s="41" t="str">
        <f>IF(OR(tbl_PV_Milestones[[#This Row],[Project Status]]="Completed",tbl_PV_Milestones[[#This Row],[Project Status]]="Assumed Completed"),"Yes","No")</f>
        <v>No</v>
      </c>
      <c r="Y360" s="41">
        <f>IF(tbl_PV_Milestones[[#This Row],[Baseline Date]]="",1,0)</f>
        <v>0</v>
      </c>
      <c r="Z360" s="41">
        <f>IF(tbl_PV_Milestones[[#This Row],[Baseline Date]]&lt;PV_Meta!$B$7,1,0)</f>
        <v>0</v>
      </c>
      <c r="AA360" s="41">
        <f>IF(tbl_PV_Milestones[[#This Row],[Complete]]="Yes",1,0)</f>
        <v>0</v>
      </c>
      <c r="AB360" s="41">
        <f>IF(AND(tbl_PV_Milestones[[#This Row],[BL FY]]=2025,tbl_PV_Milestones[[#This Row],[Baseline Date]]&lt;PV_Meta!$B$7),1,0)</f>
        <v>0</v>
      </c>
      <c r="AC360" s="41">
        <f>IF(AND(tbl_PV_Milestones[[#This Row],[Planned YTD]]=1,tbl_PV_Milestones[[#This Row],[Complete]]="Yes"),1,0)</f>
        <v>0</v>
      </c>
      <c r="AD360" s="41">
        <f>IF(AND(tbl_PV_Milestones[[#This Row],[Actual/Schedule Finish]]&lt;PV_Meta!$B$7,tbl_PV_Milestones[[#This Row],[Complete]]="No",tbl_PV_Milestones[[#This Row],[Project Status]]&lt;&gt;"On Hold"),1,0)</f>
        <v>0</v>
      </c>
      <c r="AE360" s="41">
        <f>IF(AND(tbl_PV_Milestones[[#This Row],[Actual/Schedule Finish]]&gt;tbl_PV_Milestones[[#This Row],[Baseline Date]],tbl_PV_Milestones[[#This Row],[Complete]]="No",tbl_PV_Milestones[[#This Row],[Project Status]]&lt;&gt;"On Hold",tbl_PV_Milestones[[#This Row],[Overdue]]=0,tbl_PV_Milestones[[#This Row],[To be Baselined]]&lt;&gt;1),1,0)</f>
        <v>1</v>
      </c>
      <c r="AF360" s="41">
        <f>IF(AND(tbl_PV_Milestones[[#This Row],[BL FY]]=2025,tbl_PV_Milestones[[#This Row],[Finish FY]]&gt;2025),1,0)</f>
        <v>0</v>
      </c>
      <c r="AG360" s="56" t="str">
        <f>_xlfn.XLOOKUP(tbl_PV_Milestones[[#This Row],[Work ID]],tbl_PV_Meta[Work ID '#],tbl_PV_Meta[Project Manager/Owner],,0)</f>
        <v>Project Manager 14</v>
      </c>
      <c r="AH360" s="6"/>
    </row>
    <row r="361" spans="4:34" x14ac:dyDescent="0.25">
      <c r="D361" s="6" t="s">
        <v>28</v>
      </c>
      <c r="E361" s="6" t="s">
        <v>503</v>
      </c>
      <c r="F361" s="6" t="s">
        <v>1782</v>
      </c>
      <c r="G361" s="6" t="s">
        <v>531</v>
      </c>
      <c r="H361" s="6" t="s">
        <v>505</v>
      </c>
      <c r="I361" s="6" t="s">
        <v>510</v>
      </c>
      <c r="J361" s="6" t="s">
        <v>28</v>
      </c>
      <c r="K361" s="6" t="s">
        <v>39</v>
      </c>
      <c r="L361" s="6" t="s">
        <v>64</v>
      </c>
      <c r="M361" s="43"/>
      <c r="N361" s="44" t="s">
        <v>1979</v>
      </c>
      <c r="O361" s="39">
        <v>45779.708333333299</v>
      </c>
      <c r="P361" s="39">
        <v>45779.708333333299</v>
      </c>
      <c r="Q361" s="6">
        <v>0</v>
      </c>
      <c r="R361" s="6">
        <v>0</v>
      </c>
      <c r="S361" s="45" t="e">
        <f>_xlfn.CONCAT(#REF!,TRIM(tbl_PV_Milestones[[#This Row],[Milestone Description]]))</f>
        <v>#REF!</v>
      </c>
      <c r="T361" s="84" t="str">
        <f>IF(COUNTIF(tbl_PV_Milestones[UID],tbl_PV_Milestones[[#This Row],[UID]])&gt;1,"Duplicate","")</f>
        <v>Duplicate</v>
      </c>
      <c r="U361" s="42" t="str">
        <f>_xlfn.XLOOKUP(tbl_PV_Milestones[[#This Row],[Work ID]],tbl_PV_Meta[Work ID '#],tbl_PV_Meta[Sub-Portfolio])</f>
        <v>Sub-Portfolio 8</v>
      </c>
      <c r="V361" s="41">
        <f>IF(MONTH(tbl_PV_Milestones[[#This Row],[Baseline Date]])&lt;7,YEAR(tbl_PV_Milestones[[#This Row],[Baseline Date]]),YEAR(tbl_PV_Milestones[[#This Row],[Baseline Date]])+1)</f>
        <v>2025</v>
      </c>
      <c r="W361" s="41">
        <f>IF(MONTH(tbl_PV_Milestones[[#This Row],[Actual/Schedule Finish]])&lt;7,YEAR(tbl_PV_Milestones[[#This Row],[Actual/Schedule Finish]]),YEAR(tbl_PV_Milestones[[#This Row],[Actual/Schedule Finish]])+1)</f>
        <v>2025</v>
      </c>
      <c r="X361" s="41" t="str">
        <f>IF(OR(tbl_PV_Milestones[[#This Row],[Project Status]]="Completed",tbl_PV_Milestones[[#This Row],[Project Status]]="Assumed Completed"),"Yes","No")</f>
        <v>No</v>
      </c>
      <c r="Y361" s="41">
        <f>IF(tbl_PV_Milestones[[#This Row],[Baseline Date]]="",1,0)</f>
        <v>0</v>
      </c>
      <c r="Z361" s="41">
        <f>IF(tbl_PV_Milestones[[#This Row],[Baseline Date]]&lt;PV_Meta!$B$7,1,0)</f>
        <v>0</v>
      </c>
      <c r="AA361" s="41">
        <f>IF(tbl_PV_Milestones[[#This Row],[Complete]]="Yes",1,0)</f>
        <v>0</v>
      </c>
      <c r="AB361" s="41">
        <f>IF(AND(tbl_PV_Milestones[[#This Row],[BL FY]]=2025,tbl_PV_Milestones[[#This Row],[Baseline Date]]&lt;PV_Meta!$B$7),1,0)</f>
        <v>0</v>
      </c>
      <c r="AC361" s="41">
        <f>IF(AND(tbl_PV_Milestones[[#This Row],[Planned YTD]]=1,tbl_PV_Milestones[[#This Row],[Complete]]="Yes"),1,0)</f>
        <v>0</v>
      </c>
      <c r="AD361" s="41">
        <f>IF(AND(tbl_PV_Milestones[[#This Row],[Actual/Schedule Finish]]&lt;PV_Meta!$B$7,tbl_PV_Milestones[[#This Row],[Complete]]="No",tbl_PV_Milestones[[#This Row],[Project Status]]&lt;&gt;"On Hold"),1,0)</f>
        <v>0</v>
      </c>
      <c r="AE361" s="41">
        <f>IF(AND(tbl_PV_Milestones[[#This Row],[Actual/Schedule Finish]]&gt;tbl_PV_Milestones[[#This Row],[Baseline Date]],tbl_PV_Milestones[[#This Row],[Complete]]="No",tbl_PV_Milestones[[#This Row],[Project Status]]&lt;&gt;"On Hold",tbl_PV_Milestones[[#This Row],[Overdue]]=0,tbl_PV_Milestones[[#This Row],[To be Baselined]]&lt;&gt;1),1,0)</f>
        <v>0</v>
      </c>
      <c r="AF361" s="41">
        <f>IF(AND(tbl_PV_Milestones[[#This Row],[BL FY]]=2025,tbl_PV_Milestones[[#This Row],[Finish FY]]&gt;2025),1,0)</f>
        <v>0</v>
      </c>
      <c r="AG361" s="56" t="str">
        <f>_xlfn.XLOOKUP(tbl_PV_Milestones[[#This Row],[Work ID]],tbl_PV_Meta[Work ID '#],tbl_PV_Meta[Project Manager/Owner],,0)</f>
        <v>Project Manager 13</v>
      </c>
      <c r="AH361" s="6"/>
    </row>
    <row r="362" spans="4:34" x14ac:dyDescent="0.25">
      <c r="D362" s="6" t="s">
        <v>28</v>
      </c>
      <c r="E362" s="6" t="s">
        <v>503</v>
      </c>
      <c r="F362" s="6" t="s">
        <v>1782</v>
      </c>
      <c r="G362" s="6" t="s">
        <v>532</v>
      </c>
      <c r="H362" s="6" t="s">
        <v>505</v>
      </c>
      <c r="I362" s="6" t="s">
        <v>506</v>
      </c>
      <c r="J362" s="6" t="s">
        <v>28</v>
      </c>
      <c r="K362" s="6" t="s">
        <v>39</v>
      </c>
      <c r="L362" s="6" t="s">
        <v>64</v>
      </c>
      <c r="M362" s="43"/>
      <c r="N362" s="44" t="s">
        <v>1979</v>
      </c>
      <c r="O362" s="39">
        <v>45783.708333333299</v>
      </c>
      <c r="P362" s="39">
        <v>45783.708333333299</v>
      </c>
      <c r="Q362" s="6">
        <v>0</v>
      </c>
      <c r="R362" s="6">
        <v>0</v>
      </c>
      <c r="S362" s="45" t="e">
        <f>_xlfn.CONCAT(#REF!,TRIM(tbl_PV_Milestones[[#This Row],[Milestone Description]]))</f>
        <v>#REF!</v>
      </c>
      <c r="T362" s="84" t="str">
        <f>IF(COUNTIF(tbl_PV_Milestones[UID],tbl_PV_Milestones[[#This Row],[UID]])&gt;1,"Duplicate","")</f>
        <v>Duplicate</v>
      </c>
      <c r="U362" s="42" t="str">
        <f>_xlfn.XLOOKUP(tbl_PV_Milestones[[#This Row],[Work ID]],tbl_PV_Meta[Work ID '#],tbl_PV_Meta[Sub-Portfolio])</f>
        <v>Sub-Portfolio 8</v>
      </c>
      <c r="V362" s="41">
        <f>IF(MONTH(tbl_PV_Milestones[[#This Row],[Baseline Date]])&lt;7,YEAR(tbl_PV_Milestones[[#This Row],[Baseline Date]]),YEAR(tbl_PV_Milestones[[#This Row],[Baseline Date]])+1)</f>
        <v>2025</v>
      </c>
      <c r="W362" s="41">
        <f>IF(MONTH(tbl_PV_Milestones[[#This Row],[Actual/Schedule Finish]])&lt;7,YEAR(tbl_PV_Milestones[[#This Row],[Actual/Schedule Finish]]),YEAR(tbl_PV_Milestones[[#This Row],[Actual/Schedule Finish]])+1)</f>
        <v>2025</v>
      </c>
      <c r="X362" s="41" t="str">
        <f>IF(OR(tbl_PV_Milestones[[#This Row],[Project Status]]="Completed",tbl_PV_Milestones[[#This Row],[Project Status]]="Assumed Completed"),"Yes","No")</f>
        <v>No</v>
      </c>
      <c r="Y362" s="41">
        <f>IF(tbl_PV_Milestones[[#This Row],[Baseline Date]]="",1,0)</f>
        <v>0</v>
      </c>
      <c r="Z362" s="41">
        <f>IF(tbl_PV_Milestones[[#This Row],[Baseline Date]]&lt;PV_Meta!$B$7,1,0)</f>
        <v>0</v>
      </c>
      <c r="AA362" s="41">
        <f>IF(tbl_PV_Milestones[[#This Row],[Complete]]="Yes",1,0)</f>
        <v>0</v>
      </c>
      <c r="AB362" s="41">
        <f>IF(AND(tbl_PV_Milestones[[#This Row],[BL FY]]=2025,tbl_PV_Milestones[[#This Row],[Baseline Date]]&lt;PV_Meta!$B$7),1,0)</f>
        <v>0</v>
      </c>
      <c r="AC362" s="41">
        <f>IF(AND(tbl_PV_Milestones[[#This Row],[Planned YTD]]=1,tbl_PV_Milestones[[#This Row],[Complete]]="Yes"),1,0)</f>
        <v>0</v>
      </c>
      <c r="AD362" s="41">
        <f>IF(AND(tbl_PV_Milestones[[#This Row],[Actual/Schedule Finish]]&lt;PV_Meta!$B$7,tbl_PV_Milestones[[#This Row],[Complete]]="No",tbl_PV_Milestones[[#This Row],[Project Status]]&lt;&gt;"On Hold"),1,0)</f>
        <v>0</v>
      </c>
      <c r="AE362" s="41">
        <f>IF(AND(tbl_PV_Milestones[[#This Row],[Actual/Schedule Finish]]&gt;tbl_PV_Milestones[[#This Row],[Baseline Date]],tbl_PV_Milestones[[#This Row],[Complete]]="No",tbl_PV_Milestones[[#This Row],[Project Status]]&lt;&gt;"On Hold",tbl_PV_Milestones[[#This Row],[Overdue]]=0,tbl_PV_Milestones[[#This Row],[To be Baselined]]&lt;&gt;1),1,0)</f>
        <v>0</v>
      </c>
      <c r="AF362" s="41">
        <f>IF(AND(tbl_PV_Milestones[[#This Row],[BL FY]]=2025,tbl_PV_Milestones[[#This Row],[Finish FY]]&gt;2025),1,0)</f>
        <v>0</v>
      </c>
      <c r="AG362" s="56" t="str">
        <f>_xlfn.XLOOKUP(tbl_PV_Milestones[[#This Row],[Work ID]],tbl_PV_Meta[Work ID '#],tbl_PV_Meta[Project Manager/Owner],,0)</f>
        <v>Project Manager 13</v>
      </c>
      <c r="AH362" s="6"/>
    </row>
    <row r="363" spans="4:34" x14ac:dyDescent="0.25">
      <c r="D363" s="6" t="s">
        <v>28</v>
      </c>
      <c r="E363" s="6" t="s">
        <v>503</v>
      </c>
      <c r="F363" s="6" t="s">
        <v>1782</v>
      </c>
      <c r="G363" s="6" t="s">
        <v>533</v>
      </c>
      <c r="H363" s="6" t="s">
        <v>519</v>
      </c>
      <c r="I363" s="6" t="s">
        <v>510</v>
      </c>
      <c r="J363" s="6" t="s">
        <v>28</v>
      </c>
      <c r="K363" s="6" t="s">
        <v>39</v>
      </c>
      <c r="L363" s="6" t="s">
        <v>64</v>
      </c>
      <c r="M363" s="43"/>
      <c r="N363" s="44" t="s">
        <v>1979</v>
      </c>
      <c r="O363" s="39">
        <v>45784.708333333299</v>
      </c>
      <c r="P363" s="39">
        <v>45784.708333333299</v>
      </c>
      <c r="Q363" s="6">
        <v>0</v>
      </c>
      <c r="R363" s="6">
        <v>0</v>
      </c>
      <c r="S363" s="45" t="e">
        <f>_xlfn.CONCAT(#REF!,TRIM(tbl_PV_Milestones[[#This Row],[Milestone Description]]))</f>
        <v>#REF!</v>
      </c>
      <c r="T363" s="84" t="str">
        <f>IF(COUNTIF(tbl_PV_Milestones[UID],tbl_PV_Milestones[[#This Row],[UID]])&gt;1,"Duplicate","")</f>
        <v>Duplicate</v>
      </c>
      <c r="U363" s="42" t="str">
        <f>_xlfn.XLOOKUP(tbl_PV_Milestones[[#This Row],[Work ID]],tbl_PV_Meta[Work ID '#],tbl_PV_Meta[Sub-Portfolio])</f>
        <v>Sub-Portfolio 8</v>
      </c>
      <c r="V363" s="41">
        <f>IF(MONTH(tbl_PV_Milestones[[#This Row],[Baseline Date]])&lt;7,YEAR(tbl_PV_Milestones[[#This Row],[Baseline Date]]),YEAR(tbl_PV_Milestones[[#This Row],[Baseline Date]])+1)</f>
        <v>2025</v>
      </c>
      <c r="W363" s="41">
        <f>IF(MONTH(tbl_PV_Milestones[[#This Row],[Actual/Schedule Finish]])&lt;7,YEAR(tbl_PV_Milestones[[#This Row],[Actual/Schedule Finish]]),YEAR(tbl_PV_Milestones[[#This Row],[Actual/Schedule Finish]])+1)</f>
        <v>2025</v>
      </c>
      <c r="X363" s="41" t="str">
        <f>IF(OR(tbl_PV_Milestones[[#This Row],[Project Status]]="Completed",tbl_PV_Milestones[[#This Row],[Project Status]]="Assumed Completed"),"Yes","No")</f>
        <v>No</v>
      </c>
      <c r="Y363" s="41">
        <f>IF(tbl_PV_Milestones[[#This Row],[Baseline Date]]="",1,0)</f>
        <v>0</v>
      </c>
      <c r="Z363" s="41">
        <f>IF(tbl_PV_Milestones[[#This Row],[Baseline Date]]&lt;PV_Meta!$B$7,1,0)</f>
        <v>0</v>
      </c>
      <c r="AA363" s="41">
        <f>IF(tbl_PV_Milestones[[#This Row],[Complete]]="Yes",1,0)</f>
        <v>0</v>
      </c>
      <c r="AB363" s="41">
        <f>IF(AND(tbl_PV_Milestones[[#This Row],[BL FY]]=2025,tbl_PV_Milestones[[#This Row],[Baseline Date]]&lt;PV_Meta!$B$7),1,0)</f>
        <v>0</v>
      </c>
      <c r="AC363" s="41">
        <f>IF(AND(tbl_PV_Milestones[[#This Row],[Planned YTD]]=1,tbl_PV_Milestones[[#This Row],[Complete]]="Yes"),1,0)</f>
        <v>0</v>
      </c>
      <c r="AD363" s="41">
        <f>IF(AND(tbl_PV_Milestones[[#This Row],[Actual/Schedule Finish]]&lt;PV_Meta!$B$7,tbl_PV_Milestones[[#This Row],[Complete]]="No",tbl_PV_Milestones[[#This Row],[Project Status]]&lt;&gt;"On Hold"),1,0)</f>
        <v>0</v>
      </c>
      <c r="AE363" s="41">
        <f>IF(AND(tbl_PV_Milestones[[#This Row],[Actual/Schedule Finish]]&gt;tbl_PV_Milestones[[#This Row],[Baseline Date]],tbl_PV_Milestones[[#This Row],[Complete]]="No",tbl_PV_Milestones[[#This Row],[Project Status]]&lt;&gt;"On Hold",tbl_PV_Milestones[[#This Row],[Overdue]]=0,tbl_PV_Milestones[[#This Row],[To be Baselined]]&lt;&gt;1),1,0)</f>
        <v>0</v>
      </c>
      <c r="AF363" s="41">
        <f>IF(AND(tbl_PV_Milestones[[#This Row],[BL FY]]=2025,tbl_PV_Milestones[[#This Row],[Finish FY]]&gt;2025),1,0)</f>
        <v>0</v>
      </c>
      <c r="AG363" s="56" t="str">
        <f>_xlfn.XLOOKUP(tbl_PV_Milestones[[#This Row],[Work ID]],tbl_PV_Meta[Work ID '#],tbl_PV_Meta[Project Manager/Owner],,0)</f>
        <v>Project Manager 13</v>
      </c>
      <c r="AH363" s="6"/>
    </row>
    <row r="364" spans="4:34" x14ac:dyDescent="0.25">
      <c r="D364" s="6" t="s">
        <v>28</v>
      </c>
      <c r="E364" s="6" t="s">
        <v>520</v>
      </c>
      <c r="F364" s="6" t="s">
        <v>1705</v>
      </c>
      <c r="G364" s="6" t="s">
        <v>534</v>
      </c>
      <c r="H364" s="6" t="s">
        <v>505</v>
      </c>
      <c r="I364" s="6" t="s">
        <v>510</v>
      </c>
      <c r="J364" s="6" t="s">
        <v>28</v>
      </c>
      <c r="K364" s="6" t="s">
        <v>29</v>
      </c>
      <c r="L364" s="6" t="s">
        <v>82</v>
      </c>
      <c r="M364" s="43"/>
      <c r="N364" s="44" t="s">
        <v>1979</v>
      </c>
      <c r="O364" s="39">
        <v>45931.708333333299</v>
      </c>
      <c r="P364" s="39">
        <v>45749.333333333299</v>
      </c>
      <c r="Q364" s="6">
        <v>-127</v>
      </c>
      <c r="R364" s="6">
        <v>-5.9152305542617599E-2</v>
      </c>
      <c r="S364" s="45" t="e">
        <f>_xlfn.CONCAT(#REF!,TRIM(tbl_PV_Milestones[[#This Row],[Milestone Description]]))</f>
        <v>#REF!</v>
      </c>
      <c r="T364" s="84" t="str">
        <f>IF(COUNTIF(tbl_PV_Milestones[UID],tbl_PV_Milestones[[#This Row],[UID]])&gt;1,"Duplicate","")</f>
        <v>Duplicate</v>
      </c>
      <c r="U364" s="42" t="str">
        <f>_xlfn.XLOOKUP(tbl_PV_Milestones[[#This Row],[Work ID]],tbl_PV_Meta[Work ID '#],tbl_PV_Meta[Sub-Portfolio])</f>
        <v>Sub-Portfolio 7</v>
      </c>
      <c r="V364" s="41">
        <f>IF(MONTH(tbl_PV_Milestones[[#This Row],[Baseline Date]])&lt;7,YEAR(tbl_PV_Milestones[[#This Row],[Baseline Date]]),YEAR(tbl_PV_Milestones[[#This Row],[Baseline Date]])+1)</f>
        <v>2025</v>
      </c>
      <c r="W364" s="41">
        <f>IF(MONTH(tbl_PV_Milestones[[#This Row],[Actual/Schedule Finish]])&lt;7,YEAR(tbl_PV_Milestones[[#This Row],[Actual/Schedule Finish]]),YEAR(tbl_PV_Milestones[[#This Row],[Actual/Schedule Finish]])+1)</f>
        <v>2026</v>
      </c>
      <c r="X364" s="41" t="str">
        <f>IF(OR(tbl_PV_Milestones[[#This Row],[Project Status]]="Completed",tbl_PV_Milestones[[#This Row],[Project Status]]="Assumed Completed"),"Yes","No")</f>
        <v>No</v>
      </c>
      <c r="Y364" s="41">
        <f>IF(tbl_PV_Milestones[[#This Row],[Baseline Date]]="",1,0)</f>
        <v>0</v>
      </c>
      <c r="Z364" s="41">
        <f>IF(tbl_PV_Milestones[[#This Row],[Baseline Date]]&lt;PV_Meta!$B$7,1,0)</f>
        <v>1</v>
      </c>
      <c r="AA364" s="41">
        <f>IF(tbl_PV_Milestones[[#This Row],[Complete]]="Yes",1,0)</f>
        <v>0</v>
      </c>
      <c r="AB364" s="41">
        <f>IF(AND(tbl_PV_Milestones[[#This Row],[BL FY]]=2025,tbl_PV_Milestones[[#This Row],[Baseline Date]]&lt;PV_Meta!$B$7),1,0)</f>
        <v>1</v>
      </c>
      <c r="AC364" s="41">
        <f>IF(AND(tbl_PV_Milestones[[#This Row],[Planned YTD]]=1,tbl_PV_Milestones[[#This Row],[Complete]]="Yes"),1,0)</f>
        <v>0</v>
      </c>
      <c r="AD364" s="41">
        <f>IF(AND(tbl_PV_Milestones[[#This Row],[Actual/Schedule Finish]]&lt;PV_Meta!$B$7,tbl_PV_Milestones[[#This Row],[Complete]]="No",tbl_PV_Milestones[[#This Row],[Project Status]]&lt;&gt;"On Hold"),1,0)</f>
        <v>0</v>
      </c>
      <c r="AE364" s="41">
        <f>IF(AND(tbl_PV_Milestones[[#This Row],[Actual/Schedule Finish]]&gt;tbl_PV_Milestones[[#This Row],[Baseline Date]],tbl_PV_Milestones[[#This Row],[Complete]]="No",tbl_PV_Milestones[[#This Row],[Project Status]]&lt;&gt;"On Hold",tbl_PV_Milestones[[#This Row],[Overdue]]=0,tbl_PV_Milestones[[#This Row],[To be Baselined]]&lt;&gt;1),1,0)</f>
        <v>1</v>
      </c>
      <c r="AF364" s="41">
        <f>IF(AND(tbl_PV_Milestones[[#This Row],[BL FY]]=2025,tbl_PV_Milestones[[#This Row],[Finish FY]]&gt;2025),1,0)</f>
        <v>1</v>
      </c>
      <c r="AG364" s="56" t="str">
        <f>_xlfn.XLOOKUP(tbl_PV_Milestones[[#This Row],[Work ID]],tbl_PV_Meta[Work ID '#],tbl_PV_Meta[Project Manager/Owner],,0)</f>
        <v>Project Manager 34</v>
      </c>
      <c r="AH364" s="6"/>
    </row>
    <row r="365" spans="4:34" x14ac:dyDescent="0.25">
      <c r="D365" s="6" t="s">
        <v>28</v>
      </c>
      <c r="E365" s="6" t="s">
        <v>520</v>
      </c>
      <c r="F365" s="6" t="s">
        <v>1705</v>
      </c>
      <c r="G365" s="6" t="s">
        <v>535</v>
      </c>
      <c r="H365" s="6" t="s">
        <v>505</v>
      </c>
      <c r="I365" s="6" t="s">
        <v>510</v>
      </c>
      <c r="J365" s="6" t="s">
        <v>28</v>
      </c>
      <c r="K365" s="6" t="s">
        <v>29</v>
      </c>
      <c r="L365" s="6" t="s">
        <v>82</v>
      </c>
      <c r="M365" s="43"/>
      <c r="N365" s="44" t="s">
        <v>1979</v>
      </c>
      <c r="O365" s="39">
        <v>45931.708333333299</v>
      </c>
      <c r="P365" s="39">
        <v>45758.333333333299</v>
      </c>
      <c r="Q365" s="6">
        <v>-120</v>
      </c>
      <c r="R365" s="6">
        <v>-5.5891942244992998E-2</v>
      </c>
      <c r="S365" s="45" t="e">
        <f>_xlfn.CONCAT(#REF!,TRIM(tbl_PV_Milestones[[#This Row],[Milestone Description]]))</f>
        <v>#REF!</v>
      </c>
      <c r="T365" s="84" t="str">
        <f>IF(COUNTIF(tbl_PV_Milestones[UID],tbl_PV_Milestones[[#This Row],[UID]])&gt;1,"Duplicate","")</f>
        <v>Duplicate</v>
      </c>
      <c r="U365" s="42" t="str">
        <f>_xlfn.XLOOKUP(tbl_PV_Milestones[[#This Row],[Work ID]],tbl_PV_Meta[Work ID '#],tbl_PV_Meta[Sub-Portfolio])</f>
        <v>Sub-Portfolio 7</v>
      </c>
      <c r="V365" s="41">
        <f>IF(MONTH(tbl_PV_Milestones[[#This Row],[Baseline Date]])&lt;7,YEAR(tbl_PV_Milestones[[#This Row],[Baseline Date]]),YEAR(tbl_PV_Milestones[[#This Row],[Baseline Date]])+1)</f>
        <v>2025</v>
      </c>
      <c r="W365" s="41">
        <f>IF(MONTH(tbl_PV_Milestones[[#This Row],[Actual/Schedule Finish]])&lt;7,YEAR(tbl_PV_Milestones[[#This Row],[Actual/Schedule Finish]]),YEAR(tbl_PV_Milestones[[#This Row],[Actual/Schedule Finish]])+1)</f>
        <v>2026</v>
      </c>
      <c r="X365" s="41" t="str">
        <f>IF(OR(tbl_PV_Milestones[[#This Row],[Project Status]]="Completed",tbl_PV_Milestones[[#This Row],[Project Status]]="Assumed Completed"),"Yes","No")</f>
        <v>No</v>
      </c>
      <c r="Y365" s="41">
        <f>IF(tbl_PV_Milestones[[#This Row],[Baseline Date]]="",1,0)</f>
        <v>0</v>
      </c>
      <c r="Z365" s="41">
        <f>IF(tbl_PV_Milestones[[#This Row],[Baseline Date]]&lt;PV_Meta!$B$7,1,0)</f>
        <v>1</v>
      </c>
      <c r="AA365" s="41">
        <f>IF(tbl_PV_Milestones[[#This Row],[Complete]]="Yes",1,0)</f>
        <v>0</v>
      </c>
      <c r="AB365" s="41">
        <f>IF(AND(tbl_PV_Milestones[[#This Row],[BL FY]]=2025,tbl_PV_Milestones[[#This Row],[Baseline Date]]&lt;PV_Meta!$B$7),1,0)</f>
        <v>1</v>
      </c>
      <c r="AC365" s="41">
        <f>IF(AND(tbl_PV_Milestones[[#This Row],[Planned YTD]]=1,tbl_PV_Milestones[[#This Row],[Complete]]="Yes"),1,0)</f>
        <v>0</v>
      </c>
      <c r="AD365" s="41">
        <f>IF(AND(tbl_PV_Milestones[[#This Row],[Actual/Schedule Finish]]&lt;PV_Meta!$B$7,tbl_PV_Milestones[[#This Row],[Complete]]="No",tbl_PV_Milestones[[#This Row],[Project Status]]&lt;&gt;"On Hold"),1,0)</f>
        <v>0</v>
      </c>
      <c r="AE365" s="41">
        <f>IF(AND(tbl_PV_Milestones[[#This Row],[Actual/Schedule Finish]]&gt;tbl_PV_Milestones[[#This Row],[Baseline Date]],tbl_PV_Milestones[[#This Row],[Complete]]="No",tbl_PV_Milestones[[#This Row],[Project Status]]&lt;&gt;"On Hold",tbl_PV_Milestones[[#This Row],[Overdue]]=0,tbl_PV_Milestones[[#This Row],[To be Baselined]]&lt;&gt;1),1,0)</f>
        <v>1</v>
      </c>
      <c r="AF365" s="41">
        <f>IF(AND(tbl_PV_Milestones[[#This Row],[BL FY]]=2025,tbl_PV_Milestones[[#This Row],[Finish FY]]&gt;2025),1,0)</f>
        <v>1</v>
      </c>
      <c r="AG365" s="56" t="str">
        <f>_xlfn.XLOOKUP(tbl_PV_Milestones[[#This Row],[Work ID]],tbl_PV_Meta[Work ID '#],tbl_PV_Meta[Project Manager/Owner],,0)</f>
        <v>Project Manager 34</v>
      </c>
      <c r="AH365" s="6"/>
    </row>
    <row r="366" spans="4:34" x14ac:dyDescent="0.25">
      <c r="D366" s="6" t="s">
        <v>28</v>
      </c>
      <c r="E366" s="6" t="s">
        <v>580</v>
      </c>
      <c r="F366" s="6" t="s">
        <v>1705</v>
      </c>
      <c r="G366" s="6" t="s">
        <v>536</v>
      </c>
      <c r="H366" s="6" t="s">
        <v>505</v>
      </c>
      <c r="I366" s="6" t="s">
        <v>510</v>
      </c>
      <c r="J366" s="6" t="s">
        <v>28</v>
      </c>
      <c r="K366" s="6" t="s">
        <v>29</v>
      </c>
      <c r="L366" s="6" t="s">
        <v>82</v>
      </c>
      <c r="M366" s="43"/>
      <c r="N366" s="44" t="s">
        <v>1979</v>
      </c>
      <c r="O366" s="39">
        <v>45954.708333333299</v>
      </c>
      <c r="P366" s="39">
        <v>45884.333333333299</v>
      </c>
      <c r="Q366" s="6">
        <v>-50</v>
      </c>
      <c r="R366" s="6">
        <v>-2.3288309268747101E-2</v>
      </c>
      <c r="S366" s="45" t="e">
        <f>_xlfn.CONCAT(#REF!,TRIM(tbl_PV_Milestones[[#This Row],[Milestone Description]]))</f>
        <v>#REF!</v>
      </c>
      <c r="T366" s="84" t="str">
        <f>IF(COUNTIF(tbl_PV_Milestones[UID],tbl_PV_Milestones[[#This Row],[UID]])&gt;1,"Duplicate","")</f>
        <v>Duplicate</v>
      </c>
      <c r="U366" s="42" t="str">
        <f>_xlfn.XLOOKUP(tbl_PV_Milestones[[#This Row],[Work ID]],tbl_PV_Meta[Work ID '#],tbl_PV_Meta[Sub-Portfolio])</f>
        <v>Sub-Portfolio 7</v>
      </c>
      <c r="V366" s="41">
        <f>IF(MONTH(tbl_PV_Milestones[[#This Row],[Baseline Date]])&lt;7,YEAR(tbl_PV_Milestones[[#This Row],[Baseline Date]]),YEAR(tbl_PV_Milestones[[#This Row],[Baseline Date]])+1)</f>
        <v>2026</v>
      </c>
      <c r="W366" s="41">
        <f>IF(MONTH(tbl_PV_Milestones[[#This Row],[Actual/Schedule Finish]])&lt;7,YEAR(tbl_PV_Milestones[[#This Row],[Actual/Schedule Finish]]),YEAR(tbl_PV_Milestones[[#This Row],[Actual/Schedule Finish]])+1)</f>
        <v>2026</v>
      </c>
      <c r="X366" s="41" t="str">
        <f>IF(OR(tbl_PV_Milestones[[#This Row],[Project Status]]="Completed",tbl_PV_Milestones[[#This Row],[Project Status]]="Assumed Completed"),"Yes","No")</f>
        <v>No</v>
      </c>
      <c r="Y366" s="41">
        <f>IF(tbl_PV_Milestones[[#This Row],[Baseline Date]]="",1,0)</f>
        <v>0</v>
      </c>
      <c r="Z366" s="41">
        <f>IF(tbl_PV_Milestones[[#This Row],[Baseline Date]]&lt;PV_Meta!$B$7,1,0)</f>
        <v>0</v>
      </c>
      <c r="AA366" s="41">
        <f>IF(tbl_PV_Milestones[[#This Row],[Complete]]="Yes",1,0)</f>
        <v>0</v>
      </c>
      <c r="AB366" s="41">
        <f>IF(AND(tbl_PV_Milestones[[#This Row],[BL FY]]=2025,tbl_PV_Milestones[[#This Row],[Baseline Date]]&lt;PV_Meta!$B$7),1,0)</f>
        <v>0</v>
      </c>
      <c r="AC366" s="41">
        <f>IF(AND(tbl_PV_Milestones[[#This Row],[Planned YTD]]=1,tbl_PV_Milestones[[#This Row],[Complete]]="Yes"),1,0)</f>
        <v>0</v>
      </c>
      <c r="AD366" s="41">
        <f>IF(AND(tbl_PV_Milestones[[#This Row],[Actual/Schedule Finish]]&lt;PV_Meta!$B$7,tbl_PV_Milestones[[#This Row],[Complete]]="No",tbl_PV_Milestones[[#This Row],[Project Status]]&lt;&gt;"On Hold"),1,0)</f>
        <v>0</v>
      </c>
      <c r="AE366" s="41">
        <f>IF(AND(tbl_PV_Milestones[[#This Row],[Actual/Schedule Finish]]&gt;tbl_PV_Milestones[[#This Row],[Baseline Date]],tbl_PV_Milestones[[#This Row],[Complete]]="No",tbl_PV_Milestones[[#This Row],[Project Status]]&lt;&gt;"On Hold",tbl_PV_Milestones[[#This Row],[Overdue]]=0,tbl_PV_Milestones[[#This Row],[To be Baselined]]&lt;&gt;1),1,0)</f>
        <v>1</v>
      </c>
      <c r="AF366" s="41">
        <f>IF(AND(tbl_PV_Milestones[[#This Row],[BL FY]]=2025,tbl_PV_Milestones[[#This Row],[Finish FY]]&gt;2025),1,0)</f>
        <v>0</v>
      </c>
      <c r="AG366" s="56" t="str">
        <f>_xlfn.XLOOKUP(tbl_PV_Milestones[[#This Row],[Work ID]],tbl_PV_Meta[Work ID '#],tbl_PV_Meta[Project Manager/Owner],,0)</f>
        <v>Project Manager 34</v>
      </c>
      <c r="AH366" s="6"/>
    </row>
    <row r="367" spans="4:34" x14ac:dyDescent="0.25">
      <c r="D367" s="6" t="s">
        <v>28</v>
      </c>
      <c r="E367" s="6" t="s">
        <v>580</v>
      </c>
      <c r="F367" s="6" t="s">
        <v>1705</v>
      </c>
      <c r="G367" s="6" t="s">
        <v>538</v>
      </c>
      <c r="H367" s="6" t="s">
        <v>505</v>
      </c>
      <c r="I367" s="6" t="s">
        <v>510</v>
      </c>
      <c r="J367" s="6" t="s">
        <v>28</v>
      </c>
      <c r="K367" s="6" t="s">
        <v>29</v>
      </c>
      <c r="L367" s="6" t="s">
        <v>82</v>
      </c>
      <c r="M367" s="43"/>
      <c r="N367" s="44" t="s">
        <v>1979</v>
      </c>
      <c r="O367" s="39">
        <v>45961.708333333299</v>
      </c>
      <c r="P367" s="39">
        <v>45870.333333333299</v>
      </c>
      <c r="Q367" s="6">
        <v>-65</v>
      </c>
      <c r="R367" s="6">
        <v>-3.0274802049371202E-2</v>
      </c>
      <c r="S367" s="45" t="e">
        <f>_xlfn.CONCAT(#REF!,TRIM(tbl_PV_Milestones[[#This Row],[Milestone Description]]))</f>
        <v>#REF!</v>
      </c>
      <c r="T367" s="84" t="str">
        <f>IF(COUNTIF(tbl_PV_Milestones[UID],tbl_PV_Milestones[[#This Row],[UID]])&gt;1,"Duplicate","")</f>
        <v>Duplicate</v>
      </c>
      <c r="U367" s="42" t="str">
        <f>_xlfn.XLOOKUP(tbl_PV_Milestones[[#This Row],[Work ID]],tbl_PV_Meta[Work ID '#],tbl_PV_Meta[Sub-Portfolio])</f>
        <v>Sub-Portfolio 7</v>
      </c>
      <c r="V367" s="41">
        <f>IF(MONTH(tbl_PV_Milestones[[#This Row],[Baseline Date]])&lt;7,YEAR(tbl_PV_Milestones[[#This Row],[Baseline Date]]),YEAR(tbl_PV_Milestones[[#This Row],[Baseline Date]])+1)</f>
        <v>2026</v>
      </c>
      <c r="W367" s="41">
        <f>IF(MONTH(tbl_PV_Milestones[[#This Row],[Actual/Schedule Finish]])&lt;7,YEAR(tbl_PV_Milestones[[#This Row],[Actual/Schedule Finish]]),YEAR(tbl_PV_Milestones[[#This Row],[Actual/Schedule Finish]])+1)</f>
        <v>2026</v>
      </c>
      <c r="X367" s="41" t="str">
        <f>IF(OR(tbl_PV_Milestones[[#This Row],[Project Status]]="Completed",tbl_PV_Milestones[[#This Row],[Project Status]]="Assumed Completed"),"Yes","No")</f>
        <v>No</v>
      </c>
      <c r="Y367" s="41">
        <f>IF(tbl_PV_Milestones[[#This Row],[Baseline Date]]="",1,0)</f>
        <v>0</v>
      </c>
      <c r="Z367" s="41">
        <f>IF(tbl_PV_Milestones[[#This Row],[Baseline Date]]&lt;PV_Meta!$B$7,1,0)</f>
        <v>0</v>
      </c>
      <c r="AA367" s="41">
        <f>IF(tbl_PV_Milestones[[#This Row],[Complete]]="Yes",1,0)</f>
        <v>0</v>
      </c>
      <c r="AB367" s="41">
        <f>IF(AND(tbl_PV_Milestones[[#This Row],[BL FY]]=2025,tbl_PV_Milestones[[#This Row],[Baseline Date]]&lt;PV_Meta!$B$7),1,0)</f>
        <v>0</v>
      </c>
      <c r="AC367" s="41">
        <f>IF(AND(tbl_PV_Milestones[[#This Row],[Planned YTD]]=1,tbl_PV_Milestones[[#This Row],[Complete]]="Yes"),1,0)</f>
        <v>0</v>
      </c>
      <c r="AD367" s="41">
        <f>IF(AND(tbl_PV_Milestones[[#This Row],[Actual/Schedule Finish]]&lt;PV_Meta!$B$7,tbl_PV_Milestones[[#This Row],[Complete]]="No",tbl_PV_Milestones[[#This Row],[Project Status]]&lt;&gt;"On Hold"),1,0)</f>
        <v>0</v>
      </c>
      <c r="AE367" s="41">
        <f>IF(AND(tbl_PV_Milestones[[#This Row],[Actual/Schedule Finish]]&gt;tbl_PV_Milestones[[#This Row],[Baseline Date]],tbl_PV_Milestones[[#This Row],[Complete]]="No",tbl_PV_Milestones[[#This Row],[Project Status]]&lt;&gt;"On Hold",tbl_PV_Milestones[[#This Row],[Overdue]]=0,tbl_PV_Milestones[[#This Row],[To be Baselined]]&lt;&gt;1),1,0)</f>
        <v>1</v>
      </c>
      <c r="AF367" s="41">
        <f>IF(AND(tbl_PV_Milestones[[#This Row],[BL FY]]=2025,tbl_PV_Milestones[[#This Row],[Finish FY]]&gt;2025),1,0)</f>
        <v>0</v>
      </c>
      <c r="AG367" s="56" t="str">
        <f>_xlfn.XLOOKUP(tbl_PV_Milestones[[#This Row],[Work ID]],tbl_PV_Meta[Work ID '#],tbl_PV_Meta[Project Manager/Owner],,0)</f>
        <v>Project Manager 34</v>
      </c>
      <c r="AH367" s="6"/>
    </row>
    <row r="368" spans="4:34" x14ac:dyDescent="0.25">
      <c r="D368" s="6" t="s">
        <v>28</v>
      </c>
      <c r="E368" s="6" t="s">
        <v>580</v>
      </c>
      <c r="F368" s="6" t="s">
        <v>1705</v>
      </c>
      <c r="G368" s="6" t="s">
        <v>539</v>
      </c>
      <c r="H368" s="6" t="s">
        <v>505</v>
      </c>
      <c r="I368" s="6" t="s">
        <v>510</v>
      </c>
      <c r="J368" s="6" t="s">
        <v>28</v>
      </c>
      <c r="K368" s="6" t="s">
        <v>29</v>
      </c>
      <c r="L368" s="6" t="s">
        <v>82</v>
      </c>
      <c r="M368" s="43"/>
      <c r="N368" s="44" t="s">
        <v>1979</v>
      </c>
      <c r="O368" s="39">
        <v>45943.708333333299</v>
      </c>
      <c r="P368" s="39">
        <v>45877.333333333299</v>
      </c>
      <c r="Q368" s="6">
        <v>-46</v>
      </c>
      <c r="R368" s="6">
        <v>-2.1425244527247301E-2</v>
      </c>
      <c r="S368" s="45" t="e">
        <f>_xlfn.CONCAT(#REF!,TRIM(tbl_PV_Milestones[[#This Row],[Milestone Description]]))</f>
        <v>#REF!</v>
      </c>
      <c r="T368" s="84" t="str">
        <f>IF(COUNTIF(tbl_PV_Milestones[UID],tbl_PV_Milestones[[#This Row],[UID]])&gt;1,"Duplicate","")</f>
        <v>Duplicate</v>
      </c>
      <c r="U368" s="42" t="str">
        <f>_xlfn.XLOOKUP(tbl_PV_Milestones[[#This Row],[Work ID]],tbl_PV_Meta[Work ID '#],tbl_PV_Meta[Sub-Portfolio])</f>
        <v>Sub-Portfolio 7</v>
      </c>
      <c r="V368" s="41">
        <f>IF(MONTH(tbl_PV_Milestones[[#This Row],[Baseline Date]])&lt;7,YEAR(tbl_PV_Milestones[[#This Row],[Baseline Date]]),YEAR(tbl_PV_Milestones[[#This Row],[Baseline Date]])+1)</f>
        <v>2026</v>
      </c>
      <c r="W368" s="41">
        <f>IF(MONTH(tbl_PV_Milestones[[#This Row],[Actual/Schedule Finish]])&lt;7,YEAR(tbl_PV_Milestones[[#This Row],[Actual/Schedule Finish]]),YEAR(tbl_PV_Milestones[[#This Row],[Actual/Schedule Finish]])+1)</f>
        <v>2026</v>
      </c>
      <c r="X368" s="41" t="str">
        <f>IF(OR(tbl_PV_Milestones[[#This Row],[Project Status]]="Completed",tbl_PV_Milestones[[#This Row],[Project Status]]="Assumed Completed"),"Yes","No")</f>
        <v>No</v>
      </c>
      <c r="Y368" s="41">
        <f>IF(tbl_PV_Milestones[[#This Row],[Baseline Date]]="",1,0)</f>
        <v>0</v>
      </c>
      <c r="Z368" s="41">
        <f>IF(tbl_PV_Milestones[[#This Row],[Baseline Date]]&lt;PV_Meta!$B$7,1,0)</f>
        <v>0</v>
      </c>
      <c r="AA368" s="41">
        <f>IF(tbl_PV_Milestones[[#This Row],[Complete]]="Yes",1,0)</f>
        <v>0</v>
      </c>
      <c r="AB368" s="41">
        <f>IF(AND(tbl_PV_Milestones[[#This Row],[BL FY]]=2025,tbl_PV_Milestones[[#This Row],[Baseline Date]]&lt;PV_Meta!$B$7),1,0)</f>
        <v>0</v>
      </c>
      <c r="AC368" s="41">
        <f>IF(AND(tbl_PV_Milestones[[#This Row],[Planned YTD]]=1,tbl_PV_Milestones[[#This Row],[Complete]]="Yes"),1,0)</f>
        <v>0</v>
      </c>
      <c r="AD368" s="41">
        <f>IF(AND(tbl_PV_Milestones[[#This Row],[Actual/Schedule Finish]]&lt;PV_Meta!$B$7,tbl_PV_Milestones[[#This Row],[Complete]]="No",tbl_PV_Milestones[[#This Row],[Project Status]]&lt;&gt;"On Hold"),1,0)</f>
        <v>0</v>
      </c>
      <c r="AE368" s="41">
        <f>IF(AND(tbl_PV_Milestones[[#This Row],[Actual/Schedule Finish]]&gt;tbl_PV_Milestones[[#This Row],[Baseline Date]],tbl_PV_Milestones[[#This Row],[Complete]]="No",tbl_PV_Milestones[[#This Row],[Project Status]]&lt;&gt;"On Hold",tbl_PV_Milestones[[#This Row],[Overdue]]=0,tbl_PV_Milestones[[#This Row],[To be Baselined]]&lt;&gt;1),1,0)</f>
        <v>1</v>
      </c>
      <c r="AF368" s="41">
        <f>IF(AND(tbl_PV_Milestones[[#This Row],[BL FY]]=2025,tbl_PV_Milestones[[#This Row],[Finish FY]]&gt;2025),1,0)</f>
        <v>0</v>
      </c>
      <c r="AG368" s="56" t="str">
        <f>_xlfn.XLOOKUP(tbl_PV_Milestones[[#This Row],[Work ID]],tbl_PV_Meta[Work ID '#],tbl_PV_Meta[Project Manager/Owner],,0)</f>
        <v>Project Manager 34</v>
      </c>
      <c r="AH368" s="6"/>
    </row>
    <row r="369" spans="4:34" x14ac:dyDescent="0.25">
      <c r="D369" s="6" t="s">
        <v>28</v>
      </c>
      <c r="E369" s="6" t="s">
        <v>580</v>
      </c>
      <c r="F369" s="6" t="s">
        <v>1705</v>
      </c>
      <c r="G369" s="6" t="s">
        <v>594</v>
      </c>
      <c r="H369" s="6" t="s">
        <v>505</v>
      </c>
      <c r="I369" s="6" t="s">
        <v>510</v>
      </c>
      <c r="J369" s="6" t="s">
        <v>28</v>
      </c>
      <c r="K369" s="6" t="s">
        <v>29</v>
      </c>
      <c r="L369" s="6" t="s">
        <v>82</v>
      </c>
      <c r="M369" s="43"/>
      <c r="N369" s="44" t="s">
        <v>1979</v>
      </c>
      <c r="O369" s="39">
        <v>45961.708333333299</v>
      </c>
      <c r="P369" s="39">
        <v>45884.333333333299</v>
      </c>
      <c r="Q369" s="6">
        <v>-55</v>
      </c>
      <c r="R369" s="6">
        <v>-2.56171401956218E-2</v>
      </c>
      <c r="S369" s="45" t="e">
        <f>_xlfn.CONCAT(#REF!,TRIM(tbl_PV_Milestones[[#This Row],[Milestone Description]]))</f>
        <v>#REF!</v>
      </c>
      <c r="T369" s="84" t="str">
        <f>IF(COUNTIF(tbl_PV_Milestones[UID],tbl_PV_Milestones[[#This Row],[UID]])&gt;1,"Duplicate","")</f>
        <v>Duplicate</v>
      </c>
      <c r="U369" s="42" t="str">
        <f>_xlfn.XLOOKUP(tbl_PV_Milestones[[#This Row],[Work ID]],tbl_PV_Meta[Work ID '#],tbl_PV_Meta[Sub-Portfolio])</f>
        <v>Sub-Portfolio 7</v>
      </c>
      <c r="V369" s="41">
        <f>IF(MONTH(tbl_PV_Milestones[[#This Row],[Baseline Date]])&lt;7,YEAR(tbl_PV_Milestones[[#This Row],[Baseline Date]]),YEAR(tbl_PV_Milestones[[#This Row],[Baseline Date]])+1)</f>
        <v>2026</v>
      </c>
      <c r="W369" s="41">
        <f>IF(MONTH(tbl_PV_Milestones[[#This Row],[Actual/Schedule Finish]])&lt;7,YEAR(tbl_PV_Milestones[[#This Row],[Actual/Schedule Finish]]),YEAR(tbl_PV_Milestones[[#This Row],[Actual/Schedule Finish]])+1)</f>
        <v>2026</v>
      </c>
      <c r="X369" s="41" t="str">
        <f>IF(OR(tbl_PV_Milestones[[#This Row],[Project Status]]="Completed",tbl_PV_Milestones[[#This Row],[Project Status]]="Assumed Completed"),"Yes","No")</f>
        <v>No</v>
      </c>
      <c r="Y369" s="41">
        <f>IF(tbl_PV_Milestones[[#This Row],[Baseline Date]]="",1,0)</f>
        <v>0</v>
      </c>
      <c r="Z369" s="41">
        <f>IF(tbl_PV_Milestones[[#This Row],[Baseline Date]]&lt;PV_Meta!$B$7,1,0)</f>
        <v>0</v>
      </c>
      <c r="AA369" s="41">
        <f>IF(tbl_PV_Milestones[[#This Row],[Complete]]="Yes",1,0)</f>
        <v>0</v>
      </c>
      <c r="AB369" s="41">
        <f>IF(AND(tbl_PV_Milestones[[#This Row],[BL FY]]=2025,tbl_PV_Milestones[[#This Row],[Baseline Date]]&lt;PV_Meta!$B$7),1,0)</f>
        <v>0</v>
      </c>
      <c r="AC369" s="41">
        <f>IF(AND(tbl_PV_Milestones[[#This Row],[Planned YTD]]=1,tbl_PV_Milestones[[#This Row],[Complete]]="Yes"),1,0)</f>
        <v>0</v>
      </c>
      <c r="AD369" s="41">
        <f>IF(AND(tbl_PV_Milestones[[#This Row],[Actual/Schedule Finish]]&lt;PV_Meta!$B$7,tbl_PV_Milestones[[#This Row],[Complete]]="No",tbl_PV_Milestones[[#This Row],[Project Status]]&lt;&gt;"On Hold"),1,0)</f>
        <v>0</v>
      </c>
      <c r="AE369" s="41">
        <f>IF(AND(tbl_PV_Milestones[[#This Row],[Actual/Schedule Finish]]&gt;tbl_PV_Milestones[[#This Row],[Baseline Date]],tbl_PV_Milestones[[#This Row],[Complete]]="No",tbl_PV_Milestones[[#This Row],[Project Status]]&lt;&gt;"On Hold",tbl_PV_Milestones[[#This Row],[Overdue]]=0,tbl_PV_Milestones[[#This Row],[To be Baselined]]&lt;&gt;1),1,0)</f>
        <v>1</v>
      </c>
      <c r="AF369" s="41">
        <f>IF(AND(tbl_PV_Milestones[[#This Row],[BL FY]]=2025,tbl_PV_Milestones[[#This Row],[Finish FY]]&gt;2025),1,0)</f>
        <v>0</v>
      </c>
      <c r="AG369" s="56" t="str">
        <f>_xlfn.XLOOKUP(tbl_PV_Milestones[[#This Row],[Work ID]],tbl_PV_Meta[Work ID '#],tbl_PV_Meta[Project Manager/Owner],,0)</f>
        <v>Project Manager 34</v>
      </c>
      <c r="AH369" s="6"/>
    </row>
    <row r="370" spans="4:34" x14ac:dyDescent="0.25">
      <c r="D370" s="6" t="s">
        <v>28</v>
      </c>
      <c r="E370" s="6" t="s">
        <v>580</v>
      </c>
      <c r="F370" s="6" t="s">
        <v>1705</v>
      </c>
      <c r="G370" s="6" t="s">
        <v>541</v>
      </c>
      <c r="H370" s="6" t="s">
        <v>505</v>
      </c>
      <c r="I370" s="6" t="s">
        <v>510</v>
      </c>
      <c r="J370" s="6" t="s">
        <v>28</v>
      </c>
      <c r="K370" s="6" t="s">
        <v>29</v>
      </c>
      <c r="L370" s="6" t="s">
        <v>82</v>
      </c>
      <c r="M370" s="43"/>
      <c r="N370" s="44" t="s">
        <v>1979</v>
      </c>
      <c r="O370" s="39">
        <v>45961.708333333299</v>
      </c>
      <c r="P370" s="39">
        <v>45891.333333333299</v>
      </c>
      <c r="Q370" s="6">
        <v>-50</v>
      </c>
      <c r="R370" s="6">
        <v>-2.3288309268747101E-2</v>
      </c>
      <c r="S370" s="45" t="e">
        <f>_xlfn.CONCAT(#REF!,TRIM(tbl_PV_Milestones[[#This Row],[Milestone Description]]))</f>
        <v>#REF!</v>
      </c>
      <c r="T370" s="84" t="str">
        <f>IF(COUNTIF(tbl_PV_Milestones[UID],tbl_PV_Milestones[[#This Row],[UID]])&gt;1,"Duplicate","")</f>
        <v>Duplicate</v>
      </c>
      <c r="U370" s="42" t="str">
        <f>_xlfn.XLOOKUP(tbl_PV_Milestones[[#This Row],[Work ID]],tbl_PV_Meta[Work ID '#],tbl_PV_Meta[Sub-Portfolio])</f>
        <v>Sub-Portfolio 7</v>
      </c>
      <c r="V370" s="41">
        <f>IF(MONTH(tbl_PV_Milestones[[#This Row],[Baseline Date]])&lt;7,YEAR(tbl_PV_Milestones[[#This Row],[Baseline Date]]),YEAR(tbl_PV_Milestones[[#This Row],[Baseline Date]])+1)</f>
        <v>2026</v>
      </c>
      <c r="W370" s="41">
        <f>IF(MONTH(tbl_PV_Milestones[[#This Row],[Actual/Schedule Finish]])&lt;7,YEAR(tbl_PV_Milestones[[#This Row],[Actual/Schedule Finish]]),YEAR(tbl_PV_Milestones[[#This Row],[Actual/Schedule Finish]])+1)</f>
        <v>2026</v>
      </c>
      <c r="X370" s="41" t="str">
        <f>IF(OR(tbl_PV_Milestones[[#This Row],[Project Status]]="Completed",tbl_PV_Milestones[[#This Row],[Project Status]]="Assumed Completed"),"Yes","No")</f>
        <v>No</v>
      </c>
      <c r="Y370" s="41">
        <f>IF(tbl_PV_Milestones[[#This Row],[Baseline Date]]="",1,0)</f>
        <v>0</v>
      </c>
      <c r="Z370" s="41">
        <f>IF(tbl_PV_Milestones[[#This Row],[Baseline Date]]&lt;PV_Meta!$B$7,1,0)</f>
        <v>0</v>
      </c>
      <c r="AA370" s="41">
        <f>IF(tbl_PV_Milestones[[#This Row],[Complete]]="Yes",1,0)</f>
        <v>0</v>
      </c>
      <c r="AB370" s="41">
        <f>IF(AND(tbl_PV_Milestones[[#This Row],[BL FY]]=2025,tbl_PV_Milestones[[#This Row],[Baseline Date]]&lt;PV_Meta!$B$7),1,0)</f>
        <v>0</v>
      </c>
      <c r="AC370" s="41">
        <f>IF(AND(tbl_PV_Milestones[[#This Row],[Planned YTD]]=1,tbl_PV_Milestones[[#This Row],[Complete]]="Yes"),1,0)</f>
        <v>0</v>
      </c>
      <c r="AD370" s="41">
        <f>IF(AND(tbl_PV_Milestones[[#This Row],[Actual/Schedule Finish]]&lt;PV_Meta!$B$7,tbl_PV_Milestones[[#This Row],[Complete]]="No",tbl_PV_Milestones[[#This Row],[Project Status]]&lt;&gt;"On Hold"),1,0)</f>
        <v>0</v>
      </c>
      <c r="AE370" s="41">
        <f>IF(AND(tbl_PV_Milestones[[#This Row],[Actual/Schedule Finish]]&gt;tbl_PV_Milestones[[#This Row],[Baseline Date]],tbl_PV_Milestones[[#This Row],[Complete]]="No",tbl_PV_Milestones[[#This Row],[Project Status]]&lt;&gt;"On Hold",tbl_PV_Milestones[[#This Row],[Overdue]]=0,tbl_PV_Milestones[[#This Row],[To be Baselined]]&lt;&gt;1),1,0)</f>
        <v>1</v>
      </c>
      <c r="AF370" s="41">
        <f>IF(AND(tbl_PV_Milestones[[#This Row],[BL FY]]=2025,tbl_PV_Milestones[[#This Row],[Finish FY]]&gt;2025),1,0)</f>
        <v>0</v>
      </c>
      <c r="AG370" s="56" t="str">
        <f>_xlfn.XLOOKUP(tbl_PV_Milestones[[#This Row],[Work ID]],tbl_PV_Meta[Work ID '#],tbl_PV_Meta[Project Manager/Owner],,0)</f>
        <v>Project Manager 34</v>
      </c>
      <c r="AH370" s="6"/>
    </row>
    <row r="371" spans="4:34" x14ac:dyDescent="0.25">
      <c r="D371" s="6" t="s">
        <v>28</v>
      </c>
      <c r="E371" s="6" t="s">
        <v>580</v>
      </c>
      <c r="F371" s="6" t="s">
        <v>1705</v>
      </c>
      <c r="G371" s="6" t="s">
        <v>542</v>
      </c>
      <c r="H371" s="6" t="s">
        <v>519</v>
      </c>
      <c r="I371" s="6" t="s">
        <v>510</v>
      </c>
      <c r="J371" s="6" t="s">
        <v>28</v>
      </c>
      <c r="K371" s="6" t="s">
        <v>29</v>
      </c>
      <c r="L371" s="6" t="s">
        <v>82</v>
      </c>
      <c r="M371" s="43"/>
      <c r="N371" s="44" t="s">
        <v>1979</v>
      </c>
      <c r="O371" s="39">
        <v>45961.708333333299</v>
      </c>
      <c r="P371" s="39">
        <v>45898.708333333299</v>
      </c>
      <c r="Q371" s="6">
        <v>-44</v>
      </c>
      <c r="R371" s="6">
        <v>-2.0493712156497399E-2</v>
      </c>
      <c r="S371" s="45" t="e">
        <f>_xlfn.CONCAT(#REF!,TRIM(tbl_PV_Milestones[[#This Row],[Milestone Description]]))</f>
        <v>#REF!</v>
      </c>
      <c r="T371" s="84" t="str">
        <f>IF(COUNTIF(tbl_PV_Milestones[UID],tbl_PV_Milestones[[#This Row],[UID]])&gt;1,"Duplicate","")</f>
        <v>Duplicate</v>
      </c>
      <c r="U371" s="42" t="str">
        <f>_xlfn.XLOOKUP(tbl_PV_Milestones[[#This Row],[Work ID]],tbl_PV_Meta[Work ID '#],tbl_PV_Meta[Sub-Portfolio])</f>
        <v>Sub-Portfolio 7</v>
      </c>
      <c r="V371" s="41">
        <f>IF(MONTH(tbl_PV_Milestones[[#This Row],[Baseline Date]])&lt;7,YEAR(tbl_PV_Milestones[[#This Row],[Baseline Date]]),YEAR(tbl_PV_Milestones[[#This Row],[Baseline Date]])+1)</f>
        <v>2026</v>
      </c>
      <c r="W371" s="41">
        <f>IF(MONTH(tbl_PV_Milestones[[#This Row],[Actual/Schedule Finish]])&lt;7,YEAR(tbl_PV_Milestones[[#This Row],[Actual/Schedule Finish]]),YEAR(tbl_PV_Milestones[[#This Row],[Actual/Schedule Finish]])+1)</f>
        <v>2026</v>
      </c>
      <c r="X371" s="41" t="str">
        <f>IF(OR(tbl_PV_Milestones[[#This Row],[Project Status]]="Completed",tbl_PV_Milestones[[#This Row],[Project Status]]="Assumed Completed"),"Yes","No")</f>
        <v>No</v>
      </c>
      <c r="Y371" s="41">
        <f>IF(tbl_PV_Milestones[[#This Row],[Baseline Date]]="",1,0)</f>
        <v>0</v>
      </c>
      <c r="Z371" s="41">
        <f>IF(tbl_PV_Milestones[[#This Row],[Baseline Date]]&lt;PV_Meta!$B$7,1,0)</f>
        <v>0</v>
      </c>
      <c r="AA371" s="41">
        <f>IF(tbl_PV_Milestones[[#This Row],[Complete]]="Yes",1,0)</f>
        <v>0</v>
      </c>
      <c r="AB371" s="41">
        <f>IF(AND(tbl_PV_Milestones[[#This Row],[BL FY]]=2025,tbl_PV_Milestones[[#This Row],[Baseline Date]]&lt;PV_Meta!$B$7),1,0)</f>
        <v>0</v>
      </c>
      <c r="AC371" s="41">
        <f>IF(AND(tbl_PV_Milestones[[#This Row],[Planned YTD]]=1,tbl_PV_Milestones[[#This Row],[Complete]]="Yes"),1,0)</f>
        <v>0</v>
      </c>
      <c r="AD371" s="41">
        <f>IF(AND(tbl_PV_Milestones[[#This Row],[Actual/Schedule Finish]]&lt;PV_Meta!$B$7,tbl_PV_Milestones[[#This Row],[Complete]]="No",tbl_PV_Milestones[[#This Row],[Project Status]]&lt;&gt;"On Hold"),1,0)</f>
        <v>0</v>
      </c>
      <c r="AE371" s="41">
        <f>IF(AND(tbl_PV_Milestones[[#This Row],[Actual/Schedule Finish]]&gt;tbl_PV_Milestones[[#This Row],[Baseline Date]],tbl_PV_Milestones[[#This Row],[Complete]]="No",tbl_PV_Milestones[[#This Row],[Project Status]]&lt;&gt;"On Hold",tbl_PV_Milestones[[#This Row],[Overdue]]=0,tbl_PV_Milestones[[#This Row],[To be Baselined]]&lt;&gt;1),1,0)</f>
        <v>1</v>
      </c>
      <c r="AF371" s="41">
        <f>IF(AND(tbl_PV_Milestones[[#This Row],[BL FY]]=2025,tbl_PV_Milestones[[#This Row],[Finish FY]]&gt;2025),1,0)</f>
        <v>0</v>
      </c>
      <c r="AG371" s="56" t="str">
        <f>_xlfn.XLOOKUP(tbl_PV_Milestones[[#This Row],[Work ID]],tbl_PV_Meta[Work ID '#],tbl_PV_Meta[Project Manager/Owner],,0)</f>
        <v>Project Manager 34</v>
      </c>
      <c r="AH371" s="6"/>
    </row>
    <row r="372" spans="4:34" x14ac:dyDescent="0.25">
      <c r="D372" s="6" t="s">
        <v>28</v>
      </c>
      <c r="E372" s="6" t="s">
        <v>580</v>
      </c>
      <c r="F372" s="6" t="s">
        <v>1705</v>
      </c>
      <c r="G372" s="6" t="s">
        <v>525</v>
      </c>
      <c r="H372" s="6" t="s">
        <v>505</v>
      </c>
      <c r="I372" s="6" t="s">
        <v>510</v>
      </c>
      <c r="J372" s="6" t="s">
        <v>28</v>
      </c>
      <c r="K372" s="6" t="s">
        <v>29</v>
      </c>
      <c r="L372" s="6" t="s">
        <v>82</v>
      </c>
      <c r="M372" s="43"/>
      <c r="N372" s="44" t="s">
        <v>1979</v>
      </c>
      <c r="O372" s="39">
        <v>45894.708333333299</v>
      </c>
      <c r="P372" s="39">
        <v>45894.333333333299</v>
      </c>
      <c r="Q372" s="6">
        <v>-1</v>
      </c>
      <c r="R372" s="6">
        <v>-4.6576618537494201E-4</v>
      </c>
      <c r="S372" s="45" t="e">
        <f>_xlfn.CONCAT(#REF!,TRIM(tbl_PV_Milestones[[#This Row],[Milestone Description]]))</f>
        <v>#REF!</v>
      </c>
      <c r="T372" s="84" t="str">
        <f>IF(COUNTIF(tbl_PV_Milestones[UID],tbl_PV_Milestones[[#This Row],[UID]])&gt;1,"Duplicate","")</f>
        <v>Duplicate</v>
      </c>
      <c r="U372" s="42" t="str">
        <f>_xlfn.XLOOKUP(tbl_PV_Milestones[[#This Row],[Work ID]],tbl_PV_Meta[Work ID '#],tbl_PV_Meta[Sub-Portfolio])</f>
        <v>Sub-Portfolio 7</v>
      </c>
      <c r="V372" s="41">
        <f>IF(MONTH(tbl_PV_Milestones[[#This Row],[Baseline Date]])&lt;7,YEAR(tbl_PV_Milestones[[#This Row],[Baseline Date]]),YEAR(tbl_PV_Milestones[[#This Row],[Baseline Date]])+1)</f>
        <v>2026</v>
      </c>
      <c r="W372" s="41">
        <f>IF(MONTH(tbl_PV_Milestones[[#This Row],[Actual/Schedule Finish]])&lt;7,YEAR(tbl_PV_Milestones[[#This Row],[Actual/Schedule Finish]]),YEAR(tbl_PV_Milestones[[#This Row],[Actual/Schedule Finish]])+1)</f>
        <v>2026</v>
      </c>
      <c r="X372" s="41" t="str">
        <f>IF(OR(tbl_PV_Milestones[[#This Row],[Project Status]]="Completed",tbl_PV_Milestones[[#This Row],[Project Status]]="Assumed Completed"),"Yes","No")</f>
        <v>No</v>
      </c>
      <c r="Y372" s="41">
        <f>IF(tbl_PV_Milestones[[#This Row],[Baseline Date]]="",1,0)</f>
        <v>0</v>
      </c>
      <c r="Z372" s="41">
        <f>IF(tbl_PV_Milestones[[#This Row],[Baseline Date]]&lt;PV_Meta!$B$7,1,0)</f>
        <v>0</v>
      </c>
      <c r="AA372" s="41">
        <f>IF(tbl_PV_Milestones[[#This Row],[Complete]]="Yes",1,0)</f>
        <v>0</v>
      </c>
      <c r="AB372" s="41">
        <f>IF(AND(tbl_PV_Milestones[[#This Row],[BL FY]]=2025,tbl_PV_Milestones[[#This Row],[Baseline Date]]&lt;PV_Meta!$B$7),1,0)</f>
        <v>0</v>
      </c>
      <c r="AC372" s="41">
        <f>IF(AND(tbl_PV_Milestones[[#This Row],[Planned YTD]]=1,tbl_PV_Milestones[[#This Row],[Complete]]="Yes"),1,0)</f>
        <v>0</v>
      </c>
      <c r="AD372" s="41">
        <f>IF(AND(tbl_PV_Milestones[[#This Row],[Actual/Schedule Finish]]&lt;PV_Meta!$B$7,tbl_PV_Milestones[[#This Row],[Complete]]="No",tbl_PV_Milestones[[#This Row],[Project Status]]&lt;&gt;"On Hold"),1,0)</f>
        <v>0</v>
      </c>
      <c r="AE372" s="41">
        <f>IF(AND(tbl_PV_Milestones[[#This Row],[Actual/Schedule Finish]]&gt;tbl_PV_Milestones[[#This Row],[Baseline Date]],tbl_PV_Milestones[[#This Row],[Complete]]="No",tbl_PV_Milestones[[#This Row],[Project Status]]&lt;&gt;"On Hold",tbl_PV_Milestones[[#This Row],[Overdue]]=0,tbl_PV_Milestones[[#This Row],[To be Baselined]]&lt;&gt;1),1,0)</f>
        <v>1</v>
      </c>
      <c r="AF372" s="41">
        <f>IF(AND(tbl_PV_Milestones[[#This Row],[BL FY]]=2025,tbl_PV_Milestones[[#This Row],[Finish FY]]&gt;2025),1,0)</f>
        <v>0</v>
      </c>
      <c r="AG372" s="56" t="str">
        <f>_xlfn.XLOOKUP(tbl_PV_Milestones[[#This Row],[Work ID]],tbl_PV_Meta[Work ID '#],tbl_PV_Meta[Project Manager/Owner],,0)</f>
        <v>Project Manager 34</v>
      </c>
      <c r="AH372" s="6"/>
    </row>
    <row r="373" spans="4:34" x14ac:dyDescent="0.25">
      <c r="D373" s="6" t="s">
        <v>28</v>
      </c>
      <c r="E373" s="6" t="s">
        <v>580</v>
      </c>
      <c r="F373" s="6" t="s">
        <v>1705</v>
      </c>
      <c r="G373" s="6" t="s">
        <v>527</v>
      </c>
      <c r="H373" s="6" t="s">
        <v>505</v>
      </c>
      <c r="I373" s="6" t="s">
        <v>510</v>
      </c>
      <c r="J373" s="6" t="s">
        <v>28</v>
      </c>
      <c r="K373" s="6" t="s">
        <v>29</v>
      </c>
      <c r="L373" s="6" t="s">
        <v>82</v>
      </c>
      <c r="M373" s="43"/>
      <c r="N373" s="44" t="s">
        <v>1979</v>
      </c>
      <c r="O373" s="39">
        <v>45896.708333333299</v>
      </c>
      <c r="P373" s="39">
        <v>45896.333333333299</v>
      </c>
      <c r="Q373" s="6">
        <v>-1</v>
      </c>
      <c r="R373" s="6">
        <v>-4.6576618537494201E-4</v>
      </c>
      <c r="S373" s="45" t="e">
        <f>_xlfn.CONCAT(#REF!,TRIM(tbl_PV_Milestones[[#This Row],[Milestone Description]]))</f>
        <v>#REF!</v>
      </c>
      <c r="T373" s="84" t="str">
        <f>IF(COUNTIF(tbl_PV_Milestones[UID],tbl_PV_Milestones[[#This Row],[UID]])&gt;1,"Duplicate","")</f>
        <v>Duplicate</v>
      </c>
      <c r="U373" s="42" t="str">
        <f>_xlfn.XLOOKUP(tbl_PV_Milestones[[#This Row],[Work ID]],tbl_PV_Meta[Work ID '#],tbl_PV_Meta[Sub-Portfolio])</f>
        <v>Sub-Portfolio 7</v>
      </c>
      <c r="V373" s="41">
        <f>IF(MONTH(tbl_PV_Milestones[[#This Row],[Baseline Date]])&lt;7,YEAR(tbl_PV_Milestones[[#This Row],[Baseline Date]]),YEAR(tbl_PV_Milestones[[#This Row],[Baseline Date]])+1)</f>
        <v>2026</v>
      </c>
      <c r="W373" s="41">
        <f>IF(MONTH(tbl_PV_Milestones[[#This Row],[Actual/Schedule Finish]])&lt;7,YEAR(tbl_PV_Milestones[[#This Row],[Actual/Schedule Finish]]),YEAR(tbl_PV_Milestones[[#This Row],[Actual/Schedule Finish]])+1)</f>
        <v>2026</v>
      </c>
      <c r="X373" s="41" t="str">
        <f>IF(OR(tbl_PV_Milestones[[#This Row],[Project Status]]="Completed",tbl_PV_Milestones[[#This Row],[Project Status]]="Assumed Completed"),"Yes","No")</f>
        <v>No</v>
      </c>
      <c r="Y373" s="41">
        <f>IF(tbl_PV_Milestones[[#This Row],[Baseline Date]]="",1,0)</f>
        <v>0</v>
      </c>
      <c r="Z373" s="41">
        <f>IF(tbl_PV_Milestones[[#This Row],[Baseline Date]]&lt;PV_Meta!$B$7,1,0)</f>
        <v>0</v>
      </c>
      <c r="AA373" s="41">
        <f>IF(tbl_PV_Milestones[[#This Row],[Complete]]="Yes",1,0)</f>
        <v>0</v>
      </c>
      <c r="AB373" s="41">
        <f>IF(AND(tbl_PV_Milestones[[#This Row],[BL FY]]=2025,tbl_PV_Milestones[[#This Row],[Baseline Date]]&lt;PV_Meta!$B$7),1,0)</f>
        <v>0</v>
      </c>
      <c r="AC373" s="41">
        <f>IF(AND(tbl_PV_Milestones[[#This Row],[Planned YTD]]=1,tbl_PV_Milestones[[#This Row],[Complete]]="Yes"),1,0)</f>
        <v>0</v>
      </c>
      <c r="AD373" s="41">
        <f>IF(AND(tbl_PV_Milestones[[#This Row],[Actual/Schedule Finish]]&lt;PV_Meta!$B$7,tbl_PV_Milestones[[#This Row],[Complete]]="No",tbl_PV_Milestones[[#This Row],[Project Status]]&lt;&gt;"On Hold"),1,0)</f>
        <v>0</v>
      </c>
      <c r="AE373" s="41">
        <f>IF(AND(tbl_PV_Milestones[[#This Row],[Actual/Schedule Finish]]&gt;tbl_PV_Milestones[[#This Row],[Baseline Date]],tbl_PV_Milestones[[#This Row],[Complete]]="No",tbl_PV_Milestones[[#This Row],[Project Status]]&lt;&gt;"On Hold",tbl_PV_Milestones[[#This Row],[Overdue]]=0,tbl_PV_Milestones[[#This Row],[To be Baselined]]&lt;&gt;1),1,0)</f>
        <v>1</v>
      </c>
      <c r="AF373" s="41">
        <f>IF(AND(tbl_PV_Milestones[[#This Row],[BL FY]]=2025,tbl_PV_Milestones[[#This Row],[Finish FY]]&gt;2025),1,0)</f>
        <v>0</v>
      </c>
      <c r="AG373" s="56" t="str">
        <f>_xlfn.XLOOKUP(tbl_PV_Milestones[[#This Row],[Work ID]],tbl_PV_Meta[Work ID '#],tbl_PV_Meta[Project Manager/Owner],,0)</f>
        <v>Project Manager 34</v>
      </c>
      <c r="AH373" s="6"/>
    </row>
    <row r="374" spans="4:34" x14ac:dyDescent="0.25">
      <c r="D374" s="6" t="s">
        <v>28</v>
      </c>
      <c r="E374" s="6" t="s">
        <v>580</v>
      </c>
      <c r="F374" s="6" t="s">
        <v>1705</v>
      </c>
      <c r="G374" s="6" t="s">
        <v>528</v>
      </c>
      <c r="H374" s="6" t="s">
        <v>505</v>
      </c>
      <c r="I374" s="6" t="s">
        <v>510</v>
      </c>
      <c r="J374" s="6" t="s">
        <v>28</v>
      </c>
      <c r="K374" s="6" t="s">
        <v>29</v>
      </c>
      <c r="L374" s="6" t="s">
        <v>82</v>
      </c>
      <c r="M374" s="43"/>
      <c r="N374" s="44" t="s">
        <v>1979</v>
      </c>
      <c r="O374" s="39">
        <v>45912.708333333299</v>
      </c>
      <c r="P374" s="39">
        <v>45912.333333333299</v>
      </c>
      <c r="Q374" s="6">
        <v>-1</v>
      </c>
      <c r="R374" s="6">
        <v>-4.6576618537494201E-4</v>
      </c>
      <c r="S374" s="45" t="e">
        <f>_xlfn.CONCAT(#REF!,TRIM(tbl_PV_Milestones[[#This Row],[Milestone Description]]))</f>
        <v>#REF!</v>
      </c>
      <c r="T374" s="84" t="str">
        <f>IF(COUNTIF(tbl_PV_Milestones[UID],tbl_PV_Milestones[[#This Row],[UID]])&gt;1,"Duplicate","")</f>
        <v>Duplicate</v>
      </c>
      <c r="U374" s="42" t="str">
        <f>_xlfn.XLOOKUP(tbl_PV_Milestones[[#This Row],[Work ID]],tbl_PV_Meta[Work ID '#],tbl_PV_Meta[Sub-Portfolio])</f>
        <v>Sub-Portfolio 7</v>
      </c>
      <c r="V374" s="41">
        <f>IF(MONTH(tbl_PV_Milestones[[#This Row],[Baseline Date]])&lt;7,YEAR(tbl_PV_Milestones[[#This Row],[Baseline Date]]),YEAR(tbl_PV_Milestones[[#This Row],[Baseline Date]])+1)</f>
        <v>2026</v>
      </c>
      <c r="W374" s="41">
        <f>IF(MONTH(tbl_PV_Milestones[[#This Row],[Actual/Schedule Finish]])&lt;7,YEAR(tbl_PV_Milestones[[#This Row],[Actual/Schedule Finish]]),YEAR(tbl_PV_Milestones[[#This Row],[Actual/Schedule Finish]])+1)</f>
        <v>2026</v>
      </c>
      <c r="X374" s="41" t="str">
        <f>IF(OR(tbl_PV_Milestones[[#This Row],[Project Status]]="Completed",tbl_PV_Milestones[[#This Row],[Project Status]]="Assumed Completed"),"Yes","No")</f>
        <v>No</v>
      </c>
      <c r="Y374" s="41">
        <f>IF(tbl_PV_Milestones[[#This Row],[Baseline Date]]="",1,0)</f>
        <v>0</v>
      </c>
      <c r="Z374" s="41">
        <f>IF(tbl_PV_Milestones[[#This Row],[Baseline Date]]&lt;PV_Meta!$B$7,1,0)</f>
        <v>0</v>
      </c>
      <c r="AA374" s="41">
        <f>IF(tbl_PV_Milestones[[#This Row],[Complete]]="Yes",1,0)</f>
        <v>0</v>
      </c>
      <c r="AB374" s="41">
        <f>IF(AND(tbl_PV_Milestones[[#This Row],[BL FY]]=2025,tbl_PV_Milestones[[#This Row],[Baseline Date]]&lt;PV_Meta!$B$7),1,0)</f>
        <v>0</v>
      </c>
      <c r="AC374" s="41">
        <f>IF(AND(tbl_PV_Milestones[[#This Row],[Planned YTD]]=1,tbl_PV_Milestones[[#This Row],[Complete]]="Yes"),1,0)</f>
        <v>0</v>
      </c>
      <c r="AD374" s="41">
        <f>IF(AND(tbl_PV_Milestones[[#This Row],[Actual/Schedule Finish]]&lt;PV_Meta!$B$7,tbl_PV_Milestones[[#This Row],[Complete]]="No",tbl_PV_Milestones[[#This Row],[Project Status]]&lt;&gt;"On Hold"),1,0)</f>
        <v>0</v>
      </c>
      <c r="AE374" s="41">
        <f>IF(AND(tbl_PV_Milestones[[#This Row],[Actual/Schedule Finish]]&gt;tbl_PV_Milestones[[#This Row],[Baseline Date]],tbl_PV_Milestones[[#This Row],[Complete]]="No",tbl_PV_Milestones[[#This Row],[Project Status]]&lt;&gt;"On Hold",tbl_PV_Milestones[[#This Row],[Overdue]]=0,tbl_PV_Milestones[[#This Row],[To be Baselined]]&lt;&gt;1),1,0)</f>
        <v>1</v>
      </c>
      <c r="AF374" s="41">
        <f>IF(AND(tbl_PV_Milestones[[#This Row],[BL FY]]=2025,tbl_PV_Milestones[[#This Row],[Finish FY]]&gt;2025),1,0)</f>
        <v>0</v>
      </c>
      <c r="AG374" s="56" t="str">
        <f>_xlfn.XLOOKUP(tbl_PV_Milestones[[#This Row],[Work ID]],tbl_PV_Meta[Work ID '#],tbl_PV_Meta[Project Manager/Owner],,0)</f>
        <v>Project Manager 34</v>
      </c>
      <c r="AH374" s="6"/>
    </row>
    <row r="375" spans="4:34" x14ac:dyDescent="0.25">
      <c r="D375" s="6" t="s">
        <v>28</v>
      </c>
      <c r="E375" s="6" t="s">
        <v>580</v>
      </c>
      <c r="F375" s="6" t="s">
        <v>1705</v>
      </c>
      <c r="G375" s="6" t="s">
        <v>526</v>
      </c>
      <c r="H375" s="6" t="s">
        <v>505</v>
      </c>
      <c r="I375" s="6" t="s">
        <v>510</v>
      </c>
      <c r="J375" s="6" t="s">
        <v>28</v>
      </c>
      <c r="K375" s="6" t="s">
        <v>29</v>
      </c>
      <c r="L375" s="6" t="s">
        <v>82</v>
      </c>
      <c r="M375" s="43"/>
      <c r="N375" s="44" t="s">
        <v>1979</v>
      </c>
      <c r="O375" s="39">
        <v>45919.708333333299</v>
      </c>
      <c r="P375" s="39">
        <v>45919.333333333299</v>
      </c>
      <c r="Q375" s="6">
        <v>-1</v>
      </c>
      <c r="R375" s="6">
        <v>-4.6576618537494201E-4</v>
      </c>
      <c r="S375" s="45" t="e">
        <f>_xlfn.CONCAT(#REF!,TRIM(tbl_PV_Milestones[[#This Row],[Milestone Description]]))</f>
        <v>#REF!</v>
      </c>
      <c r="T375" s="84" t="str">
        <f>IF(COUNTIF(tbl_PV_Milestones[UID],tbl_PV_Milestones[[#This Row],[UID]])&gt;1,"Duplicate","")</f>
        <v>Duplicate</v>
      </c>
      <c r="U375" s="42" t="str">
        <f>_xlfn.XLOOKUP(tbl_PV_Milestones[[#This Row],[Work ID]],tbl_PV_Meta[Work ID '#],tbl_PV_Meta[Sub-Portfolio])</f>
        <v>Sub-Portfolio 7</v>
      </c>
      <c r="V375" s="41">
        <f>IF(MONTH(tbl_PV_Milestones[[#This Row],[Baseline Date]])&lt;7,YEAR(tbl_PV_Milestones[[#This Row],[Baseline Date]]),YEAR(tbl_PV_Milestones[[#This Row],[Baseline Date]])+1)</f>
        <v>2026</v>
      </c>
      <c r="W375" s="41">
        <f>IF(MONTH(tbl_PV_Milestones[[#This Row],[Actual/Schedule Finish]])&lt;7,YEAR(tbl_PV_Milestones[[#This Row],[Actual/Schedule Finish]]),YEAR(tbl_PV_Milestones[[#This Row],[Actual/Schedule Finish]])+1)</f>
        <v>2026</v>
      </c>
      <c r="X375" s="41" t="str">
        <f>IF(OR(tbl_PV_Milestones[[#This Row],[Project Status]]="Completed",tbl_PV_Milestones[[#This Row],[Project Status]]="Assumed Completed"),"Yes","No")</f>
        <v>No</v>
      </c>
      <c r="Y375" s="41">
        <f>IF(tbl_PV_Milestones[[#This Row],[Baseline Date]]="",1,0)</f>
        <v>0</v>
      </c>
      <c r="Z375" s="41">
        <f>IF(tbl_PV_Milestones[[#This Row],[Baseline Date]]&lt;PV_Meta!$B$7,1,0)</f>
        <v>0</v>
      </c>
      <c r="AA375" s="41">
        <f>IF(tbl_PV_Milestones[[#This Row],[Complete]]="Yes",1,0)</f>
        <v>0</v>
      </c>
      <c r="AB375" s="41">
        <f>IF(AND(tbl_PV_Milestones[[#This Row],[BL FY]]=2025,tbl_PV_Milestones[[#This Row],[Baseline Date]]&lt;PV_Meta!$B$7),1,0)</f>
        <v>0</v>
      </c>
      <c r="AC375" s="41">
        <f>IF(AND(tbl_PV_Milestones[[#This Row],[Planned YTD]]=1,tbl_PV_Milestones[[#This Row],[Complete]]="Yes"),1,0)</f>
        <v>0</v>
      </c>
      <c r="AD375" s="41">
        <f>IF(AND(tbl_PV_Milestones[[#This Row],[Actual/Schedule Finish]]&lt;PV_Meta!$B$7,tbl_PV_Milestones[[#This Row],[Complete]]="No",tbl_PV_Milestones[[#This Row],[Project Status]]&lt;&gt;"On Hold"),1,0)</f>
        <v>0</v>
      </c>
      <c r="AE375" s="41">
        <f>IF(AND(tbl_PV_Milestones[[#This Row],[Actual/Schedule Finish]]&gt;tbl_PV_Milestones[[#This Row],[Baseline Date]],tbl_PV_Milestones[[#This Row],[Complete]]="No",tbl_PV_Milestones[[#This Row],[Project Status]]&lt;&gt;"On Hold",tbl_PV_Milestones[[#This Row],[Overdue]]=0,tbl_PV_Milestones[[#This Row],[To be Baselined]]&lt;&gt;1),1,0)</f>
        <v>1</v>
      </c>
      <c r="AF375" s="41">
        <f>IF(AND(tbl_PV_Milestones[[#This Row],[BL FY]]=2025,tbl_PV_Milestones[[#This Row],[Finish FY]]&gt;2025),1,0)</f>
        <v>0</v>
      </c>
      <c r="AG375" s="56" t="str">
        <f>_xlfn.XLOOKUP(tbl_PV_Milestones[[#This Row],[Work ID]],tbl_PV_Meta[Work ID '#],tbl_PV_Meta[Project Manager/Owner],,0)</f>
        <v>Project Manager 34</v>
      </c>
      <c r="AH375" s="6"/>
    </row>
    <row r="376" spans="4:34" x14ac:dyDescent="0.25">
      <c r="D376" s="6" t="s">
        <v>28</v>
      </c>
      <c r="E376" s="6" t="s">
        <v>580</v>
      </c>
      <c r="F376" s="6" t="s">
        <v>1705</v>
      </c>
      <c r="G376" s="6" t="s">
        <v>530</v>
      </c>
      <c r="H376" s="6" t="s">
        <v>505</v>
      </c>
      <c r="I376" s="6" t="s">
        <v>510</v>
      </c>
      <c r="J376" s="6" t="s">
        <v>28</v>
      </c>
      <c r="K376" s="6" t="s">
        <v>29</v>
      </c>
      <c r="L376" s="6" t="s">
        <v>82</v>
      </c>
      <c r="M376" s="43"/>
      <c r="N376" s="44" t="s">
        <v>1979</v>
      </c>
      <c r="O376" s="39">
        <v>45924.708333333299</v>
      </c>
      <c r="P376" s="39">
        <v>45924.333333333299</v>
      </c>
      <c r="Q376" s="6">
        <v>-1</v>
      </c>
      <c r="R376" s="6">
        <v>-4.6576618537494201E-4</v>
      </c>
      <c r="S376" s="45" t="e">
        <f>_xlfn.CONCAT(#REF!,TRIM(tbl_PV_Milestones[[#This Row],[Milestone Description]]))</f>
        <v>#REF!</v>
      </c>
      <c r="T376" s="84" t="str">
        <f>IF(COUNTIF(tbl_PV_Milestones[UID],tbl_PV_Milestones[[#This Row],[UID]])&gt;1,"Duplicate","")</f>
        <v>Duplicate</v>
      </c>
      <c r="U376" s="42" t="str">
        <f>_xlfn.XLOOKUP(tbl_PV_Milestones[[#This Row],[Work ID]],tbl_PV_Meta[Work ID '#],tbl_PV_Meta[Sub-Portfolio])</f>
        <v>Sub-Portfolio 7</v>
      </c>
      <c r="V376" s="41">
        <f>IF(MONTH(tbl_PV_Milestones[[#This Row],[Baseline Date]])&lt;7,YEAR(tbl_PV_Milestones[[#This Row],[Baseline Date]]),YEAR(tbl_PV_Milestones[[#This Row],[Baseline Date]])+1)</f>
        <v>2026</v>
      </c>
      <c r="W376" s="41">
        <f>IF(MONTH(tbl_PV_Milestones[[#This Row],[Actual/Schedule Finish]])&lt;7,YEAR(tbl_PV_Milestones[[#This Row],[Actual/Schedule Finish]]),YEAR(tbl_PV_Milestones[[#This Row],[Actual/Schedule Finish]])+1)</f>
        <v>2026</v>
      </c>
      <c r="X376" s="41" t="str">
        <f>IF(OR(tbl_PV_Milestones[[#This Row],[Project Status]]="Completed",tbl_PV_Milestones[[#This Row],[Project Status]]="Assumed Completed"),"Yes","No")</f>
        <v>No</v>
      </c>
      <c r="Y376" s="41">
        <f>IF(tbl_PV_Milestones[[#This Row],[Baseline Date]]="",1,0)</f>
        <v>0</v>
      </c>
      <c r="Z376" s="41">
        <f>IF(tbl_PV_Milestones[[#This Row],[Baseline Date]]&lt;PV_Meta!$B$7,1,0)</f>
        <v>0</v>
      </c>
      <c r="AA376" s="41">
        <f>IF(tbl_PV_Milestones[[#This Row],[Complete]]="Yes",1,0)</f>
        <v>0</v>
      </c>
      <c r="AB376" s="41">
        <f>IF(AND(tbl_PV_Milestones[[#This Row],[BL FY]]=2025,tbl_PV_Milestones[[#This Row],[Baseline Date]]&lt;PV_Meta!$B$7),1,0)</f>
        <v>0</v>
      </c>
      <c r="AC376" s="41">
        <f>IF(AND(tbl_PV_Milestones[[#This Row],[Planned YTD]]=1,tbl_PV_Milestones[[#This Row],[Complete]]="Yes"),1,0)</f>
        <v>0</v>
      </c>
      <c r="AD376" s="41">
        <f>IF(AND(tbl_PV_Milestones[[#This Row],[Actual/Schedule Finish]]&lt;PV_Meta!$B$7,tbl_PV_Milestones[[#This Row],[Complete]]="No",tbl_PV_Milestones[[#This Row],[Project Status]]&lt;&gt;"On Hold"),1,0)</f>
        <v>0</v>
      </c>
      <c r="AE376" s="41">
        <f>IF(AND(tbl_PV_Milestones[[#This Row],[Actual/Schedule Finish]]&gt;tbl_PV_Milestones[[#This Row],[Baseline Date]],tbl_PV_Milestones[[#This Row],[Complete]]="No",tbl_PV_Milestones[[#This Row],[Project Status]]&lt;&gt;"On Hold",tbl_PV_Milestones[[#This Row],[Overdue]]=0,tbl_PV_Milestones[[#This Row],[To be Baselined]]&lt;&gt;1),1,0)</f>
        <v>1</v>
      </c>
      <c r="AF376" s="41">
        <f>IF(AND(tbl_PV_Milestones[[#This Row],[BL FY]]=2025,tbl_PV_Milestones[[#This Row],[Finish FY]]&gt;2025),1,0)</f>
        <v>0</v>
      </c>
      <c r="AG376" s="56" t="str">
        <f>_xlfn.XLOOKUP(tbl_PV_Milestones[[#This Row],[Work ID]],tbl_PV_Meta[Work ID '#],tbl_PV_Meta[Project Manager/Owner],,0)</f>
        <v>Project Manager 34</v>
      </c>
      <c r="AH376" s="6"/>
    </row>
    <row r="377" spans="4:34" x14ac:dyDescent="0.25">
      <c r="D377" s="6" t="s">
        <v>28</v>
      </c>
      <c r="E377" s="6" t="s">
        <v>580</v>
      </c>
      <c r="F377" s="6" t="s">
        <v>1705</v>
      </c>
      <c r="G377" s="6" t="s">
        <v>531</v>
      </c>
      <c r="H377" s="6" t="s">
        <v>505</v>
      </c>
      <c r="I377" s="6" t="s">
        <v>510</v>
      </c>
      <c r="J377" s="6" t="s">
        <v>28</v>
      </c>
      <c r="K377" s="6" t="s">
        <v>29</v>
      </c>
      <c r="L377" s="6" t="s">
        <v>82</v>
      </c>
      <c r="M377" s="43"/>
      <c r="N377" s="44" t="s">
        <v>1979</v>
      </c>
      <c r="O377" s="39">
        <v>45925.708333333299</v>
      </c>
      <c r="P377" s="39">
        <v>45925.333333333299</v>
      </c>
      <c r="Q377" s="6">
        <v>-1</v>
      </c>
      <c r="R377" s="6">
        <v>-4.6576618537494201E-4</v>
      </c>
      <c r="S377" s="45" t="e">
        <f>_xlfn.CONCAT(#REF!,TRIM(tbl_PV_Milestones[[#This Row],[Milestone Description]]))</f>
        <v>#REF!</v>
      </c>
      <c r="T377" s="84" t="str">
        <f>IF(COUNTIF(tbl_PV_Milestones[UID],tbl_PV_Milestones[[#This Row],[UID]])&gt;1,"Duplicate","")</f>
        <v>Duplicate</v>
      </c>
      <c r="U377" s="42" t="str">
        <f>_xlfn.XLOOKUP(tbl_PV_Milestones[[#This Row],[Work ID]],tbl_PV_Meta[Work ID '#],tbl_PV_Meta[Sub-Portfolio])</f>
        <v>Sub-Portfolio 7</v>
      </c>
      <c r="V377" s="41">
        <f>IF(MONTH(tbl_PV_Milestones[[#This Row],[Baseline Date]])&lt;7,YEAR(tbl_PV_Milestones[[#This Row],[Baseline Date]]),YEAR(tbl_PV_Milestones[[#This Row],[Baseline Date]])+1)</f>
        <v>2026</v>
      </c>
      <c r="W377" s="41">
        <f>IF(MONTH(tbl_PV_Milestones[[#This Row],[Actual/Schedule Finish]])&lt;7,YEAR(tbl_PV_Milestones[[#This Row],[Actual/Schedule Finish]]),YEAR(tbl_PV_Milestones[[#This Row],[Actual/Schedule Finish]])+1)</f>
        <v>2026</v>
      </c>
      <c r="X377" s="41" t="str">
        <f>IF(OR(tbl_PV_Milestones[[#This Row],[Project Status]]="Completed",tbl_PV_Milestones[[#This Row],[Project Status]]="Assumed Completed"),"Yes","No")</f>
        <v>No</v>
      </c>
      <c r="Y377" s="41">
        <f>IF(tbl_PV_Milestones[[#This Row],[Baseline Date]]="",1,0)</f>
        <v>0</v>
      </c>
      <c r="Z377" s="41">
        <f>IF(tbl_PV_Milestones[[#This Row],[Baseline Date]]&lt;PV_Meta!$B$7,1,0)</f>
        <v>0</v>
      </c>
      <c r="AA377" s="41">
        <f>IF(tbl_PV_Milestones[[#This Row],[Complete]]="Yes",1,0)</f>
        <v>0</v>
      </c>
      <c r="AB377" s="41">
        <f>IF(AND(tbl_PV_Milestones[[#This Row],[BL FY]]=2025,tbl_PV_Milestones[[#This Row],[Baseline Date]]&lt;PV_Meta!$B$7),1,0)</f>
        <v>0</v>
      </c>
      <c r="AC377" s="41">
        <f>IF(AND(tbl_PV_Milestones[[#This Row],[Planned YTD]]=1,tbl_PV_Milestones[[#This Row],[Complete]]="Yes"),1,0)</f>
        <v>0</v>
      </c>
      <c r="AD377" s="41">
        <f>IF(AND(tbl_PV_Milestones[[#This Row],[Actual/Schedule Finish]]&lt;PV_Meta!$B$7,tbl_PV_Milestones[[#This Row],[Complete]]="No",tbl_PV_Milestones[[#This Row],[Project Status]]&lt;&gt;"On Hold"),1,0)</f>
        <v>0</v>
      </c>
      <c r="AE377" s="41">
        <f>IF(AND(tbl_PV_Milestones[[#This Row],[Actual/Schedule Finish]]&gt;tbl_PV_Milestones[[#This Row],[Baseline Date]],tbl_PV_Milestones[[#This Row],[Complete]]="No",tbl_PV_Milestones[[#This Row],[Project Status]]&lt;&gt;"On Hold",tbl_PV_Milestones[[#This Row],[Overdue]]=0,tbl_PV_Milestones[[#This Row],[To be Baselined]]&lt;&gt;1),1,0)</f>
        <v>1</v>
      </c>
      <c r="AF377" s="41">
        <f>IF(AND(tbl_PV_Milestones[[#This Row],[BL FY]]=2025,tbl_PV_Milestones[[#This Row],[Finish FY]]&gt;2025),1,0)</f>
        <v>0</v>
      </c>
      <c r="AG377" s="56" t="str">
        <f>_xlfn.XLOOKUP(tbl_PV_Milestones[[#This Row],[Work ID]],tbl_PV_Meta[Work ID '#],tbl_PV_Meta[Project Manager/Owner],,0)</f>
        <v>Project Manager 34</v>
      </c>
      <c r="AH377" s="6"/>
    </row>
    <row r="378" spans="4:34" x14ac:dyDescent="0.25">
      <c r="D378" s="6" t="s">
        <v>28</v>
      </c>
      <c r="E378" s="6" t="s">
        <v>580</v>
      </c>
      <c r="F378" s="6" t="s">
        <v>1705</v>
      </c>
      <c r="G378" s="6" t="s">
        <v>622</v>
      </c>
      <c r="H378" s="6" t="s">
        <v>505</v>
      </c>
      <c r="I378" s="6" t="s">
        <v>506</v>
      </c>
      <c r="J378" s="6" t="s">
        <v>28</v>
      </c>
      <c r="K378" s="6" t="s">
        <v>29</v>
      </c>
      <c r="L378" s="6" t="s">
        <v>82</v>
      </c>
      <c r="M378" s="43"/>
      <c r="N378" s="44" t="s">
        <v>1979</v>
      </c>
      <c r="O378" s="39">
        <v>45975.708333333299</v>
      </c>
      <c r="P378" s="39">
        <v>45929.333333333299</v>
      </c>
      <c r="Q378" s="6">
        <v>-34</v>
      </c>
      <c r="R378" s="6">
        <v>-1.5836050302748001E-2</v>
      </c>
      <c r="S378" s="45" t="e">
        <f>_xlfn.CONCAT(#REF!,TRIM(tbl_PV_Milestones[[#This Row],[Milestone Description]]))</f>
        <v>#REF!</v>
      </c>
      <c r="T378" s="84" t="str">
        <f>IF(COUNTIF(tbl_PV_Milestones[UID],tbl_PV_Milestones[[#This Row],[UID]])&gt;1,"Duplicate","")</f>
        <v>Duplicate</v>
      </c>
      <c r="U378" s="42" t="str">
        <f>_xlfn.XLOOKUP(tbl_PV_Milestones[[#This Row],[Work ID]],tbl_PV_Meta[Work ID '#],tbl_PV_Meta[Sub-Portfolio])</f>
        <v>Sub-Portfolio 7</v>
      </c>
      <c r="V378" s="41">
        <f>IF(MONTH(tbl_PV_Milestones[[#This Row],[Baseline Date]])&lt;7,YEAR(tbl_PV_Milestones[[#This Row],[Baseline Date]]),YEAR(tbl_PV_Milestones[[#This Row],[Baseline Date]])+1)</f>
        <v>2026</v>
      </c>
      <c r="W378" s="41">
        <f>IF(MONTH(tbl_PV_Milestones[[#This Row],[Actual/Schedule Finish]])&lt;7,YEAR(tbl_PV_Milestones[[#This Row],[Actual/Schedule Finish]]),YEAR(tbl_PV_Milestones[[#This Row],[Actual/Schedule Finish]])+1)</f>
        <v>2026</v>
      </c>
      <c r="X378" s="41" t="str">
        <f>IF(OR(tbl_PV_Milestones[[#This Row],[Project Status]]="Completed",tbl_PV_Milestones[[#This Row],[Project Status]]="Assumed Completed"),"Yes","No")</f>
        <v>No</v>
      </c>
      <c r="Y378" s="41">
        <f>IF(tbl_PV_Milestones[[#This Row],[Baseline Date]]="",1,0)</f>
        <v>0</v>
      </c>
      <c r="Z378" s="41">
        <f>IF(tbl_PV_Milestones[[#This Row],[Baseline Date]]&lt;PV_Meta!$B$7,1,0)</f>
        <v>0</v>
      </c>
      <c r="AA378" s="41">
        <f>IF(tbl_PV_Milestones[[#This Row],[Complete]]="Yes",1,0)</f>
        <v>0</v>
      </c>
      <c r="AB378" s="41">
        <f>IF(AND(tbl_PV_Milestones[[#This Row],[BL FY]]=2025,tbl_PV_Milestones[[#This Row],[Baseline Date]]&lt;PV_Meta!$B$7),1,0)</f>
        <v>0</v>
      </c>
      <c r="AC378" s="41">
        <f>IF(AND(tbl_PV_Milestones[[#This Row],[Planned YTD]]=1,tbl_PV_Milestones[[#This Row],[Complete]]="Yes"),1,0)</f>
        <v>0</v>
      </c>
      <c r="AD378" s="41">
        <f>IF(AND(tbl_PV_Milestones[[#This Row],[Actual/Schedule Finish]]&lt;PV_Meta!$B$7,tbl_PV_Milestones[[#This Row],[Complete]]="No",tbl_PV_Milestones[[#This Row],[Project Status]]&lt;&gt;"On Hold"),1,0)</f>
        <v>0</v>
      </c>
      <c r="AE378" s="41">
        <f>IF(AND(tbl_PV_Milestones[[#This Row],[Actual/Schedule Finish]]&gt;tbl_PV_Milestones[[#This Row],[Baseline Date]],tbl_PV_Milestones[[#This Row],[Complete]]="No",tbl_PV_Milestones[[#This Row],[Project Status]]&lt;&gt;"On Hold",tbl_PV_Milestones[[#This Row],[Overdue]]=0,tbl_PV_Milestones[[#This Row],[To be Baselined]]&lt;&gt;1),1,0)</f>
        <v>1</v>
      </c>
      <c r="AF378" s="41">
        <f>IF(AND(tbl_PV_Milestones[[#This Row],[BL FY]]=2025,tbl_PV_Milestones[[#This Row],[Finish FY]]&gt;2025),1,0)</f>
        <v>0</v>
      </c>
      <c r="AG378" s="56" t="str">
        <f>_xlfn.XLOOKUP(tbl_PV_Milestones[[#This Row],[Work ID]],tbl_PV_Meta[Work ID '#],tbl_PV_Meta[Project Manager/Owner],,0)</f>
        <v>Project Manager 34</v>
      </c>
      <c r="AH378" s="6"/>
    </row>
    <row r="379" spans="4:34" x14ac:dyDescent="0.25">
      <c r="D379" s="6" t="s">
        <v>28</v>
      </c>
      <c r="E379" s="6" t="s">
        <v>580</v>
      </c>
      <c r="F379" s="6" t="s">
        <v>1705</v>
      </c>
      <c r="G379" s="6" t="s">
        <v>533</v>
      </c>
      <c r="H379" s="6" t="s">
        <v>519</v>
      </c>
      <c r="I379" s="6" t="s">
        <v>510</v>
      </c>
      <c r="J379" s="6" t="s">
        <v>28</v>
      </c>
      <c r="K379" s="6" t="s">
        <v>29</v>
      </c>
      <c r="L379" s="6" t="s">
        <v>82</v>
      </c>
      <c r="M379" s="43"/>
      <c r="N379" s="44" t="s">
        <v>1979</v>
      </c>
      <c r="O379" s="39">
        <v>45978.708333333299</v>
      </c>
      <c r="P379" s="39">
        <v>45930.333333333299</v>
      </c>
      <c r="Q379" s="6">
        <v>-34</v>
      </c>
      <c r="R379" s="6">
        <v>-1.5836050302748001E-2</v>
      </c>
      <c r="S379" s="45" t="e">
        <f>_xlfn.CONCAT(#REF!,TRIM(tbl_PV_Milestones[[#This Row],[Milestone Description]]))</f>
        <v>#REF!</v>
      </c>
      <c r="T379" s="84" t="str">
        <f>IF(COUNTIF(tbl_PV_Milestones[UID],tbl_PV_Milestones[[#This Row],[UID]])&gt;1,"Duplicate","")</f>
        <v>Duplicate</v>
      </c>
      <c r="U379" s="42" t="str">
        <f>_xlfn.XLOOKUP(tbl_PV_Milestones[[#This Row],[Work ID]],tbl_PV_Meta[Work ID '#],tbl_PV_Meta[Sub-Portfolio])</f>
        <v>Sub-Portfolio 7</v>
      </c>
      <c r="V379" s="41">
        <f>IF(MONTH(tbl_PV_Milestones[[#This Row],[Baseline Date]])&lt;7,YEAR(tbl_PV_Milestones[[#This Row],[Baseline Date]]),YEAR(tbl_PV_Milestones[[#This Row],[Baseline Date]])+1)</f>
        <v>2026</v>
      </c>
      <c r="W379" s="41">
        <f>IF(MONTH(tbl_PV_Milestones[[#This Row],[Actual/Schedule Finish]])&lt;7,YEAR(tbl_PV_Milestones[[#This Row],[Actual/Schedule Finish]]),YEAR(tbl_PV_Milestones[[#This Row],[Actual/Schedule Finish]])+1)</f>
        <v>2026</v>
      </c>
      <c r="X379" s="41" t="str">
        <f>IF(OR(tbl_PV_Milestones[[#This Row],[Project Status]]="Completed",tbl_PV_Milestones[[#This Row],[Project Status]]="Assumed Completed"),"Yes","No")</f>
        <v>No</v>
      </c>
      <c r="Y379" s="41">
        <f>IF(tbl_PV_Milestones[[#This Row],[Baseline Date]]="",1,0)</f>
        <v>0</v>
      </c>
      <c r="Z379" s="41">
        <f>IF(tbl_PV_Milestones[[#This Row],[Baseline Date]]&lt;PV_Meta!$B$7,1,0)</f>
        <v>0</v>
      </c>
      <c r="AA379" s="41">
        <f>IF(tbl_PV_Milestones[[#This Row],[Complete]]="Yes",1,0)</f>
        <v>0</v>
      </c>
      <c r="AB379" s="41">
        <f>IF(AND(tbl_PV_Milestones[[#This Row],[BL FY]]=2025,tbl_PV_Milestones[[#This Row],[Baseline Date]]&lt;PV_Meta!$B$7),1,0)</f>
        <v>0</v>
      </c>
      <c r="AC379" s="41">
        <f>IF(AND(tbl_PV_Milestones[[#This Row],[Planned YTD]]=1,tbl_PV_Milestones[[#This Row],[Complete]]="Yes"),1,0)</f>
        <v>0</v>
      </c>
      <c r="AD379" s="41">
        <f>IF(AND(tbl_PV_Milestones[[#This Row],[Actual/Schedule Finish]]&lt;PV_Meta!$B$7,tbl_PV_Milestones[[#This Row],[Complete]]="No",tbl_PV_Milestones[[#This Row],[Project Status]]&lt;&gt;"On Hold"),1,0)</f>
        <v>0</v>
      </c>
      <c r="AE379" s="41">
        <f>IF(AND(tbl_PV_Milestones[[#This Row],[Actual/Schedule Finish]]&gt;tbl_PV_Milestones[[#This Row],[Baseline Date]],tbl_PV_Milestones[[#This Row],[Complete]]="No",tbl_PV_Milestones[[#This Row],[Project Status]]&lt;&gt;"On Hold",tbl_PV_Milestones[[#This Row],[Overdue]]=0,tbl_PV_Milestones[[#This Row],[To be Baselined]]&lt;&gt;1),1,0)</f>
        <v>1</v>
      </c>
      <c r="AF379" s="41">
        <f>IF(AND(tbl_PV_Milestones[[#This Row],[BL FY]]=2025,tbl_PV_Milestones[[#This Row],[Finish FY]]&gt;2025),1,0)</f>
        <v>0</v>
      </c>
      <c r="AG379" s="56" t="str">
        <f>_xlfn.XLOOKUP(tbl_PV_Milestones[[#This Row],[Work ID]],tbl_PV_Meta[Work ID '#],tbl_PV_Meta[Project Manager/Owner],,0)</f>
        <v>Project Manager 34</v>
      </c>
      <c r="AH379" s="6"/>
    </row>
    <row r="380" spans="4:34" x14ac:dyDescent="0.25">
      <c r="D380" s="6" t="s">
        <v>28</v>
      </c>
      <c r="E380" s="6" t="s">
        <v>513</v>
      </c>
      <c r="F380" s="6" t="s">
        <v>1752</v>
      </c>
      <c r="G380" s="6" t="s">
        <v>543</v>
      </c>
      <c r="H380" s="6" t="s">
        <v>519</v>
      </c>
      <c r="I380" s="6" t="s">
        <v>522</v>
      </c>
      <c r="J380" s="6" t="s">
        <v>28</v>
      </c>
      <c r="K380" s="6" t="s">
        <v>39</v>
      </c>
      <c r="L380" s="6" t="s">
        <v>66</v>
      </c>
      <c r="M380" s="43"/>
      <c r="N380" s="44" t="s">
        <v>1979</v>
      </c>
      <c r="O380" s="39">
        <v>45779.708333333299</v>
      </c>
      <c r="P380" s="39">
        <v>45716.708333333299</v>
      </c>
      <c r="Q380" s="6">
        <v>-42</v>
      </c>
      <c r="R380" s="6">
        <v>-0.126506024096386</v>
      </c>
      <c r="S380" s="45" t="e">
        <f>_xlfn.CONCAT(#REF!,TRIM(tbl_PV_Milestones[[#This Row],[Milestone Description]]))</f>
        <v>#REF!</v>
      </c>
      <c r="T380" s="84" t="str">
        <f>IF(COUNTIF(tbl_PV_Milestones[UID],tbl_PV_Milestones[[#This Row],[UID]])&gt;1,"Duplicate","")</f>
        <v>Duplicate</v>
      </c>
      <c r="U380" s="42" t="str">
        <f>_xlfn.XLOOKUP(tbl_PV_Milestones[[#This Row],[Work ID]],tbl_PV_Meta[Work ID '#],tbl_PV_Meta[Sub-Portfolio])</f>
        <v>Sub-Portfolio 4</v>
      </c>
      <c r="V380" s="41">
        <f>IF(MONTH(tbl_PV_Milestones[[#This Row],[Baseline Date]])&lt;7,YEAR(tbl_PV_Milestones[[#This Row],[Baseline Date]]),YEAR(tbl_PV_Milestones[[#This Row],[Baseline Date]])+1)</f>
        <v>2025</v>
      </c>
      <c r="W380" s="41">
        <f>IF(MONTH(tbl_PV_Milestones[[#This Row],[Actual/Schedule Finish]])&lt;7,YEAR(tbl_PV_Milestones[[#This Row],[Actual/Schedule Finish]]),YEAR(tbl_PV_Milestones[[#This Row],[Actual/Schedule Finish]])+1)</f>
        <v>2025</v>
      </c>
      <c r="X380" s="41" t="str">
        <f>IF(OR(tbl_PV_Milestones[[#This Row],[Project Status]]="Completed",tbl_PV_Milestones[[#This Row],[Project Status]]="Assumed Completed"),"Yes","No")</f>
        <v>No</v>
      </c>
      <c r="Y380" s="41">
        <f>IF(tbl_PV_Milestones[[#This Row],[Baseline Date]]="",1,0)</f>
        <v>0</v>
      </c>
      <c r="Z380" s="41">
        <f>IF(tbl_PV_Milestones[[#This Row],[Baseline Date]]&lt;PV_Meta!$B$7,1,0)</f>
        <v>1</v>
      </c>
      <c r="AA380" s="41">
        <f>IF(tbl_PV_Milestones[[#This Row],[Complete]]="Yes",1,0)</f>
        <v>0</v>
      </c>
      <c r="AB380" s="41">
        <f>IF(AND(tbl_PV_Milestones[[#This Row],[BL FY]]=2025,tbl_PV_Milestones[[#This Row],[Baseline Date]]&lt;PV_Meta!$B$7),1,0)</f>
        <v>1</v>
      </c>
      <c r="AC380" s="41">
        <f>IF(AND(tbl_PV_Milestones[[#This Row],[Planned YTD]]=1,tbl_PV_Milestones[[#This Row],[Complete]]="Yes"),1,0)</f>
        <v>0</v>
      </c>
      <c r="AD380" s="41">
        <f>IF(AND(tbl_PV_Milestones[[#This Row],[Actual/Schedule Finish]]&lt;PV_Meta!$B$7,tbl_PV_Milestones[[#This Row],[Complete]]="No",tbl_PV_Milestones[[#This Row],[Project Status]]&lt;&gt;"On Hold"),1,0)</f>
        <v>0</v>
      </c>
      <c r="AE380" s="41">
        <f>IF(AND(tbl_PV_Milestones[[#This Row],[Actual/Schedule Finish]]&gt;tbl_PV_Milestones[[#This Row],[Baseline Date]],tbl_PV_Milestones[[#This Row],[Complete]]="No",tbl_PV_Milestones[[#This Row],[Project Status]]&lt;&gt;"On Hold",tbl_PV_Milestones[[#This Row],[Overdue]]=0,tbl_PV_Milestones[[#This Row],[To be Baselined]]&lt;&gt;1),1,0)</f>
        <v>1</v>
      </c>
      <c r="AF380" s="41">
        <f>IF(AND(tbl_PV_Milestones[[#This Row],[BL FY]]=2025,tbl_PV_Milestones[[#This Row],[Finish FY]]&gt;2025),1,0)</f>
        <v>0</v>
      </c>
      <c r="AG380" s="56" t="str">
        <f>_xlfn.XLOOKUP(tbl_PV_Milestones[[#This Row],[Work ID]],tbl_PV_Meta[Work ID '#],tbl_PV_Meta[Project Manager/Owner],,0)</f>
        <v>Project Manager 18</v>
      </c>
      <c r="AH380" s="6"/>
    </row>
    <row r="381" spans="4:34" x14ac:dyDescent="0.25">
      <c r="D381" s="6" t="s">
        <v>28</v>
      </c>
      <c r="E381" s="6" t="s">
        <v>520</v>
      </c>
      <c r="F381" s="6" t="s">
        <v>1752</v>
      </c>
      <c r="G381" s="6" t="s">
        <v>544</v>
      </c>
      <c r="H381" s="6" t="s">
        <v>505</v>
      </c>
      <c r="I381" s="6" t="s">
        <v>510</v>
      </c>
      <c r="J381" s="6" t="s">
        <v>28</v>
      </c>
      <c r="K381" s="6" t="s">
        <v>39</v>
      </c>
      <c r="L381" s="6" t="s">
        <v>66</v>
      </c>
      <c r="M381" s="43"/>
      <c r="N381" s="44" t="s">
        <v>1979</v>
      </c>
      <c r="O381" s="39">
        <v>45779.708333333299</v>
      </c>
      <c r="P381" s="39">
        <v>45747.333333333299</v>
      </c>
      <c r="Q381" s="6">
        <v>-22</v>
      </c>
      <c r="R381" s="6">
        <v>-6.6265060240963902E-2</v>
      </c>
      <c r="S381" s="45" t="e">
        <f>_xlfn.CONCAT(#REF!,TRIM(tbl_PV_Milestones[[#This Row],[Milestone Description]]))</f>
        <v>#REF!</v>
      </c>
      <c r="T381" s="84" t="str">
        <f>IF(COUNTIF(tbl_PV_Milestones[UID],tbl_PV_Milestones[[#This Row],[UID]])&gt;1,"Duplicate","")</f>
        <v>Duplicate</v>
      </c>
      <c r="U381" s="42" t="str">
        <f>_xlfn.XLOOKUP(tbl_PV_Milestones[[#This Row],[Work ID]],tbl_PV_Meta[Work ID '#],tbl_PV_Meta[Sub-Portfolio])</f>
        <v>Sub-Portfolio 4</v>
      </c>
      <c r="V381" s="41">
        <f>IF(MONTH(tbl_PV_Milestones[[#This Row],[Baseline Date]])&lt;7,YEAR(tbl_PV_Milestones[[#This Row],[Baseline Date]]),YEAR(tbl_PV_Milestones[[#This Row],[Baseline Date]])+1)</f>
        <v>2025</v>
      </c>
      <c r="W381" s="41">
        <f>IF(MONTH(tbl_PV_Milestones[[#This Row],[Actual/Schedule Finish]])&lt;7,YEAR(tbl_PV_Milestones[[#This Row],[Actual/Schedule Finish]]),YEAR(tbl_PV_Milestones[[#This Row],[Actual/Schedule Finish]])+1)</f>
        <v>2025</v>
      </c>
      <c r="X381" s="41" t="str">
        <f>IF(OR(tbl_PV_Milestones[[#This Row],[Project Status]]="Completed",tbl_PV_Milestones[[#This Row],[Project Status]]="Assumed Completed"),"Yes","No")</f>
        <v>No</v>
      </c>
      <c r="Y381" s="41">
        <f>IF(tbl_PV_Milestones[[#This Row],[Baseline Date]]="",1,0)</f>
        <v>0</v>
      </c>
      <c r="Z381" s="41">
        <f>IF(tbl_PV_Milestones[[#This Row],[Baseline Date]]&lt;PV_Meta!$B$7,1,0)</f>
        <v>1</v>
      </c>
      <c r="AA381" s="41">
        <f>IF(tbl_PV_Milestones[[#This Row],[Complete]]="Yes",1,0)</f>
        <v>0</v>
      </c>
      <c r="AB381" s="41">
        <f>IF(AND(tbl_PV_Milestones[[#This Row],[BL FY]]=2025,tbl_PV_Milestones[[#This Row],[Baseline Date]]&lt;PV_Meta!$B$7),1,0)</f>
        <v>1</v>
      </c>
      <c r="AC381" s="41">
        <f>IF(AND(tbl_PV_Milestones[[#This Row],[Planned YTD]]=1,tbl_PV_Milestones[[#This Row],[Complete]]="Yes"),1,0)</f>
        <v>0</v>
      </c>
      <c r="AD381" s="41">
        <f>IF(AND(tbl_PV_Milestones[[#This Row],[Actual/Schedule Finish]]&lt;PV_Meta!$B$7,tbl_PV_Milestones[[#This Row],[Complete]]="No",tbl_PV_Milestones[[#This Row],[Project Status]]&lt;&gt;"On Hold"),1,0)</f>
        <v>0</v>
      </c>
      <c r="AE381" s="41">
        <f>IF(AND(tbl_PV_Milestones[[#This Row],[Actual/Schedule Finish]]&gt;tbl_PV_Milestones[[#This Row],[Baseline Date]],tbl_PV_Milestones[[#This Row],[Complete]]="No",tbl_PV_Milestones[[#This Row],[Project Status]]&lt;&gt;"On Hold",tbl_PV_Milestones[[#This Row],[Overdue]]=0,tbl_PV_Milestones[[#This Row],[To be Baselined]]&lt;&gt;1),1,0)</f>
        <v>1</v>
      </c>
      <c r="AF381" s="41">
        <f>IF(AND(tbl_PV_Milestones[[#This Row],[BL FY]]=2025,tbl_PV_Milestones[[#This Row],[Finish FY]]&gt;2025),1,0)</f>
        <v>0</v>
      </c>
      <c r="AG381" s="56" t="str">
        <f>_xlfn.XLOOKUP(tbl_PV_Milestones[[#This Row],[Work ID]],tbl_PV_Meta[Work ID '#],tbl_PV_Meta[Project Manager/Owner],,0)</f>
        <v>Project Manager 18</v>
      </c>
      <c r="AH381" s="6"/>
    </row>
    <row r="382" spans="4:34" x14ac:dyDescent="0.25">
      <c r="D382" s="6" t="s">
        <v>28</v>
      </c>
      <c r="E382" s="6" t="s">
        <v>520</v>
      </c>
      <c r="F382" s="6" t="s">
        <v>1752</v>
      </c>
      <c r="G382" s="6" t="s">
        <v>545</v>
      </c>
      <c r="H382" s="6" t="s">
        <v>505</v>
      </c>
      <c r="I382" s="6" t="s">
        <v>510</v>
      </c>
      <c r="J382" s="6" t="s">
        <v>28</v>
      </c>
      <c r="K382" s="6" t="s">
        <v>39</v>
      </c>
      <c r="L382" s="6" t="s">
        <v>66</v>
      </c>
      <c r="M382" s="43"/>
      <c r="N382" s="44" t="s">
        <v>1979</v>
      </c>
      <c r="O382" s="39">
        <v>45779.708333333299</v>
      </c>
      <c r="P382" s="39">
        <v>45747.333333333299</v>
      </c>
      <c r="Q382" s="6">
        <v>-22</v>
      </c>
      <c r="R382" s="6">
        <v>-6.6265060240963902E-2</v>
      </c>
      <c r="S382" s="45" t="e">
        <f>_xlfn.CONCAT(#REF!,TRIM(tbl_PV_Milestones[[#This Row],[Milestone Description]]))</f>
        <v>#REF!</v>
      </c>
      <c r="T382" s="84" t="str">
        <f>IF(COUNTIF(tbl_PV_Milestones[UID],tbl_PV_Milestones[[#This Row],[UID]])&gt;1,"Duplicate","")</f>
        <v>Duplicate</v>
      </c>
      <c r="U382" s="42" t="str">
        <f>_xlfn.XLOOKUP(tbl_PV_Milestones[[#This Row],[Work ID]],tbl_PV_Meta[Work ID '#],tbl_PV_Meta[Sub-Portfolio])</f>
        <v>Sub-Portfolio 4</v>
      </c>
      <c r="V382" s="41">
        <f>IF(MONTH(tbl_PV_Milestones[[#This Row],[Baseline Date]])&lt;7,YEAR(tbl_PV_Milestones[[#This Row],[Baseline Date]]),YEAR(tbl_PV_Milestones[[#This Row],[Baseline Date]])+1)</f>
        <v>2025</v>
      </c>
      <c r="W382" s="41">
        <f>IF(MONTH(tbl_PV_Milestones[[#This Row],[Actual/Schedule Finish]])&lt;7,YEAR(tbl_PV_Milestones[[#This Row],[Actual/Schedule Finish]]),YEAR(tbl_PV_Milestones[[#This Row],[Actual/Schedule Finish]])+1)</f>
        <v>2025</v>
      </c>
      <c r="X382" s="41" t="str">
        <f>IF(OR(tbl_PV_Milestones[[#This Row],[Project Status]]="Completed",tbl_PV_Milestones[[#This Row],[Project Status]]="Assumed Completed"),"Yes","No")</f>
        <v>No</v>
      </c>
      <c r="Y382" s="41">
        <f>IF(tbl_PV_Milestones[[#This Row],[Baseline Date]]="",1,0)</f>
        <v>0</v>
      </c>
      <c r="Z382" s="41">
        <f>IF(tbl_PV_Milestones[[#This Row],[Baseline Date]]&lt;PV_Meta!$B$7,1,0)</f>
        <v>1</v>
      </c>
      <c r="AA382" s="41">
        <f>IF(tbl_PV_Milestones[[#This Row],[Complete]]="Yes",1,0)</f>
        <v>0</v>
      </c>
      <c r="AB382" s="41">
        <f>IF(AND(tbl_PV_Milestones[[#This Row],[BL FY]]=2025,tbl_PV_Milestones[[#This Row],[Baseline Date]]&lt;PV_Meta!$B$7),1,0)</f>
        <v>1</v>
      </c>
      <c r="AC382" s="41">
        <f>IF(AND(tbl_PV_Milestones[[#This Row],[Planned YTD]]=1,tbl_PV_Milestones[[#This Row],[Complete]]="Yes"),1,0)</f>
        <v>0</v>
      </c>
      <c r="AD382" s="41">
        <f>IF(AND(tbl_PV_Milestones[[#This Row],[Actual/Schedule Finish]]&lt;PV_Meta!$B$7,tbl_PV_Milestones[[#This Row],[Complete]]="No",tbl_PV_Milestones[[#This Row],[Project Status]]&lt;&gt;"On Hold"),1,0)</f>
        <v>0</v>
      </c>
      <c r="AE382" s="41">
        <f>IF(AND(tbl_PV_Milestones[[#This Row],[Actual/Schedule Finish]]&gt;tbl_PV_Milestones[[#This Row],[Baseline Date]],tbl_PV_Milestones[[#This Row],[Complete]]="No",tbl_PV_Milestones[[#This Row],[Project Status]]&lt;&gt;"On Hold",tbl_PV_Milestones[[#This Row],[Overdue]]=0,tbl_PV_Milestones[[#This Row],[To be Baselined]]&lt;&gt;1),1,0)</f>
        <v>1</v>
      </c>
      <c r="AF382" s="41">
        <f>IF(AND(tbl_PV_Milestones[[#This Row],[BL FY]]=2025,tbl_PV_Milestones[[#This Row],[Finish FY]]&gt;2025),1,0)</f>
        <v>0</v>
      </c>
      <c r="AG382" s="56" t="str">
        <f>_xlfn.XLOOKUP(tbl_PV_Milestones[[#This Row],[Work ID]],tbl_PV_Meta[Work ID '#],tbl_PV_Meta[Project Manager/Owner],,0)</f>
        <v>Project Manager 18</v>
      </c>
      <c r="AH382" s="6"/>
    </row>
    <row r="383" spans="4:34" x14ac:dyDescent="0.25">
      <c r="D383" s="6" t="s">
        <v>28</v>
      </c>
      <c r="E383" s="6" t="s">
        <v>513</v>
      </c>
      <c r="F383" s="6" t="s">
        <v>1752</v>
      </c>
      <c r="G383" s="6" t="s">
        <v>560</v>
      </c>
      <c r="H383" s="6" t="s">
        <v>505</v>
      </c>
      <c r="I383" s="6" t="s">
        <v>510</v>
      </c>
      <c r="J383" s="6" t="s">
        <v>28</v>
      </c>
      <c r="K383" s="6" t="s">
        <v>39</v>
      </c>
      <c r="L383" s="6" t="s">
        <v>66</v>
      </c>
      <c r="M383" s="43"/>
      <c r="N383" s="44" t="s">
        <v>1979</v>
      </c>
      <c r="O383" s="39">
        <v>45779.708333333299</v>
      </c>
      <c r="P383" s="39">
        <v>45709.708333333299</v>
      </c>
      <c r="Q383" s="6">
        <v>-47</v>
      </c>
      <c r="R383" s="6">
        <v>-0.141566265060241</v>
      </c>
      <c r="S383" s="45" t="e">
        <f>_xlfn.CONCAT(#REF!,TRIM(tbl_PV_Milestones[[#This Row],[Milestone Description]]))</f>
        <v>#REF!</v>
      </c>
      <c r="T383" s="84" t="str">
        <f>IF(COUNTIF(tbl_PV_Milestones[UID],tbl_PV_Milestones[[#This Row],[UID]])&gt;1,"Duplicate","")</f>
        <v>Duplicate</v>
      </c>
      <c r="U383" s="42" t="str">
        <f>_xlfn.XLOOKUP(tbl_PV_Milestones[[#This Row],[Work ID]],tbl_PV_Meta[Work ID '#],tbl_PV_Meta[Sub-Portfolio])</f>
        <v>Sub-Portfolio 4</v>
      </c>
      <c r="V383" s="41">
        <f>IF(MONTH(tbl_PV_Milestones[[#This Row],[Baseline Date]])&lt;7,YEAR(tbl_PV_Milestones[[#This Row],[Baseline Date]]),YEAR(tbl_PV_Milestones[[#This Row],[Baseline Date]])+1)</f>
        <v>2025</v>
      </c>
      <c r="W383" s="41">
        <f>IF(MONTH(tbl_PV_Milestones[[#This Row],[Actual/Schedule Finish]])&lt;7,YEAR(tbl_PV_Milestones[[#This Row],[Actual/Schedule Finish]]),YEAR(tbl_PV_Milestones[[#This Row],[Actual/Schedule Finish]])+1)</f>
        <v>2025</v>
      </c>
      <c r="X383" s="41" t="str">
        <f>IF(OR(tbl_PV_Milestones[[#This Row],[Project Status]]="Completed",tbl_PV_Milestones[[#This Row],[Project Status]]="Assumed Completed"),"Yes","No")</f>
        <v>No</v>
      </c>
      <c r="Y383" s="41">
        <f>IF(tbl_PV_Milestones[[#This Row],[Baseline Date]]="",1,0)</f>
        <v>0</v>
      </c>
      <c r="Z383" s="41">
        <f>IF(tbl_PV_Milestones[[#This Row],[Baseline Date]]&lt;PV_Meta!$B$7,1,0)</f>
        <v>1</v>
      </c>
      <c r="AA383" s="41">
        <f>IF(tbl_PV_Milestones[[#This Row],[Complete]]="Yes",1,0)</f>
        <v>0</v>
      </c>
      <c r="AB383" s="41">
        <f>IF(AND(tbl_PV_Milestones[[#This Row],[BL FY]]=2025,tbl_PV_Milestones[[#This Row],[Baseline Date]]&lt;PV_Meta!$B$7),1,0)</f>
        <v>1</v>
      </c>
      <c r="AC383" s="41">
        <f>IF(AND(tbl_PV_Milestones[[#This Row],[Planned YTD]]=1,tbl_PV_Milestones[[#This Row],[Complete]]="Yes"),1,0)</f>
        <v>0</v>
      </c>
      <c r="AD383" s="41">
        <f>IF(AND(tbl_PV_Milestones[[#This Row],[Actual/Schedule Finish]]&lt;PV_Meta!$B$7,tbl_PV_Milestones[[#This Row],[Complete]]="No",tbl_PV_Milestones[[#This Row],[Project Status]]&lt;&gt;"On Hold"),1,0)</f>
        <v>0</v>
      </c>
      <c r="AE383" s="41">
        <f>IF(AND(tbl_PV_Milestones[[#This Row],[Actual/Schedule Finish]]&gt;tbl_PV_Milestones[[#This Row],[Baseline Date]],tbl_PV_Milestones[[#This Row],[Complete]]="No",tbl_PV_Milestones[[#This Row],[Project Status]]&lt;&gt;"On Hold",tbl_PV_Milestones[[#This Row],[Overdue]]=0,tbl_PV_Milestones[[#This Row],[To be Baselined]]&lt;&gt;1),1,0)</f>
        <v>1</v>
      </c>
      <c r="AF383" s="41">
        <f>IF(AND(tbl_PV_Milestones[[#This Row],[BL FY]]=2025,tbl_PV_Milestones[[#This Row],[Finish FY]]&gt;2025),1,0)</f>
        <v>0</v>
      </c>
      <c r="AG383" s="56" t="str">
        <f>_xlfn.XLOOKUP(tbl_PV_Milestones[[#This Row],[Work ID]],tbl_PV_Meta[Work ID '#],tbl_PV_Meta[Project Manager/Owner],,0)</f>
        <v>Project Manager 18</v>
      </c>
      <c r="AH383" s="6"/>
    </row>
    <row r="384" spans="4:34" x14ac:dyDescent="0.25">
      <c r="D384" s="6" t="s">
        <v>28</v>
      </c>
      <c r="E384" s="6" t="s">
        <v>580</v>
      </c>
      <c r="F384" s="6" t="s">
        <v>1752</v>
      </c>
      <c r="G384" s="6" t="s">
        <v>547</v>
      </c>
      <c r="H384" s="6" t="s">
        <v>505</v>
      </c>
      <c r="I384" s="6" t="s">
        <v>510</v>
      </c>
      <c r="J384" s="6" t="s">
        <v>28</v>
      </c>
      <c r="K384" s="6" t="s">
        <v>39</v>
      </c>
      <c r="L384" s="6" t="s">
        <v>66</v>
      </c>
      <c r="M384" s="43"/>
      <c r="N384" s="44" t="s">
        <v>1979</v>
      </c>
      <c r="O384" s="39">
        <v>45779.708333333299</v>
      </c>
      <c r="P384" s="39">
        <v>45762.333333333299</v>
      </c>
      <c r="Q384" s="6">
        <v>-11</v>
      </c>
      <c r="R384" s="6">
        <v>-3.3132530120481903E-2</v>
      </c>
      <c r="S384" s="45" t="e">
        <f>_xlfn.CONCAT(#REF!,TRIM(tbl_PV_Milestones[[#This Row],[Milestone Description]]))</f>
        <v>#REF!</v>
      </c>
      <c r="T384" s="84" t="str">
        <f>IF(COUNTIF(tbl_PV_Milestones[UID],tbl_PV_Milestones[[#This Row],[UID]])&gt;1,"Duplicate","")</f>
        <v>Duplicate</v>
      </c>
      <c r="U384" s="42" t="str">
        <f>_xlfn.XLOOKUP(tbl_PV_Milestones[[#This Row],[Work ID]],tbl_PV_Meta[Work ID '#],tbl_PV_Meta[Sub-Portfolio])</f>
        <v>Sub-Portfolio 4</v>
      </c>
      <c r="V384" s="41">
        <f>IF(MONTH(tbl_PV_Milestones[[#This Row],[Baseline Date]])&lt;7,YEAR(tbl_PV_Milestones[[#This Row],[Baseline Date]]),YEAR(tbl_PV_Milestones[[#This Row],[Baseline Date]])+1)</f>
        <v>2025</v>
      </c>
      <c r="W384" s="41">
        <f>IF(MONTH(tbl_PV_Milestones[[#This Row],[Actual/Schedule Finish]])&lt;7,YEAR(tbl_PV_Milestones[[#This Row],[Actual/Schedule Finish]]),YEAR(tbl_PV_Milestones[[#This Row],[Actual/Schedule Finish]])+1)</f>
        <v>2025</v>
      </c>
      <c r="X384" s="41" t="str">
        <f>IF(OR(tbl_PV_Milestones[[#This Row],[Project Status]]="Completed",tbl_PV_Milestones[[#This Row],[Project Status]]="Assumed Completed"),"Yes","No")</f>
        <v>No</v>
      </c>
      <c r="Y384" s="41">
        <f>IF(tbl_PV_Milestones[[#This Row],[Baseline Date]]="",1,0)</f>
        <v>0</v>
      </c>
      <c r="Z384" s="41">
        <f>IF(tbl_PV_Milestones[[#This Row],[Baseline Date]]&lt;PV_Meta!$B$7,1,0)</f>
        <v>1</v>
      </c>
      <c r="AA384" s="41">
        <f>IF(tbl_PV_Milestones[[#This Row],[Complete]]="Yes",1,0)</f>
        <v>0</v>
      </c>
      <c r="AB384" s="41">
        <f>IF(AND(tbl_PV_Milestones[[#This Row],[BL FY]]=2025,tbl_PV_Milestones[[#This Row],[Baseline Date]]&lt;PV_Meta!$B$7),1,0)</f>
        <v>1</v>
      </c>
      <c r="AC384" s="41">
        <f>IF(AND(tbl_PV_Milestones[[#This Row],[Planned YTD]]=1,tbl_PV_Milestones[[#This Row],[Complete]]="Yes"),1,0)</f>
        <v>0</v>
      </c>
      <c r="AD384" s="41">
        <f>IF(AND(tbl_PV_Milestones[[#This Row],[Actual/Schedule Finish]]&lt;PV_Meta!$B$7,tbl_PV_Milestones[[#This Row],[Complete]]="No",tbl_PV_Milestones[[#This Row],[Project Status]]&lt;&gt;"On Hold"),1,0)</f>
        <v>0</v>
      </c>
      <c r="AE384" s="41">
        <f>IF(AND(tbl_PV_Milestones[[#This Row],[Actual/Schedule Finish]]&gt;tbl_PV_Milestones[[#This Row],[Baseline Date]],tbl_PV_Milestones[[#This Row],[Complete]]="No",tbl_PV_Milestones[[#This Row],[Project Status]]&lt;&gt;"On Hold",tbl_PV_Milestones[[#This Row],[Overdue]]=0,tbl_PV_Milestones[[#This Row],[To be Baselined]]&lt;&gt;1),1,0)</f>
        <v>1</v>
      </c>
      <c r="AF384" s="41">
        <f>IF(AND(tbl_PV_Milestones[[#This Row],[BL FY]]=2025,tbl_PV_Milestones[[#This Row],[Finish FY]]&gt;2025),1,0)</f>
        <v>0</v>
      </c>
      <c r="AG384" s="56" t="str">
        <f>_xlfn.XLOOKUP(tbl_PV_Milestones[[#This Row],[Work ID]],tbl_PV_Meta[Work ID '#],tbl_PV_Meta[Project Manager/Owner],,0)</f>
        <v>Project Manager 18</v>
      </c>
      <c r="AH384" s="6"/>
    </row>
    <row r="385" spans="4:34" x14ac:dyDescent="0.25">
      <c r="D385" s="6" t="s">
        <v>28</v>
      </c>
      <c r="E385" s="6" t="s">
        <v>580</v>
      </c>
      <c r="F385" s="6" t="s">
        <v>1752</v>
      </c>
      <c r="G385" s="6" t="s">
        <v>548</v>
      </c>
      <c r="H385" s="6" t="s">
        <v>505</v>
      </c>
      <c r="I385" s="6" t="s">
        <v>510</v>
      </c>
      <c r="J385" s="6" t="s">
        <v>28</v>
      </c>
      <c r="K385" s="6" t="s">
        <v>39</v>
      </c>
      <c r="L385" s="6" t="s">
        <v>66</v>
      </c>
      <c r="M385" s="43"/>
      <c r="N385" s="44" t="s">
        <v>1979</v>
      </c>
      <c r="O385" s="39">
        <v>45779.708333333299</v>
      </c>
      <c r="P385" s="39">
        <v>45769.333333333299</v>
      </c>
      <c r="Q385" s="6">
        <v>-8</v>
      </c>
      <c r="R385" s="6">
        <v>-2.40963855421687E-2</v>
      </c>
      <c r="S385" s="45" t="e">
        <f>_xlfn.CONCAT(#REF!,TRIM(tbl_PV_Milestones[[#This Row],[Milestone Description]]))</f>
        <v>#REF!</v>
      </c>
      <c r="T385" s="84" t="str">
        <f>IF(COUNTIF(tbl_PV_Milestones[UID],tbl_PV_Milestones[[#This Row],[UID]])&gt;1,"Duplicate","")</f>
        <v>Duplicate</v>
      </c>
      <c r="U385" s="42" t="str">
        <f>_xlfn.XLOOKUP(tbl_PV_Milestones[[#This Row],[Work ID]],tbl_PV_Meta[Work ID '#],tbl_PV_Meta[Sub-Portfolio])</f>
        <v>Sub-Portfolio 4</v>
      </c>
      <c r="V385" s="41">
        <f>IF(MONTH(tbl_PV_Milestones[[#This Row],[Baseline Date]])&lt;7,YEAR(tbl_PV_Milestones[[#This Row],[Baseline Date]]),YEAR(tbl_PV_Milestones[[#This Row],[Baseline Date]])+1)</f>
        <v>2025</v>
      </c>
      <c r="W385" s="41">
        <f>IF(MONTH(tbl_PV_Milestones[[#This Row],[Actual/Schedule Finish]])&lt;7,YEAR(tbl_PV_Milestones[[#This Row],[Actual/Schedule Finish]]),YEAR(tbl_PV_Milestones[[#This Row],[Actual/Schedule Finish]])+1)</f>
        <v>2025</v>
      </c>
      <c r="X385" s="41" t="str">
        <f>IF(OR(tbl_PV_Milestones[[#This Row],[Project Status]]="Completed",tbl_PV_Milestones[[#This Row],[Project Status]]="Assumed Completed"),"Yes","No")</f>
        <v>No</v>
      </c>
      <c r="Y385" s="41">
        <f>IF(tbl_PV_Milestones[[#This Row],[Baseline Date]]="",1,0)</f>
        <v>0</v>
      </c>
      <c r="Z385" s="41">
        <f>IF(tbl_PV_Milestones[[#This Row],[Baseline Date]]&lt;PV_Meta!$B$7,1,0)</f>
        <v>1</v>
      </c>
      <c r="AA385" s="41">
        <f>IF(tbl_PV_Milestones[[#This Row],[Complete]]="Yes",1,0)</f>
        <v>0</v>
      </c>
      <c r="AB385" s="41">
        <f>IF(AND(tbl_PV_Milestones[[#This Row],[BL FY]]=2025,tbl_PV_Milestones[[#This Row],[Baseline Date]]&lt;PV_Meta!$B$7),1,0)</f>
        <v>1</v>
      </c>
      <c r="AC385" s="41">
        <f>IF(AND(tbl_PV_Milestones[[#This Row],[Planned YTD]]=1,tbl_PV_Milestones[[#This Row],[Complete]]="Yes"),1,0)</f>
        <v>0</v>
      </c>
      <c r="AD385" s="41">
        <f>IF(AND(tbl_PV_Milestones[[#This Row],[Actual/Schedule Finish]]&lt;PV_Meta!$B$7,tbl_PV_Milestones[[#This Row],[Complete]]="No",tbl_PV_Milestones[[#This Row],[Project Status]]&lt;&gt;"On Hold"),1,0)</f>
        <v>0</v>
      </c>
      <c r="AE385" s="41">
        <f>IF(AND(tbl_PV_Milestones[[#This Row],[Actual/Schedule Finish]]&gt;tbl_PV_Milestones[[#This Row],[Baseline Date]],tbl_PV_Milestones[[#This Row],[Complete]]="No",tbl_PV_Milestones[[#This Row],[Project Status]]&lt;&gt;"On Hold",tbl_PV_Milestones[[#This Row],[Overdue]]=0,tbl_PV_Milestones[[#This Row],[To be Baselined]]&lt;&gt;1),1,0)</f>
        <v>1</v>
      </c>
      <c r="AF385" s="41">
        <f>IF(AND(tbl_PV_Milestones[[#This Row],[BL FY]]=2025,tbl_PV_Milestones[[#This Row],[Finish FY]]&gt;2025),1,0)</f>
        <v>0</v>
      </c>
      <c r="AG385" s="56" t="str">
        <f>_xlfn.XLOOKUP(tbl_PV_Milestones[[#This Row],[Work ID]],tbl_PV_Meta[Work ID '#],tbl_PV_Meta[Project Manager/Owner],,0)</f>
        <v>Project Manager 18</v>
      </c>
      <c r="AH385" s="6"/>
    </row>
    <row r="386" spans="4:34" x14ac:dyDescent="0.25">
      <c r="D386" s="6" t="s">
        <v>28</v>
      </c>
      <c r="E386" s="6" t="s">
        <v>580</v>
      </c>
      <c r="F386" s="6" t="s">
        <v>1752</v>
      </c>
      <c r="G386" s="6" t="s">
        <v>549</v>
      </c>
      <c r="H386" s="6" t="s">
        <v>505</v>
      </c>
      <c r="I386" s="6" t="s">
        <v>510</v>
      </c>
      <c r="J386" s="6" t="s">
        <v>28</v>
      </c>
      <c r="K386" s="6" t="s">
        <v>39</v>
      </c>
      <c r="L386" s="6" t="s">
        <v>66</v>
      </c>
      <c r="M386" s="43"/>
      <c r="N386" s="44" t="s">
        <v>1979</v>
      </c>
      <c r="O386" s="39">
        <v>45779.708333333299</v>
      </c>
      <c r="P386" s="39">
        <v>45761.333333333299</v>
      </c>
      <c r="Q386" s="6">
        <v>-12</v>
      </c>
      <c r="R386" s="6">
        <v>-3.6144578313252997E-2</v>
      </c>
      <c r="S386" s="45" t="e">
        <f>_xlfn.CONCAT(#REF!,TRIM(tbl_PV_Milestones[[#This Row],[Milestone Description]]))</f>
        <v>#REF!</v>
      </c>
      <c r="T386" s="84" t="str">
        <f>IF(COUNTIF(tbl_PV_Milestones[UID],tbl_PV_Milestones[[#This Row],[UID]])&gt;1,"Duplicate","")</f>
        <v>Duplicate</v>
      </c>
      <c r="U386" s="42" t="str">
        <f>_xlfn.XLOOKUP(tbl_PV_Milestones[[#This Row],[Work ID]],tbl_PV_Meta[Work ID '#],tbl_PV_Meta[Sub-Portfolio])</f>
        <v>Sub-Portfolio 4</v>
      </c>
      <c r="V386" s="41">
        <f>IF(MONTH(tbl_PV_Milestones[[#This Row],[Baseline Date]])&lt;7,YEAR(tbl_PV_Milestones[[#This Row],[Baseline Date]]),YEAR(tbl_PV_Milestones[[#This Row],[Baseline Date]])+1)</f>
        <v>2025</v>
      </c>
      <c r="W386" s="41">
        <f>IF(MONTH(tbl_PV_Milestones[[#This Row],[Actual/Schedule Finish]])&lt;7,YEAR(tbl_PV_Milestones[[#This Row],[Actual/Schedule Finish]]),YEAR(tbl_PV_Milestones[[#This Row],[Actual/Schedule Finish]])+1)</f>
        <v>2025</v>
      </c>
      <c r="X386" s="41" t="str">
        <f>IF(OR(tbl_PV_Milestones[[#This Row],[Project Status]]="Completed",tbl_PV_Milestones[[#This Row],[Project Status]]="Assumed Completed"),"Yes","No")</f>
        <v>No</v>
      </c>
      <c r="Y386" s="41">
        <f>IF(tbl_PV_Milestones[[#This Row],[Baseline Date]]="",1,0)</f>
        <v>0</v>
      </c>
      <c r="Z386" s="41">
        <f>IF(tbl_PV_Milestones[[#This Row],[Baseline Date]]&lt;PV_Meta!$B$7,1,0)</f>
        <v>1</v>
      </c>
      <c r="AA386" s="41">
        <f>IF(tbl_PV_Milestones[[#This Row],[Complete]]="Yes",1,0)</f>
        <v>0</v>
      </c>
      <c r="AB386" s="41">
        <f>IF(AND(tbl_PV_Milestones[[#This Row],[BL FY]]=2025,tbl_PV_Milestones[[#This Row],[Baseline Date]]&lt;PV_Meta!$B$7),1,0)</f>
        <v>1</v>
      </c>
      <c r="AC386" s="41">
        <f>IF(AND(tbl_PV_Milestones[[#This Row],[Planned YTD]]=1,tbl_PV_Milestones[[#This Row],[Complete]]="Yes"),1,0)</f>
        <v>0</v>
      </c>
      <c r="AD386" s="41">
        <f>IF(AND(tbl_PV_Milestones[[#This Row],[Actual/Schedule Finish]]&lt;PV_Meta!$B$7,tbl_PV_Milestones[[#This Row],[Complete]]="No",tbl_PV_Milestones[[#This Row],[Project Status]]&lt;&gt;"On Hold"),1,0)</f>
        <v>0</v>
      </c>
      <c r="AE386" s="41">
        <f>IF(AND(tbl_PV_Milestones[[#This Row],[Actual/Schedule Finish]]&gt;tbl_PV_Milestones[[#This Row],[Baseline Date]],tbl_PV_Milestones[[#This Row],[Complete]]="No",tbl_PV_Milestones[[#This Row],[Project Status]]&lt;&gt;"On Hold",tbl_PV_Milestones[[#This Row],[Overdue]]=0,tbl_PV_Milestones[[#This Row],[To be Baselined]]&lt;&gt;1),1,0)</f>
        <v>1</v>
      </c>
      <c r="AF386" s="41">
        <f>IF(AND(tbl_PV_Milestones[[#This Row],[BL FY]]=2025,tbl_PV_Milestones[[#This Row],[Finish FY]]&gt;2025),1,0)</f>
        <v>0</v>
      </c>
      <c r="AG386" s="56" t="str">
        <f>_xlfn.XLOOKUP(tbl_PV_Milestones[[#This Row],[Work ID]],tbl_PV_Meta[Work ID '#],tbl_PV_Meta[Project Manager/Owner],,0)</f>
        <v>Project Manager 18</v>
      </c>
      <c r="AH386" s="6"/>
    </row>
    <row r="387" spans="4:34" x14ac:dyDescent="0.25">
      <c r="D387" s="6" t="s">
        <v>28</v>
      </c>
      <c r="E387" s="6" t="s">
        <v>520</v>
      </c>
      <c r="F387" s="6" t="s">
        <v>1752</v>
      </c>
      <c r="G387" s="6" t="s">
        <v>550</v>
      </c>
      <c r="H387" s="6" t="s">
        <v>505</v>
      </c>
      <c r="I387" s="6" t="s">
        <v>510</v>
      </c>
      <c r="J387" s="6" t="s">
        <v>28</v>
      </c>
      <c r="K387" s="6" t="s">
        <v>39</v>
      </c>
      <c r="L387" s="6" t="s">
        <v>66</v>
      </c>
      <c r="M387" s="43"/>
      <c r="N387" s="44" t="s">
        <v>1979</v>
      </c>
      <c r="O387" s="39">
        <v>45779.708333333299</v>
      </c>
      <c r="P387" s="39">
        <v>45744.333333333299</v>
      </c>
      <c r="Q387" s="6">
        <v>-23</v>
      </c>
      <c r="R387" s="6">
        <v>-6.9277108433734899E-2</v>
      </c>
      <c r="S387" s="45" t="e">
        <f>_xlfn.CONCAT(#REF!,TRIM(tbl_PV_Milestones[[#This Row],[Milestone Description]]))</f>
        <v>#REF!</v>
      </c>
      <c r="T387" s="84" t="str">
        <f>IF(COUNTIF(tbl_PV_Milestones[UID],tbl_PV_Milestones[[#This Row],[UID]])&gt;1,"Duplicate","")</f>
        <v>Duplicate</v>
      </c>
      <c r="U387" s="42" t="str">
        <f>_xlfn.XLOOKUP(tbl_PV_Milestones[[#This Row],[Work ID]],tbl_PV_Meta[Work ID '#],tbl_PV_Meta[Sub-Portfolio])</f>
        <v>Sub-Portfolio 4</v>
      </c>
      <c r="V387" s="41">
        <f>IF(MONTH(tbl_PV_Milestones[[#This Row],[Baseline Date]])&lt;7,YEAR(tbl_PV_Milestones[[#This Row],[Baseline Date]]),YEAR(tbl_PV_Milestones[[#This Row],[Baseline Date]])+1)</f>
        <v>2025</v>
      </c>
      <c r="W387" s="41">
        <f>IF(MONTH(tbl_PV_Milestones[[#This Row],[Actual/Schedule Finish]])&lt;7,YEAR(tbl_PV_Milestones[[#This Row],[Actual/Schedule Finish]]),YEAR(tbl_PV_Milestones[[#This Row],[Actual/Schedule Finish]])+1)</f>
        <v>2025</v>
      </c>
      <c r="X387" s="41" t="str">
        <f>IF(OR(tbl_PV_Milestones[[#This Row],[Project Status]]="Completed",tbl_PV_Milestones[[#This Row],[Project Status]]="Assumed Completed"),"Yes","No")</f>
        <v>No</v>
      </c>
      <c r="Y387" s="41">
        <f>IF(tbl_PV_Milestones[[#This Row],[Baseline Date]]="",1,0)</f>
        <v>0</v>
      </c>
      <c r="Z387" s="41">
        <f>IF(tbl_PV_Milestones[[#This Row],[Baseline Date]]&lt;PV_Meta!$B$7,1,0)</f>
        <v>1</v>
      </c>
      <c r="AA387" s="41">
        <f>IF(tbl_PV_Milestones[[#This Row],[Complete]]="Yes",1,0)</f>
        <v>0</v>
      </c>
      <c r="AB387" s="41">
        <f>IF(AND(tbl_PV_Milestones[[#This Row],[BL FY]]=2025,tbl_PV_Milestones[[#This Row],[Baseline Date]]&lt;PV_Meta!$B$7),1,0)</f>
        <v>1</v>
      </c>
      <c r="AC387" s="41">
        <f>IF(AND(tbl_PV_Milestones[[#This Row],[Planned YTD]]=1,tbl_PV_Milestones[[#This Row],[Complete]]="Yes"),1,0)</f>
        <v>0</v>
      </c>
      <c r="AD387" s="41">
        <f>IF(AND(tbl_PV_Milestones[[#This Row],[Actual/Schedule Finish]]&lt;PV_Meta!$B$7,tbl_PV_Milestones[[#This Row],[Complete]]="No",tbl_PV_Milestones[[#This Row],[Project Status]]&lt;&gt;"On Hold"),1,0)</f>
        <v>0</v>
      </c>
      <c r="AE387" s="41">
        <f>IF(AND(tbl_PV_Milestones[[#This Row],[Actual/Schedule Finish]]&gt;tbl_PV_Milestones[[#This Row],[Baseline Date]],tbl_PV_Milestones[[#This Row],[Complete]]="No",tbl_PV_Milestones[[#This Row],[Project Status]]&lt;&gt;"On Hold",tbl_PV_Milestones[[#This Row],[Overdue]]=0,tbl_PV_Milestones[[#This Row],[To be Baselined]]&lt;&gt;1),1,0)</f>
        <v>1</v>
      </c>
      <c r="AF387" s="41">
        <f>IF(AND(tbl_PV_Milestones[[#This Row],[BL FY]]=2025,tbl_PV_Milestones[[#This Row],[Finish FY]]&gt;2025),1,0)</f>
        <v>0</v>
      </c>
      <c r="AG387" s="56" t="str">
        <f>_xlfn.XLOOKUP(tbl_PV_Milestones[[#This Row],[Work ID]],tbl_PV_Meta[Work ID '#],tbl_PV_Meta[Project Manager/Owner],,0)</f>
        <v>Project Manager 18</v>
      </c>
      <c r="AH387" s="6"/>
    </row>
    <row r="388" spans="4:34" x14ac:dyDescent="0.25">
      <c r="D388" s="6" t="s">
        <v>28</v>
      </c>
      <c r="E388" s="6" t="s">
        <v>513</v>
      </c>
      <c r="F388" s="6" t="s">
        <v>1752</v>
      </c>
      <c r="G388" s="6" t="s">
        <v>552</v>
      </c>
      <c r="H388" s="6" t="s">
        <v>505</v>
      </c>
      <c r="I388" s="6" t="s">
        <v>510</v>
      </c>
      <c r="J388" s="6" t="s">
        <v>28</v>
      </c>
      <c r="K388" s="6" t="s">
        <v>39</v>
      </c>
      <c r="L388" s="6" t="s">
        <v>66</v>
      </c>
      <c r="M388" s="43"/>
      <c r="N388" s="44" t="s">
        <v>1979</v>
      </c>
      <c r="O388" s="39">
        <v>45779.708333333299</v>
      </c>
      <c r="P388" s="39">
        <v>45716.708333333299</v>
      </c>
      <c r="Q388" s="6">
        <v>-42</v>
      </c>
      <c r="R388" s="6">
        <v>-0.126506024096386</v>
      </c>
      <c r="S388" s="45" t="e">
        <f>_xlfn.CONCAT(#REF!,TRIM(tbl_PV_Milestones[[#This Row],[Milestone Description]]))</f>
        <v>#REF!</v>
      </c>
      <c r="T388" s="84" t="str">
        <f>IF(COUNTIF(tbl_PV_Milestones[UID],tbl_PV_Milestones[[#This Row],[UID]])&gt;1,"Duplicate","")</f>
        <v>Duplicate</v>
      </c>
      <c r="U388" s="42" t="str">
        <f>_xlfn.XLOOKUP(tbl_PV_Milestones[[#This Row],[Work ID]],tbl_PV_Meta[Work ID '#],tbl_PV_Meta[Sub-Portfolio])</f>
        <v>Sub-Portfolio 4</v>
      </c>
      <c r="V388" s="41">
        <f>IF(MONTH(tbl_PV_Milestones[[#This Row],[Baseline Date]])&lt;7,YEAR(tbl_PV_Milestones[[#This Row],[Baseline Date]]),YEAR(tbl_PV_Milestones[[#This Row],[Baseline Date]])+1)</f>
        <v>2025</v>
      </c>
      <c r="W388" s="41">
        <f>IF(MONTH(tbl_PV_Milestones[[#This Row],[Actual/Schedule Finish]])&lt;7,YEAR(tbl_PV_Milestones[[#This Row],[Actual/Schedule Finish]]),YEAR(tbl_PV_Milestones[[#This Row],[Actual/Schedule Finish]])+1)</f>
        <v>2025</v>
      </c>
      <c r="X388" s="41" t="str">
        <f>IF(OR(tbl_PV_Milestones[[#This Row],[Project Status]]="Completed",tbl_PV_Milestones[[#This Row],[Project Status]]="Assumed Completed"),"Yes","No")</f>
        <v>No</v>
      </c>
      <c r="Y388" s="41">
        <f>IF(tbl_PV_Milestones[[#This Row],[Baseline Date]]="",1,0)</f>
        <v>0</v>
      </c>
      <c r="Z388" s="41">
        <f>IF(tbl_PV_Milestones[[#This Row],[Baseline Date]]&lt;PV_Meta!$B$7,1,0)</f>
        <v>1</v>
      </c>
      <c r="AA388" s="41">
        <f>IF(tbl_PV_Milestones[[#This Row],[Complete]]="Yes",1,0)</f>
        <v>0</v>
      </c>
      <c r="AB388" s="41">
        <f>IF(AND(tbl_PV_Milestones[[#This Row],[BL FY]]=2025,tbl_PV_Milestones[[#This Row],[Baseline Date]]&lt;PV_Meta!$B$7),1,0)</f>
        <v>1</v>
      </c>
      <c r="AC388" s="41">
        <f>IF(AND(tbl_PV_Milestones[[#This Row],[Planned YTD]]=1,tbl_PV_Milestones[[#This Row],[Complete]]="Yes"),1,0)</f>
        <v>0</v>
      </c>
      <c r="AD388" s="41">
        <f>IF(AND(tbl_PV_Milestones[[#This Row],[Actual/Schedule Finish]]&lt;PV_Meta!$B$7,tbl_PV_Milestones[[#This Row],[Complete]]="No",tbl_PV_Milestones[[#This Row],[Project Status]]&lt;&gt;"On Hold"),1,0)</f>
        <v>0</v>
      </c>
      <c r="AE388" s="41">
        <f>IF(AND(tbl_PV_Milestones[[#This Row],[Actual/Schedule Finish]]&gt;tbl_PV_Milestones[[#This Row],[Baseline Date]],tbl_PV_Milestones[[#This Row],[Complete]]="No",tbl_PV_Milestones[[#This Row],[Project Status]]&lt;&gt;"On Hold",tbl_PV_Milestones[[#This Row],[Overdue]]=0,tbl_PV_Milestones[[#This Row],[To be Baselined]]&lt;&gt;1),1,0)</f>
        <v>1</v>
      </c>
      <c r="AF388" s="41">
        <f>IF(AND(tbl_PV_Milestones[[#This Row],[BL FY]]=2025,tbl_PV_Milestones[[#This Row],[Finish FY]]&gt;2025),1,0)</f>
        <v>0</v>
      </c>
      <c r="AG388" s="56" t="str">
        <f>_xlfn.XLOOKUP(tbl_PV_Milestones[[#This Row],[Work ID]],tbl_PV_Meta[Work ID '#],tbl_PV_Meta[Project Manager/Owner],,0)</f>
        <v>Project Manager 18</v>
      </c>
      <c r="AH388" s="6"/>
    </row>
    <row r="389" spans="4:34" x14ac:dyDescent="0.25">
      <c r="D389" s="6" t="s">
        <v>28</v>
      </c>
      <c r="E389" s="6" t="s">
        <v>513</v>
      </c>
      <c r="F389" s="6" t="s">
        <v>1752</v>
      </c>
      <c r="G389" s="6" t="s">
        <v>553</v>
      </c>
      <c r="H389" s="6" t="s">
        <v>505</v>
      </c>
      <c r="I389" s="6" t="s">
        <v>510</v>
      </c>
      <c r="J389" s="6" t="s">
        <v>28</v>
      </c>
      <c r="K389" s="6" t="s">
        <v>39</v>
      </c>
      <c r="L389" s="6" t="s">
        <v>66</v>
      </c>
      <c r="M389" s="43"/>
      <c r="N389" s="44" t="s">
        <v>1979</v>
      </c>
      <c r="O389" s="39">
        <v>45779.708333333299</v>
      </c>
      <c r="P389" s="39">
        <v>45716.708333333299</v>
      </c>
      <c r="Q389" s="6">
        <v>-42</v>
      </c>
      <c r="R389" s="6">
        <v>-0.126506024096386</v>
      </c>
      <c r="S389" s="45" t="e">
        <f>_xlfn.CONCAT(#REF!,TRIM(tbl_PV_Milestones[[#This Row],[Milestone Description]]))</f>
        <v>#REF!</v>
      </c>
      <c r="T389" s="84" t="str">
        <f>IF(COUNTIF(tbl_PV_Milestones[UID],tbl_PV_Milestones[[#This Row],[UID]])&gt;1,"Duplicate","")</f>
        <v>Duplicate</v>
      </c>
      <c r="U389" s="42" t="str">
        <f>_xlfn.XLOOKUP(tbl_PV_Milestones[[#This Row],[Work ID]],tbl_PV_Meta[Work ID '#],tbl_PV_Meta[Sub-Portfolio])</f>
        <v>Sub-Portfolio 4</v>
      </c>
      <c r="V389" s="41">
        <f>IF(MONTH(tbl_PV_Milestones[[#This Row],[Baseline Date]])&lt;7,YEAR(tbl_PV_Milestones[[#This Row],[Baseline Date]]),YEAR(tbl_PV_Milestones[[#This Row],[Baseline Date]])+1)</f>
        <v>2025</v>
      </c>
      <c r="W389" s="41">
        <f>IF(MONTH(tbl_PV_Milestones[[#This Row],[Actual/Schedule Finish]])&lt;7,YEAR(tbl_PV_Milestones[[#This Row],[Actual/Schedule Finish]]),YEAR(tbl_PV_Milestones[[#This Row],[Actual/Schedule Finish]])+1)</f>
        <v>2025</v>
      </c>
      <c r="X389" s="41" t="str">
        <f>IF(OR(tbl_PV_Milestones[[#This Row],[Project Status]]="Completed",tbl_PV_Milestones[[#This Row],[Project Status]]="Assumed Completed"),"Yes","No")</f>
        <v>No</v>
      </c>
      <c r="Y389" s="41">
        <f>IF(tbl_PV_Milestones[[#This Row],[Baseline Date]]="",1,0)</f>
        <v>0</v>
      </c>
      <c r="Z389" s="41">
        <f>IF(tbl_PV_Milestones[[#This Row],[Baseline Date]]&lt;PV_Meta!$B$7,1,0)</f>
        <v>1</v>
      </c>
      <c r="AA389" s="41">
        <f>IF(tbl_PV_Milestones[[#This Row],[Complete]]="Yes",1,0)</f>
        <v>0</v>
      </c>
      <c r="AB389" s="41">
        <f>IF(AND(tbl_PV_Milestones[[#This Row],[BL FY]]=2025,tbl_PV_Milestones[[#This Row],[Baseline Date]]&lt;PV_Meta!$B$7),1,0)</f>
        <v>1</v>
      </c>
      <c r="AC389" s="41">
        <f>IF(AND(tbl_PV_Milestones[[#This Row],[Planned YTD]]=1,tbl_PV_Milestones[[#This Row],[Complete]]="Yes"),1,0)</f>
        <v>0</v>
      </c>
      <c r="AD389" s="41">
        <f>IF(AND(tbl_PV_Milestones[[#This Row],[Actual/Schedule Finish]]&lt;PV_Meta!$B$7,tbl_PV_Milestones[[#This Row],[Complete]]="No",tbl_PV_Milestones[[#This Row],[Project Status]]&lt;&gt;"On Hold"),1,0)</f>
        <v>0</v>
      </c>
      <c r="AE389" s="41">
        <f>IF(AND(tbl_PV_Milestones[[#This Row],[Actual/Schedule Finish]]&gt;tbl_PV_Milestones[[#This Row],[Baseline Date]],tbl_PV_Milestones[[#This Row],[Complete]]="No",tbl_PV_Milestones[[#This Row],[Project Status]]&lt;&gt;"On Hold",tbl_PV_Milestones[[#This Row],[Overdue]]=0,tbl_PV_Milestones[[#This Row],[To be Baselined]]&lt;&gt;1),1,0)</f>
        <v>1</v>
      </c>
      <c r="AF389" s="41">
        <f>IF(AND(tbl_PV_Milestones[[#This Row],[BL FY]]=2025,tbl_PV_Milestones[[#This Row],[Finish FY]]&gt;2025),1,0)</f>
        <v>0</v>
      </c>
      <c r="AG389" s="56" t="str">
        <f>_xlfn.XLOOKUP(tbl_PV_Milestones[[#This Row],[Work ID]],tbl_PV_Meta[Work ID '#],tbl_PV_Meta[Project Manager/Owner],,0)</f>
        <v>Project Manager 18</v>
      </c>
      <c r="AH389" s="6"/>
    </row>
    <row r="390" spans="4:34" x14ac:dyDescent="0.25">
      <c r="D390" s="6" t="s">
        <v>28</v>
      </c>
      <c r="E390" s="6" t="s">
        <v>520</v>
      </c>
      <c r="F390" s="6" t="s">
        <v>1752</v>
      </c>
      <c r="G390" s="6" t="s">
        <v>554</v>
      </c>
      <c r="H390" s="6" t="s">
        <v>505</v>
      </c>
      <c r="I390" s="6" t="s">
        <v>510</v>
      </c>
      <c r="J390" s="6" t="s">
        <v>28</v>
      </c>
      <c r="K390" s="6" t="s">
        <v>39</v>
      </c>
      <c r="L390" s="6" t="s">
        <v>66</v>
      </c>
      <c r="M390" s="43"/>
      <c r="N390" s="44" t="s">
        <v>1979</v>
      </c>
      <c r="O390" s="39">
        <v>45779.708333333299</v>
      </c>
      <c r="P390" s="39">
        <v>45733.333333333299</v>
      </c>
      <c r="Q390" s="6">
        <v>-32</v>
      </c>
      <c r="R390" s="6">
        <v>-9.6385542168674704E-2</v>
      </c>
      <c r="S390" s="45" t="e">
        <f>_xlfn.CONCAT(#REF!,TRIM(tbl_PV_Milestones[[#This Row],[Milestone Description]]))</f>
        <v>#REF!</v>
      </c>
      <c r="T390" s="84" t="str">
        <f>IF(COUNTIF(tbl_PV_Milestones[UID],tbl_PV_Milestones[[#This Row],[UID]])&gt;1,"Duplicate","")</f>
        <v>Duplicate</v>
      </c>
      <c r="U390" s="42" t="str">
        <f>_xlfn.XLOOKUP(tbl_PV_Milestones[[#This Row],[Work ID]],tbl_PV_Meta[Work ID '#],tbl_PV_Meta[Sub-Portfolio])</f>
        <v>Sub-Portfolio 4</v>
      </c>
      <c r="V390" s="41">
        <f>IF(MONTH(tbl_PV_Milestones[[#This Row],[Baseline Date]])&lt;7,YEAR(tbl_PV_Milestones[[#This Row],[Baseline Date]]),YEAR(tbl_PV_Milestones[[#This Row],[Baseline Date]])+1)</f>
        <v>2025</v>
      </c>
      <c r="W390" s="41">
        <f>IF(MONTH(tbl_PV_Milestones[[#This Row],[Actual/Schedule Finish]])&lt;7,YEAR(tbl_PV_Milestones[[#This Row],[Actual/Schedule Finish]]),YEAR(tbl_PV_Milestones[[#This Row],[Actual/Schedule Finish]])+1)</f>
        <v>2025</v>
      </c>
      <c r="X390" s="41" t="str">
        <f>IF(OR(tbl_PV_Milestones[[#This Row],[Project Status]]="Completed",tbl_PV_Milestones[[#This Row],[Project Status]]="Assumed Completed"),"Yes","No")</f>
        <v>No</v>
      </c>
      <c r="Y390" s="41">
        <f>IF(tbl_PV_Milestones[[#This Row],[Baseline Date]]="",1,0)</f>
        <v>0</v>
      </c>
      <c r="Z390" s="41">
        <f>IF(tbl_PV_Milestones[[#This Row],[Baseline Date]]&lt;PV_Meta!$B$7,1,0)</f>
        <v>1</v>
      </c>
      <c r="AA390" s="41">
        <f>IF(tbl_PV_Milestones[[#This Row],[Complete]]="Yes",1,0)</f>
        <v>0</v>
      </c>
      <c r="AB390" s="41">
        <f>IF(AND(tbl_PV_Milestones[[#This Row],[BL FY]]=2025,tbl_PV_Milestones[[#This Row],[Baseline Date]]&lt;PV_Meta!$B$7),1,0)</f>
        <v>1</v>
      </c>
      <c r="AC390" s="41">
        <f>IF(AND(tbl_PV_Milestones[[#This Row],[Planned YTD]]=1,tbl_PV_Milestones[[#This Row],[Complete]]="Yes"),1,0)</f>
        <v>0</v>
      </c>
      <c r="AD390" s="41">
        <f>IF(AND(tbl_PV_Milestones[[#This Row],[Actual/Schedule Finish]]&lt;PV_Meta!$B$7,tbl_PV_Milestones[[#This Row],[Complete]]="No",tbl_PV_Milestones[[#This Row],[Project Status]]&lt;&gt;"On Hold"),1,0)</f>
        <v>0</v>
      </c>
      <c r="AE390" s="41">
        <f>IF(AND(tbl_PV_Milestones[[#This Row],[Actual/Schedule Finish]]&gt;tbl_PV_Milestones[[#This Row],[Baseline Date]],tbl_PV_Milestones[[#This Row],[Complete]]="No",tbl_PV_Milestones[[#This Row],[Project Status]]&lt;&gt;"On Hold",tbl_PV_Milestones[[#This Row],[Overdue]]=0,tbl_PV_Milestones[[#This Row],[To be Baselined]]&lt;&gt;1),1,0)</f>
        <v>1</v>
      </c>
      <c r="AF390" s="41">
        <f>IF(AND(tbl_PV_Milestones[[#This Row],[BL FY]]=2025,tbl_PV_Milestones[[#This Row],[Finish FY]]&gt;2025),1,0)</f>
        <v>0</v>
      </c>
      <c r="AG390" s="56" t="str">
        <f>_xlfn.XLOOKUP(tbl_PV_Milestones[[#This Row],[Work ID]],tbl_PV_Meta[Work ID '#],tbl_PV_Meta[Project Manager/Owner],,0)</f>
        <v>Project Manager 18</v>
      </c>
      <c r="AH390" s="6"/>
    </row>
    <row r="391" spans="4:34" x14ac:dyDescent="0.25">
      <c r="D391" s="6" t="s">
        <v>28</v>
      </c>
      <c r="E391" s="6" t="s">
        <v>520</v>
      </c>
      <c r="F391" s="6" t="s">
        <v>1752</v>
      </c>
      <c r="G391" s="6" t="s">
        <v>555</v>
      </c>
      <c r="H391" s="6" t="s">
        <v>505</v>
      </c>
      <c r="I391" s="6" t="s">
        <v>510</v>
      </c>
      <c r="J391" s="6" t="s">
        <v>28</v>
      </c>
      <c r="K391" s="6" t="s">
        <v>39</v>
      </c>
      <c r="L391" s="6" t="s">
        <v>66</v>
      </c>
      <c r="M391" s="43"/>
      <c r="N391" s="44" t="s">
        <v>1979</v>
      </c>
      <c r="O391" s="39">
        <v>45779.708333333299</v>
      </c>
      <c r="P391" s="39">
        <v>45747.333333333299</v>
      </c>
      <c r="Q391" s="6">
        <v>-22</v>
      </c>
      <c r="R391" s="6">
        <v>-6.6265060240963902E-2</v>
      </c>
      <c r="S391" s="45" t="e">
        <f>_xlfn.CONCAT(#REF!,TRIM(tbl_PV_Milestones[[#This Row],[Milestone Description]]))</f>
        <v>#REF!</v>
      </c>
      <c r="T391" s="84" t="str">
        <f>IF(COUNTIF(tbl_PV_Milestones[UID],tbl_PV_Milestones[[#This Row],[UID]])&gt;1,"Duplicate","")</f>
        <v>Duplicate</v>
      </c>
      <c r="U391" s="42" t="str">
        <f>_xlfn.XLOOKUP(tbl_PV_Milestones[[#This Row],[Work ID]],tbl_PV_Meta[Work ID '#],tbl_PV_Meta[Sub-Portfolio])</f>
        <v>Sub-Portfolio 4</v>
      </c>
      <c r="V391" s="41">
        <f>IF(MONTH(tbl_PV_Milestones[[#This Row],[Baseline Date]])&lt;7,YEAR(tbl_PV_Milestones[[#This Row],[Baseline Date]]),YEAR(tbl_PV_Milestones[[#This Row],[Baseline Date]])+1)</f>
        <v>2025</v>
      </c>
      <c r="W391" s="41">
        <f>IF(MONTH(tbl_PV_Milestones[[#This Row],[Actual/Schedule Finish]])&lt;7,YEAR(tbl_PV_Milestones[[#This Row],[Actual/Schedule Finish]]),YEAR(tbl_PV_Milestones[[#This Row],[Actual/Schedule Finish]])+1)</f>
        <v>2025</v>
      </c>
      <c r="X391" s="41" t="str">
        <f>IF(OR(tbl_PV_Milestones[[#This Row],[Project Status]]="Completed",tbl_PV_Milestones[[#This Row],[Project Status]]="Assumed Completed"),"Yes","No")</f>
        <v>No</v>
      </c>
      <c r="Y391" s="41">
        <f>IF(tbl_PV_Milestones[[#This Row],[Baseline Date]]="",1,0)</f>
        <v>0</v>
      </c>
      <c r="Z391" s="41">
        <f>IF(tbl_PV_Milestones[[#This Row],[Baseline Date]]&lt;PV_Meta!$B$7,1,0)</f>
        <v>1</v>
      </c>
      <c r="AA391" s="41">
        <f>IF(tbl_PV_Milestones[[#This Row],[Complete]]="Yes",1,0)</f>
        <v>0</v>
      </c>
      <c r="AB391" s="41">
        <f>IF(AND(tbl_PV_Milestones[[#This Row],[BL FY]]=2025,tbl_PV_Milestones[[#This Row],[Baseline Date]]&lt;PV_Meta!$B$7),1,0)</f>
        <v>1</v>
      </c>
      <c r="AC391" s="41">
        <f>IF(AND(tbl_PV_Milestones[[#This Row],[Planned YTD]]=1,tbl_PV_Milestones[[#This Row],[Complete]]="Yes"),1,0)</f>
        <v>0</v>
      </c>
      <c r="AD391" s="41">
        <f>IF(AND(tbl_PV_Milestones[[#This Row],[Actual/Schedule Finish]]&lt;PV_Meta!$B$7,tbl_PV_Milestones[[#This Row],[Complete]]="No",tbl_PV_Milestones[[#This Row],[Project Status]]&lt;&gt;"On Hold"),1,0)</f>
        <v>0</v>
      </c>
      <c r="AE391" s="41">
        <f>IF(AND(tbl_PV_Milestones[[#This Row],[Actual/Schedule Finish]]&gt;tbl_PV_Milestones[[#This Row],[Baseline Date]],tbl_PV_Milestones[[#This Row],[Complete]]="No",tbl_PV_Milestones[[#This Row],[Project Status]]&lt;&gt;"On Hold",tbl_PV_Milestones[[#This Row],[Overdue]]=0,tbl_PV_Milestones[[#This Row],[To be Baselined]]&lt;&gt;1),1,0)</f>
        <v>1</v>
      </c>
      <c r="AF391" s="41">
        <f>IF(AND(tbl_PV_Milestones[[#This Row],[BL FY]]=2025,tbl_PV_Milestones[[#This Row],[Finish FY]]&gt;2025),1,0)</f>
        <v>0</v>
      </c>
      <c r="AG391" s="56" t="str">
        <f>_xlfn.XLOOKUP(tbl_PV_Milestones[[#This Row],[Work ID]],tbl_PV_Meta[Work ID '#],tbl_PV_Meta[Project Manager/Owner],,0)</f>
        <v>Project Manager 18</v>
      </c>
      <c r="AH391" s="6"/>
    </row>
    <row r="392" spans="4:34" x14ac:dyDescent="0.25">
      <c r="D392" s="6" t="s">
        <v>28</v>
      </c>
      <c r="E392" s="6" t="s">
        <v>520</v>
      </c>
      <c r="F392" s="6" t="s">
        <v>1752</v>
      </c>
      <c r="G392" s="6" t="s">
        <v>556</v>
      </c>
      <c r="H392" s="6" t="s">
        <v>505</v>
      </c>
      <c r="I392" s="6" t="s">
        <v>510</v>
      </c>
      <c r="J392" s="6" t="s">
        <v>28</v>
      </c>
      <c r="K392" s="6" t="s">
        <v>39</v>
      </c>
      <c r="L392" s="6" t="s">
        <v>66</v>
      </c>
      <c r="M392" s="43"/>
      <c r="N392" s="44" t="s">
        <v>1979</v>
      </c>
      <c r="O392" s="39">
        <v>45779.708333333299</v>
      </c>
      <c r="P392" s="39">
        <v>45733.333333333299</v>
      </c>
      <c r="Q392" s="6">
        <v>-32</v>
      </c>
      <c r="R392" s="6">
        <v>-9.6385542168674704E-2</v>
      </c>
      <c r="S392" s="45" t="e">
        <f>_xlfn.CONCAT(#REF!,TRIM(tbl_PV_Milestones[[#This Row],[Milestone Description]]))</f>
        <v>#REF!</v>
      </c>
      <c r="T392" s="84" t="str">
        <f>IF(COUNTIF(tbl_PV_Milestones[UID],tbl_PV_Milestones[[#This Row],[UID]])&gt;1,"Duplicate","")</f>
        <v>Duplicate</v>
      </c>
      <c r="U392" s="42" t="str">
        <f>_xlfn.XLOOKUP(tbl_PV_Milestones[[#This Row],[Work ID]],tbl_PV_Meta[Work ID '#],tbl_PV_Meta[Sub-Portfolio])</f>
        <v>Sub-Portfolio 4</v>
      </c>
      <c r="V392" s="41">
        <f>IF(MONTH(tbl_PV_Milestones[[#This Row],[Baseline Date]])&lt;7,YEAR(tbl_PV_Milestones[[#This Row],[Baseline Date]]),YEAR(tbl_PV_Milestones[[#This Row],[Baseline Date]])+1)</f>
        <v>2025</v>
      </c>
      <c r="W392" s="41">
        <f>IF(MONTH(tbl_PV_Milestones[[#This Row],[Actual/Schedule Finish]])&lt;7,YEAR(tbl_PV_Milestones[[#This Row],[Actual/Schedule Finish]]),YEAR(tbl_PV_Milestones[[#This Row],[Actual/Schedule Finish]])+1)</f>
        <v>2025</v>
      </c>
      <c r="X392" s="41" t="str">
        <f>IF(OR(tbl_PV_Milestones[[#This Row],[Project Status]]="Completed",tbl_PV_Milestones[[#This Row],[Project Status]]="Assumed Completed"),"Yes","No")</f>
        <v>No</v>
      </c>
      <c r="Y392" s="41">
        <f>IF(tbl_PV_Milestones[[#This Row],[Baseline Date]]="",1,0)</f>
        <v>0</v>
      </c>
      <c r="Z392" s="41">
        <f>IF(tbl_PV_Milestones[[#This Row],[Baseline Date]]&lt;PV_Meta!$B$7,1,0)</f>
        <v>1</v>
      </c>
      <c r="AA392" s="41">
        <f>IF(tbl_PV_Milestones[[#This Row],[Complete]]="Yes",1,0)</f>
        <v>0</v>
      </c>
      <c r="AB392" s="41">
        <f>IF(AND(tbl_PV_Milestones[[#This Row],[BL FY]]=2025,tbl_PV_Milestones[[#This Row],[Baseline Date]]&lt;PV_Meta!$B$7),1,0)</f>
        <v>1</v>
      </c>
      <c r="AC392" s="41">
        <f>IF(AND(tbl_PV_Milestones[[#This Row],[Planned YTD]]=1,tbl_PV_Milestones[[#This Row],[Complete]]="Yes"),1,0)</f>
        <v>0</v>
      </c>
      <c r="AD392" s="41">
        <f>IF(AND(tbl_PV_Milestones[[#This Row],[Actual/Schedule Finish]]&lt;PV_Meta!$B$7,tbl_PV_Milestones[[#This Row],[Complete]]="No",tbl_PV_Milestones[[#This Row],[Project Status]]&lt;&gt;"On Hold"),1,0)</f>
        <v>0</v>
      </c>
      <c r="AE392" s="41">
        <f>IF(AND(tbl_PV_Milestones[[#This Row],[Actual/Schedule Finish]]&gt;tbl_PV_Milestones[[#This Row],[Baseline Date]],tbl_PV_Milestones[[#This Row],[Complete]]="No",tbl_PV_Milestones[[#This Row],[Project Status]]&lt;&gt;"On Hold",tbl_PV_Milestones[[#This Row],[Overdue]]=0,tbl_PV_Milestones[[#This Row],[To be Baselined]]&lt;&gt;1),1,0)</f>
        <v>1</v>
      </c>
      <c r="AF392" s="41">
        <f>IF(AND(tbl_PV_Milestones[[#This Row],[BL FY]]=2025,tbl_PV_Milestones[[#This Row],[Finish FY]]&gt;2025),1,0)</f>
        <v>0</v>
      </c>
      <c r="AG392" s="56" t="str">
        <f>_xlfn.XLOOKUP(tbl_PV_Milestones[[#This Row],[Work ID]],tbl_PV_Meta[Work ID '#],tbl_PV_Meta[Project Manager/Owner],,0)</f>
        <v>Project Manager 18</v>
      </c>
      <c r="AH392" s="6"/>
    </row>
    <row r="393" spans="4:34" x14ac:dyDescent="0.25">
      <c r="D393" s="6" t="s">
        <v>28</v>
      </c>
      <c r="E393" s="6" t="s">
        <v>580</v>
      </c>
      <c r="F393" s="6" t="s">
        <v>1752</v>
      </c>
      <c r="G393" s="6" t="s">
        <v>557</v>
      </c>
      <c r="H393" s="6" t="s">
        <v>519</v>
      </c>
      <c r="I393" s="6" t="s">
        <v>510</v>
      </c>
      <c r="J393" s="6" t="s">
        <v>28</v>
      </c>
      <c r="K393" s="6" t="s">
        <v>39</v>
      </c>
      <c r="L393" s="6" t="s">
        <v>66</v>
      </c>
      <c r="M393" s="43"/>
      <c r="N393" s="44" t="s">
        <v>1979</v>
      </c>
      <c r="O393" s="39">
        <v>45779.708333333299</v>
      </c>
      <c r="P393" s="39">
        <v>45777.708333333299</v>
      </c>
      <c r="Q393" s="6">
        <v>-2</v>
      </c>
      <c r="R393" s="6">
        <v>-6.0240963855421699E-3</v>
      </c>
      <c r="S393" s="45" t="e">
        <f>_xlfn.CONCAT(#REF!,TRIM(tbl_PV_Milestones[[#This Row],[Milestone Description]]))</f>
        <v>#REF!</v>
      </c>
      <c r="T393" s="84" t="str">
        <f>IF(COUNTIF(tbl_PV_Milestones[UID],tbl_PV_Milestones[[#This Row],[UID]])&gt;1,"Duplicate","")</f>
        <v>Duplicate</v>
      </c>
      <c r="U393" s="42" t="str">
        <f>_xlfn.XLOOKUP(tbl_PV_Milestones[[#This Row],[Work ID]],tbl_PV_Meta[Work ID '#],tbl_PV_Meta[Sub-Portfolio])</f>
        <v>Sub-Portfolio 4</v>
      </c>
      <c r="V393" s="41">
        <f>IF(MONTH(tbl_PV_Milestones[[#This Row],[Baseline Date]])&lt;7,YEAR(tbl_PV_Milestones[[#This Row],[Baseline Date]]),YEAR(tbl_PV_Milestones[[#This Row],[Baseline Date]])+1)</f>
        <v>2025</v>
      </c>
      <c r="W393" s="41">
        <f>IF(MONTH(tbl_PV_Milestones[[#This Row],[Actual/Schedule Finish]])&lt;7,YEAR(tbl_PV_Milestones[[#This Row],[Actual/Schedule Finish]]),YEAR(tbl_PV_Milestones[[#This Row],[Actual/Schedule Finish]])+1)</f>
        <v>2025</v>
      </c>
      <c r="X393" s="41" t="str">
        <f>IF(OR(tbl_PV_Milestones[[#This Row],[Project Status]]="Completed",tbl_PV_Milestones[[#This Row],[Project Status]]="Assumed Completed"),"Yes","No")</f>
        <v>No</v>
      </c>
      <c r="Y393" s="41">
        <f>IF(tbl_PV_Milestones[[#This Row],[Baseline Date]]="",1,0)</f>
        <v>0</v>
      </c>
      <c r="Z393" s="41">
        <f>IF(tbl_PV_Milestones[[#This Row],[Baseline Date]]&lt;PV_Meta!$B$7,1,0)</f>
        <v>1</v>
      </c>
      <c r="AA393" s="41">
        <f>IF(tbl_PV_Milestones[[#This Row],[Complete]]="Yes",1,0)</f>
        <v>0</v>
      </c>
      <c r="AB393" s="41">
        <f>IF(AND(tbl_PV_Milestones[[#This Row],[BL FY]]=2025,tbl_PV_Milestones[[#This Row],[Baseline Date]]&lt;PV_Meta!$B$7),1,0)</f>
        <v>1</v>
      </c>
      <c r="AC393" s="41">
        <f>IF(AND(tbl_PV_Milestones[[#This Row],[Planned YTD]]=1,tbl_PV_Milestones[[#This Row],[Complete]]="Yes"),1,0)</f>
        <v>0</v>
      </c>
      <c r="AD393" s="41">
        <f>IF(AND(tbl_PV_Milestones[[#This Row],[Actual/Schedule Finish]]&lt;PV_Meta!$B$7,tbl_PV_Milestones[[#This Row],[Complete]]="No",tbl_PV_Milestones[[#This Row],[Project Status]]&lt;&gt;"On Hold"),1,0)</f>
        <v>0</v>
      </c>
      <c r="AE393" s="41">
        <f>IF(AND(tbl_PV_Milestones[[#This Row],[Actual/Schedule Finish]]&gt;tbl_PV_Milestones[[#This Row],[Baseline Date]],tbl_PV_Milestones[[#This Row],[Complete]]="No",tbl_PV_Milestones[[#This Row],[Project Status]]&lt;&gt;"On Hold",tbl_PV_Milestones[[#This Row],[Overdue]]=0,tbl_PV_Milestones[[#This Row],[To be Baselined]]&lt;&gt;1),1,0)</f>
        <v>1</v>
      </c>
      <c r="AF393" s="41">
        <f>IF(AND(tbl_PV_Milestones[[#This Row],[BL FY]]=2025,tbl_PV_Milestones[[#This Row],[Finish FY]]&gt;2025),1,0)</f>
        <v>0</v>
      </c>
      <c r="AG393" s="56" t="str">
        <f>_xlfn.XLOOKUP(tbl_PV_Milestones[[#This Row],[Work ID]],tbl_PV_Meta[Work ID '#],tbl_PV_Meta[Project Manager/Owner],,0)</f>
        <v>Project Manager 18</v>
      </c>
      <c r="AH393" s="6"/>
    </row>
    <row r="394" spans="4:34" x14ac:dyDescent="0.25">
      <c r="D394" s="6" t="s">
        <v>28</v>
      </c>
      <c r="E394" s="6" t="s">
        <v>503</v>
      </c>
      <c r="F394" s="6" t="s">
        <v>1752</v>
      </c>
      <c r="G394" s="6" t="s">
        <v>534</v>
      </c>
      <c r="H394" s="6" t="s">
        <v>505</v>
      </c>
      <c r="I394" s="6" t="s">
        <v>510</v>
      </c>
      <c r="J394" s="6" t="s">
        <v>28</v>
      </c>
      <c r="K394" s="6" t="s">
        <v>39</v>
      </c>
      <c r="L394" s="6" t="s">
        <v>66</v>
      </c>
      <c r="M394" s="43"/>
      <c r="N394" s="44" t="s">
        <v>1979</v>
      </c>
      <c r="O394" s="39">
        <v>45821.333333333299</v>
      </c>
      <c r="P394" s="39">
        <v>45821.333333333299</v>
      </c>
      <c r="Q394" s="6">
        <v>0</v>
      </c>
      <c r="R394" s="6">
        <v>0</v>
      </c>
      <c r="S394" s="45" t="e">
        <f>_xlfn.CONCAT(#REF!,TRIM(tbl_PV_Milestones[[#This Row],[Milestone Description]]))</f>
        <v>#REF!</v>
      </c>
      <c r="T394" s="84" t="str">
        <f>IF(COUNTIF(tbl_PV_Milestones[UID],tbl_PV_Milestones[[#This Row],[UID]])&gt;1,"Duplicate","")</f>
        <v>Duplicate</v>
      </c>
      <c r="U394" s="42" t="str">
        <f>_xlfn.XLOOKUP(tbl_PV_Milestones[[#This Row],[Work ID]],tbl_PV_Meta[Work ID '#],tbl_PV_Meta[Sub-Portfolio])</f>
        <v>Sub-Portfolio 4</v>
      </c>
      <c r="V394" s="41">
        <f>IF(MONTH(tbl_PV_Milestones[[#This Row],[Baseline Date]])&lt;7,YEAR(tbl_PV_Milestones[[#This Row],[Baseline Date]]),YEAR(tbl_PV_Milestones[[#This Row],[Baseline Date]])+1)</f>
        <v>2025</v>
      </c>
      <c r="W394" s="41">
        <f>IF(MONTH(tbl_PV_Milestones[[#This Row],[Actual/Schedule Finish]])&lt;7,YEAR(tbl_PV_Milestones[[#This Row],[Actual/Schedule Finish]]),YEAR(tbl_PV_Milestones[[#This Row],[Actual/Schedule Finish]])+1)</f>
        <v>2025</v>
      </c>
      <c r="X394" s="41" t="str">
        <f>IF(OR(tbl_PV_Milestones[[#This Row],[Project Status]]="Completed",tbl_PV_Milestones[[#This Row],[Project Status]]="Assumed Completed"),"Yes","No")</f>
        <v>No</v>
      </c>
      <c r="Y394" s="41">
        <f>IF(tbl_PV_Milestones[[#This Row],[Baseline Date]]="",1,0)</f>
        <v>0</v>
      </c>
      <c r="Z394" s="41">
        <f>IF(tbl_PV_Milestones[[#This Row],[Baseline Date]]&lt;PV_Meta!$B$7,1,0)</f>
        <v>0</v>
      </c>
      <c r="AA394" s="41">
        <f>IF(tbl_PV_Milestones[[#This Row],[Complete]]="Yes",1,0)</f>
        <v>0</v>
      </c>
      <c r="AB394" s="41">
        <f>IF(AND(tbl_PV_Milestones[[#This Row],[BL FY]]=2025,tbl_PV_Milestones[[#This Row],[Baseline Date]]&lt;PV_Meta!$B$7),1,0)</f>
        <v>0</v>
      </c>
      <c r="AC394" s="41">
        <f>IF(AND(tbl_PV_Milestones[[#This Row],[Planned YTD]]=1,tbl_PV_Milestones[[#This Row],[Complete]]="Yes"),1,0)</f>
        <v>0</v>
      </c>
      <c r="AD394" s="41">
        <f>IF(AND(tbl_PV_Milestones[[#This Row],[Actual/Schedule Finish]]&lt;PV_Meta!$B$7,tbl_PV_Milestones[[#This Row],[Complete]]="No",tbl_PV_Milestones[[#This Row],[Project Status]]&lt;&gt;"On Hold"),1,0)</f>
        <v>0</v>
      </c>
      <c r="AE394" s="41">
        <f>IF(AND(tbl_PV_Milestones[[#This Row],[Actual/Schedule Finish]]&gt;tbl_PV_Milestones[[#This Row],[Baseline Date]],tbl_PV_Milestones[[#This Row],[Complete]]="No",tbl_PV_Milestones[[#This Row],[Project Status]]&lt;&gt;"On Hold",tbl_PV_Milestones[[#This Row],[Overdue]]=0,tbl_PV_Milestones[[#This Row],[To be Baselined]]&lt;&gt;1),1,0)</f>
        <v>0</v>
      </c>
      <c r="AF394" s="41">
        <f>IF(AND(tbl_PV_Milestones[[#This Row],[BL FY]]=2025,tbl_PV_Milestones[[#This Row],[Finish FY]]&gt;2025),1,0)</f>
        <v>0</v>
      </c>
      <c r="AG394" s="56" t="str">
        <f>_xlfn.XLOOKUP(tbl_PV_Milestones[[#This Row],[Work ID]],tbl_PV_Meta[Work ID '#],tbl_PV_Meta[Project Manager/Owner],,0)</f>
        <v>Project Manager 18</v>
      </c>
      <c r="AH394" s="6"/>
    </row>
    <row r="395" spans="4:34" x14ac:dyDescent="0.25">
      <c r="D395" s="6" t="s">
        <v>28</v>
      </c>
      <c r="E395" s="6" t="s">
        <v>580</v>
      </c>
      <c r="F395" s="6" t="s">
        <v>1752</v>
      </c>
      <c r="G395" s="6" t="s">
        <v>535</v>
      </c>
      <c r="H395" s="6" t="s">
        <v>505</v>
      </c>
      <c r="I395" s="6" t="s">
        <v>510</v>
      </c>
      <c r="J395" s="6" t="s">
        <v>28</v>
      </c>
      <c r="K395" s="6" t="s">
        <v>39</v>
      </c>
      <c r="L395" s="6" t="s">
        <v>66</v>
      </c>
      <c r="M395" s="43"/>
      <c r="N395" s="44" t="s">
        <v>1979</v>
      </c>
      <c r="O395" s="39">
        <v>45779.708333333299</v>
      </c>
      <c r="P395" s="39">
        <v>45762.333333333299</v>
      </c>
      <c r="Q395" s="6">
        <v>-11</v>
      </c>
      <c r="R395" s="6">
        <v>-3.3132530120481903E-2</v>
      </c>
      <c r="S395" s="45" t="e">
        <f>_xlfn.CONCAT(#REF!,TRIM(tbl_PV_Milestones[[#This Row],[Milestone Description]]))</f>
        <v>#REF!</v>
      </c>
      <c r="T395" s="84" t="str">
        <f>IF(COUNTIF(tbl_PV_Milestones[UID],tbl_PV_Milestones[[#This Row],[UID]])&gt;1,"Duplicate","")</f>
        <v>Duplicate</v>
      </c>
      <c r="U395" s="42" t="str">
        <f>_xlfn.XLOOKUP(tbl_PV_Milestones[[#This Row],[Work ID]],tbl_PV_Meta[Work ID '#],tbl_PV_Meta[Sub-Portfolio])</f>
        <v>Sub-Portfolio 4</v>
      </c>
      <c r="V395" s="41">
        <f>IF(MONTH(tbl_PV_Milestones[[#This Row],[Baseline Date]])&lt;7,YEAR(tbl_PV_Milestones[[#This Row],[Baseline Date]]),YEAR(tbl_PV_Milestones[[#This Row],[Baseline Date]])+1)</f>
        <v>2025</v>
      </c>
      <c r="W395" s="41">
        <f>IF(MONTH(tbl_PV_Milestones[[#This Row],[Actual/Schedule Finish]])&lt;7,YEAR(tbl_PV_Milestones[[#This Row],[Actual/Schedule Finish]]),YEAR(tbl_PV_Milestones[[#This Row],[Actual/Schedule Finish]])+1)</f>
        <v>2025</v>
      </c>
      <c r="X395" s="41" t="str">
        <f>IF(OR(tbl_PV_Milestones[[#This Row],[Project Status]]="Completed",tbl_PV_Milestones[[#This Row],[Project Status]]="Assumed Completed"),"Yes","No")</f>
        <v>No</v>
      </c>
      <c r="Y395" s="41">
        <f>IF(tbl_PV_Milestones[[#This Row],[Baseline Date]]="",1,0)</f>
        <v>0</v>
      </c>
      <c r="Z395" s="41">
        <f>IF(tbl_PV_Milestones[[#This Row],[Baseline Date]]&lt;PV_Meta!$B$7,1,0)</f>
        <v>1</v>
      </c>
      <c r="AA395" s="41">
        <f>IF(tbl_PV_Milestones[[#This Row],[Complete]]="Yes",1,0)</f>
        <v>0</v>
      </c>
      <c r="AB395" s="41">
        <f>IF(AND(tbl_PV_Milestones[[#This Row],[BL FY]]=2025,tbl_PV_Milestones[[#This Row],[Baseline Date]]&lt;PV_Meta!$B$7),1,0)</f>
        <v>1</v>
      </c>
      <c r="AC395" s="41">
        <f>IF(AND(tbl_PV_Milestones[[#This Row],[Planned YTD]]=1,tbl_PV_Milestones[[#This Row],[Complete]]="Yes"),1,0)</f>
        <v>0</v>
      </c>
      <c r="AD395" s="41">
        <f>IF(AND(tbl_PV_Milestones[[#This Row],[Actual/Schedule Finish]]&lt;PV_Meta!$B$7,tbl_PV_Milestones[[#This Row],[Complete]]="No",tbl_PV_Milestones[[#This Row],[Project Status]]&lt;&gt;"On Hold"),1,0)</f>
        <v>0</v>
      </c>
      <c r="AE395" s="41">
        <f>IF(AND(tbl_PV_Milestones[[#This Row],[Actual/Schedule Finish]]&gt;tbl_PV_Milestones[[#This Row],[Baseline Date]],tbl_PV_Milestones[[#This Row],[Complete]]="No",tbl_PV_Milestones[[#This Row],[Project Status]]&lt;&gt;"On Hold",tbl_PV_Milestones[[#This Row],[Overdue]]=0,tbl_PV_Milestones[[#This Row],[To be Baselined]]&lt;&gt;1),1,0)</f>
        <v>1</v>
      </c>
      <c r="AF395" s="41">
        <f>IF(AND(tbl_PV_Milestones[[#This Row],[BL FY]]=2025,tbl_PV_Milestones[[#This Row],[Finish FY]]&gt;2025),1,0)</f>
        <v>0</v>
      </c>
      <c r="AG395" s="56" t="str">
        <f>_xlfn.XLOOKUP(tbl_PV_Milestones[[#This Row],[Work ID]],tbl_PV_Meta[Work ID '#],tbl_PV_Meta[Project Manager/Owner],,0)</f>
        <v>Project Manager 18</v>
      </c>
      <c r="AH395" s="6"/>
    </row>
    <row r="396" spans="4:34" x14ac:dyDescent="0.25">
      <c r="D396" s="6" t="s">
        <v>28</v>
      </c>
      <c r="E396" s="6" t="s">
        <v>503</v>
      </c>
      <c r="F396" s="6" t="s">
        <v>1752</v>
      </c>
      <c r="G396" s="6" t="s">
        <v>536</v>
      </c>
      <c r="H396" s="6" t="s">
        <v>505</v>
      </c>
      <c r="I396" s="6" t="s">
        <v>510</v>
      </c>
      <c r="J396" s="6" t="s">
        <v>28</v>
      </c>
      <c r="K396" s="6" t="s">
        <v>39</v>
      </c>
      <c r="L396" s="6" t="s">
        <v>66</v>
      </c>
      <c r="M396" s="43"/>
      <c r="N396" s="44" t="s">
        <v>1979</v>
      </c>
      <c r="O396" s="39">
        <v>45821.333333333299</v>
      </c>
      <c r="P396" s="39">
        <v>45821.333333333299</v>
      </c>
      <c r="Q396" s="6">
        <v>0</v>
      </c>
      <c r="R396" s="6">
        <v>0</v>
      </c>
      <c r="S396" s="45" t="e">
        <f>_xlfn.CONCAT(#REF!,TRIM(tbl_PV_Milestones[[#This Row],[Milestone Description]]))</f>
        <v>#REF!</v>
      </c>
      <c r="T396" s="84" t="str">
        <f>IF(COUNTIF(tbl_PV_Milestones[UID],tbl_PV_Milestones[[#This Row],[UID]])&gt;1,"Duplicate","")</f>
        <v>Duplicate</v>
      </c>
      <c r="U396" s="42" t="str">
        <f>_xlfn.XLOOKUP(tbl_PV_Milestones[[#This Row],[Work ID]],tbl_PV_Meta[Work ID '#],tbl_PV_Meta[Sub-Portfolio])</f>
        <v>Sub-Portfolio 4</v>
      </c>
      <c r="V396" s="41">
        <f>IF(MONTH(tbl_PV_Milestones[[#This Row],[Baseline Date]])&lt;7,YEAR(tbl_PV_Milestones[[#This Row],[Baseline Date]]),YEAR(tbl_PV_Milestones[[#This Row],[Baseline Date]])+1)</f>
        <v>2025</v>
      </c>
      <c r="W396" s="41">
        <f>IF(MONTH(tbl_PV_Milestones[[#This Row],[Actual/Schedule Finish]])&lt;7,YEAR(tbl_PV_Milestones[[#This Row],[Actual/Schedule Finish]]),YEAR(tbl_PV_Milestones[[#This Row],[Actual/Schedule Finish]])+1)</f>
        <v>2025</v>
      </c>
      <c r="X396" s="41" t="str">
        <f>IF(OR(tbl_PV_Milestones[[#This Row],[Project Status]]="Completed",tbl_PV_Milestones[[#This Row],[Project Status]]="Assumed Completed"),"Yes","No")</f>
        <v>No</v>
      </c>
      <c r="Y396" s="41">
        <f>IF(tbl_PV_Milestones[[#This Row],[Baseline Date]]="",1,0)</f>
        <v>0</v>
      </c>
      <c r="Z396" s="41">
        <f>IF(tbl_PV_Milestones[[#This Row],[Baseline Date]]&lt;PV_Meta!$B$7,1,0)</f>
        <v>0</v>
      </c>
      <c r="AA396" s="41">
        <f>IF(tbl_PV_Milestones[[#This Row],[Complete]]="Yes",1,0)</f>
        <v>0</v>
      </c>
      <c r="AB396" s="41">
        <f>IF(AND(tbl_PV_Milestones[[#This Row],[BL FY]]=2025,tbl_PV_Milestones[[#This Row],[Baseline Date]]&lt;PV_Meta!$B$7),1,0)</f>
        <v>0</v>
      </c>
      <c r="AC396" s="41">
        <f>IF(AND(tbl_PV_Milestones[[#This Row],[Planned YTD]]=1,tbl_PV_Milestones[[#This Row],[Complete]]="Yes"),1,0)</f>
        <v>0</v>
      </c>
      <c r="AD396" s="41">
        <f>IF(AND(tbl_PV_Milestones[[#This Row],[Actual/Schedule Finish]]&lt;PV_Meta!$B$7,tbl_PV_Milestones[[#This Row],[Complete]]="No",tbl_PV_Milestones[[#This Row],[Project Status]]&lt;&gt;"On Hold"),1,0)</f>
        <v>0</v>
      </c>
      <c r="AE396" s="41">
        <f>IF(AND(tbl_PV_Milestones[[#This Row],[Actual/Schedule Finish]]&gt;tbl_PV_Milestones[[#This Row],[Baseline Date]],tbl_PV_Milestones[[#This Row],[Complete]]="No",tbl_PV_Milestones[[#This Row],[Project Status]]&lt;&gt;"On Hold",tbl_PV_Milestones[[#This Row],[Overdue]]=0,tbl_PV_Milestones[[#This Row],[To be Baselined]]&lt;&gt;1),1,0)</f>
        <v>0</v>
      </c>
      <c r="AF396" s="41">
        <f>IF(AND(tbl_PV_Milestones[[#This Row],[BL FY]]=2025,tbl_PV_Milestones[[#This Row],[Finish FY]]&gt;2025),1,0)</f>
        <v>0</v>
      </c>
      <c r="AG396" s="56" t="str">
        <f>_xlfn.XLOOKUP(tbl_PV_Milestones[[#This Row],[Work ID]],tbl_PV_Meta[Work ID '#],tbl_PV_Meta[Project Manager/Owner],,0)</f>
        <v>Project Manager 18</v>
      </c>
      <c r="AH396" s="6"/>
    </row>
    <row r="397" spans="4:34" x14ac:dyDescent="0.25">
      <c r="D397" s="6" t="s">
        <v>28</v>
      </c>
      <c r="E397" s="6" t="s">
        <v>580</v>
      </c>
      <c r="F397" s="6" t="s">
        <v>1752</v>
      </c>
      <c r="G397" s="6" t="s">
        <v>538</v>
      </c>
      <c r="H397" s="6" t="s">
        <v>505</v>
      </c>
      <c r="I397" s="6" t="s">
        <v>510</v>
      </c>
      <c r="J397" s="6" t="s">
        <v>28</v>
      </c>
      <c r="K397" s="6" t="s">
        <v>39</v>
      </c>
      <c r="L397" s="6" t="s">
        <v>66</v>
      </c>
      <c r="M397" s="43"/>
      <c r="N397" s="44" t="s">
        <v>1979</v>
      </c>
      <c r="O397" s="39">
        <v>45779.708333333299</v>
      </c>
      <c r="P397" s="39">
        <v>45762.333333333299</v>
      </c>
      <c r="Q397" s="6">
        <v>-11</v>
      </c>
      <c r="R397" s="6">
        <v>-3.3132530120481903E-2</v>
      </c>
      <c r="S397" s="45" t="e">
        <f>_xlfn.CONCAT(#REF!,TRIM(tbl_PV_Milestones[[#This Row],[Milestone Description]]))</f>
        <v>#REF!</v>
      </c>
      <c r="T397" s="84" t="str">
        <f>IF(COUNTIF(tbl_PV_Milestones[UID],tbl_PV_Milestones[[#This Row],[UID]])&gt;1,"Duplicate","")</f>
        <v>Duplicate</v>
      </c>
      <c r="U397" s="42" t="str">
        <f>_xlfn.XLOOKUP(tbl_PV_Milestones[[#This Row],[Work ID]],tbl_PV_Meta[Work ID '#],tbl_PV_Meta[Sub-Portfolio])</f>
        <v>Sub-Portfolio 4</v>
      </c>
      <c r="V397" s="41">
        <f>IF(MONTH(tbl_PV_Milestones[[#This Row],[Baseline Date]])&lt;7,YEAR(tbl_PV_Milestones[[#This Row],[Baseline Date]]),YEAR(tbl_PV_Milestones[[#This Row],[Baseline Date]])+1)</f>
        <v>2025</v>
      </c>
      <c r="W397" s="41">
        <f>IF(MONTH(tbl_PV_Milestones[[#This Row],[Actual/Schedule Finish]])&lt;7,YEAR(tbl_PV_Milestones[[#This Row],[Actual/Schedule Finish]]),YEAR(tbl_PV_Milestones[[#This Row],[Actual/Schedule Finish]])+1)</f>
        <v>2025</v>
      </c>
      <c r="X397" s="41" t="str">
        <f>IF(OR(tbl_PV_Milestones[[#This Row],[Project Status]]="Completed",tbl_PV_Milestones[[#This Row],[Project Status]]="Assumed Completed"),"Yes","No")</f>
        <v>No</v>
      </c>
      <c r="Y397" s="41">
        <f>IF(tbl_PV_Milestones[[#This Row],[Baseline Date]]="",1,0)</f>
        <v>0</v>
      </c>
      <c r="Z397" s="41">
        <f>IF(tbl_PV_Milestones[[#This Row],[Baseline Date]]&lt;PV_Meta!$B$7,1,0)</f>
        <v>1</v>
      </c>
      <c r="AA397" s="41">
        <f>IF(tbl_PV_Milestones[[#This Row],[Complete]]="Yes",1,0)</f>
        <v>0</v>
      </c>
      <c r="AB397" s="41">
        <f>IF(AND(tbl_PV_Milestones[[#This Row],[BL FY]]=2025,tbl_PV_Milestones[[#This Row],[Baseline Date]]&lt;PV_Meta!$B$7),1,0)</f>
        <v>1</v>
      </c>
      <c r="AC397" s="41">
        <f>IF(AND(tbl_PV_Milestones[[#This Row],[Planned YTD]]=1,tbl_PV_Milestones[[#This Row],[Complete]]="Yes"),1,0)</f>
        <v>0</v>
      </c>
      <c r="AD397" s="41">
        <f>IF(AND(tbl_PV_Milestones[[#This Row],[Actual/Schedule Finish]]&lt;PV_Meta!$B$7,tbl_PV_Milestones[[#This Row],[Complete]]="No",tbl_PV_Milestones[[#This Row],[Project Status]]&lt;&gt;"On Hold"),1,0)</f>
        <v>0</v>
      </c>
      <c r="AE397" s="41">
        <f>IF(AND(tbl_PV_Milestones[[#This Row],[Actual/Schedule Finish]]&gt;tbl_PV_Milestones[[#This Row],[Baseline Date]],tbl_PV_Milestones[[#This Row],[Complete]]="No",tbl_PV_Milestones[[#This Row],[Project Status]]&lt;&gt;"On Hold",tbl_PV_Milestones[[#This Row],[Overdue]]=0,tbl_PV_Milestones[[#This Row],[To be Baselined]]&lt;&gt;1),1,0)</f>
        <v>1</v>
      </c>
      <c r="AF397" s="41">
        <f>IF(AND(tbl_PV_Milestones[[#This Row],[BL FY]]=2025,tbl_PV_Milestones[[#This Row],[Finish FY]]&gt;2025),1,0)</f>
        <v>0</v>
      </c>
      <c r="AG397" s="56" t="str">
        <f>_xlfn.XLOOKUP(tbl_PV_Milestones[[#This Row],[Work ID]],tbl_PV_Meta[Work ID '#],tbl_PV_Meta[Project Manager/Owner],,0)</f>
        <v>Project Manager 18</v>
      </c>
      <c r="AH397" s="6"/>
    </row>
    <row r="398" spans="4:34" x14ac:dyDescent="0.25">
      <c r="D398" s="6" t="s">
        <v>28</v>
      </c>
      <c r="E398" s="6" t="s">
        <v>503</v>
      </c>
      <c r="F398" s="6" t="s">
        <v>1752</v>
      </c>
      <c r="G398" s="6" t="s">
        <v>541</v>
      </c>
      <c r="H398" s="6" t="s">
        <v>505</v>
      </c>
      <c r="I398" s="6" t="s">
        <v>510</v>
      </c>
      <c r="J398" s="6" t="s">
        <v>28</v>
      </c>
      <c r="K398" s="6" t="s">
        <v>39</v>
      </c>
      <c r="L398" s="6" t="s">
        <v>66</v>
      </c>
      <c r="M398" s="43"/>
      <c r="N398" s="44" t="s">
        <v>1979</v>
      </c>
      <c r="O398" s="39">
        <v>45810.708333333299</v>
      </c>
      <c r="P398" s="39">
        <v>45810.708333333299</v>
      </c>
      <c r="Q398" s="6">
        <v>0</v>
      </c>
      <c r="R398" s="6">
        <v>0</v>
      </c>
      <c r="S398" s="45" t="e">
        <f>_xlfn.CONCAT(#REF!,TRIM(tbl_PV_Milestones[[#This Row],[Milestone Description]]))</f>
        <v>#REF!</v>
      </c>
      <c r="T398" s="84" t="str">
        <f>IF(COUNTIF(tbl_PV_Milestones[UID],tbl_PV_Milestones[[#This Row],[UID]])&gt;1,"Duplicate","")</f>
        <v>Duplicate</v>
      </c>
      <c r="U398" s="42" t="str">
        <f>_xlfn.XLOOKUP(tbl_PV_Milestones[[#This Row],[Work ID]],tbl_PV_Meta[Work ID '#],tbl_PV_Meta[Sub-Portfolio])</f>
        <v>Sub-Portfolio 4</v>
      </c>
      <c r="V398" s="41">
        <f>IF(MONTH(tbl_PV_Milestones[[#This Row],[Baseline Date]])&lt;7,YEAR(tbl_PV_Milestones[[#This Row],[Baseline Date]]),YEAR(tbl_PV_Milestones[[#This Row],[Baseline Date]])+1)</f>
        <v>2025</v>
      </c>
      <c r="W398" s="41">
        <f>IF(MONTH(tbl_PV_Milestones[[#This Row],[Actual/Schedule Finish]])&lt;7,YEAR(tbl_PV_Milestones[[#This Row],[Actual/Schedule Finish]]),YEAR(tbl_PV_Milestones[[#This Row],[Actual/Schedule Finish]])+1)</f>
        <v>2025</v>
      </c>
      <c r="X398" s="41" t="str">
        <f>IF(OR(tbl_PV_Milestones[[#This Row],[Project Status]]="Completed",tbl_PV_Milestones[[#This Row],[Project Status]]="Assumed Completed"),"Yes","No")</f>
        <v>No</v>
      </c>
      <c r="Y398" s="41">
        <f>IF(tbl_PV_Milestones[[#This Row],[Baseline Date]]="",1,0)</f>
        <v>0</v>
      </c>
      <c r="Z398" s="41">
        <f>IF(tbl_PV_Milestones[[#This Row],[Baseline Date]]&lt;PV_Meta!$B$7,1,0)</f>
        <v>0</v>
      </c>
      <c r="AA398" s="41">
        <f>IF(tbl_PV_Milestones[[#This Row],[Complete]]="Yes",1,0)</f>
        <v>0</v>
      </c>
      <c r="AB398" s="41">
        <f>IF(AND(tbl_PV_Milestones[[#This Row],[BL FY]]=2025,tbl_PV_Milestones[[#This Row],[Baseline Date]]&lt;PV_Meta!$B$7),1,0)</f>
        <v>0</v>
      </c>
      <c r="AC398" s="41">
        <f>IF(AND(tbl_PV_Milestones[[#This Row],[Planned YTD]]=1,tbl_PV_Milestones[[#This Row],[Complete]]="Yes"),1,0)</f>
        <v>0</v>
      </c>
      <c r="AD398" s="41">
        <f>IF(AND(tbl_PV_Milestones[[#This Row],[Actual/Schedule Finish]]&lt;PV_Meta!$B$7,tbl_PV_Milestones[[#This Row],[Complete]]="No",tbl_PV_Milestones[[#This Row],[Project Status]]&lt;&gt;"On Hold"),1,0)</f>
        <v>0</v>
      </c>
      <c r="AE398" s="41">
        <f>IF(AND(tbl_PV_Milestones[[#This Row],[Actual/Schedule Finish]]&gt;tbl_PV_Milestones[[#This Row],[Baseline Date]],tbl_PV_Milestones[[#This Row],[Complete]]="No",tbl_PV_Milestones[[#This Row],[Project Status]]&lt;&gt;"On Hold",tbl_PV_Milestones[[#This Row],[Overdue]]=0,tbl_PV_Milestones[[#This Row],[To be Baselined]]&lt;&gt;1),1,0)</f>
        <v>0</v>
      </c>
      <c r="AF398" s="41">
        <f>IF(AND(tbl_PV_Milestones[[#This Row],[BL FY]]=2025,tbl_PV_Milestones[[#This Row],[Finish FY]]&gt;2025),1,0)</f>
        <v>0</v>
      </c>
      <c r="AG398" s="56" t="str">
        <f>_xlfn.XLOOKUP(tbl_PV_Milestones[[#This Row],[Work ID]],tbl_PV_Meta[Work ID '#],tbl_PV_Meta[Project Manager/Owner],,0)</f>
        <v>Project Manager 18</v>
      </c>
      <c r="AH398" s="6"/>
    </row>
    <row r="399" spans="4:34" x14ac:dyDescent="0.25">
      <c r="D399" s="6" t="s">
        <v>28</v>
      </c>
      <c r="E399" s="6" t="s">
        <v>503</v>
      </c>
      <c r="F399" s="6" t="s">
        <v>1752</v>
      </c>
      <c r="G399" s="6" t="s">
        <v>542</v>
      </c>
      <c r="H399" s="6" t="s">
        <v>519</v>
      </c>
      <c r="I399" s="6" t="s">
        <v>510</v>
      </c>
      <c r="J399" s="6" t="s">
        <v>28</v>
      </c>
      <c r="K399" s="6" t="s">
        <v>39</v>
      </c>
      <c r="L399" s="6" t="s">
        <v>66</v>
      </c>
      <c r="M399" s="43"/>
      <c r="N399" s="44" t="s">
        <v>1979</v>
      </c>
      <c r="O399" s="39">
        <v>45821.708333333299</v>
      </c>
      <c r="P399" s="39">
        <v>45821.708333333299</v>
      </c>
      <c r="Q399" s="6">
        <v>0</v>
      </c>
      <c r="R399" s="6">
        <v>0</v>
      </c>
      <c r="S399" s="45" t="e">
        <f>_xlfn.CONCAT(#REF!,TRIM(tbl_PV_Milestones[[#This Row],[Milestone Description]]))</f>
        <v>#REF!</v>
      </c>
      <c r="T399" s="84" t="str">
        <f>IF(COUNTIF(tbl_PV_Milestones[UID],tbl_PV_Milestones[[#This Row],[UID]])&gt;1,"Duplicate","")</f>
        <v>Duplicate</v>
      </c>
      <c r="U399" s="42" t="str">
        <f>_xlfn.XLOOKUP(tbl_PV_Milestones[[#This Row],[Work ID]],tbl_PV_Meta[Work ID '#],tbl_PV_Meta[Sub-Portfolio])</f>
        <v>Sub-Portfolio 4</v>
      </c>
      <c r="V399" s="41">
        <f>IF(MONTH(tbl_PV_Milestones[[#This Row],[Baseline Date]])&lt;7,YEAR(tbl_PV_Milestones[[#This Row],[Baseline Date]]),YEAR(tbl_PV_Milestones[[#This Row],[Baseline Date]])+1)</f>
        <v>2025</v>
      </c>
      <c r="W399" s="41">
        <f>IF(MONTH(tbl_PV_Milestones[[#This Row],[Actual/Schedule Finish]])&lt;7,YEAR(tbl_PV_Milestones[[#This Row],[Actual/Schedule Finish]]),YEAR(tbl_PV_Milestones[[#This Row],[Actual/Schedule Finish]])+1)</f>
        <v>2025</v>
      </c>
      <c r="X399" s="41" t="str">
        <f>IF(OR(tbl_PV_Milestones[[#This Row],[Project Status]]="Completed",tbl_PV_Milestones[[#This Row],[Project Status]]="Assumed Completed"),"Yes","No")</f>
        <v>No</v>
      </c>
      <c r="Y399" s="41">
        <f>IF(tbl_PV_Milestones[[#This Row],[Baseline Date]]="",1,0)</f>
        <v>0</v>
      </c>
      <c r="Z399" s="41">
        <f>IF(tbl_PV_Milestones[[#This Row],[Baseline Date]]&lt;PV_Meta!$B$7,1,0)</f>
        <v>0</v>
      </c>
      <c r="AA399" s="41">
        <f>IF(tbl_PV_Milestones[[#This Row],[Complete]]="Yes",1,0)</f>
        <v>0</v>
      </c>
      <c r="AB399" s="41">
        <f>IF(AND(tbl_PV_Milestones[[#This Row],[BL FY]]=2025,tbl_PV_Milestones[[#This Row],[Baseline Date]]&lt;PV_Meta!$B$7),1,0)</f>
        <v>0</v>
      </c>
      <c r="AC399" s="41">
        <f>IF(AND(tbl_PV_Milestones[[#This Row],[Planned YTD]]=1,tbl_PV_Milestones[[#This Row],[Complete]]="Yes"),1,0)</f>
        <v>0</v>
      </c>
      <c r="AD399" s="41">
        <f>IF(AND(tbl_PV_Milestones[[#This Row],[Actual/Schedule Finish]]&lt;PV_Meta!$B$7,tbl_PV_Milestones[[#This Row],[Complete]]="No",tbl_PV_Milestones[[#This Row],[Project Status]]&lt;&gt;"On Hold"),1,0)</f>
        <v>0</v>
      </c>
      <c r="AE399" s="41">
        <f>IF(AND(tbl_PV_Milestones[[#This Row],[Actual/Schedule Finish]]&gt;tbl_PV_Milestones[[#This Row],[Baseline Date]],tbl_PV_Milestones[[#This Row],[Complete]]="No",tbl_PV_Milestones[[#This Row],[Project Status]]&lt;&gt;"On Hold",tbl_PV_Milestones[[#This Row],[Overdue]]=0,tbl_PV_Milestones[[#This Row],[To be Baselined]]&lt;&gt;1),1,0)</f>
        <v>0</v>
      </c>
      <c r="AF399" s="41">
        <f>IF(AND(tbl_PV_Milestones[[#This Row],[BL FY]]=2025,tbl_PV_Milestones[[#This Row],[Finish FY]]&gt;2025),1,0)</f>
        <v>0</v>
      </c>
      <c r="AG399" s="56" t="str">
        <f>_xlfn.XLOOKUP(tbl_PV_Milestones[[#This Row],[Work ID]],tbl_PV_Meta[Work ID '#],tbl_PV_Meta[Project Manager/Owner],,0)</f>
        <v>Project Manager 18</v>
      </c>
      <c r="AH399" s="6"/>
    </row>
    <row r="400" spans="4:34" x14ac:dyDescent="0.25">
      <c r="D400" s="6" t="s">
        <v>28</v>
      </c>
      <c r="E400" s="6" t="s">
        <v>580</v>
      </c>
      <c r="F400" s="6" t="s">
        <v>1752</v>
      </c>
      <c r="G400" s="6" t="s">
        <v>526</v>
      </c>
      <c r="H400" s="6" t="s">
        <v>505</v>
      </c>
      <c r="I400" s="6" t="s">
        <v>510</v>
      </c>
      <c r="J400" s="6" t="s">
        <v>28</v>
      </c>
      <c r="K400" s="6" t="s">
        <v>39</v>
      </c>
      <c r="L400" s="6" t="s">
        <v>66</v>
      </c>
      <c r="M400" s="43"/>
      <c r="N400" s="44" t="s">
        <v>1979</v>
      </c>
      <c r="O400" s="39">
        <v>45779.708333333299</v>
      </c>
      <c r="P400" s="39">
        <v>45777.708333333299</v>
      </c>
      <c r="Q400" s="6">
        <v>-2</v>
      </c>
      <c r="R400" s="6">
        <v>-6.0240963855421699E-3</v>
      </c>
      <c r="S400" s="45" t="e">
        <f>_xlfn.CONCAT(#REF!,TRIM(tbl_PV_Milestones[[#This Row],[Milestone Description]]))</f>
        <v>#REF!</v>
      </c>
      <c r="T400" s="84" t="str">
        <f>IF(COUNTIF(tbl_PV_Milestones[UID],tbl_PV_Milestones[[#This Row],[UID]])&gt;1,"Duplicate","")</f>
        <v>Duplicate</v>
      </c>
      <c r="U400" s="42" t="str">
        <f>_xlfn.XLOOKUP(tbl_PV_Milestones[[#This Row],[Work ID]],tbl_PV_Meta[Work ID '#],tbl_PV_Meta[Sub-Portfolio])</f>
        <v>Sub-Portfolio 4</v>
      </c>
      <c r="V400" s="41">
        <f>IF(MONTH(tbl_PV_Milestones[[#This Row],[Baseline Date]])&lt;7,YEAR(tbl_PV_Milestones[[#This Row],[Baseline Date]]),YEAR(tbl_PV_Milestones[[#This Row],[Baseline Date]])+1)</f>
        <v>2025</v>
      </c>
      <c r="W400" s="41">
        <f>IF(MONTH(tbl_PV_Milestones[[#This Row],[Actual/Schedule Finish]])&lt;7,YEAR(tbl_PV_Milestones[[#This Row],[Actual/Schedule Finish]]),YEAR(tbl_PV_Milestones[[#This Row],[Actual/Schedule Finish]])+1)</f>
        <v>2025</v>
      </c>
      <c r="X400" s="41" t="str">
        <f>IF(OR(tbl_PV_Milestones[[#This Row],[Project Status]]="Completed",tbl_PV_Milestones[[#This Row],[Project Status]]="Assumed Completed"),"Yes","No")</f>
        <v>No</v>
      </c>
      <c r="Y400" s="41">
        <f>IF(tbl_PV_Milestones[[#This Row],[Baseline Date]]="",1,0)</f>
        <v>0</v>
      </c>
      <c r="Z400" s="41">
        <f>IF(tbl_PV_Milestones[[#This Row],[Baseline Date]]&lt;PV_Meta!$B$7,1,0)</f>
        <v>1</v>
      </c>
      <c r="AA400" s="41">
        <f>IF(tbl_PV_Milestones[[#This Row],[Complete]]="Yes",1,0)</f>
        <v>0</v>
      </c>
      <c r="AB400" s="41">
        <f>IF(AND(tbl_PV_Milestones[[#This Row],[BL FY]]=2025,tbl_PV_Milestones[[#This Row],[Baseline Date]]&lt;PV_Meta!$B$7),1,0)</f>
        <v>1</v>
      </c>
      <c r="AC400" s="41">
        <f>IF(AND(tbl_PV_Milestones[[#This Row],[Planned YTD]]=1,tbl_PV_Milestones[[#This Row],[Complete]]="Yes"),1,0)</f>
        <v>0</v>
      </c>
      <c r="AD400" s="41">
        <f>IF(AND(tbl_PV_Milestones[[#This Row],[Actual/Schedule Finish]]&lt;PV_Meta!$B$7,tbl_PV_Milestones[[#This Row],[Complete]]="No",tbl_PV_Milestones[[#This Row],[Project Status]]&lt;&gt;"On Hold"),1,0)</f>
        <v>0</v>
      </c>
      <c r="AE400" s="41">
        <f>IF(AND(tbl_PV_Milestones[[#This Row],[Actual/Schedule Finish]]&gt;tbl_PV_Milestones[[#This Row],[Baseline Date]],tbl_PV_Milestones[[#This Row],[Complete]]="No",tbl_PV_Milestones[[#This Row],[Project Status]]&lt;&gt;"On Hold",tbl_PV_Milestones[[#This Row],[Overdue]]=0,tbl_PV_Milestones[[#This Row],[To be Baselined]]&lt;&gt;1),1,0)</f>
        <v>1</v>
      </c>
      <c r="AF400" s="41">
        <f>IF(AND(tbl_PV_Milestones[[#This Row],[BL FY]]=2025,tbl_PV_Milestones[[#This Row],[Finish FY]]&gt;2025),1,0)</f>
        <v>0</v>
      </c>
      <c r="AG400" s="56" t="str">
        <f>_xlfn.XLOOKUP(tbl_PV_Milestones[[#This Row],[Work ID]],tbl_PV_Meta[Work ID '#],tbl_PV_Meta[Project Manager/Owner],,0)</f>
        <v>Project Manager 18</v>
      </c>
      <c r="AH400" s="6"/>
    </row>
    <row r="401" spans="4:34" x14ac:dyDescent="0.25">
      <c r="D401" s="6" t="s">
        <v>28</v>
      </c>
      <c r="E401" s="6" t="s">
        <v>580</v>
      </c>
      <c r="F401" s="6" t="s">
        <v>1752</v>
      </c>
      <c r="G401" s="6" t="s">
        <v>527</v>
      </c>
      <c r="H401" s="6" t="s">
        <v>505</v>
      </c>
      <c r="I401" s="6" t="s">
        <v>510</v>
      </c>
      <c r="J401" s="6" t="s">
        <v>28</v>
      </c>
      <c r="K401" s="6" t="s">
        <v>39</v>
      </c>
      <c r="L401" s="6" t="s">
        <v>66</v>
      </c>
      <c r="M401" s="43"/>
      <c r="N401" s="44" t="s">
        <v>1979</v>
      </c>
      <c r="O401" s="39">
        <v>45779.708333333299</v>
      </c>
      <c r="P401" s="39">
        <v>45762.333333333299</v>
      </c>
      <c r="Q401" s="6">
        <v>-11</v>
      </c>
      <c r="R401" s="6">
        <v>-3.3132530120481903E-2</v>
      </c>
      <c r="S401" s="45" t="e">
        <f>_xlfn.CONCAT(#REF!,TRIM(tbl_PV_Milestones[[#This Row],[Milestone Description]]))</f>
        <v>#REF!</v>
      </c>
      <c r="T401" s="84" t="str">
        <f>IF(COUNTIF(tbl_PV_Milestones[UID],tbl_PV_Milestones[[#This Row],[UID]])&gt;1,"Duplicate","")</f>
        <v>Duplicate</v>
      </c>
      <c r="U401" s="42" t="str">
        <f>_xlfn.XLOOKUP(tbl_PV_Milestones[[#This Row],[Work ID]],tbl_PV_Meta[Work ID '#],tbl_PV_Meta[Sub-Portfolio])</f>
        <v>Sub-Portfolio 4</v>
      </c>
      <c r="V401" s="41">
        <f>IF(MONTH(tbl_PV_Milestones[[#This Row],[Baseline Date]])&lt;7,YEAR(tbl_PV_Milestones[[#This Row],[Baseline Date]]),YEAR(tbl_PV_Milestones[[#This Row],[Baseline Date]])+1)</f>
        <v>2025</v>
      </c>
      <c r="W401" s="41">
        <f>IF(MONTH(tbl_PV_Milestones[[#This Row],[Actual/Schedule Finish]])&lt;7,YEAR(tbl_PV_Milestones[[#This Row],[Actual/Schedule Finish]]),YEAR(tbl_PV_Milestones[[#This Row],[Actual/Schedule Finish]])+1)</f>
        <v>2025</v>
      </c>
      <c r="X401" s="41" t="str">
        <f>IF(OR(tbl_PV_Milestones[[#This Row],[Project Status]]="Completed",tbl_PV_Milestones[[#This Row],[Project Status]]="Assumed Completed"),"Yes","No")</f>
        <v>No</v>
      </c>
      <c r="Y401" s="41">
        <f>IF(tbl_PV_Milestones[[#This Row],[Baseline Date]]="",1,0)</f>
        <v>0</v>
      </c>
      <c r="Z401" s="41">
        <f>IF(tbl_PV_Milestones[[#This Row],[Baseline Date]]&lt;PV_Meta!$B$7,1,0)</f>
        <v>1</v>
      </c>
      <c r="AA401" s="41">
        <f>IF(tbl_PV_Milestones[[#This Row],[Complete]]="Yes",1,0)</f>
        <v>0</v>
      </c>
      <c r="AB401" s="41">
        <f>IF(AND(tbl_PV_Milestones[[#This Row],[BL FY]]=2025,tbl_PV_Milestones[[#This Row],[Baseline Date]]&lt;PV_Meta!$B$7),1,0)</f>
        <v>1</v>
      </c>
      <c r="AC401" s="41">
        <f>IF(AND(tbl_PV_Milestones[[#This Row],[Planned YTD]]=1,tbl_PV_Milestones[[#This Row],[Complete]]="Yes"),1,0)</f>
        <v>0</v>
      </c>
      <c r="AD401" s="41">
        <f>IF(AND(tbl_PV_Milestones[[#This Row],[Actual/Schedule Finish]]&lt;PV_Meta!$B$7,tbl_PV_Milestones[[#This Row],[Complete]]="No",tbl_PV_Milestones[[#This Row],[Project Status]]&lt;&gt;"On Hold"),1,0)</f>
        <v>0</v>
      </c>
      <c r="AE401" s="41">
        <f>IF(AND(tbl_PV_Milestones[[#This Row],[Actual/Schedule Finish]]&gt;tbl_PV_Milestones[[#This Row],[Baseline Date]],tbl_PV_Milestones[[#This Row],[Complete]]="No",tbl_PV_Milestones[[#This Row],[Project Status]]&lt;&gt;"On Hold",tbl_PV_Milestones[[#This Row],[Overdue]]=0,tbl_PV_Milestones[[#This Row],[To be Baselined]]&lt;&gt;1),1,0)</f>
        <v>1</v>
      </c>
      <c r="AF401" s="41">
        <f>IF(AND(tbl_PV_Milestones[[#This Row],[BL FY]]=2025,tbl_PV_Milestones[[#This Row],[Finish FY]]&gt;2025),1,0)</f>
        <v>0</v>
      </c>
      <c r="AG401" s="56" t="str">
        <f>_xlfn.XLOOKUP(tbl_PV_Milestones[[#This Row],[Work ID]],tbl_PV_Meta[Work ID '#],tbl_PV_Meta[Project Manager/Owner],,0)</f>
        <v>Project Manager 18</v>
      </c>
      <c r="AH401" s="6"/>
    </row>
    <row r="402" spans="4:34" x14ac:dyDescent="0.25">
      <c r="D402" s="6" t="s">
        <v>28</v>
      </c>
      <c r="E402" s="6" t="s">
        <v>580</v>
      </c>
      <c r="F402" s="6" t="s">
        <v>1752</v>
      </c>
      <c r="G402" s="6" t="s">
        <v>528</v>
      </c>
      <c r="H402" s="6" t="s">
        <v>505</v>
      </c>
      <c r="I402" s="6" t="s">
        <v>510</v>
      </c>
      <c r="J402" s="6" t="s">
        <v>28</v>
      </c>
      <c r="K402" s="6" t="s">
        <v>39</v>
      </c>
      <c r="L402" s="6" t="s">
        <v>66</v>
      </c>
      <c r="M402" s="43"/>
      <c r="N402" s="44" t="s">
        <v>1979</v>
      </c>
      <c r="O402" s="39">
        <v>45779.708333333299</v>
      </c>
      <c r="P402" s="39">
        <v>45762.333333333299</v>
      </c>
      <c r="Q402" s="6">
        <v>-11</v>
      </c>
      <c r="R402" s="6">
        <v>-3.3132530120481903E-2</v>
      </c>
      <c r="S402" s="45" t="e">
        <f>_xlfn.CONCAT(#REF!,TRIM(tbl_PV_Milestones[[#This Row],[Milestone Description]]))</f>
        <v>#REF!</v>
      </c>
      <c r="T402" s="84" t="str">
        <f>IF(COUNTIF(tbl_PV_Milestones[UID],tbl_PV_Milestones[[#This Row],[UID]])&gt;1,"Duplicate","")</f>
        <v>Duplicate</v>
      </c>
      <c r="U402" s="42" t="str">
        <f>_xlfn.XLOOKUP(tbl_PV_Milestones[[#This Row],[Work ID]],tbl_PV_Meta[Work ID '#],tbl_PV_Meta[Sub-Portfolio])</f>
        <v>Sub-Portfolio 4</v>
      </c>
      <c r="V402" s="41">
        <f>IF(MONTH(tbl_PV_Milestones[[#This Row],[Baseline Date]])&lt;7,YEAR(tbl_PV_Milestones[[#This Row],[Baseline Date]]),YEAR(tbl_PV_Milestones[[#This Row],[Baseline Date]])+1)</f>
        <v>2025</v>
      </c>
      <c r="W402" s="41">
        <f>IF(MONTH(tbl_PV_Milestones[[#This Row],[Actual/Schedule Finish]])&lt;7,YEAR(tbl_PV_Milestones[[#This Row],[Actual/Schedule Finish]]),YEAR(tbl_PV_Milestones[[#This Row],[Actual/Schedule Finish]])+1)</f>
        <v>2025</v>
      </c>
      <c r="X402" s="41" t="str">
        <f>IF(OR(tbl_PV_Milestones[[#This Row],[Project Status]]="Completed",tbl_PV_Milestones[[#This Row],[Project Status]]="Assumed Completed"),"Yes","No")</f>
        <v>No</v>
      </c>
      <c r="Y402" s="41">
        <f>IF(tbl_PV_Milestones[[#This Row],[Baseline Date]]="",1,0)</f>
        <v>0</v>
      </c>
      <c r="Z402" s="41">
        <f>IF(tbl_PV_Milestones[[#This Row],[Baseline Date]]&lt;PV_Meta!$B$7,1,0)</f>
        <v>1</v>
      </c>
      <c r="AA402" s="41">
        <f>IF(tbl_PV_Milestones[[#This Row],[Complete]]="Yes",1,0)</f>
        <v>0</v>
      </c>
      <c r="AB402" s="41">
        <f>IF(AND(tbl_PV_Milestones[[#This Row],[BL FY]]=2025,tbl_PV_Milestones[[#This Row],[Baseline Date]]&lt;PV_Meta!$B$7),1,0)</f>
        <v>1</v>
      </c>
      <c r="AC402" s="41">
        <f>IF(AND(tbl_PV_Milestones[[#This Row],[Planned YTD]]=1,tbl_PV_Milestones[[#This Row],[Complete]]="Yes"),1,0)</f>
        <v>0</v>
      </c>
      <c r="AD402" s="41">
        <f>IF(AND(tbl_PV_Milestones[[#This Row],[Actual/Schedule Finish]]&lt;PV_Meta!$B$7,tbl_PV_Milestones[[#This Row],[Complete]]="No",tbl_PV_Milestones[[#This Row],[Project Status]]&lt;&gt;"On Hold"),1,0)</f>
        <v>0</v>
      </c>
      <c r="AE402" s="41">
        <f>IF(AND(tbl_PV_Milestones[[#This Row],[Actual/Schedule Finish]]&gt;tbl_PV_Milestones[[#This Row],[Baseline Date]],tbl_PV_Milestones[[#This Row],[Complete]]="No",tbl_PV_Milestones[[#This Row],[Project Status]]&lt;&gt;"On Hold",tbl_PV_Milestones[[#This Row],[Overdue]]=0,tbl_PV_Milestones[[#This Row],[To be Baselined]]&lt;&gt;1),1,0)</f>
        <v>1</v>
      </c>
      <c r="AF402" s="41">
        <f>IF(AND(tbl_PV_Milestones[[#This Row],[BL FY]]=2025,tbl_PV_Milestones[[#This Row],[Finish FY]]&gt;2025),1,0)</f>
        <v>0</v>
      </c>
      <c r="AG402" s="56" t="str">
        <f>_xlfn.XLOOKUP(tbl_PV_Milestones[[#This Row],[Work ID]],tbl_PV_Meta[Work ID '#],tbl_PV_Meta[Project Manager/Owner],,0)</f>
        <v>Project Manager 18</v>
      </c>
      <c r="AH402" s="6"/>
    </row>
    <row r="403" spans="4:34" x14ac:dyDescent="0.25">
      <c r="D403" s="6" t="s">
        <v>28</v>
      </c>
      <c r="E403" s="6" t="s">
        <v>503</v>
      </c>
      <c r="F403" s="6" t="s">
        <v>1752</v>
      </c>
      <c r="G403" s="6" t="s">
        <v>530</v>
      </c>
      <c r="H403" s="6" t="s">
        <v>505</v>
      </c>
      <c r="I403" s="6" t="s">
        <v>510</v>
      </c>
      <c r="J403" s="6" t="s">
        <v>28</v>
      </c>
      <c r="K403" s="6" t="s">
        <v>39</v>
      </c>
      <c r="L403" s="6" t="s">
        <v>66</v>
      </c>
      <c r="M403" s="43"/>
      <c r="N403" s="44" t="s">
        <v>1979</v>
      </c>
      <c r="O403" s="39">
        <v>45821.333333333299</v>
      </c>
      <c r="P403" s="39">
        <v>45821.333333333299</v>
      </c>
      <c r="Q403" s="6">
        <v>0</v>
      </c>
      <c r="R403" s="6">
        <v>0</v>
      </c>
      <c r="S403" s="45" t="e">
        <f>_xlfn.CONCAT(#REF!,TRIM(tbl_PV_Milestones[[#This Row],[Milestone Description]]))</f>
        <v>#REF!</v>
      </c>
      <c r="T403" s="84" t="str">
        <f>IF(COUNTIF(tbl_PV_Milestones[UID],tbl_PV_Milestones[[#This Row],[UID]])&gt;1,"Duplicate","")</f>
        <v>Duplicate</v>
      </c>
      <c r="U403" s="42" t="str">
        <f>_xlfn.XLOOKUP(tbl_PV_Milestones[[#This Row],[Work ID]],tbl_PV_Meta[Work ID '#],tbl_PV_Meta[Sub-Portfolio])</f>
        <v>Sub-Portfolio 4</v>
      </c>
      <c r="V403" s="41">
        <f>IF(MONTH(tbl_PV_Milestones[[#This Row],[Baseline Date]])&lt;7,YEAR(tbl_PV_Milestones[[#This Row],[Baseline Date]]),YEAR(tbl_PV_Milestones[[#This Row],[Baseline Date]])+1)</f>
        <v>2025</v>
      </c>
      <c r="W403" s="41">
        <f>IF(MONTH(tbl_PV_Milestones[[#This Row],[Actual/Schedule Finish]])&lt;7,YEAR(tbl_PV_Milestones[[#This Row],[Actual/Schedule Finish]]),YEAR(tbl_PV_Milestones[[#This Row],[Actual/Schedule Finish]])+1)</f>
        <v>2025</v>
      </c>
      <c r="X403" s="41" t="str">
        <f>IF(OR(tbl_PV_Milestones[[#This Row],[Project Status]]="Completed",tbl_PV_Milestones[[#This Row],[Project Status]]="Assumed Completed"),"Yes","No")</f>
        <v>No</v>
      </c>
      <c r="Y403" s="41">
        <f>IF(tbl_PV_Milestones[[#This Row],[Baseline Date]]="",1,0)</f>
        <v>0</v>
      </c>
      <c r="Z403" s="41">
        <f>IF(tbl_PV_Milestones[[#This Row],[Baseline Date]]&lt;PV_Meta!$B$7,1,0)</f>
        <v>0</v>
      </c>
      <c r="AA403" s="41">
        <f>IF(tbl_PV_Milestones[[#This Row],[Complete]]="Yes",1,0)</f>
        <v>0</v>
      </c>
      <c r="AB403" s="41">
        <f>IF(AND(tbl_PV_Milestones[[#This Row],[BL FY]]=2025,tbl_PV_Milestones[[#This Row],[Baseline Date]]&lt;PV_Meta!$B$7),1,0)</f>
        <v>0</v>
      </c>
      <c r="AC403" s="41">
        <f>IF(AND(tbl_PV_Milestones[[#This Row],[Planned YTD]]=1,tbl_PV_Milestones[[#This Row],[Complete]]="Yes"),1,0)</f>
        <v>0</v>
      </c>
      <c r="AD403" s="41">
        <f>IF(AND(tbl_PV_Milestones[[#This Row],[Actual/Schedule Finish]]&lt;PV_Meta!$B$7,tbl_PV_Milestones[[#This Row],[Complete]]="No",tbl_PV_Milestones[[#This Row],[Project Status]]&lt;&gt;"On Hold"),1,0)</f>
        <v>0</v>
      </c>
      <c r="AE403" s="41">
        <f>IF(AND(tbl_PV_Milestones[[#This Row],[Actual/Schedule Finish]]&gt;tbl_PV_Milestones[[#This Row],[Baseline Date]],tbl_PV_Milestones[[#This Row],[Complete]]="No",tbl_PV_Milestones[[#This Row],[Project Status]]&lt;&gt;"On Hold",tbl_PV_Milestones[[#This Row],[Overdue]]=0,tbl_PV_Milestones[[#This Row],[To be Baselined]]&lt;&gt;1),1,0)</f>
        <v>0</v>
      </c>
      <c r="AF403" s="41">
        <f>IF(AND(tbl_PV_Milestones[[#This Row],[BL FY]]=2025,tbl_PV_Milestones[[#This Row],[Finish FY]]&gt;2025),1,0)</f>
        <v>0</v>
      </c>
      <c r="AG403" s="56" t="str">
        <f>_xlfn.XLOOKUP(tbl_PV_Milestones[[#This Row],[Work ID]],tbl_PV_Meta[Work ID '#],tbl_PV_Meta[Project Manager/Owner],,0)</f>
        <v>Project Manager 18</v>
      </c>
      <c r="AH403" s="6"/>
    </row>
    <row r="404" spans="4:34" x14ac:dyDescent="0.25">
      <c r="D404" s="6" t="s">
        <v>28</v>
      </c>
      <c r="E404" s="6" t="s">
        <v>503</v>
      </c>
      <c r="F404" s="6" t="s">
        <v>1752</v>
      </c>
      <c r="G404" s="6" t="s">
        <v>531</v>
      </c>
      <c r="H404" s="6" t="s">
        <v>505</v>
      </c>
      <c r="I404" s="6" t="s">
        <v>510</v>
      </c>
      <c r="J404" s="6" t="s">
        <v>28</v>
      </c>
      <c r="K404" s="6" t="s">
        <v>39</v>
      </c>
      <c r="L404" s="6" t="s">
        <v>66</v>
      </c>
      <c r="M404" s="43"/>
      <c r="N404" s="44" t="s">
        <v>1979</v>
      </c>
      <c r="O404" s="39">
        <v>45789.708333333299</v>
      </c>
      <c r="P404" s="39">
        <v>45789.708333333299</v>
      </c>
      <c r="Q404" s="6">
        <v>0</v>
      </c>
      <c r="R404" s="6">
        <v>0</v>
      </c>
      <c r="S404" s="45" t="e">
        <f>_xlfn.CONCAT(#REF!,TRIM(tbl_PV_Milestones[[#This Row],[Milestone Description]]))</f>
        <v>#REF!</v>
      </c>
      <c r="T404" s="84" t="str">
        <f>IF(COUNTIF(tbl_PV_Milestones[UID],tbl_PV_Milestones[[#This Row],[UID]])&gt;1,"Duplicate","")</f>
        <v>Duplicate</v>
      </c>
      <c r="U404" s="42" t="str">
        <f>_xlfn.XLOOKUP(tbl_PV_Milestones[[#This Row],[Work ID]],tbl_PV_Meta[Work ID '#],tbl_PV_Meta[Sub-Portfolio])</f>
        <v>Sub-Portfolio 4</v>
      </c>
      <c r="V404" s="41">
        <f>IF(MONTH(tbl_PV_Milestones[[#This Row],[Baseline Date]])&lt;7,YEAR(tbl_PV_Milestones[[#This Row],[Baseline Date]]),YEAR(tbl_PV_Milestones[[#This Row],[Baseline Date]])+1)</f>
        <v>2025</v>
      </c>
      <c r="W404" s="41">
        <f>IF(MONTH(tbl_PV_Milestones[[#This Row],[Actual/Schedule Finish]])&lt;7,YEAR(tbl_PV_Milestones[[#This Row],[Actual/Schedule Finish]]),YEAR(tbl_PV_Milestones[[#This Row],[Actual/Schedule Finish]])+1)</f>
        <v>2025</v>
      </c>
      <c r="X404" s="41" t="str">
        <f>IF(OR(tbl_PV_Milestones[[#This Row],[Project Status]]="Completed",tbl_PV_Milestones[[#This Row],[Project Status]]="Assumed Completed"),"Yes","No")</f>
        <v>No</v>
      </c>
      <c r="Y404" s="41">
        <f>IF(tbl_PV_Milestones[[#This Row],[Baseline Date]]="",1,0)</f>
        <v>0</v>
      </c>
      <c r="Z404" s="41">
        <f>IF(tbl_PV_Milestones[[#This Row],[Baseline Date]]&lt;PV_Meta!$B$7,1,0)</f>
        <v>0</v>
      </c>
      <c r="AA404" s="41">
        <f>IF(tbl_PV_Milestones[[#This Row],[Complete]]="Yes",1,0)</f>
        <v>0</v>
      </c>
      <c r="AB404" s="41">
        <f>IF(AND(tbl_PV_Milestones[[#This Row],[BL FY]]=2025,tbl_PV_Milestones[[#This Row],[Baseline Date]]&lt;PV_Meta!$B$7),1,0)</f>
        <v>0</v>
      </c>
      <c r="AC404" s="41">
        <f>IF(AND(tbl_PV_Milestones[[#This Row],[Planned YTD]]=1,tbl_PV_Milestones[[#This Row],[Complete]]="Yes"),1,0)</f>
        <v>0</v>
      </c>
      <c r="AD404" s="41">
        <f>IF(AND(tbl_PV_Milestones[[#This Row],[Actual/Schedule Finish]]&lt;PV_Meta!$B$7,tbl_PV_Milestones[[#This Row],[Complete]]="No",tbl_PV_Milestones[[#This Row],[Project Status]]&lt;&gt;"On Hold"),1,0)</f>
        <v>0</v>
      </c>
      <c r="AE404" s="41">
        <f>IF(AND(tbl_PV_Milestones[[#This Row],[Actual/Schedule Finish]]&gt;tbl_PV_Milestones[[#This Row],[Baseline Date]],tbl_PV_Milestones[[#This Row],[Complete]]="No",tbl_PV_Milestones[[#This Row],[Project Status]]&lt;&gt;"On Hold",tbl_PV_Milestones[[#This Row],[Overdue]]=0,tbl_PV_Milestones[[#This Row],[To be Baselined]]&lt;&gt;1),1,0)</f>
        <v>0</v>
      </c>
      <c r="AF404" s="41">
        <f>IF(AND(tbl_PV_Milestones[[#This Row],[BL FY]]=2025,tbl_PV_Milestones[[#This Row],[Finish FY]]&gt;2025),1,0)</f>
        <v>0</v>
      </c>
      <c r="AG404" s="56" t="str">
        <f>_xlfn.XLOOKUP(tbl_PV_Milestones[[#This Row],[Work ID]],tbl_PV_Meta[Work ID '#],tbl_PV_Meta[Project Manager/Owner],,0)</f>
        <v>Project Manager 18</v>
      </c>
      <c r="AH404" s="6"/>
    </row>
    <row r="405" spans="4:34" x14ac:dyDescent="0.25">
      <c r="D405" s="6" t="s">
        <v>28</v>
      </c>
      <c r="E405" s="6" t="s">
        <v>503</v>
      </c>
      <c r="F405" s="6" t="s">
        <v>1752</v>
      </c>
      <c r="G405" s="6" t="s">
        <v>623</v>
      </c>
      <c r="H405" s="6" t="s">
        <v>505</v>
      </c>
      <c r="I405" s="6" t="s">
        <v>506</v>
      </c>
      <c r="J405" s="6" t="s">
        <v>28</v>
      </c>
      <c r="K405" s="6" t="s">
        <v>39</v>
      </c>
      <c r="L405" s="6" t="s">
        <v>66</v>
      </c>
      <c r="M405" s="43"/>
      <c r="N405" s="44" t="s">
        <v>1979</v>
      </c>
      <c r="O405" s="39">
        <v>45825.333333333299</v>
      </c>
      <c r="P405" s="39">
        <v>45825.333333333299</v>
      </c>
      <c r="Q405" s="6">
        <v>0</v>
      </c>
      <c r="R405" s="6">
        <v>0</v>
      </c>
      <c r="S405" s="45" t="e">
        <f>_xlfn.CONCAT(#REF!,TRIM(tbl_PV_Milestones[[#This Row],[Milestone Description]]))</f>
        <v>#REF!</v>
      </c>
      <c r="T405" s="84" t="str">
        <f>IF(COUNTIF(tbl_PV_Milestones[UID],tbl_PV_Milestones[[#This Row],[UID]])&gt;1,"Duplicate","")</f>
        <v>Duplicate</v>
      </c>
      <c r="U405" s="42" t="str">
        <f>_xlfn.XLOOKUP(tbl_PV_Milestones[[#This Row],[Work ID]],tbl_PV_Meta[Work ID '#],tbl_PV_Meta[Sub-Portfolio])</f>
        <v>Sub-Portfolio 4</v>
      </c>
      <c r="V405" s="41">
        <f>IF(MONTH(tbl_PV_Milestones[[#This Row],[Baseline Date]])&lt;7,YEAR(tbl_PV_Milestones[[#This Row],[Baseline Date]]),YEAR(tbl_PV_Milestones[[#This Row],[Baseline Date]])+1)</f>
        <v>2025</v>
      </c>
      <c r="W405" s="41">
        <f>IF(MONTH(tbl_PV_Milestones[[#This Row],[Actual/Schedule Finish]])&lt;7,YEAR(tbl_PV_Milestones[[#This Row],[Actual/Schedule Finish]]),YEAR(tbl_PV_Milestones[[#This Row],[Actual/Schedule Finish]])+1)</f>
        <v>2025</v>
      </c>
      <c r="X405" s="41" t="str">
        <f>IF(OR(tbl_PV_Milestones[[#This Row],[Project Status]]="Completed",tbl_PV_Milestones[[#This Row],[Project Status]]="Assumed Completed"),"Yes","No")</f>
        <v>No</v>
      </c>
      <c r="Y405" s="41">
        <f>IF(tbl_PV_Milestones[[#This Row],[Baseline Date]]="",1,0)</f>
        <v>0</v>
      </c>
      <c r="Z405" s="41">
        <f>IF(tbl_PV_Milestones[[#This Row],[Baseline Date]]&lt;PV_Meta!$B$7,1,0)</f>
        <v>0</v>
      </c>
      <c r="AA405" s="41">
        <f>IF(tbl_PV_Milestones[[#This Row],[Complete]]="Yes",1,0)</f>
        <v>0</v>
      </c>
      <c r="AB405" s="41">
        <f>IF(AND(tbl_PV_Milestones[[#This Row],[BL FY]]=2025,tbl_PV_Milestones[[#This Row],[Baseline Date]]&lt;PV_Meta!$B$7),1,0)</f>
        <v>0</v>
      </c>
      <c r="AC405" s="41">
        <f>IF(AND(tbl_PV_Milestones[[#This Row],[Planned YTD]]=1,tbl_PV_Milestones[[#This Row],[Complete]]="Yes"),1,0)</f>
        <v>0</v>
      </c>
      <c r="AD405" s="41">
        <f>IF(AND(tbl_PV_Milestones[[#This Row],[Actual/Schedule Finish]]&lt;PV_Meta!$B$7,tbl_PV_Milestones[[#This Row],[Complete]]="No",tbl_PV_Milestones[[#This Row],[Project Status]]&lt;&gt;"On Hold"),1,0)</f>
        <v>0</v>
      </c>
      <c r="AE405" s="41">
        <f>IF(AND(tbl_PV_Milestones[[#This Row],[Actual/Schedule Finish]]&gt;tbl_PV_Milestones[[#This Row],[Baseline Date]],tbl_PV_Milestones[[#This Row],[Complete]]="No",tbl_PV_Milestones[[#This Row],[Project Status]]&lt;&gt;"On Hold",tbl_PV_Milestones[[#This Row],[Overdue]]=0,tbl_PV_Milestones[[#This Row],[To be Baselined]]&lt;&gt;1),1,0)</f>
        <v>0</v>
      </c>
      <c r="AF405" s="41">
        <f>IF(AND(tbl_PV_Milestones[[#This Row],[BL FY]]=2025,tbl_PV_Milestones[[#This Row],[Finish FY]]&gt;2025),1,0)</f>
        <v>0</v>
      </c>
      <c r="AG405" s="56" t="str">
        <f>_xlfn.XLOOKUP(tbl_PV_Milestones[[#This Row],[Work ID]],tbl_PV_Meta[Work ID '#],tbl_PV_Meta[Project Manager/Owner],,0)</f>
        <v>Project Manager 18</v>
      </c>
      <c r="AH405" s="6"/>
    </row>
    <row r="406" spans="4:34" x14ac:dyDescent="0.25">
      <c r="D406" s="6" t="s">
        <v>28</v>
      </c>
      <c r="E406" s="6" t="s">
        <v>503</v>
      </c>
      <c r="F406" s="6" t="s">
        <v>1752</v>
      </c>
      <c r="G406" s="6" t="s">
        <v>533</v>
      </c>
      <c r="H406" s="6" t="s">
        <v>519</v>
      </c>
      <c r="I406" s="6" t="s">
        <v>510</v>
      </c>
      <c r="J406" s="6" t="s">
        <v>28</v>
      </c>
      <c r="K406" s="6" t="s">
        <v>39</v>
      </c>
      <c r="L406" s="6" t="s">
        <v>66</v>
      </c>
      <c r="M406" s="43"/>
      <c r="N406" s="44" t="s">
        <v>1979</v>
      </c>
      <c r="O406" s="39">
        <v>45826.333333333299</v>
      </c>
      <c r="P406" s="39">
        <v>45826.333333333299</v>
      </c>
      <c r="Q406" s="6">
        <v>0</v>
      </c>
      <c r="R406" s="6">
        <v>0</v>
      </c>
      <c r="S406" s="45" t="e">
        <f>_xlfn.CONCAT(#REF!,TRIM(tbl_PV_Milestones[[#This Row],[Milestone Description]]))</f>
        <v>#REF!</v>
      </c>
      <c r="T406" s="84" t="str">
        <f>IF(COUNTIF(tbl_PV_Milestones[UID],tbl_PV_Milestones[[#This Row],[UID]])&gt;1,"Duplicate","")</f>
        <v>Duplicate</v>
      </c>
      <c r="U406" s="42" t="str">
        <f>_xlfn.XLOOKUP(tbl_PV_Milestones[[#This Row],[Work ID]],tbl_PV_Meta[Work ID '#],tbl_PV_Meta[Sub-Portfolio])</f>
        <v>Sub-Portfolio 4</v>
      </c>
      <c r="V406" s="41">
        <f>IF(MONTH(tbl_PV_Milestones[[#This Row],[Baseline Date]])&lt;7,YEAR(tbl_PV_Milestones[[#This Row],[Baseline Date]]),YEAR(tbl_PV_Milestones[[#This Row],[Baseline Date]])+1)</f>
        <v>2025</v>
      </c>
      <c r="W406" s="41">
        <f>IF(MONTH(tbl_PV_Milestones[[#This Row],[Actual/Schedule Finish]])&lt;7,YEAR(tbl_PV_Milestones[[#This Row],[Actual/Schedule Finish]]),YEAR(tbl_PV_Milestones[[#This Row],[Actual/Schedule Finish]])+1)</f>
        <v>2025</v>
      </c>
      <c r="X406" s="41" t="str">
        <f>IF(OR(tbl_PV_Milestones[[#This Row],[Project Status]]="Completed",tbl_PV_Milestones[[#This Row],[Project Status]]="Assumed Completed"),"Yes","No")</f>
        <v>No</v>
      </c>
      <c r="Y406" s="41">
        <f>IF(tbl_PV_Milestones[[#This Row],[Baseline Date]]="",1,0)</f>
        <v>0</v>
      </c>
      <c r="Z406" s="41">
        <f>IF(tbl_PV_Milestones[[#This Row],[Baseline Date]]&lt;PV_Meta!$B$7,1,0)</f>
        <v>0</v>
      </c>
      <c r="AA406" s="41">
        <f>IF(tbl_PV_Milestones[[#This Row],[Complete]]="Yes",1,0)</f>
        <v>0</v>
      </c>
      <c r="AB406" s="41">
        <f>IF(AND(tbl_PV_Milestones[[#This Row],[BL FY]]=2025,tbl_PV_Milestones[[#This Row],[Baseline Date]]&lt;PV_Meta!$B$7),1,0)</f>
        <v>0</v>
      </c>
      <c r="AC406" s="41">
        <f>IF(AND(tbl_PV_Milestones[[#This Row],[Planned YTD]]=1,tbl_PV_Milestones[[#This Row],[Complete]]="Yes"),1,0)</f>
        <v>0</v>
      </c>
      <c r="AD406" s="41">
        <f>IF(AND(tbl_PV_Milestones[[#This Row],[Actual/Schedule Finish]]&lt;PV_Meta!$B$7,tbl_PV_Milestones[[#This Row],[Complete]]="No",tbl_PV_Milestones[[#This Row],[Project Status]]&lt;&gt;"On Hold"),1,0)</f>
        <v>0</v>
      </c>
      <c r="AE406" s="41">
        <f>IF(AND(tbl_PV_Milestones[[#This Row],[Actual/Schedule Finish]]&gt;tbl_PV_Milestones[[#This Row],[Baseline Date]],tbl_PV_Milestones[[#This Row],[Complete]]="No",tbl_PV_Milestones[[#This Row],[Project Status]]&lt;&gt;"On Hold",tbl_PV_Milestones[[#This Row],[Overdue]]=0,tbl_PV_Milestones[[#This Row],[To be Baselined]]&lt;&gt;1),1,0)</f>
        <v>0</v>
      </c>
      <c r="AF406" s="41">
        <f>IF(AND(tbl_PV_Milestones[[#This Row],[BL FY]]=2025,tbl_PV_Milestones[[#This Row],[Finish FY]]&gt;2025),1,0)</f>
        <v>0</v>
      </c>
      <c r="AG406" s="56" t="str">
        <f>_xlfn.XLOOKUP(tbl_PV_Milestones[[#This Row],[Work ID]],tbl_PV_Meta[Work ID '#],tbl_PV_Meta[Project Manager/Owner],,0)</f>
        <v>Project Manager 18</v>
      </c>
      <c r="AH406" s="6"/>
    </row>
    <row r="407" spans="4:34" x14ac:dyDescent="0.25">
      <c r="D407" s="6" t="s">
        <v>28</v>
      </c>
      <c r="E407" s="6" t="s">
        <v>503</v>
      </c>
      <c r="F407" s="6" t="s">
        <v>1752</v>
      </c>
      <c r="G407" s="6" t="s">
        <v>516</v>
      </c>
      <c r="H407" s="6" t="s">
        <v>505</v>
      </c>
      <c r="I407" s="6" t="s">
        <v>512</v>
      </c>
      <c r="J407" s="6" t="s">
        <v>28</v>
      </c>
      <c r="K407" s="6" t="s">
        <v>39</v>
      </c>
      <c r="L407" s="6" t="s">
        <v>66</v>
      </c>
      <c r="M407" s="43"/>
      <c r="N407" s="44" t="s">
        <v>1979</v>
      </c>
      <c r="O407" s="39">
        <v>45838.333333333299</v>
      </c>
      <c r="P407" s="39">
        <v>45838.333333333299</v>
      </c>
      <c r="Q407" s="6">
        <v>0</v>
      </c>
      <c r="R407" s="6">
        <v>0</v>
      </c>
      <c r="S407" s="45" t="e">
        <f>_xlfn.CONCAT(#REF!,TRIM(tbl_PV_Milestones[[#This Row],[Milestone Description]]))</f>
        <v>#REF!</v>
      </c>
      <c r="T407" s="84" t="str">
        <f>IF(COUNTIF(tbl_PV_Milestones[UID],tbl_PV_Milestones[[#This Row],[UID]])&gt;1,"Duplicate","")</f>
        <v>Duplicate</v>
      </c>
      <c r="U407" s="42" t="str">
        <f>_xlfn.XLOOKUP(tbl_PV_Milestones[[#This Row],[Work ID]],tbl_PV_Meta[Work ID '#],tbl_PV_Meta[Sub-Portfolio])</f>
        <v>Sub-Portfolio 4</v>
      </c>
      <c r="V407" s="41">
        <f>IF(MONTH(tbl_PV_Milestones[[#This Row],[Baseline Date]])&lt;7,YEAR(tbl_PV_Milestones[[#This Row],[Baseline Date]]),YEAR(tbl_PV_Milestones[[#This Row],[Baseline Date]])+1)</f>
        <v>2025</v>
      </c>
      <c r="W407" s="41">
        <f>IF(MONTH(tbl_PV_Milestones[[#This Row],[Actual/Schedule Finish]])&lt;7,YEAR(tbl_PV_Milestones[[#This Row],[Actual/Schedule Finish]]),YEAR(tbl_PV_Milestones[[#This Row],[Actual/Schedule Finish]])+1)</f>
        <v>2025</v>
      </c>
      <c r="X407" s="41" t="str">
        <f>IF(OR(tbl_PV_Milestones[[#This Row],[Project Status]]="Completed",tbl_PV_Milestones[[#This Row],[Project Status]]="Assumed Completed"),"Yes","No")</f>
        <v>No</v>
      </c>
      <c r="Y407" s="41">
        <f>IF(tbl_PV_Milestones[[#This Row],[Baseline Date]]="",1,0)</f>
        <v>0</v>
      </c>
      <c r="Z407" s="41">
        <f>IF(tbl_PV_Milestones[[#This Row],[Baseline Date]]&lt;PV_Meta!$B$7,1,0)</f>
        <v>0</v>
      </c>
      <c r="AA407" s="41">
        <f>IF(tbl_PV_Milestones[[#This Row],[Complete]]="Yes",1,0)</f>
        <v>0</v>
      </c>
      <c r="AB407" s="41">
        <f>IF(AND(tbl_PV_Milestones[[#This Row],[BL FY]]=2025,tbl_PV_Milestones[[#This Row],[Baseline Date]]&lt;PV_Meta!$B$7),1,0)</f>
        <v>0</v>
      </c>
      <c r="AC407" s="41">
        <f>IF(AND(tbl_PV_Milestones[[#This Row],[Planned YTD]]=1,tbl_PV_Milestones[[#This Row],[Complete]]="Yes"),1,0)</f>
        <v>0</v>
      </c>
      <c r="AD407" s="41">
        <f>IF(AND(tbl_PV_Milestones[[#This Row],[Actual/Schedule Finish]]&lt;PV_Meta!$B$7,tbl_PV_Milestones[[#This Row],[Complete]]="No",tbl_PV_Milestones[[#This Row],[Project Status]]&lt;&gt;"On Hold"),1,0)</f>
        <v>0</v>
      </c>
      <c r="AE407" s="41">
        <f>IF(AND(tbl_PV_Milestones[[#This Row],[Actual/Schedule Finish]]&gt;tbl_PV_Milestones[[#This Row],[Baseline Date]],tbl_PV_Milestones[[#This Row],[Complete]]="No",tbl_PV_Milestones[[#This Row],[Project Status]]&lt;&gt;"On Hold",tbl_PV_Milestones[[#This Row],[Overdue]]=0,tbl_PV_Milestones[[#This Row],[To be Baselined]]&lt;&gt;1),1,0)</f>
        <v>0</v>
      </c>
      <c r="AF407" s="41">
        <f>IF(AND(tbl_PV_Milestones[[#This Row],[BL FY]]=2025,tbl_PV_Milestones[[#This Row],[Finish FY]]&gt;2025),1,0)</f>
        <v>0</v>
      </c>
      <c r="AG407" s="56" t="str">
        <f>_xlfn.XLOOKUP(tbl_PV_Milestones[[#This Row],[Work ID]],tbl_PV_Meta[Work ID '#],tbl_PV_Meta[Project Manager/Owner],,0)</f>
        <v>Project Manager 18</v>
      </c>
      <c r="AH407" s="6"/>
    </row>
    <row r="408" spans="4:34" x14ac:dyDescent="0.25">
      <c r="D408" s="6" t="s">
        <v>28</v>
      </c>
      <c r="E408" s="6" t="s">
        <v>503</v>
      </c>
      <c r="F408" s="6" t="s">
        <v>1752</v>
      </c>
      <c r="G408" s="6" t="s">
        <v>517</v>
      </c>
      <c r="H408" s="6" t="s">
        <v>505</v>
      </c>
      <c r="I408" s="6" t="s">
        <v>512</v>
      </c>
      <c r="J408" s="6" t="s">
        <v>28</v>
      </c>
      <c r="K408" s="6" t="s">
        <v>39</v>
      </c>
      <c r="L408" s="6" t="s">
        <v>66</v>
      </c>
      <c r="M408" s="43"/>
      <c r="N408" s="44" t="s">
        <v>1979</v>
      </c>
      <c r="O408" s="39">
        <v>45870.333333333299</v>
      </c>
      <c r="P408" s="39">
        <v>45870.333333333299</v>
      </c>
      <c r="Q408" s="6">
        <v>0</v>
      </c>
      <c r="R408" s="6">
        <v>0</v>
      </c>
      <c r="S408" s="45" t="e">
        <f>_xlfn.CONCAT(#REF!,TRIM(tbl_PV_Milestones[[#This Row],[Milestone Description]]))</f>
        <v>#REF!</v>
      </c>
      <c r="T408" s="84" t="str">
        <f>IF(COUNTIF(tbl_PV_Milestones[UID],tbl_PV_Milestones[[#This Row],[UID]])&gt;1,"Duplicate","")</f>
        <v>Duplicate</v>
      </c>
      <c r="U408" s="42" t="str">
        <f>_xlfn.XLOOKUP(tbl_PV_Milestones[[#This Row],[Work ID]],tbl_PV_Meta[Work ID '#],tbl_PV_Meta[Sub-Portfolio])</f>
        <v>Sub-Portfolio 4</v>
      </c>
      <c r="V408" s="41">
        <f>IF(MONTH(tbl_PV_Milestones[[#This Row],[Baseline Date]])&lt;7,YEAR(tbl_PV_Milestones[[#This Row],[Baseline Date]]),YEAR(tbl_PV_Milestones[[#This Row],[Baseline Date]])+1)</f>
        <v>2026</v>
      </c>
      <c r="W408" s="41">
        <f>IF(MONTH(tbl_PV_Milestones[[#This Row],[Actual/Schedule Finish]])&lt;7,YEAR(tbl_PV_Milestones[[#This Row],[Actual/Schedule Finish]]),YEAR(tbl_PV_Milestones[[#This Row],[Actual/Schedule Finish]])+1)</f>
        <v>2026</v>
      </c>
      <c r="X408" s="41" t="str">
        <f>IF(OR(tbl_PV_Milestones[[#This Row],[Project Status]]="Completed",tbl_PV_Milestones[[#This Row],[Project Status]]="Assumed Completed"),"Yes","No")</f>
        <v>No</v>
      </c>
      <c r="Y408" s="41">
        <f>IF(tbl_PV_Milestones[[#This Row],[Baseline Date]]="",1,0)</f>
        <v>0</v>
      </c>
      <c r="Z408" s="41">
        <f>IF(tbl_PV_Milestones[[#This Row],[Baseline Date]]&lt;PV_Meta!$B$7,1,0)</f>
        <v>0</v>
      </c>
      <c r="AA408" s="41">
        <f>IF(tbl_PV_Milestones[[#This Row],[Complete]]="Yes",1,0)</f>
        <v>0</v>
      </c>
      <c r="AB408" s="41">
        <f>IF(AND(tbl_PV_Milestones[[#This Row],[BL FY]]=2025,tbl_PV_Milestones[[#This Row],[Baseline Date]]&lt;PV_Meta!$B$7),1,0)</f>
        <v>0</v>
      </c>
      <c r="AC408" s="41">
        <f>IF(AND(tbl_PV_Milestones[[#This Row],[Planned YTD]]=1,tbl_PV_Milestones[[#This Row],[Complete]]="Yes"),1,0)</f>
        <v>0</v>
      </c>
      <c r="AD408" s="41">
        <f>IF(AND(tbl_PV_Milestones[[#This Row],[Actual/Schedule Finish]]&lt;PV_Meta!$B$7,tbl_PV_Milestones[[#This Row],[Complete]]="No",tbl_PV_Milestones[[#This Row],[Project Status]]&lt;&gt;"On Hold"),1,0)</f>
        <v>0</v>
      </c>
      <c r="AE408" s="41">
        <f>IF(AND(tbl_PV_Milestones[[#This Row],[Actual/Schedule Finish]]&gt;tbl_PV_Milestones[[#This Row],[Baseline Date]],tbl_PV_Milestones[[#This Row],[Complete]]="No",tbl_PV_Milestones[[#This Row],[Project Status]]&lt;&gt;"On Hold",tbl_PV_Milestones[[#This Row],[Overdue]]=0,tbl_PV_Milestones[[#This Row],[To be Baselined]]&lt;&gt;1),1,0)</f>
        <v>0</v>
      </c>
      <c r="AF408" s="41">
        <f>IF(AND(tbl_PV_Milestones[[#This Row],[BL FY]]=2025,tbl_PV_Milestones[[#This Row],[Finish FY]]&gt;2025),1,0)</f>
        <v>0</v>
      </c>
      <c r="AG408" s="56" t="str">
        <f>_xlfn.XLOOKUP(tbl_PV_Milestones[[#This Row],[Work ID]],tbl_PV_Meta[Work ID '#],tbl_PV_Meta[Project Manager/Owner],,0)</f>
        <v>Project Manager 18</v>
      </c>
      <c r="AH408" s="6"/>
    </row>
    <row r="409" spans="4:34" x14ac:dyDescent="0.25">
      <c r="D409" s="6" t="s">
        <v>28</v>
      </c>
      <c r="E409" s="6" t="s">
        <v>503</v>
      </c>
      <c r="F409" s="6" t="s">
        <v>1752</v>
      </c>
      <c r="G409" s="6" t="s">
        <v>518</v>
      </c>
      <c r="H409" s="6" t="s">
        <v>519</v>
      </c>
      <c r="I409" s="6" t="s">
        <v>512</v>
      </c>
      <c r="J409" s="6" t="s">
        <v>28</v>
      </c>
      <c r="K409" s="6" t="s">
        <v>39</v>
      </c>
      <c r="L409" s="6" t="s">
        <v>66</v>
      </c>
      <c r="M409" s="43"/>
      <c r="N409" s="44" t="s">
        <v>1979</v>
      </c>
      <c r="O409" s="39">
        <v>45870.333333333299</v>
      </c>
      <c r="P409" s="39">
        <v>45870.333333333299</v>
      </c>
      <c r="Q409" s="6">
        <v>0</v>
      </c>
      <c r="R409" s="6">
        <v>0</v>
      </c>
      <c r="S409" s="45" t="e">
        <f>_xlfn.CONCAT(#REF!,TRIM(tbl_PV_Milestones[[#This Row],[Milestone Description]]))</f>
        <v>#REF!</v>
      </c>
      <c r="T409" s="84" t="str">
        <f>IF(COUNTIF(tbl_PV_Milestones[UID],tbl_PV_Milestones[[#This Row],[UID]])&gt;1,"Duplicate","")</f>
        <v>Duplicate</v>
      </c>
      <c r="U409" s="42" t="str">
        <f>_xlfn.XLOOKUP(tbl_PV_Milestones[[#This Row],[Work ID]],tbl_PV_Meta[Work ID '#],tbl_PV_Meta[Sub-Portfolio])</f>
        <v>Sub-Portfolio 4</v>
      </c>
      <c r="V409" s="41">
        <f>IF(MONTH(tbl_PV_Milestones[[#This Row],[Baseline Date]])&lt;7,YEAR(tbl_PV_Milestones[[#This Row],[Baseline Date]]),YEAR(tbl_PV_Milestones[[#This Row],[Baseline Date]])+1)</f>
        <v>2026</v>
      </c>
      <c r="W409" s="41">
        <f>IF(MONTH(tbl_PV_Milestones[[#This Row],[Actual/Schedule Finish]])&lt;7,YEAR(tbl_PV_Milestones[[#This Row],[Actual/Schedule Finish]]),YEAR(tbl_PV_Milestones[[#This Row],[Actual/Schedule Finish]])+1)</f>
        <v>2026</v>
      </c>
      <c r="X409" s="41" t="str">
        <f>IF(OR(tbl_PV_Milestones[[#This Row],[Project Status]]="Completed",tbl_PV_Milestones[[#This Row],[Project Status]]="Assumed Completed"),"Yes","No")</f>
        <v>No</v>
      </c>
      <c r="Y409" s="41">
        <f>IF(tbl_PV_Milestones[[#This Row],[Baseline Date]]="",1,0)</f>
        <v>0</v>
      </c>
      <c r="Z409" s="41">
        <f>IF(tbl_PV_Milestones[[#This Row],[Baseline Date]]&lt;PV_Meta!$B$7,1,0)</f>
        <v>0</v>
      </c>
      <c r="AA409" s="41">
        <f>IF(tbl_PV_Milestones[[#This Row],[Complete]]="Yes",1,0)</f>
        <v>0</v>
      </c>
      <c r="AB409" s="41">
        <f>IF(AND(tbl_PV_Milestones[[#This Row],[BL FY]]=2025,tbl_PV_Milestones[[#This Row],[Baseline Date]]&lt;PV_Meta!$B$7),1,0)</f>
        <v>0</v>
      </c>
      <c r="AC409" s="41">
        <f>IF(AND(tbl_PV_Milestones[[#This Row],[Planned YTD]]=1,tbl_PV_Milestones[[#This Row],[Complete]]="Yes"),1,0)</f>
        <v>0</v>
      </c>
      <c r="AD409" s="41">
        <f>IF(AND(tbl_PV_Milestones[[#This Row],[Actual/Schedule Finish]]&lt;PV_Meta!$B$7,tbl_PV_Milestones[[#This Row],[Complete]]="No",tbl_PV_Milestones[[#This Row],[Project Status]]&lt;&gt;"On Hold"),1,0)</f>
        <v>0</v>
      </c>
      <c r="AE409" s="41">
        <f>IF(AND(tbl_PV_Milestones[[#This Row],[Actual/Schedule Finish]]&gt;tbl_PV_Milestones[[#This Row],[Baseline Date]],tbl_PV_Milestones[[#This Row],[Complete]]="No",tbl_PV_Milestones[[#This Row],[Project Status]]&lt;&gt;"On Hold",tbl_PV_Milestones[[#This Row],[Overdue]]=0,tbl_PV_Milestones[[#This Row],[To be Baselined]]&lt;&gt;1),1,0)</f>
        <v>0</v>
      </c>
      <c r="AF409" s="41">
        <f>IF(AND(tbl_PV_Milestones[[#This Row],[BL FY]]=2025,tbl_PV_Milestones[[#This Row],[Finish FY]]&gt;2025),1,0)</f>
        <v>0</v>
      </c>
      <c r="AG409" s="56" t="str">
        <f>_xlfn.XLOOKUP(tbl_PV_Milestones[[#This Row],[Work ID]],tbl_PV_Meta[Work ID '#],tbl_PV_Meta[Project Manager/Owner],,0)</f>
        <v>Project Manager 18</v>
      </c>
      <c r="AH409" s="6"/>
    </row>
    <row r="410" spans="4:34" x14ac:dyDescent="0.25">
      <c r="D410" s="6" t="s">
        <v>28</v>
      </c>
      <c r="E410" s="6" t="s">
        <v>580</v>
      </c>
      <c r="F410" s="6" t="s">
        <v>1752</v>
      </c>
      <c r="G410" s="6" t="s">
        <v>558</v>
      </c>
      <c r="H410" s="6" t="s">
        <v>505</v>
      </c>
      <c r="I410" s="6" t="s">
        <v>510</v>
      </c>
      <c r="J410" s="6" t="s">
        <v>28</v>
      </c>
      <c r="K410" s="6" t="s">
        <v>39</v>
      </c>
      <c r="L410" s="6" t="s">
        <v>66</v>
      </c>
      <c r="M410" s="43"/>
      <c r="N410" s="44" t="s">
        <v>1979</v>
      </c>
      <c r="O410" s="39">
        <v>45779.708333333299</v>
      </c>
      <c r="P410" s="39">
        <v>45762.333333333299</v>
      </c>
      <c r="Q410" s="6">
        <v>-11</v>
      </c>
      <c r="R410" s="6">
        <v>-3.3132530120481903E-2</v>
      </c>
      <c r="S410" s="45" t="e">
        <f>_xlfn.CONCAT(#REF!,TRIM(tbl_PV_Milestones[[#This Row],[Milestone Description]]))</f>
        <v>#REF!</v>
      </c>
      <c r="T410" s="84" t="str">
        <f>IF(COUNTIF(tbl_PV_Milestones[UID],tbl_PV_Milestones[[#This Row],[UID]])&gt;1,"Duplicate","")</f>
        <v>Duplicate</v>
      </c>
      <c r="U410" s="42" t="str">
        <f>_xlfn.XLOOKUP(tbl_PV_Milestones[[#This Row],[Work ID]],tbl_PV_Meta[Work ID '#],tbl_PV_Meta[Sub-Portfolio])</f>
        <v>Sub-Portfolio 4</v>
      </c>
      <c r="V410" s="41">
        <f>IF(MONTH(tbl_PV_Milestones[[#This Row],[Baseline Date]])&lt;7,YEAR(tbl_PV_Milestones[[#This Row],[Baseline Date]]),YEAR(tbl_PV_Milestones[[#This Row],[Baseline Date]])+1)</f>
        <v>2025</v>
      </c>
      <c r="W410" s="41">
        <f>IF(MONTH(tbl_PV_Milestones[[#This Row],[Actual/Schedule Finish]])&lt;7,YEAR(tbl_PV_Milestones[[#This Row],[Actual/Schedule Finish]]),YEAR(tbl_PV_Milestones[[#This Row],[Actual/Schedule Finish]])+1)</f>
        <v>2025</v>
      </c>
      <c r="X410" s="41" t="str">
        <f>IF(OR(tbl_PV_Milestones[[#This Row],[Project Status]]="Completed",tbl_PV_Milestones[[#This Row],[Project Status]]="Assumed Completed"),"Yes","No")</f>
        <v>No</v>
      </c>
      <c r="Y410" s="41">
        <f>IF(tbl_PV_Milestones[[#This Row],[Baseline Date]]="",1,0)</f>
        <v>0</v>
      </c>
      <c r="Z410" s="41">
        <f>IF(tbl_PV_Milestones[[#This Row],[Baseline Date]]&lt;PV_Meta!$B$7,1,0)</f>
        <v>1</v>
      </c>
      <c r="AA410" s="41">
        <f>IF(tbl_PV_Milestones[[#This Row],[Complete]]="Yes",1,0)</f>
        <v>0</v>
      </c>
      <c r="AB410" s="41">
        <f>IF(AND(tbl_PV_Milestones[[#This Row],[BL FY]]=2025,tbl_PV_Milestones[[#This Row],[Baseline Date]]&lt;PV_Meta!$B$7),1,0)</f>
        <v>1</v>
      </c>
      <c r="AC410" s="41">
        <f>IF(AND(tbl_PV_Milestones[[#This Row],[Planned YTD]]=1,tbl_PV_Milestones[[#This Row],[Complete]]="Yes"),1,0)</f>
        <v>0</v>
      </c>
      <c r="AD410" s="41">
        <f>IF(AND(tbl_PV_Milestones[[#This Row],[Actual/Schedule Finish]]&lt;PV_Meta!$B$7,tbl_PV_Milestones[[#This Row],[Complete]]="No",tbl_PV_Milestones[[#This Row],[Project Status]]&lt;&gt;"On Hold"),1,0)</f>
        <v>0</v>
      </c>
      <c r="AE410" s="41">
        <f>IF(AND(tbl_PV_Milestones[[#This Row],[Actual/Schedule Finish]]&gt;tbl_PV_Milestones[[#This Row],[Baseline Date]],tbl_PV_Milestones[[#This Row],[Complete]]="No",tbl_PV_Milestones[[#This Row],[Project Status]]&lt;&gt;"On Hold",tbl_PV_Milestones[[#This Row],[Overdue]]=0,tbl_PV_Milestones[[#This Row],[To be Baselined]]&lt;&gt;1),1,0)</f>
        <v>1</v>
      </c>
      <c r="AF410" s="41">
        <f>IF(AND(tbl_PV_Milestones[[#This Row],[BL FY]]=2025,tbl_PV_Milestones[[#This Row],[Finish FY]]&gt;2025),1,0)</f>
        <v>0</v>
      </c>
      <c r="AG410" s="56" t="str">
        <f>_xlfn.XLOOKUP(tbl_PV_Milestones[[#This Row],[Work ID]],tbl_PV_Meta[Work ID '#],tbl_PV_Meta[Project Manager/Owner],,0)</f>
        <v>Project Manager 18</v>
      </c>
      <c r="AH410" s="6"/>
    </row>
    <row r="411" spans="4:34" x14ac:dyDescent="0.25">
      <c r="D411" s="6" t="s">
        <v>28</v>
      </c>
      <c r="E411" s="6" t="s">
        <v>580</v>
      </c>
      <c r="F411" s="6" t="s">
        <v>1752</v>
      </c>
      <c r="G411" s="6" t="s">
        <v>559</v>
      </c>
      <c r="H411" s="6" t="s">
        <v>505</v>
      </c>
      <c r="I411" s="6" t="s">
        <v>510</v>
      </c>
      <c r="J411" s="6" t="s">
        <v>28</v>
      </c>
      <c r="K411" s="6" t="s">
        <v>39</v>
      </c>
      <c r="L411" s="6" t="s">
        <v>66</v>
      </c>
      <c r="M411" s="43"/>
      <c r="N411" s="44" t="s">
        <v>1979</v>
      </c>
      <c r="O411" s="39">
        <v>45779.708333333299</v>
      </c>
      <c r="P411" s="39">
        <v>45762.333333333299</v>
      </c>
      <c r="Q411" s="6">
        <v>-11</v>
      </c>
      <c r="R411" s="6">
        <v>-3.3132530120481903E-2</v>
      </c>
      <c r="S411" s="45" t="e">
        <f>_xlfn.CONCAT(#REF!,TRIM(tbl_PV_Milestones[[#This Row],[Milestone Description]]))</f>
        <v>#REF!</v>
      </c>
      <c r="T411" s="84" t="str">
        <f>IF(COUNTIF(tbl_PV_Milestones[UID],tbl_PV_Milestones[[#This Row],[UID]])&gt;1,"Duplicate","")</f>
        <v>Duplicate</v>
      </c>
      <c r="U411" s="42" t="str">
        <f>_xlfn.XLOOKUP(tbl_PV_Milestones[[#This Row],[Work ID]],tbl_PV_Meta[Work ID '#],tbl_PV_Meta[Sub-Portfolio])</f>
        <v>Sub-Portfolio 4</v>
      </c>
      <c r="V411" s="41">
        <f>IF(MONTH(tbl_PV_Milestones[[#This Row],[Baseline Date]])&lt;7,YEAR(tbl_PV_Milestones[[#This Row],[Baseline Date]]),YEAR(tbl_PV_Milestones[[#This Row],[Baseline Date]])+1)</f>
        <v>2025</v>
      </c>
      <c r="W411" s="41">
        <f>IF(MONTH(tbl_PV_Milestones[[#This Row],[Actual/Schedule Finish]])&lt;7,YEAR(tbl_PV_Milestones[[#This Row],[Actual/Schedule Finish]]),YEAR(tbl_PV_Milestones[[#This Row],[Actual/Schedule Finish]])+1)</f>
        <v>2025</v>
      </c>
      <c r="X411" s="41" t="str">
        <f>IF(OR(tbl_PV_Milestones[[#This Row],[Project Status]]="Completed",tbl_PV_Milestones[[#This Row],[Project Status]]="Assumed Completed"),"Yes","No")</f>
        <v>No</v>
      </c>
      <c r="Y411" s="41">
        <f>IF(tbl_PV_Milestones[[#This Row],[Baseline Date]]="",1,0)</f>
        <v>0</v>
      </c>
      <c r="Z411" s="41">
        <f>IF(tbl_PV_Milestones[[#This Row],[Baseline Date]]&lt;PV_Meta!$B$7,1,0)</f>
        <v>1</v>
      </c>
      <c r="AA411" s="41">
        <f>IF(tbl_PV_Milestones[[#This Row],[Complete]]="Yes",1,0)</f>
        <v>0</v>
      </c>
      <c r="AB411" s="41">
        <f>IF(AND(tbl_PV_Milestones[[#This Row],[BL FY]]=2025,tbl_PV_Milestones[[#This Row],[Baseline Date]]&lt;PV_Meta!$B$7),1,0)</f>
        <v>1</v>
      </c>
      <c r="AC411" s="41">
        <f>IF(AND(tbl_PV_Milestones[[#This Row],[Planned YTD]]=1,tbl_PV_Milestones[[#This Row],[Complete]]="Yes"),1,0)</f>
        <v>0</v>
      </c>
      <c r="AD411" s="41">
        <f>IF(AND(tbl_PV_Milestones[[#This Row],[Actual/Schedule Finish]]&lt;PV_Meta!$B$7,tbl_PV_Milestones[[#This Row],[Complete]]="No",tbl_PV_Milestones[[#This Row],[Project Status]]&lt;&gt;"On Hold"),1,0)</f>
        <v>0</v>
      </c>
      <c r="AE411" s="41">
        <f>IF(AND(tbl_PV_Milestones[[#This Row],[Actual/Schedule Finish]]&gt;tbl_PV_Milestones[[#This Row],[Baseline Date]],tbl_PV_Milestones[[#This Row],[Complete]]="No",tbl_PV_Milestones[[#This Row],[Project Status]]&lt;&gt;"On Hold",tbl_PV_Milestones[[#This Row],[Overdue]]=0,tbl_PV_Milestones[[#This Row],[To be Baselined]]&lt;&gt;1),1,0)</f>
        <v>1</v>
      </c>
      <c r="AF411" s="41">
        <f>IF(AND(tbl_PV_Milestones[[#This Row],[BL FY]]=2025,tbl_PV_Milestones[[#This Row],[Finish FY]]&gt;2025),1,0)</f>
        <v>0</v>
      </c>
      <c r="AG411" s="56" t="str">
        <f>_xlfn.XLOOKUP(tbl_PV_Milestones[[#This Row],[Work ID]],tbl_PV_Meta[Work ID '#],tbl_PV_Meta[Project Manager/Owner],,0)</f>
        <v>Project Manager 18</v>
      </c>
      <c r="AH411" s="6"/>
    </row>
    <row r="412" spans="4:34" x14ac:dyDescent="0.25">
      <c r="D412" s="6" t="s">
        <v>28</v>
      </c>
      <c r="E412" s="6" t="s">
        <v>503</v>
      </c>
      <c r="F412" s="6" t="s">
        <v>1765</v>
      </c>
      <c r="G412" s="6" t="s">
        <v>535</v>
      </c>
      <c r="H412" s="6" t="s">
        <v>505</v>
      </c>
      <c r="I412" s="6" t="s">
        <v>510</v>
      </c>
      <c r="J412" s="6" t="s">
        <v>28</v>
      </c>
      <c r="K412" s="6" t="s">
        <v>39</v>
      </c>
      <c r="L412" s="6" t="s">
        <v>75</v>
      </c>
      <c r="M412" s="43"/>
      <c r="N412" s="44" t="s">
        <v>1979</v>
      </c>
      <c r="O412" s="39">
        <v>45793.708333333299</v>
      </c>
      <c r="P412" s="39">
        <v>45793.708333333299</v>
      </c>
      <c r="Q412" s="6">
        <v>0</v>
      </c>
      <c r="R412" s="6">
        <v>0</v>
      </c>
      <c r="S412" s="45" t="e">
        <f>_xlfn.CONCAT(#REF!,TRIM(tbl_PV_Milestones[[#This Row],[Milestone Description]]))</f>
        <v>#REF!</v>
      </c>
      <c r="T412" s="84" t="str">
        <f>IF(COUNTIF(tbl_PV_Milestones[UID],tbl_PV_Milestones[[#This Row],[UID]])&gt;1,"Duplicate","")</f>
        <v>Duplicate</v>
      </c>
      <c r="U412" s="42" t="str">
        <f>_xlfn.XLOOKUP(tbl_PV_Milestones[[#This Row],[Work ID]],tbl_PV_Meta[Work ID '#],tbl_PV_Meta[Sub-Portfolio])</f>
        <v>Sub-Portfolio 4</v>
      </c>
      <c r="V412" s="41">
        <f>IF(MONTH(tbl_PV_Milestones[[#This Row],[Baseline Date]])&lt;7,YEAR(tbl_PV_Milestones[[#This Row],[Baseline Date]]),YEAR(tbl_PV_Milestones[[#This Row],[Baseline Date]])+1)</f>
        <v>2025</v>
      </c>
      <c r="W412" s="41">
        <f>IF(MONTH(tbl_PV_Milestones[[#This Row],[Actual/Schedule Finish]])&lt;7,YEAR(tbl_PV_Milestones[[#This Row],[Actual/Schedule Finish]]),YEAR(tbl_PV_Milestones[[#This Row],[Actual/Schedule Finish]])+1)</f>
        <v>2025</v>
      </c>
      <c r="X412" s="41" t="str">
        <f>IF(OR(tbl_PV_Milestones[[#This Row],[Project Status]]="Completed",tbl_PV_Milestones[[#This Row],[Project Status]]="Assumed Completed"),"Yes","No")</f>
        <v>No</v>
      </c>
      <c r="Y412" s="41">
        <f>IF(tbl_PV_Milestones[[#This Row],[Baseline Date]]="",1,0)</f>
        <v>0</v>
      </c>
      <c r="Z412" s="41">
        <f>IF(tbl_PV_Milestones[[#This Row],[Baseline Date]]&lt;PV_Meta!$B$7,1,0)</f>
        <v>0</v>
      </c>
      <c r="AA412" s="41">
        <f>IF(tbl_PV_Milestones[[#This Row],[Complete]]="Yes",1,0)</f>
        <v>0</v>
      </c>
      <c r="AB412" s="41">
        <f>IF(AND(tbl_PV_Milestones[[#This Row],[BL FY]]=2025,tbl_PV_Milestones[[#This Row],[Baseline Date]]&lt;PV_Meta!$B$7),1,0)</f>
        <v>0</v>
      </c>
      <c r="AC412" s="41">
        <f>IF(AND(tbl_PV_Milestones[[#This Row],[Planned YTD]]=1,tbl_PV_Milestones[[#This Row],[Complete]]="Yes"),1,0)</f>
        <v>0</v>
      </c>
      <c r="AD412" s="41">
        <f>IF(AND(tbl_PV_Milestones[[#This Row],[Actual/Schedule Finish]]&lt;PV_Meta!$B$7,tbl_PV_Milestones[[#This Row],[Complete]]="No",tbl_PV_Milestones[[#This Row],[Project Status]]&lt;&gt;"On Hold"),1,0)</f>
        <v>0</v>
      </c>
      <c r="AE412" s="41">
        <f>IF(AND(tbl_PV_Milestones[[#This Row],[Actual/Schedule Finish]]&gt;tbl_PV_Milestones[[#This Row],[Baseline Date]],tbl_PV_Milestones[[#This Row],[Complete]]="No",tbl_PV_Milestones[[#This Row],[Project Status]]&lt;&gt;"On Hold",tbl_PV_Milestones[[#This Row],[Overdue]]=0,tbl_PV_Milestones[[#This Row],[To be Baselined]]&lt;&gt;1),1,0)</f>
        <v>0</v>
      </c>
      <c r="AF412" s="41">
        <f>IF(AND(tbl_PV_Milestones[[#This Row],[BL FY]]=2025,tbl_PV_Milestones[[#This Row],[Finish FY]]&gt;2025),1,0)</f>
        <v>0</v>
      </c>
      <c r="AG412" s="56" t="str">
        <f>_xlfn.XLOOKUP(tbl_PV_Milestones[[#This Row],[Work ID]],tbl_PV_Meta[Work ID '#],tbl_PV_Meta[Project Manager/Owner],,0)</f>
        <v>Project Manager 38</v>
      </c>
      <c r="AH412" s="6"/>
    </row>
    <row r="413" spans="4:34" x14ac:dyDescent="0.25">
      <c r="D413" s="6" t="s">
        <v>28</v>
      </c>
      <c r="E413" s="6" t="s">
        <v>503</v>
      </c>
      <c r="F413" s="6" t="s">
        <v>1765</v>
      </c>
      <c r="G413" s="6" t="s">
        <v>536</v>
      </c>
      <c r="H413" s="6" t="s">
        <v>505</v>
      </c>
      <c r="I413" s="6" t="s">
        <v>510</v>
      </c>
      <c r="J413" s="6" t="s">
        <v>28</v>
      </c>
      <c r="K413" s="6" t="s">
        <v>39</v>
      </c>
      <c r="L413" s="6" t="s">
        <v>75</v>
      </c>
      <c r="M413" s="43"/>
      <c r="N413" s="44" t="s">
        <v>1979</v>
      </c>
      <c r="O413" s="39">
        <v>45807.708333333299</v>
      </c>
      <c r="P413" s="39">
        <v>45807.708333333299</v>
      </c>
      <c r="Q413" s="6">
        <v>0</v>
      </c>
      <c r="R413" s="6">
        <v>0</v>
      </c>
      <c r="S413" s="45" t="e">
        <f>_xlfn.CONCAT(#REF!,TRIM(tbl_PV_Milestones[[#This Row],[Milestone Description]]))</f>
        <v>#REF!</v>
      </c>
      <c r="T413" s="84" t="str">
        <f>IF(COUNTIF(tbl_PV_Milestones[UID],tbl_PV_Milestones[[#This Row],[UID]])&gt;1,"Duplicate","")</f>
        <v>Duplicate</v>
      </c>
      <c r="U413" s="42" t="str">
        <f>_xlfn.XLOOKUP(tbl_PV_Milestones[[#This Row],[Work ID]],tbl_PV_Meta[Work ID '#],tbl_PV_Meta[Sub-Portfolio])</f>
        <v>Sub-Portfolio 4</v>
      </c>
      <c r="V413" s="41">
        <f>IF(MONTH(tbl_PV_Milestones[[#This Row],[Baseline Date]])&lt;7,YEAR(tbl_PV_Milestones[[#This Row],[Baseline Date]]),YEAR(tbl_PV_Milestones[[#This Row],[Baseline Date]])+1)</f>
        <v>2025</v>
      </c>
      <c r="W413" s="41">
        <f>IF(MONTH(tbl_PV_Milestones[[#This Row],[Actual/Schedule Finish]])&lt;7,YEAR(tbl_PV_Milestones[[#This Row],[Actual/Schedule Finish]]),YEAR(tbl_PV_Milestones[[#This Row],[Actual/Schedule Finish]])+1)</f>
        <v>2025</v>
      </c>
      <c r="X413" s="41" t="str">
        <f>IF(OR(tbl_PV_Milestones[[#This Row],[Project Status]]="Completed",tbl_PV_Milestones[[#This Row],[Project Status]]="Assumed Completed"),"Yes","No")</f>
        <v>No</v>
      </c>
      <c r="Y413" s="41">
        <f>IF(tbl_PV_Milestones[[#This Row],[Baseline Date]]="",1,0)</f>
        <v>0</v>
      </c>
      <c r="Z413" s="41">
        <f>IF(tbl_PV_Milestones[[#This Row],[Baseline Date]]&lt;PV_Meta!$B$7,1,0)</f>
        <v>0</v>
      </c>
      <c r="AA413" s="41">
        <f>IF(tbl_PV_Milestones[[#This Row],[Complete]]="Yes",1,0)</f>
        <v>0</v>
      </c>
      <c r="AB413" s="41">
        <f>IF(AND(tbl_PV_Milestones[[#This Row],[BL FY]]=2025,tbl_PV_Milestones[[#This Row],[Baseline Date]]&lt;PV_Meta!$B$7),1,0)</f>
        <v>0</v>
      </c>
      <c r="AC413" s="41">
        <f>IF(AND(tbl_PV_Milestones[[#This Row],[Planned YTD]]=1,tbl_PV_Milestones[[#This Row],[Complete]]="Yes"),1,0)</f>
        <v>0</v>
      </c>
      <c r="AD413" s="41">
        <f>IF(AND(tbl_PV_Milestones[[#This Row],[Actual/Schedule Finish]]&lt;PV_Meta!$B$7,tbl_PV_Milestones[[#This Row],[Complete]]="No",tbl_PV_Milestones[[#This Row],[Project Status]]&lt;&gt;"On Hold"),1,0)</f>
        <v>0</v>
      </c>
      <c r="AE413" s="41">
        <f>IF(AND(tbl_PV_Milestones[[#This Row],[Actual/Schedule Finish]]&gt;tbl_PV_Milestones[[#This Row],[Baseline Date]],tbl_PV_Milestones[[#This Row],[Complete]]="No",tbl_PV_Milestones[[#This Row],[Project Status]]&lt;&gt;"On Hold",tbl_PV_Milestones[[#This Row],[Overdue]]=0,tbl_PV_Milestones[[#This Row],[To be Baselined]]&lt;&gt;1),1,0)</f>
        <v>0</v>
      </c>
      <c r="AF413" s="41">
        <f>IF(AND(tbl_PV_Milestones[[#This Row],[BL FY]]=2025,tbl_PV_Milestones[[#This Row],[Finish FY]]&gt;2025),1,0)</f>
        <v>0</v>
      </c>
      <c r="AG413" s="56" t="str">
        <f>_xlfn.XLOOKUP(tbl_PV_Milestones[[#This Row],[Work ID]],tbl_PV_Meta[Work ID '#],tbl_PV_Meta[Project Manager/Owner],,0)</f>
        <v>Project Manager 38</v>
      </c>
      <c r="AH413" s="6"/>
    </row>
    <row r="414" spans="4:34" x14ac:dyDescent="0.25">
      <c r="D414" s="6" t="s">
        <v>28</v>
      </c>
      <c r="E414" s="6" t="s">
        <v>503</v>
      </c>
      <c r="F414" s="6" t="s">
        <v>1765</v>
      </c>
      <c r="G414" s="6" t="s">
        <v>539</v>
      </c>
      <c r="H414" s="6" t="s">
        <v>505</v>
      </c>
      <c r="I414" s="6" t="s">
        <v>510</v>
      </c>
      <c r="J414" s="6" t="s">
        <v>28</v>
      </c>
      <c r="K414" s="6" t="s">
        <v>39</v>
      </c>
      <c r="L414" s="6" t="s">
        <v>75</v>
      </c>
      <c r="M414" s="43"/>
      <c r="N414" s="44" t="s">
        <v>1979</v>
      </c>
      <c r="O414" s="39">
        <v>45807.708333333299</v>
      </c>
      <c r="P414" s="39">
        <v>45807.708333333299</v>
      </c>
      <c r="Q414" s="6">
        <v>0</v>
      </c>
      <c r="R414" s="6">
        <v>0</v>
      </c>
      <c r="S414" s="45" t="e">
        <f>_xlfn.CONCAT(#REF!,TRIM(tbl_PV_Milestones[[#This Row],[Milestone Description]]))</f>
        <v>#REF!</v>
      </c>
      <c r="T414" s="84" t="str">
        <f>IF(COUNTIF(tbl_PV_Milestones[UID],tbl_PV_Milestones[[#This Row],[UID]])&gt;1,"Duplicate","")</f>
        <v>Duplicate</v>
      </c>
      <c r="U414" s="42" t="str">
        <f>_xlfn.XLOOKUP(tbl_PV_Milestones[[#This Row],[Work ID]],tbl_PV_Meta[Work ID '#],tbl_PV_Meta[Sub-Portfolio])</f>
        <v>Sub-Portfolio 4</v>
      </c>
      <c r="V414" s="41">
        <f>IF(MONTH(tbl_PV_Milestones[[#This Row],[Baseline Date]])&lt;7,YEAR(tbl_PV_Milestones[[#This Row],[Baseline Date]]),YEAR(tbl_PV_Milestones[[#This Row],[Baseline Date]])+1)</f>
        <v>2025</v>
      </c>
      <c r="W414" s="41">
        <f>IF(MONTH(tbl_PV_Milestones[[#This Row],[Actual/Schedule Finish]])&lt;7,YEAR(tbl_PV_Milestones[[#This Row],[Actual/Schedule Finish]]),YEAR(tbl_PV_Milestones[[#This Row],[Actual/Schedule Finish]])+1)</f>
        <v>2025</v>
      </c>
      <c r="X414" s="41" t="str">
        <f>IF(OR(tbl_PV_Milestones[[#This Row],[Project Status]]="Completed",tbl_PV_Milestones[[#This Row],[Project Status]]="Assumed Completed"),"Yes","No")</f>
        <v>No</v>
      </c>
      <c r="Y414" s="41">
        <f>IF(tbl_PV_Milestones[[#This Row],[Baseline Date]]="",1,0)</f>
        <v>0</v>
      </c>
      <c r="Z414" s="41">
        <f>IF(tbl_PV_Milestones[[#This Row],[Baseline Date]]&lt;PV_Meta!$B$7,1,0)</f>
        <v>0</v>
      </c>
      <c r="AA414" s="41">
        <f>IF(tbl_PV_Milestones[[#This Row],[Complete]]="Yes",1,0)</f>
        <v>0</v>
      </c>
      <c r="AB414" s="41">
        <f>IF(AND(tbl_PV_Milestones[[#This Row],[BL FY]]=2025,tbl_PV_Milestones[[#This Row],[Baseline Date]]&lt;PV_Meta!$B$7),1,0)</f>
        <v>0</v>
      </c>
      <c r="AC414" s="41">
        <f>IF(AND(tbl_PV_Milestones[[#This Row],[Planned YTD]]=1,tbl_PV_Milestones[[#This Row],[Complete]]="Yes"),1,0)</f>
        <v>0</v>
      </c>
      <c r="AD414" s="41">
        <f>IF(AND(tbl_PV_Milestones[[#This Row],[Actual/Schedule Finish]]&lt;PV_Meta!$B$7,tbl_PV_Milestones[[#This Row],[Complete]]="No",tbl_PV_Milestones[[#This Row],[Project Status]]&lt;&gt;"On Hold"),1,0)</f>
        <v>0</v>
      </c>
      <c r="AE414" s="41">
        <f>IF(AND(tbl_PV_Milestones[[#This Row],[Actual/Schedule Finish]]&gt;tbl_PV_Milestones[[#This Row],[Baseline Date]],tbl_PV_Milestones[[#This Row],[Complete]]="No",tbl_PV_Milestones[[#This Row],[Project Status]]&lt;&gt;"On Hold",tbl_PV_Milestones[[#This Row],[Overdue]]=0,tbl_PV_Milestones[[#This Row],[To be Baselined]]&lt;&gt;1),1,0)</f>
        <v>0</v>
      </c>
      <c r="AF414" s="41">
        <f>IF(AND(tbl_PV_Milestones[[#This Row],[BL FY]]=2025,tbl_PV_Milestones[[#This Row],[Finish FY]]&gt;2025),1,0)</f>
        <v>0</v>
      </c>
      <c r="AG414" s="56" t="str">
        <f>_xlfn.XLOOKUP(tbl_PV_Milestones[[#This Row],[Work ID]],tbl_PV_Meta[Work ID '#],tbl_PV_Meta[Project Manager/Owner],,0)</f>
        <v>Project Manager 38</v>
      </c>
      <c r="AH414" s="6"/>
    </row>
    <row r="415" spans="4:34" x14ac:dyDescent="0.25">
      <c r="D415" s="6" t="s">
        <v>28</v>
      </c>
      <c r="E415" s="6" t="s">
        <v>503</v>
      </c>
      <c r="F415" s="6" t="s">
        <v>1765</v>
      </c>
      <c r="G415" s="6" t="s">
        <v>541</v>
      </c>
      <c r="H415" s="6" t="s">
        <v>505</v>
      </c>
      <c r="I415" s="6" t="s">
        <v>510</v>
      </c>
      <c r="J415" s="6" t="s">
        <v>28</v>
      </c>
      <c r="K415" s="6" t="s">
        <v>39</v>
      </c>
      <c r="L415" s="6" t="s">
        <v>75</v>
      </c>
      <c r="M415" s="43"/>
      <c r="N415" s="44" t="s">
        <v>1979</v>
      </c>
      <c r="O415" s="39">
        <v>45814.708333333299</v>
      </c>
      <c r="P415" s="39">
        <v>45814.708333333299</v>
      </c>
      <c r="Q415" s="6">
        <v>0</v>
      </c>
      <c r="R415" s="6">
        <v>0</v>
      </c>
      <c r="S415" s="45" t="e">
        <f>_xlfn.CONCAT(#REF!,TRIM(tbl_PV_Milestones[[#This Row],[Milestone Description]]))</f>
        <v>#REF!</v>
      </c>
      <c r="T415" s="84" t="str">
        <f>IF(COUNTIF(tbl_PV_Milestones[UID],tbl_PV_Milestones[[#This Row],[UID]])&gt;1,"Duplicate","")</f>
        <v>Duplicate</v>
      </c>
      <c r="U415" s="42" t="str">
        <f>_xlfn.XLOOKUP(tbl_PV_Milestones[[#This Row],[Work ID]],tbl_PV_Meta[Work ID '#],tbl_PV_Meta[Sub-Portfolio])</f>
        <v>Sub-Portfolio 4</v>
      </c>
      <c r="V415" s="41">
        <f>IF(MONTH(tbl_PV_Milestones[[#This Row],[Baseline Date]])&lt;7,YEAR(tbl_PV_Milestones[[#This Row],[Baseline Date]]),YEAR(tbl_PV_Milestones[[#This Row],[Baseline Date]])+1)</f>
        <v>2025</v>
      </c>
      <c r="W415" s="41">
        <f>IF(MONTH(tbl_PV_Milestones[[#This Row],[Actual/Schedule Finish]])&lt;7,YEAR(tbl_PV_Milestones[[#This Row],[Actual/Schedule Finish]]),YEAR(tbl_PV_Milestones[[#This Row],[Actual/Schedule Finish]])+1)</f>
        <v>2025</v>
      </c>
      <c r="X415" s="41" t="str">
        <f>IF(OR(tbl_PV_Milestones[[#This Row],[Project Status]]="Completed",tbl_PV_Milestones[[#This Row],[Project Status]]="Assumed Completed"),"Yes","No")</f>
        <v>No</v>
      </c>
      <c r="Y415" s="41">
        <f>IF(tbl_PV_Milestones[[#This Row],[Baseline Date]]="",1,0)</f>
        <v>0</v>
      </c>
      <c r="Z415" s="41">
        <f>IF(tbl_PV_Milestones[[#This Row],[Baseline Date]]&lt;PV_Meta!$B$7,1,0)</f>
        <v>0</v>
      </c>
      <c r="AA415" s="41">
        <f>IF(tbl_PV_Milestones[[#This Row],[Complete]]="Yes",1,0)</f>
        <v>0</v>
      </c>
      <c r="AB415" s="41">
        <f>IF(AND(tbl_PV_Milestones[[#This Row],[BL FY]]=2025,tbl_PV_Milestones[[#This Row],[Baseline Date]]&lt;PV_Meta!$B$7),1,0)</f>
        <v>0</v>
      </c>
      <c r="AC415" s="41">
        <f>IF(AND(tbl_PV_Milestones[[#This Row],[Planned YTD]]=1,tbl_PV_Milestones[[#This Row],[Complete]]="Yes"),1,0)</f>
        <v>0</v>
      </c>
      <c r="AD415" s="41">
        <f>IF(AND(tbl_PV_Milestones[[#This Row],[Actual/Schedule Finish]]&lt;PV_Meta!$B$7,tbl_PV_Milestones[[#This Row],[Complete]]="No",tbl_PV_Milestones[[#This Row],[Project Status]]&lt;&gt;"On Hold"),1,0)</f>
        <v>0</v>
      </c>
      <c r="AE415" s="41">
        <f>IF(AND(tbl_PV_Milestones[[#This Row],[Actual/Schedule Finish]]&gt;tbl_PV_Milestones[[#This Row],[Baseline Date]],tbl_PV_Milestones[[#This Row],[Complete]]="No",tbl_PV_Milestones[[#This Row],[Project Status]]&lt;&gt;"On Hold",tbl_PV_Milestones[[#This Row],[Overdue]]=0,tbl_PV_Milestones[[#This Row],[To be Baselined]]&lt;&gt;1),1,0)</f>
        <v>0</v>
      </c>
      <c r="AF415" s="41">
        <f>IF(AND(tbl_PV_Milestones[[#This Row],[BL FY]]=2025,tbl_PV_Milestones[[#This Row],[Finish FY]]&gt;2025),1,0)</f>
        <v>0</v>
      </c>
      <c r="AG415" s="56" t="str">
        <f>_xlfn.XLOOKUP(tbl_PV_Milestones[[#This Row],[Work ID]],tbl_PV_Meta[Work ID '#],tbl_PV_Meta[Project Manager/Owner],,0)</f>
        <v>Project Manager 38</v>
      </c>
      <c r="AH415" s="6"/>
    </row>
    <row r="416" spans="4:34" x14ac:dyDescent="0.25">
      <c r="D416" s="6" t="s">
        <v>28</v>
      </c>
      <c r="E416" s="6" t="s">
        <v>503</v>
      </c>
      <c r="F416" s="6" t="s">
        <v>1765</v>
      </c>
      <c r="G416" s="6" t="s">
        <v>619</v>
      </c>
      <c r="H416" s="6" t="s">
        <v>519</v>
      </c>
      <c r="I416" s="6" t="s">
        <v>510</v>
      </c>
      <c r="J416" s="6" t="s">
        <v>28</v>
      </c>
      <c r="K416" s="6" t="s">
        <v>39</v>
      </c>
      <c r="L416" s="6" t="s">
        <v>75</v>
      </c>
      <c r="M416" s="43"/>
      <c r="N416" s="44" t="s">
        <v>1979</v>
      </c>
      <c r="O416" s="39">
        <v>45814.708333333299</v>
      </c>
      <c r="P416" s="39">
        <v>45814.708333333299</v>
      </c>
      <c r="Q416" s="6">
        <v>0</v>
      </c>
      <c r="R416" s="6">
        <v>0</v>
      </c>
      <c r="S416" s="45" t="e">
        <f>_xlfn.CONCAT(#REF!,TRIM(tbl_PV_Milestones[[#This Row],[Milestone Description]]))</f>
        <v>#REF!</v>
      </c>
      <c r="T416" s="84" t="str">
        <f>IF(COUNTIF(tbl_PV_Milestones[UID],tbl_PV_Milestones[[#This Row],[UID]])&gt;1,"Duplicate","")</f>
        <v>Duplicate</v>
      </c>
      <c r="U416" s="42" t="str">
        <f>_xlfn.XLOOKUP(tbl_PV_Milestones[[#This Row],[Work ID]],tbl_PV_Meta[Work ID '#],tbl_PV_Meta[Sub-Portfolio])</f>
        <v>Sub-Portfolio 4</v>
      </c>
      <c r="V416" s="41">
        <f>IF(MONTH(tbl_PV_Milestones[[#This Row],[Baseline Date]])&lt;7,YEAR(tbl_PV_Milestones[[#This Row],[Baseline Date]]),YEAR(tbl_PV_Milestones[[#This Row],[Baseline Date]])+1)</f>
        <v>2025</v>
      </c>
      <c r="W416" s="41">
        <f>IF(MONTH(tbl_PV_Milestones[[#This Row],[Actual/Schedule Finish]])&lt;7,YEAR(tbl_PV_Milestones[[#This Row],[Actual/Schedule Finish]]),YEAR(tbl_PV_Milestones[[#This Row],[Actual/Schedule Finish]])+1)</f>
        <v>2025</v>
      </c>
      <c r="X416" s="41" t="str">
        <f>IF(OR(tbl_PV_Milestones[[#This Row],[Project Status]]="Completed",tbl_PV_Milestones[[#This Row],[Project Status]]="Assumed Completed"),"Yes","No")</f>
        <v>No</v>
      </c>
      <c r="Y416" s="41">
        <f>IF(tbl_PV_Milestones[[#This Row],[Baseline Date]]="",1,0)</f>
        <v>0</v>
      </c>
      <c r="Z416" s="41">
        <f>IF(tbl_PV_Milestones[[#This Row],[Baseline Date]]&lt;PV_Meta!$B$7,1,0)</f>
        <v>0</v>
      </c>
      <c r="AA416" s="41">
        <f>IF(tbl_PV_Milestones[[#This Row],[Complete]]="Yes",1,0)</f>
        <v>0</v>
      </c>
      <c r="AB416" s="41">
        <f>IF(AND(tbl_PV_Milestones[[#This Row],[BL FY]]=2025,tbl_PV_Milestones[[#This Row],[Baseline Date]]&lt;PV_Meta!$B$7),1,0)</f>
        <v>0</v>
      </c>
      <c r="AC416" s="41">
        <f>IF(AND(tbl_PV_Milestones[[#This Row],[Planned YTD]]=1,tbl_PV_Milestones[[#This Row],[Complete]]="Yes"),1,0)</f>
        <v>0</v>
      </c>
      <c r="AD416" s="41">
        <f>IF(AND(tbl_PV_Milestones[[#This Row],[Actual/Schedule Finish]]&lt;PV_Meta!$B$7,tbl_PV_Milestones[[#This Row],[Complete]]="No",tbl_PV_Milestones[[#This Row],[Project Status]]&lt;&gt;"On Hold"),1,0)</f>
        <v>0</v>
      </c>
      <c r="AE416" s="41">
        <f>IF(AND(tbl_PV_Milestones[[#This Row],[Actual/Schedule Finish]]&gt;tbl_PV_Milestones[[#This Row],[Baseline Date]],tbl_PV_Milestones[[#This Row],[Complete]]="No",tbl_PV_Milestones[[#This Row],[Project Status]]&lt;&gt;"On Hold",tbl_PV_Milestones[[#This Row],[Overdue]]=0,tbl_PV_Milestones[[#This Row],[To be Baselined]]&lt;&gt;1),1,0)</f>
        <v>0</v>
      </c>
      <c r="AF416" s="41">
        <f>IF(AND(tbl_PV_Milestones[[#This Row],[BL FY]]=2025,tbl_PV_Milestones[[#This Row],[Finish FY]]&gt;2025),1,0)</f>
        <v>0</v>
      </c>
      <c r="AG416" s="56" t="str">
        <f>_xlfn.XLOOKUP(tbl_PV_Milestones[[#This Row],[Work ID]],tbl_PV_Meta[Work ID '#],tbl_PV_Meta[Project Manager/Owner],,0)</f>
        <v>Project Manager 38</v>
      </c>
      <c r="AH416" s="6"/>
    </row>
    <row r="417" spans="4:34" x14ac:dyDescent="0.25">
      <c r="D417" s="6" t="s">
        <v>28</v>
      </c>
      <c r="E417" s="6" t="s">
        <v>503</v>
      </c>
      <c r="F417" s="6" t="s">
        <v>1765</v>
      </c>
      <c r="G417" s="6" t="s">
        <v>527</v>
      </c>
      <c r="H417" s="6" t="s">
        <v>505</v>
      </c>
      <c r="I417" s="6" t="s">
        <v>510</v>
      </c>
      <c r="J417" s="6" t="s">
        <v>28</v>
      </c>
      <c r="K417" s="6" t="s">
        <v>39</v>
      </c>
      <c r="L417" s="6" t="s">
        <v>75</v>
      </c>
      <c r="M417" s="43"/>
      <c r="N417" s="44" t="s">
        <v>1979</v>
      </c>
      <c r="O417" s="39">
        <v>45838.708333333299</v>
      </c>
      <c r="P417" s="39">
        <v>45838.708333333299</v>
      </c>
      <c r="Q417" s="6">
        <v>0</v>
      </c>
      <c r="R417" s="6">
        <v>0</v>
      </c>
      <c r="S417" s="45" t="e">
        <f>_xlfn.CONCAT(#REF!,TRIM(tbl_PV_Milestones[[#This Row],[Milestone Description]]))</f>
        <v>#REF!</v>
      </c>
      <c r="T417" s="84" t="str">
        <f>IF(COUNTIF(tbl_PV_Milestones[UID],tbl_PV_Milestones[[#This Row],[UID]])&gt;1,"Duplicate","")</f>
        <v>Duplicate</v>
      </c>
      <c r="U417" s="42" t="str">
        <f>_xlfn.XLOOKUP(tbl_PV_Milestones[[#This Row],[Work ID]],tbl_PV_Meta[Work ID '#],tbl_PV_Meta[Sub-Portfolio])</f>
        <v>Sub-Portfolio 4</v>
      </c>
      <c r="V417" s="41">
        <f>IF(MONTH(tbl_PV_Milestones[[#This Row],[Baseline Date]])&lt;7,YEAR(tbl_PV_Milestones[[#This Row],[Baseline Date]]),YEAR(tbl_PV_Milestones[[#This Row],[Baseline Date]])+1)</f>
        <v>2025</v>
      </c>
      <c r="W417" s="41">
        <f>IF(MONTH(tbl_PV_Milestones[[#This Row],[Actual/Schedule Finish]])&lt;7,YEAR(tbl_PV_Milestones[[#This Row],[Actual/Schedule Finish]]),YEAR(tbl_PV_Milestones[[#This Row],[Actual/Schedule Finish]])+1)</f>
        <v>2025</v>
      </c>
      <c r="X417" s="41" t="str">
        <f>IF(OR(tbl_PV_Milestones[[#This Row],[Project Status]]="Completed",tbl_PV_Milestones[[#This Row],[Project Status]]="Assumed Completed"),"Yes","No")</f>
        <v>No</v>
      </c>
      <c r="Y417" s="41">
        <f>IF(tbl_PV_Milestones[[#This Row],[Baseline Date]]="",1,0)</f>
        <v>0</v>
      </c>
      <c r="Z417" s="41">
        <f>IF(tbl_PV_Milestones[[#This Row],[Baseline Date]]&lt;PV_Meta!$B$7,1,0)</f>
        <v>0</v>
      </c>
      <c r="AA417" s="41">
        <f>IF(tbl_PV_Milestones[[#This Row],[Complete]]="Yes",1,0)</f>
        <v>0</v>
      </c>
      <c r="AB417" s="41">
        <f>IF(AND(tbl_PV_Milestones[[#This Row],[BL FY]]=2025,tbl_PV_Milestones[[#This Row],[Baseline Date]]&lt;PV_Meta!$B$7),1,0)</f>
        <v>0</v>
      </c>
      <c r="AC417" s="41">
        <f>IF(AND(tbl_PV_Milestones[[#This Row],[Planned YTD]]=1,tbl_PV_Milestones[[#This Row],[Complete]]="Yes"),1,0)</f>
        <v>0</v>
      </c>
      <c r="AD417" s="41">
        <f>IF(AND(tbl_PV_Milestones[[#This Row],[Actual/Schedule Finish]]&lt;PV_Meta!$B$7,tbl_PV_Milestones[[#This Row],[Complete]]="No",tbl_PV_Milestones[[#This Row],[Project Status]]&lt;&gt;"On Hold"),1,0)</f>
        <v>0</v>
      </c>
      <c r="AE417" s="41">
        <f>IF(AND(tbl_PV_Milestones[[#This Row],[Actual/Schedule Finish]]&gt;tbl_PV_Milestones[[#This Row],[Baseline Date]],tbl_PV_Milestones[[#This Row],[Complete]]="No",tbl_PV_Milestones[[#This Row],[Project Status]]&lt;&gt;"On Hold",tbl_PV_Milestones[[#This Row],[Overdue]]=0,tbl_PV_Milestones[[#This Row],[To be Baselined]]&lt;&gt;1),1,0)</f>
        <v>0</v>
      </c>
      <c r="AF417" s="41">
        <f>IF(AND(tbl_PV_Milestones[[#This Row],[BL FY]]=2025,tbl_PV_Milestones[[#This Row],[Finish FY]]&gt;2025),1,0)</f>
        <v>0</v>
      </c>
      <c r="AG417" s="56" t="str">
        <f>_xlfn.XLOOKUP(tbl_PV_Milestones[[#This Row],[Work ID]],tbl_PV_Meta[Work ID '#],tbl_PV_Meta[Project Manager/Owner],,0)</f>
        <v>Project Manager 38</v>
      </c>
      <c r="AH417" s="6"/>
    </row>
    <row r="418" spans="4:34" x14ac:dyDescent="0.25">
      <c r="D418" s="6" t="s">
        <v>28</v>
      </c>
      <c r="E418" s="6" t="s">
        <v>503</v>
      </c>
      <c r="F418" s="6" t="s">
        <v>1765</v>
      </c>
      <c r="G418" s="6" t="s">
        <v>528</v>
      </c>
      <c r="H418" s="6" t="s">
        <v>505</v>
      </c>
      <c r="I418" s="6" t="s">
        <v>510</v>
      </c>
      <c r="J418" s="6" t="s">
        <v>28</v>
      </c>
      <c r="K418" s="6" t="s">
        <v>39</v>
      </c>
      <c r="L418" s="6" t="s">
        <v>75</v>
      </c>
      <c r="M418" s="43"/>
      <c r="N418" s="44" t="s">
        <v>1979</v>
      </c>
      <c r="O418" s="39">
        <v>45838.708333333299</v>
      </c>
      <c r="P418" s="39">
        <v>45838.708333333299</v>
      </c>
      <c r="Q418" s="6">
        <v>0</v>
      </c>
      <c r="R418" s="6">
        <v>0</v>
      </c>
      <c r="S418" s="45" t="e">
        <f>_xlfn.CONCAT(#REF!,TRIM(tbl_PV_Milestones[[#This Row],[Milestone Description]]))</f>
        <v>#REF!</v>
      </c>
      <c r="T418" s="84" t="str">
        <f>IF(COUNTIF(tbl_PV_Milestones[UID],tbl_PV_Milestones[[#This Row],[UID]])&gt;1,"Duplicate","")</f>
        <v>Duplicate</v>
      </c>
      <c r="U418" s="42" t="str">
        <f>_xlfn.XLOOKUP(tbl_PV_Milestones[[#This Row],[Work ID]],tbl_PV_Meta[Work ID '#],tbl_PV_Meta[Sub-Portfolio])</f>
        <v>Sub-Portfolio 4</v>
      </c>
      <c r="V418" s="41">
        <f>IF(MONTH(tbl_PV_Milestones[[#This Row],[Baseline Date]])&lt;7,YEAR(tbl_PV_Milestones[[#This Row],[Baseline Date]]),YEAR(tbl_PV_Milestones[[#This Row],[Baseline Date]])+1)</f>
        <v>2025</v>
      </c>
      <c r="W418" s="41">
        <f>IF(MONTH(tbl_PV_Milestones[[#This Row],[Actual/Schedule Finish]])&lt;7,YEAR(tbl_PV_Milestones[[#This Row],[Actual/Schedule Finish]]),YEAR(tbl_PV_Milestones[[#This Row],[Actual/Schedule Finish]])+1)</f>
        <v>2025</v>
      </c>
      <c r="X418" s="41" t="str">
        <f>IF(OR(tbl_PV_Milestones[[#This Row],[Project Status]]="Completed",tbl_PV_Milestones[[#This Row],[Project Status]]="Assumed Completed"),"Yes","No")</f>
        <v>No</v>
      </c>
      <c r="Y418" s="41">
        <f>IF(tbl_PV_Milestones[[#This Row],[Baseline Date]]="",1,0)</f>
        <v>0</v>
      </c>
      <c r="Z418" s="41">
        <f>IF(tbl_PV_Milestones[[#This Row],[Baseline Date]]&lt;PV_Meta!$B$7,1,0)</f>
        <v>0</v>
      </c>
      <c r="AA418" s="41">
        <f>IF(tbl_PV_Milestones[[#This Row],[Complete]]="Yes",1,0)</f>
        <v>0</v>
      </c>
      <c r="AB418" s="41">
        <f>IF(AND(tbl_PV_Milestones[[#This Row],[BL FY]]=2025,tbl_PV_Milestones[[#This Row],[Baseline Date]]&lt;PV_Meta!$B$7),1,0)</f>
        <v>0</v>
      </c>
      <c r="AC418" s="41">
        <f>IF(AND(tbl_PV_Milestones[[#This Row],[Planned YTD]]=1,tbl_PV_Milestones[[#This Row],[Complete]]="Yes"),1,0)</f>
        <v>0</v>
      </c>
      <c r="AD418" s="41">
        <f>IF(AND(tbl_PV_Milestones[[#This Row],[Actual/Schedule Finish]]&lt;PV_Meta!$B$7,tbl_PV_Milestones[[#This Row],[Complete]]="No",tbl_PV_Milestones[[#This Row],[Project Status]]&lt;&gt;"On Hold"),1,0)</f>
        <v>0</v>
      </c>
      <c r="AE418" s="41">
        <f>IF(AND(tbl_PV_Milestones[[#This Row],[Actual/Schedule Finish]]&gt;tbl_PV_Milestones[[#This Row],[Baseline Date]],tbl_PV_Milestones[[#This Row],[Complete]]="No",tbl_PV_Milestones[[#This Row],[Project Status]]&lt;&gt;"On Hold",tbl_PV_Milestones[[#This Row],[Overdue]]=0,tbl_PV_Milestones[[#This Row],[To be Baselined]]&lt;&gt;1),1,0)</f>
        <v>0</v>
      </c>
      <c r="AF418" s="41">
        <f>IF(AND(tbl_PV_Milestones[[#This Row],[BL FY]]=2025,tbl_PV_Milestones[[#This Row],[Finish FY]]&gt;2025),1,0)</f>
        <v>0</v>
      </c>
      <c r="AG418" s="56" t="str">
        <f>_xlfn.XLOOKUP(tbl_PV_Milestones[[#This Row],[Work ID]],tbl_PV_Meta[Work ID '#],tbl_PV_Meta[Project Manager/Owner],,0)</f>
        <v>Project Manager 38</v>
      </c>
      <c r="AH418" s="6"/>
    </row>
    <row r="419" spans="4:34" x14ac:dyDescent="0.25">
      <c r="D419" s="6" t="s">
        <v>28</v>
      </c>
      <c r="E419" s="6" t="s">
        <v>503</v>
      </c>
      <c r="F419" s="6" t="s">
        <v>1765</v>
      </c>
      <c r="G419" s="6" t="s">
        <v>529</v>
      </c>
      <c r="H419" s="6" t="s">
        <v>505</v>
      </c>
      <c r="I419" s="6" t="s">
        <v>510</v>
      </c>
      <c r="J419" s="6" t="s">
        <v>28</v>
      </c>
      <c r="K419" s="6" t="s">
        <v>39</v>
      </c>
      <c r="L419" s="6" t="s">
        <v>75</v>
      </c>
      <c r="M419" s="43"/>
      <c r="N419" s="44" t="s">
        <v>1979</v>
      </c>
      <c r="O419" s="39">
        <v>45838.708333333299</v>
      </c>
      <c r="P419" s="39">
        <v>45838.708333333299</v>
      </c>
      <c r="Q419" s="6">
        <v>0</v>
      </c>
      <c r="R419" s="6">
        <v>0</v>
      </c>
      <c r="S419" s="45" t="e">
        <f>_xlfn.CONCAT(#REF!,TRIM(tbl_PV_Milestones[[#This Row],[Milestone Description]]))</f>
        <v>#REF!</v>
      </c>
      <c r="T419" s="84" t="str">
        <f>IF(COUNTIF(tbl_PV_Milestones[UID],tbl_PV_Milestones[[#This Row],[UID]])&gt;1,"Duplicate","")</f>
        <v>Duplicate</v>
      </c>
      <c r="U419" s="42" t="str">
        <f>_xlfn.XLOOKUP(tbl_PV_Milestones[[#This Row],[Work ID]],tbl_PV_Meta[Work ID '#],tbl_PV_Meta[Sub-Portfolio])</f>
        <v>Sub-Portfolio 4</v>
      </c>
      <c r="V419" s="41">
        <f>IF(MONTH(tbl_PV_Milestones[[#This Row],[Baseline Date]])&lt;7,YEAR(tbl_PV_Milestones[[#This Row],[Baseline Date]]),YEAR(tbl_PV_Milestones[[#This Row],[Baseline Date]])+1)</f>
        <v>2025</v>
      </c>
      <c r="W419" s="41">
        <f>IF(MONTH(tbl_PV_Milestones[[#This Row],[Actual/Schedule Finish]])&lt;7,YEAR(tbl_PV_Milestones[[#This Row],[Actual/Schedule Finish]]),YEAR(tbl_PV_Milestones[[#This Row],[Actual/Schedule Finish]])+1)</f>
        <v>2025</v>
      </c>
      <c r="X419" s="41" t="str">
        <f>IF(OR(tbl_PV_Milestones[[#This Row],[Project Status]]="Completed",tbl_PV_Milestones[[#This Row],[Project Status]]="Assumed Completed"),"Yes","No")</f>
        <v>No</v>
      </c>
      <c r="Y419" s="41">
        <f>IF(tbl_PV_Milestones[[#This Row],[Baseline Date]]="",1,0)</f>
        <v>0</v>
      </c>
      <c r="Z419" s="41">
        <f>IF(tbl_PV_Milestones[[#This Row],[Baseline Date]]&lt;PV_Meta!$B$7,1,0)</f>
        <v>0</v>
      </c>
      <c r="AA419" s="41">
        <f>IF(tbl_PV_Milestones[[#This Row],[Complete]]="Yes",1,0)</f>
        <v>0</v>
      </c>
      <c r="AB419" s="41">
        <f>IF(AND(tbl_PV_Milestones[[#This Row],[BL FY]]=2025,tbl_PV_Milestones[[#This Row],[Baseline Date]]&lt;PV_Meta!$B$7),1,0)</f>
        <v>0</v>
      </c>
      <c r="AC419" s="41">
        <f>IF(AND(tbl_PV_Milestones[[#This Row],[Planned YTD]]=1,tbl_PV_Milestones[[#This Row],[Complete]]="Yes"),1,0)</f>
        <v>0</v>
      </c>
      <c r="AD419" s="41">
        <f>IF(AND(tbl_PV_Milestones[[#This Row],[Actual/Schedule Finish]]&lt;PV_Meta!$B$7,tbl_PV_Milestones[[#This Row],[Complete]]="No",tbl_PV_Milestones[[#This Row],[Project Status]]&lt;&gt;"On Hold"),1,0)</f>
        <v>0</v>
      </c>
      <c r="AE419" s="41">
        <f>IF(AND(tbl_PV_Milestones[[#This Row],[Actual/Schedule Finish]]&gt;tbl_PV_Milestones[[#This Row],[Baseline Date]],tbl_PV_Milestones[[#This Row],[Complete]]="No",tbl_PV_Milestones[[#This Row],[Project Status]]&lt;&gt;"On Hold",tbl_PV_Milestones[[#This Row],[Overdue]]=0,tbl_PV_Milestones[[#This Row],[To be Baselined]]&lt;&gt;1),1,0)</f>
        <v>0</v>
      </c>
      <c r="AF419" s="41">
        <f>IF(AND(tbl_PV_Milestones[[#This Row],[BL FY]]=2025,tbl_PV_Milestones[[#This Row],[Finish FY]]&gt;2025),1,0)</f>
        <v>0</v>
      </c>
      <c r="AG419" s="56" t="str">
        <f>_xlfn.XLOOKUP(tbl_PV_Milestones[[#This Row],[Work ID]],tbl_PV_Meta[Work ID '#],tbl_PV_Meta[Project Manager/Owner],,0)</f>
        <v>Project Manager 38</v>
      </c>
      <c r="AH419" s="6"/>
    </row>
    <row r="420" spans="4:34" x14ac:dyDescent="0.25">
      <c r="D420" s="6" t="s">
        <v>28</v>
      </c>
      <c r="E420" s="6" t="s">
        <v>503</v>
      </c>
      <c r="F420" s="6" t="s">
        <v>1765</v>
      </c>
      <c r="G420" s="6" t="s">
        <v>531</v>
      </c>
      <c r="H420" s="6" t="s">
        <v>505</v>
      </c>
      <c r="I420" s="6" t="s">
        <v>510</v>
      </c>
      <c r="J420" s="6" t="s">
        <v>28</v>
      </c>
      <c r="K420" s="6" t="s">
        <v>39</v>
      </c>
      <c r="L420" s="6" t="s">
        <v>75</v>
      </c>
      <c r="M420" s="43"/>
      <c r="N420" s="44" t="s">
        <v>1979</v>
      </c>
      <c r="O420" s="39">
        <v>45838.708333333299</v>
      </c>
      <c r="P420" s="39">
        <v>45838.708333333299</v>
      </c>
      <c r="Q420" s="6">
        <v>0</v>
      </c>
      <c r="R420" s="6">
        <v>0</v>
      </c>
      <c r="S420" s="45" t="e">
        <f>_xlfn.CONCAT(#REF!,TRIM(tbl_PV_Milestones[[#This Row],[Milestone Description]]))</f>
        <v>#REF!</v>
      </c>
      <c r="T420" s="84" t="str">
        <f>IF(COUNTIF(tbl_PV_Milestones[UID],tbl_PV_Milestones[[#This Row],[UID]])&gt;1,"Duplicate","")</f>
        <v>Duplicate</v>
      </c>
      <c r="U420" s="42" t="str">
        <f>_xlfn.XLOOKUP(tbl_PV_Milestones[[#This Row],[Work ID]],tbl_PV_Meta[Work ID '#],tbl_PV_Meta[Sub-Portfolio])</f>
        <v>Sub-Portfolio 4</v>
      </c>
      <c r="V420" s="41">
        <f>IF(MONTH(tbl_PV_Milestones[[#This Row],[Baseline Date]])&lt;7,YEAR(tbl_PV_Milestones[[#This Row],[Baseline Date]]),YEAR(tbl_PV_Milestones[[#This Row],[Baseline Date]])+1)</f>
        <v>2025</v>
      </c>
      <c r="W420" s="41">
        <f>IF(MONTH(tbl_PV_Milestones[[#This Row],[Actual/Schedule Finish]])&lt;7,YEAR(tbl_PV_Milestones[[#This Row],[Actual/Schedule Finish]]),YEAR(tbl_PV_Milestones[[#This Row],[Actual/Schedule Finish]])+1)</f>
        <v>2025</v>
      </c>
      <c r="X420" s="41" t="str">
        <f>IF(OR(tbl_PV_Milestones[[#This Row],[Project Status]]="Completed",tbl_PV_Milestones[[#This Row],[Project Status]]="Assumed Completed"),"Yes","No")</f>
        <v>No</v>
      </c>
      <c r="Y420" s="41">
        <f>IF(tbl_PV_Milestones[[#This Row],[Baseline Date]]="",1,0)</f>
        <v>0</v>
      </c>
      <c r="Z420" s="41">
        <f>IF(tbl_PV_Milestones[[#This Row],[Baseline Date]]&lt;PV_Meta!$B$7,1,0)</f>
        <v>0</v>
      </c>
      <c r="AA420" s="41">
        <f>IF(tbl_PV_Milestones[[#This Row],[Complete]]="Yes",1,0)</f>
        <v>0</v>
      </c>
      <c r="AB420" s="41">
        <f>IF(AND(tbl_PV_Milestones[[#This Row],[BL FY]]=2025,tbl_PV_Milestones[[#This Row],[Baseline Date]]&lt;PV_Meta!$B$7),1,0)</f>
        <v>0</v>
      </c>
      <c r="AC420" s="41">
        <f>IF(AND(tbl_PV_Milestones[[#This Row],[Planned YTD]]=1,tbl_PV_Milestones[[#This Row],[Complete]]="Yes"),1,0)</f>
        <v>0</v>
      </c>
      <c r="AD420" s="41">
        <f>IF(AND(tbl_PV_Milestones[[#This Row],[Actual/Schedule Finish]]&lt;PV_Meta!$B$7,tbl_PV_Milestones[[#This Row],[Complete]]="No",tbl_PV_Milestones[[#This Row],[Project Status]]&lt;&gt;"On Hold"),1,0)</f>
        <v>0</v>
      </c>
      <c r="AE420" s="41">
        <f>IF(AND(tbl_PV_Milestones[[#This Row],[Actual/Schedule Finish]]&gt;tbl_PV_Milestones[[#This Row],[Baseline Date]],tbl_PV_Milestones[[#This Row],[Complete]]="No",tbl_PV_Milestones[[#This Row],[Project Status]]&lt;&gt;"On Hold",tbl_PV_Milestones[[#This Row],[Overdue]]=0,tbl_PV_Milestones[[#This Row],[To be Baselined]]&lt;&gt;1),1,0)</f>
        <v>0</v>
      </c>
      <c r="AF420" s="41">
        <f>IF(AND(tbl_PV_Milestones[[#This Row],[BL FY]]=2025,tbl_PV_Milestones[[#This Row],[Finish FY]]&gt;2025),1,0)</f>
        <v>0</v>
      </c>
      <c r="AG420" s="56" t="str">
        <f>_xlfn.XLOOKUP(tbl_PV_Milestones[[#This Row],[Work ID]],tbl_PV_Meta[Work ID '#],tbl_PV_Meta[Project Manager/Owner],,0)</f>
        <v>Project Manager 38</v>
      </c>
      <c r="AH420" s="6"/>
    </row>
    <row r="421" spans="4:34" x14ac:dyDescent="0.25">
      <c r="D421" s="6" t="s">
        <v>28</v>
      </c>
      <c r="E421" s="6" t="s">
        <v>503</v>
      </c>
      <c r="F421" s="6" t="s">
        <v>1765</v>
      </c>
      <c r="G421" s="6" t="s">
        <v>532</v>
      </c>
      <c r="H421" s="6" t="s">
        <v>505</v>
      </c>
      <c r="I421" s="6" t="s">
        <v>506</v>
      </c>
      <c r="J421" s="6" t="s">
        <v>28</v>
      </c>
      <c r="K421" s="6" t="s">
        <v>39</v>
      </c>
      <c r="L421" s="6" t="s">
        <v>75</v>
      </c>
      <c r="M421" s="43"/>
      <c r="N421" s="44" t="s">
        <v>1979</v>
      </c>
      <c r="O421" s="39">
        <v>45838.708333333299</v>
      </c>
      <c r="P421" s="39">
        <v>45838.708333333299</v>
      </c>
      <c r="Q421" s="6">
        <v>0</v>
      </c>
      <c r="R421" s="6">
        <v>0</v>
      </c>
      <c r="S421" s="45" t="e">
        <f>_xlfn.CONCAT(#REF!,TRIM(tbl_PV_Milestones[[#This Row],[Milestone Description]]))</f>
        <v>#REF!</v>
      </c>
      <c r="T421" s="84" t="str">
        <f>IF(COUNTIF(tbl_PV_Milestones[UID],tbl_PV_Milestones[[#This Row],[UID]])&gt;1,"Duplicate","")</f>
        <v>Duplicate</v>
      </c>
      <c r="U421" s="42" t="str">
        <f>_xlfn.XLOOKUP(tbl_PV_Milestones[[#This Row],[Work ID]],tbl_PV_Meta[Work ID '#],tbl_PV_Meta[Sub-Portfolio])</f>
        <v>Sub-Portfolio 4</v>
      </c>
      <c r="V421" s="41">
        <f>IF(MONTH(tbl_PV_Milestones[[#This Row],[Baseline Date]])&lt;7,YEAR(tbl_PV_Milestones[[#This Row],[Baseline Date]]),YEAR(tbl_PV_Milestones[[#This Row],[Baseline Date]])+1)</f>
        <v>2025</v>
      </c>
      <c r="W421" s="41">
        <f>IF(MONTH(tbl_PV_Milestones[[#This Row],[Actual/Schedule Finish]])&lt;7,YEAR(tbl_PV_Milestones[[#This Row],[Actual/Schedule Finish]]),YEAR(tbl_PV_Milestones[[#This Row],[Actual/Schedule Finish]])+1)</f>
        <v>2025</v>
      </c>
      <c r="X421" s="41" t="str">
        <f>IF(OR(tbl_PV_Milestones[[#This Row],[Project Status]]="Completed",tbl_PV_Milestones[[#This Row],[Project Status]]="Assumed Completed"),"Yes","No")</f>
        <v>No</v>
      </c>
      <c r="Y421" s="41">
        <f>IF(tbl_PV_Milestones[[#This Row],[Baseline Date]]="",1,0)</f>
        <v>0</v>
      </c>
      <c r="Z421" s="41">
        <f>IF(tbl_PV_Milestones[[#This Row],[Baseline Date]]&lt;PV_Meta!$B$7,1,0)</f>
        <v>0</v>
      </c>
      <c r="AA421" s="41">
        <f>IF(tbl_PV_Milestones[[#This Row],[Complete]]="Yes",1,0)</f>
        <v>0</v>
      </c>
      <c r="AB421" s="41">
        <f>IF(AND(tbl_PV_Milestones[[#This Row],[BL FY]]=2025,tbl_PV_Milestones[[#This Row],[Baseline Date]]&lt;PV_Meta!$B$7),1,0)</f>
        <v>0</v>
      </c>
      <c r="AC421" s="41">
        <f>IF(AND(tbl_PV_Milestones[[#This Row],[Planned YTD]]=1,tbl_PV_Milestones[[#This Row],[Complete]]="Yes"),1,0)</f>
        <v>0</v>
      </c>
      <c r="AD421" s="41">
        <f>IF(AND(tbl_PV_Milestones[[#This Row],[Actual/Schedule Finish]]&lt;PV_Meta!$B$7,tbl_PV_Milestones[[#This Row],[Complete]]="No",tbl_PV_Milestones[[#This Row],[Project Status]]&lt;&gt;"On Hold"),1,0)</f>
        <v>0</v>
      </c>
      <c r="AE421" s="41">
        <f>IF(AND(tbl_PV_Milestones[[#This Row],[Actual/Schedule Finish]]&gt;tbl_PV_Milestones[[#This Row],[Baseline Date]],tbl_PV_Milestones[[#This Row],[Complete]]="No",tbl_PV_Milestones[[#This Row],[Project Status]]&lt;&gt;"On Hold",tbl_PV_Milestones[[#This Row],[Overdue]]=0,tbl_PV_Milestones[[#This Row],[To be Baselined]]&lt;&gt;1),1,0)</f>
        <v>0</v>
      </c>
      <c r="AF421" s="41">
        <f>IF(AND(tbl_PV_Milestones[[#This Row],[BL FY]]=2025,tbl_PV_Milestones[[#This Row],[Finish FY]]&gt;2025),1,0)</f>
        <v>0</v>
      </c>
      <c r="AG421" s="56" t="str">
        <f>_xlfn.XLOOKUP(tbl_PV_Milestones[[#This Row],[Work ID]],tbl_PV_Meta[Work ID '#],tbl_PV_Meta[Project Manager/Owner],,0)</f>
        <v>Project Manager 38</v>
      </c>
      <c r="AH421" s="6"/>
    </row>
    <row r="422" spans="4:34" x14ac:dyDescent="0.25">
      <c r="D422" s="6" t="s">
        <v>28</v>
      </c>
      <c r="E422" s="6" t="s">
        <v>503</v>
      </c>
      <c r="F422" s="6" t="s">
        <v>1765</v>
      </c>
      <c r="G422" s="6" t="s">
        <v>621</v>
      </c>
      <c r="H422" s="6" t="s">
        <v>519</v>
      </c>
      <c r="I422" s="6" t="s">
        <v>510</v>
      </c>
      <c r="J422" s="6" t="s">
        <v>28</v>
      </c>
      <c r="K422" s="6" t="s">
        <v>39</v>
      </c>
      <c r="L422" s="6" t="s">
        <v>75</v>
      </c>
      <c r="M422" s="43"/>
      <c r="N422" s="44" t="s">
        <v>1979</v>
      </c>
      <c r="O422" s="39">
        <v>45838.708333333299</v>
      </c>
      <c r="P422" s="39">
        <v>45838.708333333299</v>
      </c>
      <c r="Q422" s="6">
        <v>0</v>
      </c>
      <c r="R422" s="6">
        <v>0</v>
      </c>
      <c r="S422" s="45" t="e">
        <f>_xlfn.CONCAT(#REF!,TRIM(tbl_PV_Milestones[[#This Row],[Milestone Description]]))</f>
        <v>#REF!</v>
      </c>
      <c r="T422" s="84" t="str">
        <f>IF(COUNTIF(tbl_PV_Milestones[UID],tbl_PV_Milestones[[#This Row],[UID]])&gt;1,"Duplicate","")</f>
        <v>Duplicate</v>
      </c>
      <c r="U422" s="42" t="str">
        <f>_xlfn.XLOOKUP(tbl_PV_Milestones[[#This Row],[Work ID]],tbl_PV_Meta[Work ID '#],tbl_PV_Meta[Sub-Portfolio])</f>
        <v>Sub-Portfolio 4</v>
      </c>
      <c r="V422" s="41">
        <f>IF(MONTH(tbl_PV_Milestones[[#This Row],[Baseline Date]])&lt;7,YEAR(tbl_PV_Milestones[[#This Row],[Baseline Date]]),YEAR(tbl_PV_Milestones[[#This Row],[Baseline Date]])+1)</f>
        <v>2025</v>
      </c>
      <c r="W422" s="41">
        <f>IF(MONTH(tbl_PV_Milestones[[#This Row],[Actual/Schedule Finish]])&lt;7,YEAR(tbl_PV_Milestones[[#This Row],[Actual/Schedule Finish]]),YEAR(tbl_PV_Milestones[[#This Row],[Actual/Schedule Finish]])+1)</f>
        <v>2025</v>
      </c>
      <c r="X422" s="41" t="str">
        <f>IF(OR(tbl_PV_Milestones[[#This Row],[Project Status]]="Completed",tbl_PV_Milestones[[#This Row],[Project Status]]="Assumed Completed"),"Yes","No")</f>
        <v>No</v>
      </c>
      <c r="Y422" s="41">
        <f>IF(tbl_PV_Milestones[[#This Row],[Baseline Date]]="",1,0)</f>
        <v>0</v>
      </c>
      <c r="Z422" s="41">
        <f>IF(tbl_PV_Milestones[[#This Row],[Baseline Date]]&lt;PV_Meta!$B$7,1,0)</f>
        <v>0</v>
      </c>
      <c r="AA422" s="41">
        <f>IF(tbl_PV_Milestones[[#This Row],[Complete]]="Yes",1,0)</f>
        <v>0</v>
      </c>
      <c r="AB422" s="41">
        <f>IF(AND(tbl_PV_Milestones[[#This Row],[BL FY]]=2025,tbl_PV_Milestones[[#This Row],[Baseline Date]]&lt;PV_Meta!$B$7),1,0)</f>
        <v>0</v>
      </c>
      <c r="AC422" s="41">
        <f>IF(AND(tbl_PV_Milestones[[#This Row],[Planned YTD]]=1,tbl_PV_Milestones[[#This Row],[Complete]]="Yes"),1,0)</f>
        <v>0</v>
      </c>
      <c r="AD422" s="41">
        <f>IF(AND(tbl_PV_Milestones[[#This Row],[Actual/Schedule Finish]]&lt;PV_Meta!$B$7,tbl_PV_Milestones[[#This Row],[Complete]]="No",tbl_PV_Milestones[[#This Row],[Project Status]]&lt;&gt;"On Hold"),1,0)</f>
        <v>0</v>
      </c>
      <c r="AE422" s="41">
        <f>IF(AND(tbl_PV_Milestones[[#This Row],[Actual/Schedule Finish]]&gt;tbl_PV_Milestones[[#This Row],[Baseline Date]],tbl_PV_Milestones[[#This Row],[Complete]]="No",tbl_PV_Milestones[[#This Row],[Project Status]]&lt;&gt;"On Hold",tbl_PV_Milestones[[#This Row],[Overdue]]=0,tbl_PV_Milestones[[#This Row],[To be Baselined]]&lt;&gt;1),1,0)</f>
        <v>0</v>
      </c>
      <c r="AF422" s="41">
        <f>IF(AND(tbl_PV_Milestones[[#This Row],[BL FY]]=2025,tbl_PV_Milestones[[#This Row],[Finish FY]]&gt;2025),1,0)</f>
        <v>0</v>
      </c>
      <c r="AG422" s="56" t="str">
        <f>_xlfn.XLOOKUP(tbl_PV_Milestones[[#This Row],[Work ID]],tbl_PV_Meta[Work ID '#],tbl_PV_Meta[Project Manager/Owner],,0)</f>
        <v>Project Manager 38</v>
      </c>
      <c r="AH422" s="6"/>
    </row>
    <row r="423" spans="4:34" x14ac:dyDescent="0.25">
      <c r="D423" s="6" t="s">
        <v>28</v>
      </c>
      <c r="E423" s="6" t="s">
        <v>503</v>
      </c>
      <c r="F423" s="6" t="s">
        <v>1712</v>
      </c>
      <c r="G423" s="6" t="s">
        <v>624</v>
      </c>
      <c r="H423" s="6" t="s">
        <v>505</v>
      </c>
      <c r="I423" s="6" t="s">
        <v>506</v>
      </c>
      <c r="J423" s="6" t="s">
        <v>28</v>
      </c>
      <c r="K423" s="6" t="s">
        <v>36</v>
      </c>
      <c r="L423" s="6" t="s">
        <v>85</v>
      </c>
      <c r="M423" s="43"/>
      <c r="N423" s="44" t="s">
        <v>1979</v>
      </c>
      <c r="O423" s="39">
        <v>45833.708333333299</v>
      </c>
      <c r="P423" s="39">
        <v>45833.708333333299</v>
      </c>
      <c r="Q423" s="6">
        <v>0</v>
      </c>
      <c r="R423" s="6">
        <v>0</v>
      </c>
      <c r="S423" s="45" t="e">
        <f>_xlfn.CONCAT(#REF!,TRIM(tbl_PV_Milestones[[#This Row],[Milestone Description]]))</f>
        <v>#REF!</v>
      </c>
      <c r="T423" s="84" t="str">
        <f>IF(COUNTIF(tbl_PV_Milestones[UID],tbl_PV_Milestones[[#This Row],[UID]])&gt;1,"Duplicate","")</f>
        <v>Duplicate</v>
      </c>
      <c r="U423" s="42" t="str">
        <f>_xlfn.XLOOKUP(tbl_PV_Milestones[[#This Row],[Work ID]],tbl_PV_Meta[Work ID '#],tbl_PV_Meta[Sub-Portfolio])</f>
        <v>Sub-Portfolio 7</v>
      </c>
      <c r="V423" s="41">
        <f>IF(MONTH(tbl_PV_Milestones[[#This Row],[Baseline Date]])&lt;7,YEAR(tbl_PV_Milestones[[#This Row],[Baseline Date]]),YEAR(tbl_PV_Milestones[[#This Row],[Baseline Date]])+1)</f>
        <v>2025</v>
      </c>
      <c r="W423" s="41">
        <f>IF(MONTH(tbl_PV_Milestones[[#This Row],[Actual/Schedule Finish]])&lt;7,YEAR(tbl_PV_Milestones[[#This Row],[Actual/Schedule Finish]]),YEAR(tbl_PV_Milestones[[#This Row],[Actual/Schedule Finish]])+1)</f>
        <v>2025</v>
      </c>
      <c r="X423" s="41" t="str">
        <f>IF(OR(tbl_PV_Milestones[[#This Row],[Project Status]]="Completed",tbl_PV_Milestones[[#This Row],[Project Status]]="Assumed Completed"),"Yes","No")</f>
        <v>No</v>
      </c>
      <c r="Y423" s="41">
        <f>IF(tbl_PV_Milestones[[#This Row],[Baseline Date]]="",1,0)</f>
        <v>0</v>
      </c>
      <c r="Z423" s="41">
        <f>IF(tbl_PV_Milestones[[#This Row],[Baseline Date]]&lt;PV_Meta!$B$7,1,0)</f>
        <v>0</v>
      </c>
      <c r="AA423" s="41">
        <f>IF(tbl_PV_Milestones[[#This Row],[Complete]]="Yes",1,0)</f>
        <v>0</v>
      </c>
      <c r="AB423" s="41">
        <f>IF(AND(tbl_PV_Milestones[[#This Row],[BL FY]]=2025,tbl_PV_Milestones[[#This Row],[Baseline Date]]&lt;PV_Meta!$B$7),1,0)</f>
        <v>0</v>
      </c>
      <c r="AC423" s="41">
        <f>IF(AND(tbl_PV_Milestones[[#This Row],[Planned YTD]]=1,tbl_PV_Milestones[[#This Row],[Complete]]="Yes"),1,0)</f>
        <v>0</v>
      </c>
      <c r="AD423" s="41">
        <f>IF(AND(tbl_PV_Milestones[[#This Row],[Actual/Schedule Finish]]&lt;PV_Meta!$B$7,tbl_PV_Milestones[[#This Row],[Complete]]="No",tbl_PV_Milestones[[#This Row],[Project Status]]&lt;&gt;"On Hold"),1,0)</f>
        <v>0</v>
      </c>
      <c r="AE423" s="41">
        <f>IF(AND(tbl_PV_Milestones[[#This Row],[Actual/Schedule Finish]]&gt;tbl_PV_Milestones[[#This Row],[Baseline Date]],tbl_PV_Milestones[[#This Row],[Complete]]="No",tbl_PV_Milestones[[#This Row],[Project Status]]&lt;&gt;"On Hold",tbl_PV_Milestones[[#This Row],[Overdue]]=0,tbl_PV_Milestones[[#This Row],[To be Baselined]]&lt;&gt;1),1,0)</f>
        <v>0</v>
      </c>
      <c r="AF423" s="41">
        <f>IF(AND(tbl_PV_Milestones[[#This Row],[BL FY]]=2025,tbl_PV_Milestones[[#This Row],[Finish FY]]&gt;2025),1,0)</f>
        <v>0</v>
      </c>
      <c r="AG423" s="56" t="str">
        <f>_xlfn.XLOOKUP(tbl_PV_Milestones[[#This Row],[Work ID]],tbl_PV_Meta[Work ID '#],tbl_PV_Meta[Project Manager/Owner],,0)</f>
        <v>Project Manager 33</v>
      </c>
      <c r="AH423" s="6"/>
    </row>
    <row r="424" spans="4:34" x14ac:dyDescent="0.25">
      <c r="D424" s="6" t="s">
        <v>28</v>
      </c>
      <c r="E424" s="6" t="s">
        <v>503</v>
      </c>
      <c r="F424" s="6" t="s">
        <v>1712</v>
      </c>
      <c r="G424" s="6" t="s">
        <v>536</v>
      </c>
      <c r="H424" s="6" t="s">
        <v>505</v>
      </c>
      <c r="I424" s="6" t="s">
        <v>510</v>
      </c>
      <c r="J424" s="6" t="s">
        <v>28</v>
      </c>
      <c r="K424" s="6" t="s">
        <v>36</v>
      </c>
      <c r="L424" s="6" t="s">
        <v>85</v>
      </c>
      <c r="M424" s="43"/>
      <c r="N424" s="44" t="s">
        <v>1979</v>
      </c>
      <c r="O424" s="39">
        <v>45826.708333333299</v>
      </c>
      <c r="P424" s="39">
        <v>45826.708333333299</v>
      </c>
      <c r="Q424" s="6">
        <v>0</v>
      </c>
      <c r="R424" s="6">
        <v>0</v>
      </c>
      <c r="S424" s="45" t="e">
        <f>_xlfn.CONCAT(#REF!,TRIM(tbl_PV_Milestones[[#This Row],[Milestone Description]]))</f>
        <v>#REF!</v>
      </c>
      <c r="T424" s="84" t="str">
        <f>IF(COUNTIF(tbl_PV_Milestones[UID],tbl_PV_Milestones[[#This Row],[UID]])&gt;1,"Duplicate","")</f>
        <v>Duplicate</v>
      </c>
      <c r="U424" s="42" t="str">
        <f>_xlfn.XLOOKUP(tbl_PV_Milestones[[#This Row],[Work ID]],tbl_PV_Meta[Work ID '#],tbl_PV_Meta[Sub-Portfolio])</f>
        <v>Sub-Portfolio 7</v>
      </c>
      <c r="V424" s="41">
        <f>IF(MONTH(tbl_PV_Milestones[[#This Row],[Baseline Date]])&lt;7,YEAR(tbl_PV_Milestones[[#This Row],[Baseline Date]]),YEAR(tbl_PV_Milestones[[#This Row],[Baseline Date]])+1)</f>
        <v>2025</v>
      </c>
      <c r="W424" s="41">
        <f>IF(MONTH(tbl_PV_Milestones[[#This Row],[Actual/Schedule Finish]])&lt;7,YEAR(tbl_PV_Milestones[[#This Row],[Actual/Schedule Finish]]),YEAR(tbl_PV_Milestones[[#This Row],[Actual/Schedule Finish]])+1)</f>
        <v>2025</v>
      </c>
      <c r="X424" s="41" t="str">
        <f>IF(OR(tbl_PV_Milestones[[#This Row],[Project Status]]="Completed",tbl_PV_Milestones[[#This Row],[Project Status]]="Assumed Completed"),"Yes","No")</f>
        <v>No</v>
      </c>
      <c r="Y424" s="41">
        <f>IF(tbl_PV_Milestones[[#This Row],[Baseline Date]]="",1,0)</f>
        <v>0</v>
      </c>
      <c r="Z424" s="41">
        <f>IF(tbl_PV_Milestones[[#This Row],[Baseline Date]]&lt;PV_Meta!$B$7,1,0)</f>
        <v>0</v>
      </c>
      <c r="AA424" s="41">
        <f>IF(tbl_PV_Milestones[[#This Row],[Complete]]="Yes",1,0)</f>
        <v>0</v>
      </c>
      <c r="AB424" s="41">
        <f>IF(AND(tbl_PV_Milestones[[#This Row],[BL FY]]=2025,tbl_PV_Milestones[[#This Row],[Baseline Date]]&lt;PV_Meta!$B$7),1,0)</f>
        <v>0</v>
      </c>
      <c r="AC424" s="41">
        <f>IF(AND(tbl_PV_Milestones[[#This Row],[Planned YTD]]=1,tbl_PV_Milestones[[#This Row],[Complete]]="Yes"),1,0)</f>
        <v>0</v>
      </c>
      <c r="AD424" s="41">
        <f>IF(AND(tbl_PV_Milestones[[#This Row],[Actual/Schedule Finish]]&lt;PV_Meta!$B$7,tbl_PV_Milestones[[#This Row],[Complete]]="No",tbl_PV_Milestones[[#This Row],[Project Status]]&lt;&gt;"On Hold"),1,0)</f>
        <v>0</v>
      </c>
      <c r="AE424" s="41">
        <f>IF(AND(tbl_PV_Milestones[[#This Row],[Actual/Schedule Finish]]&gt;tbl_PV_Milestones[[#This Row],[Baseline Date]],tbl_PV_Milestones[[#This Row],[Complete]]="No",tbl_PV_Milestones[[#This Row],[Project Status]]&lt;&gt;"On Hold",tbl_PV_Milestones[[#This Row],[Overdue]]=0,tbl_PV_Milestones[[#This Row],[To be Baselined]]&lt;&gt;1),1,0)</f>
        <v>0</v>
      </c>
      <c r="AF424" s="41">
        <f>IF(AND(tbl_PV_Milestones[[#This Row],[BL FY]]=2025,tbl_PV_Milestones[[#This Row],[Finish FY]]&gt;2025),1,0)</f>
        <v>0</v>
      </c>
      <c r="AG424" s="56" t="str">
        <f>_xlfn.XLOOKUP(tbl_PV_Milestones[[#This Row],[Work ID]],tbl_PV_Meta[Work ID '#],tbl_PV_Meta[Project Manager/Owner],,0)</f>
        <v>Project Manager 33</v>
      </c>
      <c r="AH424" s="6"/>
    </row>
    <row r="425" spans="4:34" x14ac:dyDescent="0.25">
      <c r="D425" s="6" t="s">
        <v>28</v>
      </c>
      <c r="E425" s="6" t="s">
        <v>580</v>
      </c>
      <c r="F425" s="6" t="s">
        <v>1712</v>
      </c>
      <c r="G425" s="6" t="s">
        <v>547</v>
      </c>
      <c r="H425" s="6" t="s">
        <v>505</v>
      </c>
      <c r="I425" s="6" t="s">
        <v>510</v>
      </c>
      <c r="J425" s="6" t="s">
        <v>28</v>
      </c>
      <c r="K425" s="6" t="s">
        <v>36</v>
      </c>
      <c r="L425" s="6" t="s">
        <v>85</v>
      </c>
      <c r="M425" s="43"/>
      <c r="N425" s="44" t="s">
        <v>1979</v>
      </c>
      <c r="O425" s="39">
        <v>45804.708333333299</v>
      </c>
      <c r="P425" s="39">
        <v>45764.708333333299</v>
      </c>
      <c r="Q425" s="6">
        <v>-25</v>
      </c>
      <c r="R425" s="6">
        <v>-4.2517006802721101E-2</v>
      </c>
      <c r="S425" s="45" t="e">
        <f>_xlfn.CONCAT(#REF!,TRIM(tbl_PV_Milestones[[#This Row],[Milestone Description]]))</f>
        <v>#REF!</v>
      </c>
      <c r="T425" s="84" t="str">
        <f>IF(COUNTIF(tbl_PV_Milestones[UID],tbl_PV_Milestones[[#This Row],[UID]])&gt;1,"Duplicate","")</f>
        <v>Duplicate</v>
      </c>
      <c r="U425" s="42" t="str">
        <f>_xlfn.XLOOKUP(tbl_PV_Milestones[[#This Row],[Work ID]],tbl_PV_Meta[Work ID '#],tbl_PV_Meta[Sub-Portfolio])</f>
        <v>Sub-Portfolio 7</v>
      </c>
      <c r="V425" s="41">
        <f>IF(MONTH(tbl_PV_Milestones[[#This Row],[Baseline Date]])&lt;7,YEAR(tbl_PV_Milestones[[#This Row],[Baseline Date]]),YEAR(tbl_PV_Milestones[[#This Row],[Baseline Date]])+1)</f>
        <v>2025</v>
      </c>
      <c r="W425" s="41">
        <f>IF(MONTH(tbl_PV_Milestones[[#This Row],[Actual/Schedule Finish]])&lt;7,YEAR(tbl_PV_Milestones[[#This Row],[Actual/Schedule Finish]]),YEAR(tbl_PV_Milestones[[#This Row],[Actual/Schedule Finish]])+1)</f>
        <v>2025</v>
      </c>
      <c r="X425" s="41" t="str">
        <f>IF(OR(tbl_PV_Milestones[[#This Row],[Project Status]]="Completed",tbl_PV_Milestones[[#This Row],[Project Status]]="Assumed Completed"),"Yes","No")</f>
        <v>No</v>
      </c>
      <c r="Y425" s="41">
        <f>IF(tbl_PV_Milestones[[#This Row],[Baseline Date]]="",1,0)</f>
        <v>0</v>
      </c>
      <c r="Z425" s="41">
        <f>IF(tbl_PV_Milestones[[#This Row],[Baseline Date]]&lt;PV_Meta!$B$7,1,0)</f>
        <v>1</v>
      </c>
      <c r="AA425" s="41">
        <f>IF(tbl_PV_Milestones[[#This Row],[Complete]]="Yes",1,0)</f>
        <v>0</v>
      </c>
      <c r="AB425" s="41">
        <f>IF(AND(tbl_PV_Milestones[[#This Row],[BL FY]]=2025,tbl_PV_Milestones[[#This Row],[Baseline Date]]&lt;PV_Meta!$B$7),1,0)</f>
        <v>1</v>
      </c>
      <c r="AC425" s="41">
        <f>IF(AND(tbl_PV_Milestones[[#This Row],[Planned YTD]]=1,tbl_PV_Milestones[[#This Row],[Complete]]="Yes"),1,0)</f>
        <v>0</v>
      </c>
      <c r="AD425" s="41">
        <f>IF(AND(tbl_PV_Milestones[[#This Row],[Actual/Schedule Finish]]&lt;PV_Meta!$B$7,tbl_PV_Milestones[[#This Row],[Complete]]="No",tbl_PV_Milestones[[#This Row],[Project Status]]&lt;&gt;"On Hold"),1,0)</f>
        <v>0</v>
      </c>
      <c r="AE425" s="41">
        <f>IF(AND(tbl_PV_Milestones[[#This Row],[Actual/Schedule Finish]]&gt;tbl_PV_Milestones[[#This Row],[Baseline Date]],tbl_PV_Milestones[[#This Row],[Complete]]="No",tbl_PV_Milestones[[#This Row],[Project Status]]&lt;&gt;"On Hold",tbl_PV_Milestones[[#This Row],[Overdue]]=0,tbl_PV_Milestones[[#This Row],[To be Baselined]]&lt;&gt;1),1,0)</f>
        <v>1</v>
      </c>
      <c r="AF425" s="41">
        <f>IF(AND(tbl_PV_Milestones[[#This Row],[BL FY]]=2025,tbl_PV_Milestones[[#This Row],[Finish FY]]&gt;2025),1,0)</f>
        <v>0</v>
      </c>
      <c r="AG425" s="56" t="str">
        <f>_xlfn.XLOOKUP(tbl_PV_Milestones[[#This Row],[Work ID]],tbl_PV_Meta[Work ID '#],tbl_PV_Meta[Project Manager/Owner],,0)</f>
        <v>Project Manager 33</v>
      </c>
      <c r="AH425" s="6"/>
    </row>
    <row r="426" spans="4:34" x14ac:dyDescent="0.25">
      <c r="D426" s="6" t="s">
        <v>28</v>
      </c>
      <c r="E426" s="6" t="s">
        <v>580</v>
      </c>
      <c r="F426" s="6" t="s">
        <v>1708</v>
      </c>
      <c r="G426" s="6" t="s">
        <v>536</v>
      </c>
      <c r="H426" s="6" t="s">
        <v>505</v>
      </c>
      <c r="I426" s="6" t="s">
        <v>110</v>
      </c>
      <c r="J426" s="6" t="s">
        <v>28</v>
      </c>
      <c r="K426" s="6" t="s">
        <v>29</v>
      </c>
      <c r="L426" s="6" t="s">
        <v>27</v>
      </c>
      <c r="M426" s="43"/>
      <c r="N426" s="44" t="s">
        <v>1979</v>
      </c>
      <c r="O426" s="39">
        <v>45778.708333333299</v>
      </c>
      <c r="P426" s="39">
        <v>45747.708333333299</v>
      </c>
      <c r="Q426" s="6">
        <v>-20</v>
      </c>
      <c r="R426" s="6">
        <v>-1.23533045089561E-2</v>
      </c>
      <c r="S426" s="45" t="e">
        <f>_xlfn.CONCAT(#REF!,TRIM(tbl_PV_Milestones[[#This Row],[Milestone Description]]))</f>
        <v>#REF!</v>
      </c>
      <c r="T426" s="84" t="str">
        <f>IF(COUNTIF(tbl_PV_Milestones[UID],tbl_PV_Milestones[[#This Row],[UID]])&gt;1,"Duplicate","")</f>
        <v>Duplicate</v>
      </c>
      <c r="U426" s="42" t="str">
        <f>_xlfn.XLOOKUP(tbl_PV_Milestones[[#This Row],[Work ID]],tbl_PV_Meta[Work ID '#],tbl_PV_Meta[Sub-Portfolio])</f>
        <v>Sub-Portfolio 8</v>
      </c>
      <c r="V426" s="41">
        <f>IF(MONTH(tbl_PV_Milestones[[#This Row],[Baseline Date]])&lt;7,YEAR(tbl_PV_Milestones[[#This Row],[Baseline Date]]),YEAR(tbl_PV_Milestones[[#This Row],[Baseline Date]])+1)</f>
        <v>2025</v>
      </c>
      <c r="W426" s="41">
        <f>IF(MONTH(tbl_PV_Milestones[[#This Row],[Actual/Schedule Finish]])&lt;7,YEAR(tbl_PV_Milestones[[#This Row],[Actual/Schedule Finish]]),YEAR(tbl_PV_Milestones[[#This Row],[Actual/Schedule Finish]])+1)</f>
        <v>2025</v>
      </c>
      <c r="X426" s="41" t="str">
        <f>IF(OR(tbl_PV_Milestones[[#This Row],[Project Status]]="Completed",tbl_PV_Milestones[[#This Row],[Project Status]]="Assumed Completed"),"Yes","No")</f>
        <v>No</v>
      </c>
      <c r="Y426" s="41">
        <f>IF(tbl_PV_Milestones[[#This Row],[Baseline Date]]="",1,0)</f>
        <v>0</v>
      </c>
      <c r="Z426" s="41">
        <f>IF(tbl_PV_Milestones[[#This Row],[Baseline Date]]&lt;PV_Meta!$B$7,1,0)</f>
        <v>1</v>
      </c>
      <c r="AA426" s="41">
        <f>IF(tbl_PV_Milestones[[#This Row],[Complete]]="Yes",1,0)</f>
        <v>0</v>
      </c>
      <c r="AB426" s="41">
        <f>IF(AND(tbl_PV_Milestones[[#This Row],[BL FY]]=2025,tbl_PV_Milestones[[#This Row],[Baseline Date]]&lt;PV_Meta!$B$7),1,0)</f>
        <v>1</v>
      </c>
      <c r="AC426" s="41">
        <f>IF(AND(tbl_PV_Milestones[[#This Row],[Planned YTD]]=1,tbl_PV_Milestones[[#This Row],[Complete]]="Yes"),1,0)</f>
        <v>0</v>
      </c>
      <c r="AD426" s="41">
        <f>IF(AND(tbl_PV_Milestones[[#This Row],[Actual/Schedule Finish]]&lt;PV_Meta!$B$7,tbl_PV_Milestones[[#This Row],[Complete]]="No",tbl_PV_Milestones[[#This Row],[Project Status]]&lt;&gt;"On Hold"),1,0)</f>
        <v>0</v>
      </c>
      <c r="AE426" s="41">
        <f>IF(AND(tbl_PV_Milestones[[#This Row],[Actual/Schedule Finish]]&gt;tbl_PV_Milestones[[#This Row],[Baseline Date]],tbl_PV_Milestones[[#This Row],[Complete]]="No",tbl_PV_Milestones[[#This Row],[Project Status]]&lt;&gt;"On Hold",tbl_PV_Milestones[[#This Row],[Overdue]]=0,tbl_PV_Milestones[[#This Row],[To be Baselined]]&lt;&gt;1),1,0)</f>
        <v>1</v>
      </c>
      <c r="AF426" s="41">
        <f>IF(AND(tbl_PV_Milestones[[#This Row],[BL FY]]=2025,tbl_PV_Milestones[[#This Row],[Finish FY]]&gt;2025),1,0)</f>
        <v>0</v>
      </c>
      <c r="AG426" s="56" t="str">
        <f>_xlfn.XLOOKUP(tbl_PV_Milestones[[#This Row],[Work ID]],tbl_PV_Meta[Work ID '#],tbl_PV_Meta[Project Manager/Owner],,0)</f>
        <v>Project Manager 6</v>
      </c>
      <c r="AH426" s="6"/>
    </row>
    <row r="427" spans="4:34" x14ac:dyDescent="0.25">
      <c r="D427" s="6" t="s">
        <v>28</v>
      </c>
      <c r="E427" s="6" t="s">
        <v>580</v>
      </c>
      <c r="F427" s="6" t="s">
        <v>1708</v>
      </c>
      <c r="G427" s="6" t="s">
        <v>540</v>
      </c>
      <c r="H427" s="6" t="s">
        <v>505</v>
      </c>
      <c r="I427" s="6" t="s">
        <v>110</v>
      </c>
      <c r="J427" s="6" t="s">
        <v>28</v>
      </c>
      <c r="K427" s="6" t="s">
        <v>29</v>
      </c>
      <c r="L427" s="6" t="s">
        <v>27</v>
      </c>
      <c r="M427" s="43"/>
      <c r="N427" s="44" t="s">
        <v>1979</v>
      </c>
      <c r="O427" s="39">
        <v>45778.708333333299</v>
      </c>
      <c r="P427" s="39">
        <v>45747.708333333299</v>
      </c>
      <c r="Q427" s="6">
        <v>-20</v>
      </c>
      <c r="R427" s="6">
        <v>-1.23533045089561E-2</v>
      </c>
      <c r="S427" s="45" t="e">
        <f>_xlfn.CONCAT(#REF!,TRIM(tbl_PV_Milestones[[#This Row],[Milestone Description]]))</f>
        <v>#REF!</v>
      </c>
      <c r="T427" s="84" t="str">
        <f>IF(COUNTIF(tbl_PV_Milestones[UID],tbl_PV_Milestones[[#This Row],[UID]])&gt;1,"Duplicate","")</f>
        <v>Duplicate</v>
      </c>
      <c r="U427" s="42" t="str">
        <f>_xlfn.XLOOKUP(tbl_PV_Milestones[[#This Row],[Work ID]],tbl_PV_Meta[Work ID '#],tbl_PV_Meta[Sub-Portfolio])</f>
        <v>Sub-Portfolio 8</v>
      </c>
      <c r="V427" s="41">
        <f>IF(MONTH(tbl_PV_Milestones[[#This Row],[Baseline Date]])&lt;7,YEAR(tbl_PV_Milestones[[#This Row],[Baseline Date]]),YEAR(tbl_PV_Milestones[[#This Row],[Baseline Date]])+1)</f>
        <v>2025</v>
      </c>
      <c r="W427" s="41">
        <f>IF(MONTH(tbl_PV_Milestones[[#This Row],[Actual/Schedule Finish]])&lt;7,YEAR(tbl_PV_Milestones[[#This Row],[Actual/Schedule Finish]]),YEAR(tbl_PV_Milestones[[#This Row],[Actual/Schedule Finish]])+1)</f>
        <v>2025</v>
      </c>
      <c r="X427" s="41" t="str">
        <f>IF(OR(tbl_PV_Milestones[[#This Row],[Project Status]]="Completed",tbl_PV_Milestones[[#This Row],[Project Status]]="Assumed Completed"),"Yes","No")</f>
        <v>No</v>
      </c>
      <c r="Y427" s="41">
        <f>IF(tbl_PV_Milestones[[#This Row],[Baseline Date]]="",1,0)</f>
        <v>0</v>
      </c>
      <c r="Z427" s="41">
        <f>IF(tbl_PV_Milestones[[#This Row],[Baseline Date]]&lt;PV_Meta!$B$7,1,0)</f>
        <v>1</v>
      </c>
      <c r="AA427" s="41">
        <f>IF(tbl_PV_Milestones[[#This Row],[Complete]]="Yes",1,0)</f>
        <v>0</v>
      </c>
      <c r="AB427" s="41">
        <f>IF(AND(tbl_PV_Milestones[[#This Row],[BL FY]]=2025,tbl_PV_Milestones[[#This Row],[Baseline Date]]&lt;PV_Meta!$B$7),1,0)</f>
        <v>1</v>
      </c>
      <c r="AC427" s="41">
        <f>IF(AND(tbl_PV_Milestones[[#This Row],[Planned YTD]]=1,tbl_PV_Milestones[[#This Row],[Complete]]="Yes"),1,0)</f>
        <v>0</v>
      </c>
      <c r="AD427" s="41">
        <f>IF(AND(tbl_PV_Milestones[[#This Row],[Actual/Schedule Finish]]&lt;PV_Meta!$B$7,tbl_PV_Milestones[[#This Row],[Complete]]="No",tbl_PV_Milestones[[#This Row],[Project Status]]&lt;&gt;"On Hold"),1,0)</f>
        <v>0</v>
      </c>
      <c r="AE427" s="41">
        <f>IF(AND(tbl_PV_Milestones[[#This Row],[Actual/Schedule Finish]]&gt;tbl_PV_Milestones[[#This Row],[Baseline Date]],tbl_PV_Milestones[[#This Row],[Complete]]="No",tbl_PV_Milestones[[#This Row],[Project Status]]&lt;&gt;"On Hold",tbl_PV_Milestones[[#This Row],[Overdue]]=0,tbl_PV_Milestones[[#This Row],[To be Baselined]]&lt;&gt;1),1,0)</f>
        <v>1</v>
      </c>
      <c r="AF427" s="41">
        <f>IF(AND(tbl_PV_Milestones[[#This Row],[BL FY]]=2025,tbl_PV_Milestones[[#This Row],[Finish FY]]&gt;2025),1,0)</f>
        <v>0</v>
      </c>
      <c r="AG427" s="56" t="str">
        <f>_xlfn.XLOOKUP(tbl_PV_Milestones[[#This Row],[Work ID]],tbl_PV_Meta[Work ID '#],tbl_PV_Meta[Project Manager/Owner],,0)</f>
        <v>Project Manager 6</v>
      </c>
      <c r="AH427" s="6"/>
    </row>
    <row r="428" spans="4:34" x14ac:dyDescent="0.25">
      <c r="D428" s="6" t="s">
        <v>28</v>
      </c>
      <c r="E428" s="6" t="s">
        <v>503</v>
      </c>
      <c r="F428" s="6" t="s">
        <v>1708</v>
      </c>
      <c r="G428" s="6" t="s">
        <v>526</v>
      </c>
      <c r="H428" s="6" t="s">
        <v>505</v>
      </c>
      <c r="I428" s="6" t="s">
        <v>110</v>
      </c>
      <c r="J428" s="6" t="s">
        <v>28</v>
      </c>
      <c r="K428" s="6" t="s">
        <v>29</v>
      </c>
      <c r="L428" s="6" t="s">
        <v>27</v>
      </c>
      <c r="M428" s="43"/>
      <c r="N428" s="44" t="s">
        <v>1979</v>
      </c>
      <c r="O428" s="39">
        <v>45786.708333333299</v>
      </c>
      <c r="P428" s="39">
        <v>45786.708333333299</v>
      </c>
      <c r="Q428" s="6">
        <v>0</v>
      </c>
      <c r="R428" s="6">
        <v>0</v>
      </c>
      <c r="S428" s="45" t="e">
        <f>_xlfn.CONCAT(#REF!,TRIM(tbl_PV_Milestones[[#This Row],[Milestone Description]]))</f>
        <v>#REF!</v>
      </c>
      <c r="T428" s="84" t="str">
        <f>IF(COUNTIF(tbl_PV_Milestones[UID],tbl_PV_Milestones[[#This Row],[UID]])&gt;1,"Duplicate","")</f>
        <v>Duplicate</v>
      </c>
      <c r="U428" s="42" t="str">
        <f>_xlfn.XLOOKUP(tbl_PV_Milestones[[#This Row],[Work ID]],tbl_PV_Meta[Work ID '#],tbl_PV_Meta[Sub-Portfolio])</f>
        <v>Sub-Portfolio 8</v>
      </c>
      <c r="V428" s="41">
        <f>IF(MONTH(tbl_PV_Milestones[[#This Row],[Baseline Date]])&lt;7,YEAR(tbl_PV_Milestones[[#This Row],[Baseline Date]]),YEAR(tbl_PV_Milestones[[#This Row],[Baseline Date]])+1)</f>
        <v>2025</v>
      </c>
      <c r="W428" s="41">
        <f>IF(MONTH(tbl_PV_Milestones[[#This Row],[Actual/Schedule Finish]])&lt;7,YEAR(tbl_PV_Milestones[[#This Row],[Actual/Schedule Finish]]),YEAR(tbl_PV_Milestones[[#This Row],[Actual/Schedule Finish]])+1)</f>
        <v>2025</v>
      </c>
      <c r="X428" s="41" t="str">
        <f>IF(OR(tbl_PV_Milestones[[#This Row],[Project Status]]="Completed",tbl_PV_Milestones[[#This Row],[Project Status]]="Assumed Completed"),"Yes","No")</f>
        <v>No</v>
      </c>
      <c r="Y428" s="41">
        <f>IF(tbl_PV_Milestones[[#This Row],[Baseline Date]]="",1,0)</f>
        <v>0</v>
      </c>
      <c r="Z428" s="41">
        <f>IF(tbl_PV_Milestones[[#This Row],[Baseline Date]]&lt;PV_Meta!$B$7,1,0)</f>
        <v>0</v>
      </c>
      <c r="AA428" s="41">
        <f>IF(tbl_PV_Milestones[[#This Row],[Complete]]="Yes",1,0)</f>
        <v>0</v>
      </c>
      <c r="AB428" s="41">
        <f>IF(AND(tbl_PV_Milestones[[#This Row],[BL FY]]=2025,tbl_PV_Milestones[[#This Row],[Baseline Date]]&lt;PV_Meta!$B$7),1,0)</f>
        <v>0</v>
      </c>
      <c r="AC428" s="41">
        <f>IF(AND(tbl_PV_Milestones[[#This Row],[Planned YTD]]=1,tbl_PV_Milestones[[#This Row],[Complete]]="Yes"),1,0)</f>
        <v>0</v>
      </c>
      <c r="AD428" s="41">
        <f>IF(AND(tbl_PV_Milestones[[#This Row],[Actual/Schedule Finish]]&lt;PV_Meta!$B$7,tbl_PV_Milestones[[#This Row],[Complete]]="No",tbl_PV_Milestones[[#This Row],[Project Status]]&lt;&gt;"On Hold"),1,0)</f>
        <v>0</v>
      </c>
      <c r="AE428" s="41">
        <f>IF(AND(tbl_PV_Milestones[[#This Row],[Actual/Schedule Finish]]&gt;tbl_PV_Milestones[[#This Row],[Baseline Date]],tbl_PV_Milestones[[#This Row],[Complete]]="No",tbl_PV_Milestones[[#This Row],[Project Status]]&lt;&gt;"On Hold",tbl_PV_Milestones[[#This Row],[Overdue]]=0,tbl_PV_Milestones[[#This Row],[To be Baselined]]&lt;&gt;1),1,0)</f>
        <v>0</v>
      </c>
      <c r="AF428" s="41">
        <f>IF(AND(tbl_PV_Milestones[[#This Row],[BL FY]]=2025,tbl_PV_Milestones[[#This Row],[Finish FY]]&gt;2025),1,0)</f>
        <v>0</v>
      </c>
      <c r="AG428" s="56" t="str">
        <f>_xlfn.XLOOKUP(tbl_PV_Milestones[[#This Row],[Work ID]],tbl_PV_Meta[Work ID '#],tbl_PV_Meta[Project Manager/Owner],,0)</f>
        <v>Project Manager 6</v>
      </c>
      <c r="AH428" s="6"/>
    </row>
    <row r="429" spans="4:34" x14ac:dyDescent="0.25">
      <c r="D429" s="6" t="s">
        <v>28</v>
      </c>
      <c r="E429" s="6" t="s">
        <v>503</v>
      </c>
      <c r="F429" s="6" t="s">
        <v>1708</v>
      </c>
      <c r="G429" s="6" t="s">
        <v>527</v>
      </c>
      <c r="H429" s="6" t="s">
        <v>505</v>
      </c>
      <c r="I429" s="6" t="s">
        <v>110</v>
      </c>
      <c r="J429" s="6" t="s">
        <v>28</v>
      </c>
      <c r="K429" s="6" t="s">
        <v>29</v>
      </c>
      <c r="L429" s="6" t="s">
        <v>27</v>
      </c>
      <c r="M429" s="43"/>
      <c r="N429" s="44" t="s">
        <v>1979</v>
      </c>
      <c r="O429" s="39">
        <v>45786.708333333299</v>
      </c>
      <c r="P429" s="39">
        <v>45786.708333333299</v>
      </c>
      <c r="Q429" s="6">
        <v>0</v>
      </c>
      <c r="R429" s="6">
        <v>0</v>
      </c>
      <c r="S429" s="45" t="e">
        <f>_xlfn.CONCAT(#REF!,TRIM(tbl_PV_Milestones[[#This Row],[Milestone Description]]))</f>
        <v>#REF!</v>
      </c>
      <c r="T429" s="84" t="str">
        <f>IF(COUNTIF(tbl_PV_Milestones[UID],tbl_PV_Milestones[[#This Row],[UID]])&gt;1,"Duplicate","")</f>
        <v>Duplicate</v>
      </c>
      <c r="U429" s="42" t="str">
        <f>_xlfn.XLOOKUP(tbl_PV_Milestones[[#This Row],[Work ID]],tbl_PV_Meta[Work ID '#],tbl_PV_Meta[Sub-Portfolio])</f>
        <v>Sub-Portfolio 8</v>
      </c>
      <c r="V429" s="41">
        <f>IF(MONTH(tbl_PV_Milestones[[#This Row],[Baseline Date]])&lt;7,YEAR(tbl_PV_Milestones[[#This Row],[Baseline Date]]),YEAR(tbl_PV_Milestones[[#This Row],[Baseline Date]])+1)</f>
        <v>2025</v>
      </c>
      <c r="W429" s="41">
        <f>IF(MONTH(tbl_PV_Milestones[[#This Row],[Actual/Schedule Finish]])&lt;7,YEAR(tbl_PV_Milestones[[#This Row],[Actual/Schedule Finish]]),YEAR(tbl_PV_Milestones[[#This Row],[Actual/Schedule Finish]])+1)</f>
        <v>2025</v>
      </c>
      <c r="X429" s="41" t="str">
        <f>IF(OR(tbl_PV_Milestones[[#This Row],[Project Status]]="Completed",tbl_PV_Milestones[[#This Row],[Project Status]]="Assumed Completed"),"Yes","No")</f>
        <v>No</v>
      </c>
      <c r="Y429" s="41">
        <f>IF(tbl_PV_Milestones[[#This Row],[Baseline Date]]="",1,0)</f>
        <v>0</v>
      </c>
      <c r="Z429" s="41">
        <f>IF(tbl_PV_Milestones[[#This Row],[Baseline Date]]&lt;PV_Meta!$B$7,1,0)</f>
        <v>0</v>
      </c>
      <c r="AA429" s="41">
        <f>IF(tbl_PV_Milestones[[#This Row],[Complete]]="Yes",1,0)</f>
        <v>0</v>
      </c>
      <c r="AB429" s="41">
        <f>IF(AND(tbl_PV_Milestones[[#This Row],[BL FY]]=2025,tbl_PV_Milestones[[#This Row],[Baseline Date]]&lt;PV_Meta!$B$7),1,0)</f>
        <v>0</v>
      </c>
      <c r="AC429" s="41">
        <f>IF(AND(tbl_PV_Milestones[[#This Row],[Planned YTD]]=1,tbl_PV_Milestones[[#This Row],[Complete]]="Yes"),1,0)</f>
        <v>0</v>
      </c>
      <c r="AD429" s="41">
        <f>IF(AND(tbl_PV_Milestones[[#This Row],[Actual/Schedule Finish]]&lt;PV_Meta!$B$7,tbl_PV_Milestones[[#This Row],[Complete]]="No",tbl_PV_Milestones[[#This Row],[Project Status]]&lt;&gt;"On Hold"),1,0)</f>
        <v>0</v>
      </c>
      <c r="AE429" s="41">
        <f>IF(AND(tbl_PV_Milestones[[#This Row],[Actual/Schedule Finish]]&gt;tbl_PV_Milestones[[#This Row],[Baseline Date]],tbl_PV_Milestones[[#This Row],[Complete]]="No",tbl_PV_Milestones[[#This Row],[Project Status]]&lt;&gt;"On Hold",tbl_PV_Milestones[[#This Row],[Overdue]]=0,tbl_PV_Milestones[[#This Row],[To be Baselined]]&lt;&gt;1),1,0)</f>
        <v>0</v>
      </c>
      <c r="AF429" s="41">
        <f>IF(AND(tbl_PV_Milestones[[#This Row],[BL FY]]=2025,tbl_PV_Milestones[[#This Row],[Finish FY]]&gt;2025),1,0)</f>
        <v>0</v>
      </c>
      <c r="AG429" s="56" t="str">
        <f>_xlfn.XLOOKUP(tbl_PV_Milestones[[#This Row],[Work ID]],tbl_PV_Meta[Work ID '#],tbl_PV_Meta[Project Manager/Owner],,0)</f>
        <v>Project Manager 6</v>
      </c>
      <c r="AH429" s="6"/>
    </row>
    <row r="430" spans="4:34" x14ac:dyDescent="0.25">
      <c r="D430" s="6" t="s">
        <v>28</v>
      </c>
      <c r="E430" s="6" t="s">
        <v>503</v>
      </c>
      <c r="F430" s="6" t="s">
        <v>1708</v>
      </c>
      <c r="G430" s="6" t="s">
        <v>528</v>
      </c>
      <c r="H430" s="6" t="s">
        <v>505</v>
      </c>
      <c r="I430" s="6" t="s">
        <v>110</v>
      </c>
      <c r="J430" s="6" t="s">
        <v>28</v>
      </c>
      <c r="K430" s="6" t="s">
        <v>29</v>
      </c>
      <c r="L430" s="6" t="s">
        <v>27</v>
      </c>
      <c r="M430" s="43"/>
      <c r="N430" s="44" t="s">
        <v>1979</v>
      </c>
      <c r="O430" s="39">
        <v>45786.708333333299</v>
      </c>
      <c r="P430" s="39">
        <v>45786.708333333299</v>
      </c>
      <c r="Q430" s="6">
        <v>0</v>
      </c>
      <c r="R430" s="6">
        <v>0</v>
      </c>
      <c r="S430" s="45" t="e">
        <f>_xlfn.CONCAT(#REF!,TRIM(tbl_PV_Milestones[[#This Row],[Milestone Description]]))</f>
        <v>#REF!</v>
      </c>
      <c r="T430" s="84" t="str">
        <f>IF(COUNTIF(tbl_PV_Milestones[UID],tbl_PV_Milestones[[#This Row],[UID]])&gt;1,"Duplicate","")</f>
        <v>Duplicate</v>
      </c>
      <c r="U430" s="42" t="str">
        <f>_xlfn.XLOOKUP(tbl_PV_Milestones[[#This Row],[Work ID]],tbl_PV_Meta[Work ID '#],tbl_PV_Meta[Sub-Portfolio])</f>
        <v>Sub-Portfolio 8</v>
      </c>
      <c r="V430" s="41">
        <f>IF(MONTH(tbl_PV_Milestones[[#This Row],[Baseline Date]])&lt;7,YEAR(tbl_PV_Milestones[[#This Row],[Baseline Date]]),YEAR(tbl_PV_Milestones[[#This Row],[Baseline Date]])+1)</f>
        <v>2025</v>
      </c>
      <c r="W430" s="41">
        <f>IF(MONTH(tbl_PV_Milestones[[#This Row],[Actual/Schedule Finish]])&lt;7,YEAR(tbl_PV_Milestones[[#This Row],[Actual/Schedule Finish]]),YEAR(tbl_PV_Milestones[[#This Row],[Actual/Schedule Finish]])+1)</f>
        <v>2025</v>
      </c>
      <c r="X430" s="41" t="str">
        <f>IF(OR(tbl_PV_Milestones[[#This Row],[Project Status]]="Completed",tbl_PV_Milestones[[#This Row],[Project Status]]="Assumed Completed"),"Yes","No")</f>
        <v>No</v>
      </c>
      <c r="Y430" s="41">
        <f>IF(tbl_PV_Milestones[[#This Row],[Baseline Date]]="",1,0)</f>
        <v>0</v>
      </c>
      <c r="Z430" s="41">
        <f>IF(tbl_PV_Milestones[[#This Row],[Baseline Date]]&lt;PV_Meta!$B$7,1,0)</f>
        <v>0</v>
      </c>
      <c r="AA430" s="41">
        <f>IF(tbl_PV_Milestones[[#This Row],[Complete]]="Yes",1,0)</f>
        <v>0</v>
      </c>
      <c r="AB430" s="41">
        <f>IF(AND(tbl_PV_Milestones[[#This Row],[BL FY]]=2025,tbl_PV_Milestones[[#This Row],[Baseline Date]]&lt;PV_Meta!$B$7),1,0)</f>
        <v>0</v>
      </c>
      <c r="AC430" s="41">
        <f>IF(AND(tbl_PV_Milestones[[#This Row],[Planned YTD]]=1,tbl_PV_Milestones[[#This Row],[Complete]]="Yes"),1,0)</f>
        <v>0</v>
      </c>
      <c r="AD430" s="41">
        <f>IF(AND(tbl_PV_Milestones[[#This Row],[Actual/Schedule Finish]]&lt;PV_Meta!$B$7,tbl_PV_Milestones[[#This Row],[Complete]]="No",tbl_PV_Milestones[[#This Row],[Project Status]]&lt;&gt;"On Hold"),1,0)</f>
        <v>0</v>
      </c>
      <c r="AE430" s="41">
        <f>IF(AND(tbl_PV_Milestones[[#This Row],[Actual/Schedule Finish]]&gt;tbl_PV_Milestones[[#This Row],[Baseline Date]],tbl_PV_Milestones[[#This Row],[Complete]]="No",tbl_PV_Milestones[[#This Row],[Project Status]]&lt;&gt;"On Hold",tbl_PV_Milestones[[#This Row],[Overdue]]=0,tbl_PV_Milestones[[#This Row],[To be Baselined]]&lt;&gt;1),1,0)</f>
        <v>0</v>
      </c>
      <c r="AF430" s="41">
        <f>IF(AND(tbl_PV_Milestones[[#This Row],[BL FY]]=2025,tbl_PV_Milestones[[#This Row],[Finish FY]]&gt;2025),1,0)</f>
        <v>0</v>
      </c>
      <c r="AG430" s="56" t="str">
        <f>_xlfn.XLOOKUP(tbl_PV_Milestones[[#This Row],[Work ID]],tbl_PV_Meta[Work ID '#],tbl_PV_Meta[Project Manager/Owner],,0)</f>
        <v>Project Manager 6</v>
      </c>
      <c r="AH430" s="6"/>
    </row>
    <row r="431" spans="4:34" x14ac:dyDescent="0.25">
      <c r="D431" s="6" t="s">
        <v>28</v>
      </c>
      <c r="E431" s="6" t="s">
        <v>503</v>
      </c>
      <c r="F431" s="6" t="s">
        <v>1708</v>
      </c>
      <c r="G431" s="6" t="s">
        <v>531</v>
      </c>
      <c r="H431" s="6" t="s">
        <v>505</v>
      </c>
      <c r="I431" s="6" t="s">
        <v>110</v>
      </c>
      <c r="J431" s="6" t="s">
        <v>28</v>
      </c>
      <c r="K431" s="6" t="s">
        <v>29</v>
      </c>
      <c r="L431" s="6" t="s">
        <v>27</v>
      </c>
      <c r="M431" s="43"/>
      <c r="N431" s="44" t="s">
        <v>1979</v>
      </c>
      <c r="O431" s="39">
        <v>45786.708333333299</v>
      </c>
      <c r="P431" s="39">
        <v>45786.708333333299</v>
      </c>
      <c r="Q431" s="6">
        <v>0</v>
      </c>
      <c r="R431" s="6">
        <v>0</v>
      </c>
      <c r="S431" s="45" t="e">
        <f>_xlfn.CONCAT(#REF!,TRIM(tbl_PV_Milestones[[#This Row],[Milestone Description]]))</f>
        <v>#REF!</v>
      </c>
      <c r="T431" s="84" t="str">
        <f>IF(COUNTIF(tbl_PV_Milestones[UID],tbl_PV_Milestones[[#This Row],[UID]])&gt;1,"Duplicate","")</f>
        <v>Duplicate</v>
      </c>
      <c r="U431" s="42" t="str">
        <f>_xlfn.XLOOKUP(tbl_PV_Milestones[[#This Row],[Work ID]],tbl_PV_Meta[Work ID '#],tbl_PV_Meta[Sub-Portfolio])</f>
        <v>Sub-Portfolio 8</v>
      </c>
      <c r="V431" s="41">
        <f>IF(MONTH(tbl_PV_Milestones[[#This Row],[Baseline Date]])&lt;7,YEAR(tbl_PV_Milestones[[#This Row],[Baseline Date]]),YEAR(tbl_PV_Milestones[[#This Row],[Baseline Date]])+1)</f>
        <v>2025</v>
      </c>
      <c r="W431" s="41">
        <f>IF(MONTH(tbl_PV_Milestones[[#This Row],[Actual/Schedule Finish]])&lt;7,YEAR(tbl_PV_Milestones[[#This Row],[Actual/Schedule Finish]]),YEAR(tbl_PV_Milestones[[#This Row],[Actual/Schedule Finish]])+1)</f>
        <v>2025</v>
      </c>
      <c r="X431" s="41" t="str">
        <f>IF(OR(tbl_PV_Milestones[[#This Row],[Project Status]]="Completed",tbl_PV_Milestones[[#This Row],[Project Status]]="Assumed Completed"),"Yes","No")</f>
        <v>No</v>
      </c>
      <c r="Y431" s="41">
        <f>IF(tbl_PV_Milestones[[#This Row],[Baseline Date]]="",1,0)</f>
        <v>0</v>
      </c>
      <c r="Z431" s="41">
        <f>IF(tbl_PV_Milestones[[#This Row],[Baseline Date]]&lt;PV_Meta!$B$7,1,0)</f>
        <v>0</v>
      </c>
      <c r="AA431" s="41">
        <f>IF(tbl_PV_Milestones[[#This Row],[Complete]]="Yes",1,0)</f>
        <v>0</v>
      </c>
      <c r="AB431" s="41">
        <f>IF(AND(tbl_PV_Milestones[[#This Row],[BL FY]]=2025,tbl_PV_Milestones[[#This Row],[Baseline Date]]&lt;PV_Meta!$B$7),1,0)</f>
        <v>0</v>
      </c>
      <c r="AC431" s="41">
        <f>IF(AND(tbl_PV_Milestones[[#This Row],[Planned YTD]]=1,tbl_PV_Milestones[[#This Row],[Complete]]="Yes"),1,0)</f>
        <v>0</v>
      </c>
      <c r="AD431" s="41">
        <f>IF(AND(tbl_PV_Milestones[[#This Row],[Actual/Schedule Finish]]&lt;PV_Meta!$B$7,tbl_PV_Milestones[[#This Row],[Complete]]="No",tbl_PV_Milestones[[#This Row],[Project Status]]&lt;&gt;"On Hold"),1,0)</f>
        <v>0</v>
      </c>
      <c r="AE431" s="41">
        <f>IF(AND(tbl_PV_Milestones[[#This Row],[Actual/Schedule Finish]]&gt;tbl_PV_Milestones[[#This Row],[Baseline Date]],tbl_PV_Milestones[[#This Row],[Complete]]="No",tbl_PV_Milestones[[#This Row],[Project Status]]&lt;&gt;"On Hold",tbl_PV_Milestones[[#This Row],[Overdue]]=0,tbl_PV_Milestones[[#This Row],[To be Baselined]]&lt;&gt;1),1,0)</f>
        <v>0</v>
      </c>
      <c r="AF431" s="41">
        <f>IF(AND(tbl_PV_Milestones[[#This Row],[BL FY]]=2025,tbl_PV_Milestones[[#This Row],[Finish FY]]&gt;2025),1,0)</f>
        <v>0</v>
      </c>
      <c r="AG431" s="56" t="str">
        <f>_xlfn.XLOOKUP(tbl_PV_Milestones[[#This Row],[Work ID]],tbl_PV_Meta[Work ID '#],tbl_PV_Meta[Project Manager/Owner],,0)</f>
        <v>Project Manager 6</v>
      </c>
      <c r="AH431" s="6"/>
    </row>
    <row r="432" spans="4:34" x14ac:dyDescent="0.25">
      <c r="D432" s="6" t="s">
        <v>28</v>
      </c>
      <c r="E432" s="6" t="s">
        <v>503</v>
      </c>
      <c r="F432" s="6" t="s">
        <v>1708</v>
      </c>
      <c r="G432" s="6" t="s">
        <v>536</v>
      </c>
      <c r="H432" s="6" t="s">
        <v>505</v>
      </c>
      <c r="I432" s="6" t="s">
        <v>110</v>
      </c>
      <c r="J432" s="6" t="s">
        <v>28</v>
      </c>
      <c r="K432" s="6" t="s">
        <v>29</v>
      </c>
      <c r="L432" s="6" t="s">
        <v>27</v>
      </c>
      <c r="M432" s="43"/>
      <c r="N432" s="44" t="s">
        <v>1979</v>
      </c>
      <c r="O432" s="39">
        <v>45793.708333333299</v>
      </c>
      <c r="P432" s="39">
        <v>45793.708333333299</v>
      </c>
      <c r="Q432" s="6">
        <v>0</v>
      </c>
      <c r="R432" s="6">
        <v>0</v>
      </c>
      <c r="S432" s="45" t="e">
        <f>_xlfn.CONCAT(#REF!,TRIM(tbl_PV_Milestones[[#This Row],[Milestone Description]]))</f>
        <v>#REF!</v>
      </c>
      <c r="T432" s="84" t="str">
        <f>IF(COUNTIF(tbl_PV_Milestones[UID],tbl_PV_Milestones[[#This Row],[UID]])&gt;1,"Duplicate","")</f>
        <v>Duplicate</v>
      </c>
      <c r="U432" s="42" t="str">
        <f>_xlfn.XLOOKUP(tbl_PV_Milestones[[#This Row],[Work ID]],tbl_PV_Meta[Work ID '#],tbl_PV_Meta[Sub-Portfolio])</f>
        <v>Sub-Portfolio 8</v>
      </c>
      <c r="V432" s="41">
        <f>IF(MONTH(tbl_PV_Milestones[[#This Row],[Baseline Date]])&lt;7,YEAR(tbl_PV_Milestones[[#This Row],[Baseline Date]]),YEAR(tbl_PV_Milestones[[#This Row],[Baseline Date]])+1)</f>
        <v>2025</v>
      </c>
      <c r="W432" s="41">
        <f>IF(MONTH(tbl_PV_Milestones[[#This Row],[Actual/Schedule Finish]])&lt;7,YEAR(tbl_PV_Milestones[[#This Row],[Actual/Schedule Finish]]),YEAR(tbl_PV_Milestones[[#This Row],[Actual/Schedule Finish]])+1)</f>
        <v>2025</v>
      </c>
      <c r="X432" s="41" t="str">
        <f>IF(OR(tbl_PV_Milestones[[#This Row],[Project Status]]="Completed",tbl_PV_Milestones[[#This Row],[Project Status]]="Assumed Completed"),"Yes","No")</f>
        <v>No</v>
      </c>
      <c r="Y432" s="41">
        <f>IF(tbl_PV_Milestones[[#This Row],[Baseline Date]]="",1,0)</f>
        <v>0</v>
      </c>
      <c r="Z432" s="41">
        <f>IF(tbl_PV_Milestones[[#This Row],[Baseline Date]]&lt;PV_Meta!$B$7,1,0)</f>
        <v>0</v>
      </c>
      <c r="AA432" s="41">
        <f>IF(tbl_PV_Milestones[[#This Row],[Complete]]="Yes",1,0)</f>
        <v>0</v>
      </c>
      <c r="AB432" s="41">
        <f>IF(AND(tbl_PV_Milestones[[#This Row],[BL FY]]=2025,tbl_PV_Milestones[[#This Row],[Baseline Date]]&lt;PV_Meta!$B$7),1,0)</f>
        <v>0</v>
      </c>
      <c r="AC432" s="41">
        <f>IF(AND(tbl_PV_Milestones[[#This Row],[Planned YTD]]=1,tbl_PV_Milestones[[#This Row],[Complete]]="Yes"),1,0)</f>
        <v>0</v>
      </c>
      <c r="AD432" s="41">
        <f>IF(AND(tbl_PV_Milestones[[#This Row],[Actual/Schedule Finish]]&lt;PV_Meta!$B$7,tbl_PV_Milestones[[#This Row],[Complete]]="No",tbl_PV_Milestones[[#This Row],[Project Status]]&lt;&gt;"On Hold"),1,0)</f>
        <v>0</v>
      </c>
      <c r="AE432" s="41">
        <f>IF(AND(tbl_PV_Milestones[[#This Row],[Actual/Schedule Finish]]&gt;tbl_PV_Milestones[[#This Row],[Baseline Date]],tbl_PV_Milestones[[#This Row],[Complete]]="No",tbl_PV_Milestones[[#This Row],[Project Status]]&lt;&gt;"On Hold",tbl_PV_Milestones[[#This Row],[Overdue]]=0,tbl_PV_Milestones[[#This Row],[To be Baselined]]&lt;&gt;1),1,0)</f>
        <v>0</v>
      </c>
      <c r="AF432" s="41">
        <f>IF(AND(tbl_PV_Milestones[[#This Row],[BL FY]]=2025,tbl_PV_Milestones[[#This Row],[Finish FY]]&gt;2025),1,0)</f>
        <v>0</v>
      </c>
      <c r="AG432" s="56" t="str">
        <f>_xlfn.XLOOKUP(tbl_PV_Milestones[[#This Row],[Work ID]],tbl_PV_Meta[Work ID '#],tbl_PV_Meta[Project Manager/Owner],,0)</f>
        <v>Project Manager 6</v>
      </c>
      <c r="AH432" s="6"/>
    </row>
    <row r="433" spans="4:34" x14ac:dyDescent="0.25">
      <c r="D433" s="6" t="s">
        <v>28</v>
      </c>
      <c r="E433" s="6" t="s">
        <v>503</v>
      </c>
      <c r="F433" s="6" t="s">
        <v>1708</v>
      </c>
      <c r="G433" s="6" t="s">
        <v>538</v>
      </c>
      <c r="H433" s="6" t="s">
        <v>505</v>
      </c>
      <c r="I433" s="6" t="s">
        <v>110</v>
      </c>
      <c r="J433" s="6" t="s">
        <v>28</v>
      </c>
      <c r="K433" s="6" t="s">
        <v>29</v>
      </c>
      <c r="L433" s="6" t="s">
        <v>27</v>
      </c>
      <c r="M433" s="43"/>
      <c r="N433" s="44" t="s">
        <v>1979</v>
      </c>
      <c r="O433" s="39">
        <v>45793.708333333299</v>
      </c>
      <c r="P433" s="39">
        <v>45793.708333333299</v>
      </c>
      <c r="Q433" s="6">
        <v>0</v>
      </c>
      <c r="R433" s="6">
        <v>0</v>
      </c>
      <c r="S433" s="45" t="e">
        <f>_xlfn.CONCAT(#REF!,TRIM(tbl_PV_Milestones[[#This Row],[Milestone Description]]))</f>
        <v>#REF!</v>
      </c>
      <c r="T433" s="84" t="str">
        <f>IF(COUNTIF(tbl_PV_Milestones[UID],tbl_PV_Milestones[[#This Row],[UID]])&gt;1,"Duplicate","")</f>
        <v>Duplicate</v>
      </c>
      <c r="U433" s="42" t="str">
        <f>_xlfn.XLOOKUP(tbl_PV_Milestones[[#This Row],[Work ID]],tbl_PV_Meta[Work ID '#],tbl_PV_Meta[Sub-Portfolio])</f>
        <v>Sub-Portfolio 8</v>
      </c>
      <c r="V433" s="41">
        <f>IF(MONTH(tbl_PV_Milestones[[#This Row],[Baseline Date]])&lt;7,YEAR(tbl_PV_Milestones[[#This Row],[Baseline Date]]),YEAR(tbl_PV_Milestones[[#This Row],[Baseline Date]])+1)</f>
        <v>2025</v>
      </c>
      <c r="W433" s="41">
        <f>IF(MONTH(tbl_PV_Milestones[[#This Row],[Actual/Schedule Finish]])&lt;7,YEAR(tbl_PV_Milestones[[#This Row],[Actual/Schedule Finish]]),YEAR(tbl_PV_Milestones[[#This Row],[Actual/Schedule Finish]])+1)</f>
        <v>2025</v>
      </c>
      <c r="X433" s="41" t="str">
        <f>IF(OR(tbl_PV_Milestones[[#This Row],[Project Status]]="Completed",tbl_PV_Milestones[[#This Row],[Project Status]]="Assumed Completed"),"Yes","No")</f>
        <v>No</v>
      </c>
      <c r="Y433" s="41">
        <f>IF(tbl_PV_Milestones[[#This Row],[Baseline Date]]="",1,0)</f>
        <v>0</v>
      </c>
      <c r="Z433" s="41">
        <f>IF(tbl_PV_Milestones[[#This Row],[Baseline Date]]&lt;PV_Meta!$B$7,1,0)</f>
        <v>0</v>
      </c>
      <c r="AA433" s="41">
        <f>IF(tbl_PV_Milestones[[#This Row],[Complete]]="Yes",1,0)</f>
        <v>0</v>
      </c>
      <c r="AB433" s="41">
        <f>IF(AND(tbl_PV_Milestones[[#This Row],[BL FY]]=2025,tbl_PV_Milestones[[#This Row],[Baseline Date]]&lt;PV_Meta!$B$7),1,0)</f>
        <v>0</v>
      </c>
      <c r="AC433" s="41">
        <f>IF(AND(tbl_PV_Milestones[[#This Row],[Planned YTD]]=1,tbl_PV_Milestones[[#This Row],[Complete]]="Yes"),1,0)</f>
        <v>0</v>
      </c>
      <c r="AD433" s="41">
        <f>IF(AND(tbl_PV_Milestones[[#This Row],[Actual/Schedule Finish]]&lt;PV_Meta!$B$7,tbl_PV_Milestones[[#This Row],[Complete]]="No",tbl_PV_Milestones[[#This Row],[Project Status]]&lt;&gt;"On Hold"),1,0)</f>
        <v>0</v>
      </c>
      <c r="AE433" s="41">
        <f>IF(AND(tbl_PV_Milestones[[#This Row],[Actual/Schedule Finish]]&gt;tbl_PV_Milestones[[#This Row],[Baseline Date]],tbl_PV_Milestones[[#This Row],[Complete]]="No",tbl_PV_Milestones[[#This Row],[Project Status]]&lt;&gt;"On Hold",tbl_PV_Milestones[[#This Row],[Overdue]]=0,tbl_PV_Milestones[[#This Row],[To be Baselined]]&lt;&gt;1),1,0)</f>
        <v>0</v>
      </c>
      <c r="AF433" s="41">
        <f>IF(AND(tbl_PV_Milestones[[#This Row],[BL FY]]=2025,tbl_PV_Milestones[[#This Row],[Finish FY]]&gt;2025),1,0)</f>
        <v>0</v>
      </c>
      <c r="AG433" s="56" t="str">
        <f>_xlfn.XLOOKUP(tbl_PV_Milestones[[#This Row],[Work ID]],tbl_PV_Meta[Work ID '#],tbl_PV_Meta[Project Manager/Owner],,0)</f>
        <v>Project Manager 6</v>
      </c>
      <c r="AH433" s="6"/>
    </row>
    <row r="434" spans="4:34" x14ac:dyDescent="0.25">
      <c r="D434" s="6" t="s">
        <v>28</v>
      </c>
      <c r="E434" s="6" t="s">
        <v>503</v>
      </c>
      <c r="F434" s="6" t="s">
        <v>1708</v>
      </c>
      <c r="G434" s="6" t="s">
        <v>540</v>
      </c>
      <c r="H434" s="6" t="s">
        <v>505</v>
      </c>
      <c r="I434" s="6" t="s">
        <v>110</v>
      </c>
      <c r="J434" s="6" t="s">
        <v>28</v>
      </c>
      <c r="K434" s="6" t="s">
        <v>29</v>
      </c>
      <c r="L434" s="6" t="s">
        <v>27</v>
      </c>
      <c r="M434" s="43"/>
      <c r="N434" s="44" t="s">
        <v>1979</v>
      </c>
      <c r="O434" s="39">
        <v>45793.708333333299</v>
      </c>
      <c r="P434" s="39">
        <v>45793.708333333299</v>
      </c>
      <c r="Q434" s="6">
        <v>0</v>
      </c>
      <c r="R434" s="6">
        <v>0</v>
      </c>
      <c r="S434" s="45" t="e">
        <f>_xlfn.CONCAT(#REF!,TRIM(tbl_PV_Milestones[[#This Row],[Milestone Description]]))</f>
        <v>#REF!</v>
      </c>
      <c r="T434" s="84" t="str">
        <f>IF(COUNTIF(tbl_PV_Milestones[UID],tbl_PV_Milestones[[#This Row],[UID]])&gt;1,"Duplicate","")</f>
        <v>Duplicate</v>
      </c>
      <c r="U434" s="42" t="str">
        <f>_xlfn.XLOOKUP(tbl_PV_Milestones[[#This Row],[Work ID]],tbl_PV_Meta[Work ID '#],tbl_PV_Meta[Sub-Portfolio])</f>
        <v>Sub-Portfolio 8</v>
      </c>
      <c r="V434" s="41">
        <f>IF(MONTH(tbl_PV_Milestones[[#This Row],[Baseline Date]])&lt;7,YEAR(tbl_PV_Milestones[[#This Row],[Baseline Date]]),YEAR(tbl_PV_Milestones[[#This Row],[Baseline Date]])+1)</f>
        <v>2025</v>
      </c>
      <c r="W434" s="41">
        <f>IF(MONTH(tbl_PV_Milestones[[#This Row],[Actual/Schedule Finish]])&lt;7,YEAR(tbl_PV_Milestones[[#This Row],[Actual/Schedule Finish]]),YEAR(tbl_PV_Milestones[[#This Row],[Actual/Schedule Finish]])+1)</f>
        <v>2025</v>
      </c>
      <c r="X434" s="41" t="str">
        <f>IF(OR(tbl_PV_Milestones[[#This Row],[Project Status]]="Completed",tbl_PV_Milestones[[#This Row],[Project Status]]="Assumed Completed"),"Yes","No")</f>
        <v>No</v>
      </c>
      <c r="Y434" s="41">
        <f>IF(tbl_PV_Milestones[[#This Row],[Baseline Date]]="",1,0)</f>
        <v>0</v>
      </c>
      <c r="Z434" s="41">
        <f>IF(tbl_PV_Milestones[[#This Row],[Baseline Date]]&lt;PV_Meta!$B$7,1,0)</f>
        <v>0</v>
      </c>
      <c r="AA434" s="41">
        <f>IF(tbl_PV_Milestones[[#This Row],[Complete]]="Yes",1,0)</f>
        <v>0</v>
      </c>
      <c r="AB434" s="41">
        <f>IF(AND(tbl_PV_Milestones[[#This Row],[BL FY]]=2025,tbl_PV_Milestones[[#This Row],[Baseline Date]]&lt;PV_Meta!$B$7),1,0)</f>
        <v>0</v>
      </c>
      <c r="AC434" s="41">
        <f>IF(AND(tbl_PV_Milestones[[#This Row],[Planned YTD]]=1,tbl_PV_Milestones[[#This Row],[Complete]]="Yes"),1,0)</f>
        <v>0</v>
      </c>
      <c r="AD434" s="41">
        <f>IF(AND(tbl_PV_Milestones[[#This Row],[Actual/Schedule Finish]]&lt;PV_Meta!$B$7,tbl_PV_Milestones[[#This Row],[Complete]]="No",tbl_PV_Milestones[[#This Row],[Project Status]]&lt;&gt;"On Hold"),1,0)</f>
        <v>0</v>
      </c>
      <c r="AE434" s="41">
        <f>IF(AND(tbl_PV_Milestones[[#This Row],[Actual/Schedule Finish]]&gt;tbl_PV_Milestones[[#This Row],[Baseline Date]],tbl_PV_Milestones[[#This Row],[Complete]]="No",tbl_PV_Milestones[[#This Row],[Project Status]]&lt;&gt;"On Hold",tbl_PV_Milestones[[#This Row],[Overdue]]=0,tbl_PV_Milestones[[#This Row],[To be Baselined]]&lt;&gt;1),1,0)</f>
        <v>0</v>
      </c>
      <c r="AF434" s="41">
        <f>IF(AND(tbl_PV_Milestones[[#This Row],[BL FY]]=2025,tbl_PV_Milestones[[#This Row],[Finish FY]]&gt;2025),1,0)</f>
        <v>0</v>
      </c>
      <c r="AG434" s="56" t="str">
        <f>_xlfn.XLOOKUP(tbl_PV_Milestones[[#This Row],[Work ID]],tbl_PV_Meta[Work ID '#],tbl_PV_Meta[Project Manager/Owner],,0)</f>
        <v>Project Manager 6</v>
      </c>
      <c r="AH434" s="6"/>
    </row>
    <row r="435" spans="4:34" x14ac:dyDescent="0.25">
      <c r="D435" s="6" t="s">
        <v>28</v>
      </c>
      <c r="E435" s="6" t="s">
        <v>503</v>
      </c>
      <c r="F435" s="6" t="s">
        <v>1708</v>
      </c>
      <c r="G435" s="6" t="s">
        <v>541</v>
      </c>
      <c r="H435" s="6" t="s">
        <v>505</v>
      </c>
      <c r="I435" s="6" t="s">
        <v>110</v>
      </c>
      <c r="J435" s="6" t="s">
        <v>28</v>
      </c>
      <c r="K435" s="6" t="s">
        <v>29</v>
      </c>
      <c r="L435" s="6" t="s">
        <v>27</v>
      </c>
      <c r="M435" s="43"/>
      <c r="N435" s="44" t="s">
        <v>1979</v>
      </c>
      <c r="O435" s="39">
        <v>45793.708333333299</v>
      </c>
      <c r="P435" s="39">
        <v>45793.708333333299</v>
      </c>
      <c r="Q435" s="6">
        <v>0</v>
      </c>
      <c r="R435" s="6">
        <v>0</v>
      </c>
      <c r="S435" s="45" t="e">
        <f>_xlfn.CONCAT(#REF!,TRIM(tbl_PV_Milestones[[#This Row],[Milestone Description]]))</f>
        <v>#REF!</v>
      </c>
      <c r="T435" s="84" t="str">
        <f>IF(COUNTIF(tbl_PV_Milestones[UID],tbl_PV_Milestones[[#This Row],[UID]])&gt;1,"Duplicate","")</f>
        <v>Duplicate</v>
      </c>
      <c r="U435" s="42" t="str">
        <f>_xlfn.XLOOKUP(tbl_PV_Milestones[[#This Row],[Work ID]],tbl_PV_Meta[Work ID '#],tbl_PV_Meta[Sub-Portfolio])</f>
        <v>Sub-Portfolio 8</v>
      </c>
      <c r="V435" s="41">
        <f>IF(MONTH(tbl_PV_Milestones[[#This Row],[Baseline Date]])&lt;7,YEAR(tbl_PV_Milestones[[#This Row],[Baseline Date]]),YEAR(tbl_PV_Milestones[[#This Row],[Baseline Date]])+1)</f>
        <v>2025</v>
      </c>
      <c r="W435" s="41">
        <f>IF(MONTH(tbl_PV_Milestones[[#This Row],[Actual/Schedule Finish]])&lt;7,YEAR(tbl_PV_Milestones[[#This Row],[Actual/Schedule Finish]]),YEAR(tbl_PV_Milestones[[#This Row],[Actual/Schedule Finish]])+1)</f>
        <v>2025</v>
      </c>
      <c r="X435" s="41" t="str">
        <f>IF(OR(tbl_PV_Milestones[[#This Row],[Project Status]]="Completed",tbl_PV_Milestones[[#This Row],[Project Status]]="Assumed Completed"),"Yes","No")</f>
        <v>No</v>
      </c>
      <c r="Y435" s="41">
        <f>IF(tbl_PV_Milestones[[#This Row],[Baseline Date]]="",1,0)</f>
        <v>0</v>
      </c>
      <c r="Z435" s="41">
        <f>IF(tbl_PV_Milestones[[#This Row],[Baseline Date]]&lt;PV_Meta!$B$7,1,0)</f>
        <v>0</v>
      </c>
      <c r="AA435" s="41">
        <f>IF(tbl_PV_Milestones[[#This Row],[Complete]]="Yes",1,0)</f>
        <v>0</v>
      </c>
      <c r="AB435" s="41">
        <f>IF(AND(tbl_PV_Milestones[[#This Row],[BL FY]]=2025,tbl_PV_Milestones[[#This Row],[Baseline Date]]&lt;PV_Meta!$B$7),1,0)</f>
        <v>0</v>
      </c>
      <c r="AC435" s="41">
        <f>IF(AND(tbl_PV_Milestones[[#This Row],[Planned YTD]]=1,tbl_PV_Milestones[[#This Row],[Complete]]="Yes"),1,0)</f>
        <v>0</v>
      </c>
      <c r="AD435" s="41">
        <f>IF(AND(tbl_PV_Milestones[[#This Row],[Actual/Schedule Finish]]&lt;PV_Meta!$B$7,tbl_PV_Milestones[[#This Row],[Complete]]="No",tbl_PV_Milestones[[#This Row],[Project Status]]&lt;&gt;"On Hold"),1,0)</f>
        <v>0</v>
      </c>
      <c r="AE435" s="41">
        <f>IF(AND(tbl_PV_Milestones[[#This Row],[Actual/Schedule Finish]]&gt;tbl_PV_Milestones[[#This Row],[Baseline Date]],tbl_PV_Milestones[[#This Row],[Complete]]="No",tbl_PV_Milestones[[#This Row],[Project Status]]&lt;&gt;"On Hold",tbl_PV_Milestones[[#This Row],[Overdue]]=0,tbl_PV_Milestones[[#This Row],[To be Baselined]]&lt;&gt;1),1,0)</f>
        <v>0</v>
      </c>
      <c r="AF435" s="41">
        <f>IF(AND(tbl_PV_Milestones[[#This Row],[BL FY]]=2025,tbl_PV_Milestones[[#This Row],[Finish FY]]&gt;2025),1,0)</f>
        <v>0</v>
      </c>
      <c r="AG435" s="56" t="str">
        <f>_xlfn.XLOOKUP(tbl_PV_Milestones[[#This Row],[Work ID]],tbl_PV_Meta[Work ID '#],tbl_PV_Meta[Project Manager/Owner],,0)</f>
        <v>Project Manager 6</v>
      </c>
      <c r="AH435" s="6"/>
    </row>
    <row r="436" spans="4:34" x14ac:dyDescent="0.25">
      <c r="D436" s="6" t="s">
        <v>28</v>
      </c>
      <c r="E436" s="6" t="s">
        <v>503</v>
      </c>
      <c r="F436" s="6" t="s">
        <v>1708</v>
      </c>
      <c r="G436" s="6" t="s">
        <v>526</v>
      </c>
      <c r="H436" s="6" t="s">
        <v>505</v>
      </c>
      <c r="I436" s="6" t="s">
        <v>110</v>
      </c>
      <c r="J436" s="6" t="s">
        <v>28</v>
      </c>
      <c r="K436" s="6" t="s">
        <v>29</v>
      </c>
      <c r="L436" s="6" t="s">
        <v>27</v>
      </c>
      <c r="M436" s="43"/>
      <c r="N436" s="44" t="s">
        <v>1979</v>
      </c>
      <c r="O436" s="39">
        <v>45807.333333333299</v>
      </c>
      <c r="P436" s="39">
        <v>45807.333333333299</v>
      </c>
      <c r="Q436" s="6">
        <v>0</v>
      </c>
      <c r="R436" s="6">
        <v>0</v>
      </c>
      <c r="S436" s="45" t="e">
        <f>_xlfn.CONCAT(#REF!,TRIM(tbl_PV_Milestones[[#This Row],[Milestone Description]]))</f>
        <v>#REF!</v>
      </c>
      <c r="T436" s="84" t="str">
        <f>IF(COUNTIF(tbl_PV_Milestones[UID],tbl_PV_Milestones[[#This Row],[UID]])&gt;1,"Duplicate","")</f>
        <v>Duplicate</v>
      </c>
      <c r="U436" s="42" t="str">
        <f>_xlfn.XLOOKUP(tbl_PV_Milestones[[#This Row],[Work ID]],tbl_PV_Meta[Work ID '#],tbl_PV_Meta[Sub-Portfolio])</f>
        <v>Sub-Portfolio 8</v>
      </c>
      <c r="V436" s="41">
        <f>IF(MONTH(tbl_PV_Milestones[[#This Row],[Baseline Date]])&lt;7,YEAR(tbl_PV_Milestones[[#This Row],[Baseline Date]]),YEAR(tbl_PV_Milestones[[#This Row],[Baseline Date]])+1)</f>
        <v>2025</v>
      </c>
      <c r="W436" s="41">
        <f>IF(MONTH(tbl_PV_Milestones[[#This Row],[Actual/Schedule Finish]])&lt;7,YEAR(tbl_PV_Milestones[[#This Row],[Actual/Schedule Finish]]),YEAR(tbl_PV_Milestones[[#This Row],[Actual/Schedule Finish]])+1)</f>
        <v>2025</v>
      </c>
      <c r="X436" s="41" t="str">
        <f>IF(OR(tbl_PV_Milestones[[#This Row],[Project Status]]="Completed",tbl_PV_Milestones[[#This Row],[Project Status]]="Assumed Completed"),"Yes","No")</f>
        <v>No</v>
      </c>
      <c r="Y436" s="41">
        <f>IF(tbl_PV_Milestones[[#This Row],[Baseline Date]]="",1,0)</f>
        <v>0</v>
      </c>
      <c r="Z436" s="41">
        <f>IF(tbl_PV_Milestones[[#This Row],[Baseline Date]]&lt;PV_Meta!$B$7,1,0)</f>
        <v>0</v>
      </c>
      <c r="AA436" s="41">
        <f>IF(tbl_PV_Milestones[[#This Row],[Complete]]="Yes",1,0)</f>
        <v>0</v>
      </c>
      <c r="AB436" s="41">
        <f>IF(AND(tbl_PV_Milestones[[#This Row],[BL FY]]=2025,tbl_PV_Milestones[[#This Row],[Baseline Date]]&lt;PV_Meta!$B$7),1,0)</f>
        <v>0</v>
      </c>
      <c r="AC436" s="41">
        <f>IF(AND(tbl_PV_Milestones[[#This Row],[Planned YTD]]=1,tbl_PV_Milestones[[#This Row],[Complete]]="Yes"),1,0)</f>
        <v>0</v>
      </c>
      <c r="AD436" s="41">
        <f>IF(AND(tbl_PV_Milestones[[#This Row],[Actual/Schedule Finish]]&lt;PV_Meta!$B$7,tbl_PV_Milestones[[#This Row],[Complete]]="No",tbl_PV_Milestones[[#This Row],[Project Status]]&lt;&gt;"On Hold"),1,0)</f>
        <v>0</v>
      </c>
      <c r="AE436" s="41">
        <f>IF(AND(tbl_PV_Milestones[[#This Row],[Actual/Schedule Finish]]&gt;tbl_PV_Milestones[[#This Row],[Baseline Date]],tbl_PV_Milestones[[#This Row],[Complete]]="No",tbl_PV_Milestones[[#This Row],[Project Status]]&lt;&gt;"On Hold",tbl_PV_Milestones[[#This Row],[Overdue]]=0,tbl_PV_Milestones[[#This Row],[To be Baselined]]&lt;&gt;1),1,0)</f>
        <v>0</v>
      </c>
      <c r="AF436" s="41">
        <f>IF(AND(tbl_PV_Milestones[[#This Row],[BL FY]]=2025,tbl_PV_Milestones[[#This Row],[Finish FY]]&gt;2025),1,0)</f>
        <v>0</v>
      </c>
      <c r="AG436" s="56" t="str">
        <f>_xlfn.XLOOKUP(tbl_PV_Milestones[[#This Row],[Work ID]],tbl_PV_Meta[Work ID '#],tbl_PV_Meta[Project Manager/Owner],,0)</f>
        <v>Project Manager 6</v>
      </c>
      <c r="AH436" s="6"/>
    </row>
    <row r="437" spans="4:34" x14ac:dyDescent="0.25">
      <c r="D437" s="6" t="s">
        <v>28</v>
      </c>
      <c r="E437" s="6" t="s">
        <v>503</v>
      </c>
      <c r="F437" s="6" t="s">
        <v>1708</v>
      </c>
      <c r="G437" s="6" t="s">
        <v>527</v>
      </c>
      <c r="H437" s="6" t="s">
        <v>505</v>
      </c>
      <c r="I437" s="6" t="s">
        <v>110</v>
      </c>
      <c r="J437" s="6" t="s">
        <v>28</v>
      </c>
      <c r="K437" s="6" t="s">
        <v>29</v>
      </c>
      <c r="L437" s="6" t="s">
        <v>27</v>
      </c>
      <c r="M437" s="43"/>
      <c r="N437" s="44" t="s">
        <v>1979</v>
      </c>
      <c r="O437" s="39">
        <v>45807.333333333299</v>
      </c>
      <c r="P437" s="39">
        <v>45807.333333333299</v>
      </c>
      <c r="Q437" s="6">
        <v>0</v>
      </c>
      <c r="R437" s="6">
        <v>0</v>
      </c>
      <c r="S437" s="45" t="e">
        <f>_xlfn.CONCAT(#REF!,TRIM(tbl_PV_Milestones[[#This Row],[Milestone Description]]))</f>
        <v>#REF!</v>
      </c>
      <c r="T437" s="84" t="str">
        <f>IF(COUNTIF(tbl_PV_Milestones[UID],tbl_PV_Milestones[[#This Row],[UID]])&gt;1,"Duplicate","")</f>
        <v>Duplicate</v>
      </c>
      <c r="U437" s="42" t="str">
        <f>_xlfn.XLOOKUP(tbl_PV_Milestones[[#This Row],[Work ID]],tbl_PV_Meta[Work ID '#],tbl_PV_Meta[Sub-Portfolio])</f>
        <v>Sub-Portfolio 8</v>
      </c>
      <c r="V437" s="41">
        <f>IF(MONTH(tbl_PV_Milestones[[#This Row],[Baseline Date]])&lt;7,YEAR(tbl_PV_Milestones[[#This Row],[Baseline Date]]),YEAR(tbl_PV_Milestones[[#This Row],[Baseline Date]])+1)</f>
        <v>2025</v>
      </c>
      <c r="W437" s="41">
        <f>IF(MONTH(tbl_PV_Milestones[[#This Row],[Actual/Schedule Finish]])&lt;7,YEAR(tbl_PV_Milestones[[#This Row],[Actual/Schedule Finish]]),YEAR(tbl_PV_Milestones[[#This Row],[Actual/Schedule Finish]])+1)</f>
        <v>2025</v>
      </c>
      <c r="X437" s="41" t="str">
        <f>IF(OR(tbl_PV_Milestones[[#This Row],[Project Status]]="Completed",tbl_PV_Milestones[[#This Row],[Project Status]]="Assumed Completed"),"Yes","No")</f>
        <v>No</v>
      </c>
      <c r="Y437" s="41">
        <f>IF(tbl_PV_Milestones[[#This Row],[Baseline Date]]="",1,0)</f>
        <v>0</v>
      </c>
      <c r="Z437" s="41">
        <f>IF(tbl_PV_Milestones[[#This Row],[Baseline Date]]&lt;PV_Meta!$B$7,1,0)</f>
        <v>0</v>
      </c>
      <c r="AA437" s="41">
        <f>IF(tbl_PV_Milestones[[#This Row],[Complete]]="Yes",1,0)</f>
        <v>0</v>
      </c>
      <c r="AB437" s="41">
        <f>IF(AND(tbl_PV_Milestones[[#This Row],[BL FY]]=2025,tbl_PV_Milestones[[#This Row],[Baseline Date]]&lt;PV_Meta!$B$7),1,0)</f>
        <v>0</v>
      </c>
      <c r="AC437" s="41">
        <f>IF(AND(tbl_PV_Milestones[[#This Row],[Planned YTD]]=1,tbl_PV_Milestones[[#This Row],[Complete]]="Yes"),1,0)</f>
        <v>0</v>
      </c>
      <c r="AD437" s="41">
        <f>IF(AND(tbl_PV_Milestones[[#This Row],[Actual/Schedule Finish]]&lt;PV_Meta!$B$7,tbl_PV_Milestones[[#This Row],[Complete]]="No",tbl_PV_Milestones[[#This Row],[Project Status]]&lt;&gt;"On Hold"),1,0)</f>
        <v>0</v>
      </c>
      <c r="AE437" s="41">
        <f>IF(AND(tbl_PV_Milestones[[#This Row],[Actual/Schedule Finish]]&gt;tbl_PV_Milestones[[#This Row],[Baseline Date]],tbl_PV_Milestones[[#This Row],[Complete]]="No",tbl_PV_Milestones[[#This Row],[Project Status]]&lt;&gt;"On Hold",tbl_PV_Milestones[[#This Row],[Overdue]]=0,tbl_PV_Milestones[[#This Row],[To be Baselined]]&lt;&gt;1),1,0)</f>
        <v>0</v>
      </c>
      <c r="AF437" s="41">
        <f>IF(AND(tbl_PV_Milestones[[#This Row],[BL FY]]=2025,tbl_PV_Milestones[[#This Row],[Finish FY]]&gt;2025),1,0)</f>
        <v>0</v>
      </c>
      <c r="AG437" s="56" t="str">
        <f>_xlfn.XLOOKUP(tbl_PV_Milestones[[#This Row],[Work ID]],tbl_PV_Meta[Work ID '#],tbl_PV_Meta[Project Manager/Owner],,0)</f>
        <v>Project Manager 6</v>
      </c>
      <c r="AH437" s="6"/>
    </row>
    <row r="438" spans="4:34" x14ac:dyDescent="0.25">
      <c r="D438" s="6" t="s">
        <v>28</v>
      </c>
      <c r="E438" s="6" t="s">
        <v>503</v>
      </c>
      <c r="F438" s="6" t="s">
        <v>1708</v>
      </c>
      <c r="G438" s="6" t="s">
        <v>528</v>
      </c>
      <c r="H438" s="6" t="s">
        <v>505</v>
      </c>
      <c r="I438" s="6" t="s">
        <v>110</v>
      </c>
      <c r="J438" s="6" t="s">
        <v>28</v>
      </c>
      <c r="K438" s="6" t="s">
        <v>29</v>
      </c>
      <c r="L438" s="6" t="s">
        <v>27</v>
      </c>
      <c r="M438" s="43"/>
      <c r="N438" s="44" t="s">
        <v>1979</v>
      </c>
      <c r="O438" s="39">
        <v>45820.708333333299</v>
      </c>
      <c r="P438" s="39">
        <v>45820.708333333299</v>
      </c>
      <c r="Q438" s="6">
        <v>0</v>
      </c>
      <c r="R438" s="6">
        <v>0</v>
      </c>
      <c r="S438" s="45" t="e">
        <f>_xlfn.CONCAT(#REF!,TRIM(tbl_PV_Milestones[[#This Row],[Milestone Description]]))</f>
        <v>#REF!</v>
      </c>
      <c r="T438" s="84" t="str">
        <f>IF(COUNTIF(tbl_PV_Milestones[UID],tbl_PV_Milestones[[#This Row],[UID]])&gt;1,"Duplicate","")</f>
        <v>Duplicate</v>
      </c>
      <c r="U438" s="42" t="str">
        <f>_xlfn.XLOOKUP(tbl_PV_Milestones[[#This Row],[Work ID]],tbl_PV_Meta[Work ID '#],tbl_PV_Meta[Sub-Portfolio])</f>
        <v>Sub-Portfolio 8</v>
      </c>
      <c r="V438" s="41">
        <f>IF(MONTH(tbl_PV_Milestones[[#This Row],[Baseline Date]])&lt;7,YEAR(tbl_PV_Milestones[[#This Row],[Baseline Date]]),YEAR(tbl_PV_Milestones[[#This Row],[Baseline Date]])+1)</f>
        <v>2025</v>
      </c>
      <c r="W438" s="41">
        <f>IF(MONTH(tbl_PV_Milestones[[#This Row],[Actual/Schedule Finish]])&lt;7,YEAR(tbl_PV_Milestones[[#This Row],[Actual/Schedule Finish]]),YEAR(tbl_PV_Milestones[[#This Row],[Actual/Schedule Finish]])+1)</f>
        <v>2025</v>
      </c>
      <c r="X438" s="41" t="str">
        <f>IF(OR(tbl_PV_Milestones[[#This Row],[Project Status]]="Completed",tbl_PV_Milestones[[#This Row],[Project Status]]="Assumed Completed"),"Yes","No")</f>
        <v>No</v>
      </c>
      <c r="Y438" s="41">
        <f>IF(tbl_PV_Milestones[[#This Row],[Baseline Date]]="",1,0)</f>
        <v>0</v>
      </c>
      <c r="Z438" s="41">
        <f>IF(tbl_PV_Milestones[[#This Row],[Baseline Date]]&lt;PV_Meta!$B$7,1,0)</f>
        <v>0</v>
      </c>
      <c r="AA438" s="41">
        <f>IF(tbl_PV_Milestones[[#This Row],[Complete]]="Yes",1,0)</f>
        <v>0</v>
      </c>
      <c r="AB438" s="41">
        <f>IF(AND(tbl_PV_Milestones[[#This Row],[BL FY]]=2025,tbl_PV_Milestones[[#This Row],[Baseline Date]]&lt;PV_Meta!$B$7),1,0)</f>
        <v>0</v>
      </c>
      <c r="AC438" s="41">
        <f>IF(AND(tbl_PV_Milestones[[#This Row],[Planned YTD]]=1,tbl_PV_Milestones[[#This Row],[Complete]]="Yes"),1,0)</f>
        <v>0</v>
      </c>
      <c r="AD438" s="41">
        <f>IF(AND(tbl_PV_Milestones[[#This Row],[Actual/Schedule Finish]]&lt;PV_Meta!$B$7,tbl_PV_Milestones[[#This Row],[Complete]]="No",tbl_PV_Milestones[[#This Row],[Project Status]]&lt;&gt;"On Hold"),1,0)</f>
        <v>0</v>
      </c>
      <c r="AE438" s="41">
        <f>IF(AND(tbl_PV_Milestones[[#This Row],[Actual/Schedule Finish]]&gt;tbl_PV_Milestones[[#This Row],[Baseline Date]],tbl_PV_Milestones[[#This Row],[Complete]]="No",tbl_PV_Milestones[[#This Row],[Project Status]]&lt;&gt;"On Hold",tbl_PV_Milestones[[#This Row],[Overdue]]=0,tbl_PV_Milestones[[#This Row],[To be Baselined]]&lt;&gt;1),1,0)</f>
        <v>0</v>
      </c>
      <c r="AF438" s="41">
        <f>IF(AND(tbl_PV_Milestones[[#This Row],[BL FY]]=2025,tbl_PV_Milestones[[#This Row],[Finish FY]]&gt;2025),1,0)</f>
        <v>0</v>
      </c>
      <c r="AG438" s="56" t="str">
        <f>_xlfn.XLOOKUP(tbl_PV_Milestones[[#This Row],[Work ID]],tbl_PV_Meta[Work ID '#],tbl_PV_Meta[Project Manager/Owner],,0)</f>
        <v>Project Manager 6</v>
      </c>
      <c r="AH438" s="6"/>
    </row>
    <row r="439" spans="4:34" x14ac:dyDescent="0.25">
      <c r="D439" s="6" t="s">
        <v>28</v>
      </c>
      <c r="E439" s="6" t="s">
        <v>503</v>
      </c>
      <c r="F439" s="6" t="s">
        <v>1708</v>
      </c>
      <c r="G439" s="6" t="s">
        <v>531</v>
      </c>
      <c r="H439" s="6" t="s">
        <v>505</v>
      </c>
      <c r="I439" s="6" t="s">
        <v>110</v>
      </c>
      <c r="J439" s="6" t="s">
        <v>28</v>
      </c>
      <c r="K439" s="6" t="s">
        <v>29</v>
      </c>
      <c r="L439" s="6" t="s">
        <v>27</v>
      </c>
      <c r="M439" s="43"/>
      <c r="N439" s="44" t="s">
        <v>1979</v>
      </c>
      <c r="O439" s="39">
        <v>45821.708333333299</v>
      </c>
      <c r="P439" s="39">
        <v>45821.708333333299</v>
      </c>
      <c r="Q439" s="6">
        <v>0</v>
      </c>
      <c r="R439" s="6">
        <v>0</v>
      </c>
      <c r="S439" s="45" t="e">
        <f>_xlfn.CONCAT(#REF!,TRIM(tbl_PV_Milestones[[#This Row],[Milestone Description]]))</f>
        <v>#REF!</v>
      </c>
      <c r="T439" s="84" t="str">
        <f>IF(COUNTIF(tbl_PV_Milestones[UID],tbl_PV_Milestones[[#This Row],[UID]])&gt;1,"Duplicate","")</f>
        <v>Duplicate</v>
      </c>
      <c r="U439" s="42" t="str">
        <f>_xlfn.XLOOKUP(tbl_PV_Milestones[[#This Row],[Work ID]],tbl_PV_Meta[Work ID '#],tbl_PV_Meta[Sub-Portfolio])</f>
        <v>Sub-Portfolio 8</v>
      </c>
      <c r="V439" s="41">
        <f>IF(MONTH(tbl_PV_Milestones[[#This Row],[Baseline Date]])&lt;7,YEAR(tbl_PV_Milestones[[#This Row],[Baseline Date]]),YEAR(tbl_PV_Milestones[[#This Row],[Baseline Date]])+1)</f>
        <v>2025</v>
      </c>
      <c r="W439" s="41">
        <f>IF(MONTH(tbl_PV_Milestones[[#This Row],[Actual/Schedule Finish]])&lt;7,YEAR(tbl_PV_Milestones[[#This Row],[Actual/Schedule Finish]]),YEAR(tbl_PV_Milestones[[#This Row],[Actual/Schedule Finish]])+1)</f>
        <v>2025</v>
      </c>
      <c r="X439" s="41" t="str">
        <f>IF(OR(tbl_PV_Milestones[[#This Row],[Project Status]]="Completed",tbl_PV_Milestones[[#This Row],[Project Status]]="Assumed Completed"),"Yes","No")</f>
        <v>No</v>
      </c>
      <c r="Y439" s="41">
        <f>IF(tbl_PV_Milestones[[#This Row],[Baseline Date]]="",1,0)</f>
        <v>0</v>
      </c>
      <c r="Z439" s="41">
        <f>IF(tbl_PV_Milestones[[#This Row],[Baseline Date]]&lt;PV_Meta!$B$7,1,0)</f>
        <v>0</v>
      </c>
      <c r="AA439" s="41">
        <f>IF(tbl_PV_Milestones[[#This Row],[Complete]]="Yes",1,0)</f>
        <v>0</v>
      </c>
      <c r="AB439" s="41">
        <f>IF(AND(tbl_PV_Milestones[[#This Row],[BL FY]]=2025,tbl_PV_Milestones[[#This Row],[Baseline Date]]&lt;PV_Meta!$B$7),1,0)</f>
        <v>0</v>
      </c>
      <c r="AC439" s="41">
        <f>IF(AND(tbl_PV_Milestones[[#This Row],[Planned YTD]]=1,tbl_PV_Milestones[[#This Row],[Complete]]="Yes"),1,0)</f>
        <v>0</v>
      </c>
      <c r="AD439" s="41">
        <f>IF(AND(tbl_PV_Milestones[[#This Row],[Actual/Schedule Finish]]&lt;PV_Meta!$B$7,tbl_PV_Milestones[[#This Row],[Complete]]="No",tbl_PV_Milestones[[#This Row],[Project Status]]&lt;&gt;"On Hold"),1,0)</f>
        <v>0</v>
      </c>
      <c r="AE439" s="41">
        <f>IF(AND(tbl_PV_Milestones[[#This Row],[Actual/Schedule Finish]]&gt;tbl_PV_Milestones[[#This Row],[Baseline Date]],tbl_PV_Milestones[[#This Row],[Complete]]="No",tbl_PV_Milestones[[#This Row],[Project Status]]&lt;&gt;"On Hold",tbl_PV_Milestones[[#This Row],[Overdue]]=0,tbl_PV_Milestones[[#This Row],[To be Baselined]]&lt;&gt;1),1,0)</f>
        <v>0</v>
      </c>
      <c r="AF439" s="41">
        <f>IF(AND(tbl_PV_Milestones[[#This Row],[BL FY]]=2025,tbl_PV_Milestones[[#This Row],[Finish FY]]&gt;2025),1,0)</f>
        <v>0</v>
      </c>
      <c r="AG439" s="56" t="str">
        <f>_xlfn.XLOOKUP(tbl_PV_Milestones[[#This Row],[Work ID]],tbl_PV_Meta[Work ID '#],tbl_PV_Meta[Project Manager/Owner],,0)</f>
        <v>Project Manager 6</v>
      </c>
      <c r="AH439" s="6"/>
    </row>
    <row r="440" spans="4:34" x14ac:dyDescent="0.25">
      <c r="D440" s="6" t="s">
        <v>28</v>
      </c>
      <c r="E440" s="6" t="s">
        <v>503</v>
      </c>
      <c r="F440" s="6" t="s">
        <v>1718</v>
      </c>
      <c r="G440" s="6" t="s">
        <v>544</v>
      </c>
      <c r="H440" s="6" t="s">
        <v>505</v>
      </c>
      <c r="I440" s="6" t="s">
        <v>510</v>
      </c>
      <c r="J440" s="6" t="s">
        <v>28</v>
      </c>
      <c r="K440" s="6" t="s">
        <v>61</v>
      </c>
      <c r="L440" s="6" t="s">
        <v>90</v>
      </c>
      <c r="M440" s="43"/>
      <c r="N440" s="44" t="s">
        <v>1979</v>
      </c>
      <c r="O440" s="39">
        <v>45838.708333333299</v>
      </c>
      <c r="P440" s="39">
        <v>45838.708333333299</v>
      </c>
      <c r="Q440" s="6">
        <v>0</v>
      </c>
      <c r="R440" s="6">
        <v>0</v>
      </c>
      <c r="S440" s="45" t="e">
        <f>_xlfn.CONCAT(#REF!,TRIM(tbl_PV_Milestones[[#This Row],[Milestone Description]]))</f>
        <v>#REF!</v>
      </c>
      <c r="T440" s="84" t="str">
        <f>IF(COUNTIF(tbl_PV_Milestones[UID],tbl_PV_Milestones[[#This Row],[UID]])&gt;1,"Duplicate","")</f>
        <v>Duplicate</v>
      </c>
      <c r="U440" s="42" t="str">
        <f>_xlfn.XLOOKUP(tbl_PV_Milestones[[#This Row],[Work ID]],tbl_PV_Meta[Work ID '#],tbl_PV_Meta[Sub-Portfolio])</f>
        <v>Sub-Portfolio 7</v>
      </c>
      <c r="V440" s="41">
        <f>IF(MONTH(tbl_PV_Milestones[[#This Row],[Baseline Date]])&lt;7,YEAR(tbl_PV_Milestones[[#This Row],[Baseline Date]]),YEAR(tbl_PV_Milestones[[#This Row],[Baseline Date]])+1)</f>
        <v>2025</v>
      </c>
      <c r="W440" s="41">
        <f>IF(MONTH(tbl_PV_Milestones[[#This Row],[Actual/Schedule Finish]])&lt;7,YEAR(tbl_PV_Milestones[[#This Row],[Actual/Schedule Finish]]),YEAR(tbl_PV_Milestones[[#This Row],[Actual/Schedule Finish]])+1)</f>
        <v>2025</v>
      </c>
      <c r="X440" s="41" t="str">
        <f>IF(OR(tbl_PV_Milestones[[#This Row],[Project Status]]="Completed",tbl_PV_Milestones[[#This Row],[Project Status]]="Assumed Completed"),"Yes","No")</f>
        <v>No</v>
      </c>
      <c r="Y440" s="41">
        <f>IF(tbl_PV_Milestones[[#This Row],[Baseline Date]]="",1,0)</f>
        <v>0</v>
      </c>
      <c r="Z440" s="41">
        <f>IF(tbl_PV_Milestones[[#This Row],[Baseline Date]]&lt;PV_Meta!$B$7,1,0)</f>
        <v>0</v>
      </c>
      <c r="AA440" s="41">
        <f>IF(tbl_PV_Milestones[[#This Row],[Complete]]="Yes",1,0)</f>
        <v>0</v>
      </c>
      <c r="AB440" s="41">
        <f>IF(AND(tbl_PV_Milestones[[#This Row],[BL FY]]=2025,tbl_PV_Milestones[[#This Row],[Baseline Date]]&lt;PV_Meta!$B$7),1,0)</f>
        <v>0</v>
      </c>
      <c r="AC440" s="41">
        <f>IF(AND(tbl_PV_Milestones[[#This Row],[Planned YTD]]=1,tbl_PV_Milestones[[#This Row],[Complete]]="Yes"),1,0)</f>
        <v>0</v>
      </c>
      <c r="AD440" s="41">
        <f>IF(AND(tbl_PV_Milestones[[#This Row],[Actual/Schedule Finish]]&lt;PV_Meta!$B$7,tbl_PV_Milestones[[#This Row],[Complete]]="No",tbl_PV_Milestones[[#This Row],[Project Status]]&lt;&gt;"On Hold"),1,0)</f>
        <v>0</v>
      </c>
      <c r="AE440" s="41">
        <f>IF(AND(tbl_PV_Milestones[[#This Row],[Actual/Schedule Finish]]&gt;tbl_PV_Milestones[[#This Row],[Baseline Date]],tbl_PV_Milestones[[#This Row],[Complete]]="No",tbl_PV_Milestones[[#This Row],[Project Status]]&lt;&gt;"On Hold",tbl_PV_Milestones[[#This Row],[Overdue]]=0,tbl_PV_Milestones[[#This Row],[To be Baselined]]&lt;&gt;1),1,0)</f>
        <v>0</v>
      </c>
      <c r="AF440" s="41">
        <f>IF(AND(tbl_PV_Milestones[[#This Row],[BL FY]]=2025,tbl_PV_Milestones[[#This Row],[Finish FY]]&gt;2025),1,0)</f>
        <v>0</v>
      </c>
      <c r="AG440" s="56" t="str">
        <f>_xlfn.XLOOKUP(tbl_PV_Milestones[[#This Row],[Work ID]],tbl_PV_Meta[Work ID '#],tbl_PV_Meta[Project Manager/Owner],,0)</f>
        <v>Project Manager 17</v>
      </c>
      <c r="AH440" s="6"/>
    </row>
    <row r="441" spans="4:34" x14ac:dyDescent="0.25">
      <c r="D441" s="6" t="s">
        <v>28</v>
      </c>
      <c r="E441" s="6" t="s">
        <v>503</v>
      </c>
      <c r="F441" s="6" t="s">
        <v>1718</v>
      </c>
      <c r="G441" s="6" t="s">
        <v>548</v>
      </c>
      <c r="H441" s="6" t="s">
        <v>505</v>
      </c>
      <c r="I441" s="6" t="s">
        <v>510</v>
      </c>
      <c r="J441" s="6" t="s">
        <v>28</v>
      </c>
      <c r="K441" s="6" t="s">
        <v>61</v>
      </c>
      <c r="L441" s="6" t="s">
        <v>90</v>
      </c>
      <c r="M441" s="43"/>
      <c r="N441" s="44" t="s">
        <v>1979</v>
      </c>
      <c r="O441" s="39">
        <v>45838.708333333299</v>
      </c>
      <c r="P441" s="39">
        <v>45838.708333333299</v>
      </c>
      <c r="Q441" s="6">
        <v>0</v>
      </c>
      <c r="R441" s="6">
        <v>0</v>
      </c>
      <c r="S441" s="45" t="e">
        <f>_xlfn.CONCAT(#REF!,TRIM(tbl_PV_Milestones[[#This Row],[Milestone Description]]))</f>
        <v>#REF!</v>
      </c>
      <c r="T441" s="84" t="str">
        <f>IF(COUNTIF(tbl_PV_Milestones[UID],tbl_PV_Milestones[[#This Row],[UID]])&gt;1,"Duplicate","")</f>
        <v>Duplicate</v>
      </c>
      <c r="U441" s="42" t="str">
        <f>_xlfn.XLOOKUP(tbl_PV_Milestones[[#This Row],[Work ID]],tbl_PV_Meta[Work ID '#],tbl_PV_Meta[Sub-Portfolio])</f>
        <v>Sub-Portfolio 7</v>
      </c>
      <c r="V441" s="41">
        <f>IF(MONTH(tbl_PV_Milestones[[#This Row],[Baseline Date]])&lt;7,YEAR(tbl_PV_Milestones[[#This Row],[Baseline Date]]),YEAR(tbl_PV_Milestones[[#This Row],[Baseline Date]])+1)</f>
        <v>2025</v>
      </c>
      <c r="W441" s="41">
        <f>IF(MONTH(tbl_PV_Milestones[[#This Row],[Actual/Schedule Finish]])&lt;7,YEAR(tbl_PV_Milestones[[#This Row],[Actual/Schedule Finish]]),YEAR(tbl_PV_Milestones[[#This Row],[Actual/Schedule Finish]])+1)</f>
        <v>2025</v>
      </c>
      <c r="X441" s="41" t="str">
        <f>IF(OR(tbl_PV_Milestones[[#This Row],[Project Status]]="Completed",tbl_PV_Milestones[[#This Row],[Project Status]]="Assumed Completed"),"Yes","No")</f>
        <v>No</v>
      </c>
      <c r="Y441" s="41">
        <f>IF(tbl_PV_Milestones[[#This Row],[Baseline Date]]="",1,0)</f>
        <v>0</v>
      </c>
      <c r="Z441" s="41">
        <f>IF(tbl_PV_Milestones[[#This Row],[Baseline Date]]&lt;PV_Meta!$B$7,1,0)</f>
        <v>0</v>
      </c>
      <c r="AA441" s="41">
        <f>IF(tbl_PV_Milestones[[#This Row],[Complete]]="Yes",1,0)</f>
        <v>0</v>
      </c>
      <c r="AB441" s="41">
        <f>IF(AND(tbl_PV_Milestones[[#This Row],[BL FY]]=2025,tbl_PV_Milestones[[#This Row],[Baseline Date]]&lt;PV_Meta!$B$7),1,0)</f>
        <v>0</v>
      </c>
      <c r="AC441" s="41">
        <f>IF(AND(tbl_PV_Milestones[[#This Row],[Planned YTD]]=1,tbl_PV_Milestones[[#This Row],[Complete]]="Yes"),1,0)</f>
        <v>0</v>
      </c>
      <c r="AD441" s="41">
        <f>IF(AND(tbl_PV_Milestones[[#This Row],[Actual/Schedule Finish]]&lt;PV_Meta!$B$7,tbl_PV_Milestones[[#This Row],[Complete]]="No",tbl_PV_Milestones[[#This Row],[Project Status]]&lt;&gt;"On Hold"),1,0)</f>
        <v>0</v>
      </c>
      <c r="AE441" s="41">
        <f>IF(AND(tbl_PV_Milestones[[#This Row],[Actual/Schedule Finish]]&gt;tbl_PV_Milestones[[#This Row],[Baseline Date]],tbl_PV_Milestones[[#This Row],[Complete]]="No",tbl_PV_Milestones[[#This Row],[Project Status]]&lt;&gt;"On Hold",tbl_PV_Milestones[[#This Row],[Overdue]]=0,tbl_PV_Milestones[[#This Row],[To be Baselined]]&lt;&gt;1),1,0)</f>
        <v>0</v>
      </c>
      <c r="AF441" s="41">
        <f>IF(AND(tbl_PV_Milestones[[#This Row],[BL FY]]=2025,tbl_PV_Milestones[[#This Row],[Finish FY]]&gt;2025),1,0)</f>
        <v>0</v>
      </c>
      <c r="AG441" s="56" t="str">
        <f>_xlfn.XLOOKUP(tbl_PV_Milestones[[#This Row],[Work ID]],tbl_PV_Meta[Work ID '#],tbl_PV_Meta[Project Manager/Owner],,0)</f>
        <v>Project Manager 17</v>
      </c>
      <c r="AH441" s="6"/>
    </row>
    <row r="442" spans="4:34" x14ac:dyDescent="0.25">
      <c r="D442" s="6" t="s">
        <v>28</v>
      </c>
      <c r="E442" s="6" t="s">
        <v>503</v>
      </c>
      <c r="F442" s="6" t="s">
        <v>1718</v>
      </c>
      <c r="G442" s="6" t="s">
        <v>549</v>
      </c>
      <c r="H442" s="6" t="s">
        <v>505</v>
      </c>
      <c r="I442" s="6" t="s">
        <v>510</v>
      </c>
      <c r="J442" s="6" t="s">
        <v>28</v>
      </c>
      <c r="K442" s="6" t="s">
        <v>61</v>
      </c>
      <c r="L442" s="6" t="s">
        <v>90</v>
      </c>
      <c r="M442" s="43"/>
      <c r="N442" s="44" t="s">
        <v>1979</v>
      </c>
      <c r="O442" s="39">
        <v>45869.708333333299</v>
      </c>
      <c r="P442" s="39">
        <v>45869.708333333299</v>
      </c>
      <c r="Q442" s="6">
        <v>0</v>
      </c>
      <c r="R442" s="6">
        <v>0</v>
      </c>
      <c r="S442" s="45" t="e">
        <f>_xlfn.CONCAT(#REF!,TRIM(tbl_PV_Milestones[[#This Row],[Milestone Description]]))</f>
        <v>#REF!</v>
      </c>
      <c r="T442" s="84" t="str">
        <f>IF(COUNTIF(tbl_PV_Milestones[UID],tbl_PV_Milestones[[#This Row],[UID]])&gt;1,"Duplicate","")</f>
        <v>Duplicate</v>
      </c>
      <c r="U442" s="42" t="str">
        <f>_xlfn.XLOOKUP(tbl_PV_Milestones[[#This Row],[Work ID]],tbl_PV_Meta[Work ID '#],tbl_PV_Meta[Sub-Portfolio])</f>
        <v>Sub-Portfolio 7</v>
      </c>
      <c r="V442" s="41">
        <f>IF(MONTH(tbl_PV_Milestones[[#This Row],[Baseline Date]])&lt;7,YEAR(tbl_PV_Milestones[[#This Row],[Baseline Date]]),YEAR(tbl_PV_Milestones[[#This Row],[Baseline Date]])+1)</f>
        <v>2026</v>
      </c>
      <c r="W442" s="41">
        <f>IF(MONTH(tbl_PV_Milestones[[#This Row],[Actual/Schedule Finish]])&lt;7,YEAR(tbl_PV_Milestones[[#This Row],[Actual/Schedule Finish]]),YEAR(tbl_PV_Milestones[[#This Row],[Actual/Schedule Finish]])+1)</f>
        <v>2026</v>
      </c>
      <c r="X442" s="41" t="str">
        <f>IF(OR(tbl_PV_Milestones[[#This Row],[Project Status]]="Completed",tbl_PV_Milestones[[#This Row],[Project Status]]="Assumed Completed"),"Yes","No")</f>
        <v>No</v>
      </c>
      <c r="Y442" s="41">
        <f>IF(tbl_PV_Milestones[[#This Row],[Baseline Date]]="",1,0)</f>
        <v>0</v>
      </c>
      <c r="Z442" s="41">
        <f>IF(tbl_PV_Milestones[[#This Row],[Baseline Date]]&lt;PV_Meta!$B$7,1,0)</f>
        <v>0</v>
      </c>
      <c r="AA442" s="41">
        <f>IF(tbl_PV_Milestones[[#This Row],[Complete]]="Yes",1,0)</f>
        <v>0</v>
      </c>
      <c r="AB442" s="41">
        <f>IF(AND(tbl_PV_Milestones[[#This Row],[BL FY]]=2025,tbl_PV_Milestones[[#This Row],[Baseline Date]]&lt;PV_Meta!$B$7),1,0)</f>
        <v>0</v>
      </c>
      <c r="AC442" s="41">
        <f>IF(AND(tbl_PV_Milestones[[#This Row],[Planned YTD]]=1,tbl_PV_Milestones[[#This Row],[Complete]]="Yes"),1,0)</f>
        <v>0</v>
      </c>
      <c r="AD442" s="41">
        <f>IF(AND(tbl_PV_Milestones[[#This Row],[Actual/Schedule Finish]]&lt;PV_Meta!$B$7,tbl_PV_Milestones[[#This Row],[Complete]]="No",tbl_PV_Milestones[[#This Row],[Project Status]]&lt;&gt;"On Hold"),1,0)</f>
        <v>0</v>
      </c>
      <c r="AE442" s="41">
        <f>IF(AND(tbl_PV_Milestones[[#This Row],[Actual/Schedule Finish]]&gt;tbl_PV_Milestones[[#This Row],[Baseline Date]],tbl_PV_Milestones[[#This Row],[Complete]]="No",tbl_PV_Milestones[[#This Row],[Project Status]]&lt;&gt;"On Hold",tbl_PV_Milestones[[#This Row],[Overdue]]=0,tbl_PV_Milestones[[#This Row],[To be Baselined]]&lt;&gt;1),1,0)</f>
        <v>0</v>
      </c>
      <c r="AF442" s="41">
        <f>IF(AND(tbl_PV_Milestones[[#This Row],[BL FY]]=2025,tbl_PV_Milestones[[#This Row],[Finish FY]]&gt;2025),1,0)</f>
        <v>0</v>
      </c>
      <c r="AG442" s="56" t="str">
        <f>_xlfn.XLOOKUP(tbl_PV_Milestones[[#This Row],[Work ID]],tbl_PV_Meta[Work ID '#],tbl_PV_Meta[Project Manager/Owner],,0)</f>
        <v>Project Manager 17</v>
      </c>
      <c r="AH442" s="6"/>
    </row>
    <row r="443" spans="4:34" x14ac:dyDescent="0.25">
      <c r="D443" s="6" t="s">
        <v>28</v>
      </c>
      <c r="E443" s="6" t="s">
        <v>503</v>
      </c>
      <c r="F443" s="6" t="s">
        <v>1718</v>
      </c>
      <c r="G443" s="6" t="s">
        <v>557</v>
      </c>
      <c r="H443" s="6" t="s">
        <v>519</v>
      </c>
      <c r="I443" s="6" t="s">
        <v>510</v>
      </c>
      <c r="J443" s="6" t="s">
        <v>28</v>
      </c>
      <c r="K443" s="6" t="s">
        <v>61</v>
      </c>
      <c r="L443" s="6" t="s">
        <v>90</v>
      </c>
      <c r="M443" s="43"/>
      <c r="N443" s="44" t="s">
        <v>1979</v>
      </c>
      <c r="O443" s="39">
        <v>45869.708333333299</v>
      </c>
      <c r="P443" s="39">
        <v>45869.708333333299</v>
      </c>
      <c r="Q443" s="6">
        <v>0</v>
      </c>
      <c r="R443" s="6">
        <v>0</v>
      </c>
      <c r="S443" s="45" t="e">
        <f>_xlfn.CONCAT(#REF!,TRIM(tbl_PV_Milestones[[#This Row],[Milestone Description]]))</f>
        <v>#REF!</v>
      </c>
      <c r="T443" s="84" t="str">
        <f>IF(COUNTIF(tbl_PV_Milestones[UID],tbl_PV_Milestones[[#This Row],[UID]])&gt;1,"Duplicate","")</f>
        <v>Duplicate</v>
      </c>
      <c r="U443" s="42" t="str">
        <f>_xlfn.XLOOKUP(tbl_PV_Milestones[[#This Row],[Work ID]],tbl_PV_Meta[Work ID '#],tbl_PV_Meta[Sub-Portfolio])</f>
        <v>Sub-Portfolio 7</v>
      </c>
      <c r="V443" s="41">
        <f>IF(MONTH(tbl_PV_Milestones[[#This Row],[Baseline Date]])&lt;7,YEAR(tbl_PV_Milestones[[#This Row],[Baseline Date]]),YEAR(tbl_PV_Milestones[[#This Row],[Baseline Date]])+1)</f>
        <v>2026</v>
      </c>
      <c r="W443" s="41">
        <f>IF(MONTH(tbl_PV_Milestones[[#This Row],[Actual/Schedule Finish]])&lt;7,YEAR(tbl_PV_Milestones[[#This Row],[Actual/Schedule Finish]]),YEAR(tbl_PV_Milestones[[#This Row],[Actual/Schedule Finish]])+1)</f>
        <v>2026</v>
      </c>
      <c r="X443" s="41" t="str">
        <f>IF(OR(tbl_PV_Milestones[[#This Row],[Project Status]]="Completed",tbl_PV_Milestones[[#This Row],[Project Status]]="Assumed Completed"),"Yes","No")</f>
        <v>No</v>
      </c>
      <c r="Y443" s="41">
        <f>IF(tbl_PV_Milestones[[#This Row],[Baseline Date]]="",1,0)</f>
        <v>0</v>
      </c>
      <c r="Z443" s="41">
        <f>IF(tbl_PV_Milestones[[#This Row],[Baseline Date]]&lt;PV_Meta!$B$7,1,0)</f>
        <v>0</v>
      </c>
      <c r="AA443" s="41">
        <f>IF(tbl_PV_Milestones[[#This Row],[Complete]]="Yes",1,0)</f>
        <v>0</v>
      </c>
      <c r="AB443" s="41">
        <f>IF(AND(tbl_PV_Milestones[[#This Row],[BL FY]]=2025,tbl_PV_Milestones[[#This Row],[Baseline Date]]&lt;PV_Meta!$B$7),1,0)</f>
        <v>0</v>
      </c>
      <c r="AC443" s="41">
        <f>IF(AND(tbl_PV_Milestones[[#This Row],[Planned YTD]]=1,tbl_PV_Milestones[[#This Row],[Complete]]="Yes"),1,0)</f>
        <v>0</v>
      </c>
      <c r="AD443" s="41">
        <f>IF(AND(tbl_PV_Milestones[[#This Row],[Actual/Schedule Finish]]&lt;PV_Meta!$B$7,tbl_PV_Milestones[[#This Row],[Complete]]="No",tbl_PV_Milestones[[#This Row],[Project Status]]&lt;&gt;"On Hold"),1,0)</f>
        <v>0</v>
      </c>
      <c r="AE443" s="41">
        <f>IF(AND(tbl_PV_Milestones[[#This Row],[Actual/Schedule Finish]]&gt;tbl_PV_Milestones[[#This Row],[Baseline Date]],tbl_PV_Milestones[[#This Row],[Complete]]="No",tbl_PV_Milestones[[#This Row],[Project Status]]&lt;&gt;"On Hold",tbl_PV_Milestones[[#This Row],[Overdue]]=0,tbl_PV_Milestones[[#This Row],[To be Baselined]]&lt;&gt;1),1,0)</f>
        <v>0</v>
      </c>
      <c r="AF443" s="41">
        <f>IF(AND(tbl_PV_Milestones[[#This Row],[BL FY]]=2025,tbl_PV_Milestones[[#This Row],[Finish FY]]&gt;2025),1,0)</f>
        <v>0</v>
      </c>
      <c r="AG443" s="56" t="str">
        <f>_xlfn.XLOOKUP(tbl_PV_Milestones[[#This Row],[Work ID]],tbl_PV_Meta[Work ID '#],tbl_PV_Meta[Project Manager/Owner],,0)</f>
        <v>Project Manager 17</v>
      </c>
      <c r="AH443" s="6"/>
    </row>
    <row r="444" spans="4:34" x14ac:dyDescent="0.25">
      <c r="D444" s="6" t="s">
        <v>28</v>
      </c>
      <c r="E444" s="6" t="s">
        <v>503</v>
      </c>
      <c r="F444" s="6" t="s">
        <v>1694</v>
      </c>
      <c r="G444" s="6" t="s">
        <v>625</v>
      </c>
      <c r="H444" s="6" t="s">
        <v>505</v>
      </c>
      <c r="I444" s="6" t="s">
        <v>510</v>
      </c>
      <c r="J444" s="6" t="s">
        <v>28</v>
      </c>
      <c r="K444" s="6" t="s">
        <v>39</v>
      </c>
      <c r="L444" s="6" t="s">
        <v>80</v>
      </c>
      <c r="M444" s="43"/>
      <c r="N444" s="44" t="s">
        <v>1979</v>
      </c>
      <c r="O444" s="39">
        <v>46086.708333333299</v>
      </c>
      <c r="P444" s="39">
        <v>46086.708333333299</v>
      </c>
      <c r="Q444" s="6">
        <v>0</v>
      </c>
      <c r="R444" s="6">
        <v>0</v>
      </c>
      <c r="S444" s="45" t="e">
        <f>_xlfn.CONCAT(#REF!,TRIM(tbl_PV_Milestones[[#This Row],[Milestone Description]]))</f>
        <v>#REF!</v>
      </c>
      <c r="T444" s="84" t="str">
        <f>IF(COUNTIF(tbl_PV_Milestones[UID],tbl_PV_Milestones[[#This Row],[UID]])&gt;1,"Duplicate","")</f>
        <v>Duplicate</v>
      </c>
      <c r="U444" s="42" t="str">
        <f>_xlfn.XLOOKUP(tbl_PV_Milestones[[#This Row],[Work ID]],tbl_PV_Meta[Work ID '#],tbl_PV_Meta[Sub-Portfolio])</f>
        <v>Sub-Portfolio 7</v>
      </c>
      <c r="V444" s="41">
        <f>IF(MONTH(tbl_PV_Milestones[[#This Row],[Baseline Date]])&lt;7,YEAR(tbl_PV_Milestones[[#This Row],[Baseline Date]]),YEAR(tbl_PV_Milestones[[#This Row],[Baseline Date]])+1)</f>
        <v>2026</v>
      </c>
      <c r="W444" s="41">
        <f>IF(MONTH(tbl_PV_Milestones[[#This Row],[Actual/Schedule Finish]])&lt;7,YEAR(tbl_PV_Milestones[[#This Row],[Actual/Schedule Finish]]),YEAR(tbl_PV_Milestones[[#This Row],[Actual/Schedule Finish]])+1)</f>
        <v>2026</v>
      </c>
      <c r="X444" s="41" t="str">
        <f>IF(OR(tbl_PV_Milestones[[#This Row],[Project Status]]="Completed",tbl_PV_Milestones[[#This Row],[Project Status]]="Assumed Completed"),"Yes","No")</f>
        <v>No</v>
      </c>
      <c r="Y444" s="41">
        <f>IF(tbl_PV_Milestones[[#This Row],[Baseline Date]]="",1,0)</f>
        <v>0</v>
      </c>
      <c r="Z444" s="41">
        <f>IF(tbl_PV_Milestones[[#This Row],[Baseline Date]]&lt;PV_Meta!$B$7,1,0)</f>
        <v>0</v>
      </c>
      <c r="AA444" s="41">
        <f>IF(tbl_PV_Milestones[[#This Row],[Complete]]="Yes",1,0)</f>
        <v>0</v>
      </c>
      <c r="AB444" s="41">
        <f>IF(AND(tbl_PV_Milestones[[#This Row],[BL FY]]=2025,tbl_PV_Milestones[[#This Row],[Baseline Date]]&lt;PV_Meta!$B$7),1,0)</f>
        <v>0</v>
      </c>
      <c r="AC444" s="41">
        <f>IF(AND(tbl_PV_Milestones[[#This Row],[Planned YTD]]=1,tbl_PV_Milestones[[#This Row],[Complete]]="Yes"),1,0)</f>
        <v>0</v>
      </c>
      <c r="AD444" s="41">
        <f>IF(AND(tbl_PV_Milestones[[#This Row],[Actual/Schedule Finish]]&lt;PV_Meta!$B$7,tbl_PV_Milestones[[#This Row],[Complete]]="No",tbl_PV_Milestones[[#This Row],[Project Status]]&lt;&gt;"On Hold"),1,0)</f>
        <v>0</v>
      </c>
      <c r="AE444" s="41">
        <f>IF(AND(tbl_PV_Milestones[[#This Row],[Actual/Schedule Finish]]&gt;tbl_PV_Milestones[[#This Row],[Baseline Date]],tbl_PV_Milestones[[#This Row],[Complete]]="No",tbl_PV_Milestones[[#This Row],[Project Status]]&lt;&gt;"On Hold",tbl_PV_Milestones[[#This Row],[Overdue]]=0,tbl_PV_Milestones[[#This Row],[To be Baselined]]&lt;&gt;1),1,0)</f>
        <v>0</v>
      </c>
      <c r="AF444" s="41">
        <f>IF(AND(tbl_PV_Milestones[[#This Row],[BL FY]]=2025,tbl_PV_Milestones[[#This Row],[Finish FY]]&gt;2025),1,0)</f>
        <v>0</v>
      </c>
      <c r="AG444" s="56" t="str">
        <f>_xlfn.XLOOKUP(tbl_PV_Milestones[[#This Row],[Work ID]],tbl_PV_Meta[Work ID '#],tbl_PV_Meta[Project Manager/Owner],,0)</f>
        <v>Project Manager 8</v>
      </c>
      <c r="AH444" s="6"/>
    </row>
    <row r="445" spans="4:34" x14ac:dyDescent="0.25">
      <c r="D445" s="6" t="s">
        <v>28</v>
      </c>
      <c r="E445" s="6" t="s">
        <v>503</v>
      </c>
      <c r="F445" s="6" t="s">
        <v>1694</v>
      </c>
      <c r="G445" s="6" t="s">
        <v>626</v>
      </c>
      <c r="H445" s="6" t="s">
        <v>505</v>
      </c>
      <c r="I445" s="6" t="s">
        <v>510</v>
      </c>
      <c r="J445" s="6" t="s">
        <v>28</v>
      </c>
      <c r="K445" s="6" t="s">
        <v>39</v>
      </c>
      <c r="L445" s="6" t="s">
        <v>80</v>
      </c>
      <c r="M445" s="43"/>
      <c r="N445" s="44" t="s">
        <v>1979</v>
      </c>
      <c r="O445" s="39">
        <v>46266.708333333299</v>
      </c>
      <c r="P445" s="39">
        <v>46266.708333333299</v>
      </c>
      <c r="Q445" s="6">
        <v>0</v>
      </c>
      <c r="R445" s="6">
        <v>0</v>
      </c>
      <c r="S445" s="45" t="e">
        <f>_xlfn.CONCAT(#REF!,TRIM(tbl_PV_Milestones[[#This Row],[Milestone Description]]))</f>
        <v>#REF!</v>
      </c>
      <c r="T445" s="84" t="str">
        <f>IF(COUNTIF(tbl_PV_Milestones[UID],tbl_PV_Milestones[[#This Row],[UID]])&gt;1,"Duplicate","")</f>
        <v>Duplicate</v>
      </c>
      <c r="U445" s="42" t="str">
        <f>_xlfn.XLOOKUP(tbl_PV_Milestones[[#This Row],[Work ID]],tbl_PV_Meta[Work ID '#],tbl_PV_Meta[Sub-Portfolio])</f>
        <v>Sub-Portfolio 7</v>
      </c>
      <c r="V445" s="41">
        <f>IF(MONTH(tbl_PV_Milestones[[#This Row],[Baseline Date]])&lt;7,YEAR(tbl_PV_Milestones[[#This Row],[Baseline Date]]),YEAR(tbl_PV_Milestones[[#This Row],[Baseline Date]])+1)</f>
        <v>2027</v>
      </c>
      <c r="W445" s="41">
        <f>IF(MONTH(tbl_PV_Milestones[[#This Row],[Actual/Schedule Finish]])&lt;7,YEAR(tbl_PV_Milestones[[#This Row],[Actual/Schedule Finish]]),YEAR(tbl_PV_Milestones[[#This Row],[Actual/Schedule Finish]])+1)</f>
        <v>2027</v>
      </c>
      <c r="X445" s="41" t="str">
        <f>IF(OR(tbl_PV_Milestones[[#This Row],[Project Status]]="Completed",tbl_PV_Milestones[[#This Row],[Project Status]]="Assumed Completed"),"Yes","No")</f>
        <v>No</v>
      </c>
      <c r="Y445" s="41">
        <f>IF(tbl_PV_Milestones[[#This Row],[Baseline Date]]="",1,0)</f>
        <v>0</v>
      </c>
      <c r="Z445" s="41">
        <f>IF(tbl_PV_Milestones[[#This Row],[Baseline Date]]&lt;PV_Meta!$B$7,1,0)</f>
        <v>0</v>
      </c>
      <c r="AA445" s="41">
        <f>IF(tbl_PV_Milestones[[#This Row],[Complete]]="Yes",1,0)</f>
        <v>0</v>
      </c>
      <c r="AB445" s="41">
        <f>IF(AND(tbl_PV_Milestones[[#This Row],[BL FY]]=2025,tbl_PV_Milestones[[#This Row],[Baseline Date]]&lt;PV_Meta!$B$7),1,0)</f>
        <v>0</v>
      </c>
      <c r="AC445" s="41">
        <f>IF(AND(tbl_PV_Milestones[[#This Row],[Planned YTD]]=1,tbl_PV_Milestones[[#This Row],[Complete]]="Yes"),1,0)</f>
        <v>0</v>
      </c>
      <c r="AD445" s="41">
        <f>IF(AND(tbl_PV_Milestones[[#This Row],[Actual/Schedule Finish]]&lt;PV_Meta!$B$7,tbl_PV_Milestones[[#This Row],[Complete]]="No",tbl_PV_Milestones[[#This Row],[Project Status]]&lt;&gt;"On Hold"),1,0)</f>
        <v>0</v>
      </c>
      <c r="AE445" s="41">
        <f>IF(AND(tbl_PV_Milestones[[#This Row],[Actual/Schedule Finish]]&gt;tbl_PV_Milestones[[#This Row],[Baseline Date]],tbl_PV_Milestones[[#This Row],[Complete]]="No",tbl_PV_Milestones[[#This Row],[Project Status]]&lt;&gt;"On Hold",tbl_PV_Milestones[[#This Row],[Overdue]]=0,tbl_PV_Milestones[[#This Row],[To be Baselined]]&lt;&gt;1),1,0)</f>
        <v>0</v>
      </c>
      <c r="AF445" s="41">
        <f>IF(AND(tbl_PV_Milestones[[#This Row],[BL FY]]=2025,tbl_PV_Milestones[[#This Row],[Finish FY]]&gt;2025),1,0)</f>
        <v>0</v>
      </c>
      <c r="AG445" s="56" t="str">
        <f>_xlfn.XLOOKUP(tbl_PV_Milestones[[#This Row],[Work ID]],tbl_PV_Meta[Work ID '#],tbl_PV_Meta[Project Manager/Owner],,0)</f>
        <v>Project Manager 8</v>
      </c>
      <c r="AH445" s="6"/>
    </row>
    <row r="446" spans="4:34" x14ac:dyDescent="0.25">
      <c r="D446" s="6" t="s">
        <v>28</v>
      </c>
      <c r="E446" s="6" t="s">
        <v>503</v>
      </c>
      <c r="F446" s="6" t="s">
        <v>1694</v>
      </c>
      <c r="G446" s="6" t="s">
        <v>542</v>
      </c>
      <c r="H446" s="6" t="s">
        <v>519</v>
      </c>
      <c r="I446" s="6" t="s">
        <v>510</v>
      </c>
      <c r="J446" s="6" t="s">
        <v>28</v>
      </c>
      <c r="K446" s="6" t="s">
        <v>39</v>
      </c>
      <c r="L446" s="6" t="s">
        <v>80</v>
      </c>
      <c r="M446" s="43"/>
      <c r="N446" s="44" t="s">
        <v>1979</v>
      </c>
      <c r="O446" s="39">
        <v>46266.708333333299</v>
      </c>
      <c r="P446" s="39">
        <v>46266.708333333299</v>
      </c>
      <c r="Q446" s="6">
        <v>0</v>
      </c>
      <c r="R446" s="6">
        <v>0</v>
      </c>
      <c r="S446" s="45" t="e">
        <f>_xlfn.CONCAT(#REF!,TRIM(tbl_PV_Milestones[[#This Row],[Milestone Description]]))</f>
        <v>#REF!</v>
      </c>
      <c r="T446" s="84" t="str">
        <f>IF(COUNTIF(tbl_PV_Milestones[UID],tbl_PV_Milestones[[#This Row],[UID]])&gt;1,"Duplicate","")</f>
        <v>Duplicate</v>
      </c>
      <c r="U446" s="42" t="str">
        <f>_xlfn.XLOOKUP(tbl_PV_Milestones[[#This Row],[Work ID]],tbl_PV_Meta[Work ID '#],tbl_PV_Meta[Sub-Portfolio])</f>
        <v>Sub-Portfolio 7</v>
      </c>
      <c r="V446" s="41">
        <f>IF(MONTH(tbl_PV_Milestones[[#This Row],[Baseline Date]])&lt;7,YEAR(tbl_PV_Milestones[[#This Row],[Baseline Date]]),YEAR(tbl_PV_Milestones[[#This Row],[Baseline Date]])+1)</f>
        <v>2027</v>
      </c>
      <c r="W446" s="41">
        <f>IF(MONTH(tbl_PV_Milestones[[#This Row],[Actual/Schedule Finish]])&lt;7,YEAR(tbl_PV_Milestones[[#This Row],[Actual/Schedule Finish]]),YEAR(tbl_PV_Milestones[[#This Row],[Actual/Schedule Finish]])+1)</f>
        <v>2027</v>
      </c>
      <c r="X446" s="41" t="str">
        <f>IF(OR(tbl_PV_Milestones[[#This Row],[Project Status]]="Completed",tbl_PV_Milestones[[#This Row],[Project Status]]="Assumed Completed"),"Yes","No")</f>
        <v>No</v>
      </c>
      <c r="Y446" s="41">
        <f>IF(tbl_PV_Milestones[[#This Row],[Baseline Date]]="",1,0)</f>
        <v>0</v>
      </c>
      <c r="Z446" s="41">
        <f>IF(tbl_PV_Milestones[[#This Row],[Baseline Date]]&lt;PV_Meta!$B$7,1,0)</f>
        <v>0</v>
      </c>
      <c r="AA446" s="41">
        <f>IF(tbl_PV_Milestones[[#This Row],[Complete]]="Yes",1,0)</f>
        <v>0</v>
      </c>
      <c r="AB446" s="41">
        <f>IF(AND(tbl_PV_Milestones[[#This Row],[BL FY]]=2025,tbl_PV_Milestones[[#This Row],[Baseline Date]]&lt;PV_Meta!$B$7),1,0)</f>
        <v>0</v>
      </c>
      <c r="AC446" s="41">
        <f>IF(AND(tbl_PV_Milestones[[#This Row],[Planned YTD]]=1,tbl_PV_Milestones[[#This Row],[Complete]]="Yes"),1,0)</f>
        <v>0</v>
      </c>
      <c r="AD446" s="41">
        <f>IF(AND(tbl_PV_Milestones[[#This Row],[Actual/Schedule Finish]]&lt;PV_Meta!$B$7,tbl_PV_Milestones[[#This Row],[Complete]]="No",tbl_PV_Milestones[[#This Row],[Project Status]]&lt;&gt;"On Hold"),1,0)</f>
        <v>0</v>
      </c>
      <c r="AE446" s="41">
        <f>IF(AND(tbl_PV_Milestones[[#This Row],[Actual/Schedule Finish]]&gt;tbl_PV_Milestones[[#This Row],[Baseline Date]],tbl_PV_Milestones[[#This Row],[Complete]]="No",tbl_PV_Milestones[[#This Row],[Project Status]]&lt;&gt;"On Hold",tbl_PV_Milestones[[#This Row],[Overdue]]=0,tbl_PV_Milestones[[#This Row],[To be Baselined]]&lt;&gt;1),1,0)</f>
        <v>0</v>
      </c>
      <c r="AF446" s="41">
        <f>IF(AND(tbl_PV_Milestones[[#This Row],[BL FY]]=2025,tbl_PV_Milestones[[#This Row],[Finish FY]]&gt;2025),1,0)</f>
        <v>0</v>
      </c>
      <c r="AG446" s="56" t="str">
        <f>_xlfn.XLOOKUP(tbl_PV_Milestones[[#This Row],[Work ID]],tbl_PV_Meta[Work ID '#],tbl_PV_Meta[Project Manager/Owner],,0)</f>
        <v>Project Manager 8</v>
      </c>
      <c r="AH446" s="6"/>
    </row>
    <row r="447" spans="4:34" x14ac:dyDescent="0.25">
      <c r="D447" s="6" t="s">
        <v>28</v>
      </c>
      <c r="E447" s="6" t="s">
        <v>52</v>
      </c>
      <c r="F447" s="6" t="s">
        <v>1799</v>
      </c>
      <c r="G447" s="6" t="s">
        <v>627</v>
      </c>
      <c r="H447" s="6" t="s">
        <v>505</v>
      </c>
      <c r="I447" s="6" t="s">
        <v>522</v>
      </c>
      <c r="J447" s="6" t="s">
        <v>28</v>
      </c>
      <c r="K447" s="6" t="s">
        <v>39</v>
      </c>
      <c r="L447" s="6" t="s">
        <v>45</v>
      </c>
      <c r="M447" s="43"/>
      <c r="N447" s="44" t="s">
        <v>1979</v>
      </c>
      <c r="O447" s="39">
        <v>45838.708333333299</v>
      </c>
      <c r="S447" s="45" t="e">
        <f>_xlfn.CONCAT(#REF!,TRIM(tbl_PV_Milestones[[#This Row],[Milestone Description]]))</f>
        <v>#REF!</v>
      </c>
      <c r="T447" s="84" t="str">
        <f>IF(COUNTIF(tbl_PV_Milestones[UID],tbl_PV_Milestones[[#This Row],[UID]])&gt;1,"Duplicate","")</f>
        <v>Duplicate</v>
      </c>
      <c r="U447" s="42" t="str">
        <f>_xlfn.XLOOKUP(tbl_PV_Milestones[[#This Row],[Work ID]],tbl_PV_Meta[Work ID '#],tbl_PV_Meta[Sub-Portfolio])</f>
        <v>Sub-Portfolio 8</v>
      </c>
      <c r="V447" s="41">
        <f>IF(MONTH(tbl_PV_Milestones[[#This Row],[Baseline Date]])&lt;7,YEAR(tbl_PV_Milestones[[#This Row],[Baseline Date]]),YEAR(tbl_PV_Milestones[[#This Row],[Baseline Date]])+1)</f>
        <v>1900</v>
      </c>
      <c r="W447" s="41">
        <f>IF(MONTH(tbl_PV_Milestones[[#This Row],[Actual/Schedule Finish]])&lt;7,YEAR(tbl_PV_Milestones[[#This Row],[Actual/Schedule Finish]]),YEAR(tbl_PV_Milestones[[#This Row],[Actual/Schedule Finish]])+1)</f>
        <v>2025</v>
      </c>
      <c r="X447" s="41" t="str">
        <f>IF(OR(tbl_PV_Milestones[[#This Row],[Project Status]]="Completed",tbl_PV_Milestones[[#This Row],[Project Status]]="Assumed Completed"),"Yes","No")</f>
        <v>No</v>
      </c>
      <c r="Y447" s="41">
        <f>IF(tbl_PV_Milestones[[#This Row],[Baseline Date]]="",1,0)</f>
        <v>1</v>
      </c>
      <c r="Z447" s="41">
        <f>IF(tbl_PV_Milestones[[#This Row],[Baseline Date]]&lt;PV_Meta!$B$7,1,0)</f>
        <v>1</v>
      </c>
      <c r="AA447" s="41">
        <f>IF(tbl_PV_Milestones[[#This Row],[Complete]]="Yes",1,0)</f>
        <v>0</v>
      </c>
      <c r="AB447" s="41">
        <f>IF(AND(tbl_PV_Milestones[[#This Row],[BL FY]]=2025,tbl_PV_Milestones[[#This Row],[Baseline Date]]&lt;PV_Meta!$B$7),1,0)</f>
        <v>0</v>
      </c>
      <c r="AC447" s="41">
        <f>IF(AND(tbl_PV_Milestones[[#This Row],[Planned YTD]]=1,tbl_PV_Milestones[[#This Row],[Complete]]="Yes"),1,0)</f>
        <v>0</v>
      </c>
      <c r="AD447" s="41">
        <f>IF(AND(tbl_PV_Milestones[[#This Row],[Actual/Schedule Finish]]&lt;PV_Meta!$B$7,tbl_PV_Milestones[[#This Row],[Complete]]="No",tbl_PV_Milestones[[#This Row],[Project Status]]&lt;&gt;"On Hold"),1,0)</f>
        <v>0</v>
      </c>
      <c r="AE447" s="41">
        <f>IF(AND(tbl_PV_Milestones[[#This Row],[Actual/Schedule Finish]]&gt;tbl_PV_Milestones[[#This Row],[Baseline Date]],tbl_PV_Milestones[[#This Row],[Complete]]="No",tbl_PV_Milestones[[#This Row],[Project Status]]&lt;&gt;"On Hold",tbl_PV_Milestones[[#This Row],[Overdue]]=0,tbl_PV_Milestones[[#This Row],[To be Baselined]]&lt;&gt;1),1,0)</f>
        <v>0</v>
      </c>
      <c r="AF447" s="41">
        <f>IF(AND(tbl_PV_Milestones[[#This Row],[BL FY]]=2025,tbl_PV_Milestones[[#This Row],[Finish FY]]&gt;2025),1,0)</f>
        <v>0</v>
      </c>
      <c r="AG447" s="56" t="str">
        <f>_xlfn.XLOOKUP(tbl_PV_Milestones[[#This Row],[Work ID]],tbl_PV_Meta[Work ID '#],tbl_PV_Meta[Project Manager/Owner],,0)</f>
        <v>Project Manager 22</v>
      </c>
      <c r="AH447" s="6"/>
    </row>
    <row r="448" spans="4:34" x14ac:dyDescent="0.25">
      <c r="D448" s="6" t="s">
        <v>28</v>
      </c>
      <c r="E448" s="6" t="s">
        <v>52</v>
      </c>
      <c r="F448" s="6" t="s">
        <v>1799</v>
      </c>
      <c r="G448" s="6" t="s">
        <v>572</v>
      </c>
      <c r="H448" s="6" t="s">
        <v>505</v>
      </c>
      <c r="I448" s="6" t="s">
        <v>522</v>
      </c>
      <c r="J448" s="6" t="s">
        <v>28</v>
      </c>
      <c r="K448" s="6" t="s">
        <v>39</v>
      </c>
      <c r="L448" s="6" t="s">
        <v>45</v>
      </c>
      <c r="M448" s="43"/>
      <c r="N448" s="44" t="s">
        <v>1979</v>
      </c>
      <c r="O448" s="39">
        <v>45807.708333333299</v>
      </c>
      <c r="S448" s="45" t="e">
        <f>_xlfn.CONCAT(#REF!,TRIM(tbl_PV_Milestones[[#This Row],[Milestone Description]]))</f>
        <v>#REF!</v>
      </c>
      <c r="T448" s="84" t="str">
        <f>IF(COUNTIF(tbl_PV_Milestones[UID],tbl_PV_Milestones[[#This Row],[UID]])&gt;1,"Duplicate","")</f>
        <v>Duplicate</v>
      </c>
      <c r="U448" s="42" t="str">
        <f>_xlfn.XLOOKUP(tbl_PV_Milestones[[#This Row],[Work ID]],tbl_PV_Meta[Work ID '#],tbl_PV_Meta[Sub-Portfolio])</f>
        <v>Sub-Portfolio 8</v>
      </c>
      <c r="V448" s="41">
        <f>IF(MONTH(tbl_PV_Milestones[[#This Row],[Baseline Date]])&lt;7,YEAR(tbl_PV_Milestones[[#This Row],[Baseline Date]]),YEAR(tbl_PV_Milestones[[#This Row],[Baseline Date]])+1)</f>
        <v>1900</v>
      </c>
      <c r="W448" s="41">
        <f>IF(MONTH(tbl_PV_Milestones[[#This Row],[Actual/Schedule Finish]])&lt;7,YEAR(tbl_PV_Milestones[[#This Row],[Actual/Schedule Finish]]),YEAR(tbl_PV_Milestones[[#This Row],[Actual/Schedule Finish]])+1)</f>
        <v>2025</v>
      </c>
      <c r="X448" s="41" t="str">
        <f>IF(OR(tbl_PV_Milestones[[#This Row],[Project Status]]="Completed",tbl_PV_Milestones[[#This Row],[Project Status]]="Assumed Completed"),"Yes","No")</f>
        <v>No</v>
      </c>
      <c r="Y448" s="41">
        <f>IF(tbl_PV_Milestones[[#This Row],[Baseline Date]]="",1,0)</f>
        <v>1</v>
      </c>
      <c r="Z448" s="41">
        <f>IF(tbl_PV_Milestones[[#This Row],[Baseline Date]]&lt;PV_Meta!$B$7,1,0)</f>
        <v>1</v>
      </c>
      <c r="AA448" s="41">
        <f>IF(tbl_PV_Milestones[[#This Row],[Complete]]="Yes",1,0)</f>
        <v>0</v>
      </c>
      <c r="AB448" s="41">
        <f>IF(AND(tbl_PV_Milestones[[#This Row],[BL FY]]=2025,tbl_PV_Milestones[[#This Row],[Baseline Date]]&lt;PV_Meta!$B$7),1,0)</f>
        <v>0</v>
      </c>
      <c r="AC448" s="41">
        <f>IF(AND(tbl_PV_Milestones[[#This Row],[Planned YTD]]=1,tbl_PV_Milestones[[#This Row],[Complete]]="Yes"),1,0)</f>
        <v>0</v>
      </c>
      <c r="AD448" s="41">
        <f>IF(AND(tbl_PV_Milestones[[#This Row],[Actual/Schedule Finish]]&lt;PV_Meta!$B$7,tbl_PV_Milestones[[#This Row],[Complete]]="No",tbl_PV_Milestones[[#This Row],[Project Status]]&lt;&gt;"On Hold"),1,0)</f>
        <v>0</v>
      </c>
      <c r="AE448" s="41">
        <f>IF(AND(tbl_PV_Milestones[[#This Row],[Actual/Schedule Finish]]&gt;tbl_PV_Milestones[[#This Row],[Baseline Date]],tbl_PV_Milestones[[#This Row],[Complete]]="No",tbl_PV_Milestones[[#This Row],[Project Status]]&lt;&gt;"On Hold",tbl_PV_Milestones[[#This Row],[Overdue]]=0,tbl_PV_Milestones[[#This Row],[To be Baselined]]&lt;&gt;1),1,0)</f>
        <v>0</v>
      </c>
      <c r="AF448" s="41">
        <f>IF(AND(tbl_PV_Milestones[[#This Row],[BL FY]]=2025,tbl_PV_Milestones[[#This Row],[Finish FY]]&gt;2025),1,0)</f>
        <v>0</v>
      </c>
      <c r="AG448" s="56" t="str">
        <f>_xlfn.XLOOKUP(tbl_PV_Milestones[[#This Row],[Work ID]],tbl_PV_Meta[Work ID '#],tbl_PV_Meta[Project Manager/Owner],,0)</f>
        <v>Project Manager 22</v>
      </c>
      <c r="AH448" s="6"/>
    </row>
    <row r="449" spans="4:34" x14ac:dyDescent="0.25">
      <c r="D449" s="6" t="s">
        <v>28</v>
      </c>
      <c r="E449" s="6" t="s">
        <v>52</v>
      </c>
      <c r="F449" s="6" t="s">
        <v>1799</v>
      </c>
      <c r="G449" s="6" t="s">
        <v>569</v>
      </c>
      <c r="H449" s="6" t="s">
        <v>505</v>
      </c>
      <c r="I449" s="6" t="s">
        <v>522</v>
      </c>
      <c r="J449" s="6" t="s">
        <v>28</v>
      </c>
      <c r="K449" s="6" t="s">
        <v>39</v>
      </c>
      <c r="L449" s="6" t="s">
        <v>45</v>
      </c>
      <c r="M449" s="43"/>
      <c r="N449" s="44" t="s">
        <v>1979</v>
      </c>
      <c r="O449" s="39">
        <v>45838.708333333299</v>
      </c>
      <c r="S449" s="45" t="e">
        <f>_xlfn.CONCAT(#REF!,TRIM(tbl_PV_Milestones[[#This Row],[Milestone Description]]))</f>
        <v>#REF!</v>
      </c>
      <c r="T449" s="84" t="str">
        <f>IF(COUNTIF(tbl_PV_Milestones[UID],tbl_PV_Milestones[[#This Row],[UID]])&gt;1,"Duplicate","")</f>
        <v>Duplicate</v>
      </c>
      <c r="U449" s="42" t="str">
        <f>_xlfn.XLOOKUP(tbl_PV_Milestones[[#This Row],[Work ID]],tbl_PV_Meta[Work ID '#],tbl_PV_Meta[Sub-Portfolio])</f>
        <v>Sub-Portfolio 8</v>
      </c>
      <c r="V449" s="41">
        <f>IF(MONTH(tbl_PV_Milestones[[#This Row],[Baseline Date]])&lt;7,YEAR(tbl_PV_Milestones[[#This Row],[Baseline Date]]),YEAR(tbl_PV_Milestones[[#This Row],[Baseline Date]])+1)</f>
        <v>1900</v>
      </c>
      <c r="W449" s="41">
        <f>IF(MONTH(tbl_PV_Milestones[[#This Row],[Actual/Schedule Finish]])&lt;7,YEAR(tbl_PV_Milestones[[#This Row],[Actual/Schedule Finish]]),YEAR(tbl_PV_Milestones[[#This Row],[Actual/Schedule Finish]])+1)</f>
        <v>2025</v>
      </c>
      <c r="X449" s="41" t="str">
        <f>IF(OR(tbl_PV_Milestones[[#This Row],[Project Status]]="Completed",tbl_PV_Milestones[[#This Row],[Project Status]]="Assumed Completed"),"Yes","No")</f>
        <v>No</v>
      </c>
      <c r="Y449" s="41">
        <f>IF(tbl_PV_Milestones[[#This Row],[Baseline Date]]="",1,0)</f>
        <v>1</v>
      </c>
      <c r="Z449" s="41">
        <f>IF(tbl_PV_Milestones[[#This Row],[Baseline Date]]&lt;PV_Meta!$B$7,1,0)</f>
        <v>1</v>
      </c>
      <c r="AA449" s="41">
        <f>IF(tbl_PV_Milestones[[#This Row],[Complete]]="Yes",1,0)</f>
        <v>0</v>
      </c>
      <c r="AB449" s="41">
        <f>IF(AND(tbl_PV_Milestones[[#This Row],[BL FY]]=2025,tbl_PV_Milestones[[#This Row],[Baseline Date]]&lt;PV_Meta!$B$7),1,0)</f>
        <v>0</v>
      </c>
      <c r="AC449" s="41">
        <f>IF(AND(tbl_PV_Milestones[[#This Row],[Planned YTD]]=1,tbl_PV_Milestones[[#This Row],[Complete]]="Yes"),1,0)</f>
        <v>0</v>
      </c>
      <c r="AD449" s="41">
        <f>IF(AND(tbl_PV_Milestones[[#This Row],[Actual/Schedule Finish]]&lt;PV_Meta!$B$7,tbl_PV_Milestones[[#This Row],[Complete]]="No",tbl_PV_Milestones[[#This Row],[Project Status]]&lt;&gt;"On Hold"),1,0)</f>
        <v>0</v>
      </c>
      <c r="AE449" s="41">
        <f>IF(AND(tbl_PV_Milestones[[#This Row],[Actual/Schedule Finish]]&gt;tbl_PV_Milestones[[#This Row],[Baseline Date]],tbl_PV_Milestones[[#This Row],[Complete]]="No",tbl_PV_Milestones[[#This Row],[Project Status]]&lt;&gt;"On Hold",tbl_PV_Milestones[[#This Row],[Overdue]]=0,tbl_PV_Milestones[[#This Row],[To be Baselined]]&lt;&gt;1),1,0)</f>
        <v>0</v>
      </c>
      <c r="AF449" s="41">
        <f>IF(AND(tbl_PV_Milestones[[#This Row],[BL FY]]=2025,tbl_PV_Milestones[[#This Row],[Finish FY]]&gt;2025),1,0)</f>
        <v>0</v>
      </c>
      <c r="AG449" s="56" t="str">
        <f>_xlfn.XLOOKUP(tbl_PV_Milestones[[#This Row],[Work ID]],tbl_PV_Meta[Work ID '#],tbl_PV_Meta[Project Manager/Owner],,0)</f>
        <v>Project Manager 22</v>
      </c>
      <c r="AH449" s="6"/>
    </row>
    <row r="450" spans="4:34" x14ac:dyDescent="0.25">
      <c r="D450" s="6" t="s">
        <v>28</v>
      </c>
      <c r="E450" s="6" t="s">
        <v>52</v>
      </c>
      <c r="F450" s="6" t="s">
        <v>1799</v>
      </c>
      <c r="G450" s="6" t="s">
        <v>628</v>
      </c>
      <c r="H450" s="6" t="s">
        <v>505</v>
      </c>
      <c r="I450" s="6" t="s">
        <v>522</v>
      </c>
      <c r="J450" s="6" t="s">
        <v>28</v>
      </c>
      <c r="K450" s="6" t="s">
        <v>39</v>
      </c>
      <c r="L450" s="6" t="s">
        <v>45</v>
      </c>
      <c r="M450" s="43"/>
      <c r="N450" s="44" t="s">
        <v>1979</v>
      </c>
      <c r="O450" s="39">
        <v>45807.708333333299</v>
      </c>
      <c r="S450" s="45" t="e">
        <f>_xlfn.CONCAT(#REF!,TRIM(tbl_PV_Milestones[[#This Row],[Milestone Description]]))</f>
        <v>#REF!</v>
      </c>
      <c r="T450" s="84" t="str">
        <f>IF(COUNTIF(tbl_PV_Milestones[UID],tbl_PV_Milestones[[#This Row],[UID]])&gt;1,"Duplicate","")</f>
        <v>Duplicate</v>
      </c>
      <c r="U450" s="42" t="str">
        <f>_xlfn.XLOOKUP(tbl_PV_Milestones[[#This Row],[Work ID]],tbl_PV_Meta[Work ID '#],tbl_PV_Meta[Sub-Portfolio])</f>
        <v>Sub-Portfolio 8</v>
      </c>
      <c r="V450" s="41">
        <f>IF(MONTH(tbl_PV_Milestones[[#This Row],[Baseline Date]])&lt;7,YEAR(tbl_PV_Milestones[[#This Row],[Baseline Date]]),YEAR(tbl_PV_Milestones[[#This Row],[Baseline Date]])+1)</f>
        <v>1900</v>
      </c>
      <c r="W450" s="41">
        <f>IF(MONTH(tbl_PV_Milestones[[#This Row],[Actual/Schedule Finish]])&lt;7,YEAR(tbl_PV_Milestones[[#This Row],[Actual/Schedule Finish]]),YEAR(tbl_PV_Milestones[[#This Row],[Actual/Schedule Finish]])+1)</f>
        <v>2025</v>
      </c>
      <c r="X450" s="41" t="str">
        <f>IF(OR(tbl_PV_Milestones[[#This Row],[Project Status]]="Completed",tbl_PV_Milestones[[#This Row],[Project Status]]="Assumed Completed"),"Yes","No")</f>
        <v>No</v>
      </c>
      <c r="Y450" s="41">
        <f>IF(tbl_PV_Milestones[[#This Row],[Baseline Date]]="",1,0)</f>
        <v>1</v>
      </c>
      <c r="Z450" s="41">
        <f>IF(tbl_PV_Milestones[[#This Row],[Baseline Date]]&lt;PV_Meta!$B$7,1,0)</f>
        <v>1</v>
      </c>
      <c r="AA450" s="41">
        <f>IF(tbl_PV_Milestones[[#This Row],[Complete]]="Yes",1,0)</f>
        <v>0</v>
      </c>
      <c r="AB450" s="41">
        <f>IF(AND(tbl_PV_Milestones[[#This Row],[BL FY]]=2025,tbl_PV_Milestones[[#This Row],[Baseline Date]]&lt;PV_Meta!$B$7),1,0)</f>
        <v>0</v>
      </c>
      <c r="AC450" s="41">
        <f>IF(AND(tbl_PV_Milestones[[#This Row],[Planned YTD]]=1,tbl_PV_Milestones[[#This Row],[Complete]]="Yes"),1,0)</f>
        <v>0</v>
      </c>
      <c r="AD450" s="41">
        <f>IF(AND(tbl_PV_Milestones[[#This Row],[Actual/Schedule Finish]]&lt;PV_Meta!$B$7,tbl_PV_Milestones[[#This Row],[Complete]]="No",tbl_PV_Milestones[[#This Row],[Project Status]]&lt;&gt;"On Hold"),1,0)</f>
        <v>0</v>
      </c>
      <c r="AE450" s="41">
        <f>IF(AND(tbl_PV_Milestones[[#This Row],[Actual/Schedule Finish]]&gt;tbl_PV_Milestones[[#This Row],[Baseline Date]],tbl_PV_Milestones[[#This Row],[Complete]]="No",tbl_PV_Milestones[[#This Row],[Project Status]]&lt;&gt;"On Hold",tbl_PV_Milestones[[#This Row],[Overdue]]=0,tbl_PV_Milestones[[#This Row],[To be Baselined]]&lt;&gt;1),1,0)</f>
        <v>0</v>
      </c>
      <c r="AF450" s="41">
        <f>IF(AND(tbl_PV_Milestones[[#This Row],[BL FY]]=2025,tbl_PV_Milestones[[#This Row],[Finish FY]]&gt;2025),1,0)</f>
        <v>0</v>
      </c>
      <c r="AG450" s="56" t="str">
        <f>_xlfn.XLOOKUP(tbl_PV_Milestones[[#This Row],[Work ID]],tbl_PV_Meta[Work ID '#],tbl_PV_Meta[Project Manager/Owner],,0)</f>
        <v>Project Manager 22</v>
      </c>
      <c r="AH450" s="6"/>
    </row>
    <row r="451" spans="4:34" x14ac:dyDescent="0.25">
      <c r="D451" s="6" t="s">
        <v>28</v>
      </c>
      <c r="E451" s="6" t="s">
        <v>52</v>
      </c>
      <c r="F451" s="6" t="s">
        <v>1799</v>
      </c>
      <c r="G451" s="6" t="s">
        <v>570</v>
      </c>
      <c r="H451" s="6" t="s">
        <v>505</v>
      </c>
      <c r="I451" s="6" t="s">
        <v>522</v>
      </c>
      <c r="J451" s="6" t="s">
        <v>28</v>
      </c>
      <c r="K451" s="6" t="s">
        <v>39</v>
      </c>
      <c r="L451" s="6" t="s">
        <v>45</v>
      </c>
      <c r="M451" s="43"/>
      <c r="N451" s="44" t="s">
        <v>1979</v>
      </c>
      <c r="O451" s="39">
        <v>45814.708333333299</v>
      </c>
      <c r="S451" s="45" t="e">
        <f>_xlfn.CONCAT(#REF!,TRIM(tbl_PV_Milestones[[#This Row],[Milestone Description]]))</f>
        <v>#REF!</v>
      </c>
      <c r="T451" s="84" t="str">
        <f>IF(COUNTIF(tbl_PV_Milestones[UID],tbl_PV_Milestones[[#This Row],[UID]])&gt;1,"Duplicate","")</f>
        <v>Duplicate</v>
      </c>
      <c r="U451" s="42" t="str">
        <f>_xlfn.XLOOKUP(tbl_PV_Milestones[[#This Row],[Work ID]],tbl_PV_Meta[Work ID '#],tbl_PV_Meta[Sub-Portfolio])</f>
        <v>Sub-Portfolio 8</v>
      </c>
      <c r="V451" s="41">
        <f>IF(MONTH(tbl_PV_Milestones[[#This Row],[Baseline Date]])&lt;7,YEAR(tbl_PV_Milestones[[#This Row],[Baseline Date]]),YEAR(tbl_PV_Milestones[[#This Row],[Baseline Date]])+1)</f>
        <v>1900</v>
      </c>
      <c r="W451" s="41">
        <f>IF(MONTH(tbl_PV_Milestones[[#This Row],[Actual/Schedule Finish]])&lt;7,YEAR(tbl_PV_Milestones[[#This Row],[Actual/Schedule Finish]]),YEAR(tbl_PV_Milestones[[#This Row],[Actual/Schedule Finish]])+1)</f>
        <v>2025</v>
      </c>
      <c r="X451" s="41" t="str">
        <f>IF(OR(tbl_PV_Milestones[[#This Row],[Project Status]]="Completed",tbl_PV_Milestones[[#This Row],[Project Status]]="Assumed Completed"),"Yes","No")</f>
        <v>No</v>
      </c>
      <c r="Y451" s="41">
        <f>IF(tbl_PV_Milestones[[#This Row],[Baseline Date]]="",1,0)</f>
        <v>1</v>
      </c>
      <c r="Z451" s="41">
        <f>IF(tbl_PV_Milestones[[#This Row],[Baseline Date]]&lt;PV_Meta!$B$7,1,0)</f>
        <v>1</v>
      </c>
      <c r="AA451" s="41">
        <f>IF(tbl_PV_Milestones[[#This Row],[Complete]]="Yes",1,0)</f>
        <v>0</v>
      </c>
      <c r="AB451" s="41">
        <f>IF(AND(tbl_PV_Milestones[[#This Row],[BL FY]]=2025,tbl_PV_Milestones[[#This Row],[Baseline Date]]&lt;PV_Meta!$B$7),1,0)</f>
        <v>0</v>
      </c>
      <c r="AC451" s="41">
        <f>IF(AND(tbl_PV_Milestones[[#This Row],[Planned YTD]]=1,tbl_PV_Milestones[[#This Row],[Complete]]="Yes"),1,0)</f>
        <v>0</v>
      </c>
      <c r="AD451" s="41">
        <f>IF(AND(tbl_PV_Milestones[[#This Row],[Actual/Schedule Finish]]&lt;PV_Meta!$B$7,tbl_PV_Milestones[[#This Row],[Complete]]="No",tbl_PV_Milestones[[#This Row],[Project Status]]&lt;&gt;"On Hold"),1,0)</f>
        <v>0</v>
      </c>
      <c r="AE451" s="41">
        <f>IF(AND(tbl_PV_Milestones[[#This Row],[Actual/Schedule Finish]]&gt;tbl_PV_Milestones[[#This Row],[Baseline Date]],tbl_PV_Milestones[[#This Row],[Complete]]="No",tbl_PV_Milestones[[#This Row],[Project Status]]&lt;&gt;"On Hold",tbl_PV_Milestones[[#This Row],[Overdue]]=0,tbl_PV_Milestones[[#This Row],[To be Baselined]]&lt;&gt;1),1,0)</f>
        <v>0</v>
      </c>
      <c r="AF451" s="41">
        <f>IF(AND(tbl_PV_Milestones[[#This Row],[BL FY]]=2025,tbl_PV_Milestones[[#This Row],[Finish FY]]&gt;2025),1,0)</f>
        <v>0</v>
      </c>
      <c r="AG451" s="56" t="str">
        <f>_xlfn.XLOOKUP(tbl_PV_Milestones[[#This Row],[Work ID]],tbl_PV_Meta[Work ID '#],tbl_PV_Meta[Project Manager/Owner],,0)</f>
        <v>Project Manager 22</v>
      </c>
      <c r="AH451" s="6"/>
    </row>
    <row r="452" spans="4:34" x14ac:dyDescent="0.25">
      <c r="D452" s="6" t="s">
        <v>28</v>
      </c>
      <c r="E452" s="6" t="s">
        <v>52</v>
      </c>
      <c r="F452" s="6" t="s">
        <v>1799</v>
      </c>
      <c r="G452" s="6" t="s">
        <v>598</v>
      </c>
      <c r="H452" s="6" t="s">
        <v>505</v>
      </c>
      <c r="I452" s="6" t="s">
        <v>522</v>
      </c>
      <c r="J452" s="6" t="s">
        <v>28</v>
      </c>
      <c r="K452" s="6" t="s">
        <v>39</v>
      </c>
      <c r="L452" s="6" t="s">
        <v>45</v>
      </c>
      <c r="M452" s="43"/>
      <c r="N452" s="44" t="s">
        <v>1979</v>
      </c>
      <c r="O452" s="39">
        <v>45838.708333333299</v>
      </c>
      <c r="S452" s="45" t="e">
        <f>_xlfn.CONCAT(#REF!,TRIM(tbl_PV_Milestones[[#This Row],[Milestone Description]]))</f>
        <v>#REF!</v>
      </c>
      <c r="T452" s="84" t="str">
        <f>IF(COUNTIF(tbl_PV_Milestones[UID],tbl_PV_Milestones[[#This Row],[UID]])&gt;1,"Duplicate","")</f>
        <v>Duplicate</v>
      </c>
      <c r="U452" s="42" t="str">
        <f>_xlfn.XLOOKUP(tbl_PV_Milestones[[#This Row],[Work ID]],tbl_PV_Meta[Work ID '#],tbl_PV_Meta[Sub-Portfolio])</f>
        <v>Sub-Portfolio 8</v>
      </c>
      <c r="V452" s="41">
        <f>IF(MONTH(tbl_PV_Milestones[[#This Row],[Baseline Date]])&lt;7,YEAR(tbl_PV_Milestones[[#This Row],[Baseline Date]]),YEAR(tbl_PV_Milestones[[#This Row],[Baseline Date]])+1)</f>
        <v>1900</v>
      </c>
      <c r="W452" s="41">
        <f>IF(MONTH(tbl_PV_Milestones[[#This Row],[Actual/Schedule Finish]])&lt;7,YEAR(tbl_PV_Milestones[[#This Row],[Actual/Schedule Finish]]),YEAR(tbl_PV_Milestones[[#This Row],[Actual/Schedule Finish]])+1)</f>
        <v>2025</v>
      </c>
      <c r="X452" s="41" t="str">
        <f>IF(OR(tbl_PV_Milestones[[#This Row],[Project Status]]="Completed",tbl_PV_Milestones[[#This Row],[Project Status]]="Assumed Completed"),"Yes","No")</f>
        <v>No</v>
      </c>
      <c r="Y452" s="41">
        <f>IF(tbl_PV_Milestones[[#This Row],[Baseline Date]]="",1,0)</f>
        <v>1</v>
      </c>
      <c r="Z452" s="41">
        <f>IF(tbl_PV_Milestones[[#This Row],[Baseline Date]]&lt;PV_Meta!$B$7,1,0)</f>
        <v>1</v>
      </c>
      <c r="AA452" s="41">
        <f>IF(tbl_PV_Milestones[[#This Row],[Complete]]="Yes",1,0)</f>
        <v>0</v>
      </c>
      <c r="AB452" s="41">
        <f>IF(AND(tbl_PV_Milestones[[#This Row],[BL FY]]=2025,tbl_PV_Milestones[[#This Row],[Baseline Date]]&lt;PV_Meta!$B$7),1,0)</f>
        <v>0</v>
      </c>
      <c r="AC452" s="41">
        <f>IF(AND(tbl_PV_Milestones[[#This Row],[Planned YTD]]=1,tbl_PV_Milestones[[#This Row],[Complete]]="Yes"),1,0)</f>
        <v>0</v>
      </c>
      <c r="AD452" s="41">
        <f>IF(AND(tbl_PV_Milestones[[#This Row],[Actual/Schedule Finish]]&lt;PV_Meta!$B$7,tbl_PV_Milestones[[#This Row],[Complete]]="No",tbl_PV_Milestones[[#This Row],[Project Status]]&lt;&gt;"On Hold"),1,0)</f>
        <v>0</v>
      </c>
      <c r="AE452" s="41">
        <f>IF(AND(tbl_PV_Milestones[[#This Row],[Actual/Schedule Finish]]&gt;tbl_PV_Milestones[[#This Row],[Baseline Date]],tbl_PV_Milestones[[#This Row],[Complete]]="No",tbl_PV_Milestones[[#This Row],[Project Status]]&lt;&gt;"On Hold",tbl_PV_Milestones[[#This Row],[Overdue]]=0,tbl_PV_Milestones[[#This Row],[To be Baselined]]&lt;&gt;1),1,0)</f>
        <v>0</v>
      </c>
      <c r="AF452" s="41">
        <f>IF(AND(tbl_PV_Milestones[[#This Row],[BL FY]]=2025,tbl_PV_Milestones[[#This Row],[Finish FY]]&gt;2025),1,0)</f>
        <v>0</v>
      </c>
      <c r="AG452" s="56" t="str">
        <f>_xlfn.XLOOKUP(tbl_PV_Milestones[[#This Row],[Work ID]],tbl_PV_Meta[Work ID '#],tbl_PV_Meta[Project Manager/Owner],,0)</f>
        <v>Project Manager 22</v>
      </c>
      <c r="AH452" s="6"/>
    </row>
    <row r="453" spans="4:34" x14ac:dyDescent="0.25">
      <c r="D453" s="6" t="s">
        <v>28</v>
      </c>
      <c r="E453" s="6" t="s">
        <v>52</v>
      </c>
      <c r="F453" s="6" t="s">
        <v>1799</v>
      </c>
      <c r="G453" s="6" t="s">
        <v>629</v>
      </c>
      <c r="H453" s="6" t="s">
        <v>505</v>
      </c>
      <c r="I453" s="6" t="s">
        <v>522</v>
      </c>
      <c r="J453" s="6" t="s">
        <v>28</v>
      </c>
      <c r="K453" s="6" t="s">
        <v>39</v>
      </c>
      <c r="L453" s="6" t="s">
        <v>45</v>
      </c>
      <c r="M453" s="43"/>
      <c r="N453" s="44" t="s">
        <v>1979</v>
      </c>
      <c r="O453" s="39">
        <v>45838.708333333299</v>
      </c>
      <c r="S453" s="45" t="e">
        <f>_xlfn.CONCAT(#REF!,TRIM(tbl_PV_Milestones[[#This Row],[Milestone Description]]))</f>
        <v>#REF!</v>
      </c>
      <c r="T453" s="84" t="str">
        <f>IF(COUNTIF(tbl_PV_Milestones[UID],tbl_PV_Milestones[[#This Row],[UID]])&gt;1,"Duplicate","")</f>
        <v>Duplicate</v>
      </c>
      <c r="U453" s="42" t="str">
        <f>_xlfn.XLOOKUP(tbl_PV_Milestones[[#This Row],[Work ID]],tbl_PV_Meta[Work ID '#],tbl_PV_Meta[Sub-Portfolio])</f>
        <v>Sub-Portfolio 8</v>
      </c>
      <c r="V453" s="41">
        <f>IF(MONTH(tbl_PV_Milestones[[#This Row],[Baseline Date]])&lt;7,YEAR(tbl_PV_Milestones[[#This Row],[Baseline Date]]),YEAR(tbl_PV_Milestones[[#This Row],[Baseline Date]])+1)</f>
        <v>1900</v>
      </c>
      <c r="W453" s="41">
        <f>IF(MONTH(tbl_PV_Milestones[[#This Row],[Actual/Schedule Finish]])&lt;7,YEAR(tbl_PV_Milestones[[#This Row],[Actual/Schedule Finish]]),YEAR(tbl_PV_Milestones[[#This Row],[Actual/Schedule Finish]])+1)</f>
        <v>2025</v>
      </c>
      <c r="X453" s="41" t="str">
        <f>IF(OR(tbl_PV_Milestones[[#This Row],[Project Status]]="Completed",tbl_PV_Milestones[[#This Row],[Project Status]]="Assumed Completed"),"Yes","No")</f>
        <v>No</v>
      </c>
      <c r="Y453" s="41">
        <f>IF(tbl_PV_Milestones[[#This Row],[Baseline Date]]="",1,0)</f>
        <v>1</v>
      </c>
      <c r="Z453" s="41">
        <f>IF(tbl_PV_Milestones[[#This Row],[Baseline Date]]&lt;PV_Meta!$B$7,1,0)</f>
        <v>1</v>
      </c>
      <c r="AA453" s="41">
        <f>IF(tbl_PV_Milestones[[#This Row],[Complete]]="Yes",1,0)</f>
        <v>0</v>
      </c>
      <c r="AB453" s="41">
        <f>IF(AND(tbl_PV_Milestones[[#This Row],[BL FY]]=2025,tbl_PV_Milestones[[#This Row],[Baseline Date]]&lt;PV_Meta!$B$7),1,0)</f>
        <v>0</v>
      </c>
      <c r="AC453" s="41">
        <f>IF(AND(tbl_PV_Milestones[[#This Row],[Planned YTD]]=1,tbl_PV_Milestones[[#This Row],[Complete]]="Yes"),1,0)</f>
        <v>0</v>
      </c>
      <c r="AD453" s="41">
        <f>IF(AND(tbl_PV_Milestones[[#This Row],[Actual/Schedule Finish]]&lt;PV_Meta!$B$7,tbl_PV_Milestones[[#This Row],[Complete]]="No",tbl_PV_Milestones[[#This Row],[Project Status]]&lt;&gt;"On Hold"),1,0)</f>
        <v>0</v>
      </c>
      <c r="AE453" s="41">
        <f>IF(AND(tbl_PV_Milestones[[#This Row],[Actual/Schedule Finish]]&gt;tbl_PV_Milestones[[#This Row],[Baseline Date]],tbl_PV_Milestones[[#This Row],[Complete]]="No",tbl_PV_Milestones[[#This Row],[Project Status]]&lt;&gt;"On Hold",tbl_PV_Milestones[[#This Row],[Overdue]]=0,tbl_PV_Milestones[[#This Row],[To be Baselined]]&lt;&gt;1),1,0)</f>
        <v>0</v>
      </c>
      <c r="AF453" s="41">
        <f>IF(AND(tbl_PV_Milestones[[#This Row],[BL FY]]=2025,tbl_PV_Milestones[[#This Row],[Finish FY]]&gt;2025),1,0)</f>
        <v>0</v>
      </c>
      <c r="AG453" s="56" t="str">
        <f>_xlfn.XLOOKUP(tbl_PV_Milestones[[#This Row],[Work ID]],tbl_PV_Meta[Work ID '#],tbl_PV_Meta[Project Manager/Owner],,0)</f>
        <v>Project Manager 22</v>
      </c>
      <c r="AH453" s="6"/>
    </row>
    <row r="454" spans="4:34" x14ac:dyDescent="0.25">
      <c r="D454" s="6" t="s">
        <v>28</v>
      </c>
      <c r="E454" s="6" t="s">
        <v>52</v>
      </c>
      <c r="F454" s="6" t="s">
        <v>1799</v>
      </c>
      <c r="G454" s="6" t="s">
        <v>630</v>
      </c>
      <c r="H454" s="6" t="s">
        <v>505</v>
      </c>
      <c r="I454" s="6" t="s">
        <v>522</v>
      </c>
      <c r="J454" s="6" t="s">
        <v>28</v>
      </c>
      <c r="K454" s="6" t="s">
        <v>39</v>
      </c>
      <c r="L454" s="6" t="s">
        <v>45</v>
      </c>
      <c r="M454" s="43"/>
      <c r="N454" s="44" t="s">
        <v>1979</v>
      </c>
      <c r="O454" s="39">
        <v>45838.708333333299</v>
      </c>
      <c r="S454" s="45" t="e">
        <f>_xlfn.CONCAT(#REF!,TRIM(tbl_PV_Milestones[[#This Row],[Milestone Description]]))</f>
        <v>#REF!</v>
      </c>
      <c r="T454" s="84" t="str">
        <f>IF(COUNTIF(tbl_PV_Milestones[UID],tbl_PV_Milestones[[#This Row],[UID]])&gt;1,"Duplicate","")</f>
        <v>Duplicate</v>
      </c>
      <c r="U454" s="42" t="str">
        <f>_xlfn.XLOOKUP(tbl_PV_Milestones[[#This Row],[Work ID]],tbl_PV_Meta[Work ID '#],tbl_PV_Meta[Sub-Portfolio])</f>
        <v>Sub-Portfolio 8</v>
      </c>
      <c r="V454" s="41">
        <f>IF(MONTH(tbl_PV_Milestones[[#This Row],[Baseline Date]])&lt;7,YEAR(tbl_PV_Milestones[[#This Row],[Baseline Date]]),YEAR(tbl_PV_Milestones[[#This Row],[Baseline Date]])+1)</f>
        <v>1900</v>
      </c>
      <c r="W454" s="41">
        <f>IF(MONTH(tbl_PV_Milestones[[#This Row],[Actual/Schedule Finish]])&lt;7,YEAR(tbl_PV_Milestones[[#This Row],[Actual/Schedule Finish]]),YEAR(tbl_PV_Milestones[[#This Row],[Actual/Schedule Finish]])+1)</f>
        <v>2025</v>
      </c>
      <c r="X454" s="41" t="str">
        <f>IF(OR(tbl_PV_Milestones[[#This Row],[Project Status]]="Completed",tbl_PV_Milestones[[#This Row],[Project Status]]="Assumed Completed"),"Yes","No")</f>
        <v>No</v>
      </c>
      <c r="Y454" s="41">
        <f>IF(tbl_PV_Milestones[[#This Row],[Baseline Date]]="",1,0)</f>
        <v>1</v>
      </c>
      <c r="Z454" s="41">
        <f>IF(tbl_PV_Milestones[[#This Row],[Baseline Date]]&lt;PV_Meta!$B$7,1,0)</f>
        <v>1</v>
      </c>
      <c r="AA454" s="41">
        <f>IF(tbl_PV_Milestones[[#This Row],[Complete]]="Yes",1,0)</f>
        <v>0</v>
      </c>
      <c r="AB454" s="41">
        <f>IF(AND(tbl_PV_Milestones[[#This Row],[BL FY]]=2025,tbl_PV_Milestones[[#This Row],[Baseline Date]]&lt;PV_Meta!$B$7),1,0)</f>
        <v>0</v>
      </c>
      <c r="AC454" s="41">
        <f>IF(AND(tbl_PV_Milestones[[#This Row],[Planned YTD]]=1,tbl_PV_Milestones[[#This Row],[Complete]]="Yes"),1,0)</f>
        <v>0</v>
      </c>
      <c r="AD454" s="41">
        <f>IF(AND(tbl_PV_Milestones[[#This Row],[Actual/Schedule Finish]]&lt;PV_Meta!$B$7,tbl_PV_Milestones[[#This Row],[Complete]]="No",tbl_PV_Milestones[[#This Row],[Project Status]]&lt;&gt;"On Hold"),1,0)</f>
        <v>0</v>
      </c>
      <c r="AE454" s="41">
        <f>IF(AND(tbl_PV_Milestones[[#This Row],[Actual/Schedule Finish]]&gt;tbl_PV_Milestones[[#This Row],[Baseline Date]],tbl_PV_Milestones[[#This Row],[Complete]]="No",tbl_PV_Milestones[[#This Row],[Project Status]]&lt;&gt;"On Hold",tbl_PV_Milestones[[#This Row],[Overdue]]=0,tbl_PV_Milestones[[#This Row],[To be Baselined]]&lt;&gt;1),1,0)</f>
        <v>0</v>
      </c>
      <c r="AF454" s="41">
        <f>IF(AND(tbl_PV_Milestones[[#This Row],[BL FY]]=2025,tbl_PV_Milestones[[#This Row],[Finish FY]]&gt;2025),1,0)</f>
        <v>0</v>
      </c>
      <c r="AG454" s="56" t="str">
        <f>_xlfn.XLOOKUP(tbl_PV_Milestones[[#This Row],[Work ID]],tbl_PV_Meta[Work ID '#],tbl_PV_Meta[Project Manager/Owner],,0)</f>
        <v>Project Manager 22</v>
      </c>
      <c r="AH454" s="6"/>
    </row>
    <row r="455" spans="4:34" x14ac:dyDescent="0.25">
      <c r="D455" s="6" t="s">
        <v>28</v>
      </c>
      <c r="E455" s="6" t="s">
        <v>52</v>
      </c>
      <c r="F455" s="6" t="s">
        <v>1799</v>
      </c>
      <c r="G455" s="6" t="s">
        <v>521</v>
      </c>
      <c r="H455" s="6" t="s">
        <v>505</v>
      </c>
      <c r="I455" s="6" t="s">
        <v>522</v>
      </c>
      <c r="J455" s="6" t="s">
        <v>28</v>
      </c>
      <c r="K455" s="6" t="s">
        <v>39</v>
      </c>
      <c r="L455" s="6" t="s">
        <v>45</v>
      </c>
      <c r="M455" s="43"/>
      <c r="N455" s="44" t="s">
        <v>1979</v>
      </c>
      <c r="O455" s="39">
        <v>45838.708333333299</v>
      </c>
      <c r="S455" s="45" t="e">
        <f>_xlfn.CONCAT(#REF!,TRIM(tbl_PV_Milestones[[#This Row],[Milestone Description]]))</f>
        <v>#REF!</v>
      </c>
      <c r="T455" s="84" t="str">
        <f>IF(COUNTIF(tbl_PV_Milestones[UID],tbl_PV_Milestones[[#This Row],[UID]])&gt;1,"Duplicate","")</f>
        <v>Duplicate</v>
      </c>
      <c r="U455" s="42" t="str">
        <f>_xlfn.XLOOKUP(tbl_PV_Milestones[[#This Row],[Work ID]],tbl_PV_Meta[Work ID '#],tbl_PV_Meta[Sub-Portfolio])</f>
        <v>Sub-Portfolio 8</v>
      </c>
      <c r="V455" s="41">
        <f>IF(MONTH(tbl_PV_Milestones[[#This Row],[Baseline Date]])&lt;7,YEAR(tbl_PV_Milestones[[#This Row],[Baseline Date]]),YEAR(tbl_PV_Milestones[[#This Row],[Baseline Date]])+1)</f>
        <v>1900</v>
      </c>
      <c r="W455" s="41">
        <f>IF(MONTH(tbl_PV_Milestones[[#This Row],[Actual/Schedule Finish]])&lt;7,YEAR(tbl_PV_Milestones[[#This Row],[Actual/Schedule Finish]]),YEAR(tbl_PV_Milestones[[#This Row],[Actual/Schedule Finish]])+1)</f>
        <v>2025</v>
      </c>
      <c r="X455" s="41" t="str">
        <f>IF(OR(tbl_PV_Milestones[[#This Row],[Project Status]]="Completed",tbl_PV_Milestones[[#This Row],[Project Status]]="Assumed Completed"),"Yes","No")</f>
        <v>No</v>
      </c>
      <c r="Y455" s="41">
        <f>IF(tbl_PV_Milestones[[#This Row],[Baseline Date]]="",1,0)</f>
        <v>1</v>
      </c>
      <c r="Z455" s="41">
        <f>IF(tbl_PV_Milestones[[#This Row],[Baseline Date]]&lt;PV_Meta!$B$7,1,0)</f>
        <v>1</v>
      </c>
      <c r="AA455" s="41">
        <f>IF(tbl_PV_Milestones[[#This Row],[Complete]]="Yes",1,0)</f>
        <v>0</v>
      </c>
      <c r="AB455" s="41">
        <f>IF(AND(tbl_PV_Milestones[[#This Row],[BL FY]]=2025,tbl_PV_Milestones[[#This Row],[Baseline Date]]&lt;PV_Meta!$B$7),1,0)</f>
        <v>0</v>
      </c>
      <c r="AC455" s="41">
        <f>IF(AND(tbl_PV_Milestones[[#This Row],[Planned YTD]]=1,tbl_PV_Milestones[[#This Row],[Complete]]="Yes"),1,0)</f>
        <v>0</v>
      </c>
      <c r="AD455" s="41">
        <f>IF(AND(tbl_PV_Milestones[[#This Row],[Actual/Schedule Finish]]&lt;PV_Meta!$B$7,tbl_PV_Milestones[[#This Row],[Complete]]="No",tbl_PV_Milestones[[#This Row],[Project Status]]&lt;&gt;"On Hold"),1,0)</f>
        <v>0</v>
      </c>
      <c r="AE455" s="41">
        <f>IF(AND(tbl_PV_Milestones[[#This Row],[Actual/Schedule Finish]]&gt;tbl_PV_Milestones[[#This Row],[Baseline Date]],tbl_PV_Milestones[[#This Row],[Complete]]="No",tbl_PV_Milestones[[#This Row],[Project Status]]&lt;&gt;"On Hold",tbl_PV_Milestones[[#This Row],[Overdue]]=0,tbl_PV_Milestones[[#This Row],[To be Baselined]]&lt;&gt;1),1,0)</f>
        <v>0</v>
      </c>
      <c r="AF455" s="41">
        <f>IF(AND(tbl_PV_Milestones[[#This Row],[BL FY]]=2025,tbl_PV_Milestones[[#This Row],[Finish FY]]&gt;2025),1,0)</f>
        <v>0</v>
      </c>
      <c r="AG455" s="56" t="str">
        <f>_xlfn.XLOOKUP(tbl_PV_Milestones[[#This Row],[Work ID]],tbl_PV_Meta[Work ID '#],tbl_PV_Meta[Project Manager/Owner],,0)</f>
        <v>Project Manager 22</v>
      </c>
      <c r="AH455" s="6"/>
    </row>
    <row r="456" spans="4:34" x14ac:dyDescent="0.25">
      <c r="D456" s="6" t="s">
        <v>28</v>
      </c>
      <c r="E456" s="6" t="s">
        <v>579</v>
      </c>
      <c r="F456" s="6" t="s">
        <v>1764</v>
      </c>
      <c r="G456" s="6" t="s">
        <v>598</v>
      </c>
      <c r="H456" s="6" t="s">
        <v>505</v>
      </c>
      <c r="I456" s="6" t="s">
        <v>522</v>
      </c>
      <c r="J456" s="6" t="s">
        <v>28</v>
      </c>
      <c r="K456" s="6" t="s">
        <v>39</v>
      </c>
      <c r="L456" s="6" t="s">
        <v>73</v>
      </c>
      <c r="M456" s="43"/>
      <c r="N456" s="44" t="s">
        <v>1979</v>
      </c>
      <c r="O456" s="39">
        <v>45778.708333333299</v>
      </c>
      <c r="P456" s="39">
        <v>45630.708333333299</v>
      </c>
      <c r="Q456" s="6">
        <v>-92</v>
      </c>
      <c r="R456" s="6">
        <v>-0.34328358208955201</v>
      </c>
      <c r="S456" s="45" t="e">
        <f>_xlfn.CONCAT(#REF!,TRIM(tbl_PV_Milestones[[#This Row],[Milestone Description]]))</f>
        <v>#REF!</v>
      </c>
      <c r="T456" s="84" t="str">
        <f>IF(COUNTIF(tbl_PV_Milestones[UID],tbl_PV_Milestones[[#This Row],[UID]])&gt;1,"Duplicate","")</f>
        <v>Duplicate</v>
      </c>
      <c r="U456" s="42" t="str">
        <f>_xlfn.XLOOKUP(tbl_PV_Milestones[[#This Row],[Work ID]],tbl_PV_Meta[Work ID '#],tbl_PV_Meta[Sub-Portfolio])</f>
        <v>Sub-Portfolio 4</v>
      </c>
      <c r="V456" s="41">
        <f>IF(MONTH(tbl_PV_Milestones[[#This Row],[Baseline Date]])&lt;7,YEAR(tbl_PV_Milestones[[#This Row],[Baseline Date]]),YEAR(tbl_PV_Milestones[[#This Row],[Baseline Date]])+1)</f>
        <v>2025</v>
      </c>
      <c r="W456" s="41">
        <f>IF(MONTH(tbl_PV_Milestones[[#This Row],[Actual/Schedule Finish]])&lt;7,YEAR(tbl_PV_Milestones[[#This Row],[Actual/Schedule Finish]]),YEAR(tbl_PV_Milestones[[#This Row],[Actual/Schedule Finish]])+1)</f>
        <v>2025</v>
      </c>
      <c r="X456" s="41" t="str">
        <f>IF(OR(tbl_PV_Milestones[[#This Row],[Project Status]]="Completed",tbl_PV_Milestones[[#This Row],[Project Status]]="Assumed Completed"),"Yes","No")</f>
        <v>No</v>
      </c>
      <c r="Y456" s="41">
        <f>IF(tbl_PV_Milestones[[#This Row],[Baseline Date]]="",1,0)</f>
        <v>0</v>
      </c>
      <c r="Z456" s="41">
        <f>IF(tbl_PV_Milestones[[#This Row],[Baseline Date]]&lt;PV_Meta!$B$7,1,0)</f>
        <v>1</v>
      </c>
      <c r="AA456" s="41">
        <f>IF(tbl_PV_Milestones[[#This Row],[Complete]]="Yes",1,0)</f>
        <v>0</v>
      </c>
      <c r="AB456" s="41">
        <f>IF(AND(tbl_PV_Milestones[[#This Row],[BL FY]]=2025,tbl_PV_Milestones[[#This Row],[Baseline Date]]&lt;PV_Meta!$B$7),1,0)</f>
        <v>1</v>
      </c>
      <c r="AC456" s="41">
        <f>IF(AND(tbl_PV_Milestones[[#This Row],[Planned YTD]]=1,tbl_PV_Milestones[[#This Row],[Complete]]="Yes"),1,0)</f>
        <v>0</v>
      </c>
      <c r="AD456" s="41">
        <f>IF(AND(tbl_PV_Milestones[[#This Row],[Actual/Schedule Finish]]&lt;PV_Meta!$B$7,tbl_PV_Milestones[[#This Row],[Complete]]="No",tbl_PV_Milestones[[#This Row],[Project Status]]&lt;&gt;"On Hold"),1,0)</f>
        <v>0</v>
      </c>
      <c r="AE456" s="41">
        <f>IF(AND(tbl_PV_Milestones[[#This Row],[Actual/Schedule Finish]]&gt;tbl_PV_Milestones[[#This Row],[Baseline Date]],tbl_PV_Milestones[[#This Row],[Complete]]="No",tbl_PV_Milestones[[#This Row],[Project Status]]&lt;&gt;"On Hold",tbl_PV_Milestones[[#This Row],[Overdue]]=0,tbl_PV_Milestones[[#This Row],[To be Baselined]]&lt;&gt;1),1,0)</f>
        <v>1</v>
      </c>
      <c r="AF456" s="41">
        <f>IF(AND(tbl_PV_Milestones[[#This Row],[BL FY]]=2025,tbl_PV_Milestones[[#This Row],[Finish FY]]&gt;2025),1,0)</f>
        <v>0</v>
      </c>
      <c r="AG456" s="56" t="str">
        <f>_xlfn.XLOOKUP(tbl_PV_Milestones[[#This Row],[Work ID]],tbl_PV_Meta[Work ID '#],tbl_PV_Meta[Project Manager/Owner],,0)</f>
        <v>Project Manager 18</v>
      </c>
      <c r="AH456" s="6"/>
    </row>
    <row r="457" spans="4:34" x14ac:dyDescent="0.25">
      <c r="D457" s="6" t="s">
        <v>28</v>
      </c>
      <c r="E457" s="6" t="s">
        <v>579</v>
      </c>
      <c r="F457" s="6" t="s">
        <v>1764</v>
      </c>
      <c r="G457" s="6" t="s">
        <v>543</v>
      </c>
      <c r="H457" s="6" t="s">
        <v>519</v>
      </c>
      <c r="I457" s="6" t="s">
        <v>522</v>
      </c>
      <c r="J457" s="6" t="s">
        <v>28</v>
      </c>
      <c r="K457" s="6" t="s">
        <v>39</v>
      </c>
      <c r="L457" s="6" t="s">
        <v>73</v>
      </c>
      <c r="M457" s="43"/>
      <c r="N457" s="44" t="s">
        <v>1979</v>
      </c>
      <c r="O457" s="39">
        <v>45778.708333333299</v>
      </c>
      <c r="P457" s="39">
        <v>45630.708333333299</v>
      </c>
      <c r="Q457" s="6">
        <v>-92</v>
      </c>
      <c r="R457" s="6">
        <v>-0.34328358208955201</v>
      </c>
      <c r="S457" s="45" t="e">
        <f>_xlfn.CONCAT(#REF!,TRIM(tbl_PV_Milestones[[#This Row],[Milestone Description]]))</f>
        <v>#REF!</v>
      </c>
      <c r="T457" s="84" t="str">
        <f>IF(COUNTIF(tbl_PV_Milestones[UID],tbl_PV_Milestones[[#This Row],[UID]])&gt;1,"Duplicate","")</f>
        <v>Duplicate</v>
      </c>
      <c r="U457" s="42" t="str">
        <f>_xlfn.XLOOKUP(tbl_PV_Milestones[[#This Row],[Work ID]],tbl_PV_Meta[Work ID '#],tbl_PV_Meta[Sub-Portfolio])</f>
        <v>Sub-Portfolio 4</v>
      </c>
      <c r="V457" s="41">
        <f>IF(MONTH(tbl_PV_Milestones[[#This Row],[Baseline Date]])&lt;7,YEAR(tbl_PV_Milestones[[#This Row],[Baseline Date]]),YEAR(tbl_PV_Milestones[[#This Row],[Baseline Date]])+1)</f>
        <v>2025</v>
      </c>
      <c r="W457" s="41">
        <f>IF(MONTH(tbl_PV_Milestones[[#This Row],[Actual/Schedule Finish]])&lt;7,YEAR(tbl_PV_Milestones[[#This Row],[Actual/Schedule Finish]]),YEAR(tbl_PV_Milestones[[#This Row],[Actual/Schedule Finish]])+1)</f>
        <v>2025</v>
      </c>
      <c r="X457" s="41" t="str">
        <f>IF(OR(tbl_PV_Milestones[[#This Row],[Project Status]]="Completed",tbl_PV_Milestones[[#This Row],[Project Status]]="Assumed Completed"),"Yes","No")</f>
        <v>No</v>
      </c>
      <c r="Y457" s="41">
        <f>IF(tbl_PV_Milestones[[#This Row],[Baseline Date]]="",1,0)</f>
        <v>0</v>
      </c>
      <c r="Z457" s="41">
        <f>IF(tbl_PV_Milestones[[#This Row],[Baseline Date]]&lt;PV_Meta!$B$7,1,0)</f>
        <v>1</v>
      </c>
      <c r="AA457" s="41">
        <f>IF(tbl_PV_Milestones[[#This Row],[Complete]]="Yes",1,0)</f>
        <v>0</v>
      </c>
      <c r="AB457" s="41">
        <f>IF(AND(tbl_PV_Milestones[[#This Row],[BL FY]]=2025,tbl_PV_Milestones[[#This Row],[Baseline Date]]&lt;PV_Meta!$B$7),1,0)</f>
        <v>1</v>
      </c>
      <c r="AC457" s="41">
        <f>IF(AND(tbl_PV_Milestones[[#This Row],[Planned YTD]]=1,tbl_PV_Milestones[[#This Row],[Complete]]="Yes"),1,0)</f>
        <v>0</v>
      </c>
      <c r="AD457" s="41">
        <f>IF(AND(tbl_PV_Milestones[[#This Row],[Actual/Schedule Finish]]&lt;PV_Meta!$B$7,tbl_PV_Milestones[[#This Row],[Complete]]="No",tbl_PV_Milestones[[#This Row],[Project Status]]&lt;&gt;"On Hold"),1,0)</f>
        <v>0</v>
      </c>
      <c r="AE457" s="41">
        <f>IF(AND(tbl_PV_Milestones[[#This Row],[Actual/Schedule Finish]]&gt;tbl_PV_Milestones[[#This Row],[Baseline Date]],tbl_PV_Milestones[[#This Row],[Complete]]="No",tbl_PV_Milestones[[#This Row],[Project Status]]&lt;&gt;"On Hold",tbl_PV_Milestones[[#This Row],[Overdue]]=0,tbl_PV_Milestones[[#This Row],[To be Baselined]]&lt;&gt;1),1,0)</f>
        <v>1</v>
      </c>
      <c r="AF457" s="41">
        <f>IF(AND(tbl_PV_Milestones[[#This Row],[BL FY]]=2025,tbl_PV_Milestones[[#This Row],[Finish FY]]&gt;2025),1,0)</f>
        <v>0</v>
      </c>
      <c r="AG457" s="56" t="str">
        <f>_xlfn.XLOOKUP(tbl_PV_Milestones[[#This Row],[Work ID]],tbl_PV_Meta[Work ID '#],tbl_PV_Meta[Project Manager/Owner],,0)</f>
        <v>Project Manager 18</v>
      </c>
      <c r="AH457" s="6"/>
    </row>
    <row r="458" spans="4:34" x14ac:dyDescent="0.25">
      <c r="D458" s="6" t="s">
        <v>28</v>
      </c>
      <c r="E458" s="6" t="s">
        <v>614</v>
      </c>
      <c r="F458" s="6" t="s">
        <v>1712</v>
      </c>
      <c r="G458" s="6" t="s">
        <v>631</v>
      </c>
      <c r="H458" s="6" t="s">
        <v>505</v>
      </c>
      <c r="I458" s="6" t="s">
        <v>510</v>
      </c>
      <c r="J458" s="6" t="s">
        <v>28</v>
      </c>
      <c r="K458" s="6" t="s">
        <v>36</v>
      </c>
      <c r="L458" s="6" t="s">
        <v>85</v>
      </c>
      <c r="M458" s="43"/>
      <c r="N458" s="44" t="s">
        <v>1979</v>
      </c>
      <c r="O458" s="39">
        <v>45800.708333333299</v>
      </c>
      <c r="P458" s="39">
        <v>45812.708333333299</v>
      </c>
      <c r="Q458" s="6">
        <v>8</v>
      </c>
      <c r="R458" s="6">
        <v>1.3605442176870699E-2</v>
      </c>
      <c r="S458" s="45" t="e">
        <f>_xlfn.CONCAT(#REF!,TRIM(tbl_PV_Milestones[[#This Row],[Milestone Description]]))</f>
        <v>#REF!</v>
      </c>
      <c r="T458" s="84" t="str">
        <f>IF(COUNTIF(tbl_PV_Milestones[UID],tbl_PV_Milestones[[#This Row],[UID]])&gt;1,"Duplicate","")</f>
        <v>Duplicate</v>
      </c>
      <c r="U458" s="42" t="str">
        <f>_xlfn.XLOOKUP(tbl_PV_Milestones[[#This Row],[Work ID]],tbl_PV_Meta[Work ID '#],tbl_PV_Meta[Sub-Portfolio])</f>
        <v>Sub-Portfolio 7</v>
      </c>
      <c r="V458" s="41">
        <f>IF(MONTH(tbl_PV_Milestones[[#This Row],[Baseline Date]])&lt;7,YEAR(tbl_PV_Milestones[[#This Row],[Baseline Date]]),YEAR(tbl_PV_Milestones[[#This Row],[Baseline Date]])+1)</f>
        <v>2025</v>
      </c>
      <c r="W458" s="41">
        <f>IF(MONTH(tbl_PV_Milestones[[#This Row],[Actual/Schedule Finish]])&lt;7,YEAR(tbl_PV_Milestones[[#This Row],[Actual/Schedule Finish]]),YEAR(tbl_PV_Milestones[[#This Row],[Actual/Schedule Finish]])+1)</f>
        <v>2025</v>
      </c>
      <c r="X458" s="41" t="str">
        <f>IF(OR(tbl_PV_Milestones[[#This Row],[Project Status]]="Completed",tbl_PV_Milestones[[#This Row],[Project Status]]="Assumed Completed"),"Yes","No")</f>
        <v>No</v>
      </c>
      <c r="Y458" s="41">
        <f>IF(tbl_PV_Milestones[[#This Row],[Baseline Date]]="",1,0)</f>
        <v>0</v>
      </c>
      <c r="Z458" s="41">
        <f>IF(tbl_PV_Milestones[[#This Row],[Baseline Date]]&lt;PV_Meta!$B$7,1,0)</f>
        <v>0</v>
      </c>
      <c r="AA458" s="41">
        <f>IF(tbl_PV_Milestones[[#This Row],[Complete]]="Yes",1,0)</f>
        <v>0</v>
      </c>
      <c r="AB458" s="41">
        <f>IF(AND(tbl_PV_Milestones[[#This Row],[BL FY]]=2025,tbl_PV_Milestones[[#This Row],[Baseline Date]]&lt;PV_Meta!$B$7),1,0)</f>
        <v>0</v>
      </c>
      <c r="AC458" s="41">
        <f>IF(AND(tbl_PV_Milestones[[#This Row],[Planned YTD]]=1,tbl_PV_Milestones[[#This Row],[Complete]]="Yes"),1,0)</f>
        <v>0</v>
      </c>
      <c r="AD458" s="41">
        <f>IF(AND(tbl_PV_Milestones[[#This Row],[Actual/Schedule Finish]]&lt;PV_Meta!$B$7,tbl_PV_Milestones[[#This Row],[Complete]]="No",tbl_PV_Milestones[[#This Row],[Project Status]]&lt;&gt;"On Hold"),1,0)</f>
        <v>0</v>
      </c>
      <c r="AE458" s="41">
        <f>IF(AND(tbl_PV_Milestones[[#This Row],[Actual/Schedule Finish]]&gt;tbl_PV_Milestones[[#This Row],[Baseline Date]],tbl_PV_Milestones[[#This Row],[Complete]]="No",tbl_PV_Milestones[[#This Row],[Project Status]]&lt;&gt;"On Hold",tbl_PV_Milestones[[#This Row],[Overdue]]=0,tbl_PV_Milestones[[#This Row],[To be Baselined]]&lt;&gt;1),1,0)</f>
        <v>0</v>
      </c>
      <c r="AF458" s="41">
        <f>IF(AND(tbl_PV_Milestones[[#This Row],[BL FY]]=2025,tbl_PV_Milestones[[#This Row],[Finish FY]]&gt;2025),1,0)</f>
        <v>0</v>
      </c>
      <c r="AG458" s="56" t="str">
        <f>_xlfn.XLOOKUP(tbl_PV_Milestones[[#This Row],[Work ID]],tbl_PV_Meta[Work ID '#],tbl_PV_Meta[Project Manager/Owner],,0)</f>
        <v>Project Manager 33</v>
      </c>
      <c r="AH458" s="6"/>
    </row>
    <row r="459" spans="4:34" x14ac:dyDescent="0.25">
      <c r="D459" s="6" t="s">
        <v>28</v>
      </c>
      <c r="E459" s="6" t="s">
        <v>580</v>
      </c>
      <c r="F459" s="6" t="s">
        <v>1708</v>
      </c>
      <c r="G459" s="6" t="s">
        <v>632</v>
      </c>
      <c r="H459" s="6" t="s">
        <v>505</v>
      </c>
      <c r="I459" s="6" t="s">
        <v>110</v>
      </c>
      <c r="J459" s="6" t="s">
        <v>28</v>
      </c>
      <c r="K459" s="6" t="s">
        <v>29</v>
      </c>
      <c r="L459" s="6" t="s">
        <v>27</v>
      </c>
      <c r="M459" s="43"/>
      <c r="N459" s="44" t="s">
        <v>1979</v>
      </c>
      <c r="O459" s="39">
        <v>45810.708333333299</v>
      </c>
      <c r="P459" s="39">
        <v>45716.708333333299</v>
      </c>
      <c r="Q459" s="6">
        <v>-63</v>
      </c>
      <c r="R459" s="6">
        <v>-3.8912909203211901E-2</v>
      </c>
      <c r="S459" s="45" t="e">
        <f>_xlfn.CONCAT(#REF!,TRIM(tbl_PV_Milestones[[#This Row],[Milestone Description]]))</f>
        <v>#REF!</v>
      </c>
      <c r="T459" s="84" t="str">
        <f>IF(COUNTIF(tbl_PV_Milestones[UID],tbl_PV_Milestones[[#This Row],[UID]])&gt;1,"Duplicate","")</f>
        <v>Duplicate</v>
      </c>
      <c r="U459" s="42" t="str">
        <f>_xlfn.XLOOKUP(tbl_PV_Milestones[[#This Row],[Work ID]],tbl_PV_Meta[Work ID '#],tbl_PV_Meta[Sub-Portfolio])</f>
        <v>Sub-Portfolio 8</v>
      </c>
      <c r="V459" s="41">
        <f>IF(MONTH(tbl_PV_Milestones[[#This Row],[Baseline Date]])&lt;7,YEAR(tbl_PV_Milestones[[#This Row],[Baseline Date]]),YEAR(tbl_PV_Milestones[[#This Row],[Baseline Date]])+1)</f>
        <v>2025</v>
      </c>
      <c r="W459" s="41">
        <f>IF(MONTH(tbl_PV_Milestones[[#This Row],[Actual/Schedule Finish]])&lt;7,YEAR(tbl_PV_Milestones[[#This Row],[Actual/Schedule Finish]]),YEAR(tbl_PV_Milestones[[#This Row],[Actual/Schedule Finish]])+1)</f>
        <v>2025</v>
      </c>
      <c r="X459" s="41" t="str">
        <f>IF(OR(tbl_PV_Milestones[[#This Row],[Project Status]]="Completed",tbl_PV_Milestones[[#This Row],[Project Status]]="Assumed Completed"),"Yes","No")</f>
        <v>No</v>
      </c>
      <c r="Y459" s="41">
        <f>IF(tbl_PV_Milestones[[#This Row],[Baseline Date]]="",1,0)</f>
        <v>0</v>
      </c>
      <c r="Z459" s="41">
        <f>IF(tbl_PV_Milestones[[#This Row],[Baseline Date]]&lt;PV_Meta!$B$7,1,0)</f>
        <v>1</v>
      </c>
      <c r="AA459" s="41">
        <f>IF(tbl_PV_Milestones[[#This Row],[Complete]]="Yes",1,0)</f>
        <v>0</v>
      </c>
      <c r="AB459" s="41">
        <f>IF(AND(tbl_PV_Milestones[[#This Row],[BL FY]]=2025,tbl_PV_Milestones[[#This Row],[Baseline Date]]&lt;PV_Meta!$B$7),1,0)</f>
        <v>1</v>
      </c>
      <c r="AC459" s="41">
        <f>IF(AND(tbl_PV_Milestones[[#This Row],[Planned YTD]]=1,tbl_PV_Milestones[[#This Row],[Complete]]="Yes"),1,0)</f>
        <v>0</v>
      </c>
      <c r="AD459" s="41">
        <f>IF(AND(tbl_PV_Milestones[[#This Row],[Actual/Schedule Finish]]&lt;PV_Meta!$B$7,tbl_PV_Milestones[[#This Row],[Complete]]="No",tbl_PV_Milestones[[#This Row],[Project Status]]&lt;&gt;"On Hold"),1,0)</f>
        <v>0</v>
      </c>
      <c r="AE459" s="41">
        <f>IF(AND(tbl_PV_Milestones[[#This Row],[Actual/Schedule Finish]]&gt;tbl_PV_Milestones[[#This Row],[Baseline Date]],tbl_PV_Milestones[[#This Row],[Complete]]="No",tbl_PV_Milestones[[#This Row],[Project Status]]&lt;&gt;"On Hold",tbl_PV_Milestones[[#This Row],[Overdue]]=0,tbl_PV_Milestones[[#This Row],[To be Baselined]]&lt;&gt;1),1,0)</f>
        <v>1</v>
      </c>
      <c r="AF459" s="41">
        <f>IF(AND(tbl_PV_Milestones[[#This Row],[BL FY]]=2025,tbl_PV_Milestones[[#This Row],[Finish FY]]&gt;2025),1,0)</f>
        <v>0</v>
      </c>
      <c r="AG459" s="56" t="str">
        <f>_xlfn.XLOOKUP(tbl_PV_Milestones[[#This Row],[Work ID]],tbl_PV_Meta[Work ID '#],tbl_PV_Meta[Project Manager/Owner],,0)</f>
        <v>Project Manager 6</v>
      </c>
      <c r="AH459" s="6"/>
    </row>
    <row r="460" spans="4:34" x14ac:dyDescent="0.25">
      <c r="D460" s="6" t="s">
        <v>28</v>
      </c>
      <c r="E460" s="6" t="s">
        <v>580</v>
      </c>
      <c r="F460" s="6" t="s">
        <v>1708</v>
      </c>
      <c r="G460" s="6" t="s">
        <v>541</v>
      </c>
      <c r="H460" s="6" t="s">
        <v>505</v>
      </c>
      <c r="I460" s="6" t="s">
        <v>110</v>
      </c>
      <c r="J460" s="6" t="s">
        <v>28</v>
      </c>
      <c r="K460" s="6" t="s">
        <v>29</v>
      </c>
      <c r="L460" s="6" t="s">
        <v>27</v>
      </c>
      <c r="M460" s="43"/>
      <c r="N460" s="44" t="s">
        <v>1979</v>
      </c>
      <c r="O460" s="39">
        <v>45814.708333333299</v>
      </c>
      <c r="P460" s="39">
        <v>45716.708333333299</v>
      </c>
      <c r="Q460" s="6">
        <v>-67</v>
      </c>
      <c r="R460" s="6">
        <v>-4.1383570105003098E-2</v>
      </c>
      <c r="S460" s="45" t="e">
        <f>_xlfn.CONCAT(#REF!,TRIM(tbl_PV_Milestones[[#This Row],[Milestone Description]]))</f>
        <v>#REF!</v>
      </c>
      <c r="T460" s="84" t="str">
        <f>IF(COUNTIF(tbl_PV_Milestones[UID],tbl_PV_Milestones[[#This Row],[UID]])&gt;1,"Duplicate","")</f>
        <v>Duplicate</v>
      </c>
      <c r="U460" s="42" t="str">
        <f>_xlfn.XLOOKUP(tbl_PV_Milestones[[#This Row],[Work ID]],tbl_PV_Meta[Work ID '#],tbl_PV_Meta[Sub-Portfolio])</f>
        <v>Sub-Portfolio 8</v>
      </c>
      <c r="V460" s="41">
        <f>IF(MONTH(tbl_PV_Milestones[[#This Row],[Baseline Date]])&lt;7,YEAR(tbl_PV_Milestones[[#This Row],[Baseline Date]]),YEAR(tbl_PV_Milestones[[#This Row],[Baseline Date]])+1)</f>
        <v>2025</v>
      </c>
      <c r="W460" s="41">
        <f>IF(MONTH(tbl_PV_Milestones[[#This Row],[Actual/Schedule Finish]])&lt;7,YEAR(tbl_PV_Milestones[[#This Row],[Actual/Schedule Finish]]),YEAR(tbl_PV_Milestones[[#This Row],[Actual/Schedule Finish]])+1)</f>
        <v>2025</v>
      </c>
      <c r="X460" s="41" t="str">
        <f>IF(OR(tbl_PV_Milestones[[#This Row],[Project Status]]="Completed",tbl_PV_Milestones[[#This Row],[Project Status]]="Assumed Completed"),"Yes","No")</f>
        <v>No</v>
      </c>
      <c r="Y460" s="41">
        <f>IF(tbl_PV_Milestones[[#This Row],[Baseline Date]]="",1,0)</f>
        <v>0</v>
      </c>
      <c r="Z460" s="41">
        <f>IF(tbl_PV_Milestones[[#This Row],[Baseline Date]]&lt;PV_Meta!$B$7,1,0)</f>
        <v>1</v>
      </c>
      <c r="AA460" s="41">
        <f>IF(tbl_PV_Milestones[[#This Row],[Complete]]="Yes",1,0)</f>
        <v>0</v>
      </c>
      <c r="AB460" s="41">
        <f>IF(AND(tbl_PV_Milestones[[#This Row],[BL FY]]=2025,tbl_PV_Milestones[[#This Row],[Baseline Date]]&lt;PV_Meta!$B$7),1,0)</f>
        <v>1</v>
      </c>
      <c r="AC460" s="41">
        <f>IF(AND(tbl_PV_Milestones[[#This Row],[Planned YTD]]=1,tbl_PV_Milestones[[#This Row],[Complete]]="Yes"),1,0)</f>
        <v>0</v>
      </c>
      <c r="AD460" s="41">
        <f>IF(AND(tbl_PV_Milestones[[#This Row],[Actual/Schedule Finish]]&lt;PV_Meta!$B$7,tbl_PV_Milestones[[#This Row],[Complete]]="No",tbl_PV_Milestones[[#This Row],[Project Status]]&lt;&gt;"On Hold"),1,0)</f>
        <v>0</v>
      </c>
      <c r="AE460" s="41">
        <f>IF(AND(tbl_PV_Milestones[[#This Row],[Actual/Schedule Finish]]&gt;tbl_PV_Milestones[[#This Row],[Baseline Date]],tbl_PV_Milestones[[#This Row],[Complete]]="No",tbl_PV_Milestones[[#This Row],[Project Status]]&lt;&gt;"On Hold",tbl_PV_Milestones[[#This Row],[Overdue]]=0,tbl_PV_Milestones[[#This Row],[To be Baselined]]&lt;&gt;1),1,0)</f>
        <v>1</v>
      </c>
      <c r="AF460" s="41">
        <f>IF(AND(tbl_PV_Milestones[[#This Row],[BL FY]]=2025,tbl_PV_Milestones[[#This Row],[Finish FY]]&gt;2025),1,0)</f>
        <v>0</v>
      </c>
      <c r="AG460" s="56" t="str">
        <f>_xlfn.XLOOKUP(tbl_PV_Milestones[[#This Row],[Work ID]],tbl_PV_Meta[Work ID '#],tbl_PV_Meta[Project Manager/Owner],,0)</f>
        <v>Project Manager 6</v>
      </c>
      <c r="AH460" s="6"/>
    </row>
    <row r="461" spans="4:34" x14ac:dyDescent="0.25">
      <c r="D461" s="6" t="s">
        <v>28</v>
      </c>
      <c r="E461" s="6" t="s">
        <v>580</v>
      </c>
      <c r="F461" s="6" t="s">
        <v>1708</v>
      </c>
      <c r="G461" s="6" t="s">
        <v>527</v>
      </c>
      <c r="H461" s="6" t="s">
        <v>505</v>
      </c>
      <c r="I461" s="6" t="s">
        <v>110</v>
      </c>
      <c r="J461" s="6" t="s">
        <v>28</v>
      </c>
      <c r="K461" s="6" t="s">
        <v>29</v>
      </c>
      <c r="L461" s="6" t="s">
        <v>27</v>
      </c>
      <c r="M461" s="43"/>
      <c r="N461" s="44" t="s">
        <v>1979</v>
      </c>
      <c r="O461" s="39">
        <v>45810.708333333299</v>
      </c>
      <c r="P461" s="39">
        <v>45747.708333333299</v>
      </c>
      <c r="Q461" s="6">
        <v>-42</v>
      </c>
      <c r="R461" s="6">
        <v>-2.5941939468807899E-2</v>
      </c>
      <c r="S461" s="45" t="e">
        <f>_xlfn.CONCAT(#REF!,TRIM(tbl_PV_Milestones[[#This Row],[Milestone Description]]))</f>
        <v>#REF!</v>
      </c>
      <c r="T461" s="84" t="str">
        <f>IF(COUNTIF(tbl_PV_Milestones[UID],tbl_PV_Milestones[[#This Row],[UID]])&gt;1,"Duplicate","")</f>
        <v>Duplicate</v>
      </c>
      <c r="U461" s="42" t="str">
        <f>_xlfn.XLOOKUP(tbl_PV_Milestones[[#This Row],[Work ID]],tbl_PV_Meta[Work ID '#],tbl_PV_Meta[Sub-Portfolio])</f>
        <v>Sub-Portfolio 8</v>
      </c>
      <c r="V461" s="41">
        <f>IF(MONTH(tbl_PV_Milestones[[#This Row],[Baseline Date]])&lt;7,YEAR(tbl_PV_Milestones[[#This Row],[Baseline Date]]),YEAR(tbl_PV_Milestones[[#This Row],[Baseline Date]])+1)</f>
        <v>2025</v>
      </c>
      <c r="W461" s="41">
        <f>IF(MONTH(tbl_PV_Milestones[[#This Row],[Actual/Schedule Finish]])&lt;7,YEAR(tbl_PV_Milestones[[#This Row],[Actual/Schedule Finish]]),YEAR(tbl_PV_Milestones[[#This Row],[Actual/Schedule Finish]])+1)</f>
        <v>2025</v>
      </c>
      <c r="X461" s="41" t="str">
        <f>IF(OR(tbl_PV_Milestones[[#This Row],[Project Status]]="Completed",tbl_PV_Milestones[[#This Row],[Project Status]]="Assumed Completed"),"Yes","No")</f>
        <v>No</v>
      </c>
      <c r="Y461" s="41">
        <f>IF(tbl_PV_Milestones[[#This Row],[Baseline Date]]="",1,0)</f>
        <v>0</v>
      </c>
      <c r="Z461" s="41">
        <f>IF(tbl_PV_Milestones[[#This Row],[Baseline Date]]&lt;PV_Meta!$B$7,1,0)</f>
        <v>1</v>
      </c>
      <c r="AA461" s="41">
        <f>IF(tbl_PV_Milestones[[#This Row],[Complete]]="Yes",1,0)</f>
        <v>0</v>
      </c>
      <c r="AB461" s="41">
        <f>IF(AND(tbl_PV_Milestones[[#This Row],[BL FY]]=2025,tbl_PV_Milestones[[#This Row],[Baseline Date]]&lt;PV_Meta!$B$7),1,0)</f>
        <v>1</v>
      </c>
      <c r="AC461" s="41">
        <f>IF(AND(tbl_PV_Milestones[[#This Row],[Planned YTD]]=1,tbl_PV_Milestones[[#This Row],[Complete]]="Yes"),1,0)</f>
        <v>0</v>
      </c>
      <c r="AD461" s="41">
        <f>IF(AND(tbl_PV_Milestones[[#This Row],[Actual/Schedule Finish]]&lt;PV_Meta!$B$7,tbl_PV_Milestones[[#This Row],[Complete]]="No",tbl_PV_Milestones[[#This Row],[Project Status]]&lt;&gt;"On Hold"),1,0)</f>
        <v>0</v>
      </c>
      <c r="AE461" s="41">
        <f>IF(AND(tbl_PV_Milestones[[#This Row],[Actual/Schedule Finish]]&gt;tbl_PV_Milestones[[#This Row],[Baseline Date]],tbl_PV_Milestones[[#This Row],[Complete]]="No",tbl_PV_Milestones[[#This Row],[Project Status]]&lt;&gt;"On Hold",tbl_PV_Milestones[[#This Row],[Overdue]]=0,tbl_PV_Milestones[[#This Row],[To be Baselined]]&lt;&gt;1),1,0)</f>
        <v>1</v>
      </c>
      <c r="AF461" s="41">
        <f>IF(AND(tbl_PV_Milestones[[#This Row],[BL FY]]=2025,tbl_PV_Milestones[[#This Row],[Finish FY]]&gt;2025),1,0)</f>
        <v>0</v>
      </c>
      <c r="AG461" s="56" t="str">
        <f>_xlfn.XLOOKUP(tbl_PV_Milestones[[#This Row],[Work ID]],tbl_PV_Meta[Work ID '#],tbl_PV_Meta[Project Manager/Owner],,0)</f>
        <v>Project Manager 6</v>
      </c>
      <c r="AH461" s="6"/>
    </row>
    <row r="462" spans="4:34" x14ac:dyDescent="0.25">
      <c r="D462" s="6" t="s">
        <v>28</v>
      </c>
      <c r="E462" s="6" t="s">
        <v>580</v>
      </c>
      <c r="F462" s="6" t="s">
        <v>1708</v>
      </c>
      <c r="G462" s="6" t="s">
        <v>528</v>
      </c>
      <c r="H462" s="6" t="s">
        <v>505</v>
      </c>
      <c r="I462" s="6" t="s">
        <v>110</v>
      </c>
      <c r="J462" s="6" t="s">
        <v>28</v>
      </c>
      <c r="K462" s="6" t="s">
        <v>29</v>
      </c>
      <c r="L462" s="6" t="s">
        <v>27</v>
      </c>
      <c r="M462" s="43"/>
      <c r="N462" s="44" t="s">
        <v>1979</v>
      </c>
      <c r="O462" s="39">
        <v>45828.708333333299</v>
      </c>
      <c r="P462" s="39">
        <v>45747.708333333299</v>
      </c>
      <c r="Q462" s="6">
        <v>-55</v>
      </c>
      <c r="R462" s="6">
        <v>-3.3971587399629397E-2</v>
      </c>
      <c r="S462" s="45" t="e">
        <f>_xlfn.CONCAT(#REF!,TRIM(tbl_PV_Milestones[[#This Row],[Milestone Description]]))</f>
        <v>#REF!</v>
      </c>
      <c r="T462" s="84" t="str">
        <f>IF(COUNTIF(tbl_PV_Milestones[UID],tbl_PV_Milestones[[#This Row],[UID]])&gt;1,"Duplicate","")</f>
        <v>Duplicate</v>
      </c>
      <c r="U462" s="42" t="str">
        <f>_xlfn.XLOOKUP(tbl_PV_Milestones[[#This Row],[Work ID]],tbl_PV_Meta[Work ID '#],tbl_PV_Meta[Sub-Portfolio])</f>
        <v>Sub-Portfolio 8</v>
      </c>
      <c r="V462" s="41">
        <f>IF(MONTH(tbl_PV_Milestones[[#This Row],[Baseline Date]])&lt;7,YEAR(tbl_PV_Milestones[[#This Row],[Baseline Date]]),YEAR(tbl_PV_Milestones[[#This Row],[Baseline Date]])+1)</f>
        <v>2025</v>
      </c>
      <c r="W462" s="41">
        <f>IF(MONTH(tbl_PV_Milestones[[#This Row],[Actual/Schedule Finish]])&lt;7,YEAR(tbl_PV_Milestones[[#This Row],[Actual/Schedule Finish]]),YEAR(tbl_PV_Milestones[[#This Row],[Actual/Schedule Finish]])+1)</f>
        <v>2025</v>
      </c>
      <c r="X462" s="41" t="str">
        <f>IF(OR(tbl_PV_Milestones[[#This Row],[Project Status]]="Completed",tbl_PV_Milestones[[#This Row],[Project Status]]="Assumed Completed"),"Yes","No")</f>
        <v>No</v>
      </c>
      <c r="Y462" s="41">
        <f>IF(tbl_PV_Milestones[[#This Row],[Baseline Date]]="",1,0)</f>
        <v>0</v>
      </c>
      <c r="Z462" s="41">
        <f>IF(tbl_PV_Milestones[[#This Row],[Baseline Date]]&lt;PV_Meta!$B$7,1,0)</f>
        <v>1</v>
      </c>
      <c r="AA462" s="41">
        <f>IF(tbl_PV_Milestones[[#This Row],[Complete]]="Yes",1,0)</f>
        <v>0</v>
      </c>
      <c r="AB462" s="41">
        <f>IF(AND(tbl_PV_Milestones[[#This Row],[BL FY]]=2025,tbl_PV_Milestones[[#This Row],[Baseline Date]]&lt;PV_Meta!$B$7),1,0)</f>
        <v>1</v>
      </c>
      <c r="AC462" s="41">
        <f>IF(AND(tbl_PV_Milestones[[#This Row],[Planned YTD]]=1,tbl_PV_Milestones[[#This Row],[Complete]]="Yes"),1,0)</f>
        <v>0</v>
      </c>
      <c r="AD462" s="41">
        <f>IF(AND(tbl_PV_Milestones[[#This Row],[Actual/Schedule Finish]]&lt;PV_Meta!$B$7,tbl_PV_Milestones[[#This Row],[Complete]]="No",tbl_PV_Milestones[[#This Row],[Project Status]]&lt;&gt;"On Hold"),1,0)</f>
        <v>0</v>
      </c>
      <c r="AE462" s="41">
        <f>IF(AND(tbl_PV_Milestones[[#This Row],[Actual/Schedule Finish]]&gt;tbl_PV_Milestones[[#This Row],[Baseline Date]],tbl_PV_Milestones[[#This Row],[Complete]]="No",tbl_PV_Milestones[[#This Row],[Project Status]]&lt;&gt;"On Hold",tbl_PV_Milestones[[#This Row],[Overdue]]=0,tbl_PV_Milestones[[#This Row],[To be Baselined]]&lt;&gt;1),1,0)</f>
        <v>1</v>
      </c>
      <c r="AF462" s="41">
        <f>IF(AND(tbl_PV_Milestones[[#This Row],[BL FY]]=2025,tbl_PV_Milestones[[#This Row],[Finish FY]]&gt;2025),1,0)</f>
        <v>0</v>
      </c>
      <c r="AG462" s="56" t="str">
        <f>_xlfn.XLOOKUP(tbl_PV_Milestones[[#This Row],[Work ID]],tbl_PV_Meta[Work ID '#],tbl_PV_Meta[Project Manager/Owner],,0)</f>
        <v>Project Manager 6</v>
      </c>
      <c r="AH462" s="6"/>
    </row>
    <row r="463" spans="4:34" x14ac:dyDescent="0.25">
      <c r="D463" s="6" t="s">
        <v>28</v>
      </c>
      <c r="E463" s="6" t="s">
        <v>580</v>
      </c>
      <c r="F463" s="6" t="s">
        <v>1708</v>
      </c>
      <c r="G463" s="6" t="s">
        <v>633</v>
      </c>
      <c r="H463" s="6" t="s">
        <v>505</v>
      </c>
      <c r="I463" s="6" t="s">
        <v>506</v>
      </c>
      <c r="J463" s="6" t="s">
        <v>28</v>
      </c>
      <c r="K463" s="6" t="s">
        <v>29</v>
      </c>
      <c r="L463" s="6" t="s">
        <v>27</v>
      </c>
      <c r="M463" s="43"/>
      <c r="N463" s="44" t="s">
        <v>1979</v>
      </c>
      <c r="O463" s="39">
        <v>45838.708333333299</v>
      </c>
      <c r="P463" s="39">
        <v>45754.708333333299</v>
      </c>
      <c r="Q463" s="6">
        <v>-56</v>
      </c>
      <c r="R463" s="6">
        <v>-3.4589252625077199E-2</v>
      </c>
      <c r="S463" s="45" t="e">
        <f>_xlfn.CONCAT(#REF!,TRIM(tbl_PV_Milestones[[#This Row],[Milestone Description]]))</f>
        <v>#REF!</v>
      </c>
      <c r="T463" s="84" t="str">
        <f>IF(COUNTIF(tbl_PV_Milestones[UID],tbl_PV_Milestones[[#This Row],[UID]])&gt;1,"Duplicate","")</f>
        <v>Duplicate</v>
      </c>
      <c r="U463" s="42" t="str">
        <f>_xlfn.XLOOKUP(tbl_PV_Milestones[[#This Row],[Work ID]],tbl_PV_Meta[Work ID '#],tbl_PV_Meta[Sub-Portfolio])</f>
        <v>Sub-Portfolio 8</v>
      </c>
      <c r="V463" s="41">
        <f>IF(MONTH(tbl_PV_Milestones[[#This Row],[Baseline Date]])&lt;7,YEAR(tbl_PV_Milestones[[#This Row],[Baseline Date]]),YEAR(tbl_PV_Milestones[[#This Row],[Baseline Date]])+1)</f>
        <v>2025</v>
      </c>
      <c r="W463" s="41">
        <f>IF(MONTH(tbl_PV_Milestones[[#This Row],[Actual/Schedule Finish]])&lt;7,YEAR(tbl_PV_Milestones[[#This Row],[Actual/Schedule Finish]]),YEAR(tbl_PV_Milestones[[#This Row],[Actual/Schedule Finish]])+1)</f>
        <v>2025</v>
      </c>
      <c r="X463" s="41" t="str">
        <f>IF(OR(tbl_PV_Milestones[[#This Row],[Project Status]]="Completed",tbl_PV_Milestones[[#This Row],[Project Status]]="Assumed Completed"),"Yes","No")</f>
        <v>No</v>
      </c>
      <c r="Y463" s="41">
        <f>IF(tbl_PV_Milestones[[#This Row],[Baseline Date]]="",1,0)</f>
        <v>0</v>
      </c>
      <c r="Z463" s="41">
        <f>IF(tbl_PV_Milestones[[#This Row],[Baseline Date]]&lt;PV_Meta!$B$7,1,0)</f>
        <v>1</v>
      </c>
      <c r="AA463" s="41">
        <f>IF(tbl_PV_Milestones[[#This Row],[Complete]]="Yes",1,0)</f>
        <v>0</v>
      </c>
      <c r="AB463" s="41">
        <f>IF(AND(tbl_PV_Milestones[[#This Row],[BL FY]]=2025,tbl_PV_Milestones[[#This Row],[Baseline Date]]&lt;PV_Meta!$B$7),1,0)</f>
        <v>1</v>
      </c>
      <c r="AC463" s="41">
        <f>IF(AND(tbl_PV_Milestones[[#This Row],[Planned YTD]]=1,tbl_PV_Milestones[[#This Row],[Complete]]="Yes"),1,0)</f>
        <v>0</v>
      </c>
      <c r="AD463" s="41">
        <f>IF(AND(tbl_PV_Milestones[[#This Row],[Actual/Schedule Finish]]&lt;PV_Meta!$B$7,tbl_PV_Milestones[[#This Row],[Complete]]="No",tbl_PV_Milestones[[#This Row],[Project Status]]&lt;&gt;"On Hold"),1,0)</f>
        <v>0</v>
      </c>
      <c r="AE463" s="41">
        <f>IF(AND(tbl_PV_Milestones[[#This Row],[Actual/Schedule Finish]]&gt;tbl_PV_Milestones[[#This Row],[Baseline Date]],tbl_PV_Milestones[[#This Row],[Complete]]="No",tbl_PV_Milestones[[#This Row],[Project Status]]&lt;&gt;"On Hold",tbl_PV_Milestones[[#This Row],[Overdue]]=0,tbl_PV_Milestones[[#This Row],[To be Baselined]]&lt;&gt;1),1,0)</f>
        <v>1</v>
      </c>
      <c r="AF463" s="41">
        <f>IF(AND(tbl_PV_Milestones[[#This Row],[BL FY]]=2025,tbl_PV_Milestones[[#This Row],[Finish FY]]&gt;2025),1,0)</f>
        <v>0</v>
      </c>
      <c r="AG463" s="56" t="str">
        <f>_xlfn.XLOOKUP(tbl_PV_Milestones[[#This Row],[Work ID]],tbl_PV_Meta[Work ID '#],tbl_PV_Meta[Project Manager/Owner],,0)</f>
        <v>Project Manager 6</v>
      </c>
      <c r="AH463" s="6"/>
    </row>
    <row r="464" spans="4:34" x14ac:dyDescent="0.25">
      <c r="D464" s="6" t="s">
        <v>28</v>
      </c>
      <c r="E464" s="6" t="s">
        <v>580</v>
      </c>
      <c r="F464" s="6" t="s">
        <v>1708</v>
      </c>
      <c r="G464" s="6" t="s">
        <v>536</v>
      </c>
      <c r="H464" s="6" t="s">
        <v>505</v>
      </c>
      <c r="I464" s="6" t="s">
        <v>110</v>
      </c>
      <c r="J464" s="6" t="s">
        <v>28</v>
      </c>
      <c r="K464" s="6" t="s">
        <v>29</v>
      </c>
      <c r="L464" s="6" t="s">
        <v>27</v>
      </c>
      <c r="M464" s="43"/>
      <c r="N464" s="44" t="s">
        <v>1979</v>
      </c>
      <c r="O464" s="39">
        <v>45807.708333333299</v>
      </c>
      <c r="P464" s="39">
        <v>45747.708333333299</v>
      </c>
      <c r="Q464" s="6">
        <v>-41</v>
      </c>
      <c r="R464" s="6">
        <v>-2.53242742433601E-2</v>
      </c>
      <c r="S464" s="45" t="e">
        <f>_xlfn.CONCAT(#REF!,TRIM(tbl_PV_Milestones[[#This Row],[Milestone Description]]))</f>
        <v>#REF!</v>
      </c>
      <c r="T464" s="84" t="str">
        <f>IF(COUNTIF(tbl_PV_Milestones[UID],tbl_PV_Milestones[[#This Row],[UID]])&gt;1,"Duplicate","")</f>
        <v>Duplicate</v>
      </c>
      <c r="U464" s="42" t="str">
        <f>_xlfn.XLOOKUP(tbl_PV_Milestones[[#This Row],[Work ID]],tbl_PV_Meta[Work ID '#],tbl_PV_Meta[Sub-Portfolio])</f>
        <v>Sub-Portfolio 8</v>
      </c>
      <c r="V464" s="41">
        <f>IF(MONTH(tbl_PV_Milestones[[#This Row],[Baseline Date]])&lt;7,YEAR(tbl_PV_Milestones[[#This Row],[Baseline Date]]),YEAR(tbl_PV_Milestones[[#This Row],[Baseline Date]])+1)</f>
        <v>2025</v>
      </c>
      <c r="W464" s="41">
        <f>IF(MONTH(tbl_PV_Milestones[[#This Row],[Actual/Schedule Finish]])&lt;7,YEAR(tbl_PV_Milestones[[#This Row],[Actual/Schedule Finish]]),YEAR(tbl_PV_Milestones[[#This Row],[Actual/Schedule Finish]])+1)</f>
        <v>2025</v>
      </c>
      <c r="X464" s="41" t="str">
        <f>IF(OR(tbl_PV_Milestones[[#This Row],[Project Status]]="Completed",tbl_PV_Milestones[[#This Row],[Project Status]]="Assumed Completed"),"Yes","No")</f>
        <v>No</v>
      </c>
      <c r="Y464" s="41">
        <f>IF(tbl_PV_Milestones[[#This Row],[Baseline Date]]="",1,0)</f>
        <v>0</v>
      </c>
      <c r="Z464" s="41">
        <f>IF(tbl_PV_Milestones[[#This Row],[Baseline Date]]&lt;PV_Meta!$B$7,1,0)</f>
        <v>1</v>
      </c>
      <c r="AA464" s="41">
        <f>IF(tbl_PV_Milestones[[#This Row],[Complete]]="Yes",1,0)</f>
        <v>0</v>
      </c>
      <c r="AB464" s="41">
        <f>IF(AND(tbl_PV_Milestones[[#This Row],[BL FY]]=2025,tbl_PV_Milestones[[#This Row],[Baseline Date]]&lt;PV_Meta!$B$7),1,0)</f>
        <v>1</v>
      </c>
      <c r="AC464" s="41">
        <f>IF(AND(tbl_PV_Milestones[[#This Row],[Planned YTD]]=1,tbl_PV_Milestones[[#This Row],[Complete]]="Yes"),1,0)</f>
        <v>0</v>
      </c>
      <c r="AD464" s="41">
        <f>IF(AND(tbl_PV_Milestones[[#This Row],[Actual/Schedule Finish]]&lt;PV_Meta!$B$7,tbl_PV_Milestones[[#This Row],[Complete]]="No",tbl_PV_Milestones[[#This Row],[Project Status]]&lt;&gt;"On Hold"),1,0)</f>
        <v>0</v>
      </c>
      <c r="AE464" s="41">
        <f>IF(AND(tbl_PV_Milestones[[#This Row],[Actual/Schedule Finish]]&gt;tbl_PV_Milestones[[#This Row],[Baseline Date]],tbl_PV_Milestones[[#This Row],[Complete]]="No",tbl_PV_Milestones[[#This Row],[Project Status]]&lt;&gt;"On Hold",tbl_PV_Milestones[[#This Row],[Overdue]]=0,tbl_PV_Milestones[[#This Row],[To be Baselined]]&lt;&gt;1),1,0)</f>
        <v>1</v>
      </c>
      <c r="AF464" s="41">
        <f>IF(AND(tbl_PV_Milestones[[#This Row],[BL FY]]=2025,tbl_PV_Milestones[[#This Row],[Finish FY]]&gt;2025),1,0)</f>
        <v>0</v>
      </c>
      <c r="AG464" s="56" t="str">
        <f>_xlfn.XLOOKUP(tbl_PV_Milestones[[#This Row],[Work ID]],tbl_PV_Meta[Work ID '#],tbl_PV_Meta[Project Manager/Owner],,0)</f>
        <v>Project Manager 6</v>
      </c>
      <c r="AH464" s="6"/>
    </row>
    <row r="465" spans="4:34" x14ac:dyDescent="0.25">
      <c r="D465" s="6" t="s">
        <v>28</v>
      </c>
      <c r="E465" s="6" t="s">
        <v>580</v>
      </c>
      <c r="F465" s="6" t="s">
        <v>1708</v>
      </c>
      <c r="G465" s="6" t="s">
        <v>634</v>
      </c>
      <c r="H465" s="6" t="s">
        <v>505</v>
      </c>
      <c r="I465" s="6" t="s">
        <v>110</v>
      </c>
      <c r="J465" s="6" t="s">
        <v>28</v>
      </c>
      <c r="K465" s="6" t="s">
        <v>29</v>
      </c>
      <c r="L465" s="6" t="s">
        <v>27</v>
      </c>
      <c r="M465" s="43"/>
      <c r="N465" s="44" t="s">
        <v>1979</v>
      </c>
      <c r="O465" s="39">
        <v>45810.708333333299</v>
      </c>
      <c r="P465" s="39">
        <v>45764.708333333299</v>
      </c>
      <c r="Q465" s="6">
        <v>-29</v>
      </c>
      <c r="R465" s="6">
        <v>-1.7912291537986399E-2</v>
      </c>
      <c r="S465" s="45" t="e">
        <f>_xlfn.CONCAT(#REF!,TRIM(tbl_PV_Milestones[[#This Row],[Milestone Description]]))</f>
        <v>#REF!</v>
      </c>
      <c r="T465" s="84" t="str">
        <f>IF(COUNTIF(tbl_PV_Milestones[UID],tbl_PV_Milestones[[#This Row],[UID]])&gt;1,"Duplicate","")</f>
        <v>Duplicate</v>
      </c>
      <c r="U465" s="42" t="str">
        <f>_xlfn.XLOOKUP(tbl_PV_Milestones[[#This Row],[Work ID]],tbl_PV_Meta[Work ID '#],tbl_PV_Meta[Sub-Portfolio])</f>
        <v>Sub-Portfolio 8</v>
      </c>
      <c r="V465" s="41">
        <f>IF(MONTH(tbl_PV_Milestones[[#This Row],[Baseline Date]])&lt;7,YEAR(tbl_PV_Milestones[[#This Row],[Baseline Date]]),YEAR(tbl_PV_Milestones[[#This Row],[Baseline Date]])+1)</f>
        <v>2025</v>
      </c>
      <c r="W465" s="41">
        <f>IF(MONTH(tbl_PV_Milestones[[#This Row],[Actual/Schedule Finish]])&lt;7,YEAR(tbl_PV_Milestones[[#This Row],[Actual/Schedule Finish]]),YEAR(tbl_PV_Milestones[[#This Row],[Actual/Schedule Finish]])+1)</f>
        <v>2025</v>
      </c>
      <c r="X465" s="41" t="str">
        <f>IF(OR(tbl_PV_Milestones[[#This Row],[Project Status]]="Completed",tbl_PV_Milestones[[#This Row],[Project Status]]="Assumed Completed"),"Yes","No")</f>
        <v>No</v>
      </c>
      <c r="Y465" s="41">
        <f>IF(tbl_PV_Milestones[[#This Row],[Baseline Date]]="",1,0)</f>
        <v>0</v>
      </c>
      <c r="Z465" s="41">
        <f>IF(tbl_PV_Milestones[[#This Row],[Baseline Date]]&lt;PV_Meta!$B$7,1,0)</f>
        <v>1</v>
      </c>
      <c r="AA465" s="41">
        <f>IF(tbl_PV_Milestones[[#This Row],[Complete]]="Yes",1,0)</f>
        <v>0</v>
      </c>
      <c r="AB465" s="41">
        <f>IF(AND(tbl_PV_Milestones[[#This Row],[BL FY]]=2025,tbl_PV_Milestones[[#This Row],[Baseline Date]]&lt;PV_Meta!$B$7),1,0)</f>
        <v>1</v>
      </c>
      <c r="AC465" s="41">
        <f>IF(AND(tbl_PV_Milestones[[#This Row],[Planned YTD]]=1,tbl_PV_Milestones[[#This Row],[Complete]]="Yes"),1,0)</f>
        <v>0</v>
      </c>
      <c r="AD465" s="41">
        <f>IF(AND(tbl_PV_Milestones[[#This Row],[Actual/Schedule Finish]]&lt;PV_Meta!$B$7,tbl_PV_Milestones[[#This Row],[Complete]]="No",tbl_PV_Milestones[[#This Row],[Project Status]]&lt;&gt;"On Hold"),1,0)</f>
        <v>0</v>
      </c>
      <c r="AE465" s="41">
        <f>IF(AND(tbl_PV_Milestones[[#This Row],[Actual/Schedule Finish]]&gt;tbl_PV_Milestones[[#This Row],[Baseline Date]],tbl_PV_Milestones[[#This Row],[Complete]]="No",tbl_PV_Milestones[[#This Row],[Project Status]]&lt;&gt;"On Hold",tbl_PV_Milestones[[#This Row],[Overdue]]=0,tbl_PV_Milestones[[#This Row],[To be Baselined]]&lt;&gt;1),1,0)</f>
        <v>1</v>
      </c>
      <c r="AF465" s="41">
        <f>IF(AND(tbl_PV_Milestones[[#This Row],[BL FY]]=2025,tbl_PV_Milestones[[#This Row],[Finish FY]]&gt;2025),1,0)</f>
        <v>0</v>
      </c>
      <c r="AG465" s="56" t="str">
        <f>_xlfn.XLOOKUP(tbl_PV_Milestones[[#This Row],[Work ID]],tbl_PV_Meta[Work ID '#],tbl_PV_Meta[Project Manager/Owner],,0)</f>
        <v>Project Manager 6</v>
      </c>
      <c r="AH465" s="6"/>
    </row>
    <row r="466" spans="4:34" x14ac:dyDescent="0.25">
      <c r="D466" s="6" t="s">
        <v>28</v>
      </c>
      <c r="E466" s="6" t="s">
        <v>580</v>
      </c>
      <c r="F466" s="6" t="s">
        <v>1708</v>
      </c>
      <c r="G466" s="6" t="s">
        <v>540</v>
      </c>
      <c r="H466" s="6" t="s">
        <v>505</v>
      </c>
      <c r="I466" s="6" t="s">
        <v>110</v>
      </c>
      <c r="J466" s="6" t="s">
        <v>28</v>
      </c>
      <c r="K466" s="6" t="s">
        <v>29</v>
      </c>
      <c r="L466" s="6" t="s">
        <v>27</v>
      </c>
      <c r="M466" s="43"/>
      <c r="N466" s="44" t="s">
        <v>1979</v>
      </c>
      <c r="O466" s="39">
        <v>45807.708333333299</v>
      </c>
      <c r="P466" s="39">
        <v>45747.708333333299</v>
      </c>
      <c r="Q466" s="6">
        <v>-41</v>
      </c>
      <c r="R466" s="6">
        <v>-2.53242742433601E-2</v>
      </c>
      <c r="S466" s="45" t="e">
        <f>_xlfn.CONCAT(#REF!,TRIM(tbl_PV_Milestones[[#This Row],[Milestone Description]]))</f>
        <v>#REF!</v>
      </c>
      <c r="T466" s="84" t="str">
        <f>IF(COUNTIF(tbl_PV_Milestones[UID],tbl_PV_Milestones[[#This Row],[UID]])&gt;1,"Duplicate","")</f>
        <v>Duplicate</v>
      </c>
      <c r="U466" s="42" t="str">
        <f>_xlfn.XLOOKUP(tbl_PV_Milestones[[#This Row],[Work ID]],tbl_PV_Meta[Work ID '#],tbl_PV_Meta[Sub-Portfolio])</f>
        <v>Sub-Portfolio 8</v>
      </c>
      <c r="V466" s="41">
        <f>IF(MONTH(tbl_PV_Milestones[[#This Row],[Baseline Date]])&lt;7,YEAR(tbl_PV_Milestones[[#This Row],[Baseline Date]]),YEAR(tbl_PV_Milestones[[#This Row],[Baseline Date]])+1)</f>
        <v>2025</v>
      </c>
      <c r="W466" s="41">
        <f>IF(MONTH(tbl_PV_Milestones[[#This Row],[Actual/Schedule Finish]])&lt;7,YEAR(tbl_PV_Milestones[[#This Row],[Actual/Schedule Finish]]),YEAR(tbl_PV_Milestones[[#This Row],[Actual/Schedule Finish]])+1)</f>
        <v>2025</v>
      </c>
      <c r="X466" s="41" t="str">
        <f>IF(OR(tbl_PV_Milestones[[#This Row],[Project Status]]="Completed",tbl_PV_Milestones[[#This Row],[Project Status]]="Assumed Completed"),"Yes","No")</f>
        <v>No</v>
      </c>
      <c r="Y466" s="41">
        <f>IF(tbl_PV_Milestones[[#This Row],[Baseline Date]]="",1,0)</f>
        <v>0</v>
      </c>
      <c r="Z466" s="41">
        <f>IF(tbl_PV_Milestones[[#This Row],[Baseline Date]]&lt;PV_Meta!$B$7,1,0)</f>
        <v>1</v>
      </c>
      <c r="AA466" s="41">
        <f>IF(tbl_PV_Milestones[[#This Row],[Complete]]="Yes",1,0)</f>
        <v>0</v>
      </c>
      <c r="AB466" s="41">
        <f>IF(AND(tbl_PV_Milestones[[#This Row],[BL FY]]=2025,tbl_PV_Milestones[[#This Row],[Baseline Date]]&lt;PV_Meta!$B$7),1,0)</f>
        <v>1</v>
      </c>
      <c r="AC466" s="41">
        <f>IF(AND(tbl_PV_Milestones[[#This Row],[Planned YTD]]=1,tbl_PV_Milestones[[#This Row],[Complete]]="Yes"),1,0)</f>
        <v>0</v>
      </c>
      <c r="AD466" s="41">
        <f>IF(AND(tbl_PV_Milestones[[#This Row],[Actual/Schedule Finish]]&lt;PV_Meta!$B$7,tbl_PV_Milestones[[#This Row],[Complete]]="No",tbl_PV_Milestones[[#This Row],[Project Status]]&lt;&gt;"On Hold"),1,0)</f>
        <v>0</v>
      </c>
      <c r="AE466" s="41">
        <f>IF(AND(tbl_PV_Milestones[[#This Row],[Actual/Schedule Finish]]&gt;tbl_PV_Milestones[[#This Row],[Baseline Date]],tbl_PV_Milestones[[#This Row],[Complete]]="No",tbl_PV_Milestones[[#This Row],[Project Status]]&lt;&gt;"On Hold",tbl_PV_Milestones[[#This Row],[Overdue]]=0,tbl_PV_Milestones[[#This Row],[To be Baselined]]&lt;&gt;1),1,0)</f>
        <v>1</v>
      </c>
      <c r="AF466" s="41">
        <f>IF(AND(tbl_PV_Milestones[[#This Row],[BL FY]]=2025,tbl_PV_Milestones[[#This Row],[Finish FY]]&gt;2025),1,0)</f>
        <v>0</v>
      </c>
      <c r="AG466" s="56" t="str">
        <f>_xlfn.XLOOKUP(tbl_PV_Milestones[[#This Row],[Work ID]],tbl_PV_Meta[Work ID '#],tbl_PV_Meta[Project Manager/Owner],,0)</f>
        <v>Project Manager 6</v>
      </c>
      <c r="AH466" s="6"/>
    </row>
    <row r="467" spans="4:34" x14ac:dyDescent="0.25">
      <c r="D467" s="6" t="s">
        <v>28</v>
      </c>
      <c r="E467" s="6" t="s">
        <v>580</v>
      </c>
      <c r="F467" s="6" t="s">
        <v>1708</v>
      </c>
      <c r="G467" s="6" t="s">
        <v>541</v>
      </c>
      <c r="H467" s="6" t="s">
        <v>505</v>
      </c>
      <c r="I467" s="6" t="s">
        <v>110</v>
      </c>
      <c r="J467" s="6" t="s">
        <v>28</v>
      </c>
      <c r="K467" s="6" t="s">
        <v>29</v>
      </c>
      <c r="L467" s="6" t="s">
        <v>27</v>
      </c>
      <c r="M467" s="43"/>
      <c r="N467" s="44" t="s">
        <v>1979</v>
      </c>
      <c r="O467" s="39">
        <v>45810.708333333299</v>
      </c>
      <c r="P467" s="39">
        <v>45747.708333333299</v>
      </c>
      <c r="Q467" s="6">
        <v>-42</v>
      </c>
      <c r="R467" s="6">
        <v>-2.5941939468807899E-2</v>
      </c>
      <c r="S467" s="45" t="e">
        <f>_xlfn.CONCAT(#REF!,TRIM(tbl_PV_Milestones[[#This Row],[Milestone Description]]))</f>
        <v>#REF!</v>
      </c>
      <c r="T467" s="84" t="str">
        <f>IF(COUNTIF(tbl_PV_Milestones[UID],tbl_PV_Milestones[[#This Row],[UID]])&gt;1,"Duplicate","")</f>
        <v>Duplicate</v>
      </c>
      <c r="U467" s="42" t="str">
        <f>_xlfn.XLOOKUP(tbl_PV_Milestones[[#This Row],[Work ID]],tbl_PV_Meta[Work ID '#],tbl_PV_Meta[Sub-Portfolio])</f>
        <v>Sub-Portfolio 8</v>
      </c>
      <c r="V467" s="41">
        <f>IF(MONTH(tbl_PV_Milestones[[#This Row],[Baseline Date]])&lt;7,YEAR(tbl_PV_Milestones[[#This Row],[Baseline Date]]),YEAR(tbl_PV_Milestones[[#This Row],[Baseline Date]])+1)</f>
        <v>2025</v>
      </c>
      <c r="W467" s="41">
        <f>IF(MONTH(tbl_PV_Milestones[[#This Row],[Actual/Schedule Finish]])&lt;7,YEAR(tbl_PV_Milestones[[#This Row],[Actual/Schedule Finish]]),YEAR(tbl_PV_Milestones[[#This Row],[Actual/Schedule Finish]])+1)</f>
        <v>2025</v>
      </c>
      <c r="X467" s="41" t="str">
        <f>IF(OR(tbl_PV_Milestones[[#This Row],[Project Status]]="Completed",tbl_PV_Milestones[[#This Row],[Project Status]]="Assumed Completed"),"Yes","No")</f>
        <v>No</v>
      </c>
      <c r="Y467" s="41">
        <f>IF(tbl_PV_Milestones[[#This Row],[Baseline Date]]="",1,0)</f>
        <v>0</v>
      </c>
      <c r="Z467" s="41">
        <f>IF(tbl_PV_Milestones[[#This Row],[Baseline Date]]&lt;PV_Meta!$B$7,1,0)</f>
        <v>1</v>
      </c>
      <c r="AA467" s="41">
        <f>IF(tbl_PV_Milestones[[#This Row],[Complete]]="Yes",1,0)</f>
        <v>0</v>
      </c>
      <c r="AB467" s="41">
        <f>IF(AND(tbl_PV_Milestones[[#This Row],[BL FY]]=2025,tbl_PV_Milestones[[#This Row],[Baseline Date]]&lt;PV_Meta!$B$7),1,0)</f>
        <v>1</v>
      </c>
      <c r="AC467" s="41">
        <f>IF(AND(tbl_PV_Milestones[[#This Row],[Planned YTD]]=1,tbl_PV_Milestones[[#This Row],[Complete]]="Yes"),1,0)</f>
        <v>0</v>
      </c>
      <c r="AD467" s="41">
        <f>IF(AND(tbl_PV_Milestones[[#This Row],[Actual/Schedule Finish]]&lt;PV_Meta!$B$7,tbl_PV_Milestones[[#This Row],[Complete]]="No",tbl_PV_Milestones[[#This Row],[Project Status]]&lt;&gt;"On Hold"),1,0)</f>
        <v>0</v>
      </c>
      <c r="AE467" s="41">
        <f>IF(AND(tbl_PV_Milestones[[#This Row],[Actual/Schedule Finish]]&gt;tbl_PV_Milestones[[#This Row],[Baseline Date]],tbl_PV_Milestones[[#This Row],[Complete]]="No",tbl_PV_Milestones[[#This Row],[Project Status]]&lt;&gt;"On Hold",tbl_PV_Milestones[[#This Row],[Overdue]]=0,tbl_PV_Milestones[[#This Row],[To be Baselined]]&lt;&gt;1),1,0)</f>
        <v>1</v>
      </c>
      <c r="AF467" s="41">
        <f>IF(AND(tbl_PV_Milestones[[#This Row],[BL FY]]=2025,tbl_PV_Milestones[[#This Row],[Finish FY]]&gt;2025),1,0)</f>
        <v>0</v>
      </c>
      <c r="AG467" s="56" t="str">
        <f>_xlfn.XLOOKUP(tbl_PV_Milestones[[#This Row],[Work ID]],tbl_PV_Meta[Work ID '#],tbl_PV_Meta[Project Manager/Owner],,0)</f>
        <v>Project Manager 6</v>
      </c>
      <c r="AH467" s="6"/>
    </row>
    <row r="468" spans="4:34" x14ac:dyDescent="0.25">
      <c r="D468" s="6" t="s">
        <v>28</v>
      </c>
      <c r="E468" s="6" t="s">
        <v>580</v>
      </c>
      <c r="F468" s="6" t="s">
        <v>1708</v>
      </c>
      <c r="G468" s="6" t="s">
        <v>635</v>
      </c>
      <c r="H468" s="6" t="s">
        <v>519</v>
      </c>
      <c r="I468" s="6" t="s">
        <v>110</v>
      </c>
      <c r="J468" s="6" t="s">
        <v>28</v>
      </c>
      <c r="K468" s="6" t="s">
        <v>29</v>
      </c>
      <c r="L468" s="6" t="s">
        <v>27</v>
      </c>
      <c r="M468" s="43"/>
      <c r="N468" s="44" t="s">
        <v>1979</v>
      </c>
      <c r="O468" s="39">
        <v>45807.708333333299</v>
      </c>
      <c r="P468" s="39">
        <v>45747.708333333299</v>
      </c>
      <c r="Q468" s="6">
        <v>-41</v>
      </c>
      <c r="R468" s="6">
        <v>-2.53242742433601E-2</v>
      </c>
      <c r="S468" s="45" t="e">
        <f>_xlfn.CONCAT(#REF!,TRIM(tbl_PV_Milestones[[#This Row],[Milestone Description]]))</f>
        <v>#REF!</v>
      </c>
      <c r="T468" s="84" t="str">
        <f>IF(COUNTIF(tbl_PV_Milestones[UID],tbl_PV_Milestones[[#This Row],[UID]])&gt;1,"Duplicate","")</f>
        <v>Duplicate</v>
      </c>
      <c r="U468" s="42" t="str">
        <f>_xlfn.XLOOKUP(tbl_PV_Milestones[[#This Row],[Work ID]],tbl_PV_Meta[Work ID '#],tbl_PV_Meta[Sub-Portfolio])</f>
        <v>Sub-Portfolio 8</v>
      </c>
      <c r="V468" s="41">
        <f>IF(MONTH(tbl_PV_Milestones[[#This Row],[Baseline Date]])&lt;7,YEAR(tbl_PV_Milestones[[#This Row],[Baseline Date]]),YEAR(tbl_PV_Milestones[[#This Row],[Baseline Date]])+1)</f>
        <v>2025</v>
      </c>
      <c r="W468" s="41">
        <f>IF(MONTH(tbl_PV_Milestones[[#This Row],[Actual/Schedule Finish]])&lt;7,YEAR(tbl_PV_Milestones[[#This Row],[Actual/Schedule Finish]]),YEAR(tbl_PV_Milestones[[#This Row],[Actual/Schedule Finish]])+1)</f>
        <v>2025</v>
      </c>
      <c r="X468" s="41" t="str">
        <f>IF(OR(tbl_PV_Milestones[[#This Row],[Project Status]]="Completed",tbl_PV_Milestones[[#This Row],[Project Status]]="Assumed Completed"),"Yes","No")</f>
        <v>No</v>
      </c>
      <c r="Y468" s="41">
        <f>IF(tbl_PV_Milestones[[#This Row],[Baseline Date]]="",1,0)</f>
        <v>0</v>
      </c>
      <c r="Z468" s="41">
        <f>IF(tbl_PV_Milestones[[#This Row],[Baseline Date]]&lt;PV_Meta!$B$7,1,0)</f>
        <v>1</v>
      </c>
      <c r="AA468" s="41">
        <f>IF(tbl_PV_Milestones[[#This Row],[Complete]]="Yes",1,0)</f>
        <v>0</v>
      </c>
      <c r="AB468" s="41">
        <f>IF(AND(tbl_PV_Milestones[[#This Row],[BL FY]]=2025,tbl_PV_Milestones[[#This Row],[Baseline Date]]&lt;PV_Meta!$B$7),1,0)</f>
        <v>1</v>
      </c>
      <c r="AC468" s="41">
        <f>IF(AND(tbl_PV_Milestones[[#This Row],[Planned YTD]]=1,tbl_PV_Milestones[[#This Row],[Complete]]="Yes"),1,0)</f>
        <v>0</v>
      </c>
      <c r="AD468" s="41">
        <f>IF(AND(tbl_PV_Milestones[[#This Row],[Actual/Schedule Finish]]&lt;PV_Meta!$B$7,tbl_PV_Milestones[[#This Row],[Complete]]="No",tbl_PV_Milestones[[#This Row],[Project Status]]&lt;&gt;"On Hold"),1,0)</f>
        <v>0</v>
      </c>
      <c r="AE468" s="41">
        <f>IF(AND(tbl_PV_Milestones[[#This Row],[Actual/Schedule Finish]]&gt;tbl_PV_Milestones[[#This Row],[Baseline Date]],tbl_PV_Milestones[[#This Row],[Complete]]="No",tbl_PV_Milestones[[#This Row],[Project Status]]&lt;&gt;"On Hold",tbl_PV_Milestones[[#This Row],[Overdue]]=0,tbl_PV_Milestones[[#This Row],[To be Baselined]]&lt;&gt;1),1,0)</f>
        <v>1</v>
      </c>
      <c r="AF468" s="41">
        <f>IF(AND(tbl_PV_Milestones[[#This Row],[BL FY]]=2025,tbl_PV_Milestones[[#This Row],[Finish FY]]&gt;2025),1,0)</f>
        <v>0</v>
      </c>
      <c r="AG468" s="56" t="str">
        <f>_xlfn.XLOOKUP(tbl_PV_Milestones[[#This Row],[Work ID]],tbl_PV_Meta[Work ID '#],tbl_PV_Meta[Project Manager/Owner],,0)</f>
        <v>Project Manager 6</v>
      </c>
      <c r="AH468" s="6"/>
    </row>
    <row r="469" spans="4:34" x14ac:dyDescent="0.25">
      <c r="D469" s="6" t="s">
        <v>28</v>
      </c>
      <c r="E469" s="6" t="s">
        <v>580</v>
      </c>
      <c r="F469" s="6" t="s">
        <v>1708</v>
      </c>
      <c r="G469" s="6" t="s">
        <v>526</v>
      </c>
      <c r="H469" s="6" t="s">
        <v>505</v>
      </c>
      <c r="I469" s="6" t="s">
        <v>110</v>
      </c>
      <c r="J469" s="6" t="s">
        <v>28</v>
      </c>
      <c r="K469" s="6" t="s">
        <v>29</v>
      </c>
      <c r="L469" s="6" t="s">
        <v>27</v>
      </c>
      <c r="M469" s="43"/>
      <c r="N469" s="44" t="s">
        <v>1979</v>
      </c>
      <c r="O469" s="39">
        <v>45810.708333333299</v>
      </c>
      <c r="P469" s="39">
        <v>45776.708333333299</v>
      </c>
      <c r="Q469" s="6">
        <v>-24</v>
      </c>
      <c r="R469" s="6">
        <v>-1.4823965410747399E-2</v>
      </c>
      <c r="S469" s="45" t="e">
        <f>_xlfn.CONCAT(#REF!,TRIM(tbl_PV_Milestones[[#This Row],[Milestone Description]]))</f>
        <v>#REF!</v>
      </c>
      <c r="T469" s="84" t="str">
        <f>IF(COUNTIF(tbl_PV_Milestones[UID],tbl_PV_Milestones[[#This Row],[UID]])&gt;1,"Duplicate","")</f>
        <v>Duplicate</v>
      </c>
      <c r="U469" s="42" t="str">
        <f>_xlfn.XLOOKUP(tbl_PV_Milestones[[#This Row],[Work ID]],tbl_PV_Meta[Work ID '#],tbl_PV_Meta[Sub-Portfolio])</f>
        <v>Sub-Portfolio 8</v>
      </c>
      <c r="V469" s="41">
        <f>IF(MONTH(tbl_PV_Milestones[[#This Row],[Baseline Date]])&lt;7,YEAR(tbl_PV_Milestones[[#This Row],[Baseline Date]]),YEAR(tbl_PV_Milestones[[#This Row],[Baseline Date]])+1)</f>
        <v>2025</v>
      </c>
      <c r="W469" s="41">
        <f>IF(MONTH(tbl_PV_Milestones[[#This Row],[Actual/Schedule Finish]])&lt;7,YEAR(tbl_PV_Milestones[[#This Row],[Actual/Schedule Finish]]),YEAR(tbl_PV_Milestones[[#This Row],[Actual/Schedule Finish]])+1)</f>
        <v>2025</v>
      </c>
      <c r="X469" s="41" t="str">
        <f>IF(OR(tbl_PV_Milestones[[#This Row],[Project Status]]="Completed",tbl_PV_Milestones[[#This Row],[Project Status]]="Assumed Completed"),"Yes","No")</f>
        <v>No</v>
      </c>
      <c r="Y469" s="41">
        <f>IF(tbl_PV_Milestones[[#This Row],[Baseline Date]]="",1,0)</f>
        <v>0</v>
      </c>
      <c r="Z469" s="41">
        <f>IF(tbl_PV_Milestones[[#This Row],[Baseline Date]]&lt;PV_Meta!$B$7,1,0)</f>
        <v>1</v>
      </c>
      <c r="AA469" s="41">
        <f>IF(tbl_PV_Milestones[[#This Row],[Complete]]="Yes",1,0)</f>
        <v>0</v>
      </c>
      <c r="AB469" s="41">
        <f>IF(AND(tbl_PV_Milestones[[#This Row],[BL FY]]=2025,tbl_PV_Milestones[[#This Row],[Baseline Date]]&lt;PV_Meta!$B$7),1,0)</f>
        <v>1</v>
      </c>
      <c r="AC469" s="41">
        <f>IF(AND(tbl_PV_Milestones[[#This Row],[Planned YTD]]=1,tbl_PV_Milestones[[#This Row],[Complete]]="Yes"),1,0)</f>
        <v>0</v>
      </c>
      <c r="AD469" s="41">
        <f>IF(AND(tbl_PV_Milestones[[#This Row],[Actual/Schedule Finish]]&lt;PV_Meta!$B$7,tbl_PV_Milestones[[#This Row],[Complete]]="No",tbl_PV_Milestones[[#This Row],[Project Status]]&lt;&gt;"On Hold"),1,0)</f>
        <v>0</v>
      </c>
      <c r="AE469" s="41">
        <f>IF(AND(tbl_PV_Milestones[[#This Row],[Actual/Schedule Finish]]&gt;tbl_PV_Milestones[[#This Row],[Baseline Date]],tbl_PV_Milestones[[#This Row],[Complete]]="No",tbl_PV_Milestones[[#This Row],[Project Status]]&lt;&gt;"On Hold",tbl_PV_Milestones[[#This Row],[Overdue]]=0,tbl_PV_Milestones[[#This Row],[To be Baselined]]&lt;&gt;1),1,0)</f>
        <v>1</v>
      </c>
      <c r="AF469" s="41">
        <f>IF(AND(tbl_PV_Milestones[[#This Row],[BL FY]]=2025,tbl_PV_Milestones[[#This Row],[Finish FY]]&gt;2025),1,0)</f>
        <v>0</v>
      </c>
      <c r="AG469" s="56" t="str">
        <f>_xlfn.XLOOKUP(tbl_PV_Milestones[[#This Row],[Work ID]],tbl_PV_Meta[Work ID '#],tbl_PV_Meta[Project Manager/Owner],,0)</f>
        <v>Project Manager 6</v>
      </c>
      <c r="AH469" s="6"/>
    </row>
    <row r="470" spans="4:34" x14ac:dyDescent="0.25">
      <c r="D470" s="6" t="s">
        <v>28</v>
      </c>
      <c r="E470" s="6" t="s">
        <v>580</v>
      </c>
      <c r="F470" s="6" t="s">
        <v>1708</v>
      </c>
      <c r="G470" s="6" t="s">
        <v>527</v>
      </c>
      <c r="H470" s="6" t="s">
        <v>505</v>
      </c>
      <c r="I470" s="6" t="s">
        <v>110</v>
      </c>
      <c r="J470" s="6" t="s">
        <v>28</v>
      </c>
      <c r="K470" s="6" t="s">
        <v>29</v>
      </c>
      <c r="L470" s="6" t="s">
        <v>27</v>
      </c>
      <c r="M470" s="43"/>
      <c r="N470" s="44" t="s">
        <v>1979</v>
      </c>
      <c r="O470" s="39">
        <v>45810.708333333299</v>
      </c>
      <c r="P470" s="39">
        <v>45776.708333333299</v>
      </c>
      <c r="Q470" s="6">
        <v>-24</v>
      </c>
      <c r="R470" s="6">
        <v>-1.4823965410747399E-2</v>
      </c>
      <c r="S470" s="45" t="e">
        <f>_xlfn.CONCAT(#REF!,TRIM(tbl_PV_Milestones[[#This Row],[Milestone Description]]))</f>
        <v>#REF!</v>
      </c>
      <c r="T470" s="84" t="str">
        <f>IF(COUNTIF(tbl_PV_Milestones[UID],tbl_PV_Milestones[[#This Row],[UID]])&gt;1,"Duplicate","")</f>
        <v>Duplicate</v>
      </c>
      <c r="U470" s="42" t="str">
        <f>_xlfn.XLOOKUP(tbl_PV_Milestones[[#This Row],[Work ID]],tbl_PV_Meta[Work ID '#],tbl_PV_Meta[Sub-Portfolio])</f>
        <v>Sub-Portfolio 8</v>
      </c>
      <c r="V470" s="41">
        <f>IF(MONTH(tbl_PV_Milestones[[#This Row],[Baseline Date]])&lt;7,YEAR(tbl_PV_Milestones[[#This Row],[Baseline Date]]),YEAR(tbl_PV_Milestones[[#This Row],[Baseline Date]])+1)</f>
        <v>2025</v>
      </c>
      <c r="W470" s="41">
        <f>IF(MONTH(tbl_PV_Milestones[[#This Row],[Actual/Schedule Finish]])&lt;7,YEAR(tbl_PV_Milestones[[#This Row],[Actual/Schedule Finish]]),YEAR(tbl_PV_Milestones[[#This Row],[Actual/Schedule Finish]])+1)</f>
        <v>2025</v>
      </c>
      <c r="X470" s="41" t="str">
        <f>IF(OR(tbl_PV_Milestones[[#This Row],[Project Status]]="Completed",tbl_PV_Milestones[[#This Row],[Project Status]]="Assumed Completed"),"Yes","No")</f>
        <v>No</v>
      </c>
      <c r="Y470" s="41">
        <f>IF(tbl_PV_Milestones[[#This Row],[Baseline Date]]="",1,0)</f>
        <v>0</v>
      </c>
      <c r="Z470" s="41">
        <f>IF(tbl_PV_Milestones[[#This Row],[Baseline Date]]&lt;PV_Meta!$B$7,1,0)</f>
        <v>1</v>
      </c>
      <c r="AA470" s="41">
        <f>IF(tbl_PV_Milestones[[#This Row],[Complete]]="Yes",1,0)</f>
        <v>0</v>
      </c>
      <c r="AB470" s="41">
        <f>IF(AND(tbl_PV_Milestones[[#This Row],[BL FY]]=2025,tbl_PV_Milestones[[#This Row],[Baseline Date]]&lt;PV_Meta!$B$7),1,0)</f>
        <v>1</v>
      </c>
      <c r="AC470" s="41">
        <f>IF(AND(tbl_PV_Milestones[[#This Row],[Planned YTD]]=1,tbl_PV_Milestones[[#This Row],[Complete]]="Yes"),1,0)</f>
        <v>0</v>
      </c>
      <c r="AD470" s="41">
        <f>IF(AND(tbl_PV_Milestones[[#This Row],[Actual/Schedule Finish]]&lt;PV_Meta!$B$7,tbl_PV_Milestones[[#This Row],[Complete]]="No",tbl_PV_Milestones[[#This Row],[Project Status]]&lt;&gt;"On Hold"),1,0)</f>
        <v>0</v>
      </c>
      <c r="AE470" s="41">
        <f>IF(AND(tbl_PV_Milestones[[#This Row],[Actual/Schedule Finish]]&gt;tbl_PV_Milestones[[#This Row],[Baseline Date]],tbl_PV_Milestones[[#This Row],[Complete]]="No",tbl_PV_Milestones[[#This Row],[Project Status]]&lt;&gt;"On Hold",tbl_PV_Milestones[[#This Row],[Overdue]]=0,tbl_PV_Milestones[[#This Row],[To be Baselined]]&lt;&gt;1),1,0)</f>
        <v>1</v>
      </c>
      <c r="AF470" s="41">
        <f>IF(AND(tbl_PV_Milestones[[#This Row],[BL FY]]=2025,tbl_PV_Milestones[[#This Row],[Finish FY]]&gt;2025),1,0)</f>
        <v>0</v>
      </c>
      <c r="AG470" s="56" t="str">
        <f>_xlfn.XLOOKUP(tbl_PV_Milestones[[#This Row],[Work ID]],tbl_PV_Meta[Work ID '#],tbl_PV_Meta[Project Manager/Owner],,0)</f>
        <v>Project Manager 6</v>
      </c>
      <c r="AH470" s="6"/>
    </row>
    <row r="471" spans="4:34" x14ac:dyDescent="0.25">
      <c r="D471" s="6" t="s">
        <v>28</v>
      </c>
      <c r="E471" s="6" t="s">
        <v>580</v>
      </c>
      <c r="F471" s="6" t="s">
        <v>1708</v>
      </c>
      <c r="G471" s="6" t="s">
        <v>528</v>
      </c>
      <c r="H471" s="6" t="s">
        <v>505</v>
      </c>
      <c r="I471" s="6" t="s">
        <v>110</v>
      </c>
      <c r="J471" s="6" t="s">
        <v>28</v>
      </c>
      <c r="K471" s="6" t="s">
        <v>29</v>
      </c>
      <c r="L471" s="6" t="s">
        <v>27</v>
      </c>
      <c r="M471" s="43"/>
      <c r="N471" s="44" t="s">
        <v>1979</v>
      </c>
      <c r="O471" s="39">
        <v>45810.708333333299</v>
      </c>
      <c r="P471" s="39">
        <v>45776.708333333299</v>
      </c>
      <c r="Q471" s="6">
        <v>-24</v>
      </c>
      <c r="R471" s="6">
        <v>-1.4823965410747399E-2</v>
      </c>
      <c r="S471" s="45" t="e">
        <f>_xlfn.CONCAT(#REF!,TRIM(tbl_PV_Milestones[[#This Row],[Milestone Description]]))</f>
        <v>#REF!</v>
      </c>
      <c r="T471" s="84" t="str">
        <f>IF(COUNTIF(tbl_PV_Milestones[UID],tbl_PV_Milestones[[#This Row],[UID]])&gt;1,"Duplicate","")</f>
        <v>Duplicate</v>
      </c>
      <c r="U471" s="42" t="str">
        <f>_xlfn.XLOOKUP(tbl_PV_Milestones[[#This Row],[Work ID]],tbl_PV_Meta[Work ID '#],tbl_PV_Meta[Sub-Portfolio])</f>
        <v>Sub-Portfolio 8</v>
      </c>
      <c r="V471" s="41">
        <f>IF(MONTH(tbl_PV_Milestones[[#This Row],[Baseline Date]])&lt;7,YEAR(tbl_PV_Milestones[[#This Row],[Baseline Date]]),YEAR(tbl_PV_Milestones[[#This Row],[Baseline Date]])+1)</f>
        <v>2025</v>
      </c>
      <c r="W471" s="41">
        <f>IF(MONTH(tbl_PV_Milestones[[#This Row],[Actual/Schedule Finish]])&lt;7,YEAR(tbl_PV_Milestones[[#This Row],[Actual/Schedule Finish]]),YEAR(tbl_PV_Milestones[[#This Row],[Actual/Schedule Finish]])+1)</f>
        <v>2025</v>
      </c>
      <c r="X471" s="41" t="str">
        <f>IF(OR(tbl_PV_Milestones[[#This Row],[Project Status]]="Completed",tbl_PV_Milestones[[#This Row],[Project Status]]="Assumed Completed"),"Yes","No")</f>
        <v>No</v>
      </c>
      <c r="Y471" s="41">
        <f>IF(tbl_PV_Milestones[[#This Row],[Baseline Date]]="",1,0)</f>
        <v>0</v>
      </c>
      <c r="Z471" s="41">
        <f>IF(tbl_PV_Milestones[[#This Row],[Baseline Date]]&lt;PV_Meta!$B$7,1,0)</f>
        <v>1</v>
      </c>
      <c r="AA471" s="41">
        <f>IF(tbl_PV_Milestones[[#This Row],[Complete]]="Yes",1,0)</f>
        <v>0</v>
      </c>
      <c r="AB471" s="41">
        <f>IF(AND(tbl_PV_Milestones[[#This Row],[BL FY]]=2025,tbl_PV_Milestones[[#This Row],[Baseline Date]]&lt;PV_Meta!$B$7),1,0)</f>
        <v>1</v>
      </c>
      <c r="AC471" s="41">
        <f>IF(AND(tbl_PV_Milestones[[#This Row],[Planned YTD]]=1,tbl_PV_Milestones[[#This Row],[Complete]]="Yes"),1,0)</f>
        <v>0</v>
      </c>
      <c r="AD471" s="41">
        <f>IF(AND(tbl_PV_Milestones[[#This Row],[Actual/Schedule Finish]]&lt;PV_Meta!$B$7,tbl_PV_Milestones[[#This Row],[Complete]]="No",tbl_PV_Milestones[[#This Row],[Project Status]]&lt;&gt;"On Hold"),1,0)</f>
        <v>0</v>
      </c>
      <c r="AE471" s="41">
        <f>IF(AND(tbl_PV_Milestones[[#This Row],[Actual/Schedule Finish]]&gt;tbl_PV_Milestones[[#This Row],[Baseline Date]],tbl_PV_Milestones[[#This Row],[Complete]]="No",tbl_PV_Milestones[[#This Row],[Project Status]]&lt;&gt;"On Hold",tbl_PV_Milestones[[#This Row],[Overdue]]=0,tbl_PV_Milestones[[#This Row],[To be Baselined]]&lt;&gt;1),1,0)</f>
        <v>1</v>
      </c>
      <c r="AF471" s="41">
        <f>IF(AND(tbl_PV_Milestones[[#This Row],[BL FY]]=2025,tbl_PV_Milestones[[#This Row],[Finish FY]]&gt;2025),1,0)</f>
        <v>0</v>
      </c>
      <c r="AG471" s="56" t="str">
        <f>_xlfn.XLOOKUP(tbl_PV_Milestones[[#This Row],[Work ID]],tbl_PV_Meta[Work ID '#],tbl_PV_Meta[Project Manager/Owner],,0)</f>
        <v>Project Manager 6</v>
      </c>
      <c r="AH471" s="6"/>
    </row>
    <row r="472" spans="4:34" x14ac:dyDescent="0.25">
      <c r="D472" s="6" t="s">
        <v>28</v>
      </c>
      <c r="E472" s="6" t="s">
        <v>580</v>
      </c>
      <c r="F472" s="6" t="s">
        <v>1708</v>
      </c>
      <c r="G472" s="6" t="s">
        <v>531</v>
      </c>
      <c r="H472" s="6" t="s">
        <v>505</v>
      </c>
      <c r="I472" s="6" t="s">
        <v>110</v>
      </c>
      <c r="J472" s="6" t="s">
        <v>28</v>
      </c>
      <c r="K472" s="6" t="s">
        <v>29</v>
      </c>
      <c r="L472" s="6" t="s">
        <v>27</v>
      </c>
      <c r="M472" s="43"/>
      <c r="N472" s="44" t="s">
        <v>1979</v>
      </c>
      <c r="O472" s="39">
        <v>45810.708333333299</v>
      </c>
      <c r="P472" s="39">
        <v>45776.708333333299</v>
      </c>
      <c r="Q472" s="6">
        <v>-24</v>
      </c>
      <c r="R472" s="6">
        <v>-1.4823965410747399E-2</v>
      </c>
      <c r="S472" s="45" t="e">
        <f>_xlfn.CONCAT(#REF!,TRIM(tbl_PV_Milestones[[#This Row],[Milestone Description]]))</f>
        <v>#REF!</v>
      </c>
      <c r="T472" s="84" t="str">
        <f>IF(COUNTIF(tbl_PV_Milestones[UID],tbl_PV_Milestones[[#This Row],[UID]])&gt;1,"Duplicate","")</f>
        <v>Duplicate</v>
      </c>
      <c r="U472" s="42" t="str">
        <f>_xlfn.XLOOKUP(tbl_PV_Milestones[[#This Row],[Work ID]],tbl_PV_Meta[Work ID '#],tbl_PV_Meta[Sub-Portfolio])</f>
        <v>Sub-Portfolio 8</v>
      </c>
      <c r="V472" s="41">
        <f>IF(MONTH(tbl_PV_Milestones[[#This Row],[Baseline Date]])&lt;7,YEAR(tbl_PV_Milestones[[#This Row],[Baseline Date]]),YEAR(tbl_PV_Milestones[[#This Row],[Baseline Date]])+1)</f>
        <v>2025</v>
      </c>
      <c r="W472" s="41">
        <f>IF(MONTH(tbl_PV_Milestones[[#This Row],[Actual/Schedule Finish]])&lt;7,YEAR(tbl_PV_Milestones[[#This Row],[Actual/Schedule Finish]]),YEAR(tbl_PV_Milestones[[#This Row],[Actual/Schedule Finish]])+1)</f>
        <v>2025</v>
      </c>
      <c r="X472" s="41" t="str">
        <f>IF(OR(tbl_PV_Milestones[[#This Row],[Project Status]]="Completed",tbl_PV_Milestones[[#This Row],[Project Status]]="Assumed Completed"),"Yes","No")</f>
        <v>No</v>
      </c>
      <c r="Y472" s="41">
        <f>IF(tbl_PV_Milestones[[#This Row],[Baseline Date]]="",1,0)</f>
        <v>0</v>
      </c>
      <c r="Z472" s="41">
        <f>IF(tbl_PV_Milestones[[#This Row],[Baseline Date]]&lt;PV_Meta!$B$7,1,0)</f>
        <v>1</v>
      </c>
      <c r="AA472" s="41">
        <f>IF(tbl_PV_Milestones[[#This Row],[Complete]]="Yes",1,0)</f>
        <v>0</v>
      </c>
      <c r="AB472" s="41">
        <f>IF(AND(tbl_PV_Milestones[[#This Row],[BL FY]]=2025,tbl_PV_Milestones[[#This Row],[Baseline Date]]&lt;PV_Meta!$B$7),1,0)</f>
        <v>1</v>
      </c>
      <c r="AC472" s="41">
        <f>IF(AND(tbl_PV_Milestones[[#This Row],[Planned YTD]]=1,tbl_PV_Milestones[[#This Row],[Complete]]="Yes"),1,0)</f>
        <v>0</v>
      </c>
      <c r="AD472" s="41">
        <f>IF(AND(tbl_PV_Milestones[[#This Row],[Actual/Schedule Finish]]&lt;PV_Meta!$B$7,tbl_PV_Milestones[[#This Row],[Complete]]="No",tbl_PV_Milestones[[#This Row],[Project Status]]&lt;&gt;"On Hold"),1,0)</f>
        <v>0</v>
      </c>
      <c r="AE472" s="41">
        <f>IF(AND(tbl_PV_Milestones[[#This Row],[Actual/Schedule Finish]]&gt;tbl_PV_Milestones[[#This Row],[Baseline Date]],tbl_PV_Milestones[[#This Row],[Complete]]="No",tbl_PV_Milestones[[#This Row],[Project Status]]&lt;&gt;"On Hold",tbl_PV_Milestones[[#This Row],[Overdue]]=0,tbl_PV_Milestones[[#This Row],[To be Baselined]]&lt;&gt;1),1,0)</f>
        <v>1</v>
      </c>
      <c r="AF472" s="41">
        <f>IF(AND(tbl_PV_Milestones[[#This Row],[BL FY]]=2025,tbl_PV_Milestones[[#This Row],[Finish FY]]&gt;2025),1,0)</f>
        <v>0</v>
      </c>
      <c r="AG472" s="56" t="str">
        <f>_xlfn.XLOOKUP(tbl_PV_Milestones[[#This Row],[Work ID]],tbl_PV_Meta[Work ID '#],tbl_PV_Meta[Project Manager/Owner],,0)</f>
        <v>Project Manager 6</v>
      </c>
      <c r="AH472" s="6"/>
    </row>
    <row r="473" spans="4:34" x14ac:dyDescent="0.25">
      <c r="D473" s="6" t="s">
        <v>28</v>
      </c>
      <c r="E473" s="6" t="s">
        <v>580</v>
      </c>
      <c r="F473" s="6" t="s">
        <v>1708</v>
      </c>
      <c r="G473" s="6" t="s">
        <v>636</v>
      </c>
      <c r="H473" s="6" t="s">
        <v>505</v>
      </c>
      <c r="I473" s="6" t="s">
        <v>506</v>
      </c>
      <c r="J473" s="6" t="s">
        <v>28</v>
      </c>
      <c r="K473" s="6" t="s">
        <v>29</v>
      </c>
      <c r="L473" s="6" t="s">
        <v>27</v>
      </c>
      <c r="M473" s="43"/>
      <c r="N473" s="44" t="s">
        <v>1979</v>
      </c>
      <c r="O473" s="39">
        <v>45838.708333333299</v>
      </c>
      <c r="P473" s="39">
        <v>45777.708333333299</v>
      </c>
      <c r="Q473" s="6">
        <v>-42</v>
      </c>
      <c r="R473" s="6">
        <v>-2.5941939468807899E-2</v>
      </c>
      <c r="S473" s="45" t="e">
        <f>_xlfn.CONCAT(#REF!,TRIM(tbl_PV_Milestones[[#This Row],[Milestone Description]]))</f>
        <v>#REF!</v>
      </c>
      <c r="T473" s="84" t="str">
        <f>IF(COUNTIF(tbl_PV_Milestones[UID],tbl_PV_Milestones[[#This Row],[UID]])&gt;1,"Duplicate","")</f>
        <v>Duplicate</v>
      </c>
      <c r="U473" s="42" t="str">
        <f>_xlfn.XLOOKUP(tbl_PV_Milestones[[#This Row],[Work ID]],tbl_PV_Meta[Work ID '#],tbl_PV_Meta[Sub-Portfolio])</f>
        <v>Sub-Portfolio 8</v>
      </c>
      <c r="V473" s="41">
        <f>IF(MONTH(tbl_PV_Milestones[[#This Row],[Baseline Date]])&lt;7,YEAR(tbl_PV_Milestones[[#This Row],[Baseline Date]]),YEAR(tbl_PV_Milestones[[#This Row],[Baseline Date]])+1)</f>
        <v>2025</v>
      </c>
      <c r="W473" s="41">
        <f>IF(MONTH(tbl_PV_Milestones[[#This Row],[Actual/Schedule Finish]])&lt;7,YEAR(tbl_PV_Milestones[[#This Row],[Actual/Schedule Finish]]),YEAR(tbl_PV_Milestones[[#This Row],[Actual/Schedule Finish]])+1)</f>
        <v>2025</v>
      </c>
      <c r="X473" s="41" t="str">
        <f>IF(OR(tbl_PV_Milestones[[#This Row],[Project Status]]="Completed",tbl_PV_Milestones[[#This Row],[Project Status]]="Assumed Completed"),"Yes","No")</f>
        <v>No</v>
      </c>
      <c r="Y473" s="41">
        <f>IF(tbl_PV_Milestones[[#This Row],[Baseline Date]]="",1,0)</f>
        <v>0</v>
      </c>
      <c r="Z473" s="41">
        <f>IF(tbl_PV_Milestones[[#This Row],[Baseline Date]]&lt;PV_Meta!$B$7,1,0)</f>
        <v>1</v>
      </c>
      <c r="AA473" s="41">
        <f>IF(tbl_PV_Milestones[[#This Row],[Complete]]="Yes",1,0)</f>
        <v>0</v>
      </c>
      <c r="AB473" s="41">
        <f>IF(AND(tbl_PV_Milestones[[#This Row],[BL FY]]=2025,tbl_PV_Milestones[[#This Row],[Baseline Date]]&lt;PV_Meta!$B$7),1,0)</f>
        <v>1</v>
      </c>
      <c r="AC473" s="41">
        <f>IF(AND(tbl_PV_Milestones[[#This Row],[Planned YTD]]=1,tbl_PV_Milestones[[#This Row],[Complete]]="Yes"),1,0)</f>
        <v>0</v>
      </c>
      <c r="AD473" s="41">
        <f>IF(AND(tbl_PV_Milestones[[#This Row],[Actual/Schedule Finish]]&lt;PV_Meta!$B$7,tbl_PV_Milestones[[#This Row],[Complete]]="No",tbl_PV_Milestones[[#This Row],[Project Status]]&lt;&gt;"On Hold"),1,0)</f>
        <v>0</v>
      </c>
      <c r="AE473" s="41">
        <f>IF(AND(tbl_PV_Milestones[[#This Row],[Actual/Schedule Finish]]&gt;tbl_PV_Milestones[[#This Row],[Baseline Date]],tbl_PV_Milestones[[#This Row],[Complete]]="No",tbl_PV_Milestones[[#This Row],[Project Status]]&lt;&gt;"On Hold",tbl_PV_Milestones[[#This Row],[Overdue]]=0,tbl_PV_Milestones[[#This Row],[To be Baselined]]&lt;&gt;1),1,0)</f>
        <v>1</v>
      </c>
      <c r="AF473" s="41">
        <f>IF(AND(tbl_PV_Milestones[[#This Row],[BL FY]]=2025,tbl_PV_Milestones[[#This Row],[Finish FY]]&gt;2025),1,0)</f>
        <v>0</v>
      </c>
      <c r="AG473" s="56" t="str">
        <f>_xlfn.XLOOKUP(tbl_PV_Milestones[[#This Row],[Work ID]],tbl_PV_Meta[Work ID '#],tbl_PV_Meta[Project Manager/Owner],,0)</f>
        <v>Project Manager 6</v>
      </c>
      <c r="AH473" s="6"/>
    </row>
    <row r="474" spans="4:34" x14ac:dyDescent="0.25">
      <c r="D474" s="6" t="s">
        <v>28</v>
      </c>
      <c r="E474" s="6" t="s">
        <v>52</v>
      </c>
      <c r="F474" s="6" t="s">
        <v>1696</v>
      </c>
      <c r="G474" s="6" t="s">
        <v>547</v>
      </c>
      <c r="H474" s="6" t="s">
        <v>505</v>
      </c>
      <c r="I474" s="6" t="s">
        <v>510</v>
      </c>
      <c r="J474" s="6" t="s">
        <v>28</v>
      </c>
      <c r="K474" s="6" t="s">
        <v>36</v>
      </c>
      <c r="L474" s="6" t="s">
        <v>71</v>
      </c>
      <c r="M474" s="43"/>
      <c r="N474" s="44" t="s">
        <v>1979</v>
      </c>
      <c r="O474" s="39">
        <v>45807.708333333299</v>
      </c>
      <c r="S474" s="45" t="e">
        <f>_xlfn.CONCAT(#REF!,TRIM(tbl_PV_Milestones[[#This Row],[Milestone Description]]))</f>
        <v>#REF!</v>
      </c>
      <c r="T474" s="84" t="str">
        <f>IF(COUNTIF(tbl_PV_Milestones[UID],tbl_PV_Milestones[[#This Row],[UID]])&gt;1,"Duplicate","")</f>
        <v>Duplicate</v>
      </c>
      <c r="U474" s="42" t="str">
        <f>_xlfn.XLOOKUP(tbl_PV_Milestones[[#This Row],[Work ID]],tbl_PV_Meta[Work ID '#],tbl_PV_Meta[Sub-Portfolio])</f>
        <v>Sub-Portfolio 4</v>
      </c>
      <c r="V474" s="41">
        <f>IF(MONTH(tbl_PV_Milestones[[#This Row],[Baseline Date]])&lt;7,YEAR(tbl_PV_Milestones[[#This Row],[Baseline Date]]),YEAR(tbl_PV_Milestones[[#This Row],[Baseline Date]])+1)</f>
        <v>1900</v>
      </c>
      <c r="W474" s="41">
        <f>IF(MONTH(tbl_PV_Milestones[[#This Row],[Actual/Schedule Finish]])&lt;7,YEAR(tbl_PV_Milestones[[#This Row],[Actual/Schedule Finish]]),YEAR(tbl_PV_Milestones[[#This Row],[Actual/Schedule Finish]])+1)</f>
        <v>2025</v>
      </c>
      <c r="X474" s="41" t="str">
        <f>IF(OR(tbl_PV_Milestones[[#This Row],[Project Status]]="Completed",tbl_PV_Milestones[[#This Row],[Project Status]]="Assumed Completed"),"Yes","No")</f>
        <v>No</v>
      </c>
      <c r="Y474" s="41">
        <f>IF(tbl_PV_Milestones[[#This Row],[Baseline Date]]="",1,0)</f>
        <v>1</v>
      </c>
      <c r="Z474" s="41">
        <f>IF(tbl_PV_Milestones[[#This Row],[Baseline Date]]&lt;PV_Meta!$B$7,1,0)</f>
        <v>1</v>
      </c>
      <c r="AA474" s="41">
        <f>IF(tbl_PV_Milestones[[#This Row],[Complete]]="Yes",1,0)</f>
        <v>0</v>
      </c>
      <c r="AB474" s="41">
        <f>IF(AND(tbl_PV_Milestones[[#This Row],[BL FY]]=2025,tbl_PV_Milestones[[#This Row],[Baseline Date]]&lt;PV_Meta!$B$7),1,0)</f>
        <v>0</v>
      </c>
      <c r="AC474" s="41">
        <f>IF(AND(tbl_PV_Milestones[[#This Row],[Planned YTD]]=1,tbl_PV_Milestones[[#This Row],[Complete]]="Yes"),1,0)</f>
        <v>0</v>
      </c>
      <c r="AD474" s="41">
        <f>IF(AND(tbl_PV_Milestones[[#This Row],[Actual/Schedule Finish]]&lt;PV_Meta!$B$7,tbl_PV_Milestones[[#This Row],[Complete]]="No",tbl_PV_Milestones[[#This Row],[Project Status]]&lt;&gt;"On Hold"),1,0)</f>
        <v>0</v>
      </c>
      <c r="AE474" s="41">
        <f>IF(AND(tbl_PV_Milestones[[#This Row],[Actual/Schedule Finish]]&gt;tbl_PV_Milestones[[#This Row],[Baseline Date]],tbl_PV_Milestones[[#This Row],[Complete]]="No",tbl_PV_Milestones[[#This Row],[Project Status]]&lt;&gt;"On Hold",tbl_PV_Milestones[[#This Row],[Overdue]]=0,tbl_PV_Milestones[[#This Row],[To be Baselined]]&lt;&gt;1),1,0)</f>
        <v>0</v>
      </c>
      <c r="AF474" s="41">
        <f>IF(AND(tbl_PV_Milestones[[#This Row],[BL FY]]=2025,tbl_PV_Milestones[[#This Row],[Finish FY]]&gt;2025),1,0)</f>
        <v>0</v>
      </c>
      <c r="AG474" s="56" t="str">
        <f>_xlfn.XLOOKUP(tbl_PV_Milestones[[#This Row],[Work ID]],tbl_PV_Meta[Work ID '#],tbl_PV_Meta[Project Manager/Owner],,0)</f>
        <v>Project Manager 38</v>
      </c>
      <c r="AH474" s="6"/>
    </row>
    <row r="475" spans="4:34" x14ac:dyDescent="0.25">
      <c r="D475" s="6" t="s">
        <v>28</v>
      </c>
      <c r="E475" s="6" t="s">
        <v>580</v>
      </c>
      <c r="F475" s="6" t="s">
        <v>1696</v>
      </c>
      <c r="G475" s="6" t="s">
        <v>535</v>
      </c>
      <c r="H475" s="6" t="s">
        <v>505</v>
      </c>
      <c r="I475" s="6" t="s">
        <v>510</v>
      </c>
      <c r="J475" s="6" t="s">
        <v>28</v>
      </c>
      <c r="K475" s="6" t="s">
        <v>36</v>
      </c>
      <c r="L475" s="6" t="s">
        <v>71</v>
      </c>
      <c r="M475" s="43"/>
      <c r="N475" s="44" t="s">
        <v>1979</v>
      </c>
      <c r="O475" s="39">
        <v>45814.708333333299</v>
      </c>
      <c r="P475" s="39">
        <v>45777.708333333299</v>
      </c>
      <c r="Q475" s="6">
        <v>-27</v>
      </c>
      <c r="R475" s="6">
        <v>-3.5573122529644299E-2</v>
      </c>
      <c r="S475" s="45" t="e">
        <f>_xlfn.CONCAT(#REF!,TRIM(tbl_PV_Milestones[[#This Row],[Milestone Description]]))</f>
        <v>#REF!</v>
      </c>
      <c r="T475" s="84" t="str">
        <f>IF(COUNTIF(tbl_PV_Milestones[UID],tbl_PV_Milestones[[#This Row],[UID]])&gt;1,"Duplicate","")</f>
        <v>Duplicate</v>
      </c>
      <c r="U475" s="42" t="str">
        <f>_xlfn.XLOOKUP(tbl_PV_Milestones[[#This Row],[Work ID]],tbl_PV_Meta[Work ID '#],tbl_PV_Meta[Sub-Portfolio])</f>
        <v>Sub-Portfolio 4</v>
      </c>
      <c r="V475" s="41">
        <f>IF(MONTH(tbl_PV_Milestones[[#This Row],[Baseline Date]])&lt;7,YEAR(tbl_PV_Milestones[[#This Row],[Baseline Date]]),YEAR(tbl_PV_Milestones[[#This Row],[Baseline Date]])+1)</f>
        <v>2025</v>
      </c>
      <c r="W475" s="41">
        <f>IF(MONTH(tbl_PV_Milestones[[#This Row],[Actual/Schedule Finish]])&lt;7,YEAR(tbl_PV_Milestones[[#This Row],[Actual/Schedule Finish]]),YEAR(tbl_PV_Milestones[[#This Row],[Actual/Schedule Finish]])+1)</f>
        <v>2025</v>
      </c>
      <c r="X475" s="41" t="str">
        <f>IF(OR(tbl_PV_Milestones[[#This Row],[Project Status]]="Completed",tbl_PV_Milestones[[#This Row],[Project Status]]="Assumed Completed"),"Yes","No")</f>
        <v>No</v>
      </c>
      <c r="Y475" s="41">
        <f>IF(tbl_PV_Milestones[[#This Row],[Baseline Date]]="",1,0)</f>
        <v>0</v>
      </c>
      <c r="Z475" s="41">
        <f>IF(tbl_PV_Milestones[[#This Row],[Baseline Date]]&lt;PV_Meta!$B$7,1,0)</f>
        <v>1</v>
      </c>
      <c r="AA475" s="41">
        <f>IF(tbl_PV_Milestones[[#This Row],[Complete]]="Yes",1,0)</f>
        <v>0</v>
      </c>
      <c r="AB475" s="41">
        <f>IF(AND(tbl_PV_Milestones[[#This Row],[BL FY]]=2025,tbl_PV_Milestones[[#This Row],[Baseline Date]]&lt;PV_Meta!$B$7),1,0)</f>
        <v>1</v>
      </c>
      <c r="AC475" s="41">
        <f>IF(AND(tbl_PV_Milestones[[#This Row],[Planned YTD]]=1,tbl_PV_Milestones[[#This Row],[Complete]]="Yes"),1,0)</f>
        <v>0</v>
      </c>
      <c r="AD475" s="41">
        <f>IF(AND(tbl_PV_Milestones[[#This Row],[Actual/Schedule Finish]]&lt;PV_Meta!$B$7,tbl_PV_Milestones[[#This Row],[Complete]]="No",tbl_PV_Milestones[[#This Row],[Project Status]]&lt;&gt;"On Hold"),1,0)</f>
        <v>0</v>
      </c>
      <c r="AE475" s="41">
        <f>IF(AND(tbl_PV_Milestones[[#This Row],[Actual/Schedule Finish]]&gt;tbl_PV_Milestones[[#This Row],[Baseline Date]],tbl_PV_Milestones[[#This Row],[Complete]]="No",tbl_PV_Milestones[[#This Row],[Project Status]]&lt;&gt;"On Hold",tbl_PV_Milestones[[#This Row],[Overdue]]=0,tbl_PV_Milestones[[#This Row],[To be Baselined]]&lt;&gt;1),1,0)</f>
        <v>1</v>
      </c>
      <c r="AF475" s="41">
        <f>IF(AND(tbl_PV_Milestones[[#This Row],[BL FY]]=2025,tbl_PV_Milestones[[#This Row],[Finish FY]]&gt;2025),1,0)</f>
        <v>0</v>
      </c>
      <c r="AG475" s="56" t="str">
        <f>_xlfn.XLOOKUP(tbl_PV_Milestones[[#This Row],[Work ID]],tbl_PV_Meta[Work ID '#],tbl_PV_Meta[Project Manager/Owner],,0)</f>
        <v>Project Manager 38</v>
      </c>
      <c r="AH475" s="6"/>
    </row>
    <row r="476" spans="4:34" x14ac:dyDescent="0.25">
      <c r="D476" s="6" t="s">
        <v>28</v>
      </c>
      <c r="E476" s="6" t="s">
        <v>580</v>
      </c>
      <c r="F476" s="6" t="s">
        <v>1696</v>
      </c>
      <c r="G476" s="6" t="s">
        <v>536</v>
      </c>
      <c r="H476" s="6" t="s">
        <v>505</v>
      </c>
      <c r="I476" s="6" t="s">
        <v>510</v>
      </c>
      <c r="J476" s="6" t="s">
        <v>28</v>
      </c>
      <c r="K476" s="6" t="s">
        <v>36</v>
      </c>
      <c r="L476" s="6" t="s">
        <v>71</v>
      </c>
      <c r="M476" s="43"/>
      <c r="N476" s="44" t="s">
        <v>1979</v>
      </c>
      <c r="O476" s="39">
        <v>45838.708333333299</v>
      </c>
      <c r="P476" s="39">
        <v>45807.708333333299</v>
      </c>
      <c r="Q476" s="6">
        <v>-20</v>
      </c>
      <c r="R476" s="6">
        <v>-2.63504611330698E-2</v>
      </c>
      <c r="S476" s="45" t="e">
        <f>_xlfn.CONCAT(#REF!,TRIM(tbl_PV_Milestones[[#This Row],[Milestone Description]]))</f>
        <v>#REF!</v>
      </c>
      <c r="T476" s="84" t="str">
        <f>IF(COUNTIF(tbl_PV_Milestones[UID],tbl_PV_Milestones[[#This Row],[UID]])&gt;1,"Duplicate","")</f>
        <v>Duplicate</v>
      </c>
      <c r="U476" s="42" t="str">
        <f>_xlfn.XLOOKUP(tbl_PV_Milestones[[#This Row],[Work ID]],tbl_PV_Meta[Work ID '#],tbl_PV_Meta[Sub-Portfolio])</f>
        <v>Sub-Portfolio 4</v>
      </c>
      <c r="V476" s="41">
        <f>IF(MONTH(tbl_PV_Milestones[[#This Row],[Baseline Date]])&lt;7,YEAR(tbl_PV_Milestones[[#This Row],[Baseline Date]]),YEAR(tbl_PV_Milestones[[#This Row],[Baseline Date]])+1)</f>
        <v>2025</v>
      </c>
      <c r="W476" s="41">
        <f>IF(MONTH(tbl_PV_Milestones[[#This Row],[Actual/Schedule Finish]])&lt;7,YEAR(tbl_PV_Milestones[[#This Row],[Actual/Schedule Finish]]),YEAR(tbl_PV_Milestones[[#This Row],[Actual/Schedule Finish]])+1)</f>
        <v>2025</v>
      </c>
      <c r="X476" s="41" t="str">
        <f>IF(OR(tbl_PV_Milestones[[#This Row],[Project Status]]="Completed",tbl_PV_Milestones[[#This Row],[Project Status]]="Assumed Completed"),"Yes","No")</f>
        <v>No</v>
      </c>
      <c r="Y476" s="41">
        <f>IF(tbl_PV_Milestones[[#This Row],[Baseline Date]]="",1,0)</f>
        <v>0</v>
      </c>
      <c r="Z476" s="41">
        <f>IF(tbl_PV_Milestones[[#This Row],[Baseline Date]]&lt;PV_Meta!$B$7,1,0)</f>
        <v>0</v>
      </c>
      <c r="AA476" s="41">
        <f>IF(tbl_PV_Milestones[[#This Row],[Complete]]="Yes",1,0)</f>
        <v>0</v>
      </c>
      <c r="AB476" s="41">
        <f>IF(AND(tbl_PV_Milestones[[#This Row],[BL FY]]=2025,tbl_PV_Milestones[[#This Row],[Baseline Date]]&lt;PV_Meta!$B$7),1,0)</f>
        <v>0</v>
      </c>
      <c r="AC476" s="41">
        <f>IF(AND(tbl_PV_Milestones[[#This Row],[Planned YTD]]=1,tbl_PV_Milestones[[#This Row],[Complete]]="Yes"),1,0)</f>
        <v>0</v>
      </c>
      <c r="AD476" s="41">
        <f>IF(AND(tbl_PV_Milestones[[#This Row],[Actual/Schedule Finish]]&lt;PV_Meta!$B$7,tbl_PV_Milestones[[#This Row],[Complete]]="No",tbl_PV_Milestones[[#This Row],[Project Status]]&lt;&gt;"On Hold"),1,0)</f>
        <v>0</v>
      </c>
      <c r="AE476" s="41">
        <f>IF(AND(tbl_PV_Milestones[[#This Row],[Actual/Schedule Finish]]&gt;tbl_PV_Milestones[[#This Row],[Baseline Date]],tbl_PV_Milestones[[#This Row],[Complete]]="No",tbl_PV_Milestones[[#This Row],[Project Status]]&lt;&gt;"On Hold",tbl_PV_Milestones[[#This Row],[Overdue]]=0,tbl_PV_Milestones[[#This Row],[To be Baselined]]&lt;&gt;1),1,0)</f>
        <v>1</v>
      </c>
      <c r="AF476" s="41">
        <f>IF(AND(tbl_PV_Milestones[[#This Row],[BL FY]]=2025,tbl_PV_Milestones[[#This Row],[Finish FY]]&gt;2025),1,0)</f>
        <v>0</v>
      </c>
      <c r="AG476" s="56" t="str">
        <f>_xlfn.XLOOKUP(tbl_PV_Milestones[[#This Row],[Work ID]],tbl_PV_Meta[Work ID '#],tbl_PV_Meta[Project Manager/Owner],,0)</f>
        <v>Project Manager 38</v>
      </c>
      <c r="AH476" s="6"/>
    </row>
    <row r="477" spans="4:34" x14ac:dyDescent="0.25">
      <c r="D477" s="6" t="s">
        <v>28</v>
      </c>
      <c r="E477" s="6" t="s">
        <v>580</v>
      </c>
      <c r="F477" s="6" t="s">
        <v>1696</v>
      </c>
      <c r="G477" s="6" t="s">
        <v>637</v>
      </c>
      <c r="H477" s="6" t="s">
        <v>505</v>
      </c>
      <c r="I477" s="6" t="s">
        <v>506</v>
      </c>
      <c r="J477" s="6" t="s">
        <v>28</v>
      </c>
      <c r="K477" s="6" t="s">
        <v>36</v>
      </c>
      <c r="L477" s="6" t="s">
        <v>71</v>
      </c>
      <c r="M477" s="43"/>
      <c r="N477" s="44" t="s">
        <v>1979</v>
      </c>
      <c r="O477" s="39">
        <v>45869.708333333299</v>
      </c>
      <c r="P477" s="39">
        <v>45824.708333333299</v>
      </c>
      <c r="Q477" s="6">
        <v>-33</v>
      </c>
      <c r="R477" s="6">
        <v>-4.3478260869565202E-2</v>
      </c>
      <c r="S477" s="45" t="e">
        <f>_xlfn.CONCAT(#REF!,TRIM(tbl_PV_Milestones[[#This Row],[Milestone Description]]))</f>
        <v>#REF!</v>
      </c>
      <c r="T477" s="84" t="str">
        <f>IF(COUNTIF(tbl_PV_Milestones[UID],tbl_PV_Milestones[[#This Row],[UID]])&gt;1,"Duplicate","")</f>
        <v>Duplicate</v>
      </c>
      <c r="U477" s="42" t="str">
        <f>_xlfn.XLOOKUP(tbl_PV_Milestones[[#This Row],[Work ID]],tbl_PV_Meta[Work ID '#],tbl_PV_Meta[Sub-Portfolio])</f>
        <v>Sub-Portfolio 4</v>
      </c>
      <c r="V477" s="41">
        <f>IF(MONTH(tbl_PV_Milestones[[#This Row],[Baseline Date]])&lt;7,YEAR(tbl_PV_Milestones[[#This Row],[Baseline Date]]),YEAR(tbl_PV_Milestones[[#This Row],[Baseline Date]])+1)</f>
        <v>2025</v>
      </c>
      <c r="W477" s="41">
        <f>IF(MONTH(tbl_PV_Milestones[[#This Row],[Actual/Schedule Finish]])&lt;7,YEAR(tbl_PV_Milestones[[#This Row],[Actual/Schedule Finish]]),YEAR(tbl_PV_Milestones[[#This Row],[Actual/Schedule Finish]])+1)</f>
        <v>2026</v>
      </c>
      <c r="X477" s="41" t="str">
        <f>IF(OR(tbl_PV_Milestones[[#This Row],[Project Status]]="Completed",tbl_PV_Milestones[[#This Row],[Project Status]]="Assumed Completed"),"Yes","No")</f>
        <v>No</v>
      </c>
      <c r="Y477" s="41">
        <f>IF(tbl_PV_Milestones[[#This Row],[Baseline Date]]="",1,0)</f>
        <v>0</v>
      </c>
      <c r="Z477" s="41">
        <f>IF(tbl_PV_Milestones[[#This Row],[Baseline Date]]&lt;PV_Meta!$B$7,1,0)</f>
        <v>0</v>
      </c>
      <c r="AA477" s="41">
        <f>IF(tbl_PV_Milestones[[#This Row],[Complete]]="Yes",1,0)</f>
        <v>0</v>
      </c>
      <c r="AB477" s="41">
        <f>IF(AND(tbl_PV_Milestones[[#This Row],[BL FY]]=2025,tbl_PV_Milestones[[#This Row],[Baseline Date]]&lt;PV_Meta!$B$7),1,0)</f>
        <v>0</v>
      </c>
      <c r="AC477" s="41">
        <f>IF(AND(tbl_PV_Milestones[[#This Row],[Planned YTD]]=1,tbl_PV_Milestones[[#This Row],[Complete]]="Yes"),1,0)</f>
        <v>0</v>
      </c>
      <c r="AD477" s="41">
        <f>IF(AND(tbl_PV_Milestones[[#This Row],[Actual/Schedule Finish]]&lt;PV_Meta!$B$7,tbl_PV_Milestones[[#This Row],[Complete]]="No",tbl_PV_Milestones[[#This Row],[Project Status]]&lt;&gt;"On Hold"),1,0)</f>
        <v>0</v>
      </c>
      <c r="AE477" s="41">
        <f>IF(AND(tbl_PV_Milestones[[#This Row],[Actual/Schedule Finish]]&gt;tbl_PV_Milestones[[#This Row],[Baseline Date]],tbl_PV_Milestones[[#This Row],[Complete]]="No",tbl_PV_Milestones[[#This Row],[Project Status]]&lt;&gt;"On Hold",tbl_PV_Milestones[[#This Row],[Overdue]]=0,tbl_PV_Milestones[[#This Row],[To be Baselined]]&lt;&gt;1),1,0)</f>
        <v>1</v>
      </c>
      <c r="AF477" s="41">
        <f>IF(AND(tbl_PV_Milestones[[#This Row],[BL FY]]=2025,tbl_PV_Milestones[[#This Row],[Finish FY]]&gt;2025),1,0)</f>
        <v>1</v>
      </c>
      <c r="AG477" s="56" t="str">
        <f>_xlfn.XLOOKUP(tbl_PV_Milestones[[#This Row],[Work ID]],tbl_PV_Meta[Work ID '#],tbl_PV_Meta[Project Manager/Owner],,0)</f>
        <v>Project Manager 38</v>
      </c>
      <c r="AH477" s="6"/>
    </row>
    <row r="478" spans="4:34" x14ac:dyDescent="0.25">
      <c r="D478" s="6" t="s">
        <v>28</v>
      </c>
      <c r="E478" s="6" t="s">
        <v>520</v>
      </c>
      <c r="F478" s="6" t="s">
        <v>1696</v>
      </c>
      <c r="G478" s="6" t="s">
        <v>516</v>
      </c>
      <c r="H478" s="6" t="s">
        <v>505</v>
      </c>
      <c r="I478" s="6" t="s">
        <v>512</v>
      </c>
      <c r="J478" s="6" t="s">
        <v>28</v>
      </c>
      <c r="K478" s="6" t="s">
        <v>36</v>
      </c>
      <c r="L478" s="6" t="s">
        <v>71</v>
      </c>
      <c r="M478" s="43"/>
      <c r="N478" s="44" t="s">
        <v>1979</v>
      </c>
      <c r="O478" s="39">
        <v>45903.708333333299</v>
      </c>
      <c r="P478" s="39">
        <v>45838.708333333299</v>
      </c>
      <c r="Q478" s="6">
        <v>-47</v>
      </c>
      <c r="R478" s="6">
        <v>-6.1923583662714103E-2</v>
      </c>
      <c r="S478" s="45" t="e">
        <f>_xlfn.CONCAT(#REF!,TRIM(tbl_PV_Milestones[[#This Row],[Milestone Description]]))</f>
        <v>#REF!</v>
      </c>
      <c r="T478" s="84" t="str">
        <f>IF(COUNTIF(tbl_PV_Milestones[UID],tbl_PV_Milestones[[#This Row],[UID]])&gt;1,"Duplicate","")</f>
        <v>Duplicate</v>
      </c>
      <c r="U478" s="42" t="str">
        <f>_xlfn.XLOOKUP(tbl_PV_Milestones[[#This Row],[Work ID]],tbl_PV_Meta[Work ID '#],tbl_PV_Meta[Sub-Portfolio])</f>
        <v>Sub-Portfolio 4</v>
      </c>
      <c r="V478" s="41">
        <f>IF(MONTH(tbl_PV_Milestones[[#This Row],[Baseline Date]])&lt;7,YEAR(tbl_PV_Milestones[[#This Row],[Baseline Date]]),YEAR(tbl_PV_Milestones[[#This Row],[Baseline Date]])+1)</f>
        <v>2025</v>
      </c>
      <c r="W478" s="41">
        <f>IF(MONTH(tbl_PV_Milestones[[#This Row],[Actual/Schedule Finish]])&lt;7,YEAR(tbl_PV_Milestones[[#This Row],[Actual/Schedule Finish]]),YEAR(tbl_PV_Milestones[[#This Row],[Actual/Schedule Finish]])+1)</f>
        <v>2026</v>
      </c>
      <c r="X478" s="41" t="str">
        <f>IF(OR(tbl_PV_Milestones[[#This Row],[Project Status]]="Completed",tbl_PV_Milestones[[#This Row],[Project Status]]="Assumed Completed"),"Yes","No")</f>
        <v>No</v>
      </c>
      <c r="Y478" s="41">
        <f>IF(tbl_PV_Milestones[[#This Row],[Baseline Date]]="",1,0)</f>
        <v>0</v>
      </c>
      <c r="Z478" s="41">
        <f>IF(tbl_PV_Milestones[[#This Row],[Baseline Date]]&lt;PV_Meta!$B$7,1,0)</f>
        <v>0</v>
      </c>
      <c r="AA478" s="41">
        <f>IF(tbl_PV_Milestones[[#This Row],[Complete]]="Yes",1,0)</f>
        <v>0</v>
      </c>
      <c r="AB478" s="41">
        <f>IF(AND(tbl_PV_Milestones[[#This Row],[BL FY]]=2025,tbl_PV_Milestones[[#This Row],[Baseline Date]]&lt;PV_Meta!$B$7),1,0)</f>
        <v>0</v>
      </c>
      <c r="AC478" s="41">
        <f>IF(AND(tbl_PV_Milestones[[#This Row],[Planned YTD]]=1,tbl_PV_Milestones[[#This Row],[Complete]]="Yes"),1,0)</f>
        <v>0</v>
      </c>
      <c r="AD478" s="41">
        <f>IF(AND(tbl_PV_Milestones[[#This Row],[Actual/Schedule Finish]]&lt;PV_Meta!$B$7,tbl_PV_Milestones[[#This Row],[Complete]]="No",tbl_PV_Milestones[[#This Row],[Project Status]]&lt;&gt;"On Hold"),1,0)</f>
        <v>0</v>
      </c>
      <c r="AE478" s="41">
        <f>IF(AND(tbl_PV_Milestones[[#This Row],[Actual/Schedule Finish]]&gt;tbl_PV_Milestones[[#This Row],[Baseline Date]],tbl_PV_Milestones[[#This Row],[Complete]]="No",tbl_PV_Milestones[[#This Row],[Project Status]]&lt;&gt;"On Hold",tbl_PV_Milestones[[#This Row],[Overdue]]=0,tbl_PV_Milestones[[#This Row],[To be Baselined]]&lt;&gt;1),1,0)</f>
        <v>1</v>
      </c>
      <c r="AF478" s="41">
        <f>IF(AND(tbl_PV_Milestones[[#This Row],[BL FY]]=2025,tbl_PV_Milestones[[#This Row],[Finish FY]]&gt;2025),1,0)</f>
        <v>1</v>
      </c>
      <c r="AG478" s="56" t="str">
        <f>_xlfn.XLOOKUP(tbl_PV_Milestones[[#This Row],[Work ID]],tbl_PV_Meta[Work ID '#],tbl_PV_Meta[Project Manager/Owner],,0)</f>
        <v>Project Manager 38</v>
      </c>
      <c r="AH478" s="6"/>
    </row>
    <row r="479" spans="4:34" x14ac:dyDescent="0.25">
      <c r="D479" s="6" t="s">
        <v>28</v>
      </c>
      <c r="E479" s="6" t="s">
        <v>520</v>
      </c>
      <c r="F479" s="6" t="s">
        <v>1696</v>
      </c>
      <c r="G479" s="6" t="s">
        <v>517</v>
      </c>
      <c r="H479" s="6" t="s">
        <v>505</v>
      </c>
      <c r="I479" s="6" t="s">
        <v>512</v>
      </c>
      <c r="J479" s="6" t="s">
        <v>28</v>
      </c>
      <c r="K479" s="6" t="s">
        <v>36</v>
      </c>
      <c r="L479" s="6" t="s">
        <v>71</v>
      </c>
      <c r="M479" s="43"/>
      <c r="N479" s="44" t="s">
        <v>1979</v>
      </c>
      <c r="O479" s="39">
        <v>45903.708333333299</v>
      </c>
      <c r="P479" s="39">
        <v>45838.708333333299</v>
      </c>
      <c r="Q479" s="6">
        <v>-47</v>
      </c>
      <c r="R479" s="6">
        <v>-6.1923583662714103E-2</v>
      </c>
      <c r="S479" s="45" t="e">
        <f>_xlfn.CONCAT(#REF!,TRIM(tbl_PV_Milestones[[#This Row],[Milestone Description]]))</f>
        <v>#REF!</v>
      </c>
      <c r="T479" s="84" t="str">
        <f>IF(COUNTIF(tbl_PV_Milestones[UID],tbl_PV_Milestones[[#This Row],[UID]])&gt;1,"Duplicate","")</f>
        <v>Duplicate</v>
      </c>
      <c r="U479" s="42" t="str">
        <f>_xlfn.XLOOKUP(tbl_PV_Milestones[[#This Row],[Work ID]],tbl_PV_Meta[Work ID '#],tbl_PV_Meta[Sub-Portfolio])</f>
        <v>Sub-Portfolio 4</v>
      </c>
      <c r="V479" s="41">
        <f>IF(MONTH(tbl_PV_Milestones[[#This Row],[Baseline Date]])&lt;7,YEAR(tbl_PV_Milestones[[#This Row],[Baseline Date]]),YEAR(tbl_PV_Milestones[[#This Row],[Baseline Date]])+1)</f>
        <v>2025</v>
      </c>
      <c r="W479" s="41">
        <f>IF(MONTH(tbl_PV_Milestones[[#This Row],[Actual/Schedule Finish]])&lt;7,YEAR(tbl_PV_Milestones[[#This Row],[Actual/Schedule Finish]]),YEAR(tbl_PV_Milestones[[#This Row],[Actual/Schedule Finish]])+1)</f>
        <v>2026</v>
      </c>
      <c r="X479" s="41" t="str">
        <f>IF(OR(tbl_PV_Milestones[[#This Row],[Project Status]]="Completed",tbl_PV_Milestones[[#This Row],[Project Status]]="Assumed Completed"),"Yes","No")</f>
        <v>No</v>
      </c>
      <c r="Y479" s="41">
        <f>IF(tbl_PV_Milestones[[#This Row],[Baseline Date]]="",1,0)</f>
        <v>0</v>
      </c>
      <c r="Z479" s="41">
        <f>IF(tbl_PV_Milestones[[#This Row],[Baseline Date]]&lt;PV_Meta!$B$7,1,0)</f>
        <v>0</v>
      </c>
      <c r="AA479" s="41">
        <f>IF(tbl_PV_Milestones[[#This Row],[Complete]]="Yes",1,0)</f>
        <v>0</v>
      </c>
      <c r="AB479" s="41">
        <f>IF(AND(tbl_PV_Milestones[[#This Row],[BL FY]]=2025,tbl_PV_Milestones[[#This Row],[Baseline Date]]&lt;PV_Meta!$B$7),1,0)</f>
        <v>0</v>
      </c>
      <c r="AC479" s="41">
        <f>IF(AND(tbl_PV_Milestones[[#This Row],[Planned YTD]]=1,tbl_PV_Milestones[[#This Row],[Complete]]="Yes"),1,0)</f>
        <v>0</v>
      </c>
      <c r="AD479" s="41">
        <f>IF(AND(tbl_PV_Milestones[[#This Row],[Actual/Schedule Finish]]&lt;PV_Meta!$B$7,tbl_PV_Milestones[[#This Row],[Complete]]="No",tbl_PV_Milestones[[#This Row],[Project Status]]&lt;&gt;"On Hold"),1,0)</f>
        <v>0</v>
      </c>
      <c r="AE479" s="41">
        <f>IF(AND(tbl_PV_Milestones[[#This Row],[Actual/Schedule Finish]]&gt;tbl_PV_Milestones[[#This Row],[Baseline Date]],tbl_PV_Milestones[[#This Row],[Complete]]="No",tbl_PV_Milestones[[#This Row],[Project Status]]&lt;&gt;"On Hold",tbl_PV_Milestones[[#This Row],[Overdue]]=0,tbl_PV_Milestones[[#This Row],[To be Baselined]]&lt;&gt;1),1,0)</f>
        <v>1</v>
      </c>
      <c r="AF479" s="41">
        <f>IF(AND(tbl_PV_Milestones[[#This Row],[BL FY]]=2025,tbl_PV_Milestones[[#This Row],[Finish FY]]&gt;2025),1,0)</f>
        <v>1</v>
      </c>
      <c r="AG479" s="56" t="str">
        <f>_xlfn.XLOOKUP(tbl_PV_Milestones[[#This Row],[Work ID]],tbl_PV_Meta[Work ID '#],tbl_PV_Meta[Project Manager/Owner],,0)</f>
        <v>Project Manager 38</v>
      </c>
      <c r="AH479" s="6"/>
    </row>
    <row r="480" spans="4:34" x14ac:dyDescent="0.25">
      <c r="D480" s="6" t="s">
        <v>28</v>
      </c>
      <c r="E480" s="6" t="s">
        <v>520</v>
      </c>
      <c r="F480" s="6" t="s">
        <v>1696</v>
      </c>
      <c r="G480" s="6" t="s">
        <v>518</v>
      </c>
      <c r="H480" s="6" t="s">
        <v>519</v>
      </c>
      <c r="I480" s="6" t="s">
        <v>512</v>
      </c>
      <c r="J480" s="6" t="s">
        <v>28</v>
      </c>
      <c r="K480" s="6" t="s">
        <v>36</v>
      </c>
      <c r="L480" s="6" t="s">
        <v>71</v>
      </c>
      <c r="M480" s="43"/>
      <c r="N480" s="44" t="s">
        <v>1979</v>
      </c>
      <c r="O480" s="39">
        <v>45903.708333333299</v>
      </c>
      <c r="P480" s="39">
        <v>45838.708333333299</v>
      </c>
      <c r="Q480" s="6">
        <v>-47</v>
      </c>
      <c r="R480" s="6">
        <v>-6.1923583662714103E-2</v>
      </c>
      <c r="S480" s="45" t="e">
        <f>_xlfn.CONCAT(#REF!,TRIM(tbl_PV_Milestones[[#This Row],[Milestone Description]]))</f>
        <v>#REF!</v>
      </c>
      <c r="T480" s="84" t="str">
        <f>IF(COUNTIF(tbl_PV_Milestones[UID],tbl_PV_Milestones[[#This Row],[UID]])&gt;1,"Duplicate","")</f>
        <v>Duplicate</v>
      </c>
      <c r="U480" s="42" t="str">
        <f>_xlfn.XLOOKUP(tbl_PV_Milestones[[#This Row],[Work ID]],tbl_PV_Meta[Work ID '#],tbl_PV_Meta[Sub-Portfolio])</f>
        <v>Sub-Portfolio 4</v>
      </c>
      <c r="V480" s="41">
        <f>IF(MONTH(tbl_PV_Milestones[[#This Row],[Baseline Date]])&lt;7,YEAR(tbl_PV_Milestones[[#This Row],[Baseline Date]]),YEAR(tbl_PV_Milestones[[#This Row],[Baseline Date]])+1)</f>
        <v>2025</v>
      </c>
      <c r="W480" s="41">
        <f>IF(MONTH(tbl_PV_Milestones[[#This Row],[Actual/Schedule Finish]])&lt;7,YEAR(tbl_PV_Milestones[[#This Row],[Actual/Schedule Finish]]),YEAR(tbl_PV_Milestones[[#This Row],[Actual/Schedule Finish]])+1)</f>
        <v>2026</v>
      </c>
      <c r="X480" s="41" t="str">
        <f>IF(OR(tbl_PV_Milestones[[#This Row],[Project Status]]="Completed",tbl_PV_Milestones[[#This Row],[Project Status]]="Assumed Completed"),"Yes","No")</f>
        <v>No</v>
      </c>
      <c r="Y480" s="41">
        <f>IF(tbl_PV_Milestones[[#This Row],[Baseline Date]]="",1,0)</f>
        <v>0</v>
      </c>
      <c r="Z480" s="41">
        <f>IF(tbl_PV_Milestones[[#This Row],[Baseline Date]]&lt;PV_Meta!$B$7,1,0)</f>
        <v>0</v>
      </c>
      <c r="AA480" s="41">
        <f>IF(tbl_PV_Milestones[[#This Row],[Complete]]="Yes",1,0)</f>
        <v>0</v>
      </c>
      <c r="AB480" s="41">
        <f>IF(AND(tbl_PV_Milestones[[#This Row],[BL FY]]=2025,tbl_PV_Milestones[[#This Row],[Baseline Date]]&lt;PV_Meta!$B$7),1,0)</f>
        <v>0</v>
      </c>
      <c r="AC480" s="41">
        <f>IF(AND(tbl_PV_Milestones[[#This Row],[Planned YTD]]=1,tbl_PV_Milestones[[#This Row],[Complete]]="Yes"),1,0)</f>
        <v>0</v>
      </c>
      <c r="AD480" s="41">
        <f>IF(AND(tbl_PV_Milestones[[#This Row],[Actual/Schedule Finish]]&lt;PV_Meta!$B$7,tbl_PV_Milestones[[#This Row],[Complete]]="No",tbl_PV_Milestones[[#This Row],[Project Status]]&lt;&gt;"On Hold"),1,0)</f>
        <v>0</v>
      </c>
      <c r="AE480" s="41">
        <f>IF(AND(tbl_PV_Milestones[[#This Row],[Actual/Schedule Finish]]&gt;tbl_PV_Milestones[[#This Row],[Baseline Date]],tbl_PV_Milestones[[#This Row],[Complete]]="No",tbl_PV_Milestones[[#This Row],[Project Status]]&lt;&gt;"On Hold",tbl_PV_Milestones[[#This Row],[Overdue]]=0,tbl_PV_Milestones[[#This Row],[To be Baselined]]&lt;&gt;1),1,0)</f>
        <v>1</v>
      </c>
      <c r="AF480" s="41">
        <f>IF(AND(tbl_PV_Milestones[[#This Row],[BL FY]]=2025,tbl_PV_Milestones[[#This Row],[Finish FY]]&gt;2025),1,0)</f>
        <v>1</v>
      </c>
      <c r="AG480" s="56" t="str">
        <f>_xlfn.XLOOKUP(tbl_PV_Milestones[[#This Row],[Work ID]],tbl_PV_Meta[Work ID '#],tbl_PV_Meta[Project Manager/Owner],,0)</f>
        <v>Project Manager 38</v>
      </c>
      <c r="AH480" s="6"/>
    </row>
    <row r="481" spans="4:34" x14ac:dyDescent="0.25">
      <c r="D481" s="6" t="s">
        <v>28</v>
      </c>
      <c r="E481" s="6" t="s">
        <v>579</v>
      </c>
      <c r="F481" s="6" t="s">
        <v>1751</v>
      </c>
      <c r="G481" s="6" t="s">
        <v>638</v>
      </c>
      <c r="H481" s="6" t="s">
        <v>505</v>
      </c>
      <c r="I481" s="6" t="s">
        <v>522</v>
      </c>
      <c r="J481" s="6" t="s">
        <v>28</v>
      </c>
      <c r="K481" s="6" t="s">
        <v>39</v>
      </c>
      <c r="L481" s="6" t="s">
        <v>50</v>
      </c>
      <c r="M481" s="43"/>
      <c r="N481" s="44" t="s">
        <v>1979</v>
      </c>
      <c r="O481" s="39">
        <v>45793.708333333299</v>
      </c>
      <c r="P481" s="39">
        <v>45688.708333333299</v>
      </c>
      <c r="Q481" s="6">
        <v>-72</v>
      </c>
      <c r="R481" s="6">
        <v>-0.36363636363636398</v>
      </c>
      <c r="S481" s="45" t="e">
        <f>_xlfn.CONCAT(#REF!,TRIM(tbl_PV_Milestones[[#This Row],[Milestone Description]]))</f>
        <v>#REF!</v>
      </c>
      <c r="T481" s="84" t="str">
        <f>IF(COUNTIF(tbl_PV_Milestones[UID],tbl_PV_Milestones[[#This Row],[UID]])&gt;1,"Duplicate","")</f>
        <v>Duplicate</v>
      </c>
      <c r="U481" s="42" t="str">
        <f>_xlfn.XLOOKUP(tbl_PV_Milestones[[#This Row],[Work ID]],tbl_PV_Meta[Work ID '#],tbl_PV_Meta[Sub-Portfolio])</f>
        <v>Sub-Portfolio 8</v>
      </c>
      <c r="V481" s="41">
        <f>IF(MONTH(tbl_PV_Milestones[[#This Row],[Baseline Date]])&lt;7,YEAR(tbl_PV_Milestones[[#This Row],[Baseline Date]]),YEAR(tbl_PV_Milestones[[#This Row],[Baseline Date]])+1)</f>
        <v>2025</v>
      </c>
      <c r="W481" s="41">
        <f>IF(MONTH(tbl_PV_Milestones[[#This Row],[Actual/Schedule Finish]])&lt;7,YEAR(tbl_PV_Milestones[[#This Row],[Actual/Schedule Finish]]),YEAR(tbl_PV_Milestones[[#This Row],[Actual/Schedule Finish]])+1)</f>
        <v>2025</v>
      </c>
      <c r="X481" s="41" t="str">
        <f>IF(OR(tbl_PV_Milestones[[#This Row],[Project Status]]="Completed",tbl_PV_Milestones[[#This Row],[Project Status]]="Assumed Completed"),"Yes","No")</f>
        <v>No</v>
      </c>
      <c r="Y481" s="41">
        <f>IF(tbl_PV_Milestones[[#This Row],[Baseline Date]]="",1,0)</f>
        <v>0</v>
      </c>
      <c r="Z481" s="41">
        <f>IF(tbl_PV_Milestones[[#This Row],[Baseline Date]]&lt;PV_Meta!$B$7,1,0)</f>
        <v>1</v>
      </c>
      <c r="AA481" s="41">
        <f>IF(tbl_PV_Milestones[[#This Row],[Complete]]="Yes",1,0)</f>
        <v>0</v>
      </c>
      <c r="AB481" s="41">
        <f>IF(AND(tbl_PV_Milestones[[#This Row],[BL FY]]=2025,tbl_PV_Milestones[[#This Row],[Baseline Date]]&lt;PV_Meta!$B$7),1,0)</f>
        <v>1</v>
      </c>
      <c r="AC481" s="41">
        <f>IF(AND(tbl_PV_Milestones[[#This Row],[Planned YTD]]=1,tbl_PV_Milestones[[#This Row],[Complete]]="Yes"),1,0)</f>
        <v>0</v>
      </c>
      <c r="AD481" s="41">
        <f>IF(AND(tbl_PV_Milestones[[#This Row],[Actual/Schedule Finish]]&lt;PV_Meta!$B$7,tbl_PV_Milestones[[#This Row],[Complete]]="No",tbl_PV_Milestones[[#This Row],[Project Status]]&lt;&gt;"On Hold"),1,0)</f>
        <v>0</v>
      </c>
      <c r="AE481" s="41">
        <f>IF(AND(tbl_PV_Milestones[[#This Row],[Actual/Schedule Finish]]&gt;tbl_PV_Milestones[[#This Row],[Baseline Date]],tbl_PV_Milestones[[#This Row],[Complete]]="No",tbl_PV_Milestones[[#This Row],[Project Status]]&lt;&gt;"On Hold",tbl_PV_Milestones[[#This Row],[Overdue]]=0,tbl_PV_Milestones[[#This Row],[To be Baselined]]&lt;&gt;1),1,0)</f>
        <v>1</v>
      </c>
      <c r="AF481" s="41">
        <f>IF(AND(tbl_PV_Milestones[[#This Row],[BL FY]]=2025,tbl_PV_Milestones[[#This Row],[Finish FY]]&gt;2025),1,0)</f>
        <v>0</v>
      </c>
      <c r="AG481" s="56" t="str">
        <f>_xlfn.XLOOKUP(tbl_PV_Milestones[[#This Row],[Work ID]],tbl_PV_Meta[Work ID '#],tbl_PV_Meta[Project Manager/Owner],,0)</f>
        <v>Project Manager 16</v>
      </c>
      <c r="AH481" s="6"/>
    </row>
    <row r="482" spans="4:34" x14ac:dyDescent="0.25">
      <c r="D482" s="6" t="s">
        <v>28</v>
      </c>
      <c r="E482" s="6" t="s">
        <v>579</v>
      </c>
      <c r="F482" s="6" t="s">
        <v>1751</v>
      </c>
      <c r="G482" s="6" t="s">
        <v>639</v>
      </c>
      <c r="H482" s="6" t="s">
        <v>505</v>
      </c>
      <c r="I482" s="6" t="s">
        <v>522</v>
      </c>
      <c r="J482" s="6" t="s">
        <v>28</v>
      </c>
      <c r="K482" s="6" t="s">
        <v>39</v>
      </c>
      <c r="L482" s="6" t="s">
        <v>50</v>
      </c>
      <c r="M482" s="43"/>
      <c r="N482" s="44" t="s">
        <v>1979</v>
      </c>
      <c r="O482" s="39">
        <v>45793.708333333299</v>
      </c>
      <c r="P482" s="39">
        <v>45688.708333333299</v>
      </c>
      <c r="Q482" s="6">
        <v>-72</v>
      </c>
      <c r="R482" s="6">
        <v>-0.36363636363636398</v>
      </c>
      <c r="S482" s="45" t="e">
        <f>_xlfn.CONCAT(#REF!,TRIM(tbl_PV_Milestones[[#This Row],[Milestone Description]]))</f>
        <v>#REF!</v>
      </c>
      <c r="T482" s="84" t="str">
        <f>IF(COUNTIF(tbl_PV_Milestones[UID],tbl_PV_Milestones[[#This Row],[UID]])&gt;1,"Duplicate","")</f>
        <v>Duplicate</v>
      </c>
      <c r="U482" s="42" t="str">
        <f>_xlfn.XLOOKUP(tbl_PV_Milestones[[#This Row],[Work ID]],tbl_PV_Meta[Work ID '#],tbl_PV_Meta[Sub-Portfolio])</f>
        <v>Sub-Portfolio 8</v>
      </c>
      <c r="V482" s="41">
        <f>IF(MONTH(tbl_PV_Milestones[[#This Row],[Baseline Date]])&lt;7,YEAR(tbl_PV_Milestones[[#This Row],[Baseline Date]]),YEAR(tbl_PV_Milestones[[#This Row],[Baseline Date]])+1)</f>
        <v>2025</v>
      </c>
      <c r="W482" s="41">
        <f>IF(MONTH(tbl_PV_Milestones[[#This Row],[Actual/Schedule Finish]])&lt;7,YEAR(tbl_PV_Milestones[[#This Row],[Actual/Schedule Finish]]),YEAR(tbl_PV_Milestones[[#This Row],[Actual/Schedule Finish]])+1)</f>
        <v>2025</v>
      </c>
      <c r="X482" s="41" t="str">
        <f>IF(OR(tbl_PV_Milestones[[#This Row],[Project Status]]="Completed",tbl_PV_Milestones[[#This Row],[Project Status]]="Assumed Completed"),"Yes","No")</f>
        <v>No</v>
      </c>
      <c r="Y482" s="41">
        <f>IF(tbl_PV_Milestones[[#This Row],[Baseline Date]]="",1,0)</f>
        <v>0</v>
      </c>
      <c r="Z482" s="41">
        <f>IF(tbl_PV_Milestones[[#This Row],[Baseline Date]]&lt;PV_Meta!$B$7,1,0)</f>
        <v>1</v>
      </c>
      <c r="AA482" s="41">
        <f>IF(tbl_PV_Milestones[[#This Row],[Complete]]="Yes",1,0)</f>
        <v>0</v>
      </c>
      <c r="AB482" s="41">
        <f>IF(AND(tbl_PV_Milestones[[#This Row],[BL FY]]=2025,tbl_PV_Milestones[[#This Row],[Baseline Date]]&lt;PV_Meta!$B$7),1,0)</f>
        <v>1</v>
      </c>
      <c r="AC482" s="41">
        <f>IF(AND(tbl_PV_Milestones[[#This Row],[Planned YTD]]=1,tbl_PV_Milestones[[#This Row],[Complete]]="Yes"),1,0)</f>
        <v>0</v>
      </c>
      <c r="AD482" s="41">
        <f>IF(AND(tbl_PV_Milestones[[#This Row],[Actual/Schedule Finish]]&lt;PV_Meta!$B$7,tbl_PV_Milestones[[#This Row],[Complete]]="No",tbl_PV_Milestones[[#This Row],[Project Status]]&lt;&gt;"On Hold"),1,0)</f>
        <v>0</v>
      </c>
      <c r="AE482" s="41">
        <f>IF(AND(tbl_PV_Milestones[[#This Row],[Actual/Schedule Finish]]&gt;tbl_PV_Milestones[[#This Row],[Baseline Date]],tbl_PV_Milestones[[#This Row],[Complete]]="No",tbl_PV_Milestones[[#This Row],[Project Status]]&lt;&gt;"On Hold",tbl_PV_Milestones[[#This Row],[Overdue]]=0,tbl_PV_Milestones[[#This Row],[To be Baselined]]&lt;&gt;1),1,0)</f>
        <v>1</v>
      </c>
      <c r="AF482" s="41">
        <f>IF(AND(tbl_PV_Milestones[[#This Row],[BL FY]]=2025,tbl_PV_Milestones[[#This Row],[Finish FY]]&gt;2025),1,0)</f>
        <v>0</v>
      </c>
      <c r="AG482" s="56" t="str">
        <f>_xlfn.XLOOKUP(tbl_PV_Milestones[[#This Row],[Work ID]],tbl_PV_Meta[Work ID '#],tbl_PV_Meta[Project Manager/Owner],,0)</f>
        <v>Project Manager 16</v>
      </c>
      <c r="AH482" s="6"/>
    </row>
    <row r="483" spans="4:34" x14ac:dyDescent="0.25">
      <c r="D483" s="6" t="s">
        <v>28</v>
      </c>
      <c r="E483" s="6" t="s">
        <v>579</v>
      </c>
      <c r="F483" s="6" t="s">
        <v>1751</v>
      </c>
      <c r="G483" s="6" t="s">
        <v>640</v>
      </c>
      <c r="H483" s="6" t="s">
        <v>505</v>
      </c>
      <c r="I483" s="6" t="s">
        <v>522</v>
      </c>
      <c r="J483" s="6" t="s">
        <v>28</v>
      </c>
      <c r="K483" s="6" t="s">
        <v>39</v>
      </c>
      <c r="L483" s="6" t="s">
        <v>50</v>
      </c>
      <c r="M483" s="43"/>
      <c r="N483" s="44" t="s">
        <v>1979</v>
      </c>
      <c r="O483" s="39">
        <v>45820.708333333299</v>
      </c>
      <c r="P483" s="39">
        <v>45688.708333333299</v>
      </c>
      <c r="Q483" s="6">
        <v>-90</v>
      </c>
      <c r="R483" s="6">
        <v>-0.45454545454545497</v>
      </c>
      <c r="S483" s="45" t="e">
        <f>_xlfn.CONCAT(#REF!,TRIM(tbl_PV_Milestones[[#This Row],[Milestone Description]]))</f>
        <v>#REF!</v>
      </c>
      <c r="T483" s="84" t="str">
        <f>IF(COUNTIF(tbl_PV_Milestones[UID],tbl_PV_Milestones[[#This Row],[UID]])&gt;1,"Duplicate","")</f>
        <v>Duplicate</v>
      </c>
      <c r="U483" s="42" t="str">
        <f>_xlfn.XLOOKUP(tbl_PV_Milestones[[#This Row],[Work ID]],tbl_PV_Meta[Work ID '#],tbl_PV_Meta[Sub-Portfolio])</f>
        <v>Sub-Portfolio 8</v>
      </c>
      <c r="V483" s="41">
        <f>IF(MONTH(tbl_PV_Milestones[[#This Row],[Baseline Date]])&lt;7,YEAR(tbl_PV_Milestones[[#This Row],[Baseline Date]]),YEAR(tbl_PV_Milestones[[#This Row],[Baseline Date]])+1)</f>
        <v>2025</v>
      </c>
      <c r="W483" s="41">
        <f>IF(MONTH(tbl_PV_Milestones[[#This Row],[Actual/Schedule Finish]])&lt;7,YEAR(tbl_PV_Milestones[[#This Row],[Actual/Schedule Finish]]),YEAR(tbl_PV_Milestones[[#This Row],[Actual/Schedule Finish]])+1)</f>
        <v>2025</v>
      </c>
      <c r="X483" s="41" t="str">
        <f>IF(OR(tbl_PV_Milestones[[#This Row],[Project Status]]="Completed",tbl_PV_Milestones[[#This Row],[Project Status]]="Assumed Completed"),"Yes","No")</f>
        <v>No</v>
      </c>
      <c r="Y483" s="41">
        <f>IF(tbl_PV_Milestones[[#This Row],[Baseline Date]]="",1,0)</f>
        <v>0</v>
      </c>
      <c r="Z483" s="41">
        <f>IF(tbl_PV_Milestones[[#This Row],[Baseline Date]]&lt;PV_Meta!$B$7,1,0)</f>
        <v>1</v>
      </c>
      <c r="AA483" s="41">
        <f>IF(tbl_PV_Milestones[[#This Row],[Complete]]="Yes",1,0)</f>
        <v>0</v>
      </c>
      <c r="AB483" s="41">
        <f>IF(AND(tbl_PV_Milestones[[#This Row],[BL FY]]=2025,tbl_PV_Milestones[[#This Row],[Baseline Date]]&lt;PV_Meta!$B$7),1,0)</f>
        <v>1</v>
      </c>
      <c r="AC483" s="41">
        <f>IF(AND(tbl_PV_Milestones[[#This Row],[Planned YTD]]=1,tbl_PV_Milestones[[#This Row],[Complete]]="Yes"),1,0)</f>
        <v>0</v>
      </c>
      <c r="AD483" s="41">
        <f>IF(AND(tbl_PV_Milestones[[#This Row],[Actual/Schedule Finish]]&lt;PV_Meta!$B$7,tbl_PV_Milestones[[#This Row],[Complete]]="No",tbl_PV_Milestones[[#This Row],[Project Status]]&lt;&gt;"On Hold"),1,0)</f>
        <v>0</v>
      </c>
      <c r="AE483" s="41">
        <f>IF(AND(tbl_PV_Milestones[[#This Row],[Actual/Schedule Finish]]&gt;tbl_PV_Milestones[[#This Row],[Baseline Date]],tbl_PV_Milestones[[#This Row],[Complete]]="No",tbl_PV_Milestones[[#This Row],[Project Status]]&lt;&gt;"On Hold",tbl_PV_Milestones[[#This Row],[Overdue]]=0,tbl_PV_Milestones[[#This Row],[To be Baselined]]&lt;&gt;1),1,0)</f>
        <v>1</v>
      </c>
      <c r="AF483" s="41">
        <f>IF(AND(tbl_PV_Milestones[[#This Row],[BL FY]]=2025,tbl_PV_Milestones[[#This Row],[Finish FY]]&gt;2025),1,0)</f>
        <v>0</v>
      </c>
      <c r="AG483" s="56" t="str">
        <f>_xlfn.XLOOKUP(tbl_PV_Milestones[[#This Row],[Work ID]],tbl_PV_Meta[Work ID '#],tbl_PV_Meta[Project Manager/Owner],,0)</f>
        <v>Project Manager 16</v>
      </c>
      <c r="AH483" s="6"/>
    </row>
    <row r="484" spans="4:34" x14ac:dyDescent="0.25">
      <c r="D484" s="6" t="s">
        <v>28</v>
      </c>
      <c r="E484" s="6" t="s">
        <v>579</v>
      </c>
      <c r="F484" s="6" t="s">
        <v>1751</v>
      </c>
      <c r="G484" s="6" t="s">
        <v>543</v>
      </c>
      <c r="H484" s="6" t="s">
        <v>519</v>
      </c>
      <c r="I484" s="6" t="s">
        <v>522</v>
      </c>
      <c r="J484" s="6" t="s">
        <v>28</v>
      </c>
      <c r="K484" s="6" t="s">
        <v>39</v>
      </c>
      <c r="L484" s="6" t="s">
        <v>50</v>
      </c>
      <c r="M484" s="43"/>
      <c r="N484" s="44" t="s">
        <v>1979</v>
      </c>
      <c r="O484" s="39">
        <v>45827.708333333299</v>
      </c>
      <c r="P484" s="39">
        <v>45688.708333333299</v>
      </c>
      <c r="Q484" s="6">
        <v>-95</v>
      </c>
      <c r="R484" s="6">
        <v>-0.47979797979798</v>
      </c>
      <c r="S484" s="45" t="e">
        <f>_xlfn.CONCAT(#REF!,TRIM(tbl_PV_Milestones[[#This Row],[Milestone Description]]))</f>
        <v>#REF!</v>
      </c>
      <c r="T484" s="84" t="str">
        <f>IF(COUNTIF(tbl_PV_Milestones[UID],tbl_PV_Milestones[[#This Row],[UID]])&gt;1,"Duplicate","")</f>
        <v>Duplicate</v>
      </c>
      <c r="U484" s="42" t="str">
        <f>_xlfn.XLOOKUP(tbl_PV_Milestones[[#This Row],[Work ID]],tbl_PV_Meta[Work ID '#],tbl_PV_Meta[Sub-Portfolio])</f>
        <v>Sub-Portfolio 8</v>
      </c>
      <c r="V484" s="41">
        <f>IF(MONTH(tbl_PV_Milestones[[#This Row],[Baseline Date]])&lt;7,YEAR(tbl_PV_Milestones[[#This Row],[Baseline Date]]),YEAR(tbl_PV_Milestones[[#This Row],[Baseline Date]])+1)</f>
        <v>2025</v>
      </c>
      <c r="W484" s="41">
        <f>IF(MONTH(tbl_PV_Milestones[[#This Row],[Actual/Schedule Finish]])&lt;7,YEAR(tbl_PV_Milestones[[#This Row],[Actual/Schedule Finish]]),YEAR(tbl_PV_Milestones[[#This Row],[Actual/Schedule Finish]])+1)</f>
        <v>2025</v>
      </c>
      <c r="X484" s="41" t="str">
        <f>IF(OR(tbl_PV_Milestones[[#This Row],[Project Status]]="Completed",tbl_PV_Milestones[[#This Row],[Project Status]]="Assumed Completed"),"Yes","No")</f>
        <v>No</v>
      </c>
      <c r="Y484" s="41">
        <f>IF(tbl_PV_Milestones[[#This Row],[Baseline Date]]="",1,0)</f>
        <v>0</v>
      </c>
      <c r="Z484" s="41">
        <f>IF(tbl_PV_Milestones[[#This Row],[Baseline Date]]&lt;PV_Meta!$B$7,1,0)</f>
        <v>1</v>
      </c>
      <c r="AA484" s="41">
        <f>IF(tbl_PV_Milestones[[#This Row],[Complete]]="Yes",1,0)</f>
        <v>0</v>
      </c>
      <c r="AB484" s="41">
        <f>IF(AND(tbl_PV_Milestones[[#This Row],[BL FY]]=2025,tbl_PV_Milestones[[#This Row],[Baseline Date]]&lt;PV_Meta!$B$7),1,0)</f>
        <v>1</v>
      </c>
      <c r="AC484" s="41">
        <f>IF(AND(tbl_PV_Milestones[[#This Row],[Planned YTD]]=1,tbl_PV_Milestones[[#This Row],[Complete]]="Yes"),1,0)</f>
        <v>0</v>
      </c>
      <c r="AD484" s="41">
        <f>IF(AND(tbl_PV_Milestones[[#This Row],[Actual/Schedule Finish]]&lt;PV_Meta!$B$7,tbl_PV_Milestones[[#This Row],[Complete]]="No",tbl_PV_Milestones[[#This Row],[Project Status]]&lt;&gt;"On Hold"),1,0)</f>
        <v>0</v>
      </c>
      <c r="AE484" s="41">
        <f>IF(AND(tbl_PV_Milestones[[#This Row],[Actual/Schedule Finish]]&gt;tbl_PV_Milestones[[#This Row],[Baseline Date]],tbl_PV_Milestones[[#This Row],[Complete]]="No",tbl_PV_Milestones[[#This Row],[Project Status]]&lt;&gt;"On Hold",tbl_PV_Milestones[[#This Row],[Overdue]]=0,tbl_PV_Milestones[[#This Row],[To be Baselined]]&lt;&gt;1),1,0)</f>
        <v>1</v>
      </c>
      <c r="AF484" s="41">
        <f>IF(AND(tbl_PV_Milestones[[#This Row],[BL FY]]=2025,tbl_PV_Milestones[[#This Row],[Finish FY]]&gt;2025),1,0)</f>
        <v>0</v>
      </c>
      <c r="AG484" s="56" t="str">
        <f>_xlfn.XLOOKUP(tbl_PV_Milestones[[#This Row],[Work ID]],tbl_PV_Meta[Work ID '#],tbl_PV_Meta[Project Manager/Owner],,0)</f>
        <v>Project Manager 16</v>
      </c>
      <c r="AH484" s="6"/>
    </row>
    <row r="485" spans="4:34" x14ac:dyDescent="0.25">
      <c r="D485" s="6" t="s">
        <v>28</v>
      </c>
      <c r="E485" s="6" t="s">
        <v>580</v>
      </c>
      <c r="F485" s="6" t="s">
        <v>1763</v>
      </c>
      <c r="G485" s="6" t="s">
        <v>543</v>
      </c>
      <c r="H485" s="6" t="s">
        <v>519</v>
      </c>
      <c r="I485" s="6" t="s">
        <v>522</v>
      </c>
      <c r="J485" s="6" t="s">
        <v>28</v>
      </c>
      <c r="K485" s="6" t="s">
        <v>39</v>
      </c>
      <c r="L485" s="6" t="s">
        <v>62</v>
      </c>
      <c r="M485" s="43"/>
      <c r="N485" s="44" t="s">
        <v>1979</v>
      </c>
      <c r="O485" s="39">
        <v>45784.708333333299</v>
      </c>
      <c r="P485" s="39">
        <v>45777.708333333299</v>
      </c>
      <c r="Q485" s="6">
        <v>-5</v>
      </c>
      <c r="R485" s="6">
        <v>-2.0325203252032499E-2</v>
      </c>
      <c r="S485" s="45" t="e">
        <f>_xlfn.CONCAT(#REF!,TRIM(tbl_PV_Milestones[[#This Row],[Milestone Description]]))</f>
        <v>#REF!</v>
      </c>
      <c r="T485" s="84" t="str">
        <f>IF(COUNTIF(tbl_PV_Milestones[UID],tbl_PV_Milestones[[#This Row],[UID]])&gt;1,"Duplicate","")</f>
        <v>Duplicate</v>
      </c>
      <c r="U485" s="42" t="str">
        <f>_xlfn.XLOOKUP(tbl_PV_Milestones[[#This Row],[Work ID]],tbl_PV_Meta[Work ID '#],tbl_PV_Meta[Sub-Portfolio])</f>
        <v>Sub-Portfolio 8</v>
      </c>
      <c r="V485" s="41">
        <f>IF(MONTH(tbl_PV_Milestones[[#This Row],[Baseline Date]])&lt;7,YEAR(tbl_PV_Milestones[[#This Row],[Baseline Date]]),YEAR(tbl_PV_Milestones[[#This Row],[Baseline Date]])+1)</f>
        <v>2025</v>
      </c>
      <c r="W485" s="41">
        <f>IF(MONTH(tbl_PV_Milestones[[#This Row],[Actual/Schedule Finish]])&lt;7,YEAR(tbl_PV_Milestones[[#This Row],[Actual/Schedule Finish]]),YEAR(tbl_PV_Milestones[[#This Row],[Actual/Schedule Finish]])+1)</f>
        <v>2025</v>
      </c>
      <c r="X485" s="41" t="str">
        <f>IF(OR(tbl_PV_Milestones[[#This Row],[Project Status]]="Completed",tbl_PV_Milestones[[#This Row],[Project Status]]="Assumed Completed"),"Yes","No")</f>
        <v>No</v>
      </c>
      <c r="Y485" s="41">
        <f>IF(tbl_PV_Milestones[[#This Row],[Baseline Date]]="",1,0)</f>
        <v>0</v>
      </c>
      <c r="Z485" s="41">
        <f>IF(tbl_PV_Milestones[[#This Row],[Baseline Date]]&lt;PV_Meta!$B$7,1,0)</f>
        <v>1</v>
      </c>
      <c r="AA485" s="41">
        <f>IF(tbl_PV_Milestones[[#This Row],[Complete]]="Yes",1,0)</f>
        <v>0</v>
      </c>
      <c r="AB485" s="41">
        <f>IF(AND(tbl_PV_Milestones[[#This Row],[BL FY]]=2025,tbl_PV_Milestones[[#This Row],[Baseline Date]]&lt;PV_Meta!$B$7),1,0)</f>
        <v>1</v>
      </c>
      <c r="AC485" s="41">
        <f>IF(AND(tbl_PV_Milestones[[#This Row],[Planned YTD]]=1,tbl_PV_Milestones[[#This Row],[Complete]]="Yes"),1,0)</f>
        <v>0</v>
      </c>
      <c r="AD485" s="41">
        <f>IF(AND(tbl_PV_Milestones[[#This Row],[Actual/Schedule Finish]]&lt;PV_Meta!$B$7,tbl_PV_Milestones[[#This Row],[Complete]]="No",tbl_PV_Milestones[[#This Row],[Project Status]]&lt;&gt;"On Hold"),1,0)</f>
        <v>0</v>
      </c>
      <c r="AE485" s="41">
        <f>IF(AND(tbl_PV_Milestones[[#This Row],[Actual/Schedule Finish]]&gt;tbl_PV_Milestones[[#This Row],[Baseline Date]],tbl_PV_Milestones[[#This Row],[Complete]]="No",tbl_PV_Milestones[[#This Row],[Project Status]]&lt;&gt;"On Hold",tbl_PV_Milestones[[#This Row],[Overdue]]=0,tbl_PV_Milestones[[#This Row],[To be Baselined]]&lt;&gt;1),1,0)</f>
        <v>1</v>
      </c>
      <c r="AF485" s="41">
        <f>IF(AND(tbl_PV_Milestones[[#This Row],[BL FY]]=2025,tbl_PV_Milestones[[#This Row],[Finish FY]]&gt;2025),1,0)</f>
        <v>0</v>
      </c>
      <c r="AG485" s="56" t="str">
        <f>_xlfn.XLOOKUP(tbl_PV_Milestones[[#This Row],[Work ID]],tbl_PV_Meta[Work ID '#],tbl_PV_Meta[Project Manager/Owner],,0)</f>
        <v>Project Manager 28</v>
      </c>
      <c r="AH485" s="6"/>
    </row>
    <row r="486" spans="4:34" x14ac:dyDescent="0.25">
      <c r="D486" s="6" t="s">
        <v>28</v>
      </c>
      <c r="E486" s="6" t="s">
        <v>503</v>
      </c>
      <c r="F486" s="6" t="s">
        <v>1763</v>
      </c>
      <c r="G486" s="6" t="s">
        <v>544</v>
      </c>
      <c r="H486" s="6" t="s">
        <v>505</v>
      </c>
      <c r="I486" s="6" t="s">
        <v>510</v>
      </c>
      <c r="J486" s="6" t="s">
        <v>28</v>
      </c>
      <c r="K486" s="6" t="s">
        <v>39</v>
      </c>
      <c r="L486" s="6" t="s">
        <v>62</v>
      </c>
      <c r="M486" s="43"/>
      <c r="N486" s="44" t="s">
        <v>1979</v>
      </c>
      <c r="O486" s="39">
        <v>45824.333333333299</v>
      </c>
      <c r="P486" s="39">
        <v>45824.333333333299</v>
      </c>
      <c r="Q486" s="6">
        <v>0</v>
      </c>
      <c r="R486" s="6">
        <v>0</v>
      </c>
      <c r="S486" s="45" t="e">
        <f>_xlfn.CONCAT(#REF!,TRIM(tbl_PV_Milestones[[#This Row],[Milestone Description]]))</f>
        <v>#REF!</v>
      </c>
      <c r="T486" s="84" t="str">
        <f>IF(COUNTIF(tbl_PV_Milestones[UID],tbl_PV_Milestones[[#This Row],[UID]])&gt;1,"Duplicate","")</f>
        <v>Duplicate</v>
      </c>
      <c r="U486" s="42" t="str">
        <f>_xlfn.XLOOKUP(tbl_PV_Milestones[[#This Row],[Work ID]],tbl_PV_Meta[Work ID '#],tbl_PV_Meta[Sub-Portfolio])</f>
        <v>Sub-Portfolio 8</v>
      </c>
      <c r="V486" s="41">
        <f>IF(MONTH(tbl_PV_Milestones[[#This Row],[Baseline Date]])&lt;7,YEAR(tbl_PV_Milestones[[#This Row],[Baseline Date]]),YEAR(tbl_PV_Milestones[[#This Row],[Baseline Date]])+1)</f>
        <v>2025</v>
      </c>
      <c r="W486" s="41">
        <f>IF(MONTH(tbl_PV_Milestones[[#This Row],[Actual/Schedule Finish]])&lt;7,YEAR(tbl_PV_Milestones[[#This Row],[Actual/Schedule Finish]]),YEAR(tbl_PV_Milestones[[#This Row],[Actual/Schedule Finish]])+1)</f>
        <v>2025</v>
      </c>
      <c r="X486" s="41" t="str">
        <f>IF(OR(tbl_PV_Milestones[[#This Row],[Project Status]]="Completed",tbl_PV_Milestones[[#This Row],[Project Status]]="Assumed Completed"),"Yes","No")</f>
        <v>No</v>
      </c>
      <c r="Y486" s="41">
        <f>IF(tbl_PV_Milestones[[#This Row],[Baseline Date]]="",1,0)</f>
        <v>0</v>
      </c>
      <c r="Z486" s="41">
        <f>IF(tbl_PV_Milestones[[#This Row],[Baseline Date]]&lt;PV_Meta!$B$7,1,0)</f>
        <v>0</v>
      </c>
      <c r="AA486" s="41">
        <f>IF(tbl_PV_Milestones[[#This Row],[Complete]]="Yes",1,0)</f>
        <v>0</v>
      </c>
      <c r="AB486" s="41">
        <f>IF(AND(tbl_PV_Milestones[[#This Row],[BL FY]]=2025,tbl_PV_Milestones[[#This Row],[Baseline Date]]&lt;PV_Meta!$B$7),1,0)</f>
        <v>0</v>
      </c>
      <c r="AC486" s="41">
        <f>IF(AND(tbl_PV_Milestones[[#This Row],[Planned YTD]]=1,tbl_PV_Milestones[[#This Row],[Complete]]="Yes"),1,0)</f>
        <v>0</v>
      </c>
      <c r="AD486" s="41">
        <f>IF(AND(tbl_PV_Milestones[[#This Row],[Actual/Schedule Finish]]&lt;PV_Meta!$B$7,tbl_PV_Milestones[[#This Row],[Complete]]="No",tbl_PV_Milestones[[#This Row],[Project Status]]&lt;&gt;"On Hold"),1,0)</f>
        <v>0</v>
      </c>
      <c r="AE486" s="41">
        <f>IF(AND(tbl_PV_Milestones[[#This Row],[Actual/Schedule Finish]]&gt;tbl_PV_Milestones[[#This Row],[Baseline Date]],tbl_PV_Milestones[[#This Row],[Complete]]="No",tbl_PV_Milestones[[#This Row],[Project Status]]&lt;&gt;"On Hold",tbl_PV_Milestones[[#This Row],[Overdue]]=0,tbl_PV_Milestones[[#This Row],[To be Baselined]]&lt;&gt;1),1,0)</f>
        <v>0</v>
      </c>
      <c r="AF486" s="41">
        <f>IF(AND(tbl_PV_Milestones[[#This Row],[BL FY]]=2025,tbl_PV_Milestones[[#This Row],[Finish FY]]&gt;2025),1,0)</f>
        <v>0</v>
      </c>
      <c r="AG486" s="56" t="str">
        <f>_xlfn.XLOOKUP(tbl_PV_Milestones[[#This Row],[Work ID]],tbl_PV_Meta[Work ID '#],tbl_PV_Meta[Project Manager/Owner],,0)</f>
        <v>Project Manager 28</v>
      </c>
      <c r="AH486" s="6"/>
    </row>
    <row r="487" spans="4:34" x14ac:dyDescent="0.25">
      <c r="D487" s="6" t="s">
        <v>28</v>
      </c>
      <c r="E487" s="6" t="s">
        <v>503</v>
      </c>
      <c r="F487" s="6" t="s">
        <v>1763</v>
      </c>
      <c r="G487" s="6" t="s">
        <v>545</v>
      </c>
      <c r="H487" s="6" t="s">
        <v>505</v>
      </c>
      <c r="I487" s="6" t="s">
        <v>510</v>
      </c>
      <c r="J487" s="6" t="s">
        <v>28</v>
      </c>
      <c r="K487" s="6" t="s">
        <v>39</v>
      </c>
      <c r="L487" s="6" t="s">
        <v>62</v>
      </c>
      <c r="M487" s="43"/>
      <c r="N487" s="44" t="s">
        <v>1979</v>
      </c>
      <c r="O487" s="39">
        <v>45824.333333333299</v>
      </c>
      <c r="P487" s="39">
        <v>45824.333333333299</v>
      </c>
      <c r="Q487" s="6">
        <v>0</v>
      </c>
      <c r="R487" s="6">
        <v>0</v>
      </c>
      <c r="S487" s="45" t="e">
        <f>_xlfn.CONCAT(#REF!,TRIM(tbl_PV_Milestones[[#This Row],[Milestone Description]]))</f>
        <v>#REF!</v>
      </c>
      <c r="T487" s="84" t="str">
        <f>IF(COUNTIF(tbl_PV_Milestones[UID],tbl_PV_Milestones[[#This Row],[UID]])&gt;1,"Duplicate","")</f>
        <v>Duplicate</v>
      </c>
      <c r="U487" s="42" t="str">
        <f>_xlfn.XLOOKUP(tbl_PV_Milestones[[#This Row],[Work ID]],tbl_PV_Meta[Work ID '#],tbl_PV_Meta[Sub-Portfolio])</f>
        <v>Sub-Portfolio 8</v>
      </c>
      <c r="V487" s="41">
        <f>IF(MONTH(tbl_PV_Milestones[[#This Row],[Baseline Date]])&lt;7,YEAR(tbl_PV_Milestones[[#This Row],[Baseline Date]]),YEAR(tbl_PV_Milestones[[#This Row],[Baseline Date]])+1)</f>
        <v>2025</v>
      </c>
      <c r="W487" s="41">
        <f>IF(MONTH(tbl_PV_Milestones[[#This Row],[Actual/Schedule Finish]])&lt;7,YEAR(tbl_PV_Milestones[[#This Row],[Actual/Schedule Finish]]),YEAR(tbl_PV_Milestones[[#This Row],[Actual/Schedule Finish]])+1)</f>
        <v>2025</v>
      </c>
      <c r="X487" s="41" t="str">
        <f>IF(OR(tbl_PV_Milestones[[#This Row],[Project Status]]="Completed",tbl_PV_Milestones[[#This Row],[Project Status]]="Assumed Completed"),"Yes","No")</f>
        <v>No</v>
      </c>
      <c r="Y487" s="41">
        <f>IF(tbl_PV_Milestones[[#This Row],[Baseline Date]]="",1,0)</f>
        <v>0</v>
      </c>
      <c r="Z487" s="41">
        <f>IF(tbl_PV_Milestones[[#This Row],[Baseline Date]]&lt;PV_Meta!$B$7,1,0)</f>
        <v>0</v>
      </c>
      <c r="AA487" s="41">
        <f>IF(tbl_PV_Milestones[[#This Row],[Complete]]="Yes",1,0)</f>
        <v>0</v>
      </c>
      <c r="AB487" s="41">
        <f>IF(AND(tbl_PV_Milestones[[#This Row],[BL FY]]=2025,tbl_PV_Milestones[[#This Row],[Baseline Date]]&lt;PV_Meta!$B$7),1,0)</f>
        <v>0</v>
      </c>
      <c r="AC487" s="41">
        <f>IF(AND(tbl_PV_Milestones[[#This Row],[Planned YTD]]=1,tbl_PV_Milestones[[#This Row],[Complete]]="Yes"),1,0)</f>
        <v>0</v>
      </c>
      <c r="AD487" s="41">
        <f>IF(AND(tbl_PV_Milestones[[#This Row],[Actual/Schedule Finish]]&lt;PV_Meta!$B$7,tbl_PV_Milestones[[#This Row],[Complete]]="No",tbl_PV_Milestones[[#This Row],[Project Status]]&lt;&gt;"On Hold"),1,0)</f>
        <v>0</v>
      </c>
      <c r="AE487" s="41">
        <f>IF(AND(tbl_PV_Milestones[[#This Row],[Actual/Schedule Finish]]&gt;tbl_PV_Milestones[[#This Row],[Baseline Date]],tbl_PV_Milestones[[#This Row],[Complete]]="No",tbl_PV_Milestones[[#This Row],[Project Status]]&lt;&gt;"On Hold",tbl_PV_Milestones[[#This Row],[Overdue]]=0,tbl_PV_Milestones[[#This Row],[To be Baselined]]&lt;&gt;1),1,0)</f>
        <v>0</v>
      </c>
      <c r="AF487" s="41">
        <f>IF(AND(tbl_PV_Milestones[[#This Row],[BL FY]]=2025,tbl_PV_Milestones[[#This Row],[Finish FY]]&gt;2025),1,0)</f>
        <v>0</v>
      </c>
      <c r="AG487" s="56" t="str">
        <f>_xlfn.XLOOKUP(tbl_PV_Milestones[[#This Row],[Work ID]],tbl_PV_Meta[Work ID '#],tbl_PV_Meta[Project Manager/Owner],,0)</f>
        <v>Project Manager 28</v>
      </c>
      <c r="AH487" s="6"/>
    </row>
    <row r="488" spans="4:34" x14ac:dyDescent="0.25">
      <c r="D488" s="6" t="s">
        <v>28</v>
      </c>
      <c r="E488" s="6" t="s">
        <v>503</v>
      </c>
      <c r="F488" s="6" t="s">
        <v>1763</v>
      </c>
      <c r="G488" s="6" t="s">
        <v>547</v>
      </c>
      <c r="H488" s="6" t="s">
        <v>505</v>
      </c>
      <c r="I488" s="6" t="s">
        <v>510</v>
      </c>
      <c r="J488" s="6" t="s">
        <v>28</v>
      </c>
      <c r="K488" s="6" t="s">
        <v>39</v>
      </c>
      <c r="L488" s="6" t="s">
        <v>62</v>
      </c>
      <c r="M488" s="43"/>
      <c r="N488" s="44" t="s">
        <v>1979</v>
      </c>
      <c r="O488" s="39">
        <v>45824.333333333299</v>
      </c>
      <c r="P488" s="39">
        <v>45824.333333333299</v>
      </c>
      <c r="Q488" s="6">
        <v>0</v>
      </c>
      <c r="R488" s="6">
        <v>0</v>
      </c>
      <c r="S488" s="45" t="e">
        <f>_xlfn.CONCAT(#REF!,TRIM(tbl_PV_Milestones[[#This Row],[Milestone Description]]))</f>
        <v>#REF!</v>
      </c>
      <c r="T488" s="84" t="str">
        <f>IF(COUNTIF(tbl_PV_Milestones[UID],tbl_PV_Milestones[[#This Row],[UID]])&gt;1,"Duplicate","")</f>
        <v>Duplicate</v>
      </c>
      <c r="U488" s="42" t="str">
        <f>_xlfn.XLOOKUP(tbl_PV_Milestones[[#This Row],[Work ID]],tbl_PV_Meta[Work ID '#],tbl_PV_Meta[Sub-Portfolio])</f>
        <v>Sub-Portfolio 8</v>
      </c>
      <c r="V488" s="41">
        <f>IF(MONTH(tbl_PV_Milestones[[#This Row],[Baseline Date]])&lt;7,YEAR(tbl_PV_Milestones[[#This Row],[Baseline Date]]),YEAR(tbl_PV_Milestones[[#This Row],[Baseline Date]])+1)</f>
        <v>2025</v>
      </c>
      <c r="W488" s="41">
        <f>IF(MONTH(tbl_PV_Milestones[[#This Row],[Actual/Schedule Finish]])&lt;7,YEAR(tbl_PV_Milestones[[#This Row],[Actual/Schedule Finish]]),YEAR(tbl_PV_Milestones[[#This Row],[Actual/Schedule Finish]])+1)</f>
        <v>2025</v>
      </c>
      <c r="X488" s="41" t="str">
        <f>IF(OR(tbl_PV_Milestones[[#This Row],[Project Status]]="Completed",tbl_PV_Milestones[[#This Row],[Project Status]]="Assumed Completed"),"Yes","No")</f>
        <v>No</v>
      </c>
      <c r="Y488" s="41">
        <f>IF(tbl_PV_Milestones[[#This Row],[Baseline Date]]="",1,0)</f>
        <v>0</v>
      </c>
      <c r="Z488" s="41">
        <f>IF(tbl_PV_Milestones[[#This Row],[Baseline Date]]&lt;PV_Meta!$B$7,1,0)</f>
        <v>0</v>
      </c>
      <c r="AA488" s="41">
        <f>IF(tbl_PV_Milestones[[#This Row],[Complete]]="Yes",1,0)</f>
        <v>0</v>
      </c>
      <c r="AB488" s="41">
        <f>IF(AND(tbl_PV_Milestones[[#This Row],[BL FY]]=2025,tbl_PV_Milestones[[#This Row],[Baseline Date]]&lt;PV_Meta!$B$7),1,0)</f>
        <v>0</v>
      </c>
      <c r="AC488" s="41">
        <f>IF(AND(tbl_PV_Milestones[[#This Row],[Planned YTD]]=1,tbl_PV_Milestones[[#This Row],[Complete]]="Yes"),1,0)</f>
        <v>0</v>
      </c>
      <c r="AD488" s="41">
        <f>IF(AND(tbl_PV_Milestones[[#This Row],[Actual/Schedule Finish]]&lt;PV_Meta!$B$7,tbl_PV_Milestones[[#This Row],[Complete]]="No",tbl_PV_Milestones[[#This Row],[Project Status]]&lt;&gt;"On Hold"),1,0)</f>
        <v>0</v>
      </c>
      <c r="AE488" s="41">
        <f>IF(AND(tbl_PV_Milestones[[#This Row],[Actual/Schedule Finish]]&gt;tbl_PV_Milestones[[#This Row],[Baseline Date]],tbl_PV_Milestones[[#This Row],[Complete]]="No",tbl_PV_Milestones[[#This Row],[Project Status]]&lt;&gt;"On Hold",tbl_PV_Milestones[[#This Row],[Overdue]]=0,tbl_PV_Milestones[[#This Row],[To be Baselined]]&lt;&gt;1),1,0)</f>
        <v>0</v>
      </c>
      <c r="AF488" s="41">
        <f>IF(AND(tbl_PV_Milestones[[#This Row],[BL FY]]=2025,tbl_PV_Milestones[[#This Row],[Finish FY]]&gt;2025),1,0)</f>
        <v>0</v>
      </c>
      <c r="AG488" s="56" t="str">
        <f>_xlfn.XLOOKUP(tbl_PV_Milestones[[#This Row],[Work ID]],tbl_PV_Meta[Work ID '#],tbl_PV_Meta[Project Manager/Owner],,0)</f>
        <v>Project Manager 28</v>
      </c>
      <c r="AH488" s="6"/>
    </row>
    <row r="489" spans="4:34" x14ac:dyDescent="0.25">
      <c r="D489" s="6" t="s">
        <v>28</v>
      </c>
      <c r="E489" s="6" t="s">
        <v>503</v>
      </c>
      <c r="F489" s="6" t="s">
        <v>1763</v>
      </c>
      <c r="G489" s="6" t="s">
        <v>549</v>
      </c>
      <c r="H489" s="6" t="s">
        <v>505</v>
      </c>
      <c r="I489" s="6" t="s">
        <v>510</v>
      </c>
      <c r="J489" s="6" t="s">
        <v>28</v>
      </c>
      <c r="K489" s="6" t="s">
        <v>39</v>
      </c>
      <c r="L489" s="6" t="s">
        <v>62</v>
      </c>
      <c r="M489" s="43"/>
      <c r="N489" s="44" t="s">
        <v>1979</v>
      </c>
      <c r="O489" s="39">
        <v>45807.708333333299</v>
      </c>
      <c r="P489" s="39">
        <v>45807.708333333299</v>
      </c>
      <c r="Q489" s="6">
        <v>0</v>
      </c>
      <c r="R489" s="6">
        <v>0</v>
      </c>
      <c r="S489" s="45" t="e">
        <f>_xlfn.CONCAT(#REF!,TRIM(tbl_PV_Milestones[[#This Row],[Milestone Description]]))</f>
        <v>#REF!</v>
      </c>
      <c r="T489" s="84" t="str">
        <f>IF(COUNTIF(tbl_PV_Milestones[UID],tbl_PV_Milestones[[#This Row],[UID]])&gt;1,"Duplicate","")</f>
        <v>Duplicate</v>
      </c>
      <c r="U489" s="42" t="str">
        <f>_xlfn.XLOOKUP(tbl_PV_Milestones[[#This Row],[Work ID]],tbl_PV_Meta[Work ID '#],tbl_PV_Meta[Sub-Portfolio])</f>
        <v>Sub-Portfolio 8</v>
      </c>
      <c r="V489" s="41">
        <f>IF(MONTH(tbl_PV_Milestones[[#This Row],[Baseline Date]])&lt;7,YEAR(tbl_PV_Milestones[[#This Row],[Baseline Date]]),YEAR(tbl_PV_Milestones[[#This Row],[Baseline Date]])+1)</f>
        <v>2025</v>
      </c>
      <c r="W489" s="41">
        <f>IF(MONTH(tbl_PV_Milestones[[#This Row],[Actual/Schedule Finish]])&lt;7,YEAR(tbl_PV_Milestones[[#This Row],[Actual/Schedule Finish]]),YEAR(tbl_PV_Milestones[[#This Row],[Actual/Schedule Finish]])+1)</f>
        <v>2025</v>
      </c>
      <c r="X489" s="41" t="str">
        <f>IF(OR(tbl_PV_Milestones[[#This Row],[Project Status]]="Completed",tbl_PV_Milestones[[#This Row],[Project Status]]="Assumed Completed"),"Yes","No")</f>
        <v>No</v>
      </c>
      <c r="Y489" s="41">
        <f>IF(tbl_PV_Milestones[[#This Row],[Baseline Date]]="",1,0)</f>
        <v>0</v>
      </c>
      <c r="Z489" s="41">
        <f>IF(tbl_PV_Milestones[[#This Row],[Baseline Date]]&lt;PV_Meta!$B$7,1,0)</f>
        <v>0</v>
      </c>
      <c r="AA489" s="41">
        <f>IF(tbl_PV_Milestones[[#This Row],[Complete]]="Yes",1,0)</f>
        <v>0</v>
      </c>
      <c r="AB489" s="41">
        <f>IF(AND(tbl_PV_Milestones[[#This Row],[BL FY]]=2025,tbl_PV_Milestones[[#This Row],[Baseline Date]]&lt;PV_Meta!$B$7),1,0)</f>
        <v>0</v>
      </c>
      <c r="AC489" s="41">
        <f>IF(AND(tbl_PV_Milestones[[#This Row],[Planned YTD]]=1,tbl_PV_Milestones[[#This Row],[Complete]]="Yes"),1,0)</f>
        <v>0</v>
      </c>
      <c r="AD489" s="41">
        <f>IF(AND(tbl_PV_Milestones[[#This Row],[Actual/Schedule Finish]]&lt;PV_Meta!$B$7,tbl_PV_Milestones[[#This Row],[Complete]]="No",tbl_PV_Milestones[[#This Row],[Project Status]]&lt;&gt;"On Hold"),1,0)</f>
        <v>0</v>
      </c>
      <c r="AE489" s="41">
        <f>IF(AND(tbl_PV_Milestones[[#This Row],[Actual/Schedule Finish]]&gt;tbl_PV_Milestones[[#This Row],[Baseline Date]],tbl_PV_Milestones[[#This Row],[Complete]]="No",tbl_PV_Milestones[[#This Row],[Project Status]]&lt;&gt;"On Hold",tbl_PV_Milestones[[#This Row],[Overdue]]=0,tbl_PV_Milestones[[#This Row],[To be Baselined]]&lt;&gt;1),1,0)</f>
        <v>0</v>
      </c>
      <c r="AF489" s="41">
        <f>IF(AND(tbl_PV_Milestones[[#This Row],[BL FY]]=2025,tbl_PV_Milestones[[#This Row],[Finish FY]]&gt;2025),1,0)</f>
        <v>0</v>
      </c>
      <c r="AG489" s="56" t="str">
        <f>_xlfn.XLOOKUP(tbl_PV_Milestones[[#This Row],[Work ID]],tbl_PV_Meta[Work ID '#],tbl_PV_Meta[Project Manager/Owner],,0)</f>
        <v>Project Manager 28</v>
      </c>
      <c r="AH489" s="6"/>
    </row>
    <row r="490" spans="4:34" x14ac:dyDescent="0.25">
      <c r="D490" s="6" t="s">
        <v>28</v>
      </c>
      <c r="E490" s="6" t="s">
        <v>503</v>
      </c>
      <c r="F490" s="6" t="s">
        <v>1763</v>
      </c>
      <c r="G490" s="6" t="s">
        <v>556</v>
      </c>
      <c r="H490" s="6" t="s">
        <v>505</v>
      </c>
      <c r="I490" s="6" t="s">
        <v>510</v>
      </c>
      <c r="J490" s="6" t="s">
        <v>28</v>
      </c>
      <c r="K490" s="6" t="s">
        <v>39</v>
      </c>
      <c r="L490" s="6" t="s">
        <v>62</v>
      </c>
      <c r="M490" s="43"/>
      <c r="N490" s="44" t="s">
        <v>1979</v>
      </c>
      <c r="O490" s="39">
        <v>45807.708333333299</v>
      </c>
      <c r="P490" s="39">
        <v>45807.708333333299</v>
      </c>
      <c r="Q490" s="6">
        <v>0</v>
      </c>
      <c r="R490" s="6">
        <v>0</v>
      </c>
      <c r="S490" s="45" t="e">
        <f>_xlfn.CONCAT(#REF!,TRIM(tbl_PV_Milestones[[#This Row],[Milestone Description]]))</f>
        <v>#REF!</v>
      </c>
      <c r="T490" s="84" t="str">
        <f>IF(COUNTIF(tbl_PV_Milestones[UID],tbl_PV_Milestones[[#This Row],[UID]])&gt;1,"Duplicate","")</f>
        <v>Duplicate</v>
      </c>
      <c r="U490" s="42" t="str">
        <f>_xlfn.XLOOKUP(tbl_PV_Milestones[[#This Row],[Work ID]],tbl_PV_Meta[Work ID '#],tbl_PV_Meta[Sub-Portfolio])</f>
        <v>Sub-Portfolio 8</v>
      </c>
      <c r="V490" s="41">
        <f>IF(MONTH(tbl_PV_Milestones[[#This Row],[Baseline Date]])&lt;7,YEAR(tbl_PV_Milestones[[#This Row],[Baseline Date]]),YEAR(tbl_PV_Milestones[[#This Row],[Baseline Date]])+1)</f>
        <v>2025</v>
      </c>
      <c r="W490" s="41">
        <f>IF(MONTH(tbl_PV_Milestones[[#This Row],[Actual/Schedule Finish]])&lt;7,YEAR(tbl_PV_Milestones[[#This Row],[Actual/Schedule Finish]]),YEAR(tbl_PV_Milestones[[#This Row],[Actual/Schedule Finish]])+1)</f>
        <v>2025</v>
      </c>
      <c r="X490" s="41" t="str">
        <f>IF(OR(tbl_PV_Milestones[[#This Row],[Project Status]]="Completed",tbl_PV_Milestones[[#This Row],[Project Status]]="Assumed Completed"),"Yes","No")</f>
        <v>No</v>
      </c>
      <c r="Y490" s="41">
        <f>IF(tbl_PV_Milestones[[#This Row],[Baseline Date]]="",1,0)</f>
        <v>0</v>
      </c>
      <c r="Z490" s="41">
        <f>IF(tbl_PV_Milestones[[#This Row],[Baseline Date]]&lt;PV_Meta!$B$7,1,0)</f>
        <v>0</v>
      </c>
      <c r="AA490" s="41">
        <f>IF(tbl_PV_Milestones[[#This Row],[Complete]]="Yes",1,0)</f>
        <v>0</v>
      </c>
      <c r="AB490" s="41">
        <f>IF(AND(tbl_PV_Milestones[[#This Row],[BL FY]]=2025,tbl_PV_Milestones[[#This Row],[Baseline Date]]&lt;PV_Meta!$B$7),1,0)</f>
        <v>0</v>
      </c>
      <c r="AC490" s="41">
        <f>IF(AND(tbl_PV_Milestones[[#This Row],[Planned YTD]]=1,tbl_PV_Milestones[[#This Row],[Complete]]="Yes"),1,0)</f>
        <v>0</v>
      </c>
      <c r="AD490" s="41">
        <f>IF(AND(tbl_PV_Milestones[[#This Row],[Actual/Schedule Finish]]&lt;PV_Meta!$B$7,tbl_PV_Milestones[[#This Row],[Complete]]="No",tbl_PV_Milestones[[#This Row],[Project Status]]&lt;&gt;"On Hold"),1,0)</f>
        <v>0</v>
      </c>
      <c r="AE490" s="41">
        <f>IF(AND(tbl_PV_Milestones[[#This Row],[Actual/Schedule Finish]]&gt;tbl_PV_Milestones[[#This Row],[Baseline Date]],tbl_PV_Milestones[[#This Row],[Complete]]="No",tbl_PV_Milestones[[#This Row],[Project Status]]&lt;&gt;"On Hold",tbl_PV_Milestones[[#This Row],[Overdue]]=0,tbl_PV_Milestones[[#This Row],[To be Baselined]]&lt;&gt;1),1,0)</f>
        <v>0</v>
      </c>
      <c r="AF490" s="41">
        <f>IF(AND(tbl_PV_Milestones[[#This Row],[BL FY]]=2025,tbl_PV_Milestones[[#This Row],[Finish FY]]&gt;2025),1,0)</f>
        <v>0</v>
      </c>
      <c r="AG490" s="56" t="str">
        <f>_xlfn.XLOOKUP(tbl_PV_Milestones[[#This Row],[Work ID]],tbl_PV_Meta[Work ID '#],tbl_PV_Meta[Project Manager/Owner],,0)</f>
        <v>Project Manager 28</v>
      </c>
      <c r="AH490" s="6"/>
    </row>
    <row r="491" spans="4:34" x14ac:dyDescent="0.25">
      <c r="D491" s="6" t="s">
        <v>28</v>
      </c>
      <c r="E491" s="6" t="s">
        <v>503</v>
      </c>
      <c r="F491" s="6" t="s">
        <v>1763</v>
      </c>
      <c r="G491" s="6" t="s">
        <v>557</v>
      </c>
      <c r="H491" s="6" t="s">
        <v>519</v>
      </c>
      <c r="I491" s="6" t="s">
        <v>510</v>
      </c>
      <c r="J491" s="6" t="s">
        <v>28</v>
      </c>
      <c r="K491" s="6" t="s">
        <v>39</v>
      </c>
      <c r="L491" s="6" t="s">
        <v>62</v>
      </c>
      <c r="M491" s="43"/>
      <c r="N491" s="44" t="s">
        <v>1979</v>
      </c>
      <c r="O491" s="39">
        <v>45824.333333333299</v>
      </c>
      <c r="P491" s="39">
        <v>45824.333333333299</v>
      </c>
      <c r="Q491" s="6">
        <v>0</v>
      </c>
      <c r="R491" s="6">
        <v>0</v>
      </c>
      <c r="S491" s="45" t="e">
        <f>_xlfn.CONCAT(#REF!,TRIM(tbl_PV_Milestones[[#This Row],[Milestone Description]]))</f>
        <v>#REF!</v>
      </c>
      <c r="T491" s="84" t="str">
        <f>IF(COUNTIF(tbl_PV_Milestones[UID],tbl_PV_Milestones[[#This Row],[UID]])&gt;1,"Duplicate","")</f>
        <v>Duplicate</v>
      </c>
      <c r="U491" s="42" t="str">
        <f>_xlfn.XLOOKUP(tbl_PV_Milestones[[#This Row],[Work ID]],tbl_PV_Meta[Work ID '#],tbl_PV_Meta[Sub-Portfolio])</f>
        <v>Sub-Portfolio 8</v>
      </c>
      <c r="V491" s="41">
        <f>IF(MONTH(tbl_PV_Milestones[[#This Row],[Baseline Date]])&lt;7,YEAR(tbl_PV_Milestones[[#This Row],[Baseline Date]]),YEAR(tbl_PV_Milestones[[#This Row],[Baseline Date]])+1)</f>
        <v>2025</v>
      </c>
      <c r="W491" s="41">
        <f>IF(MONTH(tbl_PV_Milestones[[#This Row],[Actual/Schedule Finish]])&lt;7,YEAR(tbl_PV_Milestones[[#This Row],[Actual/Schedule Finish]]),YEAR(tbl_PV_Milestones[[#This Row],[Actual/Schedule Finish]])+1)</f>
        <v>2025</v>
      </c>
      <c r="X491" s="41" t="str">
        <f>IF(OR(tbl_PV_Milestones[[#This Row],[Project Status]]="Completed",tbl_PV_Milestones[[#This Row],[Project Status]]="Assumed Completed"),"Yes","No")</f>
        <v>No</v>
      </c>
      <c r="Y491" s="41">
        <f>IF(tbl_PV_Milestones[[#This Row],[Baseline Date]]="",1,0)</f>
        <v>0</v>
      </c>
      <c r="Z491" s="41">
        <f>IF(tbl_PV_Milestones[[#This Row],[Baseline Date]]&lt;PV_Meta!$B$7,1,0)</f>
        <v>0</v>
      </c>
      <c r="AA491" s="41">
        <f>IF(tbl_PV_Milestones[[#This Row],[Complete]]="Yes",1,0)</f>
        <v>0</v>
      </c>
      <c r="AB491" s="41">
        <f>IF(AND(tbl_PV_Milestones[[#This Row],[BL FY]]=2025,tbl_PV_Milestones[[#This Row],[Baseline Date]]&lt;PV_Meta!$B$7),1,0)</f>
        <v>0</v>
      </c>
      <c r="AC491" s="41">
        <f>IF(AND(tbl_PV_Milestones[[#This Row],[Planned YTD]]=1,tbl_PV_Milestones[[#This Row],[Complete]]="Yes"),1,0)</f>
        <v>0</v>
      </c>
      <c r="AD491" s="41">
        <f>IF(AND(tbl_PV_Milestones[[#This Row],[Actual/Schedule Finish]]&lt;PV_Meta!$B$7,tbl_PV_Milestones[[#This Row],[Complete]]="No",tbl_PV_Milestones[[#This Row],[Project Status]]&lt;&gt;"On Hold"),1,0)</f>
        <v>0</v>
      </c>
      <c r="AE491" s="41">
        <f>IF(AND(tbl_PV_Milestones[[#This Row],[Actual/Schedule Finish]]&gt;tbl_PV_Milestones[[#This Row],[Baseline Date]],tbl_PV_Milestones[[#This Row],[Complete]]="No",tbl_PV_Milestones[[#This Row],[Project Status]]&lt;&gt;"On Hold",tbl_PV_Milestones[[#This Row],[Overdue]]=0,tbl_PV_Milestones[[#This Row],[To be Baselined]]&lt;&gt;1),1,0)</f>
        <v>0</v>
      </c>
      <c r="AF491" s="41">
        <f>IF(AND(tbl_PV_Milestones[[#This Row],[BL FY]]=2025,tbl_PV_Milestones[[#This Row],[Finish FY]]&gt;2025),1,0)</f>
        <v>0</v>
      </c>
      <c r="AG491" s="56" t="str">
        <f>_xlfn.XLOOKUP(tbl_PV_Milestones[[#This Row],[Work ID]],tbl_PV_Meta[Work ID '#],tbl_PV_Meta[Project Manager/Owner],,0)</f>
        <v>Project Manager 28</v>
      </c>
      <c r="AH491" s="6"/>
    </row>
    <row r="492" spans="4:34" x14ac:dyDescent="0.25">
      <c r="D492" s="6" t="s">
        <v>28</v>
      </c>
      <c r="E492" s="6" t="s">
        <v>503</v>
      </c>
      <c r="F492" s="6" t="s">
        <v>1763</v>
      </c>
      <c r="G492" s="6" t="s">
        <v>534</v>
      </c>
      <c r="H492" s="6" t="s">
        <v>505</v>
      </c>
      <c r="I492" s="6" t="s">
        <v>510</v>
      </c>
      <c r="J492" s="6" t="s">
        <v>28</v>
      </c>
      <c r="K492" s="6" t="s">
        <v>39</v>
      </c>
      <c r="L492" s="6" t="s">
        <v>62</v>
      </c>
      <c r="M492" s="43"/>
      <c r="N492" s="44" t="s">
        <v>1979</v>
      </c>
      <c r="O492" s="39">
        <v>45869.708333333299</v>
      </c>
      <c r="P492" s="39">
        <v>45869.708333333299</v>
      </c>
      <c r="Q492" s="6">
        <v>0</v>
      </c>
      <c r="R492" s="6">
        <v>0</v>
      </c>
      <c r="S492" s="45" t="e">
        <f>_xlfn.CONCAT(#REF!,TRIM(tbl_PV_Milestones[[#This Row],[Milestone Description]]))</f>
        <v>#REF!</v>
      </c>
      <c r="T492" s="84" t="str">
        <f>IF(COUNTIF(tbl_PV_Milestones[UID],tbl_PV_Milestones[[#This Row],[UID]])&gt;1,"Duplicate","")</f>
        <v>Duplicate</v>
      </c>
      <c r="U492" s="42" t="str">
        <f>_xlfn.XLOOKUP(tbl_PV_Milestones[[#This Row],[Work ID]],tbl_PV_Meta[Work ID '#],tbl_PV_Meta[Sub-Portfolio])</f>
        <v>Sub-Portfolio 8</v>
      </c>
      <c r="V492" s="41">
        <f>IF(MONTH(tbl_PV_Milestones[[#This Row],[Baseline Date]])&lt;7,YEAR(tbl_PV_Milestones[[#This Row],[Baseline Date]]),YEAR(tbl_PV_Milestones[[#This Row],[Baseline Date]])+1)</f>
        <v>2026</v>
      </c>
      <c r="W492" s="41">
        <f>IF(MONTH(tbl_PV_Milestones[[#This Row],[Actual/Schedule Finish]])&lt;7,YEAR(tbl_PV_Milestones[[#This Row],[Actual/Schedule Finish]]),YEAR(tbl_PV_Milestones[[#This Row],[Actual/Schedule Finish]])+1)</f>
        <v>2026</v>
      </c>
      <c r="X492" s="41" t="str">
        <f>IF(OR(tbl_PV_Milestones[[#This Row],[Project Status]]="Completed",tbl_PV_Milestones[[#This Row],[Project Status]]="Assumed Completed"),"Yes","No")</f>
        <v>No</v>
      </c>
      <c r="Y492" s="41">
        <f>IF(tbl_PV_Milestones[[#This Row],[Baseline Date]]="",1,0)</f>
        <v>0</v>
      </c>
      <c r="Z492" s="41">
        <f>IF(tbl_PV_Milestones[[#This Row],[Baseline Date]]&lt;PV_Meta!$B$7,1,0)</f>
        <v>0</v>
      </c>
      <c r="AA492" s="41">
        <f>IF(tbl_PV_Milestones[[#This Row],[Complete]]="Yes",1,0)</f>
        <v>0</v>
      </c>
      <c r="AB492" s="41">
        <f>IF(AND(tbl_PV_Milestones[[#This Row],[BL FY]]=2025,tbl_PV_Milestones[[#This Row],[Baseline Date]]&lt;PV_Meta!$B$7),1,0)</f>
        <v>0</v>
      </c>
      <c r="AC492" s="41">
        <f>IF(AND(tbl_PV_Milestones[[#This Row],[Planned YTD]]=1,tbl_PV_Milestones[[#This Row],[Complete]]="Yes"),1,0)</f>
        <v>0</v>
      </c>
      <c r="AD492" s="41">
        <f>IF(AND(tbl_PV_Milestones[[#This Row],[Actual/Schedule Finish]]&lt;PV_Meta!$B$7,tbl_PV_Milestones[[#This Row],[Complete]]="No",tbl_PV_Milestones[[#This Row],[Project Status]]&lt;&gt;"On Hold"),1,0)</f>
        <v>0</v>
      </c>
      <c r="AE492" s="41">
        <f>IF(AND(tbl_PV_Milestones[[#This Row],[Actual/Schedule Finish]]&gt;tbl_PV_Milestones[[#This Row],[Baseline Date]],tbl_PV_Milestones[[#This Row],[Complete]]="No",tbl_PV_Milestones[[#This Row],[Project Status]]&lt;&gt;"On Hold",tbl_PV_Milestones[[#This Row],[Overdue]]=0,tbl_PV_Milestones[[#This Row],[To be Baselined]]&lt;&gt;1),1,0)</f>
        <v>0</v>
      </c>
      <c r="AF492" s="41">
        <f>IF(AND(tbl_PV_Milestones[[#This Row],[BL FY]]=2025,tbl_PV_Milestones[[#This Row],[Finish FY]]&gt;2025),1,0)</f>
        <v>0</v>
      </c>
      <c r="AG492" s="56" t="str">
        <f>_xlfn.XLOOKUP(tbl_PV_Milestones[[#This Row],[Work ID]],tbl_PV_Meta[Work ID '#],tbl_PV_Meta[Project Manager/Owner],,0)</f>
        <v>Project Manager 28</v>
      </c>
      <c r="AH492" s="6"/>
    </row>
    <row r="493" spans="4:34" x14ac:dyDescent="0.25">
      <c r="D493" s="6" t="s">
        <v>28</v>
      </c>
      <c r="E493" s="6" t="s">
        <v>503</v>
      </c>
      <c r="F493" s="6" t="s">
        <v>1763</v>
      </c>
      <c r="G493" s="6" t="s">
        <v>537</v>
      </c>
      <c r="H493" s="6" t="s">
        <v>505</v>
      </c>
      <c r="I493" s="6" t="s">
        <v>510</v>
      </c>
      <c r="J493" s="6" t="s">
        <v>28</v>
      </c>
      <c r="K493" s="6" t="s">
        <v>39</v>
      </c>
      <c r="L493" s="6" t="s">
        <v>62</v>
      </c>
      <c r="M493" s="43"/>
      <c r="N493" s="44" t="s">
        <v>1979</v>
      </c>
      <c r="O493" s="39">
        <v>45869.708333333299</v>
      </c>
      <c r="P493" s="39">
        <v>45869.708333333299</v>
      </c>
      <c r="Q493" s="6">
        <v>0</v>
      </c>
      <c r="R493" s="6">
        <v>0</v>
      </c>
      <c r="S493" s="45" t="e">
        <f>_xlfn.CONCAT(#REF!,TRIM(tbl_PV_Milestones[[#This Row],[Milestone Description]]))</f>
        <v>#REF!</v>
      </c>
      <c r="T493" s="84" t="str">
        <f>IF(COUNTIF(tbl_PV_Milestones[UID],tbl_PV_Milestones[[#This Row],[UID]])&gt;1,"Duplicate","")</f>
        <v>Duplicate</v>
      </c>
      <c r="U493" s="42" t="str">
        <f>_xlfn.XLOOKUP(tbl_PV_Milestones[[#This Row],[Work ID]],tbl_PV_Meta[Work ID '#],tbl_PV_Meta[Sub-Portfolio])</f>
        <v>Sub-Portfolio 8</v>
      </c>
      <c r="V493" s="41">
        <f>IF(MONTH(tbl_PV_Milestones[[#This Row],[Baseline Date]])&lt;7,YEAR(tbl_PV_Milestones[[#This Row],[Baseline Date]]),YEAR(tbl_PV_Milestones[[#This Row],[Baseline Date]])+1)</f>
        <v>2026</v>
      </c>
      <c r="W493" s="41">
        <f>IF(MONTH(tbl_PV_Milestones[[#This Row],[Actual/Schedule Finish]])&lt;7,YEAR(tbl_PV_Milestones[[#This Row],[Actual/Schedule Finish]]),YEAR(tbl_PV_Milestones[[#This Row],[Actual/Schedule Finish]])+1)</f>
        <v>2026</v>
      </c>
      <c r="X493" s="41" t="str">
        <f>IF(OR(tbl_PV_Milestones[[#This Row],[Project Status]]="Completed",tbl_PV_Milestones[[#This Row],[Project Status]]="Assumed Completed"),"Yes","No")</f>
        <v>No</v>
      </c>
      <c r="Y493" s="41">
        <f>IF(tbl_PV_Milestones[[#This Row],[Baseline Date]]="",1,0)</f>
        <v>0</v>
      </c>
      <c r="Z493" s="41">
        <f>IF(tbl_PV_Milestones[[#This Row],[Baseline Date]]&lt;PV_Meta!$B$7,1,0)</f>
        <v>0</v>
      </c>
      <c r="AA493" s="41">
        <f>IF(tbl_PV_Milestones[[#This Row],[Complete]]="Yes",1,0)</f>
        <v>0</v>
      </c>
      <c r="AB493" s="41">
        <f>IF(AND(tbl_PV_Milestones[[#This Row],[BL FY]]=2025,tbl_PV_Milestones[[#This Row],[Baseline Date]]&lt;PV_Meta!$B$7),1,0)</f>
        <v>0</v>
      </c>
      <c r="AC493" s="41">
        <f>IF(AND(tbl_PV_Milestones[[#This Row],[Planned YTD]]=1,tbl_PV_Milestones[[#This Row],[Complete]]="Yes"),1,0)</f>
        <v>0</v>
      </c>
      <c r="AD493" s="41">
        <f>IF(AND(tbl_PV_Milestones[[#This Row],[Actual/Schedule Finish]]&lt;PV_Meta!$B$7,tbl_PV_Milestones[[#This Row],[Complete]]="No",tbl_PV_Milestones[[#This Row],[Project Status]]&lt;&gt;"On Hold"),1,0)</f>
        <v>0</v>
      </c>
      <c r="AE493" s="41">
        <f>IF(AND(tbl_PV_Milestones[[#This Row],[Actual/Schedule Finish]]&gt;tbl_PV_Milestones[[#This Row],[Baseline Date]],tbl_PV_Milestones[[#This Row],[Complete]]="No",tbl_PV_Milestones[[#This Row],[Project Status]]&lt;&gt;"On Hold",tbl_PV_Milestones[[#This Row],[Overdue]]=0,tbl_PV_Milestones[[#This Row],[To be Baselined]]&lt;&gt;1),1,0)</f>
        <v>0</v>
      </c>
      <c r="AF493" s="41">
        <f>IF(AND(tbl_PV_Milestones[[#This Row],[BL FY]]=2025,tbl_PV_Milestones[[#This Row],[Finish FY]]&gt;2025),1,0)</f>
        <v>0</v>
      </c>
      <c r="AG493" s="56" t="str">
        <f>_xlfn.XLOOKUP(tbl_PV_Milestones[[#This Row],[Work ID]],tbl_PV_Meta[Work ID '#],tbl_PV_Meta[Project Manager/Owner],,0)</f>
        <v>Project Manager 28</v>
      </c>
      <c r="AH493" s="6"/>
    </row>
    <row r="494" spans="4:34" x14ac:dyDescent="0.25">
      <c r="D494" s="6" t="s">
        <v>28</v>
      </c>
      <c r="E494" s="6" t="s">
        <v>503</v>
      </c>
      <c r="F494" s="6" t="s">
        <v>1763</v>
      </c>
      <c r="G494" s="6" t="s">
        <v>535</v>
      </c>
      <c r="H494" s="6" t="s">
        <v>505</v>
      </c>
      <c r="I494" s="6" t="s">
        <v>510</v>
      </c>
      <c r="J494" s="6" t="s">
        <v>28</v>
      </c>
      <c r="K494" s="6" t="s">
        <v>39</v>
      </c>
      <c r="L494" s="6" t="s">
        <v>62</v>
      </c>
      <c r="M494" s="43"/>
      <c r="N494" s="44" t="s">
        <v>1979</v>
      </c>
      <c r="O494" s="39">
        <v>45842.708333333299</v>
      </c>
      <c r="P494" s="39">
        <v>45842.708333333299</v>
      </c>
      <c r="Q494" s="6">
        <v>0</v>
      </c>
      <c r="R494" s="6">
        <v>0</v>
      </c>
      <c r="S494" s="45" t="e">
        <f>_xlfn.CONCAT(#REF!,TRIM(tbl_PV_Milestones[[#This Row],[Milestone Description]]))</f>
        <v>#REF!</v>
      </c>
      <c r="T494" s="84" t="str">
        <f>IF(COUNTIF(tbl_PV_Milestones[UID],tbl_PV_Milestones[[#This Row],[UID]])&gt;1,"Duplicate","")</f>
        <v>Duplicate</v>
      </c>
      <c r="U494" s="42" t="str">
        <f>_xlfn.XLOOKUP(tbl_PV_Milestones[[#This Row],[Work ID]],tbl_PV_Meta[Work ID '#],tbl_PV_Meta[Sub-Portfolio])</f>
        <v>Sub-Portfolio 8</v>
      </c>
      <c r="V494" s="41">
        <f>IF(MONTH(tbl_PV_Milestones[[#This Row],[Baseline Date]])&lt;7,YEAR(tbl_PV_Milestones[[#This Row],[Baseline Date]]),YEAR(tbl_PV_Milestones[[#This Row],[Baseline Date]])+1)</f>
        <v>2026</v>
      </c>
      <c r="W494" s="41">
        <f>IF(MONTH(tbl_PV_Milestones[[#This Row],[Actual/Schedule Finish]])&lt;7,YEAR(tbl_PV_Milestones[[#This Row],[Actual/Schedule Finish]]),YEAR(tbl_PV_Milestones[[#This Row],[Actual/Schedule Finish]])+1)</f>
        <v>2026</v>
      </c>
      <c r="X494" s="41" t="str">
        <f>IF(OR(tbl_PV_Milestones[[#This Row],[Project Status]]="Completed",tbl_PV_Milestones[[#This Row],[Project Status]]="Assumed Completed"),"Yes","No")</f>
        <v>No</v>
      </c>
      <c r="Y494" s="41">
        <f>IF(tbl_PV_Milestones[[#This Row],[Baseline Date]]="",1,0)</f>
        <v>0</v>
      </c>
      <c r="Z494" s="41">
        <f>IF(tbl_PV_Milestones[[#This Row],[Baseline Date]]&lt;PV_Meta!$B$7,1,0)</f>
        <v>0</v>
      </c>
      <c r="AA494" s="41">
        <f>IF(tbl_PV_Milestones[[#This Row],[Complete]]="Yes",1,0)</f>
        <v>0</v>
      </c>
      <c r="AB494" s="41">
        <f>IF(AND(tbl_PV_Milestones[[#This Row],[BL FY]]=2025,tbl_PV_Milestones[[#This Row],[Baseline Date]]&lt;PV_Meta!$B$7),1,0)</f>
        <v>0</v>
      </c>
      <c r="AC494" s="41">
        <f>IF(AND(tbl_PV_Milestones[[#This Row],[Planned YTD]]=1,tbl_PV_Milestones[[#This Row],[Complete]]="Yes"),1,0)</f>
        <v>0</v>
      </c>
      <c r="AD494" s="41">
        <f>IF(AND(tbl_PV_Milestones[[#This Row],[Actual/Schedule Finish]]&lt;PV_Meta!$B$7,tbl_PV_Milestones[[#This Row],[Complete]]="No",tbl_PV_Milestones[[#This Row],[Project Status]]&lt;&gt;"On Hold"),1,0)</f>
        <v>0</v>
      </c>
      <c r="AE494" s="41">
        <f>IF(AND(tbl_PV_Milestones[[#This Row],[Actual/Schedule Finish]]&gt;tbl_PV_Milestones[[#This Row],[Baseline Date]],tbl_PV_Milestones[[#This Row],[Complete]]="No",tbl_PV_Milestones[[#This Row],[Project Status]]&lt;&gt;"On Hold",tbl_PV_Milestones[[#This Row],[Overdue]]=0,tbl_PV_Milestones[[#This Row],[To be Baselined]]&lt;&gt;1),1,0)</f>
        <v>0</v>
      </c>
      <c r="AF494" s="41">
        <f>IF(AND(tbl_PV_Milestones[[#This Row],[BL FY]]=2025,tbl_PV_Milestones[[#This Row],[Finish FY]]&gt;2025),1,0)</f>
        <v>0</v>
      </c>
      <c r="AG494" s="56" t="str">
        <f>_xlfn.XLOOKUP(tbl_PV_Milestones[[#This Row],[Work ID]],tbl_PV_Meta[Work ID '#],tbl_PV_Meta[Project Manager/Owner],,0)</f>
        <v>Project Manager 28</v>
      </c>
      <c r="AH494" s="6"/>
    </row>
    <row r="495" spans="4:34" x14ac:dyDescent="0.25">
      <c r="D495" s="6" t="s">
        <v>28</v>
      </c>
      <c r="E495" s="6" t="s">
        <v>503</v>
      </c>
      <c r="F495" s="6" t="s">
        <v>1763</v>
      </c>
      <c r="G495" s="6" t="s">
        <v>536</v>
      </c>
      <c r="H495" s="6" t="s">
        <v>505</v>
      </c>
      <c r="I495" s="6" t="s">
        <v>510</v>
      </c>
      <c r="J495" s="6" t="s">
        <v>28</v>
      </c>
      <c r="K495" s="6" t="s">
        <v>39</v>
      </c>
      <c r="L495" s="6" t="s">
        <v>62</v>
      </c>
      <c r="M495" s="43"/>
      <c r="N495" s="44" t="s">
        <v>1979</v>
      </c>
      <c r="O495" s="39">
        <v>45869.708333333299</v>
      </c>
      <c r="P495" s="39">
        <v>45869.708333333299</v>
      </c>
      <c r="Q495" s="6">
        <v>0</v>
      </c>
      <c r="R495" s="6">
        <v>0</v>
      </c>
      <c r="S495" s="45" t="e">
        <f>_xlfn.CONCAT(#REF!,TRIM(tbl_PV_Milestones[[#This Row],[Milestone Description]]))</f>
        <v>#REF!</v>
      </c>
      <c r="T495" s="84" t="str">
        <f>IF(COUNTIF(tbl_PV_Milestones[UID],tbl_PV_Milestones[[#This Row],[UID]])&gt;1,"Duplicate","")</f>
        <v>Duplicate</v>
      </c>
      <c r="U495" s="42" t="str">
        <f>_xlfn.XLOOKUP(tbl_PV_Milestones[[#This Row],[Work ID]],tbl_PV_Meta[Work ID '#],tbl_PV_Meta[Sub-Portfolio])</f>
        <v>Sub-Portfolio 8</v>
      </c>
      <c r="V495" s="41">
        <f>IF(MONTH(tbl_PV_Milestones[[#This Row],[Baseline Date]])&lt;7,YEAR(tbl_PV_Milestones[[#This Row],[Baseline Date]]),YEAR(tbl_PV_Milestones[[#This Row],[Baseline Date]])+1)</f>
        <v>2026</v>
      </c>
      <c r="W495" s="41">
        <f>IF(MONTH(tbl_PV_Milestones[[#This Row],[Actual/Schedule Finish]])&lt;7,YEAR(tbl_PV_Milestones[[#This Row],[Actual/Schedule Finish]]),YEAR(tbl_PV_Milestones[[#This Row],[Actual/Schedule Finish]])+1)</f>
        <v>2026</v>
      </c>
      <c r="X495" s="41" t="str">
        <f>IF(OR(tbl_PV_Milestones[[#This Row],[Project Status]]="Completed",tbl_PV_Milestones[[#This Row],[Project Status]]="Assumed Completed"),"Yes","No")</f>
        <v>No</v>
      </c>
      <c r="Y495" s="41">
        <f>IF(tbl_PV_Milestones[[#This Row],[Baseline Date]]="",1,0)</f>
        <v>0</v>
      </c>
      <c r="Z495" s="41">
        <f>IF(tbl_PV_Milestones[[#This Row],[Baseline Date]]&lt;PV_Meta!$B$7,1,0)</f>
        <v>0</v>
      </c>
      <c r="AA495" s="41">
        <f>IF(tbl_PV_Milestones[[#This Row],[Complete]]="Yes",1,0)</f>
        <v>0</v>
      </c>
      <c r="AB495" s="41">
        <f>IF(AND(tbl_PV_Milestones[[#This Row],[BL FY]]=2025,tbl_PV_Milestones[[#This Row],[Baseline Date]]&lt;PV_Meta!$B$7),1,0)</f>
        <v>0</v>
      </c>
      <c r="AC495" s="41">
        <f>IF(AND(tbl_PV_Milestones[[#This Row],[Planned YTD]]=1,tbl_PV_Milestones[[#This Row],[Complete]]="Yes"),1,0)</f>
        <v>0</v>
      </c>
      <c r="AD495" s="41">
        <f>IF(AND(tbl_PV_Milestones[[#This Row],[Actual/Schedule Finish]]&lt;PV_Meta!$B$7,tbl_PV_Milestones[[#This Row],[Complete]]="No",tbl_PV_Milestones[[#This Row],[Project Status]]&lt;&gt;"On Hold"),1,0)</f>
        <v>0</v>
      </c>
      <c r="AE495" s="41">
        <f>IF(AND(tbl_PV_Milestones[[#This Row],[Actual/Schedule Finish]]&gt;tbl_PV_Milestones[[#This Row],[Baseline Date]],tbl_PV_Milestones[[#This Row],[Complete]]="No",tbl_PV_Milestones[[#This Row],[Project Status]]&lt;&gt;"On Hold",tbl_PV_Milestones[[#This Row],[Overdue]]=0,tbl_PV_Milestones[[#This Row],[To be Baselined]]&lt;&gt;1),1,0)</f>
        <v>0</v>
      </c>
      <c r="AF495" s="41">
        <f>IF(AND(tbl_PV_Milestones[[#This Row],[BL FY]]=2025,tbl_PV_Milestones[[#This Row],[Finish FY]]&gt;2025),1,0)</f>
        <v>0</v>
      </c>
      <c r="AG495" s="56" t="str">
        <f>_xlfn.XLOOKUP(tbl_PV_Milestones[[#This Row],[Work ID]],tbl_PV_Meta[Work ID '#],tbl_PV_Meta[Project Manager/Owner],,0)</f>
        <v>Project Manager 28</v>
      </c>
      <c r="AH495" s="6"/>
    </row>
    <row r="496" spans="4:34" x14ac:dyDescent="0.25">
      <c r="D496" s="6" t="s">
        <v>28</v>
      </c>
      <c r="E496" s="6" t="s">
        <v>503</v>
      </c>
      <c r="F496" s="6" t="s">
        <v>1763</v>
      </c>
      <c r="G496" s="6" t="s">
        <v>538</v>
      </c>
      <c r="H496" s="6" t="s">
        <v>505</v>
      </c>
      <c r="I496" s="6" t="s">
        <v>510</v>
      </c>
      <c r="J496" s="6" t="s">
        <v>28</v>
      </c>
      <c r="K496" s="6" t="s">
        <v>39</v>
      </c>
      <c r="L496" s="6" t="s">
        <v>62</v>
      </c>
      <c r="M496" s="43"/>
      <c r="N496" s="44" t="s">
        <v>1979</v>
      </c>
      <c r="O496" s="39">
        <v>45869.708333333299</v>
      </c>
      <c r="P496" s="39">
        <v>45869.708333333299</v>
      </c>
      <c r="Q496" s="6">
        <v>0</v>
      </c>
      <c r="R496" s="6">
        <v>0</v>
      </c>
      <c r="S496" s="45" t="e">
        <f>_xlfn.CONCAT(#REF!,TRIM(tbl_PV_Milestones[[#This Row],[Milestone Description]]))</f>
        <v>#REF!</v>
      </c>
      <c r="T496" s="84" t="str">
        <f>IF(COUNTIF(tbl_PV_Milestones[UID],tbl_PV_Milestones[[#This Row],[UID]])&gt;1,"Duplicate","")</f>
        <v>Duplicate</v>
      </c>
      <c r="U496" s="42" t="str">
        <f>_xlfn.XLOOKUP(tbl_PV_Milestones[[#This Row],[Work ID]],tbl_PV_Meta[Work ID '#],tbl_PV_Meta[Sub-Portfolio])</f>
        <v>Sub-Portfolio 8</v>
      </c>
      <c r="V496" s="41">
        <f>IF(MONTH(tbl_PV_Milestones[[#This Row],[Baseline Date]])&lt;7,YEAR(tbl_PV_Milestones[[#This Row],[Baseline Date]]),YEAR(tbl_PV_Milestones[[#This Row],[Baseline Date]])+1)</f>
        <v>2026</v>
      </c>
      <c r="W496" s="41">
        <f>IF(MONTH(tbl_PV_Milestones[[#This Row],[Actual/Schedule Finish]])&lt;7,YEAR(tbl_PV_Milestones[[#This Row],[Actual/Schedule Finish]]),YEAR(tbl_PV_Milestones[[#This Row],[Actual/Schedule Finish]])+1)</f>
        <v>2026</v>
      </c>
      <c r="X496" s="41" t="str">
        <f>IF(OR(tbl_PV_Milestones[[#This Row],[Project Status]]="Completed",tbl_PV_Milestones[[#This Row],[Project Status]]="Assumed Completed"),"Yes","No")</f>
        <v>No</v>
      </c>
      <c r="Y496" s="41">
        <f>IF(tbl_PV_Milestones[[#This Row],[Baseline Date]]="",1,0)</f>
        <v>0</v>
      </c>
      <c r="Z496" s="41">
        <f>IF(tbl_PV_Milestones[[#This Row],[Baseline Date]]&lt;PV_Meta!$B$7,1,0)</f>
        <v>0</v>
      </c>
      <c r="AA496" s="41">
        <f>IF(tbl_PV_Milestones[[#This Row],[Complete]]="Yes",1,0)</f>
        <v>0</v>
      </c>
      <c r="AB496" s="41">
        <f>IF(AND(tbl_PV_Milestones[[#This Row],[BL FY]]=2025,tbl_PV_Milestones[[#This Row],[Baseline Date]]&lt;PV_Meta!$B$7),1,0)</f>
        <v>0</v>
      </c>
      <c r="AC496" s="41">
        <f>IF(AND(tbl_PV_Milestones[[#This Row],[Planned YTD]]=1,tbl_PV_Milestones[[#This Row],[Complete]]="Yes"),1,0)</f>
        <v>0</v>
      </c>
      <c r="AD496" s="41">
        <f>IF(AND(tbl_PV_Milestones[[#This Row],[Actual/Schedule Finish]]&lt;PV_Meta!$B$7,tbl_PV_Milestones[[#This Row],[Complete]]="No",tbl_PV_Milestones[[#This Row],[Project Status]]&lt;&gt;"On Hold"),1,0)</f>
        <v>0</v>
      </c>
      <c r="AE496" s="41">
        <f>IF(AND(tbl_PV_Milestones[[#This Row],[Actual/Schedule Finish]]&gt;tbl_PV_Milestones[[#This Row],[Baseline Date]],tbl_PV_Milestones[[#This Row],[Complete]]="No",tbl_PV_Milestones[[#This Row],[Project Status]]&lt;&gt;"On Hold",tbl_PV_Milestones[[#This Row],[Overdue]]=0,tbl_PV_Milestones[[#This Row],[To be Baselined]]&lt;&gt;1),1,0)</f>
        <v>0</v>
      </c>
      <c r="AF496" s="41">
        <f>IF(AND(tbl_PV_Milestones[[#This Row],[BL FY]]=2025,tbl_PV_Milestones[[#This Row],[Finish FY]]&gt;2025),1,0)</f>
        <v>0</v>
      </c>
      <c r="AG496" s="56" t="str">
        <f>_xlfn.XLOOKUP(tbl_PV_Milestones[[#This Row],[Work ID]],tbl_PV_Meta[Work ID '#],tbl_PV_Meta[Project Manager/Owner],,0)</f>
        <v>Project Manager 28</v>
      </c>
      <c r="AH496" s="6"/>
    </row>
    <row r="497" spans="4:34" x14ac:dyDescent="0.25">
      <c r="D497" s="6" t="s">
        <v>28</v>
      </c>
      <c r="E497" s="6" t="s">
        <v>503</v>
      </c>
      <c r="F497" s="6" t="s">
        <v>1763</v>
      </c>
      <c r="G497" s="6" t="s">
        <v>539</v>
      </c>
      <c r="H497" s="6" t="s">
        <v>505</v>
      </c>
      <c r="I497" s="6" t="s">
        <v>510</v>
      </c>
      <c r="J497" s="6" t="s">
        <v>28</v>
      </c>
      <c r="K497" s="6" t="s">
        <v>39</v>
      </c>
      <c r="L497" s="6" t="s">
        <v>62</v>
      </c>
      <c r="M497" s="43"/>
      <c r="N497" s="44" t="s">
        <v>1979</v>
      </c>
      <c r="O497" s="39">
        <v>45869.708333333299</v>
      </c>
      <c r="P497" s="39">
        <v>45869.708333333299</v>
      </c>
      <c r="Q497" s="6">
        <v>0</v>
      </c>
      <c r="R497" s="6">
        <v>0</v>
      </c>
      <c r="S497" s="45" t="e">
        <f>_xlfn.CONCAT(#REF!,TRIM(tbl_PV_Milestones[[#This Row],[Milestone Description]]))</f>
        <v>#REF!</v>
      </c>
      <c r="T497" s="84" t="str">
        <f>IF(COUNTIF(tbl_PV_Milestones[UID],tbl_PV_Milestones[[#This Row],[UID]])&gt;1,"Duplicate","")</f>
        <v>Duplicate</v>
      </c>
      <c r="U497" s="42" t="str">
        <f>_xlfn.XLOOKUP(tbl_PV_Milestones[[#This Row],[Work ID]],tbl_PV_Meta[Work ID '#],tbl_PV_Meta[Sub-Portfolio])</f>
        <v>Sub-Portfolio 8</v>
      </c>
      <c r="V497" s="41">
        <f>IF(MONTH(tbl_PV_Milestones[[#This Row],[Baseline Date]])&lt;7,YEAR(tbl_PV_Milestones[[#This Row],[Baseline Date]]),YEAR(tbl_PV_Milestones[[#This Row],[Baseline Date]])+1)</f>
        <v>2026</v>
      </c>
      <c r="W497" s="41">
        <f>IF(MONTH(tbl_PV_Milestones[[#This Row],[Actual/Schedule Finish]])&lt;7,YEAR(tbl_PV_Milestones[[#This Row],[Actual/Schedule Finish]]),YEAR(tbl_PV_Milestones[[#This Row],[Actual/Schedule Finish]])+1)</f>
        <v>2026</v>
      </c>
      <c r="X497" s="41" t="str">
        <f>IF(OR(tbl_PV_Milestones[[#This Row],[Project Status]]="Completed",tbl_PV_Milestones[[#This Row],[Project Status]]="Assumed Completed"),"Yes","No")</f>
        <v>No</v>
      </c>
      <c r="Y497" s="41">
        <f>IF(tbl_PV_Milestones[[#This Row],[Baseline Date]]="",1,0)</f>
        <v>0</v>
      </c>
      <c r="Z497" s="41">
        <f>IF(tbl_PV_Milestones[[#This Row],[Baseline Date]]&lt;PV_Meta!$B$7,1,0)</f>
        <v>0</v>
      </c>
      <c r="AA497" s="41">
        <f>IF(tbl_PV_Milestones[[#This Row],[Complete]]="Yes",1,0)</f>
        <v>0</v>
      </c>
      <c r="AB497" s="41">
        <f>IF(AND(tbl_PV_Milestones[[#This Row],[BL FY]]=2025,tbl_PV_Milestones[[#This Row],[Baseline Date]]&lt;PV_Meta!$B$7),1,0)</f>
        <v>0</v>
      </c>
      <c r="AC497" s="41">
        <f>IF(AND(tbl_PV_Milestones[[#This Row],[Planned YTD]]=1,tbl_PV_Milestones[[#This Row],[Complete]]="Yes"),1,0)</f>
        <v>0</v>
      </c>
      <c r="AD497" s="41">
        <f>IF(AND(tbl_PV_Milestones[[#This Row],[Actual/Schedule Finish]]&lt;PV_Meta!$B$7,tbl_PV_Milestones[[#This Row],[Complete]]="No",tbl_PV_Milestones[[#This Row],[Project Status]]&lt;&gt;"On Hold"),1,0)</f>
        <v>0</v>
      </c>
      <c r="AE497" s="41">
        <f>IF(AND(tbl_PV_Milestones[[#This Row],[Actual/Schedule Finish]]&gt;tbl_PV_Milestones[[#This Row],[Baseline Date]],tbl_PV_Milestones[[#This Row],[Complete]]="No",tbl_PV_Milestones[[#This Row],[Project Status]]&lt;&gt;"On Hold",tbl_PV_Milestones[[#This Row],[Overdue]]=0,tbl_PV_Milestones[[#This Row],[To be Baselined]]&lt;&gt;1),1,0)</f>
        <v>0</v>
      </c>
      <c r="AF497" s="41">
        <f>IF(AND(tbl_PV_Milestones[[#This Row],[BL FY]]=2025,tbl_PV_Milestones[[#This Row],[Finish FY]]&gt;2025),1,0)</f>
        <v>0</v>
      </c>
      <c r="AG497" s="56" t="str">
        <f>_xlfn.XLOOKUP(tbl_PV_Milestones[[#This Row],[Work ID]],tbl_PV_Meta[Work ID '#],tbl_PV_Meta[Project Manager/Owner],,0)</f>
        <v>Project Manager 28</v>
      </c>
      <c r="AH497" s="6"/>
    </row>
    <row r="498" spans="4:34" x14ac:dyDescent="0.25">
      <c r="D498" s="6" t="s">
        <v>28</v>
      </c>
      <c r="E498" s="6" t="s">
        <v>503</v>
      </c>
      <c r="F498" s="6" t="s">
        <v>1763</v>
      </c>
      <c r="G498" s="6" t="s">
        <v>540</v>
      </c>
      <c r="H498" s="6" t="s">
        <v>505</v>
      </c>
      <c r="I498" s="6" t="s">
        <v>510</v>
      </c>
      <c r="J498" s="6" t="s">
        <v>28</v>
      </c>
      <c r="K498" s="6" t="s">
        <v>39</v>
      </c>
      <c r="L498" s="6" t="s">
        <v>62</v>
      </c>
      <c r="M498" s="43"/>
      <c r="N498" s="44" t="s">
        <v>1979</v>
      </c>
      <c r="O498" s="39">
        <v>45869.708333333299</v>
      </c>
      <c r="P498" s="39">
        <v>45869.708333333299</v>
      </c>
      <c r="Q498" s="6">
        <v>0</v>
      </c>
      <c r="R498" s="6">
        <v>0</v>
      </c>
      <c r="S498" s="45" t="e">
        <f>_xlfn.CONCAT(#REF!,TRIM(tbl_PV_Milestones[[#This Row],[Milestone Description]]))</f>
        <v>#REF!</v>
      </c>
      <c r="T498" s="84" t="str">
        <f>IF(COUNTIF(tbl_PV_Milestones[UID],tbl_PV_Milestones[[#This Row],[UID]])&gt;1,"Duplicate","")</f>
        <v>Duplicate</v>
      </c>
      <c r="U498" s="42" t="str">
        <f>_xlfn.XLOOKUP(tbl_PV_Milestones[[#This Row],[Work ID]],tbl_PV_Meta[Work ID '#],tbl_PV_Meta[Sub-Portfolio])</f>
        <v>Sub-Portfolio 8</v>
      </c>
      <c r="V498" s="41">
        <f>IF(MONTH(tbl_PV_Milestones[[#This Row],[Baseline Date]])&lt;7,YEAR(tbl_PV_Milestones[[#This Row],[Baseline Date]]),YEAR(tbl_PV_Milestones[[#This Row],[Baseline Date]])+1)</f>
        <v>2026</v>
      </c>
      <c r="W498" s="41">
        <f>IF(MONTH(tbl_PV_Milestones[[#This Row],[Actual/Schedule Finish]])&lt;7,YEAR(tbl_PV_Milestones[[#This Row],[Actual/Schedule Finish]]),YEAR(tbl_PV_Milestones[[#This Row],[Actual/Schedule Finish]])+1)</f>
        <v>2026</v>
      </c>
      <c r="X498" s="41" t="str">
        <f>IF(OR(tbl_PV_Milestones[[#This Row],[Project Status]]="Completed",tbl_PV_Milestones[[#This Row],[Project Status]]="Assumed Completed"),"Yes","No")</f>
        <v>No</v>
      </c>
      <c r="Y498" s="41">
        <f>IF(tbl_PV_Milestones[[#This Row],[Baseline Date]]="",1,0)</f>
        <v>0</v>
      </c>
      <c r="Z498" s="41">
        <f>IF(tbl_PV_Milestones[[#This Row],[Baseline Date]]&lt;PV_Meta!$B$7,1,0)</f>
        <v>0</v>
      </c>
      <c r="AA498" s="41">
        <f>IF(tbl_PV_Milestones[[#This Row],[Complete]]="Yes",1,0)</f>
        <v>0</v>
      </c>
      <c r="AB498" s="41">
        <f>IF(AND(tbl_PV_Milestones[[#This Row],[BL FY]]=2025,tbl_PV_Milestones[[#This Row],[Baseline Date]]&lt;PV_Meta!$B$7),1,0)</f>
        <v>0</v>
      </c>
      <c r="AC498" s="41">
        <f>IF(AND(tbl_PV_Milestones[[#This Row],[Planned YTD]]=1,tbl_PV_Milestones[[#This Row],[Complete]]="Yes"),1,0)</f>
        <v>0</v>
      </c>
      <c r="AD498" s="41">
        <f>IF(AND(tbl_PV_Milestones[[#This Row],[Actual/Schedule Finish]]&lt;PV_Meta!$B$7,tbl_PV_Milestones[[#This Row],[Complete]]="No",tbl_PV_Milestones[[#This Row],[Project Status]]&lt;&gt;"On Hold"),1,0)</f>
        <v>0</v>
      </c>
      <c r="AE498" s="41">
        <f>IF(AND(tbl_PV_Milestones[[#This Row],[Actual/Schedule Finish]]&gt;tbl_PV_Milestones[[#This Row],[Baseline Date]],tbl_PV_Milestones[[#This Row],[Complete]]="No",tbl_PV_Milestones[[#This Row],[Project Status]]&lt;&gt;"On Hold",tbl_PV_Milestones[[#This Row],[Overdue]]=0,tbl_PV_Milestones[[#This Row],[To be Baselined]]&lt;&gt;1),1,0)</f>
        <v>0</v>
      </c>
      <c r="AF498" s="41">
        <f>IF(AND(tbl_PV_Milestones[[#This Row],[BL FY]]=2025,tbl_PV_Milestones[[#This Row],[Finish FY]]&gt;2025),1,0)</f>
        <v>0</v>
      </c>
      <c r="AG498" s="56" t="str">
        <f>_xlfn.XLOOKUP(tbl_PV_Milestones[[#This Row],[Work ID]],tbl_PV_Meta[Work ID '#],tbl_PV_Meta[Project Manager/Owner],,0)</f>
        <v>Project Manager 28</v>
      </c>
      <c r="AH498" s="6"/>
    </row>
    <row r="499" spans="4:34" x14ac:dyDescent="0.25">
      <c r="D499" s="6" t="s">
        <v>28</v>
      </c>
      <c r="E499" s="6" t="s">
        <v>503</v>
      </c>
      <c r="F499" s="6" t="s">
        <v>1763</v>
      </c>
      <c r="G499" s="6" t="s">
        <v>542</v>
      </c>
      <c r="H499" s="6" t="s">
        <v>519</v>
      </c>
      <c r="I499" s="6" t="s">
        <v>510</v>
      </c>
      <c r="J499" s="6" t="s">
        <v>28</v>
      </c>
      <c r="K499" s="6" t="s">
        <v>39</v>
      </c>
      <c r="L499" s="6" t="s">
        <v>62</v>
      </c>
      <c r="M499" s="43"/>
      <c r="N499" s="44" t="s">
        <v>1979</v>
      </c>
      <c r="O499" s="39">
        <v>45869.708333333299</v>
      </c>
      <c r="P499" s="39">
        <v>45869.708333333299</v>
      </c>
      <c r="Q499" s="6">
        <v>0</v>
      </c>
      <c r="R499" s="6">
        <v>0</v>
      </c>
      <c r="S499" s="45" t="e">
        <f>_xlfn.CONCAT(#REF!,TRIM(tbl_PV_Milestones[[#This Row],[Milestone Description]]))</f>
        <v>#REF!</v>
      </c>
      <c r="T499" s="84" t="str">
        <f>IF(COUNTIF(tbl_PV_Milestones[UID],tbl_PV_Milestones[[#This Row],[UID]])&gt;1,"Duplicate","")</f>
        <v>Duplicate</v>
      </c>
      <c r="U499" s="42" t="str">
        <f>_xlfn.XLOOKUP(tbl_PV_Milestones[[#This Row],[Work ID]],tbl_PV_Meta[Work ID '#],tbl_PV_Meta[Sub-Portfolio])</f>
        <v>Sub-Portfolio 8</v>
      </c>
      <c r="V499" s="41">
        <f>IF(MONTH(tbl_PV_Milestones[[#This Row],[Baseline Date]])&lt;7,YEAR(tbl_PV_Milestones[[#This Row],[Baseline Date]]),YEAR(tbl_PV_Milestones[[#This Row],[Baseline Date]])+1)</f>
        <v>2026</v>
      </c>
      <c r="W499" s="41">
        <f>IF(MONTH(tbl_PV_Milestones[[#This Row],[Actual/Schedule Finish]])&lt;7,YEAR(tbl_PV_Milestones[[#This Row],[Actual/Schedule Finish]]),YEAR(tbl_PV_Milestones[[#This Row],[Actual/Schedule Finish]])+1)</f>
        <v>2026</v>
      </c>
      <c r="X499" s="41" t="str">
        <f>IF(OR(tbl_PV_Milestones[[#This Row],[Project Status]]="Completed",tbl_PV_Milestones[[#This Row],[Project Status]]="Assumed Completed"),"Yes","No")</f>
        <v>No</v>
      </c>
      <c r="Y499" s="41">
        <f>IF(tbl_PV_Milestones[[#This Row],[Baseline Date]]="",1,0)</f>
        <v>0</v>
      </c>
      <c r="Z499" s="41">
        <f>IF(tbl_PV_Milestones[[#This Row],[Baseline Date]]&lt;PV_Meta!$B$7,1,0)</f>
        <v>0</v>
      </c>
      <c r="AA499" s="41">
        <f>IF(tbl_PV_Milestones[[#This Row],[Complete]]="Yes",1,0)</f>
        <v>0</v>
      </c>
      <c r="AB499" s="41">
        <f>IF(AND(tbl_PV_Milestones[[#This Row],[BL FY]]=2025,tbl_PV_Milestones[[#This Row],[Baseline Date]]&lt;PV_Meta!$B$7),1,0)</f>
        <v>0</v>
      </c>
      <c r="AC499" s="41">
        <f>IF(AND(tbl_PV_Milestones[[#This Row],[Planned YTD]]=1,tbl_PV_Milestones[[#This Row],[Complete]]="Yes"),1,0)</f>
        <v>0</v>
      </c>
      <c r="AD499" s="41">
        <f>IF(AND(tbl_PV_Milestones[[#This Row],[Actual/Schedule Finish]]&lt;PV_Meta!$B$7,tbl_PV_Milestones[[#This Row],[Complete]]="No",tbl_PV_Milestones[[#This Row],[Project Status]]&lt;&gt;"On Hold"),1,0)</f>
        <v>0</v>
      </c>
      <c r="AE499" s="41">
        <f>IF(AND(tbl_PV_Milestones[[#This Row],[Actual/Schedule Finish]]&gt;tbl_PV_Milestones[[#This Row],[Baseline Date]],tbl_PV_Milestones[[#This Row],[Complete]]="No",tbl_PV_Milestones[[#This Row],[Project Status]]&lt;&gt;"On Hold",tbl_PV_Milestones[[#This Row],[Overdue]]=0,tbl_PV_Milestones[[#This Row],[To be Baselined]]&lt;&gt;1),1,0)</f>
        <v>0</v>
      </c>
      <c r="AF499" s="41">
        <f>IF(AND(tbl_PV_Milestones[[#This Row],[BL FY]]=2025,tbl_PV_Milestones[[#This Row],[Finish FY]]&gt;2025),1,0)</f>
        <v>0</v>
      </c>
      <c r="AG499" s="56" t="str">
        <f>_xlfn.XLOOKUP(tbl_PV_Milestones[[#This Row],[Work ID]],tbl_PV_Meta[Work ID '#],tbl_PV_Meta[Project Manager/Owner],,0)</f>
        <v>Project Manager 28</v>
      </c>
      <c r="AH499" s="6"/>
    </row>
    <row r="500" spans="4:34" x14ac:dyDescent="0.25">
      <c r="D500" s="6" t="s">
        <v>28</v>
      </c>
      <c r="E500" s="6" t="s">
        <v>503</v>
      </c>
      <c r="F500" s="6" t="s">
        <v>1763</v>
      </c>
      <c r="G500" s="6" t="s">
        <v>541</v>
      </c>
      <c r="H500" s="6" t="s">
        <v>505</v>
      </c>
      <c r="I500" s="6" t="s">
        <v>510</v>
      </c>
      <c r="J500" s="6" t="s">
        <v>28</v>
      </c>
      <c r="K500" s="6" t="s">
        <v>39</v>
      </c>
      <c r="L500" s="6" t="s">
        <v>62</v>
      </c>
      <c r="M500" s="43"/>
      <c r="N500" s="44" t="s">
        <v>1979</v>
      </c>
      <c r="O500" s="39">
        <v>45930.708333333299</v>
      </c>
      <c r="P500" s="39">
        <v>45930.708333333299</v>
      </c>
      <c r="Q500" s="6">
        <v>0</v>
      </c>
      <c r="R500" s="6">
        <v>0</v>
      </c>
      <c r="S500" s="45" t="e">
        <f>_xlfn.CONCAT(#REF!,TRIM(tbl_PV_Milestones[[#This Row],[Milestone Description]]))</f>
        <v>#REF!</v>
      </c>
      <c r="T500" s="84" t="str">
        <f>IF(COUNTIF(tbl_PV_Milestones[UID],tbl_PV_Milestones[[#This Row],[UID]])&gt;1,"Duplicate","")</f>
        <v>Duplicate</v>
      </c>
      <c r="U500" s="42" t="str">
        <f>_xlfn.XLOOKUP(tbl_PV_Milestones[[#This Row],[Work ID]],tbl_PV_Meta[Work ID '#],tbl_PV_Meta[Sub-Portfolio])</f>
        <v>Sub-Portfolio 8</v>
      </c>
      <c r="V500" s="41">
        <f>IF(MONTH(tbl_PV_Milestones[[#This Row],[Baseline Date]])&lt;7,YEAR(tbl_PV_Milestones[[#This Row],[Baseline Date]]),YEAR(tbl_PV_Milestones[[#This Row],[Baseline Date]])+1)</f>
        <v>2026</v>
      </c>
      <c r="W500" s="41">
        <f>IF(MONTH(tbl_PV_Milestones[[#This Row],[Actual/Schedule Finish]])&lt;7,YEAR(tbl_PV_Milestones[[#This Row],[Actual/Schedule Finish]]),YEAR(tbl_PV_Milestones[[#This Row],[Actual/Schedule Finish]])+1)</f>
        <v>2026</v>
      </c>
      <c r="X500" s="41" t="str">
        <f>IF(OR(tbl_PV_Milestones[[#This Row],[Project Status]]="Completed",tbl_PV_Milestones[[#This Row],[Project Status]]="Assumed Completed"),"Yes","No")</f>
        <v>No</v>
      </c>
      <c r="Y500" s="41">
        <f>IF(tbl_PV_Milestones[[#This Row],[Baseline Date]]="",1,0)</f>
        <v>0</v>
      </c>
      <c r="Z500" s="41">
        <f>IF(tbl_PV_Milestones[[#This Row],[Baseline Date]]&lt;PV_Meta!$B$7,1,0)</f>
        <v>0</v>
      </c>
      <c r="AA500" s="41">
        <f>IF(tbl_PV_Milestones[[#This Row],[Complete]]="Yes",1,0)</f>
        <v>0</v>
      </c>
      <c r="AB500" s="41">
        <f>IF(AND(tbl_PV_Milestones[[#This Row],[BL FY]]=2025,tbl_PV_Milestones[[#This Row],[Baseline Date]]&lt;PV_Meta!$B$7),1,0)</f>
        <v>0</v>
      </c>
      <c r="AC500" s="41">
        <f>IF(AND(tbl_PV_Milestones[[#This Row],[Planned YTD]]=1,tbl_PV_Milestones[[#This Row],[Complete]]="Yes"),1,0)</f>
        <v>0</v>
      </c>
      <c r="AD500" s="41">
        <f>IF(AND(tbl_PV_Milestones[[#This Row],[Actual/Schedule Finish]]&lt;PV_Meta!$B$7,tbl_PV_Milestones[[#This Row],[Complete]]="No",tbl_PV_Milestones[[#This Row],[Project Status]]&lt;&gt;"On Hold"),1,0)</f>
        <v>0</v>
      </c>
      <c r="AE500" s="41">
        <f>IF(AND(tbl_PV_Milestones[[#This Row],[Actual/Schedule Finish]]&gt;tbl_PV_Milestones[[#This Row],[Baseline Date]],tbl_PV_Milestones[[#This Row],[Complete]]="No",tbl_PV_Milestones[[#This Row],[Project Status]]&lt;&gt;"On Hold",tbl_PV_Milestones[[#This Row],[Overdue]]=0,tbl_PV_Milestones[[#This Row],[To be Baselined]]&lt;&gt;1),1,0)</f>
        <v>0</v>
      </c>
      <c r="AF500" s="41">
        <f>IF(AND(tbl_PV_Milestones[[#This Row],[BL FY]]=2025,tbl_PV_Milestones[[#This Row],[Finish FY]]&gt;2025),1,0)</f>
        <v>0</v>
      </c>
      <c r="AG500" s="56" t="str">
        <f>_xlfn.XLOOKUP(tbl_PV_Milestones[[#This Row],[Work ID]],tbl_PV_Meta[Work ID '#],tbl_PV_Meta[Project Manager/Owner],,0)</f>
        <v>Project Manager 28</v>
      </c>
      <c r="AH500" s="6"/>
    </row>
    <row r="501" spans="4:34" x14ac:dyDescent="0.25">
      <c r="D501" s="6" t="s">
        <v>28</v>
      </c>
      <c r="E501" s="6" t="s">
        <v>503</v>
      </c>
      <c r="F501" s="6" t="s">
        <v>1763</v>
      </c>
      <c r="G501" s="6" t="s">
        <v>525</v>
      </c>
      <c r="H501" s="6" t="s">
        <v>505</v>
      </c>
      <c r="I501" s="6" t="s">
        <v>510</v>
      </c>
      <c r="J501" s="6" t="s">
        <v>28</v>
      </c>
      <c r="K501" s="6" t="s">
        <v>39</v>
      </c>
      <c r="L501" s="6" t="s">
        <v>62</v>
      </c>
      <c r="M501" s="43"/>
      <c r="N501" s="44" t="s">
        <v>1979</v>
      </c>
      <c r="O501" s="39">
        <v>45930.708333333299</v>
      </c>
      <c r="P501" s="39">
        <v>45930.708333333299</v>
      </c>
      <c r="Q501" s="6">
        <v>0</v>
      </c>
      <c r="R501" s="6">
        <v>0</v>
      </c>
      <c r="S501" s="45" t="e">
        <f>_xlfn.CONCAT(#REF!,TRIM(tbl_PV_Milestones[[#This Row],[Milestone Description]]))</f>
        <v>#REF!</v>
      </c>
      <c r="T501" s="84" t="str">
        <f>IF(COUNTIF(tbl_PV_Milestones[UID],tbl_PV_Milestones[[#This Row],[UID]])&gt;1,"Duplicate","")</f>
        <v>Duplicate</v>
      </c>
      <c r="U501" s="42" t="str">
        <f>_xlfn.XLOOKUP(tbl_PV_Milestones[[#This Row],[Work ID]],tbl_PV_Meta[Work ID '#],tbl_PV_Meta[Sub-Portfolio])</f>
        <v>Sub-Portfolio 8</v>
      </c>
      <c r="V501" s="41">
        <f>IF(MONTH(tbl_PV_Milestones[[#This Row],[Baseline Date]])&lt;7,YEAR(tbl_PV_Milestones[[#This Row],[Baseline Date]]),YEAR(tbl_PV_Milestones[[#This Row],[Baseline Date]])+1)</f>
        <v>2026</v>
      </c>
      <c r="W501" s="41">
        <f>IF(MONTH(tbl_PV_Milestones[[#This Row],[Actual/Schedule Finish]])&lt;7,YEAR(tbl_PV_Milestones[[#This Row],[Actual/Schedule Finish]]),YEAR(tbl_PV_Milestones[[#This Row],[Actual/Schedule Finish]])+1)</f>
        <v>2026</v>
      </c>
      <c r="X501" s="41" t="str">
        <f>IF(OR(tbl_PV_Milestones[[#This Row],[Project Status]]="Completed",tbl_PV_Milestones[[#This Row],[Project Status]]="Assumed Completed"),"Yes","No")</f>
        <v>No</v>
      </c>
      <c r="Y501" s="41">
        <f>IF(tbl_PV_Milestones[[#This Row],[Baseline Date]]="",1,0)</f>
        <v>0</v>
      </c>
      <c r="Z501" s="41">
        <f>IF(tbl_PV_Milestones[[#This Row],[Baseline Date]]&lt;PV_Meta!$B$7,1,0)</f>
        <v>0</v>
      </c>
      <c r="AA501" s="41">
        <f>IF(tbl_PV_Milestones[[#This Row],[Complete]]="Yes",1,0)</f>
        <v>0</v>
      </c>
      <c r="AB501" s="41">
        <f>IF(AND(tbl_PV_Milestones[[#This Row],[BL FY]]=2025,tbl_PV_Milestones[[#This Row],[Baseline Date]]&lt;PV_Meta!$B$7),1,0)</f>
        <v>0</v>
      </c>
      <c r="AC501" s="41">
        <f>IF(AND(tbl_PV_Milestones[[#This Row],[Planned YTD]]=1,tbl_PV_Milestones[[#This Row],[Complete]]="Yes"),1,0)</f>
        <v>0</v>
      </c>
      <c r="AD501" s="41">
        <f>IF(AND(tbl_PV_Milestones[[#This Row],[Actual/Schedule Finish]]&lt;PV_Meta!$B$7,tbl_PV_Milestones[[#This Row],[Complete]]="No",tbl_PV_Milestones[[#This Row],[Project Status]]&lt;&gt;"On Hold"),1,0)</f>
        <v>0</v>
      </c>
      <c r="AE501" s="41">
        <f>IF(AND(tbl_PV_Milestones[[#This Row],[Actual/Schedule Finish]]&gt;tbl_PV_Milestones[[#This Row],[Baseline Date]],tbl_PV_Milestones[[#This Row],[Complete]]="No",tbl_PV_Milestones[[#This Row],[Project Status]]&lt;&gt;"On Hold",tbl_PV_Milestones[[#This Row],[Overdue]]=0,tbl_PV_Milestones[[#This Row],[To be Baselined]]&lt;&gt;1),1,0)</f>
        <v>0</v>
      </c>
      <c r="AF501" s="41">
        <f>IF(AND(tbl_PV_Milestones[[#This Row],[BL FY]]=2025,tbl_PV_Milestones[[#This Row],[Finish FY]]&gt;2025),1,0)</f>
        <v>0</v>
      </c>
      <c r="AG501" s="56" t="str">
        <f>_xlfn.XLOOKUP(tbl_PV_Milestones[[#This Row],[Work ID]],tbl_PV_Meta[Work ID '#],tbl_PV_Meta[Project Manager/Owner],,0)</f>
        <v>Project Manager 28</v>
      </c>
      <c r="AH501" s="6"/>
    </row>
    <row r="502" spans="4:34" x14ac:dyDescent="0.25">
      <c r="D502" s="6" t="s">
        <v>28</v>
      </c>
      <c r="E502" s="6" t="s">
        <v>503</v>
      </c>
      <c r="F502" s="6" t="s">
        <v>1763</v>
      </c>
      <c r="G502" s="6" t="s">
        <v>529</v>
      </c>
      <c r="H502" s="6" t="s">
        <v>505</v>
      </c>
      <c r="I502" s="6" t="s">
        <v>510</v>
      </c>
      <c r="J502" s="6" t="s">
        <v>28</v>
      </c>
      <c r="K502" s="6" t="s">
        <v>39</v>
      </c>
      <c r="L502" s="6" t="s">
        <v>62</v>
      </c>
      <c r="M502" s="43"/>
      <c r="N502" s="44" t="s">
        <v>1979</v>
      </c>
      <c r="O502" s="39">
        <v>45930.708333333299</v>
      </c>
      <c r="P502" s="39">
        <v>45930.708333333299</v>
      </c>
      <c r="Q502" s="6">
        <v>0</v>
      </c>
      <c r="R502" s="6">
        <v>0</v>
      </c>
      <c r="S502" s="45" t="e">
        <f>_xlfn.CONCAT(#REF!,TRIM(tbl_PV_Milestones[[#This Row],[Milestone Description]]))</f>
        <v>#REF!</v>
      </c>
      <c r="T502" s="84" t="str">
        <f>IF(COUNTIF(tbl_PV_Milestones[UID],tbl_PV_Milestones[[#This Row],[UID]])&gt;1,"Duplicate","")</f>
        <v>Duplicate</v>
      </c>
      <c r="U502" s="42" t="str">
        <f>_xlfn.XLOOKUP(tbl_PV_Milestones[[#This Row],[Work ID]],tbl_PV_Meta[Work ID '#],tbl_PV_Meta[Sub-Portfolio])</f>
        <v>Sub-Portfolio 8</v>
      </c>
      <c r="V502" s="41">
        <f>IF(MONTH(tbl_PV_Milestones[[#This Row],[Baseline Date]])&lt;7,YEAR(tbl_PV_Milestones[[#This Row],[Baseline Date]]),YEAR(tbl_PV_Milestones[[#This Row],[Baseline Date]])+1)</f>
        <v>2026</v>
      </c>
      <c r="W502" s="41">
        <f>IF(MONTH(tbl_PV_Milestones[[#This Row],[Actual/Schedule Finish]])&lt;7,YEAR(tbl_PV_Milestones[[#This Row],[Actual/Schedule Finish]]),YEAR(tbl_PV_Milestones[[#This Row],[Actual/Schedule Finish]])+1)</f>
        <v>2026</v>
      </c>
      <c r="X502" s="41" t="str">
        <f>IF(OR(tbl_PV_Milestones[[#This Row],[Project Status]]="Completed",tbl_PV_Milestones[[#This Row],[Project Status]]="Assumed Completed"),"Yes","No")</f>
        <v>No</v>
      </c>
      <c r="Y502" s="41">
        <f>IF(tbl_PV_Milestones[[#This Row],[Baseline Date]]="",1,0)</f>
        <v>0</v>
      </c>
      <c r="Z502" s="41">
        <f>IF(tbl_PV_Milestones[[#This Row],[Baseline Date]]&lt;PV_Meta!$B$7,1,0)</f>
        <v>0</v>
      </c>
      <c r="AA502" s="41">
        <f>IF(tbl_PV_Milestones[[#This Row],[Complete]]="Yes",1,0)</f>
        <v>0</v>
      </c>
      <c r="AB502" s="41">
        <f>IF(AND(tbl_PV_Milestones[[#This Row],[BL FY]]=2025,tbl_PV_Milestones[[#This Row],[Baseline Date]]&lt;PV_Meta!$B$7),1,0)</f>
        <v>0</v>
      </c>
      <c r="AC502" s="41">
        <f>IF(AND(tbl_PV_Milestones[[#This Row],[Planned YTD]]=1,tbl_PV_Milestones[[#This Row],[Complete]]="Yes"),1,0)</f>
        <v>0</v>
      </c>
      <c r="AD502" s="41">
        <f>IF(AND(tbl_PV_Milestones[[#This Row],[Actual/Schedule Finish]]&lt;PV_Meta!$B$7,tbl_PV_Milestones[[#This Row],[Complete]]="No",tbl_PV_Milestones[[#This Row],[Project Status]]&lt;&gt;"On Hold"),1,0)</f>
        <v>0</v>
      </c>
      <c r="AE502" s="41">
        <f>IF(AND(tbl_PV_Milestones[[#This Row],[Actual/Schedule Finish]]&gt;tbl_PV_Milestones[[#This Row],[Baseline Date]],tbl_PV_Milestones[[#This Row],[Complete]]="No",tbl_PV_Milestones[[#This Row],[Project Status]]&lt;&gt;"On Hold",tbl_PV_Milestones[[#This Row],[Overdue]]=0,tbl_PV_Milestones[[#This Row],[To be Baselined]]&lt;&gt;1),1,0)</f>
        <v>0</v>
      </c>
      <c r="AF502" s="41">
        <f>IF(AND(tbl_PV_Milestones[[#This Row],[BL FY]]=2025,tbl_PV_Milestones[[#This Row],[Finish FY]]&gt;2025),1,0)</f>
        <v>0</v>
      </c>
      <c r="AG502" s="56" t="str">
        <f>_xlfn.XLOOKUP(tbl_PV_Milestones[[#This Row],[Work ID]],tbl_PV_Meta[Work ID '#],tbl_PV_Meta[Project Manager/Owner],,0)</f>
        <v>Project Manager 28</v>
      </c>
      <c r="AH502" s="6"/>
    </row>
    <row r="503" spans="4:34" x14ac:dyDescent="0.25">
      <c r="D503" s="6" t="s">
        <v>28</v>
      </c>
      <c r="E503" s="6" t="s">
        <v>503</v>
      </c>
      <c r="F503" s="6" t="s">
        <v>1763</v>
      </c>
      <c r="G503" s="6" t="s">
        <v>526</v>
      </c>
      <c r="H503" s="6" t="s">
        <v>505</v>
      </c>
      <c r="I503" s="6" t="s">
        <v>510</v>
      </c>
      <c r="J503" s="6" t="s">
        <v>28</v>
      </c>
      <c r="K503" s="6" t="s">
        <v>39</v>
      </c>
      <c r="L503" s="6" t="s">
        <v>62</v>
      </c>
      <c r="M503" s="43"/>
      <c r="N503" s="44" t="s">
        <v>1979</v>
      </c>
      <c r="O503" s="39">
        <v>45930.708333333299</v>
      </c>
      <c r="P503" s="39">
        <v>45930.708333333299</v>
      </c>
      <c r="Q503" s="6">
        <v>0</v>
      </c>
      <c r="R503" s="6">
        <v>0</v>
      </c>
      <c r="S503" s="45" t="e">
        <f>_xlfn.CONCAT(#REF!,TRIM(tbl_PV_Milestones[[#This Row],[Milestone Description]]))</f>
        <v>#REF!</v>
      </c>
      <c r="T503" s="84" t="str">
        <f>IF(COUNTIF(tbl_PV_Milestones[UID],tbl_PV_Milestones[[#This Row],[UID]])&gt;1,"Duplicate","")</f>
        <v>Duplicate</v>
      </c>
      <c r="U503" s="42" t="str">
        <f>_xlfn.XLOOKUP(tbl_PV_Milestones[[#This Row],[Work ID]],tbl_PV_Meta[Work ID '#],tbl_PV_Meta[Sub-Portfolio])</f>
        <v>Sub-Portfolio 8</v>
      </c>
      <c r="V503" s="41">
        <f>IF(MONTH(tbl_PV_Milestones[[#This Row],[Baseline Date]])&lt;7,YEAR(tbl_PV_Milestones[[#This Row],[Baseline Date]]),YEAR(tbl_PV_Milestones[[#This Row],[Baseline Date]])+1)</f>
        <v>2026</v>
      </c>
      <c r="W503" s="41">
        <f>IF(MONTH(tbl_PV_Milestones[[#This Row],[Actual/Schedule Finish]])&lt;7,YEAR(tbl_PV_Milestones[[#This Row],[Actual/Schedule Finish]]),YEAR(tbl_PV_Milestones[[#This Row],[Actual/Schedule Finish]])+1)</f>
        <v>2026</v>
      </c>
      <c r="X503" s="41" t="str">
        <f>IF(OR(tbl_PV_Milestones[[#This Row],[Project Status]]="Completed",tbl_PV_Milestones[[#This Row],[Project Status]]="Assumed Completed"),"Yes","No")</f>
        <v>No</v>
      </c>
      <c r="Y503" s="41">
        <f>IF(tbl_PV_Milestones[[#This Row],[Baseline Date]]="",1,0)</f>
        <v>0</v>
      </c>
      <c r="Z503" s="41">
        <f>IF(tbl_PV_Milestones[[#This Row],[Baseline Date]]&lt;PV_Meta!$B$7,1,0)</f>
        <v>0</v>
      </c>
      <c r="AA503" s="41">
        <f>IF(tbl_PV_Milestones[[#This Row],[Complete]]="Yes",1,0)</f>
        <v>0</v>
      </c>
      <c r="AB503" s="41">
        <f>IF(AND(tbl_PV_Milestones[[#This Row],[BL FY]]=2025,tbl_PV_Milestones[[#This Row],[Baseline Date]]&lt;PV_Meta!$B$7),1,0)</f>
        <v>0</v>
      </c>
      <c r="AC503" s="41">
        <f>IF(AND(tbl_PV_Milestones[[#This Row],[Planned YTD]]=1,tbl_PV_Milestones[[#This Row],[Complete]]="Yes"),1,0)</f>
        <v>0</v>
      </c>
      <c r="AD503" s="41">
        <f>IF(AND(tbl_PV_Milestones[[#This Row],[Actual/Schedule Finish]]&lt;PV_Meta!$B$7,tbl_PV_Milestones[[#This Row],[Complete]]="No",tbl_PV_Milestones[[#This Row],[Project Status]]&lt;&gt;"On Hold"),1,0)</f>
        <v>0</v>
      </c>
      <c r="AE503" s="41">
        <f>IF(AND(tbl_PV_Milestones[[#This Row],[Actual/Schedule Finish]]&gt;tbl_PV_Milestones[[#This Row],[Baseline Date]],tbl_PV_Milestones[[#This Row],[Complete]]="No",tbl_PV_Milestones[[#This Row],[Project Status]]&lt;&gt;"On Hold",tbl_PV_Milestones[[#This Row],[Overdue]]=0,tbl_PV_Milestones[[#This Row],[To be Baselined]]&lt;&gt;1),1,0)</f>
        <v>0</v>
      </c>
      <c r="AF503" s="41">
        <f>IF(AND(tbl_PV_Milestones[[#This Row],[BL FY]]=2025,tbl_PV_Milestones[[#This Row],[Finish FY]]&gt;2025),1,0)</f>
        <v>0</v>
      </c>
      <c r="AG503" s="56" t="str">
        <f>_xlfn.XLOOKUP(tbl_PV_Milestones[[#This Row],[Work ID]],tbl_PV_Meta[Work ID '#],tbl_PV_Meta[Project Manager/Owner],,0)</f>
        <v>Project Manager 28</v>
      </c>
      <c r="AH503" s="6"/>
    </row>
    <row r="504" spans="4:34" x14ac:dyDescent="0.25">
      <c r="D504" s="6" t="s">
        <v>28</v>
      </c>
      <c r="E504" s="6" t="s">
        <v>503</v>
      </c>
      <c r="F504" s="6" t="s">
        <v>1763</v>
      </c>
      <c r="G504" s="6" t="s">
        <v>527</v>
      </c>
      <c r="H504" s="6" t="s">
        <v>505</v>
      </c>
      <c r="I504" s="6" t="s">
        <v>510</v>
      </c>
      <c r="J504" s="6" t="s">
        <v>28</v>
      </c>
      <c r="K504" s="6" t="s">
        <v>39</v>
      </c>
      <c r="L504" s="6" t="s">
        <v>62</v>
      </c>
      <c r="M504" s="43"/>
      <c r="N504" s="44" t="s">
        <v>1979</v>
      </c>
      <c r="O504" s="39">
        <v>45930.708333333299</v>
      </c>
      <c r="P504" s="39">
        <v>45930.708333333299</v>
      </c>
      <c r="Q504" s="6">
        <v>0</v>
      </c>
      <c r="R504" s="6">
        <v>0</v>
      </c>
      <c r="S504" s="45" t="e">
        <f>_xlfn.CONCAT(#REF!,TRIM(tbl_PV_Milestones[[#This Row],[Milestone Description]]))</f>
        <v>#REF!</v>
      </c>
      <c r="T504" s="84" t="str">
        <f>IF(COUNTIF(tbl_PV_Milestones[UID],tbl_PV_Milestones[[#This Row],[UID]])&gt;1,"Duplicate","")</f>
        <v>Duplicate</v>
      </c>
      <c r="U504" s="42" t="str">
        <f>_xlfn.XLOOKUP(tbl_PV_Milestones[[#This Row],[Work ID]],tbl_PV_Meta[Work ID '#],tbl_PV_Meta[Sub-Portfolio])</f>
        <v>Sub-Portfolio 8</v>
      </c>
      <c r="V504" s="41">
        <f>IF(MONTH(tbl_PV_Milestones[[#This Row],[Baseline Date]])&lt;7,YEAR(tbl_PV_Milestones[[#This Row],[Baseline Date]]),YEAR(tbl_PV_Milestones[[#This Row],[Baseline Date]])+1)</f>
        <v>2026</v>
      </c>
      <c r="W504" s="41">
        <f>IF(MONTH(tbl_PV_Milestones[[#This Row],[Actual/Schedule Finish]])&lt;7,YEAR(tbl_PV_Milestones[[#This Row],[Actual/Schedule Finish]]),YEAR(tbl_PV_Milestones[[#This Row],[Actual/Schedule Finish]])+1)</f>
        <v>2026</v>
      </c>
      <c r="X504" s="41" t="str">
        <f>IF(OR(tbl_PV_Milestones[[#This Row],[Project Status]]="Completed",tbl_PV_Milestones[[#This Row],[Project Status]]="Assumed Completed"),"Yes","No")</f>
        <v>No</v>
      </c>
      <c r="Y504" s="41">
        <f>IF(tbl_PV_Milestones[[#This Row],[Baseline Date]]="",1,0)</f>
        <v>0</v>
      </c>
      <c r="Z504" s="41">
        <f>IF(tbl_PV_Milestones[[#This Row],[Baseline Date]]&lt;PV_Meta!$B$7,1,0)</f>
        <v>0</v>
      </c>
      <c r="AA504" s="41">
        <f>IF(tbl_PV_Milestones[[#This Row],[Complete]]="Yes",1,0)</f>
        <v>0</v>
      </c>
      <c r="AB504" s="41">
        <f>IF(AND(tbl_PV_Milestones[[#This Row],[BL FY]]=2025,tbl_PV_Milestones[[#This Row],[Baseline Date]]&lt;PV_Meta!$B$7),1,0)</f>
        <v>0</v>
      </c>
      <c r="AC504" s="41">
        <f>IF(AND(tbl_PV_Milestones[[#This Row],[Planned YTD]]=1,tbl_PV_Milestones[[#This Row],[Complete]]="Yes"),1,0)</f>
        <v>0</v>
      </c>
      <c r="AD504" s="41">
        <f>IF(AND(tbl_PV_Milestones[[#This Row],[Actual/Schedule Finish]]&lt;PV_Meta!$B$7,tbl_PV_Milestones[[#This Row],[Complete]]="No",tbl_PV_Milestones[[#This Row],[Project Status]]&lt;&gt;"On Hold"),1,0)</f>
        <v>0</v>
      </c>
      <c r="AE504" s="41">
        <f>IF(AND(tbl_PV_Milestones[[#This Row],[Actual/Schedule Finish]]&gt;tbl_PV_Milestones[[#This Row],[Baseline Date]],tbl_PV_Milestones[[#This Row],[Complete]]="No",tbl_PV_Milestones[[#This Row],[Project Status]]&lt;&gt;"On Hold",tbl_PV_Milestones[[#This Row],[Overdue]]=0,tbl_PV_Milestones[[#This Row],[To be Baselined]]&lt;&gt;1),1,0)</f>
        <v>0</v>
      </c>
      <c r="AF504" s="41">
        <f>IF(AND(tbl_PV_Milestones[[#This Row],[BL FY]]=2025,tbl_PV_Milestones[[#This Row],[Finish FY]]&gt;2025),1,0)</f>
        <v>0</v>
      </c>
      <c r="AG504" s="56" t="str">
        <f>_xlfn.XLOOKUP(tbl_PV_Milestones[[#This Row],[Work ID]],tbl_PV_Meta[Work ID '#],tbl_PV_Meta[Project Manager/Owner],,0)</f>
        <v>Project Manager 28</v>
      </c>
      <c r="AH504" s="6"/>
    </row>
    <row r="505" spans="4:34" x14ac:dyDescent="0.25">
      <c r="D505" s="6" t="s">
        <v>28</v>
      </c>
      <c r="E505" s="6" t="s">
        <v>503</v>
      </c>
      <c r="F505" s="6" t="s">
        <v>1763</v>
      </c>
      <c r="G505" s="6" t="s">
        <v>528</v>
      </c>
      <c r="H505" s="6" t="s">
        <v>505</v>
      </c>
      <c r="I505" s="6" t="s">
        <v>510</v>
      </c>
      <c r="J505" s="6" t="s">
        <v>28</v>
      </c>
      <c r="K505" s="6" t="s">
        <v>39</v>
      </c>
      <c r="L505" s="6" t="s">
        <v>62</v>
      </c>
      <c r="M505" s="43"/>
      <c r="N505" s="44" t="s">
        <v>1979</v>
      </c>
      <c r="O505" s="39">
        <v>45930.708333333299</v>
      </c>
      <c r="P505" s="39">
        <v>45930.708333333299</v>
      </c>
      <c r="Q505" s="6">
        <v>0</v>
      </c>
      <c r="R505" s="6">
        <v>0</v>
      </c>
      <c r="S505" s="45" t="e">
        <f>_xlfn.CONCAT(#REF!,TRIM(tbl_PV_Milestones[[#This Row],[Milestone Description]]))</f>
        <v>#REF!</v>
      </c>
      <c r="T505" s="84" t="str">
        <f>IF(COUNTIF(tbl_PV_Milestones[UID],tbl_PV_Milestones[[#This Row],[UID]])&gt;1,"Duplicate","")</f>
        <v>Duplicate</v>
      </c>
      <c r="U505" s="42" t="str">
        <f>_xlfn.XLOOKUP(tbl_PV_Milestones[[#This Row],[Work ID]],tbl_PV_Meta[Work ID '#],tbl_PV_Meta[Sub-Portfolio])</f>
        <v>Sub-Portfolio 8</v>
      </c>
      <c r="V505" s="41">
        <f>IF(MONTH(tbl_PV_Milestones[[#This Row],[Baseline Date]])&lt;7,YEAR(tbl_PV_Milestones[[#This Row],[Baseline Date]]),YEAR(tbl_PV_Milestones[[#This Row],[Baseline Date]])+1)</f>
        <v>2026</v>
      </c>
      <c r="W505" s="41">
        <f>IF(MONTH(tbl_PV_Milestones[[#This Row],[Actual/Schedule Finish]])&lt;7,YEAR(tbl_PV_Milestones[[#This Row],[Actual/Schedule Finish]]),YEAR(tbl_PV_Milestones[[#This Row],[Actual/Schedule Finish]])+1)</f>
        <v>2026</v>
      </c>
      <c r="X505" s="41" t="str">
        <f>IF(OR(tbl_PV_Milestones[[#This Row],[Project Status]]="Completed",tbl_PV_Milestones[[#This Row],[Project Status]]="Assumed Completed"),"Yes","No")</f>
        <v>No</v>
      </c>
      <c r="Y505" s="41">
        <f>IF(tbl_PV_Milestones[[#This Row],[Baseline Date]]="",1,0)</f>
        <v>0</v>
      </c>
      <c r="Z505" s="41">
        <f>IF(tbl_PV_Milestones[[#This Row],[Baseline Date]]&lt;PV_Meta!$B$7,1,0)</f>
        <v>0</v>
      </c>
      <c r="AA505" s="41">
        <f>IF(tbl_PV_Milestones[[#This Row],[Complete]]="Yes",1,0)</f>
        <v>0</v>
      </c>
      <c r="AB505" s="41">
        <f>IF(AND(tbl_PV_Milestones[[#This Row],[BL FY]]=2025,tbl_PV_Milestones[[#This Row],[Baseline Date]]&lt;PV_Meta!$B$7),1,0)</f>
        <v>0</v>
      </c>
      <c r="AC505" s="41">
        <f>IF(AND(tbl_PV_Milestones[[#This Row],[Planned YTD]]=1,tbl_PV_Milestones[[#This Row],[Complete]]="Yes"),1,0)</f>
        <v>0</v>
      </c>
      <c r="AD505" s="41">
        <f>IF(AND(tbl_PV_Milestones[[#This Row],[Actual/Schedule Finish]]&lt;PV_Meta!$B$7,tbl_PV_Milestones[[#This Row],[Complete]]="No",tbl_PV_Milestones[[#This Row],[Project Status]]&lt;&gt;"On Hold"),1,0)</f>
        <v>0</v>
      </c>
      <c r="AE505" s="41">
        <f>IF(AND(tbl_PV_Milestones[[#This Row],[Actual/Schedule Finish]]&gt;tbl_PV_Milestones[[#This Row],[Baseline Date]],tbl_PV_Milestones[[#This Row],[Complete]]="No",tbl_PV_Milestones[[#This Row],[Project Status]]&lt;&gt;"On Hold",tbl_PV_Milestones[[#This Row],[Overdue]]=0,tbl_PV_Milestones[[#This Row],[To be Baselined]]&lt;&gt;1),1,0)</f>
        <v>0</v>
      </c>
      <c r="AF505" s="41">
        <f>IF(AND(tbl_PV_Milestones[[#This Row],[BL FY]]=2025,tbl_PV_Milestones[[#This Row],[Finish FY]]&gt;2025),1,0)</f>
        <v>0</v>
      </c>
      <c r="AG505" s="56" t="str">
        <f>_xlfn.XLOOKUP(tbl_PV_Milestones[[#This Row],[Work ID]],tbl_PV_Meta[Work ID '#],tbl_PV_Meta[Project Manager/Owner],,0)</f>
        <v>Project Manager 28</v>
      </c>
      <c r="AH505" s="6"/>
    </row>
    <row r="506" spans="4:34" x14ac:dyDescent="0.25">
      <c r="D506" s="6" t="s">
        <v>28</v>
      </c>
      <c r="E506" s="6" t="s">
        <v>503</v>
      </c>
      <c r="F506" s="6" t="s">
        <v>1763</v>
      </c>
      <c r="G506" s="6" t="s">
        <v>530</v>
      </c>
      <c r="H506" s="6" t="s">
        <v>505</v>
      </c>
      <c r="I506" s="6" t="s">
        <v>510</v>
      </c>
      <c r="J506" s="6" t="s">
        <v>28</v>
      </c>
      <c r="K506" s="6" t="s">
        <v>39</v>
      </c>
      <c r="L506" s="6" t="s">
        <v>62</v>
      </c>
      <c r="M506" s="43"/>
      <c r="N506" s="44" t="s">
        <v>1979</v>
      </c>
      <c r="O506" s="39">
        <v>45930.708333333299</v>
      </c>
      <c r="P506" s="39">
        <v>45930.708333333299</v>
      </c>
      <c r="Q506" s="6">
        <v>0</v>
      </c>
      <c r="R506" s="6">
        <v>0</v>
      </c>
      <c r="S506" s="45" t="e">
        <f>_xlfn.CONCAT(#REF!,TRIM(tbl_PV_Milestones[[#This Row],[Milestone Description]]))</f>
        <v>#REF!</v>
      </c>
      <c r="T506" s="84" t="str">
        <f>IF(COUNTIF(tbl_PV_Milestones[UID],tbl_PV_Milestones[[#This Row],[UID]])&gt;1,"Duplicate","")</f>
        <v>Duplicate</v>
      </c>
      <c r="U506" s="42" t="str">
        <f>_xlfn.XLOOKUP(tbl_PV_Milestones[[#This Row],[Work ID]],tbl_PV_Meta[Work ID '#],tbl_PV_Meta[Sub-Portfolio])</f>
        <v>Sub-Portfolio 8</v>
      </c>
      <c r="V506" s="41">
        <f>IF(MONTH(tbl_PV_Milestones[[#This Row],[Baseline Date]])&lt;7,YEAR(tbl_PV_Milestones[[#This Row],[Baseline Date]]),YEAR(tbl_PV_Milestones[[#This Row],[Baseline Date]])+1)</f>
        <v>2026</v>
      </c>
      <c r="W506" s="41">
        <f>IF(MONTH(tbl_PV_Milestones[[#This Row],[Actual/Schedule Finish]])&lt;7,YEAR(tbl_PV_Milestones[[#This Row],[Actual/Schedule Finish]]),YEAR(tbl_PV_Milestones[[#This Row],[Actual/Schedule Finish]])+1)</f>
        <v>2026</v>
      </c>
      <c r="X506" s="41" t="str">
        <f>IF(OR(tbl_PV_Milestones[[#This Row],[Project Status]]="Completed",tbl_PV_Milestones[[#This Row],[Project Status]]="Assumed Completed"),"Yes","No")</f>
        <v>No</v>
      </c>
      <c r="Y506" s="41">
        <f>IF(tbl_PV_Milestones[[#This Row],[Baseline Date]]="",1,0)</f>
        <v>0</v>
      </c>
      <c r="Z506" s="41">
        <f>IF(tbl_PV_Milestones[[#This Row],[Baseline Date]]&lt;PV_Meta!$B$7,1,0)</f>
        <v>0</v>
      </c>
      <c r="AA506" s="41">
        <f>IF(tbl_PV_Milestones[[#This Row],[Complete]]="Yes",1,0)</f>
        <v>0</v>
      </c>
      <c r="AB506" s="41">
        <f>IF(AND(tbl_PV_Milestones[[#This Row],[BL FY]]=2025,tbl_PV_Milestones[[#This Row],[Baseline Date]]&lt;PV_Meta!$B$7),1,0)</f>
        <v>0</v>
      </c>
      <c r="AC506" s="41">
        <f>IF(AND(tbl_PV_Milestones[[#This Row],[Planned YTD]]=1,tbl_PV_Milestones[[#This Row],[Complete]]="Yes"),1,0)</f>
        <v>0</v>
      </c>
      <c r="AD506" s="41">
        <f>IF(AND(tbl_PV_Milestones[[#This Row],[Actual/Schedule Finish]]&lt;PV_Meta!$B$7,tbl_PV_Milestones[[#This Row],[Complete]]="No",tbl_PV_Milestones[[#This Row],[Project Status]]&lt;&gt;"On Hold"),1,0)</f>
        <v>0</v>
      </c>
      <c r="AE506" s="41">
        <f>IF(AND(tbl_PV_Milestones[[#This Row],[Actual/Schedule Finish]]&gt;tbl_PV_Milestones[[#This Row],[Baseline Date]],tbl_PV_Milestones[[#This Row],[Complete]]="No",tbl_PV_Milestones[[#This Row],[Project Status]]&lt;&gt;"On Hold",tbl_PV_Milestones[[#This Row],[Overdue]]=0,tbl_PV_Milestones[[#This Row],[To be Baselined]]&lt;&gt;1),1,0)</f>
        <v>0</v>
      </c>
      <c r="AF506" s="41">
        <f>IF(AND(tbl_PV_Milestones[[#This Row],[BL FY]]=2025,tbl_PV_Milestones[[#This Row],[Finish FY]]&gt;2025),1,0)</f>
        <v>0</v>
      </c>
      <c r="AG506" s="56" t="str">
        <f>_xlfn.XLOOKUP(tbl_PV_Milestones[[#This Row],[Work ID]],tbl_PV_Meta[Work ID '#],tbl_PV_Meta[Project Manager/Owner],,0)</f>
        <v>Project Manager 28</v>
      </c>
      <c r="AH506" s="6"/>
    </row>
    <row r="507" spans="4:34" x14ac:dyDescent="0.25">
      <c r="D507" s="6" t="s">
        <v>28</v>
      </c>
      <c r="E507" s="6" t="s">
        <v>503</v>
      </c>
      <c r="F507" s="6" t="s">
        <v>1763</v>
      </c>
      <c r="G507" s="6" t="s">
        <v>531</v>
      </c>
      <c r="H507" s="6" t="s">
        <v>505</v>
      </c>
      <c r="I507" s="6" t="s">
        <v>510</v>
      </c>
      <c r="J507" s="6" t="s">
        <v>28</v>
      </c>
      <c r="K507" s="6" t="s">
        <v>39</v>
      </c>
      <c r="L507" s="6" t="s">
        <v>62</v>
      </c>
      <c r="M507" s="43"/>
      <c r="N507" s="44" t="s">
        <v>1979</v>
      </c>
      <c r="O507" s="39">
        <v>45930.708333333299</v>
      </c>
      <c r="P507" s="39">
        <v>45930.708333333299</v>
      </c>
      <c r="Q507" s="6">
        <v>0</v>
      </c>
      <c r="R507" s="6">
        <v>0</v>
      </c>
      <c r="S507" s="45" t="e">
        <f>_xlfn.CONCAT(#REF!,TRIM(tbl_PV_Milestones[[#This Row],[Milestone Description]]))</f>
        <v>#REF!</v>
      </c>
      <c r="T507" s="84" t="str">
        <f>IF(COUNTIF(tbl_PV_Milestones[UID],tbl_PV_Milestones[[#This Row],[UID]])&gt;1,"Duplicate","")</f>
        <v>Duplicate</v>
      </c>
      <c r="U507" s="42" t="str">
        <f>_xlfn.XLOOKUP(tbl_PV_Milestones[[#This Row],[Work ID]],tbl_PV_Meta[Work ID '#],tbl_PV_Meta[Sub-Portfolio])</f>
        <v>Sub-Portfolio 8</v>
      </c>
      <c r="V507" s="41">
        <f>IF(MONTH(tbl_PV_Milestones[[#This Row],[Baseline Date]])&lt;7,YEAR(tbl_PV_Milestones[[#This Row],[Baseline Date]]),YEAR(tbl_PV_Milestones[[#This Row],[Baseline Date]])+1)</f>
        <v>2026</v>
      </c>
      <c r="W507" s="41">
        <f>IF(MONTH(tbl_PV_Milestones[[#This Row],[Actual/Schedule Finish]])&lt;7,YEAR(tbl_PV_Milestones[[#This Row],[Actual/Schedule Finish]]),YEAR(tbl_PV_Milestones[[#This Row],[Actual/Schedule Finish]])+1)</f>
        <v>2026</v>
      </c>
      <c r="X507" s="41" t="str">
        <f>IF(OR(tbl_PV_Milestones[[#This Row],[Project Status]]="Completed",tbl_PV_Milestones[[#This Row],[Project Status]]="Assumed Completed"),"Yes","No")</f>
        <v>No</v>
      </c>
      <c r="Y507" s="41">
        <f>IF(tbl_PV_Milestones[[#This Row],[Baseline Date]]="",1,0)</f>
        <v>0</v>
      </c>
      <c r="Z507" s="41">
        <f>IF(tbl_PV_Milestones[[#This Row],[Baseline Date]]&lt;PV_Meta!$B$7,1,0)</f>
        <v>0</v>
      </c>
      <c r="AA507" s="41">
        <f>IF(tbl_PV_Milestones[[#This Row],[Complete]]="Yes",1,0)</f>
        <v>0</v>
      </c>
      <c r="AB507" s="41">
        <f>IF(AND(tbl_PV_Milestones[[#This Row],[BL FY]]=2025,tbl_PV_Milestones[[#This Row],[Baseline Date]]&lt;PV_Meta!$B$7),1,0)</f>
        <v>0</v>
      </c>
      <c r="AC507" s="41">
        <f>IF(AND(tbl_PV_Milestones[[#This Row],[Planned YTD]]=1,tbl_PV_Milestones[[#This Row],[Complete]]="Yes"),1,0)</f>
        <v>0</v>
      </c>
      <c r="AD507" s="41">
        <f>IF(AND(tbl_PV_Milestones[[#This Row],[Actual/Schedule Finish]]&lt;PV_Meta!$B$7,tbl_PV_Milestones[[#This Row],[Complete]]="No",tbl_PV_Milestones[[#This Row],[Project Status]]&lt;&gt;"On Hold"),1,0)</f>
        <v>0</v>
      </c>
      <c r="AE507" s="41">
        <f>IF(AND(tbl_PV_Milestones[[#This Row],[Actual/Schedule Finish]]&gt;tbl_PV_Milestones[[#This Row],[Baseline Date]],tbl_PV_Milestones[[#This Row],[Complete]]="No",tbl_PV_Milestones[[#This Row],[Project Status]]&lt;&gt;"On Hold",tbl_PV_Milestones[[#This Row],[Overdue]]=0,tbl_PV_Milestones[[#This Row],[To be Baselined]]&lt;&gt;1),1,0)</f>
        <v>0</v>
      </c>
      <c r="AF507" s="41">
        <f>IF(AND(tbl_PV_Milestones[[#This Row],[BL FY]]=2025,tbl_PV_Milestones[[#This Row],[Finish FY]]&gt;2025),1,0)</f>
        <v>0</v>
      </c>
      <c r="AG507" s="56" t="str">
        <f>_xlfn.XLOOKUP(tbl_PV_Milestones[[#This Row],[Work ID]],tbl_PV_Meta[Work ID '#],tbl_PV_Meta[Project Manager/Owner],,0)</f>
        <v>Project Manager 28</v>
      </c>
      <c r="AH507" s="6"/>
    </row>
    <row r="508" spans="4:34" x14ac:dyDescent="0.25">
      <c r="D508" s="6" t="s">
        <v>28</v>
      </c>
      <c r="E508" s="6" t="s">
        <v>503</v>
      </c>
      <c r="F508" s="6" t="s">
        <v>1763</v>
      </c>
      <c r="G508" s="6" t="s">
        <v>641</v>
      </c>
      <c r="H508" s="6" t="s">
        <v>505</v>
      </c>
      <c r="I508" s="6" t="s">
        <v>506</v>
      </c>
      <c r="J508" s="6" t="s">
        <v>28</v>
      </c>
      <c r="K508" s="6" t="s">
        <v>39</v>
      </c>
      <c r="L508" s="6" t="s">
        <v>62</v>
      </c>
      <c r="M508" s="43"/>
      <c r="N508" s="44" t="s">
        <v>1979</v>
      </c>
      <c r="O508" s="39">
        <v>45930.708333333299</v>
      </c>
      <c r="P508" s="39">
        <v>45930.708333333299</v>
      </c>
      <c r="Q508" s="6">
        <v>0</v>
      </c>
      <c r="R508" s="6">
        <v>0</v>
      </c>
      <c r="S508" s="45" t="e">
        <f>_xlfn.CONCAT(#REF!,TRIM(tbl_PV_Milestones[[#This Row],[Milestone Description]]))</f>
        <v>#REF!</v>
      </c>
      <c r="T508" s="84" t="str">
        <f>IF(COUNTIF(tbl_PV_Milestones[UID],tbl_PV_Milestones[[#This Row],[UID]])&gt;1,"Duplicate","")</f>
        <v>Duplicate</v>
      </c>
      <c r="U508" s="42" t="str">
        <f>_xlfn.XLOOKUP(tbl_PV_Milestones[[#This Row],[Work ID]],tbl_PV_Meta[Work ID '#],tbl_PV_Meta[Sub-Portfolio])</f>
        <v>Sub-Portfolio 8</v>
      </c>
      <c r="V508" s="41">
        <f>IF(MONTH(tbl_PV_Milestones[[#This Row],[Baseline Date]])&lt;7,YEAR(tbl_PV_Milestones[[#This Row],[Baseline Date]]),YEAR(tbl_PV_Milestones[[#This Row],[Baseline Date]])+1)</f>
        <v>2026</v>
      </c>
      <c r="W508" s="41">
        <f>IF(MONTH(tbl_PV_Milestones[[#This Row],[Actual/Schedule Finish]])&lt;7,YEAR(tbl_PV_Milestones[[#This Row],[Actual/Schedule Finish]]),YEAR(tbl_PV_Milestones[[#This Row],[Actual/Schedule Finish]])+1)</f>
        <v>2026</v>
      </c>
      <c r="X508" s="41" t="str">
        <f>IF(OR(tbl_PV_Milestones[[#This Row],[Project Status]]="Completed",tbl_PV_Milestones[[#This Row],[Project Status]]="Assumed Completed"),"Yes","No")</f>
        <v>No</v>
      </c>
      <c r="Y508" s="41">
        <f>IF(tbl_PV_Milestones[[#This Row],[Baseline Date]]="",1,0)</f>
        <v>0</v>
      </c>
      <c r="Z508" s="41">
        <f>IF(tbl_PV_Milestones[[#This Row],[Baseline Date]]&lt;PV_Meta!$B$7,1,0)</f>
        <v>0</v>
      </c>
      <c r="AA508" s="41">
        <f>IF(tbl_PV_Milestones[[#This Row],[Complete]]="Yes",1,0)</f>
        <v>0</v>
      </c>
      <c r="AB508" s="41">
        <f>IF(AND(tbl_PV_Milestones[[#This Row],[BL FY]]=2025,tbl_PV_Milestones[[#This Row],[Baseline Date]]&lt;PV_Meta!$B$7),1,0)</f>
        <v>0</v>
      </c>
      <c r="AC508" s="41">
        <f>IF(AND(tbl_PV_Milestones[[#This Row],[Planned YTD]]=1,tbl_PV_Milestones[[#This Row],[Complete]]="Yes"),1,0)</f>
        <v>0</v>
      </c>
      <c r="AD508" s="41">
        <f>IF(AND(tbl_PV_Milestones[[#This Row],[Actual/Schedule Finish]]&lt;PV_Meta!$B$7,tbl_PV_Milestones[[#This Row],[Complete]]="No",tbl_PV_Milestones[[#This Row],[Project Status]]&lt;&gt;"On Hold"),1,0)</f>
        <v>0</v>
      </c>
      <c r="AE508" s="41">
        <f>IF(AND(tbl_PV_Milestones[[#This Row],[Actual/Schedule Finish]]&gt;tbl_PV_Milestones[[#This Row],[Baseline Date]],tbl_PV_Milestones[[#This Row],[Complete]]="No",tbl_PV_Milestones[[#This Row],[Project Status]]&lt;&gt;"On Hold",tbl_PV_Milestones[[#This Row],[Overdue]]=0,tbl_PV_Milestones[[#This Row],[To be Baselined]]&lt;&gt;1),1,0)</f>
        <v>0</v>
      </c>
      <c r="AF508" s="41">
        <f>IF(AND(tbl_PV_Milestones[[#This Row],[BL FY]]=2025,tbl_PV_Milestones[[#This Row],[Finish FY]]&gt;2025),1,0)</f>
        <v>0</v>
      </c>
      <c r="AG508" s="56" t="str">
        <f>_xlfn.XLOOKUP(tbl_PV_Milestones[[#This Row],[Work ID]],tbl_PV_Meta[Work ID '#],tbl_PV_Meta[Project Manager/Owner],,0)</f>
        <v>Project Manager 28</v>
      </c>
      <c r="AH508" s="6"/>
    </row>
    <row r="509" spans="4:34" x14ac:dyDescent="0.25">
      <c r="D509" s="6" t="s">
        <v>28</v>
      </c>
      <c r="E509" s="6" t="s">
        <v>503</v>
      </c>
      <c r="F509" s="6" t="s">
        <v>1763</v>
      </c>
      <c r="G509" s="6" t="s">
        <v>533</v>
      </c>
      <c r="H509" s="6" t="s">
        <v>519</v>
      </c>
      <c r="I509" s="6" t="s">
        <v>510</v>
      </c>
      <c r="J509" s="6" t="s">
        <v>28</v>
      </c>
      <c r="K509" s="6" t="s">
        <v>39</v>
      </c>
      <c r="L509" s="6" t="s">
        <v>62</v>
      </c>
      <c r="M509" s="43"/>
      <c r="N509" s="44" t="s">
        <v>1979</v>
      </c>
      <c r="O509" s="39">
        <v>45930.708333333299</v>
      </c>
      <c r="P509" s="39">
        <v>45930.708333333299</v>
      </c>
      <c r="Q509" s="6">
        <v>0</v>
      </c>
      <c r="R509" s="6">
        <v>0</v>
      </c>
      <c r="S509" s="45" t="e">
        <f>_xlfn.CONCAT(#REF!,TRIM(tbl_PV_Milestones[[#This Row],[Milestone Description]]))</f>
        <v>#REF!</v>
      </c>
      <c r="T509" s="84" t="str">
        <f>IF(COUNTIF(tbl_PV_Milestones[UID],tbl_PV_Milestones[[#This Row],[UID]])&gt;1,"Duplicate","")</f>
        <v>Duplicate</v>
      </c>
      <c r="U509" s="42" t="str">
        <f>_xlfn.XLOOKUP(tbl_PV_Milestones[[#This Row],[Work ID]],tbl_PV_Meta[Work ID '#],tbl_PV_Meta[Sub-Portfolio])</f>
        <v>Sub-Portfolio 8</v>
      </c>
      <c r="V509" s="41">
        <f>IF(MONTH(tbl_PV_Milestones[[#This Row],[Baseline Date]])&lt;7,YEAR(tbl_PV_Milestones[[#This Row],[Baseline Date]]),YEAR(tbl_PV_Milestones[[#This Row],[Baseline Date]])+1)</f>
        <v>2026</v>
      </c>
      <c r="W509" s="41">
        <f>IF(MONTH(tbl_PV_Milestones[[#This Row],[Actual/Schedule Finish]])&lt;7,YEAR(tbl_PV_Milestones[[#This Row],[Actual/Schedule Finish]]),YEAR(tbl_PV_Milestones[[#This Row],[Actual/Schedule Finish]])+1)</f>
        <v>2026</v>
      </c>
      <c r="X509" s="41" t="str">
        <f>IF(OR(tbl_PV_Milestones[[#This Row],[Project Status]]="Completed",tbl_PV_Milestones[[#This Row],[Project Status]]="Assumed Completed"),"Yes","No")</f>
        <v>No</v>
      </c>
      <c r="Y509" s="41">
        <f>IF(tbl_PV_Milestones[[#This Row],[Baseline Date]]="",1,0)</f>
        <v>0</v>
      </c>
      <c r="Z509" s="41">
        <f>IF(tbl_PV_Milestones[[#This Row],[Baseline Date]]&lt;PV_Meta!$B$7,1,0)</f>
        <v>0</v>
      </c>
      <c r="AA509" s="41">
        <f>IF(tbl_PV_Milestones[[#This Row],[Complete]]="Yes",1,0)</f>
        <v>0</v>
      </c>
      <c r="AB509" s="41">
        <f>IF(AND(tbl_PV_Milestones[[#This Row],[BL FY]]=2025,tbl_PV_Milestones[[#This Row],[Baseline Date]]&lt;PV_Meta!$B$7),1,0)</f>
        <v>0</v>
      </c>
      <c r="AC509" s="41">
        <f>IF(AND(tbl_PV_Milestones[[#This Row],[Planned YTD]]=1,tbl_PV_Milestones[[#This Row],[Complete]]="Yes"),1,0)</f>
        <v>0</v>
      </c>
      <c r="AD509" s="41">
        <f>IF(AND(tbl_PV_Milestones[[#This Row],[Actual/Schedule Finish]]&lt;PV_Meta!$B$7,tbl_PV_Milestones[[#This Row],[Complete]]="No",tbl_PV_Milestones[[#This Row],[Project Status]]&lt;&gt;"On Hold"),1,0)</f>
        <v>0</v>
      </c>
      <c r="AE509" s="41">
        <f>IF(AND(tbl_PV_Milestones[[#This Row],[Actual/Schedule Finish]]&gt;tbl_PV_Milestones[[#This Row],[Baseline Date]],tbl_PV_Milestones[[#This Row],[Complete]]="No",tbl_PV_Milestones[[#This Row],[Project Status]]&lt;&gt;"On Hold",tbl_PV_Milestones[[#This Row],[Overdue]]=0,tbl_PV_Milestones[[#This Row],[To be Baselined]]&lt;&gt;1),1,0)</f>
        <v>0</v>
      </c>
      <c r="AF509" s="41">
        <f>IF(AND(tbl_PV_Milestones[[#This Row],[BL FY]]=2025,tbl_PV_Milestones[[#This Row],[Finish FY]]&gt;2025),1,0)</f>
        <v>0</v>
      </c>
      <c r="AG509" s="56" t="str">
        <f>_xlfn.XLOOKUP(tbl_PV_Milestones[[#This Row],[Work ID]],tbl_PV_Meta[Work ID '#],tbl_PV_Meta[Project Manager/Owner],,0)</f>
        <v>Project Manager 28</v>
      </c>
      <c r="AH509" s="6"/>
    </row>
    <row r="510" spans="4:34" x14ac:dyDescent="0.25">
      <c r="D510" s="6" t="s">
        <v>28</v>
      </c>
      <c r="E510" s="6" t="s">
        <v>503</v>
      </c>
      <c r="F510" s="6" t="s">
        <v>1763</v>
      </c>
      <c r="G510" s="6" t="s">
        <v>516</v>
      </c>
      <c r="H510" s="6" t="s">
        <v>505</v>
      </c>
      <c r="I510" s="6" t="s">
        <v>512</v>
      </c>
      <c r="J510" s="6" t="s">
        <v>28</v>
      </c>
      <c r="K510" s="6" t="s">
        <v>39</v>
      </c>
      <c r="L510" s="6" t="s">
        <v>62</v>
      </c>
      <c r="M510" s="43"/>
      <c r="N510" s="44" t="s">
        <v>1979</v>
      </c>
      <c r="O510" s="39">
        <v>45961.708333333299</v>
      </c>
      <c r="P510" s="39">
        <v>45961.708333333299</v>
      </c>
      <c r="Q510" s="6">
        <v>0</v>
      </c>
      <c r="R510" s="6">
        <v>0</v>
      </c>
      <c r="S510" s="45" t="e">
        <f>_xlfn.CONCAT(#REF!,TRIM(tbl_PV_Milestones[[#This Row],[Milestone Description]]))</f>
        <v>#REF!</v>
      </c>
      <c r="T510" s="84" t="str">
        <f>IF(COUNTIF(tbl_PV_Milestones[UID],tbl_PV_Milestones[[#This Row],[UID]])&gt;1,"Duplicate","")</f>
        <v>Duplicate</v>
      </c>
      <c r="U510" s="42" t="str">
        <f>_xlfn.XLOOKUP(tbl_PV_Milestones[[#This Row],[Work ID]],tbl_PV_Meta[Work ID '#],tbl_PV_Meta[Sub-Portfolio])</f>
        <v>Sub-Portfolio 8</v>
      </c>
      <c r="V510" s="41">
        <f>IF(MONTH(tbl_PV_Milestones[[#This Row],[Baseline Date]])&lt;7,YEAR(tbl_PV_Milestones[[#This Row],[Baseline Date]]),YEAR(tbl_PV_Milestones[[#This Row],[Baseline Date]])+1)</f>
        <v>2026</v>
      </c>
      <c r="W510" s="41">
        <f>IF(MONTH(tbl_PV_Milestones[[#This Row],[Actual/Schedule Finish]])&lt;7,YEAR(tbl_PV_Milestones[[#This Row],[Actual/Schedule Finish]]),YEAR(tbl_PV_Milestones[[#This Row],[Actual/Schedule Finish]])+1)</f>
        <v>2026</v>
      </c>
      <c r="X510" s="41" t="str">
        <f>IF(OR(tbl_PV_Milestones[[#This Row],[Project Status]]="Completed",tbl_PV_Milestones[[#This Row],[Project Status]]="Assumed Completed"),"Yes","No")</f>
        <v>No</v>
      </c>
      <c r="Y510" s="41">
        <f>IF(tbl_PV_Milestones[[#This Row],[Baseline Date]]="",1,0)</f>
        <v>0</v>
      </c>
      <c r="Z510" s="41">
        <f>IF(tbl_PV_Milestones[[#This Row],[Baseline Date]]&lt;PV_Meta!$B$7,1,0)</f>
        <v>0</v>
      </c>
      <c r="AA510" s="41">
        <f>IF(tbl_PV_Milestones[[#This Row],[Complete]]="Yes",1,0)</f>
        <v>0</v>
      </c>
      <c r="AB510" s="41">
        <f>IF(AND(tbl_PV_Milestones[[#This Row],[BL FY]]=2025,tbl_PV_Milestones[[#This Row],[Baseline Date]]&lt;PV_Meta!$B$7),1,0)</f>
        <v>0</v>
      </c>
      <c r="AC510" s="41">
        <f>IF(AND(tbl_PV_Milestones[[#This Row],[Planned YTD]]=1,tbl_PV_Milestones[[#This Row],[Complete]]="Yes"),1,0)</f>
        <v>0</v>
      </c>
      <c r="AD510" s="41">
        <f>IF(AND(tbl_PV_Milestones[[#This Row],[Actual/Schedule Finish]]&lt;PV_Meta!$B$7,tbl_PV_Milestones[[#This Row],[Complete]]="No",tbl_PV_Milestones[[#This Row],[Project Status]]&lt;&gt;"On Hold"),1,0)</f>
        <v>0</v>
      </c>
      <c r="AE510" s="41">
        <f>IF(AND(tbl_PV_Milestones[[#This Row],[Actual/Schedule Finish]]&gt;tbl_PV_Milestones[[#This Row],[Baseline Date]],tbl_PV_Milestones[[#This Row],[Complete]]="No",tbl_PV_Milestones[[#This Row],[Project Status]]&lt;&gt;"On Hold",tbl_PV_Milestones[[#This Row],[Overdue]]=0,tbl_PV_Milestones[[#This Row],[To be Baselined]]&lt;&gt;1),1,0)</f>
        <v>0</v>
      </c>
      <c r="AF510" s="41">
        <f>IF(AND(tbl_PV_Milestones[[#This Row],[BL FY]]=2025,tbl_PV_Milestones[[#This Row],[Finish FY]]&gt;2025),1,0)</f>
        <v>0</v>
      </c>
      <c r="AG510" s="56" t="str">
        <f>_xlfn.XLOOKUP(tbl_PV_Milestones[[#This Row],[Work ID]],tbl_PV_Meta[Work ID '#],tbl_PV_Meta[Project Manager/Owner],,0)</f>
        <v>Project Manager 28</v>
      </c>
      <c r="AH510" s="6"/>
    </row>
    <row r="511" spans="4:34" x14ac:dyDescent="0.25">
      <c r="D511" s="6" t="s">
        <v>28</v>
      </c>
      <c r="E511" s="6" t="s">
        <v>503</v>
      </c>
      <c r="F511" s="6" t="s">
        <v>1763</v>
      </c>
      <c r="G511" s="6" t="s">
        <v>511</v>
      </c>
      <c r="H511" s="6" t="s">
        <v>505</v>
      </c>
      <c r="I511" s="6" t="s">
        <v>512</v>
      </c>
      <c r="J511" s="6" t="s">
        <v>28</v>
      </c>
      <c r="K511" s="6" t="s">
        <v>39</v>
      </c>
      <c r="L511" s="6" t="s">
        <v>62</v>
      </c>
      <c r="M511" s="43"/>
      <c r="N511" s="44" t="s">
        <v>1979</v>
      </c>
      <c r="O511" s="39">
        <v>45961.708333333299</v>
      </c>
      <c r="P511" s="39">
        <v>45961.708333333299</v>
      </c>
      <c r="Q511" s="6">
        <v>0</v>
      </c>
      <c r="R511" s="6">
        <v>0</v>
      </c>
      <c r="S511" s="45" t="e">
        <f>_xlfn.CONCAT(#REF!,TRIM(tbl_PV_Milestones[[#This Row],[Milestone Description]]))</f>
        <v>#REF!</v>
      </c>
      <c r="T511" s="84" t="str">
        <f>IF(COUNTIF(tbl_PV_Milestones[UID],tbl_PV_Milestones[[#This Row],[UID]])&gt;1,"Duplicate","")</f>
        <v>Duplicate</v>
      </c>
      <c r="U511" s="42" t="str">
        <f>_xlfn.XLOOKUP(tbl_PV_Milestones[[#This Row],[Work ID]],tbl_PV_Meta[Work ID '#],tbl_PV_Meta[Sub-Portfolio])</f>
        <v>Sub-Portfolio 8</v>
      </c>
      <c r="V511" s="41">
        <f>IF(MONTH(tbl_PV_Milestones[[#This Row],[Baseline Date]])&lt;7,YEAR(tbl_PV_Milestones[[#This Row],[Baseline Date]]),YEAR(tbl_PV_Milestones[[#This Row],[Baseline Date]])+1)</f>
        <v>2026</v>
      </c>
      <c r="W511" s="41">
        <f>IF(MONTH(tbl_PV_Milestones[[#This Row],[Actual/Schedule Finish]])&lt;7,YEAR(tbl_PV_Milestones[[#This Row],[Actual/Schedule Finish]]),YEAR(tbl_PV_Milestones[[#This Row],[Actual/Schedule Finish]])+1)</f>
        <v>2026</v>
      </c>
      <c r="X511" s="41" t="str">
        <f>IF(OR(tbl_PV_Milestones[[#This Row],[Project Status]]="Completed",tbl_PV_Milestones[[#This Row],[Project Status]]="Assumed Completed"),"Yes","No")</f>
        <v>No</v>
      </c>
      <c r="Y511" s="41">
        <f>IF(tbl_PV_Milestones[[#This Row],[Baseline Date]]="",1,0)</f>
        <v>0</v>
      </c>
      <c r="Z511" s="41">
        <f>IF(tbl_PV_Milestones[[#This Row],[Baseline Date]]&lt;PV_Meta!$B$7,1,0)</f>
        <v>0</v>
      </c>
      <c r="AA511" s="41">
        <f>IF(tbl_PV_Milestones[[#This Row],[Complete]]="Yes",1,0)</f>
        <v>0</v>
      </c>
      <c r="AB511" s="41">
        <f>IF(AND(tbl_PV_Milestones[[#This Row],[BL FY]]=2025,tbl_PV_Milestones[[#This Row],[Baseline Date]]&lt;PV_Meta!$B$7),1,0)</f>
        <v>0</v>
      </c>
      <c r="AC511" s="41">
        <f>IF(AND(tbl_PV_Milestones[[#This Row],[Planned YTD]]=1,tbl_PV_Milestones[[#This Row],[Complete]]="Yes"),1,0)</f>
        <v>0</v>
      </c>
      <c r="AD511" s="41">
        <f>IF(AND(tbl_PV_Milestones[[#This Row],[Actual/Schedule Finish]]&lt;PV_Meta!$B$7,tbl_PV_Milestones[[#This Row],[Complete]]="No",tbl_PV_Milestones[[#This Row],[Project Status]]&lt;&gt;"On Hold"),1,0)</f>
        <v>0</v>
      </c>
      <c r="AE511" s="41">
        <f>IF(AND(tbl_PV_Milestones[[#This Row],[Actual/Schedule Finish]]&gt;tbl_PV_Milestones[[#This Row],[Baseline Date]],tbl_PV_Milestones[[#This Row],[Complete]]="No",tbl_PV_Milestones[[#This Row],[Project Status]]&lt;&gt;"On Hold",tbl_PV_Milestones[[#This Row],[Overdue]]=0,tbl_PV_Milestones[[#This Row],[To be Baselined]]&lt;&gt;1),1,0)</f>
        <v>0</v>
      </c>
      <c r="AF511" s="41">
        <f>IF(AND(tbl_PV_Milestones[[#This Row],[BL FY]]=2025,tbl_PV_Milestones[[#This Row],[Finish FY]]&gt;2025),1,0)</f>
        <v>0</v>
      </c>
      <c r="AG511" s="56" t="str">
        <f>_xlfn.XLOOKUP(tbl_PV_Milestones[[#This Row],[Work ID]],tbl_PV_Meta[Work ID '#],tbl_PV_Meta[Project Manager/Owner],,0)</f>
        <v>Project Manager 28</v>
      </c>
      <c r="AH511" s="6"/>
    </row>
    <row r="512" spans="4:34" x14ac:dyDescent="0.25">
      <c r="D512" s="6" t="s">
        <v>28</v>
      </c>
      <c r="E512" s="6" t="s">
        <v>503</v>
      </c>
      <c r="F512" s="6" t="s">
        <v>1763</v>
      </c>
      <c r="G512" s="6" t="s">
        <v>517</v>
      </c>
      <c r="H512" s="6" t="s">
        <v>505</v>
      </c>
      <c r="I512" s="6" t="s">
        <v>512</v>
      </c>
      <c r="J512" s="6" t="s">
        <v>28</v>
      </c>
      <c r="K512" s="6" t="s">
        <v>39</v>
      </c>
      <c r="L512" s="6" t="s">
        <v>62</v>
      </c>
      <c r="M512" s="43"/>
      <c r="N512" s="44" t="s">
        <v>1979</v>
      </c>
      <c r="O512" s="39">
        <v>45961.708333333299</v>
      </c>
      <c r="P512" s="39">
        <v>45961.708333333299</v>
      </c>
      <c r="Q512" s="6">
        <v>0</v>
      </c>
      <c r="R512" s="6">
        <v>0</v>
      </c>
      <c r="S512" s="45" t="e">
        <f>_xlfn.CONCAT(#REF!,TRIM(tbl_PV_Milestones[[#This Row],[Milestone Description]]))</f>
        <v>#REF!</v>
      </c>
      <c r="T512" s="84" t="str">
        <f>IF(COUNTIF(tbl_PV_Milestones[UID],tbl_PV_Milestones[[#This Row],[UID]])&gt;1,"Duplicate","")</f>
        <v>Duplicate</v>
      </c>
      <c r="U512" s="42" t="str">
        <f>_xlfn.XLOOKUP(tbl_PV_Milestones[[#This Row],[Work ID]],tbl_PV_Meta[Work ID '#],tbl_PV_Meta[Sub-Portfolio])</f>
        <v>Sub-Portfolio 8</v>
      </c>
      <c r="V512" s="41">
        <f>IF(MONTH(tbl_PV_Milestones[[#This Row],[Baseline Date]])&lt;7,YEAR(tbl_PV_Milestones[[#This Row],[Baseline Date]]),YEAR(tbl_PV_Milestones[[#This Row],[Baseline Date]])+1)</f>
        <v>2026</v>
      </c>
      <c r="W512" s="41">
        <f>IF(MONTH(tbl_PV_Milestones[[#This Row],[Actual/Schedule Finish]])&lt;7,YEAR(tbl_PV_Milestones[[#This Row],[Actual/Schedule Finish]]),YEAR(tbl_PV_Milestones[[#This Row],[Actual/Schedule Finish]])+1)</f>
        <v>2026</v>
      </c>
      <c r="X512" s="41" t="str">
        <f>IF(OR(tbl_PV_Milestones[[#This Row],[Project Status]]="Completed",tbl_PV_Milestones[[#This Row],[Project Status]]="Assumed Completed"),"Yes","No")</f>
        <v>No</v>
      </c>
      <c r="Y512" s="41">
        <f>IF(tbl_PV_Milestones[[#This Row],[Baseline Date]]="",1,0)</f>
        <v>0</v>
      </c>
      <c r="Z512" s="41">
        <f>IF(tbl_PV_Milestones[[#This Row],[Baseline Date]]&lt;PV_Meta!$B$7,1,0)</f>
        <v>0</v>
      </c>
      <c r="AA512" s="41">
        <f>IF(tbl_PV_Milestones[[#This Row],[Complete]]="Yes",1,0)</f>
        <v>0</v>
      </c>
      <c r="AB512" s="41">
        <f>IF(AND(tbl_PV_Milestones[[#This Row],[BL FY]]=2025,tbl_PV_Milestones[[#This Row],[Baseline Date]]&lt;PV_Meta!$B$7),1,0)</f>
        <v>0</v>
      </c>
      <c r="AC512" s="41">
        <f>IF(AND(tbl_PV_Milestones[[#This Row],[Planned YTD]]=1,tbl_PV_Milestones[[#This Row],[Complete]]="Yes"),1,0)</f>
        <v>0</v>
      </c>
      <c r="AD512" s="41">
        <f>IF(AND(tbl_PV_Milestones[[#This Row],[Actual/Schedule Finish]]&lt;PV_Meta!$B$7,tbl_PV_Milestones[[#This Row],[Complete]]="No",tbl_PV_Milestones[[#This Row],[Project Status]]&lt;&gt;"On Hold"),1,0)</f>
        <v>0</v>
      </c>
      <c r="AE512" s="41">
        <f>IF(AND(tbl_PV_Milestones[[#This Row],[Actual/Schedule Finish]]&gt;tbl_PV_Milestones[[#This Row],[Baseline Date]],tbl_PV_Milestones[[#This Row],[Complete]]="No",tbl_PV_Milestones[[#This Row],[Project Status]]&lt;&gt;"On Hold",tbl_PV_Milestones[[#This Row],[Overdue]]=0,tbl_PV_Milestones[[#This Row],[To be Baselined]]&lt;&gt;1),1,0)</f>
        <v>0</v>
      </c>
      <c r="AF512" s="41">
        <f>IF(AND(tbl_PV_Milestones[[#This Row],[BL FY]]=2025,tbl_PV_Milestones[[#This Row],[Finish FY]]&gt;2025),1,0)</f>
        <v>0</v>
      </c>
      <c r="AG512" s="56" t="str">
        <f>_xlfn.XLOOKUP(tbl_PV_Milestones[[#This Row],[Work ID]],tbl_PV_Meta[Work ID '#],tbl_PV_Meta[Project Manager/Owner],,0)</f>
        <v>Project Manager 28</v>
      </c>
      <c r="AH512" s="6"/>
    </row>
    <row r="513" spans="4:34" x14ac:dyDescent="0.25">
      <c r="D513" s="6" t="s">
        <v>28</v>
      </c>
      <c r="E513" s="6" t="s">
        <v>503</v>
      </c>
      <c r="F513" s="6" t="s">
        <v>1763</v>
      </c>
      <c r="G513" s="6" t="s">
        <v>518</v>
      </c>
      <c r="H513" s="6" t="s">
        <v>519</v>
      </c>
      <c r="I513" s="6" t="s">
        <v>512</v>
      </c>
      <c r="J513" s="6" t="s">
        <v>28</v>
      </c>
      <c r="K513" s="6" t="s">
        <v>39</v>
      </c>
      <c r="L513" s="6" t="s">
        <v>62</v>
      </c>
      <c r="M513" s="43"/>
      <c r="N513" s="44" t="s">
        <v>1979</v>
      </c>
      <c r="O513" s="39">
        <v>45961.708333333299</v>
      </c>
      <c r="P513" s="39">
        <v>45961.708333333299</v>
      </c>
      <c r="Q513" s="6">
        <v>0</v>
      </c>
      <c r="R513" s="6">
        <v>0</v>
      </c>
      <c r="S513" s="45" t="e">
        <f>_xlfn.CONCAT(#REF!,TRIM(tbl_PV_Milestones[[#This Row],[Milestone Description]]))</f>
        <v>#REF!</v>
      </c>
      <c r="T513" s="84" t="str">
        <f>IF(COUNTIF(tbl_PV_Milestones[UID],tbl_PV_Milestones[[#This Row],[UID]])&gt;1,"Duplicate","")</f>
        <v>Duplicate</v>
      </c>
      <c r="U513" s="42" t="str">
        <f>_xlfn.XLOOKUP(tbl_PV_Milestones[[#This Row],[Work ID]],tbl_PV_Meta[Work ID '#],tbl_PV_Meta[Sub-Portfolio])</f>
        <v>Sub-Portfolio 8</v>
      </c>
      <c r="V513" s="41">
        <f>IF(MONTH(tbl_PV_Milestones[[#This Row],[Baseline Date]])&lt;7,YEAR(tbl_PV_Milestones[[#This Row],[Baseline Date]]),YEAR(tbl_PV_Milestones[[#This Row],[Baseline Date]])+1)</f>
        <v>2026</v>
      </c>
      <c r="W513" s="41">
        <f>IF(MONTH(tbl_PV_Milestones[[#This Row],[Actual/Schedule Finish]])&lt;7,YEAR(tbl_PV_Milestones[[#This Row],[Actual/Schedule Finish]]),YEAR(tbl_PV_Milestones[[#This Row],[Actual/Schedule Finish]])+1)</f>
        <v>2026</v>
      </c>
      <c r="X513" s="41" t="str">
        <f>IF(OR(tbl_PV_Milestones[[#This Row],[Project Status]]="Completed",tbl_PV_Milestones[[#This Row],[Project Status]]="Assumed Completed"),"Yes","No")</f>
        <v>No</v>
      </c>
      <c r="Y513" s="41">
        <f>IF(tbl_PV_Milestones[[#This Row],[Baseline Date]]="",1,0)</f>
        <v>0</v>
      </c>
      <c r="Z513" s="41">
        <f>IF(tbl_PV_Milestones[[#This Row],[Baseline Date]]&lt;PV_Meta!$B$7,1,0)</f>
        <v>0</v>
      </c>
      <c r="AA513" s="41">
        <f>IF(tbl_PV_Milestones[[#This Row],[Complete]]="Yes",1,0)</f>
        <v>0</v>
      </c>
      <c r="AB513" s="41">
        <f>IF(AND(tbl_PV_Milestones[[#This Row],[BL FY]]=2025,tbl_PV_Milestones[[#This Row],[Baseline Date]]&lt;PV_Meta!$B$7),1,0)</f>
        <v>0</v>
      </c>
      <c r="AC513" s="41">
        <f>IF(AND(tbl_PV_Milestones[[#This Row],[Planned YTD]]=1,tbl_PV_Milestones[[#This Row],[Complete]]="Yes"),1,0)</f>
        <v>0</v>
      </c>
      <c r="AD513" s="41">
        <f>IF(AND(tbl_PV_Milestones[[#This Row],[Actual/Schedule Finish]]&lt;PV_Meta!$B$7,tbl_PV_Milestones[[#This Row],[Complete]]="No",tbl_PV_Milestones[[#This Row],[Project Status]]&lt;&gt;"On Hold"),1,0)</f>
        <v>0</v>
      </c>
      <c r="AE513" s="41">
        <f>IF(AND(tbl_PV_Milestones[[#This Row],[Actual/Schedule Finish]]&gt;tbl_PV_Milestones[[#This Row],[Baseline Date]],tbl_PV_Milestones[[#This Row],[Complete]]="No",tbl_PV_Milestones[[#This Row],[Project Status]]&lt;&gt;"On Hold",tbl_PV_Milestones[[#This Row],[Overdue]]=0,tbl_PV_Milestones[[#This Row],[To be Baselined]]&lt;&gt;1),1,0)</f>
        <v>0</v>
      </c>
      <c r="AF513" s="41">
        <f>IF(AND(tbl_PV_Milestones[[#This Row],[BL FY]]=2025,tbl_PV_Milestones[[#This Row],[Finish FY]]&gt;2025),1,0)</f>
        <v>0</v>
      </c>
      <c r="AG513" s="56" t="str">
        <f>_xlfn.XLOOKUP(tbl_PV_Milestones[[#This Row],[Work ID]],tbl_PV_Meta[Work ID '#],tbl_PV_Meta[Project Manager/Owner],,0)</f>
        <v>Project Manager 28</v>
      </c>
      <c r="AH513" s="6"/>
    </row>
    <row r="514" spans="4:34" x14ac:dyDescent="0.25">
      <c r="D514" s="6" t="s">
        <v>28</v>
      </c>
      <c r="E514" s="6" t="s">
        <v>52</v>
      </c>
      <c r="F514" s="6" t="s">
        <v>1798</v>
      </c>
      <c r="G514" s="6" t="s">
        <v>532</v>
      </c>
      <c r="H514" s="6" t="s">
        <v>505</v>
      </c>
      <c r="I514" s="6" t="s">
        <v>506</v>
      </c>
      <c r="J514" s="6" t="s">
        <v>28</v>
      </c>
      <c r="K514" s="6" t="s">
        <v>36</v>
      </c>
      <c r="L514" s="6" t="s">
        <v>444</v>
      </c>
      <c r="M514" s="43"/>
      <c r="N514" s="44" t="s">
        <v>1979</v>
      </c>
      <c r="O514" s="39">
        <v>45777.708333333299</v>
      </c>
      <c r="S514" s="45" t="e">
        <f>_xlfn.CONCAT(#REF!,TRIM(tbl_PV_Milestones[[#This Row],[Milestone Description]]))</f>
        <v>#REF!</v>
      </c>
      <c r="T514" s="84" t="str">
        <f>IF(COUNTIF(tbl_PV_Milestones[UID],tbl_PV_Milestones[[#This Row],[UID]])&gt;1,"Duplicate","")</f>
        <v>Duplicate</v>
      </c>
      <c r="U514" s="42" t="str">
        <f>_xlfn.XLOOKUP(tbl_PV_Milestones[[#This Row],[Work ID]],tbl_PV_Meta[Work ID '#],tbl_PV_Meta[Sub-Portfolio])</f>
        <v>Sub-Portfolio 4</v>
      </c>
      <c r="V514" s="41">
        <f>IF(MONTH(tbl_PV_Milestones[[#This Row],[Baseline Date]])&lt;7,YEAR(tbl_PV_Milestones[[#This Row],[Baseline Date]]),YEAR(tbl_PV_Milestones[[#This Row],[Baseline Date]])+1)</f>
        <v>1900</v>
      </c>
      <c r="W514" s="41">
        <f>IF(MONTH(tbl_PV_Milestones[[#This Row],[Actual/Schedule Finish]])&lt;7,YEAR(tbl_PV_Milestones[[#This Row],[Actual/Schedule Finish]]),YEAR(tbl_PV_Milestones[[#This Row],[Actual/Schedule Finish]])+1)</f>
        <v>2025</v>
      </c>
      <c r="X514" s="41" t="str">
        <f>IF(OR(tbl_PV_Milestones[[#This Row],[Project Status]]="Completed",tbl_PV_Milestones[[#This Row],[Project Status]]="Assumed Completed"),"Yes","No")</f>
        <v>No</v>
      </c>
      <c r="Y514" s="41">
        <f>IF(tbl_PV_Milestones[[#This Row],[Baseline Date]]="",1,0)</f>
        <v>1</v>
      </c>
      <c r="Z514" s="41">
        <f>IF(tbl_PV_Milestones[[#This Row],[Baseline Date]]&lt;PV_Meta!$B$7,1,0)</f>
        <v>1</v>
      </c>
      <c r="AA514" s="41">
        <f>IF(tbl_PV_Milestones[[#This Row],[Complete]]="Yes",1,0)</f>
        <v>0</v>
      </c>
      <c r="AB514" s="41">
        <f>IF(AND(tbl_PV_Milestones[[#This Row],[BL FY]]=2025,tbl_PV_Milestones[[#This Row],[Baseline Date]]&lt;PV_Meta!$B$7),1,0)</f>
        <v>0</v>
      </c>
      <c r="AC514" s="41">
        <f>IF(AND(tbl_PV_Milestones[[#This Row],[Planned YTD]]=1,tbl_PV_Milestones[[#This Row],[Complete]]="Yes"),1,0)</f>
        <v>0</v>
      </c>
      <c r="AD514" s="41">
        <f>IF(AND(tbl_PV_Milestones[[#This Row],[Actual/Schedule Finish]]&lt;PV_Meta!$B$7,tbl_PV_Milestones[[#This Row],[Complete]]="No",tbl_PV_Milestones[[#This Row],[Project Status]]&lt;&gt;"On Hold"),1,0)</f>
        <v>1</v>
      </c>
      <c r="AE514" s="41">
        <f>IF(AND(tbl_PV_Milestones[[#This Row],[Actual/Schedule Finish]]&gt;tbl_PV_Milestones[[#This Row],[Baseline Date]],tbl_PV_Milestones[[#This Row],[Complete]]="No",tbl_PV_Milestones[[#This Row],[Project Status]]&lt;&gt;"On Hold",tbl_PV_Milestones[[#This Row],[Overdue]]=0,tbl_PV_Milestones[[#This Row],[To be Baselined]]&lt;&gt;1),1,0)</f>
        <v>0</v>
      </c>
      <c r="AF514" s="41">
        <f>IF(AND(tbl_PV_Milestones[[#This Row],[BL FY]]=2025,tbl_PV_Milestones[[#This Row],[Finish FY]]&gt;2025),1,0)</f>
        <v>0</v>
      </c>
      <c r="AG514" s="56" t="str">
        <f>_xlfn.XLOOKUP(tbl_PV_Milestones[[#This Row],[Work ID]],tbl_PV_Meta[Work ID '#],tbl_PV_Meta[Project Manager/Owner],,0)</f>
        <v>Project Manager 5</v>
      </c>
      <c r="AH514" s="6"/>
    </row>
    <row r="515" spans="4:34" x14ac:dyDescent="0.25">
      <c r="D515" s="6" t="s">
        <v>28</v>
      </c>
      <c r="E515" s="6" t="s">
        <v>52</v>
      </c>
      <c r="F515" s="6" t="s">
        <v>1798</v>
      </c>
      <c r="G515" s="6" t="s">
        <v>533</v>
      </c>
      <c r="H515" s="6" t="s">
        <v>519</v>
      </c>
      <c r="I515" s="6" t="s">
        <v>510</v>
      </c>
      <c r="J515" s="6" t="s">
        <v>28</v>
      </c>
      <c r="K515" s="6" t="s">
        <v>36</v>
      </c>
      <c r="L515" s="6" t="s">
        <v>444</v>
      </c>
      <c r="M515" s="43"/>
      <c r="N515" s="44" t="s">
        <v>1979</v>
      </c>
      <c r="O515" s="39">
        <v>45777.708333333299</v>
      </c>
      <c r="S515" s="45" t="e">
        <f>_xlfn.CONCAT(#REF!,TRIM(tbl_PV_Milestones[[#This Row],[Milestone Description]]))</f>
        <v>#REF!</v>
      </c>
      <c r="T515" s="84" t="str">
        <f>IF(COUNTIF(tbl_PV_Milestones[UID],tbl_PV_Milestones[[#This Row],[UID]])&gt;1,"Duplicate","")</f>
        <v>Duplicate</v>
      </c>
      <c r="U515" s="42" t="str">
        <f>_xlfn.XLOOKUP(tbl_PV_Milestones[[#This Row],[Work ID]],tbl_PV_Meta[Work ID '#],tbl_PV_Meta[Sub-Portfolio])</f>
        <v>Sub-Portfolio 4</v>
      </c>
      <c r="V515" s="41">
        <f>IF(MONTH(tbl_PV_Milestones[[#This Row],[Baseline Date]])&lt;7,YEAR(tbl_PV_Milestones[[#This Row],[Baseline Date]]),YEAR(tbl_PV_Milestones[[#This Row],[Baseline Date]])+1)</f>
        <v>1900</v>
      </c>
      <c r="W515" s="41">
        <f>IF(MONTH(tbl_PV_Milestones[[#This Row],[Actual/Schedule Finish]])&lt;7,YEAR(tbl_PV_Milestones[[#This Row],[Actual/Schedule Finish]]),YEAR(tbl_PV_Milestones[[#This Row],[Actual/Schedule Finish]])+1)</f>
        <v>2025</v>
      </c>
      <c r="X515" s="41" t="str">
        <f>IF(OR(tbl_PV_Milestones[[#This Row],[Project Status]]="Completed",tbl_PV_Milestones[[#This Row],[Project Status]]="Assumed Completed"),"Yes","No")</f>
        <v>No</v>
      </c>
      <c r="Y515" s="41">
        <f>IF(tbl_PV_Milestones[[#This Row],[Baseline Date]]="",1,0)</f>
        <v>1</v>
      </c>
      <c r="Z515" s="41">
        <f>IF(tbl_PV_Milestones[[#This Row],[Baseline Date]]&lt;PV_Meta!$B$7,1,0)</f>
        <v>1</v>
      </c>
      <c r="AA515" s="41">
        <f>IF(tbl_PV_Milestones[[#This Row],[Complete]]="Yes",1,0)</f>
        <v>0</v>
      </c>
      <c r="AB515" s="41">
        <f>IF(AND(tbl_PV_Milestones[[#This Row],[BL FY]]=2025,tbl_PV_Milestones[[#This Row],[Baseline Date]]&lt;PV_Meta!$B$7),1,0)</f>
        <v>0</v>
      </c>
      <c r="AC515" s="41">
        <f>IF(AND(tbl_PV_Milestones[[#This Row],[Planned YTD]]=1,tbl_PV_Milestones[[#This Row],[Complete]]="Yes"),1,0)</f>
        <v>0</v>
      </c>
      <c r="AD515" s="41">
        <f>IF(AND(tbl_PV_Milestones[[#This Row],[Actual/Schedule Finish]]&lt;PV_Meta!$B$7,tbl_PV_Milestones[[#This Row],[Complete]]="No",tbl_PV_Milestones[[#This Row],[Project Status]]&lt;&gt;"On Hold"),1,0)</f>
        <v>1</v>
      </c>
      <c r="AE515" s="41">
        <f>IF(AND(tbl_PV_Milestones[[#This Row],[Actual/Schedule Finish]]&gt;tbl_PV_Milestones[[#This Row],[Baseline Date]],tbl_PV_Milestones[[#This Row],[Complete]]="No",tbl_PV_Milestones[[#This Row],[Project Status]]&lt;&gt;"On Hold",tbl_PV_Milestones[[#This Row],[Overdue]]=0,tbl_PV_Milestones[[#This Row],[To be Baselined]]&lt;&gt;1),1,0)</f>
        <v>0</v>
      </c>
      <c r="AF515" s="41">
        <f>IF(AND(tbl_PV_Milestones[[#This Row],[BL FY]]=2025,tbl_PV_Milestones[[#This Row],[Finish FY]]&gt;2025),1,0)</f>
        <v>0</v>
      </c>
      <c r="AG515" s="56" t="str">
        <f>_xlfn.XLOOKUP(tbl_PV_Milestones[[#This Row],[Work ID]],tbl_PV_Meta[Work ID '#],tbl_PV_Meta[Project Manager/Owner],,0)</f>
        <v>Project Manager 5</v>
      </c>
      <c r="AH515" s="6"/>
    </row>
    <row r="516" spans="4:34" x14ac:dyDescent="0.25">
      <c r="D516" s="6" t="s">
        <v>28</v>
      </c>
      <c r="E516" s="6" t="s">
        <v>52</v>
      </c>
      <c r="F516" s="6" t="s">
        <v>1798</v>
      </c>
      <c r="G516" s="6" t="s">
        <v>516</v>
      </c>
      <c r="H516" s="6" t="s">
        <v>505</v>
      </c>
      <c r="I516" s="6" t="s">
        <v>512</v>
      </c>
      <c r="J516" s="6" t="s">
        <v>28</v>
      </c>
      <c r="K516" s="6" t="s">
        <v>36</v>
      </c>
      <c r="L516" s="6" t="s">
        <v>444</v>
      </c>
      <c r="M516" s="43"/>
      <c r="N516" s="44" t="s">
        <v>1979</v>
      </c>
      <c r="O516" s="39">
        <v>45784.708333333299</v>
      </c>
      <c r="S516" s="45" t="e">
        <f>_xlfn.CONCAT(#REF!,TRIM(tbl_PV_Milestones[[#This Row],[Milestone Description]]))</f>
        <v>#REF!</v>
      </c>
      <c r="T516" s="84" t="str">
        <f>IF(COUNTIF(tbl_PV_Milestones[UID],tbl_PV_Milestones[[#This Row],[UID]])&gt;1,"Duplicate","")</f>
        <v>Duplicate</v>
      </c>
      <c r="U516" s="42" t="str">
        <f>_xlfn.XLOOKUP(tbl_PV_Milestones[[#This Row],[Work ID]],tbl_PV_Meta[Work ID '#],tbl_PV_Meta[Sub-Portfolio])</f>
        <v>Sub-Portfolio 4</v>
      </c>
      <c r="V516" s="41">
        <f>IF(MONTH(tbl_PV_Milestones[[#This Row],[Baseline Date]])&lt;7,YEAR(tbl_PV_Milestones[[#This Row],[Baseline Date]]),YEAR(tbl_PV_Milestones[[#This Row],[Baseline Date]])+1)</f>
        <v>1900</v>
      </c>
      <c r="W516" s="41">
        <f>IF(MONTH(tbl_PV_Milestones[[#This Row],[Actual/Schedule Finish]])&lt;7,YEAR(tbl_PV_Milestones[[#This Row],[Actual/Schedule Finish]]),YEAR(tbl_PV_Milestones[[#This Row],[Actual/Schedule Finish]])+1)</f>
        <v>2025</v>
      </c>
      <c r="X516" s="41" t="str">
        <f>IF(OR(tbl_PV_Milestones[[#This Row],[Project Status]]="Completed",tbl_PV_Milestones[[#This Row],[Project Status]]="Assumed Completed"),"Yes","No")</f>
        <v>No</v>
      </c>
      <c r="Y516" s="41">
        <f>IF(tbl_PV_Milestones[[#This Row],[Baseline Date]]="",1,0)</f>
        <v>1</v>
      </c>
      <c r="Z516" s="41">
        <f>IF(tbl_PV_Milestones[[#This Row],[Baseline Date]]&lt;PV_Meta!$B$7,1,0)</f>
        <v>1</v>
      </c>
      <c r="AA516" s="41">
        <f>IF(tbl_PV_Milestones[[#This Row],[Complete]]="Yes",1,0)</f>
        <v>0</v>
      </c>
      <c r="AB516" s="41">
        <f>IF(AND(tbl_PV_Milestones[[#This Row],[BL FY]]=2025,tbl_PV_Milestones[[#This Row],[Baseline Date]]&lt;PV_Meta!$B$7),1,0)</f>
        <v>0</v>
      </c>
      <c r="AC516" s="41">
        <f>IF(AND(tbl_PV_Milestones[[#This Row],[Planned YTD]]=1,tbl_PV_Milestones[[#This Row],[Complete]]="Yes"),1,0)</f>
        <v>0</v>
      </c>
      <c r="AD516" s="41">
        <f>IF(AND(tbl_PV_Milestones[[#This Row],[Actual/Schedule Finish]]&lt;PV_Meta!$B$7,tbl_PV_Milestones[[#This Row],[Complete]]="No",tbl_PV_Milestones[[#This Row],[Project Status]]&lt;&gt;"On Hold"),1,0)</f>
        <v>0</v>
      </c>
      <c r="AE516" s="41">
        <f>IF(AND(tbl_PV_Milestones[[#This Row],[Actual/Schedule Finish]]&gt;tbl_PV_Milestones[[#This Row],[Baseline Date]],tbl_PV_Milestones[[#This Row],[Complete]]="No",tbl_PV_Milestones[[#This Row],[Project Status]]&lt;&gt;"On Hold",tbl_PV_Milestones[[#This Row],[Overdue]]=0,tbl_PV_Milestones[[#This Row],[To be Baselined]]&lt;&gt;1),1,0)</f>
        <v>0</v>
      </c>
      <c r="AF516" s="41">
        <f>IF(AND(tbl_PV_Milestones[[#This Row],[BL FY]]=2025,tbl_PV_Milestones[[#This Row],[Finish FY]]&gt;2025),1,0)</f>
        <v>0</v>
      </c>
      <c r="AG516" s="56" t="str">
        <f>_xlfn.XLOOKUP(tbl_PV_Milestones[[#This Row],[Work ID]],tbl_PV_Meta[Work ID '#],tbl_PV_Meta[Project Manager/Owner],,0)</f>
        <v>Project Manager 5</v>
      </c>
      <c r="AH516" s="6"/>
    </row>
    <row r="517" spans="4:34" x14ac:dyDescent="0.25">
      <c r="D517" s="6" t="s">
        <v>28</v>
      </c>
      <c r="E517" s="6" t="s">
        <v>52</v>
      </c>
      <c r="F517" s="6" t="s">
        <v>1798</v>
      </c>
      <c r="G517" s="6" t="s">
        <v>511</v>
      </c>
      <c r="H517" s="6" t="s">
        <v>505</v>
      </c>
      <c r="I517" s="6" t="s">
        <v>512</v>
      </c>
      <c r="J517" s="6" t="s">
        <v>28</v>
      </c>
      <c r="K517" s="6" t="s">
        <v>36</v>
      </c>
      <c r="L517" s="6" t="s">
        <v>444</v>
      </c>
      <c r="M517" s="43"/>
      <c r="N517" s="44" t="s">
        <v>1979</v>
      </c>
      <c r="O517" s="39">
        <v>45786.708333333299</v>
      </c>
      <c r="S517" s="45" t="e">
        <f>_xlfn.CONCAT(#REF!,TRIM(tbl_PV_Milestones[[#This Row],[Milestone Description]]))</f>
        <v>#REF!</v>
      </c>
      <c r="T517" s="84" t="str">
        <f>IF(COUNTIF(tbl_PV_Milestones[UID],tbl_PV_Milestones[[#This Row],[UID]])&gt;1,"Duplicate","")</f>
        <v>Duplicate</v>
      </c>
      <c r="U517" s="42" t="str">
        <f>_xlfn.XLOOKUP(tbl_PV_Milestones[[#This Row],[Work ID]],tbl_PV_Meta[Work ID '#],tbl_PV_Meta[Sub-Portfolio])</f>
        <v>Sub-Portfolio 4</v>
      </c>
      <c r="V517" s="41">
        <f>IF(MONTH(tbl_PV_Milestones[[#This Row],[Baseline Date]])&lt;7,YEAR(tbl_PV_Milestones[[#This Row],[Baseline Date]]),YEAR(tbl_PV_Milestones[[#This Row],[Baseline Date]])+1)</f>
        <v>1900</v>
      </c>
      <c r="W517" s="41">
        <f>IF(MONTH(tbl_PV_Milestones[[#This Row],[Actual/Schedule Finish]])&lt;7,YEAR(tbl_PV_Milestones[[#This Row],[Actual/Schedule Finish]]),YEAR(tbl_PV_Milestones[[#This Row],[Actual/Schedule Finish]])+1)</f>
        <v>2025</v>
      </c>
      <c r="X517" s="41" t="str">
        <f>IF(OR(tbl_PV_Milestones[[#This Row],[Project Status]]="Completed",tbl_PV_Milestones[[#This Row],[Project Status]]="Assumed Completed"),"Yes","No")</f>
        <v>No</v>
      </c>
      <c r="Y517" s="41">
        <f>IF(tbl_PV_Milestones[[#This Row],[Baseline Date]]="",1,0)</f>
        <v>1</v>
      </c>
      <c r="Z517" s="41">
        <f>IF(tbl_PV_Milestones[[#This Row],[Baseline Date]]&lt;PV_Meta!$B$7,1,0)</f>
        <v>1</v>
      </c>
      <c r="AA517" s="41">
        <f>IF(tbl_PV_Milestones[[#This Row],[Complete]]="Yes",1,0)</f>
        <v>0</v>
      </c>
      <c r="AB517" s="41">
        <f>IF(AND(tbl_PV_Milestones[[#This Row],[BL FY]]=2025,tbl_PV_Milestones[[#This Row],[Baseline Date]]&lt;PV_Meta!$B$7),1,0)</f>
        <v>0</v>
      </c>
      <c r="AC517" s="41">
        <f>IF(AND(tbl_PV_Milestones[[#This Row],[Planned YTD]]=1,tbl_PV_Milestones[[#This Row],[Complete]]="Yes"),1,0)</f>
        <v>0</v>
      </c>
      <c r="AD517" s="41">
        <f>IF(AND(tbl_PV_Milestones[[#This Row],[Actual/Schedule Finish]]&lt;PV_Meta!$B$7,tbl_PV_Milestones[[#This Row],[Complete]]="No",tbl_PV_Milestones[[#This Row],[Project Status]]&lt;&gt;"On Hold"),1,0)</f>
        <v>0</v>
      </c>
      <c r="AE517" s="41">
        <f>IF(AND(tbl_PV_Milestones[[#This Row],[Actual/Schedule Finish]]&gt;tbl_PV_Milestones[[#This Row],[Baseline Date]],tbl_PV_Milestones[[#This Row],[Complete]]="No",tbl_PV_Milestones[[#This Row],[Project Status]]&lt;&gt;"On Hold",tbl_PV_Milestones[[#This Row],[Overdue]]=0,tbl_PV_Milestones[[#This Row],[To be Baselined]]&lt;&gt;1),1,0)</f>
        <v>0</v>
      </c>
      <c r="AF517" s="41">
        <f>IF(AND(tbl_PV_Milestones[[#This Row],[BL FY]]=2025,tbl_PV_Milestones[[#This Row],[Finish FY]]&gt;2025),1,0)</f>
        <v>0</v>
      </c>
      <c r="AG517" s="56" t="str">
        <f>_xlfn.XLOOKUP(tbl_PV_Milestones[[#This Row],[Work ID]],tbl_PV_Meta[Work ID '#],tbl_PV_Meta[Project Manager/Owner],,0)</f>
        <v>Project Manager 5</v>
      </c>
      <c r="AH517" s="6"/>
    </row>
    <row r="518" spans="4:34" x14ac:dyDescent="0.25">
      <c r="D518" s="6" t="s">
        <v>28</v>
      </c>
      <c r="E518" s="6" t="s">
        <v>52</v>
      </c>
      <c r="F518" s="6" t="s">
        <v>1798</v>
      </c>
      <c r="G518" s="6" t="s">
        <v>517</v>
      </c>
      <c r="H518" s="6" t="s">
        <v>505</v>
      </c>
      <c r="I518" s="6" t="s">
        <v>512</v>
      </c>
      <c r="J518" s="6" t="s">
        <v>28</v>
      </c>
      <c r="K518" s="6" t="s">
        <v>36</v>
      </c>
      <c r="L518" s="6" t="s">
        <v>444</v>
      </c>
      <c r="M518" s="43"/>
      <c r="N518" s="44" t="s">
        <v>1979</v>
      </c>
      <c r="O518" s="39">
        <v>45791.708333333299</v>
      </c>
      <c r="S518" s="45" t="e">
        <f>_xlfn.CONCAT(#REF!,TRIM(tbl_PV_Milestones[[#This Row],[Milestone Description]]))</f>
        <v>#REF!</v>
      </c>
      <c r="T518" s="84" t="str">
        <f>IF(COUNTIF(tbl_PV_Milestones[UID],tbl_PV_Milestones[[#This Row],[UID]])&gt;1,"Duplicate","")</f>
        <v>Duplicate</v>
      </c>
      <c r="U518" s="42" t="str">
        <f>_xlfn.XLOOKUP(tbl_PV_Milestones[[#This Row],[Work ID]],tbl_PV_Meta[Work ID '#],tbl_PV_Meta[Sub-Portfolio])</f>
        <v>Sub-Portfolio 4</v>
      </c>
      <c r="V518" s="41">
        <f>IF(MONTH(tbl_PV_Milestones[[#This Row],[Baseline Date]])&lt;7,YEAR(tbl_PV_Milestones[[#This Row],[Baseline Date]]),YEAR(tbl_PV_Milestones[[#This Row],[Baseline Date]])+1)</f>
        <v>1900</v>
      </c>
      <c r="W518" s="41">
        <f>IF(MONTH(tbl_PV_Milestones[[#This Row],[Actual/Schedule Finish]])&lt;7,YEAR(tbl_PV_Milestones[[#This Row],[Actual/Schedule Finish]]),YEAR(tbl_PV_Milestones[[#This Row],[Actual/Schedule Finish]])+1)</f>
        <v>2025</v>
      </c>
      <c r="X518" s="41" t="str">
        <f>IF(OR(tbl_PV_Milestones[[#This Row],[Project Status]]="Completed",tbl_PV_Milestones[[#This Row],[Project Status]]="Assumed Completed"),"Yes","No")</f>
        <v>No</v>
      </c>
      <c r="Y518" s="41">
        <f>IF(tbl_PV_Milestones[[#This Row],[Baseline Date]]="",1,0)</f>
        <v>1</v>
      </c>
      <c r="Z518" s="41">
        <f>IF(tbl_PV_Milestones[[#This Row],[Baseline Date]]&lt;PV_Meta!$B$7,1,0)</f>
        <v>1</v>
      </c>
      <c r="AA518" s="41">
        <f>IF(tbl_PV_Milestones[[#This Row],[Complete]]="Yes",1,0)</f>
        <v>0</v>
      </c>
      <c r="AB518" s="41">
        <f>IF(AND(tbl_PV_Milestones[[#This Row],[BL FY]]=2025,tbl_PV_Milestones[[#This Row],[Baseline Date]]&lt;PV_Meta!$B$7),1,0)</f>
        <v>0</v>
      </c>
      <c r="AC518" s="41">
        <f>IF(AND(tbl_PV_Milestones[[#This Row],[Planned YTD]]=1,tbl_PV_Milestones[[#This Row],[Complete]]="Yes"),1,0)</f>
        <v>0</v>
      </c>
      <c r="AD518" s="41">
        <f>IF(AND(tbl_PV_Milestones[[#This Row],[Actual/Schedule Finish]]&lt;PV_Meta!$B$7,tbl_PV_Milestones[[#This Row],[Complete]]="No",tbl_PV_Milestones[[#This Row],[Project Status]]&lt;&gt;"On Hold"),1,0)</f>
        <v>0</v>
      </c>
      <c r="AE518" s="41">
        <f>IF(AND(tbl_PV_Milestones[[#This Row],[Actual/Schedule Finish]]&gt;tbl_PV_Milestones[[#This Row],[Baseline Date]],tbl_PV_Milestones[[#This Row],[Complete]]="No",tbl_PV_Milestones[[#This Row],[Project Status]]&lt;&gt;"On Hold",tbl_PV_Milestones[[#This Row],[Overdue]]=0,tbl_PV_Milestones[[#This Row],[To be Baselined]]&lt;&gt;1),1,0)</f>
        <v>0</v>
      </c>
      <c r="AF518" s="41">
        <f>IF(AND(tbl_PV_Milestones[[#This Row],[BL FY]]=2025,tbl_PV_Milestones[[#This Row],[Finish FY]]&gt;2025),1,0)</f>
        <v>0</v>
      </c>
      <c r="AG518" s="56" t="str">
        <f>_xlfn.XLOOKUP(tbl_PV_Milestones[[#This Row],[Work ID]],tbl_PV_Meta[Work ID '#],tbl_PV_Meta[Project Manager/Owner],,0)</f>
        <v>Project Manager 5</v>
      </c>
      <c r="AH518" s="6"/>
    </row>
    <row r="519" spans="4:34" x14ac:dyDescent="0.25">
      <c r="D519" s="6" t="s">
        <v>28</v>
      </c>
      <c r="E519" s="6" t="s">
        <v>52</v>
      </c>
      <c r="F519" s="6" t="s">
        <v>1798</v>
      </c>
      <c r="G519" s="6" t="s">
        <v>518</v>
      </c>
      <c r="H519" s="6" t="s">
        <v>519</v>
      </c>
      <c r="I519" s="6" t="s">
        <v>512</v>
      </c>
      <c r="J519" s="6" t="s">
        <v>28</v>
      </c>
      <c r="K519" s="6" t="s">
        <v>36</v>
      </c>
      <c r="L519" s="6" t="s">
        <v>444</v>
      </c>
      <c r="M519" s="43"/>
      <c r="N519" s="44" t="s">
        <v>1979</v>
      </c>
      <c r="O519" s="39">
        <v>45793.708333333299</v>
      </c>
      <c r="S519" s="45" t="e">
        <f>_xlfn.CONCAT(#REF!,TRIM(tbl_PV_Milestones[[#This Row],[Milestone Description]]))</f>
        <v>#REF!</v>
      </c>
      <c r="T519" s="84" t="str">
        <f>IF(COUNTIF(tbl_PV_Milestones[UID],tbl_PV_Milestones[[#This Row],[UID]])&gt;1,"Duplicate","")</f>
        <v>Duplicate</v>
      </c>
      <c r="U519" s="42" t="str">
        <f>_xlfn.XLOOKUP(tbl_PV_Milestones[[#This Row],[Work ID]],tbl_PV_Meta[Work ID '#],tbl_PV_Meta[Sub-Portfolio])</f>
        <v>Sub-Portfolio 4</v>
      </c>
      <c r="V519" s="41">
        <f>IF(MONTH(tbl_PV_Milestones[[#This Row],[Baseline Date]])&lt;7,YEAR(tbl_PV_Milestones[[#This Row],[Baseline Date]]),YEAR(tbl_PV_Milestones[[#This Row],[Baseline Date]])+1)</f>
        <v>1900</v>
      </c>
      <c r="W519" s="41">
        <f>IF(MONTH(tbl_PV_Milestones[[#This Row],[Actual/Schedule Finish]])&lt;7,YEAR(tbl_PV_Milestones[[#This Row],[Actual/Schedule Finish]]),YEAR(tbl_PV_Milestones[[#This Row],[Actual/Schedule Finish]])+1)</f>
        <v>2025</v>
      </c>
      <c r="X519" s="41" t="str">
        <f>IF(OR(tbl_PV_Milestones[[#This Row],[Project Status]]="Completed",tbl_PV_Milestones[[#This Row],[Project Status]]="Assumed Completed"),"Yes","No")</f>
        <v>No</v>
      </c>
      <c r="Y519" s="41">
        <f>IF(tbl_PV_Milestones[[#This Row],[Baseline Date]]="",1,0)</f>
        <v>1</v>
      </c>
      <c r="Z519" s="41">
        <f>IF(tbl_PV_Milestones[[#This Row],[Baseline Date]]&lt;PV_Meta!$B$7,1,0)</f>
        <v>1</v>
      </c>
      <c r="AA519" s="41">
        <f>IF(tbl_PV_Milestones[[#This Row],[Complete]]="Yes",1,0)</f>
        <v>0</v>
      </c>
      <c r="AB519" s="41">
        <f>IF(AND(tbl_PV_Milestones[[#This Row],[BL FY]]=2025,tbl_PV_Milestones[[#This Row],[Baseline Date]]&lt;PV_Meta!$B$7),1,0)</f>
        <v>0</v>
      </c>
      <c r="AC519" s="41">
        <f>IF(AND(tbl_PV_Milestones[[#This Row],[Planned YTD]]=1,tbl_PV_Milestones[[#This Row],[Complete]]="Yes"),1,0)</f>
        <v>0</v>
      </c>
      <c r="AD519" s="41">
        <f>IF(AND(tbl_PV_Milestones[[#This Row],[Actual/Schedule Finish]]&lt;PV_Meta!$B$7,tbl_PV_Milestones[[#This Row],[Complete]]="No",tbl_PV_Milestones[[#This Row],[Project Status]]&lt;&gt;"On Hold"),1,0)</f>
        <v>0</v>
      </c>
      <c r="AE519" s="41">
        <f>IF(AND(tbl_PV_Milestones[[#This Row],[Actual/Schedule Finish]]&gt;tbl_PV_Milestones[[#This Row],[Baseline Date]],tbl_PV_Milestones[[#This Row],[Complete]]="No",tbl_PV_Milestones[[#This Row],[Project Status]]&lt;&gt;"On Hold",tbl_PV_Milestones[[#This Row],[Overdue]]=0,tbl_PV_Milestones[[#This Row],[To be Baselined]]&lt;&gt;1),1,0)</f>
        <v>0</v>
      </c>
      <c r="AF519" s="41">
        <f>IF(AND(tbl_PV_Milestones[[#This Row],[BL FY]]=2025,tbl_PV_Milestones[[#This Row],[Finish FY]]&gt;2025),1,0)</f>
        <v>0</v>
      </c>
      <c r="AG519" s="56" t="str">
        <f>_xlfn.XLOOKUP(tbl_PV_Milestones[[#This Row],[Work ID]],tbl_PV_Meta[Work ID '#],tbl_PV_Meta[Project Manager/Owner],,0)</f>
        <v>Project Manager 5</v>
      </c>
      <c r="AH519" s="6"/>
    </row>
    <row r="520" spans="4:34" x14ac:dyDescent="0.25">
      <c r="D520" s="6" t="s">
        <v>28</v>
      </c>
      <c r="E520" s="6" t="s">
        <v>503</v>
      </c>
      <c r="F520" s="6" t="s">
        <v>1712</v>
      </c>
      <c r="G520" s="6" t="s">
        <v>642</v>
      </c>
      <c r="H520" s="6" t="s">
        <v>505</v>
      </c>
      <c r="I520" s="6" t="s">
        <v>510</v>
      </c>
      <c r="J520" s="6" t="s">
        <v>28</v>
      </c>
      <c r="K520" s="6" t="s">
        <v>36</v>
      </c>
      <c r="L520" s="6" t="s">
        <v>85</v>
      </c>
      <c r="M520" s="43"/>
      <c r="N520" s="44" t="s">
        <v>1979</v>
      </c>
      <c r="O520" s="39">
        <v>45831.708333333299</v>
      </c>
      <c r="P520" s="39">
        <v>45831.708333333299</v>
      </c>
      <c r="Q520" s="6">
        <v>0</v>
      </c>
      <c r="R520" s="6">
        <v>0</v>
      </c>
      <c r="S520" s="45" t="e">
        <f>_xlfn.CONCAT(#REF!,TRIM(tbl_PV_Milestones[[#This Row],[Milestone Description]]))</f>
        <v>#REF!</v>
      </c>
      <c r="T520" s="84" t="str">
        <f>IF(COUNTIF(tbl_PV_Milestones[UID],tbl_PV_Milestones[[#This Row],[UID]])&gt;1,"Duplicate","")</f>
        <v>Duplicate</v>
      </c>
      <c r="U520" s="42" t="str">
        <f>_xlfn.XLOOKUP(tbl_PV_Milestones[[#This Row],[Work ID]],tbl_PV_Meta[Work ID '#],tbl_PV_Meta[Sub-Portfolio])</f>
        <v>Sub-Portfolio 7</v>
      </c>
      <c r="V520" s="41">
        <f>IF(MONTH(tbl_PV_Milestones[[#This Row],[Baseline Date]])&lt;7,YEAR(tbl_PV_Milestones[[#This Row],[Baseline Date]]),YEAR(tbl_PV_Milestones[[#This Row],[Baseline Date]])+1)</f>
        <v>2025</v>
      </c>
      <c r="W520" s="41">
        <f>IF(MONTH(tbl_PV_Milestones[[#This Row],[Actual/Schedule Finish]])&lt;7,YEAR(tbl_PV_Milestones[[#This Row],[Actual/Schedule Finish]]),YEAR(tbl_PV_Milestones[[#This Row],[Actual/Schedule Finish]])+1)</f>
        <v>2025</v>
      </c>
      <c r="X520" s="41" t="str">
        <f>IF(OR(tbl_PV_Milestones[[#This Row],[Project Status]]="Completed",tbl_PV_Milestones[[#This Row],[Project Status]]="Assumed Completed"),"Yes","No")</f>
        <v>No</v>
      </c>
      <c r="Y520" s="41">
        <f>IF(tbl_PV_Milestones[[#This Row],[Baseline Date]]="",1,0)</f>
        <v>0</v>
      </c>
      <c r="Z520" s="41">
        <f>IF(tbl_PV_Milestones[[#This Row],[Baseline Date]]&lt;PV_Meta!$B$7,1,0)</f>
        <v>0</v>
      </c>
      <c r="AA520" s="41">
        <f>IF(tbl_PV_Milestones[[#This Row],[Complete]]="Yes",1,0)</f>
        <v>0</v>
      </c>
      <c r="AB520" s="41">
        <f>IF(AND(tbl_PV_Milestones[[#This Row],[BL FY]]=2025,tbl_PV_Milestones[[#This Row],[Baseline Date]]&lt;PV_Meta!$B$7),1,0)</f>
        <v>0</v>
      </c>
      <c r="AC520" s="41">
        <f>IF(AND(tbl_PV_Milestones[[#This Row],[Planned YTD]]=1,tbl_PV_Milestones[[#This Row],[Complete]]="Yes"),1,0)</f>
        <v>0</v>
      </c>
      <c r="AD520" s="41">
        <f>IF(AND(tbl_PV_Milestones[[#This Row],[Actual/Schedule Finish]]&lt;PV_Meta!$B$7,tbl_PV_Milestones[[#This Row],[Complete]]="No",tbl_PV_Milestones[[#This Row],[Project Status]]&lt;&gt;"On Hold"),1,0)</f>
        <v>0</v>
      </c>
      <c r="AE520" s="41">
        <f>IF(AND(tbl_PV_Milestones[[#This Row],[Actual/Schedule Finish]]&gt;tbl_PV_Milestones[[#This Row],[Baseline Date]],tbl_PV_Milestones[[#This Row],[Complete]]="No",tbl_PV_Milestones[[#This Row],[Project Status]]&lt;&gt;"On Hold",tbl_PV_Milestones[[#This Row],[Overdue]]=0,tbl_PV_Milestones[[#This Row],[To be Baselined]]&lt;&gt;1),1,0)</f>
        <v>0</v>
      </c>
      <c r="AF520" s="41">
        <f>IF(AND(tbl_PV_Milestones[[#This Row],[BL FY]]=2025,tbl_PV_Milestones[[#This Row],[Finish FY]]&gt;2025),1,0)</f>
        <v>0</v>
      </c>
      <c r="AG520" s="56" t="str">
        <f>_xlfn.XLOOKUP(tbl_PV_Milestones[[#This Row],[Work ID]],tbl_PV_Meta[Work ID '#],tbl_PV_Meta[Project Manager/Owner],,0)</f>
        <v>Project Manager 33</v>
      </c>
      <c r="AH520" s="6"/>
    </row>
    <row r="521" spans="4:34" x14ac:dyDescent="0.25">
      <c r="D521" s="6" t="s">
        <v>28</v>
      </c>
      <c r="E521" s="6" t="s">
        <v>503</v>
      </c>
      <c r="F521" s="6" t="s">
        <v>1712</v>
      </c>
      <c r="G521" s="6" t="s">
        <v>541</v>
      </c>
      <c r="H521" s="6" t="s">
        <v>505</v>
      </c>
      <c r="I521" s="6" t="s">
        <v>510</v>
      </c>
      <c r="J521" s="6" t="s">
        <v>28</v>
      </c>
      <c r="K521" s="6" t="s">
        <v>36</v>
      </c>
      <c r="L521" s="6" t="s">
        <v>85</v>
      </c>
      <c r="M521" s="43"/>
      <c r="N521" s="44" t="s">
        <v>1979</v>
      </c>
      <c r="O521" s="39">
        <v>45833.708333333299</v>
      </c>
      <c r="P521" s="39">
        <v>45833.708333333299</v>
      </c>
      <c r="Q521" s="6">
        <v>0</v>
      </c>
      <c r="R521" s="6">
        <v>0</v>
      </c>
      <c r="S521" s="45" t="e">
        <f>_xlfn.CONCAT(#REF!,TRIM(tbl_PV_Milestones[[#This Row],[Milestone Description]]))</f>
        <v>#REF!</v>
      </c>
      <c r="T521" s="84" t="str">
        <f>IF(COUNTIF(tbl_PV_Milestones[UID],tbl_PV_Milestones[[#This Row],[UID]])&gt;1,"Duplicate","")</f>
        <v>Duplicate</v>
      </c>
      <c r="U521" s="42" t="str">
        <f>_xlfn.XLOOKUP(tbl_PV_Milestones[[#This Row],[Work ID]],tbl_PV_Meta[Work ID '#],tbl_PV_Meta[Sub-Portfolio])</f>
        <v>Sub-Portfolio 7</v>
      </c>
      <c r="V521" s="41">
        <f>IF(MONTH(tbl_PV_Milestones[[#This Row],[Baseline Date]])&lt;7,YEAR(tbl_PV_Milestones[[#This Row],[Baseline Date]]),YEAR(tbl_PV_Milestones[[#This Row],[Baseline Date]])+1)</f>
        <v>2025</v>
      </c>
      <c r="W521" s="41">
        <f>IF(MONTH(tbl_PV_Milestones[[#This Row],[Actual/Schedule Finish]])&lt;7,YEAR(tbl_PV_Milestones[[#This Row],[Actual/Schedule Finish]]),YEAR(tbl_PV_Milestones[[#This Row],[Actual/Schedule Finish]])+1)</f>
        <v>2025</v>
      </c>
      <c r="X521" s="41" t="str">
        <f>IF(OR(tbl_PV_Milestones[[#This Row],[Project Status]]="Completed",tbl_PV_Milestones[[#This Row],[Project Status]]="Assumed Completed"),"Yes","No")</f>
        <v>No</v>
      </c>
      <c r="Y521" s="41">
        <f>IF(tbl_PV_Milestones[[#This Row],[Baseline Date]]="",1,0)</f>
        <v>0</v>
      </c>
      <c r="Z521" s="41">
        <f>IF(tbl_PV_Milestones[[#This Row],[Baseline Date]]&lt;PV_Meta!$B$7,1,0)</f>
        <v>0</v>
      </c>
      <c r="AA521" s="41">
        <f>IF(tbl_PV_Milestones[[#This Row],[Complete]]="Yes",1,0)</f>
        <v>0</v>
      </c>
      <c r="AB521" s="41">
        <f>IF(AND(tbl_PV_Milestones[[#This Row],[BL FY]]=2025,tbl_PV_Milestones[[#This Row],[Baseline Date]]&lt;PV_Meta!$B$7),1,0)</f>
        <v>0</v>
      </c>
      <c r="AC521" s="41">
        <f>IF(AND(tbl_PV_Milestones[[#This Row],[Planned YTD]]=1,tbl_PV_Milestones[[#This Row],[Complete]]="Yes"),1,0)</f>
        <v>0</v>
      </c>
      <c r="AD521" s="41">
        <f>IF(AND(tbl_PV_Milestones[[#This Row],[Actual/Schedule Finish]]&lt;PV_Meta!$B$7,tbl_PV_Milestones[[#This Row],[Complete]]="No",tbl_PV_Milestones[[#This Row],[Project Status]]&lt;&gt;"On Hold"),1,0)</f>
        <v>0</v>
      </c>
      <c r="AE521" s="41">
        <f>IF(AND(tbl_PV_Milestones[[#This Row],[Actual/Schedule Finish]]&gt;tbl_PV_Milestones[[#This Row],[Baseline Date]],tbl_PV_Milestones[[#This Row],[Complete]]="No",tbl_PV_Milestones[[#This Row],[Project Status]]&lt;&gt;"On Hold",tbl_PV_Milestones[[#This Row],[Overdue]]=0,tbl_PV_Milestones[[#This Row],[To be Baselined]]&lt;&gt;1),1,0)</f>
        <v>0</v>
      </c>
      <c r="AF521" s="41">
        <f>IF(AND(tbl_PV_Milestones[[#This Row],[BL FY]]=2025,tbl_PV_Milestones[[#This Row],[Finish FY]]&gt;2025),1,0)</f>
        <v>0</v>
      </c>
      <c r="AG521" s="56" t="str">
        <f>_xlfn.XLOOKUP(tbl_PV_Milestones[[#This Row],[Work ID]],tbl_PV_Meta[Work ID '#],tbl_PV_Meta[Project Manager/Owner],,0)</f>
        <v>Project Manager 33</v>
      </c>
      <c r="AH521" s="6"/>
    </row>
    <row r="522" spans="4:34" x14ac:dyDescent="0.25">
      <c r="D522" s="6" t="s">
        <v>28</v>
      </c>
      <c r="E522" s="6" t="s">
        <v>503</v>
      </c>
      <c r="F522" s="6" t="s">
        <v>1712</v>
      </c>
      <c r="G522" s="6" t="s">
        <v>527</v>
      </c>
      <c r="H522" s="6" t="s">
        <v>505</v>
      </c>
      <c r="I522" s="6" t="s">
        <v>510</v>
      </c>
      <c r="J522" s="6" t="s">
        <v>28</v>
      </c>
      <c r="K522" s="6" t="s">
        <v>36</v>
      </c>
      <c r="L522" s="6" t="s">
        <v>85</v>
      </c>
      <c r="M522" s="43"/>
      <c r="N522" s="44" t="s">
        <v>1979</v>
      </c>
      <c r="O522" s="39">
        <v>45832.708333333299</v>
      </c>
      <c r="P522" s="39">
        <v>45832.708333333299</v>
      </c>
      <c r="Q522" s="6">
        <v>0</v>
      </c>
      <c r="R522" s="6">
        <v>0</v>
      </c>
      <c r="S522" s="45" t="e">
        <f>_xlfn.CONCAT(#REF!,TRIM(tbl_PV_Milestones[[#This Row],[Milestone Description]]))</f>
        <v>#REF!</v>
      </c>
      <c r="T522" s="84" t="str">
        <f>IF(COUNTIF(tbl_PV_Milestones[UID],tbl_PV_Milestones[[#This Row],[UID]])&gt;1,"Duplicate","")</f>
        <v>Duplicate</v>
      </c>
      <c r="U522" s="42" t="str">
        <f>_xlfn.XLOOKUP(tbl_PV_Milestones[[#This Row],[Work ID]],tbl_PV_Meta[Work ID '#],tbl_PV_Meta[Sub-Portfolio])</f>
        <v>Sub-Portfolio 7</v>
      </c>
      <c r="V522" s="41">
        <f>IF(MONTH(tbl_PV_Milestones[[#This Row],[Baseline Date]])&lt;7,YEAR(tbl_PV_Milestones[[#This Row],[Baseline Date]]),YEAR(tbl_PV_Milestones[[#This Row],[Baseline Date]])+1)</f>
        <v>2025</v>
      </c>
      <c r="W522" s="41">
        <f>IF(MONTH(tbl_PV_Milestones[[#This Row],[Actual/Schedule Finish]])&lt;7,YEAR(tbl_PV_Milestones[[#This Row],[Actual/Schedule Finish]]),YEAR(tbl_PV_Milestones[[#This Row],[Actual/Schedule Finish]])+1)</f>
        <v>2025</v>
      </c>
      <c r="X522" s="41" t="str">
        <f>IF(OR(tbl_PV_Milestones[[#This Row],[Project Status]]="Completed",tbl_PV_Milestones[[#This Row],[Project Status]]="Assumed Completed"),"Yes","No")</f>
        <v>No</v>
      </c>
      <c r="Y522" s="41">
        <f>IF(tbl_PV_Milestones[[#This Row],[Baseline Date]]="",1,0)</f>
        <v>0</v>
      </c>
      <c r="Z522" s="41">
        <f>IF(tbl_PV_Milestones[[#This Row],[Baseline Date]]&lt;PV_Meta!$B$7,1,0)</f>
        <v>0</v>
      </c>
      <c r="AA522" s="41">
        <f>IF(tbl_PV_Milestones[[#This Row],[Complete]]="Yes",1,0)</f>
        <v>0</v>
      </c>
      <c r="AB522" s="41">
        <f>IF(AND(tbl_PV_Milestones[[#This Row],[BL FY]]=2025,tbl_PV_Milestones[[#This Row],[Baseline Date]]&lt;PV_Meta!$B$7),1,0)</f>
        <v>0</v>
      </c>
      <c r="AC522" s="41">
        <f>IF(AND(tbl_PV_Milestones[[#This Row],[Planned YTD]]=1,tbl_PV_Milestones[[#This Row],[Complete]]="Yes"),1,0)</f>
        <v>0</v>
      </c>
      <c r="AD522" s="41">
        <f>IF(AND(tbl_PV_Milestones[[#This Row],[Actual/Schedule Finish]]&lt;PV_Meta!$B$7,tbl_PV_Milestones[[#This Row],[Complete]]="No",tbl_PV_Milestones[[#This Row],[Project Status]]&lt;&gt;"On Hold"),1,0)</f>
        <v>0</v>
      </c>
      <c r="AE522" s="41">
        <f>IF(AND(tbl_PV_Milestones[[#This Row],[Actual/Schedule Finish]]&gt;tbl_PV_Milestones[[#This Row],[Baseline Date]],tbl_PV_Milestones[[#This Row],[Complete]]="No",tbl_PV_Milestones[[#This Row],[Project Status]]&lt;&gt;"On Hold",tbl_PV_Milestones[[#This Row],[Overdue]]=0,tbl_PV_Milestones[[#This Row],[To be Baselined]]&lt;&gt;1),1,0)</f>
        <v>0</v>
      </c>
      <c r="AF522" s="41">
        <f>IF(AND(tbl_PV_Milestones[[#This Row],[BL FY]]=2025,tbl_PV_Milestones[[#This Row],[Finish FY]]&gt;2025),1,0)</f>
        <v>0</v>
      </c>
      <c r="AG522" s="56" t="str">
        <f>_xlfn.XLOOKUP(tbl_PV_Milestones[[#This Row],[Work ID]],tbl_PV_Meta[Work ID '#],tbl_PV_Meta[Project Manager/Owner],,0)</f>
        <v>Project Manager 33</v>
      </c>
      <c r="AH522" s="6"/>
    </row>
    <row r="523" spans="4:34" x14ac:dyDescent="0.25">
      <c r="D523" s="6" t="s">
        <v>28</v>
      </c>
      <c r="E523" s="6" t="s">
        <v>503</v>
      </c>
      <c r="F523" s="6" t="s">
        <v>1712</v>
      </c>
      <c r="G523" s="6" t="s">
        <v>643</v>
      </c>
      <c r="H523" s="6" t="s">
        <v>505</v>
      </c>
      <c r="I523" s="6" t="s">
        <v>510</v>
      </c>
      <c r="J523" s="6" t="s">
        <v>28</v>
      </c>
      <c r="K523" s="6" t="s">
        <v>36</v>
      </c>
      <c r="L523" s="6" t="s">
        <v>85</v>
      </c>
      <c r="M523" s="43"/>
      <c r="N523" s="44" t="s">
        <v>1979</v>
      </c>
      <c r="O523" s="39">
        <v>45828.708333333299</v>
      </c>
      <c r="P523" s="39">
        <v>45828.708333333299</v>
      </c>
      <c r="Q523" s="6">
        <v>0</v>
      </c>
      <c r="R523" s="6">
        <v>0</v>
      </c>
      <c r="S523" s="45" t="e">
        <f>_xlfn.CONCAT(#REF!,TRIM(tbl_PV_Milestones[[#This Row],[Milestone Description]]))</f>
        <v>#REF!</v>
      </c>
      <c r="T523" s="84" t="str">
        <f>IF(COUNTIF(tbl_PV_Milestones[UID],tbl_PV_Milestones[[#This Row],[UID]])&gt;1,"Duplicate","")</f>
        <v>Duplicate</v>
      </c>
      <c r="U523" s="42" t="str">
        <f>_xlfn.XLOOKUP(tbl_PV_Milestones[[#This Row],[Work ID]],tbl_PV_Meta[Work ID '#],tbl_PV_Meta[Sub-Portfolio])</f>
        <v>Sub-Portfolio 7</v>
      </c>
      <c r="V523" s="41">
        <f>IF(MONTH(tbl_PV_Milestones[[#This Row],[Baseline Date]])&lt;7,YEAR(tbl_PV_Milestones[[#This Row],[Baseline Date]]),YEAR(tbl_PV_Milestones[[#This Row],[Baseline Date]])+1)</f>
        <v>2025</v>
      </c>
      <c r="W523" s="41">
        <f>IF(MONTH(tbl_PV_Milestones[[#This Row],[Actual/Schedule Finish]])&lt;7,YEAR(tbl_PV_Milestones[[#This Row],[Actual/Schedule Finish]]),YEAR(tbl_PV_Milestones[[#This Row],[Actual/Schedule Finish]])+1)</f>
        <v>2025</v>
      </c>
      <c r="X523" s="41" t="str">
        <f>IF(OR(tbl_PV_Milestones[[#This Row],[Project Status]]="Completed",tbl_PV_Milestones[[#This Row],[Project Status]]="Assumed Completed"),"Yes","No")</f>
        <v>No</v>
      </c>
      <c r="Y523" s="41">
        <f>IF(tbl_PV_Milestones[[#This Row],[Baseline Date]]="",1,0)</f>
        <v>0</v>
      </c>
      <c r="Z523" s="41">
        <f>IF(tbl_PV_Milestones[[#This Row],[Baseline Date]]&lt;PV_Meta!$B$7,1,0)</f>
        <v>0</v>
      </c>
      <c r="AA523" s="41">
        <f>IF(tbl_PV_Milestones[[#This Row],[Complete]]="Yes",1,0)</f>
        <v>0</v>
      </c>
      <c r="AB523" s="41">
        <f>IF(AND(tbl_PV_Milestones[[#This Row],[BL FY]]=2025,tbl_PV_Milestones[[#This Row],[Baseline Date]]&lt;PV_Meta!$B$7),1,0)</f>
        <v>0</v>
      </c>
      <c r="AC523" s="41">
        <f>IF(AND(tbl_PV_Milestones[[#This Row],[Planned YTD]]=1,tbl_PV_Milestones[[#This Row],[Complete]]="Yes"),1,0)</f>
        <v>0</v>
      </c>
      <c r="AD523" s="41">
        <f>IF(AND(tbl_PV_Milestones[[#This Row],[Actual/Schedule Finish]]&lt;PV_Meta!$B$7,tbl_PV_Milestones[[#This Row],[Complete]]="No",tbl_PV_Milestones[[#This Row],[Project Status]]&lt;&gt;"On Hold"),1,0)</f>
        <v>0</v>
      </c>
      <c r="AE523" s="41">
        <f>IF(AND(tbl_PV_Milestones[[#This Row],[Actual/Schedule Finish]]&gt;tbl_PV_Milestones[[#This Row],[Baseline Date]],tbl_PV_Milestones[[#This Row],[Complete]]="No",tbl_PV_Milestones[[#This Row],[Project Status]]&lt;&gt;"On Hold",tbl_PV_Milestones[[#This Row],[Overdue]]=0,tbl_PV_Milestones[[#This Row],[To be Baselined]]&lt;&gt;1),1,0)</f>
        <v>0</v>
      </c>
      <c r="AF523" s="41">
        <f>IF(AND(tbl_PV_Milestones[[#This Row],[BL FY]]=2025,tbl_PV_Milestones[[#This Row],[Finish FY]]&gt;2025),1,0)</f>
        <v>0</v>
      </c>
      <c r="AG523" s="56" t="str">
        <f>_xlfn.XLOOKUP(tbl_PV_Milestones[[#This Row],[Work ID]],tbl_PV_Meta[Work ID '#],tbl_PV_Meta[Project Manager/Owner],,0)</f>
        <v>Project Manager 33</v>
      </c>
      <c r="AH523" s="6"/>
    </row>
    <row r="524" spans="4:34" x14ac:dyDescent="0.25">
      <c r="D524" s="6" t="s">
        <v>28</v>
      </c>
      <c r="E524" s="6" t="s">
        <v>503</v>
      </c>
      <c r="F524" s="6" t="s">
        <v>1712</v>
      </c>
      <c r="G524" s="6" t="s">
        <v>539</v>
      </c>
      <c r="H524" s="6" t="s">
        <v>505</v>
      </c>
      <c r="I524" s="6" t="s">
        <v>510</v>
      </c>
      <c r="J524" s="6" t="s">
        <v>28</v>
      </c>
      <c r="K524" s="6" t="s">
        <v>36</v>
      </c>
      <c r="L524" s="6" t="s">
        <v>85</v>
      </c>
      <c r="M524" s="43"/>
      <c r="N524" s="44" t="s">
        <v>1979</v>
      </c>
      <c r="O524" s="39">
        <v>45831.708333333299</v>
      </c>
      <c r="P524" s="39">
        <v>45831.708333333299</v>
      </c>
      <c r="Q524" s="6">
        <v>0</v>
      </c>
      <c r="R524" s="6">
        <v>0</v>
      </c>
      <c r="S524" s="45" t="e">
        <f>_xlfn.CONCAT(#REF!,TRIM(tbl_PV_Milestones[[#This Row],[Milestone Description]]))</f>
        <v>#REF!</v>
      </c>
      <c r="T524" s="84" t="str">
        <f>IF(COUNTIF(tbl_PV_Milestones[UID],tbl_PV_Milestones[[#This Row],[UID]])&gt;1,"Duplicate","")</f>
        <v>Duplicate</v>
      </c>
      <c r="U524" s="42" t="str">
        <f>_xlfn.XLOOKUP(tbl_PV_Milestones[[#This Row],[Work ID]],tbl_PV_Meta[Work ID '#],tbl_PV_Meta[Sub-Portfolio])</f>
        <v>Sub-Portfolio 7</v>
      </c>
      <c r="V524" s="41">
        <f>IF(MONTH(tbl_PV_Milestones[[#This Row],[Baseline Date]])&lt;7,YEAR(tbl_PV_Milestones[[#This Row],[Baseline Date]]),YEAR(tbl_PV_Milestones[[#This Row],[Baseline Date]])+1)</f>
        <v>2025</v>
      </c>
      <c r="W524" s="41">
        <f>IF(MONTH(tbl_PV_Milestones[[#This Row],[Actual/Schedule Finish]])&lt;7,YEAR(tbl_PV_Milestones[[#This Row],[Actual/Schedule Finish]]),YEAR(tbl_PV_Milestones[[#This Row],[Actual/Schedule Finish]])+1)</f>
        <v>2025</v>
      </c>
      <c r="X524" s="41" t="str">
        <f>IF(OR(tbl_PV_Milestones[[#This Row],[Project Status]]="Completed",tbl_PV_Milestones[[#This Row],[Project Status]]="Assumed Completed"),"Yes","No")</f>
        <v>No</v>
      </c>
      <c r="Y524" s="41">
        <f>IF(tbl_PV_Milestones[[#This Row],[Baseline Date]]="",1,0)</f>
        <v>0</v>
      </c>
      <c r="Z524" s="41">
        <f>IF(tbl_PV_Milestones[[#This Row],[Baseline Date]]&lt;PV_Meta!$B$7,1,0)</f>
        <v>0</v>
      </c>
      <c r="AA524" s="41">
        <f>IF(tbl_PV_Milestones[[#This Row],[Complete]]="Yes",1,0)</f>
        <v>0</v>
      </c>
      <c r="AB524" s="41">
        <f>IF(AND(tbl_PV_Milestones[[#This Row],[BL FY]]=2025,tbl_PV_Milestones[[#This Row],[Baseline Date]]&lt;PV_Meta!$B$7),1,0)</f>
        <v>0</v>
      </c>
      <c r="AC524" s="41">
        <f>IF(AND(tbl_PV_Milestones[[#This Row],[Planned YTD]]=1,tbl_PV_Milestones[[#This Row],[Complete]]="Yes"),1,0)</f>
        <v>0</v>
      </c>
      <c r="AD524" s="41">
        <f>IF(AND(tbl_PV_Milestones[[#This Row],[Actual/Schedule Finish]]&lt;PV_Meta!$B$7,tbl_PV_Milestones[[#This Row],[Complete]]="No",tbl_PV_Milestones[[#This Row],[Project Status]]&lt;&gt;"On Hold"),1,0)</f>
        <v>0</v>
      </c>
      <c r="AE524" s="41">
        <f>IF(AND(tbl_PV_Milestones[[#This Row],[Actual/Schedule Finish]]&gt;tbl_PV_Milestones[[#This Row],[Baseline Date]],tbl_PV_Milestones[[#This Row],[Complete]]="No",tbl_PV_Milestones[[#This Row],[Project Status]]&lt;&gt;"On Hold",tbl_PV_Milestones[[#This Row],[Overdue]]=0,tbl_PV_Milestones[[#This Row],[To be Baselined]]&lt;&gt;1),1,0)</f>
        <v>0</v>
      </c>
      <c r="AF524" s="41">
        <f>IF(AND(tbl_PV_Milestones[[#This Row],[BL FY]]=2025,tbl_PV_Milestones[[#This Row],[Finish FY]]&gt;2025),1,0)</f>
        <v>0</v>
      </c>
      <c r="AG524" s="56" t="str">
        <f>_xlfn.XLOOKUP(tbl_PV_Milestones[[#This Row],[Work ID]],tbl_PV_Meta[Work ID '#],tbl_PV_Meta[Project Manager/Owner],,0)</f>
        <v>Project Manager 33</v>
      </c>
      <c r="AH524" s="6"/>
    </row>
    <row r="525" spans="4:34" x14ac:dyDescent="0.25">
      <c r="D525" s="6" t="s">
        <v>28</v>
      </c>
      <c r="E525" s="6" t="s">
        <v>614</v>
      </c>
      <c r="F525" s="6" t="s">
        <v>1712</v>
      </c>
      <c r="G525" s="6" t="s">
        <v>644</v>
      </c>
      <c r="H525" s="6" t="s">
        <v>505</v>
      </c>
      <c r="I525" s="6" t="s">
        <v>510</v>
      </c>
      <c r="J525" s="6" t="s">
        <v>28</v>
      </c>
      <c r="K525" s="6" t="s">
        <v>36</v>
      </c>
      <c r="L525" s="6" t="s">
        <v>85</v>
      </c>
      <c r="M525" s="43"/>
      <c r="N525" s="44" t="s">
        <v>1979</v>
      </c>
      <c r="O525" s="39">
        <v>45807.708333333299</v>
      </c>
      <c r="P525" s="39">
        <v>45826.708333333299</v>
      </c>
      <c r="Q525" s="6">
        <v>12</v>
      </c>
      <c r="R525" s="6">
        <v>2.04081632653061E-2</v>
      </c>
      <c r="S525" s="45" t="e">
        <f>_xlfn.CONCAT(#REF!,TRIM(tbl_PV_Milestones[[#This Row],[Milestone Description]]))</f>
        <v>#REF!</v>
      </c>
      <c r="T525" s="84" t="str">
        <f>IF(COUNTIF(tbl_PV_Milestones[UID],tbl_PV_Milestones[[#This Row],[UID]])&gt;1,"Duplicate","")</f>
        <v>Duplicate</v>
      </c>
      <c r="U525" s="42" t="str">
        <f>_xlfn.XLOOKUP(tbl_PV_Milestones[[#This Row],[Work ID]],tbl_PV_Meta[Work ID '#],tbl_PV_Meta[Sub-Portfolio])</f>
        <v>Sub-Portfolio 7</v>
      </c>
      <c r="V525" s="41">
        <f>IF(MONTH(tbl_PV_Milestones[[#This Row],[Baseline Date]])&lt;7,YEAR(tbl_PV_Milestones[[#This Row],[Baseline Date]]),YEAR(tbl_PV_Milestones[[#This Row],[Baseline Date]])+1)</f>
        <v>2025</v>
      </c>
      <c r="W525" s="41">
        <f>IF(MONTH(tbl_PV_Milestones[[#This Row],[Actual/Schedule Finish]])&lt;7,YEAR(tbl_PV_Milestones[[#This Row],[Actual/Schedule Finish]]),YEAR(tbl_PV_Milestones[[#This Row],[Actual/Schedule Finish]])+1)</f>
        <v>2025</v>
      </c>
      <c r="X525" s="41" t="str">
        <f>IF(OR(tbl_PV_Milestones[[#This Row],[Project Status]]="Completed",tbl_PV_Milestones[[#This Row],[Project Status]]="Assumed Completed"),"Yes","No")</f>
        <v>No</v>
      </c>
      <c r="Y525" s="41">
        <f>IF(tbl_PV_Milestones[[#This Row],[Baseline Date]]="",1,0)</f>
        <v>0</v>
      </c>
      <c r="Z525" s="41">
        <f>IF(tbl_PV_Milestones[[#This Row],[Baseline Date]]&lt;PV_Meta!$B$7,1,0)</f>
        <v>0</v>
      </c>
      <c r="AA525" s="41">
        <f>IF(tbl_PV_Milestones[[#This Row],[Complete]]="Yes",1,0)</f>
        <v>0</v>
      </c>
      <c r="AB525" s="41">
        <f>IF(AND(tbl_PV_Milestones[[#This Row],[BL FY]]=2025,tbl_PV_Milestones[[#This Row],[Baseline Date]]&lt;PV_Meta!$B$7),1,0)</f>
        <v>0</v>
      </c>
      <c r="AC525" s="41">
        <f>IF(AND(tbl_PV_Milestones[[#This Row],[Planned YTD]]=1,tbl_PV_Milestones[[#This Row],[Complete]]="Yes"),1,0)</f>
        <v>0</v>
      </c>
      <c r="AD525" s="41">
        <f>IF(AND(tbl_PV_Milestones[[#This Row],[Actual/Schedule Finish]]&lt;PV_Meta!$B$7,tbl_PV_Milestones[[#This Row],[Complete]]="No",tbl_PV_Milestones[[#This Row],[Project Status]]&lt;&gt;"On Hold"),1,0)</f>
        <v>0</v>
      </c>
      <c r="AE525" s="41">
        <f>IF(AND(tbl_PV_Milestones[[#This Row],[Actual/Schedule Finish]]&gt;tbl_PV_Milestones[[#This Row],[Baseline Date]],tbl_PV_Milestones[[#This Row],[Complete]]="No",tbl_PV_Milestones[[#This Row],[Project Status]]&lt;&gt;"On Hold",tbl_PV_Milestones[[#This Row],[Overdue]]=0,tbl_PV_Milestones[[#This Row],[To be Baselined]]&lt;&gt;1),1,0)</f>
        <v>0</v>
      </c>
      <c r="AF525" s="41">
        <f>IF(AND(tbl_PV_Milestones[[#This Row],[BL FY]]=2025,tbl_PV_Milestones[[#This Row],[Finish FY]]&gt;2025),1,0)</f>
        <v>0</v>
      </c>
      <c r="AG525" s="56" t="str">
        <f>_xlfn.XLOOKUP(tbl_PV_Milestones[[#This Row],[Work ID]],tbl_PV_Meta[Work ID '#],tbl_PV_Meta[Project Manager/Owner],,0)</f>
        <v>Project Manager 33</v>
      </c>
      <c r="AH525" s="6"/>
    </row>
    <row r="526" spans="4:34" x14ac:dyDescent="0.25">
      <c r="D526" s="6" t="s">
        <v>28</v>
      </c>
      <c r="E526" s="6" t="s">
        <v>614</v>
      </c>
      <c r="F526" s="6" t="s">
        <v>1712</v>
      </c>
      <c r="G526" s="6" t="s">
        <v>645</v>
      </c>
      <c r="H526" s="6" t="s">
        <v>505</v>
      </c>
      <c r="I526" s="6" t="s">
        <v>510</v>
      </c>
      <c r="J526" s="6" t="s">
        <v>28</v>
      </c>
      <c r="K526" s="6" t="s">
        <v>36</v>
      </c>
      <c r="L526" s="6" t="s">
        <v>85</v>
      </c>
      <c r="M526" s="43"/>
      <c r="N526" s="44" t="s">
        <v>1979</v>
      </c>
      <c r="O526" s="39">
        <v>45814.708333333299</v>
      </c>
      <c r="P526" s="39">
        <v>45826.708333333299</v>
      </c>
      <c r="Q526" s="6">
        <v>7</v>
      </c>
      <c r="R526" s="6">
        <v>1.1904761904761901E-2</v>
      </c>
      <c r="S526" s="45" t="e">
        <f>_xlfn.CONCAT(#REF!,TRIM(tbl_PV_Milestones[[#This Row],[Milestone Description]]))</f>
        <v>#REF!</v>
      </c>
      <c r="T526" s="84" t="str">
        <f>IF(COUNTIF(tbl_PV_Milestones[UID],tbl_PV_Milestones[[#This Row],[UID]])&gt;1,"Duplicate","")</f>
        <v>Duplicate</v>
      </c>
      <c r="U526" s="42" t="str">
        <f>_xlfn.XLOOKUP(tbl_PV_Milestones[[#This Row],[Work ID]],tbl_PV_Meta[Work ID '#],tbl_PV_Meta[Sub-Portfolio])</f>
        <v>Sub-Portfolio 7</v>
      </c>
      <c r="V526" s="41">
        <f>IF(MONTH(tbl_PV_Milestones[[#This Row],[Baseline Date]])&lt;7,YEAR(tbl_PV_Milestones[[#This Row],[Baseline Date]]),YEAR(tbl_PV_Milestones[[#This Row],[Baseline Date]])+1)</f>
        <v>2025</v>
      </c>
      <c r="W526" s="41">
        <f>IF(MONTH(tbl_PV_Milestones[[#This Row],[Actual/Schedule Finish]])&lt;7,YEAR(tbl_PV_Milestones[[#This Row],[Actual/Schedule Finish]]),YEAR(tbl_PV_Milestones[[#This Row],[Actual/Schedule Finish]])+1)</f>
        <v>2025</v>
      </c>
      <c r="X526" s="41" t="str">
        <f>IF(OR(tbl_PV_Milestones[[#This Row],[Project Status]]="Completed",tbl_PV_Milestones[[#This Row],[Project Status]]="Assumed Completed"),"Yes","No")</f>
        <v>No</v>
      </c>
      <c r="Y526" s="41">
        <f>IF(tbl_PV_Milestones[[#This Row],[Baseline Date]]="",1,0)</f>
        <v>0</v>
      </c>
      <c r="Z526" s="41">
        <f>IF(tbl_PV_Milestones[[#This Row],[Baseline Date]]&lt;PV_Meta!$B$7,1,0)</f>
        <v>0</v>
      </c>
      <c r="AA526" s="41">
        <f>IF(tbl_PV_Milestones[[#This Row],[Complete]]="Yes",1,0)</f>
        <v>0</v>
      </c>
      <c r="AB526" s="41">
        <f>IF(AND(tbl_PV_Milestones[[#This Row],[BL FY]]=2025,tbl_PV_Milestones[[#This Row],[Baseline Date]]&lt;PV_Meta!$B$7),1,0)</f>
        <v>0</v>
      </c>
      <c r="AC526" s="41">
        <f>IF(AND(tbl_PV_Milestones[[#This Row],[Planned YTD]]=1,tbl_PV_Milestones[[#This Row],[Complete]]="Yes"),1,0)</f>
        <v>0</v>
      </c>
      <c r="AD526" s="41">
        <f>IF(AND(tbl_PV_Milestones[[#This Row],[Actual/Schedule Finish]]&lt;PV_Meta!$B$7,tbl_PV_Milestones[[#This Row],[Complete]]="No",tbl_PV_Milestones[[#This Row],[Project Status]]&lt;&gt;"On Hold"),1,0)</f>
        <v>0</v>
      </c>
      <c r="AE526" s="41">
        <f>IF(AND(tbl_PV_Milestones[[#This Row],[Actual/Schedule Finish]]&gt;tbl_PV_Milestones[[#This Row],[Baseline Date]],tbl_PV_Milestones[[#This Row],[Complete]]="No",tbl_PV_Milestones[[#This Row],[Project Status]]&lt;&gt;"On Hold",tbl_PV_Milestones[[#This Row],[Overdue]]=0,tbl_PV_Milestones[[#This Row],[To be Baselined]]&lt;&gt;1),1,0)</f>
        <v>0</v>
      </c>
      <c r="AF526" s="41">
        <f>IF(AND(tbl_PV_Milestones[[#This Row],[BL FY]]=2025,tbl_PV_Milestones[[#This Row],[Finish FY]]&gt;2025),1,0)</f>
        <v>0</v>
      </c>
      <c r="AG526" s="56" t="str">
        <f>_xlfn.XLOOKUP(tbl_PV_Milestones[[#This Row],[Work ID]],tbl_PV_Meta[Work ID '#],tbl_PV_Meta[Project Manager/Owner],,0)</f>
        <v>Project Manager 33</v>
      </c>
      <c r="AH526" s="6"/>
    </row>
    <row r="527" spans="4:34" x14ac:dyDescent="0.25">
      <c r="D527" s="6" t="s">
        <v>28</v>
      </c>
      <c r="E527" s="6" t="s">
        <v>503</v>
      </c>
      <c r="F527" s="6" t="s">
        <v>1712</v>
      </c>
      <c r="G527" s="6" t="s">
        <v>646</v>
      </c>
      <c r="H527" s="6" t="s">
        <v>647</v>
      </c>
      <c r="I527" s="6" t="s">
        <v>510</v>
      </c>
      <c r="J527" s="6" t="s">
        <v>28</v>
      </c>
      <c r="K527" s="6" t="s">
        <v>36</v>
      </c>
      <c r="L527" s="6" t="s">
        <v>85</v>
      </c>
      <c r="M527" s="43"/>
      <c r="N527" s="44" t="s">
        <v>1979</v>
      </c>
      <c r="O527" s="39">
        <v>45804.708333333299</v>
      </c>
      <c r="P527" s="39">
        <v>45804.708333333299</v>
      </c>
      <c r="Q527" s="6">
        <v>0</v>
      </c>
      <c r="R527" s="6">
        <v>0</v>
      </c>
      <c r="S527" s="45" t="e">
        <f>_xlfn.CONCAT(#REF!,TRIM(tbl_PV_Milestones[[#This Row],[Milestone Description]]))</f>
        <v>#REF!</v>
      </c>
      <c r="T527" s="84" t="str">
        <f>IF(COUNTIF(tbl_PV_Milestones[UID],tbl_PV_Milestones[[#This Row],[UID]])&gt;1,"Duplicate","")</f>
        <v>Duplicate</v>
      </c>
      <c r="U527" s="42" t="str">
        <f>_xlfn.XLOOKUP(tbl_PV_Milestones[[#This Row],[Work ID]],tbl_PV_Meta[Work ID '#],tbl_PV_Meta[Sub-Portfolio])</f>
        <v>Sub-Portfolio 7</v>
      </c>
      <c r="V527" s="41">
        <f>IF(MONTH(tbl_PV_Milestones[[#This Row],[Baseline Date]])&lt;7,YEAR(tbl_PV_Milestones[[#This Row],[Baseline Date]]),YEAR(tbl_PV_Milestones[[#This Row],[Baseline Date]])+1)</f>
        <v>2025</v>
      </c>
      <c r="W527" s="41">
        <f>IF(MONTH(tbl_PV_Milestones[[#This Row],[Actual/Schedule Finish]])&lt;7,YEAR(tbl_PV_Milestones[[#This Row],[Actual/Schedule Finish]]),YEAR(tbl_PV_Milestones[[#This Row],[Actual/Schedule Finish]])+1)</f>
        <v>2025</v>
      </c>
      <c r="X527" s="41" t="str">
        <f>IF(OR(tbl_PV_Milestones[[#This Row],[Project Status]]="Completed",tbl_PV_Milestones[[#This Row],[Project Status]]="Assumed Completed"),"Yes","No")</f>
        <v>No</v>
      </c>
      <c r="Y527" s="41">
        <f>IF(tbl_PV_Milestones[[#This Row],[Baseline Date]]="",1,0)</f>
        <v>0</v>
      </c>
      <c r="Z527" s="41">
        <f>IF(tbl_PV_Milestones[[#This Row],[Baseline Date]]&lt;PV_Meta!$B$7,1,0)</f>
        <v>0</v>
      </c>
      <c r="AA527" s="41">
        <f>IF(tbl_PV_Milestones[[#This Row],[Complete]]="Yes",1,0)</f>
        <v>0</v>
      </c>
      <c r="AB527" s="41">
        <f>IF(AND(tbl_PV_Milestones[[#This Row],[BL FY]]=2025,tbl_PV_Milestones[[#This Row],[Baseline Date]]&lt;PV_Meta!$B$7),1,0)</f>
        <v>0</v>
      </c>
      <c r="AC527" s="41">
        <f>IF(AND(tbl_PV_Milestones[[#This Row],[Planned YTD]]=1,tbl_PV_Milestones[[#This Row],[Complete]]="Yes"),1,0)</f>
        <v>0</v>
      </c>
      <c r="AD527" s="41">
        <f>IF(AND(tbl_PV_Milestones[[#This Row],[Actual/Schedule Finish]]&lt;PV_Meta!$B$7,tbl_PV_Milestones[[#This Row],[Complete]]="No",tbl_PV_Milestones[[#This Row],[Project Status]]&lt;&gt;"On Hold"),1,0)</f>
        <v>0</v>
      </c>
      <c r="AE527" s="41">
        <f>IF(AND(tbl_PV_Milestones[[#This Row],[Actual/Schedule Finish]]&gt;tbl_PV_Milestones[[#This Row],[Baseline Date]],tbl_PV_Milestones[[#This Row],[Complete]]="No",tbl_PV_Milestones[[#This Row],[Project Status]]&lt;&gt;"On Hold",tbl_PV_Milestones[[#This Row],[Overdue]]=0,tbl_PV_Milestones[[#This Row],[To be Baselined]]&lt;&gt;1),1,0)</f>
        <v>0</v>
      </c>
      <c r="AF527" s="41">
        <f>IF(AND(tbl_PV_Milestones[[#This Row],[BL FY]]=2025,tbl_PV_Milestones[[#This Row],[Finish FY]]&gt;2025),1,0)</f>
        <v>0</v>
      </c>
      <c r="AG527" s="56" t="str">
        <f>_xlfn.XLOOKUP(tbl_PV_Milestones[[#This Row],[Work ID]],tbl_PV_Meta[Work ID '#],tbl_PV_Meta[Project Manager/Owner],,0)</f>
        <v>Project Manager 33</v>
      </c>
      <c r="AH527" s="6"/>
    </row>
    <row r="528" spans="4:34" x14ac:dyDescent="0.25">
      <c r="D528" s="6" t="s">
        <v>28</v>
      </c>
      <c r="E528" s="6" t="s">
        <v>52</v>
      </c>
      <c r="F528" s="6" t="s">
        <v>1800</v>
      </c>
      <c r="G528" s="6" t="s">
        <v>648</v>
      </c>
      <c r="H528" s="6" t="s">
        <v>505</v>
      </c>
      <c r="I528" s="6" t="s">
        <v>510</v>
      </c>
      <c r="J528" s="6" t="s">
        <v>28</v>
      </c>
      <c r="K528" s="6" t="s">
        <v>36</v>
      </c>
      <c r="L528" s="6" t="s">
        <v>446</v>
      </c>
      <c r="M528" s="43"/>
      <c r="N528" s="44" t="s">
        <v>1979</v>
      </c>
      <c r="O528" s="39">
        <v>45782.333333333299</v>
      </c>
      <c r="S528" s="45" t="e">
        <f>_xlfn.CONCAT(#REF!,TRIM(tbl_PV_Milestones[[#This Row],[Milestone Description]]))</f>
        <v>#REF!</v>
      </c>
      <c r="T528" s="84" t="str">
        <f>IF(COUNTIF(tbl_PV_Milestones[UID],tbl_PV_Milestones[[#This Row],[UID]])&gt;1,"Duplicate","")</f>
        <v>Duplicate</v>
      </c>
      <c r="U528" s="42" t="str">
        <f>_xlfn.XLOOKUP(tbl_PV_Milestones[[#This Row],[Work ID]],tbl_PV_Meta[Work ID '#],tbl_PV_Meta[Sub-Portfolio])</f>
        <v>Sub-Portfolio 4</v>
      </c>
      <c r="V528" s="41">
        <f>IF(MONTH(tbl_PV_Milestones[[#This Row],[Baseline Date]])&lt;7,YEAR(tbl_PV_Milestones[[#This Row],[Baseline Date]]),YEAR(tbl_PV_Milestones[[#This Row],[Baseline Date]])+1)</f>
        <v>1900</v>
      </c>
      <c r="W528" s="41">
        <f>IF(MONTH(tbl_PV_Milestones[[#This Row],[Actual/Schedule Finish]])&lt;7,YEAR(tbl_PV_Milestones[[#This Row],[Actual/Schedule Finish]]),YEAR(tbl_PV_Milestones[[#This Row],[Actual/Schedule Finish]])+1)</f>
        <v>2025</v>
      </c>
      <c r="X528" s="41" t="str">
        <f>IF(OR(tbl_PV_Milestones[[#This Row],[Project Status]]="Completed",tbl_PV_Milestones[[#This Row],[Project Status]]="Assumed Completed"),"Yes","No")</f>
        <v>No</v>
      </c>
      <c r="Y528" s="41">
        <f>IF(tbl_PV_Milestones[[#This Row],[Baseline Date]]="",1,0)</f>
        <v>1</v>
      </c>
      <c r="Z528" s="41">
        <f>IF(tbl_PV_Milestones[[#This Row],[Baseline Date]]&lt;PV_Meta!$B$7,1,0)</f>
        <v>1</v>
      </c>
      <c r="AA528" s="41">
        <f>IF(tbl_PV_Milestones[[#This Row],[Complete]]="Yes",1,0)</f>
        <v>0</v>
      </c>
      <c r="AB528" s="41">
        <f>IF(AND(tbl_PV_Milestones[[#This Row],[BL FY]]=2025,tbl_PV_Milestones[[#This Row],[Baseline Date]]&lt;PV_Meta!$B$7),1,0)</f>
        <v>0</v>
      </c>
      <c r="AC528" s="41">
        <f>IF(AND(tbl_PV_Milestones[[#This Row],[Planned YTD]]=1,tbl_PV_Milestones[[#This Row],[Complete]]="Yes"),1,0)</f>
        <v>0</v>
      </c>
      <c r="AD528" s="41">
        <f>IF(AND(tbl_PV_Milestones[[#This Row],[Actual/Schedule Finish]]&lt;PV_Meta!$B$7,tbl_PV_Milestones[[#This Row],[Complete]]="No",tbl_PV_Milestones[[#This Row],[Project Status]]&lt;&gt;"On Hold"),1,0)</f>
        <v>0</v>
      </c>
      <c r="AE528" s="41">
        <f>IF(AND(tbl_PV_Milestones[[#This Row],[Actual/Schedule Finish]]&gt;tbl_PV_Milestones[[#This Row],[Baseline Date]],tbl_PV_Milestones[[#This Row],[Complete]]="No",tbl_PV_Milestones[[#This Row],[Project Status]]&lt;&gt;"On Hold",tbl_PV_Milestones[[#This Row],[Overdue]]=0,tbl_PV_Milestones[[#This Row],[To be Baselined]]&lt;&gt;1),1,0)</f>
        <v>0</v>
      </c>
      <c r="AF528" s="41">
        <f>IF(AND(tbl_PV_Milestones[[#This Row],[BL FY]]=2025,tbl_PV_Milestones[[#This Row],[Finish FY]]&gt;2025),1,0)</f>
        <v>0</v>
      </c>
      <c r="AG528" s="56" t="str">
        <f>_xlfn.XLOOKUP(tbl_PV_Milestones[[#This Row],[Work ID]],tbl_PV_Meta[Work ID '#],tbl_PV_Meta[Project Manager/Owner],,0)</f>
        <v>Project Manager 36</v>
      </c>
      <c r="AH528" s="6"/>
    </row>
    <row r="529" spans="4:34" x14ac:dyDescent="0.25">
      <c r="D529" s="6" t="s">
        <v>28</v>
      </c>
      <c r="E529" s="6" t="s">
        <v>52</v>
      </c>
      <c r="F529" s="6" t="s">
        <v>1800</v>
      </c>
      <c r="G529" s="6" t="s">
        <v>649</v>
      </c>
      <c r="H529" s="6" t="s">
        <v>505</v>
      </c>
      <c r="I529" s="6" t="s">
        <v>506</v>
      </c>
      <c r="J529" s="6" t="s">
        <v>28</v>
      </c>
      <c r="K529" s="6" t="s">
        <v>36</v>
      </c>
      <c r="L529" s="6" t="s">
        <v>446</v>
      </c>
      <c r="M529" s="43"/>
      <c r="N529" s="44" t="s">
        <v>1979</v>
      </c>
      <c r="O529" s="39">
        <v>45807.333333333299</v>
      </c>
      <c r="S529" s="45" t="e">
        <f>_xlfn.CONCAT(#REF!,TRIM(tbl_PV_Milestones[[#This Row],[Milestone Description]]))</f>
        <v>#REF!</v>
      </c>
      <c r="T529" s="84" t="str">
        <f>IF(COUNTIF(tbl_PV_Milestones[UID],tbl_PV_Milestones[[#This Row],[UID]])&gt;1,"Duplicate","")</f>
        <v>Duplicate</v>
      </c>
      <c r="U529" s="42" t="str">
        <f>_xlfn.XLOOKUP(tbl_PV_Milestones[[#This Row],[Work ID]],tbl_PV_Meta[Work ID '#],tbl_PV_Meta[Sub-Portfolio])</f>
        <v>Sub-Portfolio 4</v>
      </c>
      <c r="V529" s="41">
        <f>IF(MONTH(tbl_PV_Milestones[[#This Row],[Baseline Date]])&lt;7,YEAR(tbl_PV_Milestones[[#This Row],[Baseline Date]]),YEAR(tbl_PV_Milestones[[#This Row],[Baseline Date]])+1)</f>
        <v>1900</v>
      </c>
      <c r="W529" s="41">
        <f>IF(MONTH(tbl_PV_Milestones[[#This Row],[Actual/Schedule Finish]])&lt;7,YEAR(tbl_PV_Milestones[[#This Row],[Actual/Schedule Finish]]),YEAR(tbl_PV_Milestones[[#This Row],[Actual/Schedule Finish]])+1)</f>
        <v>2025</v>
      </c>
      <c r="X529" s="41" t="str">
        <f>IF(OR(tbl_PV_Milestones[[#This Row],[Project Status]]="Completed",tbl_PV_Milestones[[#This Row],[Project Status]]="Assumed Completed"),"Yes","No")</f>
        <v>No</v>
      </c>
      <c r="Y529" s="41">
        <f>IF(tbl_PV_Milestones[[#This Row],[Baseline Date]]="",1,0)</f>
        <v>1</v>
      </c>
      <c r="Z529" s="41">
        <f>IF(tbl_PV_Milestones[[#This Row],[Baseline Date]]&lt;PV_Meta!$B$7,1,0)</f>
        <v>1</v>
      </c>
      <c r="AA529" s="41">
        <f>IF(tbl_PV_Milestones[[#This Row],[Complete]]="Yes",1,0)</f>
        <v>0</v>
      </c>
      <c r="AB529" s="41">
        <f>IF(AND(tbl_PV_Milestones[[#This Row],[BL FY]]=2025,tbl_PV_Milestones[[#This Row],[Baseline Date]]&lt;PV_Meta!$B$7),1,0)</f>
        <v>0</v>
      </c>
      <c r="AC529" s="41">
        <f>IF(AND(tbl_PV_Milestones[[#This Row],[Planned YTD]]=1,tbl_PV_Milestones[[#This Row],[Complete]]="Yes"),1,0)</f>
        <v>0</v>
      </c>
      <c r="AD529" s="41">
        <f>IF(AND(tbl_PV_Milestones[[#This Row],[Actual/Schedule Finish]]&lt;PV_Meta!$B$7,tbl_PV_Milestones[[#This Row],[Complete]]="No",tbl_PV_Milestones[[#This Row],[Project Status]]&lt;&gt;"On Hold"),1,0)</f>
        <v>0</v>
      </c>
      <c r="AE529" s="41">
        <f>IF(AND(tbl_PV_Milestones[[#This Row],[Actual/Schedule Finish]]&gt;tbl_PV_Milestones[[#This Row],[Baseline Date]],tbl_PV_Milestones[[#This Row],[Complete]]="No",tbl_PV_Milestones[[#This Row],[Project Status]]&lt;&gt;"On Hold",tbl_PV_Milestones[[#This Row],[Overdue]]=0,tbl_PV_Milestones[[#This Row],[To be Baselined]]&lt;&gt;1),1,0)</f>
        <v>0</v>
      </c>
      <c r="AF529" s="41">
        <f>IF(AND(tbl_PV_Milestones[[#This Row],[BL FY]]=2025,tbl_PV_Milestones[[#This Row],[Finish FY]]&gt;2025),1,0)</f>
        <v>0</v>
      </c>
      <c r="AG529" s="56" t="str">
        <f>_xlfn.XLOOKUP(tbl_PV_Milestones[[#This Row],[Work ID]],tbl_PV_Meta[Work ID '#],tbl_PV_Meta[Project Manager/Owner],,0)</f>
        <v>Project Manager 36</v>
      </c>
      <c r="AH529" s="6"/>
    </row>
    <row r="530" spans="4:34" x14ac:dyDescent="0.25">
      <c r="D530" s="6" t="s">
        <v>28</v>
      </c>
      <c r="E530" s="6" t="s">
        <v>503</v>
      </c>
      <c r="F530" s="6" t="s">
        <v>1766</v>
      </c>
      <c r="G530" s="6" t="s">
        <v>650</v>
      </c>
      <c r="H530" s="6" t="s">
        <v>519</v>
      </c>
      <c r="I530" s="6" t="s">
        <v>510</v>
      </c>
      <c r="J530" s="6" t="s">
        <v>28</v>
      </c>
      <c r="K530" s="6" t="s">
        <v>39</v>
      </c>
      <c r="L530" s="6" t="s">
        <v>77</v>
      </c>
      <c r="M530" s="43"/>
      <c r="N530" s="44" t="s">
        <v>1979</v>
      </c>
      <c r="O530" s="39">
        <v>45869.333333333299</v>
      </c>
      <c r="P530" s="39">
        <v>45869.333333333299</v>
      </c>
      <c r="Q530" s="6">
        <v>0</v>
      </c>
      <c r="R530" s="6">
        <v>0</v>
      </c>
      <c r="S530" s="45" t="e">
        <f>_xlfn.CONCAT(#REF!,TRIM(tbl_PV_Milestones[[#This Row],[Milestone Description]]))</f>
        <v>#REF!</v>
      </c>
      <c r="T530" s="84" t="str">
        <f>IF(COUNTIF(tbl_PV_Milestones[UID],tbl_PV_Milestones[[#This Row],[UID]])&gt;1,"Duplicate","")</f>
        <v>Duplicate</v>
      </c>
      <c r="U530" s="42" t="str">
        <f>_xlfn.XLOOKUP(tbl_PV_Milestones[[#This Row],[Work ID]],tbl_PV_Meta[Work ID '#],tbl_PV_Meta[Sub-Portfolio])</f>
        <v>Sub-Portfolio 4</v>
      </c>
      <c r="V530" s="41">
        <f>IF(MONTH(tbl_PV_Milestones[[#This Row],[Baseline Date]])&lt;7,YEAR(tbl_PV_Milestones[[#This Row],[Baseline Date]]),YEAR(tbl_PV_Milestones[[#This Row],[Baseline Date]])+1)</f>
        <v>2026</v>
      </c>
      <c r="W530" s="41">
        <f>IF(MONTH(tbl_PV_Milestones[[#This Row],[Actual/Schedule Finish]])&lt;7,YEAR(tbl_PV_Milestones[[#This Row],[Actual/Schedule Finish]]),YEAR(tbl_PV_Milestones[[#This Row],[Actual/Schedule Finish]])+1)</f>
        <v>2026</v>
      </c>
      <c r="X530" s="41" t="str">
        <f>IF(OR(tbl_PV_Milestones[[#This Row],[Project Status]]="Completed",tbl_PV_Milestones[[#This Row],[Project Status]]="Assumed Completed"),"Yes","No")</f>
        <v>No</v>
      </c>
      <c r="Y530" s="41">
        <f>IF(tbl_PV_Milestones[[#This Row],[Baseline Date]]="",1,0)</f>
        <v>0</v>
      </c>
      <c r="Z530" s="41">
        <f>IF(tbl_PV_Milestones[[#This Row],[Baseline Date]]&lt;PV_Meta!$B$7,1,0)</f>
        <v>0</v>
      </c>
      <c r="AA530" s="41">
        <f>IF(tbl_PV_Milestones[[#This Row],[Complete]]="Yes",1,0)</f>
        <v>0</v>
      </c>
      <c r="AB530" s="41">
        <f>IF(AND(tbl_PV_Milestones[[#This Row],[BL FY]]=2025,tbl_PV_Milestones[[#This Row],[Baseline Date]]&lt;PV_Meta!$B$7),1,0)</f>
        <v>0</v>
      </c>
      <c r="AC530" s="41">
        <f>IF(AND(tbl_PV_Milestones[[#This Row],[Planned YTD]]=1,tbl_PV_Milestones[[#This Row],[Complete]]="Yes"),1,0)</f>
        <v>0</v>
      </c>
      <c r="AD530" s="41">
        <f>IF(AND(tbl_PV_Milestones[[#This Row],[Actual/Schedule Finish]]&lt;PV_Meta!$B$7,tbl_PV_Milestones[[#This Row],[Complete]]="No",tbl_PV_Milestones[[#This Row],[Project Status]]&lt;&gt;"On Hold"),1,0)</f>
        <v>0</v>
      </c>
      <c r="AE530" s="41">
        <f>IF(AND(tbl_PV_Milestones[[#This Row],[Actual/Schedule Finish]]&gt;tbl_PV_Milestones[[#This Row],[Baseline Date]],tbl_PV_Milestones[[#This Row],[Complete]]="No",tbl_PV_Milestones[[#This Row],[Project Status]]&lt;&gt;"On Hold",tbl_PV_Milestones[[#This Row],[Overdue]]=0,tbl_PV_Milestones[[#This Row],[To be Baselined]]&lt;&gt;1),1,0)</f>
        <v>0</v>
      </c>
      <c r="AF530" s="41">
        <f>IF(AND(tbl_PV_Milestones[[#This Row],[BL FY]]=2025,tbl_PV_Milestones[[#This Row],[Finish FY]]&gt;2025),1,0)</f>
        <v>0</v>
      </c>
      <c r="AG530" s="56" t="str">
        <f>_xlfn.XLOOKUP(tbl_PV_Milestones[[#This Row],[Work ID]],tbl_PV_Meta[Work ID '#],tbl_PV_Meta[Project Manager/Owner],,0)</f>
        <v>Project Manager 38</v>
      </c>
      <c r="AH530" s="6"/>
    </row>
    <row r="531" spans="4:34" x14ac:dyDescent="0.25">
      <c r="D531" s="6" t="s">
        <v>28</v>
      </c>
      <c r="E531" s="6" t="s">
        <v>503</v>
      </c>
      <c r="F531" s="6" t="s">
        <v>1699</v>
      </c>
      <c r="G531" s="6" t="s">
        <v>517</v>
      </c>
      <c r="H531" s="6" t="s">
        <v>505</v>
      </c>
      <c r="I531" s="6" t="s">
        <v>512</v>
      </c>
      <c r="J531" s="6" t="s">
        <v>28</v>
      </c>
      <c r="K531" s="6" t="s">
        <v>36</v>
      </c>
      <c r="L531" s="6" t="s">
        <v>87</v>
      </c>
      <c r="M531" s="43"/>
      <c r="N531" s="44" t="s">
        <v>1979</v>
      </c>
      <c r="O531" s="39">
        <v>45961.708333333299</v>
      </c>
      <c r="P531" s="39">
        <v>45961.708333333299</v>
      </c>
      <c r="Q531" s="6">
        <v>0</v>
      </c>
      <c r="R531" s="6">
        <v>0</v>
      </c>
      <c r="S531" s="45" t="e">
        <f>_xlfn.CONCAT(#REF!,TRIM(tbl_PV_Milestones[[#This Row],[Milestone Description]]))</f>
        <v>#REF!</v>
      </c>
      <c r="T531" s="84" t="str">
        <f>IF(COUNTIF(tbl_PV_Milestones[UID],tbl_PV_Milestones[[#This Row],[UID]])&gt;1,"Duplicate","")</f>
        <v>Duplicate</v>
      </c>
      <c r="U531" s="42" t="str">
        <f>_xlfn.XLOOKUP(tbl_PV_Milestones[[#This Row],[Work ID]],tbl_PV_Meta[Work ID '#],tbl_PV_Meta[Sub-Portfolio])</f>
        <v>Sub-Portfolio 7</v>
      </c>
      <c r="V531" s="41">
        <f>IF(MONTH(tbl_PV_Milestones[[#This Row],[Baseline Date]])&lt;7,YEAR(tbl_PV_Milestones[[#This Row],[Baseline Date]]),YEAR(tbl_PV_Milestones[[#This Row],[Baseline Date]])+1)</f>
        <v>2026</v>
      </c>
      <c r="W531" s="41">
        <f>IF(MONTH(tbl_PV_Milestones[[#This Row],[Actual/Schedule Finish]])&lt;7,YEAR(tbl_PV_Milestones[[#This Row],[Actual/Schedule Finish]]),YEAR(tbl_PV_Milestones[[#This Row],[Actual/Schedule Finish]])+1)</f>
        <v>2026</v>
      </c>
      <c r="X531" s="41" t="str">
        <f>IF(OR(tbl_PV_Milestones[[#This Row],[Project Status]]="Completed",tbl_PV_Milestones[[#This Row],[Project Status]]="Assumed Completed"),"Yes","No")</f>
        <v>No</v>
      </c>
      <c r="Y531" s="41">
        <f>IF(tbl_PV_Milestones[[#This Row],[Baseline Date]]="",1,0)</f>
        <v>0</v>
      </c>
      <c r="Z531" s="41">
        <f>IF(tbl_PV_Milestones[[#This Row],[Baseline Date]]&lt;PV_Meta!$B$7,1,0)</f>
        <v>0</v>
      </c>
      <c r="AA531" s="41">
        <f>IF(tbl_PV_Milestones[[#This Row],[Complete]]="Yes",1,0)</f>
        <v>0</v>
      </c>
      <c r="AB531" s="41">
        <f>IF(AND(tbl_PV_Milestones[[#This Row],[BL FY]]=2025,tbl_PV_Milestones[[#This Row],[Baseline Date]]&lt;PV_Meta!$B$7),1,0)</f>
        <v>0</v>
      </c>
      <c r="AC531" s="41">
        <f>IF(AND(tbl_PV_Milestones[[#This Row],[Planned YTD]]=1,tbl_PV_Milestones[[#This Row],[Complete]]="Yes"),1,0)</f>
        <v>0</v>
      </c>
      <c r="AD531" s="41">
        <f>IF(AND(tbl_PV_Milestones[[#This Row],[Actual/Schedule Finish]]&lt;PV_Meta!$B$7,tbl_PV_Milestones[[#This Row],[Complete]]="No",tbl_PV_Milestones[[#This Row],[Project Status]]&lt;&gt;"On Hold"),1,0)</f>
        <v>0</v>
      </c>
      <c r="AE531" s="41">
        <f>IF(AND(tbl_PV_Milestones[[#This Row],[Actual/Schedule Finish]]&gt;tbl_PV_Milestones[[#This Row],[Baseline Date]],tbl_PV_Milestones[[#This Row],[Complete]]="No",tbl_PV_Milestones[[#This Row],[Project Status]]&lt;&gt;"On Hold",tbl_PV_Milestones[[#This Row],[Overdue]]=0,tbl_PV_Milestones[[#This Row],[To be Baselined]]&lt;&gt;1),1,0)</f>
        <v>0</v>
      </c>
      <c r="AF531" s="41">
        <f>IF(AND(tbl_PV_Milestones[[#This Row],[BL FY]]=2025,tbl_PV_Milestones[[#This Row],[Finish FY]]&gt;2025),1,0)</f>
        <v>0</v>
      </c>
      <c r="AG531" s="56" t="str">
        <f>_xlfn.XLOOKUP(tbl_PV_Milestones[[#This Row],[Work ID]],tbl_PV_Meta[Work ID '#],tbl_PV_Meta[Project Manager/Owner],,0)</f>
        <v>Project Manager 17</v>
      </c>
      <c r="AH531" s="6"/>
    </row>
    <row r="532" spans="4:34" x14ac:dyDescent="0.25">
      <c r="D532" s="6" t="s">
        <v>28</v>
      </c>
      <c r="E532" s="6" t="s">
        <v>503</v>
      </c>
      <c r="F532" s="6" t="s">
        <v>1752</v>
      </c>
      <c r="G532" s="6" t="s">
        <v>651</v>
      </c>
      <c r="H532" s="6" t="s">
        <v>505</v>
      </c>
      <c r="I532" s="6" t="s">
        <v>510</v>
      </c>
      <c r="J532" s="6" t="s">
        <v>28</v>
      </c>
      <c r="K532" s="6" t="s">
        <v>39</v>
      </c>
      <c r="L532" s="6" t="s">
        <v>66</v>
      </c>
      <c r="M532" s="43"/>
      <c r="N532" s="44" t="s">
        <v>1979</v>
      </c>
      <c r="O532" s="39">
        <v>45821.333333333299</v>
      </c>
      <c r="P532" s="39">
        <v>45821.333333333299</v>
      </c>
      <c r="Q532" s="6">
        <v>0</v>
      </c>
      <c r="R532" s="6">
        <v>0</v>
      </c>
      <c r="S532" s="45" t="e">
        <f>_xlfn.CONCAT(#REF!,TRIM(tbl_PV_Milestones[[#This Row],[Milestone Description]]))</f>
        <v>#REF!</v>
      </c>
      <c r="T532" s="84" t="str">
        <f>IF(COUNTIF(tbl_PV_Milestones[UID],tbl_PV_Milestones[[#This Row],[UID]])&gt;1,"Duplicate","")</f>
        <v>Duplicate</v>
      </c>
      <c r="U532" s="42" t="str">
        <f>_xlfn.XLOOKUP(tbl_PV_Milestones[[#This Row],[Work ID]],tbl_PV_Meta[Work ID '#],tbl_PV_Meta[Sub-Portfolio])</f>
        <v>Sub-Portfolio 4</v>
      </c>
      <c r="V532" s="41">
        <f>IF(MONTH(tbl_PV_Milestones[[#This Row],[Baseline Date]])&lt;7,YEAR(tbl_PV_Milestones[[#This Row],[Baseline Date]]),YEAR(tbl_PV_Milestones[[#This Row],[Baseline Date]])+1)</f>
        <v>2025</v>
      </c>
      <c r="W532" s="41">
        <f>IF(MONTH(tbl_PV_Milestones[[#This Row],[Actual/Schedule Finish]])&lt;7,YEAR(tbl_PV_Milestones[[#This Row],[Actual/Schedule Finish]]),YEAR(tbl_PV_Milestones[[#This Row],[Actual/Schedule Finish]])+1)</f>
        <v>2025</v>
      </c>
      <c r="X532" s="41" t="str">
        <f>IF(OR(tbl_PV_Milestones[[#This Row],[Project Status]]="Completed",tbl_PV_Milestones[[#This Row],[Project Status]]="Assumed Completed"),"Yes","No")</f>
        <v>No</v>
      </c>
      <c r="Y532" s="41">
        <f>IF(tbl_PV_Milestones[[#This Row],[Baseline Date]]="",1,0)</f>
        <v>0</v>
      </c>
      <c r="Z532" s="41">
        <f>IF(tbl_PV_Milestones[[#This Row],[Baseline Date]]&lt;PV_Meta!$B$7,1,0)</f>
        <v>0</v>
      </c>
      <c r="AA532" s="41">
        <f>IF(tbl_PV_Milestones[[#This Row],[Complete]]="Yes",1,0)</f>
        <v>0</v>
      </c>
      <c r="AB532" s="41">
        <f>IF(AND(tbl_PV_Milestones[[#This Row],[BL FY]]=2025,tbl_PV_Milestones[[#This Row],[Baseline Date]]&lt;PV_Meta!$B$7),1,0)</f>
        <v>0</v>
      </c>
      <c r="AC532" s="41">
        <f>IF(AND(tbl_PV_Milestones[[#This Row],[Planned YTD]]=1,tbl_PV_Milestones[[#This Row],[Complete]]="Yes"),1,0)</f>
        <v>0</v>
      </c>
      <c r="AD532" s="41">
        <f>IF(AND(tbl_PV_Milestones[[#This Row],[Actual/Schedule Finish]]&lt;PV_Meta!$B$7,tbl_PV_Milestones[[#This Row],[Complete]]="No",tbl_PV_Milestones[[#This Row],[Project Status]]&lt;&gt;"On Hold"),1,0)</f>
        <v>0</v>
      </c>
      <c r="AE532" s="41">
        <f>IF(AND(tbl_PV_Milestones[[#This Row],[Actual/Schedule Finish]]&gt;tbl_PV_Milestones[[#This Row],[Baseline Date]],tbl_PV_Milestones[[#This Row],[Complete]]="No",tbl_PV_Milestones[[#This Row],[Project Status]]&lt;&gt;"On Hold",tbl_PV_Milestones[[#This Row],[Overdue]]=0,tbl_PV_Milestones[[#This Row],[To be Baselined]]&lt;&gt;1),1,0)</f>
        <v>0</v>
      </c>
      <c r="AF532" s="41">
        <f>IF(AND(tbl_PV_Milestones[[#This Row],[BL FY]]=2025,tbl_PV_Milestones[[#This Row],[Finish FY]]&gt;2025),1,0)</f>
        <v>0</v>
      </c>
      <c r="AG532" s="56" t="str">
        <f>_xlfn.XLOOKUP(tbl_PV_Milestones[[#This Row],[Work ID]],tbl_PV_Meta[Work ID '#],tbl_PV_Meta[Project Manager/Owner],,0)</f>
        <v>Project Manager 18</v>
      </c>
      <c r="AH532" s="6"/>
    </row>
    <row r="533" spans="4:34" x14ac:dyDescent="0.25">
      <c r="D533" s="6" t="s">
        <v>28</v>
      </c>
      <c r="E533" s="6" t="s">
        <v>513</v>
      </c>
      <c r="F533" s="6" t="s">
        <v>1700</v>
      </c>
      <c r="G533" s="6" t="s">
        <v>652</v>
      </c>
      <c r="H533" s="6" t="s">
        <v>505</v>
      </c>
      <c r="I533" s="6" t="s">
        <v>506</v>
      </c>
      <c r="J533" s="6" t="s">
        <v>28</v>
      </c>
      <c r="K533" s="6" t="s">
        <v>36</v>
      </c>
      <c r="L533" s="6" t="s">
        <v>88</v>
      </c>
      <c r="M533" s="43"/>
      <c r="N533" s="44" t="s">
        <v>1979</v>
      </c>
      <c r="O533" s="39">
        <v>46015.708333333299</v>
      </c>
      <c r="P533" s="39">
        <v>45658.708333333299</v>
      </c>
      <c r="Q533" s="6">
        <v>-247</v>
      </c>
      <c r="R533" s="6">
        <v>-0.14419147694103901</v>
      </c>
      <c r="S533" s="45" t="e">
        <f>_xlfn.CONCAT(#REF!,TRIM(tbl_PV_Milestones[[#This Row],[Milestone Description]]))</f>
        <v>#REF!</v>
      </c>
      <c r="T533" s="84" t="str">
        <f>IF(COUNTIF(tbl_PV_Milestones[UID],tbl_PV_Milestones[[#This Row],[UID]])&gt;1,"Duplicate","")</f>
        <v>Duplicate</v>
      </c>
      <c r="U533" s="42" t="str">
        <f>_xlfn.XLOOKUP(tbl_PV_Milestones[[#This Row],[Work ID]],tbl_PV_Meta[Work ID '#],tbl_PV_Meta[Sub-Portfolio])</f>
        <v>Sub-Portfolio 7</v>
      </c>
      <c r="V533" s="41">
        <f>IF(MONTH(tbl_PV_Milestones[[#This Row],[Baseline Date]])&lt;7,YEAR(tbl_PV_Milestones[[#This Row],[Baseline Date]]),YEAR(tbl_PV_Milestones[[#This Row],[Baseline Date]])+1)</f>
        <v>2025</v>
      </c>
      <c r="W533" s="41">
        <f>IF(MONTH(tbl_PV_Milestones[[#This Row],[Actual/Schedule Finish]])&lt;7,YEAR(tbl_PV_Milestones[[#This Row],[Actual/Schedule Finish]]),YEAR(tbl_PV_Milestones[[#This Row],[Actual/Schedule Finish]])+1)</f>
        <v>2026</v>
      </c>
      <c r="X533" s="41" t="str">
        <f>IF(OR(tbl_PV_Milestones[[#This Row],[Project Status]]="Completed",tbl_PV_Milestones[[#This Row],[Project Status]]="Assumed Completed"),"Yes","No")</f>
        <v>No</v>
      </c>
      <c r="Y533" s="41">
        <f>IF(tbl_PV_Milestones[[#This Row],[Baseline Date]]="",1,0)</f>
        <v>0</v>
      </c>
      <c r="Z533" s="41">
        <f>IF(tbl_PV_Milestones[[#This Row],[Baseline Date]]&lt;PV_Meta!$B$7,1,0)</f>
        <v>1</v>
      </c>
      <c r="AA533" s="41">
        <f>IF(tbl_PV_Milestones[[#This Row],[Complete]]="Yes",1,0)</f>
        <v>0</v>
      </c>
      <c r="AB533" s="41">
        <f>IF(AND(tbl_PV_Milestones[[#This Row],[BL FY]]=2025,tbl_PV_Milestones[[#This Row],[Baseline Date]]&lt;PV_Meta!$B$7),1,0)</f>
        <v>1</v>
      </c>
      <c r="AC533" s="41">
        <f>IF(AND(tbl_PV_Milestones[[#This Row],[Planned YTD]]=1,tbl_PV_Milestones[[#This Row],[Complete]]="Yes"),1,0)</f>
        <v>0</v>
      </c>
      <c r="AD533" s="41">
        <f>IF(AND(tbl_PV_Milestones[[#This Row],[Actual/Schedule Finish]]&lt;PV_Meta!$B$7,tbl_PV_Milestones[[#This Row],[Complete]]="No",tbl_PV_Milestones[[#This Row],[Project Status]]&lt;&gt;"On Hold"),1,0)</f>
        <v>0</v>
      </c>
      <c r="AE533" s="41">
        <f>IF(AND(tbl_PV_Milestones[[#This Row],[Actual/Schedule Finish]]&gt;tbl_PV_Milestones[[#This Row],[Baseline Date]],tbl_PV_Milestones[[#This Row],[Complete]]="No",tbl_PV_Milestones[[#This Row],[Project Status]]&lt;&gt;"On Hold",tbl_PV_Milestones[[#This Row],[Overdue]]=0,tbl_PV_Milestones[[#This Row],[To be Baselined]]&lt;&gt;1),1,0)</f>
        <v>1</v>
      </c>
      <c r="AF533" s="41">
        <f>IF(AND(tbl_PV_Milestones[[#This Row],[BL FY]]=2025,tbl_PV_Milestones[[#This Row],[Finish FY]]&gt;2025),1,0)</f>
        <v>1</v>
      </c>
      <c r="AG533" s="56" t="str">
        <f>_xlfn.XLOOKUP(tbl_PV_Milestones[[#This Row],[Work ID]],tbl_PV_Meta[Work ID '#],tbl_PV_Meta[Project Manager/Owner],,0)</f>
        <v>Project Manager 17</v>
      </c>
      <c r="AH533" s="6"/>
    </row>
    <row r="534" spans="4:34" x14ac:dyDescent="0.25">
      <c r="D534" s="6" t="s">
        <v>28</v>
      </c>
      <c r="E534" s="6" t="s">
        <v>520</v>
      </c>
      <c r="F534" s="6" t="s">
        <v>1700</v>
      </c>
      <c r="G534" s="6" t="s">
        <v>653</v>
      </c>
      <c r="H534" s="6" t="s">
        <v>505</v>
      </c>
      <c r="I534" s="6" t="s">
        <v>110</v>
      </c>
      <c r="J534" s="6" t="s">
        <v>28</v>
      </c>
      <c r="K534" s="6" t="s">
        <v>36</v>
      </c>
      <c r="L534" s="6" t="s">
        <v>88</v>
      </c>
      <c r="M534" s="43"/>
      <c r="N534" s="44" t="s">
        <v>1979</v>
      </c>
      <c r="O534" s="39">
        <v>45930.708333333299</v>
      </c>
      <c r="P534" s="39">
        <v>45733.708333333299</v>
      </c>
      <c r="Q534" s="6">
        <v>-137</v>
      </c>
      <c r="R534" s="6">
        <v>-7.9976649153531795E-2</v>
      </c>
      <c r="S534" s="45" t="e">
        <f>_xlfn.CONCAT(#REF!,TRIM(tbl_PV_Milestones[[#This Row],[Milestone Description]]))</f>
        <v>#REF!</v>
      </c>
      <c r="T534" s="84" t="str">
        <f>IF(COUNTIF(tbl_PV_Milestones[UID],tbl_PV_Milestones[[#This Row],[UID]])&gt;1,"Duplicate","")</f>
        <v>Duplicate</v>
      </c>
      <c r="U534" s="42" t="str">
        <f>_xlfn.XLOOKUP(tbl_PV_Milestones[[#This Row],[Work ID]],tbl_PV_Meta[Work ID '#],tbl_PV_Meta[Sub-Portfolio])</f>
        <v>Sub-Portfolio 7</v>
      </c>
      <c r="V534" s="41">
        <f>IF(MONTH(tbl_PV_Milestones[[#This Row],[Baseline Date]])&lt;7,YEAR(tbl_PV_Milestones[[#This Row],[Baseline Date]]),YEAR(tbl_PV_Milestones[[#This Row],[Baseline Date]])+1)</f>
        <v>2025</v>
      </c>
      <c r="W534" s="41">
        <f>IF(MONTH(tbl_PV_Milestones[[#This Row],[Actual/Schedule Finish]])&lt;7,YEAR(tbl_PV_Milestones[[#This Row],[Actual/Schedule Finish]]),YEAR(tbl_PV_Milestones[[#This Row],[Actual/Schedule Finish]])+1)</f>
        <v>2026</v>
      </c>
      <c r="X534" s="41" t="str">
        <f>IF(OR(tbl_PV_Milestones[[#This Row],[Project Status]]="Completed",tbl_PV_Milestones[[#This Row],[Project Status]]="Assumed Completed"),"Yes","No")</f>
        <v>No</v>
      </c>
      <c r="Y534" s="41">
        <f>IF(tbl_PV_Milestones[[#This Row],[Baseline Date]]="",1,0)</f>
        <v>0</v>
      </c>
      <c r="Z534" s="41">
        <f>IF(tbl_PV_Milestones[[#This Row],[Baseline Date]]&lt;PV_Meta!$B$7,1,0)</f>
        <v>1</v>
      </c>
      <c r="AA534" s="41">
        <f>IF(tbl_PV_Milestones[[#This Row],[Complete]]="Yes",1,0)</f>
        <v>0</v>
      </c>
      <c r="AB534" s="41">
        <f>IF(AND(tbl_PV_Milestones[[#This Row],[BL FY]]=2025,tbl_PV_Milestones[[#This Row],[Baseline Date]]&lt;PV_Meta!$B$7),1,0)</f>
        <v>1</v>
      </c>
      <c r="AC534" s="41">
        <f>IF(AND(tbl_PV_Milestones[[#This Row],[Planned YTD]]=1,tbl_PV_Milestones[[#This Row],[Complete]]="Yes"),1,0)</f>
        <v>0</v>
      </c>
      <c r="AD534" s="41">
        <f>IF(AND(tbl_PV_Milestones[[#This Row],[Actual/Schedule Finish]]&lt;PV_Meta!$B$7,tbl_PV_Milestones[[#This Row],[Complete]]="No",tbl_PV_Milestones[[#This Row],[Project Status]]&lt;&gt;"On Hold"),1,0)</f>
        <v>0</v>
      </c>
      <c r="AE534" s="41">
        <f>IF(AND(tbl_PV_Milestones[[#This Row],[Actual/Schedule Finish]]&gt;tbl_PV_Milestones[[#This Row],[Baseline Date]],tbl_PV_Milestones[[#This Row],[Complete]]="No",tbl_PV_Milestones[[#This Row],[Project Status]]&lt;&gt;"On Hold",tbl_PV_Milestones[[#This Row],[Overdue]]=0,tbl_PV_Milestones[[#This Row],[To be Baselined]]&lt;&gt;1),1,0)</f>
        <v>1</v>
      </c>
      <c r="AF534" s="41">
        <f>IF(AND(tbl_PV_Milestones[[#This Row],[BL FY]]=2025,tbl_PV_Milestones[[#This Row],[Finish FY]]&gt;2025),1,0)</f>
        <v>1</v>
      </c>
      <c r="AG534" s="56" t="str">
        <f>_xlfn.XLOOKUP(tbl_PV_Milestones[[#This Row],[Work ID]],tbl_PV_Meta[Work ID '#],tbl_PV_Meta[Project Manager/Owner],,0)</f>
        <v>Project Manager 17</v>
      </c>
      <c r="AH534" s="6"/>
    </row>
    <row r="535" spans="4:34" x14ac:dyDescent="0.25">
      <c r="D535" s="6" t="s">
        <v>28</v>
      </c>
      <c r="E535" s="6" t="s">
        <v>503</v>
      </c>
      <c r="F535" s="6" t="s">
        <v>1699</v>
      </c>
      <c r="G535" s="6" t="s">
        <v>526</v>
      </c>
      <c r="H535" s="6" t="s">
        <v>505</v>
      </c>
      <c r="I535" s="6" t="s">
        <v>510</v>
      </c>
      <c r="J535" s="6" t="s">
        <v>28</v>
      </c>
      <c r="K535" s="6" t="s">
        <v>36</v>
      </c>
      <c r="L535" s="6" t="s">
        <v>87</v>
      </c>
      <c r="M535" s="43"/>
      <c r="N535" s="44" t="s">
        <v>1979</v>
      </c>
      <c r="O535" s="39">
        <v>45863.708333333299</v>
      </c>
      <c r="P535" s="39">
        <v>45863.708333333299</v>
      </c>
      <c r="Q535" s="6">
        <v>0</v>
      </c>
      <c r="R535" s="6">
        <v>0</v>
      </c>
      <c r="S535" s="45" t="e">
        <f>_xlfn.CONCAT(#REF!,TRIM(tbl_PV_Milestones[[#This Row],[Milestone Description]]))</f>
        <v>#REF!</v>
      </c>
      <c r="T535" s="84" t="str">
        <f>IF(COUNTIF(tbl_PV_Milestones[UID],tbl_PV_Milestones[[#This Row],[UID]])&gt;1,"Duplicate","")</f>
        <v>Duplicate</v>
      </c>
      <c r="U535" s="42" t="str">
        <f>_xlfn.XLOOKUP(tbl_PV_Milestones[[#This Row],[Work ID]],tbl_PV_Meta[Work ID '#],tbl_PV_Meta[Sub-Portfolio])</f>
        <v>Sub-Portfolio 7</v>
      </c>
      <c r="V535" s="41">
        <f>IF(MONTH(tbl_PV_Milestones[[#This Row],[Baseline Date]])&lt;7,YEAR(tbl_PV_Milestones[[#This Row],[Baseline Date]]),YEAR(tbl_PV_Milestones[[#This Row],[Baseline Date]])+1)</f>
        <v>2026</v>
      </c>
      <c r="W535" s="41">
        <f>IF(MONTH(tbl_PV_Milestones[[#This Row],[Actual/Schedule Finish]])&lt;7,YEAR(tbl_PV_Milestones[[#This Row],[Actual/Schedule Finish]]),YEAR(tbl_PV_Milestones[[#This Row],[Actual/Schedule Finish]])+1)</f>
        <v>2026</v>
      </c>
      <c r="X535" s="41" t="str">
        <f>IF(OR(tbl_PV_Milestones[[#This Row],[Project Status]]="Completed",tbl_PV_Milestones[[#This Row],[Project Status]]="Assumed Completed"),"Yes","No")</f>
        <v>No</v>
      </c>
      <c r="Y535" s="41">
        <f>IF(tbl_PV_Milestones[[#This Row],[Baseline Date]]="",1,0)</f>
        <v>0</v>
      </c>
      <c r="Z535" s="41">
        <f>IF(tbl_PV_Milestones[[#This Row],[Baseline Date]]&lt;PV_Meta!$B$7,1,0)</f>
        <v>0</v>
      </c>
      <c r="AA535" s="41">
        <f>IF(tbl_PV_Milestones[[#This Row],[Complete]]="Yes",1,0)</f>
        <v>0</v>
      </c>
      <c r="AB535" s="41">
        <f>IF(AND(tbl_PV_Milestones[[#This Row],[BL FY]]=2025,tbl_PV_Milestones[[#This Row],[Baseline Date]]&lt;PV_Meta!$B$7),1,0)</f>
        <v>0</v>
      </c>
      <c r="AC535" s="41">
        <f>IF(AND(tbl_PV_Milestones[[#This Row],[Planned YTD]]=1,tbl_PV_Milestones[[#This Row],[Complete]]="Yes"),1,0)</f>
        <v>0</v>
      </c>
      <c r="AD535" s="41">
        <f>IF(AND(tbl_PV_Milestones[[#This Row],[Actual/Schedule Finish]]&lt;PV_Meta!$B$7,tbl_PV_Milestones[[#This Row],[Complete]]="No",tbl_PV_Milestones[[#This Row],[Project Status]]&lt;&gt;"On Hold"),1,0)</f>
        <v>0</v>
      </c>
      <c r="AE535" s="41">
        <f>IF(AND(tbl_PV_Milestones[[#This Row],[Actual/Schedule Finish]]&gt;tbl_PV_Milestones[[#This Row],[Baseline Date]],tbl_PV_Milestones[[#This Row],[Complete]]="No",tbl_PV_Milestones[[#This Row],[Project Status]]&lt;&gt;"On Hold",tbl_PV_Milestones[[#This Row],[Overdue]]=0,tbl_PV_Milestones[[#This Row],[To be Baselined]]&lt;&gt;1),1,0)</f>
        <v>0</v>
      </c>
      <c r="AF535" s="41">
        <f>IF(AND(tbl_PV_Milestones[[#This Row],[BL FY]]=2025,tbl_PV_Milestones[[#This Row],[Finish FY]]&gt;2025),1,0)</f>
        <v>0</v>
      </c>
      <c r="AG535" s="56" t="str">
        <f>_xlfn.XLOOKUP(tbl_PV_Milestones[[#This Row],[Work ID]],tbl_PV_Meta[Work ID '#],tbl_PV_Meta[Project Manager/Owner],,0)</f>
        <v>Project Manager 17</v>
      </c>
      <c r="AH535" s="6"/>
    </row>
    <row r="536" spans="4:34" x14ac:dyDescent="0.25">
      <c r="D536" s="6" t="s">
        <v>28</v>
      </c>
      <c r="E536" s="6" t="s">
        <v>503</v>
      </c>
      <c r="F536" s="6" t="s">
        <v>1712</v>
      </c>
      <c r="G536" s="6" t="s">
        <v>654</v>
      </c>
      <c r="H536" s="6" t="s">
        <v>519</v>
      </c>
      <c r="I536" s="6" t="s">
        <v>512</v>
      </c>
      <c r="J536" s="6" t="s">
        <v>28</v>
      </c>
      <c r="K536" s="6" t="s">
        <v>36</v>
      </c>
      <c r="L536" s="6" t="s">
        <v>85</v>
      </c>
      <c r="M536" s="43"/>
      <c r="N536" s="44" t="s">
        <v>1979</v>
      </c>
      <c r="O536" s="39">
        <v>45840.708333333299</v>
      </c>
      <c r="P536" s="39">
        <v>45840.708333333299</v>
      </c>
      <c r="Q536" s="6">
        <v>0</v>
      </c>
      <c r="R536" s="6">
        <v>0</v>
      </c>
      <c r="S536" s="45" t="e">
        <f>_xlfn.CONCAT(#REF!,TRIM(tbl_PV_Milestones[[#This Row],[Milestone Description]]))</f>
        <v>#REF!</v>
      </c>
      <c r="T536" s="84" t="str">
        <f>IF(COUNTIF(tbl_PV_Milestones[UID],tbl_PV_Milestones[[#This Row],[UID]])&gt;1,"Duplicate","")</f>
        <v>Duplicate</v>
      </c>
      <c r="U536" s="42" t="str">
        <f>_xlfn.XLOOKUP(tbl_PV_Milestones[[#This Row],[Work ID]],tbl_PV_Meta[Work ID '#],tbl_PV_Meta[Sub-Portfolio])</f>
        <v>Sub-Portfolio 7</v>
      </c>
      <c r="V536" s="41">
        <f>IF(MONTH(tbl_PV_Milestones[[#This Row],[Baseline Date]])&lt;7,YEAR(tbl_PV_Milestones[[#This Row],[Baseline Date]]),YEAR(tbl_PV_Milestones[[#This Row],[Baseline Date]])+1)</f>
        <v>2026</v>
      </c>
      <c r="W536" s="41">
        <f>IF(MONTH(tbl_PV_Milestones[[#This Row],[Actual/Schedule Finish]])&lt;7,YEAR(tbl_PV_Milestones[[#This Row],[Actual/Schedule Finish]]),YEAR(tbl_PV_Milestones[[#This Row],[Actual/Schedule Finish]])+1)</f>
        <v>2026</v>
      </c>
      <c r="X536" s="41" t="str">
        <f>IF(OR(tbl_PV_Milestones[[#This Row],[Project Status]]="Completed",tbl_PV_Milestones[[#This Row],[Project Status]]="Assumed Completed"),"Yes","No")</f>
        <v>No</v>
      </c>
      <c r="Y536" s="41">
        <f>IF(tbl_PV_Milestones[[#This Row],[Baseline Date]]="",1,0)</f>
        <v>0</v>
      </c>
      <c r="Z536" s="41">
        <f>IF(tbl_PV_Milestones[[#This Row],[Baseline Date]]&lt;PV_Meta!$B$7,1,0)</f>
        <v>0</v>
      </c>
      <c r="AA536" s="41">
        <f>IF(tbl_PV_Milestones[[#This Row],[Complete]]="Yes",1,0)</f>
        <v>0</v>
      </c>
      <c r="AB536" s="41">
        <f>IF(AND(tbl_PV_Milestones[[#This Row],[BL FY]]=2025,tbl_PV_Milestones[[#This Row],[Baseline Date]]&lt;PV_Meta!$B$7),1,0)</f>
        <v>0</v>
      </c>
      <c r="AC536" s="41">
        <f>IF(AND(tbl_PV_Milestones[[#This Row],[Planned YTD]]=1,tbl_PV_Milestones[[#This Row],[Complete]]="Yes"),1,0)</f>
        <v>0</v>
      </c>
      <c r="AD536" s="41">
        <f>IF(AND(tbl_PV_Milestones[[#This Row],[Actual/Schedule Finish]]&lt;PV_Meta!$B$7,tbl_PV_Milestones[[#This Row],[Complete]]="No",tbl_PV_Milestones[[#This Row],[Project Status]]&lt;&gt;"On Hold"),1,0)</f>
        <v>0</v>
      </c>
      <c r="AE536" s="41">
        <f>IF(AND(tbl_PV_Milestones[[#This Row],[Actual/Schedule Finish]]&gt;tbl_PV_Milestones[[#This Row],[Baseline Date]],tbl_PV_Milestones[[#This Row],[Complete]]="No",tbl_PV_Milestones[[#This Row],[Project Status]]&lt;&gt;"On Hold",tbl_PV_Milestones[[#This Row],[Overdue]]=0,tbl_PV_Milestones[[#This Row],[To be Baselined]]&lt;&gt;1),1,0)</f>
        <v>0</v>
      </c>
      <c r="AF536" s="41">
        <f>IF(AND(tbl_PV_Milestones[[#This Row],[BL FY]]=2025,tbl_PV_Milestones[[#This Row],[Finish FY]]&gt;2025),1,0)</f>
        <v>0</v>
      </c>
      <c r="AG536" s="56" t="str">
        <f>_xlfn.XLOOKUP(tbl_PV_Milestones[[#This Row],[Work ID]],tbl_PV_Meta[Work ID '#],tbl_PV_Meta[Project Manager/Owner],,0)</f>
        <v>Project Manager 33</v>
      </c>
      <c r="AH536" s="6"/>
    </row>
    <row r="537" spans="4:34" x14ac:dyDescent="0.25">
      <c r="D537" s="6" t="s">
        <v>28</v>
      </c>
      <c r="E537" s="6" t="s">
        <v>503</v>
      </c>
      <c r="F537" s="6" t="s">
        <v>1699</v>
      </c>
      <c r="G537" s="6" t="s">
        <v>655</v>
      </c>
      <c r="H537" s="6" t="s">
        <v>505</v>
      </c>
      <c r="I537" s="6" t="s">
        <v>506</v>
      </c>
      <c r="J537" s="6" t="s">
        <v>28</v>
      </c>
      <c r="K537" s="6" t="s">
        <v>36</v>
      </c>
      <c r="L537" s="6" t="s">
        <v>87</v>
      </c>
      <c r="M537" s="43"/>
      <c r="N537" s="44" t="s">
        <v>1979</v>
      </c>
      <c r="O537" s="39">
        <v>45869.708333333299</v>
      </c>
      <c r="P537" s="39">
        <v>45869.708333333299</v>
      </c>
      <c r="Q537" s="6">
        <v>0</v>
      </c>
      <c r="R537" s="6">
        <v>0</v>
      </c>
      <c r="S537" s="45" t="e">
        <f>_xlfn.CONCAT(#REF!,TRIM(tbl_PV_Milestones[[#This Row],[Milestone Description]]))</f>
        <v>#REF!</v>
      </c>
      <c r="T537" s="84" t="str">
        <f>IF(COUNTIF(tbl_PV_Milestones[UID],tbl_PV_Milestones[[#This Row],[UID]])&gt;1,"Duplicate","")</f>
        <v>Duplicate</v>
      </c>
      <c r="U537" s="42" t="str">
        <f>_xlfn.XLOOKUP(tbl_PV_Milestones[[#This Row],[Work ID]],tbl_PV_Meta[Work ID '#],tbl_PV_Meta[Sub-Portfolio])</f>
        <v>Sub-Portfolio 7</v>
      </c>
      <c r="V537" s="41">
        <f>IF(MONTH(tbl_PV_Milestones[[#This Row],[Baseline Date]])&lt;7,YEAR(tbl_PV_Milestones[[#This Row],[Baseline Date]]),YEAR(tbl_PV_Milestones[[#This Row],[Baseline Date]])+1)</f>
        <v>2026</v>
      </c>
      <c r="W537" s="41">
        <f>IF(MONTH(tbl_PV_Milestones[[#This Row],[Actual/Schedule Finish]])&lt;7,YEAR(tbl_PV_Milestones[[#This Row],[Actual/Schedule Finish]]),YEAR(tbl_PV_Milestones[[#This Row],[Actual/Schedule Finish]])+1)</f>
        <v>2026</v>
      </c>
      <c r="X537" s="41" t="str">
        <f>IF(OR(tbl_PV_Milestones[[#This Row],[Project Status]]="Completed",tbl_PV_Milestones[[#This Row],[Project Status]]="Assumed Completed"),"Yes","No")</f>
        <v>No</v>
      </c>
      <c r="Y537" s="41">
        <f>IF(tbl_PV_Milestones[[#This Row],[Baseline Date]]="",1,0)</f>
        <v>0</v>
      </c>
      <c r="Z537" s="41">
        <f>IF(tbl_PV_Milestones[[#This Row],[Baseline Date]]&lt;PV_Meta!$B$7,1,0)</f>
        <v>0</v>
      </c>
      <c r="AA537" s="41">
        <f>IF(tbl_PV_Milestones[[#This Row],[Complete]]="Yes",1,0)</f>
        <v>0</v>
      </c>
      <c r="AB537" s="41">
        <f>IF(AND(tbl_PV_Milestones[[#This Row],[BL FY]]=2025,tbl_PV_Milestones[[#This Row],[Baseline Date]]&lt;PV_Meta!$B$7),1,0)</f>
        <v>0</v>
      </c>
      <c r="AC537" s="41">
        <f>IF(AND(tbl_PV_Milestones[[#This Row],[Planned YTD]]=1,tbl_PV_Milestones[[#This Row],[Complete]]="Yes"),1,0)</f>
        <v>0</v>
      </c>
      <c r="AD537" s="41">
        <f>IF(AND(tbl_PV_Milestones[[#This Row],[Actual/Schedule Finish]]&lt;PV_Meta!$B$7,tbl_PV_Milestones[[#This Row],[Complete]]="No",tbl_PV_Milestones[[#This Row],[Project Status]]&lt;&gt;"On Hold"),1,0)</f>
        <v>0</v>
      </c>
      <c r="AE537" s="41">
        <f>IF(AND(tbl_PV_Milestones[[#This Row],[Actual/Schedule Finish]]&gt;tbl_PV_Milestones[[#This Row],[Baseline Date]],tbl_PV_Milestones[[#This Row],[Complete]]="No",tbl_PV_Milestones[[#This Row],[Project Status]]&lt;&gt;"On Hold",tbl_PV_Milestones[[#This Row],[Overdue]]=0,tbl_PV_Milestones[[#This Row],[To be Baselined]]&lt;&gt;1),1,0)</f>
        <v>0</v>
      </c>
      <c r="AF537" s="41">
        <f>IF(AND(tbl_PV_Milestones[[#This Row],[BL FY]]=2025,tbl_PV_Milestones[[#This Row],[Finish FY]]&gt;2025),1,0)</f>
        <v>0</v>
      </c>
      <c r="AG537" s="56" t="str">
        <f>_xlfn.XLOOKUP(tbl_PV_Milestones[[#This Row],[Work ID]],tbl_PV_Meta[Work ID '#],tbl_PV_Meta[Project Manager/Owner],,0)</f>
        <v>Project Manager 17</v>
      </c>
      <c r="AH537" s="6"/>
    </row>
    <row r="538" spans="4:34" x14ac:dyDescent="0.25">
      <c r="D538" s="6" t="s">
        <v>28</v>
      </c>
      <c r="E538" s="6" t="s">
        <v>503</v>
      </c>
      <c r="F538" s="6" t="s">
        <v>1699</v>
      </c>
      <c r="G538" s="6" t="s">
        <v>656</v>
      </c>
      <c r="H538" s="6" t="s">
        <v>505</v>
      </c>
      <c r="I538" s="6" t="s">
        <v>510</v>
      </c>
      <c r="J538" s="6" t="s">
        <v>28</v>
      </c>
      <c r="K538" s="6" t="s">
        <v>36</v>
      </c>
      <c r="L538" s="6" t="s">
        <v>87</v>
      </c>
      <c r="M538" s="43"/>
      <c r="N538" s="44" t="s">
        <v>1979</v>
      </c>
      <c r="O538" s="39">
        <v>45869.708333333299</v>
      </c>
      <c r="P538" s="39">
        <v>45869.708333333299</v>
      </c>
      <c r="Q538" s="6">
        <v>0</v>
      </c>
      <c r="R538" s="6">
        <v>0</v>
      </c>
      <c r="S538" s="45" t="e">
        <f>_xlfn.CONCAT(#REF!,TRIM(tbl_PV_Milestones[[#This Row],[Milestone Description]]))</f>
        <v>#REF!</v>
      </c>
      <c r="T538" s="84" t="str">
        <f>IF(COUNTIF(tbl_PV_Milestones[UID],tbl_PV_Milestones[[#This Row],[UID]])&gt;1,"Duplicate","")</f>
        <v>Duplicate</v>
      </c>
      <c r="U538" s="42" t="str">
        <f>_xlfn.XLOOKUP(tbl_PV_Milestones[[#This Row],[Work ID]],tbl_PV_Meta[Work ID '#],tbl_PV_Meta[Sub-Portfolio])</f>
        <v>Sub-Portfolio 7</v>
      </c>
      <c r="V538" s="41">
        <f>IF(MONTH(tbl_PV_Milestones[[#This Row],[Baseline Date]])&lt;7,YEAR(tbl_PV_Milestones[[#This Row],[Baseline Date]]),YEAR(tbl_PV_Milestones[[#This Row],[Baseline Date]])+1)</f>
        <v>2026</v>
      </c>
      <c r="W538" s="41">
        <f>IF(MONTH(tbl_PV_Milestones[[#This Row],[Actual/Schedule Finish]])&lt;7,YEAR(tbl_PV_Milestones[[#This Row],[Actual/Schedule Finish]]),YEAR(tbl_PV_Milestones[[#This Row],[Actual/Schedule Finish]])+1)</f>
        <v>2026</v>
      </c>
      <c r="X538" s="41" t="str">
        <f>IF(OR(tbl_PV_Milestones[[#This Row],[Project Status]]="Completed",tbl_PV_Milestones[[#This Row],[Project Status]]="Assumed Completed"),"Yes","No")</f>
        <v>No</v>
      </c>
      <c r="Y538" s="41">
        <f>IF(tbl_PV_Milestones[[#This Row],[Baseline Date]]="",1,0)</f>
        <v>0</v>
      </c>
      <c r="Z538" s="41">
        <f>IF(tbl_PV_Milestones[[#This Row],[Baseline Date]]&lt;PV_Meta!$B$7,1,0)</f>
        <v>0</v>
      </c>
      <c r="AA538" s="41">
        <f>IF(tbl_PV_Milestones[[#This Row],[Complete]]="Yes",1,0)</f>
        <v>0</v>
      </c>
      <c r="AB538" s="41">
        <f>IF(AND(tbl_PV_Milestones[[#This Row],[BL FY]]=2025,tbl_PV_Milestones[[#This Row],[Baseline Date]]&lt;PV_Meta!$B$7),1,0)</f>
        <v>0</v>
      </c>
      <c r="AC538" s="41">
        <f>IF(AND(tbl_PV_Milestones[[#This Row],[Planned YTD]]=1,tbl_PV_Milestones[[#This Row],[Complete]]="Yes"),1,0)</f>
        <v>0</v>
      </c>
      <c r="AD538" s="41">
        <f>IF(AND(tbl_PV_Milestones[[#This Row],[Actual/Schedule Finish]]&lt;PV_Meta!$B$7,tbl_PV_Milestones[[#This Row],[Complete]]="No",tbl_PV_Milestones[[#This Row],[Project Status]]&lt;&gt;"On Hold"),1,0)</f>
        <v>0</v>
      </c>
      <c r="AE538" s="41">
        <f>IF(AND(tbl_PV_Milestones[[#This Row],[Actual/Schedule Finish]]&gt;tbl_PV_Milestones[[#This Row],[Baseline Date]],tbl_PV_Milestones[[#This Row],[Complete]]="No",tbl_PV_Milestones[[#This Row],[Project Status]]&lt;&gt;"On Hold",tbl_PV_Milestones[[#This Row],[Overdue]]=0,tbl_PV_Milestones[[#This Row],[To be Baselined]]&lt;&gt;1),1,0)</f>
        <v>0</v>
      </c>
      <c r="AF538" s="41">
        <f>IF(AND(tbl_PV_Milestones[[#This Row],[BL FY]]=2025,tbl_PV_Milestones[[#This Row],[Finish FY]]&gt;2025),1,0)</f>
        <v>0</v>
      </c>
      <c r="AG538" s="56" t="str">
        <f>_xlfn.XLOOKUP(tbl_PV_Milestones[[#This Row],[Work ID]],tbl_PV_Meta[Work ID '#],tbl_PV_Meta[Project Manager/Owner],,0)</f>
        <v>Project Manager 17</v>
      </c>
      <c r="AH538" s="6"/>
    </row>
    <row r="539" spans="4:34" x14ac:dyDescent="0.25">
      <c r="D539" s="6" t="s">
        <v>28</v>
      </c>
      <c r="E539" s="6" t="s">
        <v>503</v>
      </c>
      <c r="F539" s="6" t="s">
        <v>1699</v>
      </c>
      <c r="G539" s="6" t="s">
        <v>657</v>
      </c>
      <c r="H539" s="6" t="s">
        <v>519</v>
      </c>
      <c r="I539" s="6" t="s">
        <v>510</v>
      </c>
      <c r="J539" s="6" t="s">
        <v>28</v>
      </c>
      <c r="K539" s="6" t="s">
        <v>36</v>
      </c>
      <c r="L539" s="6" t="s">
        <v>87</v>
      </c>
      <c r="M539" s="43"/>
      <c r="N539" s="44" t="s">
        <v>1979</v>
      </c>
      <c r="O539" s="39">
        <v>45869.708333333299</v>
      </c>
      <c r="P539" s="39">
        <v>45869.708333333299</v>
      </c>
      <c r="Q539" s="6">
        <v>0</v>
      </c>
      <c r="R539" s="6">
        <v>0</v>
      </c>
      <c r="S539" s="45" t="e">
        <f>_xlfn.CONCAT(#REF!,TRIM(tbl_PV_Milestones[[#This Row],[Milestone Description]]))</f>
        <v>#REF!</v>
      </c>
      <c r="T539" s="84" t="str">
        <f>IF(COUNTIF(tbl_PV_Milestones[UID],tbl_PV_Milestones[[#This Row],[UID]])&gt;1,"Duplicate","")</f>
        <v>Duplicate</v>
      </c>
      <c r="U539" s="42" t="str">
        <f>_xlfn.XLOOKUP(tbl_PV_Milestones[[#This Row],[Work ID]],tbl_PV_Meta[Work ID '#],tbl_PV_Meta[Sub-Portfolio])</f>
        <v>Sub-Portfolio 7</v>
      </c>
      <c r="V539" s="41">
        <f>IF(MONTH(tbl_PV_Milestones[[#This Row],[Baseline Date]])&lt;7,YEAR(tbl_PV_Milestones[[#This Row],[Baseline Date]]),YEAR(tbl_PV_Milestones[[#This Row],[Baseline Date]])+1)</f>
        <v>2026</v>
      </c>
      <c r="W539" s="41">
        <f>IF(MONTH(tbl_PV_Milestones[[#This Row],[Actual/Schedule Finish]])&lt;7,YEAR(tbl_PV_Milestones[[#This Row],[Actual/Schedule Finish]]),YEAR(tbl_PV_Milestones[[#This Row],[Actual/Schedule Finish]])+1)</f>
        <v>2026</v>
      </c>
      <c r="X539" s="41" t="str">
        <f>IF(OR(tbl_PV_Milestones[[#This Row],[Project Status]]="Completed",tbl_PV_Milestones[[#This Row],[Project Status]]="Assumed Completed"),"Yes","No")</f>
        <v>No</v>
      </c>
      <c r="Y539" s="41">
        <f>IF(tbl_PV_Milestones[[#This Row],[Baseline Date]]="",1,0)</f>
        <v>0</v>
      </c>
      <c r="Z539" s="41">
        <f>IF(tbl_PV_Milestones[[#This Row],[Baseline Date]]&lt;PV_Meta!$B$7,1,0)</f>
        <v>0</v>
      </c>
      <c r="AA539" s="41">
        <f>IF(tbl_PV_Milestones[[#This Row],[Complete]]="Yes",1,0)</f>
        <v>0</v>
      </c>
      <c r="AB539" s="41">
        <f>IF(AND(tbl_PV_Milestones[[#This Row],[BL FY]]=2025,tbl_PV_Milestones[[#This Row],[Baseline Date]]&lt;PV_Meta!$B$7),1,0)</f>
        <v>0</v>
      </c>
      <c r="AC539" s="41">
        <f>IF(AND(tbl_PV_Milestones[[#This Row],[Planned YTD]]=1,tbl_PV_Milestones[[#This Row],[Complete]]="Yes"),1,0)</f>
        <v>0</v>
      </c>
      <c r="AD539" s="41">
        <f>IF(AND(tbl_PV_Milestones[[#This Row],[Actual/Schedule Finish]]&lt;PV_Meta!$B$7,tbl_PV_Milestones[[#This Row],[Complete]]="No",tbl_PV_Milestones[[#This Row],[Project Status]]&lt;&gt;"On Hold"),1,0)</f>
        <v>0</v>
      </c>
      <c r="AE539" s="41">
        <f>IF(AND(tbl_PV_Milestones[[#This Row],[Actual/Schedule Finish]]&gt;tbl_PV_Milestones[[#This Row],[Baseline Date]],tbl_PV_Milestones[[#This Row],[Complete]]="No",tbl_PV_Milestones[[#This Row],[Project Status]]&lt;&gt;"On Hold",tbl_PV_Milestones[[#This Row],[Overdue]]=0,tbl_PV_Milestones[[#This Row],[To be Baselined]]&lt;&gt;1),1,0)</f>
        <v>0</v>
      </c>
      <c r="AF539" s="41">
        <f>IF(AND(tbl_PV_Milestones[[#This Row],[BL FY]]=2025,tbl_PV_Milestones[[#This Row],[Finish FY]]&gt;2025),1,0)</f>
        <v>0</v>
      </c>
      <c r="AG539" s="56" t="str">
        <f>_xlfn.XLOOKUP(tbl_PV_Milestones[[#This Row],[Work ID]],tbl_PV_Meta[Work ID '#],tbl_PV_Meta[Project Manager/Owner],,0)</f>
        <v>Project Manager 17</v>
      </c>
      <c r="AH539" s="6"/>
    </row>
    <row r="540" spans="4:34" x14ac:dyDescent="0.25">
      <c r="D540" s="6" t="s">
        <v>28</v>
      </c>
      <c r="E540" s="6" t="s">
        <v>503</v>
      </c>
      <c r="F540" s="6" t="s">
        <v>1699</v>
      </c>
      <c r="G540" s="6" t="s">
        <v>518</v>
      </c>
      <c r="H540" s="6" t="s">
        <v>519</v>
      </c>
      <c r="I540" s="6" t="s">
        <v>512</v>
      </c>
      <c r="J540" s="6" t="s">
        <v>28</v>
      </c>
      <c r="K540" s="6" t="s">
        <v>36</v>
      </c>
      <c r="L540" s="6" t="s">
        <v>87</v>
      </c>
      <c r="M540" s="43"/>
      <c r="N540" s="44" t="s">
        <v>1979</v>
      </c>
      <c r="O540" s="39">
        <v>45961.708333333299</v>
      </c>
      <c r="P540" s="39">
        <v>45961.708333333299</v>
      </c>
      <c r="Q540" s="6">
        <v>0</v>
      </c>
      <c r="R540" s="6">
        <v>0</v>
      </c>
      <c r="S540" s="45" t="e">
        <f>_xlfn.CONCAT(#REF!,TRIM(tbl_PV_Milestones[[#This Row],[Milestone Description]]))</f>
        <v>#REF!</v>
      </c>
      <c r="T540" s="84" t="str">
        <f>IF(COUNTIF(tbl_PV_Milestones[UID],tbl_PV_Milestones[[#This Row],[UID]])&gt;1,"Duplicate","")</f>
        <v>Duplicate</v>
      </c>
      <c r="U540" s="42" t="str">
        <f>_xlfn.XLOOKUP(tbl_PV_Milestones[[#This Row],[Work ID]],tbl_PV_Meta[Work ID '#],tbl_PV_Meta[Sub-Portfolio])</f>
        <v>Sub-Portfolio 7</v>
      </c>
      <c r="V540" s="41">
        <f>IF(MONTH(tbl_PV_Milestones[[#This Row],[Baseline Date]])&lt;7,YEAR(tbl_PV_Milestones[[#This Row],[Baseline Date]]),YEAR(tbl_PV_Milestones[[#This Row],[Baseline Date]])+1)</f>
        <v>2026</v>
      </c>
      <c r="W540" s="41">
        <f>IF(MONTH(tbl_PV_Milestones[[#This Row],[Actual/Schedule Finish]])&lt;7,YEAR(tbl_PV_Milestones[[#This Row],[Actual/Schedule Finish]]),YEAR(tbl_PV_Milestones[[#This Row],[Actual/Schedule Finish]])+1)</f>
        <v>2026</v>
      </c>
      <c r="X540" s="41" t="str">
        <f>IF(OR(tbl_PV_Milestones[[#This Row],[Project Status]]="Completed",tbl_PV_Milestones[[#This Row],[Project Status]]="Assumed Completed"),"Yes","No")</f>
        <v>No</v>
      </c>
      <c r="Y540" s="41">
        <f>IF(tbl_PV_Milestones[[#This Row],[Baseline Date]]="",1,0)</f>
        <v>0</v>
      </c>
      <c r="Z540" s="41">
        <f>IF(tbl_PV_Milestones[[#This Row],[Baseline Date]]&lt;PV_Meta!$B$7,1,0)</f>
        <v>0</v>
      </c>
      <c r="AA540" s="41">
        <f>IF(tbl_PV_Milestones[[#This Row],[Complete]]="Yes",1,0)</f>
        <v>0</v>
      </c>
      <c r="AB540" s="41">
        <f>IF(AND(tbl_PV_Milestones[[#This Row],[BL FY]]=2025,tbl_PV_Milestones[[#This Row],[Baseline Date]]&lt;PV_Meta!$B$7),1,0)</f>
        <v>0</v>
      </c>
      <c r="AC540" s="41">
        <f>IF(AND(tbl_PV_Milestones[[#This Row],[Planned YTD]]=1,tbl_PV_Milestones[[#This Row],[Complete]]="Yes"),1,0)</f>
        <v>0</v>
      </c>
      <c r="AD540" s="41">
        <f>IF(AND(tbl_PV_Milestones[[#This Row],[Actual/Schedule Finish]]&lt;PV_Meta!$B$7,tbl_PV_Milestones[[#This Row],[Complete]]="No",tbl_PV_Milestones[[#This Row],[Project Status]]&lt;&gt;"On Hold"),1,0)</f>
        <v>0</v>
      </c>
      <c r="AE540" s="41">
        <f>IF(AND(tbl_PV_Milestones[[#This Row],[Actual/Schedule Finish]]&gt;tbl_PV_Milestones[[#This Row],[Baseline Date]],tbl_PV_Milestones[[#This Row],[Complete]]="No",tbl_PV_Milestones[[#This Row],[Project Status]]&lt;&gt;"On Hold",tbl_PV_Milestones[[#This Row],[Overdue]]=0,tbl_PV_Milestones[[#This Row],[To be Baselined]]&lt;&gt;1),1,0)</f>
        <v>0</v>
      </c>
      <c r="AF540" s="41">
        <f>IF(AND(tbl_PV_Milestones[[#This Row],[BL FY]]=2025,tbl_PV_Milestones[[#This Row],[Finish FY]]&gt;2025),1,0)</f>
        <v>0</v>
      </c>
      <c r="AG540" s="56" t="str">
        <f>_xlfn.XLOOKUP(tbl_PV_Milestones[[#This Row],[Work ID]],tbl_PV_Meta[Work ID '#],tbl_PV_Meta[Project Manager/Owner],,0)</f>
        <v>Project Manager 17</v>
      </c>
      <c r="AH540" s="6"/>
    </row>
    <row r="541" spans="4:34" x14ac:dyDescent="0.25">
      <c r="D541" s="6" t="s">
        <v>28</v>
      </c>
      <c r="E541" s="6" t="s">
        <v>503</v>
      </c>
      <c r="F541" s="6" t="s">
        <v>1761</v>
      </c>
      <c r="G541" s="6" t="s">
        <v>543</v>
      </c>
      <c r="H541" s="6" t="s">
        <v>519</v>
      </c>
      <c r="I541" s="6" t="s">
        <v>522</v>
      </c>
      <c r="J541" s="6" t="s">
        <v>28</v>
      </c>
      <c r="K541" s="6" t="s">
        <v>61</v>
      </c>
      <c r="L541" s="6" t="s">
        <v>42</v>
      </c>
      <c r="M541" s="43"/>
      <c r="N541" s="44" t="s">
        <v>1979</v>
      </c>
      <c r="O541" s="39">
        <v>45782.708333333299</v>
      </c>
      <c r="P541" s="39">
        <v>45782.708333333299</v>
      </c>
      <c r="Q541" s="6">
        <v>0</v>
      </c>
      <c r="R541" s="6">
        <v>0</v>
      </c>
      <c r="S541" s="45" t="e">
        <f>_xlfn.CONCAT(#REF!,TRIM(tbl_PV_Milestones[[#This Row],[Milestone Description]]))</f>
        <v>#REF!</v>
      </c>
      <c r="T541" s="84" t="str">
        <f>IF(COUNTIF(tbl_PV_Milestones[UID],tbl_PV_Milestones[[#This Row],[UID]])&gt;1,"Duplicate","")</f>
        <v>Duplicate</v>
      </c>
      <c r="U541" s="42" t="str">
        <f>_xlfn.XLOOKUP(tbl_PV_Milestones[[#This Row],[Work ID]],tbl_PV_Meta[Work ID '#],tbl_PV_Meta[Sub-Portfolio])</f>
        <v>Sub-Portfolio 8</v>
      </c>
      <c r="V541" s="41">
        <f>IF(MONTH(tbl_PV_Milestones[[#This Row],[Baseline Date]])&lt;7,YEAR(tbl_PV_Milestones[[#This Row],[Baseline Date]]),YEAR(tbl_PV_Milestones[[#This Row],[Baseline Date]])+1)</f>
        <v>2025</v>
      </c>
      <c r="W541" s="41">
        <f>IF(MONTH(tbl_PV_Milestones[[#This Row],[Actual/Schedule Finish]])&lt;7,YEAR(tbl_PV_Milestones[[#This Row],[Actual/Schedule Finish]]),YEAR(tbl_PV_Milestones[[#This Row],[Actual/Schedule Finish]])+1)</f>
        <v>2025</v>
      </c>
      <c r="X541" s="41" t="str">
        <f>IF(OR(tbl_PV_Milestones[[#This Row],[Project Status]]="Completed",tbl_PV_Milestones[[#This Row],[Project Status]]="Assumed Completed"),"Yes","No")</f>
        <v>No</v>
      </c>
      <c r="Y541" s="41">
        <f>IF(tbl_PV_Milestones[[#This Row],[Baseline Date]]="",1,0)</f>
        <v>0</v>
      </c>
      <c r="Z541" s="41">
        <f>IF(tbl_PV_Milestones[[#This Row],[Baseline Date]]&lt;PV_Meta!$B$7,1,0)</f>
        <v>0</v>
      </c>
      <c r="AA541" s="41">
        <f>IF(tbl_PV_Milestones[[#This Row],[Complete]]="Yes",1,0)</f>
        <v>0</v>
      </c>
      <c r="AB541" s="41">
        <f>IF(AND(tbl_PV_Milestones[[#This Row],[BL FY]]=2025,tbl_PV_Milestones[[#This Row],[Baseline Date]]&lt;PV_Meta!$B$7),1,0)</f>
        <v>0</v>
      </c>
      <c r="AC541" s="41">
        <f>IF(AND(tbl_PV_Milestones[[#This Row],[Planned YTD]]=1,tbl_PV_Milestones[[#This Row],[Complete]]="Yes"),1,0)</f>
        <v>0</v>
      </c>
      <c r="AD541" s="41">
        <f>IF(AND(tbl_PV_Milestones[[#This Row],[Actual/Schedule Finish]]&lt;PV_Meta!$B$7,tbl_PV_Milestones[[#This Row],[Complete]]="No",tbl_PV_Milestones[[#This Row],[Project Status]]&lt;&gt;"On Hold"),1,0)</f>
        <v>0</v>
      </c>
      <c r="AE541" s="41">
        <f>IF(AND(tbl_PV_Milestones[[#This Row],[Actual/Schedule Finish]]&gt;tbl_PV_Milestones[[#This Row],[Baseline Date]],tbl_PV_Milestones[[#This Row],[Complete]]="No",tbl_PV_Milestones[[#This Row],[Project Status]]&lt;&gt;"On Hold",tbl_PV_Milestones[[#This Row],[Overdue]]=0,tbl_PV_Milestones[[#This Row],[To be Baselined]]&lt;&gt;1),1,0)</f>
        <v>0</v>
      </c>
      <c r="AF541" s="41">
        <f>IF(AND(tbl_PV_Milestones[[#This Row],[BL FY]]=2025,tbl_PV_Milestones[[#This Row],[Finish FY]]&gt;2025),1,0)</f>
        <v>0</v>
      </c>
      <c r="AG541" s="56" t="str">
        <f>_xlfn.XLOOKUP(tbl_PV_Milestones[[#This Row],[Work ID]],tbl_PV_Meta[Work ID '#],tbl_PV_Meta[Project Manager/Owner],,0)</f>
        <v>Project Manager 21</v>
      </c>
      <c r="AH541" s="6"/>
    </row>
    <row r="542" spans="4:34" x14ac:dyDescent="0.25">
      <c r="D542" s="6" t="s">
        <v>28</v>
      </c>
      <c r="E542" s="6" t="s">
        <v>503</v>
      </c>
      <c r="F542" s="6" t="s">
        <v>1750</v>
      </c>
      <c r="G542" s="6" t="s">
        <v>533</v>
      </c>
      <c r="H542" s="6" t="s">
        <v>519</v>
      </c>
      <c r="I542" s="6" t="s">
        <v>512</v>
      </c>
      <c r="J542" s="6" t="s">
        <v>28</v>
      </c>
      <c r="K542" s="6" t="s">
        <v>36</v>
      </c>
      <c r="L542" s="6" t="s">
        <v>48</v>
      </c>
      <c r="M542" s="43"/>
      <c r="N542" s="44" t="s">
        <v>1979</v>
      </c>
      <c r="O542" s="39">
        <v>45898.708333333299</v>
      </c>
      <c r="P542" s="39">
        <v>45898.708333333299</v>
      </c>
      <c r="Q542" s="6">
        <v>0</v>
      </c>
      <c r="R542" s="6">
        <v>0</v>
      </c>
      <c r="S542" s="45" t="e">
        <f>_xlfn.CONCAT(#REF!,TRIM(tbl_PV_Milestones[[#This Row],[Milestone Description]]))</f>
        <v>#REF!</v>
      </c>
      <c r="T542" s="84" t="str">
        <f>IF(COUNTIF(tbl_PV_Milestones[UID],tbl_PV_Milestones[[#This Row],[UID]])&gt;1,"Duplicate","")</f>
        <v>Duplicate</v>
      </c>
      <c r="U542" s="42" t="str">
        <f>_xlfn.XLOOKUP(tbl_PV_Milestones[[#This Row],[Work ID]],tbl_PV_Meta[Work ID '#],tbl_PV_Meta[Sub-Portfolio])</f>
        <v>Sub-Portfolio 8</v>
      </c>
      <c r="V542" s="41">
        <f>IF(MONTH(tbl_PV_Milestones[[#This Row],[Baseline Date]])&lt;7,YEAR(tbl_PV_Milestones[[#This Row],[Baseline Date]]),YEAR(tbl_PV_Milestones[[#This Row],[Baseline Date]])+1)</f>
        <v>2026</v>
      </c>
      <c r="W542" s="41">
        <f>IF(MONTH(tbl_PV_Milestones[[#This Row],[Actual/Schedule Finish]])&lt;7,YEAR(tbl_PV_Milestones[[#This Row],[Actual/Schedule Finish]]),YEAR(tbl_PV_Milestones[[#This Row],[Actual/Schedule Finish]])+1)</f>
        <v>2026</v>
      </c>
      <c r="X542" s="41" t="str">
        <f>IF(OR(tbl_PV_Milestones[[#This Row],[Project Status]]="Completed",tbl_PV_Milestones[[#This Row],[Project Status]]="Assumed Completed"),"Yes","No")</f>
        <v>No</v>
      </c>
      <c r="Y542" s="41">
        <f>IF(tbl_PV_Milestones[[#This Row],[Baseline Date]]="",1,0)</f>
        <v>0</v>
      </c>
      <c r="Z542" s="41">
        <f>IF(tbl_PV_Milestones[[#This Row],[Baseline Date]]&lt;PV_Meta!$B$7,1,0)</f>
        <v>0</v>
      </c>
      <c r="AA542" s="41">
        <f>IF(tbl_PV_Milestones[[#This Row],[Complete]]="Yes",1,0)</f>
        <v>0</v>
      </c>
      <c r="AB542" s="41">
        <f>IF(AND(tbl_PV_Milestones[[#This Row],[BL FY]]=2025,tbl_PV_Milestones[[#This Row],[Baseline Date]]&lt;PV_Meta!$B$7),1,0)</f>
        <v>0</v>
      </c>
      <c r="AC542" s="41">
        <f>IF(AND(tbl_PV_Milestones[[#This Row],[Planned YTD]]=1,tbl_PV_Milestones[[#This Row],[Complete]]="Yes"),1,0)</f>
        <v>0</v>
      </c>
      <c r="AD542" s="41">
        <f>IF(AND(tbl_PV_Milestones[[#This Row],[Actual/Schedule Finish]]&lt;PV_Meta!$B$7,tbl_PV_Milestones[[#This Row],[Complete]]="No",tbl_PV_Milestones[[#This Row],[Project Status]]&lt;&gt;"On Hold"),1,0)</f>
        <v>0</v>
      </c>
      <c r="AE542" s="41">
        <f>IF(AND(tbl_PV_Milestones[[#This Row],[Actual/Schedule Finish]]&gt;tbl_PV_Milestones[[#This Row],[Baseline Date]],tbl_PV_Milestones[[#This Row],[Complete]]="No",tbl_PV_Milestones[[#This Row],[Project Status]]&lt;&gt;"On Hold",tbl_PV_Milestones[[#This Row],[Overdue]]=0,tbl_PV_Milestones[[#This Row],[To be Baselined]]&lt;&gt;1),1,0)</f>
        <v>0</v>
      </c>
      <c r="AF542" s="41">
        <f>IF(AND(tbl_PV_Milestones[[#This Row],[BL FY]]=2025,tbl_PV_Milestones[[#This Row],[Finish FY]]&gt;2025),1,0)</f>
        <v>0</v>
      </c>
      <c r="AG542" s="56" t="str">
        <f>_xlfn.XLOOKUP(tbl_PV_Milestones[[#This Row],[Work ID]],tbl_PV_Meta[Work ID '#],tbl_PV_Meta[Project Manager/Owner],,0)</f>
        <v>Project Manager 25</v>
      </c>
      <c r="AH542" s="6"/>
    </row>
    <row r="543" spans="4:34" x14ac:dyDescent="0.25">
      <c r="D543" s="6" t="s">
        <v>28</v>
      </c>
      <c r="E543" s="6" t="s">
        <v>503</v>
      </c>
      <c r="F543" s="6" t="s">
        <v>1708</v>
      </c>
      <c r="G543" s="6" t="s">
        <v>658</v>
      </c>
      <c r="H543" s="6" t="s">
        <v>505</v>
      </c>
      <c r="I543" s="6" t="s">
        <v>506</v>
      </c>
      <c r="J543" s="6" t="s">
        <v>28</v>
      </c>
      <c r="K543" s="6" t="s">
        <v>29</v>
      </c>
      <c r="L543" s="6" t="s">
        <v>27</v>
      </c>
      <c r="M543" s="43"/>
      <c r="N543" s="44" t="s">
        <v>1979</v>
      </c>
      <c r="O543" s="39">
        <v>46203.708333333299</v>
      </c>
      <c r="P543" s="39">
        <v>46203.708333333299</v>
      </c>
      <c r="Q543" s="6">
        <v>0</v>
      </c>
      <c r="R543" s="6">
        <v>0</v>
      </c>
      <c r="S543" s="45" t="e">
        <f>_xlfn.CONCAT(#REF!,TRIM(tbl_PV_Milestones[[#This Row],[Milestone Description]]))</f>
        <v>#REF!</v>
      </c>
      <c r="T543" s="84" t="str">
        <f>IF(COUNTIF(tbl_PV_Milestones[UID],tbl_PV_Milestones[[#This Row],[UID]])&gt;1,"Duplicate","")</f>
        <v>Duplicate</v>
      </c>
      <c r="U543" s="42" t="str">
        <f>_xlfn.XLOOKUP(tbl_PV_Milestones[[#This Row],[Work ID]],tbl_PV_Meta[Work ID '#],tbl_PV_Meta[Sub-Portfolio])</f>
        <v>Sub-Portfolio 8</v>
      </c>
      <c r="V543" s="41">
        <f>IF(MONTH(tbl_PV_Milestones[[#This Row],[Baseline Date]])&lt;7,YEAR(tbl_PV_Milestones[[#This Row],[Baseline Date]]),YEAR(tbl_PV_Milestones[[#This Row],[Baseline Date]])+1)</f>
        <v>2026</v>
      </c>
      <c r="W543" s="41">
        <f>IF(MONTH(tbl_PV_Milestones[[#This Row],[Actual/Schedule Finish]])&lt;7,YEAR(tbl_PV_Milestones[[#This Row],[Actual/Schedule Finish]]),YEAR(tbl_PV_Milestones[[#This Row],[Actual/Schedule Finish]])+1)</f>
        <v>2026</v>
      </c>
      <c r="X543" s="41" t="str">
        <f>IF(OR(tbl_PV_Milestones[[#This Row],[Project Status]]="Completed",tbl_PV_Milestones[[#This Row],[Project Status]]="Assumed Completed"),"Yes","No")</f>
        <v>No</v>
      </c>
      <c r="Y543" s="41">
        <f>IF(tbl_PV_Milestones[[#This Row],[Baseline Date]]="",1,0)</f>
        <v>0</v>
      </c>
      <c r="Z543" s="41">
        <f>IF(tbl_PV_Milestones[[#This Row],[Baseline Date]]&lt;PV_Meta!$B$7,1,0)</f>
        <v>0</v>
      </c>
      <c r="AA543" s="41">
        <f>IF(tbl_PV_Milestones[[#This Row],[Complete]]="Yes",1,0)</f>
        <v>0</v>
      </c>
      <c r="AB543" s="41">
        <f>IF(AND(tbl_PV_Milestones[[#This Row],[BL FY]]=2025,tbl_PV_Milestones[[#This Row],[Baseline Date]]&lt;PV_Meta!$B$7),1,0)</f>
        <v>0</v>
      </c>
      <c r="AC543" s="41">
        <f>IF(AND(tbl_PV_Milestones[[#This Row],[Planned YTD]]=1,tbl_PV_Milestones[[#This Row],[Complete]]="Yes"),1,0)</f>
        <v>0</v>
      </c>
      <c r="AD543" s="41">
        <f>IF(AND(tbl_PV_Milestones[[#This Row],[Actual/Schedule Finish]]&lt;PV_Meta!$B$7,tbl_PV_Milestones[[#This Row],[Complete]]="No",tbl_PV_Milestones[[#This Row],[Project Status]]&lt;&gt;"On Hold"),1,0)</f>
        <v>0</v>
      </c>
      <c r="AE543" s="41">
        <f>IF(AND(tbl_PV_Milestones[[#This Row],[Actual/Schedule Finish]]&gt;tbl_PV_Milestones[[#This Row],[Baseline Date]],tbl_PV_Milestones[[#This Row],[Complete]]="No",tbl_PV_Milestones[[#This Row],[Project Status]]&lt;&gt;"On Hold",tbl_PV_Milestones[[#This Row],[Overdue]]=0,tbl_PV_Milestones[[#This Row],[To be Baselined]]&lt;&gt;1),1,0)</f>
        <v>0</v>
      </c>
      <c r="AF543" s="41">
        <f>IF(AND(tbl_PV_Milestones[[#This Row],[BL FY]]=2025,tbl_PV_Milestones[[#This Row],[Finish FY]]&gt;2025),1,0)</f>
        <v>0</v>
      </c>
      <c r="AG543" s="56" t="str">
        <f>_xlfn.XLOOKUP(tbl_PV_Milestones[[#This Row],[Work ID]],tbl_PV_Meta[Work ID '#],tbl_PV_Meta[Project Manager/Owner],,0)</f>
        <v>Project Manager 6</v>
      </c>
      <c r="AH543" s="6"/>
    </row>
    <row r="544" spans="4:34" x14ac:dyDescent="0.25">
      <c r="D544" s="6" t="s">
        <v>28</v>
      </c>
      <c r="E544" s="6" t="s">
        <v>659</v>
      </c>
      <c r="F544" s="6" t="s">
        <v>1708</v>
      </c>
      <c r="G544" s="6" t="s">
        <v>660</v>
      </c>
      <c r="H544" s="6" t="s">
        <v>505</v>
      </c>
      <c r="I544" s="6" t="s">
        <v>506</v>
      </c>
      <c r="J544" s="6" t="s">
        <v>28</v>
      </c>
      <c r="K544" s="6" t="s">
        <v>29</v>
      </c>
      <c r="L544" s="6" t="s">
        <v>27</v>
      </c>
      <c r="M544" s="43"/>
      <c r="N544" s="44" t="s">
        <v>1979</v>
      </c>
      <c r="O544" s="39">
        <v>45869.708333333299</v>
      </c>
      <c r="P544" s="39">
        <v>46203.708333333299</v>
      </c>
      <c r="Q544" s="6">
        <v>221</v>
      </c>
      <c r="R544" s="6">
        <v>0.13650401482396499</v>
      </c>
      <c r="S544" s="45" t="e">
        <f>_xlfn.CONCAT(#REF!,TRIM(tbl_PV_Milestones[[#This Row],[Milestone Description]]))</f>
        <v>#REF!</v>
      </c>
      <c r="T544" s="84" t="str">
        <f>IF(COUNTIF(tbl_PV_Milestones[UID],tbl_PV_Milestones[[#This Row],[UID]])&gt;1,"Duplicate","")</f>
        <v>Duplicate</v>
      </c>
      <c r="U544" s="42" t="str">
        <f>_xlfn.XLOOKUP(tbl_PV_Milestones[[#This Row],[Work ID]],tbl_PV_Meta[Work ID '#],tbl_PV_Meta[Sub-Portfolio])</f>
        <v>Sub-Portfolio 8</v>
      </c>
      <c r="V544" s="41">
        <f>IF(MONTH(tbl_PV_Milestones[[#This Row],[Baseline Date]])&lt;7,YEAR(tbl_PV_Milestones[[#This Row],[Baseline Date]]),YEAR(tbl_PV_Milestones[[#This Row],[Baseline Date]])+1)</f>
        <v>2026</v>
      </c>
      <c r="W544" s="41">
        <f>IF(MONTH(tbl_PV_Milestones[[#This Row],[Actual/Schedule Finish]])&lt;7,YEAR(tbl_PV_Milestones[[#This Row],[Actual/Schedule Finish]]),YEAR(tbl_PV_Milestones[[#This Row],[Actual/Schedule Finish]])+1)</f>
        <v>2026</v>
      </c>
      <c r="X544" s="41" t="str">
        <f>IF(OR(tbl_PV_Milestones[[#This Row],[Project Status]]="Completed",tbl_PV_Milestones[[#This Row],[Project Status]]="Assumed Completed"),"Yes","No")</f>
        <v>No</v>
      </c>
      <c r="Y544" s="41">
        <f>IF(tbl_PV_Milestones[[#This Row],[Baseline Date]]="",1,0)</f>
        <v>0</v>
      </c>
      <c r="Z544" s="41">
        <f>IF(tbl_PV_Milestones[[#This Row],[Baseline Date]]&lt;PV_Meta!$B$7,1,0)</f>
        <v>0</v>
      </c>
      <c r="AA544" s="41">
        <f>IF(tbl_PV_Milestones[[#This Row],[Complete]]="Yes",1,0)</f>
        <v>0</v>
      </c>
      <c r="AB544" s="41">
        <f>IF(AND(tbl_PV_Milestones[[#This Row],[BL FY]]=2025,tbl_PV_Milestones[[#This Row],[Baseline Date]]&lt;PV_Meta!$B$7),1,0)</f>
        <v>0</v>
      </c>
      <c r="AC544" s="41">
        <f>IF(AND(tbl_PV_Milestones[[#This Row],[Planned YTD]]=1,tbl_PV_Milestones[[#This Row],[Complete]]="Yes"),1,0)</f>
        <v>0</v>
      </c>
      <c r="AD544" s="41">
        <f>IF(AND(tbl_PV_Milestones[[#This Row],[Actual/Schedule Finish]]&lt;PV_Meta!$B$7,tbl_PV_Milestones[[#This Row],[Complete]]="No",tbl_PV_Milestones[[#This Row],[Project Status]]&lt;&gt;"On Hold"),1,0)</f>
        <v>0</v>
      </c>
      <c r="AE544" s="41">
        <f>IF(AND(tbl_PV_Milestones[[#This Row],[Actual/Schedule Finish]]&gt;tbl_PV_Milestones[[#This Row],[Baseline Date]],tbl_PV_Milestones[[#This Row],[Complete]]="No",tbl_PV_Milestones[[#This Row],[Project Status]]&lt;&gt;"On Hold",tbl_PV_Milestones[[#This Row],[Overdue]]=0,tbl_PV_Milestones[[#This Row],[To be Baselined]]&lt;&gt;1),1,0)</f>
        <v>0</v>
      </c>
      <c r="AF544" s="41">
        <f>IF(AND(tbl_PV_Milestones[[#This Row],[BL FY]]=2025,tbl_PV_Milestones[[#This Row],[Finish FY]]&gt;2025),1,0)</f>
        <v>0</v>
      </c>
      <c r="AG544" s="56" t="str">
        <f>_xlfn.XLOOKUP(tbl_PV_Milestones[[#This Row],[Work ID]],tbl_PV_Meta[Work ID '#],tbl_PV_Meta[Project Manager/Owner],,0)</f>
        <v>Project Manager 6</v>
      </c>
      <c r="AH544" s="6"/>
    </row>
    <row r="545" spans="4:34" x14ac:dyDescent="0.25">
      <c r="D545" s="6" t="s">
        <v>28</v>
      </c>
      <c r="E545" s="6" t="s">
        <v>580</v>
      </c>
      <c r="F545" s="6" t="s">
        <v>1694</v>
      </c>
      <c r="G545" s="6" t="s">
        <v>661</v>
      </c>
      <c r="H545" s="6" t="s">
        <v>505</v>
      </c>
      <c r="I545" s="6" t="s">
        <v>510</v>
      </c>
      <c r="J545" s="6" t="s">
        <v>28</v>
      </c>
      <c r="K545" s="6" t="s">
        <v>39</v>
      </c>
      <c r="L545" s="6" t="s">
        <v>80</v>
      </c>
      <c r="M545" s="43"/>
      <c r="N545" s="44" t="s">
        <v>1979</v>
      </c>
      <c r="O545" s="39">
        <v>45796.708333333299</v>
      </c>
      <c r="P545" s="39">
        <v>45761.708333333299</v>
      </c>
      <c r="Q545" s="6">
        <v>-22</v>
      </c>
      <c r="R545" s="6">
        <v>-8.2768999247554605E-3</v>
      </c>
      <c r="S545" s="45" t="e">
        <f>_xlfn.CONCAT(#REF!,TRIM(tbl_PV_Milestones[[#This Row],[Milestone Description]]))</f>
        <v>#REF!</v>
      </c>
      <c r="T545" s="84" t="str">
        <f>IF(COUNTIF(tbl_PV_Milestones[UID],tbl_PV_Milestones[[#This Row],[UID]])&gt;1,"Duplicate","")</f>
        <v>Duplicate</v>
      </c>
      <c r="U545" s="42" t="str">
        <f>_xlfn.XLOOKUP(tbl_PV_Milestones[[#This Row],[Work ID]],tbl_PV_Meta[Work ID '#],tbl_PV_Meta[Sub-Portfolio])</f>
        <v>Sub-Portfolio 7</v>
      </c>
      <c r="V545" s="41">
        <f>IF(MONTH(tbl_PV_Milestones[[#This Row],[Baseline Date]])&lt;7,YEAR(tbl_PV_Milestones[[#This Row],[Baseline Date]]),YEAR(tbl_PV_Milestones[[#This Row],[Baseline Date]])+1)</f>
        <v>2025</v>
      </c>
      <c r="W545" s="41">
        <f>IF(MONTH(tbl_PV_Milestones[[#This Row],[Actual/Schedule Finish]])&lt;7,YEAR(tbl_PV_Milestones[[#This Row],[Actual/Schedule Finish]]),YEAR(tbl_PV_Milestones[[#This Row],[Actual/Schedule Finish]])+1)</f>
        <v>2025</v>
      </c>
      <c r="X545" s="41" t="str">
        <f>IF(OR(tbl_PV_Milestones[[#This Row],[Project Status]]="Completed",tbl_PV_Milestones[[#This Row],[Project Status]]="Assumed Completed"),"Yes","No")</f>
        <v>No</v>
      </c>
      <c r="Y545" s="41">
        <f>IF(tbl_PV_Milestones[[#This Row],[Baseline Date]]="",1,0)</f>
        <v>0</v>
      </c>
      <c r="Z545" s="41">
        <f>IF(tbl_PV_Milestones[[#This Row],[Baseline Date]]&lt;PV_Meta!$B$7,1,0)</f>
        <v>1</v>
      </c>
      <c r="AA545" s="41">
        <f>IF(tbl_PV_Milestones[[#This Row],[Complete]]="Yes",1,0)</f>
        <v>0</v>
      </c>
      <c r="AB545" s="41">
        <f>IF(AND(tbl_PV_Milestones[[#This Row],[BL FY]]=2025,tbl_PV_Milestones[[#This Row],[Baseline Date]]&lt;PV_Meta!$B$7),1,0)</f>
        <v>1</v>
      </c>
      <c r="AC545" s="41">
        <f>IF(AND(tbl_PV_Milestones[[#This Row],[Planned YTD]]=1,tbl_PV_Milestones[[#This Row],[Complete]]="Yes"),1,0)</f>
        <v>0</v>
      </c>
      <c r="AD545" s="41">
        <f>IF(AND(tbl_PV_Milestones[[#This Row],[Actual/Schedule Finish]]&lt;PV_Meta!$B$7,tbl_PV_Milestones[[#This Row],[Complete]]="No",tbl_PV_Milestones[[#This Row],[Project Status]]&lt;&gt;"On Hold"),1,0)</f>
        <v>0</v>
      </c>
      <c r="AE545" s="41">
        <f>IF(AND(tbl_PV_Milestones[[#This Row],[Actual/Schedule Finish]]&gt;tbl_PV_Milestones[[#This Row],[Baseline Date]],tbl_PV_Milestones[[#This Row],[Complete]]="No",tbl_PV_Milestones[[#This Row],[Project Status]]&lt;&gt;"On Hold",tbl_PV_Milestones[[#This Row],[Overdue]]=0,tbl_PV_Milestones[[#This Row],[To be Baselined]]&lt;&gt;1),1,0)</f>
        <v>1</v>
      </c>
      <c r="AF545" s="41">
        <f>IF(AND(tbl_PV_Milestones[[#This Row],[BL FY]]=2025,tbl_PV_Milestones[[#This Row],[Finish FY]]&gt;2025),1,0)</f>
        <v>0</v>
      </c>
      <c r="AG545" s="56" t="str">
        <f>_xlfn.XLOOKUP(tbl_PV_Milestones[[#This Row],[Work ID]],tbl_PV_Meta[Work ID '#],tbl_PV_Meta[Project Manager/Owner],,0)</f>
        <v>Project Manager 8</v>
      </c>
      <c r="AH545" s="6"/>
    </row>
    <row r="546" spans="4:34" x14ac:dyDescent="0.25">
      <c r="D546" s="6" t="s">
        <v>28</v>
      </c>
      <c r="E546" s="6" t="s">
        <v>503</v>
      </c>
      <c r="F546" s="6" t="s">
        <v>1694</v>
      </c>
      <c r="G546" s="6" t="s">
        <v>662</v>
      </c>
      <c r="H546" s="6" t="s">
        <v>505</v>
      </c>
      <c r="I546" s="6" t="s">
        <v>510</v>
      </c>
      <c r="J546" s="6" t="s">
        <v>28</v>
      </c>
      <c r="K546" s="6" t="s">
        <v>39</v>
      </c>
      <c r="L546" s="6" t="s">
        <v>80</v>
      </c>
      <c r="M546" s="43"/>
      <c r="N546" s="44" t="s">
        <v>1979</v>
      </c>
      <c r="O546" s="39">
        <v>45834.708333333299</v>
      </c>
      <c r="P546" s="39">
        <v>45834.708333333299</v>
      </c>
      <c r="Q546" s="6">
        <v>0</v>
      </c>
      <c r="R546" s="6">
        <v>0</v>
      </c>
      <c r="S546" s="45" t="e">
        <f>_xlfn.CONCAT(#REF!,TRIM(tbl_PV_Milestones[[#This Row],[Milestone Description]]))</f>
        <v>#REF!</v>
      </c>
      <c r="T546" s="84" t="str">
        <f>IF(COUNTIF(tbl_PV_Milestones[UID],tbl_PV_Milestones[[#This Row],[UID]])&gt;1,"Duplicate","")</f>
        <v>Duplicate</v>
      </c>
      <c r="U546" s="42" t="str">
        <f>_xlfn.XLOOKUP(tbl_PV_Milestones[[#This Row],[Work ID]],tbl_PV_Meta[Work ID '#],tbl_PV_Meta[Sub-Portfolio])</f>
        <v>Sub-Portfolio 7</v>
      </c>
      <c r="V546" s="41">
        <f>IF(MONTH(tbl_PV_Milestones[[#This Row],[Baseline Date]])&lt;7,YEAR(tbl_PV_Milestones[[#This Row],[Baseline Date]]),YEAR(tbl_PV_Milestones[[#This Row],[Baseline Date]])+1)</f>
        <v>2025</v>
      </c>
      <c r="W546" s="41">
        <f>IF(MONTH(tbl_PV_Milestones[[#This Row],[Actual/Schedule Finish]])&lt;7,YEAR(tbl_PV_Milestones[[#This Row],[Actual/Schedule Finish]]),YEAR(tbl_PV_Milestones[[#This Row],[Actual/Schedule Finish]])+1)</f>
        <v>2025</v>
      </c>
      <c r="X546" s="41" t="str">
        <f>IF(OR(tbl_PV_Milestones[[#This Row],[Project Status]]="Completed",tbl_PV_Milestones[[#This Row],[Project Status]]="Assumed Completed"),"Yes","No")</f>
        <v>No</v>
      </c>
      <c r="Y546" s="41">
        <f>IF(tbl_PV_Milestones[[#This Row],[Baseline Date]]="",1,0)</f>
        <v>0</v>
      </c>
      <c r="Z546" s="41">
        <f>IF(tbl_PV_Milestones[[#This Row],[Baseline Date]]&lt;PV_Meta!$B$7,1,0)</f>
        <v>0</v>
      </c>
      <c r="AA546" s="41">
        <f>IF(tbl_PV_Milestones[[#This Row],[Complete]]="Yes",1,0)</f>
        <v>0</v>
      </c>
      <c r="AB546" s="41">
        <f>IF(AND(tbl_PV_Milestones[[#This Row],[BL FY]]=2025,tbl_PV_Milestones[[#This Row],[Baseline Date]]&lt;PV_Meta!$B$7),1,0)</f>
        <v>0</v>
      </c>
      <c r="AC546" s="41">
        <f>IF(AND(tbl_PV_Milestones[[#This Row],[Planned YTD]]=1,tbl_PV_Milestones[[#This Row],[Complete]]="Yes"),1,0)</f>
        <v>0</v>
      </c>
      <c r="AD546" s="41">
        <f>IF(AND(tbl_PV_Milestones[[#This Row],[Actual/Schedule Finish]]&lt;PV_Meta!$B$7,tbl_PV_Milestones[[#This Row],[Complete]]="No",tbl_PV_Milestones[[#This Row],[Project Status]]&lt;&gt;"On Hold"),1,0)</f>
        <v>0</v>
      </c>
      <c r="AE546" s="41">
        <f>IF(AND(tbl_PV_Milestones[[#This Row],[Actual/Schedule Finish]]&gt;tbl_PV_Milestones[[#This Row],[Baseline Date]],tbl_PV_Milestones[[#This Row],[Complete]]="No",tbl_PV_Milestones[[#This Row],[Project Status]]&lt;&gt;"On Hold",tbl_PV_Milestones[[#This Row],[Overdue]]=0,tbl_PV_Milestones[[#This Row],[To be Baselined]]&lt;&gt;1),1,0)</f>
        <v>0</v>
      </c>
      <c r="AF546" s="41">
        <f>IF(AND(tbl_PV_Milestones[[#This Row],[BL FY]]=2025,tbl_PV_Milestones[[#This Row],[Finish FY]]&gt;2025),1,0)</f>
        <v>0</v>
      </c>
      <c r="AG546" s="56" t="str">
        <f>_xlfn.XLOOKUP(tbl_PV_Milestones[[#This Row],[Work ID]],tbl_PV_Meta[Work ID '#],tbl_PV_Meta[Project Manager/Owner],,0)</f>
        <v>Project Manager 8</v>
      </c>
      <c r="AH546" s="6"/>
    </row>
    <row r="547" spans="4:34" x14ac:dyDescent="0.25">
      <c r="D547" s="6" t="s">
        <v>28</v>
      </c>
      <c r="E547" s="6" t="s">
        <v>503</v>
      </c>
      <c r="F547" s="6" t="s">
        <v>1694</v>
      </c>
      <c r="G547" s="6" t="s">
        <v>663</v>
      </c>
      <c r="H547" s="6" t="s">
        <v>505</v>
      </c>
      <c r="I547" s="6" t="s">
        <v>510</v>
      </c>
      <c r="J547" s="6" t="s">
        <v>28</v>
      </c>
      <c r="K547" s="6" t="s">
        <v>39</v>
      </c>
      <c r="L547" s="6" t="s">
        <v>80</v>
      </c>
      <c r="M547" s="43"/>
      <c r="N547" s="44" t="s">
        <v>1979</v>
      </c>
      <c r="O547" s="39">
        <v>45855.708333333299</v>
      </c>
      <c r="P547" s="39">
        <v>45855.708333333299</v>
      </c>
      <c r="Q547" s="6">
        <v>0</v>
      </c>
      <c r="R547" s="6">
        <v>0</v>
      </c>
      <c r="S547" s="45" t="e">
        <f>_xlfn.CONCAT(#REF!,TRIM(tbl_PV_Milestones[[#This Row],[Milestone Description]]))</f>
        <v>#REF!</v>
      </c>
      <c r="T547" s="84" t="str">
        <f>IF(COUNTIF(tbl_PV_Milestones[UID],tbl_PV_Milestones[[#This Row],[UID]])&gt;1,"Duplicate","")</f>
        <v>Duplicate</v>
      </c>
      <c r="U547" s="42" t="str">
        <f>_xlfn.XLOOKUP(tbl_PV_Milestones[[#This Row],[Work ID]],tbl_PV_Meta[Work ID '#],tbl_PV_Meta[Sub-Portfolio])</f>
        <v>Sub-Portfolio 7</v>
      </c>
      <c r="V547" s="41">
        <f>IF(MONTH(tbl_PV_Milestones[[#This Row],[Baseline Date]])&lt;7,YEAR(tbl_PV_Milestones[[#This Row],[Baseline Date]]),YEAR(tbl_PV_Milestones[[#This Row],[Baseline Date]])+1)</f>
        <v>2026</v>
      </c>
      <c r="W547" s="41">
        <f>IF(MONTH(tbl_PV_Milestones[[#This Row],[Actual/Schedule Finish]])&lt;7,YEAR(tbl_PV_Milestones[[#This Row],[Actual/Schedule Finish]]),YEAR(tbl_PV_Milestones[[#This Row],[Actual/Schedule Finish]])+1)</f>
        <v>2026</v>
      </c>
      <c r="X547" s="41" t="str">
        <f>IF(OR(tbl_PV_Milestones[[#This Row],[Project Status]]="Completed",tbl_PV_Milestones[[#This Row],[Project Status]]="Assumed Completed"),"Yes","No")</f>
        <v>No</v>
      </c>
      <c r="Y547" s="41">
        <f>IF(tbl_PV_Milestones[[#This Row],[Baseline Date]]="",1,0)</f>
        <v>0</v>
      </c>
      <c r="Z547" s="41">
        <f>IF(tbl_PV_Milestones[[#This Row],[Baseline Date]]&lt;PV_Meta!$B$7,1,0)</f>
        <v>0</v>
      </c>
      <c r="AA547" s="41">
        <f>IF(tbl_PV_Milestones[[#This Row],[Complete]]="Yes",1,0)</f>
        <v>0</v>
      </c>
      <c r="AB547" s="41">
        <f>IF(AND(tbl_PV_Milestones[[#This Row],[BL FY]]=2025,tbl_PV_Milestones[[#This Row],[Baseline Date]]&lt;PV_Meta!$B$7),1,0)</f>
        <v>0</v>
      </c>
      <c r="AC547" s="41">
        <f>IF(AND(tbl_PV_Milestones[[#This Row],[Planned YTD]]=1,tbl_PV_Milestones[[#This Row],[Complete]]="Yes"),1,0)</f>
        <v>0</v>
      </c>
      <c r="AD547" s="41">
        <f>IF(AND(tbl_PV_Milestones[[#This Row],[Actual/Schedule Finish]]&lt;PV_Meta!$B$7,tbl_PV_Milestones[[#This Row],[Complete]]="No",tbl_PV_Milestones[[#This Row],[Project Status]]&lt;&gt;"On Hold"),1,0)</f>
        <v>0</v>
      </c>
      <c r="AE547" s="41">
        <f>IF(AND(tbl_PV_Milestones[[#This Row],[Actual/Schedule Finish]]&gt;tbl_PV_Milestones[[#This Row],[Baseline Date]],tbl_PV_Milestones[[#This Row],[Complete]]="No",tbl_PV_Milestones[[#This Row],[Project Status]]&lt;&gt;"On Hold",tbl_PV_Milestones[[#This Row],[Overdue]]=0,tbl_PV_Milestones[[#This Row],[To be Baselined]]&lt;&gt;1),1,0)</f>
        <v>0</v>
      </c>
      <c r="AF547" s="41">
        <f>IF(AND(tbl_PV_Milestones[[#This Row],[BL FY]]=2025,tbl_PV_Milestones[[#This Row],[Finish FY]]&gt;2025),1,0)</f>
        <v>0</v>
      </c>
      <c r="AG547" s="56" t="str">
        <f>_xlfn.XLOOKUP(tbl_PV_Milestones[[#This Row],[Work ID]],tbl_PV_Meta[Work ID '#],tbl_PV_Meta[Project Manager/Owner],,0)</f>
        <v>Project Manager 8</v>
      </c>
      <c r="AH547" s="6"/>
    </row>
    <row r="548" spans="4:34" x14ac:dyDescent="0.25">
      <c r="D548" s="6" t="s">
        <v>28</v>
      </c>
      <c r="E548" s="6" t="s">
        <v>503</v>
      </c>
      <c r="F548" s="6" t="s">
        <v>1694</v>
      </c>
      <c r="G548" s="6" t="s">
        <v>664</v>
      </c>
      <c r="H548" s="6" t="s">
        <v>505</v>
      </c>
      <c r="I548" s="6" t="s">
        <v>510</v>
      </c>
      <c r="J548" s="6" t="s">
        <v>28</v>
      </c>
      <c r="K548" s="6" t="s">
        <v>39</v>
      </c>
      <c r="L548" s="6" t="s">
        <v>80</v>
      </c>
      <c r="M548" s="43"/>
      <c r="N548" s="44" t="s">
        <v>1979</v>
      </c>
      <c r="O548" s="39">
        <v>46000.708333333299</v>
      </c>
      <c r="P548" s="39">
        <v>46000.708333333299</v>
      </c>
      <c r="Q548" s="6">
        <v>0</v>
      </c>
      <c r="R548" s="6">
        <v>0</v>
      </c>
      <c r="S548" s="45" t="e">
        <f>_xlfn.CONCAT(#REF!,TRIM(tbl_PV_Milestones[[#This Row],[Milestone Description]]))</f>
        <v>#REF!</v>
      </c>
      <c r="T548" s="84" t="str">
        <f>IF(COUNTIF(tbl_PV_Milestones[UID],tbl_PV_Milestones[[#This Row],[UID]])&gt;1,"Duplicate","")</f>
        <v>Duplicate</v>
      </c>
      <c r="U548" s="42" t="str">
        <f>_xlfn.XLOOKUP(tbl_PV_Milestones[[#This Row],[Work ID]],tbl_PV_Meta[Work ID '#],tbl_PV_Meta[Sub-Portfolio])</f>
        <v>Sub-Portfolio 7</v>
      </c>
      <c r="V548" s="41">
        <f>IF(MONTH(tbl_PV_Milestones[[#This Row],[Baseline Date]])&lt;7,YEAR(tbl_PV_Milestones[[#This Row],[Baseline Date]]),YEAR(tbl_PV_Milestones[[#This Row],[Baseline Date]])+1)</f>
        <v>2026</v>
      </c>
      <c r="W548" s="41">
        <f>IF(MONTH(tbl_PV_Milestones[[#This Row],[Actual/Schedule Finish]])&lt;7,YEAR(tbl_PV_Milestones[[#This Row],[Actual/Schedule Finish]]),YEAR(tbl_PV_Milestones[[#This Row],[Actual/Schedule Finish]])+1)</f>
        <v>2026</v>
      </c>
      <c r="X548" s="41" t="str">
        <f>IF(OR(tbl_PV_Milestones[[#This Row],[Project Status]]="Completed",tbl_PV_Milestones[[#This Row],[Project Status]]="Assumed Completed"),"Yes","No")</f>
        <v>No</v>
      </c>
      <c r="Y548" s="41">
        <f>IF(tbl_PV_Milestones[[#This Row],[Baseline Date]]="",1,0)</f>
        <v>0</v>
      </c>
      <c r="Z548" s="41">
        <f>IF(tbl_PV_Milestones[[#This Row],[Baseline Date]]&lt;PV_Meta!$B$7,1,0)</f>
        <v>0</v>
      </c>
      <c r="AA548" s="41">
        <f>IF(tbl_PV_Milestones[[#This Row],[Complete]]="Yes",1,0)</f>
        <v>0</v>
      </c>
      <c r="AB548" s="41">
        <f>IF(AND(tbl_PV_Milestones[[#This Row],[BL FY]]=2025,tbl_PV_Milestones[[#This Row],[Baseline Date]]&lt;PV_Meta!$B$7),1,0)</f>
        <v>0</v>
      </c>
      <c r="AC548" s="41">
        <f>IF(AND(tbl_PV_Milestones[[#This Row],[Planned YTD]]=1,tbl_PV_Milestones[[#This Row],[Complete]]="Yes"),1,0)</f>
        <v>0</v>
      </c>
      <c r="AD548" s="41">
        <f>IF(AND(tbl_PV_Milestones[[#This Row],[Actual/Schedule Finish]]&lt;PV_Meta!$B$7,tbl_PV_Milestones[[#This Row],[Complete]]="No",tbl_PV_Milestones[[#This Row],[Project Status]]&lt;&gt;"On Hold"),1,0)</f>
        <v>0</v>
      </c>
      <c r="AE548" s="41">
        <f>IF(AND(tbl_PV_Milestones[[#This Row],[Actual/Schedule Finish]]&gt;tbl_PV_Milestones[[#This Row],[Baseline Date]],tbl_PV_Milestones[[#This Row],[Complete]]="No",tbl_PV_Milestones[[#This Row],[Project Status]]&lt;&gt;"On Hold",tbl_PV_Milestones[[#This Row],[Overdue]]=0,tbl_PV_Milestones[[#This Row],[To be Baselined]]&lt;&gt;1),1,0)</f>
        <v>0</v>
      </c>
      <c r="AF548" s="41">
        <f>IF(AND(tbl_PV_Milestones[[#This Row],[BL FY]]=2025,tbl_PV_Milestones[[#This Row],[Finish FY]]&gt;2025),1,0)</f>
        <v>0</v>
      </c>
      <c r="AG548" s="56" t="str">
        <f>_xlfn.XLOOKUP(tbl_PV_Milestones[[#This Row],[Work ID]],tbl_PV_Meta[Work ID '#],tbl_PV_Meta[Project Manager/Owner],,0)</f>
        <v>Project Manager 8</v>
      </c>
      <c r="AH548" s="6"/>
    </row>
    <row r="549" spans="4:34" x14ac:dyDescent="0.25">
      <c r="D549" s="6" t="s">
        <v>28</v>
      </c>
      <c r="E549" s="6" t="s">
        <v>580</v>
      </c>
      <c r="F549" s="6" t="s">
        <v>1694</v>
      </c>
      <c r="G549" s="6" t="s">
        <v>665</v>
      </c>
      <c r="H549" s="6" t="s">
        <v>505</v>
      </c>
      <c r="I549" s="6" t="s">
        <v>510</v>
      </c>
      <c r="J549" s="6" t="s">
        <v>28</v>
      </c>
      <c r="K549" s="6" t="s">
        <v>39</v>
      </c>
      <c r="L549" s="6" t="s">
        <v>80</v>
      </c>
      <c r="M549" s="43"/>
      <c r="N549" s="44" t="s">
        <v>1979</v>
      </c>
      <c r="O549" s="39">
        <v>45800.708333333299</v>
      </c>
      <c r="P549" s="39">
        <v>45747.708333333299</v>
      </c>
      <c r="Q549" s="6">
        <v>-36</v>
      </c>
      <c r="R549" s="6">
        <v>-1.35440180586907E-2</v>
      </c>
      <c r="S549" s="45" t="e">
        <f>_xlfn.CONCAT(#REF!,TRIM(tbl_PV_Milestones[[#This Row],[Milestone Description]]))</f>
        <v>#REF!</v>
      </c>
      <c r="T549" s="84" t="str">
        <f>IF(COUNTIF(tbl_PV_Milestones[UID],tbl_PV_Milestones[[#This Row],[UID]])&gt;1,"Duplicate","")</f>
        <v>Duplicate</v>
      </c>
      <c r="U549" s="42" t="str">
        <f>_xlfn.XLOOKUP(tbl_PV_Milestones[[#This Row],[Work ID]],tbl_PV_Meta[Work ID '#],tbl_PV_Meta[Sub-Portfolio])</f>
        <v>Sub-Portfolio 7</v>
      </c>
      <c r="V549" s="41">
        <f>IF(MONTH(tbl_PV_Milestones[[#This Row],[Baseline Date]])&lt;7,YEAR(tbl_PV_Milestones[[#This Row],[Baseline Date]]),YEAR(tbl_PV_Milestones[[#This Row],[Baseline Date]])+1)</f>
        <v>2025</v>
      </c>
      <c r="W549" s="41">
        <f>IF(MONTH(tbl_PV_Milestones[[#This Row],[Actual/Schedule Finish]])&lt;7,YEAR(tbl_PV_Milestones[[#This Row],[Actual/Schedule Finish]]),YEAR(tbl_PV_Milestones[[#This Row],[Actual/Schedule Finish]])+1)</f>
        <v>2025</v>
      </c>
      <c r="X549" s="41" t="str">
        <f>IF(OR(tbl_PV_Milestones[[#This Row],[Project Status]]="Completed",tbl_PV_Milestones[[#This Row],[Project Status]]="Assumed Completed"),"Yes","No")</f>
        <v>No</v>
      </c>
      <c r="Y549" s="41">
        <f>IF(tbl_PV_Milestones[[#This Row],[Baseline Date]]="",1,0)</f>
        <v>0</v>
      </c>
      <c r="Z549" s="41">
        <f>IF(tbl_PV_Milestones[[#This Row],[Baseline Date]]&lt;PV_Meta!$B$7,1,0)</f>
        <v>1</v>
      </c>
      <c r="AA549" s="41">
        <f>IF(tbl_PV_Milestones[[#This Row],[Complete]]="Yes",1,0)</f>
        <v>0</v>
      </c>
      <c r="AB549" s="41">
        <f>IF(AND(tbl_PV_Milestones[[#This Row],[BL FY]]=2025,tbl_PV_Milestones[[#This Row],[Baseline Date]]&lt;PV_Meta!$B$7),1,0)</f>
        <v>1</v>
      </c>
      <c r="AC549" s="41">
        <f>IF(AND(tbl_PV_Milestones[[#This Row],[Planned YTD]]=1,tbl_PV_Milestones[[#This Row],[Complete]]="Yes"),1,0)</f>
        <v>0</v>
      </c>
      <c r="AD549" s="41">
        <f>IF(AND(tbl_PV_Milestones[[#This Row],[Actual/Schedule Finish]]&lt;PV_Meta!$B$7,tbl_PV_Milestones[[#This Row],[Complete]]="No",tbl_PV_Milestones[[#This Row],[Project Status]]&lt;&gt;"On Hold"),1,0)</f>
        <v>0</v>
      </c>
      <c r="AE549" s="41">
        <f>IF(AND(tbl_PV_Milestones[[#This Row],[Actual/Schedule Finish]]&gt;tbl_PV_Milestones[[#This Row],[Baseline Date]],tbl_PV_Milestones[[#This Row],[Complete]]="No",tbl_PV_Milestones[[#This Row],[Project Status]]&lt;&gt;"On Hold",tbl_PV_Milestones[[#This Row],[Overdue]]=0,tbl_PV_Milestones[[#This Row],[To be Baselined]]&lt;&gt;1),1,0)</f>
        <v>1</v>
      </c>
      <c r="AF549" s="41">
        <f>IF(AND(tbl_PV_Milestones[[#This Row],[BL FY]]=2025,tbl_PV_Milestones[[#This Row],[Finish FY]]&gt;2025),1,0)</f>
        <v>0</v>
      </c>
      <c r="AG549" s="56" t="str">
        <f>_xlfn.XLOOKUP(tbl_PV_Milestones[[#This Row],[Work ID]],tbl_PV_Meta[Work ID '#],tbl_PV_Meta[Project Manager/Owner],,0)</f>
        <v>Project Manager 8</v>
      </c>
      <c r="AH549" s="6"/>
    </row>
    <row r="550" spans="4:34" x14ac:dyDescent="0.25">
      <c r="D550" s="6" t="s">
        <v>28</v>
      </c>
      <c r="E550" s="6" t="s">
        <v>580</v>
      </c>
      <c r="F550" s="6" t="s">
        <v>1694</v>
      </c>
      <c r="G550" s="6" t="s">
        <v>666</v>
      </c>
      <c r="H550" s="6" t="s">
        <v>505</v>
      </c>
      <c r="I550" s="6" t="s">
        <v>510</v>
      </c>
      <c r="J550" s="6" t="s">
        <v>28</v>
      </c>
      <c r="K550" s="6" t="s">
        <v>39</v>
      </c>
      <c r="L550" s="6" t="s">
        <v>80</v>
      </c>
      <c r="M550" s="43"/>
      <c r="N550" s="44" t="s">
        <v>1979</v>
      </c>
      <c r="O550" s="39">
        <v>45793.708333333299</v>
      </c>
      <c r="P550" s="39">
        <v>45777.708333333299</v>
      </c>
      <c r="Q550" s="6">
        <v>-12</v>
      </c>
      <c r="R550" s="6">
        <v>-4.5146726862302497E-3</v>
      </c>
      <c r="S550" s="45" t="e">
        <f>_xlfn.CONCAT(#REF!,TRIM(tbl_PV_Milestones[[#This Row],[Milestone Description]]))</f>
        <v>#REF!</v>
      </c>
      <c r="T550" s="84" t="str">
        <f>IF(COUNTIF(tbl_PV_Milestones[UID],tbl_PV_Milestones[[#This Row],[UID]])&gt;1,"Duplicate","")</f>
        <v>Duplicate</v>
      </c>
      <c r="U550" s="42" t="str">
        <f>_xlfn.XLOOKUP(tbl_PV_Milestones[[#This Row],[Work ID]],tbl_PV_Meta[Work ID '#],tbl_PV_Meta[Sub-Portfolio])</f>
        <v>Sub-Portfolio 7</v>
      </c>
      <c r="V550" s="41">
        <f>IF(MONTH(tbl_PV_Milestones[[#This Row],[Baseline Date]])&lt;7,YEAR(tbl_PV_Milestones[[#This Row],[Baseline Date]]),YEAR(tbl_PV_Milestones[[#This Row],[Baseline Date]])+1)</f>
        <v>2025</v>
      </c>
      <c r="W550" s="41">
        <f>IF(MONTH(tbl_PV_Milestones[[#This Row],[Actual/Schedule Finish]])&lt;7,YEAR(tbl_PV_Milestones[[#This Row],[Actual/Schedule Finish]]),YEAR(tbl_PV_Milestones[[#This Row],[Actual/Schedule Finish]])+1)</f>
        <v>2025</v>
      </c>
      <c r="X550" s="41" t="str">
        <f>IF(OR(tbl_PV_Milestones[[#This Row],[Project Status]]="Completed",tbl_PV_Milestones[[#This Row],[Project Status]]="Assumed Completed"),"Yes","No")</f>
        <v>No</v>
      </c>
      <c r="Y550" s="41">
        <f>IF(tbl_PV_Milestones[[#This Row],[Baseline Date]]="",1,0)</f>
        <v>0</v>
      </c>
      <c r="Z550" s="41">
        <f>IF(tbl_PV_Milestones[[#This Row],[Baseline Date]]&lt;PV_Meta!$B$7,1,0)</f>
        <v>1</v>
      </c>
      <c r="AA550" s="41">
        <f>IF(tbl_PV_Milestones[[#This Row],[Complete]]="Yes",1,0)</f>
        <v>0</v>
      </c>
      <c r="AB550" s="41">
        <f>IF(AND(tbl_PV_Milestones[[#This Row],[BL FY]]=2025,tbl_PV_Milestones[[#This Row],[Baseline Date]]&lt;PV_Meta!$B$7),1,0)</f>
        <v>1</v>
      </c>
      <c r="AC550" s="41">
        <f>IF(AND(tbl_PV_Milestones[[#This Row],[Planned YTD]]=1,tbl_PV_Milestones[[#This Row],[Complete]]="Yes"),1,0)</f>
        <v>0</v>
      </c>
      <c r="AD550" s="41">
        <f>IF(AND(tbl_PV_Milestones[[#This Row],[Actual/Schedule Finish]]&lt;PV_Meta!$B$7,tbl_PV_Milestones[[#This Row],[Complete]]="No",tbl_PV_Milestones[[#This Row],[Project Status]]&lt;&gt;"On Hold"),1,0)</f>
        <v>0</v>
      </c>
      <c r="AE550" s="41">
        <f>IF(AND(tbl_PV_Milestones[[#This Row],[Actual/Schedule Finish]]&gt;tbl_PV_Milestones[[#This Row],[Baseline Date]],tbl_PV_Milestones[[#This Row],[Complete]]="No",tbl_PV_Milestones[[#This Row],[Project Status]]&lt;&gt;"On Hold",tbl_PV_Milestones[[#This Row],[Overdue]]=0,tbl_PV_Milestones[[#This Row],[To be Baselined]]&lt;&gt;1),1,0)</f>
        <v>1</v>
      </c>
      <c r="AF550" s="41">
        <f>IF(AND(tbl_PV_Milestones[[#This Row],[BL FY]]=2025,tbl_PV_Milestones[[#This Row],[Finish FY]]&gt;2025),1,0)</f>
        <v>0</v>
      </c>
      <c r="AG550" s="56" t="str">
        <f>_xlfn.XLOOKUP(tbl_PV_Milestones[[#This Row],[Work ID]],tbl_PV_Meta[Work ID '#],tbl_PV_Meta[Project Manager/Owner],,0)</f>
        <v>Project Manager 8</v>
      </c>
      <c r="AH550" s="6"/>
    </row>
    <row r="551" spans="4:34" x14ac:dyDescent="0.25">
      <c r="D551" s="6" t="s">
        <v>28</v>
      </c>
      <c r="E551" s="6" t="s">
        <v>580</v>
      </c>
      <c r="F551" s="6" t="s">
        <v>1694</v>
      </c>
      <c r="G551" s="6" t="s">
        <v>667</v>
      </c>
      <c r="H551" s="6" t="s">
        <v>505</v>
      </c>
      <c r="I551" s="6" t="s">
        <v>510</v>
      </c>
      <c r="J551" s="6" t="s">
        <v>28</v>
      </c>
      <c r="K551" s="6" t="s">
        <v>39</v>
      </c>
      <c r="L551" s="6" t="s">
        <v>80</v>
      </c>
      <c r="M551" s="43"/>
      <c r="N551" s="44" t="s">
        <v>1979</v>
      </c>
      <c r="O551" s="39">
        <v>45800.708333333299</v>
      </c>
      <c r="P551" s="39">
        <v>45784.708333333299</v>
      </c>
      <c r="Q551" s="6">
        <v>-12</v>
      </c>
      <c r="R551" s="6">
        <v>-4.5146726862302497E-3</v>
      </c>
      <c r="S551" s="45" t="e">
        <f>_xlfn.CONCAT(#REF!,TRIM(tbl_PV_Milestones[[#This Row],[Milestone Description]]))</f>
        <v>#REF!</v>
      </c>
      <c r="T551" s="84" t="str">
        <f>IF(COUNTIF(tbl_PV_Milestones[UID],tbl_PV_Milestones[[#This Row],[UID]])&gt;1,"Duplicate","")</f>
        <v>Duplicate</v>
      </c>
      <c r="U551" s="42" t="str">
        <f>_xlfn.XLOOKUP(tbl_PV_Milestones[[#This Row],[Work ID]],tbl_PV_Meta[Work ID '#],tbl_PV_Meta[Sub-Portfolio])</f>
        <v>Sub-Portfolio 7</v>
      </c>
      <c r="V551" s="41">
        <f>IF(MONTH(tbl_PV_Milestones[[#This Row],[Baseline Date]])&lt;7,YEAR(tbl_PV_Milestones[[#This Row],[Baseline Date]]),YEAR(tbl_PV_Milestones[[#This Row],[Baseline Date]])+1)</f>
        <v>2025</v>
      </c>
      <c r="W551" s="41">
        <f>IF(MONTH(tbl_PV_Milestones[[#This Row],[Actual/Schedule Finish]])&lt;7,YEAR(tbl_PV_Milestones[[#This Row],[Actual/Schedule Finish]]),YEAR(tbl_PV_Milestones[[#This Row],[Actual/Schedule Finish]])+1)</f>
        <v>2025</v>
      </c>
      <c r="X551" s="41" t="str">
        <f>IF(OR(tbl_PV_Milestones[[#This Row],[Project Status]]="Completed",tbl_PV_Milestones[[#This Row],[Project Status]]="Assumed Completed"),"Yes","No")</f>
        <v>No</v>
      </c>
      <c r="Y551" s="41">
        <f>IF(tbl_PV_Milestones[[#This Row],[Baseline Date]]="",1,0)</f>
        <v>0</v>
      </c>
      <c r="Z551" s="41">
        <f>IF(tbl_PV_Milestones[[#This Row],[Baseline Date]]&lt;PV_Meta!$B$7,1,0)</f>
        <v>0</v>
      </c>
      <c r="AA551" s="41">
        <f>IF(tbl_PV_Milestones[[#This Row],[Complete]]="Yes",1,0)</f>
        <v>0</v>
      </c>
      <c r="AB551" s="41">
        <f>IF(AND(tbl_PV_Milestones[[#This Row],[BL FY]]=2025,tbl_PV_Milestones[[#This Row],[Baseline Date]]&lt;PV_Meta!$B$7),1,0)</f>
        <v>0</v>
      </c>
      <c r="AC551" s="41">
        <f>IF(AND(tbl_PV_Milestones[[#This Row],[Planned YTD]]=1,tbl_PV_Milestones[[#This Row],[Complete]]="Yes"),1,0)</f>
        <v>0</v>
      </c>
      <c r="AD551" s="41">
        <f>IF(AND(tbl_PV_Milestones[[#This Row],[Actual/Schedule Finish]]&lt;PV_Meta!$B$7,tbl_PV_Milestones[[#This Row],[Complete]]="No",tbl_PV_Milestones[[#This Row],[Project Status]]&lt;&gt;"On Hold"),1,0)</f>
        <v>0</v>
      </c>
      <c r="AE551" s="41">
        <f>IF(AND(tbl_PV_Milestones[[#This Row],[Actual/Schedule Finish]]&gt;tbl_PV_Milestones[[#This Row],[Baseline Date]],tbl_PV_Milestones[[#This Row],[Complete]]="No",tbl_PV_Milestones[[#This Row],[Project Status]]&lt;&gt;"On Hold",tbl_PV_Milestones[[#This Row],[Overdue]]=0,tbl_PV_Milestones[[#This Row],[To be Baselined]]&lt;&gt;1),1,0)</f>
        <v>1</v>
      </c>
      <c r="AF551" s="41">
        <f>IF(AND(tbl_PV_Milestones[[#This Row],[BL FY]]=2025,tbl_PV_Milestones[[#This Row],[Finish FY]]&gt;2025),1,0)</f>
        <v>0</v>
      </c>
      <c r="AG551" s="56" t="str">
        <f>_xlfn.XLOOKUP(tbl_PV_Milestones[[#This Row],[Work ID]],tbl_PV_Meta[Work ID '#],tbl_PV_Meta[Project Manager/Owner],,0)</f>
        <v>Project Manager 8</v>
      </c>
      <c r="AH551" s="6"/>
    </row>
    <row r="552" spans="4:34" x14ac:dyDescent="0.25">
      <c r="D552" s="6" t="s">
        <v>28</v>
      </c>
      <c r="E552" s="6" t="s">
        <v>503</v>
      </c>
      <c r="F552" s="6" t="s">
        <v>1694</v>
      </c>
      <c r="G552" s="6" t="s">
        <v>668</v>
      </c>
      <c r="H552" s="6" t="s">
        <v>505</v>
      </c>
      <c r="I552" s="6" t="s">
        <v>510</v>
      </c>
      <c r="J552" s="6" t="s">
        <v>28</v>
      </c>
      <c r="K552" s="6" t="s">
        <v>39</v>
      </c>
      <c r="L552" s="6" t="s">
        <v>80</v>
      </c>
      <c r="M552" s="43"/>
      <c r="N552" s="44" t="s">
        <v>1979</v>
      </c>
      <c r="O552" s="39">
        <v>45812.708333333299</v>
      </c>
      <c r="P552" s="39">
        <v>45812.708333333299</v>
      </c>
      <c r="Q552" s="6">
        <v>0</v>
      </c>
      <c r="R552" s="6">
        <v>0</v>
      </c>
      <c r="S552" s="45" t="e">
        <f>_xlfn.CONCAT(#REF!,TRIM(tbl_PV_Milestones[[#This Row],[Milestone Description]]))</f>
        <v>#REF!</v>
      </c>
      <c r="T552" s="84" t="str">
        <f>IF(COUNTIF(tbl_PV_Milestones[UID],tbl_PV_Milestones[[#This Row],[UID]])&gt;1,"Duplicate","")</f>
        <v>Duplicate</v>
      </c>
      <c r="U552" s="42" t="str">
        <f>_xlfn.XLOOKUP(tbl_PV_Milestones[[#This Row],[Work ID]],tbl_PV_Meta[Work ID '#],tbl_PV_Meta[Sub-Portfolio])</f>
        <v>Sub-Portfolio 7</v>
      </c>
      <c r="V552" s="41">
        <f>IF(MONTH(tbl_PV_Milestones[[#This Row],[Baseline Date]])&lt;7,YEAR(tbl_PV_Milestones[[#This Row],[Baseline Date]]),YEAR(tbl_PV_Milestones[[#This Row],[Baseline Date]])+1)</f>
        <v>2025</v>
      </c>
      <c r="W552" s="41">
        <f>IF(MONTH(tbl_PV_Milestones[[#This Row],[Actual/Schedule Finish]])&lt;7,YEAR(tbl_PV_Milestones[[#This Row],[Actual/Schedule Finish]]),YEAR(tbl_PV_Milestones[[#This Row],[Actual/Schedule Finish]])+1)</f>
        <v>2025</v>
      </c>
      <c r="X552" s="41" t="str">
        <f>IF(OR(tbl_PV_Milestones[[#This Row],[Project Status]]="Completed",tbl_PV_Milestones[[#This Row],[Project Status]]="Assumed Completed"),"Yes","No")</f>
        <v>No</v>
      </c>
      <c r="Y552" s="41">
        <f>IF(tbl_PV_Milestones[[#This Row],[Baseline Date]]="",1,0)</f>
        <v>0</v>
      </c>
      <c r="Z552" s="41">
        <f>IF(tbl_PV_Milestones[[#This Row],[Baseline Date]]&lt;PV_Meta!$B$7,1,0)</f>
        <v>0</v>
      </c>
      <c r="AA552" s="41">
        <f>IF(tbl_PV_Milestones[[#This Row],[Complete]]="Yes",1,0)</f>
        <v>0</v>
      </c>
      <c r="AB552" s="41">
        <f>IF(AND(tbl_PV_Milestones[[#This Row],[BL FY]]=2025,tbl_PV_Milestones[[#This Row],[Baseline Date]]&lt;PV_Meta!$B$7),1,0)</f>
        <v>0</v>
      </c>
      <c r="AC552" s="41">
        <f>IF(AND(tbl_PV_Milestones[[#This Row],[Planned YTD]]=1,tbl_PV_Milestones[[#This Row],[Complete]]="Yes"),1,0)</f>
        <v>0</v>
      </c>
      <c r="AD552" s="41">
        <f>IF(AND(tbl_PV_Milestones[[#This Row],[Actual/Schedule Finish]]&lt;PV_Meta!$B$7,tbl_PV_Milestones[[#This Row],[Complete]]="No",tbl_PV_Milestones[[#This Row],[Project Status]]&lt;&gt;"On Hold"),1,0)</f>
        <v>0</v>
      </c>
      <c r="AE552" s="41">
        <f>IF(AND(tbl_PV_Milestones[[#This Row],[Actual/Schedule Finish]]&gt;tbl_PV_Milestones[[#This Row],[Baseline Date]],tbl_PV_Milestones[[#This Row],[Complete]]="No",tbl_PV_Milestones[[#This Row],[Project Status]]&lt;&gt;"On Hold",tbl_PV_Milestones[[#This Row],[Overdue]]=0,tbl_PV_Milestones[[#This Row],[To be Baselined]]&lt;&gt;1),1,0)</f>
        <v>0</v>
      </c>
      <c r="AF552" s="41">
        <f>IF(AND(tbl_PV_Milestones[[#This Row],[BL FY]]=2025,tbl_PV_Milestones[[#This Row],[Finish FY]]&gt;2025),1,0)</f>
        <v>0</v>
      </c>
      <c r="AG552" s="56" t="str">
        <f>_xlfn.XLOOKUP(tbl_PV_Milestones[[#This Row],[Work ID]],tbl_PV_Meta[Work ID '#],tbl_PV_Meta[Project Manager/Owner],,0)</f>
        <v>Project Manager 8</v>
      </c>
      <c r="AH552" s="6"/>
    </row>
    <row r="553" spans="4:34" x14ac:dyDescent="0.25">
      <c r="D553" s="6" t="s">
        <v>28</v>
      </c>
      <c r="E553" s="6" t="s">
        <v>580</v>
      </c>
      <c r="F553" s="6" t="s">
        <v>1694</v>
      </c>
      <c r="G553" s="6" t="s">
        <v>669</v>
      </c>
      <c r="H553" s="6" t="s">
        <v>505</v>
      </c>
      <c r="I553" s="6" t="s">
        <v>510</v>
      </c>
      <c r="J553" s="6" t="s">
        <v>28</v>
      </c>
      <c r="K553" s="6" t="s">
        <v>39</v>
      </c>
      <c r="L553" s="6" t="s">
        <v>80</v>
      </c>
      <c r="M553" s="43"/>
      <c r="N553" s="44" t="s">
        <v>1979</v>
      </c>
      <c r="O553" s="39">
        <v>45838.708333333299</v>
      </c>
      <c r="P553" s="39">
        <v>45751.708333333299</v>
      </c>
      <c r="Q553" s="6">
        <v>-57</v>
      </c>
      <c r="R553" s="6">
        <v>-2.14446952595937E-2</v>
      </c>
      <c r="S553" s="45" t="e">
        <f>_xlfn.CONCAT(#REF!,TRIM(tbl_PV_Milestones[[#This Row],[Milestone Description]]))</f>
        <v>#REF!</v>
      </c>
      <c r="T553" s="84" t="str">
        <f>IF(COUNTIF(tbl_PV_Milestones[UID],tbl_PV_Milestones[[#This Row],[UID]])&gt;1,"Duplicate","")</f>
        <v>Duplicate</v>
      </c>
      <c r="U553" s="42" t="str">
        <f>_xlfn.XLOOKUP(tbl_PV_Milestones[[#This Row],[Work ID]],tbl_PV_Meta[Work ID '#],tbl_PV_Meta[Sub-Portfolio])</f>
        <v>Sub-Portfolio 7</v>
      </c>
      <c r="V553" s="41">
        <f>IF(MONTH(tbl_PV_Milestones[[#This Row],[Baseline Date]])&lt;7,YEAR(tbl_PV_Milestones[[#This Row],[Baseline Date]]),YEAR(tbl_PV_Milestones[[#This Row],[Baseline Date]])+1)</f>
        <v>2025</v>
      </c>
      <c r="W553" s="41">
        <f>IF(MONTH(tbl_PV_Milestones[[#This Row],[Actual/Schedule Finish]])&lt;7,YEAR(tbl_PV_Milestones[[#This Row],[Actual/Schedule Finish]]),YEAR(tbl_PV_Milestones[[#This Row],[Actual/Schedule Finish]])+1)</f>
        <v>2025</v>
      </c>
      <c r="X553" s="41" t="str">
        <f>IF(OR(tbl_PV_Milestones[[#This Row],[Project Status]]="Completed",tbl_PV_Milestones[[#This Row],[Project Status]]="Assumed Completed"),"Yes","No")</f>
        <v>No</v>
      </c>
      <c r="Y553" s="41">
        <f>IF(tbl_PV_Milestones[[#This Row],[Baseline Date]]="",1,0)</f>
        <v>0</v>
      </c>
      <c r="Z553" s="41">
        <f>IF(tbl_PV_Milestones[[#This Row],[Baseline Date]]&lt;PV_Meta!$B$7,1,0)</f>
        <v>1</v>
      </c>
      <c r="AA553" s="41">
        <f>IF(tbl_PV_Milestones[[#This Row],[Complete]]="Yes",1,0)</f>
        <v>0</v>
      </c>
      <c r="AB553" s="41">
        <f>IF(AND(tbl_PV_Milestones[[#This Row],[BL FY]]=2025,tbl_PV_Milestones[[#This Row],[Baseline Date]]&lt;PV_Meta!$B$7),1,0)</f>
        <v>1</v>
      </c>
      <c r="AC553" s="41">
        <f>IF(AND(tbl_PV_Milestones[[#This Row],[Planned YTD]]=1,tbl_PV_Milestones[[#This Row],[Complete]]="Yes"),1,0)</f>
        <v>0</v>
      </c>
      <c r="AD553" s="41">
        <f>IF(AND(tbl_PV_Milestones[[#This Row],[Actual/Schedule Finish]]&lt;PV_Meta!$B$7,tbl_PV_Milestones[[#This Row],[Complete]]="No",tbl_PV_Milestones[[#This Row],[Project Status]]&lt;&gt;"On Hold"),1,0)</f>
        <v>0</v>
      </c>
      <c r="AE553" s="41">
        <f>IF(AND(tbl_PV_Milestones[[#This Row],[Actual/Schedule Finish]]&gt;tbl_PV_Milestones[[#This Row],[Baseline Date]],tbl_PV_Milestones[[#This Row],[Complete]]="No",tbl_PV_Milestones[[#This Row],[Project Status]]&lt;&gt;"On Hold",tbl_PV_Milestones[[#This Row],[Overdue]]=0,tbl_PV_Milestones[[#This Row],[To be Baselined]]&lt;&gt;1),1,0)</f>
        <v>1</v>
      </c>
      <c r="AF553" s="41">
        <f>IF(AND(tbl_PV_Milestones[[#This Row],[BL FY]]=2025,tbl_PV_Milestones[[#This Row],[Finish FY]]&gt;2025),1,0)</f>
        <v>0</v>
      </c>
      <c r="AG553" s="56" t="str">
        <f>_xlfn.XLOOKUP(tbl_PV_Milestones[[#This Row],[Work ID]],tbl_PV_Meta[Work ID '#],tbl_PV_Meta[Project Manager/Owner],,0)</f>
        <v>Project Manager 8</v>
      </c>
      <c r="AH553" s="6"/>
    </row>
    <row r="554" spans="4:34" x14ac:dyDescent="0.25">
      <c r="D554" s="6" t="s">
        <v>28</v>
      </c>
      <c r="E554" s="6" t="s">
        <v>580</v>
      </c>
      <c r="F554" s="6" t="s">
        <v>1694</v>
      </c>
      <c r="G554" s="6" t="s">
        <v>670</v>
      </c>
      <c r="H554" s="6" t="s">
        <v>505</v>
      </c>
      <c r="I554" s="6" t="s">
        <v>510</v>
      </c>
      <c r="J554" s="6" t="s">
        <v>28</v>
      </c>
      <c r="K554" s="6" t="s">
        <v>39</v>
      </c>
      <c r="L554" s="6" t="s">
        <v>80</v>
      </c>
      <c r="M554" s="43"/>
      <c r="N554" s="44" t="s">
        <v>1979</v>
      </c>
      <c r="O554" s="39">
        <v>45838.708333333299</v>
      </c>
      <c r="P554" s="39">
        <v>45812.708333333299</v>
      </c>
      <c r="Q554" s="6">
        <v>-17</v>
      </c>
      <c r="R554" s="6">
        <v>-6.3957863054928503E-3</v>
      </c>
      <c r="S554" s="45" t="e">
        <f>_xlfn.CONCAT(#REF!,TRIM(tbl_PV_Milestones[[#This Row],[Milestone Description]]))</f>
        <v>#REF!</v>
      </c>
      <c r="T554" s="84" t="str">
        <f>IF(COUNTIF(tbl_PV_Milestones[UID],tbl_PV_Milestones[[#This Row],[UID]])&gt;1,"Duplicate","")</f>
        <v>Duplicate</v>
      </c>
      <c r="U554" s="42" t="str">
        <f>_xlfn.XLOOKUP(tbl_PV_Milestones[[#This Row],[Work ID]],tbl_PV_Meta[Work ID '#],tbl_PV_Meta[Sub-Portfolio])</f>
        <v>Sub-Portfolio 7</v>
      </c>
      <c r="V554" s="41">
        <f>IF(MONTH(tbl_PV_Milestones[[#This Row],[Baseline Date]])&lt;7,YEAR(tbl_PV_Milestones[[#This Row],[Baseline Date]]),YEAR(tbl_PV_Milestones[[#This Row],[Baseline Date]])+1)</f>
        <v>2025</v>
      </c>
      <c r="W554" s="41">
        <f>IF(MONTH(tbl_PV_Milestones[[#This Row],[Actual/Schedule Finish]])&lt;7,YEAR(tbl_PV_Milestones[[#This Row],[Actual/Schedule Finish]]),YEAR(tbl_PV_Milestones[[#This Row],[Actual/Schedule Finish]])+1)</f>
        <v>2025</v>
      </c>
      <c r="X554" s="41" t="str">
        <f>IF(OR(tbl_PV_Milestones[[#This Row],[Project Status]]="Completed",tbl_PV_Milestones[[#This Row],[Project Status]]="Assumed Completed"),"Yes","No")</f>
        <v>No</v>
      </c>
      <c r="Y554" s="41">
        <f>IF(tbl_PV_Milestones[[#This Row],[Baseline Date]]="",1,0)</f>
        <v>0</v>
      </c>
      <c r="Z554" s="41">
        <f>IF(tbl_PV_Milestones[[#This Row],[Baseline Date]]&lt;PV_Meta!$B$7,1,0)</f>
        <v>0</v>
      </c>
      <c r="AA554" s="41">
        <f>IF(tbl_PV_Milestones[[#This Row],[Complete]]="Yes",1,0)</f>
        <v>0</v>
      </c>
      <c r="AB554" s="41">
        <f>IF(AND(tbl_PV_Milestones[[#This Row],[BL FY]]=2025,tbl_PV_Milestones[[#This Row],[Baseline Date]]&lt;PV_Meta!$B$7),1,0)</f>
        <v>0</v>
      </c>
      <c r="AC554" s="41">
        <f>IF(AND(tbl_PV_Milestones[[#This Row],[Planned YTD]]=1,tbl_PV_Milestones[[#This Row],[Complete]]="Yes"),1,0)</f>
        <v>0</v>
      </c>
      <c r="AD554" s="41">
        <f>IF(AND(tbl_PV_Milestones[[#This Row],[Actual/Schedule Finish]]&lt;PV_Meta!$B$7,tbl_PV_Milestones[[#This Row],[Complete]]="No",tbl_PV_Milestones[[#This Row],[Project Status]]&lt;&gt;"On Hold"),1,0)</f>
        <v>0</v>
      </c>
      <c r="AE554" s="41">
        <f>IF(AND(tbl_PV_Milestones[[#This Row],[Actual/Schedule Finish]]&gt;tbl_PV_Milestones[[#This Row],[Baseline Date]],tbl_PV_Milestones[[#This Row],[Complete]]="No",tbl_PV_Milestones[[#This Row],[Project Status]]&lt;&gt;"On Hold",tbl_PV_Milestones[[#This Row],[Overdue]]=0,tbl_PV_Milestones[[#This Row],[To be Baselined]]&lt;&gt;1),1,0)</f>
        <v>1</v>
      </c>
      <c r="AF554" s="41">
        <f>IF(AND(tbl_PV_Milestones[[#This Row],[BL FY]]=2025,tbl_PV_Milestones[[#This Row],[Finish FY]]&gt;2025),1,0)</f>
        <v>0</v>
      </c>
      <c r="AG554" s="56" t="str">
        <f>_xlfn.XLOOKUP(tbl_PV_Milestones[[#This Row],[Work ID]],tbl_PV_Meta[Work ID '#],tbl_PV_Meta[Project Manager/Owner],,0)</f>
        <v>Project Manager 8</v>
      </c>
      <c r="AH554" s="6"/>
    </row>
    <row r="555" spans="4:34" x14ac:dyDescent="0.25">
      <c r="D555" s="6" t="s">
        <v>28</v>
      </c>
      <c r="E555" s="6" t="s">
        <v>503</v>
      </c>
      <c r="F555" s="6" t="s">
        <v>1694</v>
      </c>
      <c r="G555" s="6" t="s">
        <v>671</v>
      </c>
      <c r="H555" s="6" t="s">
        <v>505</v>
      </c>
      <c r="I555" s="6" t="s">
        <v>510</v>
      </c>
      <c r="J555" s="6" t="s">
        <v>28</v>
      </c>
      <c r="K555" s="6" t="s">
        <v>39</v>
      </c>
      <c r="L555" s="6" t="s">
        <v>80</v>
      </c>
      <c r="M555" s="43"/>
      <c r="N555" s="44" t="s">
        <v>1979</v>
      </c>
      <c r="O555" s="39">
        <v>45868.708333333299</v>
      </c>
      <c r="P555" s="39">
        <v>45868.708333333299</v>
      </c>
      <c r="Q555" s="6">
        <v>0</v>
      </c>
      <c r="R555" s="6">
        <v>0</v>
      </c>
      <c r="S555" s="45" t="e">
        <f>_xlfn.CONCAT(#REF!,TRIM(tbl_PV_Milestones[[#This Row],[Milestone Description]]))</f>
        <v>#REF!</v>
      </c>
      <c r="T555" s="84" t="str">
        <f>IF(COUNTIF(tbl_PV_Milestones[UID],tbl_PV_Milestones[[#This Row],[UID]])&gt;1,"Duplicate","")</f>
        <v>Duplicate</v>
      </c>
      <c r="U555" s="42" t="str">
        <f>_xlfn.XLOOKUP(tbl_PV_Milestones[[#This Row],[Work ID]],tbl_PV_Meta[Work ID '#],tbl_PV_Meta[Sub-Portfolio])</f>
        <v>Sub-Portfolio 7</v>
      </c>
      <c r="V555" s="41">
        <f>IF(MONTH(tbl_PV_Milestones[[#This Row],[Baseline Date]])&lt;7,YEAR(tbl_PV_Milestones[[#This Row],[Baseline Date]]),YEAR(tbl_PV_Milestones[[#This Row],[Baseline Date]])+1)</f>
        <v>2026</v>
      </c>
      <c r="W555" s="41">
        <f>IF(MONTH(tbl_PV_Milestones[[#This Row],[Actual/Schedule Finish]])&lt;7,YEAR(tbl_PV_Milestones[[#This Row],[Actual/Schedule Finish]]),YEAR(tbl_PV_Milestones[[#This Row],[Actual/Schedule Finish]])+1)</f>
        <v>2026</v>
      </c>
      <c r="X555" s="41" t="str">
        <f>IF(OR(tbl_PV_Milestones[[#This Row],[Project Status]]="Completed",tbl_PV_Milestones[[#This Row],[Project Status]]="Assumed Completed"),"Yes","No")</f>
        <v>No</v>
      </c>
      <c r="Y555" s="41">
        <f>IF(tbl_PV_Milestones[[#This Row],[Baseline Date]]="",1,0)</f>
        <v>0</v>
      </c>
      <c r="Z555" s="41">
        <f>IF(tbl_PV_Milestones[[#This Row],[Baseline Date]]&lt;PV_Meta!$B$7,1,0)</f>
        <v>0</v>
      </c>
      <c r="AA555" s="41">
        <f>IF(tbl_PV_Milestones[[#This Row],[Complete]]="Yes",1,0)</f>
        <v>0</v>
      </c>
      <c r="AB555" s="41">
        <f>IF(AND(tbl_PV_Milestones[[#This Row],[BL FY]]=2025,tbl_PV_Milestones[[#This Row],[Baseline Date]]&lt;PV_Meta!$B$7),1,0)</f>
        <v>0</v>
      </c>
      <c r="AC555" s="41">
        <f>IF(AND(tbl_PV_Milestones[[#This Row],[Planned YTD]]=1,tbl_PV_Milestones[[#This Row],[Complete]]="Yes"),1,0)</f>
        <v>0</v>
      </c>
      <c r="AD555" s="41">
        <f>IF(AND(tbl_PV_Milestones[[#This Row],[Actual/Schedule Finish]]&lt;PV_Meta!$B$7,tbl_PV_Milestones[[#This Row],[Complete]]="No",tbl_PV_Milestones[[#This Row],[Project Status]]&lt;&gt;"On Hold"),1,0)</f>
        <v>0</v>
      </c>
      <c r="AE555" s="41">
        <f>IF(AND(tbl_PV_Milestones[[#This Row],[Actual/Schedule Finish]]&gt;tbl_PV_Milestones[[#This Row],[Baseline Date]],tbl_PV_Milestones[[#This Row],[Complete]]="No",tbl_PV_Milestones[[#This Row],[Project Status]]&lt;&gt;"On Hold",tbl_PV_Milestones[[#This Row],[Overdue]]=0,tbl_PV_Milestones[[#This Row],[To be Baselined]]&lt;&gt;1),1,0)</f>
        <v>0</v>
      </c>
      <c r="AF555" s="41">
        <f>IF(AND(tbl_PV_Milestones[[#This Row],[BL FY]]=2025,tbl_PV_Milestones[[#This Row],[Finish FY]]&gt;2025),1,0)</f>
        <v>0</v>
      </c>
      <c r="AG555" s="56" t="str">
        <f>_xlfn.XLOOKUP(tbl_PV_Milestones[[#This Row],[Work ID]],tbl_PV_Meta[Work ID '#],tbl_PV_Meta[Project Manager/Owner],,0)</f>
        <v>Project Manager 8</v>
      </c>
      <c r="AH555" s="6"/>
    </row>
    <row r="556" spans="4:34" x14ac:dyDescent="0.25">
      <c r="D556" s="6" t="s">
        <v>28</v>
      </c>
      <c r="E556" s="6" t="s">
        <v>503</v>
      </c>
      <c r="F556" s="6" t="s">
        <v>1694</v>
      </c>
      <c r="G556" s="6" t="s">
        <v>672</v>
      </c>
      <c r="H556" s="6" t="s">
        <v>505</v>
      </c>
      <c r="I556" s="6" t="s">
        <v>510</v>
      </c>
      <c r="J556" s="6" t="s">
        <v>28</v>
      </c>
      <c r="K556" s="6" t="s">
        <v>39</v>
      </c>
      <c r="L556" s="6" t="s">
        <v>80</v>
      </c>
      <c r="M556" s="43"/>
      <c r="N556" s="44" t="s">
        <v>1979</v>
      </c>
      <c r="O556" s="39">
        <v>45882.708333333299</v>
      </c>
      <c r="P556" s="39">
        <v>45882.708333333299</v>
      </c>
      <c r="Q556" s="6">
        <v>0</v>
      </c>
      <c r="R556" s="6">
        <v>0</v>
      </c>
      <c r="S556" s="45" t="e">
        <f>_xlfn.CONCAT(#REF!,TRIM(tbl_PV_Milestones[[#This Row],[Milestone Description]]))</f>
        <v>#REF!</v>
      </c>
      <c r="T556" s="84" t="str">
        <f>IF(COUNTIF(tbl_PV_Milestones[UID],tbl_PV_Milestones[[#This Row],[UID]])&gt;1,"Duplicate","")</f>
        <v>Duplicate</v>
      </c>
      <c r="U556" s="42" t="str">
        <f>_xlfn.XLOOKUP(tbl_PV_Milestones[[#This Row],[Work ID]],tbl_PV_Meta[Work ID '#],tbl_PV_Meta[Sub-Portfolio])</f>
        <v>Sub-Portfolio 7</v>
      </c>
      <c r="V556" s="41">
        <f>IF(MONTH(tbl_PV_Milestones[[#This Row],[Baseline Date]])&lt;7,YEAR(tbl_PV_Milestones[[#This Row],[Baseline Date]]),YEAR(tbl_PV_Milestones[[#This Row],[Baseline Date]])+1)</f>
        <v>2026</v>
      </c>
      <c r="W556" s="41">
        <f>IF(MONTH(tbl_PV_Milestones[[#This Row],[Actual/Schedule Finish]])&lt;7,YEAR(tbl_PV_Milestones[[#This Row],[Actual/Schedule Finish]]),YEAR(tbl_PV_Milestones[[#This Row],[Actual/Schedule Finish]])+1)</f>
        <v>2026</v>
      </c>
      <c r="X556" s="41" t="str">
        <f>IF(OR(tbl_PV_Milestones[[#This Row],[Project Status]]="Completed",tbl_PV_Milestones[[#This Row],[Project Status]]="Assumed Completed"),"Yes","No")</f>
        <v>No</v>
      </c>
      <c r="Y556" s="41">
        <f>IF(tbl_PV_Milestones[[#This Row],[Baseline Date]]="",1,0)</f>
        <v>0</v>
      </c>
      <c r="Z556" s="41">
        <f>IF(tbl_PV_Milestones[[#This Row],[Baseline Date]]&lt;PV_Meta!$B$7,1,0)</f>
        <v>0</v>
      </c>
      <c r="AA556" s="41">
        <f>IF(tbl_PV_Milestones[[#This Row],[Complete]]="Yes",1,0)</f>
        <v>0</v>
      </c>
      <c r="AB556" s="41">
        <f>IF(AND(tbl_PV_Milestones[[#This Row],[BL FY]]=2025,tbl_PV_Milestones[[#This Row],[Baseline Date]]&lt;PV_Meta!$B$7),1,0)</f>
        <v>0</v>
      </c>
      <c r="AC556" s="41">
        <f>IF(AND(tbl_PV_Milestones[[#This Row],[Planned YTD]]=1,tbl_PV_Milestones[[#This Row],[Complete]]="Yes"),1,0)</f>
        <v>0</v>
      </c>
      <c r="AD556" s="41">
        <f>IF(AND(tbl_PV_Milestones[[#This Row],[Actual/Schedule Finish]]&lt;PV_Meta!$B$7,tbl_PV_Milestones[[#This Row],[Complete]]="No",tbl_PV_Milestones[[#This Row],[Project Status]]&lt;&gt;"On Hold"),1,0)</f>
        <v>0</v>
      </c>
      <c r="AE556" s="41">
        <f>IF(AND(tbl_PV_Milestones[[#This Row],[Actual/Schedule Finish]]&gt;tbl_PV_Milestones[[#This Row],[Baseline Date]],tbl_PV_Milestones[[#This Row],[Complete]]="No",tbl_PV_Milestones[[#This Row],[Project Status]]&lt;&gt;"On Hold",tbl_PV_Milestones[[#This Row],[Overdue]]=0,tbl_PV_Milestones[[#This Row],[To be Baselined]]&lt;&gt;1),1,0)</f>
        <v>0</v>
      </c>
      <c r="AF556" s="41">
        <f>IF(AND(tbl_PV_Milestones[[#This Row],[BL FY]]=2025,tbl_PV_Milestones[[#This Row],[Finish FY]]&gt;2025),1,0)</f>
        <v>0</v>
      </c>
      <c r="AG556" s="56" t="str">
        <f>_xlfn.XLOOKUP(tbl_PV_Milestones[[#This Row],[Work ID]],tbl_PV_Meta[Work ID '#],tbl_PV_Meta[Project Manager/Owner],,0)</f>
        <v>Project Manager 8</v>
      </c>
      <c r="AH556" s="6"/>
    </row>
    <row r="557" spans="4:34" x14ac:dyDescent="0.25">
      <c r="D557" s="6" t="s">
        <v>28</v>
      </c>
      <c r="E557" s="6" t="s">
        <v>580</v>
      </c>
      <c r="F557" s="6" t="s">
        <v>1694</v>
      </c>
      <c r="G557" s="6" t="s">
        <v>673</v>
      </c>
      <c r="H557" s="6" t="s">
        <v>505</v>
      </c>
      <c r="I557" s="6" t="s">
        <v>510</v>
      </c>
      <c r="J557" s="6" t="s">
        <v>28</v>
      </c>
      <c r="K557" s="6" t="s">
        <v>39</v>
      </c>
      <c r="L557" s="6" t="s">
        <v>80</v>
      </c>
      <c r="M557" s="43"/>
      <c r="N557" s="44" t="s">
        <v>1979</v>
      </c>
      <c r="O557" s="39">
        <v>45796.708333333299</v>
      </c>
      <c r="P557" s="39">
        <v>45758.708333333299</v>
      </c>
      <c r="Q557" s="6">
        <v>-23</v>
      </c>
      <c r="R557" s="6">
        <v>-8.6531226486079808E-3</v>
      </c>
      <c r="S557" s="45" t="e">
        <f>_xlfn.CONCAT(#REF!,TRIM(tbl_PV_Milestones[[#This Row],[Milestone Description]]))</f>
        <v>#REF!</v>
      </c>
      <c r="T557" s="84" t="str">
        <f>IF(COUNTIF(tbl_PV_Milestones[UID],tbl_PV_Milestones[[#This Row],[UID]])&gt;1,"Duplicate","")</f>
        <v>Duplicate</v>
      </c>
      <c r="U557" s="42" t="str">
        <f>_xlfn.XLOOKUP(tbl_PV_Milestones[[#This Row],[Work ID]],tbl_PV_Meta[Work ID '#],tbl_PV_Meta[Sub-Portfolio])</f>
        <v>Sub-Portfolio 7</v>
      </c>
      <c r="V557" s="41">
        <f>IF(MONTH(tbl_PV_Milestones[[#This Row],[Baseline Date]])&lt;7,YEAR(tbl_PV_Milestones[[#This Row],[Baseline Date]]),YEAR(tbl_PV_Milestones[[#This Row],[Baseline Date]])+1)</f>
        <v>2025</v>
      </c>
      <c r="W557" s="41">
        <f>IF(MONTH(tbl_PV_Milestones[[#This Row],[Actual/Schedule Finish]])&lt;7,YEAR(tbl_PV_Milestones[[#This Row],[Actual/Schedule Finish]]),YEAR(tbl_PV_Milestones[[#This Row],[Actual/Schedule Finish]])+1)</f>
        <v>2025</v>
      </c>
      <c r="X557" s="41" t="str">
        <f>IF(OR(tbl_PV_Milestones[[#This Row],[Project Status]]="Completed",tbl_PV_Milestones[[#This Row],[Project Status]]="Assumed Completed"),"Yes","No")</f>
        <v>No</v>
      </c>
      <c r="Y557" s="41">
        <f>IF(tbl_PV_Milestones[[#This Row],[Baseline Date]]="",1,0)</f>
        <v>0</v>
      </c>
      <c r="Z557" s="41">
        <f>IF(tbl_PV_Milestones[[#This Row],[Baseline Date]]&lt;PV_Meta!$B$7,1,0)</f>
        <v>1</v>
      </c>
      <c r="AA557" s="41">
        <f>IF(tbl_PV_Milestones[[#This Row],[Complete]]="Yes",1,0)</f>
        <v>0</v>
      </c>
      <c r="AB557" s="41">
        <f>IF(AND(tbl_PV_Milestones[[#This Row],[BL FY]]=2025,tbl_PV_Milestones[[#This Row],[Baseline Date]]&lt;PV_Meta!$B$7),1,0)</f>
        <v>1</v>
      </c>
      <c r="AC557" s="41">
        <f>IF(AND(tbl_PV_Milestones[[#This Row],[Planned YTD]]=1,tbl_PV_Milestones[[#This Row],[Complete]]="Yes"),1,0)</f>
        <v>0</v>
      </c>
      <c r="AD557" s="41">
        <f>IF(AND(tbl_PV_Milestones[[#This Row],[Actual/Schedule Finish]]&lt;PV_Meta!$B$7,tbl_PV_Milestones[[#This Row],[Complete]]="No",tbl_PV_Milestones[[#This Row],[Project Status]]&lt;&gt;"On Hold"),1,0)</f>
        <v>0</v>
      </c>
      <c r="AE557" s="41">
        <f>IF(AND(tbl_PV_Milestones[[#This Row],[Actual/Schedule Finish]]&gt;tbl_PV_Milestones[[#This Row],[Baseline Date]],tbl_PV_Milestones[[#This Row],[Complete]]="No",tbl_PV_Milestones[[#This Row],[Project Status]]&lt;&gt;"On Hold",tbl_PV_Milestones[[#This Row],[Overdue]]=0,tbl_PV_Milestones[[#This Row],[To be Baselined]]&lt;&gt;1),1,0)</f>
        <v>1</v>
      </c>
      <c r="AF557" s="41">
        <f>IF(AND(tbl_PV_Milestones[[#This Row],[BL FY]]=2025,tbl_PV_Milestones[[#This Row],[Finish FY]]&gt;2025),1,0)</f>
        <v>0</v>
      </c>
      <c r="AG557" s="56" t="str">
        <f>_xlfn.XLOOKUP(tbl_PV_Milestones[[#This Row],[Work ID]],tbl_PV_Meta[Work ID '#],tbl_PV_Meta[Project Manager/Owner],,0)</f>
        <v>Project Manager 8</v>
      </c>
      <c r="AH557" s="6"/>
    </row>
    <row r="558" spans="4:34" x14ac:dyDescent="0.25">
      <c r="D558" s="6" t="s">
        <v>28</v>
      </c>
      <c r="E558" s="6" t="s">
        <v>503</v>
      </c>
      <c r="F558" s="6" t="s">
        <v>1694</v>
      </c>
      <c r="G558" s="6" t="s">
        <v>674</v>
      </c>
      <c r="H558" s="6" t="s">
        <v>505</v>
      </c>
      <c r="I558" s="6" t="s">
        <v>510</v>
      </c>
      <c r="J558" s="6" t="s">
        <v>28</v>
      </c>
      <c r="K558" s="6" t="s">
        <v>39</v>
      </c>
      <c r="L558" s="6" t="s">
        <v>80</v>
      </c>
      <c r="M558" s="43"/>
      <c r="N558" s="44" t="s">
        <v>1979</v>
      </c>
      <c r="O558" s="39">
        <v>45839.708333333299</v>
      </c>
      <c r="P558" s="39">
        <v>45839.708333333299</v>
      </c>
      <c r="Q558" s="6">
        <v>0</v>
      </c>
      <c r="R558" s="6">
        <v>0</v>
      </c>
      <c r="S558" s="45" t="e">
        <f>_xlfn.CONCAT(#REF!,TRIM(tbl_PV_Milestones[[#This Row],[Milestone Description]]))</f>
        <v>#REF!</v>
      </c>
      <c r="T558" s="84" t="str">
        <f>IF(COUNTIF(tbl_PV_Milestones[UID],tbl_PV_Milestones[[#This Row],[UID]])&gt;1,"Duplicate","")</f>
        <v>Duplicate</v>
      </c>
      <c r="U558" s="42" t="str">
        <f>_xlfn.XLOOKUP(tbl_PV_Milestones[[#This Row],[Work ID]],tbl_PV_Meta[Work ID '#],tbl_PV_Meta[Sub-Portfolio])</f>
        <v>Sub-Portfolio 7</v>
      </c>
      <c r="V558" s="41">
        <f>IF(MONTH(tbl_PV_Milestones[[#This Row],[Baseline Date]])&lt;7,YEAR(tbl_PV_Milestones[[#This Row],[Baseline Date]]),YEAR(tbl_PV_Milestones[[#This Row],[Baseline Date]])+1)</f>
        <v>2026</v>
      </c>
      <c r="W558" s="41">
        <f>IF(MONTH(tbl_PV_Milestones[[#This Row],[Actual/Schedule Finish]])&lt;7,YEAR(tbl_PV_Milestones[[#This Row],[Actual/Schedule Finish]]),YEAR(tbl_PV_Milestones[[#This Row],[Actual/Schedule Finish]])+1)</f>
        <v>2026</v>
      </c>
      <c r="X558" s="41" t="str">
        <f>IF(OR(tbl_PV_Milestones[[#This Row],[Project Status]]="Completed",tbl_PV_Milestones[[#This Row],[Project Status]]="Assumed Completed"),"Yes","No")</f>
        <v>No</v>
      </c>
      <c r="Y558" s="41">
        <f>IF(tbl_PV_Milestones[[#This Row],[Baseline Date]]="",1,0)</f>
        <v>0</v>
      </c>
      <c r="Z558" s="41">
        <f>IF(tbl_PV_Milestones[[#This Row],[Baseline Date]]&lt;PV_Meta!$B$7,1,0)</f>
        <v>0</v>
      </c>
      <c r="AA558" s="41">
        <f>IF(tbl_PV_Milestones[[#This Row],[Complete]]="Yes",1,0)</f>
        <v>0</v>
      </c>
      <c r="AB558" s="41">
        <f>IF(AND(tbl_PV_Milestones[[#This Row],[BL FY]]=2025,tbl_PV_Milestones[[#This Row],[Baseline Date]]&lt;PV_Meta!$B$7),1,0)</f>
        <v>0</v>
      </c>
      <c r="AC558" s="41">
        <f>IF(AND(tbl_PV_Milestones[[#This Row],[Planned YTD]]=1,tbl_PV_Milestones[[#This Row],[Complete]]="Yes"),1,0)</f>
        <v>0</v>
      </c>
      <c r="AD558" s="41">
        <f>IF(AND(tbl_PV_Milestones[[#This Row],[Actual/Schedule Finish]]&lt;PV_Meta!$B$7,tbl_PV_Milestones[[#This Row],[Complete]]="No",tbl_PV_Milestones[[#This Row],[Project Status]]&lt;&gt;"On Hold"),1,0)</f>
        <v>0</v>
      </c>
      <c r="AE558" s="41">
        <f>IF(AND(tbl_PV_Milestones[[#This Row],[Actual/Schedule Finish]]&gt;tbl_PV_Milestones[[#This Row],[Baseline Date]],tbl_PV_Milestones[[#This Row],[Complete]]="No",tbl_PV_Milestones[[#This Row],[Project Status]]&lt;&gt;"On Hold",tbl_PV_Milestones[[#This Row],[Overdue]]=0,tbl_PV_Milestones[[#This Row],[To be Baselined]]&lt;&gt;1),1,0)</f>
        <v>0</v>
      </c>
      <c r="AF558" s="41">
        <f>IF(AND(tbl_PV_Milestones[[#This Row],[BL FY]]=2025,tbl_PV_Milestones[[#This Row],[Finish FY]]&gt;2025),1,0)</f>
        <v>0</v>
      </c>
      <c r="AG558" s="56" t="str">
        <f>_xlfn.XLOOKUP(tbl_PV_Milestones[[#This Row],[Work ID]],tbl_PV_Meta[Work ID '#],tbl_PV_Meta[Project Manager/Owner],,0)</f>
        <v>Project Manager 8</v>
      </c>
      <c r="AH558" s="6"/>
    </row>
    <row r="559" spans="4:34" x14ac:dyDescent="0.25">
      <c r="D559" s="6" t="s">
        <v>28</v>
      </c>
      <c r="E559" s="6" t="s">
        <v>503</v>
      </c>
      <c r="F559" s="6" t="s">
        <v>1694</v>
      </c>
      <c r="G559" s="6" t="s">
        <v>675</v>
      </c>
      <c r="H559" s="6" t="s">
        <v>505</v>
      </c>
      <c r="I559" s="6" t="s">
        <v>510</v>
      </c>
      <c r="J559" s="6" t="s">
        <v>28</v>
      </c>
      <c r="K559" s="6" t="s">
        <v>39</v>
      </c>
      <c r="L559" s="6" t="s">
        <v>80</v>
      </c>
      <c r="M559" s="43"/>
      <c r="N559" s="44" t="s">
        <v>1979</v>
      </c>
      <c r="O559" s="39">
        <v>45883.708333333299</v>
      </c>
      <c r="P559" s="39">
        <v>45883.708333333299</v>
      </c>
      <c r="Q559" s="6">
        <v>0</v>
      </c>
      <c r="R559" s="6">
        <v>0</v>
      </c>
      <c r="S559" s="45" t="e">
        <f>_xlfn.CONCAT(#REF!,TRIM(tbl_PV_Milestones[[#This Row],[Milestone Description]]))</f>
        <v>#REF!</v>
      </c>
      <c r="T559" s="84" t="str">
        <f>IF(COUNTIF(tbl_PV_Milestones[UID],tbl_PV_Milestones[[#This Row],[UID]])&gt;1,"Duplicate","")</f>
        <v>Duplicate</v>
      </c>
      <c r="U559" s="42" t="str">
        <f>_xlfn.XLOOKUP(tbl_PV_Milestones[[#This Row],[Work ID]],tbl_PV_Meta[Work ID '#],tbl_PV_Meta[Sub-Portfolio])</f>
        <v>Sub-Portfolio 7</v>
      </c>
      <c r="V559" s="41">
        <f>IF(MONTH(tbl_PV_Milestones[[#This Row],[Baseline Date]])&lt;7,YEAR(tbl_PV_Milestones[[#This Row],[Baseline Date]]),YEAR(tbl_PV_Milestones[[#This Row],[Baseline Date]])+1)</f>
        <v>2026</v>
      </c>
      <c r="W559" s="41">
        <f>IF(MONTH(tbl_PV_Milestones[[#This Row],[Actual/Schedule Finish]])&lt;7,YEAR(tbl_PV_Milestones[[#This Row],[Actual/Schedule Finish]]),YEAR(tbl_PV_Milestones[[#This Row],[Actual/Schedule Finish]])+1)</f>
        <v>2026</v>
      </c>
      <c r="X559" s="41" t="str">
        <f>IF(OR(tbl_PV_Milestones[[#This Row],[Project Status]]="Completed",tbl_PV_Milestones[[#This Row],[Project Status]]="Assumed Completed"),"Yes","No")</f>
        <v>No</v>
      </c>
      <c r="Y559" s="41">
        <f>IF(tbl_PV_Milestones[[#This Row],[Baseline Date]]="",1,0)</f>
        <v>0</v>
      </c>
      <c r="Z559" s="41">
        <f>IF(tbl_PV_Milestones[[#This Row],[Baseline Date]]&lt;PV_Meta!$B$7,1,0)</f>
        <v>0</v>
      </c>
      <c r="AA559" s="41">
        <f>IF(tbl_PV_Milestones[[#This Row],[Complete]]="Yes",1,0)</f>
        <v>0</v>
      </c>
      <c r="AB559" s="41">
        <f>IF(AND(tbl_PV_Milestones[[#This Row],[BL FY]]=2025,tbl_PV_Milestones[[#This Row],[Baseline Date]]&lt;PV_Meta!$B$7),1,0)</f>
        <v>0</v>
      </c>
      <c r="AC559" s="41">
        <f>IF(AND(tbl_PV_Milestones[[#This Row],[Planned YTD]]=1,tbl_PV_Milestones[[#This Row],[Complete]]="Yes"),1,0)</f>
        <v>0</v>
      </c>
      <c r="AD559" s="41">
        <f>IF(AND(tbl_PV_Milestones[[#This Row],[Actual/Schedule Finish]]&lt;PV_Meta!$B$7,tbl_PV_Milestones[[#This Row],[Complete]]="No",tbl_PV_Milestones[[#This Row],[Project Status]]&lt;&gt;"On Hold"),1,0)</f>
        <v>0</v>
      </c>
      <c r="AE559" s="41">
        <f>IF(AND(tbl_PV_Milestones[[#This Row],[Actual/Schedule Finish]]&gt;tbl_PV_Milestones[[#This Row],[Baseline Date]],tbl_PV_Milestones[[#This Row],[Complete]]="No",tbl_PV_Milestones[[#This Row],[Project Status]]&lt;&gt;"On Hold",tbl_PV_Milestones[[#This Row],[Overdue]]=0,tbl_PV_Milestones[[#This Row],[To be Baselined]]&lt;&gt;1),1,0)</f>
        <v>0</v>
      </c>
      <c r="AF559" s="41">
        <f>IF(AND(tbl_PV_Milestones[[#This Row],[BL FY]]=2025,tbl_PV_Milestones[[#This Row],[Finish FY]]&gt;2025),1,0)</f>
        <v>0</v>
      </c>
      <c r="AG559" s="56" t="str">
        <f>_xlfn.XLOOKUP(tbl_PV_Milestones[[#This Row],[Work ID]],tbl_PV_Meta[Work ID '#],tbl_PV_Meta[Project Manager/Owner],,0)</f>
        <v>Project Manager 8</v>
      </c>
      <c r="AH559" s="6"/>
    </row>
    <row r="560" spans="4:34" x14ac:dyDescent="0.25">
      <c r="D560" s="6" t="s">
        <v>28</v>
      </c>
      <c r="E560" s="6" t="s">
        <v>503</v>
      </c>
      <c r="F560" s="6" t="s">
        <v>1694</v>
      </c>
      <c r="G560" s="6" t="s">
        <v>676</v>
      </c>
      <c r="H560" s="6" t="s">
        <v>505</v>
      </c>
      <c r="I560" s="6" t="s">
        <v>510</v>
      </c>
      <c r="J560" s="6" t="s">
        <v>28</v>
      </c>
      <c r="K560" s="6" t="s">
        <v>39</v>
      </c>
      <c r="L560" s="6" t="s">
        <v>80</v>
      </c>
      <c r="M560" s="43"/>
      <c r="N560" s="44" t="s">
        <v>1979</v>
      </c>
      <c r="O560" s="39">
        <v>45883.708333333299</v>
      </c>
      <c r="P560" s="39">
        <v>45883.708333333299</v>
      </c>
      <c r="Q560" s="6">
        <v>0</v>
      </c>
      <c r="R560" s="6">
        <v>0</v>
      </c>
      <c r="S560" s="45" t="e">
        <f>_xlfn.CONCAT(#REF!,TRIM(tbl_PV_Milestones[[#This Row],[Milestone Description]]))</f>
        <v>#REF!</v>
      </c>
      <c r="T560" s="84" t="str">
        <f>IF(COUNTIF(tbl_PV_Milestones[UID],tbl_PV_Milestones[[#This Row],[UID]])&gt;1,"Duplicate","")</f>
        <v>Duplicate</v>
      </c>
      <c r="U560" s="42" t="str">
        <f>_xlfn.XLOOKUP(tbl_PV_Milestones[[#This Row],[Work ID]],tbl_PV_Meta[Work ID '#],tbl_PV_Meta[Sub-Portfolio])</f>
        <v>Sub-Portfolio 7</v>
      </c>
      <c r="V560" s="41">
        <f>IF(MONTH(tbl_PV_Milestones[[#This Row],[Baseline Date]])&lt;7,YEAR(tbl_PV_Milestones[[#This Row],[Baseline Date]]),YEAR(tbl_PV_Milestones[[#This Row],[Baseline Date]])+1)</f>
        <v>2026</v>
      </c>
      <c r="W560" s="41">
        <f>IF(MONTH(tbl_PV_Milestones[[#This Row],[Actual/Schedule Finish]])&lt;7,YEAR(tbl_PV_Milestones[[#This Row],[Actual/Schedule Finish]]),YEAR(tbl_PV_Milestones[[#This Row],[Actual/Schedule Finish]])+1)</f>
        <v>2026</v>
      </c>
      <c r="X560" s="41" t="str">
        <f>IF(OR(tbl_PV_Milestones[[#This Row],[Project Status]]="Completed",tbl_PV_Milestones[[#This Row],[Project Status]]="Assumed Completed"),"Yes","No")</f>
        <v>No</v>
      </c>
      <c r="Y560" s="41">
        <f>IF(tbl_PV_Milestones[[#This Row],[Baseline Date]]="",1,0)</f>
        <v>0</v>
      </c>
      <c r="Z560" s="41">
        <f>IF(tbl_PV_Milestones[[#This Row],[Baseline Date]]&lt;PV_Meta!$B$7,1,0)</f>
        <v>0</v>
      </c>
      <c r="AA560" s="41">
        <f>IF(tbl_PV_Milestones[[#This Row],[Complete]]="Yes",1,0)</f>
        <v>0</v>
      </c>
      <c r="AB560" s="41">
        <f>IF(AND(tbl_PV_Milestones[[#This Row],[BL FY]]=2025,tbl_PV_Milestones[[#This Row],[Baseline Date]]&lt;PV_Meta!$B$7),1,0)</f>
        <v>0</v>
      </c>
      <c r="AC560" s="41">
        <f>IF(AND(tbl_PV_Milestones[[#This Row],[Planned YTD]]=1,tbl_PV_Milestones[[#This Row],[Complete]]="Yes"),1,0)</f>
        <v>0</v>
      </c>
      <c r="AD560" s="41">
        <f>IF(AND(tbl_PV_Milestones[[#This Row],[Actual/Schedule Finish]]&lt;PV_Meta!$B$7,tbl_PV_Milestones[[#This Row],[Complete]]="No",tbl_PV_Milestones[[#This Row],[Project Status]]&lt;&gt;"On Hold"),1,0)</f>
        <v>0</v>
      </c>
      <c r="AE560" s="41">
        <f>IF(AND(tbl_PV_Milestones[[#This Row],[Actual/Schedule Finish]]&gt;tbl_PV_Milestones[[#This Row],[Baseline Date]],tbl_PV_Milestones[[#This Row],[Complete]]="No",tbl_PV_Milestones[[#This Row],[Project Status]]&lt;&gt;"On Hold",tbl_PV_Milestones[[#This Row],[Overdue]]=0,tbl_PV_Milestones[[#This Row],[To be Baselined]]&lt;&gt;1),1,0)</f>
        <v>0</v>
      </c>
      <c r="AF560" s="41">
        <f>IF(AND(tbl_PV_Milestones[[#This Row],[BL FY]]=2025,tbl_PV_Milestones[[#This Row],[Finish FY]]&gt;2025),1,0)</f>
        <v>0</v>
      </c>
      <c r="AG560" s="56" t="str">
        <f>_xlfn.XLOOKUP(tbl_PV_Milestones[[#This Row],[Work ID]],tbl_PV_Meta[Work ID '#],tbl_PV_Meta[Project Manager/Owner],,0)</f>
        <v>Project Manager 8</v>
      </c>
      <c r="AH560" s="6"/>
    </row>
    <row r="561" spans="4:34" x14ac:dyDescent="0.25">
      <c r="D561" s="6" t="s">
        <v>28</v>
      </c>
      <c r="E561" s="6" t="s">
        <v>503</v>
      </c>
      <c r="F561" s="6" t="s">
        <v>1694</v>
      </c>
      <c r="G561" s="6" t="s">
        <v>677</v>
      </c>
      <c r="H561" s="6" t="s">
        <v>505</v>
      </c>
      <c r="I561" s="6" t="s">
        <v>510</v>
      </c>
      <c r="J561" s="6" t="s">
        <v>28</v>
      </c>
      <c r="K561" s="6" t="s">
        <v>39</v>
      </c>
      <c r="L561" s="6" t="s">
        <v>80</v>
      </c>
      <c r="M561" s="43"/>
      <c r="N561" s="44" t="s">
        <v>1979</v>
      </c>
      <c r="O561" s="39">
        <v>45917.708333333299</v>
      </c>
      <c r="P561" s="39">
        <v>45917.708333333299</v>
      </c>
      <c r="Q561" s="6">
        <v>0</v>
      </c>
      <c r="R561" s="6">
        <v>0</v>
      </c>
      <c r="S561" s="45" t="e">
        <f>_xlfn.CONCAT(#REF!,TRIM(tbl_PV_Milestones[[#This Row],[Milestone Description]]))</f>
        <v>#REF!</v>
      </c>
      <c r="T561" s="84" t="str">
        <f>IF(COUNTIF(tbl_PV_Milestones[UID],tbl_PV_Milestones[[#This Row],[UID]])&gt;1,"Duplicate","")</f>
        <v>Duplicate</v>
      </c>
      <c r="U561" s="42" t="str">
        <f>_xlfn.XLOOKUP(tbl_PV_Milestones[[#This Row],[Work ID]],tbl_PV_Meta[Work ID '#],tbl_PV_Meta[Sub-Portfolio])</f>
        <v>Sub-Portfolio 7</v>
      </c>
      <c r="V561" s="41">
        <f>IF(MONTH(tbl_PV_Milestones[[#This Row],[Baseline Date]])&lt;7,YEAR(tbl_PV_Milestones[[#This Row],[Baseline Date]]),YEAR(tbl_PV_Milestones[[#This Row],[Baseline Date]])+1)</f>
        <v>2026</v>
      </c>
      <c r="W561" s="41">
        <f>IF(MONTH(tbl_PV_Milestones[[#This Row],[Actual/Schedule Finish]])&lt;7,YEAR(tbl_PV_Milestones[[#This Row],[Actual/Schedule Finish]]),YEAR(tbl_PV_Milestones[[#This Row],[Actual/Schedule Finish]])+1)</f>
        <v>2026</v>
      </c>
      <c r="X561" s="41" t="str">
        <f>IF(OR(tbl_PV_Milestones[[#This Row],[Project Status]]="Completed",tbl_PV_Milestones[[#This Row],[Project Status]]="Assumed Completed"),"Yes","No")</f>
        <v>No</v>
      </c>
      <c r="Y561" s="41">
        <f>IF(tbl_PV_Milestones[[#This Row],[Baseline Date]]="",1,0)</f>
        <v>0</v>
      </c>
      <c r="Z561" s="41">
        <f>IF(tbl_PV_Milestones[[#This Row],[Baseline Date]]&lt;PV_Meta!$B$7,1,0)</f>
        <v>0</v>
      </c>
      <c r="AA561" s="41">
        <f>IF(tbl_PV_Milestones[[#This Row],[Complete]]="Yes",1,0)</f>
        <v>0</v>
      </c>
      <c r="AB561" s="41">
        <f>IF(AND(tbl_PV_Milestones[[#This Row],[BL FY]]=2025,tbl_PV_Milestones[[#This Row],[Baseline Date]]&lt;PV_Meta!$B$7),1,0)</f>
        <v>0</v>
      </c>
      <c r="AC561" s="41">
        <f>IF(AND(tbl_PV_Milestones[[#This Row],[Planned YTD]]=1,tbl_PV_Milestones[[#This Row],[Complete]]="Yes"),1,0)</f>
        <v>0</v>
      </c>
      <c r="AD561" s="41">
        <f>IF(AND(tbl_PV_Milestones[[#This Row],[Actual/Schedule Finish]]&lt;PV_Meta!$B$7,tbl_PV_Milestones[[#This Row],[Complete]]="No",tbl_PV_Milestones[[#This Row],[Project Status]]&lt;&gt;"On Hold"),1,0)</f>
        <v>0</v>
      </c>
      <c r="AE561" s="41">
        <f>IF(AND(tbl_PV_Milestones[[#This Row],[Actual/Schedule Finish]]&gt;tbl_PV_Milestones[[#This Row],[Baseline Date]],tbl_PV_Milestones[[#This Row],[Complete]]="No",tbl_PV_Milestones[[#This Row],[Project Status]]&lt;&gt;"On Hold",tbl_PV_Milestones[[#This Row],[Overdue]]=0,tbl_PV_Milestones[[#This Row],[To be Baselined]]&lt;&gt;1),1,0)</f>
        <v>0</v>
      </c>
      <c r="AF561" s="41">
        <f>IF(AND(tbl_PV_Milestones[[#This Row],[BL FY]]=2025,tbl_PV_Milestones[[#This Row],[Finish FY]]&gt;2025),1,0)</f>
        <v>0</v>
      </c>
      <c r="AG561" s="56" t="str">
        <f>_xlfn.XLOOKUP(tbl_PV_Milestones[[#This Row],[Work ID]],tbl_PV_Meta[Work ID '#],tbl_PV_Meta[Project Manager/Owner],,0)</f>
        <v>Project Manager 8</v>
      </c>
      <c r="AH561" s="6"/>
    </row>
    <row r="562" spans="4:34" x14ac:dyDescent="0.25">
      <c r="D562" s="6" t="s">
        <v>28</v>
      </c>
      <c r="E562" s="6" t="s">
        <v>503</v>
      </c>
      <c r="F562" s="6" t="s">
        <v>1694</v>
      </c>
      <c r="G562" s="6" t="s">
        <v>678</v>
      </c>
      <c r="H562" s="6" t="s">
        <v>505</v>
      </c>
      <c r="I562" s="6" t="s">
        <v>510</v>
      </c>
      <c r="J562" s="6" t="s">
        <v>28</v>
      </c>
      <c r="K562" s="6" t="s">
        <v>39</v>
      </c>
      <c r="L562" s="6" t="s">
        <v>80</v>
      </c>
      <c r="M562" s="43"/>
      <c r="N562" s="44" t="s">
        <v>1979</v>
      </c>
      <c r="O562" s="39">
        <v>45884.708333333299</v>
      </c>
      <c r="P562" s="39">
        <v>45884.708333333299</v>
      </c>
      <c r="Q562" s="6">
        <v>0</v>
      </c>
      <c r="R562" s="6">
        <v>0</v>
      </c>
      <c r="S562" s="45" t="e">
        <f>_xlfn.CONCAT(#REF!,TRIM(tbl_PV_Milestones[[#This Row],[Milestone Description]]))</f>
        <v>#REF!</v>
      </c>
      <c r="T562" s="84" t="str">
        <f>IF(COUNTIF(tbl_PV_Milestones[UID],tbl_PV_Milestones[[#This Row],[UID]])&gt;1,"Duplicate","")</f>
        <v>Duplicate</v>
      </c>
      <c r="U562" s="42" t="str">
        <f>_xlfn.XLOOKUP(tbl_PV_Milestones[[#This Row],[Work ID]],tbl_PV_Meta[Work ID '#],tbl_PV_Meta[Sub-Portfolio])</f>
        <v>Sub-Portfolio 7</v>
      </c>
      <c r="V562" s="41">
        <f>IF(MONTH(tbl_PV_Milestones[[#This Row],[Baseline Date]])&lt;7,YEAR(tbl_PV_Milestones[[#This Row],[Baseline Date]]),YEAR(tbl_PV_Milestones[[#This Row],[Baseline Date]])+1)</f>
        <v>2026</v>
      </c>
      <c r="W562" s="41">
        <f>IF(MONTH(tbl_PV_Milestones[[#This Row],[Actual/Schedule Finish]])&lt;7,YEAR(tbl_PV_Milestones[[#This Row],[Actual/Schedule Finish]]),YEAR(tbl_PV_Milestones[[#This Row],[Actual/Schedule Finish]])+1)</f>
        <v>2026</v>
      </c>
      <c r="X562" s="41" t="str">
        <f>IF(OR(tbl_PV_Milestones[[#This Row],[Project Status]]="Completed",tbl_PV_Milestones[[#This Row],[Project Status]]="Assumed Completed"),"Yes","No")</f>
        <v>No</v>
      </c>
      <c r="Y562" s="41">
        <f>IF(tbl_PV_Milestones[[#This Row],[Baseline Date]]="",1,0)</f>
        <v>0</v>
      </c>
      <c r="Z562" s="41">
        <f>IF(tbl_PV_Milestones[[#This Row],[Baseline Date]]&lt;PV_Meta!$B$7,1,0)</f>
        <v>0</v>
      </c>
      <c r="AA562" s="41">
        <f>IF(tbl_PV_Milestones[[#This Row],[Complete]]="Yes",1,0)</f>
        <v>0</v>
      </c>
      <c r="AB562" s="41">
        <f>IF(AND(tbl_PV_Milestones[[#This Row],[BL FY]]=2025,tbl_PV_Milestones[[#This Row],[Baseline Date]]&lt;PV_Meta!$B$7),1,0)</f>
        <v>0</v>
      </c>
      <c r="AC562" s="41">
        <f>IF(AND(tbl_PV_Milestones[[#This Row],[Planned YTD]]=1,tbl_PV_Milestones[[#This Row],[Complete]]="Yes"),1,0)</f>
        <v>0</v>
      </c>
      <c r="AD562" s="41">
        <f>IF(AND(tbl_PV_Milestones[[#This Row],[Actual/Schedule Finish]]&lt;PV_Meta!$B$7,tbl_PV_Milestones[[#This Row],[Complete]]="No",tbl_PV_Milestones[[#This Row],[Project Status]]&lt;&gt;"On Hold"),1,0)</f>
        <v>0</v>
      </c>
      <c r="AE562" s="41">
        <f>IF(AND(tbl_PV_Milestones[[#This Row],[Actual/Schedule Finish]]&gt;tbl_PV_Milestones[[#This Row],[Baseline Date]],tbl_PV_Milestones[[#This Row],[Complete]]="No",tbl_PV_Milestones[[#This Row],[Project Status]]&lt;&gt;"On Hold",tbl_PV_Milestones[[#This Row],[Overdue]]=0,tbl_PV_Milestones[[#This Row],[To be Baselined]]&lt;&gt;1),1,0)</f>
        <v>0</v>
      </c>
      <c r="AF562" s="41">
        <f>IF(AND(tbl_PV_Milestones[[#This Row],[BL FY]]=2025,tbl_PV_Milestones[[#This Row],[Finish FY]]&gt;2025),1,0)</f>
        <v>0</v>
      </c>
      <c r="AG562" s="56" t="str">
        <f>_xlfn.XLOOKUP(tbl_PV_Milestones[[#This Row],[Work ID]],tbl_PV_Meta[Work ID '#],tbl_PV_Meta[Project Manager/Owner],,0)</f>
        <v>Project Manager 8</v>
      </c>
      <c r="AH562" s="6"/>
    </row>
    <row r="563" spans="4:34" x14ac:dyDescent="0.25">
      <c r="D563" s="6" t="s">
        <v>28</v>
      </c>
      <c r="E563" s="6" t="s">
        <v>503</v>
      </c>
      <c r="F563" s="6" t="s">
        <v>1694</v>
      </c>
      <c r="G563" s="6" t="s">
        <v>679</v>
      </c>
      <c r="H563" s="6" t="s">
        <v>505</v>
      </c>
      <c r="I563" s="6" t="s">
        <v>510</v>
      </c>
      <c r="J563" s="6" t="s">
        <v>28</v>
      </c>
      <c r="K563" s="6" t="s">
        <v>39</v>
      </c>
      <c r="L563" s="6" t="s">
        <v>80</v>
      </c>
      <c r="M563" s="43"/>
      <c r="N563" s="44" t="s">
        <v>1979</v>
      </c>
      <c r="O563" s="39">
        <v>46338.708333333299</v>
      </c>
      <c r="P563" s="39">
        <v>46338.708333333299</v>
      </c>
      <c r="Q563" s="6">
        <v>0</v>
      </c>
      <c r="R563" s="6">
        <v>0</v>
      </c>
      <c r="S563" s="45" t="e">
        <f>_xlfn.CONCAT(#REF!,TRIM(tbl_PV_Milestones[[#This Row],[Milestone Description]]))</f>
        <v>#REF!</v>
      </c>
      <c r="T563" s="84" t="str">
        <f>IF(COUNTIF(tbl_PV_Milestones[UID],tbl_PV_Milestones[[#This Row],[UID]])&gt;1,"Duplicate","")</f>
        <v>Duplicate</v>
      </c>
      <c r="U563" s="42" t="str">
        <f>_xlfn.XLOOKUP(tbl_PV_Milestones[[#This Row],[Work ID]],tbl_PV_Meta[Work ID '#],tbl_PV_Meta[Sub-Portfolio])</f>
        <v>Sub-Portfolio 7</v>
      </c>
      <c r="V563" s="41">
        <f>IF(MONTH(tbl_PV_Milestones[[#This Row],[Baseline Date]])&lt;7,YEAR(tbl_PV_Milestones[[#This Row],[Baseline Date]]),YEAR(tbl_PV_Milestones[[#This Row],[Baseline Date]])+1)</f>
        <v>2027</v>
      </c>
      <c r="W563" s="41">
        <f>IF(MONTH(tbl_PV_Milestones[[#This Row],[Actual/Schedule Finish]])&lt;7,YEAR(tbl_PV_Milestones[[#This Row],[Actual/Schedule Finish]]),YEAR(tbl_PV_Milestones[[#This Row],[Actual/Schedule Finish]])+1)</f>
        <v>2027</v>
      </c>
      <c r="X563" s="41" t="str">
        <f>IF(OR(tbl_PV_Milestones[[#This Row],[Project Status]]="Completed",tbl_PV_Milestones[[#This Row],[Project Status]]="Assumed Completed"),"Yes","No")</f>
        <v>No</v>
      </c>
      <c r="Y563" s="41">
        <f>IF(tbl_PV_Milestones[[#This Row],[Baseline Date]]="",1,0)</f>
        <v>0</v>
      </c>
      <c r="Z563" s="41">
        <f>IF(tbl_PV_Milestones[[#This Row],[Baseline Date]]&lt;PV_Meta!$B$7,1,0)</f>
        <v>0</v>
      </c>
      <c r="AA563" s="41">
        <f>IF(tbl_PV_Milestones[[#This Row],[Complete]]="Yes",1,0)</f>
        <v>0</v>
      </c>
      <c r="AB563" s="41">
        <f>IF(AND(tbl_PV_Milestones[[#This Row],[BL FY]]=2025,tbl_PV_Milestones[[#This Row],[Baseline Date]]&lt;PV_Meta!$B$7),1,0)</f>
        <v>0</v>
      </c>
      <c r="AC563" s="41">
        <f>IF(AND(tbl_PV_Milestones[[#This Row],[Planned YTD]]=1,tbl_PV_Milestones[[#This Row],[Complete]]="Yes"),1,0)</f>
        <v>0</v>
      </c>
      <c r="AD563" s="41">
        <f>IF(AND(tbl_PV_Milestones[[#This Row],[Actual/Schedule Finish]]&lt;PV_Meta!$B$7,tbl_PV_Milestones[[#This Row],[Complete]]="No",tbl_PV_Milestones[[#This Row],[Project Status]]&lt;&gt;"On Hold"),1,0)</f>
        <v>0</v>
      </c>
      <c r="AE563" s="41">
        <f>IF(AND(tbl_PV_Milestones[[#This Row],[Actual/Schedule Finish]]&gt;tbl_PV_Milestones[[#This Row],[Baseline Date]],tbl_PV_Milestones[[#This Row],[Complete]]="No",tbl_PV_Milestones[[#This Row],[Project Status]]&lt;&gt;"On Hold",tbl_PV_Milestones[[#This Row],[Overdue]]=0,tbl_PV_Milestones[[#This Row],[To be Baselined]]&lt;&gt;1),1,0)</f>
        <v>0</v>
      </c>
      <c r="AF563" s="41">
        <f>IF(AND(tbl_PV_Milestones[[#This Row],[BL FY]]=2025,tbl_PV_Milestones[[#This Row],[Finish FY]]&gt;2025),1,0)</f>
        <v>0</v>
      </c>
      <c r="AG563" s="56" t="str">
        <f>_xlfn.XLOOKUP(tbl_PV_Milestones[[#This Row],[Work ID]],tbl_PV_Meta[Work ID '#],tbl_PV_Meta[Project Manager/Owner],,0)</f>
        <v>Project Manager 8</v>
      </c>
      <c r="AH563" s="6"/>
    </row>
    <row r="564" spans="4:34" x14ac:dyDescent="0.25">
      <c r="D564" s="6" t="s">
        <v>28</v>
      </c>
      <c r="E564" s="6" t="s">
        <v>503</v>
      </c>
      <c r="F564" s="6" t="s">
        <v>1694</v>
      </c>
      <c r="G564" s="6" t="s">
        <v>680</v>
      </c>
      <c r="H564" s="6" t="s">
        <v>505</v>
      </c>
      <c r="I564" s="6" t="s">
        <v>510</v>
      </c>
      <c r="J564" s="6" t="s">
        <v>28</v>
      </c>
      <c r="K564" s="6" t="s">
        <v>39</v>
      </c>
      <c r="L564" s="6" t="s">
        <v>80</v>
      </c>
      <c r="M564" s="43"/>
      <c r="N564" s="44" t="s">
        <v>1979</v>
      </c>
      <c r="O564" s="39">
        <v>46338.708333333299</v>
      </c>
      <c r="P564" s="39">
        <v>46338.708333333299</v>
      </c>
      <c r="Q564" s="6">
        <v>0</v>
      </c>
      <c r="R564" s="6">
        <v>0</v>
      </c>
      <c r="S564" s="45" t="e">
        <f>_xlfn.CONCAT(#REF!,TRIM(tbl_PV_Milestones[[#This Row],[Milestone Description]]))</f>
        <v>#REF!</v>
      </c>
      <c r="T564" s="84" t="str">
        <f>IF(COUNTIF(tbl_PV_Milestones[UID],tbl_PV_Milestones[[#This Row],[UID]])&gt;1,"Duplicate","")</f>
        <v>Duplicate</v>
      </c>
      <c r="U564" s="42" t="str">
        <f>_xlfn.XLOOKUP(tbl_PV_Milestones[[#This Row],[Work ID]],tbl_PV_Meta[Work ID '#],tbl_PV_Meta[Sub-Portfolio])</f>
        <v>Sub-Portfolio 7</v>
      </c>
      <c r="V564" s="41">
        <f>IF(MONTH(tbl_PV_Milestones[[#This Row],[Baseline Date]])&lt;7,YEAR(tbl_PV_Milestones[[#This Row],[Baseline Date]]),YEAR(tbl_PV_Milestones[[#This Row],[Baseline Date]])+1)</f>
        <v>2027</v>
      </c>
      <c r="W564" s="41">
        <f>IF(MONTH(tbl_PV_Milestones[[#This Row],[Actual/Schedule Finish]])&lt;7,YEAR(tbl_PV_Milestones[[#This Row],[Actual/Schedule Finish]]),YEAR(tbl_PV_Milestones[[#This Row],[Actual/Schedule Finish]])+1)</f>
        <v>2027</v>
      </c>
      <c r="X564" s="41" t="str">
        <f>IF(OR(tbl_PV_Milestones[[#This Row],[Project Status]]="Completed",tbl_PV_Milestones[[#This Row],[Project Status]]="Assumed Completed"),"Yes","No")</f>
        <v>No</v>
      </c>
      <c r="Y564" s="41">
        <f>IF(tbl_PV_Milestones[[#This Row],[Baseline Date]]="",1,0)</f>
        <v>0</v>
      </c>
      <c r="Z564" s="41">
        <f>IF(tbl_PV_Milestones[[#This Row],[Baseline Date]]&lt;PV_Meta!$B$7,1,0)</f>
        <v>0</v>
      </c>
      <c r="AA564" s="41">
        <f>IF(tbl_PV_Milestones[[#This Row],[Complete]]="Yes",1,0)</f>
        <v>0</v>
      </c>
      <c r="AB564" s="41">
        <f>IF(AND(tbl_PV_Milestones[[#This Row],[BL FY]]=2025,tbl_PV_Milestones[[#This Row],[Baseline Date]]&lt;PV_Meta!$B$7),1,0)</f>
        <v>0</v>
      </c>
      <c r="AC564" s="41">
        <f>IF(AND(tbl_PV_Milestones[[#This Row],[Planned YTD]]=1,tbl_PV_Milestones[[#This Row],[Complete]]="Yes"),1,0)</f>
        <v>0</v>
      </c>
      <c r="AD564" s="41">
        <f>IF(AND(tbl_PV_Milestones[[#This Row],[Actual/Schedule Finish]]&lt;PV_Meta!$B$7,tbl_PV_Milestones[[#This Row],[Complete]]="No",tbl_PV_Milestones[[#This Row],[Project Status]]&lt;&gt;"On Hold"),1,0)</f>
        <v>0</v>
      </c>
      <c r="AE564" s="41">
        <f>IF(AND(tbl_PV_Milestones[[#This Row],[Actual/Schedule Finish]]&gt;tbl_PV_Milestones[[#This Row],[Baseline Date]],tbl_PV_Milestones[[#This Row],[Complete]]="No",tbl_PV_Milestones[[#This Row],[Project Status]]&lt;&gt;"On Hold",tbl_PV_Milestones[[#This Row],[Overdue]]=0,tbl_PV_Milestones[[#This Row],[To be Baselined]]&lt;&gt;1),1,0)</f>
        <v>0</v>
      </c>
      <c r="AF564" s="41">
        <f>IF(AND(tbl_PV_Milestones[[#This Row],[BL FY]]=2025,tbl_PV_Milestones[[#This Row],[Finish FY]]&gt;2025),1,0)</f>
        <v>0</v>
      </c>
      <c r="AG564" s="56" t="str">
        <f>_xlfn.XLOOKUP(tbl_PV_Milestones[[#This Row],[Work ID]],tbl_PV_Meta[Work ID '#],tbl_PV_Meta[Project Manager/Owner],,0)</f>
        <v>Project Manager 8</v>
      </c>
      <c r="AH564" s="6"/>
    </row>
    <row r="565" spans="4:34" x14ac:dyDescent="0.25">
      <c r="D565" s="6" t="s">
        <v>28</v>
      </c>
      <c r="E565" s="6" t="s">
        <v>503</v>
      </c>
      <c r="F565" s="6" t="s">
        <v>1694</v>
      </c>
      <c r="G565" s="6" t="s">
        <v>681</v>
      </c>
      <c r="H565" s="6" t="s">
        <v>505</v>
      </c>
      <c r="I565" s="6" t="s">
        <v>510</v>
      </c>
      <c r="J565" s="6" t="s">
        <v>28</v>
      </c>
      <c r="K565" s="6" t="s">
        <v>39</v>
      </c>
      <c r="L565" s="6" t="s">
        <v>80</v>
      </c>
      <c r="M565" s="43"/>
      <c r="N565" s="44" t="s">
        <v>1979</v>
      </c>
      <c r="O565" s="39">
        <v>45964.708333333299</v>
      </c>
      <c r="P565" s="39">
        <v>45964.708333333299</v>
      </c>
      <c r="Q565" s="6">
        <v>0</v>
      </c>
      <c r="R565" s="6">
        <v>0</v>
      </c>
      <c r="S565" s="45" t="e">
        <f>_xlfn.CONCAT(#REF!,TRIM(tbl_PV_Milestones[[#This Row],[Milestone Description]]))</f>
        <v>#REF!</v>
      </c>
      <c r="T565" s="84" t="str">
        <f>IF(COUNTIF(tbl_PV_Milestones[UID],tbl_PV_Milestones[[#This Row],[UID]])&gt;1,"Duplicate","")</f>
        <v>Duplicate</v>
      </c>
      <c r="U565" s="42" t="str">
        <f>_xlfn.XLOOKUP(tbl_PV_Milestones[[#This Row],[Work ID]],tbl_PV_Meta[Work ID '#],tbl_PV_Meta[Sub-Portfolio])</f>
        <v>Sub-Portfolio 7</v>
      </c>
      <c r="V565" s="41">
        <f>IF(MONTH(tbl_PV_Milestones[[#This Row],[Baseline Date]])&lt;7,YEAR(tbl_PV_Milestones[[#This Row],[Baseline Date]]),YEAR(tbl_PV_Milestones[[#This Row],[Baseline Date]])+1)</f>
        <v>2026</v>
      </c>
      <c r="W565" s="41">
        <f>IF(MONTH(tbl_PV_Milestones[[#This Row],[Actual/Schedule Finish]])&lt;7,YEAR(tbl_PV_Milestones[[#This Row],[Actual/Schedule Finish]]),YEAR(tbl_PV_Milestones[[#This Row],[Actual/Schedule Finish]])+1)</f>
        <v>2026</v>
      </c>
      <c r="X565" s="41" t="str">
        <f>IF(OR(tbl_PV_Milestones[[#This Row],[Project Status]]="Completed",tbl_PV_Milestones[[#This Row],[Project Status]]="Assumed Completed"),"Yes","No")</f>
        <v>No</v>
      </c>
      <c r="Y565" s="41">
        <f>IF(tbl_PV_Milestones[[#This Row],[Baseline Date]]="",1,0)</f>
        <v>0</v>
      </c>
      <c r="Z565" s="41">
        <f>IF(tbl_PV_Milestones[[#This Row],[Baseline Date]]&lt;PV_Meta!$B$7,1,0)</f>
        <v>0</v>
      </c>
      <c r="AA565" s="41">
        <f>IF(tbl_PV_Milestones[[#This Row],[Complete]]="Yes",1,0)</f>
        <v>0</v>
      </c>
      <c r="AB565" s="41">
        <f>IF(AND(tbl_PV_Milestones[[#This Row],[BL FY]]=2025,tbl_PV_Milestones[[#This Row],[Baseline Date]]&lt;PV_Meta!$B$7),1,0)</f>
        <v>0</v>
      </c>
      <c r="AC565" s="41">
        <f>IF(AND(tbl_PV_Milestones[[#This Row],[Planned YTD]]=1,tbl_PV_Milestones[[#This Row],[Complete]]="Yes"),1,0)</f>
        <v>0</v>
      </c>
      <c r="AD565" s="41">
        <f>IF(AND(tbl_PV_Milestones[[#This Row],[Actual/Schedule Finish]]&lt;PV_Meta!$B$7,tbl_PV_Milestones[[#This Row],[Complete]]="No",tbl_PV_Milestones[[#This Row],[Project Status]]&lt;&gt;"On Hold"),1,0)</f>
        <v>0</v>
      </c>
      <c r="AE565" s="41">
        <f>IF(AND(tbl_PV_Milestones[[#This Row],[Actual/Schedule Finish]]&gt;tbl_PV_Milestones[[#This Row],[Baseline Date]],tbl_PV_Milestones[[#This Row],[Complete]]="No",tbl_PV_Milestones[[#This Row],[Project Status]]&lt;&gt;"On Hold",tbl_PV_Milestones[[#This Row],[Overdue]]=0,tbl_PV_Milestones[[#This Row],[To be Baselined]]&lt;&gt;1),1,0)</f>
        <v>0</v>
      </c>
      <c r="AF565" s="41">
        <f>IF(AND(tbl_PV_Milestones[[#This Row],[BL FY]]=2025,tbl_PV_Milestones[[#This Row],[Finish FY]]&gt;2025),1,0)</f>
        <v>0</v>
      </c>
      <c r="AG565" s="56" t="str">
        <f>_xlfn.XLOOKUP(tbl_PV_Milestones[[#This Row],[Work ID]],tbl_PV_Meta[Work ID '#],tbl_PV_Meta[Project Manager/Owner],,0)</f>
        <v>Project Manager 8</v>
      </c>
      <c r="AH565" s="6"/>
    </row>
    <row r="566" spans="4:34" x14ac:dyDescent="0.25">
      <c r="D566" s="6" t="s">
        <v>28</v>
      </c>
      <c r="E566" s="6" t="s">
        <v>503</v>
      </c>
      <c r="F566" s="6" t="s">
        <v>1694</v>
      </c>
      <c r="G566" s="6" t="s">
        <v>682</v>
      </c>
      <c r="H566" s="6" t="s">
        <v>505</v>
      </c>
      <c r="I566" s="6" t="s">
        <v>510</v>
      </c>
      <c r="J566" s="6" t="s">
        <v>28</v>
      </c>
      <c r="K566" s="6" t="s">
        <v>39</v>
      </c>
      <c r="L566" s="6" t="s">
        <v>80</v>
      </c>
      <c r="M566" s="43"/>
      <c r="N566" s="44" t="s">
        <v>1979</v>
      </c>
      <c r="O566" s="39">
        <v>46006.708333333299</v>
      </c>
      <c r="P566" s="39">
        <v>46006.708333333299</v>
      </c>
      <c r="Q566" s="6">
        <v>0</v>
      </c>
      <c r="R566" s="6">
        <v>0</v>
      </c>
      <c r="S566" s="45" t="e">
        <f>_xlfn.CONCAT(#REF!,TRIM(tbl_PV_Milestones[[#This Row],[Milestone Description]]))</f>
        <v>#REF!</v>
      </c>
      <c r="T566" s="84" t="str">
        <f>IF(COUNTIF(tbl_PV_Milestones[UID],tbl_PV_Milestones[[#This Row],[UID]])&gt;1,"Duplicate","")</f>
        <v>Duplicate</v>
      </c>
      <c r="U566" s="42" t="str">
        <f>_xlfn.XLOOKUP(tbl_PV_Milestones[[#This Row],[Work ID]],tbl_PV_Meta[Work ID '#],tbl_PV_Meta[Sub-Portfolio])</f>
        <v>Sub-Portfolio 7</v>
      </c>
      <c r="V566" s="41">
        <f>IF(MONTH(tbl_PV_Milestones[[#This Row],[Baseline Date]])&lt;7,YEAR(tbl_PV_Milestones[[#This Row],[Baseline Date]]),YEAR(tbl_PV_Milestones[[#This Row],[Baseline Date]])+1)</f>
        <v>2026</v>
      </c>
      <c r="W566" s="41">
        <f>IF(MONTH(tbl_PV_Milestones[[#This Row],[Actual/Schedule Finish]])&lt;7,YEAR(tbl_PV_Milestones[[#This Row],[Actual/Schedule Finish]]),YEAR(tbl_PV_Milestones[[#This Row],[Actual/Schedule Finish]])+1)</f>
        <v>2026</v>
      </c>
      <c r="X566" s="41" t="str">
        <f>IF(OR(tbl_PV_Milestones[[#This Row],[Project Status]]="Completed",tbl_PV_Milestones[[#This Row],[Project Status]]="Assumed Completed"),"Yes","No")</f>
        <v>No</v>
      </c>
      <c r="Y566" s="41">
        <f>IF(tbl_PV_Milestones[[#This Row],[Baseline Date]]="",1,0)</f>
        <v>0</v>
      </c>
      <c r="Z566" s="41">
        <f>IF(tbl_PV_Milestones[[#This Row],[Baseline Date]]&lt;PV_Meta!$B$7,1,0)</f>
        <v>0</v>
      </c>
      <c r="AA566" s="41">
        <f>IF(tbl_PV_Milestones[[#This Row],[Complete]]="Yes",1,0)</f>
        <v>0</v>
      </c>
      <c r="AB566" s="41">
        <f>IF(AND(tbl_PV_Milestones[[#This Row],[BL FY]]=2025,tbl_PV_Milestones[[#This Row],[Baseline Date]]&lt;PV_Meta!$B$7),1,0)</f>
        <v>0</v>
      </c>
      <c r="AC566" s="41">
        <f>IF(AND(tbl_PV_Milestones[[#This Row],[Planned YTD]]=1,tbl_PV_Milestones[[#This Row],[Complete]]="Yes"),1,0)</f>
        <v>0</v>
      </c>
      <c r="AD566" s="41">
        <f>IF(AND(tbl_PV_Milestones[[#This Row],[Actual/Schedule Finish]]&lt;PV_Meta!$B$7,tbl_PV_Milestones[[#This Row],[Complete]]="No",tbl_PV_Milestones[[#This Row],[Project Status]]&lt;&gt;"On Hold"),1,0)</f>
        <v>0</v>
      </c>
      <c r="AE566" s="41">
        <f>IF(AND(tbl_PV_Milestones[[#This Row],[Actual/Schedule Finish]]&gt;tbl_PV_Milestones[[#This Row],[Baseline Date]],tbl_PV_Milestones[[#This Row],[Complete]]="No",tbl_PV_Milestones[[#This Row],[Project Status]]&lt;&gt;"On Hold",tbl_PV_Milestones[[#This Row],[Overdue]]=0,tbl_PV_Milestones[[#This Row],[To be Baselined]]&lt;&gt;1),1,0)</f>
        <v>0</v>
      </c>
      <c r="AF566" s="41">
        <f>IF(AND(tbl_PV_Milestones[[#This Row],[BL FY]]=2025,tbl_PV_Milestones[[#This Row],[Finish FY]]&gt;2025),1,0)</f>
        <v>0</v>
      </c>
      <c r="AG566" s="56" t="str">
        <f>_xlfn.XLOOKUP(tbl_PV_Milestones[[#This Row],[Work ID]],tbl_PV_Meta[Work ID '#],tbl_PV_Meta[Project Manager/Owner],,0)</f>
        <v>Project Manager 8</v>
      </c>
      <c r="AH566" s="6"/>
    </row>
    <row r="567" spans="4:34" x14ac:dyDescent="0.25">
      <c r="D567" s="6" t="s">
        <v>28</v>
      </c>
      <c r="E567" s="6" t="s">
        <v>503</v>
      </c>
      <c r="F567" s="6" t="s">
        <v>1694</v>
      </c>
      <c r="G567" s="6" t="s">
        <v>683</v>
      </c>
      <c r="H567" s="6" t="s">
        <v>505</v>
      </c>
      <c r="I567" s="6" t="s">
        <v>510</v>
      </c>
      <c r="J567" s="6" t="s">
        <v>28</v>
      </c>
      <c r="K567" s="6" t="s">
        <v>39</v>
      </c>
      <c r="L567" s="6" t="s">
        <v>80</v>
      </c>
      <c r="M567" s="43"/>
      <c r="N567" s="44" t="s">
        <v>1979</v>
      </c>
      <c r="O567" s="39">
        <v>46013.708333333299</v>
      </c>
      <c r="P567" s="39">
        <v>46013.708333333299</v>
      </c>
      <c r="Q567" s="6">
        <v>0</v>
      </c>
      <c r="R567" s="6">
        <v>0</v>
      </c>
      <c r="S567" s="45" t="e">
        <f>_xlfn.CONCAT(#REF!,TRIM(tbl_PV_Milestones[[#This Row],[Milestone Description]]))</f>
        <v>#REF!</v>
      </c>
      <c r="T567" s="84" t="str">
        <f>IF(COUNTIF(tbl_PV_Milestones[UID],tbl_PV_Milestones[[#This Row],[UID]])&gt;1,"Duplicate","")</f>
        <v>Duplicate</v>
      </c>
      <c r="U567" s="42" t="str">
        <f>_xlfn.XLOOKUP(tbl_PV_Milestones[[#This Row],[Work ID]],tbl_PV_Meta[Work ID '#],tbl_PV_Meta[Sub-Portfolio])</f>
        <v>Sub-Portfolio 7</v>
      </c>
      <c r="V567" s="41">
        <f>IF(MONTH(tbl_PV_Milestones[[#This Row],[Baseline Date]])&lt;7,YEAR(tbl_PV_Milestones[[#This Row],[Baseline Date]]),YEAR(tbl_PV_Milestones[[#This Row],[Baseline Date]])+1)</f>
        <v>2026</v>
      </c>
      <c r="W567" s="41">
        <f>IF(MONTH(tbl_PV_Milestones[[#This Row],[Actual/Schedule Finish]])&lt;7,YEAR(tbl_PV_Milestones[[#This Row],[Actual/Schedule Finish]]),YEAR(tbl_PV_Milestones[[#This Row],[Actual/Schedule Finish]])+1)</f>
        <v>2026</v>
      </c>
      <c r="X567" s="41" t="str">
        <f>IF(OR(tbl_PV_Milestones[[#This Row],[Project Status]]="Completed",tbl_PV_Milestones[[#This Row],[Project Status]]="Assumed Completed"),"Yes","No")</f>
        <v>No</v>
      </c>
      <c r="Y567" s="41">
        <f>IF(tbl_PV_Milestones[[#This Row],[Baseline Date]]="",1,0)</f>
        <v>0</v>
      </c>
      <c r="Z567" s="41">
        <f>IF(tbl_PV_Milestones[[#This Row],[Baseline Date]]&lt;PV_Meta!$B$7,1,0)</f>
        <v>0</v>
      </c>
      <c r="AA567" s="41">
        <f>IF(tbl_PV_Milestones[[#This Row],[Complete]]="Yes",1,0)</f>
        <v>0</v>
      </c>
      <c r="AB567" s="41">
        <f>IF(AND(tbl_PV_Milestones[[#This Row],[BL FY]]=2025,tbl_PV_Milestones[[#This Row],[Baseline Date]]&lt;PV_Meta!$B$7),1,0)</f>
        <v>0</v>
      </c>
      <c r="AC567" s="41">
        <f>IF(AND(tbl_PV_Milestones[[#This Row],[Planned YTD]]=1,tbl_PV_Milestones[[#This Row],[Complete]]="Yes"),1,0)</f>
        <v>0</v>
      </c>
      <c r="AD567" s="41">
        <f>IF(AND(tbl_PV_Milestones[[#This Row],[Actual/Schedule Finish]]&lt;PV_Meta!$B$7,tbl_PV_Milestones[[#This Row],[Complete]]="No",tbl_PV_Milestones[[#This Row],[Project Status]]&lt;&gt;"On Hold"),1,0)</f>
        <v>0</v>
      </c>
      <c r="AE567" s="41">
        <f>IF(AND(tbl_PV_Milestones[[#This Row],[Actual/Schedule Finish]]&gt;tbl_PV_Milestones[[#This Row],[Baseline Date]],tbl_PV_Milestones[[#This Row],[Complete]]="No",tbl_PV_Milestones[[#This Row],[Project Status]]&lt;&gt;"On Hold",tbl_PV_Milestones[[#This Row],[Overdue]]=0,tbl_PV_Milestones[[#This Row],[To be Baselined]]&lt;&gt;1),1,0)</f>
        <v>0</v>
      </c>
      <c r="AF567" s="41">
        <f>IF(AND(tbl_PV_Milestones[[#This Row],[BL FY]]=2025,tbl_PV_Milestones[[#This Row],[Finish FY]]&gt;2025),1,0)</f>
        <v>0</v>
      </c>
      <c r="AG567" s="56" t="str">
        <f>_xlfn.XLOOKUP(tbl_PV_Milestones[[#This Row],[Work ID]],tbl_PV_Meta[Work ID '#],tbl_PV_Meta[Project Manager/Owner],,0)</f>
        <v>Project Manager 8</v>
      </c>
      <c r="AH567" s="6"/>
    </row>
    <row r="568" spans="4:34" x14ac:dyDescent="0.25">
      <c r="D568" s="6" t="s">
        <v>28</v>
      </c>
      <c r="E568" s="6" t="s">
        <v>503</v>
      </c>
      <c r="F568" s="6" t="s">
        <v>1694</v>
      </c>
      <c r="G568" s="6" t="s">
        <v>684</v>
      </c>
      <c r="H568" s="6" t="s">
        <v>505</v>
      </c>
      <c r="I568" s="6" t="s">
        <v>510</v>
      </c>
      <c r="J568" s="6" t="s">
        <v>28</v>
      </c>
      <c r="K568" s="6" t="s">
        <v>39</v>
      </c>
      <c r="L568" s="6" t="s">
        <v>80</v>
      </c>
      <c r="M568" s="43"/>
      <c r="N568" s="44" t="s">
        <v>1979</v>
      </c>
      <c r="O568" s="39">
        <v>46134.708333333299</v>
      </c>
      <c r="P568" s="39">
        <v>46134.708333333299</v>
      </c>
      <c r="Q568" s="6">
        <v>0</v>
      </c>
      <c r="R568" s="6">
        <v>0</v>
      </c>
      <c r="S568" s="45" t="e">
        <f>_xlfn.CONCAT(#REF!,TRIM(tbl_PV_Milestones[[#This Row],[Milestone Description]]))</f>
        <v>#REF!</v>
      </c>
      <c r="T568" s="84" t="str">
        <f>IF(COUNTIF(tbl_PV_Milestones[UID],tbl_PV_Milestones[[#This Row],[UID]])&gt;1,"Duplicate","")</f>
        <v>Duplicate</v>
      </c>
      <c r="U568" s="42" t="str">
        <f>_xlfn.XLOOKUP(tbl_PV_Milestones[[#This Row],[Work ID]],tbl_PV_Meta[Work ID '#],tbl_PV_Meta[Sub-Portfolio])</f>
        <v>Sub-Portfolio 7</v>
      </c>
      <c r="V568" s="41">
        <f>IF(MONTH(tbl_PV_Milestones[[#This Row],[Baseline Date]])&lt;7,YEAR(tbl_PV_Milestones[[#This Row],[Baseline Date]]),YEAR(tbl_PV_Milestones[[#This Row],[Baseline Date]])+1)</f>
        <v>2026</v>
      </c>
      <c r="W568" s="41">
        <f>IF(MONTH(tbl_PV_Milestones[[#This Row],[Actual/Schedule Finish]])&lt;7,YEAR(tbl_PV_Milestones[[#This Row],[Actual/Schedule Finish]]),YEAR(tbl_PV_Milestones[[#This Row],[Actual/Schedule Finish]])+1)</f>
        <v>2026</v>
      </c>
      <c r="X568" s="41" t="str">
        <f>IF(OR(tbl_PV_Milestones[[#This Row],[Project Status]]="Completed",tbl_PV_Milestones[[#This Row],[Project Status]]="Assumed Completed"),"Yes","No")</f>
        <v>No</v>
      </c>
      <c r="Y568" s="41">
        <f>IF(tbl_PV_Milestones[[#This Row],[Baseline Date]]="",1,0)</f>
        <v>0</v>
      </c>
      <c r="Z568" s="41">
        <f>IF(tbl_PV_Milestones[[#This Row],[Baseline Date]]&lt;PV_Meta!$B$7,1,0)</f>
        <v>0</v>
      </c>
      <c r="AA568" s="41">
        <f>IF(tbl_PV_Milestones[[#This Row],[Complete]]="Yes",1,0)</f>
        <v>0</v>
      </c>
      <c r="AB568" s="41">
        <f>IF(AND(tbl_PV_Milestones[[#This Row],[BL FY]]=2025,tbl_PV_Milestones[[#This Row],[Baseline Date]]&lt;PV_Meta!$B$7),1,0)</f>
        <v>0</v>
      </c>
      <c r="AC568" s="41">
        <f>IF(AND(tbl_PV_Milestones[[#This Row],[Planned YTD]]=1,tbl_PV_Milestones[[#This Row],[Complete]]="Yes"),1,0)</f>
        <v>0</v>
      </c>
      <c r="AD568" s="41">
        <f>IF(AND(tbl_PV_Milestones[[#This Row],[Actual/Schedule Finish]]&lt;PV_Meta!$B$7,tbl_PV_Milestones[[#This Row],[Complete]]="No",tbl_PV_Milestones[[#This Row],[Project Status]]&lt;&gt;"On Hold"),1,0)</f>
        <v>0</v>
      </c>
      <c r="AE568" s="41">
        <f>IF(AND(tbl_PV_Milestones[[#This Row],[Actual/Schedule Finish]]&gt;tbl_PV_Milestones[[#This Row],[Baseline Date]],tbl_PV_Milestones[[#This Row],[Complete]]="No",tbl_PV_Milestones[[#This Row],[Project Status]]&lt;&gt;"On Hold",tbl_PV_Milestones[[#This Row],[Overdue]]=0,tbl_PV_Milestones[[#This Row],[To be Baselined]]&lt;&gt;1),1,0)</f>
        <v>0</v>
      </c>
      <c r="AF568" s="41">
        <f>IF(AND(tbl_PV_Milestones[[#This Row],[BL FY]]=2025,tbl_PV_Milestones[[#This Row],[Finish FY]]&gt;2025),1,0)</f>
        <v>0</v>
      </c>
      <c r="AG568" s="56" t="str">
        <f>_xlfn.XLOOKUP(tbl_PV_Milestones[[#This Row],[Work ID]],tbl_PV_Meta[Work ID '#],tbl_PV_Meta[Project Manager/Owner],,0)</f>
        <v>Project Manager 8</v>
      </c>
      <c r="AH568" s="6"/>
    </row>
    <row r="569" spans="4:34" x14ac:dyDescent="0.25">
      <c r="D569" s="6" t="s">
        <v>28</v>
      </c>
      <c r="E569" s="6" t="s">
        <v>503</v>
      </c>
      <c r="F569" s="6" t="s">
        <v>1694</v>
      </c>
      <c r="G569" s="6" t="s">
        <v>685</v>
      </c>
      <c r="H569" s="6" t="s">
        <v>505</v>
      </c>
      <c r="I569" s="6" t="s">
        <v>510</v>
      </c>
      <c r="J569" s="6" t="s">
        <v>28</v>
      </c>
      <c r="K569" s="6" t="s">
        <v>39</v>
      </c>
      <c r="L569" s="6" t="s">
        <v>80</v>
      </c>
      <c r="M569" s="43"/>
      <c r="N569" s="44" t="s">
        <v>1979</v>
      </c>
      <c r="O569" s="39">
        <v>46135.708333333299</v>
      </c>
      <c r="P569" s="39">
        <v>46135.708333333299</v>
      </c>
      <c r="Q569" s="6">
        <v>0</v>
      </c>
      <c r="R569" s="6">
        <v>0</v>
      </c>
      <c r="S569" s="45" t="e">
        <f>_xlfn.CONCAT(#REF!,TRIM(tbl_PV_Milestones[[#This Row],[Milestone Description]]))</f>
        <v>#REF!</v>
      </c>
      <c r="T569" s="84" t="str">
        <f>IF(COUNTIF(tbl_PV_Milestones[UID],tbl_PV_Milestones[[#This Row],[UID]])&gt;1,"Duplicate","")</f>
        <v>Duplicate</v>
      </c>
      <c r="U569" s="42" t="str">
        <f>_xlfn.XLOOKUP(tbl_PV_Milestones[[#This Row],[Work ID]],tbl_PV_Meta[Work ID '#],tbl_PV_Meta[Sub-Portfolio])</f>
        <v>Sub-Portfolio 7</v>
      </c>
      <c r="V569" s="41">
        <f>IF(MONTH(tbl_PV_Milestones[[#This Row],[Baseline Date]])&lt;7,YEAR(tbl_PV_Milestones[[#This Row],[Baseline Date]]),YEAR(tbl_PV_Milestones[[#This Row],[Baseline Date]])+1)</f>
        <v>2026</v>
      </c>
      <c r="W569" s="41">
        <f>IF(MONTH(tbl_PV_Milestones[[#This Row],[Actual/Schedule Finish]])&lt;7,YEAR(tbl_PV_Milestones[[#This Row],[Actual/Schedule Finish]]),YEAR(tbl_PV_Milestones[[#This Row],[Actual/Schedule Finish]])+1)</f>
        <v>2026</v>
      </c>
      <c r="X569" s="41" t="str">
        <f>IF(OR(tbl_PV_Milestones[[#This Row],[Project Status]]="Completed",tbl_PV_Milestones[[#This Row],[Project Status]]="Assumed Completed"),"Yes","No")</f>
        <v>No</v>
      </c>
      <c r="Y569" s="41">
        <f>IF(tbl_PV_Milestones[[#This Row],[Baseline Date]]="",1,0)</f>
        <v>0</v>
      </c>
      <c r="Z569" s="41">
        <f>IF(tbl_PV_Milestones[[#This Row],[Baseline Date]]&lt;PV_Meta!$B$7,1,0)</f>
        <v>0</v>
      </c>
      <c r="AA569" s="41">
        <f>IF(tbl_PV_Milestones[[#This Row],[Complete]]="Yes",1,0)</f>
        <v>0</v>
      </c>
      <c r="AB569" s="41">
        <f>IF(AND(tbl_PV_Milestones[[#This Row],[BL FY]]=2025,tbl_PV_Milestones[[#This Row],[Baseline Date]]&lt;PV_Meta!$B$7),1,0)</f>
        <v>0</v>
      </c>
      <c r="AC569" s="41">
        <f>IF(AND(tbl_PV_Milestones[[#This Row],[Planned YTD]]=1,tbl_PV_Milestones[[#This Row],[Complete]]="Yes"),1,0)</f>
        <v>0</v>
      </c>
      <c r="AD569" s="41">
        <f>IF(AND(tbl_PV_Milestones[[#This Row],[Actual/Schedule Finish]]&lt;PV_Meta!$B$7,tbl_PV_Milestones[[#This Row],[Complete]]="No",tbl_PV_Milestones[[#This Row],[Project Status]]&lt;&gt;"On Hold"),1,0)</f>
        <v>0</v>
      </c>
      <c r="AE569" s="41">
        <f>IF(AND(tbl_PV_Milestones[[#This Row],[Actual/Schedule Finish]]&gt;tbl_PV_Milestones[[#This Row],[Baseline Date]],tbl_PV_Milestones[[#This Row],[Complete]]="No",tbl_PV_Milestones[[#This Row],[Project Status]]&lt;&gt;"On Hold",tbl_PV_Milestones[[#This Row],[Overdue]]=0,tbl_PV_Milestones[[#This Row],[To be Baselined]]&lt;&gt;1),1,0)</f>
        <v>0</v>
      </c>
      <c r="AF569" s="41">
        <f>IF(AND(tbl_PV_Milestones[[#This Row],[BL FY]]=2025,tbl_PV_Milestones[[#This Row],[Finish FY]]&gt;2025),1,0)</f>
        <v>0</v>
      </c>
      <c r="AG569" s="56" t="str">
        <f>_xlfn.XLOOKUP(tbl_PV_Milestones[[#This Row],[Work ID]],tbl_PV_Meta[Work ID '#],tbl_PV_Meta[Project Manager/Owner],,0)</f>
        <v>Project Manager 8</v>
      </c>
      <c r="AH569" s="6"/>
    </row>
    <row r="570" spans="4:34" x14ac:dyDescent="0.25">
      <c r="D570" s="6" t="s">
        <v>28</v>
      </c>
      <c r="E570" s="6" t="s">
        <v>503</v>
      </c>
      <c r="F570" s="6" t="s">
        <v>1694</v>
      </c>
      <c r="G570" s="6" t="s">
        <v>686</v>
      </c>
      <c r="H570" s="6" t="s">
        <v>505</v>
      </c>
      <c r="I570" s="6" t="s">
        <v>510</v>
      </c>
      <c r="J570" s="6" t="s">
        <v>28</v>
      </c>
      <c r="K570" s="6" t="s">
        <v>39</v>
      </c>
      <c r="L570" s="6" t="s">
        <v>80</v>
      </c>
      <c r="M570" s="43"/>
      <c r="N570" s="44" t="s">
        <v>1979</v>
      </c>
      <c r="O570" s="39">
        <v>46035.708333333299</v>
      </c>
      <c r="P570" s="39">
        <v>46035.708333333299</v>
      </c>
      <c r="Q570" s="6">
        <v>0</v>
      </c>
      <c r="R570" s="6">
        <v>0</v>
      </c>
      <c r="S570" s="45" t="e">
        <f>_xlfn.CONCAT(#REF!,TRIM(tbl_PV_Milestones[[#This Row],[Milestone Description]]))</f>
        <v>#REF!</v>
      </c>
      <c r="T570" s="84" t="str">
        <f>IF(COUNTIF(tbl_PV_Milestones[UID],tbl_PV_Milestones[[#This Row],[UID]])&gt;1,"Duplicate","")</f>
        <v>Duplicate</v>
      </c>
      <c r="U570" s="42" t="str">
        <f>_xlfn.XLOOKUP(tbl_PV_Milestones[[#This Row],[Work ID]],tbl_PV_Meta[Work ID '#],tbl_PV_Meta[Sub-Portfolio])</f>
        <v>Sub-Portfolio 7</v>
      </c>
      <c r="V570" s="41">
        <f>IF(MONTH(tbl_PV_Milestones[[#This Row],[Baseline Date]])&lt;7,YEAR(tbl_PV_Milestones[[#This Row],[Baseline Date]]),YEAR(tbl_PV_Milestones[[#This Row],[Baseline Date]])+1)</f>
        <v>2026</v>
      </c>
      <c r="W570" s="41">
        <f>IF(MONTH(tbl_PV_Milestones[[#This Row],[Actual/Schedule Finish]])&lt;7,YEAR(tbl_PV_Milestones[[#This Row],[Actual/Schedule Finish]]),YEAR(tbl_PV_Milestones[[#This Row],[Actual/Schedule Finish]])+1)</f>
        <v>2026</v>
      </c>
      <c r="X570" s="41" t="str">
        <f>IF(OR(tbl_PV_Milestones[[#This Row],[Project Status]]="Completed",tbl_PV_Milestones[[#This Row],[Project Status]]="Assumed Completed"),"Yes","No")</f>
        <v>No</v>
      </c>
      <c r="Y570" s="41">
        <f>IF(tbl_PV_Milestones[[#This Row],[Baseline Date]]="",1,0)</f>
        <v>0</v>
      </c>
      <c r="Z570" s="41">
        <f>IF(tbl_PV_Milestones[[#This Row],[Baseline Date]]&lt;PV_Meta!$B$7,1,0)</f>
        <v>0</v>
      </c>
      <c r="AA570" s="41">
        <f>IF(tbl_PV_Milestones[[#This Row],[Complete]]="Yes",1,0)</f>
        <v>0</v>
      </c>
      <c r="AB570" s="41">
        <f>IF(AND(tbl_PV_Milestones[[#This Row],[BL FY]]=2025,tbl_PV_Milestones[[#This Row],[Baseline Date]]&lt;PV_Meta!$B$7),1,0)</f>
        <v>0</v>
      </c>
      <c r="AC570" s="41">
        <f>IF(AND(tbl_PV_Milestones[[#This Row],[Planned YTD]]=1,tbl_PV_Milestones[[#This Row],[Complete]]="Yes"),1,0)</f>
        <v>0</v>
      </c>
      <c r="AD570" s="41">
        <f>IF(AND(tbl_PV_Milestones[[#This Row],[Actual/Schedule Finish]]&lt;PV_Meta!$B$7,tbl_PV_Milestones[[#This Row],[Complete]]="No",tbl_PV_Milestones[[#This Row],[Project Status]]&lt;&gt;"On Hold"),1,0)</f>
        <v>0</v>
      </c>
      <c r="AE570" s="41">
        <f>IF(AND(tbl_PV_Milestones[[#This Row],[Actual/Schedule Finish]]&gt;tbl_PV_Milestones[[#This Row],[Baseline Date]],tbl_PV_Milestones[[#This Row],[Complete]]="No",tbl_PV_Milestones[[#This Row],[Project Status]]&lt;&gt;"On Hold",tbl_PV_Milestones[[#This Row],[Overdue]]=0,tbl_PV_Milestones[[#This Row],[To be Baselined]]&lt;&gt;1),1,0)</f>
        <v>0</v>
      </c>
      <c r="AF570" s="41">
        <f>IF(AND(tbl_PV_Milestones[[#This Row],[BL FY]]=2025,tbl_PV_Milestones[[#This Row],[Finish FY]]&gt;2025),1,0)</f>
        <v>0</v>
      </c>
      <c r="AG570" s="56" t="str">
        <f>_xlfn.XLOOKUP(tbl_PV_Milestones[[#This Row],[Work ID]],tbl_PV_Meta[Work ID '#],tbl_PV_Meta[Project Manager/Owner],,0)</f>
        <v>Project Manager 8</v>
      </c>
      <c r="AH570" s="6"/>
    </row>
    <row r="571" spans="4:34" x14ac:dyDescent="0.25">
      <c r="D571" s="6" t="s">
        <v>28</v>
      </c>
      <c r="E571" s="6" t="s">
        <v>503</v>
      </c>
      <c r="F571" s="6" t="s">
        <v>1694</v>
      </c>
      <c r="G571" s="6" t="s">
        <v>687</v>
      </c>
      <c r="H571" s="6" t="s">
        <v>505</v>
      </c>
      <c r="I571" s="6" t="s">
        <v>510</v>
      </c>
      <c r="J571" s="6" t="s">
        <v>28</v>
      </c>
      <c r="K571" s="6" t="s">
        <v>39</v>
      </c>
      <c r="L571" s="6" t="s">
        <v>80</v>
      </c>
      <c r="M571" s="43"/>
      <c r="N571" s="44" t="s">
        <v>1979</v>
      </c>
      <c r="O571" s="39">
        <v>46084.708333333299</v>
      </c>
      <c r="P571" s="39">
        <v>46084.708333333299</v>
      </c>
      <c r="Q571" s="6">
        <v>0</v>
      </c>
      <c r="R571" s="6">
        <v>0</v>
      </c>
      <c r="S571" s="45" t="e">
        <f>_xlfn.CONCAT(#REF!,TRIM(tbl_PV_Milestones[[#This Row],[Milestone Description]]))</f>
        <v>#REF!</v>
      </c>
      <c r="T571" s="84" t="str">
        <f>IF(COUNTIF(tbl_PV_Milestones[UID],tbl_PV_Milestones[[#This Row],[UID]])&gt;1,"Duplicate","")</f>
        <v>Duplicate</v>
      </c>
      <c r="U571" s="42" t="str">
        <f>_xlfn.XLOOKUP(tbl_PV_Milestones[[#This Row],[Work ID]],tbl_PV_Meta[Work ID '#],tbl_PV_Meta[Sub-Portfolio])</f>
        <v>Sub-Portfolio 7</v>
      </c>
      <c r="V571" s="41">
        <f>IF(MONTH(tbl_PV_Milestones[[#This Row],[Baseline Date]])&lt;7,YEAR(tbl_PV_Milestones[[#This Row],[Baseline Date]]),YEAR(tbl_PV_Milestones[[#This Row],[Baseline Date]])+1)</f>
        <v>2026</v>
      </c>
      <c r="W571" s="41">
        <f>IF(MONTH(tbl_PV_Milestones[[#This Row],[Actual/Schedule Finish]])&lt;7,YEAR(tbl_PV_Milestones[[#This Row],[Actual/Schedule Finish]]),YEAR(tbl_PV_Milestones[[#This Row],[Actual/Schedule Finish]])+1)</f>
        <v>2026</v>
      </c>
      <c r="X571" s="41" t="str">
        <f>IF(OR(tbl_PV_Milestones[[#This Row],[Project Status]]="Completed",tbl_PV_Milestones[[#This Row],[Project Status]]="Assumed Completed"),"Yes","No")</f>
        <v>No</v>
      </c>
      <c r="Y571" s="41">
        <f>IF(tbl_PV_Milestones[[#This Row],[Baseline Date]]="",1,0)</f>
        <v>0</v>
      </c>
      <c r="Z571" s="41">
        <f>IF(tbl_PV_Milestones[[#This Row],[Baseline Date]]&lt;PV_Meta!$B$7,1,0)</f>
        <v>0</v>
      </c>
      <c r="AA571" s="41">
        <f>IF(tbl_PV_Milestones[[#This Row],[Complete]]="Yes",1,0)</f>
        <v>0</v>
      </c>
      <c r="AB571" s="41">
        <f>IF(AND(tbl_PV_Milestones[[#This Row],[BL FY]]=2025,tbl_PV_Milestones[[#This Row],[Baseline Date]]&lt;PV_Meta!$B$7),1,0)</f>
        <v>0</v>
      </c>
      <c r="AC571" s="41">
        <f>IF(AND(tbl_PV_Milestones[[#This Row],[Planned YTD]]=1,tbl_PV_Milestones[[#This Row],[Complete]]="Yes"),1,0)</f>
        <v>0</v>
      </c>
      <c r="AD571" s="41">
        <f>IF(AND(tbl_PV_Milestones[[#This Row],[Actual/Schedule Finish]]&lt;PV_Meta!$B$7,tbl_PV_Milestones[[#This Row],[Complete]]="No",tbl_PV_Milestones[[#This Row],[Project Status]]&lt;&gt;"On Hold"),1,0)</f>
        <v>0</v>
      </c>
      <c r="AE571" s="41">
        <f>IF(AND(tbl_PV_Milestones[[#This Row],[Actual/Schedule Finish]]&gt;tbl_PV_Milestones[[#This Row],[Baseline Date]],tbl_PV_Milestones[[#This Row],[Complete]]="No",tbl_PV_Milestones[[#This Row],[Project Status]]&lt;&gt;"On Hold",tbl_PV_Milestones[[#This Row],[Overdue]]=0,tbl_PV_Milestones[[#This Row],[To be Baselined]]&lt;&gt;1),1,0)</f>
        <v>0</v>
      </c>
      <c r="AF571" s="41">
        <f>IF(AND(tbl_PV_Milestones[[#This Row],[BL FY]]=2025,tbl_PV_Milestones[[#This Row],[Finish FY]]&gt;2025),1,0)</f>
        <v>0</v>
      </c>
      <c r="AG571" s="56" t="str">
        <f>_xlfn.XLOOKUP(tbl_PV_Milestones[[#This Row],[Work ID]],tbl_PV_Meta[Work ID '#],tbl_PV_Meta[Project Manager/Owner],,0)</f>
        <v>Project Manager 8</v>
      </c>
      <c r="AH571" s="6"/>
    </row>
    <row r="572" spans="4:34" x14ac:dyDescent="0.25">
      <c r="D572" s="6" t="s">
        <v>28</v>
      </c>
      <c r="E572" s="6" t="s">
        <v>503</v>
      </c>
      <c r="F572" s="6" t="s">
        <v>1694</v>
      </c>
      <c r="G572" s="6" t="s">
        <v>688</v>
      </c>
      <c r="H572" s="6" t="s">
        <v>505</v>
      </c>
      <c r="I572" s="6" t="s">
        <v>510</v>
      </c>
      <c r="J572" s="6" t="s">
        <v>28</v>
      </c>
      <c r="K572" s="6" t="s">
        <v>39</v>
      </c>
      <c r="L572" s="6" t="s">
        <v>80</v>
      </c>
      <c r="M572" s="43"/>
      <c r="N572" s="44" t="s">
        <v>1979</v>
      </c>
      <c r="O572" s="39">
        <v>46086.708333333299</v>
      </c>
      <c r="P572" s="39">
        <v>46086.708333333299</v>
      </c>
      <c r="Q572" s="6">
        <v>0</v>
      </c>
      <c r="R572" s="6">
        <v>0</v>
      </c>
      <c r="S572" s="45" t="e">
        <f>_xlfn.CONCAT(#REF!,TRIM(tbl_PV_Milestones[[#This Row],[Milestone Description]]))</f>
        <v>#REF!</v>
      </c>
      <c r="T572" s="84" t="str">
        <f>IF(COUNTIF(tbl_PV_Milestones[UID],tbl_PV_Milestones[[#This Row],[UID]])&gt;1,"Duplicate","")</f>
        <v>Duplicate</v>
      </c>
      <c r="U572" s="42" t="str">
        <f>_xlfn.XLOOKUP(tbl_PV_Milestones[[#This Row],[Work ID]],tbl_PV_Meta[Work ID '#],tbl_PV_Meta[Sub-Portfolio])</f>
        <v>Sub-Portfolio 7</v>
      </c>
      <c r="V572" s="41">
        <f>IF(MONTH(tbl_PV_Milestones[[#This Row],[Baseline Date]])&lt;7,YEAR(tbl_PV_Milestones[[#This Row],[Baseline Date]]),YEAR(tbl_PV_Milestones[[#This Row],[Baseline Date]])+1)</f>
        <v>2026</v>
      </c>
      <c r="W572" s="41">
        <f>IF(MONTH(tbl_PV_Milestones[[#This Row],[Actual/Schedule Finish]])&lt;7,YEAR(tbl_PV_Milestones[[#This Row],[Actual/Schedule Finish]]),YEAR(tbl_PV_Milestones[[#This Row],[Actual/Schedule Finish]])+1)</f>
        <v>2026</v>
      </c>
      <c r="X572" s="41" t="str">
        <f>IF(OR(tbl_PV_Milestones[[#This Row],[Project Status]]="Completed",tbl_PV_Milestones[[#This Row],[Project Status]]="Assumed Completed"),"Yes","No")</f>
        <v>No</v>
      </c>
      <c r="Y572" s="41">
        <f>IF(tbl_PV_Milestones[[#This Row],[Baseline Date]]="",1,0)</f>
        <v>0</v>
      </c>
      <c r="Z572" s="41">
        <f>IF(tbl_PV_Milestones[[#This Row],[Baseline Date]]&lt;PV_Meta!$B$7,1,0)</f>
        <v>0</v>
      </c>
      <c r="AA572" s="41">
        <f>IF(tbl_PV_Milestones[[#This Row],[Complete]]="Yes",1,0)</f>
        <v>0</v>
      </c>
      <c r="AB572" s="41">
        <f>IF(AND(tbl_PV_Milestones[[#This Row],[BL FY]]=2025,tbl_PV_Milestones[[#This Row],[Baseline Date]]&lt;PV_Meta!$B$7),1,0)</f>
        <v>0</v>
      </c>
      <c r="AC572" s="41">
        <f>IF(AND(tbl_PV_Milestones[[#This Row],[Planned YTD]]=1,tbl_PV_Milestones[[#This Row],[Complete]]="Yes"),1,0)</f>
        <v>0</v>
      </c>
      <c r="AD572" s="41">
        <f>IF(AND(tbl_PV_Milestones[[#This Row],[Actual/Schedule Finish]]&lt;PV_Meta!$B$7,tbl_PV_Milestones[[#This Row],[Complete]]="No",tbl_PV_Milestones[[#This Row],[Project Status]]&lt;&gt;"On Hold"),1,0)</f>
        <v>0</v>
      </c>
      <c r="AE572" s="41">
        <f>IF(AND(tbl_PV_Milestones[[#This Row],[Actual/Schedule Finish]]&gt;tbl_PV_Milestones[[#This Row],[Baseline Date]],tbl_PV_Milestones[[#This Row],[Complete]]="No",tbl_PV_Milestones[[#This Row],[Project Status]]&lt;&gt;"On Hold",tbl_PV_Milestones[[#This Row],[Overdue]]=0,tbl_PV_Milestones[[#This Row],[To be Baselined]]&lt;&gt;1),1,0)</f>
        <v>0</v>
      </c>
      <c r="AF572" s="41">
        <f>IF(AND(tbl_PV_Milestones[[#This Row],[BL FY]]=2025,tbl_PV_Milestones[[#This Row],[Finish FY]]&gt;2025),1,0)</f>
        <v>0</v>
      </c>
      <c r="AG572" s="56" t="str">
        <f>_xlfn.XLOOKUP(tbl_PV_Milestones[[#This Row],[Work ID]],tbl_PV_Meta[Work ID '#],tbl_PV_Meta[Project Manager/Owner],,0)</f>
        <v>Project Manager 8</v>
      </c>
      <c r="AH572" s="6"/>
    </row>
    <row r="573" spans="4:34" x14ac:dyDescent="0.25">
      <c r="D573" s="6" t="s">
        <v>28</v>
      </c>
      <c r="E573" s="6" t="s">
        <v>503</v>
      </c>
      <c r="F573" s="6" t="s">
        <v>1694</v>
      </c>
      <c r="G573" s="6" t="s">
        <v>674</v>
      </c>
      <c r="H573" s="6" t="s">
        <v>505</v>
      </c>
      <c r="I573" s="6" t="s">
        <v>510</v>
      </c>
      <c r="J573" s="6" t="s">
        <v>28</v>
      </c>
      <c r="K573" s="6" t="s">
        <v>39</v>
      </c>
      <c r="L573" s="6" t="s">
        <v>80</v>
      </c>
      <c r="M573" s="43"/>
      <c r="N573" s="44" t="s">
        <v>1979</v>
      </c>
      <c r="O573" s="39">
        <v>46185.708333333299</v>
      </c>
      <c r="P573" s="39">
        <v>46185.708333333299</v>
      </c>
      <c r="Q573" s="6">
        <v>0</v>
      </c>
      <c r="R573" s="6">
        <v>0</v>
      </c>
      <c r="S573" s="45" t="e">
        <f>_xlfn.CONCAT(#REF!,TRIM(tbl_PV_Milestones[[#This Row],[Milestone Description]]))</f>
        <v>#REF!</v>
      </c>
      <c r="T573" s="84" t="str">
        <f>IF(COUNTIF(tbl_PV_Milestones[UID],tbl_PV_Milestones[[#This Row],[UID]])&gt;1,"Duplicate","")</f>
        <v>Duplicate</v>
      </c>
      <c r="U573" s="42" t="str">
        <f>_xlfn.XLOOKUP(tbl_PV_Milestones[[#This Row],[Work ID]],tbl_PV_Meta[Work ID '#],tbl_PV_Meta[Sub-Portfolio])</f>
        <v>Sub-Portfolio 7</v>
      </c>
      <c r="V573" s="41">
        <f>IF(MONTH(tbl_PV_Milestones[[#This Row],[Baseline Date]])&lt;7,YEAR(tbl_PV_Milestones[[#This Row],[Baseline Date]]),YEAR(tbl_PV_Milestones[[#This Row],[Baseline Date]])+1)</f>
        <v>2026</v>
      </c>
      <c r="W573" s="41">
        <f>IF(MONTH(tbl_PV_Milestones[[#This Row],[Actual/Schedule Finish]])&lt;7,YEAR(tbl_PV_Milestones[[#This Row],[Actual/Schedule Finish]]),YEAR(tbl_PV_Milestones[[#This Row],[Actual/Schedule Finish]])+1)</f>
        <v>2026</v>
      </c>
      <c r="X573" s="41" t="str">
        <f>IF(OR(tbl_PV_Milestones[[#This Row],[Project Status]]="Completed",tbl_PV_Milestones[[#This Row],[Project Status]]="Assumed Completed"),"Yes","No")</f>
        <v>No</v>
      </c>
      <c r="Y573" s="41">
        <f>IF(tbl_PV_Milestones[[#This Row],[Baseline Date]]="",1,0)</f>
        <v>0</v>
      </c>
      <c r="Z573" s="41">
        <f>IF(tbl_PV_Milestones[[#This Row],[Baseline Date]]&lt;PV_Meta!$B$7,1,0)</f>
        <v>0</v>
      </c>
      <c r="AA573" s="41">
        <f>IF(tbl_PV_Milestones[[#This Row],[Complete]]="Yes",1,0)</f>
        <v>0</v>
      </c>
      <c r="AB573" s="41">
        <f>IF(AND(tbl_PV_Milestones[[#This Row],[BL FY]]=2025,tbl_PV_Milestones[[#This Row],[Baseline Date]]&lt;PV_Meta!$B$7),1,0)</f>
        <v>0</v>
      </c>
      <c r="AC573" s="41">
        <f>IF(AND(tbl_PV_Milestones[[#This Row],[Planned YTD]]=1,tbl_PV_Milestones[[#This Row],[Complete]]="Yes"),1,0)</f>
        <v>0</v>
      </c>
      <c r="AD573" s="41">
        <f>IF(AND(tbl_PV_Milestones[[#This Row],[Actual/Schedule Finish]]&lt;PV_Meta!$B$7,tbl_PV_Milestones[[#This Row],[Complete]]="No",tbl_PV_Milestones[[#This Row],[Project Status]]&lt;&gt;"On Hold"),1,0)</f>
        <v>0</v>
      </c>
      <c r="AE573" s="41">
        <f>IF(AND(tbl_PV_Milestones[[#This Row],[Actual/Schedule Finish]]&gt;tbl_PV_Milestones[[#This Row],[Baseline Date]],tbl_PV_Milestones[[#This Row],[Complete]]="No",tbl_PV_Milestones[[#This Row],[Project Status]]&lt;&gt;"On Hold",tbl_PV_Milestones[[#This Row],[Overdue]]=0,tbl_PV_Milestones[[#This Row],[To be Baselined]]&lt;&gt;1),1,0)</f>
        <v>0</v>
      </c>
      <c r="AF573" s="41">
        <f>IF(AND(tbl_PV_Milestones[[#This Row],[BL FY]]=2025,tbl_PV_Milestones[[#This Row],[Finish FY]]&gt;2025),1,0)</f>
        <v>0</v>
      </c>
      <c r="AG573" s="56" t="str">
        <f>_xlfn.XLOOKUP(tbl_PV_Milestones[[#This Row],[Work ID]],tbl_PV_Meta[Work ID '#],tbl_PV_Meta[Project Manager/Owner],,0)</f>
        <v>Project Manager 8</v>
      </c>
      <c r="AH573" s="6"/>
    </row>
    <row r="574" spans="4:34" x14ac:dyDescent="0.25">
      <c r="D574" s="6" t="s">
        <v>28</v>
      </c>
      <c r="E574" s="6" t="s">
        <v>503</v>
      </c>
      <c r="F574" s="6" t="s">
        <v>1694</v>
      </c>
      <c r="G574" s="6" t="s">
        <v>675</v>
      </c>
      <c r="H574" s="6" t="s">
        <v>505</v>
      </c>
      <c r="I574" s="6" t="s">
        <v>510</v>
      </c>
      <c r="J574" s="6" t="s">
        <v>28</v>
      </c>
      <c r="K574" s="6" t="s">
        <v>39</v>
      </c>
      <c r="L574" s="6" t="s">
        <v>80</v>
      </c>
      <c r="M574" s="43"/>
      <c r="N574" s="44" t="s">
        <v>1979</v>
      </c>
      <c r="O574" s="39">
        <v>46227.708333333299</v>
      </c>
      <c r="P574" s="39">
        <v>46227.708333333299</v>
      </c>
      <c r="Q574" s="6">
        <v>0</v>
      </c>
      <c r="R574" s="6">
        <v>0</v>
      </c>
      <c r="S574" s="45" t="e">
        <f>_xlfn.CONCAT(#REF!,TRIM(tbl_PV_Milestones[[#This Row],[Milestone Description]]))</f>
        <v>#REF!</v>
      </c>
      <c r="T574" s="84" t="str">
        <f>IF(COUNTIF(tbl_PV_Milestones[UID],tbl_PV_Milestones[[#This Row],[UID]])&gt;1,"Duplicate","")</f>
        <v>Duplicate</v>
      </c>
      <c r="U574" s="42" t="str">
        <f>_xlfn.XLOOKUP(tbl_PV_Milestones[[#This Row],[Work ID]],tbl_PV_Meta[Work ID '#],tbl_PV_Meta[Sub-Portfolio])</f>
        <v>Sub-Portfolio 7</v>
      </c>
      <c r="V574" s="41">
        <f>IF(MONTH(tbl_PV_Milestones[[#This Row],[Baseline Date]])&lt;7,YEAR(tbl_PV_Milestones[[#This Row],[Baseline Date]]),YEAR(tbl_PV_Milestones[[#This Row],[Baseline Date]])+1)</f>
        <v>2027</v>
      </c>
      <c r="W574" s="41">
        <f>IF(MONTH(tbl_PV_Milestones[[#This Row],[Actual/Schedule Finish]])&lt;7,YEAR(tbl_PV_Milestones[[#This Row],[Actual/Schedule Finish]]),YEAR(tbl_PV_Milestones[[#This Row],[Actual/Schedule Finish]])+1)</f>
        <v>2027</v>
      </c>
      <c r="X574" s="41" t="str">
        <f>IF(OR(tbl_PV_Milestones[[#This Row],[Project Status]]="Completed",tbl_PV_Milestones[[#This Row],[Project Status]]="Assumed Completed"),"Yes","No")</f>
        <v>No</v>
      </c>
      <c r="Y574" s="41">
        <f>IF(tbl_PV_Milestones[[#This Row],[Baseline Date]]="",1,0)</f>
        <v>0</v>
      </c>
      <c r="Z574" s="41">
        <f>IF(tbl_PV_Milestones[[#This Row],[Baseline Date]]&lt;PV_Meta!$B$7,1,0)</f>
        <v>0</v>
      </c>
      <c r="AA574" s="41">
        <f>IF(tbl_PV_Milestones[[#This Row],[Complete]]="Yes",1,0)</f>
        <v>0</v>
      </c>
      <c r="AB574" s="41">
        <f>IF(AND(tbl_PV_Milestones[[#This Row],[BL FY]]=2025,tbl_PV_Milestones[[#This Row],[Baseline Date]]&lt;PV_Meta!$B$7),1,0)</f>
        <v>0</v>
      </c>
      <c r="AC574" s="41">
        <f>IF(AND(tbl_PV_Milestones[[#This Row],[Planned YTD]]=1,tbl_PV_Milestones[[#This Row],[Complete]]="Yes"),1,0)</f>
        <v>0</v>
      </c>
      <c r="AD574" s="41">
        <f>IF(AND(tbl_PV_Milestones[[#This Row],[Actual/Schedule Finish]]&lt;PV_Meta!$B$7,tbl_PV_Milestones[[#This Row],[Complete]]="No",tbl_PV_Milestones[[#This Row],[Project Status]]&lt;&gt;"On Hold"),1,0)</f>
        <v>0</v>
      </c>
      <c r="AE574" s="41">
        <f>IF(AND(tbl_PV_Milestones[[#This Row],[Actual/Schedule Finish]]&gt;tbl_PV_Milestones[[#This Row],[Baseline Date]],tbl_PV_Milestones[[#This Row],[Complete]]="No",tbl_PV_Milestones[[#This Row],[Project Status]]&lt;&gt;"On Hold",tbl_PV_Milestones[[#This Row],[Overdue]]=0,tbl_PV_Milestones[[#This Row],[To be Baselined]]&lt;&gt;1),1,0)</f>
        <v>0</v>
      </c>
      <c r="AF574" s="41">
        <f>IF(AND(tbl_PV_Milestones[[#This Row],[BL FY]]=2025,tbl_PV_Milestones[[#This Row],[Finish FY]]&gt;2025),1,0)</f>
        <v>0</v>
      </c>
      <c r="AG574" s="56" t="str">
        <f>_xlfn.XLOOKUP(tbl_PV_Milestones[[#This Row],[Work ID]],tbl_PV_Meta[Work ID '#],tbl_PV_Meta[Project Manager/Owner],,0)</f>
        <v>Project Manager 8</v>
      </c>
      <c r="AH574" s="6"/>
    </row>
    <row r="575" spans="4:34" x14ac:dyDescent="0.25">
      <c r="D575" s="6" t="s">
        <v>28</v>
      </c>
      <c r="E575" s="6" t="s">
        <v>503</v>
      </c>
      <c r="F575" s="6" t="s">
        <v>1694</v>
      </c>
      <c r="G575" s="6" t="s">
        <v>689</v>
      </c>
      <c r="H575" s="6" t="s">
        <v>505</v>
      </c>
      <c r="I575" s="6" t="s">
        <v>510</v>
      </c>
      <c r="J575" s="6" t="s">
        <v>28</v>
      </c>
      <c r="K575" s="6" t="s">
        <v>39</v>
      </c>
      <c r="L575" s="6" t="s">
        <v>80</v>
      </c>
      <c r="M575" s="43"/>
      <c r="N575" s="44" t="s">
        <v>1979</v>
      </c>
      <c r="O575" s="39">
        <v>46248.708333333299</v>
      </c>
      <c r="P575" s="39">
        <v>46248.708333333299</v>
      </c>
      <c r="Q575" s="6">
        <v>0</v>
      </c>
      <c r="R575" s="6">
        <v>0</v>
      </c>
      <c r="S575" s="45" t="e">
        <f>_xlfn.CONCAT(#REF!,TRIM(tbl_PV_Milestones[[#This Row],[Milestone Description]]))</f>
        <v>#REF!</v>
      </c>
      <c r="T575" s="84" t="str">
        <f>IF(COUNTIF(tbl_PV_Milestones[UID],tbl_PV_Milestones[[#This Row],[UID]])&gt;1,"Duplicate","")</f>
        <v>Duplicate</v>
      </c>
      <c r="U575" s="42" t="str">
        <f>_xlfn.XLOOKUP(tbl_PV_Milestones[[#This Row],[Work ID]],tbl_PV_Meta[Work ID '#],tbl_PV_Meta[Sub-Portfolio])</f>
        <v>Sub-Portfolio 7</v>
      </c>
      <c r="V575" s="41">
        <f>IF(MONTH(tbl_PV_Milestones[[#This Row],[Baseline Date]])&lt;7,YEAR(tbl_PV_Milestones[[#This Row],[Baseline Date]]),YEAR(tbl_PV_Milestones[[#This Row],[Baseline Date]])+1)</f>
        <v>2027</v>
      </c>
      <c r="W575" s="41">
        <f>IF(MONTH(tbl_PV_Milestones[[#This Row],[Actual/Schedule Finish]])&lt;7,YEAR(tbl_PV_Milestones[[#This Row],[Actual/Schedule Finish]]),YEAR(tbl_PV_Milestones[[#This Row],[Actual/Schedule Finish]])+1)</f>
        <v>2027</v>
      </c>
      <c r="X575" s="41" t="str">
        <f>IF(OR(tbl_PV_Milestones[[#This Row],[Project Status]]="Completed",tbl_PV_Milestones[[#This Row],[Project Status]]="Assumed Completed"),"Yes","No")</f>
        <v>No</v>
      </c>
      <c r="Y575" s="41">
        <f>IF(tbl_PV_Milestones[[#This Row],[Baseline Date]]="",1,0)</f>
        <v>0</v>
      </c>
      <c r="Z575" s="41">
        <f>IF(tbl_PV_Milestones[[#This Row],[Baseline Date]]&lt;PV_Meta!$B$7,1,0)</f>
        <v>0</v>
      </c>
      <c r="AA575" s="41">
        <f>IF(tbl_PV_Milestones[[#This Row],[Complete]]="Yes",1,0)</f>
        <v>0</v>
      </c>
      <c r="AB575" s="41">
        <f>IF(AND(tbl_PV_Milestones[[#This Row],[BL FY]]=2025,tbl_PV_Milestones[[#This Row],[Baseline Date]]&lt;PV_Meta!$B$7),1,0)</f>
        <v>0</v>
      </c>
      <c r="AC575" s="41">
        <f>IF(AND(tbl_PV_Milestones[[#This Row],[Planned YTD]]=1,tbl_PV_Milestones[[#This Row],[Complete]]="Yes"),1,0)</f>
        <v>0</v>
      </c>
      <c r="AD575" s="41">
        <f>IF(AND(tbl_PV_Milestones[[#This Row],[Actual/Schedule Finish]]&lt;PV_Meta!$B$7,tbl_PV_Milestones[[#This Row],[Complete]]="No",tbl_PV_Milestones[[#This Row],[Project Status]]&lt;&gt;"On Hold"),1,0)</f>
        <v>0</v>
      </c>
      <c r="AE575" s="41">
        <f>IF(AND(tbl_PV_Milestones[[#This Row],[Actual/Schedule Finish]]&gt;tbl_PV_Milestones[[#This Row],[Baseline Date]],tbl_PV_Milestones[[#This Row],[Complete]]="No",tbl_PV_Milestones[[#This Row],[Project Status]]&lt;&gt;"On Hold",tbl_PV_Milestones[[#This Row],[Overdue]]=0,tbl_PV_Milestones[[#This Row],[To be Baselined]]&lt;&gt;1),1,0)</f>
        <v>0</v>
      </c>
      <c r="AF575" s="41">
        <f>IF(AND(tbl_PV_Milestones[[#This Row],[BL FY]]=2025,tbl_PV_Milestones[[#This Row],[Finish FY]]&gt;2025),1,0)</f>
        <v>0</v>
      </c>
      <c r="AG575" s="56" t="str">
        <f>_xlfn.XLOOKUP(tbl_PV_Milestones[[#This Row],[Work ID]],tbl_PV_Meta[Work ID '#],tbl_PV_Meta[Project Manager/Owner],,0)</f>
        <v>Project Manager 8</v>
      </c>
      <c r="AH575" s="6"/>
    </row>
    <row r="576" spans="4:34" x14ac:dyDescent="0.25">
      <c r="D576" s="6" t="s">
        <v>28</v>
      </c>
      <c r="E576" s="6" t="s">
        <v>503</v>
      </c>
      <c r="F576" s="6" t="s">
        <v>1694</v>
      </c>
      <c r="G576" s="6" t="s">
        <v>676</v>
      </c>
      <c r="H576" s="6" t="s">
        <v>505</v>
      </c>
      <c r="I576" s="6" t="s">
        <v>510</v>
      </c>
      <c r="J576" s="6" t="s">
        <v>28</v>
      </c>
      <c r="K576" s="6" t="s">
        <v>39</v>
      </c>
      <c r="L576" s="6" t="s">
        <v>80</v>
      </c>
      <c r="M576" s="43"/>
      <c r="N576" s="44" t="s">
        <v>1979</v>
      </c>
      <c r="O576" s="39">
        <v>46266.708333333299</v>
      </c>
      <c r="P576" s="39">
        <v>46266.708333333299</v>
      </c>
      <c r="Q576" s="6">
        <v>0</v>
      </c>
      <c r="R576" s="6">
        <v>0</v>
      </c>
      <c r="S576" s="45" t="e">
        <f>_xlfn.CONCAT(#REF!,TRIM(tbl_PV_Milestones[[#This Row],[Milestone Description]]))</f>
        <v>#REF!</v>
      </c>
      <c r="T576" s="84" t="str">
        <f>IF(COUNTIF(tbl_PV_Milestones[UID],tbl_PV_Milestones[[#This Row],[UID]])&gt;1,"Duplicate","")</f>
        <v>Duplicate</v>
      </c>
      <c r="U576" s="42" t="str">
        <f>_xlfn.XLOOKUP(tbl_PV_Milestones[[#This Row],[Work ID]],tbl_PV_Meta[Work ID '#],tbl_PV_Meta[Sub-Portfolio])</f>
        <v>Sub-Portfolio 7</v>
      </c>
      <c r="V576" s="41">
        <f>IF(MONTH(tbl_PV_Milestones[[#This Row],[Baseline Date]])&lt;7,YEAR(tbl_PV_Milestones[[#This Row],[Baseline Date]]),YEAR(tbl_PV_Milestones[[#This Row],[Baseline Date]])+1)</f>
        <v>2027</v>
      </c>
      <c r="W576" s="41">
        <f>IF(MONTH(tbl_PV_Milestones[[#This Row],[Actual/Schedule Finish]])&lt;7,YEAR(tbl_PV_Milestones[[#This Row],[Actual/Schedule Finish]]),YEAR(tbl_PV_Milestones[[#This Row],[Actual/Schedule Finish]])+1)</f>
        <v>2027</v>
      </c>
      <c r="X576" s="41" t="str">
        <f>IF(OR(tbl_PV_Milestones[[#This Row],[Project Status]]="Completed",tbl_PV_Milestones[[#This Row],[Project Status]]="Assumed Completed"),"Yes","No")</f>
        <v>No</v>
      </c>
      <c r="Y576" s="41">
        <f>IF(tbl_PV_Milestones[[#This Row],[Baseline Date]]="",1,0)</f>
        <v>0</v>
      </c>
      <c r="Z576" s="41">
        <f>IF(tbl_PV_Milestones[[#This Row],[Baseline Date]]&lt;PV_Meta!$B$7,1,0)</f>
        <v>0</v>
      </c>
      <c r="AA576" s="41">
        <f>IF(tbl_PV_Milestones[[#This Row],[Complete]]="Yes",1,0)</f>
        <v>0</v>
      </c>
      <c r="AB576" s="41">
        <f>IF(AND(tbl_PV_Milestones[[#This Row],[BL FY]]=2025,tbl_PV_Milestones[[#This Row],[Baseline Date]]&lt;PV_Meta!$B$7),1,0)</f>
        <v>0</v>
      </c>
      <c r="AC576" s="41">
        <f>IF(AND(tbl_PV_Milestones[[#This Row],[Planned YTD]]=1,tbl_PV_Milestones[[#This Row],[Complete]]="Yes"),1,0)</f>
        <v>0</v>
      </c>
      <c r="AD576" s="41">
        <f>IF(AND(tbl_PV_Milestones[[#This Row],[Actual/Schedule Finish]]&lt;PV_Meta!$B$7,tbl_PV_Milestones[[#This Row],[Complete]]="No",tbl_PV_Milestones[[#This Row],[Project Status]]&lt;&gt;"On Hold"),1,0)</f>
        <v>0</v>
      </c>
      <c r="AE576" s="41">
        <f>IF(AND(tbl_PV_Milestones[[#This Row],[Actual/Schedule Finish]]&gt;tbl_PV_Milestones[[#This Row],[Baseline Date]],tbl_PV_Milestones[[#This Row],[Complete]]="No",tbl_PV_Milestones[[#This Row],[Project Status]]&lt;&gt;"On Hold",tbl_PV_Milestones[[#This Row],[Overdue]]=0,tbl_PV_Milestones[[#This Row],[To be Baselined]]&lt;&gt;1),1,0)</f>
        <v>0</v>
      </c>
      <c r="AF576" s="41">
        <f>IF(AND(tbl_PV_Milestones[[#This Row],[BL FY]]=2025,tbl_PV_Milestones[[#This Row],[Finish FY]]&gt;2025),1,0)</f>
        <v>0</v>
      </c>
      <c r="AG576" s="56" t="str">
        <f>_xlfn.XLOOKUP(tbl_PV_Milestones[[#This Row],[Work ID]],tbl_PV_Meta[Work ID '#],tbl_PV_Meta[Project Manager/Owner],,0)</f>
        <v>Project Manager 8</v>
      </c>
      <c r="AH576" s="6"/>
    </row>
    <row r="577" spans="4:34" x14ac:dyDescent="0.25">
      <c r="D577" s="6" t="s">
        <v>28</v>
      </c>
      <c r="E577" s="6" t="s">
        <v>503</v>
      </c>
      <c r="F577" s="6" t="s">
        <v>1694</v>
      </c>
      <c r="G577" s="6" t="s">
        <v>690</v>
      </c>
      <c r="H577" s="6" t="s">
        <v>505</v>
      </c>
      <c r="I577" s="6" t="s">
        <v>510</v>
      </c>
      <c r="J577" s="6" t="s">
        <v>28</v>
      </c>
      <c r="K577" s="6" t="s">
        <v>39</v>
      </c>
      <c r="L577" s="6" t="s">
        <v>80</v>
      </c>
      <c r="M577" s="43"/>
      <c r="N577" s="44" t="s">
        <v>1979</v>
      </c>
      <c r="O577" s="39">
        <v>46085.708333333299</v>
      </c>
      <c r="P577" s="39">
        <v>46085.708333333299</v>
      </c>
      <c r="Q577" s="6">
        <v>0</v>
      </c>
      <c r="R577" s="6">
        <v>0</v>
      </c>
      <c r="S577" s="45" t="e">
        <f>_xlfn.CONCAT(#REF!,TRIM(tbl_PV_Milestones[[#This Row],[Milestone Description]]))</f>
        <v>#REF!</v>
      </c>
      <c r="T577" s="84" t="str">
        <f>IF(COUNTIF(tbl_PV_Milestones[UID],tbl_PV_Milestones[[#This Row],[UID]])&gt;1,"Duplicate","")</f>
        <v>Duplicate</v>
      </c>
      <c r="U577" s="42" t="str">
        <f>_xlfn.XLOOKUP(tbl_PV_Milestones[[#This Row],[Work ID]],tbl_PV_Meta[Work ID '#],tbl_PV_Meta[Sub-Portfolio])</f>
        <v>Sub-Portfolio 7</v>
      </c>
      <c r="V577" s="41">
        <f>IF(MONTH(tbl_PV_Milestones[[#This Row],[Baseline Date]])&lt;7,YEAR(tbl_PV_Milestones[[#This Row],[Baseline Date]]),YEAR(tbl_PV_Milestones[[#This Row],[Baseline Date]])+1)</f>
        <v>2026</v>
      </c>
      <c r="W577" s="41">
        <f>IF(MONTH(tbl_PV_Milestones[[#This Row],[Actual/Schedule Finish]])&lt;7,YEAR(tbl_PV_Milestones[[#This Row],[Actual/Schedule Finish]]),YEAR(tbl_PV_Milestones[[#This Row],[Actual/Schedule Finish]])+1)</f>
        <v>2026</v>
      </c>
      <c r="X577" s="41" t="str">
        <f>IF(OR(tbl_PV_Milestones[[#This Row],[Project Status]]="Completed",tbl_PV_Milestones[[#This Row],[Project Status]]="Assumed Completed"),"Yes","No")</f>
        <v>No</v>
      </c>
      <c r="Y577" s="41">
        <f>IF(tbl_PV_Milestones[[#This Row],[Baseline Date]]="",1,0)</f>
        <v>0</v>
      </c>
      <c r="Z577" s="41">
        <f>IF(tbl_PV_Milestones[[#This Row],[Baseline Date]]&lt;PV_Meta!$B$7,1,0)</f>
        <v>0</v>
      </c>
      <c r="AA577" s="41">
        <f>IF(tbl_PV_Milestones[[#This Row],[Complete]]="Yes",1,0)</f>
        <v>0</v>
      </c>
      <c r="AB577" s="41">
        <f>IF(AND(tbl_PV_Milestones[[#This Row],[BL FY]]=2025,tbl_PV_Milestones[[#This Row],[Baseline Date]]&lt;PV_Meta!$B$7),1,0)</f>
        <v>0</v>
      </c>
      <c r="AC577" s="41">
        <f>IF(AND(tbl_PV_Milestones[[#This Row],[Planned YTD]]=1,tbl_PV_Milestones[[#This Row],[Complete]]="Yes"),1,0)</f>
        <v>0</v>
      </c>
      <c r="AD577" s="41">
        <f>IF(AND(tbl_PV_Milestones[[#This Row],[Actual/Schedule Finish]]&lt;PV_Meta!$B$7,tbl_PV_Milestones[[#This Row],[Complete]]="No",tbl_PV_Milestones[[#This Row],[Project Status]]&lt;&gt;"On Hold"),1,0)</f>
        <v>0</v>
      </c>
      <c r="AE577" s="41">
        <f>IF(AND(tbl_PV_Milestones[[#This Row],[Actual/Schedule Finish]]&gt;tbl_PV_Milestones[[#This Row],[Baseline Date]],tbl_PV_Milestones[[#This Row],[Complete]]="No",tbl_PV_Milestones[[#This Row],[Project Status]]&lt;&gt;"On Hold",tbl_PV_Milestones[[#This Row],[Overdue]]=0,tbl_PV_Milestones[[#This Row],[To be Baselined]]&lt;&gt;1),1,0)</f>
        <v>0</v>
      </c>
      <c r="AF577" s="41">
        <f>IF(AND(tbl_PV_Milestones[[#This Row],[BL FY]]=2025,tbl_PV_Milestones[[#This Row],[Finish FY]]&gt;2025),1,0)</f>
        <v>0</v>
      </c>
      <c r="AG577" s="56" t="str">
        <f>_xlfn.XLOOKUP(tbl_PV_Milestones[[#This Row],[Work ID]],tbl_PV_Meta[Work ID '#],tbl_PV_Meta[Project Manager/Owner],,0)</f>
        <v>Project Manager 8</v>
      </c>
      <c r="AH577" s="6"/>
    </row>
    <row r="578" spans="4:34" x14ac:dyDescent="0.25">
      <c r="D578" s="6" t="s">
        <v>28</v>
      </c>
      <c r="E578" s="6" t="s">
        <v>503</v>
      </c>
      <c r="F578" s="6" t="s">
        <v>1694</v>
      </c>
      <c r="G578" s="6" t="s">
        <v>678</v>
      </c>
      <c r="H578" s="6" t="s">
        <v>505</v>
      </c>
      <c r="I578" s="6" t="s">
        <v>510</v>
      </c>
      <c r="J578" s="6" t="s">
        <v>28</v>
      </c>
      <c r="K578" s="6" t="s">
        <v>39</v>
      </c>
      <c r="L578" s="6" t="s">
        <v>80</v>
      </c>
      <c r="M578" s="43"/>
      <c r="N578" s="44" t="s">
        <v>1979</v>
      </c>
      <c r="O578" s="39">
        <v>46267.708333333299</v>
      </c>
      <c r="P578" s="39">
        <v>46267.708333333299</v>
      </c>
      <c r="Q578" s="6">
        <v>0</v>
      </c>
      <c r="R578" s="6">
        <v>0</v>
      </c>
      <c r="S578" s="45" t="e">
        <f>_xlfn.CONCAT(#REF!,TRIM(tbl_PV_Milestones[[#This Row],[Milestone Description]]))</f>
        <v>#REF!</v>
      </c>
      <c r="T578" s="84" t="str">
        <f>IF(COUNTIF(tbl_PV_Milestones[UID],tbl_PV_Milestones[[#This Row],[UID]])&gt;1,"Duplicate","")</f>
        <v>Duplicate</v>
      </c>
      <c r="U578" s="42" t="str">
        <f>_xlfn.XLOOKUP(tbl_PV_Milestones[[#This Row],[Work ID]],tbl_PV_Meta[Work ID '#],tbl_PV_Meta[Sub-Portfolio])</f>
        <v>Sub-Portfolio 7</v>
      </c>
      <c r="V578" s="41">
        <f>IF(MONTH(tbl_PV_Milestones[[#This Row],[Baseline Date]])&lt;7,YEAR(tbl_PV_Milestones[[#This Row],[Baseline Date]]),YEAR(tbl_PV_Milestones[[#This Row],[Baseline Date]])+1)</f>
        <v>2027</v>
      </c>
      <c r="W578" s="41">
        <f>IF(MONTH(tbl_PV_Milestones[[#This Row],[Actual/Schedule Finish]])&lt;7,YEAR(tbl_PV_Milestones[[#This Row],[Actual/Schedule Finish]]),YEAR(tbl_PV_Milestones[[#This Row],[Actual/Schedule Finish]])+1)</f>
        <v>2027</v>
      </c>
      <c r="X578" s="41" t="str">
        <f>IF(OR(tbl_PV_Milestones[[#This Row],[Project Status]]="Completed",tbl_PV_Milestones[[#This Row],[Project Status]]="Assumed Completed"),"Yes","No")</f>
        <v>No</v>
      </c>
      <c r="Y578" s="41">
        <f>IF(tbl_PV_Milestones[[#This Row],[Baseline Date]]="",1,0)</f>
        <v>0</v>
      </c>
      <c r="Z578" s="41">
        <f>IF(tbl_PV_Milestones[[#This Row],[Baseline Date]]&lt;PV_Meta!$B$7,1,0)</f>
        <v>0</v>
      </c>
      <c r="AA578" s="41">
        <f>IF(tbl_PV_Milestones[[#This Row],[Complete]]="Yes",1,0)</f>
        <v>0</v>
      </c>
      <c r="AB578" s="41">
        <f>IF(AND(tbl_PV_Milestones[[#This Row],[BL FY]]=2025,tbl_PV_Milestones[[#This Row],[Baseline Date]]&lt;PV_Meta!$B$7),1,0)</f>
        <v>0</v>
      </c>
      <c r="AC578" s="41">
        <f>IF(AND(tbl_PV_Milestones[[#This Row],[Planned YTD]]=1,tbl_PV_Milestones[[#This Row],[Complete]]="Yes"),1,0)</f>
        <v>0</v>
      </c>
      <c r="AD578" s="41">
        <f>IF(AND(tbl_PV_Milestones[[#This Row],[Actual/Schedule Finish]]&lt;PV_Meta!$B$7,tbl_PV_Milestones[[#This Row],[Complete]]="No",tbl_PV_Milestones[[#This Row],[Project Status]]&lt;&gt;"On Hold"),1,0)</f>
        <v>0</v>
      </c>
      <c r="AE578" s="41">
        <f>IF(AND(tbl_PV_Milestones[[#This Row],[Actual/Schedule Finish]]&gt;tbl_PV_Milestones[[#This Row],[Baseline Date]],tbl_PV_Milestones[[#This Row],[Complete]]="No",tbl_PV_Milestones[[#This Row],[Project Status]]&lt;&gt;"On Hold",tbl_PV_Milestones[[#This Row],[Overdue]]=0,tbl_PV_Milestones[[#This Row],[To be Baselined]]&lt;&gt;1),1,0)</f>
        <v>0</v>
      </c>
      <c r="AF578" s="41">
        <f>IF(AND(tbl_PV_Milestones[[#This Row],[BL FY]]=2025,tbl_PV_Milestones[[#This Row],[Finish FY]]&gt;2025),1,0)</f>
        <v>0</v>
      </c>
      <c r="AG578" s="56" t="str">
        <f>_xlfn.XLOOKUP(tbl_PV_Milestones[[#This Row],[Work ID]],tbl_PV_Meta[Work ID '#],tbl_PV_Meta[Project Manager/Owner],,0)</f>
        <v>Project Manager 8</v>
      </c>
      <c r="AH578" s="6"/>
    </row>
    <row r="579" spans="4:34" x14ac:dyDescent="0.25">
      <c r="D579" s="6" t="s">
        <v>28</v>
      </c>
      <c r="E579" s="6" t="s">
        <v>503</v>
      </c>
      <c r="F579" s="6" t="s">
        <v>1694</v>
      </c>
      <c r="G579" s="6" t="s">
        <v>677</v>
      </c>
      <c r="H579" s="6" t="s">
        <v>505</v>
      </c>
      <c r="I579" s="6" t="s">
        <v>510</v>
      </c>
      <c r="J579" s="6" t="s">
        <v>28</v>
      </c>
      <c r="K579" s="6" t="s">
        <v>39</v>
      </c>
      <c r="L579" s="6" t="s">
        <v>80</v>
      </c>
      <c r="M579" s="43"/>
      <c r="N579" s="44" t="s">
        <v>1979</v>
      </c>
      <c r="O579" s="39">
        <v>46295.708333333299</v>
      </c>
      <c r="P579" s="39">
        <v>46295.708333333299</v>
      </c>
      <c r="Q579" s="6">
        <v>0</v>
      </c>
      <c r="R579" s="6">
        <v>0</v>
      </c>
      <c r="S579" s="45" t="e">
        <f>_xlfn.CONCAT(#REF!,TRIM(tbl_PV_Milestones[[#This Row],[Milestone Description]]))</f>
        <v>#REF!</v>
      </c>
      <c r="T579" s="84" t="str">
        <f>IF(COUNTIF(tbl_PV_Milestones[UID],tbl_PV_Milestones[[#This Row],[UID]])&gt;1,"Duplicate","")</f>
        <v>Duplicate</v>
      </c>
      <c r="U579" s="42" t="str">
        <f>_xlfn.XLOOKUP(tbl_PV_Milestones[[#This Row],[Work ID]],tbl_PV_Meta[Work ID '#],tbl_PV_Meta[Sub-Portfolio])</f>
        <v>Sub-Portfolio 7</v>
      </c>
      <c r="V579" s="41">
        <f>IF(MONTH(tbl_PV_Milestones[[#This Row],[Baseline Date]])&lt;7,YEAR(tbl_PV_Milestones[[#This Row],[Baseline Date]]),YEAR(tbl_PV_Milestones[[#This Row],[Baseline Date]])+1)</f>
        <v>2027</v>
      </c>
      <c r="W579" s="41">
        <f>IF(MONTH(tbl_PV_Milestones[[#This Row],[Actual/Schedule Finish]])&lt;7,YEAR(tbl_PV_Milestones[[#This Row],[Actual/Schedule Finish]]),YEAR(tbl_PV_Milestones[[#This Row],[Actual/Schedule Finish]])+1)</f>
        <v>2027</v>
      </c>
      <c r="X579" s="41" t="str">
        <f>IF(OR(tbl_PV_Milestones[[#This Row],[Project Status]]="Completed",tbl_PV_Milestones[[#This Row],[Project Status]]="Assumed Completed"),"Yes","No")</f>
        <v>No</v>
      </c>
      <c r="Y579" s="41">
        <f>IF(tbl_PV_Milestones[[#This Row],[Baseline Date]]="",1,0)</f>
        <v>0</v>
      </c>
      <c r="Z579" s="41">
        <f>IF(tbl_PV_Milestones[[#This Row],[Baseline Date]]&lt;PV_Meta!$B$7,1,0)</f>
        <v>0</v>
      </c>
      <c r="AA579" s="41">
        <f>IF(tbl_PV_Milestones[[#This Row],[Complete]]="Yes",1,0)</f>
        <v>0</v>
      </c>
      <c r="AB579" s="41">
        <f>IF(AND(tbl_PV_Milestones[[#This Row],[BL FY]]=2025,tbl_PV_Milestones[[#This Row],[Baseline Date]]&lt;PV_Meta!$B$7),1,0)</f>
        <v>0</v>
      </c>
      <c r="AC579" s="41">
        <f>IF(AND(tbl_PV_Milestones[[#This Row],[Planned YTD]]=1,tbl_PV_Milestones[[#This Row],[Complete]]="Yes"),1,0)</f>
        <v>0</v>
      </c>
      <c r="AD579" s="41">
        <f>IF(AND(tbl_PV_Milestones[[#This Row],[Actual/Schedule Finish]]&lt;PV_Meta!$B$7,tbl_PV_Milestones[[#This Row],[Complete]]="No",tbl_PV_Milestones[[#This Row],[Project Status]]&lt;&gt;"On Hold"),1,0)</f>
        <v>0</v>
      </c>
      <c r="AE579" s="41">
        <f>IF(AND(tbl_PV_Milestones[[#This Row],[Actual/Schedule Finish]]&gt;tbl_PV_Milestones[[#This Row],[Baseline Date]],tbl_PV_Milestones[[#This Row],[Complete]]="No",tbl_PV_Milestones[[#This Row],[Project Status]]&lt;&gt;"On Hold",tbl_PV_Milestones[[#This Row],[Overdue]]=0,tbl_PV_Milestones[[#This Row],[To be Baselined]]&lt;&gt;1),1,0)</f>
        <v>0</v>
      </c>
      <c r="AF579" s="41">
        <f>IF(AND(tbl_PV_Milestones[[#This Row],[BL FY]]=2025,tbl_PV_Milestones[[#This Row],[Finish FY]]&gt;2025),1,0)</f>
        <v>0</v>
      </c>
      <c r="AG579" s="56" t="str">
        <f>_xlfn.XLOOKUP(tbl_PV_Milestones[[#This Row],[Work ID]],tbl_PV_Meta[Work ID '#],tbl_PV_Meta[Project Manager/Owner],,0)</f>
        <v>Project Manager 8</v>
      </c>
      <c r="AH579" s="6"/>
    </row>
    <row r="580" spans="4:34" x14ac:dyDescent="0.25">
      <c r="D580" s="6" t="s">
        <v>28</v>
      </c>
      <c r="E580" s="6" t="s">
        <v>503</v>
      </c>
      <c r="F580" s="6" t="s">
        <v>1694</v>
      </c>
      <c r="G580" s="6" t="s">
        <v>691</v>
      </c>
      <c r="H580" s="6" t="s">
        <v>505</v>
      </c>
      <c r="I580" s="6" t="s">
        <v>510</v>
      </c>
      <c r="J580" s="6" t="s">
        <v>28</v>
      </c>
      <c r="K580" s="6" t="s">
        <v>39</v>
      </c>
      <c r="L580" s="6" t="s">
        <v>80</v>
      </c>
      <c r="M580" s="43"/>
      <c r="N580" s="44" t="s">
        <v>1979</v>
      </c>
      <c r="O580" s="39">
        <v>45889.708333333299</v>
      </c>
      <c r="P580" s="39">
        <v>45889.708333333299</v>
      </c>
      <c r="Q580" s="6">
        <v>0</v>
      </c>
      <c r="R580" s="6">
        <v>0</v>
      </c>
      <c r="S580" s="45" t="e">
        <f>_xlfn.CONCAT(#REF!,TRIM(tbl_PV_Milestones[[#This Row],[Milestone Description]]))</f>
        <v>#REF!</v>
      </c>
      <c r="T580" s="84" t="str">
        <f>IF(COUNTIF(tbl_PV_Milestones[UID],tbl_PV_Milestones[[#This Row],[UID]])&gt;1,"Duplicate","")</f>
        <v>Duplicate</v>
      </c>
      <c r="U580" s="42" t="str">
        <f>_xlfn.XLOOKUP(tbl_PV_Milestones[[#This Row],[Work ID]],tbl_PV_Meta[Work ID '#],tbl_PV_Meta[Sub-Portfolio])</f>
        <v>Sub-Portfolio 7</v>
      </c>
      <c r="V580" s="41">
        <f>IF(MONTH(tbl_PV_Milestones[[#This Row],[Baseline Date]])&lt;7,YEAR(tbl_PV_Milestones[[#This Row],[Baseline Date]]),YEAR(tbl_PV_Milestones[[#This Row],[Baseline Date]])+1)</f>
        <v>2026</v>
      </c>
      <c r="W580" s="41">
        <f>IF(MONTH(tbl_PV_Milestones[[#This Row],[Actual/Schedule Finish]])&lt;7,YEAR(tbl_PV_Milestones[[#This Row],[Actual/Schedule Finish]]),YEAR(tbl_PV_Milestones[[#This Row],[Actual/Schedule Finish]])+1)</f>
        <v>2026</v>
      </c>
      <c r="X580" s="41" t="str">
        <f>IF(OR(tbl_PV_Milestones[[#This Row],[Project Status]]="Completed",tbl_PV_Milestones[[#This Row],[Project Status]]="Assumed Completed"),"Yes","No")</f>
        <v>No</v>
      </c>
      <c r="Y580" s="41">
        <f>IF(tbl_PV_Milestones[[#This Row],[Baseline Date]]="",1,0)</f>
        <v>0</v>
      </c>
      <c r="Z580" s="41">
        <f>IF(tbl_PV_Milestones[[#This Row],[Baseline Date]]&lt;PV_Meta!$B$7,1,0)</f>
        <v>0</v>
      </c>
      <c r="AA580" s="41">
        <f>IF(tbl_PV_Milestones[[#This Row],[Complete]]="Yes",1,0)</f>
        <v>0</v>
      </c>
      <c r="AB580" s="41">
        <f>IF(AND(tbl_PV_Milestones[[#This Row],[BL FY]]=2025,tbl_PV_Milestones[[#This Row],[Baseline Date]]&lt;PV_Meta!$B$7),1,0)</f>
        <v>0</v>
      </c>
      <c r="AC580" s="41">
        <f>IF(AND(tbl_PV_Milestones[[#This Row],[Planned YTD]]=1,tbl_PV_Milestones[[#This Row],[Complete]]="Yes"),1,0)</f>
        <v>0</v>
      </c>
      <c r="AD580" s="41">
        <f>IF(AND(tbl_PV_Milestones[[#This Row],[Actual/Schedule Finish]]&lt;PV_Meta!$B$7,tbl_PV_Milestones[[#This Row],[Complete]]="No",tbl_PV_Milestones[[#This Row],[Project Status]]&lt;&gt;"On Hold"),1,0)</f>
        <v>0</v>
      </c>
      <c r="AE580" s="41">
        <f>IF(AND(tbl_PV_Milestones[[#This Row],[Actual/Schedule Finish]]&gt;tbl_PV_Milestones[[#This Row],[Baseline Date]],tbl_PV_Milestones[[#This Row],[Complete]]="No",tbl_PV_Milestones[[#This Row],[Project Status]]&lt;&gt;"On Hold",tbl_PV_Milestones[[#This Row],[Overdue]]=0,tbl_PV_Milestones[[#This Row],[To be Baselined]]&lt;&gt;1),1,0)</f>
        <v>0</v>
      </c>
      <c r="AF580" s="41">
        <f>IF(AND(tbl_PV_Milestones[[#This Row],[BL FY]]=2025,tbl_PV_Milestones[[#This Row],[Finish FY]]&gt;2025),1,0)</f>
        <v>0</v>
      </c>
      <c r="AG580" s="56" t="str">
        <f>_xlfn.XLOOKUP(tbl_PV_Milestones[[#This Row],[Work ID]],tbl_PV_Meta[Work ID '#],tbl_PV_Meta[Project Manager/Owner],,0)</f>
        <v>Project Manager 8</v>
      </c>
      <c r="AH580" s="6"/>
    </row>
    <row r="581" spans="4:34" x14ac:dyDescent="0.25">
      <c r="D581" s="6" t="s">
        <v>28</v>
      </c>
      <c r="E581" s="6" t="s">
        <v>503</v>
      </c>
      <c r="F581" s="6" t="s">
        <v>1694</v>
      </c>
      <c r="G581" s="6" t="s">
        <v>692</v>
      </c>
      <c r="H581" s="6" t="s">
        <v>505</v>
      </c>
      <c r="I581" s="6" t="s">
        <v>510</v>
      </c>
      <c r="J581" s="6" t="s">
        <v>28</v>
      </c>
      <c r="K581" s="6" t="s">
        <v>39</v>
      </c>
      <c r="L581" s="6" t="s">
        <v>80</v>
      </c>
      <c r="M581" s="43"/>
      <c r="N581" s="44" t="s">
        <v>1979</v>
      </c>
      <c r="O581" s="39">
        <v>45974.708333333299</v>
      </c>
      <c r="P581" s="39">
        <v>45974.708333333299</v>
      </c>
      <c r="Q581" s="6">
        <v>0</v>
      </c>
      <c r="R581" s="6">
        <v>0</v>
      </c>
      <c r="S581" s="45" t="e">
        <f>_xlfn.CONCAT(#REF!,TRIM(tbl_PV_Milestones[[#This Row],[Milestone Description]]))</f>
        <v>#REF!</v>
      </c>
      <c r="T581" s="84" t="str">
        <f>IF(COUNTIF(tbl_PV_Milestones[UID],tbl_PV_Milestones[[#This Row],[UID]])&gt;1,"Duplicate","")</f>
        <v>Duplicate</v>
      </c>
      <c r="U581" s="42" t="str">
        <f>_xlfn.XLOOKUP(tbl_PV_Milestones[[#This Row],[Work ID]],tbl_PV_Meta[Work ID '#],tbl_PV_Meta[Sub-Portfolio])</f>
        <v>Sub-Portfolio 7</v>
      </c>
      <c r="V581" s="41">
        <f>IF(MONTH(tbl_PV_Milestones[[#This Row],[Baseline Date]])&lt;7,YEAR(tbl_PV_Milestones[[#This Row],[Baseline Date]]),YEAR(tbl_PV_Milestones[[#This Row],[Baseline Date]])+1)</f>
        <v>2026</v>
      </c>
      <c r="W581" s="41">
        <f>IF(MONTH(tbl_PV_Milestones[[#This Row],[Actual/Schedule Finish]])&lt;7,YEAR(tbl_PV_Milestones[[#This Row],[Actual/Schedule Finish]]),YEAR(tbl_PV_Milestones[[#This Row],[Actual/Schedule Finish]])+1)</f>
        <v>2026</v>
      </c>
      <c r="X581" s="41" t="str">
        <f>IF(OR(tbl_PV_Milestones[[#This Row],[Project Status]]="Completed",tbl_PV_Milestones[[#This Row],[Project Status]]="Assumed Completed"),"Yes","No")</f>
        <v>No</v>
      </c>
      <c r="Y581" s="41">
        <f>IF(tbl_PV_Milestones[[#This Row],[Baseline Date]]="",1,0)</f>
        <v>0</v>
      </c>
      <c r="Z581" s="41">
        <f>IF(tbl_PV_Milestones[[#This Row],[Baseline Date]]&lt;PV_Meta!$B$7,1,0)</f>
        <v>0</v>
      </c>
      <c r="AA581" s="41">
        <f>IF(tbl_PV_Milestones[[#This Row],[Complete]]="Yes",1,0)</f>
        <v>0</v>
      </c>
      <c r="AB581" s="41">
        <f>IF(AND(tbl_PV_Milestones[[#This Row],[BL FY]]=2025,tbl_PV_Milestones[[#This Row],[Baseline Date]]&lt;PV_Meta!$B$7),1,0)</f>
        <v>0</v>
      </c>
      <c r="AC581" s="41">
        <f>IF(AND(tbl_PV_Milestones[[#This Row],[Planned YTD]]=1,tbl_PV_Milestones[[#This Row],[Complete]]="Yes"),1,0)</f>
        <v>0</v>
      </c>
      <c r="AD581" s="41">
        <f>IF(AND(tbl_PV_Milestones[[#This Row],[Actual/Schedule Finish]]&lt;PV_Meta!$B$7,tbl_PV_Milestones[[#This Row],[Complete]]="No",tbl_PV_Milestones[[#This Row],[Project Status]]&lt;&gt;"On Hold"),1,0)</f>
        <v>0</v>
      </c>
      <c r="AE581" s="41">
        <f>IF(AND(tbl_PV_Milestones[[#This Row],[Actual/Schedule Finish]]&gt;tbl_PV_Milestones[[#This Row],[Baseline Date]],tbl_PV_Milestones[[#This Row],[Complete]]="No",tbl_PV_Milestones[[#This Row],[Project Status]]&lt;&gt;"On Hold",tbl_PV_Milestones[[#This Row],[Overdue]]=0,tbl_PV_Milestones[[#This Row],[To be Baselined]]&lt;&gt;1),1,0)</f>
        <v>0</v>
      </c>
      <c r="AF581" s="41">
        <f>IF(AND(tbl_PV_Milestones[[#This Row],[BL FY]]=2025,tbl_PV_Milestones[[#This Row],[Finish FY]]&gt;2025),1,0)</f>
        <v>0</v>
      </c>
      <c r="AG581" s="56" t="str">
        <f>_xlfn.XLOOKUP(tbl_PV_Milestones[[#This Row],[Work ID]],tbl_PV_Meta[Work ID '#],tbl_PV_Meta[Project Manager/Owner],,0)</f>
        <v>Project Manager 8</v>
      </c>
      <c r="AH581" s="6"/>
    </row>
    <row r="582" spans="4:34" x14ac:dyDescent="0.25">
      <c r="D582" s="6" t="s">
        <v>28</v>
      </c>
      <c r="E582" s="6" t="s">
        <v>503</v>
      </c>
      <c r="F582" s="6" t="s">
        <v>1694</v>
      </c>
      <c r="G582" s="6" t="s">
        <v>693</v>
      </c>
      <c r="H582" s="6" t="s">
        <v>505</v>
      </c>
      <c r="I582" s="6" t="s">
        <v>510</v>
      </c>
      <c r="J582" s="6" t="s">
        <v>28</v>
      </c>
      <c r="K582" s="6" t="s">
        <v>39</v>
      </c>
      <c r="L582" s="6" t="s">
        <v>80</v>
      </c>
      <c r="M582" s="43"/>
      <c r="N582" s="44" t="s">
        <v>1979</v>
      </c>
      <c r="O582" s="39">
        <v>45917.708333333299</v>
      </c>
      <c r="P582" s="39">
        <v>45917.708333333299</v>
      </c>
      <c r="Q582" s="6">
        <v>0</v>
      </c>
      <c r="R582" s="6">
        <v>0</v>
      </c>
      <c r="S582" s="45" t="e">
        <f>_xlfn.CONCAT(#REF!,TRIM(tbl_PV_Milestones[[#This Row],[Milestone Description]]))</f>
        <v>#REF!</v>
      </c>
      <c r="T582" s="84" t="str">
        <f>IF(COUNTIF(tbl_PV_Milestones[UID],tbl_PV_Milestones[[#This Row],[UID]])&gt;1,"Duplicate","")</f>
        <v>Duplicate</v>
      </c>
      <c r="U582" s="42" t="str">
        <f>_xlfn.XLOOKUP(tbl_PV_Milestones[[#This Row],[Work ID]],tbl_PV_Meta[Work ID '#],tbl_PV_Meta[Sub-Portfolio])</f>
        <v>Sub-Portfolio 7</v>
      </c>
      <c r="V582" s="41">
        <f>IF(MONTH(tbl_PV_Milestones[[#This Row],[Baseline Date]])&lt;7,YEAR(tbl_PV_Milestones[[#This Row],[Baseline Date]]),YEAR(tbl_PV_Milestones[[#This Row],[Baseline Date]])+1)</f>
        <v>2026</v>
      </c>
      <c r="W582" s="41">
        <f>IF(MONTH(tbl_PV_Milestones[[#This Row],[Actual/Schedule Finish]])&lt;7,YEAR(tbl_PV_Milestones[[#This Row],[Actual/Schedule Finish]]),YEAR(tbl_PV_Milestones[[#This Row],[Actual/Schedule Finish]])+1)</f>
        <v>2026</v>
      </c>
      <c r="X582" s="41" t="str">
        <f>IF(OR(tbl_PV_Milestones[[#This Row],[Project Status]]="Completed",tbl_PV_Milestones[[#This Row],[Project Status]]="Assumed Completed"),"Yes","No")</f>
        <v>No</v>
      </c>
      <c r="Y582" s="41">
        <f>IF(tbl_PV_Milestones[[#This Row],[Baseline Date]]="",1,0)</f>
        <v>0</v>
      </c>
      <c r="Z582" s="41">
        <f>IF(tbl_PV_Milestones[[#This Row],[Baseline Date]]&lt;PV_Meta!$B$7,1,0)</f>
        <v>0</v>
      </c>
      <c r="AA582" s="41">
        <f>IF(tbl_PV_Milestones[[#This Row],[Complete]]="Yes",1,0)</f>
        <v>0</v>
      </c>
      <c r="AB582" s="41">
        <f>IF(AND(tbl_PV_Milestones[[#This Row],[BL FY]]=2025,tbl_PV_Milestones[[#This Row],[Baseline Date]]&lt;PV_Meta!$B$7),1,0)</f>
        <v>0</v>
      </c>
      <c r="AC582" s="41">
        <f>IF(AND(tbl_PV_Milestones[[#This Row],[Planned YTD]]=1,tbl_PV_Milestones[[#This Row],[Complete]]="Yes"),1,0)</f>
        <v>0</v>
      </c>
      <c r="AD582" s="41">
        <f>IF(AND(tbl_PV_Milestones[[#This Row],[Actual/Schedule Finish]]&lt;PV_Meta!$B$7,tbl_PV_Milestones[[#This Row],[Complete]]="No",tbl_PV_Milestones[[#This Row],[Project Status]]&lt;&gt;"On Hold"),1,0)</f>
        <v>0</v>
      </c>
      <c r="AE582" s="41">
        <f>IF(AND(tbl_PV_Milestones[[#This Row],[Actual/Schedule Finish]]&gt;tbl_PV_Milestones[[#This Row],[Baseline Date]],tbl_PV_Milestones[[#This Row],[Complete]]="No",tbl_PV_Milestones[[#This Row],[Project Status]]&lt;&gt;"On Hold",tbl_PV_Milestones[[#This Row],[Overdue]]=0,tbl_PV_Milestones[[#This Row],[To be Baselined]]&lt;&gt;1),1,0)</f>
        <v>0</v>
      </c>
      <c r="AF582" s="41">
        <f>IF(AND(tbl_PV_Milestones[[#This Row],[BL FY]]=2025,tbl_PV_Milestones[[#This Row],[Finish FY]]&gt;2025),1,0)</f>
        <v>0</v>
      </c>
      <c r="AG582" s="56" t="str">
        <f>_xlfn.XLOOKUP(tbl_PV_Milestones[[#This Row],[Work ID]],tbl_PV_Meta[Work ID '#],tbl_PV_Meta[Project Manager/Owner],,0)</f>
        <v>Project Manager 8</v>
      </c>
      <c r="AH582" s="6"/>
    </row>
    <row r="583" spans="4:34" x14ac:dyDescent="0.25">
      <c r="D583" s="6" t="s">
        <v>28</v>
      </c>
      <c r="E583" s="6" t="s">
        <v>503</v>
      </c>
      <c r="F583" s="6" t="s">
        <v>1694</v>
      </c>
      <c r="G583" s="6" t="s">
        <v>694</v>
      </c>
      <c r="H583" s="6" t="s">
        <v>505</v>
      </c>
      <c r="I583" s="6" t="s">
        <v>510</v>
      </c>
      <c r="J583" s="6" t="s">
        <v>28</v>
      </c>
      <c r="K583" s="6" t="s">
        <v>39</v>
      </c>
      <c r="L583" s="6" t="s">
        <v>80</v>
      </c>
      <c r="M583" s="43"/>
      <c r="N583" s="44" t="s">
        <v>1979</v>
      </c>
      <c r="O583" s="39">
        <v>45833.708333333299</v>
      </c>
      <c r="P583" s="39">
        <v>45833.708333333299</v>
      </c>
      <c r="Q583" s="6">
        <v>0</v>
      </c>
      <c r="R583" s="6">
        <v>0</v>
      </c>
      <c r="S583" s="45" t="e">
        <f>_xlfn.CONCAT(#REF!,TRIM(tbl_PV_Milestones[[#This Row],[Milestone Description]]))</f>
        <v>#REF!</v>
      </c>
      <c r="T583" s="84" t="str">
        <f>IF(COUNTIF(tbl_PV_Milestones[UID],tbl_PV_Milestones[[#This Row],[UID]])&gt;1,"Duplicate","")</f>
        <v>Duplicate</v>
      </c>
      <c r="U583" s="42" t="str">
        <f>_xlfn.XLOOKUP(tbl_PV_Milestones[[#This Row],[Work ID]],tbl_PV_Meta[Work ID '#],tbl_PV_Meta[Sub-Portfolio])</f>
        <v>Sub-Portfolio 7</v>
      </c>
      <c r="V583" s="41">
        <f>IF(MONTH(tbl_PV_Milestones[[#This Row],[Baseline Date]])&lt;7,YEAR(tbl_PV_Milestones[[#This Row],[Baseline Date]]),YEAR(tbl_PV_Milestones[[#This Row],[Baseline Date]])+1)</f>
        <v>2025</v>
      </c>
      <c r="W583" s="41">
        <f>IF(MONTH(tbl_PV_Milestones[[#This Row],[Actual/Schedule Finish]])&lt;7,YEAR(tbl_PV_Milestones[[#This Row],[Actual/Schedule Finish]]),YEAR(tbl_PV_Milestones[[#This Row],[Actual/Schedule Finish]])+1)</f>
        <v>2025</v>
      </c>
      <c r="X583" s="41" t="str">
        <f>IF(OR(tbl_PV_Milestones[[#This Row],[Project Status]]="Completed",tbl_PV_Milestones[[#This Row],[Project Status]]="Assumed Completed"),"Yes","No")</f>
        <v>No</v>
      </c>
      <c r="Y583" s="41">
        <f>IF(tbl_PV_Milestones[[#This Row],[Baseline Date]]="",1,0)</f>
        <v>0</v>
      </c>
      <c r="Z583" s="41">
        <f>IF(tbl_PV_Milestones[[#This Row],[Baseline Date]]&lt;PV_Meta!$B$7,1,0)</f>
        <v>0</v>
      </c>
      <c r="AA583" s="41">
        <f>IF(tbl_PV_Milestones[[#This Row],[Complete]]="Yes",1,0)</f>
        <v>0</v>
      </c>
      <c r="AB583" s="41">
        <f>IF(AND(tbl_PV_Milestones[[#This Row],[BL FY]]=2025,tbl_PV_Milestones[[#This Row],[Baseline Date]]&lt;PV_Meta!$B$7),1,0)</f>
        <v>0</v>
      </c>
      <c r="AC583" s="41">
        <f>IF(AND(tbl_PV_Milestones[[#This Row],[Planned YTD]]=1,tbl_PV_Milestones[[#This Row],[Complete]]="Yes"),1,0)</f>
        <v>0</v>
      </c>
      <c r="AD583" s="41">
        <f>IF(AND(tbl_PV_Milestones[[#This Row],[Actual/Schedule Finish]]&lt;PV_Meta!$B$7,tbl_PV_Milestones[[#This Row],[Complete]]="No",tbl_PV_Milestones[[#This Row],[Project Status]]&lt;&gt;"On Hold"),1,0)</f>
        <v>0</v>
      </c>
      <c r="AE583" s="41">
        <f>IF(AND(tbl_PV_Milestones[[#This Row],[Actual/Schedule Finish]]&gt;tbl_PV_Milestones[[#This Row],[Baseline Date]],tbl_PV_Milestones[[#This Row],[Complete]]="No",tbl_PV_Milestones[[#This Row],[Project Status]]&lt;&gt;"On Hold",tbl_PV_Milestones[[#This Row],[Overdue]]=0,tbl_PV_Milestones[[#This Row],[To be Baselined]]&lt;&gt;1),1,0)</f>
        <v>0</v>
      </c>
      <c r="AF583" s="41">
        <f>IF(AND(tbl_PV_Milestones[[#This Row],[BL FY]]=2025,tbl_PV_Milestones[[#This Row],[Finish FY]]&gt;2025),1,0)</f>
        <v>0</v>
      </c>
      <c r="AG583" s="56" t="str">
        <f>_xlfn.XLOOKUP(tbl_PV_Milestones[[#This Row],[Work ID]],tbl_PV_Meta[Work ID '#],tbl_PV_Meta[Project Manager/Owner],,0)</f>
        <v>Project Manager 8</v>
      </c>
      <c r="AH583" s="6"/>
    </row>
    <row r="584" spans="4:34" x14ac:dyDescent="0.25">
      <c r="D584" s="6" t="s">
        <v>28</v>
      </c>
      <c r="E584" s="6" t="s">
        <v>503</v>
      </c>
      <c r="F584" s="6" t="s">
        <v>1694</v>
      </c>
      <c r="G584" s="6" t="s">
        <v>682</v>
      </c>
      <c r="H584" s="6" t="s">
        <v>505</v>
      </c>
      <c r="I584" s="6" t="s">
        <v>510</v>
      </c>
      <c r="J584" s="6" t="s">
        <v>28</v>
      </c>
      <c r="K584" s="6" t="s">
        <v>39</v>
      </c>
      <c r="L584" s="6" t="s">
        <v>80</v>
      </c>
      <c r="M584" s="43"/>
      <c r="N584" s="44" t="s">
        <v>1979</v>
      </c>
      <c r="O584" s="39">
        <v>45882.708333333299</v>
      </c>
      <c r="P584" s="39">
        <v>45882.708333333299</v>
      </c>
      <c r="Q584" s="6">
        <v>0</v>
      </c>
      <c r="R584" s="6">
        <v>0</v>
      </c>
      <c r="S584" s="45" t="e">
        <f>_xlfn.CONCAT(#REF!,TRIM(tbl_PV_Milestones[[#This Row],[Milestone Description]]))</f>
        <v>#REF!</v>
      </c>
      <c r="T584" s="84" t="str">
        <f>IF(COUNTIF(tbl_PV_Milestones[UID],tbl_PV_Milestones[[#This Row],[UID]])&gt;1,"Duplicate","")</f>
        <v>Duplicate</v>
      </c>
      <c r="U584" s="42" t="str">
        <f>_xlfn.XLOOKUP(tbl_PV_Milestones[[#This Row],[Work ID]],tbl_PV_Meta[Work ID '#],tbl_PV_Meta[Sub-Portfolio])</f>
        <v>Sub-Portfolio 7</v>
      </c>
      <c r="V584" s="41">
        <f>IF(MONTH(tbl_PV_Milestones[[#This Row],[Baseline Date]])&lt;7,YEAR(tbl_PV_Milestones[[#This Row],[Baseline Date]]),YEAR(tbl_PV_Milestones[[#This Row],[Baseline Date]])+1)</f>
        <v>2026</v>
      </c>
      <c r="W584" s="41">
        <f>IF(MONTH(tbl_PV_Milestones[[#This Row],[Actual/Schedule Finish]])&lt;7,YEAR(tbl_PV_Milestones[[#This Row],[Actual/Schedule Finish]]),YEAR(tbl_PV_Milestones[[#This Row],[Actual/Schedule Finish]])+1)</f>
        <v>2026</v>
      </c>
      <c r="X584" s="41" t="str">
        <f>IF(OR(tbl_PV_Milestones[[#This Row],[Project Status]]="Completed",tbl_PV_Milestones[[#This Row],[Project Status]]="Assumed Completed"),"Yes","No")</f>
        <v>No</v>
      </c>
      <c r="Y584" s="41">
        <f>IF(tbl_PV_Milestones[[#This Row],[Baseline Date]]="",1,0)</f>
        <v>0</v>
      </c>
      <c r="Z584" s="41">
        <f>IF(tbl_PV_Milestones[[#This Row],[Baseline Date]]&lt;PV_Meta!$B$7,1,0)</f>
        <v>0</v>
      </c>
      <c r="AA584" s="41">
        <f>IF(tbl_PV_Milestones[[#This Row],[Complete]]="Yes",1,0)</f>
        <v>0</v>
      </c>
      <c r="AB584" s="41">
        <f>IF(AND(tbl_PV_Milestones[[#This Row],[BL FY]]=2025,tbl_PV_Milestones[[#This Row],[Baseline Date]]&lt;PV_Meta!$B$7),1,0)</f>
        <v>0</v>
      </c>
      <c r="AC584" s="41">
        <f>IF(AND(tbl_PV_Milestones[[#This Row],[Planned YTD]]=1,tbl_PV_Milestones[[#This Row],[Complete]]="Yes"),1,0)</f>
        <v>0</v>
      </c>
      <c r="AD584" s="41">
        <f>IF(AND(tbl_PV_Milestones[[#This Row],[Actual/Schedule Finish]]&lt;PV_Meta!$B$7,tbl_PV_Milestones[[#This Row],[Complete]]="No",tbl_PV_Milestones[[#This Row],[Project Status]]&lt;&gt;"On Hold"),1,0)</f>
        <v>0</v>
      </c>
      <c r="AE584" s="41">
        <f>IF(AND(tbl_PV_Milestones[[#This Row],[Actual/Schedule Finish]]&gt;tbl_PV_Milestones[[#This Row],[Baseline Date]],tbl_PV_Milestones[[#This Row],[Complete]]="No",tbl_PV_Milestones[[#This Row],[Project Status]]&lt;&gt;"On Hold",tbl_PV_Milestones[[#This Row],[Overdue]]=0,tbl_PV_Milestones[[#This Row],[To be Baselined]]&lt;&gt;1),1,0)</f>
        <v>0</v>
      </c>
      <c r="AF584" s="41">
        <f>IF(AND(tbl_PV_Milestones[[#This Row],[BL FY]]=2025,tbl_PV_Milestones[[#This Row],[Finish FY]]&gt;2025),1,0)</f>
        <v>0</v>
      </c>
      <c r="AG584" s="56" t="str">
        <f>_xlfn.XLOOKUP(tbl_PV_Milestones[[#This Row],[Work ID]],tbl_PV_Meta[Work ID '#],tbl_PV_Meta[Project Manager/Owner],,0)</f>
        <v>Project Manager 8</v>
      </c>
      <c r="AH584" s="6"/>
    </row>
    <row r="585" spans="4:34" x14ac:dyDescent="0.25">
      <c r="D585" s="6" t="s">
        <v>28</v>
      </c>
      <c r="E585" s="6" t="s">
        <v>503</v>
      </c>
      <c r="F585" s="6" t="s">
        <v>1694</v>
      </c>
      <c r="G585" s="6" t="s">
        <v>683</v>
      </c>
      <c r="H585" s="6" t="s">
        <v>505</v>
      </c>
      <c r="I585" s="6" t="s">
        <v>510</v>
      </c>
      <c r="J585" s="6" t="s">
        <v>28</v>
      </c>
      <c r="K585" s="6" t="s">
        <v>39</v>
      </c>
      <c r="L585" s="6" t="s">
        <v>80</v>
      </c>
      <c r="M585" s="43"/>
      <c r="N585" s="44" t="s">
        <v>1979</v>
      </c>
      <c r="O585" s="39">
        <v>45868.708333333299</v>
      </c>
      <c r="P585" s="39">
        <v>45868.708333333299</v>
      </c>
      <c r="Q585" s="6">
        <v>0</v>
      </c>
      <c r="R585" s="6">
        <v>0</v>
      </c>
      <c r="S585" s="45" t="e">
        <f>_xlfn.CONCAT(#REF!,TRIM(tbl_PV_Milestones[[#This Row],[Milestone Description]]))</f>
        <v>#REF!</v>
      </c>
      <c r="T585" s="84" t="str">
        <f>IF(COUNTIF(tbl_PV_Milestones[UID],tbl_PV_Milestones[[#This Row],[UID]])&gt;1,"Duplicate","")</f>
        <v>Duplicate</v>
      </c>
      <c r="U585" s="42" t="str">
        <f>_xlfn.XLOOKUP(tbl_PV_Milestones[[#This Row],[Work ID]],tbl_PV_Meta[Work ID '#],tbl_PV_Meta[Sub-Portfolio])</f>
        <v>Sub-Portfolio 7</v>
      </c>
      <c r="V585" s="41">
        <f>IF(MONTH(tbl_PV_Milestones[[#This Row],[Baseline Date]])&lt;7,YEAR(tbl_PV_Milestones[[#This Row],[Baseline Date]]),YEAR(tbl_PV_Milestones[[#This Row],[Baseline Date]])+1)</f>
        <v>2026</v>
      </c>
      <c r="W585" s="41">
        <f>IF(MONTH(tbl_PV_Milestones[[#This Row],[Actual/Schedule Finish]])&lt;7,YEAR(tbl_PV_Milestones[[#This Row],[Actual/Schedule Finish]]),YEAR(tbl_PV_Milestones[[#This Row],[Actual/Schedule Finish]])+1)</f>
        <v>2026</v>
      </c>
      <c r="X585" s="41" t="str">
        <f>IF(OR(tbl_PV_Milestones[[#This Row],[Project Status]]="Completed",tbl_PV_Milestones[[#This Row],[Project Status]]="Assumed Completed"),"Yes","No")</f>
        <v>No</v>
      </c>
      <c r="Y585" s="41">
        <f>IF(tbl_PV_Milestones[[#This Row],[Baseline Date]]="",1,0)</f>
        <v>0</v>
      </c>
      <c r="Z585" s="41">
        <f>IF(tbl_PV_Milestones[[#This Row],[Baseline Date]]&lt;PV_Meta!$B$7,1,0)</f>
        <v>0</v>
      </c>
      <c r="AA585" s="41">
        <f>IF(tbl_PV_Milestones[[#This Row],[Complete]]="Yes",1,0)</f>
        <v>0</v>
      </c>
      <c r="AB585" s="41">
        <f>IF(AND(tbl_PV_Milestones[[#This Row],[BL FY]]=2025,tbl_PV_Milestones[[#This Row],[Baseline Date]]&lt;PV_Meta!$B$7),1,0)</f>
        <v>0</v>
      </c>
      <c r="AC585" s="41">
        <f>IF(AND(tbl_PV_Milestones[[#This Row],[Planned YTD]]=1,tbl_PV_Milestones[[#This Row],[Complete]]="Yes"),1,0)</f>
        <v>0</v>
      </c>
      <c r="AD585" s="41">
        <f>IF(AND(tbl_PV_Milestones[[#This Row],[Actual/Schedule Finish]]&lt;PV_Meta!$B$7,tbl_PV_Milestones[[#This Row],[Complete]]="No",tbl_PV_Milestones[[#This Row],[Project Status]]&lt;&gt;"On Hold"),1,0)</f>
        <v>0</v>
      </c>
      <c r="AE585" s="41">
        <f>IF(AND(tbl_PV_Milestones[[#This Row],[Actual/Schedule Finish]]&gt;tbl_PV_Milestones[[#This Row],[Baseline Date]],tbl_PV_Milestones[[#This Row],[Complete]]="No",tbl_PV_Milestones[[#This Row],[Project Status]]&lt;&gt;"On Hold",tbl_PV_Milestones[[#This Row],[Overdue]]=0,tbl_PV_Milestones[[#This Row],[To be Baselined]]&lt;&gt;1),1,0)</f>
        <v>0</v>
      </c>
      <c r="AF585" s="41">
        <f>IF(AND(tbl_PV_Milestones[[#This Row],[BL FY]]=2025,tbl_PV_Milestones[[#This Row],[Finish FY]]&gt;2025),1,0)</f>
        <v>0</v>
      </c>
      <c r="AG585" s="56" t="str">
        <f>_xlfn.XLOOKUP(tbl_PV_Milestones[[#This Row],[Work ID]],tbl_PV_Meta[Work ID '#],tbl_PV_Meta[Project Manager/Owner],,0)</f>
        <v>Project Manager 8</v>
      </c>
      <c r="AH585" s="6"/>
    </row>
    <row r="586" spans="4:34" x14ac:dyDescent="0.25">
      <c r="D586" s="6" t="s">
        <v>28</v>
      </c>
      <c r="E586" s="6" t="s">
        <v>503</v>
      </c>
      <c r="F586" s="6" t="s">
        <v>1694</v>
      </c>
      <c r="G586" s="6" t="s">
        <v>684</v>
      </c>
      <c r="H586" s="6" t="s">
        <v>505</v>
      </c>
      <c r="I586" s="6" t="s">
        <v>510</v>
      </c>
      <c r="J586" s="6" t="s">
        <v>28</v>
      </c>
      <c r="K586" s="6" t="s">
        <v>39</v>
      </c>
      <c r="L586" s="6" t="s">
        <v>80</v>
      </c>
      <c r="M586" s="43"/>
      <c r="N586" s="44" t="s">
        <v>1979</v>
      </c>
      <c r="O586" s="39">
        <v>45889.708333333299</v>
      </c>
      <c r="P586" s="39">
        <v>45889.708333333299</v>
      </c>
      <c r="Q586" s="6">
        <v>0</v>
      </c>
      <c r="R586" s="6">
        <v>0</v>
      </c>
      <c r="S586" s="45" t="e">
        <f>_xlfn.CONCAT(#REF!,TRIM(tbl_PV_Milestones[[#This Row],[Milestone Description]]))</f>
        <v>#REF!</v>
      </c>
      <c r="T586" s="84" t="str">
        <f>IF(COUNTIF(tbl_PV_Milestones[UID],tbl_PV_Milestones[[#This Row],[UID]])&gt;1,"Duplicate","")</f>
        <v>Duplicate</v>
      </c>
      <c r="U586" s="42" t="str">
        <f>_xlfn.XLOOKUP(tbl_PV_Milestones[[#This Row],[Work ID]],tbl_PV_Meta[Work ID '#],tbl_PV_Meta[Sub-Portfolio])</f>
        <v>Sub-Portfolio 7</v>
      </c>
      <c r="V586" s="41">
        <f>IF(MONTH(tbl_PV_Milestones[[#This Row],[Baseline Date]])&lt;7,YEAR(tbl_PV_Milestones[[#This Row],[Baseline Date]]),YEAR(tbl_PV_Milestones[[#This Row],[Baseline Date]])+1)</f>
        <v>2026</v>
      </c>
      <c r="W586" s="41">
        <f>IF(MONTH(tbl_PV_Milestones[[#This Row],[Actual/Schedule Finish]])&lt;7,YEAR(tbl_PV_Milestones[[#This Row],[Actual/Schedule Finish]]),YEAR(tbl_PV_Milestones[[#This Row],[Actual/Schedule Finish]])+1)</f>
        <v>2026</v>
      </c>
      <c r="X586" s="41" t="str">
        <f>IF(OR(tbl_PV_Milestones[[#This Row],[Project Status]]="Completed",tbl_PV_Milestones[[#This Row],[Project Status]]="Assumed Completed"),"Yes","No")</f>
        <v>No</v>
      </c>
      <c r="Y586" s="41">
        <f>IF(tbl_PV_Milestones[[#This Row],[Baseline Date]]="",1,0)</f>
        <v>0</v>
      </c>
      <c r="Z586" s="41">
        <f>IF(tbl_PV_Milestones[[#This Row],[Baseline Date]]&lt;PV_Meta!$B$7,1,0)</f>
        <v>0</v>
      </c>
      <c r="AA586" s="41">
        <f>IF(tbl_PV_Milestones[[#This Row],[Complete]]="Yes",1,0)</f>
        <v>0</v>
      </c>
      <c r="AB586" s="41">
        <f>IF(AND(tbl_PV_Milestones[[#This Row],[BL FY]]=2025,tbl_PV_Milestones[[#This Row],[Baseline Date]]&lt;PV_Meta!$B$7),1,0)</f>
        <v>0</v>
      </c>
      <c r="AC586" s="41">
        <f>IF(AND(tbl_PV_Milestones[[#This Row],[Planned YTD]]=1,tbl_PV_Milestones[[#This Row],[Complete]]="Yes"),1,0)</f>
        <v>0</v>
      </c>
      <c r="AD586" s="41">
        <f>IF(AND(tbl_PV_Milestones[[#This Row],[Actual/Schedule Finish]]&lt;PV_Meta!$B$7,tbl_PV_Milestones[[#This Row],[Complete]]="No",tbl_PV_Milestones[[#This Row],[Project Status]]&lt;&gt;"On Hold"),1,0)</f>
        <v>0</v>
      </c>
      <c r="AE586" s="41">
        <f>IF(AND(tbl_PV_Milestones[[#This Row],[Actual/Schedule Finish]]&gt;tbl_PV_Milestones[[#This Row],[Baseline Date]],tbl_PV_Milestones[[#This Row],[Complete]]="No",tbl_PV_Milestones[[#This Row],[Project Status]]&lt;&gt;"On Hold",tbl_PV_Milestones[[#This Row],[Overdue]]=0,tbl_PV_Milestones[[#This Row],[To be Baselined]]&lt;&gt;1),1,0)</f>
        <v>0</v>
      </c>
      <c r="AF586" s="41">
        <f>IF(AND(tbl_PV_Milestones[[#This Row],[BL FY]]=2025,tbl_PV_Milestones[[#This Row],[Finish FY]]&gt;2025),1,0)</f>
        <v>0</v>
      </c>
      <c r="AG586" s="56" t="str">
        <f>_xlfn.XLOOKUP(tbl_PV_Milestones[[#This Row],[Work ID]],tbl_PV_Meta[Work ID '#],tbl_PV_Meta[Project Manager/Owner],,0)</f>
        <v>Project Manager 8</v>
      </c>
      <c r="AH586" s="6"/>
    </row>
    <row r="587" spans="4:34" x14ac:dyDescent="0.25">
      <c r="D587" s="6" t="s">
        <v>28</v>
      </c>
      <c r="E587" s="6" t="s">
        <v>503</v>
      </c>
      <c r="F587" s="6" t="s">
        <v>1694</v>
      </c>
      <c r="G587" s="6" t="s">
        <v>685</v>
      </c>
      <c r="H587" s="6" t="s">
        <v>505</v>
      </c>
      <c r="I587" s="6" t="s">
        <v>510</v>
      </c>
      <c r="J587" s="6" t="s">
        <v>28</v>
      </c>
      <c r="K587" s="6" t="s">
        <v>39</v>
      </c>
      <c r="L587" s="6" t="s">
        <v>80</v>
      </c>
      <c r="M587" s="43"/>
      <c r="N587" s="44" t="s">
        <v>1979</v>
      </c>
      <c r="O587" s="39">
        <v>45903.708333333299</v>
      </c>
      <c r="P587" s="39">
        <v>45903.708333333299</v>
      </c>
      <c r="Q587" s="6">
        <v>0</v>
      </c>
      <c r="R587" s="6">
        <v>0</v>
      </c>
      <c r="S587" s="45" t="e">
        <f>_xlfn.CONCAT(#REF!,TRIM(tbl_PV_Milestones[[#This Row],[Milestone Description]]))</f>
        <v>#REF!</v>
      </c>
      <c r="T587" s="84" t="str">
        <f>IF(COUNTIF(tbl_PV_Milestones[UID],tbl_PV_Milestones[[#This Row],[UID]])&gt;1,"Duplicate","")</f>
        <v>Duplicate</v>
      </c>
      <c r="U587" s="42" t="str">
        <f>_xlfn.XLOOKUP(tbl_PV_Milestones[[#This Row],[Work ID]],tbl_PV_Meta[Work ID '#],tbl_PV_Meta[Sub-Portfolio])</f>
        <v>Sub-Portfolio 7</v>
      </c>
      <c r="V587" s="41">
        <f>IF(MONTH(tbl_PV_Milestones[[#This Row],[Baseline Date]])&lt;7,YEAR(tbl_PV_Milestones[[#This Row],[Baseline Date]]),YEAR(tbl_PV_Milestones[[#This Row],[Baseline Date]])+1)</f>
        <v>2026</v>
      </c>
      <c r="W587" s="41">
        <f>IF(MONTH(tbl_PV_Milestones[[#This Row],[Actual/Schedule Finish]])&lt;7,YEAR(tbl_PV_Milestones[[#This Row],[Actual/Schedule Finish]]),YEAR(tbl_PV_Milestones[[#This Row],[Actual/Schedule Finish]])+1)</f>
        <v>2026</v>
      </c>
      <c r="X587" s="41" t="str">
        <f>IF(OR(tbl_PV_Milestones[[#This Row],[Project Status]]="Completed",tbl_PV_Milestones[[#This Row],[Project Status]]="Assumed Completed"),"Yes","No")</f>
        <v>No</v>
      </c>
      <c r="Y587" s="41">
        <f>IF(tbl_PV_Milestones[[#This Row],[Baseline Date]]="",1,0)</f>
        <v>0</v>
      </c>
      <c r="Z587" s="41">
        <f>IF(tbl_PV_Milestones[[#This Row],[Baseline Date]]&lt;PV_Meta!$B$7,1,0)</f>
        <v>0</v>
      </c>
      <c r="AA587" s="41">
        <f>IF(tbl_PV_Milestones[[#This Row],[Complete]]="Yes",1,0)</f>
        <v>0</v>
      </c>
      <c r="AB587" s="41">
        <f>IF(AND(tbl_PV_Milestones[[#This Row],[BL FY]]=2025,tbl_PV_Milestones[[#This Row],[Baseline Date]]&lt;PV_Meta!$B$7),1,0)</f>
        <v>0</v>
      </c>
      <c r="AC587" s="41">
        <f>IF(AND(tbl_PV_Milestones[[#This Row],[Planned YTD]]=1,tbl_PV_Milestones[[#This Row],[Complete]]="Yes"),1,0)</f>
        <v>0</v>
      </c>
      <c r="AD587" s="41">
        <f>IF(AND(tbl_PV_Milestones[[#This Row],[Actual/Schedule Finish]]&lt;PV_Meta!$B$7,tbl_PV_Milestones[[#This Row],[Complete]]="No",tbl_PV_Milestones[[#This Row],[Project Status]]&lt;&gt;"On Hold"),1,0)</f>
        <v>0</v>
      </c>
      <c r="AE587" s="41">
        <f>IF(AND(tbl_PV_Milestones[[#This Row],[Actual/Schedule Finish]]&gt;tbl_PV_Milestones[[#This Row],[Baseline Date]],tbl_PV_Milestones[[#This Row],[Complete]]="No",tbl_PV_Milestones[[#This Row],[Project Status]]&lt;&gt;"On Hold",tbl_PV_Milestones[[#This Row],[Overdue]]=0,tbl_PV_Milestones[[#This Row],[To be Baselined]]&lt;&gt;1),1,0)</f>
        <v>0</v>
      </c>
      <c r="AF587" s="41">
        <f>IF(AND(tbl_PV_Milestones[[#This Row],[BL FY]]=2025,tbl_PV_Milestones[[#This Row],[Finish FY]]&gt;2025),1,0)</f>
        <v>0</v>
      </c>
      <c r="AG587" s="56" t="str">
        <f>_xlfn.XLOOKUP(tbl_PV_Milestones[[#This Row],[Work ID]],tbl_PV_Meta[Work ID '#],tbl_PV_Meta[Project Manager/Owner],,0)</f>
        <v>Project Manager 8</v>
      </c>
      <c r="AH587" s="6"/>
    </row>
    <row r="588" spans="4:34" x14ac:dyDescent="0.25">
      <c r="D588" s="6" t="s">
        <v>28</v>
      </c>
      <c r="E588" s="6" t="s">
        <v>503</v>
      </c>
      <c r="F588" s="6" t="s">
        <v>1694</v>
      </c>
      <c r="G588" s="6" t="s">
        <v>686</v>
      </c>
      <c r="H588" s="6" t="s">
        <v>505</v>
      </c>
      <c r="I588" s="6" t="s">
        <v>510</v>
      </c>
      <c r="J588" s="6" t="s">
        <v>28</v>
      </c>
      <c r="K588" s="6" t="s">
        <v>39</v>
      </c>
      <c r="L588" s="6" t="s">
        <v>80</v>
      </c>
      <c r="M588" s="43"/>
      <c r="N588" s="44" t="s">
        <v>1979</v>
      </c>
      <c r="O588" s="39">
        <v>45873.708333333299</v>
      </c>
      <c r="P588" s="39">
        <v>45873.708333333299</v>
      </c>
      <c r="Q588" s="6">
        <v>0</v>
      </c>
      <c r="R588" s="6">
        <v>0</v>
      </c>
      <c r="S588" s="45" t="e">
        <f>_xlfn.CONCAT(#REF!,TRIM(tbl_PV_Milestones[[#This Row],[Milestone Description]]))</f>
        <v>#REF!</v>
      </c>
      <c r="T588" s="84" t="str">
        <f>IF(COUNTIF(tbl_PV_Milestones[UID],tbl_PV_Milestones[[#This Row],[UID]])&gt;1,"Duplicate","")</f>
        <v>Duplicate</v>
      </c>
      <c r="U588" s="42" t="str">
        <f>_xlfn.XLOOKUP(tbl_PV_Milestones[[#This Row],[Work ID]],tbl_PV_Meta[Work ID '#],tbl_PV_Meta[Sub-Portfolio])</f>
        <v>Sub-Portfolio 7</v>
      </c>
      <c r="V588" s="41">
        <f>IF(MONTH(tbl_PV_Milestones[[#This Row],[Baseline Date]])&lt;7,YEAR(tbl_PV_Milestones[[#This Row],[Baseline Date]]),YEAR(tbl_PV_Milestones[[#This Row],[Baseline Date]])+1)</f>
        <v>2026</v>
      </c>
      <c r="W588" s="41">
        <f>IF(MONTH(tbl_PV_Milestones[[#This Row],[Actual/Schedule Finish]])&lt;7,YEAR(tbl_PV_Milestones[[#This Row],[Actual/Schedule Finish]]),YEAR(tbl_PV_Milestones[[#This Row],[Actual/Schedule Finish]])+1)</f>
        <v>2026</v>
      </c>
      <c r="X588" s="41" t="str">
        <f>IF(OR(tbl_PV_Milestones[[#This Row],[Project Status]]="Completed",tbl_PV_Milestones[[#This Row],[Project Status]]="Assumed Completed"),"Yes","No")</f>
        <v>No</v>
      </c>
      <c r="Y588" s="41">
        <f>IF(tbl_PV_Milestones[[#This Row],[Baseline Date]]="",1,0)</f>
        <v>0</v>
      </c>
      <c r="Z588" s="41">
        <f>IF(tbl_PV_Milestones[[#This Row],[Baseline Date]]&lt;PV_Meta!$B$7,1,0)</f>
        <v>0</v>
      </c>
      <c r="AA588" s="41">
        <f>IF(tbl_PV_Milestones[[#This Row],[Complete]]="Yes",1,0)</f>
        <v>0</v>
      </c>
      <c r="AB588" s="41">
        <f>IF(AND(tbl_PV_Milestones[[#This Row],[BL FY]]=2025,tbl_PV_Milestones[[#This Row],[Baseline Date]]&lt;PV_Meta!$B$7),1,0)</f>
        <v>0</v>
      </c>
      <c r="AC588" s="41">
        <f>IF(AND(tbl_PV_Milestones[[#This Row],[Planned YTD]]=1,tbl_PV_Milestones[[#This Row],[Complete]]="Yes"),1,0)</f>
        <v>0</v>
      </c>
      <c r="AD588" s="41">
        <f>IF(AND(tbl_PV_Milestones[[#This Row],[Actual/Schedule Finish]]&lt;PV_Meta!$B$7,tbl_PV_Milestones[[#This Row],[Complete]]="No",tbl_PV_Milestones[[#This Row],[Project Status]]&lt;&gt;"On Hold"),1,0)</f>
        <v>0</v>
      </c>
      <c r="AE588" s="41">
        <f>IF(AND(tbl_PV_Milestones[[#This Row],[Actual/Schedule Finish]]&gt;tbl_PV_Milestones[[#This Row],[Baseline Date]],tbl_PV_Milestones[[#This Row],[Complete]]="No",tbl_PV_Milestones[[#This Row],[Project Status]]&lt;&gt;"On Hold",tbl_PV_Milestones[[#This Row],[Overdue]]=0,tbl_PV_Milestones[[#This Row],[To be Baselined]]&lt;&gt;1),1,0)</f>
        <v>0</v>
      </c>
      <c r="AF588" s="41">
        <f>IF(AND(tbl_PV_Milestones[[#This Row],[BL FY]]=2025,tbl_PV_Milestones[[#This Row],[Finish FY]]&gt;2025),1,0)</f>
        <v>0</v>
      </c>
      <c r="AG588" s="56" t="str">
        <f>_xlfn.XLOOKUP(tbl_PV_Milestones[[#This Row],[Work ID]],tbl_PV_Meta[Work ID '#],tbl_PV_Meta[Project Manager/Owner],,0)</f>
        <v>Project Manager 8</v>
      </c>
      <c r="AH588" s="6"/>
    </row>
    <row r="589" spans="4:34" x14ac:dyDescent="0.25">
      <c r="D589" s="6" t="s">
        <v>28</v>
      </c>
      <c r="E589" s="6" t="s">
        <v>503</v>
      </c>
      <c r="F589" s="6" t="s">
        <v>1694</v>
      </c>
      <c r="G589" s="6" t="s">
        <v>687</v>
      </c>
      <c r="H589" s="6" t="s">
        <v>505</v>
      </c>
      <c r="I589" s="6" t="s">
        <v>510</v>
      </c>
      <c r="J589" s="6" t="s">
        <v>28</v>
      </c>
      <c r="K589" s="6" t="s">
        <v>39</v>
      </c>
      <c r="L589" s="6" t="s">
        <v>80</v>
      </c>
      <c r="M589" s="43"/>
      <c r="N589" s="44" t="s">
        <v>1979</v>
      </c>
      <c r="O589" s="39">
        <v>45915.708333333299</v>
      </c>
      <c r="P589" s="39">
        <v>45915.708333333299</v>
      </c>
      <c r="Q589" s="6">
        <v>0</v>
      </c>
      <c r="R589" s="6">
        <v>0</v>
      </c>
      <c r="S589" s="45" t="e">
        <f>_xlfn.CONCAT(#REF!,TRIM(tbl_PV_Milestones[[#This Row],[Milestone Description]]))</f>
        <v>#REF!</v>
      </c>
      <c r="T589" s="84" t="str">
        <f>IF(COUNTIF(tbl_PV_Milestones[UID],tbl_PV_Milestones[[#This Row],[UID]])&gt;1,"Duplicate","")</f>
        <v>Duplicate</v>
      </c>
      <c r="U589" s="42" t="str">
        <f>_xlfn.XLOOKUP(tbl_PV_Milestones[[#This Row],[Work ID]],tbl_PV_Meta[Work ID '#],tbl_PV_Meta[Sub-Portfolio])</f>
        <v>Sub-Portfolio 7</v>
      </c>
      <c r="V589" s="41">
        <f>IF(MONTH(tbl_PV_Milestones[[#This Row],[Baseline Date]])&lt;7,YEAR(tbl_PV_Milestones[[#This Row],[Baseline Date]]),YEAR(tbl_PV_Milestones[[#This Row],[Baseline Date]])+1)</f>
        <v>2026</v>
      </c>
      <c r="W589" s="41">
        <f>IF(MONTH(tbl_PV_Milestones[[#This Row],[Actual/Schedule Finish]])&lt;7,YEAR(tbl_PV_Milestones[[#This Row],[Actual/Schedule Finish]]),YEAR(tbl_PV_Milestones[[#This Row],[Actual/Schedule Finish]])+1)</f>
        <v>2026</v>
      </c>
      <c r="X589" s="41" t="str">
        <f>IF(OR(tbl_PV_Milestones[[#This Row],[Project Status]]="Completed",tbl_PV_Milestones[[#This Row],[Project Status]]="Assumed Completed"),"Yes","No")</f>
        <v>No</v>
      </c>
      <c r="Y589" s="41">
        <f>IF(tbl_PV_Milestones[[#This Row],[Baseline Date]]="",1,0)</f>
        <v>0</v>
      </c>
      <c r="Z589" s="41">
        <f>IF(tbl_PV_Milestones[[#This Row],[Baseline Date]]&lt;PV_Meta!$B$7,1,0)</f>
        <v>0</v>
      </c>
      <c r="AA589" s="41">
        <f>IF(tbl_PV_Milestones[[#This Row],[Complete]]="Yes",1,0)</f>
        <v>0</v>
      </c>
      <c r="AB589" s="41">
        <f>IF(AND(tbl_PV_Milestones[[#This Row],[BL FY]]=2025,tbl_PV_Milestones[[#This Row],[Baseline Date]]&lt;PV_Meta!$B$7),1,0)</f>
        <v>0</v>
      </c>
      <c r="AC589" s="41">
        <f>IF(AND(tbl_PV_Milestones[[#This Row],[Planned YTD]]=1,tbl_PV_Milestones[[#This Row],[Complete]]="Yes"),1,0)</f>
        <v>0</v>
      </c>
      <c r="AD589" s="41">
        <f>IF(AND(tbl_PV_Milestones[[#This Row],[Actual/Schedule Finish]]&lt;PV_Meta!$B$7,tbl_PV_Milestones[[#This Row],[Complete]]="No",tbl_PV_Milestones[[#This Row],[Project Status]]&lt;&gt;"On Hold"),1,0)</f>
        <v>0</v>
      </c>
      <c r="AE589" s="41">
        <f>IF(AND(tbl_PV_Milestones[[#This Row],[Actual/Schedule Finish]]&gt;tbl_PV_Milestones[[#This Row],[Baseline Date]],tbl_PV_Milestones[[#This Row],[Complete]]="No",tbl_PV_Milestones[[#This Row],[Project Status]]&lt;&gt;"On Hold",tbl_PV_Milestones[[#This Row],[Overdue]]=0,tbl_PV_Milestones[[#This Row],[To be Baselined]]&lt;&gt;1),1,0)</f>
        <v>0</v>
      </c>
      <c r="AF589" s="41">
        <f>IF(AND(tbl_PV_Milestones[[#This Row],[BL FY]]=2025,tbl_PV_Milestones[[#This Row],[Finish FY]]&gt;2025),1,0)</f>
        <v>0</v>
      </c>
      <c r="AG589" s="56" t="str">
        <f>_xlfn.XLOOKUP(tbl_PV_Milestones[[#This Row],[Work ID]],tbl_PV_Meta[Work ID '#],tbl_PV_Meta[Project Manager/Owner],,0)</f>
        <v>Project Manager 8</v>
      </c>
      <c r="AH589" s="6"/>
    </row>
    <row r="590" spans="4:34" x14ac:dyDescent="0.25">
      <c r="D590" s="6" t="s">
        <v>28</v>
      </c>
      <c r="E590" s="6" t="s">
        <v>503</v>
      </c>
      <c r="F590" s="6" t="s">
        <v>1694</v>
      </c>
      <c r="G590" s="6" t="s">
        <v>673</v>
      </c>
      <c r="H590" s="6" t="s">
        <v>505</v>
      </c>
      <c r="I590" s="6" t="s">
        <v>510</v>
      </c>
      <c r="J590" s="6" t="s">
        <v>28</v>
      </c>
      <c r="K590" s="6" t="s">
        <v>39</v>
      </c>
      <c r="L590" s="6" t="s">
        <v>80</v>
      </c>
      <c r="M590" s="43"/>
      <c r="N590" s="44" t="s">
        <v>1979</v>
      </c>
      <c r="O590" s="39">
        <v>45966.708333333299</v>
      </c>
      <c r="P590" s="39">
        <v>45966.708333333299</v>
      </c>
      <c r="Q590" s="6">
        <v>0</v>
      </c>
      <c r="R590" s="6">
        <v>0</v>
      </c>
      <c r="S590" s="45" t="e">
        <f>_xlfn.CONCAT(#REF!,TRIM(tbl_PV_Milestones[[#This Row],[Milestone Description]]))</f>
        <v>#REF!</v>
      </c>
      <c r="T590" s="84" t="str">
        <f>IF(COUNTIF(tbl_PV_Milestones[UID],tbl_PV_Milestones[[#This Row],[UID]])&gt;1,"Duplicate","")</f>
        <v>Duplicate</v>
      </c>
      <c r="U590" s="42" t="str">
        <f>_xlfn.XLOOKUP(tbl_PV_Milestones[[#This Row],[Work ID]],tbl_PV_Meta[Work ID '#],tbl_PV_Meta[Sub-Portfolio])</f>
        <v>Sub-Portfolio 7</v>
      </c>
      <c r="V590" s="41">
        <f>IF(MONTH(tbl_PV_Milestones[[#This Row],[Baseline Date]])&lt;7,YEAR(tbl_PV_Milestones[[#This Row],[Baseline Date]]),YEAR(tbl_PV_Milestones[[#This Row],[Baseline Date]])+1)</f>
        <v>2026</v>
      </c>
      <c r="W590" s="41">
        <f>IF(MONTH(tbl_PV_Milestones[[#This Row],[Actual/Schedule Finish]])&lt;7,YEAR(tbl_PV_Milestones[[#This Row],[Actual/Schedule Finish]]),YEAR(tbl_PV_Milestones[[#This Row],[Actual/Schedule Finish]])+1)</f>
        <v>2026</v>
      </c>
      <c r="X590" s="41" t="str">
        <f>IF(OR(tbl_PV_Milestones[[#This Row],[Project Status]]="Completed",tbl_PV_Milestones[[#This Row],[Project Status]]="Assumed Completed"),"Yes","No")</f>
        <v>No</v>
      </c>
      <c r="Y590" s="41">
        <f>IF(tbl_PV_Milestones[[#This Row],[Baseline Date]]="",1,0)</f>
        <v>0</v>
      </c>
      <c r="Z590" s="41">
        <f>IF(tbl_PV_Milestones[[#This Row],[Baseline Date]]&lt;PV_Meta!$B$7,1,0)</f>
        <v>0</v>
      </c>
      <c r="AA590" s="41">
        <f>IF(tbl_PV_Milestones[[#This Row],[Complete]]="Yes",1,0)</f>
        <v>0</v>
      </c>
      <c r="AB590" s="41">
        <f>IF(AND(tbl_PV_Milestones[[#This Row],[BL FY]]=2025,tbl_PV_Milestones[[#This Row],[Baseline Date]]&lt;PV_Meta!$B$7),1,0)</f>
        <v>0</v>
      </c>
      <c r="AC590" s="41">
        <f>IF(AND(tbl_PV_Milestones[[#This Row],[Planned YTD]]=1,tbl_PV_Milestones[[#This Row],[Complete]]="Yes"),1,0)</f>
        <v>0</v>
      </c>
      <c r="AD590" s="41">
        <f>IF(AND(tbl_PV_Milestones[[#This Row],[Actual/Schedule Finish]]&lt;PV_Meta!$B$7,tbl_PV_Milestones[[#This Row],[Complete]]="No",tbl_PV_Milestones[[#This Row],[Project Status]]&lt;&gt;"On Hold"),1,0)</f>
        <v>0</v>
      </c>
      <c r="AE590" s="41">
        <f>IF(AND(tbl_PV_Milestones[[#This Row],[Actual/Schedule Finish]]&gt;tbl_PV_Milestones[[#This Row],[Baseline Date]],tbl_PV_Milestones[[#This Row],[Complete]]="No",tbl_PV_Milestones[[#This Row],[Project Status]]&lt;&gt;"On Hold",tbl_PV_Milestones[[#This Row],[Overdue]]=0,tbl_PV_Milestones[[#This Row],[To be Baselined]]&lt;&gt;1),1,0)</f>
        <v>0</v>
      </c>
      <c r="AF590" s="41">
        <f>IF(AND(tbl_PV_Milestones[[#This Row],[BL FY]]=2025,tbl_PV_Milestones[[#This Row],[Finish FY]]&gt;2025),1,0)</f>
        <v>0</v>
      </c>
      <c r="AG590" s="56" t="str">
        <f>_xlfn.XLOOKUP(tbl_PV_Milestones[[#This Row],[Work ID]],tbl_PV_Meta[Work ID '#],tbl_PV_Meta[Project Manager/Owner],,0)</f>
        <v>Project Manager 8</v>
      </c>
      <c r="AH590" s="6"/>
    </row>
    <row r="591" spans="4:34" x14ac:dyDescent="0.25">
      <c r="D591" s="6" t="s">
        <v>28</v>
      </c>
      <c r="E591" s="6" t="s">
        <v>503</v>
      </c>
      <c r="F591" s="6" t="s">
        <v>1694</v>
      </c>
      <c r="G591" s="6" t="s">
        <v>674</v>
      </c>
      <c r="H591" s="6" t="s">
        <v>505</v>
      </c>
      <c r="I591" s="6" t="s">
        <v>510</v>
      </c>
      <c r="J591" s="6" t="s">
        <v>28</v>
      </c>
      <c r="K591" s="6" t="s">
        <v>39</v>
      </c>
      <c r="L591" s="6" t="s">
        <v>80</v>
      </c>
      <c r="M591" s="43"/>
      <c r="N591" s="44" t="s">
        <v>1979</v>
      </c>
      <c r="O591" s="39">
        <v>46000.708333333299</v>
      </c>
      <c r="P591" s="39">
        <v>46000.708333333299</v>
      </c>
      <c r="Q591" s="6">
        <v>0</v>
      </c>
      <c r="R591" s="6">
        <v>0</v>
      </c>
      <c r="S591" s="45" t="e">
        <f>_xlfn.CONCAT(#REF!,TRIM(tbl_PV_Milestones[[#This Row],[Milestone Description]]))</f>
        <v>#REF!</v>
      </c>
      <c r="T591" s="84" t="str">
        <f>IF(COUNTIF(tbl_PV_Milestones[UID],tbl_PV_Milestones[[#This Row],[UID]])&gt;1,"Duplicate","")</f>
        <v>Duplicate</v>
      </c>
      <c r="U591" s="42" t="str">
        <f>_xlfn.XLOOKUP(tbl_PV_Milestones[[#This Row],[Work ID]],tbl_PV_Meta[Work ID '#],tbl_PV_Meta[Sub-Portfolio])</f>
        <v>Sub-Portfolio 7</v>
      </c>
      <c r="V591" s="41">
        <f>IF(MONTH(tbl_PV_Milestones[[#This Row],[Baseline Date]])&lt;7,YEAR(tbl_PV_Milestones[[#This Row],[Baseline Date]]),YEAR(tbl_PV_Milestones[[#This Row],[Baseline Date]])+1)</f>
        <v>2026</v>
      </c>
      <c r="W591" s="41">
        <f>IF(MONTH(tbl_PV_Milestones[[#This Row],[Actual/Schedule Finish]])&lt;7,YEAR(tbl_PV_Milestones[[#This Row],[Actual/Schedule Finish]]),YEAR(tbl_PV_Milestones[[#This Row],[Actual/Schedule Finish]])+1)</f>
        <v>2026</v>
      </c>
      <c r="X591" s="41" t="str">
        <f>IF(OR(tbl_PV_Milestones[[#This Row],[Project Status]]="Completed",tbl_PV_Milestones[[#This Row],[Project Status]]="Assumed Completed"),"Yes","No")</f>
        <v>No</v>
      </c>
      <c r="Y591" s="41">
        <f>IF(tbl_PV_Milestones[[#This Row],[Baseline Date]]="",1,0)</f>
        <v>0</v>
      </c>
      <c r="Z591" s="41">
        <f>IF(tbl_PV_Milestones[[#This Row],[Baseline Date]]&lt;PV_Meta!$B$7,1,0)</f>
        <v>0</v>
      </c>
      <c r="AA591" s="41">
        <f>IF(tbl_PV_Milestones[[#This Row],[Complete]]="Yes",1,0)</f>
        <v>0</v>
      </c>
      <c r="AB591" s="41">
        <f>IF(AND(tbl_PV_Milestones[[#This Row],[BL FY]]=2025,tbl_PV_Milestones[[#This Row],[Baseline Date]]&lt;PV_Meta!$B$7),1,0)</f>
        <v>0</v>
      </c>
      <c r="AC591" s="41">
        <f>IF(AND(tbl_PV_Milestones[[#This Row],[Planned YTD]]=1,tbl_PV_Milestones[[#This Row],[Complete]]="Yes"),1,0)</f>
        <v>0</v>
      </c>
      <c r="AD591" s="41">
        <f>IF(AND(tbl_PV_Milestones[[#This Row],[Actual/Schedule Finish]]&lt;PV_Meta!$B$7,tbl_PV_Milestones[[#This Row],[Complete]]="No",tbl_PV_Milestones[[#This Row],[Project Status]]&lt;&gt;"On Hold"),1,0)</f>
        <v>0</v>
      </c>
      <c r="AE591" s="41">
        <f>IF(AND(tbl_PV_Milestones[[#This Row],[Actual/Schedule Finish]]&gt;tbl_PV_Milestones[[#This Row],[Baseline Date]],tbl_PV_Milestones[[#This Row],[Complete]]="No",tbl_PV_Milestones[[#This Row],[Project Status]]&lt;&gt;"On Hold",tbl_PV_Milestones[[#This Row],[Overdue]]=0,tbl_PV_Milestones[[#This Row],[To be Baselined]]&lt;&gt;1),1,0)</f>
        <v>0</v>
      </c>
      <c r="AF591" s="41">
        <f>IF(AND(tbl_PV_Milestones[[#This Row],[BL FY]]=2025,tbl_PV_Milestones[[#This Row],[Finish FY]]&gt;2025),1,0)</f>
        <v>0</v>
      </c>
      <c r="AG591" s="56" t="str">
        <f>_xlfn.XLOOKUP(tbl_PV_Milestones[[#This Row],[Work ID]],tbl_PV_Meta[Work ID '#],tbl_PV_Meta[Project Manager/Owner],,0)</f>
        <v>Project Manager 8</v>
      </c>
      <c r="AH591" s="6"/>
    </row>
    <row r="592" spans="4:34" x14ac:dyDescent="0.25">
      <c r="D592" s="6" t="s">
        <v>28</v>
      </c>
      <c r="E592" s="6" t="s">
        <v>503</v>
      </c>
      <c r="F592" s="6" t="s">
        <v>1694</v>
      </c>
      <c r="G592" s="6" t="s">
        <v>675</v>
      </c>
      <c r="H592" s="6" t="s">
        <v>505</v>
      </c>
      <c r="I592" s="6" t="s">
        <v>510</v>
      </c>
      <c r="J592" s="6" t="s">
        <v>28</v>
      </c>
      <c r="K592" s="6" t="s">
        <v>39</v>
      </c>
      <c r="L592" s="6" t="s">
        <v>80</v>
      </c>
      <c r="M592" s="43"/>
      <c r="N592" s="44" t="s">
        <v>1979</v>
      </c>
      <c r="O592" s="39">
        <v>46085.708333333299</v>
      </c>
      <c r="P592" s="39">
        <v>46085.708333333299</v>
      </c>
      <c r="Q592" s="6">
        <v>0</v>
      </c>
      <c r="R592" s="6">
        <v>0</v>
      </c>
      <c r="S592" s="45" t="e">
        <f>_xlfn.CONCAT(#REF!,TRIM(tbl_PV_Milestones[[#This Row],[Milestone Description]]))</f>
        <v>#REF!</v>
      </c>
      <c r="T592" s="84" t="str">
        <f>IF(COUNTIF(tbl_PV_Milestones[UID],tbl_PV_Milestones[[#This Row],[UID]])&gt;1,"Duplicate","")</f>
        <v>Duplicate</v>
      </c>
      <c r="U592" s="42" t="str">
        <f>_xlfn.XLOOKUP(tbl_PV_Milestones[[#This Row],[Work ID]],tbl_PV_Meta[Work ID '#],tbl_PV_Meta[Sub-Portfolio])</f>
        <v>Sub-Portfolio 7</v>
      </c>
      <c r="V592" s="41">
        <f>IF(MONTH(tbl_PV_Milestones[[#This Row],[Baseline Date]])&lt;7,YEAR(tbl_PV_Milestones[[#This Row],[Baseline Date]]),YEAR(tbl_PV_Milestones[[#This Row],[Baseline Date]])+1)</f>
        <v>2026</v>
      </c>
      <c r="W592" s="41">
        <f>IF(MONTH(tbl_PV_Milestones[[#This Row],[Actual/Schedule Finish]])&lt;7,YEAR(tbl_PV_Milestones[[#This Row],[Actual/Schedule Finish]]),YEAR(tbl_PV_Milestones[[#This Row],[Actual/Schedule Finish]])+1)</f>
        <v>2026</v>
      </c>
      <c r="X592" s="41" t="str">
        <f>IF(OR(tbl_PV_Milestones[[#This Row],[Project Status]]="Completed",tbl_PV_Milestones[[#This Row],[Project Status]]="Assumed Completed"),"Yes","No")</f>
        <v>No</v>
      </c>
      <c r="Y592" s="41">
        <f>IF(tbl_PV_Milestones[[#This Row],[Baseline Date]]="",1,0)</f>
        <v>0</v>
      </c>
      <c r="Z592" s="41">
        <f>IF(tbl_PV_Milestones[[#This Row],[Baseline Date]]&lt;PV_Meta!$B$7,1,0)</f>
        <v>0</v>
      </c>
      <c r="AA592" s="41">
        <f>IF(tbl_PV_Milestones[[#This Row],[Complete]]="Yes",1,0)</f>
        <v>0</v>
      </c>
      <c r="AB592" s="41">
        <f>IF(AND(tbl_PV_Milestones[[#This Row],[BL FY]]=2025,tbl_PV_Milestones[[#This Row],[Baseline Date]]&lt;PV_Meta!$B$7),1,0)</f>
        <v>0</v>
      </c>
      <c r="AC592" s="41">
        <f>IF(AND(tbl_PV_Milestones[[#This Row],[Planned YTD]]=1,tbl_PV_Milestones[[#This Row],[Complete]]="Yes"),1,0)</f>
        <v>0</v>
      </c>
      <c r="AD592" s="41">
        <f>IF(AND(tbl_PV_Milestones[[#This Row],[Actual/Schedule Finish]]&lt;PV_Meta!$B$7,tbl_PV_Milestones[[#This Row],[Complete]]="No",tbl_PV_Milestones[[#This Row],[Project Status]]&lt;&gt;"On Hold"),1,0)</f>
        <v>0</v>
      </c>
      <c r="AE592" s="41">
        <f>IF(AND(tbl_PV_Milestones[[#This Row],[Actual/Schedule Finish]]&gt;tbl_PV_Milestones[[#This Row],[Baseline Date]],tbl_PV_Milestones[[#This Row],[Complete]]="No",tbl_PV_Milestones[[#This Row],[Project Status]]&lt;&gt;"On Hold",tbl_PV_Milestones[[#This Row],[Overdue]]=0,tbl_PV_Milestones[[#This Row],[To be Baselined]]&lt;&gt;1),1,0)</f>
        <v>0</v>
      </c>
      <c r="AF592" s="41">
        <f>IF(AND(tbl_PV_Milestones[[#This Row],[BL FY]]=2025,tbl_PV_Milestones[[#This Row],[Finish FY]]&gt;2025),1,0)</f>
        <v>0</v>
      </c>
      <c r="AG592" s="56" t="str">
        <f>_xlfn.XLOOKUP(tbl_PV_Milestones[[#This Row],[Work ID]],tbl_PV_Meta[Work ID '#],tbl_PV_Meta[Project Manager/Owner],,0)</f>
        <v>Project Manager 8</v>
      </c>
      <c r="AH592" s="6"/>
    </row>
    <row r="593" spans="4:34" x14ac:dyDescent="0.25">
      <c r="D593" s="6" t="s">
        <v>28</v>
      </c>
      <c r="E593" s="6" t="s">
        <v>503</v>
      </c>
      <c r="F593" s="6" t="s">
        <v>1694</v>
      </c>
      <c r="G593" s="6" t="s">
        <v>676</v>
      </c>
      <c r="H593" s="6" t="s">
        <v>505</v>
      </c>
      <c r="I593" s="6" t="s">
        <v>510</v>
      </c>
      <c r="J593" s="6" t="s">
        <v>28</v>
      </c>
      <c r="K593" s="6" t="s">
        <v>39</v>
      </c>
      <c r="L593" s="6" t="s">
        <v>80</v>
      </c>
      <c r="M593" s="43"/>
      <c r="N593" s="44" t="s">
        <v>1979</v>
      </c>
      <c r="O593" s="39">
        <v>46107.708333333299</v>
      </c>
      <c r="P593" s="39">
        <v>46107.708333333299</v>
      </c>
      <c r="Q593" s="6">
        <v>0</v>
      </c>
      <c r="R593" s="6">
        <v>0</v>
      </c>
      <c r="S593" s="45" t="e">
        <f>_xlfn.CONCAT(#REF!,TRIM(tbl_PV_Milestones[[#This Row],[Milestone Description]]))</f>
        <v>#REF!</v>
      </c>
      <c r="T593" s="84" t="str">
        <f>IF(COUNTIF(tbl_PV_Milestones[UID],tbl_PV_Milestones[[#This Row],[UID]])&gt;1,"Duplicate","")</f>
        <v>Duplicate</v>
      </c>
      <c r="U593" s="42" t="str">
        <f>_xlfn.XLOOKUP(tbl_PV_Milestones[[#This Row],[Work ID]],tbl_PV_Meta[Work ID '#],tbl_PV_Meta[Sub-Portfolio])</f>
        <v>Sub-Portfolio 7</v>
      </c>
      <c r="V593" s="41">
        <f>IF(MONTH(tbl_PV_Milestones[[#This Row],[Baseline Date]])&lt;7,YEAR(tbl_PV_Milestones[[#This Row],[Baseline Date]]),YEAR(tbl_PV_Milestones[[#This Row],[Baseline Date]])+1)</f>
        <v>2026</v>
      </c>
      <c r="W593" s="41">
        <f>IF(MONTH(tbl_PV_Milestones[[#This Row],[Actual/Schedule Finish]])&lt;7,YEAR(tbl_PV_Milestones[[#This Row],[Actual/Schedule Finish]]),YEAR(tbl_PV_Milestones[[#This Row],[Actual/Schedule Finish]])+1)</f>
        <v>2026</v>
      </c>
      <c r="X593" s="41" t="str">
        <f>IF(OR(tbl_PV_Milestones[[#This Row],[Project Status]]="Completed",tbl_PV_Milestones[[#This Row],[Project Status]]="Assumed Completed"),"Yes","No")</f>
        <v>No</v>
      </c>
      <c r="Y593" s="41">
        <f>IF(tbl_PV_Milestones[[#This Row],[Baseline Date]]="",1,0)</f>
        <v>0</v>
      </c>
      <c r="Z593" s="41">
        <f>IF(tbl_PV_Milestones[[#This Row],[Baseline Date]]&lt;PV_Meta!$B$7,1,0)</f>
        <v>0</v>
      </c>
      <c r="AA593" s="41">
        <f>IF(tbl_PV_Milestones[[#This Row],[Complete]]="Yes",1,0)</f>
        <v>0</v>
      </c>
      <c r="AB593" s="41">
        <f>IF(AND(tbl_PV_Milestones[[#This Row],[BL FY]]=2025,tbl_PV_Milestones[[#This Row],[Baseline Date]]&lt;PV_Meta!$B$7),1,0)</f>
        <v>0</v>
      </c>
      <c r="AC593" s="41">
        <f>IF(AND(tbl_PV_Milestones[[#This Row],[Planned YTD]]=1,tbl_PV_Milestones[[#This Row],[Complete]]="Yes"),1,0)</f>
        <v>0</v>
      </c>
      <c r="AD593" s="41">
        <f>IF(AND(tbl_PV_Milestones[[#This Row],[Actual/Schedule Finish]]&lt;PV_Meta!$B$7,tbl_PV_Milestones[[#This Row],[Complete]]="No",tbl_PV_Milestones[[#This Row],[Project Status]]&lt;&gt;"On Hold"),1,0)</f>
        <v>0</v>
      </c>
      <c r="AE593" s="41">
        <f>IF(AND(tbl_PV_Milestones[[#This Row],[Actual/Schedule Finish]]&gt;tbl_PV_Milestones[[#This Row],[Baseline Date]],tbl_PV_Milestones[[#This Row],[Complete]]="No",tbl_PV_Milestones[[#This Row],[Project Status]]&lt;&gt;"On Hold",tbl_PV_Milestones[[#This Row],[Overdue]]=0,tbl_PV_Milestones[[#This Row],[To be Baselined]]&lt;&gt;1),1,0)</f>
        <v>0</v>
      </c>
      <c r="AF593" s="41">
        <f>IF(AND(tbl_PV_Milestones[[#This Row],[BL FY]]=2025,tbl_PV_Milestones[[#This Row],[Finish FY]]&gt;2025),1,0)</f>
        <v>0</v>
      </c>
      <c r="AG593" s="56" t="str">
        <f>_xlfn.XLOOKUP(tbl_PV_Milestones[[#This Row],[Work ID]],tbl_PV_Meta[Work ID '#],tbl_PV_Meta[Project Manager/Owner],,0)</f>
        <v>Project Manager 8</v>
      </c>
      <c r="AH593" s="6"/>
    </row>
    <row r="594" spans="4:34" x14ac:dyDescent="0.25">
      <c r="D594" s="6" t="s">
        <v>28</v>
      </c>
      <c r="E594" s="6" t="s">
        <v>503</v>
      </c>
      <c r="F594" s="6" t="s">
        <v>1694</v>
      </c>
      <c r="G594" s="6" t="s">
        <v>695</v>
      </c>
      <c r="H594" s="6" t="s">
        <v>505</v>
      </c>
      <c r="I594" s="6" t="s">
        <v>510</v>
      </c>
      <c r="J594" s="6" t="s">
        <v>28</v>
      </c>
      <c r="K594" s="6" t="s">
        <v>39</v>
      </c>
      <c r="L594" s="6" t="s">
        <v>80</v>
      </c>
      <c r="M594" s="43"/>
      <c r="N594" s="44" t="s">
        <v>1979</v>
      </c>
      <c r="O594" s="39">
        <v>45981.708333333299</v>
      </c>
      <c r="P594" s="39">
        <v>45981.708333333299</v>
      </c>
      <c r="Q594" s="6">
        <v>0</v>
      </c>
      <c r="R594" s="6">
        <v>0</v>
      </c>
      <c r="S594" s="45" t="e">
        <f>_xlfn.CONCAT(#REF!,TRIM(tbl_PV_Milestones[[#This Row],[Milestone Description]]))</f>
        <v>#REF!</v>
      </c>
      <c r="T594" s="84" t="str">
        <f>IF(COUNTIF(tbl_PV_Milestones[UID],tbl_PV_Milestones[[#This Row],[UID]])&gt;1,"Duplicate","")</f>
        <v>Duplicate</v>
      </c>
      <c r="U594" s="42" t="str">
        <f>_xlfn.XLOOKUP(tbl_PV_Milestones[[#This Row],[Work ID]],tbl_PV_Meta[Work ID '#],tbl_PV_Meta[Sub-Portfolio])</f>
        <v>Sub-Portfolio 7</v>
      </c>
      <c r="V594" s="41">
        <f>IF(MONTH(tbl_PV_Milestones[[#This Row],[Baseline Date]])&lt;7,YEAR(tbl_PV_Milestones[[#This Row],[Baseline Date]]),YEAR(tbl_PV_Milestones[[#This Row],[Baseline Date]])+1)</f>
        <v>2026</v>
      </c>
      <c r="W594" s="41">
        <f>IF(MONTH(tbl_PV_Milestones[[#This Row],[Actual/Schedule Finish]])&lt;7,YEAR(tbl_PV_Milestones[[#This Row],[Actual/Schedule Finish]]),YEAR(tbl_PV_Milestones[[#This Row],[Actual/Schedule Finish]])+1)</f>
        <v>2026</v>
      </c>
      <c r="X594" s="41" t="str">
        <f>IF(OR(tbl_PV_Milestones[[#This Row],[Project Status]]="Completed",tbl_PV_Milestones[[#This Row],[Project Status]]="Assumed Completed"),"Yes","No")</f>
        <v>No</v>
      </c>
      <c r="Y594" s="41">
        <f>IF(tbl_PV_Milestones[[#This Row],[Baseline Date]]="",1,0)</f>
        <v>0</v>
      </c>
      <c r="Z594" s="41">
        <f>IF(tbl_PV_Milestones[[#This Row],[Baseline Date]]&lt;PV_Meta!$B$7,1,0)</f>
        <v>0</v>
      </c>
      <c r="AA594" s="41">
        <f>IF(tbl_PV_Milestones[[#This Row],[Complete]]="Yes",1,0)</f>
        <v>0</v>
      </c>
      <c r="AB594" s="41">
        <f>IF(AND(tbl_PV_Milestones[[#This Row],[BL FY]]=2025,tbl_PV_Milestones[[#This Row],[Baseline Date]]&lt;PV_Meta!$B$7),1,0)</f>
        <v>0</v>
      </c>
      <c r="AC594" s="41">
        <f>IF(AND(tbl_PV_Milestones[[#This Row],[Planned YTD]]=1,tbl_PV_Milestones[[#This Row],[Complete]]="Yes"),1,0)</f>
        <v>0</v>
      </c>
      <c r="AD594" s="41">
        <f>IF(AND(tbl_PV_Milestones[[#This Row],[Actual/Schedule Finish]]&lt;PV_Meta!$B$7,tbl_PV_Milestones[[#This Row],[Complete]]="No",tbl_PV_Milestones[[#This Row],[Project Status]]&lt;&gt;"On Hold"),1,0)</f>
        <v>0</v>
      </c>
      <c r="AE594" s="41">
        <f>IF(AND(tbl_PV_Milestones[[#This Row],[Actual/Schedule Finish]]&gt;tbl_PV_Milestones[[#This Row],[Baseline Date]],tbl_PV_Milestones[[#This Row],[Complete]]="No",tbl_PV_Milestones[[#This Row],[Project Status]]&lt;&gt;"On Hold",tbl_PV_Milestones[[#This Row],[Overdue]]=0,tbl_PV_Milestones[[#This Row],[To be Baselined]]&lt;&gt;1),1,0)</f>
        <v>0</v>
      </c>
      <c r="AF594" s="41">
        <f>IF(AND(tbl_PV_Milestones[[#This Row],[BL FY]]=2025,tbl_PV_Milestones[[#This Row],[Finish FY]]&gt;2025),1,0)</f>
        <v>0</v>
      </c>
      <c r="AG594" s="56" t="str">
        <f>_xlfn.XLOOKUP(tbl_PV_Milestones[[#This Row],[Work ID]],tbl_PV_Meta[Work ID '#],tbl_PV_Meta[Project Manager/Owner],,0)</f>
        <v>Project Manager 8</v>
      </c>
      <c r="AH594" s="6"/>
    </row>
    <row r="595" spans="4:34" x14ac:dyDescent="0.25">
      <c r="D595" s="6" t="s">
        <v>28</v>
      </c>
      <c r="E595" s="6" t="s">
        <v>503</v>
      </c>
      <c r="F595" s="6" t="s">
        <v>1694</v>
      </c>
      <c r="G595" s="6" t="s">
        <v>678</v>
      </c>
      <c r="H595" s="6" t="s">
        <v>505</v>
      </c>
      <c r="I595" s="6" t="s">
        <v>510</v>
      </c>
      <c r="J595" s="6" t="s">
        <v>28</v>
      </c>
      <c r="K595" s="6" t="s">
        <v>39</v>
      </c>
      <c r="L595" s="6" t="s">
        <v>80</v>
      </c>
      <c r="M595" s="43"/>
      <c r="N595" s="44" t="s">
        <v>1979</v>
      </c>
      <c r="O595" s="39">
        <v>46112.708333333299</v>
      </c>
      <c r="P595" s="39">
        <v>46112.708333333299</v>
      </c>
      <c r="Q595" s="6">
        <v>0</v>
      </c>
      <c r="R595" s="6">
        <v>0</v>
      </c>
      <c r="S595" s="45" t="e">
        <f>_xlfn.CONCAT(#REF!,TRIM(tbl_PV_Milestones[[#This Row],[Milestone Description]]))</f>
        <v>#REF!</v>
      </c>
      <c r="T595" s="84" t="str">
        <f>IF(COUNTIF(tbl_PV_Milestones[UID],tbl_PV_Milestones[[#This Row],[UID]])&gt;1,"Duplicate","")</f>
        <v>Duplicate</v>
      </c>
      <c r="U595" s="42" t="str">
        <f>_xlfn.XLOOKUP(tbl_PV_Milestones[[#This Row],[Work ID]],tbl_PV_Meta[Work ID '#],tbl_PV_Meta[Sub-Portfolio])</f>
        <v>Sub-Portfolio 7</v>
      </c>
      <c r="V595" s="41">
        <f>IF(MONTH(tbl_PV_Milestones[[#This Row],[Baseline Date]])&lt;7,YEAR(tbl_PV_Milestones[[#This Row],[Baseline Date]]),YEAR(tbl_PV_Milestones[[#This Row],[Baseline Date]])+1)</f>
        <v>2026</v>
      </c>
      <c r="W595" s="41">
        <f>IF(MONTH(tbl_PV_Milestones[[#This Row],[Actual/Schedule Finish]])&lt;7,YEAR(tbl_PV_Milestones[[#This Row],[Actual/Schedule Finish]]),YEAR(tbl_PV_Milestones[[#This Row],[Actual/Schedule Finish]])+1)</f>
        <v>2026</v>
      </c>
      <c r="X595" s="41" t="str">
        <f>IF(OR(tbl_PV_Milestones[[#This Row],[Project Status]]="Completed",tbl_PV_Milestones[[#This Row],[Project Status]]="Assumed Completed"),"Yes","No")</f>
        <v>No</v>
      </c>
      <c r="Y595" s="41">
        <f>IF(tbl_PV_Milestones[[#This Row],[Baseline Date]]="",1,0)</f>
        <v>0</v>
      </c>
      <c r="Z595" s="41">
        <f>IF(tbl_PV_Milestones[[#This Row],[Baseline Date]]&lt;PV_Meta!$B$7,1,0)</f>
        <v>0</v>
      </c>
      <c r="AA595" s="41">
        <f>IF(tbl_PV_Milestones[[#This Row],[Complete]]="Yes",1,0)</f>
        <v>0</v>
      </c>
      <c r="AB595" s="41">
        <f>IF(AND(tbl_PV_Milestones[[#This Row],[BL FY]]=2025,tbl_PV_Milestones[[#This Row],[Baseline Date]]&lt;PV_Meta!$B$7),1,0)</f>
        <v>0</v>
      </c>
      <c r="AC595" s="41">
        <f>IF(AND(tbl_PV_Milestones[[#This Row],[Planned YTD]]=1,tbl_PV_Milestones[[#This Row],[Complete]]="Yes"),1,0)</f>
        <v>0</v>
      </c>
      <c r="AD595" s="41">
        <f>IF(AND(tbl_PV_Milestones[[#This Row],[Actual/Schedule Finish]]&lt;PV_Meta!$B$7,tbl_PV_Milestones[[#This Row],[Complete]]="No",tbl_PV_Milestones[[#This Row],[Project Status]]&lt;&gt;"On Hold"),1,0)</f>
        <v>0</v>
      </c>
      <c r="AE595" s="41">
        <f>IF(AND(tbl_PV_Milestones[[#This Row],[Actual/Schedule Finish]]&gt;tbl_PV_Milestones[[#This Row],[Baseline Date]],tbl_PV_Milestones[[#This Row],[Complete]]="No",tbl_PV_Milestones[[#This Row],[Project Status]]&lt;&gt;"On Hold",tbl_PV_Milestones[[#This Row],[Overdue]]=0,tbl_PV_Milestones[[#This Row],[To be Baselined]]&lt;&gt;1),1,0)</f>
        <v>0</v>
      </c>
      <c r="AF595" s="41">
        <f>IF(AND(tbl_PV_Milestones[[#This Row],[BL FY]]=2025,tbl_PV_Milestones[[#This Row],[Finish FY]]&gt;2025),1,0)</f>
        <v>0</v>
      </c>
      <c r="AG595" s="56" t="str">
        <f>_xlfn.XLOOKUP(tbl_PV_Milestones[[#This Row],[Work ID]],tbl_PV_Meta[Work ID '#],tbl_PV_Meta[Project Manager/Owner],,0)</f>
        <v>Project Manager 8</v>
      </c>
      <c r="AH595" s="6"/>
    </row>
    <row r="596" spans="4:34" x14ac:dyDescent="0.25">
      <c r="D596" s="6" t="s">
        <v>28</v>
      </c>
      <c r="E596" s="6" t="s">
        <v>503</v>
      </c>
      <c r="F596" s="6" t="s">
        <v>1694</v>
      </c>
      <c r="G596" s="6" t="s">
        <v>677</v>
      </c>
      <c r="H596" s="6" t="s">
        <v>505</v>
      </c>
      <c r="I596" s="6" t="s">
        <v>510</v>
      </c>
      <c r="J596" s="6" t="s">
        <v>28</v>
      </c>
      <c r="K596" s="6" t="s">
        <v>39</v>
      </c>
      <c r="L596" s="6" t="s">
        <v>80</v>
      </c>
      <c r="M596" s="43"/>
      <c r="N596" s="44" t="s">
        <v>1979</v>
      </c>
      <c r="O596" s="39">
        <v>46142.708333333299</v>
      </c>
      <c r="P596" s="39">
        <v>46142.708333333299</v>
      </c>
      <c r="Q596" s="6">
        <v>0</v>
      </c>
      <c r="R596" s="6">
        <v>0</v>
      </c>
      <c r="S596" s="45" t="e">
        <f>_xlfn.CONCAT(#REF!,TRIM(tbl_PV_Milestones[[#This Row],[Milestone Description]]))</f>
        <v>#REF!</v>
      </c>
      <c r="T596" s="84" t="str">
        <f>IF(COUNTIF(tbl_PV_Milestones[UID],tbl_PV_Milestones[[#This Row],[UID]])&gt;1,"Duplicate","")</f>
        <v>Duplicate</v>
      </c>
      <c r="U596" s="42" t="str">
        <f>_xlfn.XLOOKUP(tbl_PV_Milestones[[#This Row],[Work ID]],tbl_PV_Meta[Work ID '#],tbl_PV_Meta[Sub-Portfolio])</f>
        <v>Sub-Portfolio 7</v>
      </c>
      <c r="V596" s="41">
        <f>IF(MONTH(tbl_PV_Milestones[[#This Row],[Baseline Date]])&lt;7,YEAR(tbl_PV_Milestones[[#This Row],[Baseline Date]]),YEAR(tbl_PV_Milestones[[#This Row],[Baseline Date]])+1)</f>
        <v>2026</v>
      </c>
      <c r="W596" s="41">
        <f>IF(MONTH(tbl_PV_Milestones[[#This Row],[Actual/Schedule Finish]])&lt;7,YEAR(tbl_PV_Milestones[[#This Row],[Actual/Schedule Finish]]),YEAR(tbl_PV_Milestones[[#This Row],[Actual/Schedule Finish]])+1)</f>
        <v>2026</v>
      </c>
      <c r="X596" s="41" t="str">
        <f>IF(OR(tbl_PV_Milestones[[#This Row],[Project Status]]="Completed",tbl_PV_Milestones[[#This Row],[Project Status]]="Assumed Completed"),"Yes","No")</f>
        <v>No</v>
      </c>
      <c r="Y596" s="41">
        <f>IF(tbl_PV_Milestones[[#This Row],[Baseline Date]]="",1,0)</f>
        <v>0</v>
      </c>
      <c r="Z596" s="41">
        <f>IF(tbl_PV_Milestones[[#This Row],[Baseline Date]]&lt;PV_Meta!$B$7,1,0)</f>
        <v>0</v>
      </c>
      <c r="AA596" s="41">
        <f>IF(tbl_PV_Milestones[[#This Row],[Complete]]="Yes",1,0)</f>
        <v>0</v>
      </c>
      <c r="AB596" s="41">
        <f>IF(AND(tbl_PV_Milestones[[#This Row],[BL FY]]=2025,tbl_PV_Milestones[[#This Row],[Baseline Date]]&lt;PV_Meta!$B$7),1,0)</f>
        <v>0</v>
      </c>
      <c r="AC596" s="41">
        <f>IF(AND(tbl_PV_Milestones[[#This Row],[Planned YTD]]=1,tbl_PV_Milestones[[#This Row],[Complete]]="Yes"),1,0)</f>
        <v>0</v>
      </c>
      <c r="AD596" s="41">
        <f>IF(AND(tbl_PV_Milestones[[#This Row],[Actual/Schedule Finish]]&lt;PV_Meta!$B$7,tbl_PV_Milestones[[#This Row],[Complete]]="No",tbl_PV_Milestones[[#This Row],[Project Status]]&lt;&gt;"On Hold"),1,0)</f>
        <v>0</v>
      </c>
      <c r="AE596" s="41">
        <f>IF(AND(tbl_PV_Milestones[[#This Row],[Actual/Schedule Finish]]&gt;tbl_PV_Milestones[[#This Row],[Baseline Date]],tbl_PV_Milestones[[#This Row],[Complete]]="No",tbl_PV_Milestones[[#This Row],[Project Status]]&lt;&gt;"On Hold",tbl_PV_Milestones[[#This Row],[Overdue]]=0,tbl_PV_Milestones[[#This Row],[To be Baselined]]&lt;&gt;1),1,0)</f>
        <v>0</v>
      </c>
      <c r="AF596" s="41">
        <f>IF(AND(tbl_PV_Milestones[[#This Row],[BL FY]]=2025,tbl_PV_Milestones[[#This Row],[Finish FY]]&gt;2025),1,0)</f>
        <v>0</v>
      </c>
      <c r="AG596" s="56" t="str">
        <f>_xlfn.XLOOKUP(tbl_PV_Milestones[[#This Row],[Work ID]],tbl_PV_Meta[Work ID '#],tbl_PV_Meta[Project Manager/Owner],,0)</f>
        <v>Project Manager 8</v>
      </c>
      <c r="AH596" s="6"/>
    </row>
    <row r="597" spans="4:34" x14ac:dyDescent="0.25">
      <c r="D597" s="6" t="s">
        <v>28</v>
      </c>
      <c r="E597" s="6" t="s">
        <v>503</v>
      </c>
      <c r="F597" s="6" t="s">
        <v>1755</v>
      </c>
      <c r="G597" s="6" t="s">
        <v>696</v>
      </c>
      <c r="H597" s="6" t="s">
        <v>505</v>
      </c>
      <c r="I597" s="6" t="s">
        <v>510</v>
      </c>
      <c r="J597" s="6" t="s">
        <v>28</v>
      </c>
      <c r="K597" s="6" t="s">
        <v>39</v>
      </c>
      <c r="L597" s="6" t="s">
        <v>56</v>
      </c>
      <c r="M597" s="43"/>
      <c r="N597" s="44" t="s">
        <v>1979</v>
      </c>
      <c r="O597" s="39">
        <v>45800.708333333299</v>
      </c>
      <c r="P597" s="39">
        <v>45800.708333333299</v>
      </c>
      <c r="Q597" s="6">
        <v>0</v>
      </c>
      <c r="R597" s="6">
        <v>0</v>
      </c>
      <c r="S597" s="45" t="e">
        <f>_xlfn.CONCAT(#REF!,TRIM(tbl_PV_Milestones[[#This Row],[Milestone Description]]))</f>
        <v>#REF!</v>
      </c>
      <c r="T597" s="84" t="str">
        <f>IF(COUNTIF(tbl_PV_Milestones[UID],tbl_PV_Milestones[[#This Row],[UID]])&gt;1,"Duplicate","")</f>
        <v>Duplicate</v>
      </c>
      <c r="U597" s="42" t="str">
        <f>_xlfn.XLOOKUP(tbl_PV_Milestones[[#This Row],[Work ID]],tbl_PV_Meta[Work ID '#],tbl_PV_Meta[Sub-Portfolio])</f>
        <v>Sub-Portfolio 8</v>
      </c>
      <c r="V597" s="41">
        <f>IF(MONTH(tbl_PV_Milestones[[#This Row],[Baseline Date]])&lt;7,YEAR(tbl_PV_Milestones[[#This Row],[Baseline Date]]),YEAR(tbl_PV_Milestones[[#This Row],[Baseline Date]])+1)</f>
        <v>2025</v>
      </c>
      <c r="W597" s="41">
        <f>IF(MONTH(tbl_PV_Milestones[[#This Row],[Actual/Schedule Finish]])&lt;7,YEAR(tbl_PV_Milestones[[#This Row],[Actual/Schedule Finish]]),YEAR(tbl_PV_Milestones[[#This Row],[Actual/Schedule Finish]])+1)</f>
        <v>2025</v>
      </c>
      <c r="X597" s="41" t="str">
        <f>IF(OR(tbl_PV_Milestones[[#This Row],[Project Status]]="Completed",tbl_PV_Milestones[[#This Row],[Project Status]]="Assumed Completed"),"Yes","No")</f>
        <v>No</v>
      </c>
      <c r="Y597" s="41">
        <f>IF(tbl_PV_Milestones[[#This Row],[Baseline Date]]="",1,0)</f>
        <v>0</v>
      </c>
      <c r="Z597" s="41">
        <f>IF(tbl_PV_Milestones[[#This Row],[Baseline Date]]&lt;PV_Meta!$B$7,1,0)</f>
        <v>0</v>
      </c>
      <c r="AA597" s="41">
        <f>IF(tbl_PV_Milestones[[#This Row],[Complete]]="Yes",1,0)</f>
        <v>0</v>
      </c>
      <c r="AB597" s="41">
        <f>IF(AND(tbl_PV_Milestones[[#This Row],[BL FY]]=2025,tbl_PV_Milestones[[#This Row],[Baseline Date]]&lt;PV_Meta!$B$7),1,0)</f>
        <v>0</v>
      </c>
      <c r="AC597" s="41">
        <f>IF(AND(tbl_PV_Milestones[[#This Row],[Planned YTD]]=1,tbl_PV_Milestones[[#This Row],[Complete]]="Yes"),1,0)</f>
        <v>0</v>
      </c>
      <c r="AD597" s="41">
        <f>IF(AND(tbl_PV_Milestones[[#This Row],[Actual/Schedule Finish]]&lt;PV_Meta!$B$7,tbl_PV_Milestones[[#This Row],[Complete]]="No",tbl_PV_Milestones[[#This Row],[Project Status]]&lt;&gt;"On Hold"),1,0)</f>
        <v>0</v>
      </c>
      <c r="AE597" s="41">
        <f>IF(AND(tbl_PV_Milestones[[#This Row],[Actual/Schedule Finish]]&gt;tbl_PV_Milestones[[#This Row],[Baseline Date]],tbl_PV_Milestones[[#This Row],[Complete]]="No",tbl_PV_Milestones[[#This Row],[Project Status]]&lt;&gt;"On Hold",tbl_PV_Milestones[[#This Row],[Overdue]]=0,tbl_PV_Milestones[[#This Row],[To be Baselined]]&lt;&gt;1),1,0)</f>
        <v>0</v>
      </c>
      <c r="AF597" s="41">
        <f>IF(AND(tbl_PV_Milestones[[#This Row],[BL FY]]=2025,tbl_PV_Milestones[[#This Row],[Finish FY]]&gt;2025),1,0)</f>
        <v>0</v>
      </c>
      <c r="AG597" s="56" t="str">
        <f>_xlfn.XLOOKUP(tbl_PV_Milestones[[#This Row],[Work ID]],tbl_PV_Meta[Work ID '#],tbl_PV_Meta[Project Manager/Owner],,0)</f>
        <v>Project Manager 12</v>
      </c>
      <c r="AH597" s="6"/>
    </row>
    <row r="598" spans="4:34" x14ac:dyDescent="0.25">
      <c r="D598" s="6" t="s">
        <v>28</v>
      </c>
      <c r="E598" s="6" t="s">
        <v>503</v>
      </c>
      <c r="F598" s="6" t="s">
        <v>1755</v>
      </c>
      <c r="G598" s="6" t="s">
        <v>697</v>
      </c>
      <c r="H598" s="6" t="s">
        <v>505</v>
      </c>
      <c r="I598" s="6" t="s">
        <v>510</v>
      </c>
      <c r="J598" s="6" t="s">
        <v>28</v>
      </c>
      <c r="K598" s="6" t="s">
        <v>39</v>
      </c>
      <c r="L598" s="6" t="s">
        <v>56</v>
      </c>
      <c r="M598" s="43"/>
      <c r="N598" s="44" t="s">
        <v>1979</v>
      </c>
      <c r="O598" s="39">
        <v>45863.708333333299</v>
      </c>
      <c r="P598" s="39">
        <v>45863.708333333299</v>
      </c>
      <c r="Q598" s="6">
        <v>0</v>
      </c>
      <c r="R598" s="6">
        <v>0</v>
      </c>
      <c r="S598" s="45" t="e">
        <f>_xlfn.CONCAT(#REF!,TRIM(tbl_PV_Milestones[[#This Row],[Milestone Description]]))</f>
        <v>#REF!</v>
      </c>
      <c r="T598" s="84" t="str">
        <f>IF(COUNTIF(tbl_PV_Milestones[UID],tbl_PV_Milestones[[#This Row],[UID]])&gt;1,"Duplicate","")</f>
        <v>Duplicate</v>
      </c>
      <c r="U598" s="42" t="str">
        <f>_xlfn.XLOOKUP(tbl_PV_Milestones[[#This Row],[Work ID]],tbl_PV_Meta[Work ID '#],tbl_PV_Meta[Sub-Portfolio])</f>
        <v>Sub-Portfolio 8</v>
      </c>
      <c r="V598" s="41">
        <f>IF(MONTH(tbl_PV_Milestones[[#This Row],[Baseline Date]])&lt;7,YEAR(tbl_PV_Milestones[[#This Row],[Baseline Date]]),YEAR(tbl_PV_Milestones[[#This Row],[Baseline Date]])+1)</f>
        <v>2026</v>
      </c>
      <c r="W598" s="41">
        <f>IF(MONTH(tbl_PV_Milestones[[#This Row],[Actual/Schedule Finish]])&lt;7,YEAR(tbl_PV_Milestones[[#This Row],[Actual/Schedule Finish]]),YEAR(tbl_PV_Milestones[[#This Row],[Actual/Schedule Finish]])+1)</f>
        <v>2026</v>
      </c>
      <c r="X598" s="41" t="str">
        <f>IF(OR(tbl_PV_Milestones[[#This Row],[Project Status]]="Completed",tbl_PV_Milestones[[#This Row],[Project Status]]="Assumed Completed"),"Yes","No")</f>
        <v>No</v>
      </c>
      <c r="Y598" s="41">
        <f>IF(tbl_PV_Milestones[[#This Row],[Baseline Date]]="",1,0)</f>
        <v>0</v>
      </c>
      <c r="Z598" s="41">
        <f>IF(tbl_PV_Milestones[[#This Row],[Baseline Date]]&lt;PV_Meta!$B$7,1,0)</f>
        <v>0</v>
      </c>
      <c r="AA598" s="41">
        <f>IF(tbl_PV_Milestones[[#This Row],[Complete]]="Yes",1,0)</f>
        <v>0</v>
      </c>
      <c r="AB598" s="41">
        <f>IF(AND(tbl_PV_Milestones[[#This Row],[BL FY]]=2025,tbl_PV_Milestones[[#This Row],[Baseline Date]]&lt;PV_Meta!$B$7),1,0)</f>
        <v>0</v>
      </c>
      <c r="AC598" s="41">
        <f>IF(AND(tbl_PV_Milestones[[#This Row],[Planned YTD]]=1,tbl_PV_Milestones[[#This Row],[Complete]]="Yes"),1,0)</f>
        <v>0</v>
      </c>
      <c r="AD598" s="41">
        <f>IF(AND(tbl_PV_Milestones[[#This Row],[Actual/Schedule Finish]]&lt;PV_Meta!$B$7,tbl_PV_Milestones[[#This Row],[Complete]]="No",tbl_PV_Milestones[[#This Row],[Project Status]]&lt;&gt;"On Hold"),1,0)</f>
        <v>0</v>
      </c>
      <c r="AE598" s="41">
        <f>IF(AND(tbl_PV_Milestones[[#This Row],[Actual/Schedule Finish]]&gt;tbl_PV_Milestones[[#This Row],[Baseline Date]],tbl_PV_Milestones[[#This Row],[Complete]]="No",tbl_PV_Milestones[[#This Row],[Project Status]]&lt;&gt;"On Hold",tbl_PV_Milestones[[#This Row],[Overdue]]=0,tbl_PV_Milestones[[#This Row],[To be Baselined]]&lt;&gt;1),1,0)</f>
        <v>0</v>
      </c>
      <c r="AF598" s="41">
        <f>IF(AND(tbl_PV_Milestones[[#This Row],[BL FY]]=2025,tbl_PV_Milestones[[#This Row],[Finish FY]]&gt;2025),1,0)</f>
        <v>0</v>
      </c>
      <c r="AG598" s="56" t="str">
        <f>_xlfn.XLOOKUP(tbl_PV_Milestones[[#This Row],[Work ID]],tbl_PV_Meta[Work ID '#],tbl_PV_Meta[Project Manager/Owner],,0)</f>
        <v>Project Manager 12</v>
      </c>
      <c r="AH598" s="6"/>
    </row>
    <row r="599" spans="4:34" x14ac:dyDescent="0.25">
      <c r="D599" s="6" t="s">
        <v>28</v>
      </c>
      <c r="E599" s="6" t="s">
        <v>503</v>
      </c>
      <c r="F599" s="6" t="s">
        <v>1757</v>
      </c>
      <c r="G599" s="6" t="s">
        <v>698</v>
      </c>
      <c r="H599" s="6" t="s">
        <v>505</v>
      </c>
      <c r="I599" s="6" t="s">
        <v>506</v>
      </c>
      <c r="J599" s="6" t="s">
        <v>28</v>
      </c>
      <c r="K599" s="6" t="s">
        <v>39</v>
      </c>
      <c r="L599" s="6" t="s">
        <v>58</v>
      </c>
      <c r="M599" s="43"/>
      <c r="N599" s="44" t="s">
        <v>1979</v>
      </c>
      <c r="O599" s="39">
        <v>45835.708333333299</v>
      </c>
      <c r="P599" s="39">
        <v>45835.708333333299</v>
      </c>
      <c r="Q599" s="6">
        <v>0</v>
      </c>
      <c r="R599" s="6">
        <v>0</v>
      </c>
      <c r="S599" s="45" t="e">
        <f>_xlfn.CONCAT(#REF!,TRIM(tbl_PV_Milestones[[#This Row],[Milestone Description]]))</f>
        <v>#REF!</v>
      </c>
      <c r="T599" s="84" t="str">
        <f>IF(COUNTIF(tbl_PV_Milestones[UID],tbl_PV_Milestones[[#This Row],[UID]])&gt;1,"Duplicate","")</f>
        <v>Duplicate</v>
      </c>
      <c r="U599" s="42" t="str">
        <f>_xlfn.XLOOKUP(tbl_PV_Milestones[[#This Row],[Work ID]],tbl_PV_Meta[Work ID '#],tbl_PV_Meta[Sub-Portfolio])</f>
        <v>Sub-Portfolio 8</v>
      </c>
      <c r="V599" s="41">
        <f>IF(MONTH(tbl_PV_Milestones[[#This Row],[Baseline Date]])&lt;7,YEAR(tbl_PV_Milestones[[#This Row],[Baseline Date]]),YEAR(tbl_PV_Milestones[[#This Row],[Baseline Date]])+1)</f>
        <v>2025</v>
      </c>
      <c r="W599" s="41">
        <f>IF(MONTH(tbl_PV_Milestones[[#This Row],[Actual/Schedule Finish]])&lt;7,YEAR(tbl_PV_Milestones[[#This Row],[Actual/Schedule Finish]]),YEAR(tbl_PV_Milestones[[#This Row],[Actual/Schedule Finish]])+1)</f>
        <v>2025</v>
      </c>
      <c r="X599" s="41" t="str">
        <f>IF(OR(tbl_PV_Milestones[[#This Row],[Project Status]]="Completed",tbl_PV_Milestones[[#This Row],[Project Status]]="Assumed Completed"),"Yes","No")</f>
        <v>No</v>
      </c>
      <c r="Y599" s="41">
        <f>IF(tbl_PV_Milestones[[#This Row],[Baseline Date]]="",1,0)</f>
        <v>0</v>
      </c>
      <c r="Z599" s="41">
        <f>IF(tbl_PV_Milestones[[#This Row],[Baseline Date]]&lt;PV_Meta!$B$7,1,0)</f>
        <v>0</v>
      </c>
      <c r="AA599" s="41">
        <f>IF(tbl_PV_Milestones[[#This Row],[Complete]]="Yes",1,0)</f>
        <v>0</v>
      </c>
      <c r="AB599" s="41">
        <f>IF(AND(tbl_PV_Milestones[[#This Row],[BL FY]]=2025,tbl_PV_Milestones[[#This Row],[Baseline Date]]&lt;PV_Meta!$B$7),1,0)</f>
        <v>0</v>
      </c>
      <c r="AC599" s="41">
        <f>IF(AND(tbl_PV_Milestones[[#This Row],[Planned YTD]]=1,tbl_PV_Milestones[[#This Row],[Complete]]="Yes"),1,0)</f>
        <v>0</v>
      </c>
      <c r="AD599" s="41">
        <f>IF(AND(tbl_PV_Milestones[[#This Row],[Actual/Schedule Finish]]&lt;PV_Meta!$B$7,tbl_PV_Milestones[[#This Row],[Complete]]="No",tbl_PV_Milestones[[#This Row],[Project Status]]&lt;&gt;"On Hold"),1,0)</f>
        <v>0</v>
      </c>
      <c r="AE599" s="41">
        <f>IF(AND(tbl_PV_Milestones[[#This Row],[Actual/Schedule Finish]]&gt;tbl_PV_Milestones[[#This Row],[Baseline Date]],tbl_PV_Milestones[[#This Row],[Complete]]="No",tbl_PV_Milestones[[#This Row],[Project Status]]&lt;&gt;"On Hold",tbl_PV_Milestones[[#This Row],[Overdue]]=0,tbl_PV_Milestones[[#This Row],[To be Baselined]]&lt;&gt;1),1,0)</f>
        <v>0</v>
      </c>
      <c r="AF599" s="41">
        <f>IF(AND(tbl_PV_Milestones[[#This Row],[BL FY]]=2025,tbl_PV_Milestones[[#This Row],[Finish FY]]&gt;2025),1,0)</f>
        <v>0</v>
      </c>
      <c r="AG599" s="56" t="str">
        <f>_xlfn.XLOOKUP(tbl_PV_Milestones[[#This Row],[Work ID]],tbl_PV_Meta[Work ID '#],tbl_PV_Meta[Project Manager/Owner],,0)</f>
        <v>Project Manager 12</v>
      </c>
      <c r="AH599" s="6"/>
    </row>
    <row r="600" spans="4:34" x14ac:dyDescent="0.25">
      <c r="D600" s="6" t="s">
        <v>28</v>
      </c>
      <c r="E600" s="6" t="s">
        <v>503</v>
      </c>
      <c r="F600" s="6" t="s">
        <v>1757</v>
      </c>
      <c r="G600" s="6" t="s">
        <v>699</v>
      </c>
      <c r="H600" s="6" t="s">
        <v>505</v>
      </c>
      <c r="I600" s="6" t="s">
        <v>506</v>
      </c>
      <c r="J600" s="6" t="s">
        <v>28</v>
      </c>
      <c r="K600" s="6" t="s">
        <v>39</v>
      </c>
      <c r="L600" s="6" t="s">
        <v>58</v>
      </c>
      <c r="M600" s="43"/>
      <c r="N600" s="44" t="s">
        <v>1979</v>
      </c>
      <c r="O600" s="39">
        <v>45876.708333333299</v>
      </c>
      <c r="P600" s="39">
        <v>45876.708333333299</v>
      </c>
      <c r="Q600" s="6">
        <v>0</v>
      </c>
      <c r="R600" s="6">
        <v>0</v>
      </c>
      <c r="S600" s="45" t="e">
        <f>_xlfn.CONCAT(#REF!,TRIM(tbl_PV_Milestones[[#This Row],[Milestone Description]]))</f>
        <v>#REF!</v>
      </c>
      <c r="T600" s="84" t="str">
        <f>IF(COUNTIF(tbl_PV_Milestones[UID],tbl_PV_Milestones[[#This Row],[UID]])&gt;1,"Duplicate","")</f>
        <v>Duplicate</v>
      </c>
      <c r="U600" s="42" t="str">
        <f>_xlfn.XLOOKUP(tbl_PV_Milestones[[#This Row],[Work ID]],tbl_PV_Meta[Work ID '#],tbl_PV_Meta[Sub-Portfolio])</f>
        <v>Sub-Portfolio 8</v>
      </c>
      <c r="V600" s="41">
        <f>IF(MONTH(tbl_PV_Milestones[[#This Row],[Baseline Date]])&lt;7,YEAR(tbl_PV_Milestones[[#This Row],[Baseline Date]]),YEAR(tbl_PV_Milestones[[#This Row],[Baseline Date]])+1)</f>
        <v>2026</v>
      </c>
      <c r="W600" s="41">
        <f>IF(MONTH(tbl_PV_Milestones[[#This Row],[Actual/Schedule Finish]])&lt;7,YEAR(tbl_PV_Milestones[[#This Row],[Actual/Schedule Finish]]),YEAR(tbl_PV_Milestones[[#This Row],[Actual/Schedule Finish]])+1)</f>
        <v>2026</v>
      </c>
      <c r="X600" s="41" t="str">
        <f>IF(OR(tbl_PV_Milestones[[#This Row],[Project Status]]="Completed",tbl_PV_Milestones[[#This Row],[Project Status]]="Assumed Completed"),"Yes","No")</f>
        <v>No</v>
      </c>
      <c r="Y600" s="41">
        <f>IF(tbl_PV_Milestones[[#This Row],[Baseline Date]]="",1,0)</f>
        <v>0</v>
      </c>
      <c r="Z600" s="41">
        <f>IF(tbl_PV_Milestones[[#This Row],[Baseline Date]]&lt;PV_Meta!$B$7,1,0)</f>
        <v>0</v>
      </c>
      <c r="AA600" s="41">
        <f>IF(tbl_PV_Milestones[[#This Row],[Complete]]="Yes",1,0)</f>
        <v>0</v>
      </c>
      <c r="AB600" s="41">
        <f>IF(AND(tbl_PV_Milestones[[#This Row],[BL FY]]=2025,tbl_PV_Milestones[[#This Row],[Baseline Date]]&lt;PV_Meta!$B$7),1,0)</f>
        <v>0</v>
      </c>
      <c r="AC600" s="41">
        <f>IF(AND(tbl_PV_Milestones[[#This Row],[Planned YTD]]=1,tbl_PV_Milestones[[#This Row],[Complete]]="Yes"),1,0)</f>
        <v>0</v>
      </c>
      <c r="AD600" s="41">
        <f>IF(AND(tbl_PV_Milestones[[#This Row],[Actual/Schedule Finish]]&lt;PV_Meta!$B$7,tbl_PV_Milestones[[#This Row],[Complete]]="No",tbl_PV_Milestones[[#This Row],[Project Status]]&lt;&gt;"On Hold"),1,0)</f>
        <v>0</v>
      </c>
      <c r="AE600" s="41">
        <f>IF(AND(tbl_PV_Milestones[[#This Row],[Actual/Schedule Finish]]&gt;tbl_PV_Milestones[[#This Row],[Baseline Date]],tbl_PV_Milestones[[#This Row],[Complete]]="No",tbl_PV_Milestones[[#This Row],[Project Status]]&lt;&gt;"On Hold",tbl_PV_Milestones[[#This Row],[Overdue]]=0,tbl_PV_Milestones[[#This Row],[To be Baselined]]&lt;&gt;1),1,0)</f>
        <v>0</v>
      </c>
      <c r="AF600" s="41">
        <f>IF(AND(tbl_PV_Milestones[[#This Row],[BL FY]]=2025,tbl_PV_Milestones[[#This Row],[Finish FY]]&gt;2025),1,0)</f>
        <v>0</v>
      </c>
      <c r="AG600" s="56" t="str">
        <f>_xlfn.XLOOKUP(tbl_PV_Milestones[[#This Row],[Work ID]],tbl_PV_Meta[Work ID '#],tbl_PV_Meta[Project Manager/Owner],,0)</f>
        <v>Project Manager 12</v>
      </c>
      <c r="AH600" s="6"/>
    </row>
    <row r="601" spans="4:34" x14ac:dyDescent="0.25">
      <c r="D601" s="6" t="s">
        <v>28</v>
      </c>
      <c r="E601" s="6" t="s">
        <v>52</v>
      </c>
      <c r="F601" s="6" t="s">
        <v>1694</v>
      </c>
      <c r="G601" s="6" t="s">
        <v>700</v>
      </c>
      <c r="H601" s="6" t="s">
        <v>505</v>
      </c>
      <c r="I601" s="6" t="s">
        <v>510</v>
      </c>
      <c r="J601" s="6" t="s">
        <v>28</v>
      </c>
      <c r="K601" s="6" t="s">
        <v>39</v>
      </c>
      <c r="L601" s="6" t="s">
        <v>80</v>
      </c>
      <c r="M601" s="43"/>
      <c r="N601" s="44" t="s">
        <v>1979</v>
      </c>
      <c r="O601" s="39">
        <v>45884.708333333299</v>
      </c>
      <c r="S601" s="45" t="e">
        <f>_xlfn.CONCAT(#REF!,TRIM(tbl_PV_Milestones[[#This Row],[Milestone Description]]))</f>
        <v>#REF!</v>
      </c>
      <c r="T601" s="84" t="str">
        <f>IF(COUNTIF(tbl_PV_Milestones[UID],tbl_PV_Milestones[[#This Row],[UID]])&gt;1,"Duplicate","")</f>
        <v>Duplicate</v>
      </c>
      <c r="U601" s="42" t="str">
        <f>_xlfn.XLOOKUP(tbl_PV_Milestones[[#This Row],[Work ID]],tbl_PV_Meta[Work ID '#],tbl_PV_Meta[Sub-Portfolio])</f>
        <v>Sub-Portfolio 7</v>
      </c>
      <c r="V601" s="41">
        <f>IF(MONTH(tbl_PV_Milestones[[#This Row],[Baseline Date]])&lt;7,YEAR(tbl_PV_Milestones[[#This Row],[Baseline Date]]),YEAR(tbl_PV_Milestones[[#This Row],[Baseline Date]])+1)</f>
        <v>1900</v>
      </c>
      <c r="W601" s="41">
        <f>IF(MONTH(tbl_PV_Milestones[[#This Row],[Actual/Schedule Finish]])&lt;7,YEAR(tbl_PV_Milestones[[#This Row],[Actual/Schedule Finish]]),YEAR(tbl_PV_Milestones[[#This Row],[Actual/Schedule Finish]])+1)</f>
        <v>2026</v>
      </c>
      <c r="X601" s="41" t="str">
        <f>IF(OR(tbl_PV_Milestones[[#This Row],[Project Status]]="Completed",tbl_PV_Milestones[[#This Row],[Project Status]]="Assumed Completed"),"Yes","No")</f>
        <v>No</v>
      </c>
      <c r="Y601" s="41">
        <f>IF(tbl_PV_Milestones[[#This Row],[Baseline Date]]="",1,0)</f>
        <v>1</v>
      </c>
      <c r="Z601" s="41">
        <f>IF(tbl_PV_Milestones[[#This Row],[Baseline Date]]&lt;PV_Meta!$B$7,1,0)</f>
        <v>1</v>
      </c>
      <c r="AA601" s="41">
        <f>IF(tbl_PV_Milestones[[#This Row],[Complete]]="Yes",1,0)</f>
        <v>0</v>
      </c>
      <c r="AB601" s="41">
        <f>IF(AND(tbl_PV_Milestones[[#This Row],[BL FY]]=2025,tbl_PV_Milestones[[#This Row],[Baseline Date]]&lt;PV_Meta!$B$7),1,0)</f>
        <v>0</v>
      </c>
      <c r="AC601" s="41">
        <f>IF(AND(tbl_PV_Milestones[[#This Row],[Planned YTD]]=1,tbl_PV_Milestones[[#This Row],[Complete]]="Yes"),1,0)</f>
        <v>0</v>
      </c>
      <c r="AD601" s="41">
        <f>IF(AND(tbl_PV_Milestones[[#This Row],[Actual/Schedule Finish]]&lt;PV_Meta!$B$7,tbl_PV_Milestones[[#This Row],[Complete]]="No",tbl_PV_Milestones[[#This Row],[Project Status]]&lt;&gt;"On Hold"),1,0)</f>
        <v>0</v>
      </c>
      <c r="AE601" s="41">
        <f>IF(AND(tbl_PV_Milestones[[#This Row],[Actual/Schedule Finish]]&gt;tbl_PV_Milestones[[#This Row],[Baseline Date]],tbl_PV_Milestones[[#This Row],[Complete]]="No",tbl_PV_Milestones[[#This Row],[Project Status]]&lt;&gt;"On Hold",tbl_PV_Milestones[[#This Row],[Overdue]]=0,tbl_PV_Milestones[[#This Row],[To be Baselined]]&lt;&gt;1),1,0)</f>
        <v>0</v>
      </c>
      <c r="AF601" s="41">
        <f>IF(AND(tbl_PV_Milestones[[#This Row],[BL FY]]=2025,tbl_PV_Milestones[[#This Row],[Finish FY]]&gt;2025),1,0)</f>
        <v>0</v>
      </c>
      <c r="AG601" s="56" t="str">
        <f>_xlfn.XLOOKUP(tbl_PV_Milestones[[#This Row],[Work ID]],tbl_PV_Meta[Work ID '#],tbl_PV_Meta[Project Manager/Owner],,0)</f>
        <v>Project Manager 8</v>
      </c>
      <c r="AH601" s="6"/>
    </row>
    <row r="602" spans="4:34" x14ac:dyDescent="0.25">
      <c r="D602" s="6" t="s">
        <v>28</v>
      </c>
      <c r="E602" s="6" t="s">
        <v>52</v>
      </c>
      <c r="F602" s="6" t="s">
        <v>1694</v>
      </c>
      <c r="G602" s="6" t="s">
        <v>701</v>
      </c>
      <c r="H602" s="6" t="s">
        <v>505</v>
      </c>
      <c r="I602" s="6" t="s">
        <v>510</v>
      </c>
      <c r="J602" s="6" t="s">
        <v>28</v>
      </c>
      <c r="K602" s="6" t="s">
        <v>39</v>
      </c>
      <c r="L602" s="6" t="s">
        <v>80</v>
      </c>
      <c r="M602" s="43"/>
      <c r="N602" s="44" t="s">
        <v>1979</v>
      </c>
      <c r="O602" s="39">
        <v>46112.708333333299</v>
      </c>
      <c r="S602" s="45" t="e">
        <f>_xlfn.CONCAT(#REF!,TRIM(tbl_PV_Milestones[[#This Row],[Milestone Description]]))</f>
        <v>#REF!</v>
      </c>
      <c r="T602" s="84" t="str">
        <f>IF(COUNTIF(tbl_PV_Milestones[UID],tbl_PV_Milestones[[#This Row],[UID]])&gt;1,"Duplicate","")</f>
        <v>Duplicate</v>
      </c>
      <c r="U602" s="42" t="str">
        <f>_xlfn.XLOOKUP(tbl_PV_Milestones[[#This Row],[Work ID]],tbl_PV_Meta[Work ID '#],tbl_PV_Meta[Sub-Portfolio])</f>
        <v>Sub-Portfolio 7</v>
      </c>
      <c r="V602" s="41">
        <f>IF(MONTH(tbl_PV_Milestones[[#This Row],[Baseline Date]])&lt;7,YEAR(tbl_PV_Milestones[[#This Row],[Baseline Date]]),YEAR(tbl_PV_Milestones[[#This Row],[Baseline Date]])+1)</f>
        <v>1900</v>
      </c>
      <c r="W602" s="41">
        <f>IF(MONTH(tbl_PV_Milestones[[#This Row],[Actual/Schedule Finish]])&lt;7,YEAR(tbl_PV_Milestones[[#This Row],[Actual/Schedule Finish]]),YEAR(tbl_PV_Milestones[[#This Row],[Actual/Schedule Finish]])+1)</f>
        <v>2026</v>
      </c>
      <c r="X602" s="41" t="str">
        <f>IF(OR(tbl_PV_Milestones[[#This Row],[Project Status]]="Completed",tbl_PV_Milestones[[#This Row],[Project Status]]="Assumed Completed"),"Yes","No")</f>
        <v>No</v>
      </c>
      <c r="Y602" s="41">
        <f>IF(tbl_PV_Milestones[[#This Row],[Baseline Date]]="",1,0)</f>
        <v>1</v>
      </c>
      <c r="Z602" s="41">
        <f>IF(tbl_PV_Milestones[[#This Row],[Baseline Date]]&lt;PV_Meta!$B$7,1,0)</f>
        <v>1</v>
      </c>
      <c r="AA602" s="41">
        <f>IF(tbl_PV_Milestones[[#This Row],[Complete]]="Yes",1,0)</f>
        <v>0</v>
      </c>
      <c r="AB602" s="41">
        <f>IF(AND(tbl_PV_Milestones[[#This Row],[BL FY]]=2025,tbl_PV_Milestones[[#This Row],[Baseline Date]]&lt;PV_Meta!$B$7),1,0)</f>
        <v>0</v>
      </c>
      <c r="AC602" s="41">
        <f>IF(AND(tbl_PV_Milestones[[#This Row],[Planned YTD]]=1,tbl_PV_Milestones[[#This Row],[Complete]]="Yes"),1,0)</f>
        <v>0</v>
      </c>
      <c r="AD602" s="41">
        <f>IF(AND(tbl_PV_Milestones[[#This Row],[Actual/Schedule Finish]]&lt;PV_Meta!$B$7,tbl_PV_Milestones[[#This Row],[Complete]]="No",tbl_PV_Milestones[[#This Row],[Project Status]]&lt;&gt;"On Hold"),1,0)</f>
        <v>0</v>
      </c>
      <c r="AE602" s="41">
        <f>IF(AND(tbl_PV_Milestones[[#This Row],[Actual/Schedule Finish]]&gt;tbl_PV_Milestones[[#This Row],[Baseline Date]],tbl_PV_Milestones[[#This Row],[Complete]]="No",tbl_PV_Milestones[[#This Row],[Project Status]]&lt;&gt;"On Hold",tbl_PV_Milestones[[#This Row],[Overdue]]=0,tbl_PV_Milestones[[#This Row],[To be Baselined]]&lt;&gt;1),1,0)</f>
        <v>0</v>
      </c>
      <c r="AF602" s="41">
        <f>IF(AND(tbl_PV_Milestones[[#This Row],[BL FY]]=2025,tbl_PV_Milestones[[#This Row],[Finish FY]]&gt;2025),1,0)</f>
        <v>0</v>
      </c>
      <c r="AG602" s="56" t="str">
        <f>_xlfn.XLOOKUP(tbl_PV_Milestones[[#This Row],[Work ID]],tbl_PV_Meta[Work ID '#],tbl_PV_Meta[Project Manager/Owner],,0)</f>
        <v>Project Manager 8</v>
      </c>
      <c r="AH602" s="6"/>
    </row>
    <row r="603" spans="4:34" x14ac:dyDescent="0.25">
      <c r="D603" s="6" t="s">
        <v>28</v>
      </c>
      <c r="E603" s="6" t="s">
        <v>52</v>
      </c>
      <c r="F603" s="6" t="s">
        <v>1694</v>
      </c>
      <c r="G603" s="6" t="s">
        <v>616</v>
      </c>
      <c r="H603" s="6" t="s">
        <v>505</v>
      </c>
      <c r="I603" s="6" t="s">
        <v>510</v>
      </c>
      <c r="J603" s="6" t="s">
        <v>28</v>
      </c>
      <c r="K603" s="6" t="s">
        <v>39</v>
      </c>
      <c r="L603" s="6" t="s">
        <v>80</v>
      </c>
      <c r="M603" s="43"/>
      <c r="N603" s="44" t="s">
        <v>1979</v>
      </c>
      <c r="O603" s="39">
        <v>45884.708333333299</v>
      </c>
      <c r="S603" s="45" t="e">
        <f>_xlfn.CONCAT(#REF!,TRIM(tbl_PV_Milestones[[#This Row],[Milestone Description]]))</f>
        <v>#REF!</v>
      </c>
      <c r="T603" s="84" t="str">
        <f>IF(COUNTIF(tbl_PV_Milestones[UID],tbl_PV_Milestones[[#This Row],[UID]])&gt;1,"Duplicate","")</f>
        <v>Duplicate</v>
      </c>
      <c r="U603" s="42" t="str">
        <f>_xlfn.XLOOKUP(tbl_PV_Milestones[[#This Row],[Work ID]],tbl_PV_Meta[Work ID '#],tbl_PV_Meta[Sub-Portfolio])</f>
        <v>Sub-Portfolio 7</v>
      </c>
      <c r="V603" s="41">
        <f>IF(MONTH(tbl_PV_Milestones[[#This Row],[Baseline Date]])&lt;7,YEAR(tbl_PV_Milestones[[#This Row],[Baseline Date]]),YEAR(tbl_PV_Milestones[[#This Row],[Baseline Date]])+1)</f>
        <v>1900</v>
      </c>
      <c r="W603" s="41">
        <f>IF(MONTH(tbl_PV_Milestones[[#This Row],[Actual/Schedule Finish]])&lt;7,YEAR(tbl_PV_Milestones[[#This Row],[Actual/Schedule Finish]]),YEAR(tbl_PV_Milestones[[#This Row],[Actual/Schedule Finish]])+1)</f>
        <v>2026</v>
      </c>
      <c r="X603" s="41" t="str">
        <f>IF(OR(tbl_PV_Milestones[[#This Row],[Project Status]]="Completed",tbl_PV_Milestones[[#This Row],[Project Status]]="Assumed Completed"),"Yes","No")</f>
        <v>No</v>
      </c>
      <c r="Y603" s="41">
        <f>IF(tbl_PV_Milestones[[#This Row],[Baseline Date]]="",1,0)</f>
        <v>1</v>
      </c>
      <c r="Z603" s="41">
        <f>IF(tbl_PV_Milestones[[#This Row],[Baseline Date]]&lt;PV_Meta!$B$7,1,0)</f>
        <v>1</v>
      </c>
      <c r="AA603" s="41">
        <f>IF(tbl_PV_Milestones[[#This Row],[Complete]]="Yes",1,0)</f>
        <v>0</v>
      </c>
      <c r="AB603" s="41">
        <f>IF(AND(tbl_PV_Milestones[[#This Row],[BL FY]]=2025,tbl_PV_Milestones[[#This Row],[Baseline Date]]&lt;PV_Meta!$B$7),1,0)</f>
        <v>0</v>
      </c>
      <c r="AC603" s="41">
        <f>IF(AND(tbl_PV_Milestones[[#This Row],[Planned YTD]]=1,tbl_PV_Milestones[[#This Row],[Complete]]="Yes"),1,0)</f>
        <v>0</v>
      </c>
      <c r="AD603" s="41">
        <f>IF(AND(tbl_PV_Milestones[[#This Row],[Actual/Schedule Finish]]&lt;PV_Meta!$B$7,tbl_PV_Milestones[[#This Row],[Complete]]="No",tbl_PV_Milestones[[#This Row],[Project Status]]&lt;&gt;"On Hold"),1,0)</f>
        <v>0</v>
      </c>
      <c r="AE603" s="41">
        <f>IF(AND(tbl_PV_Milestones[[#This Row],[Actual/Schedule Finish]]&gt;tbl_PV_Milestones[[#This Row],[Baseline Date]],tbl_PV_Milestones[[#This Row],[Complete]]="No",tbl_PV_Milestones[[#This Row],[Project Status]]&lt;&gt;"On Hold",tbl_PV_Milestones[[#This Row],[Overdue]]=0,tbl_PV_Milestones[[#This Row],[To be Baselined]]&lt;&gt;1),1,0)</f>
        <v>0</v>
      </c>
      <c r="AF603" s="41">
        <f>IF(AND(tbl_PV_Milestones[[#This Row],[BL FY]]=2025,tbl_PV_Milestones[[#This Row],[Finish FY]]&gt;2025),1,0)</f>
        <v>0</v>
      </c>
      <c r="AG603" s="56" t="str">
        <f>_xlfn.XLOOKUP(tbl_PV_Milestones[[#This Row],[Work ID]],tbl_PV_Meta[Work ID '#],tbl_PV_Meta[Project Manager/Owner],,0)</f>
        <v>Project Manager 8</v>
      </c>
      <c r="AH603" s="6"/>
    </row>
    <row r="604" spans="4:34" x14ac:dyDescent="0.25">
      <c r="D604" s="6" t="s">
        <v>28</v>
      </c>
      <c r="E604" s="6" t="s">
        <v>52</v>
      </c>
      <c r="F604" s="6" t="s">
        <v>1694</v>
      </c>
      <c r="G604" s="6" t="s">
        <v>702</v>
      </c>
      <c r="H604" s="6" t="s">
        <v>505</v>
      </c>
      <c r="I604" s="6" t="s">
        <v>510</v>
      </c>
      <c r="J604" s="6" t="s">
        <v>28</v>
      </c>
      <c r="K604" s="6" t="s">
        <v>39</v>
      </c>
      <c r="L604" s="6" t="s">
        <v>80</v>
      </c>
      <c r="M604" s="43"/>
      <c r="N604" s="44" t="s">
        <v>1979</v>
      </c>
      <c r="O604" s="39">
        <v>45873.708333333299</v>
      </c>
      <c r="S604" s="45" t="e">
        <f>_xlfn.CONCAT(#REF!,TRIM(tbl_PV_Milestones[[#This Row],[Milestone Description]]))</f>
        <v>#REF!</v>
      </c>
      <c r="T604" s="84" t="str">
        <f>IF(COUNTIF(tbl_PV_Milestones[UID],tbl_PV_Milestones[[#This Row],[UID]])&gt;1,"Duplicate","")</f>
        <v>Duplicate</v>
      </c>
      <c r="U604" s="42" t="str">
        <f>_xlfn.XLOOKUP(tbl_PV_Milestones[[#This Row],[Work ID]],tbl_PV_Meta[Work ID '#],tbl_PV_Meta[Sub-Portfolio])</f>
        <v>Sub-Portfolio 7</v>
      </c>
      <c r="V604" s="41">
        <f>IF(MONTH(tbl_PV_Milestones[[#This Row],[Baseline Date]])&lt;7,YEAR(tbl_PV_Milestones[[#This Row],[Baseline Date]]),YEAR(tbl_PV_Milestones[[#This Row],[Baseline Date]])+1)</f>
        <v>1900</v>
      </c>
      <c r="W604" s="41">
        <f>IF(MONTH(tbl_PV_Milestones[[#This Row],[Actual/Schedule Finish]])&lt;7,YEAR(tbl_PV_Milestones[[#This Row],[Actual/Schedule Finish]]),YEAR(tbl_PV_Milestones[[#This Row],[Actual/Schedule Finish]])+1)</f>
        <v>2026</v>
      </c>
      <c r="X604" s="41" t="str">
        <f>IF(OR(tbl_PV_Milestones[[#This Row],[Project Status]]="Completed",tbl_PV_Milestones[[#This Row],[Project Status]]="Assumed Completed"),"Yes","No")</f>
        <v>No</v>
      </c>
      <c r="Y604" s="41">
        <f>IF(tbl_PV_Milestones[[#This Row],[Baseline Date]]="",1,0)</f>
        <v>1</v>
      </c>
      <c r="Z604" s="41">
        <f>IF(tbl_PV_Milestones[[#This Row],[Baseline Date]]&lt;PV_Meta!$B$7,1,0)</f>
        <v>1</v>
      </c>
      <c r="AA604" s="41">
        <f>IF(tbl_PV_Milestones[[#This Row],[Complete]]="Yes",1,0)</f>
        <v>0</v>
      </c>
      <c r="AB604" s="41">
        <f>IF(AND(tbl_PV_Milestones[[#This Row],[BL FY]]=2025,tbl_PV_Milestones[[#This Row],[Baseline Date]]&lt;PV_Meta!$B$7),1,0)</f>
        <v>0</v>
      </c>
      <c r="AC604" s="41">
        <f>IF(AND(tbl_PV_Milestones[[#This Row],[Planned YTD]]=1,tbl_PV_Milestones[[#This Row],[Complete]]="Yes"),1,0)</f>
        <v>0</v>
      </c>
      <c r="AD604" s="41">
        <f>IF(AND(tbl_PV_Milestones[[#This Row],[Actual/Schedule Finish]]&lt;PV_Meta!$B$7,tbl_PV_Milestones[[#This Row],[Complete]]="No",tbl_PV_Milestones[[#This Row],[Project Status]]&lt;&gt;"On Hold"),1,0)</f>
        <v>0</v>
      </c>
      <c r="AE604" s="41">
        <f>IF(AND(tbl_PV_Milestones[[#This Row],[Actual/Schedule Finish]]&gt;tbl_PV_Milestones[[#This Row],[Baseline Date]],tbl_PV_Milestones[[#This Row],[Complete]]="No",tbl_PV_Milestones[[#This Row],[Project Status]]&lt;&gt;"On Hold",tbl_PV_Milestones[[#This Row],[Overdue]]=0,tbl_PV_Milestones[[#This Row],[To be Baselined]]&lt;&gt;1),1,0)</f>
        <v>0</v>
      </c>
      <c r="AF604" s="41">
        <f>IF(AND(tbl_PV_Milestones[[#This Row],[BL FY]]=2025,tbl_PV_Milestones[[#This Row],[Finish FY]]&gt;2025),1,0)</f>
        <v>0</v>
      </c>
      <c r="AG604" s="56" t="str">
        <f>_xlfn.XLOOKUP(tbl_PV_Milestones[[#This Row],[Work ID]],tbl_PV_Meta[Work ID '#],tbl_PV_Meta[Project Manager/Owner],,0)</f>
        <v>Project Manager 8</v>
      </c>
      <c r="AH604" s="6"/>
    </row>
    <row r="605" spans="4:34" x14ac:dyDescent="0.25">
      <c r="D605" s="6" t="s">
        <v>28</v>
      </c>
      <c r="E605" s="6" t="s">
        <v>52</v>
      </c>
      <c r="F605" s="6" t="s">
        <v>1694</v>
      </c>
      <c r="G605" s="6" t="s">
        <v>703</v>
      </c>
      <c r="H605" s="6" t="s">
        <v>505</v>
      </c>
      <c r="I605" s="6" t="s">
        <v>522</v>
      </c>
      <c r="J605" s="6" t="s">
        <v>28</v>
      </c>
      <c r="K605" s="6" t="s">
        <v>39</v>
      </c>
      <c r="L605" s="6" t="s">
        <v>80</v>
      </c>
      <c r="M605" s="43"/>
      <c r="N605" s="44" t="s">
        <v>1979</v>
      </c>
      <c r="O605" s="39">
        <v>45792.708333333299</v>
      </c>
      <c r="S605" s="45" t="e">
        <f>_xlfn.CONCAT(#REF!,TRIM(tbl_PV_Milestones[[#This Row],[Milestone Description]]))</f>
        <v>#REF!</v>
      </c>
      <c r="T605" s="84" t="str">
        <f>IF(COUNTIF(tbl_PV_Milestones[UID],tbl_PV_Milestones[[#This Row],[UID]])&gt;1,"Duplicate","")</f>
        <v>Duplicate</v>
      </c>
      <c r="U605" s="42" t="str">
        <f>_xlfn.XLOOKUP(tbl_PV_Milestones[[#This Row],[Work ID]],tbl_PV_Meta[Work ID '#],tbl_PV_Meta[Sub-Portfolio])</f>
        <v>Sub-Portfolio 7</v>
      </c>
      <c r="V605" s="41">
        <f>IF(MONTH(tbl_PV_Milestones[[#This Row],[Baseline Date]])&lt;7,YEAR(tbl_PV_Milestones[[#This Row],[Baseline Date]]),YEAR(tbl_PV_Milestones[[#This Row],[Baseline Date]])+1)</f>
        <v>1900</v>
      </c>
      <c r="W605" s="41">
        <f>IF(MONTH(tbl_PV_Milestones[[#This Row],[Actual/Schedule Finish]])&lt;7,YEAR(tbl_PV_Milestones[[#This Row],[Actual/Schedule Finish]]),YEAR(tbl_PV_Milestones[[#This Row],[Actual/Schedule Finish]])+1)</f>
        <v>2025</v>
      </c>
      <c r="X605" s="41" t="str">
        <f>IF(OR(tbl_PV_Milestones[[#This Row],[Project Status]]="Completed",tbl_PV_Milestones[[#This Row],[Project Status]]="Assumed Completed"),"Yes","No")</f>
        <v>No</v>
      </c>
      <c r="Y605" s="41">
        <f>IF(tbl_PV_Milestones[[#This Row],[Baseline Date]]="",1,0)</f>
        <v>1</v>
      </c>
      <c r="Z605" s="41">
        <f>IF(tbl_PV_Milestones[[#This Row],[Baseline Date]]&lt;PV_Meta!$B$7,1,0)</f>
        <v>1</v>
      </c>
      <c r="AA605" s="41">
        <f>IF(tbl_PV_Milestones[[#This Row],[Complete]]="Yes",1,0)</f>
        <v>0</v>
      </c>
      <c r="AB605" s="41">
        <f>IF(AND(tbl_PV_Milestones[[#This Row],[BL FY]]=2025,tbl_PV_Milestones[[#This Row],[Baseline Date]]&lt;PV_Meta!$B$7),1,0)</f>
        <v>0</v>
      </c>
      <c r="AC605" s="41">
        <f>IF(AND(tbl_PV_Milestones[[#This Row],[Planned YTD]]=1,tbl_PV_Milestones[[#This Row],[Complete]]="Yes"),1,0)</f>
        <v>0</v>
      </c>
      <c r="AD605" s="41">
        <f>IF(AND(tbl_PV_Milestones[[#This Row],[Actual/Schedule Finish]]&lt;PV_Meta!$B$7,tbl_PV_Milestones[[#This Row],[Complete]]="No",tbl_PV_Milestones[[#This Row],[Project Status]]&lt;&gt;"On Hold"),1,0)</f>
        <v>0</v>
      </c>
      <c r="AE605" s="41">
        <f>IF(AND(tbl_PV_Milestones[[#This Row],[Actual/Schedule Finish]]&gt;tbl_PV_Milestones[[#This Row],[Baseline Date]],tbl_PV_Milestones[[#This Row],[Complete]]="No",tbl_PV_Milestones[[#This Row],[Project Status]]&lt;&gt;"On Hold",tbl_PV_Milestones[[#This Row],[Overdue]]=0,tbl_PV_Milestones[[#This Row],[To be Baselined]]&lt;&gt;1),1,0)</f>
        <v>0</v>
      </c>
      <c r="AF605" s="41">
        <f>IF(AND(tbl_PV_Milestones[[#This Row],[BL FY]]=2025,tbl_PV_Milestones[[#This Row],[Finish FY]]&gt;2025),1,0)</f>
        <v>0</v>
      </c>
      <c r="AG605" s="56" t="str">
        <f>_xlfn.XLOOKUP(tbl_PV_Milestones[[#This Row],[Work ID]],tbl_PV_Meta[Work ID '#],tbl_PV_Meta[Project Manager/Owner],,0)</f>
        <v>Project Manager 8</v>
      </c>
      <c r="AH605" s="6"/>
    </row>
    <row r="606" spans="4:34" x14ac:dyDescent="0.25">
      <c r="D606" s="6" t="s">
        <v>28</v>
      </c>
      <c r="E606" s="6" t="s">
        <v>503</v>
      </c>
      <c r="F606" s="6" t="s">
        <v>1762</v>
      </c>
      <c r="G606" s="6" t="s">
        <v>544</v>
      </c>
      <c r="H606" s="6" t="s">
        <v>505</v>
      </c>
      <c r="I606" s="6" t="s">
        <v>510</v>
      </c>
      <c r="J606" s="6" t="s">
        <v>28</v>
      </c>
      <c r="K606" s="6" t="s">
        <v>61</v>
      </c>
      <c r="L606" s="6" t="s">
        <v>59</v>
      </c>
      <c r="M606" s="43"/>
      <c r="N606" s="44" t="s">
        <v>1979</v>
      </c>
      <c r="O606" s="39">
        <v>45807.708333333299</v>
      </c>
      <c r="P606" s="39">
        <v>45807.708333333299</v>
      </c>
      <c r="Q606" s="6">
        <v>0</v>
      </c>
      <c r="R606" s="6">
        <v>0</v>
      </c>
      <c r="S606" s="45" t="e">
        <f>_xlfn.CONCAT(#REF!,TRIM(tbl_PV_Milestones[[#This Row],[Milestone Description]]))</f>
        <v>#REF!</v>
      </c>
      <c r="T606" s="84" t="str">
        <f>IF(COUNTIF(tbl_PV_Milestones[UID],tbl_PV_Milestones[[#This Row],[UID]])&gt;1,"Duplicate","")</f>
        <v>Duplicate</v>
      </c>
      <c r="U606" s="42" t="str">
        <f>_xlfn.XLOOKUP(tbl_PV_Milestones[[#This Row],[Work ID]],tbl_PV_Meta[Work ID '#],tbl_PV_Meta[Sub-Portfolio])</f>
        <v>Sub-Portfolio 8</v>
      </c>
      <c r="V606" s="41">
        <f>IF(MONTH(tbl_PV_Milestones[[#This Row],[Baseline Date]])&lt;7,YEAR(tbl_PV_Milestones[[#This Row],[Baseline Date]]),YEAR(tbl_PV_Milestones[[#This Row],[Baseline Date]])+1)</f>
        <v>2025</v>
      </c>
      <c r="W606" s="41">
        <f>IF(MONTH(tbl_PV_Milestones[[#This Row],[Actual/Schedule Finish]])&lt;7,YEAR(tbl_PV_Milestones[[#This Row],[Actual/Schedule Finish]]),YEAR(tbl_PV_Milestones[[#This Row],[Actual/Schedule Finish]])+1)</f>
        <v>2025</v>
      </c>
      <c r="X606" s="41" t="str">
        <f>IF(OR(tbl_PV_Milestones[[#This Row],[Project Status]]="Completed",tbl_PV_Milestones[[#This Row],[Project Status]]="Assumed Completed"),"Yes","No")</f>
        <v>No</v>
      </c>
      <c r="Y606" s="41">
        <f>IF(tbl_PV_Milestones[[#This Row],[Baseline Date]]="",1,0)</f>
        <v>0</v>
      </c>
      <c r="Z606" s="41">
        <f>IF(tbl_PV_Milestones[[#This Row],[Baseline Date]]&lt;PV_Meta!$B$7,1,0)</f>
        <v>0</v>
      </c>
      <c r="AA606" s="41">
        <f>IF(tbl_PV_Milestones[[#This Row],[Complete]]="Yes",1,0)</f>
        <v>0</v>
      </c>
      <c r="AB606" s="41">
        <f>IF(AND(tbl_PV_Milestones[[#This Row],[BL FY]]=2025,tbl_PV_Milestones[[#This Row],[Baseline Date]]&lt;PV_Meta!$B$7),1,0)</f>
        <v>0</v>
      </c>
      <c r="AC606" s="41">
        <f>IF(AND(tbl_PV_Milestones[[#This Row],[Planned YTD]]=1,tbl_PV_Milestones[[#This Row],[Complete]]="Yes"),1,0)</f>
        <v>0</v>
      </c>
      <c r="AD606" s="41">
        <f>IF(AND(tbl_PV_Milestones[[#This Row],[Actual/Schedule Finish]]&lt;PV_Meta!$B$7,tbl_PV_Milestones[[#This Row],[Complete]]="No",tbl_PV_Milestones[[#This Row],[Project Status]]&lt;&gt;"On Hold"),1,0)</f>
        <v>0</v>
      </c>
      <c r="AE606" s="41">
        <f>IF(AND(tbl_PV_Milestones[[#This Row],[Actual/Schedule Finish]]&gt;tbl_PV_Milestones[[#This Row],[Baseline Date]],tbl_PV_Milestones[[#This Row],[Complete]]="No",tbl_PV_Milestones[[#This Row],[Project Status]]&lt;&gt;"On Hold",tbl_PV_Milestones[[#This Row],[Overdue]]=0,tbl_PV_Milestones[[#This Row],[To be Baselined]]&lt;&gt;1),1,0)</f>
        <v>0</v>
      </c>
      <c r="AF606" s="41">
        <f>IF(AND(tbl_PV_Milestones[[#This Row],[BL FY]]=2025,tbl_PV_Milestones[[#This Row],[Finish FY]]&gt;2025),1,0)</f>
        <v>0</v>
      </c>
      <c r="AG606" s="56" t="str">
        <f>_xlfn.XLOOKUP(tbl_PV_Milestones[[#This Row],[Work ID]],tbl_PV_Meta[Work ID '#],tbl_PV_Meta[Project Manager/Owner],,0)</f>
        <v>Project Manager 21</v>
      </c>
      <c r="AH606" s="6"/>
    </row>
    <row r="607" spans="4:34" x14ac:dyDescent="0.25">
      <c r="D607" s="6" t="s">
        <v>28</v>
      </c>
      <c r="E607" s="6" t="s">
        <v>503</v>
      </c>
      <c r="F607" s="6" t="s">
        <v>1762</v>
      </c>
      <c r="G607" s="6" t="s">
        <v>560</v>
      </c>
      <c r="H607" s="6" t="s">
        <v>505</v>
      </c>
      <c r="I607" s="6" t="s">
        <v>510</v>
      </c>
      <c r="J607" s="6" t="s">
        <v>28</v>
      </c>
      <c r="K607" s="6" t="s">
        <v>61</v>
      </c>
      <c r="L607" s="6" t="s">
        <v>59</v>
      </c>
      <c r="M607" s="43"/>
      <c r="N607" s="44" t="s">
        <v>1979</v>
      </c>
      <c r="O607" s="39">
        <v>45786.708333333299</v>
      </c>
      <c r="P607" s="39">
        <v>45786.708333333299</v>
      </c>
      <c r="Q607" s="6">
        <v>0</v>
      </c>
      <c r="R607" s="6">
        <v>0</v>
      </c>
      <c r="S607" s="45" t="e">
        <f>_xlfn.CONCAT(#REF!,TRIM(tbl_PV_Milestones[[#This Row],[Milestone Description]]))</f>
        <v>#REF!</v>
      </c>
      <c r="T607" s="84" t="str">
        <f>IF(COUNTIF(tbl_PV_Milestones[UID],tbl_PV_Milestones[[#This Row],[UID]])&gt;1,"Duplicate","")</f>
        <v>Duplicate</v>
      </c>
      <c r="U607" s="42" t="str">
        <f>_xlfn.XLOOKUP(tbl_PV_Milestones[[#This Row],[Work ID]],tbl_PV_Meta[Work ID '#],tbl_PV_Meta[Sub-Portfolio])</f>
        <v>Sub-Portfolio 8</v>
      </c>
      <c r="V607" s="41">
        <f>IF(MONTH(tbl_PV_Milestones[[#This Row],[Baseline Date]])&lt;7,YEAR(tbl_PV_Milestones[[#This Row],[Baseline Date]]),YEAR(tbl_PV_Milestones[[#This Row],[Baseline Date]])+1)</f>
        <v>2025</v>
      </c>
      <c r="W607" s="41">
        <f>IF(MONTH(tbl_PV_Milestones[[#This Row],[Actual/Schedule Finish]])&lt;7,YEAR(tbl_PV_Milestones[[#This Row],[Actual/Schedule Finish]]),YEAR(tbl_PV_Milestones[[#This Row],[Actual/Schedule Finish]])+1)</f>
        <v>2025</v>
      </c>
      <c r="X607" s="41" t="str">
        <f>IF(OR(tbl_PV_Milestones[[#This Row],[Project Status]]="Completed",tbl_PV_Milestones[[#This Row],[Project Status]]="Assumed Completed"),"Yes","No")</f>
        <v>No</v>
      </c>
      <c r="Y607" s="41">
        <f>IF(tbl_PV_Milestones[[#This Row],[Baseline Date]]="",1,0)</f>
        <v>0</v>
      </c>
      <c r="Z607" s="41">
        <f>IF(tbl_PV_Milestones[[#This Row],[Baseline Date]]&lt;PV_Meta!$B$7,1,0)</f>
        <v>0</v>
      </c>
      <c r="AA607" s="41">
        <f>IF(tbl_PV_Milestones[[#This Row],[Complete]]="Yes",1,0)</f>
        <v>0</v>
      </c>
      <c r="AB607" s="41">
        <f>IF(AND(tbl_PV_Milestones[[#This Row],[BL FY]]=2025,tbl_PV_Milestones[[#This Row],[Baseline Date]]&lt;PV_Meta!$B$7),1,0)</f>
        <v>0</v>
      </c>
      <c r="AC607" s="41">
        <f>IF(AND(tbl_PV_Milestones[[#This Row],[Planned YTD]]=1,tbl_PV_Milestones[[#This Row],[Complete]]="Yes"),1,0)</f>
        <v>0</v>
      </c>
      <c r="AD607" s="41">
        <f>IF(AND(tbl_PV_Milestones[[#This Row],[Actual/Schedule Finish]]&lt;PV_Meta!$B$7,tbl_PV_Milestones[[#This Row],[Complete]]="No",tbl_PV_Milestones[[#This Row],[Project Status]]&lt;&gt;"On Hold"),1,0)</f>
        <v>0</v>
      </c>
      <c r="AE607" s="41">
        <f>IF(AND(tbl_PV_Milestones[[#This Row],[Actual/Schedule Finish]]&gt;tbl_PV_Milestones[[#This Row],[Baseline Date]],tbl_PV_Milestones[[#This Row],[Complete]]="No",tbl_PV_Milestones[[#This Row],[Project Status]]&lt;&gt;"On Hold",tbl_PV_Milestones[[#This Row],[Overdue]]=0,tbl_PV_Milestones[[#This Row],[To be Baselined]]&lt;&gt;1),1,0)</f>
        <v>0</v>
      </c>
      <c r="AF607" s="41">
        <f>IF(AND(tbl_PV_Milestones[[#This Row],[BL FY]]=2025,tbl_PV_Milestones[[#This Row],[Finish FY]]&gt;2025),1,0)</f>
        <v>0</v>
      </c>
      <c r="AG607" s="56" t="str">
        <f>_xlfn.XLOOKUP(tbl_PV_Milestones[[#This Row],[Work ID]],tbl_PV_Meta[Work ID '#],tbl_PV_Meta[Project Manager/Owner],,0)</f>
        <v>Project Manager 21</v>
      </c>
      <c r="AH607" s="6"/>
    </row>
    <row r="608" spans="4:34" x14ac:dyDescent="0.25">
      <c r="D608" s="6" t="s">
        <v>28</v>
      </c>
      <c r="E608" s="6" t="s">
        <v>503</v>
      </c>
      <c r="F608" s="6" t="s">
        <v>1762</v>
      </c>
      <c r="G608" s="6" t="s">
        <v>546</v>
      </c>
      <c r="H608" s="6" t="s">
        <v>505</v>
      </c>
      <c r="I608" s="6" t="s">
        <v>510</v>
      </c>
      <c r="J608" s="6" t="s">
        <v>28</v>
      </c>
      <c r="K608" s="6" t="s">
        <v>61</v>
      </c>
      <c r="L608" s="6" t="s">
        <v>59</v>
      </c>
      <c r="M608" s="43"/>
      <c r="N608" s="44" t="s">
        <v>1979</v>
      </c>
      <c r="O608" s="39">
        <v>45786.708333333299</v>
      </c>
      <c r="P608" s="39">
        <v>45786.708333333299</v>
      </c>
      <c r="Q608" s="6">
        <v>0</v>
      </c>
      <c r="R608" s="6">
        <v>0</v>
      </c>
      <c r="S608" s="45" t="e">
        <f>_xlfn.CONCAT(#REF!,TRIM(tbl_PV_Milestones[[#This Row],[Milestone Description]]))</f>
        <v>#REF!</v>
      </c>
      <c r="T608" s="84" t="str">
        <f>IF(COUNTIF(tbl_PV_Milestones[UID],tbl_PV_Milestones[[#This Row],[UID]])&gt;1,"Duplicate","")</f>
        <v>Duplicate</v>
      </c>
      <c r="U608" s="42" t="str">
        <f>_xlfn.XLOOKUP(tbl_PV_Milestones[[#This Row],[Work ID]],tbl_PV_Meta[Work ID '#],tbl_PV_Meta[Sub-Portfolio])</f>
        <v>Sub-Portfolio 8</v>
      </c>
      <c r="V608" s="41">
        <f>IF(MONTH(tbl_PV_Milestones[[#This Row],[Baseline Date]])&lt;7,YEAR(tbl_PV_Milestones[[#This Row],[Baseline Date]]),YEAR(tbl_PV_Milestones[[#This Row],[Baseline Date]])+1)</f>
        <v>2025</v>
      </c>
      <c r="W608" s="41">
        <f>IF(MONTH(tbl_PV_Milestones[[#This Row],[Actual/Schedule Finish]])&lt;7,YEAR(tbl_PV_Milestones[[#This Row],[Actual/Schedule Finish]]),YEAR(tbl_PV_Milestones[[#This Row],[Actual/Schedule Finish]])+1)</f>
        <v>2025</v>
      </c>
      <c r="X608" s="41" t="str">
        <f>IF(OR(tbl_PV_Milestones[[#This Row],[Project Status]]="Completed",tbl_PV_Milestones[[#This Row],[Project Status]]="Assumed Completed"),"Yes","No")</f>
        <v>No</v>
      </c>
      <c r="Y608" s="41">
        <f>IF(tbl_PV_Milestones[[#This Row],[Baseline Date]]="",1,0)</f>
        <v>0</v>
      </c>
      <c r="Z608" s="41">
        <f>IF(tbl_PV_Milestones[[#This Row],[Baseline Date]]&lt;PV_Meta!$B$7,1,0)</f>
        <v>0</v>
      </c>
      <c r="AA608" s="41">
        <f>IF(tbl_PV_Milestones[[#This Row],[Complete]]="Yes",1,0)</f>
        <v>0</v>
      </c>
      <c r="AB608" s="41">
        <f>IF(AND(tbl_PV_Milestones[[#This Row],[BL FY]]=2025,tbl_PV_Milestones[[#This Row],[Baseline Date]]&lt;PV_Meta!$B$7),1,0)</f>
        <v>0</v>
      </c>
      <c r="AC608" s="41">
        <f>IF(AND(tbl_PV_Milestones[[#This Row],[Planned YTD]]=1,tbl_PV_Milestones[[#This Row],[Complete]]="Yes"),1,0)</f>
        <v>0</v>
      </c>
      <c r="AD608" s="41">
        <f>IF(AND(tbl_PV_Milestones[[#This Row],[Actual/Schedule Finish]]&lt;PV_Meta!$B$7,tbl_PV_Milestones[[#This Row],[Complete]]="No",tbl_PV_Milestones[[#This Row],[Project Status]]&lt;&gt;"On Hold"),1,0)</f>
        <v>0</v>
      </c>
      <c r="AE608" s="41">
        <f>IF(AND(tbl_PV_Milestones[[#This Row],[Actual/Schedule Finish]]&gt;tbl_PV_Milestones[[#This Row],[Baseline Date]],tbl_PV_Milestones[[#This Row],[Complete]]="No",tbl_PV_Milestones[[#This Row],[Project Status]]&lt;&gt;"On Hold",tbl_PV_Milestones[[#This Row],[Overdue]]=0,tbl_PV_Milestones[[#This Row],[To be Baselined]]&lt;&gt;1),1,0)</f>
        <v>0</v>
      </c>
      <c r="AF608" s="41">
        <f>IF(AND(tbl_PV_Milestones[[#This Row],[BL FY]]=2025,tbl_PV_Milestones[[#This Row],[Finish FY]]&gt;2025),1,0)</f>
        <v>0</v>
      </c>
      <c r="AG608" s="56" t="str">
        <f>_xlfn.XLOOKUP(tbl_PV_Milestones[[#This Row],[Work ID]],tbl_PV_Meta[Work ID '#],tbl_PV_Meta[Project Manager/Owner],,0)</f>
        <v>Project Manager 21</v>
      </c>
      <c r="AH608" s="6"/>
    </row>
    <row r="609" spans="4:34" x14ac:dyDescent="0.25">
      <c r="D609" s="6" t="s">
        <v>28</v>
      </c>
      <c r="E609" s="6" t="s">
        <v>503</v>
      </c>
      <c r="F609" s="6" t="s">
        <v>1762</v>
      </c>
      <c r="G609" s="6" t="s">
        <v>548</v>
      </c>
      <c r="H609" s="6" t="s">
        <v>505</v>
      </c>
      <c r="I609" s="6" t="s">
        <v>510</v>
      </c>
      <c r="J609" s="6" t="s">
        <v>28</v>
      </c>
      <c r="K609" s="6" t="s">
        <v>61</v>
      </c>
      <c r="L609" s="6" t="s">
        <v>59</v>
      </c>
      <c r="M609" s="43"/>
      <c r="N609" s="44" t="s">
        <v>1979</v>
      </c>
      <c r="O609" s="39">
        <v>45807.708333333299</v>
      </c>
      <c r="P609" s="39">
        <v>45807.708333333299</v>
      </c>
      <c r="Q609" s="6">
        <v>0</v>
      </c>
      <c r="R609" s="6">
        <v>0</v>
      </c>
      <c r="S609" s="45" t="e">
        <f>_xlfn.CONCAT(#REF!,TRIM(tbl_PV_Milestones[[#This Row],[Milestone Description]]))</f>
        <v>#REF!</v>
      </c>
      <c r="T609" s="84" t="str">
        <f>IF(COUNTIF(tbl_PV_Milestones[UID],tbl_PV_Milestones[[#This Row],[UID]])&gt;1,"Duplicate","")</f>
        <v>Duplicate</v>
      </c>
      <c r="U609" s="42" t="str">
        <f>_xlfn.XLOOKUP(tbl_PV_Milestones[[#This Row],[Work ID]],tbl_PV_Meta[Work ID '#],tbl_PV_Meta[Sub-Portfolio])</f>
        <v>Sub-Portfolio 8</v>
      </c>
      <c r="V609" s="41">
        <f>IF(MONTH(tbl_PV_Milestones[[#This Row],[Baseline Date]])&lt;7,YEAR(tbl_PV_Milestones[[#This Row],[Baseline Date]]),YEAR(tbl_PV_Milestones[[#This Row],[Baseline Date]])+1)</f>
        <v>2025</v>
      </c>
      <c r="W609" s="41">
        <f>IF(MONTH(tbl_PV_Milestones[[#This Row],[Actual/Schedule Finish]])&lt;7,YEAR(tbl_PV_Milestones[[#This Row],[Actual/Schedule Finish]]),YEAR(tbl_PV_Milestones[[#This Row],[Actual/Schedule Finish]])+1)</f>
        <v>2025</v>
      </c>
      <c r="X609" s="41" t="str">
        <f>IF(OR(tbl_PV_Milestones[[#This Row],[Project Status]]="Completed",tbl_PV_Milestones[[#This Row],[Project Status]]="Assumed Completed"),"Yes","No")</f>
        <v>No</v>
      </c>
      <c r="Y609" s="41">
        <f>IF(tbl_PV_Milestones[[#This Row],[Baseline Date]]="",1,0)</f>
        <v>0</v>
      </c>
      <c r="Z609" s="41">
        <f>IF(tbl_PV_Milestones[[#This Row],[Baseline Date]]&lt;PV_Meta!$B$7,1,0)</f>
        <v>0</v>
      </c>
      <c r="AA609" s="41">
        <f>IF(tbl_PV_Milestones[[#This Row],[Complete]]="Yes",1,0)</f>
        <v>0</v>
      </c>
      <c r="AB609" s="41">
        <f>IF(AND(tbl_PV_Milestones[[#This Row],[BL FY]]=2025,tbl_PV_Milestones[[#This Row],[Baseline Date]]&lt;PV_Meta!$B$7),1,0)</f>
        <v>0</v>
      </c>
      <c r="AC609" s="41">
        <f>IF(AND(tbl_PV_Milestones[[#This Row],[Planned YTD]]=1,tbl_PV_Milestones[[#This Row],[Complete]]="Yes"),1,0)</f>
        <v>0</v>
      </c>
      <c r="AD609" s="41">
        <f>IF(AND(tbl_PV_Milestones[[#This Row],[Actual/Schedule Finish]]&lt;PV_Meta!$B$7,tbl_PV_Milestones[[#This Row],[Complete]]="No",tbl_PV_Milestones[[#This Row],[Project Status]]&lt;&gt;"On Hold"),1,0)</f>
        <v>0</v>
      </c>
      <c r="AE609" s="41">
        <f>IF(AND(tbl_PV_Milestones[[#This Row],[Actual/Schedule Finish]]&gt;tbl_PV_Milestones[[#This Row],[Baseline Date]],tbl_PV_Milestones[[#This Row],[Complete]]="No",tbl_PV_Milestones[[#This Row],[Project Status]]&lt;&gt;"On Hold",tbl_PV_Milestones[[#This Row],[Overdue]]=0,tbl_PV_Milestones[[#This Row],[To be Baselined]]&lt;&gt;1),1,0)</f>
        <v>0</v>
      </c>
      <c r="AF609" s="41">
        <f>IF(AND(tbl_PV_Milestones[[#This Row],[BL FY]]=2025,tbl_PV_Milestones[[#This Row],[Finish FY]]&gt;2025),1,0)</f>
        <v>0</v>
      </c>
      <c r="AG609" s="56" t="str">
        <f>_xlfn.XLOOKUP(tbl_PV_Milestones[[#This Row],[Work ID]],tbl_PV_Meta[Work ID '#],tbl_PV_Meta[Project Manager/Owner],,0)</f>
        <v>Project Manager 21</v>
      </c>
      <c r="AH609" s="6"/>
    </row>
    <row r="610" spans="4:34" x14ac:dyDescent="0.25">
      <c r="D610" s="6" t="s">
        <v>28</v>
      </c>
      <c r="E610" s="6" t="s">
        <v>503</v>
      </c>
      <c r="F610" s="6" t="s">
        <v>1762</v>
      </c>
      <c r="G610" s="6" t="s">
        <v>557</v>
      </c>
      <c r="H610" s="6" t="s">
        <v>519</v>
      </c>
      <c r="I610" s="6" t="s">
        <v>510</v>
      </c>
      <c r="J610" s="6" t="s">
        <v>28</v>
      </c>
      <c r="K610" s="6" t="s">
        <v>61</v>
      </c>
      <c r="L610" s="6" t="s">
        <v>59</v>
      </c>
      <c r="M610" s="43"/>
      <c r="N610" s="44" t="s">
        <v>1979</v>
      </c>
      <c r="O610" s="39">
        <v>45821.708333333299</v>
      </c>
      <c r="P610" s="39">
        <v>45821.708333333299</v>
      </c>
      <c r="Q610" s="6">
        <v>0</v>
      </c>
      <c r="R610" s="6">
        <v>0</v>
      </c>
      <c r="S610" s="45" t="e">
        <f>_xlfn.CONCAT(#REF!,TRIM(tbl_PV_Milestones[[#This Row],[Milestone Description]]))</f>
        <v>#REF!</v>
      </c>
      <c r="T610" s="84" t="str">
        <f>IF(COUNTIF(tbl_PV_Milestones[UID],tbl_PV_Milestones[[#This Row],[UID]])&gt;1,"Duplicate","")</f>
        <v>Duplicate</v>
      </c>
      <c r="U610" s="42" t="str">
        <f>_xlfn.XLOOKUP(tbl_PV_Milestones[[#This Row],[Work ID]],tbl_PV_Meta[Work ID '#],tbl_PV_Meta[Sub-Portfolio])</f>
        <v>Sub-Portfolio 8</v>
      </c>
      <c r="V610" s="41">
        <f>IF(MONTH(tbl_PV_Milestones[[#This Row],[Baseline Date]])&lt;7,YEAR(tbl_PV_Milestones[[#This Row],[Baseline Date]]),YEAR(tbl_PV_Milestones[[#This Row],[Baseline Date]])+1)</f>
        <v>2025</v>
      </c>
      <c r="W610" s="41">
        <f>IF(MONTH(tbl_PV_Milestones[[#This Row],[Actual/Schedule Finish]])&lt;7,YEAR(tbl_PV_Milestones[[#This Row],[Actual/Schedule Finish]]),YEAR(tbl_PV_Milestones[[#This Row],[Actual/Schedule Finish]])+1)</f>
        <v>2025</v>
      </c>
      <c r="X610" s="41" t="str">
        <f>IF(OR(tbl_PV_Milestones[[#This Row],[Project Status]]="Completed",tbl_PV_Milestones[[#This Row],[Project Status]]="Assumed Completed"),"Yes","No")</f>
        <v>No</v>
      </c>
      <c r="Y610" s="41">
        <f>IF(tbl_PV_Milestones[[#This Row],[Baseline Date]]="",1,0)</f>
        <v>0</v>
      </c>
      <c r="Z610" s="41">
        <f>IF(tbl_PV_Milestones[[#This Row],[Baseline Date]]&lt;PV_Meta!$B$7,1,0)</f>
        <v>0</v>
      </c>
      <c r="AA610" s="41">
        <f>IF(tbl_PV_Milestones[[#This Row],[Complete]]="Yes",1,0)</f>
        <v>0</v>
      </c>
      <c r="AB610" s="41">
        <f>IF(AND(tbl_PV_Milestones[[#This Row],[BL FY]]=2025,tbl_PV_Milestones[[#This Row],[Baseline Date]]&lt;PV_Meta!$B$7),1,0)</f>
        <v>0</v>
      </c>
      <c r="AC610" s="41">
        <f>IF(AND(tbl_PV_Milestones[[#This Row],[Planned YTD]]=1,tbl_PV_Milestones[[#This Row],[Complete]]="Yes"),1,0)</f>
        <v>0</v>
      </c>
      <c r="AD610" s="41">
        <f>IF(AND(tbl_PV_Milestones[[#This Row],[Actual/Schedule Finish]]&lt;PV_Meta!$B$7,tbl_PV_Milestones[[#This Row],[Complete]]="No",tbl_PV_Milestones[[#This Row],[Project Status]]&lt;&gt;"On Hold"),1,0)</f>
        <v>0</v>
      </c>
      <c r="AE610" s="41">
        <f>IF(AND(tbl_PV_Milestones[[#This Row],[Actual/Schedule Finish]]&gt;tbl_PV_Milestones[[#This Row],[Baseline Date]],tbl_PV_Milestones[[#This Row],[Complete]]="No",tbl_PV_Milestones[[#This Row],[Project Status]]&lt;&gt;"On Hold",tbl_PV_Milestones[[#This Row],[Overdue]]=0,tbl_PV_Milestones[[#This Row],[To be Baselined]]&lt;&gt;1),1,0)</f>
        <v>0</v>
      </c>
      <c r="AF610" s="41">
        <f>IF(AND(tbl_PV_Milestones[[#This Row],[BL FY]]=2025,tbl_PV_Milestones[[#This Row],[Finish FY]]&gt;2025),1,0)</f>
        <v>0</v>
      </c>
      <c r="AG610" s="56" t="str">
        <f>_xlfn.XLOOKUP(tbl_PV_Milestones[[#This Row],[Work ID]],tbl_PV_Meta[Work ID '#],tbl_PV_Meta[Project Manager/Owner],,0)</f>
        <v>Project Manager 21</v>
      </c>
      <c r="AH610" s="6"/>
    </row>
    <row r="611" spans="4:34" x14ac:dyDescent="0.25">
      <c r="D611" s="6" t="s">
        <v>28</v>
      </c>
      <c r="E611" s="6" t="s">
        <v>503</v>
      </c>
      <c r="F611" s="6" t="s">
        <v>1762</v>
      </c>
      <c r="G611" s="6" t="s">
        <v>542</v>
      </c>
      <c r="H611" s="6" t="s">
        <v>519</v>
      </c>
      <c r="I611" s="6" t="s">
        <v>510</v>
      </c>
      <c r="J611" s="6" t="s">
        <v>28</v>
      </c>
      <c r="K611" s="6" t="s">
        <v>61</v>
      </c>
      <c r="L611" s="6" t="s">
        <v>59</v>
      </c>
      <c r="M611" s="43"/>
      <c r="N611" s="44" t="s">
        <v>1979</v>
      </c>
      <c r="O611" s="39">
        <v>45825.708333333299</v>
      </c>
      <c r="P611" s="39">
        <v>45825.708333333299</v>
      </c>
      <c r="Q611" s="6">
        <v>0</v>
      </c>
      <c r="R611" s="6">
        <v>0</v>
      </c>
      <c r="S611" s="45" t="e">
        <f>_xlfn.CONCAT(#REF!,TRIM(tbl_PV_Milestones[[#This Row],[Milestone Description]]))</f>
        <v>#REF!</v>
      </c>
      <c r="T611" s="84" t="str">
        <f>IF(COUNTIF(tbl_PV_Milestones[UID],tbl_PV_Milestones[[#This Row],[UID]])&gt;1,"Duplicate","")</f>
        <v>Duplicate</v>
      </c>
      <c r="U611" s="42" t="str">
        <f>_xlfn.XLOOKUP(tbl_PV_Milestones[[#This Row],[Work ID]],tbl_PV_Meta[Work ID '#],tbl_PV_Meta[Sub-Portfolio])</f>
        <v>Sub-Portfolio 8</v>
      </c>
      <c r="V611" s="41">
        <f>IF(MONTH(tbl_PV_Milestones[[#This Row],[Baseline Date]])&lt;7,YEAR(tbl_PV_Milestones[[#This Row],[Baseline Date]]),YEAR(tbl_PV_Milestones[[#This Row],[Baseline Date]])+1)</f>
        <v>2025</v>
      </c>
      <c r="W611" s="41">
        <f>IF(MONTH(tbl_PV_Milestones[[#This Row],[Actual/Schedule Finish]])&lt;7,YEAR(tbl_PV_Milestones[[#This Row],[Actual/Schedule Finish]]),YEAR(tbl_PV_Milestones[[#This Row],[Actual/Schedule Finish]])+1)</f>
        <v>2025</v>
      </c>
      <c r="X611" s="41" t="str">
        <f>IF(OR(tbl_PV_Milestones[[#This Row],[Project Status]]="Completed",tbl_PV_Milestones[[#This Row],[Project Status]]="Assumed Completed"),"Yes","No")</f>
        <v>No</v>
      </c>
      <c r="Y611" s="41">
        <f>IF(tbl_PV_Milestones[[#This Row],[Baseline Date]]="",1,0)</f>
        <v>0</v>
      </c>
      <c r="Z611" s="41">
        <f>IF(tbl_PV_Milestones[[#This Row],[Baseline Date]]&lt;PV_Meta!$B$7,1,0)</f>
        <v>0</v>
      </c>
      <c r="AA611" s="41">
        <f>IF(tbl_PV_Milestones[[#This Row],[Complete]]="Yes",1,0)</f>
        <v>0</v>
      </c>
      <c r="AB611" s="41">
        <f>IF(AND(tbl_PV_Milestones[[#This Row],[BL FY]]=2025,tbl_PV_Milestones[[#This Row],[Baseline Date]]&lt;PV_Meta!$B$7),1,0)</f>
        <v>0</v>
      </c>
      <c r="AC611" s="41">
        <f>IF(AND(tbl_PV_Milestones[[#This Row],[Planned YTD]]=1,tbl_PV_Milestones[[#This Row],[Complete]]="Yes"),1,0)</f>
        <v>0</v>
      </c>
      <c r="AD611" s="41">
        <f>IF(AND(tbl_PV_Milestones[[#This Row],[Actual/Schedule Finish]]&lt;PV_Meta!$B$7,tbl_PV_Milestones[[#This Row],[Complete]]="No",tbl_PV_Milestones[[#This Row],[Project Status]]&lt;&gt;"On Hold"),1,0)</f>
        <v>0</v>
      </c>
      <c r="AE611" s="41">
        <f>IF(AND(tbl_PV_Milestones[[#This Row],[Actual/Schedule Finish]]&gt;tbl_PV_Milestones[[#This Row],[Baseline Date]],tbl_PV_Milestones[[#This Row],[Complete]]="No",tbl_PV_Milestones[[#This Row],[Project Status]]&lt;&gt;"On Hold",tbl_PV_Milestones[[#This Row],[Overdue]]=0,tbl_PV_Milestones[[#This Row],[To be Baselined]]&lt;&gt;1),1,0)</f>
        <v>0</v>
      </c>
      <c r="AF611" s="41">
        <f>IF(AND(tbl_PV_Milestones[[#This Row],[BL FY]]=2025,tbl_PV_Milestones[[#This Row],[Finish FY]]&gt;2025),1,0)</f>
        <v>0</v>
      </c>
      <c r="AG611" s="56" t="str">
        <f>_xlfn.XLOOKUP(tbl_PV_Milestones[[#This Row],[Work ID]],tbl_PV_Meta[Work ID '#],tbl_PV_Meta[Project Manager/Owner],,0)</f>
        <v>Project Manager 21</v>
      </c>
      <c r="AH611" s="6"/>
    </row>
    <row r="612" spans="4:34" x14ac:dyDescent="0.25">
      <c r="D612" s="6" t="s">
        <v>28</v>
      </c>
      <c r="E612" s="6" t="s">
        <v>503</v>
      </c>
      <c r="F612" s="6" t="s">
        <v>1762</v>
      </c>
      <c r="G612" s="6" t="s">
        <v>704</v>
      </c>
      <c r="H612" s="6" t="s">
        <v>505</v>
      </c>
      <c r="I612" s="6" t="s">
        <v>510</v>
      </c>
      <c r="J612" s="6" t="s">
        <v>28</v>
      </c>
      <c r="K612" s="6" t="s">
        <v>61</v>
      </c>
      <c r="L612" s="6" t="s">
        <v>59</v>
      </c>
      <c r="M612" s="43"/>
      <c r="N612" s="44" t="s">
        <v>1979</v>
      </c>
      <c r="O612" s="39">
        <v>45783.708333333299</v>
      </c>
      <c r="P612" s="39">
        <v>45783.708333333299</v>
      </c>
      <c r="Q612" s="6">
        <v>0</v>
      </c>
      <c r="R612" s="6">
        <v>0</v>
      </c>
      <c r="S612" s="45" t="e">
        <f>_xlfn.CONCAT(#REF!,TRIM(tbl_PV_Milestones[[#This Row],[Milestone Description]]))</f>
        <v>#REF!</v>
      </c>
      <c r="T612" s="84" t="str">
        <f>IF(COUNTIF(tbl_PV_Milestones[UID],tbl_PV_Milestones[[#This Row],[UID]])&gt;1,"Duplicate","")</f>
        <v>Duplicate</v>
      </c>
      <c r="U612" s="42" t="str">
        <f>_xlfn.XLOOKUP(tbl_PV_Milestones[[#This Row],[Work ID]],tbl_PV_Meta[Work ID '#],tbl_PV_Meta[Sub-Portfolio])</f>
        <v>Sub-Portfolio 8</v>
      </c>
      <c r="V612" s="41">
        <f>IF(MONTH(tbl_PV_Milestones[[#This Row],[Baseline Date]])&lt;7,YEAR(tbl_PV_Milestones[[#This Row],[Baseline Date]]),YEAR(tbl_PV_Milestones[[#This Row],[Baseline Date]])+1)</f>
        <v>2025</v>
      </c>
      <c r="W612" s="41">
        <f>IF(MONTH(tbl_PV_Milestones[[#This Row],[Actual/Schedule Finish]])&lt;7,YEAR(tbl_PV_Milestones[[#This Row],[Actual/Schedule Finish]]),YEAR(tbl_PV_Milestones[[#This Row],[Actual/Schedule Finish]])+1)</f>
        <v>2025</v>
      </c>
      <c r="X612" s="41" t="str">
        <f>IF(OR(tbl_PV_Milestones[[#This Row],[Project Status]]="Completed",tbl_PV_Milestones[[#This Row],[Project Status]]="Assumed Completed"),"Yes","No")</f>
        <v>No</v>
      </c>
      <c r="Y612" s="41">
        <f>IF(tbl_PV_Milestones[[#This Row],[Baseline Date]]="",1,0)</f>
        <v>0</v>
      </c>
      <c r="Z612" s="41">
        <f>IF(tbl_PV_Milestones[[#This Row],[Baseline Date]]&lt;PV_Meta!$B$7,1,0)</f>
        <v>0</v>
      </c>
      <c r="AA612" s="41">
        <f>IF(tbl_PV_Milestones[[#This Row],[Complete]]="Yes",1,0)</f>
        <v>0</v>
      </c>
      <c r="AB612" s="41">
        <f>IF(AND(tbl_PV_Milestones[[#This Row],[BL FY]]=2025,tbl_PV_Milestones[[#This Row],[Baseline Date]]&lt;PV_Meta!$B$7),1,0)</f>
        <v>0</v>
      </c>
      <c r="AC612" s="41">
        <f>IF(AND(tbl_PV_Milestones[[#This Row],[Planned YTD]]=1,tbl_PV_Milestones[[#This Row],[Complete]]="Yes"),1,0)</f>
        <v>0</v>
      </c>
      <c r="AD612" s="41">
        <f>IF(AND(tbl_PV_Milestones[[#This Row],[Actual/Schedule Finish]]&lt;PV_Meta!$B$7,tbl_PV_Milestones[[#This Row],[Complete]]="No",tbl_PV_Milestones[[#This Row],[Project Status]]&lt;&gt;"On Hold"),1,0)</f>
        <v>0</v>
      </c>
      <c r="AE612" s="41">
        <f>IF(AND(tbl_PV_Milestones[[#This Row],[Actual/Schedule Finish]]&gt;tbl_PV_Milestones[[#This Row],[Baseline Date]],tbl_PV_Milestones[[#This Row],[Complete]]="No",tbl_PV_Milestones[[#This Row],[Project Status]]&lt;&gt;"On Hold",tbl_PV_Milestones[[#This Row],[Overdue]]=0,tbl_PV_Milestones[[#This Row],[To be Baselined]]&lt;&gt;1),1,0)</f>
        <v>0</v>
      </c>
      <c r="AF612" s="41">
        <f>IF(AND(tbl_PV_Milestones[[#This Row],[BL FY]]=2025,tbl_PV_Milestones[[#This Row],[Finish FY]]&gt;2025),1,0)</f>
        <v>0</v>
      </c>
      <c r="AG612" s="56" t="str">
        <f>_xlfn.XLOOKUP(tbl_PV_Milestones[[#This Row],[Work ID]],tbl_PV_Meta[Work ID '#],tbl_PV_Meta[Project Manager/Owner],,0)</f>
        <v>Project Manager 21</v>
      </c>
      <c r="AH612" s="6"/>
    </row>
    <row r="613" spans="4:34" x14ac:dyDescent="0.25">
      <c r="D613" s="6" t="s">
        <v>28</v>
      </c>
      <c r="E613" s="6" t="s">
        <v>503</v>
      </c>
      <c r="F613" s="6" t="s">
        <v>1762</v>
      </c>
      <c r="G613" s="6" t="s">
        <v>705</v>
      </c>
      <c r="H613" s="6" t="s">
        <v>505</v>
      </c>
      <c r="I613" s="6" t="s">
        <v>510</v>
      </c>
      <c r="J613" s="6" t="s">
        <v>28</v>
      </c>
      <c r="K613" s="6" t="s">
        <v>61</v>
      </c>
      <c r="L613" s="6" t="s">
        <v>59</v>
      </c>
      <c r="M613" s="43"/>
      <c r="N613" s="44" t="s">
        <v>1979</v>
      </c>
      <c r="O613" s="39">
        <v>45811.708333333299</v>
      </c>
      <c r="P613" s="39">
        <v>45811.708333333299</v>
      </c>
      <c r="Q613" s="6">
        <v>0</v>
      </c>
      <c r="R613" s="6">
        <v>0</v>
      </c>
      <c r="S613" s="45" t="e">
        <f>_xlfn.CONCAT(#REF!,TRIM(tbl_PV_Milestones[[#This Row],[Milestone Description]]))</f>
        <v>#REF!</v>
      </c>
      <c r="T613" s="84" t="str">
        <f>IF(COUNTIF(tbl_PV_Milestones[UID],tbl_PV_Milestones[[#This Row],[UID]])&gt;1,"Duplicate","")</f>
        <v>Duplicate</v>
      </c>
      <c r="U613" s="42" t="str">
        <f>_xlfn.XLOOKUP(tbl_PV_Milestones[[#This Row],[Work ID]],tbl_PV_Meta[Work ID '#],tbl_PV_Meta[Sub-Portfolio])</f>
        <v>Sub-Portfolio 8</v>
      </c>
      <c r="V613" s="41">
        <f>IF(MONTH(tbl_PV_Milestones[[#This Row],[Baseline Date]])&lt;7,YEAR(tbl_PV_Milestones[[#This Row],[Baseline Date]]),YEAR(tbl_PV_Milestones[[#This Row],[Baseline Date]])+1)</f>
        <v>2025</v>
      </c>
      <c r="W613" s="41">
        <f>IF(MONTH(tbl_PV_Milestones[[#This Row],[Actual/Schedule Finish]])&lt;7,YEAR(tbl_PV_Milestones[[#This Row],[Actual/Schedule Finish]]),YEAR(tbl_PV_Milestones[[#This Row],[Actual/Schedule Finish]])+1)</f>
        <v>2025</v>
      </c>
      <c r="X613" s="41" t="str">
        <f>IF(OR(tbl_PV_Milestones[[#This Row],[Project Status]]="Completed",tbl_PV_Milestones[[#This Row],[Project Status]]="Assumed Completed"),"Yes","No")</f>
        <v>No</v>
      </c>
      <c r="Y613" s="41">
        <f>IF(tbl_PV_Milestones[[#This Row],[Baseline Date]]="",1,0)</f>
        <v>0</v>
      </c>
      <c r="Z613" s="41">
        <f>IF(tbl_PV_Milestones[[#This Row],[Baseline Date]]&lt;PV_Meta!$B$7,1,0)</f>
        <v>0</v>
      </c>
      <c r="AA613" s="41">
        <f>IF(tbl_PV_Milestones[[#This Row],[Complete]]="Yes",1,0)</f>
        <v>0</v>
      </c>
      <c r="AB613" s="41">
        <f>IF(AND(tbl_PV_Milestones[[#This Row],[BL FY]]=2025,tbl_PV_Milestones[[#This Row],[Baseline Date]]&lt;PV_Meta!$B$7),1,0)</f>
        <v>0</v>
      </c>
      <c r="AC613" s="41">
        <f>IF(AND(tbl_PV_Milestones[[#This Row],[Planned YTD]]=1,tbl_PV_Milestones[[#This Row],[Complete]]="Yes"),1,0)</f>
        <v>0</v>
      </c>
      <c r="AD613" s="41">
        <f>IF(AND(tbl_PV_Milestones[[#This Row],[Actual/Schedule Finish]]&lt;PV_Meta!$B$7,tbl_PV_Milestones[[#This Row],[Complete]]="No",tbl_PV_Milestones[[#This Row],[Project Status]]&lt;&gt;"On Hold"),1,0)</f>
        <v>0</v>
      </c>
      <c r="AE613" s="41">
        <f>IF(AND(tbl_PV_Milestones[[#This Row],[Actual/Schedule Finish]]&gt;tbl_PV_Milestones[[#This Row],[Baseline Date]],tbl_PV_Milestones[[#This Row],[Complete]]="No",tbl_PV_Milestones[[#This Row],[Project Status]]&lt;&gt;"On Hold",tbl_PV_Milestones[[#This Row],[Overdue]]=0,tbl_PV_Milestones[[#This Row],[To be Baselined]]&lt;&gt;1),1,0)</f>
        <v>0</v>
      </c>
      <c r="AF613" s="41">
        <f>IF(AND(tbl_PV_Milestones[[#This Row],[BL FY]]=2025,tbl_PV_Milestones[[#This Row],[Finish FY]]&gt;2025),1,0)</f>
        <v>0</v>
      </c>
      <c r="AG613" s="56" t="str">
        <f>_xlfn.XLOOKUP(tbl_PV_Milestones[[#This Row],[Work ID]],tbl_PV_Meta[Work ID '#],tbl_PV_Meta[Project Manager/Owner],,0)</f>
        <v>Project Manager 21</v>
      </c>
      <c r="AH613" s="6"/>
    </row>
    <row r="614" spans="4:34" x14ac:dyDescent="0.25">
      <c r="D614" s="6" t="s">
        <v>28</v>
      </c>
      <c r="E614" s="6" t="s">
        <v>503</v>
      </c>
      <c r="F614" s="6" t="s">
        <v>1762</v>
      </c>
      <c r="G614" s="6" t="s">
        <v>706</v>
      </c>
      <c r="H614" s="6" t="s">
        <v>505</v>
      </c>
      <c r="I614" s="6" t="s">
        <v>510</v>
      </c>
      <c r="J614" s="6" t="s">
        <v>28</v>
      </c>
      <c r="K614" s="6" t="s">
        <v>61</v>
      </c>
      <c r="L614" s="6" t="s">
        <v>59</v>
      </c>
      <c r="M614" s="43"/>
      <c r="N614" s="44" t="s">
        <v>1979</v>
      </c>
      <c r="O614" s="39">
        <v>45797.708333333299</v>
      </c>
      <c r="P614" s="39">
        <v>45797.708333333299</v>
      </c>
      <c r="Q614" s="6">
        <v>0</v>
      </c>
      <c r="R614" s="6">
        <v>0</v>
      </c>
      <c r="S614" s="45" t="e">
        <f>_xlfn.CONCAT(#REF!,TRIM(tbl_PV_Milestones[[#This Row],[Milestone Description]]))</f>
        <v>#REF!</v>
      </c>
      <c r="T614" s="84" t="str">
        <f>IF(COUNTIF(tbl_PV_Milestones[UID],tbl_PV_Milestones[[#This Row],[UID]])&gt;1,"Duplicate","")</f>
        <v>Duplicate</v>
      </c>
      <c r="U614" s="42" t="str">
        <f>_xlfn.XLOOKUP(tbl_PV_Milestones[[#This Row],[Work ID]],tbl_PV_Meta[Work ID '#],tbl_PV_Meta[Sub-Portfolio])</f>
        <v>Sub-Portfolio 8</v>
      </c>
      <c r="V614" s="41">
        <f>IF(MONTH(tbl_PV_Milestones[[#This Row],[Baseline Date]])&lt;7,YEAR(tbl_PV_Milestones[[#This Row],[Baseline Date]]),YEAR(tbl_PV_Milestones[[#This Row],[Baseline Date]])+1)</f>
        <v>2025</v>
      </c>
      <c r="W614" s="41">
        <f>IF(MONTH(tbl_PV_Milestones[[#This Row],[Actual/Schedule Finish]])&lt;7,YEAR(tbl_PV_Milestones[[#This Row],[Actual/Schedule Finish]]),YEAR(tbl_PV_Milestones[[#This Row],[Actual/Schedule Finish]])+1)</f>
        <v>2025</v>
      </c>
      <c r="X614" s="41" t="str">
        <f>IF(OR(tbl_PV_Milestones[[#This Row],[Project Status]]="Completed",tbl_PV_Milestones[[#This Row],[Project Status]]="Assumed Completed"),"Yes","No")</f>
        <v>No</v>
      </c>
      <c r="Y614" s="41">
        <f>IF(tbl_PV_Milestones[[#This Row],[Baseline Date]]="",1,0)</f>
        <v>0</v>
      </c>
      <c r="Z614" s="41">
        <f>IF(tbl_PV_Milestones[[#This Row],[Baseline Date]]&lt;PV_Meta!$B$7,1,0)</f>
        <v>0</v>
      </c>
      <c r="AA614" s="41">
        <f>IF(tbl_PV_Milestones[[#This Row],[Complete]]="Yes",1,0)</f>
        <v>0</v>
      </c>
      <c r="AB614" s="41">
        <f>IF(AND(tbl_PV_Milestones[[#This Row],[BL FY]]=2025,tbl_PV_Milestones[[#This Row],[Baseline Date]]&lt;PV_Meta!$B$7),1,0)</f>
        <v>0</v>
      </c>
      <c r="AC614" s="41">
        <f>IF(AND(tbl_PV_Milestones[[#This Row],[Planned YTD]]=1,tbl_PV_Milestones[[#This Row],[Complete]]="Yes"),1,0)</f>
        <v>0</v>
      </c>
      <c r="AD614" s="41">
        <f>IF(AND(tbl_PV_Milestones[[#This Row],[Actual/Schedule Finish]]&lt;PV_Meta!$B$7,tbl_PV_Milestones[[#This Row],[Complete]]="No",tbl_PV_Milestones[[#This Row],[Project Status]]&lt;&gt;"On Hold"),1,0)</f>
        <v>0</v>
      </c>
      <c r="AE614" s="41">
        <f>IF(AND(tbl_PV_Milestones[[#This Row],[Actual/Schedule Finish]]&gt;tbl_PV_Milestones[[#This Row],[Baseline Date]],tbl_PV_Milestones[[#This Row],[Complete]]="No",tbl_PV_Milestones[[#This Row],[Project Status]]&lt;&gt;"On Hold",tbl_PV_Milestones[[#This Row],[Overdue]]=0,tbl_PV_Milestones[[#This Row],[To be Baselined]]&lt;&gt;1),1,0)</f>
        <v>0</v>
      </c>
      <c r="AF614" s="41">
        <f>IF(AND(tbl_PV_Milestones[[#This Row],[BL FY]]=2025,tbl_PV_Milestones[[#This Row],[Finish FY]]&gt;2025),1,0)</f>
        <v>0</v>
      </c>
      <c r="AG614" s="56" t="str">
        <f>_xlfn.XLOOKUP(tbl_PV_Milestones[[#This Row],[Work ID]],tbl_PV_Meta[Work ID '#],tbl_PV_Meta[Project Manager/Owner],,0)</f>
        <v>Project Manager 21</v>
      </c>
      <c r="AH614" s="6"/>
    </row>
    <row r="615" spans="4:34" x14ac:dyDescent="0.25">
      <c r="D615" s="6" t="s">
        <v>28</v>
      </c>
      <c r="E615" s="6" t="s">
        <v>503</v>
      </c>
      <c r="F615" s="6" t="s">
        <v>1718</v>
      </c>
      <c r="G615" s="6" t="s">
        <v>707</v>
      </c>
      <c r="H615" s="6" t="s">
        <v>505</v>
      </c>
      <c r="I615" s="6" t="s">
        <v>510</v>
      </c>
      <c r="J615" s="6" t="s">
        <v>28</v>
      </c>
      <c r="K615" s="6" t="s">
        <v>61</v>
      </c>
      <c r="L615" s="6" t="s">
        <v>90</v>
      </c>
      <c r="M615" s="43"/>
      <c r="N615" s="44" t="s">
        <v>1979</v>
      </c>
      <c r="O615" s="39">
        <v>45838.708333333299</v>
      </c>
      <c r="P615" s="39">
        <v>45838.708333333299</v>
      </c>
      <c r="Q615" s="6">
        <v>0</v>
      </c>
      <c r="R615" s="6">
        <v>0</v>
      </c>
      <c r="S615" s="45" t="e">
        <f>_xlfn.CONCAT(#REF!,TRIM(tbl_PV_Milestones[[#This Row],[Milestone Description]]))</f>
        <v>#REF!</v>
      </c>
      <c r="T615" s="84" t="str">
        <f>IF(COUNTIF(tbl_PV_Milestones[UID],tbl_PV_Milestones[[#This Row],[UID]])&gt;1,"Duplicate","")</f>
        <v>Duplicate</v>
      </c>
      <c r="U615" s="42" t="str">
        <f>_xlfn.XLOOKUP(tbl_PV_Milestones[[#This Row],[Work ID]],tbl_PV_Meta[Work ID '#],tbl_PV_Meta[Sub-Portfolio])</f>
        <v>Sub-Portfolio 7</v>
      </c>
      <c r="V615" s="41">
        <f>IF(MONTH(tbl_PV_Milestones[[#This Row],[Baseline Date]])&lt;7,YEAR(tbl_PV_Milestones[[#This Row],[Baseline Date]]),YEAR(tbl_PV_Milestones[[#This Row],[Baseline Date]])+1)</f>
        <v>2025</v>
      </c>
      <c r="W615" s="41">
        <f>IF(MONTH(tbl_PV_Milestones[[#This Row],[Actual/Schedule Finish]])&lt;7,YEAR(tbl_PV_Milestones[[#This Row],[Actual/Schedule Finish]]),YEAR(tbl_PV_Milestones[[#This Row],[Actual/Schedule Finish]])+1)</f>
        <v>2025</v>
      </c>
      <c r="X615" s="41" t="str">
        <f>IF(OR(tbl_PV_Milestones[[#This Row],[Project Status]]="Completed",tbl_PV_Milestones[[#This Row],[Project Status]]="Assumed Completed"),"Yes","No")</f>
        <v>No</v>
      </c>
      <c r="Y615" s="41">
        <f>IF(tbl_PV_Milestones[[#This Row],[Baseline Date]]="",1,0)</f>
        <v>0</v>
      </c>
      <c r="Z615" s="41">
        <f>IF(tbl_PV_Milestones[[#This Row],[Baseline Date]]&lt;PV_Meta!$B$7,1,0)</f>
        <v>0</v>
      </c>
      <c r="AA615" s="41">
        <f>IF(tbl_PV_Milestones[[#This Row],[Complete]]="Yes",1,0)</f>
        <v>0</v>
      </c>
      <c r="AB615" s="41">
        <f>IF(AND(tbl_PV_Milestones[[#This Row],[BL FY]]=2025,tbl_PV_Milestones[[#This Row],[Baseline Date]]&lt;PV_Meta!$B$7),1,0)</f>
        <v>0</v>
      </c>
      <c r="AC615" s="41">
        <f>IF(AND(tbl_PV_Milestones[[#This Row],[Planned YTD]]=1,tbl_PV_Milestones[[#This Row],[Complete]]="Yes"),1,0)</f>
        <v>0</v>
      </c>
      <c r="AD615" s="41">
        <f>IF(AND(tbl_PV_Milestones[[#This Row],[Actual/Schedule Finish]]&lt;PV_Meta!$B$7,tbl_PV_Milestones[[#This Row],[Complete]]="No",tbl_PV_Milestones[[#This Row],[Project Status]]&lt;&gt;"On Hold"),1,0)</f>
        <v>0</v>
      </c>
      <c r="AE615" s="41">
        <f>IF(AND(tbl_PV_Milestones[[#This Row],[Actual/Schedule Finish]]&gt;tbl_PV_Milestones[[#This Row],[Baseline Date]],tbl_PV_Milestones[[#This Row],[Complete]]="No",tbl_PV_Milestones[[#This Row],[Project Status]]&lt;&gt;"On Hold",tbl_PV_Milestones[[#This Row],[Overdue]]=0,tbl_PV_Milestones[[#This Row],[To be Baselined]]&lt;&gt;1),1,0)</f>
        <v>0</v>
      </c>
      <c r="AF615" s="41">
        <f>IF(AND(tbl_PV_Milestones[[#This Row],[BL FY]]=2025,tbl_PV_Milestones[[#This Row],[Finish FY]]&gt;2025),1,0)</f>
        <v>0</v>
      </c>
      <c r="AG615" s="56" t="str">
        <f>_xlfn.XLOOKUP(tbl_PV_Milestones[[#This Row],[Work ID]],tbl_PV_Meta[Work ID '#],tbl_PV_Meta[Project Manager/Owner],,0)</f>
        <v>Project Manager 17</v>
      </c>
      <c r="AH615" s="6"/>
    </row>
    <row r="616" spans="4:34" x14ac:dyDescent="0.25">
      <c r="D616" s="6" t="s">
        <v>28</v>
      </c>
      <c r="E616" s="6" t="s">
        <v>503</v>
      </c>
      <c r="F616" s="6" t="s">
        <v>1718</v>
      </c>
      <c r="G616" s="6" t="s">
        <v>708</v>
      </c>
      <c r="H616" s="6" t="s">
        <v>505</v>
      </c>
      <c r="I616" s="6" t="s">
        <v>510</v>
      </c>
      <c r="J616" s="6" t="s">
        <v>28</v>
      </c>
      <c r="K616" s="6" t="s">
        <v>61</v>
      </c>
      <c r="L616" s="6" t="s">
        <v>90</v>
      </c>
      <c r="M616" s="43"/>
      <c r="N616" s="44" t="s">
        <v>1979</v>
      </c>
      <c r="O616" s="39">
        <v>45838.708333333299</v>
      </c>
      <c r="P616" s="39">
        <v>45838.708333333299</v>
      </c>
      <c r="Q616" s="6">
        <v>0</v>
      </c>
      <c r="R616" s="6">
        <v>0</v>
      </c>
      <c r="S616" s="45" t="e">
        <f>_xlfn.CONCAT(#REF!,TRIM(tbl_PV_Milestones[[#This Row],[Milestone Description]]))</f>
        <v>#REF!</v>
      </c>
      <c r="T616" s="84" t="str">
        <f>IF(COUNTIF(tbl_PV_Milestones[UID],tbl_PV_Milestones[[#This Row],[UID]])&gt;1,"Duplicate","")</f>
        <v>Duplicate</v>
      </c>
      <c r="U616" s="42" t="str">
        <f>_xlfn.XLOOKUP(tbl_PV_Milestones[[#This Row],[Work ID]],tbl_PV_Meta[Work ID '#],tbl_PV_Meta[Sub-Portfolio])</f>
        <v>Sub-Portfolio 7</v>
      </c>
      <c r="V616" s="41">
        <f>IF(MONTH(tbl_PV_Milestones[[#This Row],[Baseline Date]])&lt;7,YEAR(tbl_PV_Milestones[[#This Row],[Baseline Date]]),YEAR(tbl_PV_Milestones[[#This Row],[Baseline Date]])+1)</f>
        <v>2025</v>
      </c>
      <c r="W616" s="41">
        <f>IF(MONTH(tbl_PV_Milestones[[#This Row],[Actual/Schedule Finish]])&lt;7,YEAR(tbl_PV_Milestones[[#This Row],[Actual/Schedule Finish]]),YEAR(tbl_PV_Milestones[[#This Row],[Actual/Schedule Finish]])+1)</f>
        <v>2025</v>
      </c>
      <c r="X616" s="41" t="str">
        <f>IF(OR(tbl_PV_Milestones[[#This Row],[Project Status]]="Completed",tbl_PV_Milestones[[#This Row],[Project Status]]="Assumed Completed"),"Yes","No")</f>
        <v>No</v>
      </c>
      <c r="Y616" s="41">
        <f>IF(tbl_PV_Milestones[[#This Row],[Baseline Date]]="",1,0)</f>
        <v>0</v>
      </c>
      <c r="Z616" s="41">
        <f>IF(tbl_PV_Milestones[[#This Row],[Baseline Date]]&lt;PV_Meta!$B$7,1,0)</f>
        <v>0</v>
      </c>
      <c r="AA616" s="41">
        <f>IF(tbl_PV_Milestones[[#This Row],[Complete]]="Yes",1,0)</f>
        <v>0</v>
      </c>
      <c r="AB616" s="41">
        <f>IF(AND(tbl_PV_Milestones[[#This Row],[BL FY]]=2025,tbl_PV_Milestones[[#This Row],[Baseline Date]]&lt;PV_Meta!$B$7),1,0)</f>
        <v>0</v>
      </c>
      <c r="AC616" s="41">
        <f>IF(AND(tbl_PV_Milestones[[#This Row],[Planned YTD]]=1,tbl_PV_Milestones[[#This Row],[Complete]]="Yes"),1,0)</f>
        <v>0</v>
      </c>
      <c r="AD616" s="41">
        <f>IF(AND(tbl_PV_Milestones[[#This Row],[Actual/Schedule Finish]]&lt;PV_Meta!$B$7,tbl_PV_Milestones[[#This Row],[Complete]]="No",tbl_PV_Milestones[[#This Row],[Project Status]]&lt;&gt;"On Hold"),1,0)</f>
        <v>0</v>
      </c>
      <c r="AE616" s="41">
        <f>IF(AND(tbl_PV_Milestones[[#This Row],[Actual/Schedule Finish]]&gt;tbl_PV_Milestones[[#This Row],[Baseline Date]],tbl_PV_Milestones[[#This Row],[Complete]]="No",tbl_PV_Milestones[[#This Row],[Project Status]]&lt;&gt;"On Hold",tbl_PV_Milestones[[#This Row],[Overdue]]=0,tbl_PV_Milestones[[#This Row],[To be Baselined]]&lt;&gt;1),1,0)</f>
        <v>0</v>
      </c>
      <c r="AF616" s="41">
        <f>IF(AND(tbl_PV_Milestones[[#This Row],[BL FY]]=2025,tbl_PV_Milestones[[#This Row],[Finish FY]]&gt;2025),1,0)</f>
        <v>0</v>
      </c>
      <c r="AG616" s="56" t="str">
        <f>_xlfn.XLOOKUP(tbl_PV_Milestones[[#This Row],[Work ID]],tbl_PV_Meta[Work ID '#],tbl_PV_Meta[Project Manager/Owner],,0)</f>
        <v>Project Manager 17</v>
      </c>
      <c r="AH616" s="6"/>
    </row>
    <row r="617" spans="4:34" x14ac:dyDescent="0.25">
      <c r="D617" s="6" t="s">
        <v>28</v>
      </c>
      <c r="E617" s="6" t="s">
        <v>52</v>
      </c>
      <c r="F617" s="6" t="s">
        <v>1754</v>
      </c>
      <c r="G617" s="6" t="s">
        <v>709</v>
      </c>
      <c r="H617" s="6" t="s">
        <v>505</v>
      </c>
      <c r="I617" s="6" t="s">
        <v>506</v>
      </c>
      <c r="J617" s="6" t="s">
        <v>28</v>
      </c>
      <c r="K617" s="6" t="s">
        <v>36</v>
      </c>
      <c r="L617" s="6" t="s">
        <v>34</v>
      </c>
      <c r="M617" s="43"/>
      <c r="N617" s="44" t="s">
        <v>1979</v>
      </c>
      <c r="O617" s="39">
        <v>45779.708333333299</v>
      </c>
      <c r="S617" s="45" t="e">
        <f>_xlfn.CONCAT(#REF!,TRIM(tbl_PV_Milestones[[#This Row],[Milestone Description]]))</f>
        <v>#REF!</v>
      </c>
      <c r="T617" s="84" t="str">
        <f>IF(COUNTIF(tbl_PV_Milestones[UID],tbl_PV_Milestones[[#This Row],[UID]])&gt;1,"Duplicate","")</f>
        <v>Duplicate</v>
      </c>
      <c r="U617" s="42" t="str">
        <f>_xlfn.XLOOKUP(tbl_PV_Milestones[[#This Row],[Work ID]],tbl_PV_Meta[Work ID '#],tbl_PV_Meta[Sub-Portfolio])</f>
        <v>Sub-Portfolio 8</v>
      </c>
      <c r="V617" s="41">
        <f>IF(MONTH(tbl_PV_Milestones[[#This Row],[Baseline Date]])&lt;7,YEAR(tbl_PV_Milestones[[#This Row],[Baseline Date]]),YEAR(tbl_PV_Milestones[[#This Row],[Baseline Date]])+1)</f>
        <v>1900</v>
      </c>
      <c r="W617" s="41">
        <f>IF(MONTH(tbl_PV_Milestones[[#This Row],[Actual/Schedule Finish]])&lt;7,YEAR(tbl_PV_Milestones[[#This Row],[Actual/Schedule Finish]]),YEAR(tbl_PV_Milestones[[#This Row],[Actual/Schedule Finish]])+1)</f>
        <v>2025</v>
      </c>
      <c r="X617" s="41" t="str">
        <f>IF(OR(tbl_PV_Milestones[[#This Row],[Project Status]]="Completed",tbl_PV_Milestones[[#This Row],[Project Status]]="Assumed Completed"),"Yes","No")</f>
        <v>No</v>
      </c>
      <c r="Y617" s="41">
        <f>IF(tbl_PV_Milestones[[#This Row],[Baseline Date]]="",1,0)</f>
        <v>1</v>
      </c>
      <c r="Z617" s="41">
        <f>IF(tbl_PV_Milestones[[#This Row],[Baseline Date]]&lt;PV_Meta!$B$7,1,0)</f>
        <v>1</v>
      </c>
      <c r="AA617" s="41">
        <f>IF(tbl_PV_Milestones[[#This Row],[Complete]]="Yes",1,0)</f>
        <v>0</v>
      </c>
      <c r="AB617" s="41">
        <f>IF(AND(tbl_PV_Milestones[[#This Row],[BL FY]]=2025,tbl_PV_Milestones[[#This Row],[Baseline Date]]&lt;PV_Meta!$B$7),1,0)</f>
        <v>0</v>
      </c>
      <c r="AC617" s="41">
        <f>IF(AND(tbl_PV_Milestones[[#This Row],[Planned YTD]]=1,tbl_PV_Milestones[[#This Row],[Complete]]="Yes"),1,0)</f>
        <v>0</v>
      </c>
      <c r="AD617" s="41">
        <f>IF(AND(tbl_PV_Milestones[[#This Row],[Actual/Schedule Finish]]&lt;PV_Meta!$B$7,tbl_PV_Milestones[[#This Row],[Complete]]="No",tbl_PV_Milestones[[#This Row],[Project Status]]&lt;&gt;"On Hold"),1,0)</f>
        <v>0</v>
      </c>
      <c r="AE617" s="41">
        <f>IF(AND(tbl_PV_Milestones[[#This Row],[Actual/Schedule Finish]]&gt;tbl_PV_Milestones[[#This Row],[Baseline Date]],tbl_PV_Milestones[[#This Row],[Complete]]="No",tbl_PV_Milestones[[#This Row],[Project Status]]&lt;&gt;"On Hold",tbl_PV_Milestones[[#This Row],[Overdue]]=0,tbl_PV_Milestones[[#This Row],[To be Baselined]]&lt;&gt;1),1,0)</f>
        <v>0</v>
      </c>
      <c r="AF617" s="41">
        <f>IF(AND(tbl_PV_Milestones[[#This Row],[BL FY]]=2025,tbl_PV_Milestones[[#This Row],[Finish FY]]&gt;2025),1,0)</f>
        <v>0</v>
      </c>
      <c r="AG617" s="56" t="str">
        <f>_xlfn.XLOOKUP(tbl_PV_Milestones[[#This Row],[Work ID]],tbl_PV_Meta[Work ID '#],tbl_PV_Meta[Project Manager/Owner],,0)</f>
        <v>Project Manager 29</v>
      </c>
      <c r="AH617" s="6"/>
    </row>
    <row r="618" spans="4:34" x14ac:dyDescent="0.25">
      <c r="D618" s="6" t="s">
        <v>28</v>
      </c>
      <c r="E618" s="6" t="s">
        <v>52</v>
      </c>
      <c r="F618" s="6" t="s">
        <v>1692</v>
      </c>
      <c r="G618" s="6" t="s">
        <v>516</v>
      </c>
      <c r="H618" s="6" t="s">
        <v>505</v>
      </c>
      <c r="I618" s="6" t="s">
        <v>512</v>
      </c>
      <c r="J618" s="6" t="s">
        <v>28</v>
      </c>
      <c r="K618" s="6" t="s">
        <v>39</v>
      </c>
      <c r="L618" s="6" t="s">
        <v>70</v>
      </c>
      <c r="M618" s="43"/>
      <c r="N618" s="44" t="s">
        <v>1979</v>
      </c>
      <c r="O618" s="39">
        <v>46295.708333333299</v>
      </c>
      <c r="S618" s="45" t="e">
        <f>_xlfn.CONCAT(#REF!,TRIM(tbl_PV_Milestones[[#This Row],[Milestone Description]]))</f>
        <v>#REF!</v>
      </c>
      <c r="T618" s="84" t="str">
        <f>IF(COUNTIF(tbl_PV_Milestones[UID],tbl_PV_Milestones[[#This Row],[UID]])&gt;1,"Duplicate","")</f>
        <v>Duplicate</v>
      </c>
      <c r="U618" s="42" t="str">
        <f>_xlfn.XLOOKUP(tbl_PV_Milestones[[#This Row],[Work ID]],tbl_PV_Meta[Work ID '#],tbl_PV_Meta[Sub-Portfolio])</f>
        <v>Sub-Portfolio 4</v>
      </c>
      <c r="V618" s="41">
        <f>IF(MONTH(tbl_PV_Milestones[[#This Row],[Baseline Date]])&lt;7,YEAR(tbl_PV_Milestones[[#This Row],[Baseline Date]]),YEAR(tbl_PV_Milestones[[#This Row],[Baseline Date]])+1)</f>
        <v>1900</v>
      </c>
      <c r="W618" s="41">
        <f>IF(MONTH(tbl_PV_Milestones[[#This Row],[Actual/Schedule Finish]])&lt;7,YEAR(tbl_PV_Milestones[[#This Row],[Actual/Schedule Finish]]),YEAR(tbl_PV_Milestones[[#This Row],[Actual/Schedule Finish]])+1)</f>
        <v>2027</v>
      </c>
      <c r="X618" s="41" t="str">
        <f>IF(OR(tbl_PV_Milestones[[#This Row],[Project Status]]="Completed",tbl_PV_Milestones[[#This Row],[Project Status]]="Assumed Completed"),"Yes","No")</f>
        <v>No</v>
      </c>
      <c r="Y618" s="41">
        <f>IF(tbl_PV_Milestones[[#This Row],[Baseline Date]]="",1,0)</f>
        <v>1</v>
      </c>
      <c r="Z618" s="41">
        <f>IF(tbl_PV_Milestones[[#This Row],[Baseline Date]]&lt;PV_Meta!$B$7,1,0)</f>
        <v>1</v>
      </c>
      <c r="AA618" s="41">
        <f>IF(tbl_PV_Milestones[[#This Row],[Complete]]="Yes",1,0)</f>
        <v>0</v>
      </c>
      <c r="AB618" s="41">
        <f>IF(AND(tbl_PV_Milestones[[#This Row],[BL FY]]=2025,tbl_PV_Milestones[[#This Row],[Baseline Date]]&lt;PV_Meta!$B$7),1,0)</f>
        <v>0</v>
      </c>
      <c r="AC618" s="41">
        <f>IF(AND(tbl_PV_Milestones[[#This Row],[Planned YTD]]=1,tbl_PV_Milestones[[#This Row],[Complete]]="Yes"),1,0)</f>
        <v>0</v>
      </c>
      <c r="AD618" s="41">
        <f>IF(AND(tbl_PV_Milestones[[#This Row],[Actual/Schedule Finish]]&lt;PV_Meta!$B$7,tbl_PV_Milestones[[#This Row],[Complete]]="No",tbl_PV_Milestones[[#This Row],[Project Status]]&lt;&gt;"On Hold"),1,0)</f>
        <v>0</v>
      </c>
      <c r="AE618" s="41">
        <f>IF(AND(tbl_PV_Milestones[[#This Row],[Actual/Schedule Finish]]&gt;tbl_PV_Milestones[[#This Row],[Baseline Date]],tbl_PV_Milestones[[#This Row],[Complete]]="No",tbl_PV_Milestones[[#This Row],[Project Status]]&lt;&gt;"On Hold",tbl_PV_Milestones[[#This Row],[Overdue]]=0,tbl_PV_Milestones[[#This Row],[To be Baselined]]&lt;&gt;1),1,0)</f>
        <v>0</v>
      </c>
      <c r="AF618" s="41">
        <f>IF(AND(tbl_PV_Milestones[[#This Row],[BL FY]]=2025,tbl_PV_Milestones[[#This Row],[Finish FY]]&gt;2025),1,0)</f>
        <v>0</v>
      </c>
      <c r="AG618" s="56" t="str">
        <f>_xlfn.XLOOKUP(tbl_PV_Milestones[[#This Row],[Work ID]],tbl_PV_Meta[Work ID '#],tbl_PV_Meta[Project Manager/Owner],,0)</f>
        <v>Project Manager 4</v>
      </c>
      <c r="AH618" s="6"/>
    </row>
    <row r="619" spans="4:34" x14ac:dyDescent="0.25">
      <c r="D619" s="6" t="s">
        <v>28</v>
      </c>
      <c r="E619" s="6" t="s">
        <v>52</v>
      </c>
      <c r="F619" s="6" t="s">
        <v>1692</v>
      </c>
      <c r="G619" s="6" t="s">
        <v>710</v>
      </c>
      <c r="H619" s="6" t="s">
        <v>505</v>
      </c>
      <c r="I619" s="6" t="s">
        <v>512</v>
      </c>
      <c r="J619" s="6" t="s">
        <v>28</v>
      </c>
      <c r="K619" s="6" t="s">
        <v>39</v>
      </c>
      <c r="L619" s="6" t="s">
        <v>70</v>
      </c>
      <c r="M619" s="43"/>
      <c r="N619" s="44" t="s">
        <v>1979</v>
      </c>
      <c r="O619" s="39">
        <v>46295.708333333299</v>
      </c>
      <c r="S619" s="45" t="e">
        <f>_xlfn.CONCAT(#REF!,TRIM(tbl_PV_Milestones[[#This Row],[Milestone Description]]))</f>
        <v>#REF!</v>
      </c>
      <c r="T619" s="84" t="str">
        <f>IF(COUNTIF(tbl_PV_Milestones[UID],tbl_PV_Milestones[[#This Row],[UID]])&gt;1,"Duplicate","")</f>
        <v>Duplicate</v>
      </c>
      <c r="U619" s="42" t="str">
        <f>_xlfn.XLOOKUP(tbl_PV_Milestones[[#This Row],[Work ID]],tbl_PV_Meta[Work ID '#],tbl_PV_Meta[Sub-Portfolio])</f>
        <v>Sub-Portfolio 4</v>
      </c>
      <c r="V619" s="41">
        <f>IF(MONTH(tbl_PV_Milestones[[#This Row],[Baseline Date]])&lt;7,YEAR(tbl_PV_Milestones[[#This Row],[Baseline Date]]),YEAR(tbl_PV_Milestones[[#This Row],[Baseline Date]])+1)</f>
        <v>1900</v>
      </c>
      <c r="W619" s="41">
        <f>IF(MONTH(tbl_PV_Milestones[[#This Row],[Actual/Schedule Finish]])&lt;7,YEAR(tbl_PV_Milestones[[#This Row],[Actual/Schedule Finish]]),YEAR(tbl_PV_Milestones[[#This Row],[Actual/Schedule Finish]])+1)</f>
        <v>2027</v>
      </c>
      <c r="X619" s="41" t="str">
        <f>IF(OR(tbl_PV_Milestones[[#This Row],[Project Status]]="Completed",tbl_PV_Milestones[[#This Row],[Project Status]]="Assumed Completed"),"Yes","No")</f>
        <v>No</v>
      </c>
      <c r="Y619" s="41">
        <f>IF(tbl_PV_Milestones[[#This Row],[Baseline Date]]="",1,0)</f>
        <v>1</v>
      </c>
      <c r="Z619" s="41">
        <f>IF(tbl_PV_Milestones[[#This Row],[Baseline Date]]&lt;PV_Meta!$B$7,1,0)</f>
        <v>1</v>
      </c>
      <c r="AA619" s="41">
        <f>IF(tbl_PV_Milestones[[#This Row],[Complete]]="Yes",1,0)</f>
        <v>0</v>
      </c>
      <c r="AB619" s="41">
        <f>IF(AND(tbl_PV_Milestones[[#This Row],[BL FY]]=2025,tbl_PV_Milestones[[#This Row],[Baseline Date]]&lt;PV_Meta!$B$7),1,0)</f>
        <v>0</v>
      </c>
      <c r="AC619" s="41">
        <f>IF(AND(tbl_PV_Milestones[[#This Row],[Planned YTD]]=1,tbl_PV_Milestones[[#This Row],[Complete]]="Yes"),1,0)</f>
        <v>0</v>
      </c>
      <c r="AD619" s="41">
        <f>IF(AND(tbl_PV_Milestones[[#This Row],[Actual/Schedule Finish]]&lt;PV_Meta!$B$7,tbl_PV_Milestones[[#This Row],[Complete]]="No",tbl_PV_Milestones[[#This Row],[Project Status]]&lt;&gt;"On Hold"),1,0)</f>
        <v>0</v>
      </c>
      <c r="AE619" s="41">
        <f>IF(AND(tbl_PV_Milestones[[#This Row],[Actual/Schedule Finish]]&gt;tbl_PV_Milestones[[#This Row],[Baseline Date]],tbl_PV_Milestones[[#This Row],[Complete]]="No",tbl_PV_Milestones[[#This Row],[Project Status]]&lt;&gt;"On Hold",tbl_PV_Milestones[[#This Row],[Overdue]]=0,tbl_PV_Milestones[[#This Row],[To be Baselined]]&lt;&gt;1),1,0)</f>
        <v>0</v>
      </c>
      <c r="AF619" s="41">
        <f>IF(AND(tbl_PV_Milestones[[#This Row],[BL FY]]=2025,tbl_PV_Milestones[[#This Row],[Finish FY]]&gt;2025),1,0)</f>
        <v>0</v>
      </c>
      <c r="AG619" s="56" t="str">
        <f>_xlfn.XLOOKUP(tbl_PV_Milestones[[#This Row],[Work ID]],tbl_PV_Meta[Work ID '#],tbl_PV_Meta[Project Manager/Owner],,0)</f>
        <v>Project Manager 4</v>
      </c>
      <c r="AH619" s="6"/>
    </row>
    <row r="620" spans="4:34" x14ac:dyDescent="0.25">
      <c r="D620" s="6" t="s">
        <v>28</v>
      </c>
      <c r="E620" s="6" t="s">
        <v>52</v>
      </c>
      <c r="F620" s="6" t="s">
        <v>1692</v>
      </c>
      <c r="G620" s="6" t="s">
        <v>711</v>
      </c>
      <c r="H620" s="6" t="s">
        <v>505</v>
      </c>
      <c r="I620" s="6" t="s">
        <v>512</v>
      </c>
      <c r="J620" s="6" t="s">
        <v>28</v>
      </c>
      <c r="K620" s="6" t="s">
        <v>39</v>
      </c>
      <c r="L620" s="6" t="s">
        <v>70</v>
      </c>
      <c r="M620" s="43"/>
      <c r="N620" s="44" t="s">
        <v>1979</v>
      </c>
      <c r="O620" s="39">
        <v>46295.708333333299</v>
      </c>
      <c r="S620" s="45" t="e">
        <f>_xlfn.CONCAT(#REF!,TRIM(tbl_PV_Milestones[[#This Row],[Milestone Description]]))</f>
        <v>#REF!</v>
      </c>
      <c r="T620" s="84" t="str">
        <f>IF(COUNTIF(tbl_PV_Milestones[UID],tbl_PV_Milestones[[#This Row],[UID]])&gt;1,"Duplicate","")</f>
        <v>Duplicate</v>
      </c>
      <c r="U620" s="42" t="str">
        <f>_xlfn.XLOOKUP(tbl_PV_Milestones[[#This Row],[Work ID]],tbl_PV_Meta[Work ID '#],tbl_PV_Meta[Sub-Portfolio])</f>
        <v>Sub-Portfolio 4</v>
      </c>
      <c r="V620" s="41">
        <f>IF(MONTH(tbl_PV_Milestones[[#This Row],[Baseline Date]])&lt;7,YEAR(tbl_PV_Milestones[[#This Row],[Baseline Date]]),YEAR(tbl_PV_Milestones[[#This Row],[Baseline Date]])+1)</f>
        <v>1900</v>
      </c>
      <c r="W620" s="41">
        <f>IF(MONTH(tbl_PV_Milestones[[#This Row],[Actual/Schedule Finish]])&lt;7,YEAR(tbl_PV_Milestones[[#This Row],[Actual/Schedule Finish]]),YEAR(tbl_PV_Milestones[[#This Row],[Actual/Schedule Finish]])+1)</f>
        <v>2027</v>
      </c>
      <c r="X620" s="41" t="str">
        <f>IF(OR(tbl_PV_Milestones[[#This Row],[Project Status]]="Completed",tbl_PV_Milestones[[#This Row],[Project Status]]="Assumed Completed"),"Yes","No")</f>
        <v>No</v>
      </c>
      <c r="Y620" s="41">
        <f>IF(tbl_PV_Milestones[[#This Row],[Baseline Date]]="",1,0)</f>
        <v>1</v>
      </c>
      <c r="Z620" s="41">
        <f>IF(tbl_PV_Milestones[[#This Row],[Baseline Date]]&lt;PV_Meta!$B$7,1,0)</f>
        <v>1</v>
      </c>
      <c r="AA620" s="41">
        <f>IF(tbl_PV_Milestones[[#This Row],[Complete]]="Yes",1,0)</f>
        <v>0</v>
      </c>
      <c r="AB620" s="41">
        <f>IF(AND(tbl_PV_Milestones[[#This Row],[BL FY]]=2025,tbl_PV_Milestones[[#This Row],[Baseline Date]]&lt;PV_Meta!$B$7),1,0)</f>
        <v>0</v>
      </c>
      <c r="AC620" s="41">
        <f>IF(AND(tbl_PV_Milestones[[#This Row],[Planned YTD]]=1,tbl_PV_Milestones[[#This Row],[Complete]]="Yes"),1,0)</f>
        <v>0</v>
      </c>
      <c r="AD620" s="41">
        <f>IF(AND(tbl_PV_Milestones[[#This Row],[Actual/Schedule Finish]]&lt;PV_Meta!$B$7,tbl_PV_Milestones[[#This Row],[Complete]]="No",tbl_PV_Milestones[[#This Row],[Project Status]]&lt;&gt;"On Hold"),1,0)</f>
        <v>0</v>
      </c>
      <c r="AE620" s="41">
        <f>IF(AND(tbl_PV_Milestones[[#This Row],[Actual/Schedule Finish]]&gt;tbl_PV_Milestones[[#This Row],[Baseline Date]],tbl_PV_Milestones[[#This Row],[Complete]]="No",tbl_PV_Milestones[[#This Row],[Project Status]]&lt;&gt;"On Hold",tbl_PV_Milestones[[#This Row],[Overdue]]=0,tbl_PV_Milestones[[#This Row],[To be Baselined]]&lt;&gt;1),1,0)</f>
        <v>0</v>
      </c>
      <c r="AF620" s="41">
        <f>IF(AND(tbl_PV_Milestones[[#This Row],[BL FY]]=2025,tbl_PV_Milestones[[#This Row],[Finish FY]]&gt;2025),1,0)</f>
        <v>0</v>
      </c>
      <c r="AG620" s="56" t="str">
        <f>_xlfn.XLOOKUP(tbl_PV_Milestones[[#This Row],[Work ID]],tbl_PV_Meta[Work ID '#],tbl_PV_Meta[Project Manager/Owner],,0)</f>
        <v>Project Manager 4</v>
      </c>
      <c r="AH620" s="6"/>
    </row>
    <row r="621" spans="4:34" x14ac:dyDescent="0.25">
      <c r="D621" s="6" t="s">
        <v>28</v>
      </c>
      <c r="E621" s="6" t="s">
        <v>52</v>
      </c>
      <c r="F621" s="6" t="s">
        <v>1692</v>
      </c>
      <c r="G621" s="6" t="s">
        <v>518</v>
      </c>
      <c r="H621" s="6" t="s">
        <v>519</v>
      </c>
      <c r="I621" s="6" t="s">
        <v>512</v>
      </c>
      <c r="J621" s="6" t="s">
        <v>28</v>
      </c>
      <c r="K621" s="6" t="s">
        <v>39</v>
      </c>
      <c r="L621" s="6" t="s">
        <v>70</v>
      </c>
      <c r="M621" s="43"/>
      <c r="N621" s="44" t="s">
        <v>1979</v>
      </c>
      <c r="O621" s="39">
        <v>46295.708333333299</v>
      </c>
      <c r="S621" s="45" t="e">
        <f>_xlfn.CONCAT(#REF!,TRIM(tbl_PV_Milestones[[#This Row],[Milestone Description]]))</f>
        <v>#REF!</v>
      </c>
      <c r="T621" s="84" t="str">
        <f>IF(COUNTIF(tbl_PV_Milestones[UID],tbl_PV_Milestones[[#This Row],[UID]])&gt;1,"Duplicate","")</f>
        <v>Duplicate</v>
      </c>
      <c r="U621" s="42" t="str">
        <f>_xlfn.XLOOKUP(tbl_PV_Milestones[[#This Row],[Work ID]],tbl_PV_Meta[Work ID '#],tbl_PV_Meta[Sub-Portfolio])</f>
        <v>Sub-Portfolio 4</v>
      </c>
      <c r="V621" s="41">
        <f>IF(MONTH(tbl_PV_Milestones[[#This Row],[Baseline Date]])&lt;7,YEAR(tbl_PV_Milestones[[#This Row],[Baseline Date]]),YEAR(tbl_PV_Milestones[[#This Row],[Baseline Date]])+1)</f>
        <v>1900</v>
      </c>
      <c r="W621" s="41">
        <f>IF(MONTH(tbl_PV_Milestones[[#This Row],[Actual/Schedule Finish]])&lt;7,YEAR(tbl_PV_Milestones[[#This Row],[Actual/Schedule Finish]]),YEAR(tbl_PV_Milestones[[#This Row],[Actual/Schedule Finish]])+1)</f>
        <v>2027</v>
      </c>
      <c r="X621" s="41" t="str">
        <f>IF(OR(tbl_PV_Milestones[[#This Row],[Project Status]]="Completed",tbl_PV_Milestones[[#This Row],[Project Status]]="Assumed Completed"),"Yes","No")</f>
        <v>No</v>
      </c>
      <c r="Y621" s="41">
        <f>IF(tbl_PV_Milestones[[#This Row],[Baseline Date]]="",1,0)</f>
        <v>1</v>
      </c>
      <c r="Z621" s="41">
        <f>IF(tbl_PV_Milestones[[#This Row],[Baseline Date]]&lt;PV_Meta!$B$7,1,0)</f>
        <v>1</v>
      </c>
      <c r="AA621" s="41">
        <f>IF(tbl_PV_Milestones[[#This Row],[Complete]]="Yes",1,0)</f>
        <v>0</v>
      </c>
      <c r="AB621" s="41">
        <f>IF(AND(tbl_PV_Milestones[[#This Row],[BL FY]]=2025,tbl_PV_Milestones[[#This Row],[Baseline Date]]&lt;PV_Meta!$B$7),1,0)</f>
        <v>0</v>
      </c>
      <c r="AC621" s="41">
        <f>IF(AND(tbl_PV_Milestones[[#This Row],[Planned YTD]]=1,tbl_PV_Milestones[[#This Row],[Complete]]="Yes"),1,0)</f>
        <v>0</v>
      </c>
      <c r="AD621" s="41">
        <f>IF(AND(tbl_PV_Milestones[[#This Row],[Actual/Schedule Finish]]&lt;PV_Meta!$B$7,tbl_PV_Milestones[[#This Row],[Complete]]="No",tbl_PV_Milestones[[#This Row],[Project Status]]&lt;&gt;"On Hold"),1,0)</f>
        <v>0</v>
      </c>
      <c r="AE621" s="41">
        <f>IF(AND(tbl_PV_Milestones[[#This Row],[Actual/Schedule Finish]]&gt;tbl_PV_Milestones[[#This Row],[Baseline Date]],tbl_PV_Milestones[[#This Row],[Complete]]="No",tbl_PV_Milestones[[#This Row],[Project Status]]&lt;&gt;"On Hold",tbl_PV_Milestones[[#This Row],[Overdue]]=0,tbl_PV_Milestones[[#This Row],[To be Baselined]]&lt;&gt;1),1,0)</f>
        <v>0</v>
      </c>
      <c r="AF621" s="41">
        <f>IF(AND(tbl_PV_Milestones[[#This Row],[BL FY]]=2025,tbl_PV_Milestones[[#This Row],[Finish FY]]&gt;2025),1,0)</f>
        <v>0</v>
      </c>
      <c r="AG621" s="56" t="str">
        <f>_xlfn.XLOOKUP(tbl_PV_Milestones[[#This Row],[Work ID]],tbl_PV_Meta[Work ID '#],tbl_PV_Meta[Project Manager/Owner],,0)</f>
        <v>Project Manager 4</v>
      </c>
      <c r="AH621" s="6"/>
    </row>
    <row r="622" spans="4:34" x14ac:dyDescent="0.25">
      <c r="D622" s="6" t="s">
        <v>28</v>
      </c>
      <c r="E622" s="6" t="s">
        <v>52</v>
      </c>
      <c r="F622" s="6" t="s">
        <v>1692</v>
      </c>
      <c r="G622" s="6" t="s">
        <v>525</v>
      </c>
      <c r="H622" s="6" t="s">
        <v>505</v>
      </c>
      <c r="I622" s="6" t="s">
        <v>510</v>
      </c>
      <c r="J622" s="6" t="s">
        <v>28</v>
      </c>
      <c r="K622" s="6" t="s">
        <v>39</v>
      </c>
      <c r="L622" s="6" t="s">
        <v>70</v>
      </c>
      <c r="M622" s="43"/>
      <c r="N622" s="44" t="s">
        <v>1979</v>
      </c>
      <c r="O622" s="39">
        <v>46283.708333333299</v>
      </c>
      <c r="S622" s="45" t="e">
        <f>_xlfn.CONCAT(#REF!,TRIM(tbl_PV_Milestones[[#This Row],[Milestone Description]]))</f>
        <v>#REF!</v>
      </c>
      <c r="T622" s="84" t="str">
        <f>IF(COUNTIF(tbl_PV_Milestones[UID],tbl_PV_Milestones[[#This Row],[UID]])&gt;1,"Duplicate","")</f>
        <v>Duplicate</v>
      </c>
      <c r="U622" s="42" t="str">
        <f>_xlfn.XLOOKUP(tbl_PV_Milestones[[#This Row],[Work ID]],tbl_PV_Meta[Work ID '#],tbl_PV_Meta[Sub-Portfolio])</f>
        <v>Sub-Portfolio 4</v>
      </c>
      <c r="V622" s="41">
        <f>IF(MONTH(tbl_PV_Milestones[[#This Row],[Baseline Date]])&lt;7,YEAR(tbl_PV_Milestones[[#This Row],[Baseline Date]]),YEAR(tbl_PV_Milestones[[#This Row],[Baseline Date]])+1)</f>
        <v>1900</v>
      </c>
      <c r="W622" s="41">
        <f>IF(MONTH(tbl_PV_Milestones[[#This Row],[Actual/Schedule Finish]])&lt;7,YEAR(tbl_PV_Milestones[[#This Row],[Actual/Schedule Finish]]),YEAR(tbl_PV_Milestones[[#This Row],[Actual/Schedule Finish]])+1)</f>
        <v>2027</v>
      </c>
      <c r="X622" s="41" t="str">
        <f>IF(OR(tbl_PV_Milestones[[#This Row],[Project Status]]="Completed",tbl_PV_Milestones[[#This Row],[Project Status]]="Assumed Completed"),"Yes","No")</f>
        <v>No</v>
      </c>
      <c r="Y622" s="41">
        <f>IF(tbl_PV_Milestones[[#This Row],[Baseline Date]]="",1,0)</f>
        <v>1</v>
      </c>
      <c r="Z622" s="41">
        <f>IF(tbl_PV_Milestones[[#This Row],[Baseline Date]]&lt;PV_Meta!$B$7,1,0)</f>
        <v>1</v>
      </c>
      <c r="AA622" s="41">
        <f>IF(tbl_PV_Milestones[[#This Row],[Complete]]="Yes",1,0)</f>
        <v>0</v>
      </c>
      <c r="AB622" s="41">
        <f>IF(AND(tbl_PV_Milestones[[#This Row],[BL FY]]=2025,tbl_PV_Milestones[[#This Row],[Baseline Date]]&lt;PV_Meta!$B$7),1,0)</f>
        <v>0</v>
      </c>
      <c r="AC622" s="41">
        <f>IF(AND(tbl_PV_Milestones[[#This Row],[Planned YTD]]=1,tbl_PV_Milestones[[#This Row],[Complete]]="Yes"),1,0)</f>
        <v>0</v>
      </c>
      <c r="AD622" s="41">
        <f>IF(AND(tbl_PV_Milestones[[#This Row],[Actual/Schedule Finish]]&lt;PV_Meta!$B$7,tbl_PV_Milestones[[#This Row],[Complete]]="No",tbl_PV_Milestones[[#This Row],[Project Status]]&lt;&gt;"On Hold"),1,0)</f>
        <v>0</v>
      </c>
      <c r="AE622" s="41">
        <f>IF(AND(tbl_PV_Milestones[[#This Row],[Actual/Schedule Finish]]&gt;tbl_PV_Milestones[[#This Row],[Baseline Date]],tbl_PV_Milestones[[#This Row],[Complete]]="No",tbl_PV_Milestones[[#This Row],[Project Status]]&lt;&gt;"On Hold",tbl_PV_Milestones[[#This Row],[Overdue]]=0,tbl_PV_Milestones[[#This Row],[To be Baselined]]&lt;&gt;1),1,0)</f>
        <v>0</v>
      </c>
      <c r="AF622" s="41">
        <f>IF(AND(tbl_PV_Milestones[[#This Row],[BL FY]]=2025,tbl_PV_Milestones[[#This Row],[Finish FY]]&gt;2025),1,0)</f>
        <v>0</v>
      </c>
      <c r="AG622" s="56" t="str">
        <f>_xlfn.XLOOKUP(tbl_PV_Milestones[[#This Row],[Work ID]],tbl_PV_Meta[Work ID '#],tbl_PV_Meta[Project Manager/Owner],,0)</f>
        <v>Project Manager 4</v>
      </c>
      <c r="AH622" s="6"/>
    </row>
    <row r="623" spans="4:34" x14ac:dyDescent="0.25">
      <c r="D623" s="6" t="s">
        <v>28</v>
      </c>
      <c r="E623" s="6" t="s">
        <v>52</v>
      </c>
      <c r="F623" s="6" t="s">
        <v>1692</v>
      </c>
      <c r="G623" s="6" t="s">
        <v>526</v>
      </c>
      <c r="H623" s="6" t="s">
        <v>505</v>
      </c>
      <c r="I623" s="6" t="s">
        <v>510</v>
      </c>
      <c r="J623" s="6" t="s">
        <v>28</v>
      </c>
      <c r="K623" s="6" t="s">
        <v>39</v>
      </c>
      <c r="L623" s="6" t="s">
        <v>70</v>
      </c>
      <c r="M623" s="43"/>
      <c r="N623" s="44" t="s">
        <v>1979</v>
      </c>
      <c r="O623" s="39">
        <v>46283.708333333299</v>
      </c>
      <c r="S623" s="45" t="e">
        <f>_xlfn.CONCAT(#REF!,TRIM(tbl_PV_Milestones[[#This Row],[Milestone Description]]))</f>
        <v>#REF!</v>
      </c>
      <c r="T623" s="84" t="str">
        <f>IF(COUNTIF(tbl_PV_Milestones[UID],tbl_PV_Milestones[[#This Row],[UID]])&gt;1,"Duplicate","")</f>
        <v>Duplicate</v>
      </c>
      <c r="U623" s="42" t="str">
        <f>_xlfn.XLOOKUP(tbl_PV_Milestones[[#This Row],[Work ID]],tbl_PV_Meta[Work ID '#],tbl_PV_Meta[Sub-Portfolio])</f>
        <v>Sub-Portfolio 4</v>
      </c>
      <c r="V623" s="41">
        <f>IF(MONTH(tbl_PV_Milestones[[#This Row],[Baseline Date]])&lt;7,YEAR(tbl_PV_Milestones[[#This Row],[Baseline Date]]),YEAR(tbl_PV_Milestones[[#This Row],[Baseline Date]])+1)</f>
        <v>1900</v>
      </c>
      <c r="W623" s="41">
        <f>IF(MONTH(tbl_PV_Milestones[[#This Row],[Actual/Schedule Finish]])&lt;7,YEAR(tbl_PV_Milestones[[#This Row],[Actual/Schedule Finish]]),YEAR(tbl_PV_Milestones[[#This Row],[Actual/Schedule Finish]])+1)</f>
        <v>2027</v>
      </c>
      <c r="X623" s="41" t="str">
        <f>IF(OR(tbl_PV_Milestones[[#This Row],[Project Status]]="Completed",tbl_PV_Milestones[[#This Row],[Project Status]]="Assumed Completed"),"Yes","No")</f>
        <v>No</v>
      </c>
      <c r="Y623" s="41">
        <f>IF(tbl_PV_Milestones[[#This Row],[Baseline Date]]="",1,0)</f>
        <v>1</v>
      </c>
      <c r="Z623" s="41">
        <f>IF(tbl_PV_Milestones[[#This Row],[Baseline Date]]&lt;PV_Meta!$B$7,1,0)</f>
        <v>1</v>
      </c>
      <c r="AA623" s="41">
        <f>IF(tbl_PV_Milestones[[#This Row],[Complete]]="Yes",1,0)</f>
        <v>0</v>
      </c>
      <c r="AB623" s="41">
        <f>IF(AND(tbl_PV_Milestones[[#This Row],[BL FY]]=2025,tbl_PV_Milestones[[#This Row],[Baseline Date]]&lt;PV_Meta!$B$7),1,0)</f>
        <v>0</v>
      </c>
      <c r="AC623" s="41">
        <f>IF(AND(tbl_PV_Milestones[[#This Row],[Planned YTD]]=1,tbl_PV_Milestones[[#This Row],[Complete]]="Yes"),1,0)</f>
        <v>0</v>
      </c>
      <c r="AD623" s="41">
        <f>IF(AND(tbl_PV_Milestones[[#This Row],[Actual/Schedule Finish]]&lt;PV_Meta!$B$7,tbl_PV_Milestones[[#This Row],[Complete]]="No",tbl_PV_Milestones[[#This Row],[Project Status]]&lt;&gt;"On Hold"),1,0)</f>
        <v>0</v>
      </c>
      <c r="AE623" s="41">
        <f>IF(AND(tbl_PV_Milestones[[#This Row],[Actual/Schedule Finish]]&gt;tbl_PV_Milestones[[#This Row],[Baseline Date]],tbl_PV_Milestones[[#This Row],[Complete]]="No",tbl_PV_Milestones[[#This Row],[Project Status]]&lt;&gt;"On Hold",tbl_PV_Milestones[[#This Row],[Overdue]]=0,tbl_PV_Milestones[[#This Row],[To be Baselined]]&lt;&gt;1),1,0)</f>
        <v>0</v>
      </c>
      <c r="AF623" s="41">
        <f>IF(AND(tbl_PV_Milestones[[#This Row],[BL FY]]=2025,tbl_PV_Milestones[[#This Row],[Finish FY]]&gt;2025),1,0)</f>
        <v>0</v>
      </c>
      <c r="AG623" s="56" t="str">
        <f>_xlfn.XLOOKUP(tbl_PV_Milestones[[#This Row],[Work ID]],tbl_PV_Meta[Work ID '#],tbl_PV_Meta[Project Manager/Owner],,0)</f>
        <v>Project Manager 4</v>
      </c>
      <c r="AH623" s="6"/>
    </row>
    <row r="624" spans="4:34" x14ac:dyDescent="0.25">
      <c r="D624" s="6" t="s">
        <v>28</v>
      </c>
      <c r="E624" s="6" t="s">
        <v>52</v>
      </c>
      <c r="F624" s="6" t="s">
        <v>1692</v>
      </c>
      <c r="G624" s="6" t="s">
        <v>527</v>
      </c>
      <c r="H624" s="6" t="s">
        <v>505</v>
      </c>
      <c r="I624" s="6" t="s">
        <v>510</v>
      </c>
      <c r="J624" s="6" t="s">
        <v>28</v>
      </c>
      <c r="K624" s="6" t="s">
        <v>39</v>
      </c>
      <c r="L624" s="6" t="s">
        <v>70</v>
      </c>
      <c r="M624" s="43"/>
      <c r="N624" s="44" t="s">
        <v>1979</v>
      </c>
      <c r="O624" s="39">
        <v>46283.708333333299</v>
      </c>
      <c r="S624" s="45" t="e">
        <f>_xlfn.CONCAT(#REF!,TRIM(tbl_PV_Milestones[[#This Row],[Milestone Description]]))</f>
        <v>#REF!</v>
      </c>
      <c r="T624" s="84" t="str">
        <f>IF(COUNTIF(tbl_PV_Milestones[UID],tbl_PV_Milestones[[#This Row],[UID]])&gt;1,"Duplicate","")</f>
        <v>Duplicate</v>
      </c>
      <c r="U624" s="42" t="str">
        <f>_xlfn.XLOOKUP(tbl_PV_Milestones[[#This Row],[Work ID]],tbl_PV_Meta[Work ID '#],tbl_PV_Meta[Sub-Portfolio])</f>
        <v>Sub-Portfolio 4</v>
      </c>
      <c r="V624" s="41">
        <f>IF(MONTH(tbl_PV_Milestones[[#This Row],[Baseline Date]])&lt;7,YEAR(tbl_PV_Milestones[[#This Row],[Baseline Date]]),YEAR(tbl_PV_Milestones[[#This Row],[Baseline Date]])+1)</f>
        <v>1900</v>
      </c>
      <c r="W624" s="41">
        <f>IF(MONTH(tbl_PV_Milestones[[#This Row],[Actual/Schedule Finish]])&lt;7,YEAR(tbl_PV_Milestones[[#This Row],[Actual/Schedule Finish]]),YEAR(tbl_PV_Milestones[[#This Row],[Actual/Schedule Finish]])+1)</f>
        <v>2027</v>
      </c>
      <c r="X624" s="41" t="str">
        <f>IF(OR(tbl_PV_Milestones[[#This Row],[Project Status]]="Completed",tbl_PV_Milestones[[#This Row],[Project Status]]="Assumed Completed"),"Yes","No")</f>
        <v>No</v>
      </c>
      <c r="Y624" s="41">
        <f>IF(tbl_PV_Milestones[[#This Row],[Baseline Date]]="",1,0)</f>
        <v>1</v>
      </c>
      <c r="Z624" s="41">
        <f>IF(tbl_PV_Milestones[[#This Row],[Baseline Date]]&lt;PV_Meta!$B$7,1,0)</f>
        <v>1</v>
      </c>
      <c r="AA624" s="41">
        <f>IF(tbl_PV_Milestones[[#This Row],[Complete]]="Yes",1,0)</f>
        <v>0</v>
      </c>
      <c r="AB624" s="41">
        <f>IF(AND(tbl_PV_Milestones[[#This Row],[BL FY]]=2025,tbl_PV_Milestones[[#This Row],[Baseline Date]]&lt;PV_Meta!$B$7),1,0)</f>
        <v>0</v>
      </c>
      <c r="AC624" s="41">
        <f>IF(AND(tbl_PV_Milestones[[#This Row],[Planned YTD]]=1,tbl_PV_Milestones[[#This Row],[Complete]]="Yes"),1,0)</f>
        <v>0</v>
      </c>
      <c r="AD624" s="41">
        <f>IF(AND(tbl_PV_Milestones[[#This Row],[Actual/Schedule Finish]]&lt;PV_Meta!$B$7,tbl_PV_Milestones[[#This Row],[Complete]]="No",tbl_PV_Milestones[[#This Row],[Project Status]]&lt;&gt;"On Hold"),1,0)</f>
        <v>0</v>
      </c>
      <c r="AE624" s="41">
        <f>IF(AND(tbl_PV_Milestones[[#This Row],[Actual/Schedule Finish]]&gt;tbl_PV_Milestones[[#This Row],[Baseline Date]],tbl_PV_Milestones[[#This Row],[Complete]]="No",tbl_PV_Milestones[[#This Row],[Project Status]]&lt;&gt;"On Hold",tbl_PV_Milestones[[#This Row],[Overdue]]=0,tbl_PV_Milestones[[#This Row],[To be Baselined]]&lt;&gt;1),1,0)</f>
        <v>0</v>
      </c>
      <c r="AF624" s="41">
        <f>IF(AND(tbl_PV_Milestones[[#This Row],[BL FY]]=2025,tbl_PV_Milestones[[#This Row],[Finish FY]]&gt;2025),1,0)</f>
        <v>0</v>
      </c>
      <c r="AG624" s="56" t="str">
        <f>_xlfn.XLOOKUP(tbl_PV_Milestones[[#This Row],[Work ID]],tbl_PV_Meta[Work ID '#],tbl_PV_Meta[Project Manager/Owner],,0)</f>
        <v>Project Manager 4</v>
      </c>
      <c r="AH624" s="6"/>
    </row>
    <row r="625" spans="4:34" x14ac:dyDescent="0.25">
      <c r="D625" s="6" t="s">
        <v>28</v>
      </c>
      <c r="E625" s="6" t="s">
        <v>52</v>
      </c>
      <c r="F625" s="6" t="s">
        <v>1692</v>
      </c>
      <c r="G625" s="6" t="s">
        <v>528</v>
      </c>
      <c r="H625" s="6" t="s">
        <v>505</v>
      </c>
      <c r="I625" s="6" t="s">
        <v>510</v>
      </c>
      <c r="J625" s="6" t="s">
        <v>28</v>
      </c>
      <c r="K625" s="6" t="s">
        <v>39</v>
      </c>
      <c r="L625" s="6" t="s">
        <v>70</v>
      </c>
      <c r="M625" s="43"/>
      <c r="N625" s="44" t="s">
        <v>1979</v>
      </c>
      <c r="O625" s="39">
        <v>46283.708333333299</v>
      </c>
      <c r="S625" s="45" t="e">
        <f>_xlfn.CONCAT(#REF!,TRIM(tbl_PV_Milestones[[#This Row],[Milestone Description]]))</f>
        <v>#REF!</v>
      </c>
      <c r="T625" s="84" t="str">
        <f>IF(COUNTIF(tbl_PV_Milestones[UID],tbl_PV_Milestones[[#This Row],[UID]])&gt;1,"Duplicate","")</f>
        <v>Duplicate</v>
      </c>
      <c r="U625" s="42" t="str">
        <f>_xlfn.XLOOKUP(tbl_PV_Milestones[[#This Row],[Work ID]],tbl_PV_Meta[Work ID '#],tbl_PV_Meta[Sub-Portfolio])</f>
        <v>Sub-Portfolio 4</v>
      </c>
      <c r="V625" s="41">
        <f>IF(MONTH(tbl_PV_Milestones[[#This Row],[Baseline Date]])&lt;7,YEAR(tbl_PV_Milestones[[#This Row],[Baseline Date]]),YEAR(tbl_PV_Milestones[[#This Row],[Baseline Date]])+1)</f>
        <v>1900</v>
      </c>
      <c r="W625" s="41">
        <f>IF(MONTH(tbl_PV_Milestones[[#This Row],[Actual/Schedule Finish]])&lt;7,YEAR(tbl_PV_Milestones[[#This Row],[Actual/Schedule Finish]]),YEAR(tbl_PV_Milestones[[#This Row],[Actual/Schedule Finish]])+1)</f>
        <v>2027</v>
      </c>
      <c r="X625" s="41" t="str">
        <f>IF(OR(tbl_PV_Milestones[[#This Row],[Project Status]]="Completed",tbl_PV_Milestones[[#This Row],[Project Status]]="Assumed Completed"),"Yes","No")</f>
        <v>No</v>
      </c>
      <c r="Y625" s="41">
        <f>IF(tbl_PV_Milestones[[#This Row],[Baseline Date]]="",1,0)</f>
        <v>1</v>
      </c>
      <c r="Z625" s="41">
        <f>IF(tbl_PV_Milestones[[#This Row],[Baseline Date]]&lt;PV_Meta!$B$7,1,0)</f>
        <v>1</v>
      </c>
      <c r="AA625" s="41">
        <f>IF(tbl_PV_Milestones[[#This Row],[Complete]]="Yes",1,0)</f>
        <v>0</v>
      </c>
      <c r="AB625" s="41">
        <f>IF(AND(tbl_PV_Milestones[[#This Row],[BL FY]]=2025,tbl_PV_Milestones[[#This Row],[Baseline Date]]&lt;PV_Meta!$B$7),1,0)</f>
        <v>0</v>
      </c>
      <c r="AC625" s="41">
        <f>IF(AND(tbl_PV_Milestones[[#This Row],[Planned YTD]]=1,tbl_PV_Milestones[[#This Row],[Complete]]="Yes"),1,0)</f>
        <v>0</v>
      </c>
      <c r="AD625" s="41">
        <f>IF(AND(tbl_PV_Milestones[[#This Row],[Actual/Schedule Finish]]&lt;PV_Meta!$B$7,tbl_PV_Milestones[[#This Row],[Complete]]="No",tbl_PV_Milestones[[#This Row],[Project Status]]&lt;&gt;"On Hold"),1,0)</f>
        <v>0</v>
      </c>
      <c r="AE625" s="41">
        <f>IF(AND(tbl_PV_Milestones[[#This Row],[Actual/Schedule Finish]]&gt;tbl_PV_Milestones[[#This Row],[Baseline Date]],tbl_PV_Milestones[[#This Row],[Complete]]="No",tbl_PV_Milestones[[#This Row],[Project Status]]&lt;&gt;"On Hold",tbl_PV_Milestones[[#This Row],[Overdue]]=0,tbl_PV_Milestones[[#This Row],[To be Baselined]]&lt;&gt;1),1,0)</f>
        <v>0</v>
      </c>
      <c r="AF625" s="41">
        <f>IF(AND(tbl_PV_Milestones[[#This Row],[BL FY]]=2025,tbl_PV_Milestones[[#This Row],[Finish FY]]&gt;2025),1,0)</f>
        <v>0</v>
      </c>
      <c r="AG625" s="56" t="str">
        <f>_xlfn.XLOOKUP(tbl_PV_Milestones[[#This Row],[Work ID]],tbl_PV_Meta[Work ID '#],tbl_PV_Meta[Project Manager/Owner],,0)</f>
        <v>Project Manager 4</v>
      </c>
      <c r="AH625" s="6"/>
    </row>
    <row r="626" spans="4:34" x14ac:dyDescent="0.25">
      <c r="D626" s="6" t="s">
        <v>28</v>
      </c>
      <c r="E626" s="6" t="s">
        <v>52</v>
      </c>
      <c r="F626" s="6" t="s">
        <v>1692</v>
      </c>
      <c r="G626" s="6" t="s">
        <v>529</v>
      </c>
      <c r="H626" s="6" t="s">
        <v>505</v>
      </c>
      <c r="I626" s="6" t="s">
        <v>510</v>
      </c>
      <c r="J626" s="6" t="s">
        <v>28</v>
      </c>
      <c r="K626" s="6" t="s">
        <v>39</v>
      </c>
      <c r="L626" s="6" t="s">
        <v>70</v>
      </c>
      <c r="M626" s="43"/>
      <c r="N626" s="44" t="s">
        <v>1979</v>
      </c>
      <c r="O626" s="39">
        <v>46283.708333333299</v>
      </c>
      <c r="S626" s="45" t="e">
        <f>_xlfn.CONCAT(#REF!,TRIM(tbl_PV_Milestones[[#This Row],[Milestone Description]]))</f>
        <v>#REF!</v>
      </c>
      <c r="T626" s="84" t="str">
        <f>IF(COUNTIF(tbl_PV_Milestones[UID],tbl_PV_Milestones[[#This Row],[UID]])&gt;1,"Duplicate","")</f>
        <v>Duplicate</v>
      </c>
      <c r="U626" s="42" t="str">
        <f>_xlfn.XLOOKUP(tbl_PV_Milestones[[#This Row],[Work ID]],tbl_PV_Meta[Work ID '#],tbl_PV_Meta[Sub-Portfolio])</f>
        <v>Sub-Portfolio 4</v>
      </c>
      <c r="V626" s="41">
        <f>IF(MONTH(tbl_PV_Milestones[[#This Row],[Baseline Date]])&lt;7,YEAR(tbl_PV_Milestones[[#This Row],[Baseline Date]]),YEAR(tbl_PV_Milestones[[#This Row],[Baseline Date]])+1)</f>
        <v>1900</v>
      </c>
      <c r="W626" s="41">
        <f>IF(MONTH(tbl_PV_Milestones[[#This Row],[Actual/Schedule Finish]])&lt;7,YEAR(tbl_PV_Milestones[[#This Row],[Actual/Schedule Finish]]),YEAR(tbl_PV_Milestones[[#This Row],[Actual/Schedule Finish]])+1)</f>
        <v>2027</v>
      </c>
      <c r="X626" s="41" t="str">
        <f>IF(OR(tbl_PV_Milestones[[#This Row],[Project Status]]="Completed",tbl_PV_Milestones[[#This Row],[Project Status]]="Assumed Completed"),"Yes","No")</f>
        <v>No</v>
      </c>
      <c r="Y626" s="41">
        <f>IF(tbl_PV_Milestones[[#This Row],[Baseline Date]]="",1,0)</f>
        <v>1</v>
      </c>
      <c r="Z626" s="41">
        <f>IF(tbl_PV_Milestones[[#This Row],[Baseline Date]]&lt;PV_Meta!$B$7,1,0)</f>
        <v>1</v>
      </c>
      <c r="AA626" s="41">
        <f>IF(tbl_PV_Milestones[[#This Row],[Complete]]="Yes",1,0)</f>
        <v>0</v>
      </c>
      <c r="AB626" s="41">
        <f>IF(AND(tbl_PV_Milestones[[#This Row],[BL FY]]=2025,tbl_PV_Milestones[[#This Row],[Baseline Date]]&lt;PV_Meta!$B$7),1,0)</f>
        <v>0</v>
      </c>
      <c r="AC626" s="41">
        <f>IF(AND(tbl_PV_Milestones[[#This Row],[Planned YTD]]=1,tbl_PV_Milestones[[#This Row],[Complete]]="Yes"),1,0)</f>
        <v>0</v>
      </c>
      <c r="AD626" s="41">
        <f>IF(AND(tbl_PV_Milestones[[#This Row],[Actual/Schedule Finish]]&lt;PV_Meta!$B$7,tbl_PV_Milestones[[#This Row],[Complete]]="No",tbl_PV_Milestones[[#This Row],[Project Status]]&lt;&gt;"On Hold"),1,0)</f>
        <v>0</v>
      </c>
      <c r="AE626" s="41">
        <f>IF(AND(tbl_PV_Milestones[[#This Row],[Actual/Schedule Finish]]&gt;tbl_PV_Milestones[[#This Row],[Baseline Date]],tbl_PV_Milestones[[#This Row],[Complete]]="No",tbl_PV_Milestones[[#This Row],[Project Status]]&lt;&gt;"On Hold",tbl_PV_Milestones[[#This Row],[Overdue]]=0,tbl_PV_Milestones[[#This Row],[To be Baselined]]&lt;&gt;1),1,0)</f>
        <v>0</v>
      </c>
      <c r="AF626" s="41">
        <f>IF(AND(tbl_PV_Milestones[[#This Row],[BL FY]]=2025,tbl_PV_Milestones[[#This Row],[Finish FY]]&gt;2025),1,0)</f>
        <v>0</v>
      </c>
      <c r="AG626" s="56" t="str">
        <f>_xlfn.XLOOKUP(tbl_PV_Milestones[[#This Row],[Work ID]],tbl_PV_Meta[Work ID '#],tbl_PV_Meta[Project Manager/Owner],,0)</f>
        <v>Project Manager 4</v>
      </c>
      <c r="AH626" s="6"/>
    </row>
    <row r="627" spans="4:34" x14ac:dyDescent="0.25">
      <c r="D627" s="6" t="s">
        <v>28</v>
      </c>
      <c r="E627" s="6" t="s">
        <v>52</v>
      </c>
      <c r="F627" s="6" t="s">
        <v>1692</v>
      </c>
      <c r="G627" s="6" t="s">
        <v>530</v>
      </c>
      <c r="H627" s="6" t="s">
        <v>505</v>
      </c>
      <c r="I627" s="6" t="s">
        <v>510</v>
      </c>
      <c r="J627" s="6" t="s">
        <v>28</v>
      </c>
      <c r="K627" s="6" t="s">
        <v>39</v>
      </c>
      <c r="L627" s="6" t="s">
        <v>70</v>
      </c>
      <c r="M627" s="43"/>
      <c r="N627" s="44" t="s">
        <v>1979</v>
      </c>
      <c r="O627" s="39">
        <v>46283.708333333299</v>
      </c>
      <c r="S627" s="45" t="e">
        <f>_xlfn.CONCAT(#REF!,TRIM(tbl_PV_Milestones[[#This Row],[Milestone Description]]))</f>
        <v>#REF!</v>
      </c>
      <c r="T627" s="84" t="str">
        <f>IF(COUNTIF(tbl_PV_Milestones[UID],tbl_PV_Milestones[[#This Row],[UID]])&gt;1,"Duplicate","")</f>
        <v>Duplicate</v>
      </c>
      <c r="U627" s="42" t="str">
        <f>_xlfn.XLOOKUP(tbl_PV_Milestones[[#This Row],[Work ID]],tbl_PV_Meta[Work ID '#],tbl_PV_Meta[Sub-Portfolio])</f>
        <v>Sub-Portfolio 4</v>
      </c>
      <c r="V627" s="41">
        <f>IF(MONTH(tbl_PV_Milestones[[#This Row],[Baseline Date]])&lt;7,YEAR(tbl_PV_Milestones[[#This Row],[Baseline Date]]),YEAR(tbl_PV_Milestones[[#This Row],[Baseline Date]])+1)</f>
        <v>1900</v>
      </c>
      <c r="W627" s="41">
        <f>IF(MONTH(tbl_PV_Milestones[[#This Row],[Actual/Schedule Finish]])&lt;7,YEAR(tbl_PV_Milestones[[#This Row],[Actual/Schedule Finish]]),YEAR(tbl_PV_Milestones[[#This Row],[Actual/Schedule Finish]])+1)</f>
        <v>2027</v>
      </c>
      <c r="X627" s="41" t="str">
        <f>IF(OR(tbl_PV_Milestones[[#This Row],[Project Status]]="Completed",tbl_PV_Milestones[[#This Row],[Project Status]]="Assumed Completed"),"Yes","No")</f>
        <v>No</v>
      </c>
      <c r="Y627" s="41">
        <f>IF(tbl_PV_Milestones[[#This Row],[Baseline Date]]="",1,0)</f>
        <v>1</v>
      </c>
      <c r="Z627" s="41">
        <f>IF(tbl_PV_Milestones[[#This Row],[Baseline Date]]&lt;PV_Meta!$B$7,1,0)</f>
        <v>1</v>
      </c>
      <c r="AA627" s="41">
        <f>IF(tbl_PV_Milestones[[#This Row],[Complete]]="Yes",1,0)</f>
        <v>0</v>
      </c>
      <c r="AB627" s="41">
        <f>IF(AND(tbl_PV_Milestones[[#This Row],[BL FY]]=2025,tbl_PV_Milestones[[#This Row],[Baseline Date]]&lt;PV_Meta!$B$7),1,0)</f>
        <v>0</v>
      </c>
      <c r="AC627" s="41">
        <f>IF(AND(tbl_PV_Milestones[[#This Row],[Planned YTD]]=1,tbl_PV_Milestones[[#This Row],[Complete]]="Yes"),1,0)</f>
        <v>0</v>
      </c>
      <c r="AD627" s="41">
        <f>IF(AND(tbl_PV_Milestones[[#This Row],[Actual/Schedule Finish]]&lt;PV_Meta!$B$7,tbl_PV_Milestones[[#This Row],[Complete]]="No",tbl_PV_Milestones[[#This Row],[Project Status]]&lt;&gt;"On Hold"),1,0)</f>
        <v>0</v>
      </c>
      <c r="AE627" s="41">
        <f>IF(AND(tbl_PV_Milestones[[#This Row],[Actual/Schedule Finish]]&gt;tbl_PV_Milestones[[#This Row],[Baseline Date]],tbl_PV_Milestones[[#This Row],[Complete]]="No",tbl_PV_Milestones[[#This Row],[Project Status]]&lt;&gt;"On Hold",tbl_PV_Milestones[[#This Row],[Overdue]]=0,tbl_PV_Milestones[[#This Row],[To be Baselined]]&lt;&gt;1),1,0)</f>
        <v>0</v>
      </c>
      <c r="AF627" s="41">
        <f>IF(AND(tbl_PV_Milestones[[#This Row],[BL FY]]=2025,tbl_PV_Milestones[[#This Row],[Finish FY]]&gt;2025),1,0)</f>
        <v>0</v>
      </c>
      <c r="AG627" s="56" t="str">
        <f>_xlfn.XLOOKUP(tbl_PV_Milestones[[#This Row],[Work ID]],tbl_PV_Meta[Work ID '#],tbl_PV_Meta[Project Manager/Owner],,0)</f>
        <v>Project Manager 4</v>
      </c>
      <c r="AH627" s="6"/>
    </row>
    <row r="628" spans="4:34" x14ac:dyDescent="0.25">
      <c r="D628" s="6" t="s">
        <v>28</v>
      </c>
      <c r="E628" s="6" t="s">
        <v>52</v>
      </c>
      <c r="F628" s="6" t="s">
        <v>1692</v>
      </c>
      <c r="G628" s="6" t="s">
        <v>531</v>
      </c>
      <c r="H628" s="6" t="s">
        <v>505</v>
      </c>
      <c r="I628" s="6" t="s">
        <v>510</v>
      </c>
      <c r="J628" s="6" t="s">
        <v>28</v>
      </c>
      <c r="K628" s="6" t="s">
        <v>39</v>
      </c>
      <c r="L628" s="6" t="s">
        <v>70</v>
      </c>
      <c r="M628" s="43"/>
      <c r="N628" s="44" t="s">
        <v>1979</v>
      </c>
      <c r="O628" s="39">
        <v>46283.708333333299</v>
      </c>
      <c r="S628" s="45" t="e">
        <f>_xlfn.CONCAT(#REF!,TRIM(tbl_PV_Milestones[[#This Row],[Milestone Description]]))</f>
        <v>#REF!</v>
      </c>
      <c r="T628" s="84" t="str">
        <f>IF(COUNTIF(tbl_PV_Milestones[UID],tbl_PV_Milestones[[#This Row],[UID]])&gt;1,"Duplicate","")</f>
        <v>Duplicate</v>
      </c>
      <c r="U628" s="42" t="str">
        <f>_xlfn.XLOOKUP(tbl_PV_Milestones[[#This Row],[Work ID]],tbl_PV_Meta[Work ID '#],tbl_PV_Meta[Sub-Portfolio])</f>
        <v>Sub-Portfolio 4</v>
      </c>
      <c r="V628" s="41">
        <f>IF(MONTH(tbl_PV_Milestones[[#This Row],[Baseline Date]])&lt;7,YEAR(tbl_PV_Milestones[[#This Row],[Baseline Date]]),YEAR(tbl_PV_Milestones[[#This Row],[Baseline Date]])+1)</f>
        <v>1900</v>
      </c>
      <c r="W628" s="41">
        <f>IF(MONTH(tbl_PV_Milestones[[#This Row],[Actual/Schedule Finish]])&lt;7,YEAR(tbl_PV_Milestones[[#This Row],[Actual/Schedule Finish]]),YEAR(tbl_PV_Milestones[[#This Row],[Actual/Schedule Finish]])+1)</f>
        <v>2027</v>
      </c>
      <c r="X628" s="41" t="str">
        <f>IF(OR(tbl_PV_Milestones[[#This Row],[Project Status]]="Completed",tbl_PV_Milestones[[#This Row],[Project Status]]="Assumed Completed"),"Yes","No")</f>
        <v>No</v>
      </c>
      <c r="Y628" s="41">
        <f>IF(tbl_PV_Milestones[[#This Row],[Baseline Date]]="",1,0)</f>
        <v>1</v>
      </c>
      <c r="Z628" s="41">
        <f>IF(tbl_PV_Milestones[[#This Row],[Baseline Date]]&lt;PV_Meta!$B$7,1,0)</f>
        <v>1</v>
      </c>
      <c r="AA628" s="41">
        <f>IF(tbl_PV_Milestones[[#This Row],[Complete]]="Yes",1,0)</f>
        <v>0</v>
      </c>
      <c r="AB628" s="41">
        <f>IF(AND(tbl_PV_Milestones[[#This Row],[BL FY]]=2025,tbl_PV_Milestones[[#This Row],[Baseline Date]]&lt;PV_Meta!$B$7),1,0)</f>
        <v>0</v>
      </c>
      <c r="AC628" s="41">
        <f>IF(AND(tbl_PV_Milestones[[#This Row],[Planned YTD]]=1,tbl_PV_Milestones[[#This Row],[Complete]]="Yes"),1,0)</f>
        <v>0</v>
      </c>
      <c r="AD628" s="41">
        <f>IF(AND(tbl_PV_Milestones[[#This Row],[Actual/Schedule Finish]]&lt;PV_Meta!$B$7,tbl_PV_Milestones[[#This Row],[Complete]]="No",tbl_PV_Milestones[[#This Row],[Project Status]]&lt;&gt;"On Hold"),1,0)</f>
        <v>0</v>
      </c>
      <c r="AE628" s="41">
        <f>IF(AND(tbl_PV_Milestones[[#This Row],[Actual/Schedule Finish]]&gt;tbl_PV_Milestones[[#This Row],[Baseline Date]],tbl_PV_Milestones[[#This Row],[Complete]]="No",tbl_PV_Milestones[[#This Row],[Project Status]]&lt;&gt;"On Hold",tbl_PV_Milestones[[#This Row],[Overdue]]=0,tbl_PV_Milestones[[#This Row],[To be Baselined]]&lt;&gt;1),1,0)</f>
        <v>0</v>
      </c>
      <c r="AF628" s="41">
        <f>IF(AND(tbl_PV_Milestones[[#This Row],[BL FY]]=2025,tbl_PV_Milestones[[#This Row],[Finish FY]]&gt;2025),1,0)</f>
        <v>0</v>
      </c>
      <c r="AG628" s="56" t="str">
        <f>_xlfn.XLOOKUP(tbl_PV_Milestones[[#This Row],[Work ID]],tbl_PV_Meta[Work ID '#],tbl_PV_Meta[Project Manager/Owner],,0)</f>
        <v>Project Manager 4</v>
      </c>
      <c r="AH628" s="6"/>
    </row>
    <row r="629" spans="4:34" x14ac:dyDescent="0.25">
      <c r="D629" s="6" t="s">
        <v>28</v>
      </c>
      <c r="E629" s="6" t="s">
        <v>52</v>
      </c>
      <c r="F629" s="6" t="s">
        <v>1692</v>
      </c>
      <c r="G629" s="6" t="s">
        <v>532</v>
      </c>
      <c r="H629" s="6" t="s">
        <v>505</v>
      </c>
      <c r="I629" s="6" t="s">
        <v>506</v>
      </c>
      <c r="J629" s="6" t="s">
        <v>28</v>
      </c>
      <c r="K629" s="6" t="s">
        <v>39</v>
      </c>
      <c r="L629" s="6" t="s">
        <v>70</v>
      </c>
      <c r="M629" s="43"/>
      <c r="N629" s="44" t="s">
        <v>1979</v>
      </c>
      <c r="O629" s="39">
        <v>46283.708333333299</v>
      </c>
      <c r="S629" s="45" t="e">
        <f>_xlfn.CONCAT(#REF!,TRIM(tbl_PV_Milestones[[#This Row],[Milestone Description]]))</f>
        <v>#REF!</v>
      </c>
      <c r="T629" s="84" t="str">
        <f>IF(COUNTIF(tbl_PV_Milestones[UID],tbl_PV_Milestones[[#This Row],[UID]])&gt;1,"Duplicate","")</f>
        <v>Duplicate</v>
      </c>
      <c r="U629" s="42" t="str">
        <f>_xlfn.XLOOKUP(tbl_PV_Milestones[[#This Row],[Work ID]],tbl_PV_Meta[Work ID '#],tbl_PV_Meta[Sub-Portfolio])</f>
        <v>Sub-Portfolio 4</v>
      </c>
      <c r="V629" s="41">
        <f>IF(MONTH(tbl_PV_Milestones[[#This Row],[Baseline Date]])&lt;7,YEAR(tbl_PV_Milestones[[#This Row],[Baseline Date]]),YEAR(tbl_PV_Milestones[[#This Row],[Baseline Date]])+1)</f>
        <v>1900</v>
      </c>
      <c r="W629" s="41">
        <f>IF(MONTH(tbl_PV_Milestones[[#This Row],[Actual/Schedule Finish]])&lt;7,YEAR(tbl_PV_Milestones[[#This Row],[Actual/Schedule Finish]]),YEAR(tbl_PV_Milestones[[#This Row],[Actual/Schedule Finish]])+1)</f>
        <v>2027</v>
      </c>
      <c r="X629" s="41" t="str">
        <f>IF(OR(tbl_PV_Milestones[[#This Row],[Project Status]]="Completed",tbl_PV_Milestones[[#This Row],[Project Status]]="Assumed Completed"),"Yes","No")</f>
        <v>No</v>
      </c>
      <c r="Y629" s="41">
        <f>IF(tbl_PV_Milestones[[#This Row],[Baseline Date]]="",1,0)</f>
        <v>1</v>
      </c>
      <c r="Z629" s="41">
        <f>IF(tbl_PV_Milestones[[#This Row],[Baseline Date]]&lt;PV_Meta!$B$7,1,0)</f>
        <v>1</v>
      </c>
      <c r="AA629" s="41">
        <f>IF(tbl_PV_Milestones[[#This Row],[Complete]]="Yes",1,0)</f>
        <v>0</v>
      </c>
      <c r="AB629" s="41">
        <f>IF(AND(tbl_PV_Milestones[[#This Row],[BL FY]]=2025,tbl_PV_Milestones[[#This Row],[Baseline Date]]&lt;PV_Meta!$B$7),1,0)</f>
        <v>0</v>
      </c>
      <c r="AC629" s="41">
        <f>IF(AND(tbl_PV_Milestones[[#This Row],[Planned YTD]]=1,tbl_PV_Milestones[[#This Row],[Complete]]="Yes"),1,0)</f>
        <v>0</v>
      </c>
      <c r="AD629" s="41">
        <f>IF(AND(tbl_PV_Milestones[[#This Row],[Actual/Schedule Finish]]&lt;PV_Meta!$B$7,tbl_PV_Milestones[[#This Row],[Complete]]="No",tbl_PV_Milestones[[#This Row],[Project Status]]&lt;&gt;"On Hold"),1,0)</f>
        <v>0</v>
      </c>
      <c r="AE629" s="41">
        <f>IF(AND(tbl_PV_Milestones[[#This Row],[Actual/Schedule Finish]]&gt;tbl_PV_Milestones[[#This Row],[Baseline Date]],tbl_PV_Milestones[[#This Row],[Complete]]="No",tbl_PV_Milestones[[#This Row],[Project Status]]&lt;&gt;"On Hold",tbl_PV_Milestones[[#This Row],[Overdue]]=0,tbl_PV_Milestones[[#This Row],[To be Baselined]]&lt;&gt;1),1,0)</f>
        <v>0</v>
      </c>
      <c r="AF629" s="41">
        <f>IF(AND(tbl_PV_Milestones[[#This Row],[BL FY]]=2025,tbl_PV_Milestones[[#This Row],[Finish FY]]&gt;2025),1,0)</f>
        <v>0</v>
      </c>
      <c r="AG629" s="56" t="str">
        <f>_xlfn.XLOOKUP(tbl_PV_Milestones[[#This Row],[Work ID]],tbl_PV_Meta[Work ID '#],tbl_PV_Meta[Project Manager/Owner],,0)</f>
        <v>Project Manager 4</v>
      </c>
      <c r="AH629" s="6"/>
    </row>
    <row r="630" spans="4:34" x14ac:dyDescent="0.25">
      <c r="D630" s="6" t="s">
        <v>28</v>
      </c>
      <c r="E630" s="6" t="s">
        <v>52</v>
      </c>
      <c r="F630" s="6" t="s">
        <v>1692</v>
      </c>
      <c r="G630" s="6" t="s">
        <v>533</v>
      </c>
      <c r="H630" s="6" t="s">
        <v>519</v>
      </c>
      <c r="I630" s="6" t="s">
        <v>510</v>
      </c>
      <c r="J630" s="6" t="s">
        <v>28</v>
      </c>
      <c r="K630" s="6" t="s">
        <v>39</v>
      </c>
      <c r="L630" s="6" t="s">
        <v>70</v>
      </c>
      <c r="M630" s="43"/>
      <c r="N630" s="44" t="s">
        <v>1979</v>
      </c>
      <c r="O630" s="39">
        <v>46283.708333333299</v>
      </c>
      <c r="S630" s="45" t="e">
        <f>_xlfn.CONCAT(#REF!,TRIM(tbl_PV_Milestones[[#This Row],[Milestone Description]]))</f>
        <v>#REF!</v>
      </c>
      <c r="T630" s="84" t="str">
        <f>IF(COUNTIF(tbl_PV_Milestones[UID],tbl_PV_Milestones[[#This Row],[UID]])&gt;1,"Duplicate","")</f>
        <v>Duplicate</v>
      </c>
      <c r="U630" s="42" t="str">
        <f>_xlfn.XLOOKUP(tbl_PV_Milestones[[#This Row],[Work ID]],tbl_PV_Meta[Work ID '#],tbl_PV_Meta[Sub-Portfolio])</f>
        <v>Sub-Portfolio 4</v>
      </c>
      <c r="V630" s="41">
        <f>IF(MONTH(tbl_PV_Milestones[[#This Row],[Baseline Date]])&lt;7,YEAR(tbl_PV_Milestones[[#This Row],[Baseline Date]]),YEAR(tbl_PV_Milestones[[#This Row],[Baseline Date]])+1)</f>
        <v>1900</v>
      </c>
      <c r="W630" s="41">
        <f>IF(MONTH(tbl_PV_Milestones[[#This Row],[Actual/Schedule Finish]])&lt;7,YEAR(tbl_PV_Milestones[[#This Row],[Actual/Schedule Finish]]),YEAR(tbl_PV_Milestones[[#This Row],[Actual/Schedule Finish]])+1)</f>
        <v>2027</v>
      </c>
      <c r="X630" s="41" t="str">
        <f>IF(OR(tbl_PV_Milestones[[#This Row],[Project Status]]="Completed",tbl_PV_Milestones[[#This Row],[Project Status]]="Assumed Completed"),"Yes","No")</f>
        <v>No</v>
      </c>
      <c r="Y630" s="41">
        <f>IF(tbl_PV_Milestones[[#This Row],[Baseline Date]]="",1,0)</f>
        <v>1</v>
      </c>
      <c r="Z630" s="41">
        <f>IF(tbl_PV_Milestones[[#This Row],[Baseline Date]]&lt;PV_Meta!$B$7,1,0)</f>
        <v>1</v>
      </c>
      <c r="AA630" s="41">
        <f>IF(tbl_PV_Milestones[[#This Row],[Complete]]="Yes",1,0)</f>
        <v>0</v>
      </c>
      <c r="AB630" s="41">
        <f>IF(AND(tbl_PV_Milestones[[#This Row],[BL FY]]=2025,tbl_PV_Milestones[[#This Row],[Baseline Date]]&lt;PV_Meta!$B$7),1,0)</f>
        <v>0</v>
      </c>
      <c r="AC630" s="41">
        <f>IF(AND(tbl_PV_Milestones[[#This Row],[Planned YTD]]=1,tbl_PV_Milestones[[#This Row],[Complete]]="Yes"),1,0)</f>
        <v>0</v>
      </c>
      <c r="AD630" s="41">
        <f>IF(AND(tbl_PV_Milestones[[#This Row],[Actual/Schedule Finish]]&lt;PV_Meta!$B$7,tbl_PV_Milestones[[#This Row],[Complete]]="No",tbl_PV_Milestones[[#This Row],[Project Status]]&lt;&gt;"On Hold"),1,0)</f>
        <v>0</v>
      </c>
      <c r="AE630" s="41">
        <f>IF(AND(tbl_PV_Milestones[[#This Row],[Actual/Schedule Finish]]&gt;tbl_PV_Milestones[[#This Row],[Baseline Date]],tbl_PV_Milestones[[#This Row],[Complete]]="No",tbl_PV_Milestones[[#This Row],[Project Status]]&lt;&gt;"On Hold",tbl_PV_Milestones[[#This Row],[Overdue]]=0,tbl_PV_Milestones[[#This Row],[To be Baselined]]&lt;&gt;1),1,0)</f>
        <v>0</v>
      </c>
      <c r="AF630" s="41">
        <f>IF(AND(tbl_PV_Milestones[[#This Row],[BL FY]]=2025,tbl_PV_Milestones[[#This Row],[Finish FY]]&gt;2025),1,0)</f>
        <v>0</v>
      </c>
      <c r="AG630" s="56" t="str">
        <f>_xlfn.XLOOKUP(tbl_PV_Milestones[[#This Row],[Work ID]],tbl_PV_Meta[Work ID '#],tbl_PV_Meta[Project Manager/Owner],,0)</f>
        <v>Project Manager 4</v>
      </c>
      <c r="AH630" s="6"/>
    </row>
    <row r="631" spans="4:34" x14ac:dyDescent="0.25">
      <c r="D631" s="6" t="s">
        <v>28</v>
      </c>
      <c r="E631" s="6" t="s">
        <v>503</v>
      </c>
      <c r="F631" s="6" t="s">
        <v>1757</v>
      </c>
      <c r="G631" s="6" t="s">
        <v>705</v>
      </c>
      <c r="H631" s="6" t="s">
        <v>505</v>
      </c>
      <c r="I631" s="6" t="s">
        <v>510</v>
      </c>
      <c r="J631" s="6" t="s">
        <v>28</v>
      </c>
      <c r="K631" s="6" t="s">
        <v>39</v>
      </c>
      <c r="L631" s="6" t="s">
        <v>58</v>
      </c>
      <c r="M631" s="43"/>
      <c r="N631" s="44" t="s">
        <v>1979</v>
      </c>
      <c r="O631" s="39">
        <v>45790.708333333299</v>
      </c>
      <c r="P631" s="39">
        <v>45790.708333333299</v>
      </c>
      <c r="Q631" s="6">
        <v>0</v>
      </c>
      <c r="R631" s="6">
        <v>0</v>
      </c>
      <c r="S631" s="45" t="e">
        <f>_xlfn.CONCAT(#REF!,TRIM(tbl_PV_Milestones[[#This Row],[Milestone Description]]))</f>
        <v>#REF!</v>
      </c>
      <c r="T631" s="84" t="str">
        <f>IF(COUNTIF(tbl_PV_Milestones[UID],tbl_PV_Milestones[[#This Row],[UID]])&gt;1,"Duplicate","")</f>
        <v>Duplicate</v>
      </c>
      <c r="U631" s="42" t="str">
        <f>_xlfn.XLOOKUP(tbl_PV_Milestones[[#This Row],[Work ID]],tbl_PV_Meta[Work ID '#],tbl_PV_Meta[Sub-Portfolio])</f>
        <v>Sub-Portfolio 8</v>
      </c>
      <c r="V631" s="41">
        <f>IF(MONTH(tbl_PV_Milestones[[#This Row],[Baseline Date]])&lt;7,YEAR(tbl_PV_Milestones[[#This Row],[Baseline Date]]),YEAR(tbl_PV_Milestones[[#This Row],[Baseline Date]])+1)</f>
        <v>2025</v>
      </c>
      <c r="W631" s="41">
        <f>IF(MONTH(tbl_PV_Milestones[[#This Row],[Actual/Schedule Finish]])&lt;7,YEAR(tbl_PV_Milestones[[#This Row],[Actual/Schedule Finish]]),YEAR(tbl_PV_Milestones[[#This Row],[Actual/Schedule Finish]])+1)</f>
        <v>2025</v>
      </c>
      <c r="X631" s="41" t="str">
        <f>IF(OR(tbl_PV_Milestones[[#This Row],[Project Status]]="Completed",tbl_PV_Milestones[[#This Row],[Project Status]]="Assumed Completed"),"Yes","No")</f>
        <v>No</v>
      </c>
      <c r="Y631" s="41">
        <f>IF(tbl_PV_Milestones[[#This Row],[Baseline Date]]="",1,0)</f>
        <v>0</v>
      </c>
      <c r="Z631" s="41">
        <f>IF(tbl_PV_Milestones[[#This Row],[Baseline Date]]&lt;PV_Meta!$B$7,1,0)</f>
        <v>0</v>
      </c>
      <c r="AA631" s="41">
        <f>IF(tbl_PV_Milestones[[#This Row],[Complete]]="Yes",1,0)</f>
        <v>0</v>
      </c>
      <c r="AB631" s="41">
        <f>IF(AND(tbl_PV_Milestones[[#This Row],[BL FY]]=2025,tbl_PV_Milestones[[#This Row],[Baseline Date]]&lt;PV_Meta!$B$7),1,0)</f>
        <v>0</v>
      </c>
      <c r="AC631" s="41">
        <f>IF(AND(tbl_PV_Milestones[[#This Row],[Planned YTD]]=1,tbl_PV_Milestones[[#This Row],[Complete]]="Yes"),1,0)</f>
        <v>0</v>
      </c>
      <c r="AD631" s="41">
        <f>IF(AND(tbl_PV_Milestones[[#This Row],[Actual/Schedule Finish]]&lt;PV_Meta!$B$7,tbl_PV_Milestones[[#This Row],[Complete]]="No",tbl_PV_Milestones[[#This Row],[Project Status]]&lt;&gt;"On Hold"),1,0)</f>
        <v>0</v>
      </c>
      <c r="AE631" s="41">
        <f>IF(AND(tbl_PV_Milestones[[#This Row],[Actual/Schedule Finish]]&gt;tbl_PV_Milestones[[#This Row],[Baseline Date]],tbl_PV_Milestones[[#This Row],[Complete]]="No",tbl_PV_Milestones[[#This Row],[Project Status]]&lt;&gt;"On Hold",tbl_PV_Milestones[[#This Row],[Overdue]]=0,tbl_PV_Milestones[[#This Row],[To be Baselined]]&lt;&gt;1),1,0)</f>
        <v>0</v>
      </c>
      <c r="AF631" s="41">
        <f>IF(AND(tbl_PV_Milestones[[#This Row],[BL FY]]=2025,tbl_PV_Milestones[[#This Row],[Finish FY]]&gt;2025),1,0)</f>
        <v>0</v>
      </c>
      <c r="AG631" s="56" t="str">
        <f>_xlfn.XLOOKUP(tbl_PV_Milestones[[#This Row],[Work ID]],tbl_PV_Meta[Work ID '#],tbl_PV_Meta[Project Manager/Owner],,0)</f>
        <v>Project Manager 12</v>
      </c>
      <c r="AH631" s="6"/>
    </row>
    <row r="632" spans="4:34" x14ac:dyDescent="0.25">
      <c r="D632" s="6" t="s">
        <v>28</v>
      </c>
      <c r="E632" s="6" t="s">
        <v>503</v>
      </c>
      <c r="F632" s="6" t="s">
        <v>1757</v>
      </c>
      <c r="G632" s="6" t="s">
        <v>712</v>
      </c>
      <c r="H632" s="6" t="s">
        <v>505</v>
      </c>
      <c r="I632" s="6" t="s">
        <v>510</v>
      </c>
      <c r="J632" s="6" t="s">
        <v>28</v>
      </c>
      <c r="K632" s="6" t="s">
        <v>39</v>
      </c>
      <c r="L632" s="6" t="s">
        <v>58</v>
      </c>
      <c r="M632" s="43"/>
      <c r="N632" s="44" t="s">
        <v>1979</v>
      </c>
      <c r="O632" s="39">
        <v>45804.708333333299</v>
      </c>
      <c r="P632" s="39">
        <v>45804.708333333299</v>
      </c>
      <c r="Q632" s="6">
        <v>0</v>
      </c>
      <c r="R632" s="6">
        <v>0</v>
      </c>
      <c r="S632" s="45" t="e">
        <f>_xlfn.CONCAT(#REF!,TRIM(tbl_PV_Milestones[[#This Row],[Milestone Description]]))</f>
        <v>#REF!</v>
      </c>
      <c r="T632" s="84" t="str">
        <f>IF(COUNTIF(tbl_PV_Milestones[UID],tbl_PV_Milestones[[#This Row],[UID]])&gt;1,"Duplicate","")</f>
        <v>Duplicate</v>
      </c>
      <c r="U632" s="42" t="str">
        <f>_xlfn.XLOOKUP(tbl_PV_Milestones[[#This Row],[Work ID]],tbl_PV_Meta[Work ID '#],tbl_PV_Meta[Sub-Portfolio])</f>
        <v>Sub-Portfolio 8</v>
      </c>
      <c r="V632" s="41">
        <f>IF(MONTH(tbl_PV_Milestones[[#This Row],[Baseline Date]])&lt;7,YEAR(tbl_PV_Milestones[[#This Row],[Baseline Date]]),YEAR(tbl_PV_Milestones[[#This Row],[Baseline Date]])+1)</f>
        <v>2025</v>
      </c>
      <c r="W632" s="41">
        <f>IF(MONTH(tbl_PV_Milestones[[#This Row],[Actual/Schedule Finish]])&lt;7,YEAR(tbl_PV_Milestones[[#This Row],[Actual/Schedule Finish]]),YEAR(tbl_PV_Milestones[[#This Row],[Actual/Schedule Finish]])+1)</f>
        <v>2025</v>
      </c>
      <c r="X632" s="41" t="str">
        <f>IF(OR(tbl_PV_Milestones[[#This Row],[Project Status]]="Completed",tbl_PV_Milestones[[#This Row],[Project Status]]="Assumed Completed"),"Yes","No")</f>
        <v>No</v>
      </c>
      <c r="Y632" s="41">
        <f>IF(tbl_PV_Milestones[[#This Row],[Baseline Date]]="",1,0)</f>
        <v>0</v>
      </c>
      <c r="Z632" s="41">
        <f>IF(tbl_PV_Milestones[[#This Row],[Baseline Date]]&lt;PV_Meta!$B$7,1,0)</f>
        <v>0</v>
      </c>
      <c r="AA632" s="41">
        <f>IF(tbl_PV_Milestones[[#This Row],[Complete]]="Yes",1,0)</f>
        <v>0</v>
      </c>
      <c r="AB632" s="41">
        <f>IF(AND(tbl_PV_Milestones[[#This Row],[BL FY]]=2025,tbl_PV_Milestones[[#This Row],[Baseline Date]]&lt;PV_Meta!$B$7),1,0)</f>
        <v>0</v>
      </c>
      <c r="AC632" s="41">
        <f>IF(AND(tbl_PV_Milestones[[#This Row],[Planned YTD]]=1,tbl_PV_Milestones[[#This Row],[Complete]]="Yes"),1,0)</f>
        <v>0</v>
      </c>
      <c r="AD632" s="41">
        <f>IF(AND(tbl_PV_Milestones[[#This Row],[Actual/Schedule Finish]]&lt;PV_Meta!$B$7,tbl_PV_Milestones[[#This Row],[Complete]]="No",tbl_PV_Milestones[[#This Row],[Project Status]]&lt;&gt;"On Hold"),1,0)</f>
        <v>0</v>
      </c>
      <c r="AE632" s="41">
        <f>IF(AND(tbl_PV_Milestones[[#This Row],[Actual/Schedule Finish]]&gt;tbl_PV_Milestones[[#This Row],[Baseline Date]],tbl_PV_Milestones[[#This Row],[Complete]]="No",tbl_PV_Milestones[[#This Row],[Project Status]]&lt;&gt;"On Hold",tbl_PV_Milestones[[#This Row],[Overdue]]=0,tbl_PV_Milestones[[#This Row],[To be Baselined]]&lt;&gt;1),1,0)</f>
        <v>0</v>
      </c>
      <c r="AF632" s="41">
        <f>IF(AND(tbl_PV_Milestones[[#This Row],[BL FY]]=2025,tbl_PV_Milestones[[#This Row],[Finish FY]]&gt;2025),1,0)</f>
        <v>0</v>
      </c>
      <c r="AG632" s="56" t="str">
        <f>_xlfn.XLOOKUP(tbl_PV_Milestones[[#This Row],[Work ID]],tbl_PV_Meta[Work ID '#],tbl_PV_Meta[Project Manager/Owner],,0)</f>
        <v>Project Manager 12</v>
      </c>
      <c r="AH632" s="6"/>
    </row>
    <row r="633" spans="4:34" x14ac:dyDescent="0.25">
      <c r="D633" s="6" t="s">
        <v>28</v>
      </c>
      <c r="E633" s="6" t="s">
        <v>503</v>
      </c>
      <c r="F633" s="6" t="s">
        <v>1757</v>
      </c>
      <c r="G633" s="6" t="s">
        <v>713</v>
      </c>
      <c r="H633" s="6" t="s">
        <v>505</v>
      </c>
      <c r="I633" s="6" t="s">
        <v>510</v>
      </c>
      <c r="J633" s="6" t="s">
        <v>28</v>
      </c>
      <c r="K633" s="6" t="s">
        <v>39</v>
      </c>
      <c r="L633" s="6" t="s">
        <v>58</v>
      </c>
      <c r="M633" s="43"/>
      <c r="N633" s="44" t="s">
        <v>1979</v>
      </c>
      <c r="O633" s="39">
        <v>45818.708333333299</v>
      </c>
      <c r="P633" s="39">
        <v>45818.708333333299</v>
      </c>
      <c r="Q633" s="6">
        <v>0</v>
      </c>
      <c r="R633" s="6">
        <v>0</v>
      </c>
      <c r="S633" s="45" t="e">
        <f>_xlfn.CONCAT(#REF!,TRIM(tbl_PV_Milestones[[#This Row],[Milestone Description]]))</f>
        <v>#REF!</v>
      </c>
      <c r="T633" s="84" t="str">
        <f>IF(COUNTIF(tbl_PV_Milestones[UID],tbl_PV_Milestones[[#This Row],[UID]])&gt;1,"Duplicate","")</f>
        <v>Duplicate</v>
      </c>
      <c r="U633" s="42" t="str">
        <f>_xlfn.XLOOKUP(tbl_PV_Milestones[[#This Row],[Work ID]],tbl_PV_Meta[Work ID '#],tbl_PV_Meta[Sub-Portfolio])</f>
        <v>Sub-Portfolio 8</v>
      </c>
      <c r="V633" s="41">
        <f>IF(MONTH(tbl_PV_Milestones[[#This Row],[Baseline Date]])&lt;7,YEAR(tbl_PV_Milestones[[#This Row],[Baseline Date]]),YEAR(tbl_PV_Milestones[[#This Row],[Baseline Date]])+1)</f>
        <v>2025</v>
      </c>
      <c r="W633" s="41">
        <f>IF(MONTH(tbl_PV_Milestones[[#This Row],[Actual/Schedule Finish]])&lt;7,YEAR(tbl_PV_Milestones[[#This Row],[Actual/Schedule Finish]]),YEAR(tbl_PV_Milestones[[#This Row],[Actual/Schedule Finish]])+1)</f>
        <v>2025</v>
      </c>
      <c r="X633" s="41" t="str">
        <f>IF(OR(tbl_PV_Milestones[[#This Row],[Project Status]]="Completed",tbl_PV_Milestones[[#This Row],[Project Status]]="Assumed Completed"),"Yes","No")</f>
        <v>No</v>
      </c>
      <c r="Y633" s="41">
        <f>IF(tbl_PV_Milestones[[#This Row],[Baseline Date]]="",1,0)</f>
        <v>0</v>
      </c>
      <c r="Z633" s="41">
        <f>IF(tbl_PV_Milestones[[#This Row],[Baseline Date]]&lt;PV_Meta!$B$7,1,0)</f>
        <v>0</v>
      </c>
      <c r="AA633" s="41">
        <f>IF(tbl_PV_Milestones[[#This Row],[Complete]]="Yes",1,0)</f>
        <v>0</v>
      </c>
      <c r="AB633" s="41">
        <f>IF(AND(tbl_PV_Milestones[[#This Row],[BL FY]]=2025,tbl_PV_Milestones[[#This Row],[Baseline Date]]&lt;PV_Meta!$B$7),1,0)</f>
        <v>0</v>
      </c>
      <c r="AC633" s="41">
        <f>IF(AND(tbl_PV_Milestones[[#This Row],[Planned YTD]]=1,tbl_PV_Milestones[[#This Row],[Complete]]="Yes"),1,0)</f>
        <v>0</v>
      </c>
      <c r="AD633" s="41">
        <f>IF(AND(tbl_PV_Milestones[[#This Row],[Actual/Schedule Finish]]&lt;PV_Meta!$B$7,tbl_PV_Milestones[[#This Row],[Complete]]="No",tbl_PV_Milestones[[#This Row],[Project Status]]&lt;&gt;"On Hold"),1,0)</f>
        <v>0</v>
      </c>
      <c r="AE633" s="41">
        <f>IF(AND(tbl_PV_Milestones[[#This Row],[Actual/Schedule Finish]]&gt;tbl_PV_Milestones[[#This Row],[Baseline Date]],tbl_PV_Milestones[[#This Row],[Complete]]="No",tbl_PV_Milestones[[#This Row],[Project Status]]&lt;&gt;"On Hold",tbl_PV_Milestones[[#This Row],[Overdue]]=0,tbl_PV_Milestones[[#This Row],[To be Baselined]]&lt;&gt;1),1,0)</f>
        <v>0</v>
      </c>
      <c r="AF633" s="41">
        <f>IF(AND(tbl_PV_Milestones[[#This Row],[BL FY]]=2025,tbl_PV_Milestones[[#This Row],[Finish FY]]&gt;2025),1,0)</f>
        <v>0</v>
      </c>
      <c r="AG633" s="56" t="str">
        <f>_xlfn.XLOOKUP(tbl_PV_Milestones[[#This Row],[Work ID]],tbl_PV_Meta[Work ID '#],tbl_PV_Meta[Project Manager/Owner],,0)</f>
        <v>Project Manager 12</v>
      </c>
      <c r="AH633" s="6"/>
    </row>
    <row r="634" spans="4:34" x14ac:dyDescent="0.25">
      <c r="D634" s="6" t="s">
        <v>28</v>
      </c>
      <c r="E634" s="6" t="s">
        <v>503</v>
      </c>
      <c r="F634" s="6" t="s">
        <v>1757</v>
      </c>
      <c r="G634" s="6" t="s">
        <v>714</v>
      </c>
      <c r="H634" s="6" t="s">
        <v>505</v>
      </c>
      <c r="I634" s="6" t="s">
        <v>510</v>
      </c>
      <c r="J634" s="6" t="s">
        <v>28</v>
      </c>
      <c r="K634" s="6" t="s">
        <v>39</v>
      </c>
      <c r="L634" s="6" t="s">
        <v>58</v>
      </c>
      <c r="M634" s="43"/>
      <c r="N634" s="44" t="s">
        <v>1979</v>
      </c>
      <c r="O634" s="39">
        <v>45832.708333333299</v>
      </c>
      <c r="P634" s="39">
        <v>45832.708333333299</v>
      </c>
      <c r="Q634" s="6">
        <v>0</v>
      </c>
      <c r="R634" s="6">
        <v>0</v>
      </c>
      <c r="S634" s="45" t="e">
        <f>_xlfn.CONCAT(#REF!,TRIM(tbl_PV_Milestones[[#This Row],[Milestone Description]]))</f>
        <v>#REF!</v>
      </c>
      <c r="T634" s="84" t="str">
        <f>IF(COUNTIF(tbl_PV_Milestones[UID],tbl_PV_Milestones[[#This Row],[UID]])&gt;1,"Duplicate","")</f>
        <v>Duplicate</v>
      </c>
      <c r="U634" s="42" t="str">
        <f>_xlfn.XLOOKUP(tbl_PV_Milestones[[#This Row],[Work ID]],tbl_PV_Meta[Work ID '#],tbl_PV_Meta[Sub-Portfolio])</f>
        <v>Sub-Portfolio 8</v>
      </c>
      <c r="V634" s="41">
        <f>IF(MONTH(tbl_PV_Milestones[[#This Row],[Baseline Date]])&lt;7,YEAR(tbl_PV_Milestones[[#This Row],[Baseline Date]]),YEAR(tbl_PV_Milestones[[#This Row],[Baseline Date]])+1)</f>
        <v>2025</v>
      </c>
      <c r="W634" s="41">
        <f>IF(MONTH(tbl_PV_Milestones[[#This Row],[Actual/Schedule Finish]])&lt;7,YEAR(tbl_PV_Milestones[[#This Row],[Actual/Schedule Finish]]),YEAR(tbl_PV_Milestones[[#This Row],[Actual/Schedule Finish]])+1)</f>
        <v>2025</v>
      </c>
      <c r="X634" s="41" t="str">
        <f>IF(OR(tbl_PV_Milestones[[#This Row],[Project Status]]="Completed",tbl_PV_Milestones[[#This Row],[Project Status]]="Assumed Completed"),"Yes","No")</f>
        <v>No</v>
      </c>
      <c r="Y634" s="41">
        <f>IF(tbl_PV_Milestones[[#This Row],[Baseline Date]]="",1,0)</f>
        <v>0</v>
      </c>
      <c r="Z634" s="41">
        <f>IF(tbl_PV_Milestones[[#This Row],[Baseline Date]]&lt;PV_Meta!$B$7,1,0)</f>
        <v>0</v>
      </c>
      <c r="AA634" s="41">
        <f>IF(tbl_PV_Milestones[[#This Row],[Complete]]="Yes",1,0)</f>
        <v>0</v>
      </c>
      <c r="AB634" s="41">
        <f>IF(AND(tbl_PV_Milestones[[#This Row],[BL FY]]=2025,tbl_PV_Milestones[[#This Row],[Baseline Date]]&lt;PV_Meta!$B$7),1,0)</f>
        <v>0</v>
      </c>
      <c r="AC634" s="41">
        <f>IF(AND(tbl_PV_Milestones[[#This Row],[Planned YTD]]=1,tbl_PV_Milestones[[#This Row],[Complete]]="Yes"),1,0)</f>
        <v>0</v>
      </c>
      <c r="AD634" s="41">
        <f>IF(AND(tbl_PV_Milestones[[#This Row],[Actual/Schedule Finish]]&lt;PV_Meta!$B$7,tbl_PV_Milestones[[#This Row],[Complete]]="No",tbl_PV_Milestones[[#This Row],[Project Status]]&lt;&gt;"On Hold"),1,0)</f>
        <v>0</v>
      </c>
      <c r="AE634" s="41">
        <f>IF(AND(tbl_PV_Milestones[[#This Row],[Actual/Schedule Finish]]&gt;tbl_PV_Milestones[[#This Row],[Baseline Date]],tbl_PV_Milestones[[#This Row],[Complete]]="No",tbl_PV_Milestones[[#This Row],[Project Status]]&lt;&gt;"On Hold",tbl_PV_Milestones[[#This Row],[Overdue]]=0,tbl_PV_Milestones[[#This Row],[To be Baselined]]&lt;&gt;1),1,0)</f>
        <v>0</v>
      </c>
      <c r="AF634" s="41">
        <f>IF(AND(tbl_PV_Milestones[[#This Row],[BL FY]]=2025,tbl_PV_Milestones[[#This Row],[Finish FY]]&gt;2025),1,0)</f>
        <v>0</v>
      </c>
      <c r="AG634" s="56" t="str">
        <f>_xlfn.XLOOKUP(tbl_PV_Milestones[[#This Row],[Work ID]],tbl_PV_Meta[Work ID '#],tbl_PV_Meta[Project Manager/Owner],,0)</f>
        <v>Project Manager 12</v>
      </c>
      <c r="AH634" s="6"/>
    </row>
    <row r="635" spans="4:34" x14ac:dyDescent="0.25">
      <c r="D635" s="6" t="s">
        <v>28</v>
      </c>
      <c r="E635" s="6" t="s">
        <v>503</v>
      </c>
      <c r="F635" s="6" t="s">
        <v>1757</v>
      </c>
      <c r="G635" s="6" t="s">
        <v>715</v>
      </c>
      <c r="H635" s="6" t="s">
        <v>505</v>
      </c>
      <c r="I635" s="6" t="s">
        <v>510</v>
      </c>
      <c r="J635" s="6" t="s">
        <v>28</v>
      </c>
      <c r="K635" s="6" t="s">
        <v>39</v>
      </c>
      <c r="L635" s="6" t="s">
        <v>58</v>
      </c>
      <c r="M635" s="43"/>
      <c r="N635" s="44" t="s">
        <v>1979</v>
      </c>
      <c r="O635" s="39">
        <v>45846.708333333299</v>
      </c>
      <c r="P635" s="39">
        <v>45846.708333333299</v>
      </c>
      <c r="Q635" s="6">
        <v>0</v>
      </c>
      <c r="R635" s="6">
        <v>0</v>
      </c>
      <c r="S635" s="45" t="e">
        <f>_xlfn.CONCAT(#REF!,TRIM(tbl_PV_Milestones[[#This Row],[Milestone Description]]))</f>
        <v>#REF!</v>
      </c>
      <c r="T635" s="84" t="str">
        <f>IF(COUNTIF(tbl_PV_Milestones[UID],tbl_PV_Milestones[[#This Row],[UID]])&gt;1,"Duplicate","")</f>
        <v>Duplicate</v>
      </c>
      <c r="U635" s="42" t="str">
        <f>_xlfn.XLOOKUP(tbl_PV_Milestones[[#This Row],[Work ID]],tbl_PV_Meta[Work ID '#],tbl_PV_Meta[Sub-Portfolio])</f>
        <v>Sub-Portfolio 8</v>
      </c>
      <c r="V635" s="41">
        <f>IF(MONTH(tbl_PV_Milestones[[#This Row],[Baseline Date]])&lt;7,YEAR(tbl_PV_Milestones[[#This Row],[Baseline Date]]),YEAR(tbl_PV_Milestones[[#This Row],[Baseline Date]])+1)</f>
        <v>2026</v>
      </c>
      <c r="W635" s="41">
        <f>IF(MONTH(tbl_PV_Milestones[[#This Row],[Actual/Schedule Finish]])&lt;7,YEAR(tbl_PV_Milestones[[#This Row],[Actual/Schedule Finish]]),YEAR(tbl_PV_Milestones[[#This Row],[Actual/Schedule Finish]])+1)</f>
        <v>2026</v>
      </c>
      <c r="X635" s="41" t="str">
        <f>IF(OR(tbl_PV_Milestones[[#This Row],[Project Status]]="Completed",tbl_PV_Milestones[[#This Row],[Project Status]]="Assumed Completed"),"Yes","No")</f>
        <v>No</v>
      </c>
      <c r="Y635" s="41">
        <f>IF(tbl_PV_Milestones[[#This Row],[Baseline Date]]="",1,0)</f>
        <v>0</v>
      </c>
      <c r="Z635" s="41">
        <f>IF(tbl_PV_Milestones[[#This Row],[Baseline Date]]&lt;PV_Meta!$B$7,1,0)</f>
        <v>0</v>
      </c>
      <c r="AA635" s="41">
        <f>IF(tbl_PV_Milestones[[#This Row],[Complete]]="Yes",1,0)</f>
        <v>0</v>
      </c>
      <c r="AB635" s="41">
        <f>IF(AND(tbl_PV_Milestones[[#This Row],[BL FY]]=2025,tbl_PV_Milestones[[#This Row],[Baseline Date]]&lt;PV_Meta!$B$7),1,0)</f>
        <v>0</v>
      </c>
      <c r="AC635" s="41">
        <f>IF(AND(tbl_PV_Milestones[[#This Row],[Planned YTD]]=1,tbl_PV_Milestones[[#This Row],[Complete]]="Yes"),1,0)</f>
        <v>0</v>
      </c>
      <c r="AD635" s="41">
        <f>IF(AND(tbl_PV_Milestones[[#This Row],[Actual/Schedule Finish]]&lt;PV_Meta!$B$7,tbl_PV_Milestones[[#This Row],[Complete]]="No",tbl_PV_Milestones[[#This Row],[Project Status]]&lt;&gt;"On Hold"),1,0)</f>
        <v>0</v>
      </c>
      <c r="AE635" s="41">
        <f>IF(AND(tbl_PV_Milestones[[#This Row],[Actual/Schedule Finish]]&gt;tbl_PV_Milestones[[#This Row],[Baseline Date]],tbl_PV_Milestones[[#This Row],[Complete]]="No",tbl_PV_Milestones[[#This Row],[Project Status]]&lt;&gt;"On Hold",tbl_PV_Milestones[[#This Row],[Overdue]]=0,tbl_PV_Milestones[[#This Row],[To be Baselined]]&lt;&gt;1),1,0)</f>
        <v>0</v>
      </c>
      <c r="AF635" s="41">
        <f>IF(AND(tbl_PV_Milestones[[#This Row],[BL FY]]=2025,tbl_PV_Milestones[[#This Row],[Finish FY]]&gt;2025),1,0)</f>
        <v>0</v>
      </c>
      <c r="AG635" s="56" t="str">
        <f>_xlfn.XLOOKUP(tbl_PV_Milestones[[#This Row],[Work ID]],tbl_PV_Meta[Work ID '#],tbl_PV_Meta[Project Manager/Owner],,0)</f>
        <v>Project Manager 12</v>
      </c>
      <c r="AH635" s="6"/>
    </row>
    <row r="636" spans="4:34" x14ac:dyDescent="0.25">
      <c r="D636" s="6" t="s">
        <v>28</v>
      </c>
      <c r="E636" s="6" t="s">
        <v>503</v>
      </c>
      <c r="F636" s="6" t="s">
        <v>1757</v>
      </c>
      <c r="G636" s="6" t="s">
        <v>716</v>
      </c>
      <c r="H636" s="6" t="s">
        <v>505</v>
      </c>
      <c r="I636" s="6" t="s">
        <v>510</v>
      </c>
      <c r="J636" s="6" t="s">
        <v>28</v>
      </c>
      <c r="K636" s="6" t="s">
        <v>39</v>
      </c>
      <c r="L636" s="6" t="s">
        <v>58</v>
      </c>
      <c r="M636" s="43"/>
      <c r="N636" s="44" t="s">
        <v>1979</v>
      </c>
      <c r="O636" s="39">
        <v>45860.708333333299</v>
      </c>
      <c r="P636" s="39">
        <v>45860.708333333299</v>
      </c>
      <c r="Q636" s="6">
        <v>0</v>
      </c>
      <c r="R636" s="6">
        <v>0</v>
      </c>
      <c r="S636" s="45" t="e">
        <f>_xlfn.CONCAT(#REF!,TRIM(tbl_PV_Milestones[[#This Row],[Milestone Description]]))</f>
        <v>#REF!</v>
      </c>
      <c r="T636" s="84" t="str">
        <f>IF(COUNTIF(tbl_PV_Milestones[UID],tbl_PV_Milestones[[#This Row],[UID]])&gt;1,"Duplicate","")</f>
        <v>Duplicate</v>
      </c>
      <c r="U636" s="42" t="str">
        <f>_xlfn.XLOOKUP(tbl_PV_Milestones[[#This Row],[Work ID]],tbl_PV_Meta[Work ID '#],tbl_PV_Meta[Sub-Portfolio])</f>
        <v>Sub-Portfolio 8</v>
      </c>
      <c r="V636" s="41">
        <f>IF(MONTH(tbl_PV_Milestones[[#This Row],[Baseline Date]])&lt;7,YEAR(tbl_PV_Milestones[[#This Row],[Baseline Date]]),YEAR(tbl_PV_Milestones[[#This Row],[Baseline Date]])+1)</f>
        <v>2026</v>
      </c>
      <c r="W636" s="41">
        <f>IF(MONTH(tbl_PV_Milestones[[#This Row],[Actual/Schedule Finish]])&lt;7,YEAR(tbl_PV_Milestones[[#This Row],[Actual/Schedule Finish]]),YEAR(tbl_PV_Milestones[[#This Row],[Actual/Schedule Finish]])+1)</f>
        <v>2026</v>
      </c>
      <c r="X636" s="41" t="str">
        <f>IF(OR(tbl_PV_Milestones[[#This Row],[Project Status]]="Completed",tbl_PV_Milestones[[#This Row],[Project Status]]="Assumed Completed"),"Yes","No")</f>
        <v>No</v>
      </c>
      <c r="Y636" s="41">
        <f>IF(tbl_PV_Milestones[[#This Row],[Baseline Date]]="",1,0)</f>
        <v>0</v>
      </c>
      <c r="Z636" s="41">
        <f>IF(tbl_PV_Milestones[[#This Row],[Baseline Date]]&lt;PV_Meta!$B$7,1,0)</f>
        <v>0</v>
      </c>
      <c r="AA636" s="41">
        <f>IF(tbl_PV_Milestones[[#This Row],[Complete]]="Yes",1,0)</f>
        <v>0</v>
      </c>
      <c r="AB636" s="41">
        <f>IF(AND(tbl_PV_Milestones[[#This Row],[BL FY]]=2025,tbl_PV_Milestones[[#This Row],[Baseline Date]]&lt;PV_Meta!$B$7),1,0)</f>
        <v>0</v>
      </c>
      <c r="AC636" s="41">
        <f>IF(AND(tbl_PV_Milestones[[#This Row],[Planned YTD]]=1,tbl_PV_Milestones[[#This Row],[Complete]]="Yes"),1,0)</f>
        <v>0</v>
      </c>
      <c r="AD636" s="41">
        <f>IF(AND(tbl_PV_Milestones[[#This Row],[Actual/Schedule Finish]]&lt;PV_Meta!$B$7,tbl_PV_Milestones[[#This Row],[Complete]]="No",tbl_PV_Milestones[[#This Row],[Project Status]]&lt;&gt;"On Hold"),1,0)</f>
        <v>0</v>
      </c>
      <c r="AE636" s="41">
        <f>IF(AND(tbl_PV_Milestones[[#This Row],[Actual/Schedule Finish]]&gt;tbl_PV_Milestones[[#This Row],[Baseline Date]],tbl_PV_Milestones[[#This Row],[Complete]]="No",tbl_PV_Milestones[[#This Row],[Project Status]]&lt;&gt;"On Hold",tbl_PV_Milestones[[#This Row],[Overdue]]=0,tbl_PV_Milestones[[#This Row],[To be Baselined]]&lt;&gt;1),1,0)</f>
        <v>0</v>
      </c>
      <c r="AF636" s="41">
        <f>IF(AND(tbl_PV_Milestones[[#This Row],[BL FY]]=2025,tbl_PV_Milestones[[#This Row],[Finish FY]]&gt;2025),1,0)</f>
        <v>0</v>
      </c>
      <c r="AG636" s="56" t="str">
        <f>_xlfn.XLOOKUP(tbl_PV_Milestones[[#This Row],[Work ID]],tbl_PV_Meta[Work ID '#],tbl_PV_Meta[Project Manager/Owner],,0)</f>
        <v>Project Manager 12</v>
      </c>
      <c r="AH636" s="6"/>
    </row>
    <row r="637" spans="4:34" x14ac:dyDescent="0.25">
      <c r="D637" s="6" t="s">
        <v>28</v>
      </c>
      <c r="E637" s="6" t="s">
        <v>503</v>
      </c>
      <c r="F637" s="6" t="s">
        <v>1757</v>
      </c>
      <c r="G637" s="6" t="s">
        <v>717</v>
      </c>
      <c r="H637" s="6" t="s">
        <v>505</v>
      </c>
      <c r="I637" s="6" t="s">
        <v>510</v>
      </c>
      <c r="J637" s="6" t="s">
        <v>28</v>
      </c>
      <c r="K637" s="6" t="s">
        <v>39</v>
      </c>
      <c r="L637" s="6" t="s">
        <v>58</v>
      </c>
      <c r="M637" s="43"/>
      <c r="N637" s="44" t="s">
        <v>1979</v>
      </c>
      <c r="O637" s="39">
        <v>45874.708333333299</v>
      </c>
      <c r="P637" s="39">
        <v>45874.708333333299</v>
      </c>
      <c r="Q637" s="6">
        <v>0</v>
      </c>
      <c r="R637" s="6">
        <v>0</v>
      </c>
      <c r="S637" s="45" t="e">
        <f>_xlfn.CONCAT(#REF!,TRIM(tbl_PV_Milestones[[#This Row],[Milestone Description]]))</f>
        <v>#REF!</v>
      </c>
      <c r="T637" s="84" t="str">
        <f>IF(COUNTIF(tbl_PV_Milestones[UID],tbl_PV_Milestones[[#This Row],[UID]])&gt;1,"Duplicate","")</f>
        <v>Duplicate</v>
      </c>
      <c r="U637" s="42" t="str">
        <f>_xlfn.XLOOKUP(tbl_PV_Milestones[[#This Row],[Work ID]],tbl_PV_Meta[Work ID '#],tbl_PV_Meta[Sub-Portfolio])</f>
        <v>Sub-Portfolio 8</v>
      </c>
      <c r="V637" s="41">
        <f>IF(MONTH(tbl_PV_Milestones[[#This Row],[Baseline Date]])&lt;7,YEAR(tbl_PV_Milestones[[#This Row],[Baseline Date]]),YEAR(tbl_PV_Milestones[[#This Row],[Baseline Date]])+1)</f>
        <v>2026</v>
      </c>
      <c r="W637" s="41">
        <f>IF(MONTH(tbl_PV_Milestones[[#This Row],[Actual/Schedule Finish]])&lt;7,YEAR(tbl_PV_Milestones[[#This Row],[Actual/Schedule Finish]]),YEAR(tbl_PV_Milestones[[#This Row],[Actual/Schedule Finish]])+1)</f>
        <v>2026</v>
      </c>
      <c r="X637" s="41" t="str">
        <f>IF(OR(tbl_PV_Milestones[[#This Row],[Project Status]]="Completed",tbl_PV_Milestones[[#This Row],[Project Status]]="Assumed Completed"),"Yes","No")</f>
        <v>No</v>
      </c>
      <c r="Y637" s="41">
        <f>IF(tbl_PV_Milestones[[#This Row],[Baseline Date]]="",1,0)</f>
        <v>0</v>
      </c>
      <c r="Z637" s="41">
        <f>IF(tbl_PV_Milestones[[#This Row],[Baseline Date]]&lt;PV_Meta!$B$7,1,0)</f>
        <v>0</v>
      </c>
      <c r="AA637" s="41">
        <f>IF(tbl_PV_Milestones[[#This Row],[Complete]]="Yes",1,0)</f>
        <v>0</v>
      </c>
      <c r="AB637" s="41">
        <f>IF(AND(tbl_PV_Milestones[[#This Row],[BL FY]]=2025,tbl_PV_Milestones[[#This Row],[Baseline Date]]&lt;PV_Meta!$B$7),1,0)</f>
        <v>0</v>
      </c>
      <c r="AC637" s="41">
        <f>IF(AND(tbl_PV_Milestones[[#This Row],[Planned YTD]]=1,tbl_PV_Milestones[[#This Row],[Complete]]="Yes"),1,0)</f>
        <v>0</v>
      </c>
      <c r="AD637" s="41">
        <f>IF(AND(tbl_PV_Milestones[[#This Row],[Actual/Schedule Finish]]&lt;PV_Meta!$B$7,tbl_PV_Milestones[[#This Row],[Complete]]="No",tbl_PV_Milestones[[#This Row],[Project Status]]&lt;&gt;"On Hold"),1,0)</f>
        <v>0</v>
      </c>
      <c r="AE637" s="41">
        <f>IF(AND(tbl_PV_Milestones[[#This Row],[Actual/Schedule Finish]]&gt;tbl_PV_Milestones[[#This Row],[Baseline Date]],tbl_PV_Milestones[[#This Row],[Complete]]="No",tbl_PV_Milestones[[#This Row],[Project Status]]&lt;&gt;"On Hold",tbl_PV_Milestones[[#This Row],[Overdue]]=0,tbl_PV_Milestones[[#This Row],[To be Baselined]]&lt;&gt;1),1,0)</f>
        <v>0</v>
      </c>
      <c r="AF637" s="41">
        <f>IF(AND(tbl_PV_Milestones[[#This Row],[BL FY]]=2025,tbl_PV_Milestones[[#This Row],[Finish FY]]&gt;2025),1,0)</f>
        <v>0</v>
      </c>
      <c r="AG637" s="56" t="str">
        <f>_xlfn.XLOOKUP(tbl_PV_Milestones[[#This Row],[Work ID]],tbl_PV_Meta[Work ID '#],tbl_PV_Meta[Project Manager/Owner],,0)</f>
        <v>Project Manager 12</v>
      </c>
      <c r="AH637" s="6"/>
    </row>
    <row r="638" spans="4:34" x14ac:dyDescent="0.25">
      <c r="D638" s="6" t="s">
        <v>28</v>
      </c>
      <c r="E638" s="6" t="s">
        <v>503</v>
      </c>
      <c r="F638" s="6" t="s">
        <v>1757</v>
      </c>
      <c r="G638" s="6" t="s">
        <v>718</v>
      </c>
      <c r="H638" s="6" t="s">
        <v>505</v>
      </c>
      <c r="I638" s="6" t="s">
        <v>510</v>
      </c>
      <c r="J638" s="6" t="s">
        <v>28</v>
      </c>
      <c r="K638" s="6" t="s">
        <v>39</v>
      </c>
      <c r="L638" s="6" t="s">
        <v>58</v>
      </c>
      <c r="M638" s="43"/>
      <c r="N638" s="44" t="s">
        <v>1979</v>
      </c>
      <c r="O638" s="39">
        <v>45888.708333333299</v>
      </c>
      <c r="P638" s="39">
        <v>45888.708333333299</v>
      </c>
      <c r="Q638" s="6">
        <v>0</v>
      </c>
      <c r="R638" s="6">
        <v>0</v>
      </c>
      <c r="S638" s="45" t="e">
        <f>_xlfn.CONCAT(#REF!,TRIM(tbl_PV_Milestones[[#This Row],[Milestone Description]]))</f>
        <v>#REF!</v>
      </c>
      <c r="T638" s="84" t="str">
        <f>IF(COUNTIF(tbl_PV_Milestones[UID],tbl_PV_Milestones[[#This Row],[UID]])&gt;1,"Duplicate","")</f>
        <v>Duplicate</v>
      </c>
      <c r="U638" s="42" t="str">
        <f>_xlfn.XLOOKUP(tbl_PV_Milestones[[#This Row],[Work ID]],tbl_PV_Meta[Work ID '#],tbl_PV_Meta[Sub-Portfolio])</f>
        <v>Sub-Portfolio 8</v>
      </c>
      <c r="V638" s="41">
        <f>IF(MONTH(tbl_PV_Milestones[[#This Row],[Baseline Date]])&lt;7,YEAR(tbl_PV_Milestones[[#This Row],[Baseline Date]]),YEAR(tbl_PV_Milestones[[#This Row],[Baseline Date]])+1)</f>
        <v>2026</v>
      </c>
      <c r="W638" s="41">
        <f>IF(MONTH(tbl_PV_Milestones[[#This Row],[Actual/Schedule Finish]])&lt;7,YEAR(tbl_PV_Milestones[[#This Row],[Actual/Schedule Finish]]),YEAR(tbl_PV_Milestones[[#This Row],[Actual/Schedule Finish]])+1)</f>
        <v>2026</v>
      </c>
      <c r="X638" s="41" t="str">
        <f>IF(OR(tbl_PV_Milestones[[#This Row],[Project Status]]="Completed",tbl_PV_Milestones[[#This Row],[Project Status]]="Assumed Completed"),"Yes","No")</f>
        <v>No</v>
      </c>
      <c r="Y638" s="41">
        <f>IF(tbl_PV_Milestones[[#This Row],[Baseline Date]]="",1,0)</f>
        <v>0</v>
      </c>
      <c r="Z638" s="41">
        <f>IF(tbl_PV_Milestones[[#This Row],[Baseline Date]]&lt;PV_Meta!$B$7,1,0)</f>
        <v>0</v>
      </c>
      <c r="AA638" s="41">
        <f>IF(tbl_PV_Milestones[[#This Row],[Complete]]="Yes",1,0)</f>
        <v>0</v>
      </c>
      <c r="AB638" s="41">
        <f>IF(AND(tbl_PV_Milestones[[#This Row],[BL FY]]=2025,tbl_PV_Milestones[[#This Row],[Baseline Date]]&lt;PV_Meta!$B$7),1,0)</f>
        <v>0</v>
      </c>
      <c r="AC638" s="41">
        <f>IF(AND(tbl_PV_Milestones[[#This Row],[Planned YTD]]=1,tbl_PV_Milestones[[#This Row],[Complete]]="Yes"),1,0)</f>
        <v>0</v>
      </c>
      <c r="AD638" s="41">
        <f>IF(AND(tbl_PV_Milestones[[#This Row],[Actual/Schedule Finish]]&lt;PV_Meta!$B$7,tbl_PV_Milestones[[#This Row],[Complete]]="No",tbl_PV_Milestones[[#This Row],[Project Status]]&lt;&gt;"On Hold"),1,0)</f>
        <v>0</v>
      </c>
      <c r="AE638" s="41">
        <f>IF(AND(tbl_PV_Milestones[[#This Row],[Actual/Schedule Finish]]&gt;tbl_PV_Milestones[[#This Row],[Baseline Date]],tbl_PV_Milestones[[#This Row],[Complete]]="No",tbl_PV_Milestones[[#This Row],[Project Status]]&lt;&gt;"On Hold",tbl_PV_Milestones[[#This Row],[Overdue]]=0,tbl_PV_Milestones[[#This Row],[To be Baselined]]&lt;&gt;1),1,0)</f>
        <v>0</v>
      </c>
      <c r="AF638" s="41">
        <f>IF(AND(tbl_PV_Milestones[[#This Row],[BL FY]]=2025,tbl_PV_Milestones[[#This Row],[Finish FY]]&gt;2025),1,0)</f>
        <v>0</v>
      </c>
      <c r="AG638" s="56" t="str">
        <f>_xlfn.XLOOKUP(tbl_PV_Milestones[[#This Row],[Work ID]],tbl_PV_Meta[Work ID '#],tbl_PV_Meta[Project Manager/Owner],,0)</f>
        <v>Project Manager 12</v>
      </c>
      <c r="AH638" s="6"/>
    </row>
    <row r="639" spans="4:34" x14ac:dyDescent="0.25">
      <c r="D639" s="6" t="s">
        <v>28</v>
      </c>
      <c r="E639" s="6" t="s">
        <v>503</v>
      </c>
      <c r="F639" s="6" t="s">
        <v>1757</v>
      </c>
      <c r="G639" s="6" t="s">
        <v>719</v>
      </c>
      <c r="H639" s="6" t="s">
        <v>505</v>
      </c>
      <c r="I639" s="6" t="s">
        <v>510</v>
      </c>
      <c r="J639" s="6" t="s">
        <v>28</v>
      </c>
      <c r="K639" s="6" t="s">
        <v>39</v>
      </c>
      <c r="L639" s="6" t="s">
        <v>58</v>
      </c>
      <c r="M639" s="43"/>
      <c r="N639" s="44" t="s">
        <v>1979</v>
      </c>
      <c r="O639" s="39">
        <v>45902.708333333299</v>
      </c>
      <c r="P639" s="39">
        <v>45902.708333333299</v>
      </c>
      <c r="Q639" s="6">
        <v>0</v>
      </c>
      <c r="R639" s="6">
        <v>0</v>
      </c>
      <c r="S639" s="45" t="e">
        <f>_xlfn.CONCAT(#REF!,TRIM(tbl_PV_Milestones[[#This Row],[Milestone Description]]))</f>
        <v>#REF!</v>
      </c>
      <c r="T639" s="84" t="str">
        <f>IF(COUNTIF(tbl_PV_Milestones[UID],tbl_PV_Milestones[[#This Row],[UID]])&gt;1,"Duplicate","")</f>
        <v>Duplicate</v>
      </c>
      <c r="U639" s="42" t="str">
        <f>_xlfn.XLOOKUP(tbl_PV_Milestones[[#This Row],[Work ID]],tbl_PV_Meta[Work ID '#],tbl_PV_Meta[Sub-Portfolio])</f>
        <v>Sub-Portfolio 8</v>
      </c>
      <c r="V639" s="41">
        <f>IF(MONTH(tbl_PV_Milestones[[#This Row],[Baseline Date]])&lt;7,YEAR(tbl_PV_Milestones[[#This Row],[Baseline Date]]),YEAR(tbl_PV_Milestones[[#This Row],[Baseline Date]])+1)</f>
        <v>2026</v>
      </c>
      <c r="W639" s="41">
        <f>IF(MONTH(tbl_PV_Milestones[[#This Row],[Actual/Schedule Finish]])&lt;7,YEAR(tbl_PV_Milestones[[#This Row],[Actual/Schedule Finish]]),YEAR(tbl_PV_Milestones[[#This Row],[Actual/Schedule Finish]])+1)</f>
        <v>2026</v>
      </c>
      <c r="X639" s="41" t="str">
        <f>IF(OR(tbl_PV_Milestones[[#This Row],[Project Status]]="Completed",tbl_PV_Milestones[[#This Row],[Project Status]]="Assumed Completed"),"Yes","No")</f>
        <v>No</v>
      </c>
      <c r="Y639" s="41">
        <f>IF(tbl_PV_Milestones[[#This Row],[Baseline Date]]="",1,0)</f>
        <v>0</v>
      </c>
      <c r="Z639" s="41">
        <f>IF(tbl_PV_Milestones[[#This Row],[Baseline Date]]&lt;PV_Meta!$B$7,1,0)</f>
        <v>0</v>
      </c>
      <c r="AA639" s="41">
        <f>IF(tbl_PV_Milestones[[#This Row],[Complete]]="Yes",1,0)</f>
        <v>0</v>
      </c>
      <c r="AB639" s="41">
        <f>IF(AND(tbl_PV_Milestones[[#This Row],[BL FY]]=2025,tbl_PV_Milestones[[#This Row],[Baseline Date]]&lt;PV_Meta!$B$7),1,0)</f>
        <v>0</v>
      </c>
      <c r="AC639" s="41">
        <f>IF(AND(tbl_PV_Milestones[[#This Row],[Planned YTD]]=1,tbl_PV_Milestones[[#This Row],[Complete]]="Yes"),1,0)</f>
        <v>0</v>
      </c>
      <c r="AD639" s="41">
        <f>IF(AND(tbl_PV_Milestones[[#This Row],[Actual/Schedule Finish]]&lt;PV_Meta!$B$7,tbl_PV_Milestones[[#This Row],[Complete]]="No",tbl_PV_Milestones[[#This Row],[Project Status]]&lt;&gt;"On Hold"),1,0)</f>
        <v>0</v>
      </c>
      <c r="AE639" s="41">
        <f>IF(AND(tbl_PV_Milestones[[#This Row],[Actual/Schedule Finish]]&gt;tbl_PV_Milestones[[#This Row],[Baseline Date]],tbl_PV_Milestones[[#This Row],[Complete]]="No",tbl_PV_Milestones[[#This Row],[Project Status]]&lt;&gt;"On Hold",tbl_PV_Milestones[[#This Row],[Overdue]]=0,tbl_PV_Milestones[[#This Row],[To be Baselined]]&lt;&gt;1),1,0)</f>
        <v>0</v>
      </c>
      <c r="AF639" s="41">
        <f>IF(AND(tbl_PV_Milestones[[#This Row],[BL FY]]=2025,tbl_PV_Milestones[[#This Row],[Finish FY]]&gt;2025),1,0)</f>
        <v>0</v>
      </c>
      <c r="AG639" s="56" t="str">
        <f>_xlfn.XLOOKUP(tbl_PV_Milestones[[#This Row],[Work ID]],tbl_PV_Meta[Work ID '#],tbl_PV_Meta[Project Manager/Owner],,0)</f>
        <v>Project Manager 12</v>
      </c>
      <c r="AH639" s="6"/>
    </row>
    <row r="640" spans="4:34" x14ac:dyDescent="0.25">
      <c r="D640" s="6" t="s">
        <v>28</v>
      </c>
      <c r="E640" s="6" t="s">
        <v>503</v>
      </c>
      <c r="F640" s="6" t="s">
        <v>1757</v>
      </c>
      <c r="G640" s="6" t="s">
        <v>720</v>
      </c>
      <c r="H640" s="6" t="s">
        <v>505</v>
      </c>
      <c r="I640" s="6" t="s">
        <v>510</v>
      </c>
      <c r="J640" s="6" t="s">
        <v>28</v>
      </c>
      <c r="K640" s="6" t="s">
        <v>39</v>
      </c>
      <c r="L640" s="6" t="s">
        <v>58</v>
      </c>
      <c r="M640" s="43"/>
      <c r="N640" s="44" t="s">
        <v>1979</v>
      </c>
      <c r="O640" s="39">
        <v>45916.708333333299</v>
      </c>
      <c r="P640" s="39">
        <v>45916.708333333299</v>
      </c>
      <c r="Q640" s="6">
        <v>0</v>
      </c>
      <c r="R640" s="6">
        <v>0</v>
      </c>
      <c r="S640" s="45" t="e">
        <f>_xlfn.CONCAT(#REF!,TRIM(tbl_PV_Milestones[[#This Row],[Milestone Description]]))</f>
        <v>#REF!</v>
      </c>
      <c r="T640" s="84" t="str">
        <f>IF(COUNTIF(tbl_PV_Milestones[UID],tbl_PV_Milestones[[#This Row],[UID]])&gt;1,"Duplicate","")</f>
        <v>Duplicate</v>
      </c>
      <c r="U640" s="42" t="str">
        <f>_xlfn.XLOOKUP(tbl_PV_Milestones[[#This Row],[Work ID]],tbl_PV_Meta[Work ID '#],tbl_PV_Meta[Sub-Portfolio])</f>
        <v>Sub-Portfolio 8</v>
      </c>
      <c r="V640" s="41">
        <f>IF(MONTH(tbl_PV_Milestones[[#This Row],[Baseline Date]])&lt;7,YEAR(tbl_PV_Milestones[[#This Row],[Baseline Date]]),YEAR(tbl_PV_Milestones[[#This Row],[Baseline Date]])+1)</f>
        <v>2026</v>
      </c>
      <c r="W640" s="41">
        <f>IF(MONTH(tbl_PV_Milestones[[#This Row],[Actual/Schedule Finish]])&lt;7,YEAR(tbl_PV_Milestones[[#This Row],[Actual/Schedule Finish]]),YEAR(tbl_PV_Milestones[[#This Row],[Actual/Schedule Finish]])+1)</f>
        <v>2026</v>
      </c>
      <c r="X640" s="41" t="str">
        <f>IF(OR(tbl_PV_Milestones[[#This Row],[Project Status]]="Completed",tbl_PV_Milestones[[#This Row],[Project Status]]="Assumed Completed"),"Yes","No")</f>
        <v>No</v>
      </c>
      <c r="Y640" s="41">
        <f>IF(tbl_PV_Milestones[[#This Row],[Baseline Date]]="",1,0)</f>
        <v>0</v>
      </c>
      <c r="Z640" s="41">
        <f>IF(tbl_PV_Milestones[[#This Row],[Baseline Date]]&lt;PV_Meta!$B$7,1,0)</f>
        <v>0</v>
      </c>
      <c r="AA640" s="41">
        <f>IF(tbl_PV_Milestones[[#This Row],[Complete]]="Yes",1,0)</f>
        <v>0</v>
      </c>
      <c r="AB640" s="41">
        <f>IF(AND(tbl_PV_Milestones[[#This Row],[BL FY]]=2025,tbl_PV_Milestones[[#This Row],[Baseline Date]]&lt;PV_Meta!$B$7),1,0)</f>
        <v>0</v>
      </c>
      <c r="AC640" s="41">
        <f>IF(AND(tbl_PV_Milestones[[#This Row],[Planned YTD]]=1,tbl_PV_Milestones[[#This Row],[Complete]]="Yes"),1,0)</f>
        <v>0</v>
      </c>
      <c r="AD640" s="41">
        <f>IF(AND(tbl_PV_Milestones[[#This Row],[Actual/Schedule Finish]]&lt;PV_Meta!$B$7,tbl_PV_Milestones[[#This Row],[Complete]]="No",tbl_PV_Milestones[[#This Row],[Project Status]]&lt;&gt;"On Hold"),1,0)</f>
        <v>0</v>
      </c>
      <c r="AE640" s="41">
        <f>IF(AND(tbl_PV_Milestones[[#This Row],[Actual/Schedule Finish]]&gt;tbl_PV_Milestones[[#This Row],[Baseline Date]],tbl_PV_Milestones[[#This Row],[Complete]]="No",tbl_PV_Milestones[[#This Row],[Project Status]]&lt;&gt;"On Hold",tbl_PV_Milestones[[#This Row],[Overdue]]=0,tbl_PV_Milestones[[#This Row],[To be Baselined]]&lt;&gt;1),1,0)</f>
        <v>0</v>
      </c>
      <c r="AF640" s="41">
        <f>IF(AND(tbl_PV_Milestones[[#This Row],[BL FY]]=2025,tbl_PV_Milestones[[#This Row],[Finish FY]]&gt;2025),1,0)</f>
        <v>0</v>
      </c>
      <c r="AG640" s="56" t="str">
        <f>_xlfn.XLOOKUP(tbl_PV_Milestones[[#This Row],[Work ID]],tbl_PV_Meta[Work ID '#],tbl_PV_Meta[Project Manager/Owner],,0)</f>
        <v>Project Manager 12</v>
      </c>
      <c r="AH640" s="6"/>
    </row>
    <row r="641" spans="4:34" x14ac:dyDescent="0.25">
      <c r="D641" s="6" t="s">
        <v>28</v>
      </c>
      <c r="E641" s="6" t="s">
        <v>503</v>
      </c>
      <c r="F641" s="6" t="s">
        <v>1757</v>
      </c>
      <c r="G641" s="6" t="s">
        <v>721</v>
      </c>
      <c r="H641" s="6" t="s">
        <v>505</v>
      </c>
      <c r="I641" s="6" t="s">
        <v>510</v>
      </c>
      <c r="J641" s="6" t="s">
        <v>28</v>
      </c>
      <c r="K641" s="6" t="s">
        <v>39</v>
      </c>
      <c r="L641" s="6" t="s">
        <v>58</v>
      </c>
      <c r="M641" s="43"/>
      <c r="N641" s="44" t="s">
        <v>1979</v>
      </c>
      <c r="O641" s="39">
        <v>45930.708333333299</v>
      </c>
      <c r="P641" s="39">
        <v>45930.708333333299</v>
      </c>
      <c r="Q641" s="6">
        <v>0</v>
      </c>
      <c r="R641" s="6">
        <v>0</v>
      </c>
      <c r="S641" s="45" t="e">
        <f>_xlfn.CONCAT(#REF!,TRIM(tbl_PV_Milestones[[#This Row],[Milestone Description]]))</f>
        <v>#REF!</v>
      </c>
      <c r="T641" s="84" t="str">
        <f>IF(COUNTIF(tbl_PV_Milestones[UID],tbl_PV_Milestones[[#This Row],[UID]])&gt;1,"Duplicate","")</f>
        <v>Duplicate</v>
      </c>
      <c r="U641" s="42" t="str">
        <f>_xlfn.XLOOKUP(tbl_PV_Milestones[[#This Row],[Work ID]],tbl_PV_Meta[Work ID '#],tbl_PV_Meta[Sub-Portfolio])</f>
        <v>Sub-Portfolio 8</v>
      </c>
      <c r="V641" s="41">
        <f>IF(MONTH(tbl_PV_Milestones[[#This Row],[Baseline Date]])&lt;7,YEAR(tbl_PV_Milestones[[#This Row],[Baseline Date]]),YEAR(tbl_PV_Milestones[[#This Row],[Baseline Date]])+1)</f>
        <v>2026</v>
      </c>
      <c r="W641" s="41">
        <f>IF(MONTH(tbl_PV_Milestones[[#This Row],[Actual/Schedule Finish]])&lt;7,YEAR(tbl_PV_Milestones[[#This Row],[Actual/Schedule Finish]]),YEAR(tbl_PV_Milestones[[#This Row],[Actual/Schedule Finish]])+1)</f>
        <v>2026</v>
      </c>
      <c r="X641" s="41" t="str">
        <f>IF(OR(tbl_PV_Milestones[[#This Row],[Project Status]]="Completed",tbl_PV_Milestones[[#This Row],[Project Status]]="Assumed Completed"),"Yes","No")</f>
        <v>No</v>
      </c>
      <c r="Y641" s="41">
        <f>IF(tbl_PV_Milestones[[#This Row],[Baseline Date]]="",1,0)</f>
        <v>0</v>
      </c>
      <c r="Z641" s="41">
        <f>IF(tbl_PV_Milestones[[#This Row],[Baseline Date]]&lt;PV_Meta!$B$7,1,0)</f>
        <v>0</v>
      </c>
      <c r="AA641" s="41">
        <f>IF(tbl_PV_Milestones[[#This Row],[Complete]]="Yes",1,0)</f>
        <v>0</v>
      </c>
      <c r="AB641" s="41">
        <f>IF(AND(tbl_PV_Milestones[[#This Row],[BL FY]]=2025,tbl_PV_Milestones[[#This Row],[Baseline Date]]&lt;PV_Meta!$B$7),1,0)</f>
        <v>0</v>
      </c>
      <c r="AC641" s="41">
        <f>IF(AND(tbl_PV_Milestones[[#This Row],[Planned YTD]]=1,tbl_PV_Milestones[[#This Row],[Complete]]="Yes"),1,0)</f>
        <v>0</v>
      </c>
      <c r="AD641" s="41">
        <f>IF(AND(tbl_PV_Milestones[[#This Row],[Actual/Schedule Finish]]&lt;PV_Meta!$B$7,tbl_PV_Milestones[[#This Row],[Complete]]="No",tbl_PV_Milestones[[#This Row],[Project Status]]&lt;&gt;"On Hold"),1,0)</f>
        <v>0</v>
      </c>
      <c r="AE641" s="41">
        <f>IF(AND(tbl_PV_Milestones[[#This Row],[Actual/Schedule Finish]]&gt;tbl_PV_Milestones[[#This Row],[Baseline Date]],tbl_PV_Milestones[[#This Row],[Complete]]="No",tbl_PV_Milestones[[#This Row],[Project Status]]&lt;&gt;"On Hold",tbl_PV_Milestones[[#This Row],[Overdue]]=0,tbl_PV_Milestones[[#This Row],[To be Baselined]]&lt;&gt;1),1,0)</f>
        <v>0</v>
      </c>
      <c r="AF641" s="41">
        <f>IF(AND(tbl_PV_Milestones[[#This Row],[BL FY]]=2025,tbl_PV_Milestones[[#This Row],[Finish FY]]&gt;2025),1,0)</f>
        <v>0</v>
      </c>
      <c r="AG641" s="56" t="str">
        <f>_xlfn.XLOOKUP(tbl_PV_Milestones[[#This Row],[Work ID]],tbl_PV_Meta[Work ID '#],tbl_PV_Meta[Project Manager/Owner],,0)</f>
        <v>Project Manager 12</v>
      </c>
      <c r="AH641" s="6"/>
    </row>
    <row r="642" spans="4:34" x14ac:dyDescent="0.25">
      <c r="D642" s="6" t="s">
        <v>28</v>
      </c>
      <c r="E642" s="6" t="s">
        <v>503</v>
      </c>
      <c r="F642" s="6" t="s">
        <v>1757</v>
      </c>
      <c r="G642" s="6" t="s">
        <v>722</v>
      </c>
      <c r="H642" s="6" t="s">
        <v>505</v>
      </c>
      <c r="I642" s="6" t="s">
        <v>510</v>
      </c>
      <c r="J642" s="6" t="s">
        <v>28</v>
      </c>
      <c r="K642" s="6" t="s">
        <v>39</v>
      </c>
      <c r="L642" s="6" t="s">
        <v>58</v>
      </c>
      <c r="M642" s="43"/>
      <c r="N642" s="44" t="s">
        <v>1979</v>
      </c>
      <c r="O642" s="39">
        <v>45944.708333333299</v>
      </c>
      <c r="P642" s="39">
        <v>45944.708333333299</v>
      </c>
      <c r="Q642" s="6">
        <v>0</v>
      </c>
      <c r="R642" s="6">
        <v>0</v>
      </c>
      <c r="S642" s="45" t="e">
        <f>_xlfn.CONCAT(#REF!,TRIM(tbl_PV_Milestones[[#This Row],[Milestone Description]]))</f>
        <v>#REF!</v>
      </c>
      <c r="T642" s="84" t="str">
        <f>IF(COUNTIF(tbl_PV_Milestones[UID],tbl_PV_Milestones[[#This Row],[UID]])&gt;1,"Duplicate","")</f>
        <v>Duplicate</v>
      </c>
      <c r="U642" s="42" t="str">
        <f>_xlfn.XLOOKUP(tbl_PV_Milestones[[#This Row],[Work ID]],tbl_PV_Meta[Work ID '#],tbl_PV_Meta[Sub-Portfolio])</f>
        <v>Sub-Portfolio 8</v>
      </c>
      <c r="V642" s="41">
        <f>IF(MONTH(tbl_PV_Milestones[[#This Row],[Baseline Date]])&lt;7,YEAR(tbl_PV_Milestones[[#This Row],[Baseline Date]]),YEAR(tbl_PV_Milestones[[#This Row],[Baseline Date]])+1)</f>
        <v>2026</v>
      </c>
      <c r="W642" s="41">
        <f>IF(MONTH(tbl_PV_Milestones[[#This Row],[Actual/Schedule Finish]])&lt;7,YEAR(tbl_PV_Milestones[[#This Row],[Actual/Schedule Finish]]),YEAR(tbl_PV_Milestones[[#This Row],[Actual/Schedule Finish]])+1)</f>
        <v>2026</v>
      </c>
      <c r="X642" s="41" t="str">
        <f>IF(OR(tbl_PV_Milestones[[#This Row],[Project Status]]="Completed",tbl_PV_Milestones[[#This Row],[Project Status]]="Assumed Completed"),"Yes","No")</f>
        <v>No</v>
      </c>
      <c r="Y642" s="41">
        <f>IF(tbl_PV_Milestones[[#This Row],[Baseline Date]]="",1,0)</f>
        <v>0</v>
      </c>
      <c r="Z642" s="41">
        <f>IF(tbl_PV_Milestones[[#This Row],[Baseline Date]]&lt;PV_Meta!$B$7,1,0)</f>
        <v>0</v>
      </c>
      <c r="AA642" s="41">
        <f>IF(tbl_PV_Milestones[[#This Row],[Complete]]="Yes",1,0)</f>
        <v>0</v>
      </c>
      <c r="AB642" s="41">
        <f>IF(AND(tbl_PV_Milestones[[#This Row],[BL FY]]=2025,tbl_PV_Milestones[[#This Row],[Baseline Date]]&lt;PV_Meta!$B$7),1,0)</f>
        <v>0</v>
      </c>
      <c r="AC642" s="41">
        <f>IF(AND(tbl_PV_Milestones[[#This Row],[Planned YTD]]=1,tbl_PV_Milestones[[#This Row],[Complete]]="Yes"),1,0)</f>
        <v>0</v>
      </c>
      <c r="AD642" s="41">
        <f>IF(AND(tbl_PV_Milestones[[#This Row],[Actual/Schedule Finish]]&lt;PV_Meta!$B$7,tbl_PV_Milestones[[#This Row],[Complete]]="No",tbl_PV_Milestones[[#This Row],[Project Status]]&lt;&gt;"On Hold"),1,0)</f>
        <v>0</v>
      </c>
      <c r="AE642" s="41">
        <f>IF(AND(tbl_PV_Milestones[[#This Row],[Actual/Schedule Finish]]&gt;tbl_PV_Milestones[[#This Row],[Baseline Date]],tbl_PV_Milestones[[#This Row],[Complete]]="No",tbl_PV_Milestones[[#This Row],[Project Status]]&lt;&gt;"On Hold",tbl_PV_Milestones[[#This Row],[Overdue]]=0,tbl_PV_Milestones[[#This Row],[To be Baselined]]&lt;&gt;1),1,0)</f>
        <v>0</v>
      </c>
      <c r="AF642" s="41">
        <f>IF(AND(tbl_PV_Milestones[[#This Row],[BL FY]]=2025,tbl_PV_Milestones[[#This Row],[Finish FY]]&gt;2025),1,0)</f>
        <v>0</v>
      </c>
      <c r="AG642" s="56" t="str">
        <f>_xlfn.XLOOKUP(tbl_PV_Milestones[[#This Row],[Work ID]],tbl_PV_Meta[Work ID '#],tbl_PV_Meta[Project Manager/Owner],,0)</f>
        <v>Project Manager 12</v>
      </c>
      <c r="AH642" s="6"/>
    </row>
    <row r="643" spans="4:34" x14ac:dyDescent="0.25">
      <c r="D643" s="6" t="s">
        <v>28</v>
      </c>
      <c r="E643" s="6" t="s">
        <v>52</v>
      </c>
      <c r="F643" s="6" t="s">
        <v>1782</v>
      </c>
      <c r="G643" s="6" t="s">
        <v>723</v>
      </c>
      <c r="H643" s="6" t="s">
        <v>505</v>
      </c>
      <c r="I643" s="6" t="s">
        <v>510</v>
      </c>
      <c r="J643" s="6" t="s">
        <v>28</v>
      </c>
      <c r="K643" s="6" t="s">
        <v>39</v>
      </c>
      <c r="L643" s="6" t="s">
        <v>64</v>
      </c>
      <c r="M643" s="43"/>
      <c r="N643" s="44" t="s">
        <v>1979</v>
      </c>
      <c r="O643" s="39">
        <v>45898.708333333299</v>
      </c>
      <c r="S643" s="45" t="e">
        <f>_xlfn.CONCAT(#REF!,TRIM(tbl_PV_Milestones[[#This Row],[Milestone Description]]))</f>
        <v>#REF!</v>
      </c>
      <c r="T643" s="84" t="str">
        <f>IF(COUNTIF(tbl_PV_Milestones[UID],tbl_PV_Milestones[[#This Row],[UID]])&gt;1,"Duplicate","")</f>
        <v>Duplicate</v>
      </c>
      <c r="U643" s="42" t="str">
        <f>_xlfn.XLOOKUP(tbl_PV_Milestones[[#This Row],[Work ID]],tbl_PV_Meta[Work ID '#],tbl_PV_Meta[Sub-Portfolio])</f>
        <v>Sub-Portfolio 8</v>
      </c>
      <c r="V643" s="41">
        <f>IF(MONTH(tbl_PV_Milestones[[#This Row],[Baseline Date]])&lt;7,YEAR(tbl_PV_Milestones[[#This Row],[Baseline Date]]),YEAR(tbl_PV_Milestones[[#This Row],[Baseline Date]])+1)</f>
        <v>1900</v>
      </c>
      <c r="W643" s="41">
        <f>IF(MONTH(tbl_PV_Milestones[[#This Row],[Actual/Schedule Finish]])&lt;7,YEAR(tbl_PV_Milestones[[#This Row],[Actual/Schedule Finish]]),YEAR(tbl_PV_Milestones[[#This Row],[Actual/Schedule Finish]])+1)</f>
        <v>2026</v>
      </c>
      <c r="X643" s="41" t="str">
        <f>IF(OR(tbl_PV_Milestones[[#This Row],[Project Status]]="Completed",tbl_PV_Milestones[[#This Row],[Project Status]]="Assumed Completed"),"Yes","No")</f>
        <v>No</v>
      </c>
      <c r="Y643" s="41">
        <f>IF(tbl_PV_Milestones[[#This Row],[Baseline Date]]="",1,0)</f>
        <v>1</v>
      </c>
      <c r="Z643" s="41">
        <f>IF(tbl_PV_Milestones[[#This Row],[Baseline Date]]&lt;PV_Meta!$B$7,1,0)</f>
        <v>1</v>
      </c>
      <c r="AA643" s="41">
        <f>IF(tbl_PV_Milestones[[#This Row],[Complete]]="Yes",1,0)</f>
        <v>0</v>
      </c>
      <c r="AB643" s="41">
        <f>IF(AND(tbl_PV_Milestones[[#This Row],[BL FY]]=2025,tbl_PV_Milestones[[#This Row],[Baseline Date]]&lt;PV_Meta!$B$7),1,0)</f>
        <v>0</v>
      </c>
      <c r="AC643" s="41">
        <f>IF(AND(tbl_PV_Milestones[[#This Row],[Planned YTD]]=1,tbl_PV_Milestones[[#This Row],[Complete]]="Yes"),1,0)</f>
        <v>0</v>
      </c>
      <c r="AD643" s="41">
        <f>IF(AND(tbl_PV_Milestones[[#This Row],[Actual/Schedule Finish]]&lt;PV_Meta!$B$7,tbl_PV_Milestones[[#This Row],[Complete]]="No",tbl_PV_Milestones[[#This Row],[Project Status]]&lt;&gt;"On Hold"),1,0)</f>
        <v>0</v>
      </c>
      <c r="AE643" s="41">
        <f>IF(AND(tbl_PV_Milestones[[#This Row],[Actual/Schedule Finish]]&gt;tbl_PV_Milestones[[#This Row],[Baseline Date]],tbl_PV_Milestones[[#This Row],[Complete]]="No",tbl_PV_Milestones[[#This Row],[Project Status]]&lt;&gt;"On Hold",tbl_PV_Milestones[[#This Row],[Overdue]]=0,tbl_PV_Milestones[[#This Row],[To be Baselined]]&lt;&gt;1),1,0)</f>
        <v>0</v>
      </c>
      <c r="AF643" s="41">
        <f>IF(AND(tbl_PV_Milestones[[#This Row],[BL FY]]=2025,tbl_PV_Milestones[[#This Row],[Finish FY]]&gt;2025),1,0)</f>
        <v>0</v>
      </c>
      <c r="AG643" s="56" t="str">
        <f>_xlfn.XLOOKUP(tbl_PV_Milestones[[#This Row],[Work ID]],tbl_PV_Meta[Work ID '#],tbl_PV_Meta[Project Manager/Owner],,0)</f>
        <v>Project Manager 13</v>
      </c>
      <c r="AH643" s="6"/>
    </row>
    <row r="644" spans="4:34" x14ac:dyDescent="0.25">
      <c r="D644" s="6" t="s">
        <v>28</v>
      </c>
      <c r="E644" s="6" t="s">
        <v>52</v>
      </c>
      <c r="F644" s="6" t="s">
        <v>1782</v>
      </c>
      <c r="G644" s="6" t="s">
        <v>724</v>
      </c>
      <c r="H644" s="6" t="s">
        <v>505</v>
      </c>
      <c r="I644" s="6" t="s">
        <v>510</v>
      </c>
      <c r="J644" s="6" t="s">
        <v>28</v>
      </c>
      <c r="K644" s="6" t="s">
        <v>39</v>
      </c>
      <c r="L644" s="6" t="s">
        <v>64</v>
      </c>
      <c r="M644" s="43"/>
      <c r="N644" s="44" t="s">
        <v>1979</v>
      </c>
      <c r="O644" s="39">
        <v>45961.708333333299</v>
      </c>
      <c r="S644" s="45" t="e">
        <f>_xlfn.CONCAT(#REF!,TRIM(tbl_PV_Milestones[[#This Row],[Milestone Description]]))</f>
        <v>#REF!</v>
      </c>
      <c r="T644" s="84" t="str">
        <f>IF(COUNTIF(tbl_PV_Milestones[UID],tbl_PV_Milestones[[#This Row],[UID]])&gt;1,"Duplicate","")</f>
        <v>Duplicate</v>
      </c>
      <c r="U644" s="42" t="str">
        <f>_xlfn.XLOOKUP(tbl_PV_Milestones[[#This Row],[Work ID]],tbl_PV_Meta[Work ID '#],tbl_PV_Meta[Sub-Portfolio])</f>
        <v>Sub-Portfolio 8</v>
      </c>
      <c r="V644" s="41">
        <f>IF(MONTH(tbl_PV_Milestones[[#This Row],[Baseline Date]])&lt;7,YEAR(tbl_PV_Milestones[[#This Row],[Baseline Date]]),YEAR(tbl_PV_Milestones[[#This Row],[Baseline Date]])+1)</f>
        <v>1900</v>
      </c>
      <c r="W644" s="41">
        <f>IF(MONTH(tbl_PV_Milestones[[#This Row],[Actual/Schedule Finish]])&lt;7,YEAR(tbl_PV_Milestones[[#This Row],[Actual/Schedule Finish]]),YEAR(tbl_PV_Milestones[[#This Row],[Actual/Schedule Finish]])+1)</f>
        <v>2026</v>
      </c>
      <c r="X644" s="41" t="str">
        <f>IF(OR(tbl_PV_Milestones[[#This Row],[Project Status]]="Completed",tbl_PV_Milestones[[#This Row],[Project Status]]="Assumed Completed"),"Yes","No")</f>
        <v>No</v>
      </c>
      <c r="Y644" s="41">
        <f>IF(tbl_PV_Milestones[[#This Row],[Baseline Date]]="",1,0)</f>
        <v>1</v>
      </c>
      <c r="Z644" s="41">
        <f>IF(tbl_PV_Milestones[[#This Row],[Baseline Date]]&lt;PV_Meta!$B$7,1,0)</f>
        <v>1</v>
      </c>
      <c r="AA644" s="41">
        <f>IF(tbl_PV_Milestones[[#This Row],[Complete]]="Yes",1,0)</f>
        <v>0</v>
      </c>
      <c r="AB644" s="41">
        <f>IF(AND(tbl_PV_Milestones[[#This Row],[BL FY]]=2025,tbl_PV_Milestones[[#This Row],[Baseline Date]]&lt;PV_Meta!$B$7),1,0)</f>
        <v>0</v>
      </c>
      <c r="AC644" s="41">
        <f>IF(AND(tbl_PV_Milestones[[#This Row],[Planned YTD]]=1,tbl_PV_Milestones[[#This Row],[Complete]]="Yes"),1,0)</f>
        <v>0</v>
      </c>
      <c r="AD644" s="41">
        <f>IF(AND(tbl_PV_Milestones[[#This Row],[Actual/Schedule Finish]]&lt;PV_Meta!$B$7,tbl_PV_Milestones[[#This Row],[Complete]]="No",tbl_PV_Milestones[[#This Row],[Project Status]]&lt;&gt;"On Hold"),1,0)</f>
        <v>0</v>
      </c>
      <c r="AE644" s="41">
        <f>IF(AND(tbl_PV_Milestones[[#This Row],[Actual/Schedule Finish]]&gt;tbl_PV_Milestones[[#This Row],[Baseline Date]],tbl_PV_Milestones[[#This Row],[Complete]]="No",tbl_PV_Milestones[[#This Row],[Project Status]]&lt;&gt;"On Hold",tbl_PV_Milestones[[#This Row],[Overdue]]=0,tbl_PV_Milestones[[#This Row],[To be Baselined]]&lt;&gt;1),1,0)</f>
        <v>0</v>
      </c>
      <c r="AF644" s="41">
        <f>IF(AND(tbl_PV_Milestones[[#This Row],[BL FY]]=2025,tbl_PV_Milestones[[#This Row],[Finish FY]]&gt;2025),1,0)</f>
        <v>0</v>
      </c>
      <c r="AG644" s="56" t="str">
        <f>_xlfn.XLOOKUP(tbl_PV_Milestones[[#This Row],[Work ID]],tbl_PV_Meta[Work ID '#],tbl_PV_Meta[Project Manager/Owner],,0)</f>
        <v>Project Manager 13</v>
      </c>
      <c r="AH644" s="6"/>
    </row>
    <row r="645" spans="4:34" x14ac:dyDescent="0.25">
      <c r="D645" s="6" t="s">
        <v>28</v>
      </c>
      <c r="E645" s="6" t="s">
        <v>52</v>
      </c>
      <c r="F645" s="6" t="s">
        <v>1782</v>
      </c>
      <c r="G645" s="6" t="s">
        <v>725</v>
      </c>
      <c r="H645" s="6" t="s">
        <v>505</v>
      </c>
      <c r="I645" s="6" t="s">
        <v>510</v>
      </c>
      <c r="J645" s="6" t="s">
        <v>28</v>
      </c>
      <c r="K645" s="6" t="s">
        <v>39</v>
      </c>
      <c r="L645" s="6" t="s">
        <v>64</v>
      </c>
      <c r="M645" s="43"/>
      <c r="N645" s="44" t="s">
        <v>1979</v>
      </c>
      <c r="O645" s="39">
        <v>46015.708333333299</v>
      </c>
      <c r="S645" s="45" t="e">
        <f>_xlfn.CONCAT(#REF!,TRIM(tbl_PV_Milestones[[#This Row],[Milestone Description]]))</f>
        <v>#REF!</v>
      </c>
      <c r="T645" s="84" t="str">
        <f>IF(COUNTIF(tbl_PV_Milestones[UID],tbl_PV_Milestones[[#This Row],[UID]])&gt;1,"Duplicate","")</f>
        <v>Duplicate</v>
      </c>
      <c r="U645" s="42" t="str">
        <f>_xlfn.XLOOKUP(tbl_PV_Milestones[[#This Row],[Work ID]],tbl_PV_Meta[Work ID '#],tbl_PV_Meta[Sub-Portfolio])</f>
        <v>Sub-Portfolio 8</v>
      </c>
      <c r="V645" s="41">
        <f>IF(MONTH(tbl_PV_Milestones[[#This Row],[Baseline Date]])&lt;7,YEAR(tbl_PV_Milestones[[#This Row],[Baseline Date]]),YEAR(tbl_PV_Milestones[[#This Row],[Baseline Date]])+1)</f>
        <v>1900</v>
      </c>
      <c r="W645" s="41">
        <f>IF(MONTH(tbl_PV_Milestones[[#This Row],[Actual/Schedule Finish]])&lt;7,YEAR(tbl_PV_Milestones[[#This Row],[Actual/Schedule Finish]]),YEAR(tbl_PV_Milestones[[#This Row],[Actual/Schedule Finish]])+1)</f>
        <v>2026</v>
      </c>
      <c r="X645" s="41" t="str">
        <f>IF(OR(tbl_PV_Milestones[[#This Row],[Project Status]]="Completed",tbl_PV_Milestones[[#This Row],[Project Status]]="Assumed Completed"),"Yes","No")</f>
        <v>No</v>
      </c>
      <c r="Y645" s="41">
        <f>IF(tbl_PV_Milestones[[#This Row],[Baseline Date]]="",1,0)</f>
        <v>1</v>
      </c>
      <c r="Z645" s="41">
        <f>IF(tbl_PV_Milestones[[#This Row],[Baseline Date]]&lt;PV_Meta!$B$7,1,0)</f>
        <v>1</v>
      </c>
      <c r="AA645" s="41">
        <f>IF(tbl_PV_Milestones[[#This Row],[Complete]]="Yes",1,0)</f>
        <v>0</v>
      </c>
      <c r="AB645" s="41">
        <f>IF(AND(tbl_PV_Milestones[[#This Row],[BL FY]]=2025,tbl_PV_Milestones[[#This Row],[Baseline Date]]&lt;PV_Meta!$B$7),1,0)</f>
        <v>0</v>
      </c>
      <c r="AC645" s="41">
        <f>IF(AND(tbl_PV_Milestones[[#This Row],[Planned YTD]]=1,tbl_PV_Milestones[[#This Row],[Complete]]="Yes"),1,0)</f>
        <v>0</v>
      </c>
      <c r="AD645" s="41">
        <f>IF(AND(tbl_PV_Milestones[[#This Row],[Actual/Schedule Finish]]&lt;PV_Meta!$B$7,tbl_PV_Milestones[[#This Row],[Complete]]="No",tbl_PV_Milestones[[#This Row],[Project Status]]&lt;&gt;"On Hold"),1,0)</f>
        <v>0</v>
      </c>
      <c r="AE645" s="41">
        <f>IF(AND(tbl_PV_Milestones[[#This Row],[Actual/Schedule Finish]]&gt;tbl_PV_Milestones[[#This Row],[Baseline Date]],tbl_PV_Milestones[[#This Row],[Complete]]="No",tbl_PV_Milestones[[#This Row],[Project Status]]&lt;&gt;"On Hold",tbl_PV_Milestones[[#This Row],[Overdue]]=0,tbl_PV_Milestones[[#This Row],[To be Baselined]]&lt;&gt;1),1,0)</f>
        <v>0</v>
      </c>
      <c r="AF645" s="41">
        <f>IF(AND(tbl_PV_Milestones[[#This Row],[BL FY]]=2025,tbl_PV_Milestones[[#This Row],[Finish FY]]&gt;2025),1,0)</f>
        <v>0</v>
      </c>
      <c r="AG645" s="56" t="str">
        <f>_xlfn.XLOOKUP(tbl_PV_Milestones[[#This Row],[Work ID]],tbl_PV_Meta[Work ID '#],tbl_PV_Meta[Project Manager/Owner],,0)</f>
        <v>Project Manager 13</v>
      </c>
      <c r="AH645" s="6"/>
    </row>
    <row r="646" spans="4:34" x14ac:dyDescent="0.25">
      <c r="D646" s="6" t="s">
        <v>28</v>
      </c>
      <c r="E646" s="6" t="s">
        <v>52</v>
      </c>
      <c r="F646" s="6" t="s">
        <v>1782</v>
      </c>
      <c r="G646" s="6" t="s">
        <v>726</v>
      </c>
      <c r="H646" s="6" t="s">
        <v>505</v>
      </c>
      <c r="I646" s="6" t="s">
        <v>506</v>
      </c>
      <c r="J646" s="6" t="s">
        <v>28</v>
      </c>
      <c r="K646" s="6" t="s">
        <v>39</v>
      </c>
      <c r="L646" s="6" t="s">
        <v>64</v>
      </c>
      <c r="M646" s="43"/>
      <c r="N646" s="44" t="s">
        <v>1979</v>
      </c>
      <c r="O646" s="39">
        <v>46052.708333333299</v>
      </c>
      <c r="S646" s="45" t="e">
        <f>_xlfn.CONCAT(#REF!,TRIM(tbl_PV_Milestones[[#This Row],[Milestone Description]]))</f>
        <v>#REF!</v>
      </c>
      <c r="T646" s="84" t="str">
        <f>IF(COUNTIF(tbl_PV_Milestones[UID],tbl_PV_Milestones[[#This Row],[UID]])&gt;1,"Duplicate","")</f>
        <v>Duplicate</v>
      </c>
      <c r="U646" s="42" t="str">
        <f>_xlfn.XLOOKUP(tbl_PV_Milestones[[#This Row],[Work ID]],tbl_PV_Meta[Work ID '#],tbl_PV_Meta[Sub-Portfolio])</f>
        <v>Sub-Portfolio 8</v>
      </c>
      <c r="V646" s="41">
        <f>IF(MONTH(tbl_PV_Milestones[[#This Row],[Baseline Date]])&lt;7,YEAR(tbl_PV_Milestones[[#This Row],[Baseline Date]]),YEAR(tbl_PV_Milestones[[#This Row],[Baseline Date]])+1)</f>
        <v>1900</v>
      </c>
      <c r="W646" s="41">
        <f>IF(MONTH(tbl_PV_Milestones[[#This Row],[Actual/Schedule Finish]])&lt;7,YEAR(tbl_PV_Milestones[[#This Row],[Actual/Schedule Finish]]),YEAR(tbl_PV_Milestones[[#This Row],[Actual/Schedule Finish]])+1)</f>
        <v>2026</v>
      </c>
      <c r="X646" s="41" t="str">
        <f>IF(OR(tbl_PV_Milestones[[#This Row],[Project Status]]="Completed",tbl_PV_Milestones[[#This Row],[Project Status]]="Assumed Completed"),"Yes","No")</f>
        <v>No</v>
      </c>
      <c r="Y646" s="41">
        <f>IF(tbl_PV_Milestones[[#This Row],[Baseline Date]]="",1,0)</f>
        <v>1</v>
      </c>
      <c r="Z646" s="41">
        <f>IF(tbl_PV_Milestones[[#This Row],[Baseline Date]]&lt;PV_Meta!$B$7,1,0)</f>
        <v>1</v>
      </c>
      <c r="AA646" s="41">
        <f>IF(tbl_PV_Milestones[[#This Row],[Complete]]="Yes",1,0)</f>
        <v>0</v>
      </c>
      <c r="AB646" s="41">
        <f>IF(AND(tbl_PV_Milestones[[#This Row],[BL FY]]=2025,tbl_PV_Milestones[[#This Row],[Baseline Date]]&lt;PV_Meta!$B$7),1,0)</f>
        <v>0</v>
      </c>
      <c r="AC646" s="41">
        <f>IF(AND(tbl_PV_Milestones[[#This Row],[Planned YTD]]=1,tbl_PV_Milestones[[#This Row],[Complete]]="Yes"),1,0)</f>
        <v>0</v>
      </c>
      <c r="AD646" s="41">
        <f>IF(AND(tbl_PV_Milestones[[#This Row],[Actual/Schedule Finish]]&lt;PV_Meta!$B$7,tbl_PV_Milestones[[#This Row],[Complete]]="No",tbl_PV_Milestones[[#This Row],[Project Status]]&lt;&gt;"On Hold"),1,0)</f>
        <v>0</v>
      </c>
      <c r="AE646" s="41">
        <f>IF(AND(tbl_PV_Milestones[[#This Row],[Actual/Schedule Finish]]&gt;tbl_PV_Milestones[[#This Row],[Baseline Date]],tbl_PV_Milestones[[#This Row],[Complete]]="No",tbl_PV_Milestones[[#This Row],[Project Status]]&lt;&gt;"On Hold",tbl_PV_Milestones[[#This Row],[Overdue]]=0,tbl_PV_Milestones[[#This Row],[To be Baselined]]&lt;&gt;1),1,0)</f>
        <v>0</v>
      </c>
      <c r="AF646" s="41">
        <f>IF(AND(tbl_PV_Milestones[[#This Row],[BL FY]]=2025,tbl_PV_Milestones[[#This Row],[Finish FY]]&gt;2025),1,0)</f>
        <v>0</v>
      </c>
      <c r="AG646" s="56" t="str">
        <f>_xlfn.XLOOKUP(tbl_PV_Milestones[[#This Row],[Work ID]],tbl_PV_Meta[Work ID '#],tbl_PV_Meta[Project Manager/Owner],,0)</f>
        <v>Project Manager 13</v>
      </c>
      <c r="AH646" s="6"/>
    </row>
    <row r="647" spans="4:34" x14ac:dyDescent="0.25">
      <c r="D647" s="6" t="s">
        <v>28</v>
      </c>
      <c r="E647" s="6" t="s">
        <v>52</v>
      </c>
      <c r="F647" s="6" t="s">
        <v>1782</v>
      </c>
      <c r="G647" s="6" t="s">
        <v>727</v>
      </c>
      <c r="H647" s="6" t="s">
        <v>505</v>
      </c>
      <c r="I647" s="6" t="s">
        <v>510</v>
      </c>
      <c r="J647" s="6" t="s">
        <v>28</v>
      </c>
      <c r="K647" s="6" t="s">
        <v>39</v>
      </c>
      <c r="L647" s="6" t="s">
        <v>64</v>
      </c>
      <c r="M647" s="43"/>
      <c r="N647" s="44" t="s">
        <v>1979</v>
      </c>
      <c r="O647" s="39">
        <v>45898.708333333299</v>
      </c>
      <c r="S647" s="45" t="e">
        <f>_xlfn.CONCAT(#REF!,TRIM(tbl_PV_Milestones[[#This Row],[Milestone Description]]))</f>
        <v>#REF!</v>
      </c>
      <c r="T647" s="84" t="str">
        <f>IF(COUNTIF(tbl_PV_Milestones[UID],tbl_PV_Milestones[[#This Row],[UID]])&gt;1,"Duplicate","")</f>
        <v>Duplicate</v>
      </c>
      <c r="U647" s="42" t="str">
        <f>_xlfn.XLOOKUP(tbl_PV_Milestones[[#This Row],[Work ID]],tbl_PV_Meta[Work ID '#],tbl_PV_Meta[Sub-Portfolio])</f>
        <v>Sub-Portfolio 8</v>
      </c>
      <c r="V647" s="41">
        <f>IF(MONTH(tbl_PV_Milestones[[#This Row],[Baseline Date]])&lt;7,YEAR(tbl_PV_Milestones[[#This Row],[Baseline Date]]),YEAR(tbl_PV_Milestones[[#This Row],[Baseline Date]])+1)</f>
        <v>1900</v>
      </c>
      <c r="W647" s="41">
        <f>IF(MONTH(tbl_PV_Milestones[[#This Row],[Actual/Schedule Finish]])&lt;7,YEAR(tbl_PV_Milestones[[#This Row],[Actual/Schedule Finish]]),YEAR(tbl_PV_Milestones[[#This Row],[Actual/Schedule Finish]])+1)</f>
        <v>2026</v>
      </c>
      <c r="X647" s="41" t="str">
        <f>IF(OR(tbl_PV_Milestones[[#This Row],[Project Status]]="Completed",tbl_PV_Milestones[[#This Row],[Project Status]]="Assumed Completed"),"Yes","No")</f>
        <v>No</v>
      </c>
      <c r="Y647" s="41">
        <f>IF(tbl_PV_Milestones[[#This Row],[Baseline Date]]="",1,0)</f>
        <v>1</v>
      </c>
      <c r="Z647" s="41">
        <f>IF(tbl_PV_Milestones[[#This Row],[Baseline Date]]&lt;PV_Meta!$B$7,1,0)</f>
        <v>1</v>
      </c>
      <c r="AA647" s="41">
        <f>IF(tbl_PV_Milestones[[#This Row],[Complete]]="Yes",1,0)</f>
        <v>0</v>
      </c>
      <c r="AB647" s="41">
        <f>IF(AND(tbl_PV_Milestones[[#This Row],[BL FY]]=2025,tbl_PV_Milestones[[#This Row],[Baseline Date]]&lt;PV_Meta!$B$7),1,0)</f>
        <v>0</v>
      </c>
      <c r="AC647" s="41">
        <f>IF(AND(tbl_PV_Milestones[[#This Row],[Planned YTD]]=1,tbl_PV_Milestones[[#This Row],[Complete]]="Yes"),1,0)</f>
        <v>0</v>
      </c>
      <c r="AD647" s="41">
        <f>IF(AND(tbl_PV_Milestones[[#This Row],[Actual/Schedule Finish]]&lt;PV_Meta!$B$7,tbl_PV_Milestones[[#This Row],[Complete]]="No",tbl_PV_Milestones[[#This Row],[Project Status]]&lt;&gt;"On Hold"),1,0)</f>
        <v>0</v>
      </c>
      <c r="AE647" s="41">
        <f>IF(AND(tbl_PV_Milestones[[#This Row],[Actual/Schedule Finish]]&gt;tbl_PV_Milestones[[#This Row],[Baseline Date]],tbl_PV_Milestones[[#This Row],[Complete]]="No",tbl_PV_Milestones[[#This Row],[Project Status]]&lt;&gt;"On Hold",tbl_PV_Milestones[[#This Row],[Overdue]]=0,tbl_PV_Milestones[[#This Row],[To be Baselined]]&lt;&gt;1),1,0)</f>
        <v>0</v>
      </c>
      <c r="AF647" s="41">
        <f>IF(AND(tbl_PV_Milestones[[#This Row],[BL FY]]=2025,tbl_PV_Milestones[[#This Row],[Finish FY]]&gt;2025),1,0)</f>
        <v>0</v>
      </c>
      <c r="AG647" s="56" t="str">
        <f>_xlfn.XLOOKUP(tbl_PV_Milestones[[#This Row],[Work ID]],tbl_PV_Meta[Work ID '#],tbl_PV_Meta[Project Manager/Owner],,0)</f>
        <v>Project Manager 13</v>
      </c>
      <c r="AH647" s="6"/>
    </row>
    <row r="648" spans="4:34" x14ac:dyDescent="0.25">
      <c r="D648" s="6" t="s">
        <v>28</v>
      </c>
      <c r="E648" s="6" t="s">
        <v>52</v>
      </c>
      <c r="F648" s="6" t="s">
        <v>1782</v>
      </c>
      <c r="G648" s="6" t="s">
        <v>728</v>
      </c>
      <c r="H648" s="6" t="s">
        <v>505</v>
      </c>
      <c r="I648" s="6" t="s">
        <v>510</v>
      </c>
      <c r="J648" s="6" t="s">
        <v>28</v>
      </c>
      <c r="K648" s="6" t="s">
        <v>39</v>
      </c>
      <c r="L648" s="6" t="s">
        <v>64</v>
      </c>
      <c r="M648" s="43"/>
      <c r="N648" s="44" t="s">
        <v>1979</v>
      </c>
      <c r="O648" s="39">
        <v>45961.708333333299</v>
      </c>
      <c r="S648" s="45" t="e">
        <f>_xlfn.CONCAT(#REF!,TRIM(tbl_PV_Milestones[[#This Row],[Milestone Description]]))</f>
        <v>#REF!</v>
      </c>
      <c r="T648" s="84" t="str">
        <f>IF(COUNTIF(tbl_PV_Milestones[UID],tbl_PV_Milestones[[#This Row],[UID]])&gt;1,"Duplicate","")</f>
        <v>Duplicate</v>
      </c>
      <c r="U648" s="42" t="str">
        <f>_xlfn.XLOOKUP(tbl_PV_Milestones[[#This Row],[Work ID]],tbl_PV_Meta[Work ID '#],tbl_PV_Meta[Sub-Portfolio])</f>
        <v>Sub-Portfolio 8</v>
      </c>
      <c r="V648" s="41">
        <f>IF(MONTH(tbl_PV_Milestones[[#This Row],[Baseline Date]])&lt;7,YEAR(tbl_PV_Milestones[[#This Row],[Baseline Date]]),YEAR(tbl_PV_Milestones[[#This Row],[Baseline Date]])+1)</f>
        <v>1900</v>
      </c>
      <c r="W648" s="41">
        <f>IF(MONTH(tbl_PV_Milestones[[#This Row],[Actual/Schedule Finish]])&lt;7,YEAR(tbl_PV_Milestones[[#This Row],[Actual/Schedule Finish]]),YEAR(tbl_PV_Milestones[[#This Row],[Actual/Schedule Finish]])+1)</f>
        <v>2026</v>
      </c>
      <c r="X648" s="41" t="str">
        <f>IF(OR(tbl_PV_Milestones[[#This Row],[Project Status]]="Completed",tbl_PV_Milestones[[#This Row],[Project Status]]="Assumed Completed"),"Yes","No")</f>
        <v>No</v>
      </c>
      <c r="Y648" s="41">
        <f>IF(tbl_PV_Milestones[[#This Row],[Baseline Date]]="",1,0)</f>
        <v>1</v>
      </c>
      <c r="Z648" s="41">
        <f>IF(tbl_PV_Milestones[[#This Row],[Baseline Date]]&lt;PV_Meta!$B$7,1,0)</f>
        <v>1</v>
      </c>
      <c r="AA648" s="41">
        <f>IF(tbl_PV_Milestones[[#This Row],[Complete]]="Yes",1,0)</f>
        <v>0</v>
      </c>
      <c r="AB648" s="41">
        <f>IF(AND(tbl_PV_Milestones[[#This Row],[BL FY]]=2025,tbl_PV_Milestones[[#This Row],[Baseline Date]]&lt;PV_Meta!$B$7),1,0)</f>
        <v>0</v>
      </c>
      <c r="AC648" s="41">
        <f>IF(AND(tbl_PV_Milestones[[#This Row],[Planned YTD]]=1,tbl_PV_Milestones[[#This Row],[Complete]]="Yes"),1,0)</f>
        <v>0</v>
      </c>
      <c r="AD648" s="41">
        <f>IF(AND(tbl_PV_Milestones[[#This Row],[Actual/Schedule Finish]]&lt;PV_Meta!$B$7,tbl_PV_Milestones[[#This Row],[Complete]]="No",tbl_PV_Milestones[[#This Row],[Project Status]]&lt;&gt;"On Hold"),1,0)</f>
        <v>0</v>
      </c>
      <c r="AE648" s="41">
        <f>IF(AND(tbl_PV_Milestones[[#This Row],[Actual/Schedule Finish]]&gt;tbl_PV_Milestones[[#This Row],[Baseline Date]],tbl_PV_Milestones[[#This Row],[Complete]]="No",tbl_PV_Milestones[[#This Row],[Project Status]]&lt;&gt;"On Hold",tbl_PV_Milestones[[#This Row],[Overdue]]=0,tbl_PV_Milestones[[#This Row],[To be Baselined]]&lt;&gt;1),1,0)</f>
        <v>0</v>
      </c>
      <c r="AF648" s="41">
        <f>IF(AND(tbl_PV_Milestones[[#This Row],[BL FY]]=2025,tbl_PV_Milestones[[#This Row],[Finish FY]]&gt;2025),1,0)</f>
        <v>0</v>
      </c>
      <c r="AG648" s="56" t="str">
        <f>_xlfn.XLOOKUP(tbl_PV_Milestones[[#This Row],[Work ID]],tbl_PV_Meta[Work ID '#],tbl_PV_Meta[Project Manager/Owner],,0)</f>
        <v>Project Manager 13</v>
      </c>
      <c r="AH648" s="6"/>
    </row>
    <row r="649" spans="4:34" x14ac:dyDescent="0.25">
      <c r="D649" s="6" t="s">
        <v>28</v>
      </c>
      <c r="E649" s="6" t="s">
        <v>503</v>
      </c>
      <c r="F649" s="6" t="s">
        <v>1761</v>
      </c>
      <c r="G649" s="6" t="s">
        <v>544</v>
      </c>
      <c r="H649" s="6" t="s">
        <v>505</v>
      </c>
      <c r="I649" s="6" t="s">
        <v>510</v>
      </c>
      <c r="J649" s="6" t="s">
        <v>28</v>
      </c>
      <c r="K649" s="6" t="s">
        <v>61</v>
      </c>
      <c r="L649" s="6" t="s">
        <v>42</v>
      </c>
      <c r="M649" s="43"/>
      <c r="N649" s="44" t="s">
        <v>1979</v>
      </c>
      <c r="O649" s="39">
        <v>45793.708333333299</v>
      </c>
      <c r="P649" s="39">
        <v>45793.708333333299</v>
      </c>
      <c r="Q649" s="6">
        <v>0</v>
      </c>
      <c r="R649" s="6">
        <v>0</v>
      </c>
      <c r="S649" s="45" t="e">
        <f>_xlfn.CONCAT(#REF!,TRIM(tbl_PV_Milestones[[#This Row],[Milestone Description]]))</f>
        <v>#REF!</v>
      </c>
      <c r="T649" s="84" t="str">
        <f>IF(COUNTIF(tbl_PV_Milestones[UID],tbl_PV_Milestones[[#This Row],[UID]])&gt;1,"Duplicate","")</f>
        <v>Duplicate</v>
      </c>
      <c r="U649" s="42" t="str">
        <f>_xlfn.XLOOKUP(tbl_PV_Milestones[[#This Row],[Work ID]],tbl_PV_Meta[Work ID '#],tbl_PV_Meta[Sub-Portfolio])</f>
        <v>Sub-Portfolio 8</v>
      </c>
      <c r="V649" s="41">
        <f>IF(MONTH(tbl_PV_Milestones[[#This Row],[Baseline Date]])&lt;7,YEAR(tbl_PV_Milestones[[#This Row],[Baseline Date]]),YEAR(tbl_PV_Milestones[[#This Row],[Baseline Date]])+1)</f>
        <v>2025</v>
      </c>
      <c r="W649" s="41">
        <f>IF(MONTH(tbl_PV_Milestones[[#This Row],[Actual/Schedule Finish]])&lt;7,YEAR(tbl_PV_Milestones[[#This Row],[Actual/Schedule Finish]]),YEAR(tbl_PV_Milestones[[#This Row],[Actual/Schedule Finish]])+1)</f>
        <v>2025</v>
      </c>
      <c r="X649" s="41" t="str">
        <f>IF(OR(tbl_PV_Milestones[[#This Row],[Project Status]]="Completed",tbl_PV_Milestones[[#This Row],[Project Status]]="Assumed Completed"),"Yes","No")</f>
        <v>No</v>
      </c>
      <c r="Y649" s="41">
        <f>IF(tbl_PV_Milestones[[#This Row],[Baseline Date]]="",1,0)</f>
        <v>0</v>
      </c>
      <c r="Z649" s="41">
        <f>IF(tbl_PV_Milestones[[#This Row],[Baseline Date]]&lt;PV_Meta!$B$7,1,0)</f>
        <v>0</v>
      </c>
      <c r="AA649" s="41">
        <f>IF(tbl_PV_Milestones[[#This Row],[Complete]]="Yes",1,0)</f>
        <v>0</v>
      </c>
      <c r="AB649" s="41">
        <f>IF(AND(tbl_PV_Milestones[[#This Row],[BL FY]]=2025,tbl_PV_Milestones[[#This Row],[Baseline Date]]&lt;PV_Meta!$B$7),1,0)</f>
        <v>0</v>
      </c>
      <c r="AC649" s="41">
        <f>IF(AND(tbl_PV_Milestones[[#This Row],[Planned YTD]]=1,tbl_PV_Milestones[[#This Row],[Complete]]="Yes"),1,0)</f>
        <v>0</v>
      </c>
      <c r="AD649" s="41">
        <f>IF(AND(tbl_PV_Milestones[[#This Row],[Actual/Schedule Finish]]&lt;PV_Meta!$B$7,tbl_PV_Milestones[[#This Row],[Complete]]="No",tbl_PV_Milestones[[#This Row],[Project Status]]&lt;&gt;"On Hold"),1,0)</f>
        <v>0</v>
      </c>
      <c r="AE649" s="41">
        <f>IF(AND(tbl_PV_Milestones[[#This Row],[Actual/Schedule Finish]]&gt;tbl_PV_Milestones[[#This Row],[Baseline Date]],tbl_PV_Milestones[[#This Row],[Complete]]="No",tbl_PV_Milestones[[#This Row],[Project Status]]&lt;&gt;"On Hold",tbl_PV_Milestones[[#This Row],[Overdue]]=0,tbl_PV_Milestones[[#This Row],[To be Baselined]]&lt;&gt;1),1,0)</f>
        <v>0</v>
      </c>
      <c r="AF649" s="41">
        <f>IF(AND(tbl_PV_Milestones[[#This Row],[BL FY]]=2025,tbl_PV_Milestones[[#This Row],[Finish FY]]&gt;2025),1,0)</f>
        <v>0</v>
      </c>
      <c r="AG649" s="56" t="str">
        <f>_xlfn.XLOOKUP(tbl_PV_Milestones[[#This Row],[Work ID]],tbl_PV_Meta[Work ID '#],tbl_PV_Meta[Project Manager/Owner],,0)</f>
        <v>Project Manager 21</v>
      </c>
      <c r="AH649" s="6"/>
    </row>
    <row r="650" spans="4:34" x14ac:dyDescent="0.25">
      <c r="D650" s="6" t="s">
        <v>28</v>
      </c>
      <c r="E650" s="6" t="s">
        <v>503</v>
      </c>
      <c r="F650" s="6" t="s">
        <v>1761</v>
      </c>
      <c r="G650" s="6" t="s">
        <v>545</v>
      </c>
      <c r="H650" s="6" t="s">
        <v>505</v>
      </c>
      <c r="I650" s="6" t="s">
        <v>510</v>
      </c>
      <c r="J650" s="6" t="s">
        <v>28</v>
      </c>
      <c r="K650" s="6" t="s">
        <v>61</v>
      </c>
      <c r="L650" s="6" t="s">
        <v>42</v>
      </c>
      <c r="M650" s="43"/>
      <c r="N650" s="44" t="s">
        <v>1979</v>
      </c>
      <c r="O650" s="39">
        <v>45793.708333333299</v>
      </c>
      <c r="P650" s="39">
        <v>45793.708333333299</v>
      </c>
      <c r="Q650" s="6">
        <v>0</v>
      </c>
      <c r="R650" s="6">
        <v>0</v>
      </c>
      <c r="S650" s="45" t="e">
        <f>_xlfn.CONCAT(#REF!,TRIM(tbl_PV_Milestones[[#This Row],[Milestone Description]]))</f>
        <v>#REF!</v>
      </c>
      <c r="T650" s="84" t="str">
        <f>IF(COUNTIF(tbl_PV_Milestones[UID],tbl_PV_Milestones[[#This Row],[UID]])&gt;1,"Duplicate","")</f>
        <v>Duplicate</v>
      </c>
      <c r="U650" s="42" t="str">
        <f>_xlfn.XLOOKUP(tbl_PV_Milestones[[#This Row],[Work ID]],tbl_PV_Meta[Work ID '#],tbl_PV_Meta[Sub-Portfolio])</f>
        <v>Sub-Portfolio 8</v>
      </c>
      <c r="V650" s="41">
        <f>IF(MONTH(tbl_PV_Milestones[[#This Row],[Baseline Date]])&lt;7,YEAR(tbl_PV_Milestones[[#This Row],[Baseline Date]]),YEAR(tbl_PV_Milestones[[#This Row],[Baseline Date]])+1)</f>
        <v>2025</v>
      </c>
      <c r="W650" s="41">
        <f>IF(MONTH(tbl_PV_Milestones[[#This Row],[Actual/Schedule Finish]])&lt;7,YEAR(tbl_PV_Milestones[[#This Row],[Actual/Schedule Finish]]),YEAR(tbl_PV_Milestones[[#This Row],[Actual/Schedule Finish]])+1)</f>
        <v>2025</v>
      </c>
      <c r="X650" s="41" t="str">
        <f>IF(OR(tbl_PV_Milestones[[#This Row],[Project Status]]="Completed",tbl_PV_Milestones[[#This Row],[Project Status]]="Assumed Completed"),"Yes","No")</f>
        <v>No</v>
      </c>
      <c r="Y650" s="41">
        <f>IF(tbl_PV_Milestones[[#This Row],[Baseline Date]]="",1,0)</f>
        <v>0</v>
      </c>
      <c r="Z650" s="41">
        <f>IF(tbl_PV_Milestones[[#This Row],[Baseline Date]]&lt;PV_Meta!$B$7,1,0)</f>
        <v>0</v>
      </c>
      <c r="AA650" s="41">
        <f>IF(tbl_PV_Milestones[[#This Row],[Complete]]="Yes",1,0)</f>
        <v>0</v>
      </c>
      <c r="AB650" s="41">
        <f>IF(AND(tbl_PV_Milestones[[#This Row],[BL FY]]=2025,tbl_PV_Milestones[[#This Row],[Baseline Date]]&lt;PV_Meta!$B$7),1,0)</f>
        <v>0</v>
      </c>
      <c r="AC650" s="41">
        <f>IF(AND(tbl_PV_Milestones[[#This Row],[Planned YTD]]=1,tbl_PV_Milestones[[#This Row],[Complete]]="Yes"),1,0)</f>
        <v>0</v>
      </c>
      <c r="AD650" s="41">
        <f>IF(AND(tbl_PV_Milestones[[#This Row],[Actual/Schedule Finish]]&lt;PV_Meta!$B$7,tbl_PV_Milestones[[#This Row],[Complete]]="No",tbl_PV_Milestones[[#This Row],[Project Status]]&lt;&gt;"On Hold"),1,0)</f>
        <v>0</v>
      </c>
      <c r="AE650" s="41">
        <f>IF(AND(tbl_PV_Milestones[[#This Row],[Actual/Schedule Finish]]&gt;tbl_PV_Milestones[[#This Row],[Baseline Date]],tbl_PV_Milestones[[#This Row],[Complete]]="No",tbl_PV_Milestones[[#This Row],[Project Status]]&lt;&gt;"On Hold",tbl_PV_Milestones[[#This Row],[Overdue]]=0,tbl_PV_Milestones[[#This Row],[To be Baselined]]&lt;&gt;1),1,0)</f>
        <v>0</v>
      </c>
      <c r="AF650" s="41">
        <f>IF(AND(tbl_PV_Milestones[[#This Row],[BL FY]]=2025,tbl_PV_Milestones[[#This Row],[Finish FY]]&gt;2025),1,0)</f>
        <v>0</v>
      </c>
      <c r="AG650" s="56" t="str">
        <f>_xlfn.XLOOKUP(tbl_PV_Milestones[[#This Row],[Work ID]],tbl_PV_Meta[Work ID '#],tbl_PV_Meta[Project Manager/Owner],,0)</f>
        <v>Project Manager 21</v>
      </c>
      <c r="AH650" s="6"/>
    </row>
    <row r="651" spans="4:34" x14ac:dyDescent="0.25">
      <c r="D651" s="6" t="s">
        <v>28</v>
      </c>
      <c r="E651" s="6" t="s">
        <v>503</v>
      </c>
      <c r="F651" s="6" t="s">
        <v>1761</v>
      </c>
      <c r="G651" s="6" t="s">
        <v>560</v>
      </c>
      <c r="H651" s="6" t="s">
        <v>505</v>
      </c>
      <c r="I651" s="6" t="s">
        <v>510</v>
      </c>
      <c r="J651" s="6" t="s">
        <v>28</v>
      </c>
      <c r="K651" s="6" t="s">
        <v>61</v>
      </c>
      <c r="L651" s="6" t="s">
        <v>42</v>
      </c>
      <c r="M651" s="43"/>
      <c r="N651" s="44" t="s">
        <v>1979</v>
      </c>
      <c r="O651" s="39">
        <v>45793.708333333299</v>
      </c>
      <c r="P651" s="39">
        <v>45793.708333333299</v>
      </c>
      <c r="Q651" s="6">
        <v>0</v>
      </c>
      <c r="R651" s="6">
        <v>0</v>
      </c>
      <c r="S651" s="45" t="e">
        <f>_xlfn.CONCAT(#REF!,TRIM(tbl_PV_Milestones[[#This Row],[Milestone Description]]))</f>
        <v>#REF!</v>
      </c>
      <c r="T651" s="84" t="str">
        <f>IF(COUNTIF(tbl_PV_Milestones[UID],tbl_PV_Milestones[[#This Row],[UID]])&gt;1,"Duplicate","")</f>
        <v>Duplicate</v>
      </c>
      <c r="U651" s="42" t="str">
        <f>_xlfn.XLOOKUP(tbl_PV_Milestones[[#This Row],[Work ID]],tbl_PV_Meta[Work ID '#],tbl_PV_Meta[Sub-Portfolio])</f>
        <v>Sub-Portfolio 8</v>
      </c>
      <c r="V651" s="41">
        <f>IF(MONTH(tbl_PV_Milestones[[#This Row],[Baseline Date]])&lt;7,YEAR(tbl_PV_Milestones[[#This Row],[Baseline Date]]),YEAR(tbl_PV_Milestones[[#This Row],[Baseline Date]])+1)</f>
        <v>2025</v>
      </c>
      <c r="W651" s="41">
        <f>IF(MONTH(tbl_PV_Milestones[[#This Row],[Actual/Schedule Finish]])&lt;7,YEAR(tbl_PV_Milestones[[#This Row],[Actual/Schedule Finish]]),YEAR(tbl_PV_Milestones[[#This Row],[Actual/Schedule Finish]])+1)</f>
        <v>2025</v>
      </c>
      <c r="X651" s="41" t="str">
        <f>IF(OR(tbl_PV_Milestones[[#This Row],[Project Status]]="Completed",tbl_PV_Milestones[[#This Row],[Project Status]]="Assumed Completed"),"Yes","No")</f>
        <v>No</v>
      </c>
      <c r="Y651" s="41">
        <f>IF(tbl_PV_Milestones[[#This Row],[Baseline Date]]="",1,0)</f>
        <v>0</v>
      </c>
      <c r="Z651" s="41">
        <f>IF(tbl_PV_Milestones[[#This Row],[Baseline Date]]&lt;PV_Meta!$B$7,1,0)</f>
        <v>0</v>
      </c>
      <c r="AA651" s="41">
        <f>IF(tbl_PV_Milestones[[#This Row],[Complete]]="Yes",1,0)</f>
        <v>0</v>
      </c>
      <c r="AB651" s="41">
        <f>IF(AND(tbl_PV_Milestones[[#This Row],[BL FY]]=2025,tbl_PV_Milestones[[#This Row],[Baseline Date]]&lt;PV_Meta!$B$7),1,0)</f>
        <v>0</v>
      </c>
      <c r="AC651" s="41">
        <f>IF(AND(tbl_PV_Milestones[[#This Row],[Planned YTD]]=1,tbl_PV_Milestones[[#This Row],[Complete]]="Yes"),1,0)</f>
        <v>0</v>
      </c>
      <c r="AD651" s="41">
        <f>IF(AND(tbl_PV_Milestones[[#This Row],[Actual/Schedule Finish]]&lt;PV_Meta!$B$7,tbl_PV_Milestones[[#This Row],[Complete]]="No",tbl_PV_Milestones[[#This Row],[Project Status]]&lt;&gt;"On Hold"),1,0)</f>
        <v>0</v>
      </c>
      <c r="AE651" s="41">
        <f>IF(AND(tbl_PV_Milestones[[#This Row],[Actual/Schedule Finish]]&gt;tbl_PV_Milestones[[#This Row],[Baseline Date]],tbl_PV_Milestones[[#This Row],[Complete]]="No",tbl_PV_Milestones[[#This Row],[Project Status]]&lt;&gt;"On Hold",tbl_PV_Milestones[[#This Row],[Overdue]]=0,tbl_PV_Milestones[[#This Row],[To be Baselined]]&lt;&gt;1),1,0)</f>
        <v>0</v>
      </c>
      <c r="AF651" s="41">
        <f>IF(AND(tbl_PV_Milestones[[#This Row],[BL FY]]=2025,tbl_PV_Milestones[[#This Row],[Finish FY]]&gt;2025),1,0)</f>
        <v>0</v>
      </c>
      <c r="AG651" s="56" t="str">
        <f>_xlfn.XLOOKUP(tbl_PV_Milestones[[#This Row],[Work ID]],tbl_PV_Meta[Work ID '#],tbl_PV_Meta[Project Manager/Owner],,0)</f>
        <v>Project Manager 21</v>
      </c>
      <c r="AH651" s="6"/>
    </row>
    <row r="652" spans="4:34" x14ac:dyDescent="0.25">
      <c r="D652" s="6" t="s">
        <v>28</v>
      </c>
      <c r="E652" s="6" t="s">
        <v>503</v>
      </c>
      <c r="F652" s="6" t="s">
        <v>1761</v>
      </c>
      <c r="G652" s="6" t="s">
        <v>546</v>
      </c>
      <c r="H652" s="6" t="s">
        <v>505</v>
      </c>
      <c r="I652" s="6" t="s">
        <v>510</v>
      </c>
      <c r="J652" s="6" t="s">
        <v>28</v>
      </c>
      <c r="K652" s="6" t="s">
        <v>61</v>
      </c>
      <c r="L652" s="6" t="s">
        <v>42</v>
      </c>
      <c r="M652" s="43"/>
      <c r="N652" s="44" t="s">
        <v>1979</v>
      </c>
      <c r="O652" s="39">
        <v>45793.708333333299</v>
      </c>
      <c r="P652" s="39">
        <v>45793.708333333299</v>
      </c>
      <c r="Q652" s="6">
        <v>0</v>
      </c>
      <c r="R652" s="6">
        <v>0</v>
      </c>
      <c r="S652" s="45" t="e">
        <f>_xlfn.CONCAT(#REF!,TRIM(tbl_PV_Milestones[[#This Row],[Milestone Description]]))</f>
        <v>#REF!</v>
      </c>
      <c r="T652" s="84" t="str">
        <f>IF(COUNTIF(tbl_PV_Milestones[UID],tbl_PV_Milestones[[#This Row],[UID]])&gt;1,"Duplicate","")</f>
        <v>Duplicate</v>
      </c>
      <c r="U652" s="42" t="str">
        <f>_xlfn.XLOOKUP(tbl_PV_Milestones[[#This Row],[Work ID]],tbl_PV_Meta[Work ID '#],tbl_PV_Meta[Sub-Portfolio])</f>
        <v>Sub-Portfolio 8</v>
      </c>
      <c r="V652" s="41">
        <f>IF(MONTH(tbl_PV_Milestones[[#This Row],[Baseline Date]])&lt;7,YEAR(tbl_PV_Milestones[[#This Row],[Baseline Date]]),YEAR(tbl_PV_Milestones[[#This Row],[Baseline Date]])+1)</f>
        <v>2025</v>
      </c>
      <c r="W652" s="41">
        <f>IF(MONTH(tbl_PV_Milestones[[#This Row],[Actual/Schedule Finish]])&lt;7,YEAR(tbl_PV_Milestones[[#This Row],[Actual/Schedule Finish]]),YEAR(tbl_PV_Milestones[[#This Row],[Actual/Schedule Finish]])+1)</f>
        <v>2025</v>
      </c>
      <c r="X652" s="41" t="str">
        <f>IF(OR(tbl_PV_Milestones[[#This Row],[Project Status]]="Completed",tbl_PV_Milestones[[#This Row],[Project Status]]="Assumed Completed"),"Yes","No")</f>
        <v>No</v>
      </c>
      <c r="Y652" s="41">
        <f>IF(tbl_PV_Milestones[[#This Row],[Baseline Date]]="",1,0)</f>
        <v>0</v>
      </c>
      <c r="Z652" s="41">
        <f>IF(tbl_PV_Milestones[[#This Row],[Baseline Date]]&lt;PV_Meta!$B$7,1,0)</f>
        <v>0</v>
      </c>
      <c r="AA652" s="41">
        <f>IF(tbl_PV_Milestones[[#This Row],[Complete]]="Yes",1,0)</f>
        <v>0</v>
      </c>
      <c r="AB652" s="41">
        <f>IF(AND(tbl_PV_Milestones[[#This Row],[BL FY]]=2025,tbl_PV_Milestones[[#This Row],[Baseline Date]]&lt;PV_Meta!$B$7),1,0)</f>
        <v>0</v>
      </c>
      <c r="AC652" s="41">
        <f>IF(AND(tbl_PV_Milestones[[#This Row],[Planned YTD]]=1,tbl_PV_Milestones[[#This Row],[Complete]]="Yes"),1,0)</f>
        <v>0</v>
      </c>
      <c r="AD652" s="41">
        <f>IF(AND(tbl_PV_Milestones[[#This Row],[Actual/Schedule Finish]]&lt;PV_Meta!$B$7,tbl_PV_Milestones[[#This Row],[Complete]]="No",tbl_PV_Milestones[[#This Row],[Project Status]]&lt;&gt;"On Hold"),1,0)</f>
        <v>0</v>
      </c>
      <c r="AE652" s="41">
        <f>IF(AND(tbl_PV_Milestones[[#This Row],[Actual/Schedule Finish]]&gt;tbl_PV_Milestones[[#This Row],[Baseline Date]],tbl_PV_Milestones[[#This Row],[Complete]]="No",tbl_PV_Milestones[[#This Row],[Project Status]]&lt;&gt;"On Hold",tbl_PV_Milestones[[#This Row],[Overdue]]=0,tbl_PV_Milestones[[#This Row],[To be Baselined]]&lt;&gt;1),1,0)</f>
        <v>0</v>
      </c>
      <c r="AF652" s="41">
        <f>IF(AND(tbl_PV_Milestones[[#This Row],[BL FY]]=2025,tbl_PV_Milestones[[#This Row],[Finish FY]]&gt;2025),1,0)</f>
        <v>0</v>
      </c>
      <c r="AG652" s="56" t="str">
        <f>_xlfn.XLOOKUP(tbl_PV_Milestones[[#This Row],[Work ID]],tbl_PV_Meta[Work ID '#],tbl_PV_Meta[Project Manager/Owner],,0)</f>
        <v>Project Manager 21</v>
      </c>
      <c r="AH652" s="6"/>
    </row>
    <row r="653" spans="4:34" x14ac:dyDescent="0.25">
      <c r="D653" s="6" t="s">
        <v>28</v>
      </c>
      <c r="E653" s="6" t="s">
        <v>503</v>
      </c>
      <c r="F653" s="6" t="s">
        <v>1761</v>
      </c>
      <c r="G653" s="6" t="s">
        <v>514</v>
      </c>
      <c r="H653" s="6" t="s">
        <v>505</v>
      </c>
      <c r="I653" s="6" t="s">
        <v>510</v>
      </c>
      <c r="J653" s="6" t="s">
        <v>28</v>
      </c>
      <c r="K653" s="6" t="s">
        <v>61</v>
      </c>
      <c r="L653" s="6" t="s">
        <v>42</v>
      </c>
      <c r="M653" s="43"/>
      <c r="N653" s="44" t="s">
        <v>1979</v>
      </c>
      <c r="O653" s="39">
        <v>45793.708333333299</v>
      </c>
      <c r="P653" s="39">
        <v>45793.708333333299</v>
      </c>
      <c r="Q653" s="6">
        <v>0</v>
      </c>
      <c r="R653" s="6">
        <v>0</v>
      </c>
      <c r="S653" s="45" t="e">
        <f>_xlfn.CONCAT(#REF!,TRIM(tbl_PV_Milestones[[#This Row],[Milestone Description]]))</f>
        <v>#REF!</v>
      </c>
      <c r="T653" s="84" t="str">
        <f>IF(COUNTIF(tbl_PV_Milestones[UID],tbl_PV_Milestones[[#This Row],[UID]])&gt;1,"Duplicate","")</f>
        <v>Duplicate</v>
      </c>
      <c r="U653" s="42" t="str">
        <f>_xlfn.XLOOKUP(tbl_PV_Milestones[[#This Row],[Work ID]],tbl_PV_Meta[Work ID '#],tbl_PV_Meta[Sub-Portfolio])</f>
        <v>Sub-Portfolio 8</v>
      </c>
      <c r="V653" s="41">
        <f>IF(MONTH(tbl_PV_Milestones[[#This Row],[Baseline Date]])&lt;7,YEAR(tbl_PV_Milestones[[#This Row],[Baseline Date]]),YEAR(tbl_PV_Milestones[[#This Row],[Baseline Date]])+1)</f>
        <v>2025</v>
      </c>
      <c r="W653" s="41">
        <f>IF(MONTH(tbl_PV_Milestones[[#This Row],[Actual/Schedule Finish]])&lt;7,YEAR(tbl_PV_Milestones[[#This Row],[Actual/Schedule Finish]]),YEAR(tbl_PV_Milestones[[#This Row],[Actual/Schedule Finish]])+1)</f>
        <v>2025</v>
      </c>
      <c r="X653" s="41" t="str">
        <f>IF(OR(tbl_PV_Milestones[[#This Row],[Project Status]]="Completed",tbl_PV_Milestones[[#This Row],[Project Status]]="Assumed Completed"),"Yes","No")</f>
        <v>No</v>
      </c>
      <c r="Y653" s="41">
        <f>IF(tbl_PV_Milestones[[#This Row],[Baseline Date]]="",1,0)</f>
        <v>0</v>
      </c>
      <c r="Z653" s="41">
        <f>IF(tbl_PV_Milestones[[#This Row],[Baseline Date]]&lt;PV_Meta!$B$7,1,0)</f>
        <v>0</v>
      </c>
      <c r="AA653" s="41">
        <f>IF(tbl_PV_Milestones[[#This Row],[Complete]]="Yes",1,0)</f>
        <v>0</v>
      </c>
      <c r="AB653" s="41">
        <f>IF(AND(tbl_PV_Milestones[[#This Row],[BL FY]]=2025,tbl_PV_Milestones[[#This Row],[Baseline Date]]&lt;PV_Meta!$B$7),1,0)</f>
        <v>0</v>
      </c>
      <c r="AC653" s="41">
        <f>IF(AND(tbl_PV_Milestones[[#This Row],[Planned YTD]]=1,tbl_PV_Milestones[[#This Row],[Complete]]="Yes"),1,0)</f>
        <v>0</v>
      </c>
      <c r="AD653" s="41">
        <f>IF(AND(tbl_PV_Milestones[[#This Row],[Actual/Schedule Finish]]&lt;PV_Meta!$B$7,tbl_PV_Milestones[[#This Row],[Complete]]="No",tbl_PV_Milestones[[#This Row],[Project Status]]&lt;&gt;"On Hold"),1,0)</f>
        <v>0</v>
      </c>
      <c r="AE653" s="41">
        <f>IF(AND(tbl_PV_Milestones[[#This Row],[Actual/Schedule Finish]]&gt;tbl_PV_Milestones[[#This Row],[Baseline Date]],tbl_PV_Milestones[[#This Row],[Complete]]="No",tbl_PV_Milestones[[#This Row],[Project Status]]&lt;&gt;"On Hold",tbl_PV_Milestones[[#This Row],[Overdue]]=0,tbl_PV_Milestones[[#This Row],[To be Baselined]]&lt;&gt;1),1,0)</f>
        <v>0</v>
      </c>
      <c r="AF653" s="41">
        <f>IF(AND(tbl_PV_Milestones[[#This Row],[BL FY]]=2025,tbl_PV_Milestones[[#This Row],[Finish FY]]&gt;2025),1,0)</f>
        <v>0</v>
      </c>
      <c r="AG653" s="56" t="str">
        <f>_xlfn.XLOOKUP(tbl_PV_Milestones[[#This Row],[Work ID]],tbl_PV_Meta[Work ID '#],tbl_PV_Meta[Project Manager/Owner],,0)</f>
        <v>Project Manager 21</v>
      </c>
      <c r="AH653" s="6"/>
    </row>
    <row r="654" spans="4:34" x14ac:dyDescent="0.25">
      <c r="D654" s="6" t="s">
        <v>28</v>
      </c>
      <c r="E654" s="6" t="s">
        <v>503</v>
      </c>
      <c r="F654" s="6" t="s">
        <v>1761</v>
      </c>
      <c r="G654" s="6" t="s">
        <v>729</v>
      </c>
      <c r="H654" s="6" t="s">
        <v>505</v>
      </c>
      <c r="I654" s="6" t="s">
        <v>510</v>
      </c>
      <c r="J654" s="6" t="s">
        <v>28</v>
      </c>
      <c r="K654" s="6" t="s">
        <v>61</v>
      </c>
      <c r="L654" s="6" t="s">
        <v>42</v>
      </c>
      <c r="M654" s="43"/>
      <c r="N654" s="44" t="s">
        <v>1979</v>
      </c>
      <c r="O654" s="39">
        <v>45793.708333333299</v>
      </c>
      <c r="P654" s="39">
        <v>45793.708333333299</v>
      </c>
      <c r="Q654" s="6">
        <v>0</v>
      </c>
      <c r="R654" s="6">
        <v>0</v>
      </c>
      <c r="S654" s="45" t="e">
        <f>_xlfn.CONCAT(#REF!,TRIM(tbl_PV_Milestones[[#This Row],[Milestone Description]]))</f>
        <v>#REF!</v>
      </c>
      <c r="T654" s="84" t="str">
        <f>IF(COUNTIF(tbl_PV_Milestones[UID],tbl_PV_Milestones[[#This Row],[UID]])&gt;1,"Duplicate","")</f>
        <v>Duplicate</v>
      </c>
      <c r="U654" s="42" t="str">
        <f>_xlfn.XLOOKUP(tbl_PV_Milestones[[#This Row],[Work ID]],tbl_PV_Meta[Work ID '#],tbl_PV_Meta[Sub-Portfolio])</f>
        <v>Sub-Portfolio 8</v>
      </c>
      <c r="V654" s="41">
        <f>IF(MONTH(tbl_PV_Milestones[[#This Row],[Baseline Date]])&lt;7,YEAR(tbl_PV_Milestones[[#This Row],[Baseline Date]]),YEAR(tbl_PV_Milestones[[#This Row],[Baseline Date]])+1)</f>
        <v>2025</v>
      </c>
      <c r="W654" s="41">
        <f>IF(MONTH(tbl_PV_Milestones[[#This Row],[Actual/Schedule Finish]])&lt;7,YEAR(tbl_PV_Milestones[[#This Row],[Actual/Schedule Finish]]),YEAR(tbl_PV_Milestones[[#This Row],[Actual/Schedule Finish]])+1)</f>
        <v>2025</v>
      </c>
      <c r="X654" s="41" t="str">
        <f>IF(OR(tbl_PV_Milestones[[#This Row],[Project Status]]="Completed",tbl_PV_Milestones[[#This Row],[Project Status]]="Assumed Completed"),"Yes","No")</f>
        <v>No</v>
      </c>
      <c r="Y654" s="41">
        <f>IF(tbl_PV_Milestones[[#This Row],[Baseline Date]]="",1,0)</f>
        <v>0</v>
      </c>
      <c r="Z654" s="41">
        <f>IF(tbl_PV_Milestones[[#This Row],[Baseline Date]]&lt;PV_Meta!$B$7,1,0)</f>
        <v>0</v>
      </c>
      <c r="AA654" s="41">
        <f>IF(tbl_PV_Milestones[[#This Row],[Complete]]="Yes",1,0)</f>
        <v>0</v>
      </c>
      <c r="AB654" s="41">
        <f>IF(AND(tbl_PV_Milestones[[#This Row],[BL FY]]=2025,tbl_PV_Milestones[[#This Row],[Baseline Date]]&lt;PV_Meta!$B$7),1,0)</f>
        <v>0</v>
      </c>
      <c r="AC654" s="41">
        <f>IF(AND(tbl_PV_Milestones[[#This Row],[Planned YTD]]=1,tbl_PV_Milestones[[#This Row],[Complete]]="Yes"),1,0)</f>
        <v>0</v>
      </c>
      <c r="AD654" s="41">
        <f>IF(AND(tbl_PV_Milestones[[#This Row],[Actual/Schedule Finish]]&lt;PV_Meta!$B$7,tbl_PV_Milestones[[#This Row],[Complete]]="No",tbl_PV_Milestones[[#This Row],[Project Status]]&lt;&gt;"On Hold"),1,0)</f>
        <v>0</v>
      </c>
      <c r="AE654" s="41">
        <f>IF(AND(tbl_PV_Milestones[[#This Row],[Actual/Schedule Finish]]&gt;tbl_PV_Milestones[[#This Row],[Baseline Date]],tbl_PV_Milestones[[#This Row],[Complete]]="No",tbl_PV_Milestones[[#This Row],[Project Status]]&lt;&gt;"On Hold",tbl_PV_Milestones[[#This Row],[Overdue]]=0,tbl_PV_Milestones[[#This Row],[To be Baselined]]&lt;&gt;1),1,0)</f>
        <v>0</v>
      </c>
      <c r="AF654" s="41">
        <f>IF(AND(tbl_PV_Milestones[[#This Row],[BL FY]]=2025,tbl_PV_Milestones[[#This Row],[Finish FY]]&gt;2025),1,0)</f>
        <v>0</v>
      </c>
      <c r="AG654" s="56" t="str">
        <f>_xlfn.XLOOKUP(tbl_PV_Milestones[[#This Row],[Work ID]],tbl_PV_Meta[Work ID '#],tbl_PV_Meta[Project Manager/Owner],,0)</f>
        <v>Project Manager 21</v>
      </c>
      <c r="AH654" s="6"/>
    </row>
    <row r="655" spans="4:34" x14ac:dyDescent="0.25">
      <c r="D655" s="6" t="s">
        <v>28</v>
      </c>
      <c r="E655" s="6" t="s">
        <v>503</v>
      </c>
      <c r="F655" s="6" t="s">
        <v>1761</v>
      </c>
      <c r="G655" s="6" t="s">
        <v>547</v>
      </c>
      <c r="H655" s="6" t="s">
        <v>505</v>
      </c>
      <c r="I655" s="6" t="s">
        <v>510</v>
      </c>
      <c r="J655" s="6" t="s">
        <v>28</v>
      </c>
      <c r="K655" s="6" t="s">
        <v>61</v>
      </c>
      <c r="L655" s="6" t="s">
        <v>42</v>
      </c>
      <c r="M655" s="43"/>
      <c r="N655" s="44" t="s">
        <v>1979</v>
      </c>
      <c r="O655" s="39">
        <v>45793.708333333299</v>
      </c>
      <c r="P655" s="39">
        <v>45793.708333333299</v>
      </c>
      <c r="Q655" s="6">
        <v>0</v>
      </c>
      <c r="R655" s="6">
        <v>0</v>
      </c>
      <c r="S655" s="45" t="e">
        <f>_xlfn.CONCAT(#REF!,TRIM(tbl_PV_Milestones[[#This Row],[Milestone Description]]))</f>
        <v>#REF!</v>
      </c>
      <c r="T655" s="84" t="str">
        <f>IF(COUNTIF(tbl_PV_Milestones[UID],tbl_PV_Milestones[[#This Row],[UID]])&gt;1,"Duplicate","")</f>
        <v>Duplicate</v>
      </c>
      <c r="U655" s="42" t="str">
        <f>_xlfn.XLOOKUP(tbl_PV_Milestones[[#This Row],[Work ID]],tbl_PV_Meta[Work ID '#],tbl_PV_Meta[Sub-Portfolio])</f>
        <v>Sub-Portfolio 8</v>
      </c>
      <c r="V655" s="41">
        <f>IF(MONTH(tbl_PV_Milestones[[#This Row],[Baseline Date]])&lt;7,YEAR(tbl_PV_Milestones[[#This Row],[Baseline Date]]),YEAR(tbl_PV_Milestones[[#This Row],[Baseline Date]])+1)</f>
        <v>2025</v>
      </c>
      <c r="W655" s="41">
        <f>IF(MONTH(tbl_PV_Milestones[[#This Row],[Actual/Schedule Finish]])&lt;7,YEAR(tbl_PV_Milestones[[#This Row],[Actual/Schedule Finish]]),YEAR(tbl_PV_Milestones[[#This Row],[Actual/Schedule Finish]])+1)</f>
        <v>2025</v>
      </c>
      <c r="X655" s="41" t="str">
        <f>IF(OR(tbl_PV_Milestones[[#This Row],[Project Status]]="Completed",tbl_PV_Milestones[[#This Row],[Project Status]]="Assumed Completed"),"Yes","No")</f>
        <v>No</v>
      </c>
      <c r="Y655" s="41">
        <f>IF(tbl_PV_Milestones[[#This Row],[Baseline Date]]="",1,0)</f>
        <v>0</v>
      </c>
      <c r="Z655" s="41">
        <f>IF(tbl_PV_Milestones[[#This Row],[Baseline Date]]&lt;PV_Meta!$B$7,1,0)</f>
        <v>0</v>
      </c>
      <c r="AA655" s="41">
        <f>IF(tbl_PV_Milestones[[#This Row],[Complete]]="Yes",1,0)</f>
        <v>0</v>
      </c>
      <c r="AB655" s="41">
        <f>IF(AND(tbl_PV_Milestones[[#This Row],[BL FY]]=2025,tbl_PV_Milestones[[#This Row],[Baseline Date]]&lt;PV_Meta!$B$7),1,0)</f>
        <v>0</v>
      </c>
      <c r="AC655" s="41">
        <f>IF(AND(tbl_PV_Milestones[[#This Row],[Planned YTD]]=1,tbl_PV_Milestones[[#This Row],[Complete]]="Yes"),1,0)</f>
        <v>0</v>
      </c>
      <c r="AD655" s="41">
        <f>IF(AND(tbl_PV_Milestones[[#This Row],[Actual/Schedule Finish]]&lt;PV_Meta!$B$7,tbl_PV_Milestones[[#This Row],[Complete]]="No",tbl_PV_Milestones[[#This Row],[Project Status]]&lt;&gt;"On Hold"),1,0)</f>
        <v>0</v>
      </c>
      <c r="AE655" s="41">
        <f>IF(AND(tbl_PV_Milestones[[#This Row],[Actual/Schedule Finish]]&gt;tbl_PV_Milestones[[#This Row],[Baseline Date]],tbl_PV_Milestones[[#This Row],[Complete]]="No",tbl_PV_Milestones[[#This Row],[Project Status]]&lt;&gt;"On Hold",tbl_PV_Milestones[[#This Row],[Overdue]]=0,tbl_PV_Milestones[[#This Row],[To be Baselined]]&lt;&gt;1),1,0)</f>
        <v>0</v>
      </c>
      <c r="AF655" s="41">
        <f>IF(AND(tbl_PV_Milestones[[#This Row],[BL FY]]=2025,tbl_PV_Milestones[[#This Row],[Finish FY]]&gt;2025),1,0)</f>
        <v>0</v>
      </c>
      <c r="AG655" s="56" t="str">
        <f>_xlfn.XLOOKUP(tbl_PV_Milestones[[#This Row],[Work ID]],tbl_PV_Meta[Work ID '#],tbl_PV_Meta[Project Manager/Owner],,0)</f>
        <v>Project Manager 21</v>
      </c>
      <c r="AH655" s="6"/>
    </row>
    <row r="656" spans="4:34" x14ac:dyDescent="0.25">
      <c r="D656" s="6" t="s">
        <v>28</v>
      </c>
      <c r="E656" s="6" t="s">
        <v>503</v>
      </c>
      <c r="F656" s="6" t="s">
        <v>1761</v>
      </c>
      <c r="G656" s="6" t="s">
        <v>548</v>
      </c>
      <c r="H656" s="6" t="s">
        <v>505</v>
      </c>
      <c r="I656" s="6" t="s">
        <v>510</v>
      </c>
      <c r="J656" s="6" t="s">
        <v>28</v>
      </c>
      <c r="K656" s="6" t="s">
        <v>61</v>
      </c>
      <c r="L656" s="6" t="s">
        <v>42</v>
      </c>
      <c r="M656" s="43"/>
      <c r="N656" s="44" t="s">
        <v>1979</v>
      </c>
      <c r="O656" s="39">
        <v>45793.708333333299</v>
      </c>
      <c r="P656" s="39">
        <v>45793.708333333299</v>
      </c>
      <c r="Q656" s="6">
        <v>0</v>
      </c>
      <c r="R656" s="6">
        <v>0</v>
      </c>
      <c r="S656" s="45" t="e">
        <f>_xlfn.CONCAT(#REF!,TRIM(tbl_PV_Milestones[[#This Row],[Milestone Description]]))</f>
        <v>#REF!</v>
      </c>
      <c r="T656" s="84" t="str">
        <f>IF(COUNTIF(tbl_PV_Milestones[UID],tbl_PV_Milestones[[#This Row],[UID]])&gt;1,"Duplicate","")</f>
        <v>Duplicate</v>
      </c>
      <c r="U656" s="42" t="str">
        <f>_xlfn.XLOOKUP(tbl_PV_Milestones[[#This Row],[Work ID]],tbl_PV_Meta[Work ID '#],tbl_PV_Meta[Sub-Portfolio])</f>
        <v>Sub-Portfolio 8</v>
      </c>
      <c r="V656" s="41">
        <f>IF(MONTH(tbl_PV_Milestones[[#This Row],[Baseline Date]])&lt;7,YEAR(tbl_PV_Milestones[[#This Row],[Baseline Date]]),YEAR(tbl_PV_Milestones[[#This Row],[Baseline Date]])+1)</f>
        <v>2025</v>
      </c>
      <c r="W656" s="41">
        <f>IF(MONTH(tbl_PV_Milestones[[#This Row],[Actual/Schedule Finish]])&lt;7,YEAR(tbl_PV_Milestones[[#This Row],[Actual/Schedule Finish]]),YEAR(tbl_PV_Milestones[[#This Row],[Actual/Schedule Finish]])+1)</f>
        <v>2025</v>
      </c>
      <c r="X656" s="41" t="str">
        <f>IF(OR(tbl_PV_Milestones[[#This Row],[Project Status]]="Completed",tbl_PV_Milestones[[#This Row],[Project Status]]="Assumed Completed"),"Yes","No")</f>
        <v>No</v>
      </c>
      <c r="Y656" s="41">
        <f>IF(tbl_PV_Milestones[[#This Row],[Baseline Date]]="",1,0)</f>
        <v>0</v>
      </c>
      <c r="Z656" s="41">
        <f>IF(tbl_PV_Milestones[[#This Row],[Baseline Date]]&lt;PV_Meta!$B$7,1,0)</f>
        <v>0</v>
      </c>
      <c r="AA656" s="41">
        <f>IF(tbl_PV_Milestones[[#This Row],[Complete]]="Yes",1,0)</f>
        <v>0</v>
      </c>
      <c r="AB656" s="41">
        <f>IF(AND(tbl_PV_Milestones[[#This Row],[BL FY]]=2025,tbl_PV_Milestones[[#This Row],[Baseline Date]]&lt;PV_Meta!$B$7),1,0)</f>
        <v>0</v>
      </c>
      <c r="AC656" s="41">
        <f>IF(AND(tbl_PV_Milestones[[#This Row],[Planned YTD]]=1,tbl_PV_Milestones[[#This Row],[Complete]]="Yes"),1,0)</f>
        <v>0</v>
      </c>
      <c r="AD656" s="41">
        <f>IF(AND(tbl_PV_Milestones[[#This Row],[Actual/Schedule Finish]]&lt;PV_Meta!$B$7,tbl_PV_Milestones[[#This Row],[Complete]]="No",tbl_PV_Milestones[[#This Row],[Project Status]]&lt;&gt;"On Hold"),1,0)</f>
        <v>0</v>
      </c>
      <c r="AE656" s="41">
        <f>IF(AND(tbl_PV_Milestones[[#This Row],[Actual/Schedule Finish]]&gt;tbl_PV_Milestones[[#This Row],[Baseline Date]],tbl_PV_Milestones[[#This Row],[Complete]]="No",tbl_PV_Milestones[[#This Row],[Project Status]]&lt;&gt;"On Hold",tbl_PV_Milestones[[#This Row],[Overdue]]=0,tbl_PV_Milestones[[#This Row],[To be Baselined]]&lt;&gt;1),1,0)</f>
        <v>0</v>
      </c>
      <c r="AF656" s="41">
        <f>IF(AND(tbl_PV_Milestones[[#This Row],[BL FY]]=2025,tbl_PV_Milestones[[#This Row],[Finish FY]]&gt;2025),1,0)</f>
        <v>0</v>
      </c>
      <c r="AG656" s="56" t="str">
        <f>_xlfn.XLOOKUP(tbl_PV_Milestones[[#This Row],[Work ID]],tbl_PV_Meta[Work ID '#],tbl_PV_Meta[Project Manager/Owner],,0)</f>
        <v>Project Manager 21</v>
      </c>
      <c r="AH656" s="6"/>
    </row>
    <row r="657" spans="4:34" x14ac:dyDescent="0.25">
      <c r="D657" s="6" t="s">
        <v>28</v>
      </c>
      <c r="E657" s="6" t="s">
        <v>503</v>
      </c>
      <c r="F657" s="6" t="s">
        <v>1761</v>
      </c>
      <c r="G657" s="6" t="s">
        <v>549</v>
      </c>
      <c r="H657" s="6" t="s">
        <v>505</v>
      </c>
      <c r="I657" s="6" t="s">
        <v>510</v>
      </c>
      <c r="J657" s="6" t="s">
        <v>28</v>
      </c>
      <c r="K657" s="6" t="s">
        <v>61</v>
      </c>
      <c r="L657" s="6" t="s">
        <v>42</v>
      </c>
      <c r="M657" s="43"/>
      <c r="N657" s="44" t="s">
        <v>1979</v>
      </c>
      <c r="O657" s="39">
        <v>45793.708333333299</v>
      </c>
      <c r="P657" s="39">
        <v>45793.708333333299</v>
      </c>
      <c r="Q657" s="6">
        <v>0</v>
      </c>
      <c r="R657" s="6">
        <v>0</v>
      </c>
      <c r="S657" s="45" t="e">
        <f>_xlfn.CONCAT(#REF!,TRIM(tbl_PV_Milestones[[#This Row],[Milestone Description]]))</f>
        <v>#REF!</v>
      </c>
      <c r="T657" s="84" t="str">
        <f>IF(COUNTIF(tbl_PV_Milestones[UID],tbl_PV_Milestones[[#This Row],[UID]])&gt;1,"Duplicate","")</f>
        <v>Duplicate</v>
      </c>
      <c r="U657" s="42" t="str">
        <f>_xlfn.XLOOKUP(tbl_PV_Milestones[[#This Row],[Work ID]],tbl_PV_Meta[Work ID '#],tbl_PV_Meta[Sub-Portfolio])</f>
        <v>Sub-Portfolio 8</v>
      </c>
      <c r="V657" s="41">
        <f>IF(MONTH(tbl_PV_Milestones[[#This Row],[Baseline Date]])&lt;7,YEAR(tbl_PV_Milestones[[#This Row],[Baseline Date]]),YEAR(tbl_PV_Milestones[[#This Row],[Baseline Date]])+1)</f>
        <v>2025</v>
      </c>
      <c r="W657" s="41">
        <f>IF(MONTH(tbl_PV_Milestones[[#This Row],[Actual/Schedule Finish]])&lt;7,YEAR(tbl_PV_Milestones[[#This Row],[Actual/Schedule Finish]]),YEAR(tbl_PV_Milestones[[#This Row],[Actual/Schedule Finish]])+1)</f>
        <v>2025</v>
      </c>
      <c r="X657" s="41" t="str">
        <f>IF(OR(tbl_PV_Milestones[[#This Row],[Project Status]]="Completed",tbl_PV_Milestones[[#This Row],[Project Status]]="Assumed Completed"),"Yes","No")</f>
        <v>No</v>
      </c>
      <c r="Y657" s="41">
        <f>IF(tbl_PV_Milestones[[#This Row],[Baseline Date]]="",1,0)</f>
        <v>0</v>
      </c>
      <c r="Z657" s="41">
        <f>IF(tbl_PV_Milestones[[#This Row],[Baseline Date]]&lt;PV_Meta!$B$7,1,0)</f>
        <v>0</v>
      </c>
      <c r="AA657" s="41">
        <f>IF(tbl_PV_Milestones[[#This Row],[Complete]]="Yes",1,0)</f>
        <v>0</v>
      </c>
      <c r="AB657" s="41">
        <f>IF(AND(tbl_PV_Milestones[[#This Row],[BL FY]]=2025,tbl_PV_Milestones[[#This Row],[Baseline Date]]&lt;PV_Meta!$B$7),1,0)</f>
        <v>0</v>
      </c>
      <c r="AC657" s="41">
        <f>IF(AND(tbl_PV_Milestones[[#This Row],[Planned YTD]]=1,tbl_PV_Milestones[[#This Row],[Complete]]="Yes"),1,0)</f>
        <v>0</v>
      </c>
      <c r="AD657" s="41">
        <f>IF(AND(tbl_PV_Milestones[[#This Row],[Actual/Schedule Finish]]&lt;PV_Meta!$B$7,tbl_PV_Milestones[[#This Row],[Complete]]="No",tbl_PV_Milestones[[#This Row],[Project Status]]&lt;&gt;"On Hold"),1,0)</f>
        <v>0</v>
      </c>
      <c r="AE657" s="41">
        <f>IF(AND(tbl_PV_Milestones[[#This Row],[Actual/Schedule Finish]]&gt;tbl_PV_Milestones[[#This Row],[Baseline Date]],tbl_PV_Milestones[[#This Row],[Complete]]="No",tbl_PV_Milestones[[#This Row],[Project Status]]&lt;&gt;"On Hold",tbl_PV_Milestones[[#This Row],[Overdue]]=0,tbl_PV_Milestones[[#This Row],[To be Baselined]]&lt;&gt;1),1,0)</f>
        <v>0</v>
      </c>
      <c r="AF657" s="41">
        <f>IF(AND(tbl_PV_Milestones[[#This Row],[BL FY]]=2025,tbl_PV_Milestones[[#This Row],[Finish FY]]&gt;2025),1,0)</f>
        <v>0</v>
      </c>
      <c r="AG657" s="56" t="str">
        <f>_xlfn.XLOOKUP(tbl_PV_Milestones[[#This Row],[Work ID]],tbl_PV_Meta[Work ID '#],tbl_PV_Meta[Project Manager/Owner],,0)</f>
        <v>Project Manager 21</v>
      </c>
      <c r="AH657" s="6"/>
    </row>
    <row r="658" spans="4:34" x14ac:dyDescent="0.25">
      <c r="D658" s="6" t="s">
        <v>28</v>
      </c>
      <c r="E658" s="6" t="s">
        <v>503</v>
      </c>
      <c r="F658" s="6" t="s">
        <v>1761</v>
      </c>
      <c r="G658" s="6" t="s">
        <v>550</v>
      </c>
      <c r="H658" s="6" t="s">
        <v>505</v>
      </c>
      <c r="I658" s="6" t="s">
        <v>510</v>
      </c>
      <c r="J658" s="6" t="s">
        <v>28</v>
      </c>
      <c r="K658" s="6" t="s">
        <v>61</v>
      </c>
      <c r="L658" s="6" t="s">
        <v>42</v>
      </c>
      <c r="M658" s="43"/>
      <c r="N658" s="44" t="s">
        <v>1979</v>
      </c>
      <c r="O658" s="39">
        <v>45793.708333333299</v>
      </c>
      <c r="P658" s="39">
        <v>45793.708333333299</v>
      </c>
      <c r="Q658" s="6">
        <v>0</v>
      </c>
      <c r="R658" s="6">
        <v>0</v>
      </c>
      <c r="S658" s="45" t="e">
        <f>_xlfn.CONCAT(#REF!,TRIM(tbl_PV_Milestones[[#This Row],[Milestone Description]]))</f>
        <v>#REF!</v>
      </c>
      <c r="T658" s="84" t="str">
        <f>IF(COUNTIF(tbl_PV_Milestones[UID],tbl_PV_Milestones[[#This Row],[UID]])&gt;1,"Duplicate","")</f>
        <v>Duplicate</v>
      </c>
      <c r="U658" s="42" t="str">
        <f>_xlfn.XLOOKUP(tbl_PV_Milestones[[#This Row],[Work ID]],tbl_PV_Meta[Work ID '#],tbl_PV_Meta[Sub-Portfolio])</f>
        <v>Sub-Portfolio 8</v>
      </c>
      <c r="V658" s="41">
        <f>IF(MONTH(tbl_PV_Milestones[[#This Row],[Baseline Date]])&lt;7,YEAR(tbl_PV_Milestones[[#This Row],[Baseline Date]]),YEAR(tbl_PV_Milestones[[#This Row],[Baseline Date]])+1)</f>
        <v>2025</v>
      </c>
      <c r="W658" s="41">
        <f>IF(MONTH(tbl_PV_Milestones[[#This Row],[Actual/Schedule Finish]])&lt;7,YEAR(tbl_PV_Milestones[[#This Row],[Actual/Schedule Finish]]),YEAR(tbl_PV_Milestones[[#This Row],[Actual/Schedule Finish]])+1)</f>
        <v>2025</v>
      </c>
      <c r="X658" s="41" t="str">
        <f>IF(OR(tbl_PV_Milestones[[#This Row],[Project Status]]="Completed",tbl_PV_Milestones[[#This Row],[Project Status]]="Assumed Completed"),"Yes","No")</f>
        <v>No</v>
      </c>
      <c r="Y658" s="41">
        <f>IF(tbl_PV_Milestones[[#This Row],[Baseline Date]]="",1,0)</f>
        <v>0</v>
      </c>
      <c r="Z658" s="41">
        <f>IF(tbl_PV_Milestones[[#This Row],[Baseline Date]]&lt;PV_Meta!$B$7,1,0)</f>
        <v>0</v>
      </c>
      <c r="AA658" s="41">
        <f>IF(tbl_PV_Milestones[[#This Row],[Complete]]="Yes",1,0)</f>
        <v>0</v>
      </c>
      <c r="AB658" s="41">
        <f>IF(AND(tbl_PV_Milestones[[#This Row],[BL FY]]=2025,tbl_PV_Milestones[[#This Row],[Baseline Date]]&lt;PV_Meta!$B$7),1,0)</f>
        <v>0</v>
      </c>
      <c r="AC658" s="41">
        <f>IF(AND(tbl_PV_Milestones[[#This Row],[Planned YTD]]=1,tbl_PV_Milestones[[#This Row],[Complete]]="Yes"),1,0)</f>
        <v>0</v>
      </c>
      <c r="AD658" s="41">
        <f>IF(AND(tbl_PV_Milestones[[#This Row],[Actual/Schedule Finish]]&lt;PV_Meta!$B$7,tbl_PV_Milestones[[#This Row],[Complete]]="No",tbl_PV_Milestones[[#This Row],[Project Status]]&lt;&gt;"On Hold"),1,0)</f>
        <v>0</v>
      </c>
      <c r="AE658" s="41">
        <f>IF(AND(tbl_PV_Milestones[[#This Row],[Actual/Schedule Finish]]&gt;tbl_PV_Milestones[[#This Row],[Baseline Date]],tbl_PV_Milestones[[#This Row],[Complete]]="No",tbl_PV_Milestones[[#This Row],[Project Status]]&lt;&gt;"On Hold",tbl_PV_Milestones[[#This Row],[Overdue]]=0,tbl_PV_Milestones[[#This Row],[To be Baselined]]&lt;&gt;1),1,0)</f>
        <v>0</v>
      </c>
      <c r="AF658" s="41">
        <f>IF(AND(tbl_PV_Milestones[[#This Row],[BL FY]]=2025,tbl_PV_Milestones[[#This Row],[Finish FY]]&gt;2025),1,0)</f>
        <v>0</v>
      </c>
      <c r="AG658" s="56" t="str">
        <f>_xlfn.XLOOKUP(tbl_PV_Milestones[[#This Row],[Work ID]],tbl_PV_Meta[Work ID '#],tbl_PV_Meta[Project Manager/Owner],,0)</f>
        <v>Project Manager 21</v>
      </c>
      <c r="AH658" s="6"/>
    </row>
    <row r="659" spans="4:34" x14ac:dyDescent="0.25">
      <c r="D659" s="6" t="s">
        <v>28</v>
      </c>
      <c r="E659" s="6" t="s">
        <v>503</v>
      </c>
      <c r="F659" s="6" t="s">
        <v>1761</v>
      </c>
      <c r="G659" s="6" t="s">
        <v>551</v>
      </c>
      <c r="H659" s="6" t="s">
        <v>505</v>
      </c>
      <c r="I659" s="6" t="s">
        <v>510</v>
      </c>
      <c r="J659" s="6" t="s">
        <v>28</v>
      </c>
      <c r="K659" s="6" t="s">
        <v>61</v>
      </c>
      <c r="L659" s="6" t="s">
        <v>42</v>
      </c>
      <c r="M659" s="43"/>
      <c r="N659" s="44" t="s">
        <v>1979</v>
      </c>
      <c r="O659" s="39">
        <v>45793.708333333299</v>
      </c>
      <c r="P659" s="39">
        <v>45793.708333333299</v>
      </c>
      <c r="Q659" s="6">
        <v>0</v>
      </c>
      <c r="R659" s="6">
        <v>0</v>
      </c>
      <c r="S659" s="45" t="e">
        <f>_xlfn.CONCAT(#REF!,TRIM(tbl_PV_Milestones[[#This Row],[Milestone Description]]))</f>
        <v>#REF!</v>
      </c>
      <c r="T659" s="84" t="str">
        <f>IF(COUNTIF(tbl_PV_Milestones[UID],tbl_PV_Milestones[[#This Row],[UID]])&gt;1,"Duplicate","")</f>
        <v>Duplicate</v>
      </c>
      <c r="U659" s="42" t="str">
        <f>_xlfn.XLOOKUP(tbl_PV_Milestones[[#This Row],[Work ID]],tbl_PV_Meta[Work ID '#],tbl_PV_Meta[Sub-Portfolio])</f>
        <v>Sub-Portfolio 8</v>
      </c>
      <c r="V659" s="41">
        <f>IF(MONTH(tbl_PV_Milestones[[#This Row],[Baseline Date]])&lt;7,YEAR(tbl_PV_Milestones[[#This Row],[Baseline Date]]),YEAR(tbl_PV_Milestones[[#This Row],[Baseline Date]])+1)</f>
        <v>2025</v>
      </c>
      <c r="W659" s="41">
        <f>IF(MONTH(tbl_PV_Milestones[[#This Row],[Actual/Schedule Finish]])&lt;7,YEAR(tbl_PV_Milestones[[#This Row],[Actual/Schedule Finish]]),YEAR(tbl_PV_Milestones[[#This Row],[Actual/Schedule Finish]])+1)</f>
        <v>2025</v>
      </c>
      <c r="X659" s="41" t="str">
        <f>IF(OR(tbl_PV_Milestones[[#This Row],[Project Status]]="Completed",tbl_PV_Milestones[[#This Row],[Project Status]]="Assumed Completed"),"Yes","No")</f>
        <v>No</v>
      </c>
      <c r="Y659" s="41">
        <f>IF(tbl_PV_Milestones[[#This Row],[Baseline Date]]="",1,0)</f>
        <v>0</v>
      </c>
      <c r="Z659" s="41">
        <f>IF(tbl_PV_Milestones[[#This Row],[Baseline Date]]&lt;PV_Meta!$B$7,1,0)</f>
        <v>0</v>
      </c>
      <c r="AA659" s="41">
        <f>IF(tbl_PV_Milestones[[#This Row],[Complete]]="Yes",1,0)</f>
        <v>0</v>
      </c>
      <c r="AB659" s="41">
        <f>IF(AND(tbl_PV_Milestones[[#This Row],[BL FY]]=2025,tbl_PV_Milestones[[#This Row],[Baseline Date]]&lt;PV_Meta!$B$7),1,0)</f>
        <v>0</v>
      </c>
      <c r="AC659" s="41">
        <f>IF(AND(tbl_PV_Milestones[[#This Row],[Planned YTD]]=1,tbl_PV_Milestones[[#This Row],[Complete]]="Yes"),1,0)</f>
        <v>0</v>
      </c>
      <c r="AD659" s="41">
        <f>IF(AND(tbl_PV_Milestones[[#This Row],[Actual/Schedule Finish]]&lt;PV_Meta!$B$7,tbl_PV_Milestones[[#This Row],[Complete]]="No",tbl_PV_Milestones[[#This Row],[Project Status]]&lt;&gt;"On Hold"),1,0)</f>
        <v>0</v>
      </c>
      <c r="AE659" s="41">
        <f>IF(AND(tbl_PV_Milestones[[#This Row],[Actual/Schedule Finish]]&gt;tbl_PV_Milestones[[#This Row],[Baseline Date]],tbl_PV_Milestones[[#This Row],[Complete]]="No",tbl_PV_Milestones[[#This Row],[Project Status]]&lt;&gt;"On Hold",tbl_PV_Milestones[[#This Row],[Overdue]]=0,tbl_PV_Milestones[[#This Row],[To be Baselined]]&lt;&gt;1),1,0)</f>
        <v>0</v>
      </c>
      <c r="AF659" s="41">
        <f>IF(AND(tbl_PV_Milestones[[#This Row],[BL FY]]=2025,tbl_PV_Milestones[[#This Row],[Finish FY]]&gt;2025),1,0)</f>
        <v>0</v>
      </c>
      <c r="AG659" s="56" t="str">
        <f>_xlfn.XLOOKUP(tbl_PV_Milestones[[#This Row],[Work ID]],tbl_PV_Meta[Work ID '#],tbl_PV_Meta[Project Manager/Owner],,0)</f>
        <v>Project Manager 21</v>
      </c>
      <c r="AH659" s="6"/>
    </row>
    <row r="660" spans="4:34" x14ac:dyDescent="0.25">
      <c r="D660" s="6" t="s">
        <v>28</v>
      </c>
      <c r="E660" s="6" t="s">
        <v>503</v>
      </c>
      <c r="F660" s="6" t="s">
        <v>1761</v>
      </c>
      <c r="G660" s="6" t="s">
        <v>552</v>
      </c>
      <c r="H660" s="6" t="s">
        <v>505</v>
      </c>
      <c r="I660" s="6" t="s">
        <v>510</v>
      </c>
      <c r="J660" s="6" t="s">
        <v>28</v>
      </c>
      <c r="K660" s="6" t="s">
        <v>61</v>
      </c>
      <c r="L660" s="6" t="s">
        <v>42</v>
      </c>
      <c r="M660" s="43"/>
      <c r="N660" s="44" t="s">
        <v>1979</v>
      </c>
      <c r="O660" s="39">
        <v>45793.708333333299</v>
      </c>
      <c r="P660" s="39">
        <v>45793.708333333299</v>
      </c>
      <c r="Q660" s="6">
        <v>0</v>
      </c>
      <c r="R660" s="6">
        <v>0</v>
      </c>
      <c r="S660" s="45" t="e">
        <f>_xlfn.CONCAT(#REF!,TRIM(tbl_PV_Milestones[[#This Row],[Milestone Description]]))</f>
        <v>#REF!</v>
      </c>
      <c r="T660" s="84" t="str">
        <f>IF(COUNTIF(tbl_PV_Milestones[UID],tbl_PV_Milestones[[#This Row],[UID]])&gt;1,"Duplicate","")</f>
        <v>Duplicate</v>
      </c>
      <c r="U660" s="42" t="str">
        <f>_xlfn.XLOOKUP(tbl_PV_Milestones[[#This Row],[Work ID]],tbl_PV_Meta[Work ID '#],tbl_PV_Meta[Sub-Portfolio])</f>
        <v>Sub-Portfolio 8</v>
      </c>
      <c r="V660" s="41">
        <f>IF(MONTH(tbl_PV_Milestones[[#This Row],[Baseline Date]])&lt;7,YEAR(tbl_PV_Milestones[[#This Row],[Baseline Date]]),YEAR(tbl_PV_Milestones[[#This Row],[Baseline Date]])+1)</f>
        <v>2025</v>
      </c>
      <c r="W660" s="41">
        <f>IF(MONTH(tbl_PV_Milestones[[#This Row],[Actual/Schedule Finish]])&lt;7,YEAR(tbl_PV_Milestones[[#This Row],[Actual/Schedule Finish]]),YEAR(tbl_PV_Milestones[[#This Row],[Actual/Schedule Finish]])+1)</f>
        <v>2025</v>
      </c>
      <c r="X660" s="41" t="str">
        <f>IF(OR(tbl_PV_Milestones[[#This Row],[Project Status]]="Completed",tbl_PV_Milestones[[#This Row],[Project Status]]="Assumed Completed"),"Yes","No")</f>
        <v>No</v>
      </c>
      <c r="Y660" s="41">
        <f>IF(tbl_PV_Milestones[[#This Row],[Baseline Date]]="",1,0)</f>
        <v>0</v>
      </c>
      <c r="Z660" s="41">
        <f>IF(tbl_PV_Milestones[[#This Row],[Baseline Date]]&lt;PV_Meta!$B$7,1,0)</f>
        <v>0</v>
      </c>
      <c r="AA660" s="41">
        <f>IF(tbl_PV_Milestones[[#This Row],[Complete]]="Yes",1,0)</f>
        <v>0</v>
      </c>
      <c r="AB660" s="41">
        <f>IF(AND(tbl_PV_Milestones[[#This Row],[BL FY]]=2025,tbl_PV_Milestones[[#This Row],[Baseline Date]]&lt;PV_Meta!$B$7),1,0)</f>
        <v>0</v>
      </c>
      <c r="AC660" s="41">
        <f>IF(AND(tbl_PV_Milestones[[#This Row],[Planned YTD]]=1,tbl_PV_Milestones[[#This Row],[Complete]]="Yes"),1,0)</f>
        <v>0</v>
      </c>
      <c r="AD660" s="41">
        <f>IF(AND(tbl_PV_Milestones[[#This Row],[Actual/Schedule Finish]]&lt;PV_Meta!$B$7,tbl_PV_Milestones[[#This Row],[Complete]]="No",tbl_PV_Milestones[[#This Row],[Project Status]]&lt;&gt;"On Hold"),1,0)</f>
        <v>0</v>
      </c>
      <c r="AE660" s="41">
        <f>IF(AND(tbl_PV_Milestones[[#This Row],[Actual/Schedule Finish]]&gt;tbl_PV_Milestones[[#This Row],[Baseline Date]],tbl_PV_Milestones[[#This Row],[Complete]]="No",tbl_PV_Milestones[[#This Row],[Project Status]]&lt;&gt;"On Hold",tbl_PV_Milestones[[#This Row],[Overdue]]=0,tbl_PV_Milestones[[#This Row],[To be Baselined]]&lt;&gt;1),1,0)</f>
        <v>0</v>
      </c>
      <c r="AF660" s="41">
        <f>IF(AND(tbl_PV_Milestones[[#This Row],[BL FY]]=2025,tbl_PV_Milestones[[#This Row],[Finish FY]]&gt;2025),1,0)</f>
        <v>0</v>
      </c>
      <c r="AG660" s="56" t="str">
        <f>_xlfn.XLOOKUP(tbl_PV_Milestones[[#This Row],[Work ID]],tbl_PV_Meta[Work ID '#],tbl_PV_Meta[Project Manager/Owner],,0)</f>
        <v>Project Manager 21</v>
      </c>
      <c r="AH660" s="6"/>
    </row>
    <row r="661" spans="4:34" x14ac:dyDescent="0.25">
      <c r="D661" s="6" t="s">
        <v>28</v>
      </c>
      <c r="E661" s="6" t="s">
        <v>503</v>
      </c>
      <c r="F661" s="6" t="s">
        <v>1761</v>
      </c>
      <c r="G661" s="6" t="s">
        <v>553</v>
      </c>
      <c r="H661" s="6" t="s">
        <v>505</v>
      </c>
      <c r="I661" s="6" t="s">
        <v>510</v>
      </c>
      <c r="J661" s="6" t="s">
        <v>28</v>
      </c>
      <c r="K661" s="6" t="s">
        <v>61</v>
      </c>
      <c r="L661" s="6" t="s">
        <v>42</v>
      </c>
      <c r="M661" s="43"/>
      <c r="N661" s="44" t="s">
        <v>1979</v>
      </c>
      <c r="O661" s="39">
        <v>45793.708333333299</v>
      </c>
      <c r="P661" s="39">
        <v>45793.708333333299</v>
      </c>
      <c r="Q661" s="6">
        <v>0</v>
      </c>
      <c r="R661" s="6">
        <v>0</v>
      </c>
      <c r="S661" s="45" t="e">
        <f>_xlfn.CONCAT(#REF!,TRIM(tbl_PV_Milestones[[#This Row],[Milestone Description]]))</f>
        <v>#REF!</v>
      </c>
      <c r="T661" s="84" t="str">
        <f>IF(COUNTIF(tbl_PV_Milestones[UID],tbl_PV_Milestones[[#This Row],[UID]])&gt;1,"Duplicate","")</f>
        <v>Duplicate</v>
      </c>
      <c r="U661" s="42" t="str">
        <f>_xlfn.XLOOKUP(tbl_PV_Milestones[[#This Row],[Work ID]],tbl_PV_Meta[Work ID '#],tbl_PV_Meta[Sub-Portfolio])</f>
        <v>Sub-Portfolio 8</v>
      </c>
      <c r="V661" s="41">
        <f>IF(MONTH(tbl_PV_Milestones[[#This Row],[Baseline Date]])&lt;7,YEAR(tbl_PV_Milestones[[#This Row],[Baseline Date]]),YEAR(tbl_PV_Milestones[[#This Row],[Baseline Date]])+1)</f>
        <v>2025</v>
      </c>
      <c r="W661" s="41">
        <f>IF(MONTH(tbl_PV_Milestones[[#This Row],[Actual/Schedule Finish]])&lt;7,YEAR(tbl_PV_Milestones[[#This Row],[Actual/Schedule Finish]]),YEAR(tbl_PV_Milestones[[#This Row],[Actual/Schedule Finish]])+1)</f>
        <v>2025</v>
      </c>
      <c r="X661" s="41" t="str">
        <f>IF(OR(tbl_PV_Milestones[[#This Row],[Project Status]]="Completed",tbl_PV_Milestones[[#This Row],[Project Status]]="Assumed Completed"),"Yes","No")</f>
        <v>No</v>
      </c>
      <c r="Y661" s="41">
        <f>IF(tbl_PV_Milestones[[#This Row],[Baseline Date]]="",1,0)</f>
        <v>0</v>
      </c>
      <c r="Z661" s="41">
        <f>IF(tbl_PV_Milestones[[#This Row],[Baseline Date]]&lt;PV_Meta!$B$7,1,0)</f>
        <v>0</v>
      </c>
      <c r="AA661" s="41">
        <f>IF(tbl_PV_Milestones[[#This Row],[Complete]]="Yes",1,0)</f>
        <v>0</v>
      </c>
      <c r="AB661" s="41">
        <f>IF(AND(tbl_PV_Milestones[[#This Row],[BL FY]]=2025,tbl_PV_Milestones[[#This Row],[Baseline Date]]&lt;PV_Meta!$B$7),1,0)</f>
        <v>0</v>
      </c>
      <c r="AC661" s="41">
        <f>IF(AND(tbl_PV_Milestones[[#This Row],[Planned YTD]]=1,tbl_PV_Milestones[[#This Row],[Complete]]="Yes"),1,0)</f>
        <v>0</v>
      </c>
      <c r="AD661" s="41">
        <f>IF(AND(tbl_PV_Milestones[[#This Row],[Actual/Schedule Finish]]&lt;PV_Meta!$B$7,tbl_PV_Milestones[[#This Row],[Complete]]="No",tbl_PV_Milestones[[#This Row],[Project Status]]&lt;&gt;"On Hold"),1,0)</f>
        <v>0</v>
      </c>
      <c r="AE661" s="41">
        <f>IF(AND(tbl_PV_Milestones[[#This Row],[Actual/Schedule Finish]]&gt;tbl_PV_Milestones[[#This Row],[Baseline Date]],tbl_PV_Milestones[[#This Row],[Complete]]="No",tbl_PV_Milestones[[#This Row],[Project Status]]&lt;&gt;"On Hold",tbl_PV_Milestones[[#This Row],[Overdue]]=0,tbl_PV_Milestones[[#This Row],[To be Baselined]]&lt;&gt;1),1,0)</f>
        <v>0</v>
      </c>
      <c r="AF661" s="41">
        <f>IF(AND(tbl_PV_Milestones[[#This Row],[BL FY]]=2025,tbl_PV_Milestones[[#This Row],[Finish FY]]&gt;2025),1,0)</f>
        <v>0</v>
      </c>
      <c r="AG661" s="56" t="str">
        <f>_xlfn.XLOOKUP(tbl_PV_Milestones[[#This Row],[Work ID]],tbl_PV_Meta[Work ID '#],tbl_PV_Meta[Project Manager/Owner],,0)</f>
        <v>Project Manager 21</v>
      </c>
      <c r="AH661" s="6"/>
    </row>
    <row r="662" spans="4:34" x14ac:dyDescent="0.25">
      <c r="D662" s="6" t="s">
        <v>28</v>
      </c>
      <c r="E662" s="6" t="s">
        <v>503</v>
      </c>
      <c r="F662" s="6" t="s">
        <v>1761</v>
      </c>
      <c r="G662" s="6" t="s">
        <v>554</v>
      </c>
      <c r="H662" s="6" t="s">
        <v>505</v>
      </c>
      <c r="I662" s="6" t="s">
        <v>510</v>
      </c>
      <c r="J662" s="6" t="s">
        <v>28</v>
      </c>
      <c r="K662" s="6" t="s">
        <v>61</v>
      </c>
      <c r="L662" s="6" t="s">
        <v>42</v>
      </c>
      <c r="M662" s="43"/>
      <c r="N662" s="44" t="s">
        <v>1979</v>
      </c>
      <c r="O662" s="39">
        <v>45793.708333333299</v>
      </c>
      <c r="P662" s="39">
        <v>45793.708333333299</v>
      </c>
      <c r="Q662" s="6">
        <v>0</v>
      </c>
      <c r="R662" s="6">
        <v>0</v>
      </c>
      <c r="S662" s="45" t="e">
        <f>_xlfn.CONCAT(#REF!,TRIM(tbl_PV_Milestones[[#This Row],[Milestone Description]]))</f>
        <v>#REF!</v>
      </c>
      <c r="T662" s="84" t="str">
        <f>IF(COUNTIF(tbl_PV_Milestones[UID],tbl_PV_Milestones[[#This Row],[UID]])&gt;1,"Duplicate","")</f>
        <v>Duplicate</v>
      </c>
      <c r="U662" s="42" t="str">
        <f>_xlfn.XLOOKUP(tbl_PV_Milestones[[#This Row],[Work ID]],tbl_PV_Meta[Work ID '#],tbl_PV_Meta[Sub-Portfolio])</f>
        <v>Sub-Portfolio 8</v>
      </c>
      <c r="V662" s="41">
        <f>IF(MONTH(tbl_PV_Milestones[[#This Row],[Baseline Date]])&lt;7,YEAR(tbl_PV_Milestones[[#This Row],[Baseline Date]]),YEAR(tbl_PV_Milestones[[#This Row],[Baseline Date]])+1)</f>
        <v>2025</v>
      </c>
      <c r="W662" s="41">
        <f>IF(MONTH(tbl_PV_Milestones[[#This Row],[Actual/Schedule Finish]])&lt;7,YEAR(tbl_PV_Milestones[[#This Row],[Actual/Schedule Finish]]),YEAR(tbl_PV_Milestones[[#This Row],[Actual/Schedule Finish]])+1)</f>
        <v>2025</v>
      </c>
      <c r="X662" s="41" t="str">
        <f>IF(OR(tbl_PV_Milestones[[#This Row],[Project Status]]="Completed",tbl_PV_Milestones[[#This Row],[Project Status]]="Assumed Completed"),"Yes","No")</f>
        <v>No</v>
      </c>
      <c r="Y662" s="41">
        <f>IF(tbl_PV_Milestones[[#This Row],[Baseline Date]]="",1,0)</f>
        <v>0</v>
      </c>
      <c r="Z662" s="41">
        <f>IF(tbl_PV_Milestones[[#This Row],[Baseline Date]]&lt;PV_Meta!$B$7,1,0)</f>
        <v>0</v>
      </c>
      <c r="AA662" s="41">
        <f>IF(tbl_PV_Milestones[[#This Row],[Complete]]="Yes",1,0)</f>
        <v>0</v>
      </c>
      <c r="AB662" s="41">
        <f>IF(AND(tbl_PV_Milestones[[#This Row],[BL FY]]=2025,tbl_PV_Milestones[[#This Row],[Baseline Date]]&lt;PV_Meta!$B$7),1,0)</f>
        <v>0</v>
      </c>
      <c r="AC662" s="41">
        <f>IF(AND(tbl_PV_Milestones[[#This Row],[Planned YTD]]=1,tbl_PV_Milestones[[#This Row],[Complete]]="Yes"),1,0)</f>
        <v>0</v>
      </c>
      <c r="AD662" s="41">
        <f>IF(AND(tbl_PV_Milestones[[#This Row],[Actual/Schedule Finish]]&lt;PV_Meta!$B$7,tbl_PV_Milestones[[#This Row],[Complete]]="No",tbl_PV_Milestones[[#This Row],[Project Status]]&lt;&gt;"On Hold"),1,0)</f>
        <v>0</v>
      </c>
      <c r="AE662" s="41">
        <f>IF(AND(tbl_PV_Milestones[[#This Row],[Actual/Schedule Finish]]&gt;tbl_PV_Milestones[[#This Row],[Baseline Date]],tbl_PV_Milestones[[#This Row],[Complete]]="No",tbl_PV_Milestones[[#This Row],[Project Status]]&lt;&gt;"On Hold",tbl_PV_Milestones[[#This Row],[Overdue]]=0,tbl_PV_Milestones[[#This Row],[To be Baselined]]&lt;&gt;1),1,0)</f>
        <v>0</v>
      </c>
      <c r="AF662" s="41">
        <f>IF(AND(tbl_PV_Milestones[[#This Row],[BL FY]]=2025,tbl_PV_Milestones[[#This Row],[Finish FY]]&gt;2025),1,0)</f>
        <v>0</v>
      </c>
      <c r="AG662" s="56" t="str">
        <f>_xlfn.XLOOKUP(tbl_PV_Milestones[[#This Row],[Work ID]],tbl_PV_Meta[Work ID '#],tbl_PV_Meta[Project Manager/Owner],,0)</f>
        <v>Project Manager 21</v>
      </c>
      <c r="AH662" s="6"/>
    </row>
    <row r="663" spans="4:34" x14ac:dyDescent="0.25">
      <c r="D663" s="6" t="s">
        <v>28</v>
      </c>
      <c r="E663" s="6" t="s">
        <v>503</v>
      </c>
      <c r="F663" s="6" t="s">
        <v>1761</v>
      </c>
      <c r="G663" s="6" t="s">
        <v>555</v>
      </c>
      <c r="H663" s="6" t="s">
        <v>505</v>
      </c>
      <c r="I663" s="6" t="s">
        <v>510</v>
      </c>
      <c r="J663" s="6" t="s">
        <v>28</v>
      </c>
      <c r="K663" s="6" t="s">
        <v>61</v>
      </c>
      <c r="L663" s="6" t="s">
        <v>42</v>
      </c>
      <c r="M663" s="43"/>
      <c r="N663" s="44" t="s">
        <v>1979</v>
      </c>
      <c r="O663" s="39">
        <v>45793.708333333299</v>
      </c>
      <c r="P663" s="39">
        <v>45793.708333333299</v>
      </c>
      <c r="Q663" s="6">
        <v>0</v>
      </c>
      <c r="R663" s="6">
        <v>0</v>
      </c>
      <c r="S663" s="45" t="e">
        <f>_xlfn.CONCAT(#REF!,TRIM(tbl_PV_Milestones[[#This Row],[Milestone Description]]))</f>
        <v>#REF!</v>
      </c>
      <c r="T663" s="84" t="str">
        <f>IF(COUNTIF(tbl_PV_Milestones[UID],tbl_PV_Milestones[[#This Row],[UID]])&gt;1,"Duplicate","")</f>
        <v>Duplicate</v>
      </c>
      <c r="U663" s="42" t="str">
        <f>_xlfn.XLOOKUP(tbl_PV_Milestones[[#This Row],[Work ID]],tbl_PV_Meta[Work ID '#],tbl_PV_Meta[Sub-Portfolio])</f>
        <v>Sub-Portfolio 8</v>
      </c>
      <c r="V663" s="41">
        <f>IF(MONTH(tbl_PV_Milestones[[#This Row],[Baseline Date]])&lt;7,YEAR(tbl_PV_Milestones[[#This Row],[Baseline Date]]),YEAR(tbl_PV_Milestones[[#This Row],[Baseline Date]])+1)</f>
        <v>2025</v>
      </c>
      <c r="W663" s="41">
        <f>IF(MONTH(tbl_PV_Milestones[[#This Row],[Actual/Schedule Finish]])&lt;7,YEAR(tbl_PV_Milestones[[#This Row],[Actual/Schedule Finish]]),YEAR(tbl_PV_Milestones[[#This Row],[Actual/Schedule Finish]])+1)</f>
        <v>2025</v>
      </c>
      <c r="X663" s="41" t="str">
        <f>IF(OR(tbl_PV_Milestones[[#This Row],[Project Status]]="Completed",tbl_PV_Milestones[[#This Row],[Project Status]]="Assumed Completed"),"Yes","No")</f>
        <v>No</v>
      </c>
      <c r="Y663" s="41">
        <f>IF(tbl_PV_Milestones[[#This Row],[Baseline Date]]="",1,0)</f>
        <v>0</v>
      </c>
      <c r="Z663" s="41">
        <f>IF(tbl_PV_Milestones[[#This Row],[Baseline Date]]&lt;PV_Meta!$B$7,1,0)</f>
        <v>0</v>
      </c>
      <c r="AA663" s="41">
        <f>IF(tbl_PV_Milestones[[#This Row],[Complete]]="Yes",1,0)</f>
        <v>0</v>
      </c>
      <c r="AB663" s="41">
        <f>IF(AND(tbl_PV_Milestones[[#This Row],[BL FY]]=2025,tbl_PV_Milestones[[#This Row],[Baseline Date]]&lt;PV_Meta!$B$7),1,0)</f>
        <v>0</v>
      </c>
      <c r="AC663" s="41">
        <f>IF(AND(tbl_PV_Milestones[[#This Row],[Planned YTD]]=1,tbl_PV_Milestones[[#This Row],[Complete]]="Yes"),1,0)</f>
        <v>0</v>
      </c>
      <c r="AD663" s="41">
        <f>IF(AND(tbl_PV_Milestones[[#This Row],[Actual/Schedule Finish]]&lt;PV_Meta!$B$7,tbl_PV_Milestones[[#This Row],[Complete]]="No",tbl_PV_Milestones[[#This Row],[Project Status]]&lt;&gt;"On Hold"),1,0)</f>
        <v>0</v>
      </c>
      <c r="AE663" s="41">
        <f>IF(AND(tbl_PV_Milestones[[#This Row],[Actual/Schedule Finish]]&gt;tbl_PV_Milestones[[#This Row],[Baseline Date]],tbl_PV_Milestones[[#This Row],[Complete]]="No",tbl_PV_Milestones[[#This Row],[Project Status]]&lt;&gt;"On Hold",tbl_PV_Milestones[[#This Row],[Overdue]]=0,tbl_PV_Milestones[[#This Row],[To be Baselined]]&lt;&gt;1),1,0)</f>
        <v>0</v>
      </c>
      <c r="AF663" s="41">
        <f>IF(AND(tbl_PV_Milestones[[#This Row],[BL FY]]=2025,tbl_PV_Milestones[[#This Row],[Finish FY]]&gt;2025),1,0)</f>
        <v>0</v>
      </c>
      <c r="AG663" s="56" t="str">
        <f>_xlfn.XLOOKUP(tbl_PV_Milestones[[#This Row],[Work ID]],tbl_PV_Meta[Work ID '#],tbl_PV_Meta[Project Manager/Owner],,0)</f>
        <v>Project Manager 21</v>
      </c>
      <c r="AH663" s="6"/>
    </row>
    <row r="664" spans="4:34" x14ac:dyDescent="0.25">
      <c r="D664" s="6" t="s">
        <v>28</v>
      </c>
      <c r="E664" s="6" t="s">
        <v>503</v>
      </c>
      <c r="F664" s="6" t="s">
        <v>1761</v>
      </c>
      <c r="G664" s="6" t="s">
        <v>556</v>
      </c>
      <c r="H664" s="6" t="s">
        <v>505</v>
      </c>
      <c r="I664" s="6" t="s">
        <v>510</v>
      </c>
      <c r="J664" s="6" t="s">
        <v>28</v>
      </c>
      <c r="K664" s="6" t="s">
        <v>61</v>
      </c>
      <c r="L664" s="6" t="s">
        <v>42</v>
      </c>
      <c r="M664" s="43"/>
      <c r="N664" s="44" t="s">
        <v>1979</v>
      </c>
      <c r="O664" s="39">
        <v>45793.708333333299</v>
      </c>
      <c r="P664" s="39">
        <v>45793.708333333299</v>
      </c>
      <c r="Q664" s="6">
        <v>0</v>
      </c>
      <c r="R664" s="6">
        <v>0</v>
      </c>
      <c r="S664" s="45" t="e">
        <f>_xlfn.CONCAT(#REF!,TRIM(tbl_PV_Milestones[[#This Row],[Milestone Description]]))</f>
        <v>#REF!</v>
      </c>
      <c r="T664" s="84" t="str">
        <f>IF(COUNTIF(tbl_PV_Milestones[UID],tbl_PV_Milestones[[#This Row],[UID]])&gt;1,"Duplicate","")</f>
        <v>Duplicate</v>
      </c>
      <c r="U664" s="42" t="str">
        <f>_xlfn.XLOOKUP(tbl_PV_Milestones[[#This Row],[Work ID]],tbl_PV_Meta[Work ID '#],tbl_PV_Meta[Sub-Portfolio])</f>
        <v>Sub-Portfolio 8</v>
      </c>
      <c r="V664" s="41">
        <f>IF(MONTH(tbl_PV_Milestones[[#This Row],[Baseline Date]])&lt;7,YEAR(tbl_PV_Milestones[[#This Row],[Baseline Date]]),YEAR(tbl_PV_Milestones[[#This Row],[Baseline Date]])+1)</f>
        <v>2025</v>
      </c>
      <c r="W664" s="41">
        <f>IF(MONTH(tbl_PV_Milestones[[#This Row],[Actual/Schedule Finish]])&lt;7,YEAR(tbl_PV_Milestones[[#This Row],[Actual/Schedule Finish]]),YEAR(tbl_PV_Milestones[[#This Row],[Actual/Schedule Finish]])+1)</f>
        <v>2025</v>
      </c>
      <c r="X664" s="41" t="str">
        <f>IF(OR(tbl_PV_Milestones[[#This Row],[Project Status]]="Completed",tbl_PV_Milestones[[#This Row],[Project Status]]="Assumed Completed"),"Yes","No")</f>
        <v>No</v>
      </c>
      <c r="Y664" s="41">
        <f>IF(tbl_PV_Milestones[[#This Row],[Baseline Date]]="",1,0)</f>
        <v>0</v>
      </c>
      <c r="Z664" s="41">
        <f>IF(tbl_PV_Milestones[[#This Row],[Baseline Date]]&lt;PV_Meta!$B$7,1,0)</f>
        <v>0</v>
      </c>
      <c r="AA664" s="41">
        <f>IF(tbl_PV_Milestones[[#This Row],[Complete]]="Yes",1,0)</f>
        <v>0</v>
      </c>
      <c r="AB664" s="41">
        <f>IF(AND(tbl_PV_Milestones[[#This Row],[BL FY]]=2025,tbl_PV_Milestones[[#This Row],[Baseline Date]]&lt;PV_Meta!$B$7),1,0)</f>
        <v>0</v>
      </c>
      <c r="AC664" s="41">
        <f>IF(AND(tbl_PV_Milestones[[#This Row],[Planned YTD]]=1,tbl_PV_Milestones[[#This Row],[Complete]]="Yes"),1,0)</f>
        <v>0</v>
      </c>
      <c r="AD664" s="41">
        <f>IF(AND(tbl_PV_Milestones[[#This Row],[Actual/Schedule Finish]]&lt;PV_Meta!$B$7,tbl_PV_Milestones[[#This Row],[Complete]]="No",tbl_PV_Milestones[[#This Row],[Project Status]]&lt;&gt;"On Hold"),1,0)</f>
        <v>0</v>
      </c>
      <c r="AE664" s="41">
        <f>IF(AND(tbl_PV_Milestones[[#This Row],[Actual/Schedule Finish]]&gt;tbl_PV_Milestones[[#This Row],[Baseline Date]],tbl_PV_Milestones[[#This Row],[Complete]]="No",tbl_PV_Milestones[[#This Row],[Project Status]]&lt;&gt;"On Hold",tbl_PV_Milestones[[#This Row],[Overdue]]=0,tbl_PV_Milestones[[#This Row],[To be Baselined]]&lt;&gt;1),1,0)</f>
        <v>0</v>
      </c>
      <c r="AF664" s="41">
        <f>IF(AND(tbl_PV_Milestones[[#This Row],[BL FY]]=2025,tbl_PV_Milestones[[#This Row],[Finish FY]]&gt;2025),1,0)</f>
        <v>0</v>
      </c>
      <c r="AG664" s="56" t="str">
        <f>_xlfn.XLOOKUP(tbl_PV_Milestones[[#This Row],[Work ID]],tbl_PV_Meta[Work ID '#],tbl_PV_Meta[Project Manager/Owner],,0)</f>
        <v>Project Manager 21</v>
      </c>
      <c r="AH664" s="6"/>
    </row>
    <row r="665" spans="4:34" x14ac:dyDescent="0.25">
      <c r="D665" s="6" t="s">
        <v>28</v>
      </c>
      <c r="E665" s="6" t="s">
        <v>503</v>
      </c>
      <c r="F665" s="6" t="s">
        <v>1761</v>
      </c>
      <c r="G665" s="6" t="s">
        <v>557</v>
      </c>
      <c r="H665" s="6" t="s">
        <v>519</v>
      </c>
      <c r="I665" s="6" t="s">
        <v>510</v>
      </c>
      <c r="J665" s="6" t="s">
        <v>28</v>
      </c>
      <c r="K665" s="6" t="s">
        <v>61</v>
      </c>
      <c r="L665" s="6" t="s">
        <v>42</v>
      </c>
      <c r="M665" s="43"/>
      <c r="N665" s="44" t="s">
        <v>1979</v>
      </c>
      <c r="O665" s="39">
        <v>45793.708333333299</v>
      </c>
      <c r="P665" s="39">
        <v>45793.708333333299</v>
      </c>
      <c r="Q665" s="6">
        <v>0</v>
      </c>
      <c r="R665" s="6">
        <v>0</v>
      </c>
      <c r="S665" s="45" t="e">
        <f>_xlfn.CONCAT(#REF!,TRIM(tbl_PV_Milestones[[#This Row],[Milestone Description]]))</f>
        <v>#REF!</v>
      </c>
      <c r="T665" s="84" t="str">
        <f>IF(COUNTIF(tbl_PV_Milestones[UID],tbl_PV_Milestones[[#This Row],[UID]])&gt;1,"Duplicate","")</f>
        <v>Duplicate</v>
      </c>
      <c r="U665" s="42" t="str">
        <f>_xlfn.XLOOKUP(tbl_PV_Milestones[[#This Row],[Work ID]],tbl_PV_Meta[Work ID '#],tbl_PV_Meta[Sub-Portfolio])</f>
        <v>Sub-Portfolio 8</v>
      </c>
      <c r="V665" s="41">
        <f>IF(MONTH(tbl_PV_Milestones[[#This Row],[Baseline Date]])&lt;7,YEAR(tbl_PV_Milestones[[#This Row],[Baseline Date]]),YEAR(tbl_PV_Milestones[[#This Row],[Baseline Date]])+1)</f>
        <v>2025</v>
      </c>
      <c r="W665" s="41">
        <f>IF(MONTH(tbl_PV_Milestones[[#This Row],[Actual/Schedule Finish]])&lt;7,YEAR(tbl_PV_Milestones[[#This Row],[Actual/Schedule Finish]]),YEAR(tbl_PV_Milestones[[#This Row],[Actual/Schedule Finish]])+1)</f>
        <v>2025</v>
      </c>
      <c r="X665" s="41" t="str">
        <f>IF(OR(tbl_PV_Milestones[[#This Row],[Project Status]]="Completed",tbl_PV_Milestones[[#This Row],[Project Status]]="Assumed Completed"),"Yes","No")</f>
        <v>No</v>
      </c>
      <c r="Y665" s="41">
        <f>IF(tbl_PV_Milestones[[#This Row],[Baseline Date]]="",1,0)</f>
        <v>0</v>
      </c>
      <c r="Z665" s="41">
        <f>IF(tbl_PV_Milestones[[#This Row],[Baseline Date]]&lt;PV_Meta!$B$7,1,0)</f>
        <v>0</v>
      </c>
      <c r="AA665" s="41">
        <f>IF(tbl_PV_Milestones[[#This Row],[Complete]]="Yes",1,0)</f>
        <v>0</v>
      </c>
      <c r="AB665" s="41">
        <f>IF(AND(tbl_PV_Milestones[[#This Row],[BL FY]]=2025,tbl_PV_Milestones[[#This Row],[Baseline Date]]&lt;PV_Meta!$B$7),1,0)</f>
        <v>0</v>
      </c>
      <c r="AC665" s="41">
        <f>IF(AND(tbl_PV_Milestones[[#This Row],[Planned YTD]]=1,tbl_PV_Milestones[[#This Row],[Complete]]="Yes"),1,0)</f>
        <v>0</v>
      </c>
      <c r="AD665" s="41">
        <f>IF(AND(tbl_PV_Milestones[[#This Row],[Actual/Schedule Finish]]&lt;PV_Meta!$B$7,tbl_PV_Milestones[[#This Row],[Complete]]="No",tbl_PV_Milestones[[#This Row],[Project Status]]&lt;&gt;"On Hold"),1,0)</f>
        <v>0</v>
      </c>
      <c r="AE665" s="41">
        <f>IF(AND(tbl_PV_Milestones[[#This Row],[Actual/Schedule Finish]]&gt;tbl_PV_Milestones[[#This Row],[Baseline Date]],tbl_PV_Milestones[[#This Row],[Complete]]="No",tbl_PV_Milestones[[#This Row],[Project Status]]&lt;&gt;"On Hold",tbl_PV_Milestones[[#This Row],[Overdue]]=0,tbl_PV_Milestones[[#This Row],[To be Baselined]]&lt;&gt;1),1,0)</f>
        <v>0</v>
      </c>
      <c r="AF665" s="41">
        <f>IF(AND(tbl_PV_Milestones[[#This Row],[BL FY]]=2025,tbl_PV_Milestones[[#This Row],[Finish FY]]&gt;2025),1,0)</f>
        <v>0</v>
      </c>
      <c r="AG665" s="56" t="str">
        <f>_xlfn.XLOOKUP(tbl_PV_Milestones[[#This Row],[Work ID]],tbl_PV_Meta[Work ID '#],tbl_PV_Meta[Project Manager/Owner],,0)</f>
        <v>Project Manager 21</v>
      </c>
      <c r="AH665" s="6"/>
    </row>
    <row r="666" spans="4:34" x14ac:dyDescent="0.25">
      <c r="D666" s="6" t="s">
        <v>28</v>
      </c>
      <c r="E666" s="6" t="s">
        <v>503</v>
      </c>
      <c r="F666" s="6" t="s">
        <v>1761</v>
      </c>
      <c r="G666" s="6" t="s">
        <v>534</v>
      </c>
      <c r="H666" s="6" t="s">
        <v>505</v>
      </c>
      <c r="I666" s="6" t="s">
        <v>510</v>
      </c>
      <c r="J666" s="6" t="s">
        <v>28</v>
      </c>
      <c r="K666" s="6" t="s">
        <v>61</v>
      </c>
      <c r="L666" s="6" t="s">
        <v>42</v>
      </c>
      <c r="M666" s="43"/>
      <c r="N666" s="44" t="s">
        <v>1979</v>
      </c>
      <c r="O666" s="39">
        <v>45807.708333333299</v>
      </c>
      <c r="P666" s="39">
        <v>45807.708333333299</v>
      </c>
      <c r="Q666" s="6">
        <v>0</v>
      </c>
      <c r="R666" s="6">
        <v>0</v>
      </c>
      <c r="S666" s="45" t="e">
        <f>_xlfn.CONCAT(#REF!,TRIM(tbl_PV_Milestones[[#This Row],[Milestone Description]]))</f>
        <v>#REF!</v>
      </c>
      <c r="T666" s="84" t="str">
        <f>IF(COUNTIF(tbl_PV_Milestones[UID],tbl_PV_Milestones[[#This Row],[UID]])&gt;1,"Duplicate","")</f>
        <v>Duplicate</v>
      </c>
      <c r="U666" s="42" t="str">
        <f>_xlfn.XLOOKUP(tbl_PV_Milestones[[#This Row],[Work ID]],tbl_PV_Meta[Work ID '#],tbl_PV_Meta[Sub-Portfolio])</f>
        <v>Sub-Portfolio 8</v>
      </c>
      <c r="V666" s="41">
        <f>IF(MONTH(tbl_PV_Milestones[[#This Row],[Baseline Date]])&lt;7,YEAR(tbl_PV_Milestones[[#This Row],[Baseline Date]]),YEAR(tbl_PV_Milestones[[#This Row],[Baseline Date]])+1)</f>
        <v>2025</v>
      </c>
      <c r="W666" s="41">
        <f>IF(MONTH(tbl_PV_Milestones[[#This Row],[Actual/Schedule Finish]])&lt;7,YEAR(tbl_PV_Milestones[[#This Row],[Actual/Schedule Finish]]),YEAR(tbl_PV_Milestones[[#This Row],[Actual/Schedule Finish]])+1)</f>
        <v>2025</v>
      </c>
      <c r="X666" s="41" t="str">
        <f>IF(OR(tbl_PV_Milestones[[#This Row],[Project Status]]="Completed",tbl_PV_Milestones[[#This Row],[Project Status]]="Assumed Completed"),"Yes","No")</f>
        <v>No</v>
      </c>
      <c r="Y666" s="41">
        <f>IF(tbl_PV_Milestones[[#This Row],[Baseline Date]]="",1,0)</f>
        <v>0</v>
      </c>
      <c r="Z666" s="41">
        <f>IF(tbl_PV_Milestones[[#This Row],[Baseline Date]]&lt;PV_Meta!$B$7,1,0)</f>
        <v>0</v>
      </c>
      <c r="AA666" s="41">
        <f>IF(tbl_PV_Milestones[[#This Row],[Complete]]="Yes",1,0)</f>
        <v>0</v>
      </c>
      <c r="AB666" s="41">
        <f>IF(AND(tbl_PV_Milestones[[#This Row],[BL FY]]=2025,tbl_PV_Milestones[[#This Row],[Baseline Date]]&lt;PV_Meta!$B$7),1,0)</f>
        <v>0</v>
      </c>
      <c r="AC666" s="41">
        <f>IF(AND(tbl_PV_Milestones[[#This Row],[Planned YTD]]=1,tbl_PV_Milestones[[#This Row],[Complete]]="Yes"),1,0)</f>
        <v>0</v>
      </c>
      <c r="AD666" s="41">
        <f>IF(AND(tbl_PV_Milestones[[#This Row],[Actual/Schedule Finish]]&lt;PV_Meta!$B$7,tbl_PV_Milestones[[#This Row],[Complete]]="No",tbl_PV_Milestones[[#This Row],[Project Status]]&lt;&gt;"On Hold"),1,0)</f>
        <v>0</v>
      </c>
      <c r="AE666" s="41">
        <f>IF(AND(tbl_PV_Milestones[[#This Row],[Actual/Schedule Finish]]&gt;tbl_PV_Milestones[[#This Row],[Baseline Date]],tbl_PV_Milestones[[#This Row],[Complete]]="No",tbl_PV_Milestones[[#This Row],[Project Status]]&lt;&gt;"On Hold",tbl_PV_Milestones[[#This Row],[Overdue]]=0,tbl_PV_Milestones[[#This Row],[To be Baselined]]&lt;&gt;1),1,0)</f>
        <v>0</v>
      </c>
      <c r="AF666" s="41">
        <f>IF(AND(tbl_PV_Milestones[[#This Row],[BL FY]]=2025,tbl_PV_Milestones[[#This Row],[Finish FY]]&gt;2025),1,0)</f>
        <v>0</v>
      </c>
      <c r="AG666" s="56" t="str">
        <f>_xlfn.XLOOKUP(tbl_PV_Milestones[[#This Row],[Work ID]],tbl_PV_Meta[Work ID '#],tbl_PV_Meta[Project Manager/Owner],,0)</f>
        <v>Project Manager 21</v>
      </c>
      <c r="AH666" s="6"/>
    </row>
    <row r="667" spans="4:34" x14ac:dyDescent="0.25">
      <c r="D667" s="6" t="s">
        <v>28</v>
      </c>
      <c r="E667" s="6" t="s">
        <v>503</v>
      </c>
      <c r="F667" s="6" t="s">
        <v>1761</v>
      </c>
      <c r="G667" s="6" t="s">
        <v>537</v>
      </c>
      <c r="H667" s="6" t="s">
        <v>505</v>
      </c>
      <c r="I667" s="6" t="s">
        <v>510</v>
      </c>
      <c r="J667" s="6" t="s">
        <v>28</v>
      </c>
      <c r="K667" s="6" t="s">
        <v>61</v>
      </c>
      <c r="L667" s="6" t="s">
        <v>42</v>
      </c>
      <c r="M667" s="43"/>
      <c r="N667" s="44" t="s">
        <v>1979</v>
      </c>
      <c r="O667" s="39">
        <v>45807.708333333299</v>
      </c>
      <c r="P667" s="39">
        <v>45807.708333333299</v>
      </c>
      <c r="Q667" s="6">
        <v>0</v>
      </c>
      <c r="R667" s="6">
        <v>0</v>
      </c>
      <c r="S667" s="45" t="e">
        <f>_xlfn.CONCAT(#REF!,TRIM(tbl_PV_Milestones[[#This Row],[Milestone Description]]))</f>
        <v>#REF!</v>
      </c>
      <c r="T667" s="84" t="str">
        <f>IF(COUNTIF(tbl_PV_Milestones[UID],tbl_PV_Milestones[[#This Row],[UID]])&gt;1,"Duplicate","")</f>
        <v>Duplicate</v>
      </c>
      <c r="U667" s="42" t="str">
        <f>_xlfn.XLOOKUP(tbl_PV_Milestones[[#This Row],[Work ID]],tbl_PV_Meta[Work ID '#],tbl_PV_Meta[Sub-Portfolio])</f>
        <v>Sub-Portfolio 8</v>
      </c>
      <c r="V667" s="41">
        <f>IF(MONTH(tbl_PV_Milestones[[#This Row],[Baseline Date]])&lt;7,YEAR(tbl_PV_Milestones[[#This Row],[Baseline Date]]),YEAR(tbl_PV_Milestones[[#This Row],[Baseline Date]])+1)</f>
        <v>2025</v>
      </c>
      <c r="W667" s="41">
        <f>IF(MONTH(tbl_PV_Milestones[[#This Row],[Actual/Schedule Finish]])&lt;7,YEAR(tbl_PV_Milestones[[#This Row],[Actual/Schedule Finish]]),YEAR(tbl_PV_Milestones[[#This Row],[Actual/Schedule Finish]])+1)</f>
        <v>2025</v>
      </c>
      <c r="X667" s="41" t="str">
        <f>IF(OR(tbl_PV_Milestones[[#This Row],[Project Status]]="Completed",tbl_PV_Milestones[[#This Row],[Project Status]]="Assumed Completed"),"Yes","No")</f>
        <v>No</v>
      </c>
      <c r="Y667" s="41">
        <f>IF(tbl_PV_Milestones[[#This Row],[Baseline Date]]="",1,0)</f>
        <v>0</v>
      </c>
      <c r="Z667" s="41">
        <f>IF(tbl_PV_Milestones[[#This Row],[Baseline Date]]&lt;PV_Meta!$B$7,1,0)</f>
        <v>0</v>
      </c>
      <c r="AA667" s="41">
        <f>IF(tbl_PV_Milestones[[#This Row],[Complete]]="Yes",1,0)</f>
        <v>0</v>
      </c>
      <c r="AB667" s="41">
        <f>IF(AND(tbl_PV_Milestones[[#This Row],[BL FY]]=2025,tbl_PV_Milestones[[#This Row],[Baseline Date]]&lt;PV_Meta!$B$7),1,0)</f>
        <v>0</v>
      </c>
      <c r="AC667" s="41">
        <f>IF(AND(tbl_PV_Milestones[[#This Row],[Planned YTD]]=1,tbl_PV_Milestones[[#This Row],[Complete]]="Yes"),1,0)</f>
        <v>0</v>
      </c>
      <c r="AD667" s="41">
        <f>IF(AND(tbl_PV_Milestones[[#This Row],[Actual/Schedule Finish]]&lt;PV_Meta!$B$7,tbl_PV_Milestones[[#This Row],[Complete]]="No",tbl_PV_Milestones[[#This Row],[Project Status]]&lt;&gt;"On Hold"),1,0)</f>
        <v>0</v>
      </c>
      <c r="AE667" s="41">
        <f>IF(AND(tbl_PV_Milestones[[#This Row],[Actual/Schedule Finish]]&gt;tbl_PV_Milestones[[#This Row],[Baseline Date]],tbl_PV_Milestones[[#This Row],[Complete]]="No",tbl_PV_Milestones[[#This Row],[Project Status]]&lt;&gt;"On Hold",tbl_PV_Milestones[[#This Row],[Overdue]]=0,tbl_PV_Milestones[[#This Row],[To be Baselined]]&lt;&gt;1),1,0)</f>
        <v>0</v>
      </c>
      <c r="AF667" s="41">
        <f>IF(AND(tbl_PV_Milestones[[#This Row],[BL FY]]=2025,tbl_PV_Milestones[[#This Row],[Finish FY]]&gt;2025),1,0)</f>
        <v>0</v>
      </c>
      <c r="AG667" s="56" t="str">
        <f>_xlfn.XLOOKUP(tbl_PV_Milestones[[#This Row],[Work ID]],tbl_PV_Meta[Work ID '#],tbl_PV_Meta[Project Manager/Owner],,0)</f>
        <v>Project Manager 21</v>
      </c>
      <c r="AH667" s="6"/>
    </row>
    <row r="668" spans="4:34" x14ac:dyDescent="0.25">
      <c r="D668" s="6" t="s">
        <v>28</v>
      </c>
      <c r="E668" s="6" t="s">
        <v>503</v>
      </c>
      <c r="F668" s="6" t="s">
        <v>1761</v>
      </c>
      <c r="G668" s="6" t="s">
        <v>535</v>
      </c>
      <c r="H668" s="6" t="s">
        <v>505</v>
      </c>
      <c r="I668" s="6" t="s">
        <v>510</v>
      </c>
      <c r="J668" s="6" t="s">
        <v>28</v>
      </c>
      <c r="K668" s="6" t="s">
        <v>61</v>
      </c>
      <c r="L668" s="6" t="s">
        <v>42</v>
      </c>
      <c r="M668" s="43"/>
      <c r="N668" s="44" t="s">
        <v>1979</v>
      </c>
      <c r="O668" s="39">
        <v>45807.708333333299</v>
      </c>
      <c r="P668" s="39">
        <v>45807.708333333299</v>
      </c>
      <c r="Q668" s="6">
        <v>0</v>
      </c>
      <c r="R668" s="6">
        <v>0</v>
      </c>
      <c r="S668" s="45" t="e">
        <f>_xlfn.CONCAT(#REF!,TRIM(tbl_PV_Milestones[[#This Row],[Milestone Description]]))</f>
        <v>#REF!</v>
      </c>
      <c r="T668" s="84" t="str">
        <f>IF(COUNTIF(tbl_PV_Milestones[UID],tbl_PV_Milestones[[#This Row],[UID]])&gt;1,"Duplicate","")</f>
        <v>Duplicate</v>
      </c>
      <c r="U668" s="42" t="str">
        <f>_xlfn.XLOOKUP(tbl_PV_Milestones[[#This Row],[Work ID]],tbl_PV_Meta[Work ID '#],tbl_PV_Meta[Sub-Portfolio])</f>
        <v>Sub-Portfolio 8</v>
      </c>
      <c r="V668" s="41">
        <f>IF(MONTH(tbl_PV_Milestones[[#This Row],[Baseline Date]])&lt;7,YEAR(tbl_PV_Milestones[[#This Row],[Baseline Date]]),YEAR(tbl_PV_Milestones[[#This Row],[Baseline Date]])+1)</f>
        <v>2025</v>
      </c>
      <c r="W668" s="41">
        <f>IF(MONTH(tbl_PV_Milestones[[#This Row],[Actual/Schedule Finish]])&lt;7,YEAR(tbl_PV_Milestones[[#This Row],[Actual/Schedule Finish]]),YEAR(tbl_PV_Milestones[[#This Row],[Actual/Schedule Finish]])+1)</f>
        <v>2025</v>
      </c>
      <c r="X668" s="41" t="str">
        <f>IF(OR(tbl_PV_Milestones[[#This Row],[Project Status]]="Completed",tbl_PV_Milestones[[#This Row],[Project Status]]="Assumed Completed"),"Yes","No")</f>
        <v>No</v>
      </c>
      <c r="Y668" s="41">
        <f>IF(tbl_PV_Milestones[[#This Row],[Baseline Date]]="",1,0)</f>
        <v>0</v>
      </c>
      <c r="Z668" s="41">
        <f>IF(tbl_PV_Milestones[[#This Row],[Baseline Date]]&lt;PV_Meta!$B$7,1,0)</f>
        <v>0</v>
      </c>
      <c r="AA668" s="41">
        <f>IF(tbl_PV_Milestones[[#This Row],[Complete]]="Yes",1,0)</f>
        <v>0</v>
      </c>
      <c r="AB668" s="41">
        <f>IF(AND(tbl_PV_Milestones[[#This Row],[BL FY]]=2025,tbl_PV_Milestones[[#This Row],[Baseline Date]]&lt;PV_Meta!$B$7),1,0)</f>
        <v>0</v>
      </c>
      <c r="AC668" s="41">
        <f>IF(AND(tbl_PV_Milestones[[#This Row],[Planned YTD]]=1,tbl_PV_Milestones[[#This Row],[Complete]]="Yes"),1,0)</f>
        <v>0</v>
      </c>
      <c r="AD668" s="41">
        <f>IF(AND(tbl_PV_Milestones[[#This Row],[Actual/Schedule Finish]]&lt;PV_Meta!$B$7,tbl_PV_Milestones[[#This Row],[Complete]]="No",tbl_PV_Milestones[[#This Row],[Project Status]]&lt;&gt;"On Hold"),1,0)</f>
        <v>0</v>
      </c>
      <c r="AE668" s="41">
        <f>IF(AND(tbl_PV_Milestones[[#This Row],[Actual/Schedule Finish]]&gt;tbl_PV_Milestones[[#This Row],[Baseline Date]],tbl_PV_Milestones[[#This Row],[Complete]]="No",tbl_PV_Milestones[[#This Row],[Project Status]]&lt;&gt;"On Hold",tbl_PV_Milestones[[#This Row],[Overdue]]=0,tbl_PV_Milestones[[#This Row],[To be Baselined]]&lt;&gt;1),1,0)</f>
        <v>0</v>
      </c>
      <c r="AF668" s="41">
        <f>IF(AND(tbl_PV_Milestones[[#This Row],[BL FY]]=2025,tbl_PV_Milestones[[#This Row],[Finish FY]]&gt;2025),1,0)</f>
        <v>0</v>
      </c>
      <c r="AG668" s="56" t="str">
        <f>_xlfn.XLOOKUP(tbl_PV_Milestones[[#This Row],[Work ID]],tbl_PV_Meta[Work ID '#],tbl_PV_Meta[Project Manager/Owner],,0)</f>
        <v>Project Manager 21</v>
      </c>
      <c r="AH668" s="6"/>
    </row>
    <row r="669" spans="4:34" x14ac:dyDescent="0.25">
      <c r="D669" s="6" t="s">
        <v>28</v>
      </c>
      <c r="E669" s="6" t="s">
        <v>503</v>
      </c>
      <c r="F669" s="6" t="s">
        <v>1761</v>
      </c>
      <c r="G669" s="6" t="s">
        <v>536</v>
      </c>
      <c r="H669" s="6" t="s">
        <v>505</v>
      </c>
      <c r="I669" s="6" t="s">
        <v>510</v>
      </c>
      <c r="J669" s="6" t="s">
        <v>28</v>
      </c>
      <c r="K669" s="6" t="s">
        <v>61</v>
      </c>
      <c r="L669" s="6" t="s">
        <v>42</v>
      </c>
      <c r="M669" s="43"/>
      <c r="N669" s="44" t="s">
        <v>1979</v>
      </c>
      <c r="O669" s="39">
        <v>45807.708333333299</v>
      </c>
      <c r="P669" s="39">
        <v>45807.708333333299</v>
      </c>
      <c r="Q669" s="6">
        <v>0</v>
      </c>
      <c r="R669" s="6">
        <v>0</v>
      </c>
      <c r="S669" s="45" t="e">
        <f>_xlfn.CONCAT(#REF!,TRIM(tbl_PV_Milestones[[#This Row],[Milestone Description]]))</f>
        <v>#REF!</v>
      </c>
      <c r="T669" s="84" t="str">
        <f>IF(COUNTIF(tbl_PV_Milestones[UID],tbl_PV_Milestones[[#This Row],[UID]])&gt;1,"Duplicate","")</f>
        <v>Duplicate</v>
      </c>
      <c r="U669" s="42" t="str">
        <f>_xlfn.XLOOKUP(tbl_PV_Milestones[[#This Row],[Work ID]],tbl_PV_Meta[Work ID '#],tbl_PV_Meta[Sub-Portfolio])</f>
        <v>Sub-Portfolio 8</v>
      </c>
      <c r="V669" s="41">
        <f>IF(MONTH(tbl_PV_Milestones[[#This Row],[Baseline Date]])&lt;7,YEAR(tbl_PV_Milestones[[#This Row],[Baseline Date]]),YEAR(tbl_PV_Milestones[[#This Row],[Baseline Date]])+1)</f>
        <v>2025</v>
      </c>
      <c r="W669" s="41">
        <f>IF(MONTH(tbl_PV_Milestones[[#This Row],[Actual/Schedule Finish]])&lt;7,YEAR(tbl_PV_Milestones[[#This Row],[Actual/Schedule Finish]]),YEAR(tbl_PV_Milestones[[#This Row],[Actual/Schedule Finish]])+1)</f>
        <v>2025</v>
      </c>
      <c r="X669" s="41" t="str">
        <f>IF(OR(tbl_PV_Milestones[[#This Row],[Project Status]]="Completed",tbl_PV_Milestones[[#This Row],[Project Status]]="Assumed Completed"),"Yes","No")</f>
        <v>No</v>
      </c>
      <c r="Y669" s="41">
        <f>IF(tbl_PV_Milestones[[#This Row],[Baseline Date]]="",1,0)</f>
        <v>0</v>
      </c>
      <c r="Z669" s="41">
        <f>IF(tbl_PV_Milestones[[#This Row],[Baseline Date]]&lt;PV_Meta!$B$7,1,0)</f>
        <v>0</v>
      </c>
      <c r="AA669" s="41">
        <f>IF(tbl_PV_Milestones[[#This Row],[Complete]]="Yes",1,0)</f>
        <v>0</v>
      </c>
      <c r="AB669" s="41">
        <f>IF(AND(tbl_PV_Milestones[[#This Row],[BL FY]]=2025,tbl_PV_Milestones[[#This Row],[Baseline Date]]&lt;PV_Meta!$B$7),1,0)</f>
        <v>0</v>
      </c>
      <c r="AC669" s="41">
        <f>IF(AND(tbl_PV_Milestones[[#This Row],[Planned YTD]]=1,tbl_PV_Milestones[[#This Row],[Complete]]="Yes"),1,0)</f>
        <v>0</v>
      </c>
      <c r="AD669" s="41">
        <f>IF(AND(tbl_PV_Milestones[[#This Row],[Actual/Schedule Finish]]&lt;PV_Meta!$B$7,tbl_PV_Milestones[[#This Row],[Complete]]="No",tbl_PV_Milestones[[#This Row],[Project Status]]&lt;&gt;"On Hold"),1,0)</f>
        <v>0</v>
      </c>
      <c r="AE669" s="41">
        <f>IF(AND(tbl_PV_Milestones[[#This Row],[Actual/Schedule Finish]]&gt;tbl_PV_Milestones[[#This Row],[Baseline Date]],tbl_PV_Milestones[[#This Row],[Complete]]="No",tbl_PV_Milestones[[#This Row],[Project Status]]&lt;&gt;"On Hold",tbl_PV_Milestones[[#This Row],[Overdue]]=0,tbl_PV_Milestones[[#This Row],[To be Baselined]]&lt;&gt;1),1,0)</f>
        <v>0</v>
      </c>
      <c r="AF669" s="41">
        <f>IF(AND(tbl_PV_Milestones[[#This Row],[BL FY]]=2025,tbl_PV_Milestones[[#This Row],[Finish FY]]&gt;2025),1,0)</f>
        <v>0</v>
      </c>
      <c r="AG669" s="56" t="str">
        <f>_xlfn.XLOOKUP(tbl_PV_Milestones[[#This Row],[Work ID]],tbl_PV_Meta[Work ID '#],tbl_PV_Meta[Project Manager/Owner],,0)</f>
        <v>Project Manager 21</v>
      </c>
      <c r="AH669" s="6"/>
    </row>
    <row r="670" spans="4:34" x14ac:dyDescent="0.25">
      <c r="D670" s="6" t="s">
        <v>28</v>
      </c>
      <c r="E670" s="6" t="s">
        <v>503</v>
      </c>
      <c r="F670" s="6" t="s">
        <v>1761</v>
      </c>
      <c r="G670" s="6" t="s">
        <v>538</v>
      </c>
      <c r="H670" s="6" t="s">
        <v>505</v>
      </c>
      <c r="I670" s="6" t="s">
        <v>510</v>
      </c>
      <c r="J670" s="6" t="s">
        <v>28</v>
      </c>
      <c r="K670" s="6" t="s">
        <v>61</v>
      </c>
      <c r="L670" s="6" t="s">
        <v>42</v>
      </c>
      <c r="M670" s="43"/>
      <c r="N670" s="44" t="s">
        <v>1979</v>
      </c>
      <c r="O670" s="39">
        <v>45807.708333333299</v>
      </c>
      <c r="P670" s="39">
        <v>45807.708333333299</v>
      </c>
      <c r="Q670" s="6">
        <v>0</v>
      </c>
      <c r="R670" s="6">
        <v>0</v>
      </c>
      <c r="S670" s="45" t="e">
        <f>_xlfn.CONCAT(#REF!,TRIM(tbl_PV_Milestones[[#This Row],[Milestone Description]]))</f>
        <v>#REF!</v>
      </c>
      <c r="T670" s="84" t="str">
        <f>IF(COUNTIF(tbl_PV_Milestones[UID],tbl_PV_Milestones[[#This Row],[UID]])&gt;1,"Duplicate","")</f>
        <v>Duplicate</v>
      </c>
      <c r="U670" s="42" t="str">
        <f>_xlfn.XLOOKUP(tbl_PV_Milestones[[#This Row],[Work ID]],tbl_PV_Meta[Work ID '#],tbl_PV_Meta[Sub-Portfolio])</f>
        <v>Sub-Portfolio 8</v>
      </c>
      <c r="V670" s="41">
        <f>IF(MONTH(tbl_PV_Milestones[[#This Row],[Baseline Date]])&lt;7,YEAR(tbl_PV_Milestones[[#This Row],[Baseline Date]]),YEAR(tbl_PV_Milestones[[#This Row],[Baseline Date]])+1)</f>
        <v>2025</v>
      </c>
      <c r="W670" s="41">
        <f>IF(MONTH(tbl_PV_Milestones[[#This Row],[Actual/Schedule Finish]])&lt;7,YEAR(tbl_PV_Milestones[[#This Row],[Actual/Schedule Finish]]),YEAR(tbl_PV_Milestones[[#This Row],[Actual/Schedule Finish]])+1)</f>
        <v>2025</v>
      </c>
      <c r="X670" s="41" t="str">
        <f>IF(OR(tbl_PV_Milestones[[#This Row],[Project Status]]="Completed",tbl_PV_Milestones[[#This Row],[Project Status]]="Assumed Completed"),"Yes","No")</f>
        <v>No</v>
      </c>
      <c r="Y670" s="41">
        <f>IF(tbl_PV_Milestones[[#This Row],[Baseline Date]]="",1,0)</f>
        <v>0</v>
      </c>
      <c r="Z670" s="41">
        <f>IF(tbl_PV_Milestones[[#This Row],[Baseline Date]]&lt;PV_Meta!$B$7,1,0)</f>
        <v>0</v>
      </c>
      <c r="AA670" s="41">
        <f>IF(tbl_PV_Milestones[[#This Row],[Complete]]="Yes",1,0)</f>
        <v>0</v>
      </c>
      <c r="AB670" s="41">
        <f>IF(AND(tbl_PV_Milestones[[#This Row],[BL FY]]=2025,tbl_PV_Milestones[[#This Row],[Baseline Date]]&lt;PV_Meta!$B$7),1,0)</f>
        <v>0</v>
      </c>
      <c r="AC670" s="41">
        <f>IF(AND(tbl_PV_Milestones[[#This Row],[Planned YTD]]=1,tbl_PV_Milestones[[#This Row],[Complete]]="Yes"),1,0)</f>
        <v>0</v>
      </c>
      <c r="AD670" s="41">
        <f>IF(AND(tbl_PV_Milestones[[#This Row],[Actual/Schedule Finish]]&lt;PV_Meta!$B$7,tbl_PV_Milestones[[#This Row],[Complete]]="No",tbl_PV_Milestones[[#This Row],[Project Status]]&lt;&gt;"On Hold"),1,0)</f>
        <v>0</v>
      </c>
      <c r="AE670" s="41">
        <f>IF(AND(tbl_PV_Milestones[[#This Row],[Actual/Schedule Finish]]&gt;tbl_PV_Milestones[[#This Row],[Baseline Date]],tbl_PV_Milestones[[#This Row],[Complete]]="No",tbl_PV_Milestones[[#This Row],[Project Status]]&lt;&gt;"On Hold",tbl_PV_Milestones[[#This Row],[Overdue]]=0,tbl_PV_Milestones[[#This Row],[To be Baselined]]&lt;&gt;1),1,0)</f>
        <v>0</v>
      </c>
      <c r="AF670" s="41">
        <f>IF(AND(tbl_PV_Milestones[[#This Row],[BL FY]]=2025,tbl_PV_Milestones[[#This Row],[Finish FY]]&gt;2025),1,0)</f>
        <v>0</v>
      </c>
      <c r="AG670" s="56" t="str">
        <f>_xlfn.XLOOKUP(tbl_PV_Milestones[[#This Row],[Work ID]],tbl_PV_Meta[Work ID '#],tbl_PV_Meta[Project Manager/Owner],,0)</f>
        <v>Project Manager 21</v>
      </c>
      <c r="AH670" s="6"/>
    </row>
    <row r="671" spans="4:34" x14ac:dyDescent="0.25">
      <c r="D671" s="6" t="s">
        <v>28</v>
      </c>
      <c r="E671" s="6" t="s">
        <v>503</v>
      </c>
      <c r="F671" s="6" t="s">
        <v>1761</v>
      </c>
      <c r="G671" s="6" t="s">
        <v>594</v>
      </c>
      <c r="H671" s="6" t="s">
        <v>505</v>
      </c>
      <c r="I671" s="6" t="s">
        <v>510</v>
      </c>
      <c r="J671" s="6" t="s">
        <v>28</v>
      </c>
      <c r="K671" s="6" t="s">
        <v>61</v>
      </c>
      <c r="L671" s="6" t="s">
        <v>42</v>
      </c>
      <c r="M671" s="43"/>
      <c r="N671" s="44" t="s">
        <v>1979</v>
      </c>
      <c r="O671" s="39">
        <v>45807.708333333299</v>
      </c>
      <c r="P671" s="39">
        <v>45807.708333333299</v>
      </c>
      <c r="Q671" s="6">
        <v>0</v>
      </c>
      <c r="R671" s="6">
        <v>0</v>
      </c>
      <c r="S671" s="45" t="e">
        <f>_xlfn.CONCAT(#REF!,TRIM(tbl_PV_Milestones[[#This Row],[Milestone Description]]))</f>
        <v>#REF!</v>
      </c>
      <c r="T671" s="84" t="str">
        <f>IF(COUNTIF(tbl_PV_Milestones[UID],tbl_PV_Milestones[[#This Row],[UID]])&gt;1,"Duplicate","")</f>
        <v>Duplicate</v>
      </c>
      <c r="U671" s="42" t="str">
        <f>_xlfn.XLOOKUP(tbl_PV_Milestones[[#This Row],[Work ID]],tbl_PV_Meta[Work ID '#],tbl_PV_Meta[Sub-Portfolio])</f>
        <v>Sub-Portfolio 8</v>
      </c>
      <c r="V671" s="41">
        <f>IF(MONTH(tbl_PV_Milestones[[#This Row],[Baseline Date]])&lt;7,YEAR(tbl_PV_Milestones[[#This Row],[Baseline Date]]),YEAR(tbl_PV_Milestones[[#This Row],[Baseline Date]])+1)</f>
        <v>2025</v>
      </c>
      <c r="W671" s="41">
        <f>IF(MONTH(tbl_PV_Milestones[[#This Row],[Actual/Schedule Finish]])&lt;7,YEAR(tbl_PV_Milestones[[#This Row],[Actual/Schedule Finish]]),YEAR(tbl_PV_Milestones[[#This Row],[Actual/Schedule Finish]])+1)</f>
        <v>2025</v>
      </c>
      <c r="X671" s="41" t="str">
        <f>IF(OR(tbl_PV_Milestones[[#This Row],[Project Status]]="Completed",tbl_PV_Milestones[[#This Row],[Project Status]]="Assumed Completed"),"Yes","No")</f>
        <v>No</v>
      </c>
      <c r="Y671" s="41">
        <f>IF(tbl_PV_Milestones[[#This Row],[Baseline Date]]="",1,0)</f>
        <v>0</v>
      </c>
      <c r="Z671" s="41">
        <f>IF(tbl_PV_Milestones[[#This Row],[Baseline Date]]&lt;PV_Meta!$B$7,1,0)</f>
        <v>0</v>
      </c>
      <c r="AA671" s="41">
        <f>IF(tbl_PV_Milestones[[#This Row],[Complete]]="Yes",1,0)</f>
        <v>0</v>
      </c>
      <c r="AB671" s="41">
        <f>IF(AND(tbl_PV_Milestones[[#This Row],[BL FY]]=2025,tbl_PV_Milestones[[#This Row],[Baseline Date]]&lt;PV_Meta!$B$7),1,0)</f>
        <v>0</v>
      </c>
      <c r="AC671" s="41">
        <f>IF(AND(tbl_PV_Milestones[[#This Row],[Planned YTD]]=1,tbl_PV_Milestones[[#This Row],[Complete]]="Yes"),1,0)</f>
        <v>0</v>
      </c>
      <c r="AD671" s="41">
        <f>IF(AND(tbl_PV_Milestones[[#This Row],[Actual/Schedule Finish]]&lt;PV_Meta!$B$7,tbl_PV_Milestones[[#This Row],[Complete]]="No",tbl_PV_Milestones[[#This Row],[Project Status]]&lt;&gt;"On Hold"),1,0)</f>
        <v>0</v>
      </c>
      <c r="AE671" s="41">
        <f>IF(AND(tbl_PV_Milestones[[#This Row],[Actual/Schedule Finish]]&gt;tbl_PV_Milestones[[#This Row],[Baseline Date]],tbl_PV_Milestones[[#This Row],[Complete]]="No",tbl_PV_Milestones[[#This Row],[Project Status]]&lt;&gt;"On Hold",tbl_PV_Milestones[[#This Row],[Overdue]]=0,tbl_PV_Milestones[[#This Row],[To be Baselined]]&lt;&gt;1),1,0)</f>
        <v>0</v>
      </c>
      <c r="AF671" s="41">
        <f>IF(AND(tbl_PV_Milestones[[#This Row],[BL FY]]=2025,tbl_PV_Milestones[[#This Row],[Finish FY]]&gt;2025),1,0)</f>
        <v>0</v>
      </c>
      <c r="AG671" s="56" t="str">
        <f>_xlfn.XLOOKUP(tbl_PV_Milestones[[#This Row],[Work ID]],tbl_PV_Meta[Work ID '#],tbl_PV_Meta[Project Manager/Owner],,0)</f>
        <v>Project Manager 21</v>
      </c>
      <c r="AH671" s="6"/>
    </row>
    <row r="672" spans="4:34" x14ac:dyDescent="0.25">
      <c r="D672" s="6" t="s">
        <v>28</v>
      </c>
      <c r="E672" s="6" t="s">
        <v>503</v>
      </c>
      <c r="F672" s="6" t="s">
        <v>1761</v>
      </c>
      <c r="G672" s="6" t="s">
        <v>539</v>
      </c>
      <c r="H672" s="6" t="s">
        <v>505</v>
      </c>
      <c r="I672" s="6" t="s">
        <v>510</v>
      </c>
      <c r="J672" s="6" t="s">
        <v>28</v>
      </c>
      <c r="K672" s="6" t="s">
        <v>61</v>
      </c>
      <c r="L672" s="6" t="s">
        <v>42</v>
      </c>
      <c r="M672" s="43"/>
      <c r="N672" s="44" t="s">
        <v>1979</v>
      </c>
      <c r="O672" s="39">
        <v>45807.708333333299</v>
      </c>
      <c r="P672" s="39">
        <v>45807.708333333299</v>
      </c>
      <c r="Q672" s="6">
        <v>0</v>
      </c>
      <c r="R672" s="6">
        <v>0</v>
      </c>
      <c r="S672" s="45" t="e">
        <f>_xlfn.CONCAT(#REF!,TRIM(tbl_PV_Milestones[[#This Row],[Milestone Description]]))</f>
        <v>#REF!</v>
      </c>
      <c r="T672" s="84" t="str">
        <f>IF(COUNTIF(tbl_PV_Milestones[UID],tbl_PV_Milestones[[#This Row],[UID]])&gt;1,"Duplicate","")</f>
        <v>Duplicate</v>
      </c>
      <c r="U672" s="42" t="str">
        <f>_xlfn.XLOOKUP(tbl_PV_Milestones[[#This Row],[Work ID]],tbl_PV_Meta[Work ID '#],tbl_PV_Meta[Sub-Portfolio])</f>
        <v>Sub-Portfolio 8</v>
      </c>
      <c r="V672" s="41">
        <f>IF(MONTH(tbl_PV_Milestones[[#This Row],[Baseline Date]])&lt;7,YEAR(tbl_PV_Milestones[[#This Row],[Baseline Date]]),YEAR(tbl_PV_Milestones[[#This Row],[Baseline Date]])+1)</f>
        <v>2025</v>
      </c>
      <c r="W672" s="41">
        <f>IF(MONTH(tbl_PV_Milestones[[#This Row],[Actual/Schedule Finish]])&lt;7,YEAR(tbl_PV_Milestones[[#This Row],[Actual/Schedule Finish]]),YEAR(tbl_PV_Milestones[[#This Row],[Actual/Schedule Finish]])+1)</f>
        <v>2025</v>
      </c>
      <c r="X672" s="41" t="str">
        <f>IF(OR(tbl_PV_Milestones[[#This Row],[Project Status]]="Completed",tbl_PV_Milestones[[#This Row],[Project Status]]="Assumed Completed"),"Yes","No")</f>
        <v>No</v>
      </c>
      <c r="Y672" s="41">
        <f>IF(tbl_PV_Milestones[[#This Row],[Baseline Date]]="",1,0)</f>
        <v>0</v>
      </c>
      <c r="Z672" s="41">
        <f>IF(tbl_PV_Milestones[[#This Row],[Baseline Date]]&lt;PV_Meta!$B$7,1,0)</f>
        <v>0</v>
      </c>
      <c r="AA672" s="41">
        <f>IF(tbl_PV_Milestones[[#This Row],[Complete]]="Yes",1,0)</f>
        <v>0</v>
      </c>
      <c r="AB672" s="41">
        <f>IF(AND(tbl_PV_Milestones[[#This Row],[BL FY]]=2025,tbl_PV_Milestones[[#This Row],[Baseline Date]]&lt;PV_Meta!$B$7),1,0)</f>
        <v>0</v>
      </c>
      <c r="AC672" s="41">
        <f>IF(AND(tbl_PV_Milestones[[#This Row],[Planned YTD]]=1,tbl_PV_Milestones[[#This Row],[Complete]]="Yes"),1,0)</f>
        <v>0</v>
      </c>
      <c r="AD672" s="41">
        <f>IF(AND(tbl_PV_Milestones[[#This Row],[Actual/Schedule Finish]]&lt;PV_Meta!$B$7,tbl_PV_Milestones[[#This Row],[Complete]]="No",tbl_PV_Milestones[[#This Row],[Project Status]]&lt;&gt;"On Hold"),1,0)</f>
        <v>0</v>
      </c>
      <c r="AE672" s="41">
        <f>IF(AND(tbl_PV_Milestones[[#This Row],[Actual/Schedule Finish]]&gt;tbl_PV_Milestones[[#This Row],[Baseline Date]],tbl_PV_Milestones[[#This Row],[Complete]]="No",tbl_PV_Milestones[[#This Row],[Project Status]]&lt;&gt;"On Hold",tbl_PV_Milestones[[#This Row],[Overdue]]=0,tbl_PV_Milestones[[#This Row],[To be Baselined]]&lt;&gt;1),1,0)</f>
        <v>0</v>
      </c>
      <c r="AF672" s="41">
        <f>IF(AND(tbl_PV_Milestones[[#This Row],[BL FY]]=2025,tbl_PV_Milestones[[#This Row],[Finish FY]]&gt;2025),1,0)</f>
        <v>0</v>
      </c>
      <c r="AG672" s="56" t="str">
        <f>_xlfn.XLOOKUP(tbl_PV_Milestones[[#This Row],[Work ID]],tbl_PV_Meta[Work ID '#],tbl_PV_Meta[Project Manager/Owner],,0)</f>
        <v>Project Manager 21</v>
      </c>
      <c r="AH672" s="6"/>
    </row>
    <row r="673" spans="4:34" x14ac:dyDescent="0.25">
      <c r="D673" s="6" t="s">
        <v>28</v>
      </c>
      <c r="E673" s="6" t="s">
        <v>503</v>
      </c>
      <c r="F673" s="6" t="s">
        <v>1761</v>
      </c>
      <c r="G673" s="6" t="s">
        <v>542</v>
      </c>
      <c r="H673" s="6" t="s">
        <v>519</v>
      </c>
      <c r="I673" s="6" t="s">
        <v>510</v>
      </c>
      <c r="J673" s="6" t="s">
        <v>28</v>
      </c>
      <c r="K673" s="6" t="s">
        <v>61</v>
      </c>
      <c r="L673" s="6" t="s">
        <v>42</v>
      </c>
      <c r="M673" s="43"/>
      <c r="N673" s="44" t="s">
        <v>1979</v>
      </c>
      <c r="O673" s="39">
        <v>45807.708333333299</v>
      </c>
      <c r="P673" s="39">
        <v>45807.708333333299</v>
      </c>
      <c r="Q673" s="6">
        <v>0</v>
      </c>
      <c r="R673" s="6">
        <v>0</v>
      </c>
      <c r="S673" s="45" t="e">
        <f>_xlfn.CONCAT(#REF!,TRIM(tbl_PV_Milestones[[#This Row],[Milestone Description]]))</f>
        <v>#REF!</v>
      </c>
      <c r="T673" s="84" t="str">
        <f>IF(COUNTIF(tbl_PV_Milestones[UID],tbl_PV_Milestones[[#This Row],[UID]])&gt;1,"Duplicate","")</f>
        <v>Duplicate</v>
      </c>
      <c r="U673" s="42" t="str">
        <f>_xlfn.XLOOKUP(tbl_PV_Milestones[[#This Row],[Work ID]],tbl_PV_Meta[Work ID '#],tbl_PV_Meta[Sub-Portfolio])</f>
        <v>Sub-Portfolio 8</v>
      </c>
      <c r="V673" s="41">
        <f>IF(MONTH(tbl_PV_Milestones[[#This Row],[Baseline Date]])&lt;7,YEAR(tbl_PV_Milestones[[#This Row],[Baseline Date]]),YEAR(tbl_PV_Milestones[[#This Row],[Baseline Date]])+1)</f>
        <v>2025</v>
      </c>
      <c r="W673" s="41">
        <f>IF(MONTH(tbl_PV_Milestones[[#This Row],[Actual/Schedule Finish]])&lt;7,YEAR(tbl_PV_Milestones[[#This Row],[Actual/Schedule Finish]]),YEAR(tbl_PV_Milestones[[#This Row],[Actual/Schedule Finish]])+1)</f>
        <v>2025</v>
      </c>
      <c r="X673" s="41" t="str">
        <f>IF(OR(tbl_PV_Milestones[[#This Row],[Project Status]]="Completed",tbl_PV_Milestones[[#This Row],[Project Status]]="Assumed Completed"),"Yes","No")</f>
        <v>No</v>
      </c>
      <c r="Y673" s="41">
        <f>IF(tbl_PV_Milestones[[#This Row],[Baseline Date]]="",1,0)</f>
        <v>0</v>
      </c>
      <c r="Z673" s="41">
        <f>IF(tbl_PV_Milestones[[#This Row],[Baseline Date]]&lt;PV_Meta!$B$7,1,0)</f>
        <v>0</v>
      </c>
      <c r="AA673" s="41">
        <f>IF(tbl_PV_Milestones[[#This Row],[Complete]]="Yes",1,0)</f>
        <v>0</v>
      </c>
      <c r="AB673" s="41">
        <f>IF(AND(tbl_PV_Milestones[[#This Row],[BL FY]]=2025,tbl_PV_Milestones[[#This Row],[Baseline Date]]&lt;PV_Meta!$B$7),1,0)</f>
        <v>0</v>
      </c>
      <c r="AC673" s="41">
        <f>IF(AND(tbl_PV_Milestones[[#This Row],[Planned YTD]]=1,tbl_PV_Milestones[[#This Row],[Complete]]="Yes"),1,0)</f>
        <v>0</v>
      </c>
      <c r="AD673" s="41">
        <f>IF(AND(tbl_PV_Milestones[[#This Row],[Actual/Schedule Finish]]&lt;PV_Meta!$B$7,tbl_PV_Milestones[[#This Row],[Complete]]="No",tbl_PV_Milestones[[#This Row],[Project Status]]&lt;&gt;"On Hold"),1,0)</f>
        <v>0</v>
      </c>
      <c r="AE673" s="41">
        <f>IF(AND(tbl_PV_Milestones[[#This Row],[Actual/Schedule Finish]]&gt;tbl_PV_Milestones[[#This Row],[Baseline Date]],tbl_PV_Milestones[[#This Row],[Complete]]="No",tbl_PV_Milestones[[#This Row],[Project Status]]&lt;&gt;"On Hold",tbl_PV_Milestones[[#This Row],[Overdue]]=0,tbl_PV_Milestones[[#This Row],[To be Baselined]]&lt;&gt;1),1,0)</f>
        <v>0</v>
      </c>
      <c r="AF673" s="41">
        <f>IF(AND(tbl_PV_Milestones[[#This Row],[BL FY]]=2025,tbl_PV_Milestones[[#This Row],[Finish FY]]&gt;2025),1,0)</f>
        <v>0</v>
      </c>
      <c r="AG673" s="56" t="str">
        <f>_xlfn.XLOOKUP(tbl_PV_Milestones[[#This Row],[Work ID]],tbl_PV_Meta[Work ID '#],tbl_PV_Meta[Project Manager/Owner],,0)</f>
        <v>Project Manager 21</v>
      </c>
      <c r="AH673" s="6"/>
    </row>
    <row r="674" spans="4:34" x14ac:dyDescent="0.25">
      <c r="D674" s="6" t="s">
        <v>28</v>
      </c>
      <c r="E674" s="6" t="s">
        <v>503</v>
      </c>
      <c r="F674" s="6" t="s">
        <v>1761</v>
      </c>
      <c r="G674" s="6" t="s">
        <v>541</v>
      </c>
      <c r="H674" s="6" t="s">
        <v>505</v>
      </c>
      <c r="I674" s="6" t="s">
        <v>510</v>
      </c>
      <c r="J674" s="6" t="s">
        <v>28</v>
      </c>
      <c r="K674" s="6" t="s">
        <v>61</v>
      </c>
      <c r="L674" s="6" t="s">
        <v>42</v>
      </c>
      <c r="M674" s="43"/>
      <c r="N674" s="44" t="s">
        <v>1979</v>
      </c>
      <c r="O674" s="39">
        <v>45838.708333333299</v>
      </c>
      <c r="P674" s="39">
        <v>45838.708333333299</v>
      </c>
      <c r="Q674" s="6">
        <v>0</v>
      </c>
      <c r="R674" s="6">
        <v>0</v>
      </c>
      <c r="S674" s="45" t="e">
        <f>_xlfn.CONCAT(#REF!,TRIM(tbl_PV_Milestones[[#This Row],[Milestone Description]]))</f>
        <v>#REF!</v>
      </c>
      <c r="T674" s="84" t="str">
        <f>IF(COUNTIF(tbl_PV_Milestones[UID],tbl_PV_Milestones[[#This Row],[UID]])&gt;1,"Duplicate","")</f>
        <v>Duplicate</v>
      </c>
      <c r="U674" s="42" t="str">
        <f>_xlfn.XLOOKUP(tbl_PV_Milestones[[#This Row],[Work ID]],tbl_PV_Meta[Work ID '#],tbl_PV_Meta[Sub-Portfolio])</f>
        <v>Sub-Portfolio 8</v>
      </c>
      <c r="V674" s="41">
        <f>IF(MONTH(tbl_PV_Milestones[[#This Row],[Baseline Date]])&lt;7,YEAR(tbl_PV_Milestones[[#This Row],[Baseline Date]]),YEAR(tbl_PV_Milestones[[#This Row],[Baseline Date]])+1)</f>
        <v>2025</v>
      </c>
      <c r="W674" s="41">
        <f>IF(MONTH(tbl_PV_Milestones[[#This Row],[Actual/Schedule Finish]])&lt;7,YEAR(tbl_PV_Milestones[[#This Row],[Actual/Schedule Finish]]),YEAR(tbl_PV_Milestones[[#This Row],[Actual/Schedule Finish]])+1)</f>
        <v>2025</v>
      </c>
      <c r="X674" s="41" t="str">
        <f>IF(OR(tbl_PV_Milestones[[#This Row],[Project Status]]="Completed",tbl_PV_Milestones[[#This Row],[Project Status]]="Assumed Completed"),"Yes","No")</f>
        <v>No</v>
      </c>
      <c r="Y674" s="41">
        <f>IF(tbl_PV_Milestones[[#This Row],[Baseline Date]]="",1,0)</f>
        <v>0</v>
      </c>
      <c r="Z674" s="41">
        <f>IF(tbl_PV_Milestones[[#This Row],[Baseline Date]]&lt;PV_Meta!$B$7,1,0)</f>
        <v>0</v>
      </c>
      <c r="AA674" s="41">
        <f>IF(tbl_PV_Milestones[[#This Row],[Complete]]="Yes",1,0)</f>
        <v>0</v>
      </c>
      <c r="AB674" s="41">
        <f>IF(AND(tbl_PV_Milestones[[#This Row],[BL FY]]=2025,tbl_PV_Milestones[[#This Row],[Baseline Date]]&lt;PV_Meta!$B$7),1,0)</f>
        <v>0</v>
      </c>
      <c r="AC674" s="41">
        <f>IF(AND(tbl_PV_Milestones[[#This Row],[Planned YTD]]=1,tbl_PV_Milestones[[#This Row],[Complete]]="Yes"),1,0)</f>
        <v>0</v>
      </c>
      <c r="AD674" s="41">
        <f>IF(AND(tbl_PV_Milestones[[#This Row],[Actual/Schedule Finish]]&lt;PV_Meta!$B$7,tbl_PV_Milestones[[#This Row],[Complete]]="No",tbl_PV_Milestones[[#This Row],[Project Status]]&lt;&gt;"On Hold"),1,0)</f>
        <v>0</v>
      </c>
      <c r="AE674" s="41">
        <f>IF(AND(tbl_PV_Milestones[[#This Row],[Actual/Schedule Finish]]&gt;tbl_PV_Milestones[[#This Row],[Baseline Date]],tbl_PV_Milestones[[#This Row],[Complete]]="No",tbl_PV_Milestones[[#This Row],[Project Status]]&lt;&gt;"On Hold",tbl_PV_Milestones[[#This Row],[Overdue]]=0,tbl_PV_Milestones[[#This Row],[To be Baselined]]&lt;&gt;1),1,0)</f>
        <v>0</v>
      </c>
      <c r="AF674" s="41">
        <f>IF(AND(tbl_PV_Milestones[[#This Row],[BL FY]]=2025,tbl_PV_Milestones[[#This Row],[Finish FY]]&gt;2025),1,0)</f>
        <v>0</v>
      </c>
      <c r="AG674" s="56" t="str">
        <f>_xlfn.XLOOKUP(tbl_PV_Milestones[[#This Row],[Work ID]],tbl_PV_Meta[Work ID '#],tbl_PV_Meta[Project Manager/Owner],,0)</f>
        <v>Project Manager 21</v>
      </c>
      <c r="AH674" s="6"/>
    </row>
    <row r="675" spans="4:34" x14ac:dyDescent="0.25">
      <c r="D675" s="6" t="s">
        <v>28</v>
      </c>
      <c r="E675" s="6" t="s">
        <v>503</v>
      </c>
      <c r="F675" s="6" t="s">
        <v>1761</v>
      </c>
      <c r="G675" s="6" t="s">
        <v>525</v>
      </c>
      <c r="H675" s="6" t="s">
        <v>505</v>
      </c>
      <c r="I675" s="6" t="s">
        <v>510</v>
      </c>
      <c r="J675" s="6" t="s">
        <v>28</v>
      </c>
      <c r="K675" s="6" t="s">
        <v>61</v>
      </c>
      <c r="L675" s="6" t="s">
        <v>42</v>
      </c>
      <c r="M675" s="43"/>
      <c r="N675" s="44" t="s">
        <v>1979</v>
      </c>
      <c r="O675" s="39">
        <v>45838.708333333299</v>
      </c>
      <c r="P675" s="39">
        <v>45838.708333333299</v>
      </c>
      <c r="Q675" s="6">
        <v>0</v>
      </c>
      <c r="R675" s="6">
        <v>0</v>
      </c>
      <c r="S675" s="45" t="e">
        <f>_xlfn.CONCAT(#REF!,TRIM(tbl_PV_Milestones[[#This Row],[Milestone Description]]))</f>
        <v>#REF!</v>
      </c>
      <c r="T675" s="84" t="str">
        <f>IF(COUNTIF(tbl_PV_Milestones[UID],tbl_PV_Milestones[[#This Row],[UID]])&gt;1,"Duplicate","")</f>
        <v>Duplicate</v>
      </c>
      <c r="U675" s="42" t="str">
        <f>_xlfn.XLOOKUP(tbl_PV_Milestones[[#This Row],[Work ID]],tbl_PV_Meta[Work ID '#],tbl_PV_Meta[Sub-Portfolio])</f>
        <v>Sub-Portfolio 8</v>
      </c>
      <c r="V675" s="41">
        <f>IF(MONTH(tbl_PV_Milestones[[#This Row],[Baseline Date]])&lt;7,YEAR(tbl_PV_Milestones[[#This Row],[Baseline Date]]),YEAR(tbl_PV_Milestones[[#This Row],[Baseline Date]])+1)</f>
        <v>2025</v>
      </c>
      <c r="W675" s="41">
        <f>IF(MONTH(tbl_PV_Milestones[[#This Row],[Actual/Schedule Finish]])&lt;7,YEAR(tbl_PV_Milestones[[#This Row],[Actual/Schedule Finish]]),YEAR(tbl_PV_Milestones[[#This Row],[Actual/Schedule Finish]])+1)</f>
        <v>2025</v>
      </c>
      <c r="X675" s="41" t="str">
        <f>IF(OR(tbl_PV_Milestones[[#This Row],[Project Status]]="Completed",tbl_PV_Milestones[[#This Row],[Project Status]]="Assumed Completed"),"Yes","No")</f>
        <v>No</v>
      </c>
      <c r="Y675" s="41">
        <f>IF(tbl_PV_Milestones[[#This Row],[Baseline Date]]="",1,0)</f>
        <v>0</v>
      </c>
      <c r="Z675" s="41">
        <f>IF(tbl_PV_Milestones[[#This Row],[Baseline Date]]&lt;PV_Meta!$B$7,1,0)</f>
        <v>0</v>
      </c>
      <c r="AA675" s="41">
        <f>IF(tbl_PV_Milestones[[#This Row],[Complete]]="Yes",1,0)</f>
        <v>0</v>
      </c>
      <c r="AB675" s="41">
        <f>IF(AND(tbl_PV_Milestones[[#This Row],[BL FY]]=2025,tbl_PV_Milestones[[#This Row],[Baseline Date]]&lt;PV_Meta!$B$7),1,0)</f>
        <v>0</v>
      </c>
      <c r="AC675" s="41">
        <f>IF(AND(tbl_PV_Milestones[[#This Row],[Planned YTD]]=1,tbl_PV_Milestones[[#This Row],[Complete]]="Yes"),1,0)</f>
        <v>0</v>
      </c>
      <c r="AD675" s="41">
        <f>IF(AND(tbl_PV_Milestones[[#This Row],[Actual/Schedule Finish]]&lt;PV_Meta!$B$7,tbl_PV_Milestones[[#This Row],[Complete]]="No",tbl_PV_Milestones[[#This Row],[Project Status]]&lt;&gt;"On Hold"),1,0)</f>
        <v>0</v>
      </c>
      <c r="AE675" s="41">
        <f>IF(AND(tbl_PV_Milestones[[#This Row],[Actual/Schedule Finish]]&gt;tbl_PV_Milestones[[#This Row],[Baseline Date]],tbl_PV_Milestones[[#This Row],[Complete]]="No",tbl_PV_Milestones[[#This Row],[Project Status]]&lt;&gt;"On Hold",tbl_PV_Milestones[[#This Row],[Overdue]]=0,tbl_PV_Milestones[[#This Row],[To be Baselined]]&lt;&gt;1),1,0)</f>
        <v>0</v>
      </c>
      <c r="AF675" s="41">
        <f>IF(AND(tbl_PV_Milestones[[#This Row],[BL FY]]=2025,tbl_PV_Milestones[[#This Row],[Finish FY]]&gt;2025),1,0)</f>
        <v>0</v>
      </c>
      <c r="AG675" s="56" t="str">
        <f>_xlfn.XLOOKUP(tbl_PV_Milestones[[#This Row],[Work ID]],tbl_PV_Meta[Work ID '#],tbl_PV_Meta[Project Manager/Owner],,0)</f>
        <v>Project Manager 21</v>
      </c>
      <c r="AH675" s="6"/>
    </row>
    <row r="676" spans="4:34" x14ac:dyDescent="0.25">
      <c r="D676" s="6" t="s">
        <v>28</v>
      </c>
      <c r="E676" s="6" t="s">
        <v>503</v>
      </c>
      <c r="F676" s="6" t="s">
        <v>1761</v>
      </c>
      <c r="G676" s="6" t="s">
        <v>529</v>
      </c>
      <c r="H676" s="6" t="s">
        <v>505</v>
      </c>
      <c r="I676" s="6" t="s">
        <v>510</v>
      </c>
      <c r="J676" s="6" t="s">
        <v>28</v>
      </c>
      <c r="K676" s="6" t="s">
        <v>61</v>
      </c>
      <c r="L676" s="6" t="s">
        <v>42</v>
      </c>
      <c r="M676" s="43"/>
      <c r="N676" s="44" t="s">
        <v>1979</v>
      </c>
      <c r="O676" s="39">
        <v>45838.708333333299</v>
      </c>
      <c r="P676" s="39">
        <v>45838.708333333299</v>
      </c>
      <c r="Q676" s="6">
        <v>0</v>
      </c>
      <c r="R676" s="6">
        <v>0</v>
      </c>
      <c r="S676" s="45" t="e">
        <f>_xlfn.CONCAT(#REF!,TRIM(tbl_PV_Milestones[[#This Row],[Milestone Description]]))</f>
        <v>#REF!</v>
      </c>
      <c r="T676" s="84" t="str">
        <f>IF(COUNTIF(tbl_PV_Milestones[UID],tbl_PV_Milestones[[#This Row],[UID]])&gt;1,"Duplicate","")</f>
        <v>Duplicate</v>
      </c>
      <c r="U676" s="42" t="str">
        <f>_xlfn.XLOOKUP(tbl_PV_Milestones[[#This Row],[Work ID]],tbl_PV_Meta[Work ID '#],tbl_PV_Meta[Sub-Portfolio])</f>
        <v>Sub-Portfolio 8</v>
      </c>
      <c r="V676" s="41">
        <f>IF(MONTH(tbl_PV_Milestones[[#This Row],[Baseline Date]])&lt;7,YEAR(tbl_PV_Milestones[[#This Row],[Baseline Date]]),YEAR(tbl_PV_Milestones[[#This Row],[Baseline Date]])+1)</f>
        <v>2025</v>
      </c>
      <c r="W676" s="41">
        <f>IF(MONTH(tbl_PV_Milestones[[#This Row],[Actual/Schedule Finish]])&lt;7,YEAR(tbl_PV_Milestones[[#This Row],[Actual/Schedule Finish]]),YEAR(tbl_PV_Milestones[[#This Row],[Actual/Schedule Finish]])+1)</f>
        <v>2025</v>
      </c>
      <c r="X676" s="41" t="str">
        <f>IF(OR(tbl_PV_Milestones[[#This Row],[Project Status]]="Completed",tbl_PV_Milestones[[#This Row],[Project Status]]="Assumed Completed"),"Yes","No")</f>
        <v>No</v>
      </c>
      <c r="Y676" s="41">
        <f>IF(tbl_PV_Milestones[[#This Row],[Baseline Date]]="",1,0)</f>
        <v>0</v>
      </c>
      <c r="Z676" s="41">
        <f>IF(tbl_PV_Milestones[[#This Row],[Baseline Date]]&lt;PV_Meta!$B$7,1,0)</f>
        <v>0</v>
      </c>
      <c r="AA676" s="41">
        <f>IF(tbl_PV_Milestones[[#This Row],[Complete]]="Yes",1,0)</f>
        <v>0</v>
      </c>
      <c r="AB676" s="41">
        <f>IF(AND(tbl_PV_Milestones[[#This Row],[BL FY]]=2025,tbl_PV_Milestones[[#This Row],[Baseline Date]]&lt;PV_Meta!$B$7),1,0)</f>
        <v>0</v>
      </c>
      <c r="AC676" s="41">
        <f>IF(AND(tbl_PV_Milestones[[#This Row],[Planned YTD]]=1,tbl_PV_Milestones[[#This Row],[Complete]]="Yes"),1,0)</f>
        <v>0</v>
      </c>
      <c r="AD676" s="41">
        <f>IF(AND(tbl_PV_Milestones[[#This Row],[Actual/Schedule Finish]]&lt;PV_Meta!$B$7,tbl_PV_Milestones[[#This Row],[Complete]]="No",tbl_PV_Milestones[[#This Row],[Project Status]]&lt;&gt;"On Hold"),1,0)</f>
        <v>0</v>
      </c>
      <c r="AE676" s="41">
        <f>IF(AND(tbl_PV_Milestones[[#This Row],[Actual/Schedule Finish]]&gt;tbl_PV_Milestones[[#This Row],[Baseline Date]],tbl_PV_Milestones[[#This Row],[Complete]]="No",tbl_PV_Milestones[[#This Row],[Project Status]]&lt;&gt;"On Hold",tbl_PV_Milestones[[#This Row],[Overdue]]=0,tbl_PV_Milestones[[#This Row],[To be Baselined]]&lt;&gt;1),1,0)</f>
        <v>0</v>
      </c>
      <c r="AF676" s="41">
        <f>IF(AND(tbl_PV_Milestones[[#This Row],[BL FY]]=2025,tbl_PV_Milestones[[#This Row],[Finish FY]]&gt;2025),1,0)</f>
        <v>0</v>
      </c>
      <c r="AG676" s="56" t="str">
        <f>_xlfn.XLOOKUP(tbl_PV_Milestones[[#This Row],[Work ID]],tbl_PV_Meta[Work ID '#],tbl_PV_Meta[Project Manager/Owner],,0)</f>
        <v>Project Manager 21</v>
      </c>
      <c r="AH676" s="6"/>
    </row>
    <row r="677" spans="4:34" x14ac:dyDescent="0.25">
      <c r="D677" s="6" t="s">
        <v>28</v>
      </c>
      <c r="E677" s="6" t="s">
        <v>503</v>
      </c>
      <c r="F677" s="6" t="s">
        <v>1761</v>
      </c>
      <c r="G677" s="6" t="s">
        <v>526</v>
      </c>
      <c r="H677" s="6" t="s">
        <v>505</v>
      </c>
      <c r="I677" s="6" t="s">
        <v>510</v>
      </c>
      <c r="J677" s="6" t="s">
        <v>28</v>
      </c>
      <c r="K677" s="6" t="s">
        <v>61</v>
      </c>
      <c r="L677" s="6" t="s">
        <v>42</v>
      </c>
      <c r="M677" s="43"/>
      <c r="N677" s="44" t="s">
        <v>1979</v>
      </c>
      <c r="O677" s="39">
        <v>45838.708333333299</v>
      </c>
      <c r="P677" s="39">
        <v>45838.708333333299</v>
      </c>
      <c r="Q677" s="6">
        <v>0</v>
      </c>
      <c r="R677" s="6">
        <v>0</v>
      </c>
      <c r="S677" s="45" t="e">
        <f>_xlfn.CONCAT(#REF!,TRIM(tbl_PV_Milestones[[#This Row],[Milestone Description]]))</f>
        <v>#REF!</v>
      </c>
      <c r="T677" s="84" t="str">
        <f>IF(COUNTIF(tbl_PV_Milestones[UID],tbl_PV_Milestones[[#This Row],[UID]])&gt;1,"Duplicate","")</f>
        <v>Duplicate</v>
      </c>
      <c r="U677" s="42" t="str">
        <f>_xlfn.XLOOKUP(tbl_PV_Milestones[[#This Row],[Work ID]],tbl_PV_Meta[Work ID '#],tbl_PV_Meta[Sub-Portfolio])</f>
        <v>Sub-Portfolio 8</v>
      </c>
      <c r="V677" s="41">
        <f>IF(MONTH(tbl_PV_Milestones[[#This Row],[Baseline Date]])&lt;7,YEAR(tbl_PV_Milestones[[#This Row],[Baseline Date]]),YEAR(tbl_PV_Milestones[[#This Row],[Baseline Date]])+1)</f>
        <v>2025</v>
      </c>
      <c r="W677" s="41">
        <f>IF(MONTH(tbl_PV_Milestones[[#This Row],[Actual/Schedule Finish]])&lt;7,YEAR(tbl_PV_Milestones[[#This Row],[Actual/Schedule Finish]]),YEAR(tbl_PV_Milestones[[#This Row],[Actual/Schedule Finish]])+1)</f>
        <v>2025</v>
      </c>
      <c r="X677" s="41" t="str">
        <f>IF(OR(tbl_PV_Milestones[[#This Row],[Project Status]]="Completed",tbl_PV_Milestones[[#This Row],[Project Status]]="Assumed Completed"),"Yes","No")</f>
        <v>No</v>
      </c>
      <c r="Y677" s="41">
        <f>IF(tbl_PV_Milestones[[#This Row],[Baseline Date]]="",1,0)</f>
        <v>0</v>
      </c>
      <c r="Z677" s="41">
        <f>IF(tbl_PV_Milestones[[#This Row],[Baseline Date]]&lt;PV_Meta!$B$7,1,0)</f>
        <v>0</v>
      </c>
      <c r="AA677" s="41">
        <f>IF(tbl_PV_Milestones[[#This Row],[Complete]]="Yes",1,0)</f>
        <v>0</v>
      </c>
      <c r="AB677" s="41">
        <f>IF(AND(tbl_PV_Milestones[[#This Row],[BL FY]]=2025,tbl_PV_Milestones[[#This Row],[Baseline Date]]&lt;PV_Meta!$B$7),1,0)</f>
        <v>0</v>
      </c>
      <c r="AC677" s="41">
        <f>IF(AND(tbl_PV_Milestones[[#This Row],[Planned YTD]]=1,tbl_PV_Milestones[[#This Row],[Complete]]="Yes"),1,0)</f>
        <v>0</v>
      </c>
      <c r="AD677" s="41">
        <f>IF(AND(tbl_PV_Milestones[[#This Row],[Actual/Schedule Finish]]&lt;PV_Meta!$B$7,tbl_PV_Milestones[[#This Row],[Complete]]="No",tbl_PV_Milestones[[#This Row],[Project Status]]&lt;&gt;"On Hold"),1,0)</f>
        <v>0</v>
      </c>
      <c r="AE677" s="41">
        <f>IF(AND(tbl_PV_Milestones[[#This Row],[Actual/Schedule Finish]]&gt;tbl_PV_Milestones[[#This Row],[Baseline Date]],tbl_PV_Milestones[[#This Row],[Complete]]="No",tbl_PV_Milestones[[#This Row],[Project Status]]&lt;&gt;"On Hold",tbl_PV_Milestones[[#This Row],[Overdue]]=0,tbl_PV_Milestones[[#This Row],[To be Baselined]]&lt;&gt;1),1,0)</f>
        <v>0</v>
      </c>
      <c r="AF677" s="41">
        <f>IF(AND(tbl_PV_Milestones[[#This Row],[BL FY]]=2025,tbl_PV_Milestones[[#This Row],[Finish FY]]&gt;2025),1,0)</f>
        <v>0</v>
      </c>
      <c r="AG677" s="56" t="str">
        <f>_xlfn.XLOOKUP(tbl_PV_Milestones[[#This Row],[Work ID]],tbl_PV_Meta[Work ID '#],tbl_PV_Meta[Project Manager/Owner],,0)</f>
        <v>Project Manager 21</v>
      </c>
      <c r="AH677" s="6"/>
    </row>
    <row r="678" spans="4:34" x14ac:dyDescent="0.25">
      <c r="D678" s="6" t="s">
        <v>28</v>
      </c>
      <c r="E678" s="6" t="s">
        <v>503</v>
      </c>
      <c r="F678" s="6" t="s">
        <v>1761</v>
      </c>
      <c r="G678" s="6" t="s">
        <v>730</v>
      </c>
      <c r="H678" s="6" t="s">
        <v>505</v>
      </c>
      <c r="I678" s="6" t="s">
        <v>510</v>
      </c>
      <c r="J678" s="6" t="s">
        <v>28</v>
      </c>
      <c r="K678" s="6" t="s">
        <v>61</v>
      </c>
      <c r="L678" s="6" t="s">
        <v>42</v>
      </c>
      <c r="M678" s="43"/>
      <c r="N678" s="44" t="s">
        <v>1979</v>
      </c>
      <c r="O678" s="39">
        <v>45838.708333333299</v>
      </c>
      <c r="P678" s="39">
        <v>45838.708333333299</v>
      </c>
      <c r="Q678" s="6">
        <v>0</v>
      </c>
      <c r="R678" s="6">
        <v>0</v>
      </c>
      <c r="S678" s="45" t="e">
        <f>_xlfn.CONCAT(#REF!,TRIM(tbl_PV_Milestones[[#This Row],[Milestone Description]]))</f>
        <v>#REF!</v>
      </c>
      <c r="T678" s="84" t="str">
        <f>IF(COUNTIF(tbl_PV_Milestones[UID],tbl_PV_Milestones[[#This Row],[UID]])&gt;1,"Duplicate","")</f>
        <v>Duplicate</v>
      </c>
      <c r="U678" s="42" t="str">
        <f>_xlfn.XLOOKUP(tbl_PV_Milestones[[#This Row],[Work ID]],tbl_PV_Meta[Work ID '#],tbl_PV_Meta[Sub-Portfolio])</f>
        <v>Sub-Portfolio 8</v>
      </c>
      <c r="V678" s="41">
        <f>IF(MONTH(tbl_PV_Milestones[[#This Row],[Baseline Date]])&lt;7,YEAR(tbl_PV_Milestones[[#This Row],[Baseline Date]]),YEAR(tbl_PV_Milestones[[#This Row],[Baseline Date]])+1)</f>
        <v>2025</v>
      </c>
      <c r="W678" s="41">
        <f>IF(MONTH(tbl_PV_Milestones[[#This Row],[Actual/Schedule Finish]])&lt;7,YEAR(tbl_PV_Milestones[[#This Row],[Actual/Schedule Finish]]),YEAR(tbl_PV_Milestones[[#This Row],[Actual/Schedule Finish]])+1)</f>
        <v>2025</v>
      </c>
      <c r="X678" s="41" t="str">
        <f>IF(OR(tbl_PV_Milestones[[#This Row],[Project Status]]="Completed",tbl_PV_Milestones[[#This Row],[Project Status]]="Assumed Completed"),"Yes","No")</f>
        <v>No</v>
      </c>
      <c r="Y678" s="41">
        <f>IF(tbl_PV_Milestones[[#This Row],[Baseline Date]]="",1,0)</f>
        <v>0</v>
      </c>
      <c r="Z678" s="41">
        <f>IF(tbl_PV_Milestones[[#This Row],[Baseline Date]]&lt;PV_Meta!$B$7,1,0)</f>
        <v>0</v>
      </c>
      <c r="AA678" s="41">
        <f>IF(tbl_PV_Milestones[[#This Row],[Complete]]="Yes",1,0)</f>
        <v>0</v>
      </c>
      <c r="AB678" s="41">
        <f>IF(AND(tbl_PV_Milestones[[#This Row],[BL FY]]=2025,tbl_PV_Milestones[[#This Row],[Baseline Date]]&lt;PV_Meta!$B$7),1,0)</f>
        <v>0</v>
      </c>
      <c r="AC678" s="41">
        <f>IF(AND(tbl_PV_Milestones[[#This Row],[Planned YTD]]=1,tbl_PV_Milestones[[#This Row],[Complete]]="Yes"),1,0)</f>
        <v>0</v>
      </c>
      <c r="AD678" s="41">
        <f>IF(AND(tbl_PV_Milestones[[#This Row],[Actual/Schedule Finish]]&lt;PV_Meta!$B$7,tbl_PV_Milestones[[#This Row],[Complete]]="No",tbl_PV_Milestones[[#This Row],[Project Status]]&lt;&gt;"On Hold"),1,0)</f>
        <v>0</v>
      </c>
      <c r="AE678" s="41">
        <f>IF(AND(tbl_PV_Milestones[[#This Row],[Actual/Schedule Finish]]&gt;tbl_PV_Milestones[[#This Row],[Baseline Date]],tbl_PV_Milestones[[#This Row],[Complete]]="No",tbl_PV_Milestones[[#This Row],[Project Status]]&lt;&gt;"On Hold",tbl_PV_Milestones[[#This Row],[Overdue]]=0,tbl_PV_Milestones[[#This Row],[To be Baselined]]&lt;&gt;1),1,0)</f>
        <v>0</v>
      </c>
      <c r="AF678" s="41">
        <f>IF(AND(tbl_PV_Milestones[[#This Row],[BL FY]]=2025,tbl_PV_Milestones[[#This Row],[Finish FY]]&gt;2025),1,0)</f>
        <v>0</v>
      </c>
      <c r="AG678" s="56" t="str">
        <f>_xlfn.XLOOKUP(tbl_PV_Milestones[[#This Row],[Work ID]],tbl_PV_Meta[Work ID '#],tbl_PV_Meta[Project Manager/Owner],,0)</f>
        <v>Project Manager 21</v>
      </c>
      <c r="AH678" s="6"/>
    </row>
    <row r="679" spans="4:34" x14ac:dyDescent="0.25">
      <c r="D679" s="6" t="s">
        <v>28</v>
      </c>
      <c r="E679" s="6" t="s">
        <v>503</v>
      </c>
      <c r="F679" s="6" t="s">
        <v>1761</v>
      </c>
      <c r="G679" s="6" t="s">
        <v>527</v>
      </c>
      <c r="H679" s="6" t="s">
        <v>505</v>
      </c>
      <c r="I679" s="6" t="s">
        <v>510</v>
      </c>
      <c r="J679" s="6" t="s">
        <v>28</v>
      </c>
      <c r="K679" s="6" t="s">
        <v>61</v>
      </c>
      <c r="L679" s="6" t="s">
        <v>42</v>
      </c>
      <c r="M679" s="43"/>
      <c r="N679" s="44" t="s">
        <v>1979</v>
      </c>
      <c r="O679" s="39">
        <v>45838.708333333299</v>
      </c>
      <c r="P679" s="39">
        <v>45838.708333333299</v>
      </c>
      <c r="Q679" s="6">
        <v>0</v>
      </c>
      <c r="R679" s="6">
        <v>0</v>
      </c>
      <c r="S679" s="45" t="e">
        <f>_xlfn.CONCAT(#REF!,TRIM(tbl_PV_Milestones[[#This Row],[Milestone Description]]))</f>
        <v>#REF!</v>
      </c>
      <c r="T679" s="84" t="str">
        <f>IF(COUNTIF(tbl_PV_Milestones[UID],tbl_PV_Milestones[[#This Row],[UID]])&gt;1,"Duplicate","")</f>
        <v>Duplicate</v>
      </c>
      <c r="U679" s="42" t="str">
        <f>_xlfn.XLOOKUP(tbl_PV_Milestones[[#This Row],[Work ID]],tbl_PV_Meta[Work ID '#],tbl_PV_Meta[Sub-Portfolio])</f>
        <v>Sub-Portfolio 8</v>
      </c>
      <c r="V679" s="41">
        <f>IF(MONTH(tbl_PV_Milestones[[#This Row],[Baseline Date]])&lt;7,YEAR(tbl_PV_Milestones[[#This Row],[Baseline Date]]),YEAR(tbl_PV_Milestones[[#This Row],[Baseline Date]])+1)</f>
        <v>2025</v>
      </c>
      <c r="W679" s="41">
        <f>IF(MONTH(tbl_PV_Milestones[[#This Row],[Actual/Schedule Finish]])&lt;7,YEAR(tbl_PV_Milestones[[#This Row],[Actual/Schedule Finish]]),YEAR(tbl_PV_Milestones[[#This Row],[Actual/Schedule Finish]])+1)</f>
        <v>2025</v>
      </c>
      <c r="X679" s="41" t="str">
        <f>IF(OR(tbl_PV_Milestones[[#This Row],[Project Status]]="Completed",tbl_PV_Milestones[[#This Row],[Project Status]]="Assumed Completed"),"Yes","No")</f>
        <v>No</v>
      </c>
      <c r="Y679" s="41">
        <f>IF(tbl_PV_Milestones[[#This Row],[Baseline Date]]="",1,0)</f>
        <v>0</v>
      </c>
      <c r="Z679" s="41">
        <f>IF(tbl_PV_Milestones[[#This Row],[Baseline Date]]&lt;PV_Meta!$B$7,1,0)</f>
        <v>0</v>
      </c>
      <c r="AA679" s="41">
        <f>IF(tbl_PV_Milestones[[#This Row],[Complete]]="Yes",1,0)</f>
        <v>0</v>
      </c>
      <c r="AB679" s="41">
        <f>IF(AND(tbl_PV_Milestones[[#This Row],[BL FY]]=2025,tbl_PV_Milestones[[#This Row],[Baseline Date]]&lt;PV_Meta!$B$7),1,0)</f>
        <v>0</v>
      </c>
      <c r="AC679" s="41">
        <f>IF(AND(tbl_PV_Milestones[[#This Row],[Planned YTD]]=1,tbl_PV_Milestones[[#This Row],[Complete]]="Yes"),1,0)</f>
        <v>0</v>
      </c>
      <c r="AD679" s="41">
        <f>IF(AND(tbl_PV_Milestones[[#This Row],[Actual/Schedule Finish]]&lt;PV_Meta!$B$7,tbl_PV_Milestones[[#This Row],[Complete]]="No",tbl_PV_Milestones[[#This Row],[Project Status]]&lt;&gt;"On Hold"),1,0)</f>
        <v>0</v>
      </c>
      <c r="AE679" s="41">
        <f>IF(AND(tbl_PV_Milestones[[#This Row],[Actual/Schedule Finish]]&gt;tbl_PV_Milestones[[#This Row],[Baseline Date]],tbl_PV_Milestones[[#This Row],[Complete]]="No",tbl_PV_Milestones[[#This Row],[Project Status]]&lt;&gt;"On Hold",tbl_PV_Milestones[[#This Row],[Overdue]]=0,tbl_PV_Milestones[[#This Row],[To be Baselined]]&lt;&gt;1),1,0)</f>
        <v>0</v>
      </c>
      <c r="AF679" s="41">
        <f>IF(AND(tbl_PV_Milestones[[#This Row],[BL FY]]=2025,tbl_PV_Milestones[[#This Row],[Finish FY]]&gt;2025),1,0)</f>
        <v>0</v>
      </c>
      <c r="AG679" s="56" t="str">
        <f>_xlfn.XLOOKUP(tbl_PV_Milestones[[#This Row],[Work ID]],tbl_PV_Meta[Work ID '#],tbl_PV_Meta[Project Manager/Owner],,0)</f>
        <v>Project Manager 21</v>
      </c>
      <c r="AH679" s="6"/>
    </row>
    <row r="680" spans="4:34" x14ac:dyDescent="0.25">
      <c r="D680" s="6" t="s">
        <v>28</v>
      </c>
      <c r="E680" s="6" t="s">
        <v>503</v>
      </c>
      <c r="F680" s="6" t="s">
        <v>1761</v>
      </c>
      <c r="G680" s="6" t="s">
        <v>528</v>
      </c>
      <c r="H680" s="6" t="s">
        <v>505</v>
      </c>
      <c r="I680" s="6" t="s">
        <v>510</v>
      </c>
      <c r="J680" s="6" t="s">
        <v>28</v>
      </c>
      <c r="K680" s="6" t="s">
        <v>61</v>
      </c>
      <c r="L680" s="6" t="s">
        <v>42</v>
      </c>
      <c r="M680" s="43"/>
      <c r="N680" s="44" t="s">
        <v>1979</v>
      </c>
      <c r="O680" s="39">
        <v>45838.708333333299</v>
      </c>
      <c r="P680" s="39">
        <v>45838.708333333299</v>
      </c>
      <c r="Q680" s="6">
        <v>0</v>
      </c>
      <c r="R680" s="6">
        <v>0</v>
      </c>
      <c r="S680" s="45" t="e">
        <f>_xlfn.CONCAT(#REF!,TRIM(tbl_PV_Milestones[[#This Row],[Milestone Description]]))</f>
        <v>#REF!</v>
      </c>
      <c r="T680" s="84" t="str">
        <f>IF(COUNTIF(tbl_PV_Milestones[UID],tbl_PV_Milestones[[#This Row],[UID]])&gt;1,"Duplicate","")</f>
        <v>Duplicate</v>
      </c>
      <c r="U680" s="42" t="str">
        <f>_xlfn.XLOOKUP(tbl_PV_Milestones[[#This Row],[Work ID]],tbl_PV_Meta[Work ID '#],tbl_PV_Meta[Sub-Portfolio])</f>
        <v>Sub-Portfolio 8</v>
      </c>
      <c r="V680" s="41">
        <f>IF(MONTH(tbl_PV_Milestones[[#This Row],[Baseline Date]])&lt;7,YEAR(tbl_PV_Milestones[[#This Row],[Baseline Date]]),YEAR(tbl_PV_Milestones[[#This Row],[Baseline Date]])+1)</f>
        <v>2025</v>
      </c>
      <c r="W680" s="41">
        <f>IF(MONTH(tbl_PV_Milestones[[#This Row],[Actual/Schedule Finish]])&lt;7,YEAR(tbl_PV_Milestones[[#This Row],[Actual/Schedule Finish]]),YEAR(tbl_PV_Milestones[[#This Row],[Actual/Schedule Finish]])+1)</f>
        <v>2025</v>
      </c>
      <c r="X680" s="41" t="str">
        <f>IF(OR(tbl_PV_Milestones[[#This Row],[Project Status]]="Completed",tbl_PV_Milestones[[#This Row],[Project Status]]="Assumed Completed"),"Yes","No")</f>
        <v>No</v>
      </c>
      <c r="Y680" s="41">
        <f>IF(tbl_PV_Milestones[[#This Row],[Baseline Date]]="",1,0)</f>
        <v>0</v>
      </c>
      <c r="Z680" s="41">
        <f>IF(tbl_PV_Milestones[[#This Row],[Baseline Date]]&lt;PV_Meta!$B$7,1,0)</f>
        <v>0</v>
      </c>
      <c r="AA680" s="41">
        <f>IF(tbl_PV_Milestones[[#This Row],[Complete]]="Yes",1,0)</f>
        <v>0</v>
      </c>
      <c r="AB680" s="41">
        <f>IF(AND(tbl_PV_Milestones[[#This Row],[BL FY]]=2025,tbl_PV_Milestones[[#This Row],[Baseline Date]]&lt;PV_Meta!$B$7),1,0)</f>
        <v>0</v>
      </c>
      <c r="AC680" s="41">
        <f>IF(AND(tbl_PV_Milestones[[#This Row],[Planned YTD]]=1,tbl_PV_Milestones[[#This Row],[Complete]]="Yes"),1,0)</f>
        <v>0</v>
      </c>
      <c r="AD680" s="41">
        <f>IF(AND(tbl_PV_Milestones[[#This Row],[Actual/Schedule Finish]]&lt;PV_Meta!$B$7,tbl_PV_Milestones[[#This Row],[Complete]]="No",tbl_PV_Milestones[[#This Row],[Project Status]]&lt;&gt;"On Hold"),1,0)</f>
        <v>0</v>
      </c>
      <c r="AE680" s="41">
        <f>IF(AND(tbl_PV_Milestones[[#This Row],[Actual/Schedule Finish]]&gt;tbl_PV_Milestones[[#This Row],[Baseline Date]],tbl_PV_Milestones[[#This Row],[Complete]]="No",tbl_PV_Milestones[[#This Row],[Project Status]]&lt;&gt;"On Hold",tbl_PV_Milestones[[#This Row],[Overdue]]=0,tbl_PV_Milestones[[#This Row],[To be Baselined]]&lt;&gt;1),1,0)</f>
        <v>0</v>
      </c>
      <c r="AF680" s="41">
        <f>IF(AND(tbl_PV_Milestones[[#This Row],[BL FY]]=2025,tbl_PV_Milestones[[#This Row],[Finish FY]]&gt;2025),1,0)</f>
        <v>0</v>
      </c>
      <c r="AG680" s="56" t="str">
        <f>_xlfn.XLOOKUP(tbl_PV_Milestones[[#This Row],[Work ID]],tbl_PV_Meta[Work ID '#],tbl_PV_Meta[Project Manager/Owner],,0)</f>
        <v>Project Manager 21</v>
      </c>
      <c r="AH680" s="6"/>
    </row>
    <row r="681" spans="4:34" x14ac:dyDescent="0.25">
      <c r="D681" s="6" t="s">
        <v>28</v>
      </c>
      <c r="E681" s="6" t="s">
        <v>503</v>
      </c>
      <c r="F681" s="6" t="s">
        <v>1761</v>
      </c>
      <c r="G681" s="6" t="s">
        <v>530</v>
      </c>
      <c r="H681" s="6" t="s">
        <v>505</v>
      </c>
      <c r="I681" s="6" t="s">
        <v>510</v>
      </c>
      <c r="J681" s="6" t="s">
        <v>28</v>
      </c>
      <c r="K681" s="6" t="s">
        <v>61</v>
      </c>
      <c r="L681" s="6" t="s">
        <v>42</v>
      </c>
      <c r="M681" s="43"/>
      <c r="N681" s="44" t="s">
        <v>1979</v>
      </c>
      <c r="O681" s="39">
        <v>45838.708333333299</v>
      </c>
      <c r="P681" s="39">
        <v>45838.708333333299</v>
      </c>
      <c r="Q681" s="6">
        <v>0</v>
      </c>
      <c r="R681" s="6">
        <v>0</v>
      </c>
      <c r="S681" s="45" t="e">
        <f>_xlfn.CONCAT(#REF!,TRIM(tbl_PV_Milestones[[#This Row],[Milestone Description]]))</f>
        <v>#REF!</v>
      </c>
      <c r="T681" s="84" t="str">
        <f>IF(COUNTIF(tbl_PV_Milestones[UID],tbl_PV_Milestones[[#This Row],[UID]])&gt;1,"Duplicate","")</f>
        <v>Duplicate</v>
      </c>
      <c r="U681" s="42" t="str">
        <f>_xlfn.XLOOKUP(tbl_PV_Milestones[[#This Row],[Work ID]],tbl_PV_Meta[Work ID '#],tbl_PV_Meta[Sub-Portfolio])</f>
        <v>Sub-Portfolio 8</v>
      </c>
      <c r="V681" s="41">
        <f>IF(MONTH(tbl_PV_Milestones[[#This Row],[Baseline Date]])&lt;7,YEAR(tbl_PV_Milestones[[#This Row],[Baseline Date]]),YEAR(tbl_PV_Milestones[[#This Row],[Baseline Date]])+1)</f>
        <v>2025</v>
      </c>
      <c r="W681" s="41">
        <f>IF(MONTH(tbl_PV_Milestones[[#This Row],[Actual/Schedule Finish]])&lt;7,YEAR(tbl_PV_Milestones[[#This Row],[Actual/Schedule Finish]]),YEAR(tbl_PV_Milestones[[#This Row],[Actual/Schedule Finish]])+1)</f>
        <v>2025</v>
      </c>
      <c r="X681" s="41" t="str">
        <f>IF(OR(tbl_PV_Milestones[[#This Row],[Project Status]]="Completed",tbl_PV_Milestones[[#This Row],[Project Status]]="Assumed Completed"),"Yes","No")</f>
        <v>No</v>
      </c>
      <c r="Y681" s="41">
        <f>IF(tbl_PV_Milestones[[#This Row],[Baseline Date]]="",1,0)</f>
        <v>0</v>
      </c>
      <c r="Z681" s="41">
        <f>IF(tbl_PV_Milestones[[#This Row],[Baseline Date]]&lt;PV_Meta!$B$7,1,0)</f>
        <v>0</v>
      </c>
      <c r="AA681" s="41">
        <f>IF(tbl_PV_Milestones[[#This Row],[Complete]]="Yes",1,0)</f>
        <v>0</v>
      </c>
      <c r="AB681" s="41">
        <f>IF(AND(tbl_PV_Milestones[[#This Row],[BL FY]]=2025,tbl_PV_Milestones[[#This Row],[Baseline Date]]&lt;PV_Meta!$B$7),1,0)</f>
        <v>0</v>
      </c>
      <c r="AC681" s="41">
        <f>IF(AND(tbl_PV_Milestones[[#This Row],[Planned YTD]]=1,tbl_PV_Milestones[[#This Row],[Complete]]="Yes"),1,0)</f>
        <v>0</v>
      </c>
      <c r="AD681" s="41">
        <f>IF(AND(tbl_PV_Milestones[[#This Row],[Actual/Schedule Finish]]&lt;PV_Meta!$B$7,tbl_PV_Milestones[[#This Row],[Complete]]="No",tbl_PV_Milestones[[#This Row],[Project Status]]&lt;&gt;"On Hold"),1,0)</f>
        <v>0</v>
      </c>
      <c r="AE681" s="41">
        <f>IF(AND(tbl_PV_Milestones[[#This Row],[Actual/Schedule Finish]]&gt;tbl_PV_Milestones[[#This Row],[Baseline Date]],tbl_PV_Milestones[[#This Row],[Complete]]="No",tbl_PV_Milestones[[#This Row],[Project Status]]&lt;&gt;"On Hold",tbl_PV_Milestones[[#This Row],[Overdue]]=0,tbl_PV_Milestones[[#This Row],[To be Baselined]]&lt;&gt;1),1,0)</f>
        <v>0</v>
      </c>
      <c r="AF681" s="41">
        <f>IF(AND(tbl_PV_Milestones[[#This Row],[BL FY]]=2025,tbl_PV_Milestones[[#This Row],[Finish FY]]&gt;2025),1,0)</f>
        <v>0</v>
      </c>
      <c r="AG681" s="56" t="str">
        <f>_xlfn.XLOOKUP(tbl_PV_Milestones[[#This Row],[Work ID]],tbl_PV_Meta[Work ID '#],tbl_PV_Meta[Project Manager/Owner],,0)</f>
        <v>Project Manager 21</v>
      </c>
      <c r="AH681" s="6"/>
    </row>
    <row r="682" spans="4:34" x14ac:dyDescent="0.25">
      <c r="D682" s="6" t="s">
        <v>28</v>
      </c>
      <c r="E682" s="6" t="s">
        <v>503</v>
      </c>
      <c r="F682" s="6" t="s">
        <v>1761</v>
      </c>
      <c r="G682" s="6" t="s">
        <v>532</v>
      </c>
      <c r="H682" s="6" t="s">
        <v>505</v>
      </c>
      <c r="I682" s="6" t="s">
        <v>506</v>
      </c>
      <c r="J682" s="6" t="s">
        <v>28</v>
      </c>
      <c r="K682" s="6" t="s">
        <v>61</v>
      </c>
      <c r="L682" s="6" t="s">
        <v>42</v>
      </c>
      <c r="M682" s="43"/>
      <c r="N682" s="44" t="s">
        <v>1979</v>
      </c>
      <c r="O682" s="39">
        <v>45838.708333333299</v>
      </c>
      <c r="P682" s="39">
        <v>45838.708333333299</v>
      </c>
      <c r="Q682" s="6">
        <v>0</v>
      </c>
      <c r="R682" s="6">
        <v>0</v>
      </c>
      <c r="S682" s="45" t="e">
        <f>_xlfn.CONCAT(#REF!,TRIM(tbl_PV_Milestones[[#This Row],[Milestone Description]]))</f>
        <v>#REF!</v>
      </c>
      <c r="T682" s="84" t="str">
        <f>IF(COUNTIF(tbl_PV_Milestones[UID],tbl_PV_Milestones[[#This Row],[UID]])&gt;1,"Duplicate","")</f>
        <v>Duplicate</v>
      </c>
      <c r="U682" s="42" t="str">
        <f>_xlfn.XLOOKUP(tbl_PV_Milestones[[#This Row],[Work ID]],tbl_PV_Meta[Work ID '#],tbl_PV_Meta[Sub-Portfolio])</f>
        <v>Sub-Portfolio 8</v>
      </c>
      <c r="V682" s="41">
        <f>IF(MONTH(tbl_PV_Milestones[[#This Row],[Baseline Date]])&lt;7,YEAR(tbl_PV_Milestones[[#This Row],[Baseline Date]]),YEAR(tbl_PV_Milestones[[#This Row],[Baseline Date]])+1)</f>
        <v>2025</v>
      </c>
      <c r="W682" s="41">
        <f>IF(MONTH(tbl_PV_Milestones[[#This Row],[Actual/Schedule Finish]])&lt;7,YEAR(tbl_PV_Milestones[[#This Row],[Actual/Schedule Finish]]),YEAR(tbl_PV_Milestones[[#This Row],[Actual/Schedule Finish]])+1)</f>
        <v>2025</v>
      </c>
      <c r="X682" s="41" t="str">
        <f>IF(OR(tbl_PV_Milestones[[#This Row],[Project Status]]="Completed",tbl_PV_Milestones[[#This Row],[Project Status]]="Assumed Completed"),"Yes","No")</f>
        <v>No</v>
      </c>
      <c r="Y682" s="41">
        <f>IF(tbl_PV_Milestones[[#This Row],[Baseline Date]]="",1,0)</f>
        <v>0</v>
      </c>
      <c r="Z682" s="41">
        <f>IF(tbl_PV_Milestones[[#This Row],[Baseline Date]]&lt;PV_Meta!$B$7,1,0)</f>
        <v>0</v>
      </c>
      <c r="AA682" s="41">
        <f>IF(tbl_PV_Milestones[[#This Row],[Complete]]="Yes",1,0)</f>
        <v>0</v>
      </c>
      <c r="AB682" s="41">
        <f>IF(AND(tbl_PV_Milestones[[#This Row],[BL FY]]=2025,tbl_PV_Milestones[[#This Row],[Baseline Date]]&lt;PV_Meta!$B$7),1,0)</f>
        <v>0</v>
      </c>
      <c r="AC682" s="41">
        <f>IF(AND(tbl_PV_Milestones[[#This Row],[Planned YTD]]=1,tbl_PV_Milestones[[#This Row],[Complete]]="Yes"),1,0)</f>
        <v>0</v>
      </c>
      <c r="AD682" s="41">
        <f>IF(AND(tbl_PV_Milestones[[#This Row],[Actual/Schedule Finish]]&lt;PV_Meta!$B$7,tbl_PV_Milestones[[#This Row],[Complete]]="No",tbl_PV_Milestones[[#This Row],[Project Status]]&lt;&gt;"On Hold"),1,0)</f>
        <v>0</v>
      </c>
      <c r="AE682" s="41">
        <f>IF(AND(tbl_PV_Milestones[[#This Row],[Actual/Schedule Finish]]&gt;tbl_PV_Milestones[[#This Row],[Baseline Date]],tbl_PV_Milestones[[#This Row],[Complete]]="No",tbl_PV_Milestones[[#This Row],[Project Status]]&lt;&gt;"On Hold",tbl_PV_Milestones[[#This Row],[Overdue]]=0,tbl_PV_Milestones[[#This Row],[To be Baselined]]&lt;&gt;1),1,0)</f>
        <v>0</v>
      </c>
      <c r="AF682" s="41">
        <f>IF(AND(tbl_PV_Milestones[[#This Row],[BL FY]]=2025,tbl_PV_Milestones[[#This Row],[Finish FY]]&gt;2025),1,0)</f>
        <v>0</v>
      </c>
      <c r="AG682" s="56" t="str">
        <f>_xlfn.XLOOKUP(tbl_PV_Milestones[[#This Row],[Work ID]],tbl_PV_Meta[Work ID '#],tbl_PV_Meta[Project Manager/Owner],,0)</f>
        <v>Project Manager 21</v>
      </c>
      <c r="AH682" s="6"/>
    </row>
    <row r="683" spans="4:34" x14ac:dyDescent="0.25">
      <c r="D683" s="6" t="s">
        <v>28</v>
      </c>
      <c r="E683" s="6" t="s">
        <v>503</v>
      </c>
      <c r="F683" s="6" t="s">
        <v>1761</v>
      </c>
      <c r="G683" s="6" t="s">
        <v>533</v>
      </c>
      <c r="H683" s="6" t="s">
        <v>519</v>
      </c>
      <c r="I683" s="6" t="s">
        <v>510</v>
      </c>
      <c r="J683" s="6" t="s">
        <v>28</v>
      </c>
      <c r="K683" s="6" t="s">
        <v>61</v>
      </c>
      <c r="L683" s="6" t="s">
        <v>42</v>
      </c>
      <c r="M683" s="43"/>
      <c r="N683" s="44" t="s">
        <v>1979</v>
      </c>
      <c r="O683" s="39">
        <v>45838.708333333299</v>
      </c>
      <c r="P683" s="39">
        <v>45838.708333333299</v>
      </c>
      <c r="Q683" s="6">
        <v>0</v>
      </c>
      <c r="R683" s="6">
        <v>0</v>
      </c>
      <c r="S683" s="45" t="e">
        <f>_xlfn.CONCAT(#REF!,TRIM(tbl_PV_Milestones[[#This Row],[Milestone Description]]))</f>
        <v>#REF!</v>
      </c>
      <c r="T683" s="84" t="str">
        <f>IF(COUNTIF(tbl_PV_Milestones[UID],tbl_PV_Milestones[[#This Row],[UID]])&gt;1,"Duplicate","")</f>
        <v>Duplicate</v>
      </c>
      <c r="U683" s="42" t="str">
        <f>_xlfn.XLOOKUP(tbl_PV_Milestones[[#This Row],[Work ID]],tbl_PV_Meta[Work ID '#],tbl_PV_Meta[Sub-Portfolio])</f>
        <v>Sub-Portfolio 8</v>
      </c>
      <c r="V683" s="41">
        <f>IF(MONTH(tbl_PV_Milestones[[#This Row],[Baseline Date]])&lt;7,YEAR(tbl_PV_Milestones[[#This Row],[Baseline Date]]),YEAR(tbl_PV_Milestones[[#This Row],[Baseline Date]])+1)</f>
        <v>2025</v>
      </c>
      <c r="W683" s="41">
        <f>IF(MONTH(tbl_PV_Milestones[[#This Row],[Actual/Schedule Finish]])&lt;7,YEAR(tbl_PV_Milestones[[#This Row],[Actual/Schedule Finish]]),YEAR(tbl_PV_Milestones[[#This Row],[Actual/Schedule Finish]])+1)</f>
        <v>2025</v>
      </c>
      <c r="X683" s="41" t="str">
        <f>IF(OR(tbl_PV_Milestones[[#This Row],[Project Status]]="Completed",tbl_PV_Milestones[[#This Row],[Project Status]]="Assumed Completed"),"Yes","No")</f>
        <v>No</v>
      </c>
      <c r="Y683" s="41">
        <f>IF(tbl_PV_Milestones[[#This Row],[Baseline Date]]="",1,0)</f>
        <v>0</v>
      </c>
      <c r="Z683" s="41">
        <f>IF(tbl_PV_Milestones[[#This Row],[Baseline Date]]&lt;PV_Meta!$B$7,1,0)</f>
        <v>0</v>
      </c>
      <c r="AA683" s="41">
        <f>IF(tbl_PV_Milestones[[#This Row],[Complete]]="Yes",1,0)</f>
        <v>0</v>
      </c>
      <c r="AB683" s="41">
        <f>IF(AND(tbl_PV_Milestones[[#This Row],[BL FY]]=2025,tbl_PV_Milestones[[#This Row],[Baseline Date]]&lt;PV_Meta!$B$7),1,0)</f>
        <v>0</v>
      </c>
      <c r="AC683" s="41">
        <f>IF(AND(tbl_PV_Milestones[[#This Row],[Planned YTD]]=1,tbl_PV_Milestones[[#This Row],[Complete]]="Yes"),1,0)</f>
        <v>0</v>
      </c>
      <c r="AD683" s="41">
        <f>IF(AND(tbl_PV_Milestones[[#This Row],[Actual/Schedule Finish]]&lt;PV_Meta!$B$7,tbl_PV_Milestones[[#This Row],[Complete]]="No",tbl_PV_Milestones[[#This Row],[Project Status]]&lt;&gt;"On Hold"),1,0)</f>
        <v>0</v>
      </c>
      <c r="AE683" s="41">
        <f>IF(AND(tbl_PV_Milestones[[#This Row],[Actual/Schedule Finish]]&gt;tbl_PV_Milestones[[#This Row],[Baseline Date]],tbl_PV_Milestones[[#This Row],[Complete]]="No",tbl_PV_Milestones[[#This Row],[Project Status]]&lt;&gt;"On Hold",tbl_PV_Milestones[[#This Row],[Overdue]]=0,tbl_PV_Milestones[[#This Row],[To be Baselined]]&lt;&gt;1),1,0)</f>
        <v>0</v>
      </c>
      <c r="AF683" s="41">
        <f>IF(AND(tbl_PV_Milestones[[#This Row],[BL FY]]=2025,tbl_PV_Milestones[[#This Row],[Finish FY]]&gt;2025),1,0)</f>
        <v>0</v>
      </c>
      <c r="AG683" s="56" t="str">
        <f>_xlfn.XLOOKUP(tbl_PV_Milestones[[#This Row],[Work ID]],tbl_PV_Meta[Work ID '#],tbl_PV_Meta[Project Manager/Owner],,0)</f>
        <v>Project Manager 21</v>
      </c>
      <c r="AH683" s="6"/>
    </row>
    <row r="684" spans="4:34" x14ac:dyDescent="0.25">
      <c r="D684" s="6" t="s">
        <v>28</v>
      </c>
      <c r="E684" s="6" t="s">
        <v>503</v>
      </c>
      <c r="F684" s="6" t="s">
        <v>1761</v>
      </c>
      <c r="G684" s="6" t="s">
        <v>516</v>
      </c>
      <c r="H684" s="6" t="s">
        <v>505</v>
      </c>
      <c r="I684" s="6" t="s">
        <v>512</v>
      </c>
      <c r="J684" s="6" t="s">
        <v>28</v>
      </c>
      <c r="K684" s="6" t="s">
        <v>61</v>
      </c>
      <c r="L684" s="6" t="s">
        <v>42</v>
      </c>
      <c r="M684" s="43"/>
      <c r="N684" s="44" t="s">
        <v>1979</v>
      </c>
      <c r="O684" s="39">
        <v>45869.708333333299</v>
      </c>
      <c r="P684" s="39">
        <v>45869.708333333299</v>
      </c>
      <c r="Q684" s="6">
        <v>0</v>
      </c>
      <c r="R684" s="6">
        <v>0</v>
      </c>
      <c r="S684" s="45" t="e">
        <f>_xlfn.CONCAT(#REF!,TRIM(tbl_PV_Milestones[[#This Row],[Milestone Description]]))</f>
        <v>#REF!</v>
      </c>
      <c r="T684" s="84" t="str">
        <f>IF(COUNTIF(tbl_PV_Milestones[UID],tbl_PV_Milestones[[#This Row],[UID]])&gt;1,"Duplicate","")</f>
        <v>Duplicate</v>
      </c>
      <c r="U684" s="42" t="str">
        <f>_xlfn.XLOOKUP(tbl_PV_Milestones[[#This Row],[Work ID]],tbl_PV_Meta[Work ID '#],tbl_PV_Meta[Sub-Portfolio])</f>
        <v>Sub-Portfolio 8</v>
      </c>
      <c r="V684" s="41">
        <f>IF(MONTH(tbl_PV_Milestones[[#This Row],[Baseline Date]])&lt;7,YEAR(tbl_PV_Milestones[[#This Row],[Baseline Date]]),YEAR(tbl_PV_Milestones[[#This Row],[Baseline Date]])+1)</f>
        <v>2026</v>
      </c>
      <c r="W684" s="41">
        <f>IF(MONTH(tbl_PV_Milestones[[#This Row],[Actual/Schedule Finish]])&lt;7,YEAR(tbl_PV_Milestones[[#This Row],[Actual/Schedule Finish]]),YEAR(tbl_PV_Milestones[[#This Row],[Actual/Schedule Finish]])+1)</f>
        <v>2026</v>
      </c>
      <c r="X684" s="41" t="str">
        <f>IF(OR(tbl_PV_Milestones[[#This Row],[Project Status]]="Completed",tbl_PV_Milestones[[#This Row],[Project Status]]="Assumed Completed"),"Yes","No")</f>
        <v>No</v>
      </c>
      <c r="Y684" s="41">
        <f>IF(tbl_PV_Milestones[[#This Row],[Baseline Date]]="",1,0)</f>
        <v>0</v>
      </c>
      <c r="Z684" s="41">
        <f>IF(tbl_PV_Milestones[[#This Row],[Baseline Date]]&lt;PV_Meta!$B$7,1,0)</f>
        <v>0</v>
      </c>
      <c r="AA684" s="41">
        <f>IF(tbl_PV_Milestones[[#This Row],[Complete]]="Yes",1,0)</f>
        <v>0</v>
      </c>
      <c r="AB684" s="41">
        <f>IF(AND(tbl_PV_Milestones[[#This Row],[BL FY]]=2025,tbl_PV_Milestones[[#This Row],[Baseline Date]]&lt;PV_Meta!$B$7),1,0)</f>
        <v>0</v>
      </c>
      <c r="AC684" s="41">
        <f>IF(AND(tbl_PV_Milestones[[#This Row],[Planned YTD]]=1,tbl_PV_Milestones[[#This Row],[Complete]]="Yes"),1,0)</f>
        <v>0</v>
      </c>
      <c r="AD684" s="41">
        <f>IF(AND(tbl_PV_Milestones[[#This Row],[Actual/Schedule Finish]]&lt;PV_Meta!$B$7,tbl_PV_Milestones[[#This Row],[Complete]]="No",tbl_PV_Milestones[[#This Row],[Project Status]]&lt;&gt;"On Hold"),1,0)</f>
        <v>0</v>
      </c>
      <c r="AE684" s="41">
        <f>IF(AND(tbl_PV_Milestones[[#This Row],[Actual/Schedule Finish]]&gt;tbl_PV_Milestones[[#This Row],[Baseline Date]],tbl_PV_Milestones[[#This Row],[Complete]]="No",tbl_PV_Milestones[[#This Row],[Project Status]]&lt;&gt;"On Hold",tbl_PV_Milestones[[#This Row],[Overdue]]=0,tbl_PV_Milestones[[#This Row],[To be Baselined]]&lt;&gt;1),1,0)</f>
        <v>0</v>
      </c>
      <c r="AF684" s="41">
        <f>IF(AND(tbl_PV_Milestones[[#This Row],[BL FY]]=2025,tbl_PV_Milestones[[#This Row],[Finish FY]]&gt;2025),1,0)</f>
        <v>0</v>
      </c>
      <c r="AG684" s="56" t="str">
        <f>_xlfn.XLOOKUP(tbl_PV_Milestones[[#This Row],[Work ID]],tbl_PV_Meta[Work ID '#],tbl_PV_Meta[Project Manager/Owner],,0)</f>
        <v>Project Manager 21</v>
      </c>
      <c r="AH684" s="6"/>
    </row>
    <row r="685" spans="4:34" x14ac:dyDescent="0.25">
      <c r="D685" s="6" t="s">
        <v>28</v>
      </c>
      <c r="E685" s="6" t="s">
        <v>503</v>
      </c>
      <c r="F685" s="6" t="s">
        <v>1761</v>
      </c>
      <c r="G685" s="6" t="s">
        <v>511</v>
      </c>
      <c r="H685" s="6" t="s">
        <v>505</v>
      </c>
      <c r="I685" s="6" t="s">
        <v>512</v>
      </c>
      <c r="J685" s="6" t="s">
        <v>28</v>
      </c>
      <c r="K685" s="6" t="s">
        <v>61</v>
      </c>
      <c r="L685" s="6" t="s">
        <v>42</v>
      </c>
      <c r="M685" s="43"/>
      <c r="N685" s="44" t="s">
        <v>1979</v>
      </c>
      <c r="O685" s="39">
        <v>45869.708333333299</v>
      </c>
      <c r="P685" s="39">
        <v>45869.708333333299</v>
      </c>
      <c r="Q685" s="6">
        <v>0</v>
      </c>
      <c r="R685" s="6">
        <v>0</v>
      </c>
      <c r="S685" s="45" t="e">
        <f>_xlfn.CONCAT(#REF!,TRIM(tbl_PV_Milestones[[#This Row],[Milestone Description]]))</f>
        <v>#REF!</v>
      </c>
      <c r="T685" s="84" t="str">
        <f>IF(COUNTIF(tbl_PV_Milestones[UID],tbl_PV_Milestones[[#This Row],[UID]])&gt;1,"Duplicate","")</f>
        <v>Duplicate</v>
      </c>
      <c r="U685" s="42" t="str">
        <f>_xlfn.XLOOKUP(tbl_PV_Milestones[[#This Row],[Work ID]],tbl_PV_Meta[Work ID '#],tbl_PV_Meta[Sub-Portfolio])</f>
        <v>Sub-Portfolio 8</v>
      </c>
      <c r="V685" s="41">
        <f>IF(MONTH(tbl_PV_Milestones[[#This Row],[Baseline Date]])&lt;7,YEAR(tbl_PV_Milestones[[#This Row],[Baseline Date]]),YEAR(tbl_PV_Milestones[[#This Row],[Baseline Date]])+1)</f>
        <v>2026</v>
      </c>
      <c r="W685" s="41">
        <f>IF(MONTH(tbl_PV_Milestones[[#This Row],[Actual/Schedule Finish]])&lt;7,YEAR(tbl_PV_Milestones[[#This Row],[Actual/Schedule Finish]]),YEAR(tbl_PV_Milestones[[#This Row],[Actual/Schedule Finish]])+1)</f>
        <v>2026</v>
      </c>
      <c r="X685" s="41" t="str">
        <f>IF(OR(tbl_PV_Milestones[[#This Row],[Project Status]]="Completed",tbl_PV_Milestones[[#This Row],[Project Status]]="Assumed Completed"),"Yes","No")</f>
        <v>No</v>
      </c>
      <c r="Y685" s="41">
        <f>IF(tbl_PV_Milestones[[#This Row],[Baseline Date]]="",1,0)</f>
        <v>0</v>
      </c>
      <c r="Z685" s="41">
        <f>IF(tbl_PV_Milestones[[#This Row],[Baseline Date]]&lt;PV_Meta!$B$7,1,0)</f>
        <v>0</v>
      </c>
      <c r="AA685" s="41">
        <f>IF(tbl_PV_Milestones[[#This Row],[Complete]]="Yes",1,0)</f>
        <v>0</v>
      </c>
      <c r="AB685" s="41">
        <f>IF(AND(tbl_PV_Milestones[[#This Row],[BL FY]]=2025,tbl_PV_Milestones[[#This Row],[Baseline Date]]&lt;PV_Meta!$B$7),1,0)</f>
        <v>0</v>
      </c>
      <c r="AC685" s="41">
        <f>IF(AND(tbl_PV_Milestones[[#This Row],[Planned YTD]]=1,tbl_PV_Milestones[[#This Row],[Complete]]="Yes"),1,0)</f>
        <v>0</v>
      </c>
      <c r="AD685" s="41">
        <f>IF(AND(tbl_PV_Milestones[[#This Row],[Actual/Schedule Finish]]&lt;PV_Meta!$B$7,tbl_PV_Milestones[[#This Row],[Complete]]="No",tbl_PV_Milestones[[#This Row],[Project Status]]&lt;&gt;"On Hold"),1,0)</f>
        <v>0</v>
      </c>
      <c r="AE685" s="41">
        <f>IF(AND(tbl_PV_Milestones[[#This Row],[Actual/Schedule Finish]]&gt;tbl_PV_Milestones[[#This Row],[Baseline Date]],tbl_PV_Milestones[[#This Row],[Complete]]="No",tbl_PV_Milestones[[#This Row],[Project Status]]&lt;&gt;"On Hold",tbl_PV_Milestones[[#This Row],[Overdue]]=0,tbl_PV_Milestones[[#This Row],[To be Baselined]]&lt;&gt;1),1,0)</f>
        <v>0</v>
      </c>
      <c r="AF685" s="41">
        <f>IF(AND(tbl_PV_Milestones[[#This Row],[BL FY]]=2025,tbl_PV_Milestones[[#This Row],[Finish FY]]&gt;2025),1,0)</f>
        <v>0</v>
      </c>
      <c r="AG685" s="56" t="str">
        <f>_xlfn.XLOOKUP(tbl_PV_Milestones[[#This Row],[Work ID]],tbl_PV_Meta[Work ID '#],tbl_PV_Meta[Project Manager/Owner],,0)</f>
        <v>Project Manager 21</v>
      </c>
      <c r="AH685" s="6"/>
    </row>
    <row r="686" spans="4:34" x14ac:dyDescent="0.25">
      <c r="D686" s="6" t="s">
        <v>28</v>
      </c>
      <c r="E686" s="6" t="s">
        <v>503</v>
      </c>
      <c r="F686" s="6" t="s">
        <v>1761</v>
      </c>
      <c r="G686" s="6" t="s">
        <v>517</v>
      </c>
      <c r="H686" s="6" t="s">
        <v>505</v>
      </c>
      <c r="I686" s="6" t="s">
        <v>512</v>
      </c>
      <c r="J686" s="6" t="s">
        <v>28</v>
      </c>
      <c r="K686" s="6" t="s">
        <v>61</v>
      </c>
      <c r="L686" s="6" t="s">
        <v>42</v>
      </c>
      <c r="M686" s="43"/>
      <c r="N686" s="44" t="s">
        <v>1979</v>
      </c>
      <c r="O686" s="39">
        <v>45869.708333333299</v>
      </c>
      <c r="P686" s="39">
        <v>45869.708333333299</v>
      </c>
      <c r="Q686" s="6">
        <v>0</v>
      </c>
      <c r="R686" s="6">
        <v>0</v>
      </c>
      <c r="S686" s="45" t="e">
        <f>_xlfn.CONCAT(#REF!,TRIM(tbl_PV_Milestones[[#This Row],[Milestone Description]]))</f>
        <v>#REF!</v>
      </c>
      <c r="T686" s="84" t="str">
        <f>IF(COUNTIF(tbl_PV_Milestones[UID],tbl_PV_Milestones[[#This Row],[UID]])&gt;1,"Duplicate","")</f>
        <v>Duplicate</v>
      </c>
      <c r="U686" s="42" t="str">
        <f>_xlfn.XLOOKUP(tbl_PV_Milestones[[#This Row],[Work ID]],tbl_PV_Meta[Work ID '#],tbl_PV_Meta[Sub-Portfolio])</f>
        <v>Sub-Portfolio 8</v>
      </c>
      <c r="V686" s="41">
        <f>IF(MONTH(tbl_PV_Milestones[[#This Row],[Baseline Date]])&lt;7,YEAR(tbl_PV_Milestones[[#This Row],[Baseline Date]]),YEAR(tbl_PV_Milestones[[#This Row],[Baseline Date]])+1)</f>
        <v>2026</v>
      </c>
      <c r="W686" s="41">
        <f>IF(MONTH(tbl_PV_Milestones[[#This Row],[Actual/Schedule Finish]])&lt;7,YEAR(tbl_PV_Milestones[[#This Row],[Actual/Schedule Finish]]),YEAR(tbl_PV_Milestones[[#This Row],[Actual/Schedule Finish]])+1)</f>
        <v>2026</v>
      </c>
      <c r="X686" s="41" t="str">
        <f>IF(OR(tbl_PV_Milestones[[#This Row],[Project Status]]="Completed",tbl_PV_Milestones[[#This Row],[Project Status]]="Assumed Completed"),"Yes","No")</f>
        <v>No</v>
      </c>
      <c r="Y686" s="41">
        <f>IF(tbl_PV_Milestones[[#This Row],[Baseline Date]]="",1,0)</f>
        <v>0</v>
      </c>
      <c r="Z686" s="41">
        <f>IF(tbl_PV_Milestones[[#This Row],[Baseline Date]]&lt;PV_Meta!$B$7,1,0)</f>
        <v>0</v>
      </c>
      <c r="AA686" s="41">
        <f>IF(tbl_PV_Milestones[[#This Row],[Complete]]="Yes",1,0)</f>
        <v>0</v>
      </c>
      <c r="AB686" s="41">
        <f>IF(AND(tbl_PV_Milestones[[#This Row],[BL FY]]=2025,tbl_PV_Milestones[[#This Row],[Baseline Date]]&lt;PV_Meta!$B$7),1,0)</f>
        <v>0</v>
      </c>
      <c r="AC686" s="41">
        <f>IF(AND(tbl_PV_Milestones[[#This Row],[Planned YTD]]=1,tbl_PV_Milestones[[#This Row],[Complete]]="Yes"),1,0)</f>
        <v>0</v>
      </c>
      <c r="AD686" s="41">
        <f>IF(AND(tbl_PV_Milestones[[#This Row],[Actual/Schedule Finish]]&lt;PV_Meta!$B$7,tbl_PV_Milestones[[#This Row],[Complete]]="No",tbl_PV_Milestones[[#This Row],[Project Status]]&lt;&gt;"On Hold"),1,0)</f>
        <v>0</v>
      </c>
      <c r="AE686" s="41">
        <f>IF(AND(tbl_PV_Milestones[[#This Row],[Actual/Schedule Finish]]&gt;tbl_PV_Milestones[[#This Row],[Baseline Date]],tbl_PV_Milestones[[#This Row],[Complete]]="No",tbl_PV_Milestones[[#This Row],[Project Status]]&lt;&gt;"On Hold",tbl_PV_Milestones[[#This Row],[Overdue]]=0,tbl_PV_Milestones[[#This Row],[To be Baselined]]&lt;&gt;1),1,0)</f>
        <v>0</v>
      </c>
      <c r="AF686" s="41">
        <f>IF(AND(tbl_PV_Milestones[[#This Row],[BL FY]]=2025,tbl_PV_Milestones[[#This Row],[Finish FY]]&gt;2025),1,0)</f>
        <v>0</v>
      </c>
      <c r="AG686" s="56" t="str">
        <f>_xlfn.XLOOKUP(tbl_PV_Milestones[[#This Row],[Work ID]],tbl_PV_Meta[Work ID '#],tbl_PV_Meta[Project Manager/Owner],,0)</f>
        <v>Project Manager 21</v>
      </c>
      <c r="AH686" s="6"/>
    </row>
    <row r="687" spans="4:34" x14ac:dyDescent="0.25">
      <c r="D687" s="6" t="s">
        <v>28</v>
      </c>
      <c r="E687" s="6" t="s">
        <v>503</v>
      </c>
      <c r="F687" s="6" t="s">
        <v>1761</v>
      </c>
      <c r="G687" s="6" t="s">
        <v>518</v>
      </c>
      <c r="H687" s="6" t="s">
        <v>519</v>
      </c>
      <c r="I687" s="6" t="s">
        <v>512</v>
      </c>
      <c r="J687" s="6" t="s">
        <v>28</v>
      </c>
      <c r="K687" s="6" t="s">
        <v>61</v>
      </c>
      <c r="L687" s="6" t="s">
        <v>42</v>
      </c>
      <c r="M687" s="43"/>
      <c r="N687" s="44" t="s">
        <v>1979</v>
      </c>
      <c r="O687" s="39">
        <v>45869.708333333299</v>
      </c>
      <c r="P687" s="39">
        <v>45869.708333333299</v>
      </c>
      <c r="Q687" s="6">
        <v>0</v>
      </c>
      <c r="R687" s="6">
        <v>0</v>
      </c>
      <c r="S687" s="45" t="e">
        <f>_xlfn.CONCAT(#REF!,TRIM(tbl_PV_Milestones[[#This Row],[Milestone Description]]))</f>
        <v>#REF!</v>
      </c>
      <c r="T687" s="84" t="str">
        <f>IF(COUNTIF(tbl_PV_Milestones[UID],tbl_PV_Milestones[[#This Row],[UID]])&gt;1,"Duplicate","")</f>
        <v>Duplicate</v>
      </c>
      <c r="U687" s="42" t="str">
        <f>_xlfn.XLOOKUP(tbl_PV_Milestones[[#This Row],[Work ID]],tbl_PV_Meta[Work ID '#],tbl_PV_Meta[Sub-Portfolio])</f>
        <v>Sub-Portfolio 8</v>
      </c>
      <c r="V687" s="41">
        <f>IF(MONTH(tbl_PV_Milestones[[#This Row],[Baseline Date]])&lt;7,YEAR(tbl_PV_Milestones[[#This Row],[Baseline Date]]),YEAR(tbl_PV_Milestones[[#This Row],[Baseline Date]])+1)</f>
        <v>2026</v>
      </c>
      <c r="W687" s="41">
        <f>IF(MONTH(tbl_PV_Milestones[[#This Row],[Actual/Schedule Finish]])&lt;7,YEAR(tbl_PV_Milestones[[#This Row],[Actual/Schedule Finish]]),YEAR(tbl_PV_Milestones[[#This Row],[Actual/Schedule Finish]])+1)</f>
        <v>2026</v>
      </c>
      <c r="X687" s="41" t="str">
        <f>IF(OR(tbl_PV_Milestones[[#This Row],[Project Status]]="Completed",tbl_PV_Milestones[[#This Row],[Project Status]]="Assumed Completed"),"Yes","No")</f>
        <v>No</v>
      </c>
      <c r="Y687" s="41">
        <f>IF(tbl_PV_Milestones[[#This Row],[Baseline Date]]="",1,0)</f>
        <v>0</v>
      </c>
      <c r="Z687" s="41">
        <f>IF(tbl_PV_Milestones[[#This Row],[Baseline Date]]&lt;PV_Meta!$B$7,1,0)</f>
        <v>0</v>
      </c>
      <c r="AA687" s="41">
        <f>IF(tbl_PV_Milestones[[#This Row],[Complete]]="Yes",1,0)</f>
        <v>0</v>
      </c>
      <c r="AB687" s="41">
        <f>IF(AND(tbl_PV_Milestones[[#This Row],[BL FY]]=2025,tbl_PV_Milestones[[#This Row],[Baseline Date]]&lt;PV_Meta!$B$7),1,0)</f>
        <v>0</v>
      </c>
      <c r="AC687" s="41">
        <f>IF(AND(tbl_PV_Milestones[[#This Row],[Planned YTD]]=1,tbl_PV_Milestones[[#This Row],[Complete]]="Yes"),1,0)</f>
        <v>0</v>
      </c>
      <c r="AD687" s="41">
        <f>IF(AND(tbl_PV_Milestones[[#This Row],[Actual/Schedule Finish]]&lt;PV_Meta!$B$7,tbl_PV_Milestones[[#This Row],[Complete]]="No",tbl_PV_Milestones[[#This Row],[Project Status]]&lt;&gt;"On Hold"),1,0)</f>
        <v>0</v>
      </c>
      <c r="AE687" s="41">
        <f>IF(AND(tbl_PV_Milestones[[#This Row],[Actual/Schedule Finish]]&gt;tbl_PV_Milestones[[#This Row],[Baseline Date]],tbl_PV_Milestones[[#This Row],[Complete]]="No",tbl_PV_Milestones[[#This Row],[Project Status]]&lt;&gt;"On Hold",tbl_PV_Milestones[[#This Row],[Overdue]]=0,tbl_PV_Milestones[[#This Row],[To be Baselined]]&lt;&gt;1),1,0)</f>
        <v>0</v>
      </c>
      <c r="AF687" s="41">
        <f>IF(AND(tbl_PV_Milestones[[#This Row],[BL FY]]=2025,tbl_PV_Milestones[[#This Row],[Finish FY]]&gt;2025),1,0)</f>
        <v>0</v>
      </c>
      <c r="AG687" s="56" t="str">
        <f>_xlfn.XLOOKUP(tbl_PV_Milestones[[#This Row],[Work ID]],tbl_PV_Meta[Work ID '#],tbl_PV_Meta[Project Manager/Owner],,0)</f>
        <v>Project Manager 21</v>
      </c>
      <c r="AH687" s="6"/>
    </row>
    <row r="688" spans="4:34" x14ac:dyDescent="0.25">
      <c r="D688" s="6" t="s">
        <v>28</v>
      </c>
      <c r="E688" s="6" t="s">
        <v>503</v>
      </c>
      <c r="F688" s="6" t="s">
        <v>1761</v>
      </c>
      <c r="G688" s="6" t="s">
        <v>558</v>
      </c>
      <c r="H688" s="6" t="s">
        <v>505</v>
      </c>
      <c r="I688" s="6" t="s">
        <v>510</v>
      </c>
      <c r="J688" s="6" t="s">
        <v>28</v>
      </c>
      <c r="K688" s="6" t="s">
        <v>61</v>
      </c>
      <c r="L688" s="6" t="s">
        <v>42</v>
      </c>
      <c r="M688" s="43"/>
      <c r="N688" s="44" t="s">
        <v>1979</v>
      </c>
      <c r="O688" s="39">
        <v>45793.708333333299</v>
      </c>
      <c r="P688" s="39">
        <v>45793.708333333299</v>
      </c>
      <c r="Q688" s="6">
        <v>0</v>
      </c>
      <c r="R688" s="6">
        <v>0</v>
      </c>
      <c r="S688" s="45" t="e">
        <f>_xlfn.CONCAT(#REF!,TRIM(tbl_PV_Milestones[[#This Row],[Milestone Description]]))</f>
        <v>#REF!</v>
      </c>
      <c r="T688" s="84" t="str">
        <f>IF(COUNTIF(tbl_PV_Milestones[UID],tbl_PV_Milestones[[#This Row],[UID]])&gt;1,"Duplicate","")</f>
        <v>Duplicate</v>
      </c>
      <c r="U688" s="42" t="str">
        <f>_xlfn.XLOOKUP(tbl_PV_Milestones[[#This Row],[Work ID]],tbl_PV_Meta[Work ID '#],tbl_PV_Meta[Sub-Portfolio])</f>
        <v>Sub-Portfolio 8</v>
      </c>
      <c r="V688" s="41">
        <f>IF(MONTH(tbl_PV_Milestones[[#This Row],[Baseline Date]])&lt;7,YEAR(tbl_PV_Milestones[[#This Row],[Baseline Date]]),YEAR(tbl_PV_Milestones[[#This Row],[Baseline Date]])+1)</f>
        <v>2025</v>
      </c>
      <c r="W688" s="41">
        <f>IF(MONTH(tbl_PV_Milestones[[#This Row],[Actual/Schedule Finish]])&lt;7,YEAR(tbl_PV_Milestones[[#This Row],[Actual/Schedule Finish]]),YEAR(tbl_PV_Milestones[[#This Row],[Actual/Schedule Finish]])+1)</f>
        <v>2025</v>
      </c>
      <c r="X688" s="41" t="str">
        <f>IF(OR(tbl_PV_Milestones[[#This Row],[Project Status]]="Completed",tbl_PV_Milestones[[#This Row],[Project Status]]="Assumed Completed"),"Yes","No")</f>
        <v>No</v>
      </c>
      <c r="Y688" s="41">
        <f>IF(tbl_PV_Milestones[[#This Row],[Baseline Date]]="",1,0)</f>
        <v>0</v>
      </c>
      <c r="Z688" s="41">
        <f>IF(tbl_PV_Milestones[[#This Row],[Baseline Date]]&lt;PV_Meta!$B$7,1,0)</f>
        <v>0</v>
      </c>
      <c r="AA688" s="41">
        <f>IF(tbl_PV_Milestones[[#This Row],[Complete]]="Yes",1,0)</f>
        <v>0</v>
      </c>
      <c r="AB688" s="41">
        <f>IF(AND(tbl_PV_Milestones[[#This Row],[BL FY]]=2025,tbl_PV_Milestones[[#This Row],[Baseline Date]]&lt;PV_Meta!$B$7),1,0)</f>
        <v>0</v>
      </c>
      <c r="AC688" s="41">
        <f>IF(AND(tbl_PV_Milestones[[#This Row],[Planned YTD]]=1,tbl_PV_Milestones[[#This Row],[Complete]]="Yes"),1,0)</f>
        <v>0</v>
      </c>
      <c r="AD688" s="41">
        <f>IF(AND(tbl_PV_Milestones[[#This Row],[Actual/Schedule Finish]]&lt;PV_Meta!$B$7,tbl_PV_Milestones[[#This Row],[Complete]]="No",tbl_PV_Milestones[[#This Row],[Project Status]]&lt;&gt;"On Hold"),1,0)</f>
        <v>0</v>
      </c>
      <c r="AE688" s="41">
        <f>IF(AND(tbl_PV_Milestones[[#This Row],[Actual/Schedule Finish]]&gt;tbl_PV_Milestones[[#This Row],[Baseline Date]],tbl_PV_Milestones[[#This Row],[Complete]]="No",tbl_PV_Milestones[[#This Row],[Project Status]]&lt;&gt;"On Hold",tbl_PV_Milestones[[#This Row],[Overdue]]=0,tbl_PV_Milestones[[#This Row],[To be Baselined]]&lt;&gt;1),1,0)</f>
        <v>0</v>
      </c>
      <c r="AF688" s="41">
        <f>IF(AND(tbl_PV_Milestones[[#This Row],[BL FY]]=2025,tbl_PV_Milestones[[#This Row],[Finish FY]]&gt;2025),1,0)</f>
        <v>0</v>
      </c>
      <c r="AG688" s="56" t="str">
        <f>_xlfn.XLOOKUP(tbl_PV_Milestones[[#This Row],[Work ID]],tbl_PV_Meta[Work ID '#],tbl_PV_Meta[Project Manager/Owner],,0)</f>
        <v>Project Manager 21</v>
      </c>
      <c r="AH688" s="6"/>
    </row>
    <row r="689" spans="4:34" x14ac:dyDescent="0.25">
      <c r="D689" s="6" t="s">
        <v>28</v>
      </c>
      <c r="E689" s="6" t="s">
        <v>503</v>
      </c>
      <c r="F689" s="6" t="s">
        <v>1761</v>
      </c>
      <c r="G689" s="6" t="s">
        <v>559</v>
      </c>
      <c r="H689" s="6" t="s">
        <v>505</v>
      </c>
      <c r="I689" s="6" t="s">
        <v>510</v>
      </c>
      <c r="J689" s="6" t="s">
        <v>28</v>
      </c>
      <c r="K689" s="6" t="s">
        <v>61</v>
      </c>
      <c r="L689" s="6" t="s">
        <v>42</v>
      </c>
      <c r="M689" s="43"/>
      <c r="N689" s="44" t="s">
        <v>1979</v>
      </c>
      <c r="O689" s="39">
        <v>45793.708333333299</v>
      </c>
      <c r="P689" s="39">
        <v>45793.708333333299</v>
      </c>
      <c r="Q689" s="6">
        <v>0</v>
      </c>
      <c r="R689" s="6">
        <v>0</v>
      </c>
      <c r="S689" s="45" t="e">
        <f>_xlfn.CONCAT(#REF!,TRIM(tbl_PV_Milestones[[#This Row],[Milestone Description]]))</f>
        <v>#REF!</v>
      </c>
      <c r="T689" s="84" t="str">
        <f>IF(COUNTIF(tbl_PV_Milestones[UID],tbl_PV_Milestones[[#This Row],[UID]])&gt;1,"Duplicate","")</f>
        <v>Duplicate</v>
      </c>
      <c r="U689" s="42" t="str">
        <f>_xlfn.XLOOKUP(tbl_PV_Milestones[[#This Row],[Work ID]],tbl_PV_Meta[Work ID '#],tbl_PV_Meta[Sub-Portfolio])</f>
        <v>Sub-Portfolio 8</v>
      </c>
      <c r="V689" s="41">
        <f>IF(MONTH(tbl_PV_Milestones[[#This Row],[Baseline Date]])&lt;7,YEAR(tbl_PV_Milestones[[#This Row],[Baseline Date]]),YEAR(tbl_PV_Milestones[[#This Row],[Baseline Date]])+1)</f>
        <v>2025</v>
      </c>
      <c r="W689" s="41">
        <f>IF(MONTH(tbl_PV_Milestones[[#This Row],[Actual/Schedule Finish]])&lt;7,YEAR(tbl_PV_Milestones[[#This Row],[Actual/Schedule Finish]]),YEAR(tbl_PV_Milestones[[#This Row],[Actual/Schedule Finish]])+1)</f>
        <v>2025</v>
      </c>
      <c r="X689" s="41" t="str">
        <f>IF(OR(tbl_PV_Milestones[[#This Row],[Project Status]]="Completed",tbl_PV_Milestones[[#This Row],[Project Status]]="Assumed Completed"),"Yes","No")</f>
        <v>No</v>
      </c>
      <c r="Y689" s="41">
        <f>IF(tbl_PV_Milestones[[#This Row],[Baseline Date]]="",1,0)</f>
        <v>0</v>
      </c>
      <c r="Z689" s="41">
        <f>IF(tbl_PV_Milestones[[#This Row],[Baseline Date]]&lt;PV_Meta!$B$7,1,0)</f>
        <v>0</v>
      </c>
      <c r="AA689" s="41">
        <f>IF(tbl_PV_Milestones[[#This Row],[Complete]]="Yes",1,0)</f>
        <v>0</v>
      </c>
      <c r="AB689" s="41">
        <f>IF(AND(tbl_PV_Milestones[[#This Row],[BL FY]]=2025,tbl_PV_Milestones[[#This Row],[Baseline Date]]&lt;PV_Meta!$B$7),1,0)</f>
        <v>0</v>
      </c>
      <c r="AC689" s="41">
        <f>IF(AND(tbl_PV_Milestones[[#This Row],[Planned YTD]]=1,tbl_PV_Milestones[[#This Row],[Complete]]="Yes"),1,0)</f>
        <v>0</v>
      </c>
      <c r="AD689" s="41">
        <f>IF(AND(tbl_PV_Milestones[[#This Row],[Actual/Schedule Finish]]&lt;PV_Meta!$B$7,tbl_PV_Milestones[[#This Row],[Complete]]="No",tbl_PV_Milestones[[#This Row],[Project Status]]&lt;&gt;"On Hold"),1,0)</f>
        <v>0</v>
      </c>
      <c r="AE689" s="41">
        <f>IF(AND(tbl_PV_Milestones[[#This Row],[Actual/Schedule Finish]]&gt;tbl_PV_Milestones[[#This Row],[Baseline Date]],tbl_PV_Milestones[[#This Row],[Complete]]="No",tbl_PV_Milestones[[#This Row],[Project Status]]&lt;&gt;"On Hold",tbl_PV_Milestones[[#This Row],[Overdue]]=0,tbl_PV_Milestones[[#This Row],[To be Baselined]]&lt;&gt;1),1,0)</f>
        <v>0</v>
      </c>
      <c r="AF689" s="41">
        <f>IF(AND(tbl_PV_Milestones[[#This Row],[BL FY]]=2025,tbl_PV_Milestones[[#This Row],[Finish FY]]&gt;2025),1,0)</f>
        <v>0</v>
      </c>
      <c r="AG689" s="56" t="str">
        <f>_xlfn.XLOOKUP(tbl_PV_Milestones[[#This Row],[Work ID]],tbl_PV_Meta[Work ID '#],tbl_PV_Meta[Project Manager/Owner],,0)</f>
        <v>Project Manager 21</v>
      </c>
      <c r="AH689" s="6"/>
    </row>
    <row r="690" spans="4:34" x14ac:dyDescent="0.25">
      <c r="D690" s="6" t="s">
        <v>28</v>
      </c>
      <c r="E690" s="6" t="s">
        <v>503</v>
      </c>
      <c r="F690" s="6" t="s">
        <v>1762</v>
      </c>
      <c r="G690" s="6" t="s">
        <v>731</v>
      </c>
      <c r="H690" s="6" t="s">
        <v>505</v>
      </c>
      <c r="I690" s="6" t="s">
        <v>510</v>
      </c>
      <c r="J690" s="6" t="s">
        <v>28</v>
      </c>
      <c r="K690" s="6" t="s">
        <v>61</v>
      </c>
      <c r="L690" s="6" t="s">
        <v>59</v>
      </c>
      <c r="M690" s="43"/>
      <c r="N690" s="44" t="s">
        <v>1979</v>
      </c>
      <c r="O690" s="39">
        <v>45783.708333333299</v>
      </c>
      <c r="P690" s="39">
        <v>45783.708333333299</v>
      </c>
      <c r="Q690" s="6">
        <v>0</v>
      </c>
      <c r="R690" s="6">
        <v>0</v>
      </c>
      <c r="S690" s="45" t="e">
        <f>_xlfn.CONCAT(#REF!,TRIM(tbl_PV_Milestones[[#This Row],[Milestone Description]]))</f>
        <v>#REF!</v>
      </c>
      <c r="T690" s="84" t="str">
        <f>IF(COUNTIF(tbl_PV_Milestones[UID],tbl_PV_Milestones[[#This Row],[UID]])&gt;1,"Duplicate","")</f>
        <v>Duplicate</v>
      </c>
      <c r="U690" s="42" t="str">
        <f>_xlfn.XLOOKUP(tbl_PV_Milestones[[#This Row],[Work ID]],tbl_PV_Meta[Work ID '#],tbl_PV_Meta[Sub-Portfolio])</f>
        <v>Sub-Portfolio 8</v>
      </c>
      <c r="V690" s="41">
        <f>IF(MONTH(tbl_PV_Milestones[[#This Row],[Baseline Date]])&lt;7,YEAR(tbl_PV_Milestones[[#This Row],[Baseline Date]]),YEAR(tbl_PV_Milestones[[#This Row],[Baseline Date]])+1)</f>
        <v>2025</v>
      </c>
      <c r="W690" s="41">
        <f>IF(MONTH(tbl_PV_Milestones[[#This Row],[Actual/Schedule Finish]])&lt;7,YEAR(tbl_PV_Milestones[[#This Row],[Actual/Schedule Finish]]),YEAR(tbl_PV_Milestones[[#This Row],[Actual/Schedule Finish]])+1)</f>
        <v>2025</v>
      </c>
      <c r="X690" s="41" t="str">
        <f>IF(OR(tbl_PV_Milestones[[#This Row],[Project Status]]="Completed",tbl_PV_Milestones[[#This Row],[Project Status]]="Assumed Completed"),"Yes","No")</f>
        <v>No</v>
      </c>
      <c r="Y690" s="41">
        <f>IF(tbl_PV_Milestones[[#This Row],[Baseline Date]]="",1,0)</f>
        <v>0</v>
      </c>
      <c r="Z690" s="41">
        <f>IF(tbl_PV_Milestones[[#This Row],[Baseline Date]]&lt;PV_Meta!$B$7,1,0)</f>
        <v>0</v>
      </c>
      <c r="AA690" s="41">
        <f>IF(tbl_PV_Milestones[[#This Row],[Complete]]="Yes",1,0)</f>
        <v>0</v>
      </c>
      <c r="AB690" s="41">
        <f>IF(AND(tbl_PV_Milestones[[#This Row],[BL FY]]=2025,tbl_PV_Milestones[[#This Row],[Baseline Date]]&lt;PV_Meta!$B$7),1,0)</f>
        <v>0</v>
      </c>
      <c r="AC690" s="41">
        <f>IF(AND(tbl_PV_Milestones[[#This Row],[Planned YTD]]=1,tbl_PV_Milestones[[#This Row],[Complete]]="Yes"),1,0)</f>
        <v>0</v>
      </c>
      <c r="AD690" s="41">
        <f>IF(AND(tbl_PV_Milestones[[#This Row],[Actual/Schedule Finish]]&lt;PV_Meta!$B$7,tbl_PV_Milestones[[#This Row],[Complete]]="No",tbl_PV_Milestones[[#This Row],[Project Status]]&lt;&gt;"On Hold"),1,0)</f>
        <v>0</v>
      </c>
      <c r="AE690" s="41">
        <f>IF(AND(tbl_PV_Milestones[[#This Row],[Actual/Schedule Finish]]&gt;tbl_PV_Milestones[[#This Row],[Baseline Date]],tbl_PV_Milestones[[#This Row],[Complete]]="No",tbl_PV_Milestones[[#This Row],[Project Status]]&lt;&gt;"On Hold",tbl_PV_Milestones[[#This Row],[Overdue]]=0,tbl_PV_Milestones[[#This Row],[To be Baselined]]&lt;&gt;1),1,0)</f>
        <v>0</v>
      </c>
      <c r="AF690" s="41">
        <f>IF(AND(tbl_PV_Milestones[[#This Row],[BL FY]]=2025,tbl_PV_Milestones[[#This Row],[Finish FY]]&gt;2025),1,0)</f>
        <v>0</v>
      </c>
      <c r="AG690" s="56" t="str">
        <f>_xlfn.XLOOKUP(tbl_PV_Milestones[[#This Row],[Work ID]],tbl_PV_Meta[Work ID '#],tbl_PV_Meta[Project Manager/Owner],,0)</f>
        <v>Project Manager 21</v>
      </c>
      <c r="AH690" s="6"/>
    </row>
    <row r="691" spans="4:34" x14ac:dyDescent="0.25">
      <c r="D691" s="6" t="s">
        <v>28</v>
      </c>
      <c r="E691" s="6" t="s">
        <v>503</v>
      </c>
      <c r="F691" s="6" t="s">
        <v>1762</v>
      </c>
      <c r="G691" s="6" t="s">
        <v>732</v>
      </c>
      <c r="H691" s="6" t="s">
        <v>505</v>
      </c>
      <c r="I691" s="6" t="s">
        <v>510</v>
      </c>
      <c r="J691" s="6" t="s">
        <v>28</v>
      </c>
      <c r="K691" s="6" t="s">
        <v>61</v>
      </c>
      <c r="L691" s="6" t="s">
        <v>59</v>
      </c>
      <c r="M691" s="43"/>
      <c r="N691" s="44" t="s">
        <v>1979</v>
      </c>
      <c r="O691" s="39">
        <v>45783.708333333299</v>
      </c>
      <c r="P691" s="39">
        <v>45783.708333333299</v>
      </c>
      <c r="Q691" s="6">
        <v>0</v>
      </c>
      <c r="R691" s="6">
        <v>0</v>
      </c>
      <c r="S691" s="45" t="e">
        <f>_xlfn.CONCAT(#REF!,TRIM(tbl_PV_Milestones[[#This Row],[Milestone Description]]))</f>
        <v>#REF!</v>
      </c>
      <c r="T691" s="84" t="str">
        <f>IF(COUNTIF(tbl_PV_Milestones[UID],tbl_PV_Milestones[[#This Row],[UID]])&gt;1,"Duplicate","")</f>
        <v>Duplicate</v>
      </c>
      <c r="U691" s="42" t="str">
        <f>_xlfn.XLOOKUP(tbl_PV_Milestones[[#This Row],[Work ID]],tbl_PV_Meta[Work ID '#],tbl_PV_Meta[Sub-Portfolio])</f>
        <v>Sub-Portfolio 8</v>
      </c>
      <c r="V691" s="41">
        <f>IF(MONTH(tbl_PV_Milestones[[#This Row],[Baseline Date]])&lt;7,YEAR(tbl_PV_Milestones[[#This Row],[Baseline Date]]),YEAR(tbl_PV_Milestones[[#This Row],[Baseline Date]])+1)</f>
        <v>2025</v>
      </c>
      <c r="W691" s="41">
        <f>IF(MONTH(tbl_PV_Milestones[[#This Row],[Actual/Schedule Finish]])&lt;7,YEAR(tbl_PV_Milestones[[#This Row],[Actual/Schedule Finish]]),YEAR(tbl_PV_Milestones[[#This Row],[Actual/Schedule Finish]])+1)</f>
        <v>2025</v>
      </c>
      <c r="X691" s="41" t="str">
        <f>IF(OR(tbl_PV_Milestones[[#This Row],[Project Status]]="Completed",tbl_PV_Milestones[[#This Row],[Project Status]]="Assumed Completed"),"Yes","No")</f>
        <v>No</v>
      </c>
      <c r="Y691" s="41">
        <f>IF(tbl_PV_Milestones[[#This Row],[Baseline Date]]="",1,0)</f>
        <v>0</v>
      </c>
      <c r="Z691" s="41">
        <f>IF(tbl_PV_Milestones[[#This Row],[Baseline Date]]&lt;PV_Meta!$B$7,1,0)</f>
        <v>0</v>
      </c>
      <c r="AA691" s="41">
        <f>IF(tbl_PV_Milestones[[#This Row],[Complete]]="Yes",1,0)</f>
        <v>0</v>
      </c>
      <c r="AB691" s="41">
        <f>IF(AND(tbl_PV_Milestones[[#This Row],[BL FY]]=2025,tbl_PV_Milestones[[#This Row],[Baseline Date]]&lt;PV_Meta!$B$7),1,0)</f>
        <v>0</v>
      </c>
      <c r="AC691" s="41">
        <f>IF(AND(tbl_PV_Milestones[[#This Row],[Planned YTD]]=1,tbl_PV_Milestones[[#This Row],[Complete]]="Yes"),1,0)</f>
        <v>0</v>
      </c>
      <c r="AD691" s="41">
        <f>IF(AND(tbl_PV_Milestones[[#This Row],[Actual/Schedule Finish]]&lt;PV_Meta!$B$7,tbl_PV_Milestones[[#This Row],[Complete]]="No",tbl_PV_Milestones[[#This Row],[Project Status]]&lt;&gt;"On Hold"),1,0)</f>
        <v>0</v>
      </c>
      <c r="AE691" s="41">
        <f>IF(AND(tbl_PV_Milestones[[#This Row],[Actual/Schedule Finish]]&gt;tbl_PV_Milestones[[#This Row],[Baseline Date]],tbl_PV_Milestones[[#This Row],[Complete]]="No",tbl_PV_Milestones[[#This Row],[Project Status]]&lt;&gt;"On Hold",tbl_PV_Milestones[[#This Row],[Overdue]]=0,tbl_PV_Milestones[[#This Row],[To be Baselined]]&lt;&gt;1),1,0)</f>
        <v>0</v>
      </c>
      <c r="AF691" s="41">
        <f>IF(AND(tbl_PV_Milestones[[#This Row],[BL FY]]=2025,tbl_PV_Milestones[[#This Row],[Finish FY]]&gt;2025),1,0)</f>
        <v>0</v>
      </c>
      <c r="AG691" s="56" t="str">
        <f>_xlfn.XLOOKUP(tbl_PV_Milestones[[#This Row],[Work ID]],tbl_PV_Meta[Work ID '#],tbl_PV_Meta[Project Manager/Owner],,0)</f>
        <v>Project Manager 21</v>
      </c>
      <c r="AH691" s="6"/>
    </row>
    <row r="692" spans="4:34" x14ac:dyDescent="0.25">
      <c r="D692" s="6" t="s">
        <v>28</v>
      </c>
      <c r="E692" s="6" t="s">
        <v>503</v>
      </c>
      <c r="F692" s="6" t="s">
        <v>1762</v>
      </c>
      <c r="G692" s="6" t="s">
        <v>733</v>
      </c>
      <c r="H692" s="6" t="s">
        <v>505</v>
      </c>
      <c r="I692" s="6" t="s">
        <v>510</v>
      </c>
      <c r="J692" s="6" t="s">
        <v>28</v>
      </c>
      <c r="K692" s="6" t="s">
        <v>61</v>
      </c>
      <c r="L692" s="6" t="s">
        <v>59</v>
      </c>
      <c r="M692" s="43"/>
      <c r="N692" s="44" t="s">
        <v>1979</v>
      </c>
      <c r="O692" s="39">
        <v>45783.708333333299</v>
      </c>
      <c r="P692" s="39">
        <v>45783.708333333299</v>
      </c>
      <c r="Q692" s="6">
        <v>0</v>
      </c>
      <c r="R692" s="6">
        <v>0</v>
      </c>
      <c r="S692" s="45" t="e">
        <f>_xlfn.CONCAT(#REF!,TRIM(tbl_PV_Milestones[[#This Row],[Milestone Description]]))</f>
        <v>#REF!</v>
      </c>
      <c r="T692" s="84" t="str">
        <f>IF(COUNTIF(tbl_PV_Milestones[UID],tbl_PV_Milestones[[#This Row],[UID]])&gt;1,"Duplicate","")</f>
        <v>Duplicate</v>
      </c>
      <c r="U692" s="42" t="str">
        <f>_xlfn.XLOOKUP(tbl_PV_Milestones[[#This Row],[Work ID]],tbl_PV_Meta[Work ID '#],tbl_PV_Meta[Sub-Portfolio])</f>
        <v>Sub-Portfolio 8</v>
      </c>
      <c r="V692" s="41">
        <f>IF(MONTH(tbl_PV_Milestones[[#This Row],[Baseline Date]])&lt;7,YEAR(tbl_PV_Milestones[[#This Row],[Baseline Date]]),YEAR(tbl_PV_Milestones[[#This Row],[Baseline Date]])+1)</f>
        <v>2025</v>
      </c>
      <c r="W692" s="41">
        <f>IF(MONTH(tbl_PV_Milestones[[#This Row],[Actual/Schedule Finish]])&lt;7,YEAR(tbl_PV_Milestones[[#This Row],[Actual/Schedule Finish]]),YEAR(tbl_PV_Milestones[[#This Row],[Actual/Schedule Finish]])+1)</f>
        <v>2025</v>
      </c>
      <c r="X692" s="41" t="str">
        <f>IF(OR(tbl_PV_Milestones[[#This Row],[Project Status]]="Completed",tbl_PV_Milestones[[#This Row],[Project Status]]="Assumed Completed"),"Yes","No")</f>
        <v>No</v>
      </c>
      <c r="Y692" s="41">
        <f>IF(tbl_PV_Milestones[[#This Row],[Baseline Date]]="",1,0)</f>
        <v>0</v>
      </c>
      <c r="Z692" s="41">
        <f>IF(tbl_PV_Milestones[[#This Row],[Baseline Date]]&lt;PV_Meta!$B$7,1,0)</f>
        <v>0</v>
      </c>
      <c r="AA692" s="41">
        <f>IF(tbl_PV_Milestones[[#This Row],[Complete]]="Yes",1,0)</f>
        <v>0</v>
      </c>
      <c r="AB692" s="41">
        <f>IF(AND(tbl_PV_Milestones[[#This Row],[BL FY]]=2025,tbl_PV_Milestones[[#This Row],[Baseline Date]]&lt;PV_Meta!$B$7),1,0)</f>
        <v>0</v>
      </c>
      <c r="AC692" s="41">
        <f>IF(AND(tbl_PV_Milestones[[#This Row],[Planned YTD]]=1,tbl_PV_Milestones[[#This Row],[Complete]]="Yes"),1,0)</f>
        <v>0</v>
      </c>
      <c r="AD692" s="41">
        <f>IF(AND(tbl_PV_Milestones[[#This Row],[Actual/Schedule Finish]]&lt;PV_Meta!$B$7,tbl_PV_Milestones[[#This Row],[Complete]]="No",tbl_PV_Milestones[[#This Row],[Project Status]]&lt;&gt;"On Hold"),1,0)</f>
        <v>0</v>
      </c>
      <c r="AE692" s="41">
        <f>IF(AND(tbl_PV_Milestones[[#This Row],[Actual/Schedule Finish]]&gt;tbl_PV_Milestones[[#This Row],[Baseline Date]],tbl_PV_Milestones[[#This Row],[Complete]]="No",tbl_PV_Milestones[[#This Row],[Project Status]]&lt;&gt;"On Hold",tbl_PV_Milestones[[#This Row],[Overdue]]=0,tbl_PV_Milestones[[#This Row],[To be Baselined]]&lt;&gt;1),1,0)</f>
        <v>0</v>
      </c>
      <c r="AF692" s="41">
        <f>IF(AND(tbl_PV_Milestones[[#This Row],[BL FY]]=2025,tbl_PV_Milestones[[#This Row],[Finish FY]]&gt;2025),1,0)</f>
        <v>0</v>
      </c>
      <c r="AG692" s="56" t="str">
        <f>_xlfn.XLOOKUP(tbl_PV_Milestones[[#This Row],[Work ID]],tbl_PV_Meta[Work ID '#],tbl_PV_Meta[Project Manager/Owner],,0)</f>
        <v>Project Manager 21</v>
      </c>
      <c r="AH692" s="6"/>
    </row>
    <row r="693" spans="4:34" x14ac:dyDescent="0.25">
      <c r="D693" s="6" t="s">
        <v>28</v>
      </c>
      <c r="E693" s="6" t="s">
        <v>503</v>
      </c>
      <c r="F693" s="6" t="s">
        <v>1762</v>
      </c>
      <c r="G693" s="6" t="s">
        <v>731</v>
      </c>
      <c r="H693" s="6" t="s">
        <v>505</v>
      </c>
      <c r="I693" s="6" t="s">
        <v>510</v>
      </c>
      <c r="J693" s="6" t="s">
        <v>28</v>
      </c>
      <c r="K693" s="6" t="s">
        <v>61</v>
      </c>
      <c r="L693" s="6" t="s">
        <v>59</v>
      </c>
      <c r="M693" s="43"/>
      <c r="N693" s="44" t="s">
        <v>1979</v>
      </c>
      <c r="O693" s="39">
        <v>45797.708333333299</v>
      </c>
      <c r="P693" s="39">
        <v>45797.708333333299</v>
      </c>
      <c r="Q693" s="6">
        <v>0</v>
      </c>
      <c r="R693" s="6">
        <v>0</v>
      </c>
      <c r="S693" s="45" t="e">
        <f>_xlfn.CONCAT(#REF!,TRIM(tbl_PV_Milestones[[#This Row],[Milestone Description]]))</f>
        <v>#REF!</v>
      </c>
      <c r="T693" s="84" t="str">
        <f>IF(COUNTIF(tbl_PV_Milestones[UID],tbl_PV_Milestones[[#This Row],[UID]])&gt;1,"Duplicate","")</f>
        <v>Duplicate</v>
      </c>
      <c r="U693" s="42" t="str">
        <f>_xlfn.XLOOKUP(tbl_PV_Milestones[[#This Row],[Work ID]],tbl_PV_Meta[Work ID '#],tbl_PV_Meta[Sub-Portfolio])</f>
        <v>Sub-Portfolio 8</v>
      </c>
      <c r="V693" s="41">
        <f>IF(MONTH(tbl_PV_Milestones[[#This Row],[Baseline Date]])&lt;7,YEAR(tbl_PV_Milestones[[#This Row],[Baseline Date]]),YEAR(tbl_PV_Milestones[[#This Row],[Baseline Date]])+1)</f>
        <v>2025</v>
      </c>
      <c r="W693" s="41">
        <f>IF(MONTH(tbl_PV_Milestones[[#This Row],[Actual/Schedule Finish]])&lt;7,YEAR(tbl_PV_Milestones[[#This Row],[Actual/Schedule Finish]]),YEAR(tbl_PV_Milestones[[#This Row],[Actual/Schedule Finish]])+1)</f>
        <v>2025</v>
      </c>
      <c r="X693" s="41" t="str">
        <f>IF(OR(tbl_PV_Milestones[[#This Row],[Project Status]]="Completed",tbl_PV_Milestones[[#This Row],[Project Status]]="Assumed Completed"),"Yes","No")</f>
        <v>No</v>
      </c>
      <c r="Y693" s="41">
        <f>IF(tbl_PV_Milestones[[#This Row],[Baseline Date]]="",1,0)</f>
        <v>0</v>
      </c>
      <c r="Z693" s="41">
        <f>IF(tbl_PV_Milestones[[#This Row],[Baseline Date]]&lt;PV_Meta!$B$7,1,0)</f>
        <v>0</v>
      </c>
      <c r="AA693" s="41">
        <f>IF(tbl_PV_Milestones[[#This Row],[Complete]]="Yes",1,0)</f>
        <v>0</v>
      </c>
      <c r="AB693" s="41">
        <f>IF(AND(tbl_PV_Milestones[[#This Row],[BL FY]]=2025,tbl_PV_Milestones[[#This Row],[Baseline Date]]&lt;PV_Meta!$B$7),1,0)</f>
        <v>0</v>
      </c>
      <c r="AC693" s="41">
        <f>IF(AND(tbl_PV_Milestones[[#This Row],[Planned YTD]]=1,tbl_PV_Milestones[[#This Row],[Complete]]="Yes"),1,0)</f>
        <v>0</v>
      </c>
      <c r="AD693" s="41">
        <f>IF(AND(tbl_PV_Milestones[[#This Row],[Actual/Schedule Finish]]&lt;PV_Meta!$B$7,tbl_PV_Milestones[[#This Row],[Complete]]="No",tbl_PV_Milestones[[#This Row],[Project Status]]&lt;&gt;"On Hold"),1,0)</f>
        <v>0</v>
      </c>
      <c r="AE693" s="41">
        <f>IF(AND(tbl_PV_Milestones[[#This Row],[Actual/Schedule Finish]]&gt;tbl_PV_Milestones[[#This Row],[Baseline Date]],tbl_PV_Milestones[[#This Row],[Complete]]="No",tbl_PV_Milestones[[#This Row],[Project Status]]&lt;&gt;"On Hold",tbl_PV_Milestones[[#This Row],[Overdue]]=0,tbl_PV_Milestones[[#This Row],[To be Baselined]]&lt;&gt;1),1,0)</f>
        <v>0</v>
      </c>
      <c r="AF693" s="41">
        <f>IF(AND(tbl_PV_Milestones[[#This Row],[BL FY]]=2025,tbl_PV_Milestones[[#This Row],[Finish FY]]&gt;2025),1,0)</f>
        <v>0</v>
      </c>
      <c r="AG693" s="56" t="str">
        <f>_xlfn.XLOOKUP(tbl_PV_Milestones[[#This Row],[Work ID]],tbl_PV_Meta[Work ID '#],tbl_PV_Meta[Project Manager/Owner],,0)</f>
        <v>Project Manager 21</v>
      </c>
      <c r="AH693" s="6"/>
    </row>
    <row r="694" spans="4:34" x14ac:dyDescent="0.25">
      <c r="D694" s="6" t="s">
        <v>28</v>
      </c>
      <c r="E694" s="6" t="s">
        <v>503</v>
      </c>
      <c r="F694" s="6" t="s">
        <v>1762</v>
      </c>
      <c r="G694" s="6" t="s">
        <v>732</v>
      </c>
      <c r="H694" s="6" t="s">
        <v>505</v>
      </c>
      <c r="I694" s="6" t="s">
        <v>510</v>
      </c>
      <c r="J694" s="6" t="s">
        <v>28</v>
      </c>
      <c r="K694" s="6" t="s">
        <v>61</v>
      </c>
      <c r="L694" s="6" t="s">
        <v>59</v>
      </c>
      <c r="M694" s="43"/>
      <c r="N694" s="44" t="s">
        <v>1979</v>
      </c>
      <c r="O694" s="39">
        <v>45797.708333333299</v>
      </c>
      <c r="P694" s="39">
        <v>45797.708333333299</v>
      </c>
      <c r="Q694" s="6">
        <v>0</v>
      </c>
      <c r="R694" s="6">
        <v>0</v>
      </c>
      <c r="S694" s="45" t="e">
        <f>_xlfn.CONCAT(#REF!,TRIM(tbl_PV_Milestones[[#This Row],[Milestone Description]]))</f>
        <v>#REF!</v>
      </c>
      <c r="T694" s="84" t="str">
        <f>IF(COUNTIF(tbl_PV_Milestones[UID],tbl_PV_Milestones[[#This Row],[UID]])&gt;1,"Duplicate","")</f>
        <v>Duplicate</v>
      </c>
      <c r="U694" s="42" t="str">
        <f>_xlfn.XLOOKUP(tbl_PV_Milestones[[#This Row],[Work ID]],tbl_PV_Meta[Work ID '#],tbl_PV_Meta[Sub-Portfolio])</f>
        <v>Sub-Portfolio 8</v>
      </c>
      <c r="V694" s="41">
        <f>IF(MONTH(tbl_PV_Milestones[[#This Row],[Baseline Date]])&lt;7,YEAR(tbl_PV_Milestones[[#This Row],[Baseline Date]]),YEAR(tbl_PV_Milestones[[#This Row],[Baseline Date]])+1)</f>
        <v>2025</v>
      </c>
      <c r="W694" s="41">
        <f>IF(MONTH(tbl_PV_Milestones[[#This Row],[Actual/Schedule Finish]])&lt;7,YEAR(tbl_PV_Milestones[[#This Row],[Actual/Schedule Finish]]),YEAR(tbl_PV_Milestones[[#This Row],[Actual/Schedule Finish]])+1)</f>
        <v>2025</v>
      </c>
      <c r="X694" s="41" t="str">
        <f>IF(OR(tbl_PV_Milestones[[#This Row],[Project Status]]="Completed",tbl_PV_Milestones[[#This Row],[Project Status]]="Assumed Completed"),"Yes","No")</f>
        <v>No</v>
      </c>
      <c r="Y694" s="41">
        <f>IF(tbl_PV_Milestones[[#This Row],[Baseline Date]]="",1,0)</f>
        <v>0</v>
      </c>
      <c r="Z694" s="41">
        <f>IF(tbl_PV_Milestones[[#This Row],[Baseline Date]]&lt;PV_Meta!$B$7,1,0)</f>
        <v>0</v>
      </c>
      <c r="AA694" s="41">
        <f>IF(tbl_PV_Milestones[[#This Row],[Complete]]="Yes",1,0)</f>
        <v>0</v>
      </c>
      <c r="AB694" s="41">
        <f>IF(AND(tbl_PV_Milestones[[#This Row],[BL FY]]=2025,tbl_PV_Milestones[[#This Row],[Baseline Date]]&lt;PV_Meta!$B$7),1,0)</f>
        <v>0</v>
      </c>
      <c r="AC694" s="41">
        <f>IF(AND(tbl_PV_Milestones[[#This Row],[Planned YTD]]=1,tbl_PV_Milestones[[#This Row],[Complete]]="Yes"),1,0)</f>
        <v>0</v>
      </c>
      <c r="AD694" s="41">
        <f>IF(AND(tbl_PV_Milestones[[#This Row],[Actual/Schedule Finish]]&lt;PV_Meta!$B$7,tbl_PV_Milestones[[#This Row],[Complete]]="No",tbl_PV_Milestones[[#This Row],[Project Status]]&lt;&gt;"On Hold"),1,0)</f>
        <v>0</v>
      </c>
      <c r="AE694" s="41">
        <f>IF(AND(tbl_PV_Milestones[[#This Row],[Actual/Schedule Finish]]&gt;tbl_PV_Milestones[[#This Row],[Baseline Date]],tbl_PV_Milestones[[#This Row],[Complete]]="No",tbl_PV_Milestones[[#This Row],[Project Status]]&lt;&gt;"On Hold",tbl_PV_Milestones[[#This Row],[Overdue]]=0,tbl_PV_Milestones[[#This Row],[To be Baselined]]&lt;&gt;1),1,0)</f>
        <v>0</v>
      </c>
      <c r="AF694" s="41">
        <f>IF(AND(tbl_PV_Milestones[[#This Row],[BL FY]]=2025,tbl_PV_Milestones[[#This Row],[Finish FY]]&gt;2025),1,0)</f>
        <v>0</v>
      </c>
      <c r="AG694" s="56" t="str">
        <f>_xlfn.XLOOKUP(tbl_PV_Milestones[[#This Row],[Work ID]],tbl_PV_Meta[Work ID '#],tbl_PV_Meta[Project Manager/Owner],,0)</f>
        <v>Project Manager 21</v>
      </c>
      <c r="AH694" s="6"/>
    </row>
    <row r="695" spans="4:34" x14ac:dyDescent="0.25">
      <c r="D695" s="6" t="s">
        <v>28</v>
      </c>
      <c r="E695" s="6" t="s">
        <v>503</v>
      </c>
      <c r="F695" s="6" t="s">
        <v>1762</v>
      </c>
      <c r="G695" s="6" t="s">
        <v>733</v>
      </c>
      <c r="H695" s="6" t="s">
        <v>505</v>
      </c>
      <c r="I695" s="6" t="s">
        <v>510</v>
      </c>
      <c r="J695" s="6" t="s">
        <v>28</v>
      </c>
      <c r="K695" s="6" t="s">
        <v>61</v>
      </c>
      <c r="L695" s="6" t="s">
        <v>59</v>
      </c>
      <c r="M695" s="43"/>
      <c r="N695" s="44" t="s">
        <v>1979</v>
      </c>
      <c r="O695" s="39">
        <v>45797.708333333299</v>
      </c>
      <c r="P695" s="39">
        <v>45797.708333333299</v>
      </c>
      <c r="Q695" s="6">
        <v>0</v>
      </c>
      <c r="R695" s="6">
        <v>0</v>
      </c>
      <c r="S695" s="45" t="e">
        <f>_xlfn.CONCAT(#REF!,TRIM(tbl_PV_Milestones[[#This Row],[Milestone Description]]))</f>
        <v>#REF!</v>
      </c>
      <c r="T695" s="84" t="str">
        <f>IF(COUNTIF(tbl_PV_Milestones[UID],tbl_PV_Milestones[[#This Row],[UID]])&gt;1,"Duplicate","")</f>
        <v>Duplicate</v>
      </c>
      <c r="U695" s="42" t="str">
        <f>_xlfn.XLOOKUP(tbl_PV_Milestones[[#This Row],[Work ID]],tbl_PV_Meta[Work ID '#],tbl_PV_Meta[Sub-Portfolio])</f>
        <v>Sub-Portfolio 8</v>
      </c>
      <c r="V695" s="41">
        <f>IF(MONTH(tbl_PV_Milestones[[#This Row],[Baseline Date]])&lt;7,YEAR(tbl_PV_Milestones[[#This Row],[Baseline Date]]),YEAR(tbl_PV_Milestones[[#This Row],[Baseline Date]])+1)</f>
        <v>2025</v>
      </c>
      <c r="W695" s="41">
        <f>IF(MONTH(tbl_PV_Milestones[[#This Row],[Actual/Schedule Finish]])&lt;7,YEAR(tbl_PV_Milestones[[#This Row],[Actual/Schedule Finish]]),YEAR(tbl_PV_Milestones[[#This Row],[Actual/Schedule Finish]])+1)</f>
        <v>2025</v>
      </c>
      <c r="X695" s="41" t="str">
        <f>IF(OR(tbl_PV_Milestones[[#This Row],[Project Status]]="Completed",tbl_PV_Milestones[[#This Row],[Project Status]]="Assumed Completed"),"Yes","No")</f>
        <v>No</v>
      </c>
      <c r="Y695" s="41">
        <f>IF(tbl_PV_Milestones[[#This Row],[Baseline Date]]="",1,0)</f>
        <v>0</v>
      </c>
      <c r="Z695" s="41">
        <f>IF(tbl_PV_Milestones[[#This Row],[Baseline Date]]&lt;PV_Meta!$B$7,1,0)</f>
        <v>0</v>
      </c>
      <c r="AA695" s="41">
        <f>IF(tbl_PV_Milestones[[#This Row],[Complete]]="Yes",1,0)</f>
        <v>0</v>
      </c>
      <c r="AB695" s="41">
        <f>IF(AND(tbl_PV_Milestones[[#This Row],[BL FY]]=2025,tbl_PV_Milestones[[#This Row],[Baseline Date]]&lt;PV_Meta!$B$7),1,0)</f>
        <v>0</v>
      </c>
      <c r="AC695" s="41">
        <f>IF(AND(tbl_PV_Milestones[[#This Row],[Planned YTD]]=1,tbl_PV_Milestones[[#This Row],[Complete]]="Yes"),1,0)</f>
        <v>0</v>
      </c>
      <c r="AD695" s="41">
        <f>IF(AND(tbl_PV_Milestones[[#This Row],[Actual/Schedule Finish]]&lt;PV_Meta!$B$7,tbl_PV_Milestones[[#This Row],[Complete]]="No",tbl_PV_Milestones[[#This Row],[Project Status]]&lt;&gt;"On Hold"),1,0)</f>
        <v>0</v>
      </c>
      <c r="AE695" s="41">
        <f>IF(AND(tbl_PV_Milestones[[#This Row],[Actual/Schedule Finish]]&gt;tbl_PV_Milestones[[#This Row],[Baseline Date]],tbl_PV_Milestones[[#This Row],[Complete]]="No",tbl_PV_Milestones[[#This Row],[Project Status]]&lt;&gt;"On Hold",tbl_PV_Milestones[[#This Row],[Overdue]]=0,tbl_PV_Milestones[[#This Row],[To be Baselined]]&lt;&gt;1),1,0)</f>
        <v>0</v>
      </c>
      <c r="AF695" s="41">
        <f>IF(AND(tbl_PV_Milestones[[#This Row],[BL FY]]=2025,tbl_PV_Milestones[[#This Row],[Finish FY]]&gt;2025),1,0)</f>
        <v>0</v>
      </c>
      <c r="AG695" s="56" t="str">
        <f>_xlfn.XLOOKUP(tbl_PV_Milestones[[#This Row],[Work ID]],tbl_PV_Meta[Work ID '#],tbl_PV_Meta[Project Manager/Owner],,0)</f>
        <v>Project Manager 21</v>
      </c>
      <c r="AH695" s="6"/>
    </row>
    <row r="696" spans="4:34" x14ac:dyDescent="0.25">
      <c r="D696" s="6" t="s">
        <v>28</v>
      </c>
      <c r="E696" s="6" t="s">
        <v>503</v>
      </c>
      <c r="F696" s="6" t="s">
        <v>1762</v>
      </c>
      <c r="G696" s="6" t="s">
        <v>731</v>
      </c>
      <c r="H696" s="6" t="s">
        <v>505</v>
      </c>
      <c r="I696" s="6" t="s">
        <v>510</v>
      </c>
      <c r="J696" s="6" t="s">
        <v>28</v>
      </c>
      <c r="K696" s="6" t="s">
        <v>61</v>
      </c>
      <c r="L696" s="6" t="s">
        <v>59</v>
      </c>
      <c r="M696" s="43"/>
      <c r="N696" s="44" t="s">
        <v>1979</v>
      </c>
      <c r="O696" s="39">
        <v>45811.708333333299</v>
      </c>
      <c r="P696" s="39">
        <v>45811.708333333299</v>
      </c>
      <c r="Q696" s="6">
        <v>0</v>
      </c>
      <c r="R696" s="6">
        <v>0</v>
      </c>
      <c r="S696" s="45" t="e">
        <f>_xlfn.CONCAT(#REF!,TRIM(tbl_PV_Milestones[[#This Row],[Milestone Description]]))</f>
        <v>#REF!</v>
      </c>
      <c r="T696" s="84" t="str">
        <f>IF(COUNTIF(tbl_PV_Milestones[UID],tbl_PV_Milestones[[#This Row],[UID]])&gt;1,"Duplicate","")</f>
        <v>Duplicate</v>
      </c>
      <c r="U696" s="42" t="str">
        <f>_xlfn.XLOOKUP(tbl_PV_Milestones[[#This Row],[Work ID]],tbl_PV_Meta[Work ID '#],tbl_PV_Meta[Sub-Portfolio])</f>
        <v>Sub-Portfolio 8</v>
      </c>
      <c r="V696" s="41">
        <f>IF(MONTH(tbl_PV_Milestones[[#This Row],[Baseline Date]])&lt;7,YEAR(tbl_PV_Milestones[[#This Row],[Baseline Date]]),YEAR(tbl_PV_Milestones[[#This Row],[Baseline Date]])+1)</f>
        <v>2025</v>
      </c>
      <c r="W696" s="41">
        <f>IF(MONTH(tbl_PV_Milestones[[#This Row],[Actual/Schedule Finish]])&lt;7,YEAR(tbl_PV_Milestones[[#This Row],[Actual/Schedule Finish]]),YEAR(tbl_PV_Milestones[[#This Row],[Actual/Schedule Finish]])+1)</f>
        <v>2025</v>
      </c>
      <c r="X696" s="41" t="str">
        <f>IF(OR(tbl_PV_Milestones[[#This Row],[Project Status]]="Completed",tbl_PV_Milestones[[#This Row],[Project Status]]="Assumed Completed"),"Yes","No")</f>
        <v>No</v>
      </c>
      <c r="Y696" s="41">
        <f>IF(tbl_PV_Milestones[[#This Row],[Baseline Date]]="",1,0)</f>
        <v>0</v>
      </c>
      <c r="Z696" s="41">
        <f>IF(tbl_PV_Milestones[[#This Row],[Baseline Date]]&lt;PV_Meta!$B$7,1,0)</f>
        <v>0</v>
      </c>
      <c r="AA696" s="41">
        <f>IF(tbl_PV_Milestones[[#This Row],[Complete]]="Yes",1,0)</f>
        <v>0</v>
      </c>
      <c r="AB696" s="41">
        <f>IF(AND(tbl_PV_Milestones[[#This Row],[BL FY]]=2025,tbl_PV_Milestones[[#This Row],[Baseline Date]]&lt;PV_Meta!$B$7),1,0)</f>
        <v>0</v>
      </c>
      <c r="AC696" s="41">
        <f>IF(AND(tbl_PV_Milestones[[#This Row],[Planned YTD]]=1,tbl_PV_Milestones[[#This Row],[Complete]]="Yes"),1,0)</f>
        <v>0</v>
      </c>
      <c r="AD696" s="41">
        <f>IF(AND(tbl_PV_Milestones[[#This Row],[Actual/Schedule Finish]]&lt;PV_Meta!$B$7,tbl_PV_Milestones[[#This Row],[Complete]]="No",tbl_PV_Milestones[[#This Row],[Project Status]]&lt;&gt;"On Hold"),1,0)</f>
        <v>0</v>
      </c>
      <c r="AE696" s="41">
        <f>IF(AND(tbl_PV_Milestones[[#This Row],[Actual/Schedule Finish]]&gt;tbl_PV_Milestones[[#This Row],[Baseline Date]],tbl_PV_Milestones[[#This Row],[Complete]]="No",tbl_PV_Milestones[[#This Row],[Project Status]]&lt;&gt;"On Hold",tbl_PV_Milestones[[#This Row],[Overdue]]=0,tbl_PV_Milestones[[#This Row],[To be Baselined]]&lt;&gt;1),1,0)</f>
        <v>0</v>
      </c>
      <c r="AF696" s="41">
        <f>IF(AND(tbl_PV_Milestones[[#This Row],[BL FY]]=2025,tbl_PV_Milestones[[#This Row],[Finish FY]]&gt;2025),1,0)</f>
        <v>0</v>
      </c>
      <c r="AG696" s="56" t="str">
        <f>_xlfn.XLOOKUP(tbl_PV_Milestones[[#This Row],[Work ID]],tbl_PV_Meta[Work ID '#],tbl_PV_Meta[Project Manager/Owner],,0)</f>
        <v>Project Manager 21</v>
      </c>
      <c r="AH696" s="6"/>
    </row>
    <row r="697" spans="4:34" x14ac:dyDescent="0.25">
      <c r="D697" s="6" t="s">
        <v>28</v>
      </c>
      <c r="E697" s="6" t="s">
        <v>503</v>
      </c>
      <c r="F697" s="6" t="s">
        <v>1762</v>
      </c>
      <c r="G697" s="6" t="s">
        <v>732</v>
      </c>
      <c r="H697" s="6" t="s">
        <v>505</v>
      </c>
      <c r="I697" s="6" t="s">
        <v>510</v>
      </c>
      <c r="J697" s="6" t="s">
        <v>28</v>
      </c>
      <c r="K697" s="6" t="s">
        <v>61</v>
      </c>
      <c r="L697" s="6" t="s">
        <v>59</v>
      </c>
      <c r="M697" s="43"/>
      <c r="N697" s="44" t="s">
        <v>1979</v>
      </c>
      <c r="O697" s="39">
        <v>45811.708333333299</v>
      </c>
      <c r="P697" s="39">
        <v>45811.708333333299</v>
      </c>
      <c r="Q697" s="6">
        <v>0</v>
      </c>
      <c r="R697" s="6">
        <v>0</v>
      </c>
      <c r="S697" s="45" t="e">
        <f>_xlfn.CONCAT(#REF!,TRIM(tbl_PV_Milestones[[#This Row],[Milestone Description]]))</f>
        <v>#REF!</v>
      </c>
      <c r="T697" s="84" t="str">
        <f>IF(COUNTIF(tbl_PV_Milestones[UID],tbl_PV_Milestones[[#This Row],[UID]])&gt;1,"Duplicate","")</f>
        <v>Duplicate</v>
      </c>
      <c r="U697" s="42" t="str">
        <f>_xlfn.XLOOKUP(tbl_PV_Milestones[[#This Row],[Work ID]],tbl_PV_Meta[Work ID '#],tbl_PV_Meta[Sub-Portfolio])</f>
        <v>Sub-Portfolio 8</v>
      </c>
      <c r="V697" s="41">
        <f>IF(MONTH(tbl_PV_Milestones[[#This Row],[Baseline Date]])&lt;7,YEAR(tbl_PV_Milestones[[#This Row],[Baseline Date]]),YEAR(tbl_PV_Milestones[[#This Row],[Baseline Date]])+1)</f>
        <v>2025</v>
      </c>
      <c r="W697" s="41">
        <f>IF(MONTH(tbl_PV_Milestones[[#This Row],[Actual/Schedule Finish]])&lt;7,YEAR(tbl_PV_Milestones[[#This Row],[Actual/Schedule Finish]]),YEAR(tbl_PV_Milestones[[#This Row],[Actual/Schedule Finish]])+1)</f>
        <v>2025</v>
      </c>
      <c r="X697" s="41" t="str">
        <f>IF(OR(tbl_PV_Milestones[[#This Row],[Project Status]]="Completed",tbl_PV_Milestones[[#This Row],[Project Status]]="Assumed Completed"),"Yes","No")</f>
        <v>No</v>
      </c>
      <c r="Y697" s="41">
        <f>IF(tbl_PV_Milestones[[#This Row],[Baseline Date]]="",1,0)</f>
        <v>0</v>
      </c>
      <c r="Z697" s="41">
        <f>IF(tbl_PV_Milestones[[#This Row],[Baseline Date]]&lt;PV_Meta!$B$7,1,0)</f>
        <v>0</v>
      </c>
      <c r="AA697" s="41">
        <f>IF(tbl_PV_Milestones[[#This Row],[Complete]]="Yes",1,0)</f>
        <v>0</v>
      </c>
      <c r="AB697" s="41">
        <f>IF(AND(tbl_PV_Milestones[[#This Row],[BL FY]]=2025,tbl_PV_Milestones[[#This Row],[Baseline Date]]&lt;PV_Meta!$B$7),1,0)</f>
        <v>0</v>
      </c>
      <c r="AC697" s="41">
        <f>IF(AND(tbl_PV_Milestones[[#This Row],[Planned YTD]]=1,tbl_PV_Milestones[[#This Row],[Complete]]="Yes"),1,0)</f>
        <v>0</v>
      </c>
      <c r="AD697" s="41">
        <f>IF(AND(tbl_PV_Milestones[[#This Row],[Actual/Schedule Finish]]&lt;PV_Meta!$B$7,tbl_PV_Milestones[[#This Row],[Complete]]="No",tbl_PV_Milestones[[#This Row],[Project Status]]&lt;&gt;"On Hold"),1,0)</f>
        <v>0</v>
      </c>
      <c r="AE697" s="41">
        <f>IF(AND(tbl_PV_Milestones[[#This Row],[Actual/Schedule Finish]]&gt;tbl_PV_Milestones[[#This Row],[Baseline Date]],tbl_PV_Milestones[[#This Row],[Complete]]="No",tbl_PV_Milestones[[#This Row],[Project Status]]&lt;&gt;"On Hold",tbl_PV_Milestones[[#This Row],[Overdue]]=0,tbl_PV_Milestones[[#This Row],[To be Baselined]]&lt;&gt;1),1,0)</f>
        <v>0</v>
      </c>
      <c r="AF697" s="41">
        <f>IF(AND(tbl_PV_Milestones[[#This Row],[BL FY]]=2025,tbl_PV_Milestones[[#This Row],[Finish FY]]&gt;2025),1,0)</f>
        <v>0</v>
      </c>
      <c r="AG697" s="56" t="str">
        <f>_xlfn.XLOOKUP(tbl_PV_Milestones[[#This Row],[Work ID]],tbl_PV_Meta[Work ID '#],tbl_PV_Meta[Project Manager/Owner],,0)</f>
        <v>Project Manager 21</v>
      </c>
      <c r="AH697" s="6"/>
    </row>
    <row r="698" spans="4:34" x14ac:dyDescent="0.25">
      <c r="D698" s="6" t="s">
        <v>28</v>
      </c>
      <c r="E698" s="6" t="s">
        <v>503</v>
      </c>
      <c r="F698" s="6" t="s">
        <v>1762</v>
      </c>
      <c r="G698" s="6" t="s">
        <v>733</v>
      </c>
      <c r="H698" s="6" t="s">
        <v>505</v>
      </c>
      <c r="I698" s="6" t="s">
        <v>510</v>
      </c>
      <c r="J698" s="6" t="s">
        <v>28</v>
      </c>
      <c r="K698" s="6" t="s">
        <v>61</v>
      </c>
      <c r="L698" s="6" t="s">
        <v>59</v>
      </c>
      <c r="M698" s="43"/>
      <c r="N698" s="44" t="s">
        <v>1979</v>
      </c>
      <c r="O698" s="39">
        <v>45811.708333333299</v>
      </c>
      <c r="P698" s="39">
        <v>45811.708333333299</v>
      </c>
      <c r="Q698" s="6">
        <v>0</v>
      </c>
      <c r="R698" s="6">
        <v>0</v>
      </c>
      <c r="S698" s="45" t="e">
        <f>_xlfn.CONCAT(#REF!,TRIM(tbl_PV_Milestones[[#This Row],[Milestone Description]]))</f>
        <v>#REF!</v>
      </c>
      <c r="T698" s="84" t="str">
        <f>IF(COUNTIF(tbl_PV_Milestones[UID],tbl_PV_Milestones[[#This Row],[UID]])&gt;1,"Duplicate","")</f>
        <v>Duplicate</v>
      </c>
      <c r="U698" s="42" t="str">
        <f>_xlfn.XLOOKUP(tbl_PV_Milestones[[#This Row],[Work ID]],tbl_PV_Meta[Work ID '#],tbl_PV_Meta[Sub-Portfolio])</f>
        <v>Sub-Portfolio 8</v>
      </c>
      <c r="V698" s="41">
        <f>IF(MONTH(tbl_PV_Milestones[[#This Row],[Baseline Date]])&lt;7,YEAR(tbl_PV_Milestones[[#This Row],[Baseline Date]]),YEAR(tbl_PV_Milestones[[#This Row],[Baseline Date]])+1)</f>
        <v>2025</v>
      </c>
      <c r="W698" s="41">
        <f>IF(MONTH(tbl_PV_Milestones[[#This Row],[Actual/Schedule Finish]])&lt;7,YEAR(tbl_PV_Milestones[[#This Row],[Actual/Schedule Finish]]),YEAR(tbl_PV_Milestones[[#This Row],[Actual/Schedule Finish]])+1)</f>
        <v>2025</v>
      </c>
      <c r="X698" s="41" t="str">
        <f>IF(OR(tbl_PV_Milestones[[#This Row],[Project Status]]="Completed",tbl_PV_Milestones[[#This Row],[Project Status]]="Assumed Completed"),"Yes","No")</f>
        <v>No</v>
      </c>
      <c r="Y698" s="41">
        <f>IF(tbl_PV_Milestones[[#This Row],[Baseline Date]]="",1,0)</f>
        <v>0</v>
      </c>
      <c r="Z698" s="41">
        <f>IF(tbl_PV_Milestones[[#This Row],[Baseline Date]]&lt;PV_Meta!$B$7,1,0)</f>
        <v>0</v>
      </c>
      <c r="AA698" s="41">
        <f>IF(tbl_PV_Milestones[[#This Row],[Complete]]="Yes",1,0)</f>
        <v>0</v>
      </c>
      <c r="AB698" s="41">
        <f>IF(AND(tbl_PV_Milestones[[#This Row],[BL FY]]=2025,tbl_PV_Milestones[[#This Row],[Baseline Date]]&lt;PV_Meta!$B$7),1,0)</f>
        <v>0</v>
      </c>
      <c r="AC698" s="41">
        <f>IF(AND(tbl_PV_Milestones[[#This Row],[Planned YTD]]=1,tbl_PV_Milestones[[#This Row],[Complete]]="Yes"),1,0)</f>
        <v>0</v>
      </c>
      <c r="AD698" s="41">
        <f>IF(AND(tbl_PV_Milestones[[#This Row],[Actual/Schedule Finish]]&lt;PV_Meta!$B$7,tbl_PV_Milestones[[#This Row],[Complete]]="No",tbl_PV_Milestones[[#This Row],[Project Status]]&lt;&gt;"On Hold"),1,0)</f>
        <v>0</v>
      </c>
      <c r="AE698" s="41">
        <f>IF(AND(tbl_PV_Milestones[[#This Row],[Actual/Schedule Finish]]&gt;tbl_PV_Milestones[[#This Row],[Baseline Date]],tbl_PV_Milestones[[#This Row],[Complete]]="No",tbl_PV_Milestones[[#This Row],[Project Status]]&lt;&gt;"On Hold",tbl_PV_Milestones[[#This Row],[Overdue]]=0,tbl_PV_Milestones[[#This Row],[To be Baselined]]&lt;&gt;1),1,0)</f>
        <v>0</v>
      </c>
      <c r="AF698" s="41">
        <f>IF(AND(tbl_PV_Milestones[[#This Row],[BL FY]]=2025,tbl_PV_Milestones[[#This Row],[Finish FY]]&gt;2025),1,0)</f>
        <v>0</v>
      </c>
      <c r="AG698" s="56" t="str">
        <f>_xlfn.XLOOKUP(tbl_PV_Milestones[[#This Row],[Work ID]],tbl_PV_Meta[Work ID '#],tbl_PV_Meta[Project Manager/Owner],,0)</f>
        <v>Project Manager 21</v>
      </c>
      <c r="AH698" s="6"/>
    </row>
    <row r="699" spans="4:34" x14ac:dyDescent="0.25">
      <c r="D699" s="6" t="s">
        <v>28</v>
      </c>
      <c r="E699" s="6" t="s">
        <v>503</v>
      </c>
      <c r="F699" s="6" t="s">
        <v>1757</v>
      </c>
      <c r="G699" s="6" t="s">
        <v>731</v>
      </c>
      <c r="H699" s="6" t="s">
        <v>505</v>
      </c>
      <c r="I699" s="6" t="s">
        <v>510</v>
      </c>
      <c r="J699" s="6" t="s">
        <v>28</v>
      </c>
      <c r="K699" s="6" t="s">
        <v>39</v>
      </c>
      <c r="L699" s="6" t="s">
        <v>58</v>
      </c>
      <c r="M699" s="43"/>
      <c r="N699" s="44" t="s">
        <v>1979</v>
      </c>
      <c r="O699" s="39">
        <v>45790.708333333299</v>
      </c>
      <c r="P699" s="39">
        <v>45790.708333333299</v>
      </c>
      <c r="Q699" s="6">
        <v>0</v>
      </c>
      <c r="R699" s="6">
        <v>0</v>
      </c>
      <c r="S699" s="45" t="e">
        <f>_xlfn.CONCAT(#REF!,TRIM(tbl_PV_Milestones[[#This Row],[Milestone Description]]))</f>
        <v>#REF!</v>
      </c>
      <c r="T699" s="84" t="str">
        <f>IF(COUNTIF(tbl_PV_Milestones[UID],tbl_PV_Milestones[[#This Row],[UID]])&gt;1,"Duplicate","")</f>
        <v>Duplicate</v>
      </c>
      <c r="U699" s="42" t="str">
        <f>_xlfn.XLOOKUP(tbl_PV_Milestones[[#This Row],[Work ID]],tbl_PV_Meta[Work ID '#],tbl_PV_Meta[Sub-Portfolio])</f>
        <v>Sub-Portfolio 8</v>
      </c>
      <c r="V699" s="41">
        <f>IF(MONTH(tbl_PV_Milestones[[#This Row],[Baseline Date]])&lt;7,YEAR(tbl_PV_Milestones[[#This Row],[Baseline Date]]),YEAR(tbl_PV_Milestones[[#This Row],[Baseline Date]])+1)</f>
        <v>2025</v>
      </c>
      <c r="W699" s="41">
        <f>IF(MONTH(tbl_PV_Milestones[[#This Row],[Actual/Schedule Finish]])&lt;7,YEAR(tbl_PV_Milestones[[#This Row],[Actual/Schedule Finish]]),YEAR(tbl_PV_Milestones[[#This Row],[Actual/Schedule Finish]])+1)</f>
        <v>2025</v>
      </c>
      <c r="X699" s="41" t="str">
        <f>IF(OR(tbl_PV_Milestones[[#This Row],[Project Status]]="Completed",tbl_PV_Milestones[[#This Row],[Project Status]]="Assumed Completed"),"Yes","No")</f>
        <v>No</v>
      </c>
      <c r="Y699" s="41">
        <f>IF(tbl_PV_Milestones[[#This Row],[Baseline Date]]="",1,0)</f>
        <v>0</v>
      </c>
      <c r="Z699" s="41">
        <f>IF(tbl_PV_Milestones[[#This Row],[Baseline Date]]&lt;PV_Meta!$B$7,1,0)</f>
        <v>0</v>
      </c>
      <c r="AA699" s="41">
        <f>IF(tbl_PV_Milestones[[#This Row],[Complete]]="Yes",1,0)</f>
        <v>0</v>
      </c>
      <c r="AB699" s="41">
        <f>IF(AND(tbl_PV_Milestones[[#This Row],[BL FY]]=2025,tbl_PV_Milestones[[#This Row],[Baseline Date]]&lt;PV_Meta!$B$7),1,0)</f>
        <v>0</v>
      </c>
      <c r="AC699" s="41">
        <f>IF(AND(tbl_PV_Milestones[[#This Row],[Planned YTD]]=1,tbl_PV_Milestones[[#This Row],[Complete]]="Yes"),1,0)</f>
        <v>0</v>
      </c>
      <c r="AD699" s="41">
        <f>IF(AND(tbl_PV_Milestones[[#This Row],[Actual/Schedule Finish]]&lt;PV_Meta!$B$7,tbl_PV_Milestones[[#This Row],[Complete]]="No",tbl_PV_Milestones[[#This Row],[Project Status]]&lt;&gt;"On Hold"),1,0)</f>
        <v>0</v>
      </c>
      <c r="AE699" s="41">
        <f>IF(AND(tbl_PV_Milestones[[#This Row],[Actual/Schedule Finish]]&gt;tbl_PV_Milestones[[#This Row],[Baseline Date]],tbl_PV_Milestones[[#This Row],[Complete]]="No",tbl_PV_Milestones[[#This Row],[Project Status]]&lt;&gt;"On Hold",tbl_PV_Milestones[[#This Row],[Overdue]]=0,tbl_PV_Milestones[[#This Row],[To be Baselined]]&lt;&gt;1),1,0)</f>
        <v>0</v>
      </c>
      <c r="AF699" s="41">
        <f>IF(AND(tbl_PV_Milestones[[#This Row],[BL FY]]=2025,tbl_PV_Milestones[[#This Row],[Finish FY]]&gt;2025),1,0)</f>
        <v>0</v>
      </c>
      <c r="AG699" s="56" t="str">
        <f>_xlfn.XLOOKUP(tbl_PV_Milestones[[#This Row],[Work ID]],tbl_PV_Meta[Work ID '#],tbl_PV_Meta[Project Manager/Owner],,0)</f>
        <v>Project Manager 12</v>
      </c>
      <c r="AH699" s="6"/>
    </row>
    <row r="700" spans="4:34" x14ac:dyDescent="0.25">
      <c r="D700" s="6" t="s">
        <v>28</v>
      </c>
      <c r="E700" s="6" t="s">
        <v>503</v>
      </c>
      <c r="F700" s="6" t="s">
        <v>1757</v>
      </c>
      <c r="G700" s="6" t="s">
        <v>732</v>
      </c>
      <c r="H700" s="6" t="s">
        <v>505</v>
      </c>
      <c r="I700" s="6" t="s">
        <v>510</v>
      </c>
      <c r="J700" s="6" t="s">
        <v>28</v>
      </c>
      <c r="K700" s="6" t="s">
        <v>39</v>
      </c>
      <c r="L700" s="6" t="s">
        <v>58</v>
      </c>
      <c r="M700" s="43"/>
      <c r="N700" s="44" t="s">
        <v>1979</v>
      </c>
      <c r="O700" s="39">
        <v>45790.708333333299</v>
      </c>
      <c r="P700" s="39">
        <v>45790.708333333299</v>
      </c>
      <c r="Q700" s="6">
        <v>0</v>
      </c>
      <c r="R700" s="6">
        <v>0</v>
      </c>
      <c r="S700" s="45" t="e">
        <f>_xlfn.CONCAT(#REF!,TRIM(tbl_PV_Milestones[[#This Row],[Milestone Description]]))</f>
        <v>#REF!</v>
      </c>
      <c r="T700" s="84" t="str">
        <f>IF(COUNTIF(tbl_PV_Milestones[UID],tbl_PV_Milestones[[#This Row],[UID]])&gt;1,"Duplicate","")</f>
        <v>Duplicate</v>
      </c>
      <c r="U700" s="42" t="str">
        <f>_xlfn.XLOOKUP(tbl_PV_Milestones[[#This Row],[Work ID]],tbl_PV_Meta[Work ID '#],tbl_PV_Meta[Sub-Portfolio])</f>
        <v>Sub-Portfolio 8</v>
      </c>
      <c r="V700" s="41">
        <f>IF(MONTH(tbl_PV_Milestones[[#This Row],[Baseline Date]])&lt;7,YEAR(tbl_PV_Milestones[[#This Row],[Baseline Date]]),YEAR(tbl_PV_Milestones[[#This Row],[Baseline Date]])+1)</f>
        <v>2025</v>
      </c>
      <c r="W700" s="41">
        <f>IF(MONTH(tbl_PV_Milestones[[#This Row],[Actual/Schedule Finish]])&lt;7,YEAR(tbl_PV_Milestones[[#This Row],[Actual/Schedule Finish]]),YEAR(tbl_PV_Milestones[[#This Row],[Actual/Schedule Finish]])+1)</f>
        <v>2025</v>
      </c>
      <c r="X700" s="41" t="str">
        <f>IF(OR(tbl_PV_Milestones[[#This Row],[Project Status]]="Completed",tbl_PV_Milestones[[#This Row],[Project Status]]="Assumed Completed"),"Yes","No")</f>
        <v>No</v>
      </c>
      <c r="Y700" s="41">
        <f>IF(tbl_PV_Milestones[[#This Row],[Baseline Date]]="",1,0)</f>
        <v>0</v>
      </c>
      <c r="Z700" s="41">
        <f>IF(tbl_PV_Milestones[[#This Row],[Baseline Date]]&lt;PV_Meta!$B$7,1,0)</f>
        <v>0</v>
      </c>
      <c r="AA700" s="41">
        <f>IF(tbl_PV_Milestones[[#This Row],[Complete]]="Yes",1,0)</f>
        <v>0</v>
      </c>
      <c r="AB700" s="41">
        <f>IF(AND(tbl_PV_Milestones[[#This Row],[BL FY]]=2025,tbl_PV_Milestones[[#This Row],[Baseline Date]]&lt;PV_Meta!$B$7),1,0)</f>
        <v>0</v>
      </c>
      <c r="AC700" s="41">
        <f>IF(AND(tbl_PV_Milestones[[#This Row],[Planned YTD]]=1,tbl_PV_Milestones[[#This Row],[Complete]]="Yes"),1,0)</f>
        <v>0</v>
      </c>
      <c r="AD700" s="41">
        <f>IF(AND(tbl_PV_Milestones[[#This Row],[Actual/Schedule Finish]]&lt;PV_Meta!$B$7,tbl_PV_Milestones[[#This Row],[Complete]]="No",tbl_PV_Milestones[[#This Row],[Project Status]]&lt;&gt;"On Hold"),1,0)</f>
        <v>0</v>
      </c>
      <c r="AE700" s="41">
        <f>IF(AND(tbl_PV_Milestones[[#This Row],[Actual/Schedule Finish]]&gt;tbl_PV_Milestones[[#This Row],[Baseline Date]],tbl_PV_Milestones[[#This Row],[Complete]]="No",tbl_PV_Milestones[[#This Row],[Project Status]]&lt;&gt;"On Hold",tbl_PV_Milestones[[#This Row],[Overdue]]=0,tbl_PV_Milestones[[#This Row],[To be Baselined]]&lt;&gt;1),1,0)</f>
        <v>0</v>
      </c>
      <c r="AF700" s="41">
        <f>IF(AND(tbl_PV_Milestones[[#This Row],[BL FY]]=2025,tbl_PV_Milestones[[#This Row],[Finish FY]]&gt;2025),1,0)</f>
        <v>0</v>
      </c>
      <c r="AG700" s="56" t="str">
        <f>_xlfn.XLOOKUP(tbl_PV_Milestones[[#This Row],[Work ID]],tbl_PV_Meta[Work ID '#],tbl_PV_Meta[Project Manager/Owner],,0)</f>
        <v>Project Manager 12</v>
      </c>
      <c r="AH700" s="6"/>
    </row>
    <row r="701" spans="4:34" x14ac:dyDescent="0.25">
      <c r="D701" s="6" t="s">
        <v>28</v>
      </c>
      <c r="E701" s="6" t="s">
        <v>503</v>
      </c>
      <c r="F701" s="6" t="s">
        <v>1757</v>
      </c>
      <c r="G701" s="6" t="s">
        <v>733</v>
      </c>
      <c r="H701" s="6" t="s">
        <v>505</v>
      </c>
      <c r="I701" s="6" t="s">
        <v>510</v>
      </c>
      <c r="J701" s="6" t="s">
        <v>28</v>
      </c>
      <c r="K701" s="6" t="s">
        <v>39</v>
      </c>
      <c r="L701" s="6" t="s">
        <v>58</v>
      </c>
      <c r="M701" s="43"/>
      <c r="N701" s="44" t="s">
        <v>1979</v>
      </c>
      <c r="O701" s="39">
        <v>45790.708333333299</v>
      </c>
      <c r="P701" s="39">
        <v>45790.708333333299</v>
      </c>
      <c r="Q701" s="6">
        <v>0</v>
      </c>
      <c r="R701" s="6">
        <v>0</v>
      </c>
      <c r="S701" s="45" t="e">
        <f>_xlfn.CONCAT(#REF!,TRIM(tbl_PV_Milestones[[#This Row],[Milestone Description]]))</f>
        <v>#REF!</v>
      </c>
      <c r="T701" s="84" t="str">
        <f>IF(COUNTIF(tbl_PV_Milestones[UID],tbl_PV_Milestones[[#This Row],[UID]])&gt;1,"Duplicate","")</f>
        <v>Duplicate</v>
      </c>
      <c r="U701" s="42" t="str">
        <f>_xlfn.XLOOKUP(tbl_PV_Milestones[[#This Row],[Work ID]],tbl_PV_Meta[Work ID '#],tbl_PV_Meta[Sub-Portfolio])</f>
        <v>Sub-Portfolio 8</v>
      </c>
      <c r="V701" s="41">
        <f>IF(MONTH(tbl_PV_Milestones[[#This Row],[Baseline Date]])&lt;7,YEAR(tbl_PV_Milestones[[#This Row],[Baseline Date]]),YEAR(tbl_PV_Milestones[[#This Row],[Baseline Date]])+1)</f>
        <v>2025</v>
      </c>
      <c r="W701" s="41">
        <f>IF(MONTH(tbl_PV_Milestones[[#This Row],[Actual/Schedule Finish]])&lt;7,YEAR(tbl_PV_Milestones[[#This Row],[Actual/Schedule Finish]]),YEAR(tbl_PV_Milestones[[#This Row],[Actual/Schedule Finish]])+1)</f>
        <v>2025</v>
      </c>
      <c r="X701" s="41" t="str">
        <f>IF(OR(tbl_PV_Milestones[[#This Row],[Project Status]]="Completed",tbl_PV_Milestones[[#This Row],[Project Status]]="Assumed Completed"),"Yes","No")</f>
        <v>No</v>
      </c>
      <c r="Y701" s="41">
        <f>IF(tbl_PV_Milestones[[#This Row],[Baseline Date]]="",1,0)</f>
        <v>0</v>
      </c>
      <c r="Z701" s="41">
        <f>IF(tbl_PV_Milestones[[#This Row],[Baseline Date]]&lt;PV_Meta!$B$7,1,0)</f>
        <v>0</v>
      </c>
      <c r="AA701" s="41">
        <f>IF(tbl_PV_Milestones[[#This Row],[Complete]]="Yes",1,0)</f>
        <v>0</v>
      </c>
      <c r="AB701" s="41">
        <f>IF(AND(tbl_PV_Milestones[[#This Row],[BL FY]]=2025,tbl_PV_Milestones[[#This Row],[Baseline Date]]&lt;PV_Meta!$B$7),1,0)</f>
        <v>0</v>
      </c>
      <c r="AC701" s="41">
        <f>IF(AND(tbl_PV_Milestones[[#This Row],[Planned YTD]]=1,tbl_PV_Milestones[[#This Row],[Complete]]="Yes"),1,0)</f>
        <v>0</v>
      </c>
      <c r="AD701" s="41">
        <f>IF(AND(tbl_PV_Milestones[[#This Row],[Actual/Schedule Finish]]&lt;PV_Meta!$B$7,tbl_PV_Milestones[[#This Row],[Complete]]="No",tbl_PV_Milestones[[#This Row],[Project Status]]&lt;&gt;"On Hold"),1,0)</f>
        <v>0</v>
      </c>
      <c r="AE701" s="41">
        <f>IF(AND(tbl_PV_Milestones[[#This Row],[Actual/Schedule Finish]]&gt;tbl_PV_Milestones[[#This Row],[Baseline Date]],tbl_PV_Milestones[[#This Row],[Complete]]="No",tbl_PV_Milestones[[#This Row],[Project Status]]&lt;&gt;"On Hold",tbl_PV_Milestones[[#This Row],[Overdue]]=0,tbl_PV_Milestones[[#This Row],[To be Baselined]]&lt;&gt;1),1,0)</f>
        <v>0</v>
      </c>
      <c r="AF701" s="41">
        <f>IF(AND(tbl_PV_Milestones[[#This Row],[BL FY]]=2025,tbl_PV_Milestones[[#This Row],[Finish FY]]&gt;2025),1,0)</f>
        <v>0</v>
      </c>
      <c r="AG701" s="56" t="str">
        <f>_xlfn.XLOOKUP(tbl_PV_Milestones[[#This Row],[Work ID]],tbl_PV_Meta[Work ID '#],tbl_PV_Meta[Project Manager/Owner],,0)</f>
        <v>Project Manager 12</v>
      </c>
      <c r="AH701" s="6"/>
    </row>
    <row r="702" spans="4:34" x14ac:dyDescent="0.25">
      <c r="D702" s="6" t="s">
        <v>28</v>
      </c>
      <c r="E702" s="6" t="s">
        <v>503</v>
      </c>
      <c r="F702" s="6" t="s">
        <v>1757</v>
      </c>
      <c r="G702" s="6" t="s">
        <v>731</v>
      </c>
      <c r="H702" s="6" t="s">
        <v>505</v>
      </c>
      <c r="I702" s="6" t="s">
        <v>510</v>
      </c>
      <c r="J702" s="6" t="s">
        <v>28</v>
      </c>
      <c r="K702" s="6" t="s">
        <v>39</v>
      </c>
      <c r="L702" s="6" t="s">
        <v>58</v>
      </c>
      <c r="M702" s="43"/>
      <c r="N702" s="44" t="s">
        <v>1979</v>
      </c>
      <c r="O702" s="39">
        <v>45804.708333333299</v>
      </c>
      <c r="P702" s="39">
        <v>45804.708333333299</v>
      </c>
      <c r="Q702" s="6">
        <v>0</v>
      </c>
      <c r="R702" s="6">
        <v>0</v>
      </c>
      <c r="S702" s="45" t="e">
        <f>_xlfn.CONCAT(#REF!,TRIM(tbl_PV_Milestones[[#This Row],[Milestone Description]]))</f>
        <v>#REF!</v>
      </c>
      <c r="T702" s="84" t="str">
        <f>IF(COUNTIF(tbl_PV_Milestones[UID],tbl_PV_Milestones[[#This Row],[UID]])&gt;1,"Duplicate","")</f>
        <v>Duplicate</v>
      </c>
      <c r="U702" s="42" t="str">
        <f>_xlfn.XLOOKUP(tbl_PV_Milestones[[#This Row],[Work ID]],tbl_PV_Meta[Work ID '#],tbl_PV_Meta[Sub-Portfolio])</f>
        <v>Sub-Portfolio 8</v>
      </c>
      <c r="V702" s="41">
        <f>IF(MONTH(tbl_PV_Milestones[[#This Row],[Baseline Date]])&lt;7,YEAR(tbl_PV_Milestones[[#This Row],[Baseline Date]]),YEAR(tbl_PV_Milestones[[#This Row],[Baseline Date]])+1)</f>
        <v>2025</v>
      </c>
      <c r="W702" s="41">
        <f>IF(MONTH(tbl_PV_Milestones[[#This Row],[Actual/Schedule Finish]])&lt;7,YEAR(tbl_PV_Milestones[[#This Row],[Actual/Schedule Finish]]),YEAR(tbl_PV_Milestones[[#This Row],[Actual/Schedule Finish]])+1)</f>
        <v>2025</v>
      </c>
      <c r="X702" s="41" t="str">
        <f>IF(OR(tbl_PV_Milestones[[#This Row],[Project Status]]="Completed",tbl_PV_Milestones[[#This Row],[Project Status]]="Assumed Completed"),"Yes","No")</f>
        <v>No</v>
      </c>
      <c r="Y702" s="41">
        <f>IF(tbl_PV_Milestones[[#This Row],[Baseline Date]]="",1,0)</f>
        <v>0</v>
      </c>
      <c r="Z702" s="41">
        <f>IF(tbl_PV_Milestones[[#This Row],[Baseline Date]]&lt;PV_Meta!$B$7,1,0)</f>
        <v>0</v>
      </c>
      <c r="AA702" s="41">
        <f>IF(tbl_PV_Milestones[[#This Row],[Complete]]="Yes",1,0)</f>
        <v>0</v>
      </c>
      <c r="AB702" s="41">
        <f>IF(AND(tbl_PV_Milestones[[#This Row],[BL FY]]=2025,tbl_PV_Milestones[[#This Row],[Baseline Date]]&lt;PV_Meta!$B$7),1,0)</f>
        <v>0</v>
      </c>
      <c r="AC702" s="41">
        <f>IF(AND(tbl_PV_Milestones[[#This Row],[Planned YTD]]=1,tbl_PV_Milestones[[#This Row],[Complete]]="Yes"),1,0)</f>
        <v>0</v>
      </c>
      <c r="AD702" s="41">
        <f>IF(AND(tbl_PV_Milestones[[#This Row],[Actual/Schedule Finish]]&lt;PV_Meta!$B$7,tbl_PV_Milestones[[#This Row],[Complete]]="No",tbl_PV_Milestones[[#This Row],[Project Status]]&lt;&gt;"On Hold"),1,0)</f>
        <v>0</v>
      </c>
      <c r="AE702" s="41">
        <f>IF(AND(tbl_PV_Milestones[[#This Row],[Actual/Schedule Finish]]&gt;tbl_PV_Milestones[[#This Row],[Baseline Date]],tbl_PV_Milestones[[#This Row],[Complete]]="No",tbl_PV_Milestones[[#This Row],[Project Status]]&lt;&gt;"On Hold",tbl_PV_Milestones[[#This Row],[Overdue]]=0,tbl_PV_Milestones[[#This Row],[To be Baselined]]&lt;&gt;1),1,0)</f>
        <v>0</v>
      </c>
      <c r="AF702" s="41">
        <f>IF(AND(tbl_PV_Milestones[[#This Row],[BL FY]]=2025,tbl_PV_Milestones[[#This Row],[Finish FY]]&gt;2025),1,0)</f>
        <v>0</v>
      </c>
      <c r="AG702" s="56" t="str">
        <f>_xlfn.XLOOKUP(tbl_PV_Milestones[[#This Row],[Work ID]],tbl_PV_Meta[Work ID '#],tbl_PV_Meta[Project Manager/Owner],,0)</f>
        <v>Project Manager 12</v>
      </c>
      <c r="AH702" s="6"/>
    </row>
    <row r="703" spans="4:34" x14ac:dyDescent="0.25">
      <c r="D703" s="6" t="s">
        <v>28</v>
      </c>
      <c r="E703" s="6" t="s">
        <v>503</v>
      </c>
      <c r="F703" s="6" t="s">
        <v>1757</v>
      </c>
      <c r="G703" s="6" t="s">
        <v>732</v>
      </c>
      <c r="H703" s="6" t="s">
        <v>505</v>
      </c>
      <c r="I703" s="6" t="s">
        <v>510</v>
      </c>
      <c r="J703" s="6" t="s">
        <v>28</v>
      </c>
      <c r="K703" s="6" t="s">
        <v>39</v>
      </c>
      <c r="L703" s="6" t="s">
        <v>58</v>
      </c>
      <c r="M703" s="43"/>
      <c r="N703" s="44" t="s">
        <v>1979</v>
      </c>
      <c r="O703" s="39">
        <v>45804.708333333299</v>
      </c>
      <c r="P703" s="39">
        <v>45804.708333333299</v>
      </c>
      <c r="Q703" s="6">
        <v>0</v>
      </c>
      <c r="R703" s="6">
        <v>0</v>
      </c>
      <c r="S703" s="45" t="e">
        <f>_xlfn.CONCAT(#REF!,TRIM(tbl_PV_Milestones[[#This Row],[Milestone Description]]))</f>
        <v>#REF!</v>
      </c>
      <c r="T703" s="84" t="str">
        <f>IF(COUNTIF(tbl_PV_Milestones[UID],tbl_PV_Milestones[[#This Row],[UID]])&gt;1,"Duplicate","")</f>
        <v>Duplicate</v>
      </c>
      <c r="U703" s="42" t="str">
        <f>_xlfn.XLOOKUP(tbl_PV_Milestones[[#This Row],[Work ID]],tbl_PV_Meta[Work ID '#],tbl_PV_Meta[Sub-Portfolio])</f>
        <v>Sub-Portfolio 8</v>
      </c>
      <c r="V703" s="41">
        <f>IF(MONTH(tbl_PV_Milestones[[#This Row],[Baseline Date]])&lt;7,YEAR(tbl_PV_Milestones[[#This Row],[Baseline Date]]),YEAR(tbl_PV_Milestones[[#This Row],[Baseline Date]])+1)</f>
        <v>2025</v>
      </c>
      <c r="W703" s="41">
        <f>IF(MONTH(tbl_PV_Milestones[[#This Row],[Actual/Schedule Finish]])&lt;7,YEAR(tbl_PV_Milestones[[#This Row],[Actual/Schedule Finish]]),YEAR(tbl_PV_Milestones[[#This Row],[Actual/Schedule Finish]])+1)</f>
        <v>2025</v>
      </c>
      <c r="X703" s="41" t="str">
        <f>IF(OR(tbl_PV_Milestones[[#This Row],[Project Status]]="Completed",tbl_PV_Milestones[[#This Row],[Project Status]]="Assumed Completed"),"Yes","No")</f>
        <v>No</v>
      </c>
      <c r="Y703" s="41">
        <f>IF(tbl_PV_Milestones[[#This Row],[Baseline Date]]="",1,0)</f>
        <v>0</v>
      </c>
      <c r="Z703" s="41">
        <f>IF(tbl_PV_Milestones[[#This Row],[Baseline Date]]&lt;PV_Meta!$B$7,1,0)</f>
        <v>0</v>
      </c>
      <c r="AA703" s="41">
        <f>IF(tbl_PV_Milestones[[#This Row],[Complete]]="Yes",1,0)</f>
        <v>0</v>
      </c>
      <c r="AB703" s="41">
        <f>IF(AND(tbl_PV_Milestones[[#This Row],[BL FY]]=2025,tbl_PV_Milestones[[#This Row],[Baseline Date]]&lt;PV_Meta!$B$7),1,0)</f>
        <v>0</v>
      </c>
      <c r="AC703" s="41">
        <f>IF(AND(tbl_PV_Milestones[[#This Row],[Planned YTD]]=1,tbl_PV_Milestones[[#This Row],[Complete]]="Yes"),1,0)</f>
        <v>0</v>
      </c>
      <c r="AD703" s="41">
        <f>IF(AND(tbl_PV_Milestones[[#This Row],[Actual/Schedule Finish]]&lt;PV_Meta!$B$7,tbl_PV_Milestones[[#This Row],[Complete]]="No",tbl_PV_Milestones[[#This Row],[Project Status]]&lt;&gt;"On Hold"),1,0)</f>
        <v>0</v>
      </c>
      <c r="AE703" s="41">
        <f>IF(AND(tbl_PV_Milestones[[#This Row],[Actual/Schedule Finish]]&gt;tbl_PV_Milestones[[#This Row],[Baseline Date]],tbl_PV_Milestones[[#This Row],[Complete]]="No",tbl_PV_Milestones[[#This Row],[Project Status]]&lt;&gt;"On Hold",tbl_PV_Milestones[[#This Row],[Overdue]]=0,tbl_PV_Milestones[[#This Row],[To be Baselined]]&lt;&gt;1),1,0)</f>
        <v>0</v>
      </c>
      <c r="AF703" s="41">
        <f>IF(AND(tbl_PV_Milestones[[#This Row],[BL FY]]=2025,tbl_PV_Milestones[[#This Row],[Finish FY]]&gt;2025),1,0)</f>
        <v>0</v>
      </c>
      <c r="AG703" s="56" t="str">
        <f>_xlfn.XLOOKUP(tbl_PV_Milestones[[#This Row],[Work ID]],tbl_PV_Meta[Work ID '#],tbl_PV_Meta[Project Manager/Owner],,0)</f>
        <v>Project Manager 12</v>
      </c>
      <c r="AH703" s="6"/>
    </row>
    <row r="704" spans="4:34" x14ac:dyDescent="0.25">
      <c r="D704" s="6" t="s">
        <v>28</v>
      </c>
      <c r="E704" s="6" t="s">
        <v>503</v>
      </c>
      <c r="F704" s="6" t="s">
        <v>1757</v>
      </c>
      <c r="G704" s="6" t="s">
        <v>733</v>
      </c>
      <c r="H704" s="6" t="s">
        <v>505</v>
      </c>
      <c r="I704" s="6" t="s">
        <v>510</v>
      </c>
      <c r="J704" s="6" t="s">
        <v>28</v>
      </c>
      <c r="K704" s="6" t="s">
        <v>39</v>
      </c>
      <c r="L704" s="6" t="s">
        <v>58</v>
      </c>
      <c r="M704" s="43"/>
      <c r="N704" s="44" t="s">
        <v>1979</v>
      </c>
      <c r="O704" s="39">
        <v>45804.708333333299</v>
      </c>
      <c r="P704" s="39">
        <v>45804.708333333299</v>
      </c>
      <c r="Q704" s="6">
        <v>0</v>
      </c>
      <c r="R704" s="6">
        <v>0</v>
      </c>
      <c r="S704" s="45" t="e">
        <f>_xlfn.CONCAT(#REF!,TRIM(tbl_PV_Milestones[[#This Row],[Milestone Description]]))</f>
        <v>#REF!</v>
      </c>
      <c r="T704" s="84" t="str">
        <f>IF(COUNTIF(tbl_PV_Milestones[UID],tbl_PV_Milestones[[#This Row],[UID]])&gt;1,"Duplicate","")</f>
        <v>Duplicate</v>
      </c>
      <c r="U704" s="42" t="str">
        <f>_xlfn.XLOOKUP(tbl_PV_Milestones[[#This Row],[Work ID]],tbl_PV_Meta[Work ID '#],tbl_PV_Meta[Sub-Portfolio])</f>
        <v>Sub-Portfolio 8</v>
      </c>
      <c r="V704" s="41">
        <f>IF(MONTH(tbl_PV_Milestones[[#This Row],[Baseline Date]])&lt;7,YEAR(tbl_PV_Milestones[[#This Row],[Baseline Date]]),YEAR(tbl_PV_Milestones[[#This Row],[Baseline Date]])+1)</f>
        <v>2025</v>
      </c>
      <c r="W704" s="41">
        <f>IF(MONTH(tbl_PV_Milestones[[#This Row],[Actual/Schedule Finish]])&lt;7,YEAR(tbl_PV_Milestones[[#This Row],[Actual/Schedule Finish]]),YEAR(tbl_PV_Milestones[[#This Row],[Actual/Schedule Finish]])+1)</f>
        <v>2025</v>
      </c>
      <c r="X704" s="41" t="str">
        <f>IF(OR(tbl_PV_Milestones[[#This Row],[Project Status]]="Completed",tbl_PV_Milestones[[#This Row],[Project Status]]="Assumed Completed"),"Yes","No")</f>
        <v>No</v>
      </c>
      <c r="Y704" s="41">
        <f>IF(tbl_PV_Milestones[[#This Row],[Baseline Date]]="",1,0)</f>
        <v>0</v>
      </c>
      <c r="Z704" s="41">
        <f>IF(tbl_PV_Milestones[[#This Row],[Baseline Date]]&lt;PV_Meta!$B$7,1,0)</f>
        <v>0</v>
      </c>
      <c r="AA704" s="41">
        <f>IF(tbl_PV_Milestones[[#This Row],[Complete]]="Yes",1,0)</f>
        <v>0</v>
      </c>
      <c r="AB704" s="41">
        <f>IF(AND(tbl_PV_Milestones[[#This Row],[BL FY]]=2025,tbl_PV_Milestones[[#This Row],[Baseline Date]]&lt;PV_Meta!$B$7),1,0)</f>
        <v>0</v>
      </c>
      <c r="AC704" s="41">
        <f>IF(AND(tbl_PV_Milestones[[#This Row],[Planned YTD]]=1,tbl_PV_Milestones[[#This Row],[Complete]]="Yes"),1,0)</f>
        <v>0</v>
      </c>
      <c r="AD704" s="41">
        <f>IF(AND(tbl_PV_Milestones[[#This Row],[Actual/Schedule Finish]]&lt;PV_Meta!$B$7,tbl_PV_Milestones[[#This Row],[Complete]]="No",tbl_PV_Milestones[[#This Row],[Project Status]]&lt;&gt;"On Hold"),1,0)</f>
        <v>0</v>
      </c>
      <c r="AE704" s="41">
        <f>IF(AND(tbl_PV_Milestones[[#This Row],[Actual/Schedule Finish]]&gt;tbl_PV_Milestones[[#This Row],[Baseline Date]],tbl_PV_Milestones[[#This Row],[Complete]]="No",tbl_PV_Milestones[[#This Row],[Project Status]]&lt;&gt;"On Hold",tbl_PV_Milestones[[#This Row],[Overdue]]=0,tbl_PV_Milestones[[#This Row],[To be Baselined]]&lt;&gt;1),1,0)</f>
        <v>0</v>
      </c>
      <c r="AF704" s="41">
        <f>IF(AND(tbl_PV_Milestones[[#This Row],[BL FY]]=2025,tbl_PV_Milestones[[#This Row],[Finish FY]]&gt;2025),1,0)</f>
        <v>0</v>
      </c>
      <c r="AG704" s="56" t="str">
        <f>_xlfn.XLOOKUP(tbl_PV_Milestones[[#This Row],[Work ID]],tbl_PV_Meta[Work ID '#],tbl_PV_Meta[Project Manager/Owner],,0)</f>
        <v>Project Manager 12</v>
      </c>
      <c r="AH704" s="6"/>
    </row>
    <row r="705" spans="4:34" x14ac:dyDescent="0.25">
      <c r="D705" s="6" t="s">
        <v>28</v>
      </c>
      <c r="E705" s="6" t="s">
        <v>503</v>
      </c>
      <c r="F705" s="6" t="s">
        <v>1757</v>
      </c>
      <c r="G705" s="6" t="s">
        <v>731</v>
      </c>
      <c r="H705" s="6" t="s">
        <v>505</v>
      </c>
      <c r="I705" s="6" t="s">
        <v>510</v>
      </c>
      <c r="J705" s="6" t="s">
        <v>28</v>
      </c>
      <c r="K705" s="6" t="s">
        <v>39</v>
      </c>
      <c r="L705" s="6" t="s">
        <v>58</v>
      </c>
      <c r="M705" s="43"/>
      <c r="N705" s="44" t="s">
        <v>1979</v>
      </c>
      <c r="O705" s="39">
        <v>45818.708333333299</v>
      </c>
      <c r="P705" s="39">
        <v>45818.708333333299</v>
      </c>
      <c r="Q705" s="6">
        <v>0</v>
      </c>
      <c r="R705" s="6">
        <v>0</v>
      </c>
      <c r="S705" s="45" t="e">
        <f>_xlfn.CONCAT(#REF!,TRIM(tbl_PV_Milestones[[#This Row],[Milestone Description]]))</f>
        <v>#REF!</v>
      </c>
      <c r="T705" s="84" t="str">
        <f>IF(COUNTIF(tbl_PV_Milestones[UID],tbl_PV_Milestones[[#This Row],[UID]])&gt;1,"Duplicate","")</f>
        <v>Duplicate</v>
      </c>
      <c r="U705" s="42" t="str">
        <f>_xlfn.XLOOKUP(tbl_PV_Milestones[[#This Row],[Work ID]],tbl_PV_Meta[Work ID '#],tbl_PV_Meta[Sub-Portfolio])</f>
        <v>Sub-Portfolio 8</v>
      </c>
      <c r="V705" s="41">
        <f>IF(MONTH(tbl_PV_Milestones[[#This Row],[Baseline Date]])&lt;7,YEAR(tbl_PV_Milestones[[#This Row],[Baseline Date]]),YEAR(tbl_PV_Milestones[[#This Row],[Baseline Date]])+1)</f>
        <v>2025</v>
      </c>
      <c r="W705" s="41">
        <f>IF(MONTH(tbl_PV_Milestones[[#This Row],[Actual/Schedule Finish]])&lt;7,YEAR(tbl_PV_Milestones[[#This Row],[Actual/Schedule Finish]]),YEAR(tbl_PV_Milestones[[#This Row],[Actual/Schedule Finish]])+1)</f>
        <v>2025</v>
      </c>
      <c r="X705" s="41" t="str">
        <f>IF(OR(tbl_PV_Milestones[[#This Row],[Project Status]]="Completed",tbl_PV_Milestones[[#This Row],[Project Status]]="Assumed Completed"),"Yes","No")</f>
        <v>No</v>
      </c>
      <c r="Y705" s="41">
        <f>IF(tbl_PV_Milestones[[#This Row],[Baseline Date]]="",1,0)</f>
        <v>0</v>
      </c>
      <c r="Z705" s="41">
        <f>IF(tbl_PV_Milestones[[#This Row],[Baseline Date]]&lt;PV_Meta!$B$7,1,0)</f>
        <v>0</v>
      </c>
      <c r="AA705" s="41">
        <f>IF(tbl_PV_Milestones[[#This Row],[Complete]]="Yes",1,0)</f>
        <v>0</v>
      </c>
      <c r="AB705" s="41">
        <f>IF(AND(tbl_PV_Milestones[[#This Row],[BL FY]]=2025,tbl_PV_Milestones[[#This Row],[Baseline Date]]&lt;PV_Meta!$B$7),1,0)</f>
        <v>0</v>
      </c>
      <c r="AC705" s="41">
        <f>IF(AND(tbl_PV_Milestones[[#This Row],[Planned YTD]]=1,tbl_PV_Milestones[[#This Row],[Complete]]="Yes"),1,0)</f>
        <v>0</v>
      </c>
      <c r="AD705" s="41">
        <f>IF(AND(tbl_PV_Milestones[[#This Row],[Actual/Schedule Finish]]&lt;PV_Meta!$B$7,tbl_PV_Milestones[[#This Row],[Complete]]="No",tbl_PV_Milestones[[#This Row],[Project Status]]&lt;&gt;"On Hold"),1,0)</f>
        <v>0</v>
      </c>
      <c r="AE705" s="41">
        <f>IF(AND(tbl_PV_Milestones[[#This Row],[Actual/Schedule Finish]]&gt;tbl_PV_Milestones[[#This Row],[Baseline Date]],tbl_PV_Milestones[[#This Row],[Complete]]="No",tbl_PV_Milestones[[#This Row],[Project Status]]&lt;&gt;"On Hold",tbl_PV_Milestones[[#This Row],[Overdue]]=0,tbl_PV_Milestones[[#This Row],[To be Baselined]]&lt;&gt;1),1,0)</f>
        <v>0</v>
      </c>
      <c r="AF705" s="41">
        <f>IF(AND(tbl_PV_Milestones[[#This Row],[BL FY]]=2025,tbl_PV_Milestones[[#This Row],[Finish FY]]&gt;2025),1,0)</f>
        <v>0</v>
      </c>
      <c r="AG705" s="56" t="str">
        <f>_xlfn.XLOOKUP(tbl_PV_Milestones[[#This Row],[Work ID]],tbl_PV_Meta[Work ID '#],tbl_PV_Meta[Project Manager/Owner],,0)</f>
        <v>Project Manager 12</v>
      </c>
      <c r="AH705" s="6"/>
    </row>
    <row r="706" spans="4:34" x14ac:dyDescent="0.25">
      <c r="D706" s="6" t="s">
        <v>28</v>
      </c>
      <c r="E706" s="6" t="s">
        <v>503</v>
      </c>
      <c r="F706" s="6" t="s">
        <v>1757</v>
      </c>
      <c r="G706" s="6" t="s">
        <v>732</v>
      </c>
      <c r="H706" s="6" t="s">
        <v>505</v>
      </c>
      <c r="I706" s="6" t="s">
        <v>510</v>
      </c>
      <c r="J706" s="6" t="s">
        <v>28</v>
      </c>
      <c r="K706" s="6" t="s">
        <v>39</v>
      </c>
      <c r="L706" s="6" t="s">
        <v>58</v>
      </c>
      <c r="M706" s="43"/>
      <c r="N706" s="44" t="s">
        <v>1979</v>
      </c>
      <c r="O706" s="39">
        <v>45818.708333333299</v>
      </c>
      <c r="P706" s="39">
        <v>45818.708333333299</v>
      </c>
      <c r="Q706" s="6">
        <v>0</v>
      </c>
      <c r="R706" s="6">
        <v>0</v>
      </c>
      <c r="S706" s="45" t="e">
        <f>_xlfn.CONCAT(#REF!,TRIM(tbl_PV_Milestones[[#This Row],[Milestone Description]]))</f>
        <v>#REF!</v>
      </c>
      <c r="T706" s="84" t="str">
        <f>IF(COUNTIF(tbl_PV_Milestones[UID],tbl_PV_Milestones[[#This Row],[UID]])&gt;1,"Duplicate","")</f>
        <v>Duplicate</v>
      </c>
      <c r="U706" s="42" t="str">
        <f>_xlfn.XLOOKUP(tbl_PV_Milestones[[#This Row],[Work ID]],tbl_PV_Meta[Work ID '#],tbl_PV_Meta[Sub-Portfolio])</f>
        <v>Sub-Portfolio 8</v>
      </c>
      <c r="V706" s="41">
        <f>IF(MONTH(tbl_PV_Milestones[[#This Row],[Baseline Date]])&lt;7,YEAR(tbl_PV_Milestones[[#This Row],[Baseline Date]]),YEAR(tbl_PV_Milestones[[#This Row],[Baseline Date]])+1)</f>
        <v>2025</v>
      </c>
      <c r="W706" s="41">
        <f>IF(MONTH(tbl_PV_Milestones[[#This Row],[Actual/Schedule Finish]])&lt;7,YEAR(tbl_PV_Milestones[[#This Row],[Actual/Schedule Finish]]),YEAR(tbl_PV_Milestones[[#This Row],[Actual/Schedule Finish]])+1)</f>
        <v>2025</v>
      </c>
      <c r="X706" s="41" t="str">
        <f>IF(OR(tbl_PV_Milestones[[#This Row],[Project Status]]="Completed",tbl_PV_Milestones[[#This Row],[Project Status]]="Assumed Completed"),"Yes","No")</f>
        <v>No</v>
      </c>
      <c r="Y706" s="41">
        <f>IF(tbl_PV_Milestones[[#This Row],[Baseline Date]]="",1,0)</f>
        <v>0</v>
      </c>
      <c r="Z706" s="41">
        <f>IF(tbl_PV_Milestones[[#This Row],[Baseline Date]]&lt;PV_Meta!$B$7,1,0)</f>
        <v>0</v>
      </c>
      <c r="AA706" s="41">
        <f>IF(tbl_PV_Milestones[[#This Row],[Complete]]="Yes",1,0)</f>
        <v>0</v>
      </c>
      <c r="AB706" s="41">
        <f>IF(AND(tbl_PV_Milestones[[#This Row],[BL FY]]=2025,tbl_PV_Milestones[[#This Row],[Baseline Date]]&lt;PV_Meta!$B$7),1,0)</f>
        <v>0</v>
      </c>
      <c r="AC706" s="41">
        <f>IF(AND(tbl_PV_Milestones[[#This Row],[Planned YTD]]=1,tbl_PV_Milestones[[#This Row],[Complete]]="Yes"),1,0)</f>
        <v>0</v>
      </c>
      <c r="AD706" s="41">
        <f>IF(AND(tbl_PV_Milestones[[#This Row],[Actual/Schedule Finish]]&lt;PV_Meta!$B$7,tbl_PV_Milestones[[#This Row],[Complete]]="No",tbl_PV_Milestones[[#This Row],[Project Status]]&lt;&gt;"On Hold"),1,0)</f>
        <v>0</v>
      </c>
      <c r="AE706" s="41">
        <f>IF(AND(tbl_PV_Milestones[[#This Row],[Actual/Schedule Finish]]&gt;tbl_PV_Milestones[[#This Row],[Baseline Date]],tbl_PV_Milestones[[#This Row],[Complete]]="No",tbl_PV_Milestones[[#This Row],[Project Status]]&lt;&gt;"On Hold",tbl_PV_Milestones[[#This Row],[Overdue]]=0,tbl_PV_Milestones[[#This Row],[To be Baselined]]&lt;&gt;1),1,0)</f>
        <v>0</v>
      </c>
      <c r="AF706" s="41">
        <f>IF(AND(tbl_PV_Milestones[[#This Row],[BL FY]]=2025,tbl_PV_Milestones[[#This Row],[Finish FY]]&gt;2025),1,0)</f>
        <v>0</v>
      </c>
      <c r="AG706" s="56" t="str">
        <f>_xlfn.XLOOKUP(tbl_PV_Milestones[[#This Row],[Work ID]],tbl_PV_Meta[Work ID '#],tbl_PV_Meta[Project Manager/Owner],,0)</f>
        <v>Project Manager 12</v>
      </c>
      <c r="AH706" s="6"/>
    </row>
    <row r="707" spans="4:34" x14ac:dyDescent="0.25">
      <c r="D707" s="6" t="s">
        <v>28</v>
      </c>
      <c r="E707" s="6" t="s">
        <v>503</v>
      </c>
      <c r="F707" s="6" t="s">
        <v>1757</v>
      </c>
      <c r="G707" s="6" t="s">
        <v>733</v>
      </c>
      <c r="H707" s="6" t="s">
        <v>505</v>
      </c>
      <c r="I707" s="6" t="s">
        <v>510</v>
      </c>
      <c r="J707" s="6" t="s">
        <v>28</v>
      </c>
      <c r="K707" s="6" t="s">
        <v>39</v>
      </c>
      <c r="L707" s="6" t="s">
        <v>58</v>
      </c>
      <c r="M707" s="43"/>
      <c r="N707" s="44" t="s">
        <v>1979</v>
      </c>
      <c r="O707" s="39">
        <v>45818.708333333299</v>
      </c>
      <c r="P707" s="39">
        <v>45818.708333333299</v>
      </c>
      <c r="Q707" s="6">
        <v>0</v>
      </c>
      <c r="R707" s="6">
        <v>0</v>
      </c>
      <c r="S707" s="45" t="e">
        <f>_xlfn.CONCAT(#REF!,TRIM(tbl_PV_Milestones[[#This Row],[Milestone Description]]))</f>
        <v>#REF!</v>
      </c>
      <c r="T707" s="84" t="str">
        <f>IF(COUNTIF(tbl_PV_Milestones[UID],tbl_PV_Milestones[[#This Row],[UID]])&gt;1,"Duplicate","")</f>
        <v>Duplicate</v>
      </c>
      <c r="U707" s="42" t="str">
        <f>_xlfn.XLOOKUP(tbl_PV_Milestones[[#This Row],[Work ID]],tbl_PV_Meta[Work ID '#],tbl_PV_Meta[Sub-Portfolio])</f>
        <v>Sub-Portfolio 8</v>
      </c>
      <c r="V707" s="41">
        <f>IF(MONTH(tbl_PV_Milestones[[#This Row],[Baseline Date]])&lt;7,YEAR(tbl_PV_Milestones[[#This Row],[Baseline Date]]),YEAR(tbl_PV_Milestones[[#This Row],[Baseline Date]])+1)</f>
        <v>2025</v>
      </c>
      <c r="W707" s="41">
        <f>IF(MONTH(tbl_PV_Milestones[[#This Row],[Actual/Schedule Finish]])&lt;7,YEAR(tbl_PV_Milestones[[#This Row],[Actual/Schedule Finish]]),YEAR(tbl_PV_Milestones[[#This Row],[Actual/Schedule Finish]])+1)</f>
        <v>2025</v>
      </c>
      <c r="X707" s="41" t="str">
        <f>IF(OR(tbl_PV_Milestones[[#This Row],[Project Status]]="Completed",tbl_PV_Milestones[[#This Row],[Project Status]]="Assumed Completed"),"Yes","No")</f>
        <v>No</v>
      </c>
      <c r="Y707" s="41">
        <f>IF(tbl_PV_Milestones[[#This Row],[Baseline Date]]="",1,0)</f>
        <v>0</v>
      </c>
      <c r="Z707" s="41">
        <f>IF(tbl_PV_Milestones[[#This Row],[Baseline Date]]&lt;PV_Meta!$B$7,1,0)</f>
        <v>0</v>
      </c>
      <c r="AA707" s="41">
        <f>IF(tbl_PV_Milestones[[#This Row],[Complete]]="Yes",1,0)</f>
        <v>0</v>
      </c>
      <c r="AB707" s="41">
        <f>IF(AND(tbl_PV_Milestones[[#This Row],[BL FY]]=2025,tbl_PV_Milestones[[#This Row],[Baseline Date]]&lt;PV_Meta!$B$7),1,0)</f>
        <v>0</v>
      </c>
      <c r="AC707" s="41">
        <f>IF(AND(tbl_PV_Milestones[[#This Row],[Planned YTD]]=1,tbl_PV_Milestones[[#This Row],[Complete]]="Yes"),1,0)</f>
        <v>0</v>
      </c>
      <c r="AD707" s="41">
        <f>IF(AND(tbl_PV_Milestones[[#This Row],[Actual/Schedule Finish]]&lt;PV_Meta!$B$7,tbl_PV_Milestones[[#This Row],[Complete]]="No",tbl_PV_Milestones[[#This Row],[Project Status]]&lt;&gt;"On Hold"),1,0)</f>
        <v>0</v>
      </c>
      <c r="AE707" s="41">
        <f>IF(AND(tbl_PV_Milestones[[#This Row],[Actual/Schedule Finish]]&gt;tbl_PV_Milestones[[#This Row],[Baseline Date]],tbl_PV_Milestones[[#This Row],[Complete]]="No",tbl_PV_Milestones[[#This Row],[Project Status]]&lt;&gt;"On Hold",tbl_PV_Milestones[[#This Row],[Overdue]]=0,tbl_PV_Milestones[[#This Row],[To be Baselined]]&lt;&gt;1),1,0)</f>
        <v>0</v>
      </c>
      <c r="AF707" s="41">
        <f>IF(AND(tbl_PV_Milestones[[#This Row],[BL FY]]=2025,tbl_PV_Milestones[[#This Row],[Finish FY]]&gt;2025),1,0)</f>
        <v>0</v>
      </c>
      <c r="AG707" s="56" t="str">
        <f>_xlfn.XLOOKUP(tbl_PV_Milestones[[#This Row],[Work ID]],tbl_PV_Meta[Work ID '#],tbl_PV_Meta[Project Manager/Owner],,0)</f>
        <v>Project Manager 12</v>
      </c>
      <c r="AH707" s="6"/>
    </row>
    <row r="708" spans="4:34" x14ac:dyDescent="0.25">
      <c r="D708" s="6" t="s">
        <v>28</v>
      </c>
      <c r="E708" s="6" t="s">
        <v>503</v>
      </c>
      <c r="F708" s="6" t="s">
        <v>1757</v>
      </c>
      <c r="G708" s="6" t="s">
        <v>731</v>
      </c>
      <c r="H708" s="6" t="s">
        <v>505</v>
      </c>
      <c r="I708" s="6" t="s">
        <v>510</v>
      </c>
      <c r="J708" s="6" t="s">
        <v>28</v>
      </c>
      <c r="K708" s="6" t="s">
        <v>39</v>
      </c>
      <c r="L708" s="6" t="s">
        <v>58</v>
      </c>
      <c r="M708" s="43"/>
      <c r="N708" s="44" t="s">
        <v>1979</v>
      </c>
      <c r="O708" s="39">
        <v>45832.708333333299</v>
      </c>
      <c r="P708" s="39">
        <v>45832.708333333299</v>
      </c>
      <c r="Q708" s="6">
        <v>0</v>
      </c>
      <c r="R708" s="6">
        <v>0</v>
      </c>
      <c r="S708" s="45" t="e">
        <f>_xlfn.CONCAT(#REF!,TRIM(tbl_PV_Milestones[[#This Row],[Milestone Description]]))</f>
        <v>#REF!</v>
      </c>
      <c r="T708" s="84" t="str">
        <f>IF(COUNTIF(tbl_PV_Milestones[UID],tbl_PV_Milestones[[#This Row],[UID]])&gt;1,"Duplicate","")</f>
        <v>Duplicate</v>
      </c>
      <c r="U708" s="42" t="str">
        <f>_xlfn.XLOOKUP(tbl_PV_Milestones[[#This Row],[Work ID]],tbl_PV_Meta[Work ID '#],tbl_PV_Meta[Sub-Portfolio])</f>
        <v>Sub-Portfolio 8</v>
      </c>
      <c r="V708" s="41">
        <f>IF(MONTH(tbl_PV_Milestones[[#This Row],[Baseline Date]])&lt;7,YEAR(tbl_PV_Milestones[[#This Row],[Baseline Date]]),YEAR(tbl_PV_Milestones[[#This Row],[Baseline Date]])+1)</f>
        <v>2025</v>
      </c>
      <c r="W708" s="41">
        <f>IF(MONTH(tbl_PV_Milestones[[#This Row],[Actual/Schedule Finish]])&lt;7,YEAR(tbl_PV_Milestones[[#This Row],[Actual/Schedule Finish]]),YEAR(tbl_PV_Milestones[[#This Row],[Actual/Schedule Finish]])+1)</f>
        <v>2025</v>
      </c>
      <c r="X708" s="41" t="str">
        <f>IF(OR(tbl_PV_Milestones[[#This Row],[Project Status]]="Completed",tbl_PV_Milestones[[#This Row],[Project Status]]="Assumed Completed"),"Yes","No")</f>
        <v>No</v>
      </c>
      <c r="Y708" s="41">
        <f>IF(tbl_PV_Milestones[[#This Row],[Baseline Date]]="",1,0)</f>
        <v>0</v>
      </c>
      <c r="Z708" s="41">
        <f>IF(tbl_PV_Milestones[[#This Row],[Baseline Date]]&lt;PV_Meta!$B$7,1,0)</f>
        <v>0</v>
      </c>
      <c r="AA708" s="41">
        <f>IF(tbl_PV_Milestones[[#This Row],[Complete]]="Yes",1,0)</f>
        <v>0</v>
      </c>
      <c r="AB708" s="41">
        <f>IF(AND(tbl_PV_Milestones[[#This Row],[BL FY]]=2025,tbl_PV_Milestones[[#This Row],[Baseline Date]]&lt;PV_Meta!$B$7),1,0)</f>
        <v>0</v>
      </c>
      <c r="AC708" s="41">
        <f>IF(AND(tbl_PV_Milestones[[#This Row],[Planned YTD]]=1,tbl_PV_Milestones[[#This Row],[Complete]]="Yes"),1,0)</f>
        <v>0</v>
      </c>
      <c r="AD708" s="41">
        <f>IF(AND(tbl_PV_Milestones[[#This Row],[Actual/Schedule Finish]]&lt;PV_Meta!$B$7,tbl_PV_Milestones[[#This Row],[Complete]]="No",tbl_PV_Milestones[[#This Row],[Project Status]]&lt;&gt;"On Hold"),1,0)</f>
        <v>0</v>
      </c>
      <c r="AE708" s="41">
        <f>IF(AND(tbl_PV_Milestones[[#This Row],[Actual/Schedule Finish]]&gt;tbl_PV_Milestones[[#This Row],[Baseline Date]],tbl_PV_Milestones[[#This Row],[Complete]]="No",tbl_PV_Milestones[[#This Row],[Project Status]]&lt;&gt;"On Hold",tbl_PV_Milestones[[#This Row],[Overdue]]=0,tbl_PV_Milestones[[#This Row],[To be Baselined]]&lt;&gt;1),1,0)</f>
        <v>0</v>
      </c>
      <c r="AF708" s="41">
        <f>IF(AND(tbl_PV_Milestones[[#This Row],[BL FY]]=2025,tbl_PV_Milestones[[#This Row],[Finish FY]]&gt;2025),1,0)</f>
        <v>0</v>
      </c>
      <c r="AG708" s="56" t="str">
        <f>_xlfn.XLOOKUP(tbl_PV_Milestones[[#This Row],[Work ID]],tbl_PV_Meta[Work ID '#],tbl_PV_Meta[Project Manager/Owner],,0)</f>
        <v>Project Manager 12</v>
      </c>
      <c r="AH708" s="6"/>
    </row>
    <row r="709" spans="4:34" x14ac:dyDescent="0.25">
      <c r="D709" s="6" t="s">
        <v>28</v>
      </c>
      <c r="E709" s="6" t="s">
        <v>503</v>
      </c>
      <c r="F709" s="6" t="s">
        <v>1757</v>
      </c>
      <c r="G709" s="6" t="s">
        <v>732</v>
      </c>
      <c r="H709" s="6" t="s">
        <v>505</v>
      </c>
      <c r="I709" s="6" t="s">
        <v>510</v>
      </c>
      <c r="J709" s="6" t="s">
        <v>28</v>
      </c>
      <c r="K709" s="6" t="s">
        <v>39</v>
      </c>
      <c r="L709" s="6" t="s">
        <v>58</v>
      </c>
      <c r="M709" s="43"/>
      <c r="N709" s="44" t="s">
        <v>1979</v>
      </c>
      <c r="O709" s="39">
        <v>45832.708333333299</v>
      </c>
      <c r="P709" s="39">
        <v>45832.708333333299</v>
      </c>
      <c r="Q709" s="6">
        <v>0</v>
      </c>
      <c r="R709" s="6">
        <v>0</v>
      </c>
      <c r="S709" s="45" t="e">
        <f>_xlfn.CONCAT(#REF!,TRIM(tbl_PV_Milestones[[#This Row],[Milestone Description]]))</f>
        <v>#REF!</v>
      </c>
      <c r="T709" s="84" t="str">
        <f>IF(COUNTIF(tbl_PV_Milestones[UID],tbl_PV_Milestones[[#This Row],[UID]])&gt;1,"Duplicate","")</f>
        <v>Duplicate</v>
      </c>
      <c r="U709" s="42" t="str">
        <f>_xlfn.XLOOKUP(tbl_PV_Milestones[[#This Row],[Work ID]],tbl_PV_Meta[Work ID '#],tbl_PV_Meta[Sub-Portfolio])</f>
        <v>Sub-Portfolio 8</v>
      </c>
      <c r="V709" s="41">
        <f>IF(MONTH(tbl_PV_Milestones[[#This Row],[Baseline Date]])&lt;7,YEAR(tbl_PV_Milestones[[#This Row],[Baseline Date]]),YEAR(tbl_PV_Milestones[[#This Row],[Baseline Date]])+1)</f>
        <v>2025</v>
      </c>
      <c r="W709" s="41">
        <f>IF(MONTH(tbl_PV_Milestones[[#This Row],[Actual/Schedule Finish]])&lt;7,YEAR(tbl_PV_Milestones[[#This Row],[Actual/Schedule Finish]]),YEAR(tbl_PV_Milestones[[#This Row],[Actual/Schedule Finish]])+1)</f>
        <v>2025</v>
      </c>
      <c r="X709" s="41" t="str">
        <f>IF(OR(tbl_PV_Milestones[[#This Row],[Project Status]]="Completed",tbl_PV_Milestones[[#This Row],[Project Status]]="Assumed Completed"),"Yes","No")</f>
        <v>No</v>
      </c>
      <c r="Y709" s="41">
        <f>IF(tbl_PV_Milestones[[#This Row],[Baseline Date]]="",1,0)</f>
        <v>0</v>
      </c>
      <c r="Z709" s="41">
        <f>IF(tbl_PV_Milestones[[#This Row],[Baseline Date]]&lt;PV_Meta!$B$7,1,0)</f>
        <v>0</v>
      </c>
      <c r="AA709" s="41">
        <f>IF(tbl_PV_Milestones[[#This Row],[Complete]]="Yes",1,0)</f>
        <v>0</v>
      </c>
      <c r="AB709" s="41">
        <f>IF(AND(tbl_PV_Milestones[[#This Row],[BL FY]]=2025,tbl_PV_Milestones[[#This Row],[Baseline Date]]&lt;PV_Meta!$B$7),1,0)</f>
        <v>0</v>
      </c>
      <c r="AC709" s="41">
        <f>IF(AND(tbl_PV_Milestones[[#This Row],[Planned YTD]]=1,tbl_PV_Milestones[[#This Row],[Complete]]="Yes"),1,0)</f>
        <v>0</v>
      </c>
      <c r="AD709" s="41">
        <f>IF(AND(tbl_PV_Milestones[[#This Row],[Actual/Schedule Finish]]&lt;PV_Meta!$B$7,tbl_PV_Milestones[[#This Row],[Complete]]="No",tbl_PV_Milestones[[#This Row],[Project Status]]&lt;&gt;"On Hold"),1,0)</f>
        <v>0</v>
      </c>
      <c r="AE709" s="41">
        <f>IF(AND(tbl_PV_Milestones[[#This Row],[Actual/Schedule Finish]]&gt;tbl_PV_Milestones[[#This Row],[Baseline Date]],tbl_PV_Milestones[[#This Row],[Complete]]="No",tbl_PV_Milestones[[#This Row],[Project Status]]&lt;&gt;"On Hold",tbl_PV_Milestones[[#This Row],[Overdue]]=0,tbl_PV_Milestones[[#This Row],[To be Baselined]]&lt;&gt;1),1,0)</f>
        <v>0</v>
      </c>
      <c r="AF709" s="41">
        <f>IF(AND(tbl_PV_Milestones[[#This Row],[BL FY]]=2025,tbl_PV_Milestones[[#This Row],[Finish FY]]&gt;2025),1,0)</f>
        <v>0</v>
      </c>
      <c r="AG709" s="56" t="str">
        <f>_xlfn.XLOOKUP(tbl_PV_Milestones[[#This Row],[Work ID]],tbl_PV_Meta[Work ID '#],tbl_PV_Meta[Project Manager/Owner],,0)</f>
        <v>Project Manager 12</v>
      </c>
      <c r="AH709" s="6"/>
    </row>
    <row r="710" spans="4:34" x14ac:dyDescent="0.25">
      <c r="D710" s="6" t="s">
        <v>28</v>
      </c>
      <c r="E710" s="6" t="s">
        <v>503</v>
      </c>
      <c r="F710" s="6" t="s">
        <v>1757</v>
      </c>
      <c r="G710" s="6" t="s">
        <v>733</v>
      </c>
      <c r="H710" s="6" t="s">
        <v>505</v>
      </c>
      <c r="I710" s="6" t="s">
        <v>510</v>
      </c>
      <c r="J710" s="6" t="s">
        <v>28</v>
      </c>
      <c r="K710" s="6" t="s">
        <v>39</v>
      </c>
      <c r="L710" s="6" t="s">
        <v>58</v>
      </c>
      <c r="M710" s="43"/>
      <c r="N710" s="44" t="s">
        <v>1979</v>
      </c>
      <c r="O710" s="39">
        <v>45832.708333333299</v>
      </c>
      <c r="P710" s="39">
        <v>45832.708333333299</v>
      </c>
      <c r="Q710" s="6">
        <v>0</v>
      </c>
      <c r="R710" s="6">
        <v>0</v>
      </c>
      <c r="S710" s="45" t="e">
        <f>_xlfn.CONCAT(#REF!,TRIM(tbl_PV_Milestones[[#This Row],[Milestone Description]]))</f>
        <v>#REF!</v>
      </c>
      <c r="T710" s="84" t="str">
        <f>IF(COUNTIF(tbl_PV_Milestones[UID],tbl_PV_Milestones[[#This Row],[UID]])&gt;1,"Duplicate","")</f>
        <v>Duplicate</v>
      </c>
      <c r="U710" s="42" t="str">
        <f>_xlfn.XLOOKUP(tbl_PV_Milestones[[#This Row],[Work ID]],tbl_PV_Meta[Work ID '#],tbl_PV_Meta[Sub-Portfolio])</f>
        <v>Sub-Portfolio 8</v>
      </c>
      <c r="V710" s="41">
        <f>IF(MONTH(tbl_PV_Milestones[[#This Row],[Baseline Date]])&lt;7,YEAR(tbl_PV_Milestones[[#This Row],[Baseline Date]]),YEAR(tbl_PV_Milestones[[#This Row],[Baseline Date]])+1)</f>
        <v>2025</v>
      </c>
      <c r="W710" s="41">
        <f>IF(MONTH(tbl_PV_Milestones[[#This Row],[Actual/Schedule Finish]])&lt;7,YEAR(tbl_PV_Milestones[[#This Row],[Actual/Schedule Finish]]),YEAR(tbl_PV_Milestones[[#This Row],[Actual/Schedule Finish]])+1)</f>
        <v>2025</v>
      </c>
      <c r="X710" s="41" t="str">
        <f>IF(OR(tbl_PV_Milestones[[#This Row],[Project Status]]="Completed",tbl_PV_Milestones[[#This Row],[Project Status]]="Assumed Completed"),"Yes","No")</f>
        <v>No</v>
      </c>
      <c r="Y710" s="41">
        <f>IF(tbl_PV_Milestones[[#This Row],[Baseline Date]]="",1,0)</f>
        <v>0</v>
      </c>
      <c r="Z710" s="41">
        <f>IF(tbl_PV_Milestones[[#This Row],[Baseline Date]]&lt;PV_Meta!$B$7,1,0)</f>
        <v>0</v>
      </c>
      <c r="AA710" s="41">
        <f>IF(tbl_PV_Milestones[[#This Row],[Complete]]="Yes",1,0)</f>
        <v>0</v>
      </c>
      <c r="AB710" s="41">
        <f>IF(AND(tbl_PV_Milestones[[#This Row],[BL FY]]=2025,tbl_PV_Milestones[[#This Row],[Baseline Date]]&lt;PV_Meta!$B$7),1,0)</f>
        <v>0</v>
      </c>
      <c r="AC710" s="41">
        <f>IF(AND(tbl_PV_Milestones[[#This Row],[Planned YTD]]=1,tbl_PV_Milestones[[#This Row],[Complete]]="Yes"),1,0)</f>
        <v>0</v>
      </c>
      <c r="AD710" s="41">
        <f>IF(AND(tbl_PV_Milestones[[#This Row],[Actual/Schedule Finish]]&lt;PV_Meta!$B$7,tbl_PV_Milestones[[#This Row],[Complete]]="No",tbl_PV_Milestones[[#This Row],[Project Status]]&lt;&gt;"On Hold"),1,0)</f>
        <v>0</v>
      </c>
      <c r="AE710" s="41">
        <f>IF(AND(tbl_PV_Milestones[[#This Row],[Actual/Schedule Finish]]&gt;tbl_PV_Milestones[[#This Row],[Baseline Date]],tbl_PV_Milestones[[#This Row],[Complete]]="No",tbl_PV_Milestones[[#This Row],[Project Status]]&lt;&gt;"On Hold",tbl_PV_Milestones[[#This Row],[Overdue]]=0,tbl_PV_Milestones[[#This Row],[To be Baselined]]&lt;&gt;1),1,0)</f>
        <v>0</v>
      </c>
      <c r="AF710" s="41">
        <f>IF(AND(tbl_PV_Milestones[[#This Row],[BL FY]]=2025,tbl_PV_Milestones[[#This Row],[Finish FY]]&gt;2025),1,0)</f>
        <v>0</v>
      </c>
      <c r="AG710" s="56" t="str">
        <f>_xlfn.XLOOKUP(tbl_PV_Milestones[[#This Row],[Work ID]],tbl_PV_Meta[Work ID '#],tbl_PV_Meta[Project Manager/Owner],,0)</f>
        <v>Project Manager 12</v>
      </c>
      <c r="AH710" s="6"/>
    </row>
    <row r="711" spans="4:34" x14ac:dyDescent="0.25">
      <c r="D711" s="6" t="s">
        <v>28</v>
      </c>
      <c r="E711" s="6" t="s">
        <v>503</v>
      </c>
      <c r="F711" s="6" t="s">
        <v>1757</v>
      </c>
      <c r="G711" s="6" t="s">
        <v>731</v>
      </c>
      <c r="H711" s="6" t="s">
        <v>505</v>
      </c>
      <c r="I711" s="6" t="s">
        <v>510</v>
      </c>
      <c r="J711" s="6" t="s">
        <v>28</v>
      </c>
      <c r="K711" s="6" t="s">
        <v>39</v>
      </c>
      <c r="L711" s="6" t="s">
        <v>58</v>
      </c>
      <c r="M711" s="43"/>
      <c r="N711" s="44" t="s">
        <v>1979</v>
      </c>
      <c r="O711" s="39">
        <v>45846.708333333299</v>
      </c>
      <c r="P711" s="39">
        <v>45846.708333333299</v>
      </c>
      <c r="Q711" s="6">
        <v>0</v>
      </c>
      <c r="R711" s="6">
        <v>0</v>
      </c>
      <c r="S711" s="45" t="e">
        <f>_xlfn.CONCAT(#REF!,TRIM(tbl_PV_Milestones[[#This Row],[Milestone Description]]))</f>
        <v>#REF!</v>
      </c>
      <c r="T711" s="84" t="str">
        <f>IF(COUNTIF(tbl_PV_Milestones[UID],tbl_PV_Milestones[[#This Row],[UID]])&gt;1,"Duplicate","")</f>
        <v>Duplicate</v>
      </c>
      <c r="U711" s="42" t="str">
        <f>_xlfn.XLOOKUP(tbl_PV_Milestones[[#This Row],[Work ID]],tbl_PV_Meta[Work ID '#],tbl_PV_Meta[Sub-Portfolio])</f>
        <v>Sub-Portfolio 8</v>
      </c>
      <c r="V711" s="41">
        <f>IF(MONTH(tbl_PV_Milestones[[#This Row],[Baseline Date]])&lt;7,YEAR(tbl_PV_Milestones[[#This Row],[Baseline Date]]),YEAR(tbl_PV_Milestones[[#This Row],[Baseline Date]])+1)</f>
        <v>2026</v>
      </c>
      <c r="W711" s="41">
        <f>IF(MONTH(tbl_PV_Milestones[[#This Row],[Actual/Schedule Finish]])&lt;7,YEAR(tbl_PV_Milestones[[#This Row],[Actual/Schedule Finish]]),YEAR(tbl_PV_Milestones[[#This Row],[Actual/Schedule Finish]])+1)</f>
        <v>2026</v>
      </c>
      <c r="X711" s="41" t="str">
        <f>IF(OR(tbl_PV_Milestones[[#This Row],[Project Status]]="Completed",tbl_PV_Milestones[[#This Row],[Project Status]]="Assumed Completed"),"Yes","No")</f>
        <v>No</v>
      </c>
      <c r="Y711" s="41">
        <f>IF(tbl_PV_Milestones[[#This Row],[Baseline Date]]="",1,0)</f>
        <v>0</v>
      </c>
      <c r="Z711" s="41">
        <f>IF(tbl_PV_Milestones[[#This Row],[Baseline Date]]&lt;PV_Meta!$B$7,1,0)</f>
        <v>0</v>
      </c>
      <c r="AA711" s="41">
        <f>IF(tbl_PV_Milestones[[#This Row],[Complete]]="Yes",1,0)</f>
        <v>0</v>
      </c>
      <c r="AB711" s="41">
        <f>IF(AND(tbl_PV_Milestones[[#This Row],[BL FY]]=2025,tbl_PV_Milestones[[#This Row],[Baseline Date]]&lt;PV_Meta!$B$7),1,0)</f>
        <v>0</v>
      </c>
      <c r="AC711" s="41">
        <f>IF(AND(tbl_PV_Milestones[[#This Row],[Planned YTD]]=1,tbl_PV_Milestones[[#This Row],[Complete]]="Yes"),1,0)</f>
        <v>0</v>
      </c>
      <c r="AD711" s="41">
        <f>IF(AND(tbl_PV_Milestones[[#This Row],[Actual/Schedule Finish]]&lt;PV_Meta!$B$7,tbl_PV_Milestones[[#This Row],[Complete]]="No",tbl_PV_Milestones[[#This Row],[Project Status]]&lt;&gt;"On Hold"),1,0)</f>
        <v>0</v>
      </c>
      <c r="AE711" s="41">
        <f>IF(AND(tbl_PV_Milestones[[#This Row],[Actual/Schedule Finish]]&gt;tbl_PV_Milestones[[#This Row],[Baseline Date]],tbl_PV_Milestones[[#This Row],[Complete]]="No",tbl_PV_Milestones[[#This Row],[Project Status]]&lt;&gt;"On Hold",tbl_PV_Milestones[[#This Row],[Overdue]]=0,tbl_PV_Milestones[[#This Row],[To be Baselined]]&lt;&gt;1),1,0)</f>
        <v>0</v>
      </c>
      <c r="AF711" s="41">
        <f>IF(AND(tbl_PV_Milestones[[#This Row],[BL FY]]=2025,tbl_PV_Milestones[[#This Row],[Finish FY]]&gt;2025),1,0)</f>
        <v>0</v>
      </c>
      <c r="AG711" s="56" t="str">
        <f>_xlfn.XLOOKUP(tbl_PV_Milestones[[#This Row],[Work ID]],tbl_PV_Meta[Work ID '#],tbl_PV_Meta[Project Manager/Owner],,0)</f>
        <v>Project Manager 12</v>
      </c>
      <c r="AH711" s="6"/>
    </row>
    <row r="712" spans="4:34" x14ac:dyDescent="0.25">
      <c r="D712" s="6" t="s">
        <v>28</v>
      </c>
      <c r="E712" s="6" t="s">
        <v>503</v>
      </c>
      <c r="F712" s="6" t="s">
        <v>1757</v>
      </c>
      <c r="G712" s="6" t="s">
        <v>732</v>
      </c>
      <c r="H712" s="6" t="s">
        <v>505</v>
      </c>
      <c r="I712" s="6" t="s">
        <v>510</v>
      </c>
      <c r="J712" s="6" t="s">
        <v>28</v>
      </c>
      <c r="K712" s="6" t="s">
        <v>39</v>
      </c>
      <c r="L712" s="6" t="s">
        <v>58</v>
      </c>
      <c r="M712" s="43"/>
      <c r="N712" s="44" t="s">
        <v>1979</v>
      </c>
      <c r="O712" s="39">
        <v>45846.708333333299</v>
      </c>
      <c r="P712" s="39">
        <v>45846.708333333299</v>
      </c>
      <c r="Q712" s="6">
        <v>0</v>
      </c>
      <c r="R712" s="6">
        <v>0</v>
      </c>
      <c r="S712" s="45" t="e">
        <f>_xlfn.CONCAT(#REF!,TRIM(tbl_PV_Milestones[[#This Row],[Milestone Description]]))</f>
        <v>#REF!</v>
      </c>
      <c r="T712" s="84" t="str">
        <f>IF(COUNTIF(tbl_PV_Milestones[UID],tbl_PV_Milestones[[#This Row],[UID]])&gt;1,"Duplicate","")</f>
        <v>Duplicate</v>
      </c>
      <c r="U712" s="42" t="str">
        <f>_xlfn.XLOOKUP(tbl_PV_Milestones[[#This Row],[Work ID]],tbl_PV_Meta[Work ID '#],tbl_PV_Meta[Sub-Portfolio])</f>
        <v>Sub-Portfolio 8</v>
      </c>
      <c r="V712" s="41">
        <f>IF(MONTH(tbl_PV_Milestones[[#This Row],[Baseline Date]])&lt;7,YEAR(tbl_PV_Milestones[[#This Row],[Baseline Date]]),YEAR(tbl_PV_Milestones[[#This Row],[Baseline Date]])+1)</f>
        <v>2026</v>
      </c>
      <c r="W712" s="41">
        <f>IF(MONTH(tbl_PV_Milestones[[#This Row],[Actual/Schedule Finish]])&lt;7,YEAR(tbl_PV_Milestones[[#This Row],[Actual/Schedule Finish]]),YEAR(tbl_PV_Milestones[[#This Row],[Actual/Schedule Finish]])+1)</f>
        <v>2026</v>
      </c>
      <c r="X712" s="41" t="str">
        <f>IF(OR(tbl_PV_Milestones[[#This Row],[Project Status]]="Completed",tbl_PV_Milestones[[#This Row],[Project Status]]="Assumed Completed"),"Yes","No")</f>
        <v>No</v>
      </c>
      <c r="Y712" s="41">
        <f>IF(tbl_PV_Milestones[[#This Row],[Baseline Date]]="",1,0)</f>
        <v>0</v>
      </c>
      <c r="Z712" s="41">
        <f>IF(tbl_PV_Milestones[[#This Row],[Baseline Date]]&lt;PV_Meta!$B$7,1,0)</f>
        <v>0</v>
      </c>
      <c r="AA712" s="41">
        <f>IF(tbl_PV_Milestones[[#This Row],[Complete]]="Yes",1,0)</f>
        <v>0</v>
      </c>
      <c r="AB712" s="41">
        <f>IF(AND(tbl_PV_Milestones[[#This Row],[BL FY]]=2025,tbl_PV_Milestones[[#This Row],[Baseline Date]]&lt;PV_Meta!$B$7),1,0)</f>
        <v>0</v>
      </c>
      <c r="AC712" s="41">
        <f>IF(AND(tbl_PV_Milestones[[#This Row],[Planned YTD]]=1,tbl_PV_Milestones[[#This Row],[Complete]]="Yes"),1,0)</f>
        <v>0</v>
      </c>
      <c r="AD712" s="41">
        <f>IF(AND(tbl_PV_Milestones[[#This Row],[Actual/Schedule Finish]]&lt;PV_Meta!$B$7,tbl_PV_Milestones[[#This Row],[Complete]]="No",tbl_PV_Milestones[[#This Row],[Project Status]]&lt;&gt;"On Hold"),1,0)</f>
        <v>0</v>
      </c>
      <c r="AE712" s="41">
        <f>IF(AND(tbl_PV_Milestones[[#This Row],[Actual/Schedule Finish]]&gt;tbl_PV_Milestones[[#This Row],[Baseline Date]],tbl_PV_Milestones[[#This Row],[Complete]]="No",tbl_PV_Milestones[[#This Row],[Project Status]]&lt;&gt;"On Hold",tbl_PV_Milestones[[#This Row],[Overdue]]=0,tbl_PV_Milestones[[#This Row],[To be Baselined]]&lt;&gt;1),1,0)</f>
        <v>0</v>
      </c>
      <c r="AF712" s="41">
        <f>IF(AND(tbl_PV_Milestones[[#This Row],[BL FY]]=2025,tbl_PV_Milestones[[#This Row],[Finish FY]]&gt;2025),1,0)</f>
        <v>0</v>
      </c>
      <c r="AG712" s="56" t="str">
        <f>_xlfn.XLOOKUP(tbl_PV_Milestones[[#This Row],[Work ID]],tbl_PV_Meta[Work ID '#],tbl_PV_Meta[Project Manager/Owner],,0)</f>
        <v>Project Manager 12</v>
      </c>
      <c r="AH712" s="6"/>
    </row>
    <row r="713" spans="4:34" x14ac:dyDescent="0.25">
      <c r="D713" s="6" t="s">
        <v>28</v>
      </c>
      <c r="E713" s="6" t="s">
        <v>503</v>
      </c>
      <c r="F713" s="6" t="s">
        <v>1757</v>
      </c>
      <c r="G713" s="6" t="s">
        <v>733</v>
      </c>
      <c r="H713" s="6" t="s">
        <v>505</v>
      </c>
      <c r="I713" s="6" t="s">
        <v>510</v>
      </c>
      <c r="J713" s="6" t="s">
        <v>28</v>
      </c>
      <c r="K713" s="6" t="s">
        <v>39</v>
      </c>
      <c r="L713" s="6" t="s">
        <v>58</v>
      </c>
      <c r="M713" s="43"/>
      <c r="N713" s="44" t="s">
        <v>1979</v>
      </c>
      <c r="O713" s="39">
        <v>45846.708333333299</v>
      </c>
      <c r="P713" s="39">
        <v>45846.708333333299</v>
      </c>
      <c r="Q713" s="6">
        <v>0</v>
      </c>
      <c r="R713" s="6">
        <v>0</v>
      </c>
      <c r="S713" s="45" t="e">
        <f>_xlfn.CONCAT(#REF!,TRIM(tbl_PV_Milestones[[#This Row],[Milestone Description]]))</f>
        <v>#REF!</v>
      </c>
      <c r="T713" s="84" t="str">
        <f>IF(COUNTIF(tbl_PV_Milestones[UID],tbl_PV_Milestones[[#This Row],[UID]])&gt;1,"Duplicate","")</f>
        <v>Duplicate</v>
      </c>
      <c r="U713" s="42" t="str">
        <f>_xlfn.XLOOKUP(tbl_PV_Milestones[[#This Row],[Work ID]],tbl_PV_Meta[Work ID '#],tbl_PV_Meta[Sub-Portfolio])</f>
        <v>Sub-Portfolio 8</v>
      </c>
      <c r="V713" s="41">
        <f>IF(MONTH(tbl_PV_Milestones[[#This Row],[Baseline Date]])&lt;7,YEAR(tbl_PV_Milestones[[#This Row],[Baseline Date]]),YEAR(tbl_PV_Milestones[[#This Row],[Baseline Date]])+1)</f>
        <v>2026</v>
      </c>
      <c r="W713" s="41">
        <f>IF(MONTH(tbl_PV_Milestones[[#This Row],[Actual/Schedule Finish]])&lt;7,YEAR(tbl_PV_Milestones[[#This Row],[Actual/Schedule Finish]]),YEAR(tbl_PV_Milestones[[#This Row],[Actual/Schedule Finish]])+1)</f>
        <v>2026</v>
      </c>
      <c r="X713" s="41" t="str">
        <f>IF(OR(tbl_PV_Milestones[[#This Row],[Project Status]]="Completed",tbl_PV_Milestones[[#This Row],[Project Status]]="Assumed Completed"),"Yes","No")</f>
        <v>No</v>
      </c>
      <c r="Y713" s="41">
        <f>IF(tbl_PV_Milestones[[#This Row],[Baseline Date]]="",1,0)</f>
        <v>0</v>
      </c>
      <c r="Z713" s="41">
        <f>IF(tbl_PV_Milestones[[#This Row],[Baseline Date]]&lt;PV_Meta!$B$7,1,0)</f>
        <v>0</v>
      </c>
      <c r="AA713" s="41">
        <f>IF(tbl_PV_Milestones[[#This Row],[Complete]]="Yes",1,0)</f>
        <v>0</v>
      </c>
      <c r="AB713" s="41">
        <f>IF(AND(tbl_PV_Milestones[[#This Row],[BL FY]]=2025,tbl_PV_Milestones[[#This Row],[Baseline Date]]&lt;PV_Meta!$B$7),1,0)</f>
        <v>0</v>
      </c>
      <c r="AC713" s="41">
        <f>IF(AND(tbl_PV_Milestones[[#This Row],[Planned YTD]]=1,tbl_PV_Milestones[[#This Row],[Complete]]="Yes"),1,0)</f>
        <v>0</v>
      </c>
      <c r="AD713" s="41">
        <f>IF(AND(tbl_PV_Milestones[[#This Row],[Actual/Schedule Finish]]&lt;PV_Meta!$B$7,tbl_PV_Milestones[[#This Row],[Complete]]="No",tbl_PV_Milestones[[#This Row],[Project Status]]&lt;&gt;"On Hold"),1,0)</f>
        <v>0</v>
      </c>
      <c r="AE713" s="41">
        <f>IF(AND(tbl_PV_Milestones[[#This Row],[Actual/Schedule Finish]]&gt;tbl_PV_Milestones[[#This Row],[Baseline Date]],tbl_PV_Milestones[[#This Row],[Complete]]="No",tbl_PV_Milestones[[#This Row],[Project Status]]&lt;&gt;"On Hold",tbl_PV_Milestones[[#This Row],[Overdue]]=0,tbl_PV_Milestones[[#This Row],[To be Baselined]]&lt;&gt;1),1,0)</f>
        <v>0</v>
      </c>
      <c r="AF713" s="41">
        <f>IF(AND(tbl_PV_Milestones[[#This Row],[BL FY]]=2025,tbl_PV_Milestones[[#This Row],[Finish FY]]&gt;2025),1,0)</f>
        <v>0</v>
      </c>
      <c r="AG713" s="56" t="str">
        <f>_xlfn.XLOOKUP(tbl_PV_Milestones[[#This Row],[Work ID]],tbl_PV_Meta[Work ID '#],tbl_PV_Meta[Project Manager/Owner],,0)</f>
        <v>Project Manager 12</v>
      </c>
      <c r="AH713" s="6"/>
    </row>
    <row r="714" spans="4:34" x14ac:dyDescent="0.25">
      <c r="D714" s="6" t="s">
        <v>28</v>
      </c>
      <c r="E714" s="6" t="s">
        <v>503</v>
      </c>
      <c r="F714" s="6" t="s">
        <v>1757</v>
      </c>
      <c r="G714" s="6" t="s">
        <v>731</v>
      </c>
      <c r="H714" s="6" t="s">
        <v>505</v>
      </c>
      <c r="I714" s="6" t="s">
        <v>510</v>
      </c>
      <c r="J714" s="6" t="s">
        <v>28</v>
      </c>
      <c r="K714" s="6" t="s">
        <v>39</v>
      </c>
      <c r="L714" s="6" t="s">
        <v>58</v>
      </c>
      <c r="M714" s="43"/>
      <c r="N714" s="44" t="s">
        <v>1979</v>
      </c>
      <c r="O714" s="39">
        <v>45860.708333333299</v>
      </c>
      <c r="P714" s="39">
        <v>45860.708333333299</v>
      </c>
      <c r="Q714" s="6">
        <v>0</v>
      </c>
      <c r="R714" s="6">
        <v>0</v>
      </c>
      <c r="S714" s="45" t="e">
        <f>_xlfn.CONCAT(#REF!,TRIM(tbl_PV_Milestones[[#This Row],[Milestone Description]]))</f>
        <v>#REF!</v>
      </c>
      <c r="T714" s="84" t="str">
        <f>IF(COUNTIF(tbl_PV_Milestones[UID],tbl_PV_Milestones[[#This Row],[UID]])&gt;1,"Duplicate","")</f>
        <v>Duplicate</v>
      </c>
      <c r="U714" s="42" t="str">
        <f>_xlfn.XLOOKUP(tbl_PV_Milestones[[#This Row],[Work ID]],tbl_PV_Meta[Work ID '#],tbl_PV_Meta[Sub-Portfolio])</f>
        <v>Sub-Portfolio 8</v>
      </c>
      <c r="V714" s="41">
        <f>IF(MONTH(tbl_PV_Milestones[[#This Row],[Baseline Date]])&lt;7,YEAR(tbl_PV_Milestones[[#This Row],[Baseline Date]]),YEAR(tbl_PV_Milestones[[#This Row],[Baseline Date]])+1)</f>
        <v>2026</v>
      </c>
      <c r="W714" s="41">
        <f>IF(MONTH(tbl_PV_Milestones[[#This Row],[Actual/Schedule Finish]])&lt;7,YEAR(tbl_PV_Milestones[[#This Row],[Actual/Schedule Finish]]),YEAR(tbl_PV_Milestones[[#This Row],[Actual/Schedule Finish]])+1)</f>
        <v>2026</v>
      </c>
      <c r="X714" s="41" t="str">
        <f>IF(OR(tbl_PV_Milestones[[#This Row],[Project Status]]="Completed",tbl_PV_Milestones[[#This Row],[Project Status]]="Assumed Completed"),"Yes","No")</f>
        <v>No</v>
      </c>
      <c r="Y714" s="41">
        <f>IF(tbl_PV_Milestones[[#This Row],[Baseline Date]]="",1,0)</f>
        <v>0</v>
      </c>
      <c r="Z714" s="41">
        <f>IF(tbl_PV_Milestones[[#This Row],[Baseline Date]]&lt;PV_Meta!$B$7,1,0)</f>
        <v>0</v>
      </c>
      <c r="AA714" s="41">
        <f>IF(tbl_PV_Milestones[[#This Row],[Complete]]="Yes",1,0)</f>
        <v>0</v>
      </c>
      <c r="AB714" s="41">
        <f>IF(AND(tbl_PV_Milestones[[#This Row],[BL FY]]=2025,tbl_PV_Milestones[[#This Row],[Baseline Date]]&lt;PV_Meta!$B$7),1,0)</f>
        <v>0</v>
      </c>
      <c r="AC714" s="41">
        <f>IF(AND(tbl_PV_Milestones[[#This Row],[Planned YTD]]=1,tbl_PV_Milestones[[#This Row],[Complete]]="Yes"),1,0)</f>
        <v>0</v>
      </c>
      <c r="AD714" s="41">
        <f>IF(AND(tbl_PV_Milestones[[#This Row],[Actual/Schedule Finish]]&lt;PV_Meta!$B$7,tbl_PV_Milestones[[#This Row],[Complete]]="No",tbl_PV_Milestones[[#This Row],[Project Status]]&lt;&gt;"On Hold"),1,0)</f>
        <v>0</v>
      </c>
      <c r="AE714" s="41">
        <f>IF(AND(tbl_PV_Milestones[[#This Row],[Actual/Schedule Finish]]&gt;tbl_PV_Milestones[[#This Row],[Baseline Date]],tbl_PV_Milestones[[#This Row],[Complete]]="No",tbl_PV_Milestones[[#This Row],[Project Status]]&lt;&gt;"On Hold",tbl_PV_Milestones[[#This Row],[Overdue]]=0,tbl_PV_Milestones[[#This Row],[To be Baselined]]&lt;&gt;1),1,0)</f>
        <v>0</v>
      </c>
      <c r="AF714" s="41">
        <f>IF(AND(tbl_PV_Milestones[[#This Row],[BL FY]]=2025,tbl_PV_Milestones[[#This Row],[Finish FY]]&gt;2025),1,0)</f>
        <v>0</v>
      </c>
      <c r="AG714" s="56" t="str">
        <f>_xlfn.XLOOKUP(tbl_PV_Milestones[[#This Row],[Work ID]],tbl_PV_Meta[Work ID '#],tbl_PV_Meta[Project Manager/Owner],,0)</f>
        <v>Project Manager 12</v>
      </c>
      <c r="AH714" s="6"/>
    </row>
    <row r="715" spans="4:34" x14ac:dyDescent="0.25">
      <c r="D715" s="6" t="s">
        <v>28</v>
      </c>
      <c r="E715" s="6" t="s">
        <v>503</v>
      </c>
      <c r="F715" s="6" t="s">
        <v>1757</v>
      </c>
      <c r="G715" s="6" t="s">
        <v>732</v>
      </c>
      <c r="H715" s="6" t="s">
        <v>505</v>
      </c>
      <c r="I715" s="6" t="s">
        <v>510</v>
      </c>
      <c r="J715" s="6" t="s">
        <v>28</v>
      </c>
      <c r="K715" s="6" t="s">
        <v>39</v>
      </c>
      <c r="L715" s="6" t="s">
        <v>58</v>
      </c>
      <c r="M715" s="43"/>
      <c r="N715" s="44" t="s">
        <v>1979</v>
      </c>
      <c r="O715" s="39">
        <v>45860.708333333299</v>
      </c>
      <c r="P715" s="39">
        <v>45860.708333333299</v>
      </c>
      <c r="Q715" s="6">
        <v>0</v>
      </c>
      <c r="R715" s="6">
        <v>0</v>
      </c>
      <c r="S715" s="45" t="e">
        <f>_xlfn.CONCAT(#REF!,TRIM(tbl_PV_Milestones[[#This Row],[Milestone Description]]))</f>
        <v>#REF!</v>
      </c>
      <c r="T715" s="84" t="str">
        <f>IF(COUNTIF(tbl_PV_Milestones[UID],tbl_PV_Milestones[[#This Row],[UID]])&gt;1,"Duplicate","")</f>
        <v>Duplicate</v>
      </c>
      <c r="U715" s="42" t="str">
        <f>_xlfn.XLOOKUP(tbl_PV_Milestones[[#This Row],[Work ID]],tbl_PV_Meta[Work ID '#],tbl_PV_Meta[Sub-Portfolio])</f>
        <v>Sub-Portfolio 8</v>
      </c>
      <c r="V715" s="41">
        <f>IF(MONTH(tbl_PV_Milestones[[#This Row],[Baseline Date]])&lt;7,YEAR(tbl_PV_Milestones[[#This Row],[Baseline Date]]),YEAR(tbl_PV_Milestones[[#This Row],[Baseline Date]])+1)</f>
        <v>2026</v>
      </c>
      <c r="W715" s="41">
        <f>IF(MONTH(tbl_PV_Milestones[[#This Row],[Actual/Schedule Finish]])&lt;7,YEAR(tbl_PV_Milestones[[#This Row],[Actual/Schedule Finish]]),YEAR(tbl_PV_Milestones[[#This Row],[Actual/Schedule Finish]])+1)</f>
        <v>2026</v>
      </c>
      <c r="X715" s="41" t="str">
        <f>IF(OR(tbl_PV_Milestones[[#This Row],[Project Status]]="Completed",tbl_PV_Milestones[[#This Row],[Project Status]]="Assumed Completed"),"Yes","No")</f>
        <v>No</v>
      </c>
      <c r="Y715" s="41">
        <f>IF(tbl_PV_Milestones[[#This Row],[Baseline Date]]="",1,0)</f>
        <v>0</v>
      </c>
      <c r="Z715" s="41">
        <f>IF(tbl_PV_Milestones[[#This Row],[Baseline Date]]&lt;PV_Meta!$B$7,1,0)</f>
        <v>0</v>
      </c>
      <c r="AA715" s="41">
        <f>IF(tbl_PV_Milestones[[#This Row],[Complete]]="Yes",1,0)</f>
        <v>0</v>
      </c>
      <c r="AB715" s="41">
        <f>IF(AND(tbl_PV_Milestones[[#This Row],[BL FY]]=2025,tbl_PV_Milestones[[#This Row],[Baseline Date]]&lt;PV_Meta!$B$7),1,0)</f>
        <v>0</v>
      </c>
      <c r="AC715" s="41">
        <f>IF(AND(tbl_PV_Milestones[[#This Row],[Planned YTD]]=1,tbl_PV_Milestones[[#This Row],[Complete]]="Yes"),1,0)</f>
        <v>0</v>
      </c>
      <c r="AD715" s="41">
        <f>IF(AND(tbl_PV_Milestones[[#This Row],[Actual/Schedule Finish]]&lt;PV_Meta!$B$7,tbl_PV_Milestones[[#This Row],[Complete]]="No",tbl_PV_Milestones[[#This Row],[Project Status]]&lt;&gt;"On Hold"),1,0)</f>
        <v>0</v>
      </c>
      <c r="AE715" s="41">
        <f>IF(AND(tbl_PV_Milestones[[#This Row],[Actual/Schedule Finish]]&gt;tbl_PV_Milestones[[#This Row],[Baseline Date]],tbl_PV_Milestones[[#This Row],[Complete]]="No",tbl_PV_Milestones[[#This Row],[Project Status]]&lt;&gt;"On Hold",tbl_PV_Milestones[[#This Row],[Overdue]]=0,tbl_PV_Milestones[[#This Row],[To be Baselined]]&lt;&gt;1),1,0)</f>
        <v>0</v>
      </c>
      <c r="AF715" s="41">
        <f>IF(AND(tbl_PV_Milestones[[#This Row],[BL FY]]=2025,tbl_PV_Milestones[[#This Row],[Finish FY]]&gt;2025),1,0)</f>
        <v>0</v>
      </c>
      <c r="AG715" s="56" t="str">
        <f>_xlfn.XLOOKUP(tbl_PV_Milestones[[#This Row],[Work ID]],tbl_PV_Meta[Work ID '#],tbl_PV_Meta[Project Manager/Owner],,0)</f>
        <v>Project Manager 12</v>
      </c>
      <c r="AH715" s="6"/>
    </row>
    <row r="716" spans="4:34" x14ac:dyDescent="0.25">
      <c r="D716" s="6" t="s">
        <v>28</v>
      </c>
      <c r="E716" s="6" t="s">
        <v>503</v>
      </c>
      <c r="F716" s="6" t="s">
        <v>1757</v>
      </c>
      <c r="G716" s="6" t="s">
        <v>733</v>
      </c>
      <c r="H716" s="6" t="s">
        <v>505</v>
      </c>
      <c r="I716" s="6" t="s">
        <v>510</v>
      </c>
      <c r="J716" s="6" t="s">
        <v>28</v>
      </c>
      <c r="K716" s="6" t="s">
        <v>39</v>
      </c>
      <c r="L716" s="6" t="s">
        <v>58</v>
      </c>
      <c r="M716" s="43"/>
      <c r="N716" s="44" t="s">
        <v>1979</v>
      </c>
      <c r="O716" s="39">
        <v>45860.708333333299</v>
      </c>
      <c r="P716" s="39">
        <v>45860.708333333299</v>
      </c>
      <c r="Q716" s="6">
        <v>0</v>
      </c>
      <c r="R716" s="6">
        <v>0</v>
      </c>
      <c r="S716" s="45" t="e">
        <f>_xlfn.CONCAT(#REF!,TRIM(tbl_PV_Milestones[[#This Row],[Milestone Description]]))</f>
        <v>#REF!</v>
      </c>
      <c r="T716" s="84" t="str">
        <f>IF(COUNTIF(tbl_PV_Milestones[UID],tbl_PV_Milestones[[#This Row],[UID]])&gt;1,"Duplicate","")</f>
        <v>Duplicate</v>
      </c>
      <c r="U716" s="42" t="str">
        <f>_xlfn.XLOOKUP(tbl_PV_Milestones[[#This Row],[Work ID]],tbl_PV_Meta[Work ID '#],tbl_PV_Meta[Sub-Portfolio])</f>
        <v>Sub-Portfolio 8</v>
      </c>
      <c r="V716" s="41">
        <f>IF(MONTH(tbl_PV_Milestones[[#This Row],[Baseline Date]])&lt;7,YEAR(tbl_PV_Milestones[[#This Row],[Baseline Date]]),YEAR(tbl_PV_Milestones[[#This Row],[Baseline Date]])+1)</f>
        <v>2026</v>
      </c>
      <c r="W716" s="41">
        <f>IF(MONTH(tbl_PV_Milestones[[#This Row],[Actual/Schedule Finish]])&lt;7,YEAR(tbl_PV_Milestones[[#This Row],[Actual/Schedule Finish]]),YEAR(tbl_PV_Milestones[[#This Row],[Actual/Schedule Finish]])+1)</f>
        <v>2026</v>
      </c>
      <c r="X716" s="41" t="str">
        <f>IF(OR(tbl_PV_Milestones[[#This Row],[Project Status]]="Completed",tbl_PV_Milestones[[#This Row],[Project Status]]="Assumed Completed"),"Yes","No")</f>
        <v>No</v>
      </c>
      <c r="Y716" s="41">
        <f>IF(tbl_PV_Milestones[[#This Row],[Baseline Date]]="",1,0)</f>
        <v>0</v>
      </c>
      <c r="Z716" s="41">
        <f>IF(tbl_PV_Milestones[[#This Row],[Baseline Date]]&lt;PV_Meta!$B$7,1,0)</f>
        <v>0</v>
      </c>
      <c r="AA716" s="41">
        <f>IF(tbl_PV_Milestones[[#This Row],[Complete]]="Yes",1,0)</f>
        <v>0</v>
      </c>
      <c r="AB716" s="41">
        <f>IF(AND(tbl_PV_Milestones[[#This Row],[BL FY]]=2025,tbl_PV_Milestones[[#This Row],[Baseline Date]]&lt;PV_Meta!$B$7),1,0)</f>
        <v>0</v>
      </c>
      <c r="AC716" s="41">
        <f>IF(AND(tbl_PV_Milestones[[#This Row],[Planned YTD]]=1,tbl_PV_Milestones[[#This Row],[Complete]]="Yes"),1,0)</f>
        <v>0</v>
      </c>
      <c r="AD716" s="41">
        <f>IF(AND(tbl_PV_Milestones[[#This Row],[Actual/Schedule Finish]]&lt;PV_Meta!$B$7,tbl_PV_Milestones[[#This Row],[Complete]]="No",tbl_PV_Milestones[[#This Row],[Project Status]]&lt;&gt;"On Hold"),1,0)</f>
        <v>0</v>
      </c>
      <c r="AE716" s="41">
        <f>IF(AND(tbl_PV_Milestones[[#This Row],[Actual/Schedule Finish]]&gt;tbl_PV_Milestones[[#This Row],[Baseline Date]],tbl_PV_Milestones[[#This Row],[Complete]]="No",tbl_PV_Milestones[[#This Row],[Project Status]]&lt;&gt;"On Hold",tbl_PV_Milestones[[#This Row],[Overdue]]=0,tbl_PV_Milestones[[#This Row],[To be Baselined]]&lt;&gt;1),1,0)</f>
        <v>0</v>
      </c>
      <c r="AF716" s="41">
        <f>IF(AND(tbl_PV_Milestones[[#This Row],[BL FY]]=2025,tbl_PV_Milestones[[#This Row],[Finish FY]]&gt;2025),1,0)</f>
        <v>0</v>
      </c>
      <c r="AG716" s="56" t="str">
        <f>_xlfn.XLOOKUP(tbl_PV_Milestones[[#This Row],[Work ID]],tbl_PV_Meta[Work ID '#],tbl_PV_Meta[Project Manager/Owner],,0)</f>
        <v>Project Manager 12</v>
      </c>
      <c r="AH716" s="6"/>
    </row>
    <row r="717" spans="4:34" x14ac:dyDescent="0.25">
      <c r="D717" s="6" t="s">
        <v>28</v>
      </c>
      <c r="E717" s="6" t="s">
        <v>503</v>
      </c>
      <c r="F717" s="6" t="s">
        <v>1757</v>
      </c>
      <c r="G717" s="6" t="s">
        <v>731</v>
      </c>
      <c r="H717" s="6" t="s">
        <v>505</v>
      </c>
      <c r="I717" s="6" t="s">
        <v>510</v>
      </c>
      <c r="J717" s="6" t="s">
        <v>28</v>
      </c>
      <c r="K717" s="6" t="s">
        <v>39</v>
      </c>
      <c r="L717" s="6" t="s">
        <v>58</v>
      </c>
      <c r="M717" s="43"/>
      <c r="N717" s="44" t="s">
        <v>1979</v>
      </c>
      <c r="O717" s="39">
        <v>45874.708333333299</v>
      </c>
      <c r="P717" s="39">
        <v>45874.708333333299</v>
      </c>
      <c r="Q717" s="6">
        <v>0</v>
      </c>
      <c r="R717" s="6">
        <v>0</v>
      </c>
      <c r="S717" s="45" t="e">
        <f>_xlfn.CONCAT(#REF!,TRIM(tbl_PV_Milestones[[#This Row],[Milestone Description]]))</f>
        <v>#REF!</v>
      </c>
      <c r="T717" s="84" t="str">
        <f>IF(COUNTIF(tbl_PV_Milestones[UID],tbl_PV_Milestones[[#This Row],[UID]])&gt;1,"Duplicate","")</f>
        <v>Duplicate</v>
      </c>
      <c r="U717" s="42" t="str">
        <f>_xlfn.XLOOKUP(tbl_PV_Milestones[[#This Row],[Work ID]],tbl_PV_Meta[Work ID '#],tbl_PV_Meta[Sub-Portfolio])</f>
        <v>Sub-Portfolio 8</v>
      </c>
      <c r="V717" s="41">
        <f>IF(MONTH(tbl_PV_Milestones[[#This Row],[Baseline Date]])&lt;7,YEAR(tbl_PV_Milestones[[#This Row],[Baseline Date]]),YEAR(tbl_PV_Milestones[[#This Row],[Baseline Date]])+1)</f>
        <v>2026</v>
      </c>
      <c r="W717" s="41">
        <f>IF(MONTH(tbl_PV_Milestones[[#This Row],[Actual/Schedule Finish]])&lt;7,YEAR(tbl_PV_Milestones[[#This Row],[Actual/Schedule Finish]]),YEAR(tbl_PV_Milestones[[#This Row],[Actual/Schedule Finish]])+1)</f>
        <v>2026</v>
      </c>
      <c r="X717" s="41" t="str">
        <f>IF(OR(tbl_PV_Milestones[[#This Row],[Project Status]]="Completed",tbl_PV_Milestones[[#This Row],[Project Status]]="Assumed Completed"),"Yes","No")</f>
        <v>No</v>
      </c>
      <c r="Y717" s="41">
        <f>IF(tbl_PV_Milestones[[#This Row],[Baseline Date]]="",1,0)</f>
        <v>0</v>
      </c>
      <c r="Z717" s="41">
        <f>IF(tbl_PV_Milestones[[#This Row],[Baseline Date]]&lt;PV_Meta!$B$7,1,0)</f>
        <v>0</v>
      </c>
      <c r="AA717" s="41">
        <f>IF(tbl_PV_Milestones[[#This Row],[Complete]]="Yes",1,0)</f>
        <v>0</v>
      </c>
      <c r="AB717" s="41">
        <f>IF(AND(tbl_PV_Milestones[[#This Row],[BL FY]]=2025,tbl_PV_Milestones[[#This Row],[Baseline Date]]&lt;PV_Meta!$B$7),1,0)</f>
        <v>0</v>
      </c>
      <c r="AC717" s="41">
        <f>IF(AND(tbl_PV_Milestones[[#This Row],[Planned YTD]]=1,tbl_PV_Milestones[[#This Row],[Complete]]="Yes"),1,0)</f>
        <v>0</v>
      </c>
      <c r="AD717" s="41">
        <f>IF(AND(tbl_PV_Milestones[[#This Row],[Actual/Schedule Finish]]&lt;PV_Meta!$B$7,tbl_PV_Milestones[[#This Row],[Complete]]="No",tbl_PV_Milestones[[#This Row],[Project Status]]&lt;&gt;"On Hold"),1,0)</f>
        <v>0</v>
      </c>
      <c r="AE717" s="41">
        <f>IF(AND(tbl_PV_Milestones[[#This Row],[Actual/Schedule Finish]]&gt;tbl_PV_Milestones[[#This Row],[Baseline Date]],tbl_PV_Milestones[[#This Row],[Complete]]="No",tbl_PV_Milestones[[#This Row],[Project Status]]&lt;&gt;"On Hold",tbl_PV_Milestones[[#This Row],[Overdue]]=0,tbl_PV_Milestones[[#This Row],[To be Baselined]]&lt;&gt;1),1,0)</f>
        <v>0</v>
      </c>
      <c r="AF717" s="41">
        <f>IF(AND(tbl_PV_Milestones[[#This Row],[BL FY]]=2025,tbl_PV_Milestones[[#This Row],[Finish FY]]&gt;2025),1,0)</f>
        <v>0</v>
      </c>
      <c r="AG717" s="56" t="str">
        <f>_xlfn.XLOOKUP(tbl_PV_Milestones[[#This Row],[Work ID]],tbl_PV_Meta[Work ID '#],tbl_PV_Meta[Project Manager/Owner],,0)</f>
        <v>Project Manager 12</v>
      </c>
      <c r="AH717" s="6"/>
    </row>
    <row r="718" spans="4:34" x14ac:dyDescent="0.25">
      <c r="D718" s="6" t="s">
        <v>28</v>
      </c>
      <c r="E718" s="6" t="s">
        <v>503</v>
      </c>
      <c r="F718" s="6" t="s">
        <v>1757</v>
      </c>
      <c r="G718" s="6" t="s">
        <v>732</v>
      </c>
      <c r="H718" s="6" t="s">
        <v>505</v>
      </c>
      <c r="I718" s="6" t="s">
        <v>510</v>
      </c>
      <c r="J718" s="6" t="s">
        <v>28</v>
      </c>
      <c r="K718" s="6" t="s">
        <v>39</v>
      </c>
      <c r="L718" s="6" t="s">
        <v>58</v>
      </c>
      <c r="M718" s="43"/>
      <c r="N718" s="44" t="s">
        <v>1979</v>
      </c>
      <c r="O718" s="39">
        <v>45874.708333333299</v>
      </c>
      <c r="P718" s="39">
        <v>45874.708333333299</v>
      </c>
      <c r="Q718" s="6">
        <v>0</v>
      </c>
      <c r="R718" s="6">
        <v>0</v>
      </c>
      <c r="S718" s="45" t="e">
        <f>_xlfn.CONCAT(#REF!,TRIM(tbl_PV_Milestones[[#This Row],[Milestone Description]]))</f>
        <v>#REF!</v>
      </c>
      <c r="T718" s="84" t="str">
        <f>IF(COUNTIF(tbl_PV_Milestones[UID],tbl_PV_Milestones[[#This Row],[UID]])&gt;1,"Duplicate","")</f>
        <v>Duplicate</v>
      </c>
      <c r="U718" s="42" t="str">
        <f>_xlfn.XLOOKUP(tbl_PV_Milestones[[#This Row],[Work ID]],tbl_PV_Meta[Work ID '#],tbl_PV_Meta[Sub-Portfolio])</f>
        <v>Sub-Portfolio 8</v>
      </c>
      <c r="V718" s="41">
        <f>IF(MONTH(tbl_PV_Milestones[[#This Row],[Baseline Date]])&lt;7,YEAR(tbl_PV_Milestones[[#This Row],[Baseline Date]]),YEAR(tbl_PV_Milestones[[#This Row],[Baseline Date]])+1)</f>
        <v>2026</v>
      </c>
      <c r="W718" s="41">
        <f>IF(MONTH(tbl_PV_Milestones[[#This Row],[Actual/Schedule Finish]])&lt;7,YEAR(tbl_PV_Milestones[[#This Row],[Actual/Schedule Finish]]),YEAR(tbl_PV_Milestones[[#This Row],[Actual/Schedule Finish]])+1)</f>
        <v>2026</v>
      </c>
      <c r="X718" s="41" t="str">
        <f>IF(OR(tbl_PV_Milestones[[#This Row],[Project Status]]="Completed",tbl_PV_Milestones[[#This Row],[Project Status]]="Assumed Completed"),"Yes","No")</f>
        <v>No</v>
      </c>
      <c r="Y718" s="41">
        <f>IF(tbl_PV_Milestones[[#This Row],[Baseline Date]]="",1,0)</f>
        <v>0</v>
      </c>
      <c r="Z718" s="41">
        <f>IF(tbl_PV_Milestones[[#This Row],[Baseline Date]]&lt;PV_Meta!$B$7,1,0)</f>
        <v>0</v>
      </c>
      <c r="AA718" s="41">
        <f>IF(tbl_PV_Milestones[[#This Row],[Complete]]="Yes",1,0)</f>
        <v>0</v>
      </c>
      <c r="AB718" s="41">
        <f>IF(AND(tbl_PV_Milestones[[#This Row],[BL FY]]=2025,tbl_PV_Milestones[[#This Row],[Baseline Date]]&lt;PV_Meta!$B$7),1,0)</f>
        <v>0</v>
      </c>
      <c r="AC718" s="41">
        <f>IF(AND(tbl_PV_Milestones[[#This Row],[Planned YTD]]=1,tbl_PV_Milestones[[#This Row],[Complete]]="Yes"),1,0)</f>
        <v>0</v>
      </c>
      <c r="AD718" s="41">
        <f>IF(AND(tbl_PV_Milestones[[#This Row],[Actual/Schedule Finish]]&lt;PV_Meta!$B$7,tbl_PV_Milestones[[#This Row],[Complete]]="No",tbl_PV_Milestones[[#This Row],[Project Status]]&lt;&gt;"On Hold"),1,0)</f>
        <v>0</v>
      </c>
      <c r="AE718" s="41">
        <f>IF(AND(tbl_PV_Milestones[[#This Row],[Actual/Schedule Finish]]&gt;tbl_PV_Milestones[[#This Row],[Baseline Date]],tbl_PV_Milestones[[#This Row],[Complete]]="No",tbl_PV_Milestones[[#This Row],[Project Status]]&lt;&gt;"On Hold",tbl_PV_Milestones[[#This Row],[Overdue]]=0,tbl_PV_Milestones[[#This Row],[To be Baselined]]&lt;&gt;1),1,0)</f>
        <v>0</v>
      </c>
      <c r="AF718" s="41">
        <f>IF(AND(tbl_PV_Milestones[[#This Row],[BL FY]]=2025,tbl_PV_Milestones[[#This Row],[Finish FY]]&gt;2025),1,0)</f>
        <v>0</v>
      </c>
      <c r="AG718" s="56" t="str">
        <f>_xlfn.XLOOKUP(tbl_PV_Milestones[[#This Row],[Work ID]],tbl_PV_Meta[Work ID '#],tbl_PV_Meta[Project Manager/Owner],,0)</f>
        <v>Project Manager 12</v>
      </c>
      <c r="AH718" s="6"/>
    </row>
    <row r="719" spans="4:34" x14ac:dyDescent="0.25">
      <c r="D719" s="6" t="s">
        <v>28</v>
      </c>
      <c r="E719" s="6" t="s">
        <v>503</v>
      </c>
      <c r="F719" s="6" t="s">
        <v>1757</v>
      </c>
      <c r="G719" s="6" t="s">
        <v>733</v>
      </c>
      <c r="H719" s="6" t="s">
        <v>505</v>
      </c>
      <c r="I719" s="6" t="s">
        <v>510</v>
      </c>
      <c r="J719" s="6" t="s">
        <v>28</v>
      </c>
      <c r="K719" s="6" t="s">
        <v>39</v>
      </c>
      <c r="L719" s="6" t="s">
        <v>58</v>
      </c>
      <c r="M719" s="43"/>
      <c r="N719" s="44" t="s">
        <v>1979</v>
      </c>
      <c r="O719" s="39">
        <v>45874.708333333299</v>
      </c>
      <c r="P719" s="39">
        <v>45874.708333333299</v>
      </c>
      <c r="Q719" s="6">
        <v>0</v>
      </c>
      <c r="R719" s="6">
        <v>0</v>
      </c>
      <c r="S719" s="45" t="e">
        <f>_xlfn.CONCAT(#REF!,TRIM(tbl_PV_Milestones[[#This Row],[Milestone Description]]))</f>
        <v>#REF!</v>
      </c>
      <c r="T719" s="84" t="str">
        <f>IF(COUNTIF(tbl_PV_Milestones[UID],tbl_PV_Milestones[[#This Row],[UID]])&gt;1,"Duplicate","")</f>
        <v>Duplicate</v>
      </c>
      <c r="U719" s="42" t="str">
        <f>_xlfn.XLOOKUP(tbl_PV_Milestones[[#This Row],[Work ID]],tbl_PV_Meta[Work ID '#],tbl_PV_Meta[Sub-Portfolio])</f>
        <v>Sub-Portfolio 8</v>
      </c>
      <c r="V719" s="41">
        <f>IF(MONTH(tbl_PV_Milestones[[#This Row],[Baseline Date]])&lt;7,YEAR(tbl_PV_Milestones[[#This Row],[Baseline Date]]),YEAR(tbl_PV_Milestones[[#This Row],[Baseline Date]])+1)</f>
        <v>2026</v>
      </c>
      <c r="W719" s="41">
        <f>IF(MONTH(tbl_PV_Milestones[[#This Row],[Actual/Schedule Finish]])&lt;7,YEAR(tbl_PV_Milestones[[#This Row],[Actual/Schedule Finish]]),YEAR(tbl_PV_Milestones[[#This Row],[Actual/Schedule Finish]])+1)</f>
        <v>2026</v>
      </c>
      <c r="X719" s="41" t="str">
        <f>IF(OR(tbl_PV_Milestones[[#This Row],[Project Status]]="Completed",tbl_PV_Milestones[[#This Row],[Project Status]]="Assumed Completed"),"Yes","No")</f>
        <v>No</v>
      </c>
      <c r="Y719" s="41">
        <f>IF(tbl_PV_Milestones[[#This Row],[Baseline Date]]="",1,0)</f>
        <v>0</v>
      </c>
      <c r="Z719" s="41">
        <f>IF(tbl_PV_Milestones[[#This Row],[Baseline Date]]&lt;PV_Meta!$B$7,1,0)</f>
        <v>0</v>
      </c>
      <c r="AA719" s="41">
        <f>IF(tbl_PV_Milestones[[#This Row],[Complete]]="Yes",1,0)</f>
        <v>0</v>
      </c>
      <c r="AB719" s="41">
        <f>IF(AND(tbl_PV_Milestones[[#This Row],[BL FY]]=2025,tbl_PV_Milestones[[#This Row],[Baseline Date]]&lt;PV_Meta!$B$7),1,0)</f>
        <v>0</v>
      </c>
      <c r="AC719" s="41">
        <f>IF(AND(tbl_PV_Milestones[[#This Row],[Planned YTD]]=1,tbl_PV_Milestones[[#This Row],[Complete]]="Yes"),1,0)</f>
        <v>0</v>
      </c>
      <c r="AD719" s="41">
        <f>IF(AND(tbl_PV_Milestones[[#This Row],[Actual/Schedule Finish]]&lt;PV_Meta!$B$7,tbl_PV_Milestones[[#This Row],[Complete]]="No",tbl_PV_Milestones[[#This Row],[Project Status]]&lt;&gt;"On Hold"),1,0)</f>
        <v>0</v>
      </c>
      <c r="AE719" s="41">
        <f>IF(AND(tbl_PV_Milestones[[#This Row],[Actual/Schedule Finish]]&gt;tbl_PV_Milestones[[#This Row],[Baseline Date]],tbl_PV_Milestones[[#This Row],[Complete]]="No",tbl_PV_Milestones[[#This Row],[Project Status]]&lt;&gt;"On Hold",tbl_PV_Milestones[[#This Row],[Overdue]]=0,tbl_PV_Milestones[[#This Row],[To be Baselined]]&lt;&gt;1),1,0)</f>
        <v>0</v>
      </c>
      <c r="AF719" s="41">
        <f>IF(AND(tbl_PV_Milestones[[#This Row],[BL FY]]=2025,tbl_PV_Milestones[[#This Row],[Finish FY]]&gt;2025),1,0)</f>
        <v>0</v>
      </c>
      <c r="AG719" s="56" t="str">
        <f>_xlfn.XLOOKUP(tbl_PV_Milestones[[#This Row],[Work ID]],tbl_PV_Meta[Work ID '#],tbl_PV_Meta[Project Manager/Owner],,0)</f>
        <v>Project Manager 12</v>
      </c>
      <c r="AH719" s="6"/>
    </row>
    <row r="720" spans="4:34" x14ac:dyDescent="0.25">
      <c r="D720" s="6" t="s">
        <v>28</v>
      </c>
      <c r="E720" s="6" t="s">
        <v>503</v>
      </c>
      <c r="F720" s="6" t="s">
        <v>1757</v>
      </c>
      <c r="G720" s="6" t="s">
        <v>731</v>
      </c>
      <c r="H720" s="6" t="s">
        <v>505</v>
      </c>
      <c r="I720" s="6" t="s">
        <v>510</v>
      </c>
      <c r="J720" s="6" t="s">
        <v>28</v>
      </c>
      <c r="K720" s="6" t="s">
        <v>39</v>
      </c>
      <c r="L720" s="6" t="s">
        <v>58</v>
      </c>
      <c r="M720" s="43"/>
      <c r="N720" s="44" t="s">
        <v>1979</v>
      </c>
      <c r="O720" s="39">
        <v>45888.708333333299</v>
      </c>
      <c r="P720" s="39">
        <v>45888.708333333299</v>
      </c>
      <c r="Q720" s="6">
        <v>0</v>
      </c>
      <c r="R720" s="6">
        <v>0</v>
      </c>
      <c r="S720" s="45" t="e">
        <f>_xlfn.CONCAT(#REF!,TRIM(tbl_PV_Milestones[[#This Row],[Milestone Description]]))</f>
        <v>#REF!</v>
      </c>
      <c r="T720" s="84" t="str">
        <f>IF(COUNTIF(tbl_PV_Milestones[UID],tbl_PV_Milestones[[#This Row],[UID]])&gt;1,"Duplicate","")</f>
        <v>Duplicate</v>
      </c>
      <c r="U720" s="42" t="str">
        <f>_xlfn.XLOOKUP(tbl_PV_Milestones[[#This Row],[Work ID]],tbl_PV_Meta[Work ID '#],tbl_PV_Meta[Sub-Portfolio])</f>
        <v>Sub-Portfolio 8</v>
      </c>
      <c r="V720" s="41">
        <f>IF(MONTH(tbl_PV_Milestones[[#This Row],[Baseline Date]])&lt;7,YEAR(tbl_PV_Milestones[[#This Row],[Baseline Date]]),YEAR(tbl_PV_Milestones[[#This Row],[Baseline Date]])+1)</f>
        <v>2026</v>
      </c>
      <c r="W720" s="41">
        <f>IF(MONTH(tbl_PV_Milestones[[#This Row],[Actual/Schedule Finish]])&lt;7,YEAR(tbl_PV_Milestones[[#This Row],[Actual/Schedule Finish]]),YEAR(tbl_PV_Milestones[[#This Row],[Actual/Schedule Finish]])+1)</f>
        <v>2026</v>
      </c>
      <c r="X720" s="41" t="str">
        <f>IF(OR(tbl_PV_Milestones[[#This Row],[Project Status]]="Completed",tbl_PV_Milestones[[#This Row],[Project Status]]="Assumed Completed"),"Yes","No")</f>
        <v>No</v>
      </c>
      <c r="Y720" s="41">
        <f>IF(tbl_PV_Milestones[[#This Row],[Baseline Date]]="",1,0)</f>
        <v>0</v>
      </c>
      <c r="Z720" s="41">
        <f>IF(tbl_PV_Milestones[[#This Row],[Baseline Date]]&lt;PV_Meta!$B$7,1,0)</f>
        <v>0</v>
      </c>
      <c r="AA720" s="41">
        <f>IF(tbl_PV_Milestones[[#This Row],[Complete]]="Yes",1,0)</f>
        <v>0</v>
      </c>
      <c r="AB720" s="41">
        <f>IF(AND(tbl_PV_Milestones[[#This Row],[BL FY]]=2025,tbl_PV_Milestones[[#This Row],[Baseline Date]]&lt;PV_Meta!$B$7),1,0)</f>
        <v>0</v>
      </c>
      <c r="AC720" s="41">
        <f>IF(AND(tbl_PV_Milestones[[#This Row],[Planned YTD]]=1,tbl_PV_Milestones[[#This Row],[Complete]]="Yes"),1,0)</f>
        <v>0</v>
      </c>
      <c r="AD720" s="41">
        <f>IF(AND(tbl_PV_Milestones[[#This Row],[Actual/Schedule Finish]]&lt;PV_Meta!$B$7,tbl_PV_Milestones[[#This Row],[Complete]]="No",tbl_PV_Milestones[[#This Row],[Project Status]]&lt;&gt;"On Hold"),1,0)</f>
        <v>0</v>
      </c>
      <c r="AE720" s="41">
        <f>IF(AND(tbl_PV_Milestones[[#This Row],[Actual/Schedule Finish]]&gt;tbl_PV_Milestones[[#This Row],[Baseline Date]],tbl_PV_Milestones[[#This Row],[Complete]]="No",tbl_PV_Milestones[[#This Row],[Project Status]]&lt;&gt;"On Hold",tbl_PV_Milestones[[#This Row],[Overdue]]=0,tbl_PV_Milestones[[#This Row],[To be Baselined]]&lt;&gt;1),1,0)</f>
        <v>0</v>
      </c>
      <c r="AF720" s="41">
        <f>IF(AND(tbl_PV_Milestones[[#This Row],[BL FY]]=2025,tbl_PV_Milestones[[#This Row],[Finish FY]]&gt;2025),1,0)</f>
        <v>0</v>
      </c>
      <c r="AG720" s="56" t="str">
        <f>_xlfn.XLOOKUP(tbl_PV_Milestones[[#This Row],[Work ID]],tbl_PV_Meta[Work ID '#],tbl_PV_Meta[Project Manager/Owner],,0)</f>
        <v>Project Manager 12</v>
      </c>
      <c r="AH720" s="6"/>
    </row>
    <row r="721" spans="4:34" x14ac:dyDescent="0.25">
      <c r="D721" s="6" t="s">
        <v>28</v>
      </c>
      <c r="E721" s="6" t="s">
        <v>503</v>
      </c>
      <c r="F721" s="6" t="s">
        <v>1757</v>
      </c>
      <c r="G721" s="6" t="s">
        <v>732</v>
      </c>
      <c r="H721" s="6" t="s">
        <v>505</v>
      </c>
      <c r="I721" s="6" t="s">
        <v>510</v>
      </c>
      <c r="J721" s="6" t="s">
        <v>28</v>
      </c>
      <c r="K721" s="6" t="s">
        <v>39</v>
      </c>
      <c r="L721" s="6" t="s">
        <v>58</v>
      </c>
      <c r="M721" s="43"/>
      <c r="N721" s="44" t="s">
        <v>1979</v>
      </c>
      <c r="O721" s="39">
        <v>45888.708333333299</v>
      </c>
      <c r="P721" s="39">
        <v>45888.708333333299</v>
      </c>
      <c r="Q721" s="6">
        <v>0</v>
      </c>
      <c r="R721" s="6">
        <v>0</v>
      </c>
      <c r="S721" s="45" t="e">
        <f>_xlfn.CONCAT(#REF!,TRIM(tbl_PV_Milestones[[#This Row],[Milestone Description]]))</f>
        <v>#REF!</v>
      </c>
      <c r="T721" s="84" t="str">
        <f>IF(COUNTIF(tbl_PV_Milestones[UID],tbl_PV_Milestones[[#This Row],[UID]])&gt;1,"Duplicate","")</f>
        <v>Duplicate</v>
      </c>
      <c r="U721" s="42" t="str">
        <f>_xlfn.XLOOKUP(tbl_PV_Milestones[[#This Row],[Work ID]],tbl_PV_Meta[Work ID '#],tbl_PV_Meta[Sub-Portfolio])</f>
        <v>Sub-Portfolio 8</v>
      </c>
      <c r="V721" s="41">
        <f>IF(MONTH(tbl_PV_Milestones[[#This Row],[Baseline Date]])&lt;7,YEAR(tbl_PV_Milestones[[#This Row],[Baseline Date]]),YEAR(tbl_PV_Milestones[[#This Row],[Baseline Date]])+1)</f>
        <v>2026</v>
      </c>
      <c r="W721" s="41">
        <f>IF(MONTH(tbl_PV_Milestones[[#This Row],[Actual/Schedule Finish]])&lt;7,YEAR(tbl_PV_Milestones[[#This Row],[Actual/Schedule Finish]]),YEAR(tbl_PV_Milestones[[#This Row],[Actual/Schedule Finish]])+1)</f>
        <v>2026</v>
      </c>
      <c r="X721" s="41" t="str">
        <f>IF(OR(tbl_PV_Milestones[[#This Row],[Project Status]]="Completed",tbl_PV_Milestones[[#This Row],[Project Status]]="Assumed Completed"),"Yes","No")</f>
        <v>No</v>
      </c>
      <c r="Y721" s="41">
        <f>IF(tbl_PV_Milestones[[#This Row],[Baseline Date]]="",1,0)</f>
        <v>0</v>
      </c>
      <c r="Z721" s="41">
        <f>IF(tbl_PV_Milestones[[#This Row],[Baseline Date]]&lt;PV_Meta!$B$7,1,0)</f>
        <v>0</v>
      </c>
      <c r="AA721" s="41">
        <f>IF(tbl_PV_Milestones[[#This Row],[Complete]]="Yes",1,0)</f>
        <v>0</v>
      </c>
      <c r="AB721" s="41">
        <f>IF(AND(tbl_PV_Milestones[[#This Row],[BL FY]]=2025,tbl_PV_Milestones[[#This Row],[Baseline Date]]&lt;PV_Meta!$B$7),1,0)</f>
        <v>0</v>
      </c>
      <c r="AC721" s="41">
        <f>IF(AND(tbl_PV_Milestones[[#This Row],[Planned YTD]]=1,tbl_PV_Milestones[[#This Row],[Complete]]="Yes"),1,0)</f>
        <v>0</v>
      </c>
      <c r="AD721" s="41">
        <f>IF(AND(tbl_PV_Milestones[[#This Row],[Actual/Schedule Finish]]&lt;PV_Meta!$B$7,tbl_PV_Milestones[[#This Row],[Complete]]="No",tbl_PV_Milestones[[#This Row],[Project Status]]&lt;&gt;"On Hold"),1,0)</f>
        <v>0</v>
      </c>
      <c r="AE721" s="41">
        <f>IF(AND(tbl_PV_Milestones[[#This Row],[Actual/Schedule Finish]]&gt;tbl_PV_Milestones[[#This Row],[Baseline Date]],tbl_PV_Milestones[[#This Row],[Complete]]="No",tbl_PV_Milestones[[#This Row],[Project Status]]&lt;&gt;"On Hold",tbl_PV_Milestones[[#This Row],[Overdue]]=0,tbl_PV_Milestones[[#This Row],[To be Baselined]]&lt;&gt;1),1,0)</f>
        <v>0</v>
      </c>
      <c r="AF721" s="41">
        <f>IF(AND(tbl_PV_Milestones[[#This Row],[BL FY]]=2025,tbl_PV_Milestones[[#This Row],[Finish FY]]&gt;2025),1,0)</f>
        <v>0</v>
      </c>
      <c r="AG721" s="56" t="str">
        <f>_xlfn.XLOOKUP(tbl_PV_Milestones[[#This Row],[Work ID]],tbl_PV_Meta[Work ID '#],tbl_PV_Meta[Project Manager/Owner],,0)</f>
        <v>Project Manager 12</v>
      </c>
      <c r="AH721" s="6"/>
    </row>
    <row r="722" spans="4:34" x14ac:dyDescent="0.25">
      <c r="D722" s="6" t="s">
        <v>28</v>
      </c>
      <c r="E722" s="6" t="s">
        <v>503</v>
      </c>
      <c r="F722" s="6" t="s">
        <v>1757</v>
      </c>
      <c r="G722" s="6" t="s">
        <v>733</v>
      </c>
      <c r="H722" s="6" t="s">
        <v>505</v>
      </c>
      <c r="I722" s="6" t="s">
        <v>510</v>
      </c>
      <c r="J722" s="6" t="s">
        <v>28</v>
      </c>
      <c r="K722" s="6" t="s">
        <v>39</v>
      </c>
      <c r="L722" s="6" t="s">
        <v>58</v>
      </c>
      <c r="M722" s="43"/>
      <c r="N722" s="44" t="s">
        <v>1979</v>
      </c>
      <c r="O722" s="39">
        <v>45888.708333333299</v>
      </c>
      <c r="P722" s="39">
        <v>45888.708333333299</v>
      </c>
      <c r="Q722" s="6">
        <v>0</v>
      </c>
      <c r="R722" s="6">
        <v>0</v>
      </c>
      <c r="S722" s="45" t="e">
        <f>_xlfn.CONCAT(#REF!,TRIM(tbl_PV_Milestones[[#This Row],[Milestone Description]]))</f>
        <v>#REF!</v>
      </c>
      <c r="T722" s="84" t="str">
        <f>IF(COUNTIF(tbl_PV_Milestones[UID],tbl_PV_Milestones[[#This Row],[UID]])&gt;1,"Duplicate","")</f>
        <v>Duplicate</v>
      </c>
      <c r="U722" s="42" t="str">
        <f>_xlfn.XLOOKUP(tbl_PV_Milestones[[#This Row],[Work ID]],tbl_PV_Meta[Work ID '#],tbl_PV_Meta[Sub-Portfolio])</f>
        <v>Sub-Portfolio 8</v>
      </c>
      <c r="V722" s="41">
        <f>IF(MONTH(tbl_PV_Milestones[[#This Row],[Baseline Date]])&lt;7,YEAR(tbl_PV_Milestones[[#This Row],[Baseline Date]]),YEAR(tbl_PV_Milestones[[#This Row],[Baseline Date]])+1)</f>
        <v>2026</v>
      </c>
      <c r="W722" s="41">
        <f>IF(MONTH(tbl_PV_Milestones[[#This Row],[Actual/Schedule Finish]])&lt;7,YEAR(tbl_PV_Milestones[[#This Row],[Actual/Schedule Finish]]),YEAR(tbl_PV_Milestones[[#This Row],[Actual/Schedule Finish]])+1)</f>
        <v>2026</v>
      </c>
      <c r="X722" s="41" t="str">
        <f>IF(OR(tbl_PV_Milestones[[#This Row],[Project Status]]="Completed",tbl_PV_Milestones[[#This Row],[Project Status]]="Assumed Completed"),"Yes","No")</f>
        <v>No</v>
      </c>
      <c r="Y722" s="41">
        <f>IF(tbl_PV_Milestones[[#This Row],[Baseline Date]]="",1,0)</f>
        <v>0</v>
      </c>
      <c r="Z722" s="41">
        <f>IF(tbl_PV_Milestones[[#This Row],[Baseline Date]]&lt;PV_Meta!$B$7,1,0)</f>
        <v>0</v>
      </c>
      <c r="AA722" s="41">
        <f>IF(tbl_PV_Milestones[[#This Row],[Complete]]="Yes",1,0)</f>
        <v>0</v>
      </c>
      <c r="AB722" s="41">
        <f>IF(AND(tbl_PV_Milestones[[#This Row],[BL FY]]=2025,tbl_PV_Milestones[[#This Row],[Baseline Date]]&lt;PV_Meta!$B$7),1,0)</f>
        <v>0</v>
      </c>
      <c r="AC722" s="41">
        <f>IF(AND(tbl_PV_Milestones[[#This Row],[Planned YTD]]=1,tbl_PV_Milestones[[#This Row],[Complete]]="Yes"),1,0)</f>
        <v>0</v>
      </c>
      <c r="AD722" s="41">
        <f>IF(AND(tbl_PV_Milestones[[#This Row],[Actual/Schedule Finish]]&lt;PV_Meta!$B$7,tbl_PV_Milestones[[#This Row],[Complete]]="No",tbl_PV_Milestones[[#This Row],[Project Status]]&lt;&gt;"On Hold"),1,0)</f>
        <v>0</v>
      </c>
      <c r="AE722" s="41">
        <f>IF(AND(tbl_PV_Milestones[[#This Row],[Actual/Schedule Finish]]&gt;tbl_PV_Milestones[[#This Row],[Baseline Date]],tbl_PV_Milestones[[#This Row],[Complete]]="No",tbl_PV_Milestones[[#This Row],[Project Status]]&lt;&gt;"On Hold",tbl_PV_Milestones[[#This Row],[Overdue]]=0,tbl_PV_Milestones[[#This Row],[To be Baselined]]&lt;&gt;1),1,0)</f>
        <v>0</v>
      </c>
      <c r="AF722" s="41">
        <f>IF(AND(tbl_PV_Milestones[[#This Row],[BL FY]]=2025,tbl_PV_Milestones[[#This Row],[Finish FY]]&gt;2025),1,0)</f>
        <v>0</v>
      </c>
      <c r="AG722" s="56" t="str">
        <f>_xlfn.XLOOKUP(tbl_PV_Milestones[[#This Row],[Work ID]],tbl_PV_Meta[Work ID '#],tbl_PV_Meta[Project Manager/Owner],,0)</f>
        <v>Project Manager 12</v>
      </c>
      <c r="AH722" s="6"/>
    </row>
    <row r="723" spans="4:34" x14ac:dyDescent="0.25">
      <c r="D723" s="6" t="s">
        <v>28</v>
      </c>
      <c r="E723" s="6" t="s">
        <v>503</v>
      </c>
      <c r="F723" s="6" t="s">
        <v>1757</v>
      </c>
      <c r="G723" s="6" t="s">
        <v>731</v>
      </c>
      <c r="H723" s="6" t="s">
        <v>505</v>
      </c>
      <c r="I723" s="6" t="s">
        <v>510</v>
      </c>
      <c r="J723" s="6" t="s">
        <v>28</v>
      </c>
      <c r="K723" s="6" t="s">
        <v>39</v>
      </c>
      <c r="L723" s="6" t="s">
        <v>58</v>
      </c>
      <c r="M723" s="43"/>
      <c r="N723" s="44" t="s">
        <v>1979</v>
      </c>
      <c r="O723" s="39">
        <v>45902.708333333299</v>
      </c>
      <c r="P723" s="39">
        <v>45902.708333333299</v>
      </c>
      <c r="Q723" s="6">
        <v>0</v>
      </c>
      <c r="R723" s="6">
        <v>0</v>
      </c>
      <c r="S723" s="45" t="e">
        <f>_xlfn.CONCAT(#REF!,TRIM(tbl_PV_Milestones[[#This Row],[Milestone Description]]))</f>
        <v>#REF!</v>
      </c>
      <c r="T723" s="84" t="str">
        <f>IF(COUNTIF(tbl_PV_Milestones[UID],tbl_PV_Milestones[[#This Row],[UID]])&gt;1,"Duplicate","")</f>
        <v>Duplicate</v>
      </c>
      <c r="U723" s="42" t="str">
        <f>_xlfn.XLOOKUP(tbl_PV_Milestones[[#This Row],[Work ID]],tbl_PV_Meta[Work ID '#],tbl_PV_Meta[Sub-Portfolio])</f>
        <v>Sub-Portfolio 8</v>
      </c>
      <c r="V723" s="41">
        <f>IF(MONTH(tbl_PV_Milestones[[#This Row],[Baseline Date]])&lt;7,YEAR(tbl_PV_Milestones[[#This Row],[Baseline Date]]),YEAR(tbl_PV_Milestones[[#This Row],[Baseline Date]])+1)</f>
        <v>2026</v>
      </c>
      <c r="W723" s="41">
        <f>IF(MONTH(tbl_PV_Milestones[[#This Row],[Actual/Schedule Finish]])&lt;7,YEAR(tbl_PV_Milestones[[#This Row],[Actual/Schedule Finish]]),YEAR(tbl_PV_Milestones[[#This Row],[Actual/Schedule Finish]])+1)</f>
        <v>2026</v>
      </c>
      <c r="X723" s="41" t="str">
        <f>IF(OR(tbl_PV_Milestones[[#This Row],[Project Status]]="Completed",tbl_PV_Milestones[[#This Row],[Project Status]]="Assumed Completed"),"Yes","No")</f>
        <v>No</v>
      </c>
      <c r="Y723" s="41">
        <f>IF(tbl_PV_Milestones[[#This Row],[Baseline Date]]="",1,0)</f>
        <v>0</v>
      </c>
      <c r="Z723" s="41">
        <f>IF(tbl_PV_Milestones[[#This Row],[Baseline Date]]&lt;PV_Meta!$B$7,1,0)</f>
        <v>0</v>
      </c>
      <c r="AA723" s="41">
        <f>IF(tbl_PV_Milestones[[#This Row],[Complete]]="Yes",1,0)</f>
        <v>0</v>
      </c>
      <c r="AB723" s="41">
        <f>IF(AND(tbl_PV_Milestones[[#This Row],[BL FY]]=2025,tbl_PV_Milestones[[#This Row],[Baseline Date]]&lt;PV_Meta!$B$7),1,0)</f>
        <v>0</v>
      </c>
      <c r="AC723" s="41">
        <f>IF(AND(tbl_PV_Milestones[[#This Row],[Planned YTD]]=1,tbl_PV_Milestones[[#This Row],[Complete]]="Yes"),1,0)</f>
        <v>0</v>
      </c>
      <c r="AD723" s="41">
        <f>IF(AND(tbl_PV_Milestones[[#This Row],[Actual/Schedule Finish]]&lt;PV_Meta!$B$7,tbl_PV_Milestones[[#This Row],[Complete]]="No",tbl_PV_Milestones[[#This Row],[Project Status]]&lt;&gt;"On Hold"),1,0)</f>
        <v>0</v>
      </c>
      <c r="AE723" s="41">
        <f>IF(AND(tbl_PV_Milestones[[#This Row],[Actual/Schedule Finish]]&gt;tbl_PV_Milestones[[#This Row],[Baseline Date]],tbl_PV_Milestones[[#This Row],[Complete]]="No",tbl_PV_Milestones[[#This Row],[Project Status]]&lt;&gt;"On Hold",tbl_PV_Milestones[[#This Row],[Overdue]]=0,tbl_PV_Milestones[[#This Row],[To be Baselined]]&lt;&gt;1),1,0)</f>
        <v>0</v>
      </c>
      <c r="AF723" s="41">
        <f>IF(AND(tbl_PV_Milestones[[#This Row],[BL FY]]=2025,tbl_PV_Milestones[[#This Row],[Finish FY]]&gt;2025),1,0)</f>
        <v>0</v>
      </c>
      <c r="AG723" s="56" t="str">
        <f>_xlfn.XLOOKUP(tbl_PV_Milestones[[#This Row],[Work ID]],tbl_PV_Meta[Work ID '#],tbl_PV_Meta[Project Manager/Owner],,0)</f>
        <v>Project Manager 12</v>
      </c>
      <c r="AH723" s="6"/>
    </row>
    <row r="724" spans="4:34" x14ac:dyDescent="0.25">
      <c r="D724" s="6" t="s">
        <v>28</v>
      </c>
      <c r="E724" s="6" t="s">
        <v>503</v>
      </c>
      <c r="F724" s="6" t="s">
        <v>1757</v>
      </c>
      <c r="G724" s="6" t="s">
        <v>732</v>
      </c>
      <c r="H724" s="6" t="s">
        <v>505</v>
      </c>
      <c r="I724" s="6" t="s">
        <v>510</v>
      </c>
      <c r="J724" s="6" t="s">
        <v>28</v>
      </c>
      <c r="K724" s="6" t="s">
        <v>39</v>
      </c>
      <c r="L724" s="6" t="s">
        <v>58</v>
      </c>
      <c r="M724" s="43"/>
      <c r="N724" s="44" t="s">
        <v>1979</v>
      </c>
      <c r="O724" s="39">
        <v>45902.708333333299</v>
      </c>
      <c r="P724" s="39">
        <v>45902.708333333299</v>
      </c>
      <c r="Q724" s="6">
        <v>0</v>
      </c>
      <c r="R724" s="6">
        <v>0</v>
      </c>
      <c r="S724" s="45" t="e">
        <f>_xlfn.CONCAT(#REF!,TRIM(tbl_PV_Milestones[[#This Row],[Milestone Description]]))</f>
        <v>#REF!</v>
      </c>
      <c r="T724" s="84" t="str">
        <f>IF(COUNTIF(tbl_PV_Milestones[UID],tbl_PV_Milestones[[#This Row],[UID]])&gt;1,"Duplicate","")</f>
        <v>Duplicate</v>
      </c>
      <c r="U724" s="42" t="str">
        <f>_xlfn.XLOOKUP(tbl_PV_Milestones[[#This Row],[Work ID]],tbl_PV_Meta[Work ID '#],tbl_PV_Meta[Sub-Portfolio])</f>
        <v>Sub-Portfolio 8</v>
      </c>
      <c r="V724" s="41">
        <f>IF(MONTH(tbl_PV_Milestones[[#This Row],[Baseline Date]])&lt;7,YEAR(tbl_PV_Milestones[[#This Row],[Baseline Date]]),YEAR(tbl_PV_Milestones[[#This Row],[Baseline Date]])+1)</f>
        <v>2026</v>
      </c>
      <c r="W724" s="41">
        <f>IF(MONTH(tbl_PV_Milestones[[#This Row],[Actual/Schedule Finish]])&lt;7,YEAR(tbl_PV_Milestones[[#This Row],[Actual/Schedule Finish]]),YEAR(tbl_PV_Milestones[[#This Row],[Actual/Schedule Finish]])+1)</f>
        <v>2026</v>
      </c>
      <c r="X724" s="41" t="str">
        <f>IF(OR(tbl_PV_Milestones[[#This Row],[Project Status]]="Completed",tbl_PV_Milestones[[#This Row],[Project Status]]="Assumed Completed"),"Yes","No")</f>
        <v>No</v>
      </c>
      <c r="Y724" s="41">
        <f>IF(tbl_PV_Milestones[[#This Row],[Baseline Date]]="",1,0)</f>
        <v>0</v>
      </c>
      <c r="Z724" s="41">
        <f>IF(tbl_PV_Milestones[[#This Row],[Baseline Date]]&lt;PV_Meta!$B$7,1,0)</f>
        <v>0</v>
      </c>
      <c r="AA724" s="41">
        <f>IF(tbl_PV_Milestones[[#This Row],[Complete]]="Yes",1,0)</f>
        <v>0</v>
      </c>
      <c r="AB724" s="41">
        <f>IF(AND(tbl_PV_Milestones[[#This Row],[BL FY]]=2025,tbl_PV_Milestones[[#This Row],[Baseline Date]]&lt;PV_Meta!$B$7),1,0)</f>
        <v>0</v>
      </c>
      <c r="AC724" s="41">
        <f>IF(AND(tbl_PV_Milestones[[#This Row],[Planned YTD]]=1,tbl_PV_Milestones[[#This Row],[Complete]]="Yes"),1,0)</f>
        <v>0</v>
      </c>
      <c r="AD724" s="41">
        <f>IF(AND(tbl_PV_Milestones[[#This Row],[Actual/Schedule Finish]]&lt;PV_Meta!$B$7,tbl_PV_Milestones[[#This Row],[Complete]]="No",tbl_PV_Milestones[[#This Row],[Project Status]]&lt;&gt;"On Hold"),1,0)</f>
        <v>0</v>
      </c>
      <c r="AE724" s="41">
        <f>IF(AND(tbl_PV_Milestones[[#This Row],[Actual/Schedule Finish]]&gt;tbl_PV_Milestones[[#This Row],[Baseline Date]],tbl_PV_Milestones[[#This Row],[Complete]]="No",tbl_PV_Milestones[[#This Row],[Project Status]]&lt;&gt;"On Hold",tbl_PV_Milestones[[#This Row],[Overdue]]=0,tbl_PV_Milestones[[#This Row],[To be Baselined]]&lt;&gt;1),1,0)</f>
        <v>0</v>
      </c>
      <c r="AF724" s="41">
        <f>IF(AND(tbl_PV_Milestones[[#This Row],[BL FY]]=2025,tbl_PV_Milestones[[#This Row],[Finish FY]]&gt;2025),1,0)</f>
        <v>0</v>
      </c>
      <c r="AG724" s="56" t="str">
        <f>_xlfn.XLOOKUP(tbl_PV_Milestones[[#This Row],[Work ID]],tbl_PV_Meta[Work ID '#],tbl_PV_Meta[Project Manager/Owner],,0)</f>
        <v>Project Manager 12</v>
      </c>
      <c r="AH724" s="6"/>
    </row>
    <row r="725" spans="4:34" x14ac:dyDescent="0.25">
      <c r="D725" s="6" t="s">
        <v>28</v>
      </c>
      <c r="E725" s="6" t="s">
        <v>503</v>
      </c>
      <c r="F725" s="6" t="s">
        <v>1757</v>
      </c>
      <c r="G725" s="6" t="s">
        <v>733</v>
      </c>
      <c r="H725" s="6" t="s">
        <v>505</v>
      </c>
      <c r="I725" s="6" t="s">
        <v>510</v>
      </c>
      <c r="J725" s="6" t="s">
        <v>28</v>
      </c>
      <c r="K725" s="6" t="s">
        <v>39</v>
      </c>
      <c r="L725" s="6" t="s">
        <v>58</v>
      </c>
      <c r="M725" s="43"/>
      <c r="N725" s="44" t="s">
        <v>1979</v>
      </c>
      <c r="O725" s="39">
        <v>45902.708333333299</v>
      </c>
      <c r="P725" s="39">
        <v>45902.708333333299</v>
      </c>
      <c r="Q725" s="6">
        <v>0</v>
      </c>
      <c r="R725" s="6">
        <v>0</v>
      </c>
      <c r="S725" s="45" t="e">
        <f>_xlfn.CONCAT(#REF!,TRIM(tbl_PV_Milestones[[#This Row],[Milestone Description]]))</f>
        <v>#REF!</v>
      </c>
      <c r="T725" s="84" t="str">
        <f>IF(COUNTIF(tbl_PV_Milestones[UID],tbl_PV_Milestones[[#This Row],[UID]])&gt;1,"Duplicate","")</f>
        <v>Duplicate</v>
      </c>
      <c r="U725" s="42" t="str">
        <f>_xlfn.XLOOKUP(tbl_PV_Milestones[[#This Row],[Work ID]],tbl_PV_Meta[Work ID '#],tbl_PV_Meta[Sub-Portfolio])</f>
        <v>Sub-Portfolio 8</v>
      </c>
      <c r="V725" s="41">
        <f>IF(MONTH(tbl_PV_Milestones[[#This Row],[Baseline Date]])&lt;7,YEAR(tbl_PV_Milestones[[#This Row],[Baseline Date]]),YEAR(tbl_PV_Milestones[[#This Row],[Baseline Date]])+1)</f>
        <v>2026</v>
      </c>
      <c r="W725" s="41">
        <f>IF(MONTH(tbl_PV_Milestones[[#This Row],[Actual/Schedule Finish]])&lt;7,YEAR(tbl_PV_Milestones[[#This Row],[Actual/Schedule Finish]]),YEAR(tbl_PV_Milestones[[#This Row],[Actual/Schedule Finish]])+1)</f>
        <v>2026</v>
      </c>
      <c r="X725" s="41" t="str">
        <f>IF(OR(tbl_PV_Milestones[[#This Row],[Project Status]]="Completed",tbl_PV_Milestones[[#This Row],[Project Status]]="Assumed Completed"),"Yes","No")</f>
        <v>No</v>
      </c>
      <c r="Y725" s="41">
        <f>IF(tbl_PV_Milestones[[#This Row],[Baseline Date]]="",1,0)</f>
        <v>0</v>
      </c>
      <c r="Z725" s="41">
        <f>IF(tbl_PV_Milestones[[#This Row],[Baseline Date]]&lt;PV_Meta!$B$7,1,0)</f>
        <v>0</v>
      </c>
      <c r="AA725" s="41">
        <f>IF(tbl_PV_Milestones[[#This Row],[Complete]]="Yes",1,0)</f>
        <v>0</v>
      </c>
      <c r="AB725" s="41">
        <f>IF(AND(tbl_PV_Milestones[[#This Row],[BL FY]]=2025,tbl_PV_Milestones[[#This Row],[Baseline Date]]&lt;PV_Meta!$B$7),1,0)</f>
        <v>0</v>
      </c>
      <c r="AC725" s="41">
        <f>IF(AND(tbl_PV_Milestones[[#This Row],[Planned YTD]]=1,tbl_PV_Milestones[[#This Row],[Complete]]="Yes"),1,0)</f>
        <v>0</v>
      </c>
      <c r="AD725" s="41">
        <f>IF(AND(tbl_PV_Milestones[[#This Row],[Actual/Schedule Finish]]&lt;PV_Meta!$B$7,tbl_PV_Milestones[[#This Row],[Complete]]="No",tbl_PV_Milestones[[#This Row],[Project Status]]&lt;&gt;"On Hold"),1,0)</f>
        <v>0</v>
      </c>
      <c r="AE725" s="41">
        <f>IF(AND(tbl_PV_Milestones[[#This Row],[Actual/Schedule Finish]]&gt;tbl_PV_Milestones[[#This Row],[Baseline Date]],tbl_PV_Milestones[[#This Row],[Complete]]="No",tbl_PV_Milestones[[#This Row],[Project Status]]&lt;&gt;"On Hold",tbl_PV_Milestones[[#This Row],[Overdue]]=0,tbl_PV_Milestones[[#This Row],[To be Baselined]]&lt;&gt;1),1,0)</f>
        <v>0</v>
      </c>
      <c r="AF725" s="41">
        <f>IF(AND(tbl_PV_Milestones[[#This Row],[BL FY]]=2025,tbl_PV_Milestones[[#This Row],[Finish FY]]&gt;2025),1,0)</f>
        <v>0</v>
      </c>
      <c r="AG725" s="56" t="str">
        <f>_xlfn.XLOOKUP(tbl_PV_Milestones[[#This Row],[Work ID]],tbl_PV_Meta[Work ID '#],tbl_PV_Meta[Project Manager/Owner],,0)</f>
        <v>Project Manager 12</v>
      </c>
      <c r="AH725" s="6"/>
    </row>
    <row r="726" spans="4:34" x14ac:dyDescent="0.25">
      <c r="D726" s="6" t="s">
        <v>28</v>
      </c>
      <c r="E726" s="6" t="s">
        <v>503</v>
      </c>
      <c r="F726" s="6" t="s">
        <v>1757</v>
      </c>
      <c r="G726" s="6" t="s">
        <v>731</v>
      </c>
      <c r="H726" s="6" t="s">
        <v>505</v>
      </c>
      <c r="I726" s="6" t="s">
        <v>510</v>
      </c>
      <c r="J726" s="6" t="s">
        <v>28</v>
      </c>
      <c r="K726" s="6" t="s">
        <v>39</v>
      </c>
      <c r="L726" s="6" t="s">
        <v>58</v>
      </c>
      <c r="M726" s="43"/>
      <c r="N726" s="44" t="s">
        <v>1979</v>
      </c>
      <c r="O726" s="39">
        <v>45916.708333333299</v>
      </c>
      <c r="P726" s="39">
        <v>45916.708333333299</v>
      </c>
      <c r="Q726" s="6">
        <v>0</v>
      </c>
      <c r="R726" s="6">
        <v>0</v>
      </c>
      <c r="S726" s="45" t="e">
        <f>_xlfn.CONCAT(#REF!,TRIM(tbl_PV_Milestones[[#This Row],[Milestone Description]]))</f>
        <v>#REF!</v>
      </c>
      <c r="T726" s="84" t="str">
        <f>IF(COUNTIF(tbl_PV_Milestones[UID],tbl_PV_Milestones[[#This Row],[UID]])&gt;1,"Duplicate","")</f>
        <v>Duplicate</v>
      </c>
      <c r="U726" s="42" t="str">
        <f>_xlfn.XLOOKUP(tbl_PV_Milestones[[#This Row],[Work ID]],tbl_PV_Meta[Work ID '#],tbl_PV_Meta[Sub-Portfolio])</f>
        <v>Sub-Portfolio 8</v>
      </c>
      <c r="V726" s="41">
        <f>IF(MONTH(tbl_PV_Milestones[[#This Row],[Baseline Date]])&lt;7,YEAR(tbl_PV_Milestones[[#This Row],[Baseline Date]]),YEAR(tbl_PV_Milestones[[#This Row],[Baseline Date]])+1)</f>
        <v>2026</v>
      </c>
      <c r="W726" s="41">
        <f>IF(MONTH(tbl_PV_Milestones[[#This Row],[Actual/Schedule Finish]])&lt;7,YEAR(tbl_PV_Milestones[[#This Row],[Actual/Schedule Finish]]),YEAR(tbl_PV_Milestones[[#This Row],[Actual/Schedule Finish]])+1)</f>
        <v>2026</v>
      </c>
      <c r="X726" s="41" t="str">
        <f>IF(OR(tbl_PV_Milestones[[#This Row],[Project Status]]="Completed",tbl_PV_Milestones[[#This Row],[Project Status]]="Assumed Completed"),"Yes","No")</f>
        <v>No</v>
      </c>
      <c r="Y726" s="41">
        <f>IF(tbl_PV_Milestones[[#This Row],[Baseline Date]]="",1,0)</f>
        <v>0</v>
      </c>
      <c r="Z726" s="41">
        <f>IF(tbl_PV_Milestones[[#This Row],[Baseline Date]]&lt;PV_Meta!$B$7,1,0)</f>
        <v>0</v>
      </c>
      <c r="AA726" s="41">
        <f>IF(tbl_PV_Milestones[[#This Row],[Complete]]="Yes",1,0)</f>
        <v>0</v>
      </c>
      <c r="AB726" s="41">
        <f>IF(AND(tbl_PV_Milestones[[#This Row],[BL FY]]=2025,tbl_PV_Milestones[[#This Row],[Baseline Date]]&lt;PV_Meta!$B$7),1,0)</f>
        <v>0</v>
      </c>
      <c r="AC726" s="41">
        <f>IF(AND(tbl_PV_Milestones[[#This Row],[Planned YTD]]=1,tbl_PV_Milestones[[#This Row],[Complete]]="Yes"),1,0)</f>
        <v>0</v>
      </c>
      <c r="AD726" s="41">
        <f>IF(AND(tbl_PV_Milestones[[#This Row],[Actual/Schedule Finish]]&lt;PV_Meta!$B$7,tbl_PV_Milestones[[#This Row],[Complete]]="No",tbl_PV_Milestones[[#This Row],[Project Status]]&lt;&gt;"On Hold"),1,0)</f>
        <v>0</v>
      </c>
      <c r="AE726" s="41">
        <f>IF(AND(tbl_PV_Milestones[[#This Row],[Actual/Schedule Finish]]&gt;tbl_PV_Milestones[[#This Row],[Baseline Date]],tbl_PV_Milestones[[#This Row],[Complete]]="No",tbl_PV_Milestones[[#This Row],[Project Status]]&lt;&gt;"On Hold",tbl_PV_Milestones[[#This Row],[Overdue]]=0,tbl_PV_Milestones[[#This Row],[To be Baselined]]&lt;&gt;1),1,0)</f>
        <v>0</v>
      </c>
      <c r="AF726" s="41">
        <f>IF(AND(tbl_PV_Milestones[[#This Row],[BL FY]]=2025,tbl_PV_Milestones[[#This Row],[Finish FY]]&gt;2025),1,0)</f>
        <v>0</v>
      </c>
      <c r="AG726" s="56" t="str">
        <f>_xlfn.XLOOKUP(tbl_PV_Milestones[[#This Row],[Work ID]],tbl_PV_Meta[Work ID '#],tbl_PV_Meta[Project Manager/Owner],,0)</f>
        <v>Project Manager 12</v>
      </c>
      <c r="AH726" s="6"/>
    </row>
    <row r="727" spans="4:34" x14ac:dyDescent="0.25">
      <c r="D727" s="6" t="s">
        <v>28</v>
      </c>
      <c r="E727" s="6" t="s">
        <v>503</v>
      </c>
      <c r="F727" s="6" t="s">
        <v>1757</v>
      </c>
      <c r="G727" s="6" t="s">
        <v>732</v>
      </c>
      <c r="H727" s="6" t="s">
        <v>505</v>
      </c>
      <c r="I727" s="6" t="s">
        <v>510</v>
      </c>
      <c r="J727" s="6" t="s">
        <v>28</v>
      </c>
      <c r="K727" s="6" t="s">
        <v>39</v>
      </c>
      <c r="L727" s="6" t="s">
        <v>58</v>
      </c>
      <c r="M727" s="43"/>
      <c r="N727" s="44" t="s">
        <v>1979</v>
      </c>
      <c r="O727" s="39">
        <v>45916.708333333299</v>
      </c>
      <c r="P727" s="39">
        <v>45916.708333333299</v>
      </c>
      <c r="Q727" s="6">
        <v>0</v>
      </c>
      <c r="R727" s="6">
        <v>0</v>
      </c>
      <c r="S727" s="45" t="e">
        <f>_xlfn.CONCAT(#REF!,TRIM(tbl_PV_Milestones[[#This Row],[Milestone Description]]))</f>
        <v>#REF!</v>
      </c>
      <c r="T727" s="84" t="str">
        <f>IF(COUNTIF(tbl_PV_Milestones[UID],tbl_PV_Milestones[[#This Row],[UID]])&gt;1,"Duplicate","")</f>
        <v>Duplicate</v>
      </c>
      <c r="U727" s="42" t="str">
        <f>_xlfn.XLOOKUP(tbl_PV_Milestones[[#This Row],[Work ID]],tbl_PV_Meta[Work ID '#],tbl_PV_Meta[Sub-Portfolio])</f>
        <v>Sub-Portfolio 8</v>
      </c>
      <c r="V727" s="41">
        <f>IF(MONTH(tbl_PV_Milestones[[#This Row],[Baseline Date]])&lt;7,YEAR(tbl_PV_Milestones[[#This Row],[Baseline Date]]),YEAR(tbl_PV_Milestones[[#This Row],[Baseline Date]])+1)</f>
        <v>2026</v>
      </c>
      <c r="W727" s="41">
        <f>IF(MONTH(tbl_PV_Milestones[[#This Row],[Actual/Schedule Finish]])&lt;7,YEAR(tbl_PV_Milestones[[#This Row],[Actual/Schedule Finish]]),YEAR(tbl_PV_Milestones[[#This Row],[Actual/Schedule Finish]])+1)</f>
        <v>2026</v>
      </c>
      <c r="X727" s="41" t="str">
        <f>IF(OR(tbl_PV_Milestones[[#This Row],[Project Status]]="Completed",tbl_PV_Milestones[[#This Row],[Project Status]]="Assumed Completed"),"Yes","No")</f>
        <v>No</v>
      </c>
      <c r="Y727" s="41">
        <f>IF(tbl_PV_Milestones[[#This Row],[Baseline Date]]="",1,0)</f>
        <v>0</v>
      </c>
      <c r="Z727" s="41">
        <f>IF(tbl_PV_Milestones[[#This Row],[Baseline Date]]&lt;PV_Meta!$B$7,1,0)</f>
        <v>0</v>
      </c>
      <c r="AA727" s="41">
        <f>IF(tbl_PV_Milestones[[#This Row],[Complete]]="Yes",1,0)</f>
        <v>0</v>
      </c>
      <c r="AB727" s="41">
        <f>IF(AND(tbl_PV_Milestones[[#This Row],[BL FY]]=2025,tbl_PV_Milestones[[#This Row],[Baseline Date]]&lt;PV_Meta!$B$7),1,0)</f>
        <v>0</v>
      </c>
      <c r="AC727" s="41">
        <f>IF(AND(tbl_PV_Milestones[[#This Row],[Planned YTD]]=1,tbl_PV_Milestones[[#This Row],[Complete]]="Yes"),1,0)</f>
        <v>0</v>
      </c>
      <c r="AD727" s="41">
        <f>IF(AND(tbl_PV_Milestones[[#This Row],[Actual/Schedule Finish]]&lt;PV_Meta!$B$7,tbl_PV_Milestones[[#This Row],[Complete]]="No",tbl_PV_Milestones[[#This Row],[Project Status]]&lt;&gt;"On Hold"),1,0)</f>
        <v>0</v>
      </c>
      <c r="AE727" s="41">
        <f>IF(AND(tbl_PV_Milestones[[#This Row],[Actual/Schedule Finish]]&gt;tbl_PV_Milestones[[#This Row],[Baseline Date]],tbl_PV_Milestones[[#This Row],[Complete]]="No",tbl_PV_Milestones[[#This Row],[Project Status]]&lt;&gt;"On Hold",tbl_PV_Milestones[[#This Row],[Overdue]]=0,tbl_PV_Milestones[[#This Row],[To be Baselined]]&lt;&gt;1),1,0)</f>
        <v>0</v>
      </c>
      <c r="AF727" s="41">
        <f>IF(AND(tbl_PV_Milestones[[#This Row],[BL FY]]=2025,tbl_PV_Milestones[[#This Row],[Finish FY]]&gt;2025),1,0)</f>
        <v>0</v>
      </c>
      <c r="AG727" s="56" t="str">
        <f>_xlfn.XLOOKUP(tbl_PV_Milestones[[#This Row],[Work ID]],tbl_PV_Meta[Work ID '#],tbl_PV_Meta[Project Manager/Owner],,0)</f>
        <v>Project Manager 12</v>
      </c>
      <c r="AH727" s="6"/>
    </row>
    <row r="728" spans="4:34" x14ac:dyDescent="0.25">
      <c r="D728" s="6" t="s">
        <v>28</v>
      </c>
      <c r="E728" s="6" t="s">
        <v>503</v>
      </c>
      <c r="F728" s="6" t="s">
        <v>1757</v>
      </c>
      <c r="G728" s="6" t="s">
        <v>733</v>
      </c>
      <c r="H728" s="6" t="s">
        <v>505</v>
      </c>
      <c r="I728" s="6" t="s">
        <v>510</v>
      </c>
      <c r="J728" s="6" t="s">
        <v>28</v>
      </c>
      <c r="K728" s="6" t="s">
        <v>39</v>
      </c>
      <c r="L728" s="6" t="s">
        <v>58</v>
      </c>
      <c r="M728" s="43"/>
      <c r="N728" s="44" t="s">
        <v>1979</v>
      </c>
      <c r="O728" s="39">
        <v>45916.708333333299</v>
      </c>
      <c r="P728" s="39">
        <v>45916.708333333299</v>
      </c>
      <c r="Q728" s="6">
        <v>0</v>
      </c>
      <c r="R728" s="6">
        <v>0</v>
      </c>
      <c r="S728" s="45" t="e">
        <f>_xlfn.CONCAT(#REF!,TRIM(tbl_PV_Milestones[[#This Row],[Milestone Description]]))</f>
        <v>#REF!</v>
      </c>
      <c r="T728" s="84" t="str">
        <f>IF(COUNTIF(tbl_PV_Milestones[UID],tbl_PV_Milestones[[#This Row],[UID]])&gt;1,"Duplicate","")</f>
        <v>Duplicate</v>
      </c>
      <c r="U728" s="42" t="str">
        <f>_xlfn.XLOOKUP(tbl_PV_Milestones[[#This Row],[Work ID]],tbl_PV_Meta[Work ID '#],tbl_PV_Meta[Sub-Portfolio])</f>
        <v>Sub-Portfolio 8</v>
      </c>
      <c r="V728" s="41">
        <f>IF(MONTH(tbl_PV_Milestones[[#This Row],[Baseline Date]])&lt;7,YEAR(tbl_PV_Milestones[[#This Row],[Baseline Date]]),YEAR(tbl_PV_Milestones[[#This Row],[Baseline Date]])+1)</f>
        <v>2026</v>
      </c>
      <c r="W728" s="41">
        <f>IF(MONTH(tbl_PV_Milestones[[#This Row],[Actual/Schedule Finish]])&lt;7,YEAR(tbl_PV_Milestones[[#This Row],[Actual/Schedule Finish]]),YEAR(tbl_PV_Milestones[[#This Row],[Actual/Schedule Finish]])+1)</f>
        <v>2026</v>
      </c>
      <c r="X728" s="41" t="str">
        <f>IF(OR(tbl_PV_Milestones[[#This Row],[Project Status]]="Completed",tbl_PV_Milestones[[#This Row],[Project Status]]="Assumed Completed"),"Yes","No")</f>
        <v>No</v>
      </c>
      <c r="Y728" s="41">
        <f>IF(tbl_PV_Milestones[[#This Row],[Baseline Date]]="",1,0)</f>
        <v>0</v>
      </c>
      <c r="Z728" s="41">
        <f>IF(tbl_PV_Milestones[[#This Row],[Baseline Date]]&lt;PV_Meta!$B$7,1,0)</f>
        <v>0</v>
      </c>
      <c r="AA728" s="41">
        <f>IF(tbl_PV_Milestones[[#This Row],[Complete]]="Yes",1,0)</f>
        <v>0</v>
      </c>
      <c r="AB728" s="41">
        <f>IF(AND(tbl_PV_Milestones[[#This Row],[BL FY]]=2025,tbl_PV_Milestones[[#This Row],[Baseline Date]]&lt;PV_Meta!$B$7),1,0)</f>
        <v>0</v>
      </c>
      <c r="AC728" s="41">
        <f>IF(AND(tbl_PV_Milestones[[#This Row],[Planned YTD]]=1,tbl_PV_Milestones[[#This Row],[Complete]]="Yes"),1,0)</f>
        <v>0</v>
      </c>
      <c r="AD728" s="41">
        <f>IF(AND(tbl_PV_Milestones[[#This Row],[Actual/Schedule Finish]]&lt;PV_Meta!$B$7,tbl_PV_Milestones[[#This Row],[Complete]]="No",tbl_PV_Milestones[[#This Row],[Project Status]]&lt;&gt;"On Hold"),1,0)</f>
        <v>0</v>
      </c>
      <c r="AE728" s="41">
        <f>IF(AND(tbl_PV_Milestones[[#This Row],[Actual/Schedule Finish]]&gt;tbl_PV_Milestones[[#This Row],[Baseline Date]],tbl_PV_Milestones[[#This Row],[Complete]]="No",tbl_PV_Milestones[[#This Row],[Project Status]]&lt;&gt;"On Hold",tbl_PV_Milestones[[#This Row],[Overdue]]=0,tbl_PV_Milestones[[#This Row],[To be Baselined]]&lt;&gt;1),1,0)</f>
        <v>0</v>
      </c>
      <c r="AF728" s="41">
        <f>IF(AND(tbl_PV_Milestones[[#This Row],[BL FY]]=2025,tbl_PV_Milestones[[#This Row],[Finish FY]]&gt;2025),1,0)</f>
        <v>0</v>
      </c>
      <c r="AG728" s="56" t="str">
        <f>_xlfn.XLOOKUP(tbl_PV_Milestones[[#This Row],[Work ID]],tbl_PV_Meta[Work ID '#],tbl_PV_Meta[Project Manager/Owner],,0)</f>
        <v>Project Manager 12</v>
      </c>
      <c r="AH728" s="6"/>
    </row>
    <row r="729" spans="4:34" x14ac:dyDescent="0.25">
      <c r="D729" s="6" t="s">
        <v>28</v>
      </c>
      <c r="E729" s="6" t="s">
        <v>503</v>
      </c>
      <c r="F729" s="6" t="s">
        <v>1757</v>
      </c>
      <c r="G729" s="6" t="s">
        <v>731</v>
      </c>
      <c r="H729" s="6" t="s">
        <v>505</v>
      </c>
      <c r="I729" s="6" t="s">
        <v>510</v>
      </c>
      <c r="J729" s="6" t="s">
        <v>28</v>
      </c>
      <c r="K729" s="6" t="s">
        <v>39</v>
      </c>
      <c r="L729" s="6" t="s">
        <v>58</v>
      </c>
      <c r="M729" s="43"/>
      <c r="N729" s="44" t="s">
        <v>1979</v>
      </c>
      <c r="O729" s="39">
        <v>45930.708333333299</v>
      </c>
      <c r="P729" s="39">
        <v>45930.708333333299</v>
      </c>
      <c r="Q729" s="6">
        <v>0</v>
      </c>
      <c r="R729" s="6">
        <v>0</v>
      </c>
      <c r="S729" s="45" t="e">
        <f>_xlfn.CONCAT(#REF!,TRIM(tbl_PV_Milestones[[#This Row],[Milestone Description]]))</f>
        <v>#REF!</v>
      </c>
      <c r="T729" s="84" t="str">
        <f>IF(COUNTIF(tbl_PV_Milestones[UID],tbl_PV_Milestones[[#This Row],[UID]])&gt;1,"Duplicate","")</f>
        <v>Duplicate</v>
      </c>
      <c r="U729" s="42" t="str">
        <f>_xlfn.XLOOKUP(tbl_PV_Milestones[[#This Row],[Work ID]],tbl_PV_Meta[Work ID '#],tbl_PV_Meta[Sub-Portfolio])</f>
        <v>Sub-Portfolio 8</v>
      </c>
      <c r="V729" s="41">
        <f>IF(MONTH(tbl_PV_Milestones[[#This Row],[Baseline Date]])&lt;7,YEAR(tbl_PV_Milestones[[#This Row],[Baseline Date]]),YEAR(tbl_PV_Milestones[[#This Row],[Baseline Date]])+1)</f>
        <v>2026</v>
      </c>
      <c r="W729" s="41">
        <f>IF(MONTH(tbl_PV_Milestones[[#This Row],[Actual/Schedule Finish]])&lt;7,YEAR(tbl_PV_Milestones[[#This Row],[Actual/Schedule Finish]]),YEAR(tbl_PV_Milestones[[#This Row],[Actual/Schedule Finish]])+1)</f>
        <v>2026</v>
      </c>
      <c r="X729" s="41" t="str">
        <f>IF(OR(tbl_PV_Milestones[[#This Row],[Project Status]]="Completed",tbl_PV_Milestones[[#This Row],[Project Status]]="Assumed Completed"),"Yes","No")</f>
        <v>No</v>
      </c>
      <c r="Y729" s="41">
        <f>IF(tbl_PV_Milestones[[#This Row],[Baseline Date]]="",1,0)</f>
        <v>0</v>
      </c>
      <c r="Z729" s="41">
        <f>IF(tbl_PV_Milestones[[#This Row],[Baseline Date]]&lt;PV_Meta!$B$7,1,0)</f>
        <v>0</v>
      </c>
      <c r="AA729" s="41">
        <f>IF(tbl_PV_Milestones[[#This Row],[Complete]]="Yes",1,0)</f>
        <v>0</v>
      </c>
      <c r="AB729" s="41">
        <f>IF(AND(tbl_PV_Milestones[[#This Row],[BL FY]]=2025,tbl_PV_Milestones[[#This Row],[Baseline Date]]&lt;PV_Meta!$B$7),1,0)</f>
        <v>0</v>
      </c>
      <c r="AC729" s="41">
        <f>IF(AND(tbl_PV_Milestones[[#This Row],[Planned YTD]]=1,tbl_PV_Milestones[[#This Row],[Complete]]="Yes"),1,0)</f>
        <v>0</v>
      </c>
      <c r="AD729" s="41">
        <f>IF(AND(tbl_PV_Milestones[[#This Row],[Actual/Schedule Finish]]&lt;PV_Meta!$B$7,tbl_PV_Milestones[[#This Row],[Complete]]="No",tbl_PV_Milestones[[#This Row],[Project Status]]&lt;&gt;"On Hold"),1,0)</f>
        <v>0</v>
      </c>
      <c r="AE729" s="41">
        <f>IF(AND(tbl_PV_Milestones[[#This Row],[Actual/Schedule Finish]]&gt;tbl_PV_Milestones[[#This Row],[Baseline Date]],tbl_PV_Milestones[[#This Row],[Complete]]="No",tbl_PV_Milestones[[#This Row],[Project Status]]&lt;&gt;"On Hold",tbl_PV_Milestones[[#This Row],[Overdue]]=0,tbl_PV_Milestones[[#This Row],[To be Baselined]]&lt;&gt;1),1,0)</f>
        <v>0</v>
      </c>
      <c r="AF729" s="41">
        <f>IF(AND(tbl_PV_Milestones[[#This Row],[BL FY]]=2025,tbl_PV_Milestones[[#This Row],[Finish FY]]&gt;2025),1,0)</f>
        <v>0</v>
      </c>
      <c r="AG729" s="56" t="str">
        <f>_xlfn.XLOOKUP(tbl_PV_Milestones[[#This Row],[Work ID]],tbl_PV_Meta[Work ID '#],tbl_PV_Meta[Project Manager/Owner],,0)</f>
        <v>Project Manager 12</v>
      </c>
      <c r="AH729" s="6"/>
    </row>
    <row r="730" spans="4:34" x14ac:dyDescent="0.25">
      <c r="D730" s="6" t="s">
        <v>28</v>
      </c>
      <c r="E730" s="6" t="s">
        <v>503</v>
      </c>
      <c r="F730" s="6" t="s">
        <v>1757</v>
      </c>
      <c r="G730" s="6" t="s">
        <v>732</v>
      </c>
      <c r="H730" s="6" t="s">
        <v>505</v>
      </c>
      <c r="I730" s="6" t="s">
        <v>510</v>
      </c>
      <c r="J730" s="6" t="s">
        <v>28</v>
      </c>
      <c r="K730" s="6" t="s">
        <v>39</v>
      </c>
      <c r="L730" s="6" t="s">
        <v>58</v>
      </c>
      <c r="M730" s="43"/>
      <c r="N730" s="44" t="s">
        <v>1979</v>
      </c>
      <c r="O730" s="39">
        <v>45930.708333333299</v>
      </c>
      <c r="P730" s="39">
        <v>45930.708333333299</v>
      </c>
      <c r="Q730" s="6">
        <v>0</v>
      </c>
      <c r="R730" s="6">
        <v>0</v>
      </c>
      <c r="S730" s="45" t="e">
        <f>_xlfn.CONCAT(#REF!,TRIM(tbl_PV_Milestones[[#This Row],[Milestone Description]]))</f>
        <v>#REF!</v>
      </c>
      <c r="T730" s="84" t="str">
        <f>IF(COUNTIF(tbl_PV_Milestones[UID],tbl_PV_Milestones[[#This Row],[UID]])&gt;1,"Duplicate","")</f>
        <v>Duplicate</v>
      </c>
      <c r="U730" s="42" t="str">
        <f>_xlfn.XLOOKUP(tbl_PV_Milestones[[#This Row],[Work ID]],tbl_PV_Meta[Work ID '#],tbl_PV_Meta[Sub-Portfolio])</f>
        <v>Sub-Portfolio 8</v>
      </c>
      <c r="V730" s="41">
        <f>IF(MONTH(tbl_PV_Milestones[[#This Row],[Baseline Date]])&lt;7,YEAR(tbl_PV_Milestones[[#This Row],[Baseline Date]]),YEAR(tbl_PV_Milestones[[#This Row],[Baseline Date]])+1)</f>
        <v>2026</v>
      </c>
      <c r="W730" s="41">
        <f>IF(MONTH(tbl_PV_Milestones[[#This Row],[Actual/Schedule Finish]])&lt;7,YEAR(tbl_PV_Milestones[[#This Row],[Actual/Schedule Finish]]),YEAR(tbl_PV_Milestones[[#This Row],[Actual/Schedule Finish]])+1)</f>
        <v>2026</v>
      </c>
      <c r="X730" s="41" t="str">
        <f>IF(OR(tbl_PV_Milestones[[#This Row],[Project Status]]="Completed",tbl_PV_Milestones[[#This Row],[Project Status]]="Assumed Completed"),"Yes","No")</f>
        <v>No</v>
      </c>
      <c r="Y730" s="41">
        <f>IF(tbl_PV_Milestones[[#This Row],[Baseline Date]]="",1,0)</f>
        <v>0</v>
      </c>
      <c r="Z730" s="41">
        <f>IF(tbl_PV_Milestones[[#This Row],[Baseline Date]]&lt;PV_Meta!$B$7,1,0)</f>
        <v>0</v>
      </c>
      <c r="AA730" s="41">
        <f>IF(tbl_PV_Milestones[[#This Row],[Complete]]="Yes",1,0)</f>
        <v>0</v>
      </c>
      <c r="AB730" s="41">
        <f>IF(AND(tbl_PV_Milestones[[#This Row],[BL FY]]=2025,tbl_PV_Milestones[[#This Row],[Baseline Date]]&lt;PV_Meta!$B$7),1,0)</f>
        <v>0</v>
      </c>
      <c r="AC730" s="41">
        <f>IF(AND(tbl_PV_Milestones[[#This Row],[Planned YTD]]=1,tbl_PV_Milestones[[#This Row],[Complete]]="Yes"),1,0)</f>
        <v>0</v>
      </c>
      <c r="AD730" s="41">
        <f>IF(AND(tbl_PV_Milestones[[#This Row],[Actual/Schedule Finish]]&lt;PV_Meta!$B$7,tbl_PV_Milestones[[#This Row],[Complete]]="No",tbl_PV_Milestones[[#This Row],[Project Status]]&lt;&gt;"On Hold"),1,0)</f>
        <v>0</v>
      </c>
      <c r="AE730" s="41">
        <f>IF(AND(tbl_PV_Milestones[[#This Row],[Actual/Schedule Finish]]&gt;tbl_PV_Milestones[[#This Row],[Baseline Date]],tbl_PV_Milestones[[#This Row],[Complete]]="No",tbl_PV_Milestones[[#This Row],[Project Status]]&lt;&gt;"On Hold",tbl_PV_Milestones[[#This Row],[Overdue]]=0,tbl_PV_Milestones[[#This Row],[To be Baselined]]&lt;&gt;1),1,0)</f>
        <v>0</v>
      </c>
      <c r="AF730" s="41">
        <f>IF(AND(tbl_PV_Milestones[[#This Row],[BL FY]]=2025,tbl_PV_Milestones[[#This Row],[Finish FY]]&gt;2025),1,0)</f>
        <v>0</v>
      </c>
      <c r="AG730" s="56" t="str">
        <f>_xlfn.XLOOKUP(tbl_PV_Milestones[[#This Row],[Work ID]],tbl_PV_Meta[Work ID '#],tbl_PV_Meta[Project Manager/Owner],,0)</f>
        <v>Project Manager 12</v>
      </c>
      <c r="AH730" s="6"/>
    </row>
    <row r="731" spans="4:34" x14ac:dyDescent="0.25">
      <c r="D731" s="6" t="s">
        <v>28</v>
      </c>
      <c r="E731" s="6" t="s">
        <v>503</v>
      </c>
      <c r="F731" s="6" t="s">
        <v>1757</v>
      </c>
      <c r="G731" s="6" t="s">
        <v>733</v>
      </c>
      <c r="H731" s="6" t="s">
        <v>505</v>
      </c>
      <c r="I731" s="6" t="s">
        <v>510</v>
      </c>
      <c r="J731" s="6" t="s">
        <v>28</v>
      </c>
      <c r="K731" s="6" t="s">
        <v>39</v>
      </c>
      <c r="L731" s="6" t="s">
        <v>58</v>
      </c>
      <c r="M731" s="43"/>
      <c r="N731" s="44" t="s">
        <v>1979</v>
      </c>
      <c r="O731" s="39">
        <v>45930.708333333299</v>
      </c>
      <c r="P731" s="39">
        <v>45930.708333333299</v>
      </c>
      <c r="Q731" s="6">
        <v>0</v>
      </c>
      <c r="R731" s="6">
        <v>0</v>
      </c>
      <c r="S731" s="45" t="e">
        <f>_xlfn.CONCAT(#REF!,TRIM(tbl_PV_Milestones[[#This Row],[Milestone Description]]))</f>
        <v>#REF!</v>
      </c>
      <c r="T731" s="84" t="str">
        <f>IF(COUNTIF(tbl_PV_Milestones[UID],tbl_PV_Milestones[[#This Row],[UID]])&gt;1,"Duplicate","")</f>
        <v>Duplicate</v>
      </c>
      <c r="U731" s="42" t="str">
        <f>_xlfn.XLOOKUP(tbl_PV_Milestones[[#This Row],[Work ID]],tbl_PV_Meta[Work ID '#],tbl_PV_Meta[Sub-Portfolio])</f>
        <v>Sub-Portfolio 8</v>
      </c>
      <c r="V731" s="41">
        <f>IF(MONTH(tbl_PV_Milestones[[#This Row],[Baseline Date]])&lt;7,YEAR(tbl_PV_Milestones[[#This Row],[Baseline Date]]),YEAR(tbl_PV_Milestones[[#This Row],[Baseline Date]])+1)</f>
        <v>2026</v>
      </c>
      <c r="W731" s="41">
        <f>IF(MONTH(tbl_PV_Milestones[[#This Row],[Actual/Schedule Finish]])&lt;7,YEAR(tbl_PV_Milestones[[#This Row],[Actual/Schedule Finish]]),YEAR(tbl_PV_Milestones[[#This Row],[Actual/Schedule Finish]])+1)</f>
        <v>2026</v>
      </c>
      <c r="X731" s="41" t="str">
        <f>IF(OR(tbl_PV_Milestones[[#This Row],[Project Status]]="Completed",tbl_PV_Milestones[[#This Row],[Project Status]]="Assumed Completed"),"Yes","No")</f>
        <v>No</v>
      </c>
      <c r="Y731" s="41">
        <f>IF(tbl_PV_Milestones[[#This Row],[Baseline Date]]="",1,0)</f>
        <v>0</v>
      </c>
      <c r="Z731" s="41">
        <f>IF(tbl_PV_Milestones[[#This Row],[Baseline Date]]&lt;PV_Meta!$B$7,1,0)</f>
        <v>0</v>
      </c>
      <c r="AA731" s="41">
        <f>IF(tbl_PV_Milestones[[#This Row],[Complete]]="Yes",1,0)</f>
        <v>0</v>
      </c>
      <c r="AB731" s="41">
        <f>IF(AND(tbl_PV_Milestones[[#This Row],[BL FY]]=2025,tbl_PV_Milestones[[#This Row],[Baseline Date]]&lt;PV_Meta!$B$7),1,0)</f>
        <v>0</v>
      </c>
      <c r="AC731" s="41">
        <f>IF(AND(tbl_PV_Milestones[[#This Row],[Planned YTD]]=1,tbl_PV_Milestones[[#This Row],[Complete]]="Yes"),1,0)</f>
        <v>0</v>
      </c>
      <c r="AD731" s="41">
        <f>IF(AND(tbl_PV_Milestones[[#This Row],[Actual/Schedule Finish]]&lt;PV_Meta!$B$7,tbl_PV_Milestones[[#This Row],[Complete]]="No",tbl_PV_Milestones[[#This Row],[Project Status]]&lt;&gt;"On Hold"),1,0)</f>
        <v>0</v>
      </c>
      <c r="AE731" s="41">
        <f>IF(AND(tbl_PV_Milestones[[#This Row],[Actual/Schedule Finish]]&gt;tbl_PV_Milestones[[#This Row],[Baseline Date]],tbl_PV_Milestones[[#This Row],[Complete]]="No",tbl_PV_Milestones[[#This Row],[Project Status]]&lt;&gt;"On Hold",tbl_PV_Milestones[[#This Row],[Overdue]]=0,tbl_PV_Milestones[[#This Row],[To be Baselined]]&lt;&gt;1),1,0)</f>
        <v>0</v>
      </c>
      <c r="AF731" s="41">
        <f>IF(AND(tbl_PV_Milestones[[#This Row],[BL FY]]=2025,tbl_PV_Milestones[[#This Row],[Finish FY]]&gt;2025),1,0)</f>
        <v>0</v>
      </c>
      <c r="AG731" s="56" t="str">
        <f>_xlfn.XLOOKUP(tbl_PV_Milestones[[#This Row],[Work ID]],tbl_PV_Meta[Work ID '#],tbl_PV_Meta[Project Manager/Owner],,0)</f>
        <v>Project Manager 12</v>
      </c>
      <c r="AH731" s="6"/>
    </row>
    <row r="732" spans="4:34" x14ac:dyDescent="0.25">
      <c r="D732" s="6" t="s">
        <v>28</v>
      </c>
      <c r="E732" s="6" t="s">
        <v>503</v>
      </c>
      <c r="F732" s="6" t="s">
        <v>1757</v>
      </c>
      <c r="G732" s="6" t="s">
        <v>731</v>
      </c>
      <c r="H732" s="6" t="s">
        <v>505</v>
      </c>
      <c r="I732" s="6" t="s">
        <v>510</v>
      </c>
      <c r="J732" s="6" t="s">
        <v>28</v>
      </c>
      <c r="K732" s="6" t="s">
        <v>39</v>
      </c>
      <c r="L732" s="6" t="s">
        <v>58</v>
      </c>
      <c r="M732" s="43"/>
      <c r="N732" s="44" t="s">
        <v>1979</v>
      </c>
      <c r="O732" s="39">
        <v>45944.708333333299</v>
      </c>
      <c r="P732" s="39">
        <v>45944.708333333299</v>
      </c>
      <c r="Q732" s="6">
        <v>0</v>
      </c>
      <c r="R732" s="6">
        <v>0</v>
      </c>
      <c r="S732" s="45" t="e">
        <f>_xlfn.CONCAT(#REF!,TRIM(tbl_PV_Milestones[[#This Row],[Milestone Description]]))</f>
        <v>#REF!</v>
      </c>
      <c r="T732" s="84" t="str">
        <f>IF(COUNTIF(tbl_PV_Milestones[UID],tbl_PV_Milestones[[#This Row],[UID]])&gt;1,"Duplicate","")</f>
        <v>Duplicate</v>
      </c>
      <c r="U732" s="42" t="str">
        <f>_xlfn.XLOOKUP(tbl_PV_Milestones[[#This Row],[Work ID]],tbl_PV_Meta[Work ID '#],tbl_PV_Meta[Sub-Portfolio])</f>
        <v>Sub-Portfolio 8</v>
      </c>
      <c r="V732" s="41">
        <f>IF(MONTH(tbl_PV_Milestones[[#This Row],[Baseline Date]])&lt;7,YEAR(tbl_PV_Milestones[[#This Row],[Baseline Date]]),YEAR(tbl_PV_Milestones[[#This Row],[Baseline Date]])+1)</f>
        <v>2026</v>
      </c>
      <c r="W732" s="41">
        <f>IF(MONTH(tbl_PV_Milestones[[#This Row],[Actual/Schedule Finish]])&lt;7,YEAR(tbl_PV_Milestones[[#This Row],[Actual/Schedule Finish]]),YEAR(tbl_PV_Milestones[[#This Row],[Actual/Schedule Finish]])+1)</f>
        <v>2026</v>
      </c>
      <c r="X732" s="41" t="str">
        <f>IF(OR(tbl_PV_Milestones[[#This Row],[Project Status]]="Completed",tbl_PV_Milestones[[#This Row],[Project Status]]="Assumed Completed"),"Yes","No")</f>
        <v>No</v>
      </c>
      <c r="Y732" s="41">
        <f>IF(tbl_PV_Milestones[[#This Row],[Baseline Date]]="",1,0)</f>
        <v>0</v>
      </c>
      <c r="Z732" s="41">
        <f>IF(tbl_PV_Milestones[[#This Row],[Baseline Date]]&lt;PV_Meta!$B$7,1,0)</f>
        <v>0</v>
      </c>
      <c r="AA732" s="41">
        <f>IF(tbl_PV_Milestones[[#This Row],[Complete]]="Yes",1,0)</f>
        <v>0</v>
      </c>
      <c r="AB732" s="41">
        <f>IF(AND(tbl_PV_Milestones[[#This Row],[BL FY]]=2025,tbl_PV_Milestones[[#This Row],[Baseline Date]]&lt;PV_Meta!$B$7),1,0)</f>
        <v>0</v>
      </c>
      <c r="AC732" s="41">
        <f>IF(AND(tbl_PV_Milestones[[#This Row],[Planned YTD]]=1,tbl_PV_Milestones[[#This Row],[Complete]]="Yes"),1,0)</f>
        <v>0</v>
      </c>
      <c r="AD732" s="41">
        <f>IF(AND(tbl_PV_Milestones[[#This Row],[Actual/Schedule Finish]]&lt;PV_Meta!$B$7,tbl_PV_Milestones[[#This Row],[Complete]]="No",tbl_PV_Milestones[[#This Row],[Project Status]]&lt;&gt;"On Hold"),1,0)</f>
        <v>0</v>
      </c>
      <c r="AE732" s="41">
        <f>IF(AND(tbl_PV_Milestones[[#This Row],[Actual/Schedule Finish]]&gt;tbl_PV_Milestones[[#This Row],[Baseline Date]],tbl_PV_Milestones[[#This Row],[Complete]]="No",tbl_PV_Milestones[[#This Row],[Project Status]]&lt;&gt;"On Hold",tbl_PV_Milestones[[#This Row],[Overdue]]=0,tbl_PV_Milestones[[#This Row],[To be Baselined]]&lt;&gt;1),1,0)</f>
        <v>0</v>
      </c>
      <c r="AF732" s="41">
        <f>IF(AND(tbl_PV_Milestones[[#This Row],[BL FY]]=2025,tbl_PV_Milestones[[#This Row],[Finish FY]]&gt;2025),1,0)</f>
        <v>0</v>
      </c>
      <c r="AG732" s="56" t="str">
        <f>_xlfn.XLOOKUP(tbl_PV_Milestones[[#This Row],[Work ID]],tbl_PV_Meta[Work ID '#],tbl_PV_Meta[Project Manager/Owner],,0)</f>
        <v>Project Manager 12</v>
      </c>
      <c r="AH732" s="6"/>
    </row>
    <row r="733" spans="4:34" x14ac:dyDescent="0.25">
      <c r="D733" s="6" t="s">
        <v>28</v>
      </c>
      <c r="E733" s="6" t="s">
        <v>503</v>
      </c>
      <c r="F733" s="6" t="s">
        <v>1757</v>
      </c>
      <c r="G733" s="6" t="s">
        <v>732</v>
      </c>
      <c r="H733" s="6" t="s">
        <v>505</v>
      </c>
      <c r="I733" s="6" t="s">
        <v>510</v>
      </c>
      <c r="J733" s="6" t="s">
        <v>28</v>
      </c>
      <c r="K733" s="6" t="s">
        <v>39</v>
      </c>
      <c r="L733" s="6" t="s">
        <v>58</v>
      </c>
      <c r="M733" s="43"/>
      <c r="N733" s="44" t="s">
        <v>1979</v>
      </c>
      <c r="O733" s="39">
        <v>45944.708333333299</v>
      </c>
      <c r="P733" s="39">
        <v>45944.708333333299</v>
      </c>
      <c r="Q733" s="6">
        <v>0</v>
      </c>
      <c r="R733" s="6">
        <v>0</v>
      </c>
      <c r="S733" s="45" t="e">
        <f>_xlfn.CONCAT(#REF!,TRIM(tbl_PV_Milestones[[#This Row],[Milestone Description]]))</f>
        <v>#REF!</v>
      </c>
      <c r="T733" s="84" t="str">
        <f>IF(COUNTIF(tbl_PV_Milestones[UID],tbl_PV_Milestones[[#This Row],[UID]])&gt;1,"Duplicate","")</f>
        <v>Duplicate</v>
      </c>
      <c r="U733" s="42" t="str">
        <f>_xlfn.XLOOKUP(tbl_PV_Milestones[[#This Row],[Work ID]],tbl_PV_Meta[Work ID '#],tbl_PV_Meta[Sub-Portfolio])</f>
        <v>Sub-Portfolio 8</v>
      </c>
      <c r="V733" s="41">
        <f>IF(MONTH(tbl_PV_Milestones[[#This Row],[Baseline Date]])&lt;7,YEAR(tbl_PV_Milestones[[#This Row],[Baseline Date]]),YEAR(tbl_PV_Milestones[[#This Row],[Baseline Date]])+1)</f>
        <v>2026</v>
      </c>
      <c r="W733" s="41">
        <f>IF(MONTH(tbl_PV_Milestones[[#This Row],[Actual/Schedule Finish]])&lt;7,YEAR(tbl_PV_Milestones[[#This Row],[Actual/Schedule Finish]]),YEAR(tbl_PV_Milestones[[#This Row],[Actual/Schedule Finish]])+1)</f>
        <v>2026</v>
      </c>
      <c r="X733" s="41" t="str">
        <f>IF(OR(tbl_PV_Milestones[[#This Row],[Project Status]]="Completed",tbl_PV_Milestones[[#This Row],[Project Status]]="Assumed Completed"),"Yes","No")</f>
        <v>No</v>
      </c>
      <c r="Y733" s="41">
        <f>IF(tbl_PV_Milestones[[#This Row],[Baseline Date]]="",1,0)</f>
        <v>0</v>
      </c>
      <c r="Z733" s="41">
        <f>IF(tbl_PV_Milestones[[#This Row],[Baseline Date]]&lt;PV_Meta!$B$7,1,0)</f>
        <v>0</v>
      </c>
      <c r="AA733" s="41">
        <f>IF(tbl_PV_Milestones[[#This Row],[Complete]]="Yes",1,0)</f>
        <v>0</v>
      </c>
      <c r="AB733" s="41">
        <f>IF(AND(tbl_PV_Milestones[[#This Row],[BL FY]]=2025,tbl_PV_Milestones[[#This Row],[Baseline Date]]&lt;PV_Meta!$B$7),1,0)</f>
        <v>0</v>
      </c>
      <c r="AC733" s="41">
        <f>IF(AND(tbl_PV_Milestones[[#This Row],[Planned YTD]]=1,tbl_PV_Milestones[[#This Row],[Complete]]="Yes"),1,0)</f>
        <v>0</v>
      </c>
      <c r="AD733" s="41">
        <f>IF(AND(tbl_PV_Milestones[[#This Row],[Actual/Schedule Finish]]&lt;PV_Meta!$B$7,tbl_PV_Milestones[[#This Row],[Complete]]="No",tbl_PV_Milestones[[#This Row],[Project Status]]&lt;&gt;"On Hold"),1,0)</f>
        <v>0</v>
      </c>
      <c r="AE733" s="41">
        <f>IF(AND(tbl_PV_Milestones[[#This Row],[Actual/Schedule Finish]]&gt;tbl_PV_Milestones[[#This Row],[Baseline Date]],tbl_PV_Milestones[[#This Row],[Complete]]="No",tbl_PV_Milestones[[#This Row],[Project Status]]&lt;&gt;"On Hold",tbl_PV_Milestones[[#This Row],[Overdue]]=0,tbl_PV_Milestones[[#This Row],[To be Baselined]]&lt;&gt;1),1,0)</f>
        <v>0</v>
      </c>
      <c r="AF733" s="41">
        <f>IF(AND(tbl_PV_Milestones[[#This Row],[BL FY]]=2025,tbl_PV_Milestones[[#This Row],[Finish FY]]&gt;2025),1,0)</f>
        <v>0</v>
      </c>
      <c r="AG733" s="56" t="str">
        <f>_xlfn.XLOOKUP(tbl_PV_Milestones[[#This Row],[Work ID]],tbl_PV_Meta[Work ID '#],tbl_PV_Meta[Project Manager/Owner],,0)</f>
        <v>Project Manager 12</v>
      </c>
      <c r="AH733" s="6"/>
    </row>
    <row r="734" spans="4:34" x14ac:dyDescent="0.25">
      <c r="D734" s="6" t="s">
        <v>28</v>
      </c>
      <c r="E734" s="6" t="s">
        <v>503</v>
      </c>
      <c r="F734" s="6" t="s">
        <v>1757</v>
      </c>
      <c r="G734" s="6" t="s">
        <v>733</v>
      </c>
      <c r="H734" s="6" t="s">
        <v>505</v>
      </c>
      <c r="I734" s="6" t="s">
        <v>510</v>
      </c>
      <c r="J734" s="6" t="s">
        <v>28</v>
      </c>
      <c r="K734" s="6" t="s">
        <v>39</v>
      </c>
      <c r="L734" s="6" t="s">
        <v>58</v>
      </c>
      <c r="M734" s="43"/>
      <c r="N734" s="44" t="s">
        <v>1979</v>
      </c>
      <c r="O734" s="39">
        <v>45944.708333333299</v>
      </c>
      <c r="P734" s="39">
        <v>45944.708333333299</v>
      </c>
      <c r="Q734" s="6">
        <v>0</v>
      </c>
      <c r="R734" s="6">
        <v>0</v>
      </c>
      <c r="S734" s="45" t="e">
        <f>_xlfn.CONCAT(#REF!,TRIM(tbl_PV_Milestones[[#This Row],[Milestone Description]]))</f>
        <v>#REF!</v>
      </c>
      <c r="T734" s="84" t="str">
        <f>IF(COUNTIF(tbl_PV_Milestones[UID],tbl_PV_Milestones[[#This Row],[UID]])&gt;1,"Duplicate","")</f>
        <v>Duplicate</v>
      </c>
      <c r="U734" s="42" t="str">
        <f>_xlfn.XLOOKUP(tbl_PV_Milestones[[#This Row],[Work ID]],tbl_PV_Meta[Work ID '#],tbl_PV_Meta[Sub-Portfolio])</f>
        <v>Sub-Portfolio 8</v>
      </c>
      <c r="V734" s="41">
        <f>IF(MONTH(tbl_PV_Milestones[[#This Row],[Baseline Date]])&lt;7,YEAR(tbl_PV_Milestones[[#This Row],[Baseline Date]]),YEAR(tbl_PV_Milestones[[#This Row],[Baseline Date]])+1)</f>
        <v>2026</v>
      </c>
      <c r="W734" s="41">
        <f>IF(MONTH(tbl_PV_Milestones[[#This Row],[Actual/Schedule Finish]])&lt;7,YEAR(tbl_PV_Milestones[[#This Row],[Actual/Schedule Finish]]),YEAR(tbl_PV_Milestones[[#This Row],[Actual/Schedule Finish]])+1)</f>
        <v>2026</v>
      </c>
      <c r="X734" s="41" t="str">
        <f>IF(OR(tbl_PV_Milestones[[#This Row],[Project Status]]="Completed",tbl_PV_Milestones[[#This Row],[Project Status]]="Assumed Completed"),"Yes","No")</f>
        <v>No</v>
      </c>
      <c r="Y734" s="41">
        <f>IF(tbl_PV_Milestones[[#This Row],[Baseline Date]]="",1,0)</f>
        <v>0</v>
      </c>
      <c r="Z734" s="41">
        <f>IF(tbl_PV_Milestones[[#This Row],[Baseline Date]]&lt;PV_Meta!$B$7,1,0)</f>
        <v>0</v>
      </c>
      <c r="AA734" s="41">
        <f>IF(tbl_PV_Milestones[[#This Row],[Complete]]="Yes",1,0)</f>
        <v>0</v>
      </c>
      <c r="AB734" s="41">
        <f>IF(AND(tbl_PV_Milestones[[#This Row],[BL FY]]=2025,tbl_PV_Milestones[[#This Row],[Baseline Date]]&lt;PV_Meta!$B$7),1,0)</f>
        <v>0</v>
      </c>
      <c r="AC734" s="41">
        <f>IF(AND(tbl_PV_Milestones[[#This Row],[Planned YTD]]=1,tbl_PV_Milestones[[#This Row],[Complete]]="Yes"),1,0)</f>
        <v>0</v>
      </c>
      <c r="AD734" s="41">
        <f>IF(AND(tbl_PV_Milestones[[#This Row],[Actual/Schedule Finish]]&lt;PV_Meta!$B$7,tbl_PV_Milestones[[#This Row],[Complete]]="No",tbl_PV_Milestones[[#This Row],[Project Status]]&lt;&gt;"On Hold"),1,0)</f>
        <v>0</v>
      </c>
      <c r="AE734" s="41">
        <f>IF(AND(tbl_PV_Milestones[[#This Row],[Actual/Schedule Finish]]&gt;tbl_PV_Milestones[[#This Row],[Baseline Date]],tbl_PV_Milestones[[#This Row],[Complete]]="No",tbl_PV_Milestones[[#This Row],[Project Status]]&lt;&gt;"On Hold",tbl_PV_Milestones[[#This Row],[Overdue]]=0,tbl_PV_Milestones[[#This Row],[To be Baselined]]&lt;&gt;1),1,0)</f>
        <v>0</v>
      </c>
      <c r="AF734" s="41">
        <f>IF(AND(tbl_PV_Milestones[[#This Row],[BL FY]]=2025,tbl_PV_Milestones[[#This Row],[Finish FY]]&gt;2025),1,0)</f>
        <v>0</v>
      </c>
      <c r="AG734" s="56" t="str">
        <f>_xlfn.XLOOKUP(tbl_PV_Milestones[[#This Row],[Work ID]],tbl_PV_Meta[Work ID '#],tbl_PV_Meta[Project Manager/Owner],,0)</f>
        <v>Project Manager 12</v>
      </c>
      <c r="AH734" s="6"/>
    </row>
    <row r="735" spans="4:34" x14ac:dyDescent="0.25">
      <c r="D735" s="6" t="s">
        <v>28</v>
      </c>
      <c r="E735" s="6" t="s">
        <v>52</v>
      </c>
      <c r="F735" s="6" t="s">
        <v>1768</v>
      </c>
      <c r="G735" s="6" t="s">
        <v>734</v>
      </c>
      <c r="H735" s="6" t="s">
        <v>505</v>
      </c>
      <c r="I735" s="6" t="s">
        <v>506</v>
      </c>
      <c r="J735" s="6" t="s">
        <v>28</v>
      </c>
      <c r="K735" s="6" t="s">
        <v>61</v>
      </c>
      <c r="L735" s="6" t="s">
        <v>96</v>
      </c>
      <c r="M735" s="43"/>
      <c r="N735" s="44" t="s">
        <v>1979</v>
      </c>
      <c r="O735" s="39">
        <v>45887.333333333299</v>
      </c>
      <c r="S735" s="45" t="e">
        <f>_xlfn.CONCAT(#REF!,TRIM(tbl_PV_Milestones[[#This Row],[Milestone Description]]))</f>
        <v>#REF!</v>
      </c>
      <c r="T735" s="84" t="str">
        <f>IF(COUNTIF(tbl_PV_Milestones[UID],tbl_PV_Milestones[[#This Row],[UID]])&gt;1,"Duplicate","")</f>
        <v>Duplicate</v>
      </c>
      <c r="U735" s="42" t="str">
        <f>_xlfn.XLOOKUP(tbl_PV_Milestones[[#This Row],[Work ID]],tbl_PV_Meta[Work ID '#],tbl_PV_Meta[Sub-Portfolio])</f>
        <v>Sub-Portfolio 7</v>
      </c>
      <c r="V735" s="41">
        <f>IF(MONTH(tbl_PV_Milestones[[#This Row],[Baseline Date]])&lt;7,YEAR(tbl_PV_Milestones[[#This Row],[Baseline Date]]),YEAR(tbl_PV_Milestones[[#This Row],[Baseline Date]])+1)</f>
        <v>1900</v>
      </c>
      <c r="W735" s="41">
        <f>IF(MONTH(tbl_PV_Milestones[[#This Row],[Actual/Schedule Finish]])&lt;7,YEAR(tbl_PV_Milestones[[#This Row],[Actual/Schedule Finish]]),YEAR(tbl_PV_Milestones[[#This Row],[Actual/Schedule Finish]])+1)</f>
        <v>2026</v>
      </c>
      <c r="X735" s="41" t="str">
        <f>IF(OR(tbl_PV_Milestones[[#This Row],[Project Status]]="Completed",tbl_PV_Milestones[[#This Row],[Project Status]]="Assumed Completed"),"Yes","No")</f>
        <v>No</v>
      </c>
      <c r="Y735" s="41">
        <f>IF(tbl_PV_Milestones[[#This Row],[Baseline Date]]="",1,0)</f>
        <v>1</v>
      </c>
      <c r="Z735" s="41">
        <f>IF(tbl_PV_Milestones[[#This Row],[Baseline Date]]&lt;PV_Meta!$B$7,1,0)</f>
        <v>1</v>
      </c>
      <c r="AA735" s="41">
        <f>IF(tbl_PV_Milestones[[#This Row],[Complete]]="Yes",1,0)</f>
        <v>0</v>
      </c>
      <c r="AB735" s="41">
        <f>IF(AND(tbl_PV_Milestones[[#This Row],[BL FY]]=2025,tbl_PV_Milestones[[#This Row],[Baseline Date]]&lt;PV_Meta!$B$7),1,0)</f>
        <v>0</v>
      </c>
      <c r="AC735" s="41">
        <f>IF(AND(tbl_PV_Milestones[[#This Row],[Planned YTD]]=1,tbl_PV_Milestones[[#This Row],[Complete]]="Yes"),1,0)</f>
        <v>0</v>
      </c>
      <c r="AD735" s="41">
        <f>IF(AND(tbl_PV_Milestones[[#This Row],[Actual/Schedule Finish]]&lt;PV_Meta!$B$7,tbl_PV_Milestones[[#This Row],[Complete]]="No",tbl_PV_Milestones[[#This Row],[Project Status]]&lt;&gt;"On Hold"),1,0)</f>
        <v>0</v>
      </c>
      <c r="AE735" s="41">
        <f>IF(AND(tbl_PV_Milestones[[#This Row],[Actual/Schedule Finish]]&gt;tbl_PV_Milestones[[#This Row],[Baseline Date]],tbl_PV_Milestones[[#This Row],[Complete]]="No",tbl_PV_Milestones[[#This Row],[Project Status]]&lt;&gt;"On Hold",tbl_PV_Milestones[[#This Row],[Overdue]]=0,tbl_PV_Milestones[[#This Row],[To be Baselined]]&lt;&gt;1),1,0)</f>
        <v>0</v>
      </c>
      <c r="AF735" s="41">
        <f>IF(AND(tbl_PV_Milestones[[#This Row],[BL FY]]=2025,tbl_PV_Milestones[[#This Row],[Finish FY]]&gt;2025),1,0)</f>
        <v>0</v>
      </c>
      <c r="AG735" s="56" t="str">
        <f>_xlfn.XLOOKUP(tbl_PV_Milestones[[#This Row],[Work ID]],tbl_PV_Meta[Work ID '#],tbl_PV_Meta[Project Manager/Owner],,0)</f>
        <v>Project Manager 38</v>
      </c>
      <c r="AH735" s="6"/>
    </row>
    <row r="736" spans="4:34" x14ac:dyDescent="0.25">
      <c r="D736" s="6" t="s">
        <v>28</v>
      </c>
      <c r="E736" s="6" t="s">
        <v>52</v>
      </c>
      <c r="F736" s="6" t="s">
        <v>1768</v>
      </c>
      <c r="G736" s="6" t="s">
        <v>735</v>
      </c>
      <c r="H736" s="6" t="s">
        <v>505</v>
      </c>
      <c r="I736" s="6" t="s">
        <v>506</v>
      </c>
      <c r="J736" s="6" t="s">
        <v>28</v>
      </c>
      <c r="K736" s="6" t="s">
        <v>61</v>
      </c>
      <c r="L736" s="6" t="s">
        <v>96</v>
      </c>
      <c r="M736" s="43"/>
      <c r="N736" s="44" t="s">
        <v>1979</v>
      </c>
      <c r="O736" s="39">
        <v>45971.333333333299</v>
      </c>
      <c r="S736" s="45" t="e">
        <f>_xlfn.CONCAT(#REF!,TRIM(tbl_PV_Milestones[[#This Row],[Milestone Description]]))</f>
        <v>#REF!</v>
      </c>
      <c r="T736" s="84" t="str">
        <f>IF(COUNTIF(tbl_PV_Milestones[UID],tbl_PV_Milestones[[#This Row],[UID]])&gt;1,"Duplicate","")</f>
        <v>Duplicate</v>
      </c>
      <c r="U736" s="42" t="str">
        <f>_xlfn.XLOOKUP(tbl_PV_Milestones[[#This Row],[Work ID]],tbl_PV_Meta[Work ID '#],tbl_PV_Meta[Sub-Portfolio])</f>
        <v>Sub-Portfolio 7</v>
      </c>
      <c r="V736" s="41">
        <f>IF(MONTH(tbl_PV_Milestones[[#This Row],[Baseline Date]])&lt;7,YEAR(tbl_PV_Milestones[[#This Row],[Baseline Date]]),YEAR(tbl_PV_Milestones[[#This Row],[Baseline Date]])+1)</f>
        <v>1900</v>
      </c>
      <c r="W736" s="41">
        <f>IF(MONTH(tbl_PV_Milestones[[#This Row],[Actual/Schedule Finish]])&lt;7,YEAR(tbl_PV_Milestones[[#This Row],[Actual/Schedule Finish]]),YEAR(tbl_PV_Milestones[[#This Row],[Actual/Schedule Finish]])+1)</f>
        <v>2026</v>
      </c>
      <c r="X736" s="41" t="str">
        <f>IF(OR(tbl_PV_Milestones[[#This Row],[Project Status]]="Completed",tbl_PV_Milestones[[#This Row],[Project Status]]="Assumed Completed"),"Yes","No")</f>
        <v>No</v>
      </c>
      <c r="Y736" s="41">
        <f>IF(tbl_PV_Milestones[[#This Row],[Baseline Date]]="",1,0)</f>
        <v>1</v>
      </c>
      <c r="Z736" s="41">
        <f>IF(tbl_PV_Milestones[[#This Row],[Baseline Date]]&lt;PV_Meta!$B$7,1,0)</f>
        <v>1</v>
      </c>
      <c r="AA736" s="41">
        <f>IF(tbl_PV_Milestones[[#This Row],[Complete]]="Yes",1,0)</f>
        <v>0</v>
      </c>
      <c r="AB736" s="41">
        <f>IF(AND(tbl_PV_Milestones[[#This Row],[BL FY]]=2025,tbl_PV_Milestones[[#This Row],[Baseline Date]]&lt;PV_Meta!$B$7),1,0)</f>
        <v>0</v>
      </c>
      <c r="AC736" s="41">
        <f>IF(AND(tbl_PV_Milestones[[#This Row],[Planned YTD]]=1,tbl_PV_Milestones[[#This Row],[Complete]]="Yes"),1,0)</f>
        <v>0</v>
      </c>
      <c r="AD736" s="41">
        <f>IF(AND(tbl_PV_Milestones[[#This Row],[Actual/Schedule Finish]]&lt;PV_Meta!$B$7,tbl_PV_Milestones[[#This Row],[Complete]]="No",tbl_PV_Milestones[[#This Row],[Project Status]]&lt;&gt;"On Hold"),1,0)</f>
        <v>0</v>
      </c>
      <c r="AE736" s="41">
        <f>IF(AND(tbl_PV_Milestones[[#This Row],[Actual/Schedule Finish]]&gt;tbl_PV_Milestones[[#This Row],[Baseline Date]],tbl_PV_Milestones[[#This Row],[Complete]]="No",tbl_PV_Milestones[[#This Row],[Project Status]]&lt;&gt;"On Hold",tbl_PV_Milestones[[#This Row],[Overdue]]=0,tbl_PV_Milestones[[#This Row],[To be Baselined]]&lt;&gt;1),1,0)</f>
        <v>0</v>
      </c>
      <c r="AF736" s="41">
        <f>IF(AND(tbl_PV_Milestones[[#This Row],[BL FY]]=2025,tbl_PV_Milestones[[#This Row],[Finish FY]]&gt;2025),1,0)</f>
        <v>0</v>
      </c>
      <c r="AG736" s="56" t="str">
        <f>_xlfn.XLOOKUP(tbl_PV_Milestones[[#This Row],[Work ID]],tbl_PV_Meta[Work ID '#],tbl_PV_Meta[Project Manager/Owner],,0)</f>
        <v>Project Manager 38</v>
      </c>
      <c r="AH736" s="6"/>
    </row>
    <row r="737" spans="4:34" x14ac:dyDescent="0.25">
      <c r="D737" s="6" t="s">
        <v>28</v>
      </c>
      <c r="E737" s="6" t="s">
        <v>503</v>
      </c>
      <c r="F737" s="6" t="s">
        <v>1763</v>
      </c>
      <c r="G737" s="6" t="s">
        <v>736</v>
      </c>
      <c r="H737" s="6" t="s">
        <v>505</v>
      </c>
      <c r="I737" s="6" t="s">
        <v>510</v>
      </c>
      <c r="J737" s="6" t="s">
        <v>28</v>
      </c>
      <c r="K737" s="6" t="s">
        <v>39</v>
      </c>
      <c r="L737" s="6" t="s">
        <v>62</v>
      </c>
      <c r="M737" s="43"/>
      <c r="N737" s="44" t="s">
        <v>1979</v>
      </c>
      <c r="O737" s="39">
        <v>45930.708333333299</v>
      </c>
      <c r="P737" s="39">
        <v>45930.708333333299</v>
      </c>
      <c r="Q737" s="6">
        <v>0</v>
      </c>
      <c r="R737" s="6">
        <v>0</v>
      </c>
      <c r="S737" s="45" t="e">
        <f>_xlfn.CONCAT(#REF!,TRIM(tbl_PV_Milestones[[#This Row],[Milestone Description]]))</f>
        <v>#REF!</v>
      </c>
      <c r="T737" s="84" t="str">
        <f>IF(COUNTIF(tbl_PV_Milestones[UID],tbl_PV_Milestones[[#This Row],[UID]])&gt;1,"Duplicate","")</f>
        <v>Duplicate</v>
      </c>
      <c r="U737" s="42" t="str">
        <f>_xlfn.XLOOKUP(tbl_PV_Milestones[[#This Row],[Work ID]],tbl_PV_Meta[Work ID '#],tbl_PV_Meta[Sub-Portfolio])</f>
        <v>Sub-Portfolio 8</v>
      </c>
      <c r="V737" s="41">
        <f>IF(MONTH(tbl_PV_Milestones[[#This Row],[Baseline Date]])&lt;7,YEAR(tbl_PV_Milestones[[#This Row],[Baseline Date]]),YEAR(tbl_PV_Milestones[[#This Row],[Baseline Date]])+1)</f>
        <v>2026</v>
      </c>
      <c r="W737" s="41">
        <f>IF(MONTH(tbl_PV_Milestones[[#This Row],[Actual/Schedule Finish]])&lt;7,YEAR(tbl_PV_Milestones[[#This Row],[Actual/Schedule Finish]]),YEAR(tbl_PV_Milestones[[#This Row],[Actual/Schedule Finish]])+1)</f>
        <v>2026</v>
      </c>
      <c r="X737" s="41" t="str">
        <f>IF(OR(tbl_PV_Milestones[[#This Row],[Project Status]]="Completed",tbl_PV_Milestones[[#This Row],[Project Status]]="Assumed Completed"),"Yes","No")</f>
        <v>No</v>
      </c>
      <c r="Y737" s="41">
        <f>IF(tbl_PV_Milestones[[#This Row],[Baseline Date]]="",1,0)</f>
        <v>0</v>
      </c>
      <c r="Z737" s="41">
        <f>IF(tbl_PV_Milestones[[#This Row],[Baseline Date]]&lt;PV_Meta!$B$7,1,0)</f>
        <v>0</v>
      </c>
      <c r="AA737" s="41">
        <f>IF(tbl_PV_Milestones[[#This Row],[Complete]]="Yes",1,0)</f>
        <v>0</v>
      </c>
      <c r="AB737" s="41">
        <f>IF(AND(tbl_PV_Milestones[[#This Row],[BL FY]]=2025,tbl_PV_Milestones[[#This Row],[Baseline Date]]&lt;PV_Meta!$B$7),1,0)</f>
        <v>0</v>
      </c>
      <c r="AC737" s="41">
        <f>IF(AND(tbl_PV_Milestones[[#This Row],[Planned YTD]]=1,tbl_PV_Milestones[[#This Row],[Complete]]="Yes"),1,0)</f>
        <v>0</v>
      </c>
      <c r="AD737" s="41">
        <f>IF(AND(tbl_PV_Milestones[[#This Row],[Actual/Schedule Finish]]&lt;PV_Meta!$B$7,tbl_PV_Milestones[[#This Row],[Complete]]="No",tbl_PV_Milestones[[#This Row],[Project Status]]&lt;&gt;"On Hold"),1,0)</f>
        <v>0</v>
      </c>
      <c r="AE737" s="41">
        <f>IF(AND(tbl_PV_Milestones[[#This Row],[Actual/Schedule Finish]]&gt;tbl_PV_Milestones[[#This Row],[Baseline Date]],tbl_PV_Milestones[[#This Row],[Complete]]="No",tbl_PV_Milestones[[#This Row],[Project Status]]&lt;&gt;"On Hold",tbl_PV_Milestones[[#This Row],[Overdue]]=0,tbl_PV_Milestones[[#This Row],[To be Baselined]]&lt;&gt;1),1,0)</f>
        <v>0</v>
      </c>
      <c r="AF737" s="41">
        <f>IF(AND(tbl_PV_Milestones[[#This Row],[BL FY]]=2025,tbl_PV_Milestones[[#This Row],[Finish FY]]&gt;2025),1,0)</f>
        <v>0</v>
      </c>
      <c r="AG737" s="56" t="str">
        <f>_xlfn.XLOOKUP(tbl_PV_Milestones[[#This Row],[Work ID]],tbl_PV_Meta[Work ID '#],tbl_PV_Meta[Project Manager/Owner],,0)</f>
        <v>Project Manager 28</v>
      </c>
      <c r="AH737" s="6"/>
    </row>
    <row r="738" spans="4:34" x14ac:dyDescent="0.25">
      <c r="D738" s="6" t="s">
        <v>28</v>
      </c>
      <c r="E738" s="6" t="s">
        <v>52</v>
      </c>
      <c r="F738" s="6" t="s">
        <v>1752</v>
      </c>
      <c r="G738" s="6" t="s">
        <v>737</v>
      </c>
      <c r="H738" s="6" t="s">
        <v>505</v>
      </c>
      <c r="I738" s="6" t="s">
        <v>522</v>
      </c>
      <c r="J738" s="6" t="s">
        <v>28</v>
      </c>
      <c r="K738" s="6" t="s">
        <v>39</v>
      </c>
      <c r="L738" s="6" t="s">
        <v>66</v>
      </c>
      <c r="M738" s="43"/>
      <c r="N738" s="44" t="s">
        <v>1979</v>
      </c>
      <c r="O738" s="39">
        <v>45779.708333333299</v>
      </c>
      <c r="S738" s="45" t="e">
        <f>_xlfn.CONCAT(#REF!,TRIM(tbl_PV_Milestones[[#This Row],[Milestone Description]]))</f>
        <v>#REF!</v>
      </c>
      <c r="T738" s="84" t="str">
        <f>IF(COUNTIF(tbl_PV_Milestones[UID],tbl_PV_Milestones[[#This Row],[UID]])&gt;1,"Duplicate","")</f>
        <v>Duplicate</v>
      </c>
      <c r="U738" s="42" t="str">
        <f>_xlfn.XLOOKUP(tbl_PV_Milestones[[#This Row],[Work ID]],tbl_PV_Meta[Work ID '#],tbl_PV_Meta[Sub-Portfolio])</f>
        <v>Sub-Portfolio 4</v>
      </c>
      <c r="V738" s="41">
        <f>IF(MONTH(tbl_PV_Milestones[[#This Row],[Baseline Date]])&lt;7,YEAR(tbl_PV_Milestones[[#This Row],[Baseline Date]]),YEAR(tbl_PV_Milestones[[#This Row],[Baseline Date]])+1)</f>
        <v>1900</v>
      </c>
      <c r="W738" s="41">
        <f>IF(MONTH(tbl_PV_Milestones[[#This Row],[Actual/Schedule Finish]])&lt;7,YEAR(tbl_PV_Milestones[[#This Row],[Actual/Schedule Finish]]),YEAR(tbl_PV_Milestones[[#This Row],[Actual/Schedule Finish]])+1)</f>
        <v>2025</v>
      </c>
      <c r="X738" s="41" t="str">
        <f>IF(OR(tbl_PV_Milestones[[#This Row],[Project Status]]="Completed",tbl_PV_Milestones[[#This Row],[Project Status]]="Assumed Completed"),"Yes","No")</f>
        <v>No</v>
      </c>
      <c r="Y738" s="41">
        <f>IF(tbl_PV_Milestones[[#This Row],[Baseline Date]]="",1,0)</f>
        <v>1</v>
      </c>
      <c r="Z738" s="41">
        <f>IF(tbl_PV_Milestones[[#This Row],[Baseline Date]]&lt;PV_Meta!$B$7,1,0)</f>
        <v>1</v>
      </c>
      <c r="AA738" s="41">
        <f>IF(tbl_PV_Milestones[[#This Row],[Complete]]="Yes",1,0)</f>
        <v>0</v>
      </c>
      <c r="AB738" s="41">
        <f>IF(AND(tbl_PV_Milestones[[#This Row],[BL FY]]=2025,tbl_PV_Milestones[[#This Row],[Baseline Date]]&lt;PV_Meta!$B$7),1,0)</f>
        <v>0</v>
      </c>
      <c r="AC738" s="41">
        <f>IF(AND(tbl_PV_Milestones[[#This Row],[Planned YTD]]=1,tbl_PV_Milestones[[#This Row],[Complete]]="Yes"),1,0)</f>
        <v>0</v>
      </c>
      <c r="AD738" s="41">
        <f>IF(AND(tbl_PV_Milestones[[#This Row],[Actual/Schedule Finish]]&lt;PV_Meta!$B$7,tbl_PV_Milestones[[#This Row],[Complete]]="No",tbl_PV_Milestones[[#This Row],[Project Status]]&lt;&gt;"On Hold"),1,0)</f>
        <v>0</v>
      </c>
      <c r="AE738" s="41">
        <f>IF(AND(tbl_PV_Milestones[[#This Row],[Actual/Schedule Finish]]&gt;tbl_PV_Milestones[[#This Row],[Baseline Date]],tbl_PV_Milestones[[#This Row],[Complete]]="No",tbl_PV_Milestones[[#This Row],[Project Status]]&lt;&gt;"On Hold",tbl_PV_Milestones[[#This Row],[Overdue]]=0,tbl_PV_Milestones[[#This Row],[To be Baselined]]&lt;&gt;1),1,0)</f>
        <v>0</v>
      </c>
      <c r="AF738" s="41">
        <f>IF(AND(tbl_PV_Milestones[[#This Row],[BL FY]]=2025,tbl_PV_Milestones[[#This Row],[Finish FY]]&gt;2025),1,0)</f>
        <v>0</v>
      </c>
      <c r="AG738" s="56" t="str">
        <f>_xlfn.XLOOKUP(tbl_PV_Milestones[[#This Row],[Work ID]],tbl_PV_Meta[Work ID '#],tbl_PV_Meta[Project Manager/Owner],,0)</f>
        <v>Project Manager 18</v>
      </c>
      <c r="AH738" s="6"/>
    </row>
    <row r="739" spans="4:34" x14ac:dyDescent="0.25">
      <c r="D739" s="6" t="s">
        <v>28</v>
      </c>
      <c r="E739" s="6" t="s">
        <v>52</v>
      </c>
      <c r="F739" s="6" t="s">
        <v>1803</v>
      </c>
      <c r="G739" s="6" t="s">
        <v>738</v>
      </c>
      <c r="H739" s="6" t="s">
        <v>505</v>
      </c>
      <c r="I739" s="6" t="s">
        <v>522</v>
      </c>
      <c r="J739" s="6" t="s">
        <v>28</v>
      </c>
      <c r="K739" s="6" t="s">
        <v>39</v>
      </c>
      <c r="L739" s="6" t="s">
        <v>68</v>
      </c>
      <c r="M739" s="43"/>
      <c r="N739" s="44" t="s">
        <v>1979</v>
      </c>
      <c r="O739" s="39">
        <v>45838.708333333299</v>
      </c>
      <c r="S739" s="45" t="e">
        <f>_xlfn.CONCAT(#REF!,TRIM(tbl_PV_Milestones[[#This Row],[Milestone Description]]))</f>
        <v>#REF!</v>
      </c>
      <c r="T739" s="84" t="str">
        <f>IF(COUNTIF(tbl_PV_Milestones[UID],tbl_PV_Milestones[[#This Row],[UID]])&gt;1,"Duplicate","")</f>
        <v>Duplicate</v>
      </c>
      <c r="U739" s="42" t="str">
        <f>_xlfn.XLOOKUP(tbl_PV_Milestones[[#This Row],[Work ID]],tbl_PV_Meta[Work ID '#],tbl_PV_Meta[Sub-Portfolio])</f>
        <v>Sub-Portfolio 4</v>
      </c>
      <c r="V739" s="41">
        <f>IF(MONTH(tbl_PV_Milestones[[#This Row],[Baseline Date]])&lt;7,YEAR(tbl_PV_Milestones[[#This Row],[Baseline Date]]),YEAR(tbl_PV_Milestones[[#This Row],[Baseline Date]])+1)</f>
        <v>1900</v>
      </c>
      <c r="W739" s="41">
        <f>IF(MONTH(tbl_PV_Milestones[[#This Row],[Actual/Schedule Finish]])&lt;7,YEAR(tbl_PV_Milestones[[#This Row],[Actual/Schedule Finish]]),YEAR(tbl_PV_Milestones[[#This Row],[Actual/Schedule Finish]])+1)</f>
        <v>2025</v>
      </c>
      <c r="X739" s="41" t="str">
        <f>IF(OR(tbl_PV_Milestones[[#This Row],[Project Status]]="Completed",tbl_PV_Milestones[[#This Row],[Project Status]]="Assumed Completed"),"Yes","No")</f>
        <v>No</v>
      </c>
      <c r="Y739" s="41">
        <f>IF(tbl_PV_Milestones[[#This Row],[Baseline Date]]="",1,0)</f>
        <v>1</v>
      </c>
      <c r="Z739" s="41">
        <f>IF(tbl_PV_Milestones[[#This Row],[Baseline Date]]&lt;PV_Meta!$B$7,1,0)</f>
        <v>1</v>
      </c>
      <c r="AA739" s="41">
        <f>IF(tbl_PV_Milestones[[#This Row],[Complete]]="Yes",1,0)</f>
        <v>0</v>
      </c>
      <c r="AB739" s="41">
        <f>IF(AND(tbl_PV_Milestones[[#This Row],[BL FY]]=2025,tbl_PV_Milestones[[#This Row],[Baseline Date]]&lt;PV_Meta!$B$7),1,0)</f>
        <v>0</v>
      </c>
      <c r="AC739" s="41">
        <f>IF(AND(tbl_PV_Milestones[[#This Row],[Planned YTD]]=1,tbl_PV_Milestones[[#This Row],[Complete]]="Yes"),1,0)</f>
        <v>0</v>
      </c>
      <c r="AD739" s="41">
        <f>IF(AND(tbl_PV_Milestones[[#This Row],[Actual/Schedule Finish]]&lt;PV_Meta!$B$7,tbl_PV_Milestones[[#This Row],[Complete]]="No",tbl_PV_Milestones[[#This Row],[Project Status]]&lt;&gt;"On Hold"),1,0)</f>
        <v>0</v>
      </c>
      <c r="AE739" s="41">
        <f>IF(AND(tbl_PV_Milestones[[#This Row],[Actual/Schedule Finish]]&gt;tbl_PV_Milestones[[#This Row],[Baseline Date]],tbl_PV_Milestones[[#This Row],[Complete]]="No",tbl_PV_Milestones[[#This Row],[Project Status]]&lt;&gt;"On Hold",tbl_PV_Milestones[[#This Row],[Overdue]]=0,tbl_PV_Milestones[[#This Row],[To be Baselined]]&lt;&gt;1),1,0)</f>
        <v>0</v>
      </c>
      <c r="AF739" s="41">
        <f>IF(AND(tbl_PV_Milestones[[#This Row],[BL FY]]=2025,tbl_PV_Milestones[[#This Row],[Finish FY]]&gt;2025),1,0)</f>
        <v>0</v>
      </c>
      <c r="AG739" s="56" t="str">
        <f>_xlfn.XLOOKUP(tbl_PV_Milestones[[#This Row],[Work ID]],tbl_PV_Meta[Work ID '#],tbl_PV_Meta[Project Manager/Owner],,0)</f>
        <v>Project Manager 20</v>
      </c>
      <c r="AH739" s="6"/>
    </row>
    <row r="740" spans="4:34" x14ac:dyDescent="0.25">
      <c r="D740" s="6" t="s">
        <v>28</v>
      </c>
      <c r="E740" s="6" t="s">
        <v>52</v>
      </c>
      <c r="F740" s="6" t="s">
        <v>1803</v>
      </c>
      <c r="G740" s="6" t="s">
        <v>627</v>
      </c>
      <c r="H740" s="6" t="s">
        <v>505</v>
      </c>
      <c r="I740" s="6" t="s">
        <v>522</v>
      </c>
      <c r="J740" s="6" t="s">
        <v>28</v>
      </c>
      <c r="K740" s="6" t="s">
        <v>39</v>
      </c>
      <c r="L740" s="6" t="s">
        <v>68</v>
      </c>
      <c r="M740" s="43"/>
      <c r="N740" s="44" t="s">
        <v>1979</v>
      </c>
      <c r="O740" s="39">
        <v>45838.708333333299</v>
      </c>
      <c r="S740" s="45" t="e">
        <f>_xlfn.CONCAT(#REF!,TRIM(tbl_PV_Milestones[[#This Row],[Milestone Description]]))</f>
        <v>#REF!</v>
      </c>
      <c r="T740" s="84" t="str">
        <f>IF(COUNTIF(tbl_PV_Milestones[UID],tbl_PV_Milestones[[#This Row],[UID]])&gt;1,"Duplicate","")</f>
        <v>Duplicate</v>
      </c>
      <c r="U740" s="42" t="str">
        <f>_xlfn.XLOOKUP(tbl_PV_Milestones[[#This Row],[Work ID]],tbl_PV_Meta[Work ID '#],tbl_PV_Meta[Sub-Portfolio])</f>
        <v>Sub-Portfolio 4</v>
      </c>
      <c r="V740" s="41">
        <f>IF(MONTH(tbl_PV_Milestones[[#This Row],[Baseline Date]])&lt;7,YEAR(tbl_PV_Milestones[[#This Row],[Baseline Date]]),YEAR(tbl_PV_Milestones[[#This Row],[Baseline Date]])+1)</f>
        <v>1900</v>
      </c>
      <c r="W740" s="41">
        <f>IF(MONTH(tbl_PV_Milestones[[#This Row],[Actual/Schedule Finish]])&lt;7,YEAR(tbl_PV_Milestones[[#This Row],[Actual/Schedule Finish]]),YEAR(tbl_PV_Milestones[[#This Row],[Actual/Schedule Finish]])+1)</f>
        <v>2025</v>
      </c>
      <c r="X740" s="41" t="str">
        <f>IF(OR(tbl_PV_Milestones[[#This Row],[Project Status]]="Completed",tbl_PV_Milestones[[#This Row],[Project Status]]="Assumed Completed"),"Yes","No")</f>
        <v>No</v>
      </c>
      <c r="Y740" s="41">
        <f>IF(tbl_PV_Milestones[[#This Row],[Baseline Date]]="",1,0)</f>
        <v>1</v>
      </c>
      <c r="Z740" s="41">
        <f>IF(tbl_PV_Milestones[[#This Row],[Baseline Date]]&lt;PV_Meta!$B$7,1,0)</f>
        <v>1</v>
      </c>
      <c r="AA740" s="41">
        <f>IF(tbl_PV_Milestones[[#This Row],[Complete]]="Yes",1,0)</f>
        <v>0</v>
      </c>
      <c r="AB740" s="41">
        <f>IF(AND(tbl_PV_Milestones[[#This Row],[BL FY]]=2025,tbl_PV_Milestones[[#This Row],[Baseline Date]]&lt;PV_Meta!$B$7),1,0)</f>
        <v>0</v>
      </c>
      <c r="AC740" s="41">
        <f>IF(AND(tbl_PV_Milestones[[#This Row],[Planned YTD]]=1,tbl_PV_Milestones[[#This Row],[Complete]]="Yes"),1,0)</f>
        <v>0</v>
      </c>
      <c r="AD740" s="41">
        <f>IF(AND(tbl_PV_Milestones[[#This Row],[Actual/Schedule Finish]]&lt;PV_Meta!$B$7,tbl_PV_Milestones[[#This Row],[Complete]]="No",tbl_PV_Milestones[[#This Row],[Project Status]]&lt;&gt;"On Hold"),1,0)</f>
        <v>0</v>
      </c>
      <c r="AE740" s="41">
        <f>IF(AND(tbl_PV_Milestones[[#This Row],[Actual/Schedule Finish]]&gt;tbl_PV_Milestones[[#This Row],[Baseline Date]],tbl_PV_Milestones[[#This Row],[Complete]]="No",tbl_PV_Milestones[[#This Row],[Project Status]]&lt;&gt;"On Hold",tbl_PV_Milestones[[#This Row],[Overdue]]=0,tbl_PV_Milestones[[#This Row],[To be Baselined]]&lt;&gt;1),1,0)</f>
        <v>0</v>
      </c>
      <c r="AF740" s="41">
        <f>IF(AND(tbl_PV_Milestones[[#This Row],[BL FY]]=2025,tbl_PV_Milestones[[#This Row],[Finish FY]]&gt;2025),1,0)</f>
        <v>0</v>
      </c>
      <c r="AG740" s="56" t="str">
        <f>_xlfn.XLOOKUP(tbl_PV_Milestones[[#This Row],[Work ID]],tbl_PV_Meta[Work ID '#],tbl_PV_Meta[Project Manager/Owner],,0)</f>
        <v>Project Manager 20</v>
      </c>
      <c r="AH740" s="6"/>
    </row>
    <row r="741" spans="4:34" x14ac:dyDescent="0.25">
      <c r="D741" s="6" t="s">
        <v>28</v>
      </c>
      <c r="E741" s="6" t="s">
        <v>52</v>
      </c>
      <c r="F741" s="6" t="s">
        <v>1803</v>
      </c>
      <c r="G741" s="6" t="s">
        <v>566</v>
      </c>
      <c r="H741" s="6" t="s">
        <v>505</v>
      </c>
      <c r="I741" s="6" t="s">
        <v>522</v>
      </c>
      <c r="J741" s="6" t="s">
        <v>28</v>
      </c>
      <c r="K741" s="6" t="s">
        <v>39</v>
      </c>
      <c r="L741" s="6" t="s">
        <v>68</v>
      </c>
      <c r="M741" s="43"/>
      <c r="N741" s="44" t="s">
        <v>1979</v>
      </c>
      <c r="O741" s="39">
        <v>45838.708333333299</v>
      </c>
      <c r="S741" s="45" t="e">
        <f>_xlfn.CONCAT(#REF!,TRIM(tbl_PV_Milestones[[#This Row],[Milestone Description]]))</f>
        <v>#REF!</v>
      </c>
      <c r="T741" s="84" t="str">
        <f>IF(COUNTIF(tbl_PV_Milestones[UID],tbl_PV_Milestones[[#This Row],[UID]])&gt;1,"Duplicate","")</f>
        <v>Duplicate</v>
      </c>
      <c r="U741" s="42" t="str">
        <f>_xlfn.XLOOKUP(tbl_PV_Milestones[[#This Row],[Work ID]],tbl_PV_Meta[Work ID '#],tbl_PV_Meta[Sub-Portfolio])</f>
        <v>Sub-Portfolio 4</v>
      </c>
      <c r="V741" s="41">
        <f>IF(MONTH(tbl_PV_Milestones[[#This Row],[Baseline Date]])&lt;7,YEAR(tbl_PV_Milestones[[#This Row],[Baseline Date]]),YEAR(tbl_PV_Milestones[[#This Row],[Baseline Date]])+1)</f>
        <v>1900</v>
      </c>
      <c r="W741" s="41">
        <f>IF(MONTH(tbl_PV_Milestones[[#This Row],[Actual/Schedule Finish]])&lt;7,YEAR(tbl_PV_Milestones[[#This Row],[Actual/Schedule Finish]]),YEAR(tbl_PV_Milestones[[#This Row],[Actual/Schedule Finish]])+1)</f>
        <v>2025</v>
      </c>
      <c r="X741" s="41" t="str">
        <f>IF(OR(tbl_PV_Milestones[[#This Row],[Project Status]]="Completed",tbl_PV_Milestones[[#This Row],[Project Status]]="Assumed Completed"),"Yes","No")</f>
        <v>No</v>
      </c>
      <c r="Y741" s="41">
        <f>IF(tbl_PV_Milestones[[#This Row],[Baseline Date]]="",1,0)</f>
        <v>1</v>
      </c>
      <c r="Z741" s="41">
        <f>IF(tbl_PV_Milestones[[#This Row],[Baseline Date]]&lt;PV_Meta!$B$7,1,0)</f>
        <v>1</v>
      </c>
      <c r="AA741" s="41">
        <f>IF(tbl_PV_Milestones[[#This Row],[Complete]]="Yes",1,0)</f>
        <v>0</v>
      </c>
      <c r="AB741" s="41">
        <f>IF(AND(tbl_PV_Milestones[[#This Row],[BL FY]]=2025,tbl_PV_Milestones[[#This Row],[Baseline Date]]&lt;PV_Meta!$B$7),1,0)</f>
        <v>0</v>
      </c>
      <c r="AC741" s="41">
        <f>IF(AND(tbl_PV_Milestones[[#This Row],[Planned YTD]]=1,tbl_PV_Milestones[[#This Row],[Complete]]="Yes"),1,0)</f>
        <v>0</v>
      </c>
      <c r="AD741" s="41">
        <f>IF(AND(tbl_PV_Milestones[[#This Row],[Actual/Schedule Finish]]&lt;PV_Meta!$B$7,tbl_PV_Milestones[[#This Row],[Complete]]="No",tbl_PV_Milestones[[#This Row],[Project Status]]&lt;&gt;"On Hold"),1,0)</f>
        <v>0</v>
      </c>
      <c r="AE741" s="41">
        <f>IF(AND(tbl_PV_Milestones[[#This Row],[Actual/Schedule Finish]]&gt;tbl_PV_Milestones[[#This Row],[Baseline Date]],tbl_PV_Milestones[[#This Row],[Complete]]="No",tbl_PV_Milestones[[#This Row],[Project Status]]&lt;&gt;"On Hold",tbl_PV_Milestones[[#This Row],[Overdue]]=0,tbl_PV_Milestones[[#This Row],[To be Baselined]]&lt;&gt;1),1,0)</f>
        <v>0</v>
      </c>
      <c r="AF741" s="41">
        <f>IF(AND(tbl_PV_Milestones[[#This Row],[BL FY]]=2025,tbl_PV_Milestones[[#This Row],[Finish FY]]&gt;2025),1,0)</f>
        <v>0</v>
      </c>
      <c r="AG741" s="56" t="str">
        <f>_xlfn.XLOOKUP(tbl_PV_Milestones[[#This Row],[Work ID]],tbl_PV_Meta[Work ID '#],tbl_PV_Meta[Project Manager/Owner],,0)</f>
        <v>Project Manager 20</v>
      </c>
      <c r="AH741" s="6"/>
    </row>
    <row r="742" spans="4:34" x14ac:dyDescent="0.25">
      <c r="D742" s="6" t="s">
        <v>28</v>
      </c>
      <c r="E742" s="6" t="s">
        <v>52</v>
      </c>
      <c r="F742" s="6" t="s">
        <v>1803</v>
      </c>
      <c r="G742" s="6" t="s">
        <v>572</v>
      </c>
      <c r="H742" s="6" t="s">
        <v>505</v>
      </c>
      <c r="I742" s="6" t="s">
        <v>522</v>
      </c>
      <c r="J742" s="6" t="s">
        <v>28</v>
      </c>
      <c r="K742" s="6" t="s">
        <v>39</v>
      </c>
      <c r="L742" s="6" t="s">
        <v>68</v>
      </c>
      <c r="M742" s="43"/>
      <c r="N742" s="44" t="s">
        <v>1979</v>
      </c>
      <c r="O742" s="39">
        <v>45838.708333333299</v>
      </c>
      <c r="S742" s="45" t="e">
        <f>_xlfn.CONCAT(#REF!,TRIM(tbl_PV_Milestones[[#This Row],[Milestone Description]]))</f>
        <v>#REF!</v>
      </c>
      <c r="T742" s="84" t="str">
        <f>IF(COUNTIF(tbl_PV_Milestones[UID],tbl_PV_Milestones[[#This Row],[UID]])&gt;1,"Duplicate","")</f>
        <v>Duplicate</v>
      </c>
      <c r="U742" s="42" t="str">
        <f>_xlfn.XLOOKUP(tbl_PV_Milestones[[#This Row],[Work ID]],tbl_PV_Meta[Work ID '#],tbl_PV_Meta[Sub-Portfolio])</f>
        <v>Sub-Portfolio 4</v>
      </c>
      <c r="V742" s="41">
        <f>IF(MONTH(tbl_PV_Milestones[[#This Row],[Baseline Date]])&lt;7,YEAR(tbl_PV_Milestones[[#This Row],[Baseline Date]]),YEAR(tbl_PV_Milestones[[#This Row],[Baseline Date]])+1)</f>
        <v>1900</v>
      </c>
      <c r="W742" s="41">
        <f>IF(MONTH(tbl_PV_Milestones[[#This Row],[Actual/Schedule Finish]])&lt;7,YEAR(tbl_PV_Milestones[[#This Row],[Actual/Schedule Finish]]),YEAR(tbl_PV_Milestones[[#This Row],[Actual/Schedule Finish]])+1)</f>
        <v>2025</v>
      </c>
      <c r="X742" s="41" t="str">
        <f>IF(OR(tbl_PV_Milestones[[#This Row],[Project Status]]="Completed",tbl_PV_Milestones[[#This Row],[Project Status]]="Assumed Completed"),"Yes","No")</f>
        <v>No</v>
      </c>
      <c r="Y742" s="41">
        <f>IF(tbl_PV_Milestones[[#This Row],[Baseline Date]]="",1,0)</f>
        <v>1</v>
      </c>
      <c r="Z742" s="41">
        <f>IF(tbl_PV_Milestones[[#This Row],[Baseline Date]]&lt;PV_Meta!$B$7,1,0)</f>
        <v>1</v>
      </c>
      <c r="AA742" s="41">
        <f>IF(tbl_PV_Milestones[[#This Row],[Complete]]="Yes",1,0)</f>
        <v>0</v>
      </c>
      <c r="AB742" s="41">
        <f>IF(AND(tbl_PV_Milestones[[#This Row],[BL FY]]=2025,tbl_PV_Milestones[[#This Row],[Baseline Date]]&lt;PV_Meta!$B$7),1,0)</f>
        <v>0</v>
      </c>
      <c r="AC742" s="41">
        <f>IF(AND(tbl_PV_Milestones[[#This Row],[Planned YTD]]=1,tbl_PV_Milestones[[#This Row],[Complete]]="Yes"),1,0)</f>
        <v>0</v>
      </c>
      <c r="AD742" s="41">
        <f>IF(AND(tbl_PV_Milestones[[#This Row],[Actual/Schedule Finish]]&lt;PV_Meta!$B$7,tbl_PV_Milestones[[#This Row],[Complete]]="No",tbl_PV_Milestones[[#This Row],[Project Status]]&lt;&gt;"On Hold"),1,0)</f>
        <v>0</v>
      </c>
      <c r="AE742" s="41">
        <f>IF(AND(tbl_PV_Milestones[[#This Row],[Actual/Schedule Finish]]&gt;tbl_PV_Milestones[[#This Row],[Baseline Date]],tbl_PV_Milestones[[#This Row],[Complete]]="No",tbl_PV_Milestones[[#This Row],[Project Status]]&lt;&gt;"On Hold",tbl_PV_Milestones[[#This Row],[Overdue]]=0,tbl_PV_Milestones[[#This Row],[To be Baselined]]&lt;&gt;1),1,0)</f>
        <v>0</v>
      </c>
      <c r="AF742" s="41">
        <f>IF(AND(tbl_PV_Milestones[[#This Row],[BL FY]]=2025,tbl_PV_Milestones[[#This Row],[Finish FY]]&gt;2025),1,0)</f>
        <v>0</v>
      </c>
      <c r="AG742" s="56" t="str">
        <f>_xlfn.XLOOKUP(tbl_PV_Milestones[[#This Row],[Work ID]],tbl_PV_Meta[Work ID '#],tbl_PV_Meta[Project Manager/Owner],,0)</f>
        <v>Project Manager 20</v>
      </c>
      <c r="AH742" s="6"/>
    </row>
    <row r="743" spans="4:34" x14ac:dyDescent="0.25">
      <c r="D743" s="6" t="s">
        <v>28</v>
      </c>
      <c r="E743" s="6" t="s">
        <v>52</v>
      </c>
      <c r="F743" s="6" t="s">
        <v>1803</v>
      </c>
      <c r="G743" s="6" t="s">
        <v>739</v>
      </c>
      <c r="H743" s="6" t="s">
        <v>505</v>
      </c>
      <c r="I743" s="6" t="s">
        <v>522</v>
      </c>
      <c r="J743" s="6" t="s">
        <v>28</v>
      </c>
      <c r="K743" s="6" t="s">
        <v>39</v>
      </c>
      <c r="L743" s="6" t="s">
        <v>68</v>
      </c>
      <c r="M743" s="43"/>
      <c r="N743" s="44" t="s">
        <v>1979</v>
      </c>
      <c r="O743" s="39">
        <v>45838.708333333299</v>
      </c>
      <c r="S743" s="45" t="e">
        <f>_xlfn.CONCAT(#REF!,TRIM(tbl_PV_Milestones[[#This Row],[Milestone Description]]))</f>
        <v>#REF!</v>
      </c>
      <c r="T743" s="84" t="str">
        <f>IF(COUNTIF(tbl_PV_Milestones[UID],tbl_PV_Milestones[[#This Row],[UID]])&gt;1,"Duplicate","")</f>
        <v>Duplicate</v>
      </c>
      <c r="U743" s="42" t="str">
        <f>_xlfn.XLOOKUP(tbl_PV_Milestones[[#This Row],[Work ID]],tbl_PV_Meta[Work ID '#],tbl_PV_Meta[Sub-Portfolio])</f>
        <v>Sub-Portfolio 4</v>
      </c>
      <c r="V743" s="41">
        <f>IF(MONTH(tbl_PV_Milestones[[#This Row],[Baseline Date]])&lt;7,YEAR(tbl_PV_Milestones[[#This Row],[Baseline Date]]),YEAR(tbl_PV_Milestones[[#This Row],[Baseline Date]])+1)</f>
        <v>1900</v>
      </c>
      <c r="W743" s="41">
        <f>IF(MONTH(tbl_PV_Milestones[[#This Row],[Actual/Schedule Finish]])&lt;7,YEAR(tbl_PV_Milestones[[#This Row],[Actual/Schedule Finish]]),YEAR(tbl_PV_Milestones[[#This Row],[Actual/Schedule Finish]])+1)</f>
        <v>2025</v>
      </c>
      <c r="X743" s="41" t="str">
        <f>IF(OR(tbl_PV_Milestones[[#This Row],[Project Status]]="Completed",tbl_PV_Milestones[[#This Row],[Project Status]]="Assumed Completed"),"Yes","No")</f>
        <v>No</v>
      </c>
      <c r="Y743" s="41">
        <f>IF(tbl_PV_Milestones[[#This Row],[Baseline Date]]="",1,0)</f>
        <v>1</v>
      </c>
      <c r="Z743" s="41">
        <f>IF(tbl_PV_Milestones[[#This Row],[Baseline Date]]&lt;PV_Meta!$B$7,1,0)</f>
        <v>1</v>
      </c>
      <c r="AA743" s="41">
        <f>IF(tbl_PV_Milestones[[#This Row],[Complete]]="Yes",1,0)</f>
        <v>0</v>
      </c>
      <c r="AB743" s="41">
        <f>IF(AND(tbl_PV_Milestones[[#This Row],[BL FY]]=2025,tbl_PV_Milestones[[#This Row],[Baseline Date]]&lt;PV_Meta!$B$7),1,0)</f>
        <v>0</v>
      </c>
      <c r="AC743" s="41">
        <f>IF(AND(tbl_PV_Milestones[[#This Row],[Planned YTD]]=1,tbl_PV_Milestones[[#This Row],[Complete]]="Yes"),1,0)</f>
        <v>0</v>
      </c>
      <c r="AD743" s="41">
        <f>IF(AND(tbl_PV_Milestones[[#This Row],[Actual/Schedule Finish]]&lt;PV_Meta!$B$7,tbl_PV_Milestones[[#This Row],[Complete]]="No",tbl_PV_Milestones[[#This Row],[Project Status]]&lt;&gt;"On Hold"),1,0)</f>
        <v>0</v>
      </c>
      <c r="AE743" s="41">
        <f>IF(AND(tbl_PV_Milestones[[#This Row],[Actual/Schedule Finish]]&gt;tbl_PV_Milestones[[#This Row],[Baseline Date]],tbl_PV_Milestones[[#This Row],[Complete]]="No",tbl_PV_Milestones[[#This Row],[Project Status]]&lt;&gt;"On Hold",tbl_PV_Milestones[[#This Row],[Overdue]]=0,tbl_PV_Milestones[[#This Row],[To be Baselined]]&lt;&gt;1),1,0)</f>
        <v>0</v>
      </c>
      <c r="AF743" s="41">
        <f>IF(AND(tbl_PV_Milestones[[#This Row],[BL FY]]=2025,tbl_PV_Milestones[[#This Row],[Finish FY]]&gt;2025),1,0)</f>
        <v>0</v>
      </c>
      <c r="AG743" s="56" t="str">
        <f>_xlfn.XLOOKUP(tbl_PV_Milestones[[#This Row],[Work ID]],tbl_PV_Meta[Work ID '#],tbl_PV_Meta[Project Manager/Owner],,0)</f>
        <v>Project Manager 20</v>
      </c>
      <c r="AH743" s="6"/>
    </row>
    <row r="744" spans="4:34" x14ac:dyDescent="0.25">
      <c r="D744" s="6" t="s">
        <v>28</v>
      </c>
      <c r="E744" s="6" t="s">
        <v>52</v>
      </c>
      <c r="F744" s="6" t="s">
        <v>1803</v>
      </c>
      <c r="G744" s="6" t="s">
        <v>740</v>
      </c>
      <c r="H744" s="6" t="s">
        <v>505</v>
      </c>
      <c r="I744" s="6" t="s">
        <v>522</v>
      </c>
      <c r="J744" s="6" t="s">
        <v>28</v>
      </c>
      <c r="K744" s="6" t="s">
        <v>39</v>
      </c>
      <c r="L744" s="6" t="s">
        <v>68</v>
      </c>
      <c r="M744" s="43"/>
      <c r="N744" s="44" t="s">
        <v>1979</v>
      </c>
      <c r="O744" s="39">
        <v>45838.708333333299</v>
      </c>
      <c r="S744" s="45" t="e">
        <f>_xlfn.CONCAT(#REF!,TRIM(tbl_PV_Milestones[[#This Row],[Milestone Description]]))</f>
        <v>#REF!</v>
      </c>
      <c r="T744" s="84" t="str">
        <f>IF(COUNTIF(tbl_PV_Milestones[UID],tbl_PV_Milestones[[#This Row],[UID]])&gt;1,"Duplicate","")</f>
        <v>Duplicate</v>
      </c>
      <c r="U744" s="42" t="str">
        <f>_xlfn.XLOOKUP(tbl_PV_Milestones[[#This Row],[Work ID]],tbl_PV_Meta[Work ID '#],tbl_PV_Meta[Sub-Portfolio])</f>
        <v>Sub-Portfolio 4</v>
      </c>
      <c r="V744" s="41">
        <f>IF(MONTH(tbl_PV_Milestones[[#This Row],[Baseline Date]])&lt;7,YEAR(tbl_PV_Milestones[[#This Row],[Baseline Date]]),YEAR(tbl_PV_Milestones[[#This Row],[Baseline Date]])+1)</f>
        <v>1900</v>
      </c>
      <c r="W744" s="41">
        <f>IF(MONTH(tbl_PV_Milestones[[#This Row],[Actual/Schedule Finish]])&lt;7,YEAR(tbl_PV_Milestones[[#This Row],[Actual/Schedule Finish]]),YEAR(tbl_PV_Milestones[[#This Row],[Actual/Schedule Finish]])+1)</f>
        <v>2025</v>
      </c>
      <c r="X744" s="41" t="str">
        <f>IF(OR(tbl_PV_Milestones[[#This Row],[Project Status]]="Completed",tbl_PV_Milestones[[#This Row],[Project Status]]="Assumed Completed"),"Yes","No")</f>
        <v>No</v>
      </c>
      <c r="Y744" s="41">
        <f>IF(tbl_PV_Milestones[[#This Row],[Baseline Date]]="",1,0)</f>
        <v>1</v>
      </c>
      <c r="Z744" s="41">
        <f>IF(tbl_PV_Milestones[[#This Row],[Baseline Date]]&lt;PV_Meta!$B$7,1,0)</f>
        <v>1</v>
      </c>
      <c r="AA744" s="41">
        <f>IF(tbl_PV_Milestones[[#This Row],[Complete]]="Yes",1,0)</f>
        <v>0</v>
      </c>
      <c r="AB744" s="41">
        <f>IF(AND(tbl_PV_Milestones[[#This Row],[BL FY]]=2025,tbl_PV_Milestones[[#This Row],[Baseline Date]]&lt;PV_Meta!$B$7),1,0)</f>
        <v>0</v>
      </c>
      <c r="AC744" s="41">
        <f>IF(AND(tbl_PV_Milestones[[#This Row],[Planned YTD]]=1,tbl_PV_Milestones[[#This Row],[Complete]]="Yes"),1,0)</f>
        <v>0</v>
      </c>
      <c r="AD744" s="41">
        <f>IF(AND(tbl_PV_Milestones[[#This Row],[Actual/Schedule Finish]]&lt;PV_Meta!$B$7,tbl_PV_Milestones[[#This Row],[Complete]]="No",tbl_PV_Milestones[[#This Row],[Project Status]]&lt;&gt;"On Hold"),1,0)</f>
        <v>0</v>
      </c>
      <c r="AE744" s="41">
        <f>IF(AND(tbl_PV_Milestones[[#This Row],[Actual/Schedule Finish]]&gt;tbl_PV_Milestones[[#This Row],[Baseline Date]],tbl_PV_Milestones[[#This Row],[Complete]]="No",tbl_PV_Milestones[[#This Row],[Project Status]]&lt;&gt;"On Hold",tbl_PV_Milestones[[#This Row],[Overdue]]=0,tbl_PV_Milestones[[#This Row],[To be Baselined]]&lt;&gt;1),1,0)</f>
        <v>0</v>
      </c>
      <c r="AF744" s="41">
        <f>IF(AND(tbl_PV_Milestones[[#This Row],[BL FY]]=2025,tbl_PV_Milestones[[#This Row],[Finish FY]]&gt;2025),1,0)</f>
        <v>0</v>
      </c>
      <c r="AG744" s="56" t="str">
        <f>_xlfn.XLOOKUP(tbl_PV_Milestones[[#This Row],[Work ID]],tbl_PV_Meta[Work ID '#],tbl_PV_Meta[Project Manager/Owner],,0)</f>
        <v>Project Manager 20</v>
      </c>
      <c r="AH744" s="6"/>
    </row>
    <row r="745" spans="4:34" x14ac:dyDescent="0.25">
      <c r="D745" s="6" t="s">
        <v>28</v>
      </c>
      <c r="E745" s="6" t="s">
        <v>52</v>
      </c>
      <c r="F745" s="6" t="s">
        <v>1803</v>
      </c>
      <c r="G745" s="6" t="s">
        <v>741</v>
      </c>
      <c r="H745" s="6" t="s">
        <v>505</v>
      </c>
      <c r="I745" s="6" t="s">
        <v>522</v>
      </c>
      <c r="J745" s="6" t="s">
        <v>28</v>
      </c>
      <c r="K745" s="6" t="s">
        <v>39</v>
      </c>
      <c r="L745" s="6" t="s">
        <v>68</v>
      </c>
      <c r="M745" s="43"/>
      <c r="N745" s="44" t="s">
        <v>1979</v>
      </c>
      <c r="O745" s="39">
        <v>45838.708333333299</v>
      </c>
      <c r="S745" s="45" t="e">
        <f>_xlfn.CONCAT(#REF!,TRIM(tbl_PV_Milestones[[#This Row],[Milestone Description]]))</f>
        <v>#REF!</v>
      </c>
      <c r="T745" s="84" t="str">
        <f>IF(COUNTIF(tbl_PV_Milestones[UID],tbl_PV_Milestones[[#This Row],[UID]])&gt;1,"Duplicate","")</f>
        <v>Duplicate</v>
      </c>
      <c r="U745" s="42" t="str">
        <f>_xlfn.XLOOKUP(tbl_PV_Milestones[[#This Row],[Work ID]],tbl_PV_Meta[Work ID '#],tbl_PV_Meta[Sub-Portfolio])</f>
        <v>Sub-Portfolio 4</v>
      </c>
      <c r="V745" s="41">
        <f>IF(MONTH(tbl_PV_Milestones[[#This Row],[Baseline Date]])&lt;7,YEAR(tbl_PV_Milestones[[#This Row],[Baseline Date]]),YEAR(tbl_PV_Milestones[[#This Row],[Baseline Date]])+1)</f>
        <v>1900</v>
      </c>
      <c r="W745" s="41">
        <f>IF(MONTH(tbl_PV_Milestones[[#This Row],[Actual/Schedule Finish]])&lt;7,YEAR(tbl_PV_Milestones[[#This Row],[Actual/Schedule Finish]]),YEAR(tbl_PV_Milestones[[#This Row],[Actual/Schedule Finish]])+1)</f>
        <v>2025</v>
      </c>
      <c r="X745" s="41" t="str">
        <f>IF(OR(tbl_PV_Milestones[[#This Row],[Project Status]]="Completed",tbl_PV_Milestones[[#This Row],[Project Status]]="Assumed Completed"),"Yes","No")</f>
        <v>No</v>
      </c>
      <c r="Y745" s="41">
        <f>IF(tbl_PV_Milestones[[#This Row],[Baseline Date]]="",1,0)</f>
        <v>1</v>
      </c>
      <c r="Z745" s="41">
        <f>IF(tbl_PV_Milestones[[#This Row],[Baseline Date]]&lt;PV_Meta!$B$7,1,0)</f>
        <v>1</v>
      </c>
      <c r="AA745" s="41">
        <f>IF(tbl_PV_Milestones[[#This Row],[Complete]]="Yes",1,0)</f>
        <v>0</v>
      </c>
      <c r="AB745" s="41">
        <f>IF(AND(tbl_PV_Milestones[[#This Row],[BL FY]]=2025,tbl_PV_Milestones[[#This Row],[Baseline Date]]&lt;PV_Meta!$B$7),1,0)</f>
        <v>0</v>
      </c>
      <c r="AC745" s="41">
        <f>IF(AND(tbl_PV_Milestones[[#This Row],[Planned YTD]]=1,tbl_PV_Milestones[[#This Row],[Complete]]="Yes"),1,0)</f>
        <v>0</v>
      </c>
      <c r="AD745" s="41">
        <f>IF(AND(tbl_PV_Milestones[[#This Row],[Actual/Schedule Finish]]&lt;PV_Meta!$B$7,tbl_PV_Milestones[[#This Row],[Complete]]="No",tbl_PV_Milestones[[#This Row],[Project Status]]&lt;&gt;"On Hold"),1,0)</f>
        <v>0</v>
      </c>
      <c r="AE745" s="41">
        <f>IF(AND(tbl_PV_Milestones[[#This Row],[Actual/Schedule Finish]]&gt;tbl_PV_Milestones[[#This Row],[Baseline Date]],tbl_PV_Milestones[[#This Row],[Complete]]="No",tbl_PV_Milestones[[#This Row],[Project Status]]&lt;&gt;"On Hold",tbl_PV_Milestones[[#This Row],[Overdue]]=0,tbl_PV_Milestones[[#This Row],[To be Baselined]]&lt;&gt;1),1,0)</f>
        <v>0</v>
      </c>
      <c r="AF745" s="41">
        <f>IF(AND(tbl_PV_Milestones[[#This Row],[BL FY]]=2025,tbl_PV_Milestones[[#This Row],[Finish FY]]&gt;2025),1,0)</f>
        <v>0</v>
      </c>
      <c r="AG745" s="56" t="str">
        <f>_xlfn.XLOOKUP(tbl_PV_Milestones[[#This Row],[Work ID]],tbl_PV_Meta[Work ID '#],tbl_PV_Meta[Project Manager/Owner],,0)</f>
        <v>Project Manager 20</v>
      </c>
      <c r="AH745" s="6"/>
    </row>
    <row r="746" spans="4:34" x14ac:dyDescent="0.25">
      <c r="D746" s="6" t="s">
        <v>28</v>
      </c>
      <c r="E746" s="6" t="s">
        <v>52</v>
      </c>
      <c r="F746" s="6" t="s">
        <v>1803</v>
      </c>
      <c r="G746" s="6" t="s">
        <v>742</v>
      </c>
      <c r="H746" s="6" t="s">
        <v>505</v>
      </c>
      <c r="I746" s="6" t="s">
        <v>522</v>
      </c>
      <c r="J746" s="6" t="s">
        <v>28</v>
      </c>
      <c r="K746" s="6" t="s">
        <v>39</v>
      </c>
      <c r="L746" s="6" t="s">
        <v>68</v>
      </c>
      <c r="M746" s="43"/>
      <c r="N746" s="44" t="s">
        <v>1979</v>
      </c>
      <c r="O746" s="39">
        <v>45838.708333333299</v>
      </c>
      <c r="S746" s="45" t="e">
        <f>_xlfn.CONCAT(#REF!,TRIM(tbl_PV_Milestones[[#This Row],[Milestone Description]]))</f>
        <v>#REF!</v>
      </c>
      <c r="T746" s="84" t="str">
        <f>IF(COUNTIF(tbl_PV_Milestones[UID],tbl_PV_Milestones[[#This Row],[UID]])&gt;1,"Duplicate","")</f>
        <v>Duplicate</v>
      </c>
      <c r="U746" s="42" t="str">
        <f>_xlfn.XLOOKUP(tbl_PV_Milestones[[#This Row],[Work ID]],tbl_PV_Meta[Work ID '#],tbl_PV_Meta[Sub-Portfolio])</f>
        <v>Sub-Portfolio 4</v>
      </c>
      <c r="V746" s="41">
        <f>IF(MONTH(tbl_PV_Milestones[[#This Row],[Baseline Date]])&lt;7,YEAR(tbl_PV_Milestones[[#This Row],[Baseline Date]]),YEAR(tbl_PV_Milestones[[#This Row],[Baseline Date]])+1)</f>
        <v>1900</v>
      </c>
      <c r="W746" s="41">
        <f>IF(MONTH(tbl_PV_Milestones[[#This Row],[Actual/Schedule Finish]])&lt;7,YEAR(tbl_PV_Milestones[[#This Row],[Actual/Schedule Finish]]),YEAR(tbl_PV_Milestones[[#This Row],[Actual/Schedule Finish]])+1)</f>
        <v>2025</v>
      </c>
      <c r="X746" s="41" t="str">
        <f>IF(OR(tbl_PV_Milestones[[#This Row],[Project Status]]="Completed",tbl_PV_Milestones[[#This Row],[Project Status]]="Assumed Completed"),"Yes","No")</f>
        <v>No</v>
      </c>
      <c r="Y746" s="41">
        <f>IF(tbl_PV_Milestones[[#This Row],[Baseline Date]]="",1,0)</f>
        <v>1</v>
      </c>
      <c r="Z746" s="41">
        <f>IF(tbl_PV_Milestones[[#This Row],[Baseline Date]]&lt;PV_Meta!$B$7,1,0)</f>
        <v>1</v>
      </c>
      <c r="AA746" s="41">
        <f>IF(tbl_PV_Milestones[[#This Row],[Complete]]="Yes",1,0)</f>
        <v>0</v>
      </c>
      <c r="AB746" s="41">
        <f>IF(AND(tbl_PV_Milestones[[#This Row],[BL FY]]=2025,tbl_PV_Milestones[[#This Row],[Baseline Date]]&lt;PV_Meta!$B$7),1,0)</f>
        <v>0</v>
      </c>
      <c r="AC746" s="41">
        <f>IF(AND(tbl_PV_Milestones[[#This Row],[Planned YTD]]=1,tbl_PV_Milestones[[#This Row],[Complete]]="Yes"),1,0)</f>
        <v>0</v>
      </c>
      <c r="AD746" s="41">
        <f>IF(AND(tbl_PV_Milestones[[#This Row],[Actual/Schedule Finish]]&lt;PV_Meta!$B$7,tbl_PV_Milestones[[#This Row],[Complete]]="No",tbl_PV_Milestones[[#This Row],[Project Status]]&lt;&gt;"On Hold"),1,0)</f>
        <v>0</v>
      </c>
      <c r="AE746" s="41">
        <f>IF(AND(tbl_PV_Milestones[[#This Row],[Actual/Schedule Finish]]&gt;tbl_PV_Milestones[[#This Row],[Baseline Date]],tbl_PV_Milestones[[#This Row],[Complete]]="No",tbl_PV_Milestones[[#This Row],[Project Status]]&lt;&gt;"On Hold",tbl_PV_Milestones[[#This Row],[Overdue]]=0,tbl_PV_Milestones[[#This Row],[To be Baselined]]&lt;&gt;1),1,0)</f>
        <v>0</v>
      </c>
      <c r="AF746" s="41">
        <f>IF(AND(tbl_PV_Milestones[[#This Row],[BL FY]]=2025,tbl_PV_Milestones[[#This Row],[Finish FY]]&gt;2025),1,0)</f>
        <v>0</v>
      </c>
      <c r="AG746" s="56" t="str">
        <f>_xlfn.XLOOKUP(tbl_PV_Milestones[[#This Row],[Work ID]],tbl_PV_Meta[Work ID '#],tbl_PV_Meta[Project Manager/Owner],,0)</f>
        <v>Project Manager 20</v>
      </c>
      <c r="AH746" s="6"/>
    </row>
    <row r="747" spans="4:34" x14ac:dyDescent="0.25">
      <c r="D747" s="6" t="s">
        <v>28</v>
      </c>
      <c r="E747" s="6" t="s">
        <v>52</v>
      </c>
      <c r="F747" s="6" t="s">
        <v>1803</v>
      </c>
      <c r="G747" s="6" t="s">
        <v>743</v>
      </c>
      <c r="H747" s="6" t="s">
        <v>505</v>
      </c>
      <c r="I747" s="6" t="s">
        <v>522</v>
      </c>
      <c r="J747" s="6" t="s">
        <v>28</v>
      </c>
      <c r="K747" s="6" t="s">
        <v>39</v>
      </c>
      <c r="L747" s="6" t="s">
        <v>68</v>
      </c>
      <c r="M747" s="43"/>
      <c r="N747" s="44" t="s">
        <v>1979</v>
      </c>
      <c r="O747" s="39">
        <v>45838.708333333299</v>
      </c>
      <c r="S747" s="45" t="e">
        <f>_xlfn.CONCAT(#REF!,TRIM(tbl_PV_Milestones[[#This Row],[Milestone Description]]))</f>
        <v>#REF!</v>
      </c>
      <c r="T747" s="84" t="str">
        <f>IF(COUNTIF(tbl_PV_Milestones[UID],tbl_PV_Milestones[[#This Row],[UID]])&gt;1,"Duplicate","")</f>
        <v>Duplicate</v>
      </c>
      <c r="U747" s="42" t="str">
        <f>_xlfn.XLOOKUP(tbl_PV_Milestones[[#This Row],[Work ID]],tbl_PV_Meta[Work ID '#],tbl_PV_Meta[Sub-Portfolio])</f>
        <v>Sub-Portfolio 4</v>
      </c>
      <c r="V747" s="41">
        <f>IF(MONTH(tbl_PV_Milestones[[#This Row],[Baseline Date]])&lt;7,YEAR(tbl_PV_Milestones[[#This Row],[Baseline Date]]),YEAR(tbl_PV_Milestones[[#This Row],[Baseline Date]])+1)</f>
        <v>1900</v>
      </c>
      <c r="W747" s="41">
        <f>IF(MONTH(tbl_PV_Milestones[[#This Row],[Actual/Schedule Finish]])&lt;7,YEAR(tbl_PV_Milestones[[#This Row],[Actual/Schedule Finish]]),YEAR(tbl_PV_Milestones[[#This Row],[Actual/Schedule Finish]])+1)</f>
        <v>2025</v>
      </c>
      <c r="X747" s="41" t="str">
        <f>IF(OR(tbl_PV_Milestones[[#This Row],[Project Status]]="Completed",tbl_PV_Milestones[[#This Row],[Project Status]]="Assumed Completed"),"Yes","No")</f>
        <v>No</v>
      </c>
      <c r="Y747" s="41">
        <f>IF(tbl_PV_Milestones[[#This Row],[Baseline Date]]="",1,0)</f>
        <v>1</v>
      </c>
      <c r="Z747" s="41">
        <f>IF(tbl_PV_Milestones[[#This Row],[Baseline Date]]&lt;PV_Meta!$B$7,1,0)</f>
        <v>1</v>
      </c>
      <c r="AA747" s="41">
        <f>IF(tbl_PV_Milestones[[#This Row],[Complete]]="Yes",1,0)</f>
        <v>0</v>
      </c>
      <c r="AB747" s="41">
        <f>IF(AND(tbl_PV_Milestones[[#This Row],[BL FY]]=2025,tbl_PV_Milestones[[#This Row],[Baseline Date]]&lt;PV_Meta!$B$7),1,0)</f>
        <v>0</v>
      </c>
      <c r="AC747" s="41">
        <f>IF(AND(tbl_PV_Milestones[[#This Row],[Planned YTD]]=1,tbl_PV_Milestones[[#This Row],[Complete]]="Yes"),1,0)</f>
        <v>0</v>
      </c>
      <c r="AD747" s="41">
        <f>IF(AND(tbl_PV_Milestones[[#This Row],[Actual/Schedule Finish]]&lt;PV_Meta!$B$7,tbl_PV_Milestones[[#This Row],[Complete]]="No",tbl_PV_Milestones[[#This Row],[Project Status]]&lt;&gt;"On Hold"),1,0)</f>
        <v>0</v>
      </c>
      <c r="AE747" s="41">
        <f>IF(AND(tbl_PV_Milestones[[#This Row],[Actual/Schedule Finish]]&gt;tbl_PV_Milestones[[#This Row],[Baseline Date]],tbl_PV_Milestones[[#This Row],[Complete]]="No",tbl_PV_Milestones[[#This Row],[Project Status]]&lt;&gt;"On Hold",tbl_PV_Milestones[[#This Row],[Overdue]]=0,tbl_PV_Milestones[[#This Row],[To be Baselined]]&lt;&gt;1),1,0)</f>
        <v>0</v>
      </c>
      <c r="AF747" s="41">
        <f>IF(AND(tbl_PV_Milestones[[#This Row],[BL FY]]=2025,tbl_PV_Milestones[[#This Row],[Finish FY]]&gt;2025),1,0)</f>
        <v>0</v>
      </c>
      <c r="AG747" s="56" t="str">
        <f>_xlfn.XLOOKUP(tbl_PV_Milestones[[#This Row],[Work ID]],tbl_PV_Meta[Work ID '#],tbl_PV_Meta[Project Manager/Owner],,0)</f>
        <v>Project Manager 20</v>
      </c>
      <c r="AH747" s="6"/>
    </row>
    <row r="748" spans="4:34" x14ac:dyDescent="0.25">
      <c r="D748" s="6" t="s">
        <v>28</v>
      </c>
      <c r="E748" s="6" t="s">
        <v>52</v>
      </c>
      <c r="F748" s="6" t="s">
        <v>1803</v>
      </c>
      <c r="G748" s="6" t="s">
        <v>703</v>
      </c>
      <c r="H748" s="6" t="s">
        <v>505</v>
      </c>
      <c r="I748" s="6" t="s">
        <v>522</v>
      </c>
      <c r="J748" s="6" t="s">
        <v>28</v>
      </c>
      <c r="K748" s="6" t="s">
        <v>39</v>
      </c>
      <c r="L748" s="6" t="s">
        <v>68</v>
      </c>
      <c r="M748" s="43"/>
      <c r="N748" s="44" t="s">
        <v>1979</v>
      </c>
      <c r="O748" s="39">
        <v>45838.708333333299</v>
      </c>
      <c r="S748" s="45" t="e">
        <f>_xlfn.CONCAT(#REF!,TRIM(tbl_PV_Milestones[[#This Row],[Milestone Description]]))</f>
        <v>#REF!</v>
      </c>
      <c r="T748" s="84" t="str">
        <f>IF(COUNTIF(tbl_PV_Milestones[UID],tbl_PV_Milestones[[#This Row],[UID]])&gt;1,"Duplicate","")</f>
        <v>Duplicate</v>
      </c>
      <c r="U748" s="42" t="str">
        <f>_xlfn.XLOOKUP(tbl_PV_Milestones[[#This Row],[Work ID]],tbl_PV_Meta[Work ID '#],tbl_PV_Meta[Sub-Portfolio])</f>
        <v>Sub-Portfolio 4</v>
      </c>
      <c r="V748" s="41">
        <f>IF(MONTH(tbl_PV_Milestones[[#This Row],[Baseline Date]])&lt;7,YEAR(tbl_PV_Milestones[[#This Row],[Baseline Date]]),YEAR(tbl_PV_Milestones[[#This Row],[Baseline Date]])+1)</f>
        <v>1900</v>
      </c>
      <c r="W748" s="41">
        <f>IF(MONTH(tbl_PV_Milestones[[#This Row],[Actual/Schedule Finish]])&lt;7,YEAR(tbl_PV_Milestones[[#This Row],[Actual/Schedule Finish]]),YEAR(tbl_PV_Milestones[[#This Row],[Actual/Schedule Finish]])+1)</f>
        <v>2025</v>
      </c>
      <c r="X748" s="41" t="str">
        <f>IF(OR(tbl_PV_Milestones[[#This Row],[Project Status]]="Completed",tbl_PV_Milestones[[#This Row],[Project Status]]="Assumed Completed"),"Yes","No")</f>
        <v>No</v>
      </c>
      <c r="Y748" s="41">
        <f>IF(tbl_PV_Milestones[[#This Row],[Baseline Date]]="",1,0)</f>
        <v>1</v>
      </c>
      <c r="Z748" s="41">
        <f>IF(tbl_PV_Milestones[[#This Row],[Baseline Date]]&lt;PV_Meta!$B$7,1,0)</f>
        <v>1</v>
      </c>
      <c r="AA748" s="41">
        <f>IF(tbl_PV_Milestones[[#This Row],[Complete]]="Yes",1,0)</f>
        <v>0</v>
      </c>
      <c r="AB748" s="41">
        <f>IF(AND(tbl_PV_Milestones[[#This Row],[BL FY]]=2025,tbl_PV_Milestones[[#This Row],[Baseline Date]]&lt;PV_Meta!$B$7),1,0)</f>
        <v>0</v>
      </c>
      <c r="AC748" s="41">
        <f>IF(AND(tbl_PV_Milestones[[#This Row],[Planned YTD]]=1,tbl_PV_Milestones[[#This Row],[Complete]]="Yes"),1,0)</f>
        <v>0</v>
      </c>
      <c r="AD748" s="41">
        <f>IF(AND(tbl_PV_Milestones[[#This Row],[Actual/Schedule Finish]]&lt;PV_Meta!$B$7,tbl_PV_Milestones[[#This Row],[Complete]]="No",tbl_PV_Milestones[[#This Row],[Project Status]]&lt;&gt;"On Hold"),1,0)</f>
        <v>0</v>
      </c>
      <c r="AE748" s="41">
        <f>IF(AND(tbl_PV_Milestones[[#This Row],[Actual/Schedule Finish]]&gt;tbl_PV_Milestones[[#This Row],[Baseline Date]],tbl_PV_Milestones[[#This Row],[Complete]]="No",tbl_PV_Milestones[[#This Row],[Project Status]]&lt;&gt;"On Hold",tbl_PV_Milestones[[#This Row],[Overdue]]=0,tbl_PV_Milestones[[#This Row],[To be Baselined]]&lt;&gt;1),1,0)</f>
        <v>0</v>
      </c>
      <c r="AF748" s="41">
        <f>IF(AND(tbl_PV_Milestones[[#This Row],[BL FY]]=2025,tbl_PV_Milestones[[#This Row],[Finish FY]]&gt;2025),1,0)</f>
        <v>0</v>
      </c>
      <c r="AG748" s="56" t="str">
        <f>_xlfn.XLOOKUP(tbl_PV_Milestones[[#This Row],[Work ID]],tbl_PV_Meta[Work ID '#],tbl_PV_Meta[Project Manager/Owner],,0)</f>
        <v>Project Manager 20</v>
      </c>
      <c r="AH748" s="6"/>
    </row>
    <row r="749" spans="4:34" x14ac:dyDescent="0.25">
      <c r="D749" s="6" t="s">
        <v>28</v>
      </c>
      <c r="E749" s="6" t="s">
        <v>52</v>
      </c>
      <c r="F749" s="6" t="s">
        <v>1803</v>
      </c>
      <c r="G749" s="6" t="s">
        <v>595</v>
      </c>
      <c r="H749" s="6" t="s">
        <v>505</v>
      </c>
      <c r="I749" s="6" t="s">
        <v>522</v>
      </c>
      <c r="J749" s="6" t="s">
        <v>28</v>
      </c>
      <c r="K749" s="6" t="s">
        <v>39</v>
      </c>
      <c r="L749" s="6" t="s">
        <v>68</v>
      </c>
      <c r="M749" s="43"/>
      <c r="N749" s="44" t="s">
        <v>1979</v>
      </c>
      <c r="O749" s="39">
        <v>45838.708333333299</v>
      </c>
      <c r="S749" s="45" t="e">
        <f>_xlfn.CONCAT(#REF!,TRIM(tbl_PV_Milestones[[#This Row],[Milestone Description]]))</f>
        <v>#REF!</v>
      </c>
      <c r="T749" s="84" t="str">
        <f>IF(COUNTIF(tbl_PV_Milestones[UID],tbl_PV_Milestones[[#This Row],[UID]])&gt;1,"Duplicate","")</f>
        <v>Duplicate</v>
      </c>
      <c r="U749" s="42" t="str">
        <f>_xlfn.XLOOKUP(tbl_PV_Milestones[[#This Row],[Work ID]],tbl_PV_Meta[Work ID '#],tbl_PV_Meta[Sub-Portfolio])</f>
        <v>Sub-Portfolio 4</v>
      </c>
      <c r="V749" s="41">
        <f>IF(MONTH(tbl_PV_Milestones[[#This Row],[Baseline Date]])&lt;7,YEAR(tbl_PV_Milestones[[#This Row],[Baseline Date]]),YEAR(tbl_PV_Milestones[[#This Row],[Baseline Date]])+1)</f>
        <v>1900</v>
      </c>
      <c r="W749" s="41">
        <f>IF(MONTH(tbl_PV_Milestones[[#This Row],[Actual/Schedule Finish]])&lt;7,YEAR(tbl_PV_Milestones[[#This Row],[Actual/Schedule Finish]]),YEAR(tbl_PV_Milestones[[#This Row],[Actual/Schedule Finish]])+1)</f>
        <v>2025</v>
      </c>
      <c r="X749" s="41" t="str">
        <f>IF(OR(tbl_PV_Milestones[[#This Row],[Project Status]]="Completed",tbl_PV_Milestones[[#This Row],[Project Status]]="Assumed Completed"),"Yes","No")</f>
        <v>No</v>
      </c>
      <c r="Y749" s="41">
        <f>IF(tbl_PV_Milestones[[#This Row],[Baseline Date]]="",1,0)</f>
        <v>1</v>
      </c>
      <c r="Z749" s="41">
        <f>IF(tbl_PV_Milestones[[#This Row],[Baseline Date]]&lt;PV_Meta!$B$7,1,0)</f>
        <v>1</v>
      </c>
      <c r="AA749" s="41">
        <f>IF(tbl_PV_Milestones[[#This Row],[Complete]]="Yes",1,0)</f>
        <v>0</v>
      </c>
      <c r="AB749" s="41">
        <f>IF(AND(tbl_PV_Milestones[[#This Row],[BL FY]]=2025,tbl_PV_Milestones[[#This Row],[Baseline Date]]&lt;PV_Meta!$B$7),1,0)</f>
        <v>0</v>
      </c>
      <c r="AC749" s="41">
        <f>IF(AND(tbl_PV_Milestones[[#This Row],[Planned YTD]]=1,tbl_PV_Milestones[[#This Row],[Complete]]="Yes"),1,0)</f>
        <v>0</v>
      </c>
      <c r="AD749" s="41">
        <f>IF(AND(tbl_PV_Milestones[[#This Row],[Actual/Schedule Finish]]&lt;PV_Meta!$B$7,tbl_PV_Milestones[[#This Row],[Complete]]="No",tbl_PV_Milestones[[#This Row],[Project Status]]&lt;&gt;"On Hold"),1,0)</f>
        <v>0</v>
      </c>
      <c r="AE749" s="41">
        <f>IF(AND(tbl_PV_Milestones[[#This Row],[Actual/Schedule Finish]]&gt;tbl_PV_Milestones[[#This Row],[Baseline Date]],tbl_PV_Milestones[[#This Row],[Complete]]="No",tbl_PV_Milestones[[#This Row],[Project Status]]&lt;&gt;"On Hold",tbl_PV_Milestones[[#This Row],[Overdue]]=0,tbl_PV_Milestones[[#This Row],[To be Baselined]]&lt;&gt;1),1,0)</f>
        <v>0</v>
      </c>
      <c r="AF749" s="41">
        <f>IF(AND(tbl_PV_Milestones[[#This Row],[BL FY]]=2025,tbl_PV_Milestones[[#This Row],[Finish FY]]&gt;2025),1,0)</f>
        <v>0</v>
      </c>
      <c r="AG749" s="56" t="str">
        <f>_xlfn.XLOOKUP(tbl_PV_Milestones[[#This Row],[Work ID]],tbl_PV_Meta[Work ID '#],tbl_PV_Meta[Project Manager/Owner],,0)</f>
        <v>Project Manager 20</v>
      </c>
      <c r="AH749" s="6"/>
    </row>
    <row r="750" spans="4:34" x14ac:dyDescent="0.25">
      <c r="D750" s="6" t="s">
        <v>28</v>
      </c>
      <c r="E750" s="6" t="s">
        <v>52</v>
      </c>
      <c r="F750" s="6" t="s">
        <v>1803</v>
      </c>
      <c r="G750" s="6" t="s">
        <v>569</v>
      </c>
      <c r="H750" s="6" t="s">
        <v>505</v>
      </c>
      <c r="I750" s="6" t="s">
        <v>522</v>
      </c>
      <c r="J750" s="6" t="s">
        <v>28</v>
      </c>
      <c r="K750" s="6" t="s">
        <v>39</v>
      </c>
      <c r="L750" s="6" t="s">
        <v>68</v>
      </c>
      <c r="M750" s="43"/>
      <c r="N750" s="44" t="s">
        <v>1979</v>
      </c>
      <c r="O750" s="39">
        <v>45838.708333333299</v>
      </c>
      <c r="S750" s="45" t="e">
        <f>_xlfn.CONCAT(#REF!,TRIM(tbl_PV_Milestones[[#This Row],[Milestone Description]]))</f>
        <v>#REF!</v>
      </c>
      <c r="T750" s="84" t="str">
        <f>IF(COUNTIF(tbl_PV_Milestones[UID],tbl_PV_Milestones[[#This Row],[UID]])&gt;1,"Duplicate","")</f>
        <v>Duplicate</v>
      </c>
      <c r="U750" s="42" t="str">
        <f>_xlfn.XLOOKUP(tbl_PV_Milestones[[#This Row],[Work ID]],tbl_PV_Meta[Work ID '#],tbl_PV_Meta[Sub-Portfolio])</f>
        <v>Sub-Portfolio 4</v>
      </c>
      <c r="V750" s="41">
        <f>IF(MONTH(tbl_PV_Milestones[[#This Row],[Baseline Date]])&lt;7,YEAR(tbl_PV_Milestones[[#This Row],[Baseline Date]]),YEAR(tbl_PV_Milestones[[#This Row],[Baseline Date]])+1)</f>
        <v>1900</v>
      </c>
      <c r="W750" s="41">
        <f>IF(MONTH(tbl_PV_Milestones[[#This Row],[Actual/Schedule Finish]])&lt;7,YEAR(tbl_PV_Milestones[[#This Row],[Actual/Schedule Finish]]),YEAR(tbl_PV_Milestones[[#This Row],[Actual/Schedule Finish]])+1)</f>
        <v>2025</v>
      </c>
      <c r="X750" s="41" t="str">
        <f>IF(OR(tbl_PV_Milestones[[#This Row],[Project Status]]="Completed",tbl_PV_Milestones[[#This Row],[Project Status]]="Assumed Completed"),"Yes","No")</f>
        <v>No</v>
      </c>
      <c r="Y750" s="41">
        <f>IF(tbl_PV_Milestones[[#This Row],[Baseline Date]]="",1,0)</f>
        <v>1</v>
      </c>
      <c r="Z750" s="41">
        <f>IF(tbl_PV_Milestones[[#This Row],[Baseline Date]]&lt;PV_Meta!$B$7,1,0)</f>
        <v>1</v>
      </c>
      <c r="AA750" s="41">
        <f>IF(tbl_PV_Milestones[[#This Row],[Complete]]="Yes",1,0)</f>
        <v>0</v>
      </c>
      <c r="AB750" s="41">
        <f>IF(AND(tbl_PV_Milestones[[#This Row],[BL FY]]=2025,tbl_PV_Milestones[[#This Row],[Baseline Date]]&lt;PV_Meta!$B$7),1,0)</f>
        <v>0</v>
      </c>
      <c r="AC750" s="41">
        <f>IF(AND(tbl_PV_Milestones[[#This Row],[Planned YTD]]=1,tbl_PV_Milestones[[#This Row],[Complete]]="Yes"),1,0)</f>
        <v>0</v>
      </c>
      <c r="AD750" s="41">
        <f>IF(AND(tbl_PV_Milestones[[#This Row],[Actual/Schedule Finish]]&lt;PV_Meta!$B$7,tbl_PV_Milestones[[#This Row],[Complete]]="No",tbl_PV_Milestones[[#This Row],[Project Status]]&lt;&gt;"On Hold"),1,0)</f>
        <v>0</v>
      </c>
      <c r="AE750" s="41">
        <f>IF(AND(tbl_PV_Milestones[[#This Row],[Actual/Schedule Finish]]&gt;tbl_PV_Milestones[[#This Row],[Baseline Date]],tbl_PV_Milestones[[#This Row],[Complete]]="No",tbl_PV_Milestones[[#This Row],[Project Status]]&lt;&gt;"On Hold",tbl_PV_Milestones[[#This Row],[Overdue]]=0,tbl_PV_Milestones[[#This Row],[To be Baselined]]&lt;&gt;1),1,0)</f>
        <v>0</v>
      </c>
      <c r="AF750" s="41">
        <f>IF(AND(tbl_PV_Milestones[[#This Row],[BL FY]]=2025,tbl_PV_Milestones[[#This Row],[Finish FY]]&gt;2025),1,0)</f>
        <v>0</v>
      </c>
      <c r="AG750" s="56" t="str">
        <f>_xlfn.XLOOKUP(tbl_PV_Milestones[[#This Row],[Work ID]],tbl_PV_Meta[Work ID '#],tbl_PV_Meta[Project Manager/Owner],,0)</f>
        <v>Project Manager 20</v>
      </c>
      <c r="AH750" s="6"/>
    </row>
    <row r="751" spans="4:34" x14ac:dyDescent="0.25">
      <c r="D751" s="6" t="s">
        <v>28</v>
      </c>
      <c r="E751" s="6" t="s">
        <v>52</v>
      </c>
      <c r="F751" s="6" t="s">
        <v>1803</v>
      </c>
      <c r="G751" s="6" t="s">
        <v>628</v>
      </c>
      <c r="H751" s="6" t="s">
        <v>505</v>
      </c>
      <c r="I751" s="6" t="s">
        <v>522</v>
      </c>
      <c r="J751" s="6" t="s">
        <v>28</v>
      </c>
      <c r="K751" s="6" t="s">
        <v>39</v>
      </c>
      <c r="L751" s="6" t="s">
        <v>68</v>
      </c>
      <c r="M751" s="43"/>
      <c r="N751" s="44" t="s">
        <v>1979</v>
      </c>
      <c r="O751" s="39">
        <v>45838.708333333299</v>
      </c>
      <c r="S751" s="45" t="e">
        <f>_xlfn.CONCAT(#REF!,TRIM(tbl_PV_Milestones[[#This Row],[Milestone Description]]))</f>
        <v>#REF!</v>
      </c>
      <c r="T751" s="84" t="str">
        <f>IF(COUNTIF(tbl_PV_Milestones[UID],tbl_PV_Milestones[[#This Row],[UID]])&gt;1,"Duplicate","")</f>
        <v>Duplicate</v>
      </c>
      <c r="U751" s="42" t="str">
        <f>_xlfn.XLOOKUP(tbl_PV_Milestones[[#This Row],[Work ID]],tbl_PV_Meta[Work ID '#],tbl_PV_Meta[Sub-Portfolio])</f>
        <v>Sub-Portfolio 4</v>
      </c>
      <c r="V751" s="41">
        <f>IF(MONTH(tbl_PV_Milestones[[#This Row],[Baseline Date]])&lt;7,YEAR(tbl_PV_Milestones[[#This Row],[Baseline Date]]),YEAR(tbl_PV_Milestones[[#This Row],[Baseline Date]])+1)</f>
        <v>1900</v>
      </c>
      <c r="W751" s="41">
        <f>IF(MONTH(tbl_PV_Milestones[[#This Row],[Actual/Schedule Finish]])&lt;7,YEAR(tbl_PV_Milestones[[#This Row],[Actual/Schedule Finish]]),YEAR(tbl_PV_Milestones[[#This Row],[Actual/Schedule Finish]])+1)</f>
        <v>2025</v>
      </c>
      <c r="X751" s="41" t="str">
        <f>IF(OR(tbl_PV_Milestones[[#This Row],[Project Status]]="Completed",tbl_PV_Milestones[[#This Row],[Project Status]]="Assumed Completed"),"Yes","No")</f>
        <v>No</v>
      </c>
      <c r="Y751" s="41">
        <f>IF(tbl_PV_Milestones[[#This Row],[Baseline Date]]="",1,0)</f>
        <v>1</v>
      </c>
      <c r="Z751" s="41">
        <f>IF(tbl_PV_Milestones[[#This Row],[Baseline Date]]&lt;PV_Meta!$B$7,1,0)</f>
        <v>1</v>
      </c>
      <c r="AA751" s="41">
        <f>IF(tbl_PV_Milestones[[#This Row],[Complete]]="Yes",1,0)</f>
        <v>0</v>
      </c>
      <c r="AB751" s="41">
        <f>IF(AND(tbl_PV_Milestones[[#This Row],[BL FY]]=2025,tbl_PV_Milestones[[#This Row],[Baseline Date]]&lt;PV_Meta!$B$7),1,0)</f>
        <v>0</v>
      </c>
      <c r="AC751" s="41">
        <f>IF(AND(tbl_PV_Milestones[[#This Row],[Planned YTD]]=1,tbl_PV_Milestones[[#This Row],[Complete]]="Yes"),1,0)</f>
        <v>0</v>
      </c>
      <c r="AD751" s="41">
        <f>IF(AND(tbl_PV_Milestones[[#This Row],[Actual/Schedule Finish]]&lt;PV_Meta!$B$7,tbl_PV_Milestones[[#This Row],[Complete]]="No",tbl_PV_Milestones[[#This Row],[Project Status]]&lt;&gt;"On Hold"),1,0)</f>
        <v>0</v>
      </c>
      <c r="AE751" s="41">
        <f>IF(AND(tbl_PV_Milestones[[#This Row],[Actual/Schedule Finish]]&gt;tbl_PV_Milestones[[#This Row],[Baseline Date]],tbl_PV_Milestones[[#This Row],[Complete]]="No",tbl_PV_Milestones[[#This Row],[Project Status]]&lt;&gt;"On Hold",tbl_PV_Milestones[[#This Row],[Overdue]]=0,tbl_PV_Milestones[[#This Row],[To be Baselined]]&lt;&gt;1),1,0)</f>
        <v>0</v>
      </c>
      <c r="AF751" s="41">
        <f>IF(AND(tbl_PV_Milestones[[#This Row],[BL FY]]=2025,tbl_PV_Milestones[[#This Row],[Finish FY]]&gt;2025),1,0)</f>
        <v>0</v>
      </c>
      <c r="AG751" s="56" t="str">
        <f>_xlfn.XLOOKUP(tbl_PV_Milestones[[#This Row],[Work ID]],tbl_PV_Meta[Work ID '#],tbl_PV_Meta[Project Manager/Owner],,0)</f>
        <v>Project Manager 20</v>
      </c>
      <c r="AH751" s="6"/>
    </row>
    <row r="752" spans="4:34" x14ac:dyDescent="0.25">
      <c r="D752" s="6" t="s">
        <v>28</v>
      </c>
      <c r="E752" s="6" t="s">
        <v>52</v>
      </c>
      <c r="F752" s="6" t="s">
        <v>1803</v>
      </c>
      <c r="G752" s="6" t="s">
        <v>744</v>
      </c>
      <c r="H752" s="6" t="s">
        <v>505</v>
      </c>
      <c r="I752" s="6" t="s">
        <v>522</v>
      </c>
      <c r="J752" s="6" t="s">
        <v>28</v>
      </c>
      <c r="K752" s="6" t="s">
        <v>39</v>
      </c>
      <c r="L752" s="6" t="s">
        <v>68</v>
      </c>
      <c r="M752" s="43"/>
      <c r="N752" s="44" t="s">
        <v>1979</v>
      </c>
      <c r="O752" s="39">
        <v>45838.708333333299</v>
      </c>
      <c r="S752" s="45" t="e">
        <f>_xlfn.CONCAT(#REF!,TRIM(tbl_PV_Milestones[[#This Row],[Milestone Description]]))</f>
        <v>#REF!</v>
      </c>
      <c r="T752" s="84" t="str">
        <f>IF(COUNTIF(tbl_PV_Milestones[UID],tbl_PV_Milestones[[#This Row],[UID]])&gt;1,"Duplicate","")</f>
        <v>Duplicate</v>
      </c>
      <c r="U752" s="42" t="str">
        <f>_xlfn.XLOOKUP(tbl_PV_Milestones[[#This Row],[Work ID]],tbl_PV_Meta[Work ID '#],tbl_PV_Meta[Sub-Portfolio])</f>
        <v>Sub-Portfolio 4</v>
      </c>
      <c r="V752" s="41">
        <f>IF(MONTH(tbl_PV_Milestones[[#This Row],[Baseline Date]])&lt;7,YEAR(tbl_PV_Milestones[[#This Row],[Baseline Date]]),YEAR(tbl_PV_Milestones[[#This Row],[Baseline Date]])+1)</f>
        <v>1900</v>
      </c>
      <c r="W752" s="41">
        <f>IF(MONTH(tbl_PV_Milestones[[#This Row],[Actual/Schedule Finish]])&lt;7,YEAR(tbl_PV_Milestones[[#This Row],[Actual/Schedule Finish]]),YEAR(tbl_PV_Milestones[[#This Row],[Actual/Schedule Finish]])+1)</f>
        <v>2025</v>
      </c>
      <c r="X752" s="41" t="str">
        <f>IF(OR(tbl_PV_Milestones[[#This Row],[Project Status]]="Completed",tbl_PV_Milestones[[#This Row],[Project Status]]="Assumed Completed"),"Yes","No")</f>
        <v>No</v>
      </c>
      <c r="Y752" s="41">
        <f>IF(tbl_PV_Milestones[[#This Row],[Baseline Date]]="",1,0)</f>
        <v>1</v>
      </c>
      <c r="Z752" s="41">
        <f>IF(tbl_PV_Milestones[[#This Row],[Baseline Date]]&lt;PV_Meta!$B$7,1,0)</f>
        <v>1</v>
      </c>
      <c r="AA752" s="41">
        <f>IF(tbl_PV_Milestones[[#This Row],[Complete]]="Yes",1,0)</f>
        <v>0</v>
      </c>
      <c r="AB752" s="41">
        <f>IF(AND(tbl_PV_Milestones[[#This Row],[BL FY]]=2025,tbl_PV_Milestones[[#This Row],[Baseline Date]]&lt;PV_Meta!$B$7),1,0)</f>
        <v>0</v>
      </c>
      <c r="AC752" s="41">
        <f>IF(AND(tbl_PV_Milestones[[#This Row],[Planned YTD]]=1,tbl_PV_Milestones[[#This Row],[Complete]]="Yes"),1,0)</f>
        <v>0</v>
      </c>
      <c r="AD752" s="41">
        <f>IF(AND(tbl_PV_Milestones[[#This Row],[Actual/Schedule Finish]]&lt;PV_Meta!$B$7,tbl_PV_Milestones[[#This Row],[Complete]]="No",tbl_PV_Milestones[[#This Row],[Project Status]]&lt;&gt;"On Hold"),1,0)</f>
        <v>0</v>
      </c>
      <c r="AE752" s="41">
        <f>IF(AND(tbl_PV_Milestones[[#This Row],[Actual/Schedule Finish]]&gt;tbl_PV_Milestones[[#This Row],[Baseline Date]],tbl_PV_Milestones[[#This Row],[Complete]]="No",tbl_PV_Milestones[[#This Row],[Project Status]]&lt;&gt;"On Hold",tbl_PV_Milestones[[#This Row],[Overdue]]=0,tbl_PV_Milestones[[#This Row],[To be Baselined]]&lt;&gt;1),1,0)</f>
        <v>0</v>
      </c>
      <c r="AF752" s="41">
        <f>IF(AND(tbl_PV_Milestones[[#This Row],[BL FY]]=2025,tbl_PV_Milestones[[#This Row],[Finish FY]]&gt;2025),1,0)</f>
        <v>0</v>
      </c>
      <c r="AG752" s="56" t="str">
        <f>_xlfn.XLOOKUP(tbl_PV_Milestones[[#This Row],[Work ID]],tbl_PV_Meta[Work ID '#],tbl_PV_Meta[Project Manager/Owner],,0)</f>
        <v>Project Manager 20</v>
      </c>
      <c r="AH752" s="6"/>
    </row>
    <row r="753" spans="4:34" x14ac:dyDescent="0.25">
      <c r="D753" s="6" t="s">
        <v>28</v>
      </c>
      <c r="E753" s="6" t="s">
        <v>52</v>
      </c>
      <c r="F753" s="6" t="s">
        <v>1803</v>
      </c>
      <c r="G753" s="6" t="s">
        <v>567</v>
      </c>
      <c r="H753" s="6" t="s">
        <v>505</v>
      </c>
      <c r="I753" s="6" t="s">
        <v>522</v>
      </c>
      <c r="J753" s="6" t="s">
        <v>28</v>
      </c>
      <c r="K753" s="6" t="s">
        <v>39</v>
      </c>
      <c r="L753" s="6" t="s">
        <v>68</v>
      </c>
      <c r="M753" s="43"/>
      <c r="N753" s="44" t="s">
        <v>1979</v>
      </c>
      <c r="O753" s="39">
        <v>45838.708333333299</v>
      </c>
      <c r="S753" s="45" t="e">
        <f>_xlfn.CONCAT(#REF!,TRIM(tbl_PV_Milestones[[#This Row],[Milestone Description]]))</f>
        <v>#REF!</v>
      </c>
      <c r="T753" s="84" t="str">
        <f>IF(COUNTIF(tbl_PV_Milestones[UID],tbl_PV_Milestones[[#This Row],[UID]])&gt;1,"Duplicate","")</f>
        <v>Duplicate</v>
      </c>
      <c r="U753" s="42" t="str">
        <f>_xlfn.XLOOKUP(tbl_PV_Milestones[[#This Row],[Work ID]],tbl_PV_Meta[Work ID '#],tbl_PV_Meta[Sub-Portfolio])</f>
        <v>Sub-Portfolio 4</v>
      </c>
      <c r="V753" s="41">
        <f>IF(MONTH(tbl_PV_Milestones[[#This Row],[Baseline Date]])&lt;7,YEAR(tbl_PV_Milestones[[#This Row],[Baseline Date]]),YEAR(tbl_PV_Milestones[[#This Row],[Baseline Date]])+1)</f>
        <v>1900</v>
      </c>
      <c r="W753" s="41">
        <f>IF(MONTH(tbl_PV_Milestones[[#This Row],[Actual/Schedule Finish]])&lt;7,YEAR(tbl_PV_Milestones[[#This Row],[Actual/Schedule Finish]]),YEAR(tbl_PV_Milestones[[#This Row],[Actual/Schedule Finish]])+1)</f>
        <v>2025</v>
      </c>
      <c r="X753" s="41" t="str">
        <f>IF(OR(tbl_PV_Milestones[[#This Row],[Project Status]]="Completed",tbl_PV_Milestones[[#This Row],[Project Status]]="Assumed Completed"),"Yes","No")</f>
        <v>No</v>
      </c>
      <c r="Y753" s="41">
        <f>IF(tbl_PV_Milestones[[#This Row],[Baseline Date]]="",1,0)</f>
        <v>1</v>
      </c>
      <c r="Z753" s="41">
        <f>IF(tbl_PV_Milestones[[#This Row],[Baseline Date]]&lt;PV_Meta!$B$7,1,0)</f>
        <v>1</v>
      </c>
      <c r="AA753" s="41">
        <f>IF(tbl_PV_Milestones[[#This Row],[Complete]]="Yes",1,0)</f>
        <v>0</v>
      </c>
      <c r="AB753" s="41">
        <f>IF(AND(tbl_PV_Milestones[[#This Row],[BL FY]]=2025,tbl_PV_Milestones[[#This Row],[Baseline Date]]&lt;PV_Meta!$B$7),1,0)</f>
        <v>0</v>
      </c>
      <c r="AC753" s="41">
        <f>IF(AND(tbl_PV_Milestones[[#This Row],[Planned YTD]]=1,tbl_PV_Milestones[[#This Row],[Complete]]="Yes"),1,0)</f>
        <v>0</v>
      </c>
      <c r="AD753" s="41">
        <f>IF(AND(tbl_PV_Milestones[[#This Row],[Actual/Schedule Finish]]&lt;PV_Meta!$B$7,tbl_PV_Milestones[[#This Row],[Complete]]="No",tbl_PV_Milestones[[#This Row],[Project Status]]&lt;&gt;"On Hold"),1,0)</f>
        <v>0</v>
      </c>
      <c r="AE753" s="41">
        <f>IF(AND(tbl_PV_Milestones[[#This Row],[Actual/Schedule Finish]]&gt;tbl_PV_Milestones[[#This Row],[Baseline Date]],tbl_PV_Milestones[[#This Row],[Complete]]="No",tbl_PV_Milestones[[#This Row],[Project Status]]&lt;&gt;"On Hold",tbl_PV_Milestones[[#This Row],[Overdue]]=0,tbl_PV_Milestones[[#This Row],[To be Baselined]]&lt;&gt;1),1,0)</f>
        <v>0</v>
      </c>
      <c r="AF753" s="41">
        <f>IF(AND(tbl_PV_Milestones[[#This Row],[BL FY]]=2025,tbl_PV_Milestones[[#This Row],[Finish FY]]&gt;2025),1,0)</f>
        <v>0</v>
      </c>
      <c r="AG753" s="56" t="str">
        <f>_xlfn.XLOOKUP(tbl_PV_Milestones[[#This Row],[Work ID]],tbl_PV_Meta[Work ID '#],tbl_PV_Meta[Project Manager/Owner],,0)</f>
        <v>Project Manager 20</v>
      </c>
      <c r="AH753" s="6"/>
    </row>
    <row r="754" spans="4:34" x14ac:dyDescent="0.25">
      <c r="D754" s="6" t="s">
        <v>28</v>
      </c>
      <c r="E754" s="6" t="s">
        <v>52</v>
      </c>
      <c r="F754" s="6" t="s">
        <v>1803</v>
      </c>
      <c r="G754" s="6" t="s">
        <v>568</v>
      </c>
      <c r="H754" s="6" t="s">
        <v>505</v>
      </c>
      <c r="I754" s="6" t="s">
        <v>522</v>
      </c>
      <c r="J754" s="6" t="s">
        <v>28</v>
      </c>
      <c r="K754" s="6" t="s">
        <v>39</v>
      </c>
      <c r="L754" s="6" t="s">
        <v>68</v>
      </c>
      <c r="M754" s="43"/>
      <c r="N754" s="44" t="s">
        <v>1979</v>
      </c>
      <c r="O754" s="39">
        <v>45838.708333333299</v>
      </c>
      <c r="S754" s="45" t="e">
        <f>_xlfn.CONCAT(#REF!,TRIM(tbl_PV_Milestones[[#This Row],[Milestone Description]]))</f>
        <v>#REF!</v>
      </c>
      <c r="T754" s="84" t="str">
        <f>IF(COUNTIF(tbl_PV_Milestones[UID],tbl_PV_Milestones[[#This Row],[UID]])&gt;1,"Duplicate","")</f>
        <v>Duplicate</v>
      </c>
      <c r="U754" s="42" t="str">
        <f>_xlfn.XLOOKUP(tbl_PV_Milestones[[#This Row],[Work ID]],tbl_PV_Meta[Work ID '#],tbl_PV_Meta[Sub-Portfolio])</f>
        <v>Sub-Portfolio 4</v>
      </c>
      <c r="V754" s="41">
        <f>IF(MONTH(tbl_PV_Milestones[[#This Row],[Baseline Date]])&lt;7,YEAR(tbl_PV_Milestones[[#This Row],[Baseline Date]]),YEAR(tbl_PV_Milestones[[#This Row],[Baseline Date]])+1)</f>
        <v>1900</v>
      </c>
      <c r="W754" s="41">
        <f>IF(MONTH(tbl_PV_Milestones[[#This Row],[Actual/Schedule Finish]])&lt;7,YEAR(tbl_PV_Milestones[[#This Row],[Actual/Schedule Finish]]),YEAR(tbl_PV_Milestones[[#This Row],[Actual/Schedule Finish]])+1)</f>
        <v>2025</v>
      </c>
      <c r="X754" s="41" t="str">
        <f>IF(OR(tbl_PV_Milestones[[#This Row],[Project Status]]="Completed",tbl_PV_Milestones[[#This Row],[Project Status]]="Assumed Completed"),"Yes","No")</f>
        <v>No</v>
      </c>
      <c r="Y754" s="41">
        <f>IF(tbl_PV_Milestones[[#This Row],[Baseline Date]]="",1,0)</f>
        <v>1</v>
      </c>
      <c r="Z754" s="41">
        <f>IF(tbl_PV_Milestones[[#This Row],[Baseline Date]]&lt;PV_Meta!$B$7,1,0)</f>
        <v>1</v>
      </c>
      <c r="AA754" s="41">
        <f>IF(tbl_PV_Milestones[[#This Row],[Complete]]="Yes",1,0)</f>
        <v>0</v>
      </c>
      <c r="AB754" s="41">
        <f>IF(AND(tbl_PV_Milestones[[#This Row],[BL FY]]=2025,tbl_PV_Milestones[[#This Row],[Baseline Date]]&lt;PV_Meta!$B$7),1,0)</f>
        <v>0</v>
      </c>
      <c r="AC754" s="41">
        <f>IF(AND(tbl_PV_Milestones[[#This Row],[Planned YTD]]=1,tbl_PV_Milestones[[#This Row],[Complete]]="Yes"),1,0)</f>
        <v>0</v>
      </c>
      <c r="AD754" s="41">
        <f>IF(AND(tbl_PV_Milestones[[#This Row],[Actual/Schedule Finish]]&lt;PV_Meta!$B$7,tbl_PV_Milestones[[#This Row],[Complete]]="No",tbl_PV_Milestones[[#This Row],[Project Status]]&lt;&gt;"On Hold"),1,0)</f>
        <v>0</v>
      </c>
      <c r="AE754" s="41">
        <f>IF(AND(tbl_PV_Milestones[[#This Row],[Actual/Schedule Finish]]&gt;tbl_PV_Milestones[[#This Row],[Baseline Date]],tbl_PV_Milestones[[#This Row],[Complete]]="No",tbl_PV_Milestones[[#This Row],[Project Status]]&lt;&gt;"On Hold",tbl_PV_Milestones[[#This Row],[Overdue]]=0,tbl_PV_Milestones[[#This Row],[To be Baselined]]&lt;&gt;1),1,0)</f>
        <v>0</v>
      </c>
      <c r="AF754" s="41">
        <f>IF(AND(tbl_PV_Milestones[[#This Row],[BL FY]]=2025,tbl_PV_Milestones[[#This Row],[Finish FY]]&gt;2025),1,0)</f>
        <v>0</v>
      </c>
      <c r="AG754" s="56" t="str">
        <f>_xlfn.XLOOKUP(tbl_PV_Milestones[[#This Row],[Work ID]],tbl_PV_Meta[Work ID '#],tbl_PV_Meta[Project Manager/Owner],,0)</f>
        <v>Project Manager 20</v>
      </c>
      <c r="AH754" s="6"/>
    </row>
    <row r="755" spans="4:34" x14ac:dyDescent="0.25">
      <c r="D755" s="6" t="s">
        <v>28</v>
      </c>
      <c r="E755" s="6" t="s">
        <v>52</v>
      </c>
      <c r="F755" s="6" t="s">
        <v>1803</v>
      </c>
      <c r="G755" s="6" t="s">
        <v>570</v>
      </c>
      <c r="H755" s="6" t="s">
        <v>505</v>
      </c>
      <c r="I755" s="6" t="s">
        <v>522</v>
      </c>
      <c r="J755" s="6" t="s">
        <v>28</v>
      </c>
      <c r="K755" s="6" t="s">
        <v>39</v>
      </c>
      <c r="L755" s="6" t="s">
        <v>68</v>
      </c>
      <c r="M755" s="43"/>
      <c r="N755" s="44" t="s">
        <v>1979</v>
      </c>
      <c r="O755" s="39">
        <v>45838.708333333299</v>
      </c>
      <c r="S755" s="45" t="e">
        <f>_xlfn.CONCAT(#REF!,TRIM(tbl_PV_Milestones[[#This Row],[Milestone Description]]))</f>
        <v>#REF!</v>
      </c>
      <c r="T755" s="84" t="str">
        <f>IF(COUNTIF(tbl_PV_Milestones[UID],tbl_PV_Milestones[[#This Row],[UID]])&gt;1,"Duplicate","")</f>
        <v>Duplicate</v>
      </c>
      <c r="U755" s="42" t="str">
        <f>_xlfn.XLOOKUP(tbl_PV_Milestones[[#This Row],[Work ID]],tbl_PV_Meta[Work ID '#],tbl_PV_Meta[Sub-Portfolio])</f>
        <v>Sub-Portfolio 4</v>
      </c>
      <c r="V755" s="41">
        <f>IF(MONTH(tbl_PV_Milestones[[#This Row],[Baseline Date]])&lt;7,YEAR(tbl_PV_Milestones[[#This Row],[Baseline Date]]),YEAR(tbl_PV_Milestones[[#This Row],[Baseline Date]])+1)</f>
        <v>1900</v>
      </c>
      <c r="W755" s="41">
        <f>IF(MONTH(tbl_PV_Milestones[[#This Row],[Actual/Schedule Finish]])&lt;7,YEAR(tbl_PV_Milestones[[#This Row],[Actual/Schedule Finish]]),YEAR(tbl_PV_Milestones[[#This Row],[Actual/Schedule Finish]])+1)</f>
        <v>2025</v>
      </c>
      <c r="X755" s="41" t="str">
        <f>IF(OR(tbl_PV_Milestones[[#This Row],[Project Status]]="Completed",tbl_PV_Milestones[[#This Row],[Project Status]]="Assumed Completed"),"Yes","No")</f>
        <v>No</v>
      </c>
      <c r="Y755" s="41">
        <f>IF(tbl_PV_Milestones[[#This Row],[Baseline Date]]="",1,0)</f>
        <v>1</v>
      </c>
      <c r="Z755" s="41">
        <f>IF(tbl_PV_Milestones[[#This Row],[Baseline Date]]&lt;PV_Meta!$B$7,1,0)</f>
        <v>1</v>
      </c>
      <c r="AA755" s="41">
        <f>IF(tbl_PV_Milestones[[#This Row],[Complete]]="Yes",1,0)</f>
        <v>0</v>
      </c>
      <c r="AB755" s="41">
        <f>IF(AND(tbl_PV_Milestones[[#This Row],[BL FY]]=2025,tbl_PV_Milestones[[#This Row],[Baseline Date]]&lt;PV_Meta!$B$7),1,0)</f>
        <v>0</v>
      </c>
      <c r="AC755" s="41">
        <f>IF(AND(tbl_PV_Milestones[[#This Row],[Planned YTD]]=1,tbl_PV_Milestones[[#This Row],[Complete]]="Yes"),1,0)</f>
        <v>0</v>
      </c>
      <c r="AD755" s="41">
        <f>IF(AND(tbl_PV_Milestones[[#This Row],[Actual/Schedule Finish]]&lt;PV_Meta!$B$7,tbl_PV_Milestones[[#This Row],[Complete]]="No",tbl_PV_Milestones[[#This Row],[Project Status]]&lt;&gt;"On Hold"),1,0)</f>
        <v>0</v>
      </c>
      <c r="AE755" s="41">
        <f>IF(AND(tbl_PV_Milestones[[#This Row],[Actual/Schedule Finish]]&gt;tbl_PV_Milestones[[#This Row],[Baseline Date]],tbl_PV_Milestones[[#This Row],[Complete]]="No",tbl_PV_Milestones[[#This Row],[Project Status]]&lt;&gt;"On Hold",tbl_PV_Milestones[[#This Row],[Overdue]]=0,tbl_PV_Milestones[[#This Row],[To be Baselined]]&lt;&gt;1),1,0)</f>
        <v>0</v>
      </c>
      <c r="AF755" s="41">
        <f>IF(AND(tbl_PV_Milestones[[#This Row],[BL FY]]=2025,tbl_PV_Milestones[[#This Row],[Finish FY]]&gt;2025),1,0)</f>
        <v>0</v>
      </c>
      <c r="AG755" s="56" t="str">
        <f>_xlfn.XLOOKUP(tbl_PV_Milestones[[#This Row],[Work ID]],tbl_PV_Meta[Work ID '#],tbl_PV_Meta[Project Manager/Owner],,0)</f>
        <v>Project Manager 20</v>
      </c>
      <c r="AH755" s="6"/>
    </row>
    <row r="756" spans="4:34" x14ac:dyDescent="0.25">
      <c r="D756" s="6" t="s">
        <v>28</v>
      </c>
      <c r="E756" s="6" t="s">
        <v>52</v>
      </c>
      <c r="F756" s="6" t="s">
        <v>1803</v>
      </c>
      <c r="G756" s="6" t="s">
        <v>598</v>
      </c>
      <c r="H756" s="6" t="s">
        <v>505</v>
      </c>
      <c r="I756" s="6" t="s">
        <v>522</v>
      </c>
      <c r="J756" s="6" t="s">
        <v>28</v>
      </c>
      <c r="K756" s="6" t="s">
        <v>39</v>
      </c>
      <c r="L756" s="6" t="s">
        <v>68</v>
      </c>
      <c r="M756" s="43"/>
      <c r="N756" s="44" t="s">
        <v>1979</v>
      </c>
      <c r="O756" s="39">
        <v>45838.708333333299</v>
      </c>
      <c r="S756" s="45" t="e">
        <f>_xlfn.CONCAT(#REF!,TRIM(tbl_PV_Milestones[[#This Row],[Milestone Description]]))</f>
        <v>#REF!</v>
      </c>
      <c r="T756" s="84" t="str">
        <f>IF(COUNTIF(tbl_PV_Milestones[UID],tbl_PV_Milestones[[#This Row],[UID]])&gt;1,"Duplicate","")</f>
        <v>Duplicate</v>
      </c>
      <c r="U756" s="42" t="str">
        <f>_xlfn.XLOOKUP(tbl_PV_Milestones[[#This Row],[Work ID]],tbl_PV_Meta[Work ID '#],tbl_PV_Meta[Sub-Portfolio])</f>
        <v>Sub-Portfolio 4</v>
      </c>
      <c r="V756" s="41">
        <f>IF(MONTH(tbl_PV_Milestones[[#This Row],[Baseline Date]])&lt;7,YEAR(tbl_PV_Milestones[[#This Row],[Baseline Date]]),YEAR(tbl_PV_Milestones[[#This Row],[Baseline Date]])+1)</f>
        <v>1900</v>
      </c>
      <c r="W756" s="41">
        <f>IF(MONTH(tbl_PV_Milestones[[#This Row],[Actual/Schedule Finish]])&lt;7,YEAR(tbl_PV_Milestones[[#This Row],[Actual/Schedule Finish]]),YEAR(tbl_PV_Milestones[[#This Row],[Actual/Schedule Finish]])+1)</f>
        <v>2025</v>
      </c>
      <c r="X756" s="41" t="str">
        <f>IF(OR(tbl_PV_Milestones[[#This Row],[Project Status]]="Completed",tbl_PV_Milestones[[#This Row],[Project Status]]="Assumed Completed"),"Yes","No")</f>
        <v>No</v>
      </c>
      <c r="Y756" s="41">
        <f>IF(tbl_PV_Milestones[[#This Row],[Baseline Date]]="",1,0)</f>
        <v>1</v>
      </c>
      <c r="Z756" s="41">
        <f>IF(tbl_PV_Milestones[[#This Row],[Baseline Date]]&lt;PV_Meta!$B$7,1,0)</f>
        <v>1</v>
      </c>
      <c r="AA756" s="41">
        <f>IF(tbl_PV_Milestones[[#This Row],[Complete]]="Yes",1,0)</f>
        <v>0</v>
      </c>
      <c r="AB756" s="41">
        <f>IF(AND(tbl_PV_Milestones[[#This Row],[BL FY]]=2025,tbl_PV_Milestones[[#This Row],[Baseline Date]]&lt;PV_Meta!$B$7),1,0)</f>
        <v>0</v>
      </c>
      <c r="AC756" s="41">
        <f>IF(AND(tbl_PV_Milestones[[#This Row],[Planned YTD]]=1,tbl_PV_Milestones[[#This Row],[Complete]]="Yes"),1,0)</f>
        <v>0</v>
      </c>
      <c r="AD756" s="41">
        <f>IF(AND(tbl_PV_Milestones[[#This Row],[Actual/Schedule Finish]]&lt;PV_Meta!$B$7,tbl_PV_Milestones[[#This Row],[Complete]]="No",tbl_PV_Milestones[[#This Row],[Project Status]]&lt;&gt;"On Hold"),1,0)</f>
        <v>0</v>
      </c>
      <c r="AE756" s="41">
        <f>IF(AND(tbl_PV_Milestones[[#This Row],[Actual/Schedule Finish]]&gt;tbl_PV_Milestones[[#This Row],[Baseline Date]],tbl_PV_Milestones[[#This Row],[Complete]]="No",tbl_PV_Milestones[[#This Row],[Project Status]]&lt;&gt;"On Hold",tbl_PV_Milestones[[#This Row],[Overdue]]=0,tbl_PV_Milestones[[#This Row],[To be Baselined]]&lt;&gt;1),1,0)</f>
        <v>0</v>
      </c>
      <c r="AF756" s="41">
        <f>IF(AND(tbl_PV_Milestones[[#This Row],[BL FY]]=2025,tbl_PV_Milestones[[#This Row],[Finish FY]]&gt;2025),1,0)</f>
        <v>0</v>
      </c>
      <c r="AG756" s="56" t="str">
        <f>_xlfn.XLOOKUP(tbl_PV_Milestones[[#This Row],[Work ID]],tbl_PV_Meta[Work ID '#],tbl_PV_Meta[Project Manager/Owner],,0)</f>
        <v>Project Manager 20</v>
      </c>
      <c r="AH756" s="6"/>
    </row>
    <row r="757" spans="4:34" x14ac:dyDescent="0.25">
      <c r="D757" s="6" t="s">
        <v>28</v>
      </c>
      <c r="E757" s="6" t="s">
        <v>52</v>
      </c>
      <c r="F757" s="6" t="s">
        <v>1803</v>
      </c>
      <c r="G757" s="6" t="s">
        <v>745</v>
      </c>
      <c r="H757" s="6" t="s">
        <v>505</v>
      </c>
      <c r="I757" s="6" t="s">
        <v>522</v>
      </c>
      <c r="J757" s="6" t="s">
        <v>28</v>
      </c>
      <c r="K757" s="6" t="s">
        <v>39</v>
      </c>
      <c r="L757" s="6" t="s">
        <v>68</v>
      </c>
      <c r="M757" s="43"/>
      <c r="N757" s="44" t="s">
        <v>1979</v>
      </c>
      <c r="O757" s="39">
        <v>45838.708333333299</v>
      </c>
      <c r="S757" s="45" t="e">
        <f>_xlfn.CONCAT(#REF!,TRIM(tbl_PV_Milestones[[#This Row],[Milestone Description]]))</f>
        <v>#REF!</v>
      </c>
      <c r="T757" s="84" t="str">
        <f>IF(COUNTIF(tbl_PV_Milestones[UID],tbl_PV_Milestones[[#This Row],[UID]])&gt;1,"Duplicate","")</f>
        <v>Duplicate</v>
      </c>
      <c r="U757" s="42" t="str">
        <f>_xlfn.XLOOKUP(tbl_PV_Milestones[[#This Row],[Work ID]],tbl_PV_Meta[Work ID '#],tbl_PV_Meta[Sub-Portfolio])</f>
        <v>Sub-Portfolio 4</v>
      </c>
      <c r="V757" s="41">
        <f>IF(MONTH(tbl_PV_Milestones[[#This Row],[Baseline Date]])&lt;7,YEAR(tbl_PV_Milestones[[#This Row],[Baseline Date]]),YEAR(tbl_PV_Milestones[[#This Row],[Baseline Date]])+1)</f>
        <v>1900</v>
      </c>
      <c r="W757" s="41">
        <f>IF(MONTH(tbl_PV_Milestones[[#This Row],[Actual/Schedule Finish]])&lt;7,YEAR(tbl_PV_Milestones[[#This Row],[Actual/Schedule Finish]]),YEAR(tbl_PV_Milestones[[#This Row],[Actual/Schedule Finish]])+1)</f>
        <v>2025</v>
      </c>
      <c r="X757" s="41" t="str">
        <f>IF(OR(tbl_PV_Milestones[[#This Row],[Project Status]]="Completed",tbl_PV_Milestones[[#This Row],[Project Status]]="Assumed Completed"),"Yes","No")</f>
        <v>No</v>
      </c>
      <c r="Y757" s="41">
        <f>IF(tbl_PV_Milestones[[#This Row],[Baseline Date]]="",1,0)</f>
        <v>1</v>
      </c>
      <c r="Z757" s="41">
        <f>IF(tbl_PV_Milestones[[#This Row],[Baseline Date]]&lt;PV_Meta!$B$7,1,0)</f>
        <v>1</v>
      </c>
      <c r="AA757" s="41">
        <f>IF(tbl_PV_Milestones[[#This Row],[Complete]]="Yes",1,0)</f>
        <v>0</v>
      </c>
      <c r="AB757" s="41">
        <f>IF(AND(tbl_PV_Milestones[[#This Row],[BL FY]]=2025,tbl_PV_Milestones[[#This Row],[Baseline Date]]&lt;PV_Meta!$B$7),1,0)</f>
        <v>0</v>
      </c>
      <c r="AC757" s="41">
        <f>IF(AND(tbl_PV_Milestones[[#This Row],[Planned YTD]]=1,tbl_PV_Milestones[[#This Row],[Complete]]="Yes"),1,0)</f>
        <v>0</v>
      </c>
      <c r="AD757" s="41">
        <f>IF(AND(tbl_PV_Milestones[[#This Row],[Actual/Schedule Finish]]&lt;PV_Meta!$B$7,tbl_PV_Milestones[[#This Row],[Complete]]="No",tbl_PV_Milestones[[#This Row],[Project Status]]&lt;&gt;"On Hold"),1,0)</f>
        <v>0</v>
      </c>
      <c r="AE757" s="41">
        <f>IF(AND(tbl_PV_Milestones[[#This Row],[Actual/Schedule Finish]]&gt;tbl_PV_Milestones[[#This Row],[Baseline Date]],tbl_PV_Milestones[[#This Row],[Complete]]="No",tbl_PV_Milestones[[#This Row],[Project Status]]&lt;&gt;"On Hold",tbl_PV_Milestones[[#This Row],[Overdue]]=0,tbl_PV_Milestones[[#This Row],[To be Baselined]]&lt;&gt;1),1,0)</f>
        <v>0</v>
      </c>
      <c r="AF757" s="41">
        <f>IF(AND(tbl_PV_Milestones[[#This Row],[BL FY]]=2025,tbl_PV_Milestones[[#This Row],[Finish FY]]&gt;2025),1,0)</f>
        <v>0</v>
      </c>
      <c r="AG757" s="56" t="str">
        <f>_xlfn.XLOOKUP(tbl_PV_Milestones[[#This Row],[Work ID]],tbl_PV_Meta[Work ID '#],tbl_PV_Meta[Project Manager/Owner],,0)</f>
        <v>Project Manager 20</v>
      </c>
      <c r="AH757" s="6"/>
    </row>
    <row r="758" spans="4:34" x14ac:dyDescent="0.25">
      <c r="D758" s="6" t="s">
        <v>28</v>
      </c>
      <c r="E758" s="6" t="s">
        <v>52</v>
      </c>
      <c r="F758" s="6" t="s">
        <v>1803</v>
      </c>
      <c r="G758" s="6" t="s">
        <v>629</v>
      </c>
      <c r="H758" s="6" t="s">
        <v>505</v>
      </c>
      <c r="I758" s="6" t="s">
        <v>522</v>
      </c>
      <c r="J758" s="6" t="s">
        <v>28</v>
      </c>
      <c r="K758" s="6" t="s">
        <v>39</v>
      </c>
      <c r="L758" s="6" t="s">
        <v>68</v>
      </c>
      <c r="M758" s="43"/>
      <c r="N758" s="44" t="s">
        <v>1979</v>
      </c>
      <c r="O758" s="39">
        <v>45838.708333333299</v>
      </c>
      <c r="S758" s="45" t="e">
        <f>_xlfn.CONCAT(#REF!,TRIM(tbl_PV_Milestones[[#This Row],[Milestone Description]]))</f>
        <v>#REF!</v>
      </c>
      <c r="T758" s="84" t="str">
        <f>IF(COUNTIF(tbl_PV_Milestones[UID],tbl_PV_Milestones[[#This Row],[UID]])&gt;1,"Duplicate","")</f>
        <v>Duplicate</v>
      </c>
      <c r="U758" s="42" t="str">
        <f>_xlfn.XLOOKUP(tbl_PV_Milestones[[#This Row],[Work ID]],tbl_PV_Meta[Work ID '#],tbl_PV_Meta[Sub-Portfolio])</f>
        <v>Sub-Portfolio 4</v>
      </c>
      <c r="V758" s="41">
        <f>IF(MONTH(tbl_PV_Milestones[[#This Row],[Baseline Date]])&lt;7,YEAR(tbl_PV_Milestones[[#This Row],[Baseline Date]]),YEAR(tbl_PV_Milestones[[#This Row],[Baseline Date]])+1)</f>
        <v>1900</v>
      </c>
      <c r="W758" s="41">
        <f>IF(MONTH(tbl_PV_Milestones[[#This Row],[Actual/Schedule Finish]])&lt;7,YEAR(tbl_PV_Milestones[[#This Row],[Actual/Schedule Finish]]),YEAR(tbl_PV_Milestones[[#This Row],[Actual/Schedule Finish]])+1)</f>
        <v>2025</v>
      </c>
      <c r="X758" s="41" t="str">
        <f>IF(OR(tbl_PV_Milestones[[#This Row],[Project Status]]="Completed",tbl_PV_Milestones[[#This Row],[Project Status]]="Assumed Completed"),"Yes","No")</f>
        <v>No</v>
      </c>
      <c r="Y758" s="41">
        <f>IF(tbl_PV_Milestones[[#This Row],[Baseline Date]]="",1,0)</f>
        <v>1</v>
      </c>
      <c r="Z758" s="41">
        <f>IF(tbl_PV_Milestones[[#This Row],[Baseline Date]]&lt;PV_Meta!$B$7,1,0)</f>
        <v>1</v>
      </c>
      <c r="AA758" s="41">
        <f>IF(tbl_PV_Milestones[[#This Row],[Complete]]="Yes",1,0)</f>
        <v>0</v>
      </c>
      <c r="AB758" s="41">
        <f>IF(AND(tbl_PV_Milestones[[#This Row],[BL FY]]=2025,tbl_PV_Milestones[[#This Row],[Baseline Date]]&lt;PV_Meta!$B$7),1,0)</f>
        <v>0</v>
      </c>
      <c r="AC758" s="41">
        <f>IF(AND(tbl_PV_Milestones[[#This Row],[Planned YTD]]=1,tbl_PV_Milestones[[#This Row],[Complete]]="Yes"),1,0)</f>
        <v>0</v>
      </c>
      <c r="AD758" s="41">
        <f>IF(AND(tbl_PV_Milestones[[#This Row],[Actual/Schedule Finish]]&lt;PV_Meta!$B$7,tbl_PV_Milestones[[#This Row],[Complete]]="No",tbl_PV_Milestones[[#This Row],[Project Status]]&lt;&gt;"On Hold"),1,0)</f>
        <v>0</v>
      </c>
      <c r="AE758" s="41">
        <f>IF(AND(tbl_PV_Milestones[[#This Row],[Actual/Schedule Finish]]&gt;tbl_PV_Milestones[[#This Row],[Baseline Date]],tbl_PV_Milestones[[#This Row],[Complete]]="No",tbl_PV_Milestones[[#This Row],[Project Status]]&lt;&gt;"On Hold",tbl_PV_Milestones[[#This Row],[Overdue]]=0,tbl_PV_Milestones[[#This Row],[To be Baselined]]&lt;&gt;1),1,0)</f>
        <v>0</v>
      </c>
      <c r="AF758" s="41">
        <f>IF(AND(tbl_PV_Milestones[[#This Row],[BL FY]]=2025,tbl_PV_Milestones[[#This Row],[Finish FY]]&gt;2025),1,0)</f>
        <v>0</v>
      </c>
      <c r="AG758" s="56" t="str">
        <f>_xlfn.XLOOKUP(tbl_PV_Milestones[[#This Row],[Work ID]],tbl_PV_Meta[Work ID '#],tbl_PV_Meta[Project Manager/Owner],,0)</f>
        <v>Project Manager 20</v>
      </c>
      <c r="AH758" s="6"/>
    </row>
    <row r="759" spans="4:34" x14ac:dyDescent="0.25">
      <c r="D759" s="6" t="s">
        <v>28</v>
      </c>
      <c r="E759" s="6" t="s">
        <v>52</v>
      </c>
      <c r="F759" s="6" t="s">
        <v>1803</v>
      </c>
      <c r="G759" s="6" t="s">
        <v>746</v>
      </c>
      <c r="H759" s="6" t="s">
        <v>505</v>
      </c>
      <c r="I759" s="6" t="s">
        <v>522</v>
      </c>
      <c r="J759" s="6" t="s">
        <v>28</v>
      </c>
      <c r="K759" s="6" t="s">
        <v>39</v>
      </c>
      <c r="L759" s="6" t="s">
        <v>68</v>
      </c>
      <c r="M759" s="43"/>
      <c r="N759" s="44" t="s">
        <v>1979</v>
      </c>
      <c r="O759" s="39">
        <v>45838.708333333299</v>
      </c>
      <c r="S759" s="45" t="e">
        <f>_xlfn.CONCAT(#REF!,TRIM(tbl_PV_Milestones[[#This Row],[Milestone Description]]))</f>
        <v>#REF!</v>
      </c>
      <c r="T759" s="84" t="str">
        <f>IF(COUNTIF(tbl_PV_Milestones[UID],tbl_PV_Milestones[[#This Row],[UID]])&gt;1,"Duplicate","")</f>
        <v>Duplicate</v>
      </c>
      <c r="U759" s="42" t="str">
        <f>_xlfn.XLOOKUP(tbl_PV_Milestones[[#This Row],[Work ID]],tbl_PV_Meta[Work ID '#],tbl_PV_Meta[Sub-Portfolio])</f>
        <v>Sub-Portfolio 4</v>
      </c>
      <c r="V759" s="41">
        <f>IF(MONTH(tbl_PV_Milestones[[#This Row],[Baseline Date]])&lt;7,YEAR(tbl_PV_Milestones[[#This Row],[Baseline Date]]),YEAR(tbl_PV_Milestones[[#This Row],[Baseline Date]])+1)</f>
        <v>1900</v>
      </c>
      <c r="W759" s="41">
        <f>IF(MONTH(tbl_PV_Milestones[[#This Row],[Actual/Schedule Finish]])&lt;7,YEAR(tbl_PV_Milestones[[#This Row],[Actual/Schedule Finish]]),YEAR(tbl_PV_Milestones[[#This Row],[Actual/Schedule Finish]])+1)</f>
        <v>2025</v>
      </c>
      <c r="X759" s="41" t="str">
        <f>IF(OR(tbl_PV_Milestones[[#This Row],[Project Status]]="Completed",tbl_PV_Milestones[[#This Row],[Project Status]]="Assumed Completed"),"Yes","No")</f>
        <v>No</v>
      </c>
      <c r="Y759" s="41">
        <f>IF(tbl_PV_Milestones[[#This Row],[Baseline Date]]="",1,0)</f>
        <v>1</v>
      </c>
      <c r="Z759" s="41">
        <f>IF(tbl_PV_Milestones[[#This Row],[Baseline Date]]&lt;PV_Meta!$B$7,1,0)</f>
        <v>1</v>
      </c>
      <c r="AA759" s="41">
        <f>IF(tbl_PV_Milestones[[#This Row],[Complete]]="Yes",1,0)</f>
        <v>0</v>
      </c>
      <c r="AB759" s="41">
        <f>IF(AND(tbl_PV_Milestones[[#This Row],[BL FY]]=2025,tbl_PV_Milestones[[#This Row],[Baseline Date]]&lt;PV_Meta!$B$7),1,0)</f>
        <v>0</v>
      </c>
      <c r="AC759" s="41">
        <f>IF(AND(tbl_PV_Milestones[[#This Row],[Planned YTD]]=1,tbl_PV_Milestones[[#This Row],[Complete]]="Yes"),1,0)</f>
        <v>0</v>
      </c>
      <c r="AD759" s="41">
        <f>IF(AND(tbl_PV_Milestones[[#This Row],[Actual/Schedule Finish]]&lt;PV_Meta!$B$7,tbl_PV_Milestones[[#This Row],[Complete]]="No",tbl_PV_Milestones[[#This Row],[Project Status]]&lt;&gt;"On Hold"),1,0)</f>
        <v>0</v>
      </c>
      <c r="AE759" s="41">
        <f>IF(AND(tbl_PV_Milestones[[#This Row],[Actual/Schedule Finish]]&gt;tbl_PV_Milestones[[#This Row],[Baseline Date]],tbl_PV_Milestones[[#This Row],[Complete]]="No",tbl_PV_Milestones[[#This Row],[Project Status]]&lt;&gt;"On Hold",tbl_PV_Milestones[[#This Row],[Overdue]]=0,tbl_PV_Milestones[[#This Row],[To be Baselined]]&lt;&gt;1),1,0)</f>
        <v>0</v>
      </c>
      <c r="AF759" s="41">
        <f>IF(AND(tbl_PV_Milestones[[#This Row],[BL FY]]=2025,tbl_PV_Milestones[[#This Row],[Finish FY]]&gt;2025),1,0)</f>
        <v>0</v>
      </c>
      <c r="AG759" s="56" t="str">
        <f>_xlfn.XLOOKUP(tbl_PV_Milestones[[#This Row],[Work ID]],tbl_PV_Meta[Work ID '#],tbl_PV_Meta[Project Manager/Owner],,0)</f>
        <v>Project Manager 20</v>
      </c>
      <c r="AH759" s="6"/>
    </row>
    <row r="760" spans="4:34" x14ac:dyDescent="0.25">
      <c r="D760" s="6" t="s">
        <v>28</v>
      </c>
      <c r="E760" s="6" t="s">
        <v>52</v>
      </c>
      <c r="F760" s="6" t="s">
        <v>1803</v>
      </c>
      <c r="G760" s="6" t="s">
        <v>543</v>
      </c>
      <c r="H760" s="6" t="s">
        <v>519</v>
      </c>
      <c r="I760" s="6" t="s">
        <v>522</v>
      </c>
      <c r="J760" s="6" t="s">
        <v>28</v>
      </c>
      <c r="K760" s="6" t="s">
        <v>39</v>
      </c>
      <c r="L760" s="6" t="s">
        <v>68</v>
      </c>
      <c r="M760" s="43"/>
      <c r="N760" s="44" t="s">
        <v>1979</v>
      </c>
      <c r="O760" s="39">
        <v>45838.708333333299</v>
      </c>
      <c r="S760" s="45" t="e">
        <f>_xlfn.CONCAT(#REF!,TRIM(tbl_PV_Milestones[[#This Row],[Milestone Description]]))</f>
        <v>#REF!</v>
      </c>
      <c r="T760" s="84" t="str">
        <f>IF(COUNTIF(tbl_PV_Milestones[UID],tbl_PV_Milestones[[#This Row],[UID]])&gt;1,"Duplicate","")</f>
        <v>Duplicate</v>
      </c>
      <c r="U760" s="42" t="str">
        <f>_xlfn.XLOOKUP(tbl_PV_Milestones[[#This Row],[Work ID]],tbl_PV_Meta[Work ID '#],tbl_PV_Meta[Sub-Portfolio])</f>
        <v>Sub-Portfolio 4</v>
      </c>
      <c r="V760" s="41">
        <f>IF(MONTH(tbl_PV_Milestones[[#This Row],[Baseline Date]])&lt;7,YEAR(tbl_PV_Milestones[[#This Row],[Baseline Date]]),YEAR(tbl_PV_Milestones[[#This Row],[Baseline Date]])+1)</f>
        <v>1900</v>
      </c>
      <c r="W760" s="41">
        <f>IF(MONTH(tbl_PV_Milestones[[#This Row],[Actual/Schedule Finish]])&lt;7,YEAR(tbl_PV_Milestones[[#This Row],[Actual/Schedule Finish]]),YEAR(tbl_PV_Milestones[[#This Row],[Actual/Schedule Finish]])+1)</f>
        <v>2025</v>
      </c>
      <c r="X760" s="41" t="str">
        <f>IF(OR(tbl_PV_Milestones[[#This Row],[Project Status]]="Completed",tbl_PV_Milestones[[#This Row],[Project Status]]="Assumed Completed"),"Yes","No")</f>
        <v>No</v>
      </c>
      <c r="Y760" s="41">
        <f>IF(tbl_PV_Milestones[[#This Row],[Baseline Date]]="",1,0)</f>
        <v>1</v>
      </c>
      <c r="Z760" s="41">
        <f>IF(tbl_PV_Milestones[[#This Row],[Baseline Date]]&lt;PV_Meta!$B$7,1,0)</f>
        <v>1</v>
      </c>
      <c r="AA760" s="41">
        <f>IF(tbl_PV_Milestones[[#This Row],[Complete]]="Yes",1,0)</f>
        <v>0</v>
      </c>
      <c r="AB760" s="41">
        <f>IF(AND(tbl_PV_Milestones[[#This Row],[BL FY]]=2025,tbl_PV_Milestones[[#This Row],[Baseline Date]]&lt;PV_Meta!$B$7),1,0)</f>
        <v>0</v>
      </c>
      <c r="AC760" s="41">
        <f>IF(AND(tbl_PV_Milestones[[#This Row],[Planned YTD]]=1,tbl_PV_Milestones[[#This Row],[Complete]]="Yes"),1,0)</f>
        <v>0</v>
      </c>
      <c r="AD760" s="41">
        <f>IF(AND(tbl_PV_Milestones[[#This Row],[Actual/Schedule Finish]]&lt;PV_Meta!$B$7,tbl_PV_Milestones[[#This Row],[Complete]]="No",tbl_PV_Milestones[[#This Row],[Project Status]]&lt;&gt;"On Hold"),1,0)</f>
        <v>0</v>
      </c>
      <c r="AE760" s="41">
        <f>IF(AND(tbl_PV_Milestones[[#This Row],[Actual/Schedule Finish]]&gt;tbl_PV_Milestones[[#This Row],[Baseline Date]],tbl_PV_Milestones[[#This Row],[Complete]]="No",tbl_PV_Milestones[[#This Row],[Project Status]]&lt;&gt;"On Hold",tbl_PV_Milestones[[#This Row],[Overdue]]=0,tbl_PV_Milestones[[#This Row],[To be Baselined]]&lt;&gt;1),1,0)</f>
        <v>0</v>
      </c>
      <c r="AF760" s="41">
        <f>IF(AND(tbl_PV_Milestones[[#This Row],[BL FY]]=2025,tbl_PV_Milestones[[#This Row],[Finish FY]]&gt;2025),1,0)</f>
        <v>0</v>
      </c>
      <c r="AG760" s="56" t="str">
        <f>_xlfn.XLOOKUP(tbl_PV_Milestones[[#This Row],[Work ID]],tbl_PV_Meta[Work ID '#],tbl_PV_Meta[Project Manager/Owner],,0)</f>
        <v>Project Manager 20</v>
      </c>
      <c r="AH760" s="6"/>
    </row>
    <row r="761" spans="4:34" x14ac:dyDescent="0.25">
      <c r="D761" s="6" t="s">
        <v>28</v>
      </c>
      <c r="E761" s="6" t="s">
        <v>52</v>
      </c>
      <c r="F761" s="6" t="s">
        <v>1803</v>
      </c>
      <c r="G761" s="6" t="s">
        <v>630</v>
      </c>
      <c r="H761" s="6" t="s">
        <v>505</v>
      </c>
      <c r="I761" s="6" t="s">
        <v>522</v>
      </c>
      <c r="J761" s="6" t="s">
        <v>28</v>
      </c>
      <c r="K761" s="6" t="s">
        <v>39</v>
      </c>
      <c r="L761" s="6" t="s">
        <v>68</v>
      </c>
      <c r="M761" s="43"/>
      <c r="N761" s="44" t="s">
        <v>1979</v>
      </c>
      <c r="O761" s="39">
        <v>45838.708333333299</v>
      </c>
      <c r="S761" s="45" t="e">
        <f>_xlfn.CONCAT(#REF!,TRIM(tbl_PV_Milestones[[#This Row],[Milestone Description]]))</f>
        <v>#REF!</v>
      </c>
      <c r="T761" s="84" t="str">
        <f>IF(COUNTIF(tbl_PV_Milestones[UID],tbl_PV_Milestones[[#This Row],[UID]])&gt;1,"Duplicate","")</f>
        <v>Duplicate</v>
      </c>
      <c r="U761" s="42" t="str">
        <f>_xlfn.XLOOKUP(tbl_PV_Milestones[[#This Row],[Work ID]],tbl_PV_Meta[Work ID '#],tbl_PV_Meta[Sub-Portfolio])</f>
        <v>Sub-Portfolio 4</v>
      </c>
      <c r="V761" s="41">
        <f>IF(MONTH(tbl_PV_Milestones[[#This Row],[Baseline Date]])&lt;7,YEAR(tbl_PV_Milestones[[#This Row],[Baseline Date]]),YEAR(tbl_PV_Milestones[[#This Row],[Baseline Date]])+1)</f>
        <v>1900</v>
      </c>
      <c r="W761" s="41">
        <f>IF(MONTH(tbl_PV_Milestones[[#This Row],[Actual/Schedule Finish]])&lt;7,YEAR(tbl_PV_Milestones[[#This Row],[Actual/Schedule Finish]]),YEAR(tbl_PV_Milestones[[#This Row],[Actual/Schedule Finish]])+1)</f>
        <v>2025</v>
      </c>
      <c r="X761" s="41" t="str">
        <f>IF(OR(tbl_PV_Milestones[[#This Row],[Project Status]]="Completed",tbl_PV_Milestones[[#This Row],[Project Status]]="Assumed Completed"),"Yes","No")</f>
        <v>No</v>
      </c>
      <c r="Y761" s="41">
        <f>IF(tbl_PV_Milestones[[#This Row],[Baseline Date]]="",1,0)</f>
        <v>1</v>
      </c>
      <c r="Z761" s="41">
        <f>IF(tbl_PV_Milestones[[#This Row],[Baseline Date]]&lt;PV_Meta!$B$7,1,0)</f>
        <v>1</v>
      </c>
      <c r="AA761" s="41">
        <f>IF(tbl_PV_Milestones[[#This Row],[Complete]]="Yes",1,0)</f>
        <v>0</v>
      </c>
      <c r="AB761" s="41">
        <f>IF(AND(tbl_PV_Milestones[[#This Row],[BL FY]]=2025,tbl_PV_Milestones[[#This Row],[Baseline Date]]&lt;PV_Meta!$B$7),1,0)</f>
        <v>0</v>
      </c>
      <c r="AC761" s="41">
        <f>IF(AND(tbl_PV_Milestones[[#This Row],[Planned YTD]]=1,tbl_PV_Milestones[[#This Row],[Complete]]="Yes"),1,0)</f>
        <v>0</v>
      </c>
      <c r="AD761" s="41">
        <f>IF(AND(tbl_PV_Milestones[[#This Row],[Actual/Schedule Finish]]&lt;PV_Meta!$B$7,tbl_PV_Milestones[[#This Row],[Complete]]="No",tbl_PV_Milestones[[#This Row],[Project Status]]&lt;&gt;"On Hold"),1,0)</f>
        <v>0</v>
      </c>
      <c r="AE761" s="41">
        <f>IF(AND(tbl_PV_Milestones[[#This Row],[Actual/Schedule Finish]]&gt;tbl_PV_Milestones[[#This Row],[Baseline Date]],tbl_PV_Milestones[[#This Row],[Complete]]="No",tbl_PV_Milestones[[#This Row],[Project Status]]&lt;&gt;"On Hold",tbl_PV_Milestones[[#This Row],[Overdue]]=0,tbl_PV_Milestones[[#This Row],[To be Baselined]]&lt;&gt;1),1,0)</f>
        <v>0</v>
      </c>
      <c r="AF761" s="41">
        <f>IF(AND(tbl_PV_Milestones[[#This Row],[BL FY]]=2025,tbl_PV_Milestones[[#This Row],[Finish FY]]&gt;2025),1,0)</f>
        <v>0</v>
      </c>
      <c r="AG761" s="56" t="str">
        <f>_xlfn.XLOOKUP(tbl_PV_Milestones[[#This Row],[Work ID]],tbl_PV_Meta[Work ID '#],tbl_PV_Meta[Project Manager/Owner],,0)</f>
        <v>Project Manager 20</v>
      </c>
      <c r="AH761" s="6"/>
    </row>
    <row r="762" spans="4:34" x14ac:dyDescent="0.25">
      <c r="D762" s="6" t="s">
        <v>28</v>
      </c>
      <c r="E762" s="6" t="s">
        <v>52</v>
      </c>
      <c r="F762" s="6" t="s">
        <v>1803</v>
      </c>
      <c r="G762" s="6" t="s">
        <v>521</v>
      </c>
      <c r="H762" s="6" t="s">
        <v>505</v>
      </c>
      <c r="I762" s="6" t="s">
        <v>522</v>
      </c>
      <c r="J762" s="6" t="s">
        <v>28</v>
      </c>
      <c r="K762" s="6" t="s">
        <v>39</v>
      </c>
      <c r="L762" s="6" t="s">
        <v>68</v>
      </c>
      <c r="M762" s="43"/>
      <c r="N762" s="44" t="s">
        <v>1979</v>
      </c>
      <c r="O762" s="39">
        <v>45838.708333333299</v>
      </c>
      <c r="S762" s="45" t="e">
        <f>_xlfn.CONCAT(#REF!,TRIM(tbl_PV_Milestones[[#This Row],[Milestone Description]]))</f>
        <v>#REF!</v>
      </c>
      <c r="T762" s="84" t="str">
        <f>IF(COUNTIF(tbl_PV_Milestones[UID],tbl_PV_Milestones[[#This Row],[UID]])&gt;1,"Duplicate","")</f>
        <v>Duplicate</v>
      </c>
      <c r="U762" s="42" t="str">
        <f>_xlfn.XLOOKUP(tbl_PV_Milestones[[#This Row],[Work ID]],tbl_PV_Meta[Work ID '#],tbl_PV_Meta[Sub-Portfolio])</f>
        <v>Sub-Portfolio 4</v>
      </c>
      <c r="V762" s="41">
        <f>IF(MONTH(tbl_PV_Milestones[[#This Row],[Baseline Date]])&lt;7,YEAR(tbl_PV_Milestones[[#This Row],[Baseline Date]]),YEAR(tbl_PV_Milestones[[#This Row],[Baseline Date]])+1)</f>
        <v>1900</v>
      </c>
      <c r="W762" s="41">
        <f>IF(MONTH(tbl_PV_Milestones[[#This Row],[Actual/Schedule Finish]])&lt;7,YEAR(tbl_PV_Milestones[[#This Row],[Actual/Schedule Finish]]),YEAR(tbl_PV_Milestones[[#This Row],[Actual/Schedule Finish]])+1)</f>
        <v>2025</v>
      </c>
      <c r="X762" s="41" t="str">
        <f>IF(OR(tbl_PV_Milestones[[#This Row],[Project Status]]="Completed",tbl_PV_Milestones[[#This Row],[Project Status]]="Assumed Completed"),"Yes","No")</f>
        <v>No</v>
      </c>
      <c r="Y762" s="41">
        <f>IF(tbl_PV_Milestones[[#This Row],[Baseline Date]]="",1,0)</f>
        <v>1</v>
      </c>
      <c r="Z762" s="41">
        <f>IF(tbl_PV_Milestones[[#This Row],[Baseline Date]]&lt;PV_Meta!$B$7,1,0)</f>
        <v>1</v>
      </c>
      <c r="AA762" s="41">
        <f>IF(tbl_PV_Milestones[[#This Row],[Complete]]="Yes",1,0)</f>
        <v>0</v>
      </c>
      <c r="AB762" s="41">
        <f>IF(AND(tbl_PV_Milestones[[#This Row],[BL FY]]=2025,tbl_PV_Milestones[[#This Row],[Baseline Date]]&lt;PV_Meta!$B$7),1,0)</f>
        <v>0</v>
      </c>
      <c r="AC762" s="41">
        <f>IF(AND(tbl_PV_Milestones[[#This Row],[Planned YTD]]=1,tbl_PV_Milestones[[#This Row],[Complete]]="Yes"),1,0)</f>
        <v>0</v>
      </c>
      <c r="AD762" s="41">
        <f>IF(AND(tbl_PV_Milestones[[#This Row],[Actual/Schedule Finish]]&lt;PV_Meta!$B$7,tbl_PV_Milestones[[#This Row],[Complete]]="No",tbl_PV_Milestones[[#This Row],[Project Status]]&lt;&gt;"On Hold"),1,0)</f>
        <v>0</v>
      </c>
      <c r="AE762" s="41">
        <f>IF(AND(tbl_PV_Milestones[[#This Row],[Actual/Schedule Finish]]&gt;tbl_PV_Milestones[[#This Row],[Baseline Date]],tbl_PV_Milestones[[#This Row],[Complete]]="No",tbl_PV_Milestones[[#This Row],[Project Status]]&lt;&gt;"On Hold",tbl_PV_Milestones[[#This Row],[Overdue]]=0,tbl_PV_Milestones[[#This Row],[To be Baselined]]&lt;&gt;1),1,0)</f>
        <v>0</v>
      </c>
      <c r="AF762" s="41">
        <f>IF(AND(tbl_PV_Milestones[[#This Row],[BL FY]]=2025,tbl_PV_Milestones[[#This Row],[Finish FY]]&gt;2025),1,0)</f>
        <v>0</v>
      </c>
      <c r="AG762" s="56" t="str">
        <f>_xlfn.XLOOKUP(tbl_PV_Milestones[[#This Row],[Work ID]],tbl_PV_Meta[Work ID '#],tbl_PV_Meta[Project Manager/Owner],,0)</f>
        <v>Project Manager 20</v>
      </c>
      <c r="AH762" s="6"/>
    </row>
    <row r="763" spans="4:34" x14ac:dyDescent="0.25">
      <c r="D763" s="6" t="s">
        <v>28</v>
      </c>
      <c r="E763" s="6" t="s">
        <v>52</v>
      </c>
      <c r="F763" s="6" t="s">
        <v>1803</v>
      </c>
      <c r="G763" s="6" t="s">
        <v>571</v>
      </c>
      <c r="H763" s="6" t="s">
        <v>505</v>
      </c>
      <c r="I763" s="6" t="s">
        <v>522</v>
      </c>
      <c r="J763" s="6" t="s">
        <v>28</v>
      </c>
      <c r="K763" s="6" t="s">
        <v>39</v>
      </c>
      <c r="L763" s="6" t="s">
        <v>68</v>
      </c>
      <c r="M763" s="43"/>
      <c r="N763" s="44" t="s">
        <v>1979</v>
      </c>
      <c r="O763" s="39">
        <v>45838.708333333299</v>
      </c>
      <c r="S763" s="45" t="e">
        <f>_xlfn.CONCAT(#REF!,TRIM(tbl_PV_Milestones[[#This Row],[Milestone Description]]))</f>
        <v>#REF!</v>
      </c>
      <c r="T763" s="84" t="str">
        <f>IF(COUNTIF(tbl_PV_Milestones[UID],tbl_PV_Milestones[[#This Row],[UID]])&gt;1,"Duplicate","")</f>
        <v>Duplicate</v>
      </c>
      <c r="U763" s="42" t="str">
        <f>_xlfn.XLOOKUP(tbl_PV_Milestones[[#This Row],[Work ID]],tbl_PV_Meta[Work ID '#],tbl_PV_Meta[Sub-Portfolio])</f>
        <v>Sub-Portfolio 4</v>
      </c>
      <c r="V763" s="41">
        <f>IF(MONTH(tbl_PV_Milestones[[#This Row],[Baseline Date]])&lt;7,YEAR(tbl_PV_Milestones[[#This Row],[Baseline Date]]),YEAR(tbl_PV_Milestones[[#This Row],[Baseline Date]])+1)</f>
        <v>1900</v>
      </c>
      <c r="W763" s="41">
        <f>IF(MONTH(tbl_PV_Milestones[[#This Row],[Actual/Schedule Finish]])&lt;7,YEAR(tbl_PV_Milestones[[#This Row],[Actual/Schedule Finish]]),YEAR(tbl_PV_Milestones[[#This Row],[Actual/Schedule Finish]])+1)</f>
        <v>2025</v>
      </c>
      <c r="X763" s="41" t="str">
        <f>IF(OR(tbl_PV_Milestones[[#This Row],[Project Status]]="Completed",tbl_PV_Milestones[[#This Row],[Project Status]]="Assumed Completed"),"Yes","No")</f>
        <v>No</v>
      </c>
      <c r="Y763" s="41">
        <f>IF(tbl_PV_Milestones[[#This Row],[Baseline Date]]="",1,0)</f>
        <v>1</v>
      </c>
      <c r="Z763" s="41">
        <f>IF(tbl_PV_Milestones[[#This Row],[Baseline Date]]&lt;PV_Meta!$B$7,1,0)</f>
        <v>1</v>
      </c>
      <c r="AA763" s="41">
        <f>IF(tbl_PV_Milestones[[#This Row],[Complete]]="Yes",1,0)</f>
        <v>0</v>
      </c>
      <c r="AB763" s="41">
        <f>IF(AND(tbl_PV_Milestones[[#This Row],[BL FY]]=2025,tbl_PV_Milestones[[#This Row],[Baseline Date]]&lt;PV_Meta!$B$7),1,0)</f>
        <v>0</v>
      </c>
      <c r="AC763" s="41">
        <f>IF(AND(tbl_PV_Milestones[[#This Row],[Planned YTD]]=1,tbl_PV_Milestones[[#This Row],[Complete]]="Yes"),1,0)</f>
        <v>0</v>
      </c>
      <c r="AD763" s="41">
        <f>IF(AND(tbl_PV_Milestones[[#This Row],[Actual/Schedule Finish]]&lt;PV_Meta!$B$7,tbl_PV_Milestones[[#This Row],[Complete]]="No",tbl_PV_Milestones[[#This Row],[Project Status]]&lt;&gt;"On Hold"),1,0)</f>
        <v>0</v>
      </c>
      <c r="AE763" s="41">
        <f>IF(AND(tbl_PV_Milestones[[#This Row],[Actual/Schedule Finish]]&gt;tbl_PV_Milestones[[#This Row],[Baseline Date]],tbl_PV_Milestones[[#This Row],[Complete]]="No",tbl_PV_Milestones[[#This Row],[Project Status]]&lt;&gt;"On Hold",tbl_PV_Milestones[[#This Row],[Overdue]]=0,tbl_PV_Milestones[[#This Row],[To be Baselined]]&lt;&gt;1),1,0)</f>
        <v>0</v>
      </c>
      <c r="AF763" s="41">
        <f>IF(AND(tbl_PV_Milestones[[#This Row],[BL FY]]=2025,tbl_PV_Milestones[[#This Row],[Finish FY]]&gt;2025),1,0)</f>
        <v>0</v>
      </c>
      <c r="AG763" s="56" t="str">
        <f>_xlfn.XLOOKUP(tbl_PV_Milestones[[#This Row],[Work ID]],tbl_PV_Meta[Work ID '#],tbl_PV_Meta[Project Manager/Owner],,0)</f>
        <v>Project Manager 20</v>
      </c>
      <c r="AH763" s="6"/>
    </row>
    <row r="764" spans="4:34" x14ac:dyDescent="0.25">
      <c r="D764" s="6" t="s">
        <v>28</v>
      </c>
      <c r="E764" s="6" t="s">
        <v>52</v>
      </c>
      <c r="F764" s="6" t="s">
        <v>1803</v>
      </c>
      <c r="G764" s="6" t="s">
        <v>747</v>
      </c>
      <c r="H764" s="6" t="s">
        <v>505</v>
      </c>
      <c r="I764" s="6" t="s">
        <v>522</v>
      </c>
      <c r="J764" s="6" t="s">
        <v>28</v>
      </c>
      <c r="K764" s="6" t="s">
        <v>39</v>
      </c>
      <c r="L764" s="6" t="s">
        <v>68</v>
      </c>
      <c r="M764" s="43"/>
      <c r="N764" s="44" t="s">
        <v>1979</v>
      </c>
      <c r="O764" s="39">
        <v>45838.708333333299</v>
      </c>
      <c r="S764" s="45" t="e">
        <f>_xlfn.CONCAT(#REF!,TRIM(tbl_PV_Milestones[[#This Row],[Milestone Description]]))</f>
        <v>#REF!</v>
      </c>
      <c r="T764" s="84" t="str">
        <f>IF(COUNTIF(tbl_PV_Milestones[UID],tbl_PV_Milestones[[#This Row],[UID]])&gt;1,"Duplicate","")</f>
        <v>Duplicate</v>
      </c>
      <c r="U764" s="42" t="str">
        <f>_xlfn.XLOOKUP(tbl_PV_Milestones[[#This Row],[Work ID]],tbl_PV_Meta[Work ID '#],tbl_PV_Meta[Sub-Portfolio])</f>
        <v>Sub-Portfolio 4</v>
      </c>
      <c r="V764" s="41">
        <f>IF(MONTH(tbl_PV_Milestones[[#This Row],[Baseline Date]])&lt;7,YEAR(tbl_PV_Milestones[[#This Row],[Baseline Date]]),YEAR(tbl_PV_Milestones[[#This Row],[Baseline Date]])+1)</f>
        <v>1900</v>
      </c>
      <c r="W764" s="41">
        <f>IF(MONTH(tbl_PV_Milestones[[#This Row],[Actual/Schedule Finish]])&lt;7,YEAR(tbl_PV_Milestones[[#This Row],[Actual/Schedule Finish]]),YEAR(tbl_PV_Milestones[[#This Row],[Actual/Schedule Finish]])+1)</f>
        <v>2025</v>
      </c>
      <c r="X764" s="41" t="str">
        <f>IF(OR(tbl_PV_Milestones[[#This Row],[Project Status]]="Completed",tbl_PV_Milestones[[#This Row],[Project Status]]="Assumed Completed"),"Yes","No")</f>
        <v>No</v>
      </c>
      <c r="Y764" s="41">
        <f>IF(tbl_PV_Milestones[[#This Row],[Baseline Date]]="",1,0)</f>
        <v>1</v>
      </c>
      <c r="Z764" s="41">
        <f>IF(tbl_PV_Milestones[[#This Row],[Baseline Date]]&lt;PV_Meta!$B$7,1,0)</f>
        <v>1</v>
      </c>
      <c r="AA764" s="41">
        <f>IF(tbl_PV_Milestones[[#This Row],[Complete]]="Yes",1,0)</f>
        <v>0</v>
      </c>
      <c r="AB764" s="41">
        <f>IF(AND(tbl_PV_Milestones[[#This Row],[BL FY]]=2025,tbl_PV_Milestones[[#This Row],[Baseline Date]]&lt;PV_Meta!$B$7),1,0)</f>
        <v>0</v>
      </c>
      <c r="AC764" s="41">
        <f>IF(AND(tbl_PV_Milestones[[#This Row],[Planned YTD]]=1,tbl_PV_Milestones[[#This Row],[Complete]]="Yes"),1,0)</f>
        <v>0</v>
      </c>
      <c r="AD764" s="41">
        <f>IF(AND(tbl_PV_Milestones[[#This Row],[Actual/Schedule Finish]]&lt;PV_Meta!$B$7,tbl_PV_Milestones[[#This Row],[Complete]]="No",tbl_PV_Milestones[[#This Row],[Project Status]]&lt;&gt;"On Hold"),1,0)</f>
        <v>0</v>
      </c>
      <c r="AE764" s="41">
        <f>IF(AND(tbl_PV_Milestones[[#This Row],[Actual/Schedule Finish]]&gt;tbl_PV_Milestones[[#This Row],[Baseline Date]],tbl_PV_Milestones[[#This Row],[Complete]]="No",tbl_PV_Milestones[[#This Row],[Project Status]]&lt;&gt;"On Hold",tbl_PV_Milestones[[#This Row],[Overdue]]=0,tbl_PV_Milestones[[#This Row],[To be Baselined]]&lt;&gt;1),1,0)</f>
        <v>0</v>
      </c>
      <c r="AF764" s="41">
        <f>IF(AND(tbl_PV_Milestones[[#This Row],[BL FY]]=2025,tbl_PV_Milestones[[#This Row],[Finish FY]]&gt;2025),1,0)</f>
        <v>0</v>
      </c>
      <c r="AG764" s="56" t="str">
        <f>_xlfn.XLOOKUP(tbl_PV_Milestones[[#This Row],[Work ID]],tbl_PV_Meta[Work ID '#],tbl_PV_Meta[Project Manager/Owner],,0)</f>
        <v>Project Manager 20</v>
      </c>
      <c r="AH764" s="6"/>
    </row>
    <row r="765" spans="4:34" x14ac:dyDescent="0.25">
      <c r="D765" s="6" t="s">
        <v>28</v>
      </c>
      <c r="E765" s="6" t="s">
        <v>52</v>
      </c>
      <c r="F765" s="6" t="s">
        <v>1768</v>
      </c>
      <c r="G765" s="6" t="s">
        <v>542</v>
      </c>
      <c r="H765" s="6" t="s">
        <v>519</v>
      </c>
      <c r="I765" s="6" t="s">
        <v>510</v>
      </c>
      <c r="J765" s="6" t="s">
        <v>28</v>
      </c>
      <c r="K765" s="6" t="s">
        <v>61</v>
      </c>
      <c r="L765" s="6" t="s">
        <v>96</v>
      </c>
      <c r="M765" s="43"/>
      <c r="N765" s="44" t="s">
        <v>1979</v>
      </c>
      <c r="O765" s="39">
        <v>45961.708333333299</v>
      </c>
      <c r="S765" s="45" t="e">
        <f>_xlfn.CONCAT(#REF!,TRIM(tbl_PV_Milestones[[#This Row],[Milestone Description]]))</f>
        <v>#REF!</v>
      </c>
      <c r="T765" s="84" t="str">
        <f>IF(COUNTIF(tbl_PV_Milestones[UID],tbl_PV_Milestones[[#This Row],[UID]])&gt;1,"Duplicate","")</f>
        <v>Duplicate</v>
      </c>
      <c r="U765" s="42" t="str">
        <f>_xlfn.XLOOKUP(tbl_PV_Milestones[[#This Row],[Work ID]],tbl_PV_Meta[Work ID '#],tbl_PV_Meta[Sub-Portfolio])</f>
        <v>Sub-Portfolio 7</v>
      </c>
      <c r="V765" s="41">
        <f>IF(MONTH(tbl_PV_Milestones[[#This Row],[Baseline Date]])&lt;7,YEAR(tbl_PV_Milestones[[#This Row],[Baseline Date]]),YEAR(tbl_PV_Milestones[[#This Row],[Baseline Date]])+1)</f>
        <v>1900</v>
      </c>
      <c r="W765" s="41">
        <f>IF(MONTH(tbl_PV_Milestones[[#This Row],[Actual/Schedule Finish]])&lt;7,YEAR(tbl_PV_Milestones[[#This Row],[Actual/Schedule Finish]]),YEAR(tbl_PV_Milestones[[#This Row],[Actual/Schedule Finish]])+1)</f>
        <v>2026</v>
      </c>
      <c r="X765" s="41" t="str">
        <f>IF(OR(tbl_PV_Milestones[[#This Row],[Project Status]]="Completed",tbl_PV_Milestones[[#This Row],[Project Status]]="Assumed Completed"),"Yes","No")</f>
        <v>No</v>
      </c>
      <c r="Y765" s="41">
        <f>IF(tbl_PV_Milestones[[#This Row],[Baseline Date]]="",1,0)</f>
        <v>1</v>
      </c>
      <c r="Z765" s="41">
        <f>IF(tbl_PV_Milestones[[#This Row],[Baseline Date]]&lt;PV_Meta!$B$7,1,0)</f>
        <v>1</v>
      </c>
      <c r="AA765" s="41">
        <f>IF(tbl_PV_Milestones[[#This Row],[Complete]]="Yes",1,0)</f>
        <v>0</v>
      </c>
      <c r="AB765" s="41">
        <f>IF(AND(tbl_PV_Milestones[[#This Row],[BL FY]]=2025,tbl_PV_Milestones[[#This Row],[Baseline Date]]&lt;PV_Meta!$B$7),1,0)</f>
        <v>0</v>
      </c>
      <c r="AC765" s="41">
        <f>IF(AND(tbl_PV_Milestones[[#This Row],[Planned YTD]]=1,tbl_PV_Milestones[[#This Row],[Complete]]="Yes"),1,0)</f>
        <v>0</v>
      </c>
      <c r="AD765" s="41">
        <f>IF(AND(tbl_PV_Milestones[[#This Row],[Actual/Schedule Finish]]&lt;PV_Meta!$B$7,tbl_PV_Milestones[[#This Row],[Complete]]="No",tbl_PV_Milestones[[#This Row],[Project Status]]&lt;&gt;"On Hold"),1,0)</f>
        <v>0</v>
      </c>
      <c r="AE765" s="41">
        <f>IF(AND(tbl_PV_Milestones[[#This Row],[Actual/Schedule Finish]]&gt;tbl_PV_Milestones[[#This Row],[Baseline Date]],tbl_PV_Milestones[[#This Row],[Complete]]="No",tbl_PV_Milestones[[#This Row],[Project Status]]&lt;&gt;"On Hold",tbl_PV_Milestones[[#This Row],[Overdue]]=0,tbl_PV_Milestones[[#This Row],[To be Baselined]]&lt;&gt;1),1,0)</f>
        <v>0</v>
      </c>
      <c r="AF765" s="41">
        <f>IF(AND(tbl_PV_Milestones[[#This Row],[BL FY]]=2025,tbl_PV_Milestones[[#This Row],[Finish FY]]&gt;2025),1,0)</f>
        <v>0</v>
      </c>
      <c r="AG765" s="56" t="str">
        <f>_xlfn.XLOOKUP(tbl_PV_Milestones[[#This Row],[Work ID]],tbl_PV_Meta[Work ID '#],tbl_PV_Meta[Project Manager/Owner],,0)</f>
        <v>Project Manager 38</v>
      </c>
      <c r="AH765" s="6"/>
    </row>
    <row r="766" spans="4:34" x14ac:dyDescent="0.25">
      <c r="D766" s="6" t="s">
        <v>28</v>
      </c>
      <c r="E766" s="6" t="s">
        <v>52</v>
      </c>
      <c r="F766" s="6" t="s">
        <v>1768</v>
      </c>
      <c r="G766" s="6" t="s">
        <v>516</v>
      </c>
      <c r="H766" s="6" t="s">
        <v>505</v>
      </c>
      <c r="I766" s="6" t="s">
        <v>512</v>
      </c>
      <c r="J766" s="6" t="s">
        <v>28</v>
      </c>
      <c r="K766" s="6" t="s">
        <v>61</v>
      </c>
      <c r="L766" s="6" t="s">
        <v>96</v>
      </c>
      <c r="M766" s="43"/>
      <c r="N766" s="44" t="s">
        <v>1979</v>
      </c>
      <c r="O766" s="39">
        <v>45975.708333333299</v>
      </c>
      <c r="S766" s="45" t="e">
        <f>_xlfn.CONCAT(#REF!,TRIM(tbl_PV_Milestones[[#This Row],[Milestone Description]]))</f>
        <v>#REF!</v>
      </c>
      <c r="T766" s="84" t="str">
        <f>IF(COUNTIF(tbl_PV_Milestones[UID],tbl_PV_Milestones[[#This Row],[UID]])&gt;1,"Duplicate","")</f>
        <v>Duplicate</v>
      </c>
      <c r="U766" s="42" t="str">
        <f>_xlfn.XLOOKUP(tbl_PV_Milestones[[#This Row],[Work ID]],tbl_PV_Meta[Work ID '#],tbl_PV_Meta[Sub-Portfolio])</f>
        <v>Sub-Portfolio 7</v>
      </c>
      <c r="V766" s="41">
        <f>IF(MONTH(tbl_PV_Milestones[[#This Row],[Baseline Date]])&lt;7,YEAR(tbl_PV_Milestones[[#This Row],[Baseline Date]]),YEAR(tbl_PV_Milestones[[#This Row],[Baseline Date]])+1)</f>
        <v>1900</v>
      </c>
      <c r="W766" s="41">
        <f>IF(MONTH(tbl_PV_Milestones[[#This Row],[Actual/Schedule Finish]])&lt;7,YEAR(tbl_PV_Milestones[[#This Row],[Actual/Schedule Finish]]),YEAR(tbl_PV_Milestones[[#This Row],[Actual/Schedule Finish]])+1)</f>
        <v>2026</v>
      </c>
      <c r="X766" s="41" t="str">
        <f>IF(OR(tbl_PV_Milestones[[#This Row],[Project Status]]="Completed",tbl_PV_Milestones[[#This Row],[Project Status]]="Assumed Completed"),"Yes","No")</f>
        <v>No</v>
      </c>
      <c r="Y766" s="41">
        <f>IF(tbl_PV_Milestones[[#This Row],[Baseline Date]]="",1,0)</f>
        <v>1</v>
      </c>
      <c r="Z766" s="41">
        <f>IF(tbl_PV_Milestones[[#This Row],[Baseline Date]]&lt;PV_Meta!$B$7,1,0)</f>
        <v>1</v>
      </c>
      <c r="AA766" s="41">
        <f>IF(tbl_PV_Milestones[[#This Row],[Complete]]="Yes",1,0)</f>
        <v>0</v>
      </c>
      <c r="AB766" s="41">
        <f>IF(AND(tbl_PV_Milestones[[#This Row],[BL FY]]=2025,tbl_PV_Milestones[[#This Row],[Baseline Date]]&lt;PV_Meta!$B$7),1,0)</f>
        <v>0</v>
      </c>
      <c r="AC766" s="41">
        <f>IF(AND(tbl_PV_Milestones[[#This Row],[Planned YTD]]=1,tbl_PV_Milestones[[#This Row],[Complete]]="Yes"),1,0)</f>
        <v>0</v>
      </c>
      <c r="AD766" s="41">
        <f>IF(AND(tbl_PV_Milestones[[#This Row],[Actual/Schedule Finish]]&lt;PV_Meta!$B$7,tbl_PV_Milestones[[#This Row],[Complete]]="No",tbl_PV_Milestones[[#This Row],[Project Status]]&lt;&gt;"On Hold"),1,0)</f>
        <v>0</v>
      </c>
      <c r="AE766" s="41">
        <f>IF(AND(tbl_PV_Milestones[[#This Row],[Actual/Schedule Finish]]&gt;tbl_PV_Milestones[[#This Row],[Baseline Date]],tbl_PV_Milestones[[#This Row],[Complete]]="No",tbl_PV_Milestones[[#This Row],[Project Status]]&lt;&gt;"On Hold",tbl_PV_Milestones[[#This Row],[Overdue]]=0,tbl_PV_Milestones[[#This Row],[To be Baselined]]&lt;&gt;1),1,0)</f>
        <v>0</v>
      </c>
      <c r="AF766" s="41">
        <f>IF(AND(tbl_PV_Milestones[[#This Row],[BL FY]]=2025,tbl_PV_Milestones[[#This Row],[Finish FY]]&gt;2025),1,0)</f>
        <v>0</v>
      </c>
      <c r="AG766" s="56" t="str">
        <f>_xlfn.XLOOKUP(tbl_PV_Milestones[[#This Row],[Work ID]],tbl_PV_Meta[Work ID '#],tbl_PV_Meta[Project Manager/Owner],,0)</f>
        <v>Project Manager 38</v>
      </c>
      <c r="AH766" s="6"/>
    </row>
    <row r="767" spans="4:34" x14ac:dyDescent="0.25">
      <c r="D767" s="6" t="s">
        <v>28</v>
      </c>
      <c r="E767" s="6" t="s">
        <v>52</v>
      </c>
      <c r="F767" s="6" t="s">
        <v>1768</v>
      </c>
      <c r="G767" s="6" t="s">
        <v>511</v>
      </c>
      <c r="H767" s="6" t="s">
        <v>505</v>
      </c>
      <c r="I767" s="6" t="s">
        <v>512</v>
      </c>
      <c r="J767" s="6" t="s">
        <v>28</v>
      </c>
      <c r="K767" s="6" t="s">
        <v>61</v>
      </c>
      <c r="L767" s="6" t="s">
        <v>96</v>
      </c>
      <c r="M767" s="43"/>
      <c r="N767" s="44" t="s">
        <v>1979</v>
      </c>
      <c r="O767" s="39">
        <v>45975.708333333299</v>
      </c>
      <c r="S767" s="45" t="e">
        <f>_xlfn.CONCAT(#REF!,TRIM(tbl_PV_Milestones[[#This Row],[Milestone Description]]))</f>
        <v>#REF!</v>
      </c>
      <c r="T767" s="84" t="str">
        <f>IF(COUNTIF(tbl_PV_Milestones[UID],tbl_PV_Milestones[[#This Row],[UID]])&gt;1,"Duplicate","")</f>
        <v>Duplicate</v>
      </c>
      <c r="U767" s="42" t="str">
        <f>_xlfn.XLOOKUP(tbl_PV_Milestones[[#This Row],[Work ID]],tbl_PV_Meta[Work ID '#],tbl_PV_Meta[Sub-Portfolio])</f>
        <v>Sub-Portfolio 7</v>
      </c>
      <c r="V767" s="41">
        <f>IF(MONTH(tbl_PV_Milestones[[#This Row],[Baseline Date]])&lt;7,YEAR(tbl_PV_Milestones[[#This Row],[Baseline Date]]),YEAR(tbl_PV_Milestones[[#This Row],[Baseline Date]])+1)</f>
        <v>1900</v>
      </c>
      <c r="W767" s="41">
        <f>IF(MONTH(tbl_PV_Milestones[[#This Row],[Actual/Schedule Finish]])&lt;7,YEAR(tbl_PV_Milestones[[#This Row],[Actual/Schedule Finish]]),YEAR(tbl_PV_Milestones[[#This Row],[Actual/Schedule Finish]])+1)</f>
        <v>2026</v>
      </c>
      <c r="X767" s="41" t="str">
        <f>IF(OR(tbl_PV_Milestones[[#This Row],[Project Status]]="Completed",tbl_PV_Milestones[[#This Row],[Project Status]]="Assumed Completed"),"Yes","No")</f>
        <v>No</v>
      </c>
      <c r="Y767" s="41">
        <f>IF(tbl_PV_Milestones[[#This Row],[Baseline Date]]="",1,0)</f>
        <v>1</v>
      </c>
      <c r="Z767" s="41">
        <f>IF(tbl_PV_Milestones[[#This Row],[Baseline Date]]&lt;PV_Meta!$B$7,1,0)</f>
        <v>1</v>
      </c>
      <c r="AA767" s="41">
        <f>IF(tbl_PV_Milestones[[#This Row],[Complete]]="Yes",1,0)</f>
        <v>0</v>
      </c>
      <c r="AB767" s="41">
        <f>IF(AND(tbl_PV_Milestones[[#This Row],[BL FY]]=2025,tbl_PV_Milestones[[#This Row],[Baseline Date]]&lt;PV_Meta!$B$7),1,0)</f>
        <v>0</v>
      </c>
      <c r="AC767" s="41">
        <f>IF(AND(tbl_PV_Milestones[[#This Row],[Planned YTD]]=1,tbl_PV_Milestones[[#This Row],[Complete]]="Yes"),1,0)</f>
        <v>0</v>
      </c>
      <c r="AD767" s="41">
        <f>IF(AND(tbl_PV_Milestones[[#This Row],[Actual/Schedule Finish]]&lt;PV_Meta!$B$7,tbl_PV_Milestones[[#This Row],[Complete]]="No",tbl_PV_Milestones[[#This Row],[Project Status]]&lt;&gt;"On Hold"),1,0)</f>
        <v>0</v>
      </c>
      <c r="AE767" s="41">
        <f>IF(AND(tbl_PV_Milestones[[#This Row],[Actual/Schedule Finish]]&gt;tbl_PV_Milestones[[#This Row],[Baseline Date]],tbl_PV_Milestones[[#This Row],[Complete]]="No",tbl_PV_Milestones[[#This Row],[Project Status]]&lt;&gt;"On Hold",tbl_PV_Milestones[[#This Row],[Overdue]]=0,tbl_PV_Milestones[[#This Row],[To be Baselined]]&lt;&gt;1),1,0)</f>
        <v>0</v>
      </c>
      <c r="AF767" s="41">
        <f>IF(AND(tbl_PV_Milestones[[#This Row],[BL FY]]=2025,tbl_PV_Milestones[[#This Row],[Finish FY]]&gt;2025),1,0)</f>
        <v>0</v>
      </c>
      <c r="AG767" s="56" t="str">
        <f>_xlfn.XLOOKUP(tbl_PV_Milestones[[#This Row],[Work ID]],tbl_PV_Meta[Work ID '#],tbl_PV_Meta[Project Manager/Owner],,0)</f>
        <v>Project Manager 38</v>
      </c>
      <c r="AH767" s="6"/>
    </row>
    <row r="768" spans="4:34" x14ac:dyDescent="0.25">
      <c r="D768" s="6" t="s">
        <v>28</v>
      </c>
      <c r="E768" s="6" t="s">
        <v>52</v>
      </c>
      <c r="F768" s="6" t="s">
        <v>1768</v>
      </c>
      <c r="G768" s="6" t="s">
        <v>517</v>
      </c>
      <c r="H768" s="6" t="s">
        <v>505</v>
      </c>
      <c r="I768" s="6" t="s">
        <v>512</v>
      </c>
      <c r="J768" s="6" t="s">
        <v>28</v>
      </c>
      <c r="K768" s="6" t="s">
        <v>61</v>
      </c>
      <c r="L768" s="6" t="s">
        <v>96</v>
      </c>
      <c r="M768" s="43"/>
      <c r="N768" s="44" t="s">
        <v>1979</v>
      </c>
      <c r="O768" s="39">
        <v>45975.708333333299</v>
      </c>
      <c r="S768" s="45" t="e">
        <f>_xlfn.CONCAT(#REF!,TRIM(tbl_PV_Milestones[[#This Row],[Milestone Description]]))</f>
        <v>#REF!</v>
      </c>
      <c r="T768" s="84" t="str">
        <f>IF(COUNTIF(tbl_PV_Milestones[UID],tbl_PV_Milestones[[#This Row],[UID]])&gt;1,"Duplicate","")</f>
        <v>Duplicate</v>
      </c>
      <c r="U768" s="42" t="str">
        <f>_xlfn.XLOOKUP(tbl_PV_Milestones[[#This Row],[Work ID]],tbl_PV_Meta[Work ID '#],tbl_PV_Meta[Sub-Portfolio])</f>
        <v>Sub-Portfolio 7</v>
      </c>
      <c r="V768" s="41">
        <f>IF(MONTH(tbl_PV_Milestones[[#This Row],[Baseline Date]])&lt;7,YEAR(tbl_PV_Milestones[[#This Row],[Baseline Date]]),YEAR(tbl_PV_Milestones[[#This Row],[Baseline Date]])+1)</f>
        <v>1900</v>
      </c>
      <c r="W768" s="41">
        <f>IF(MONTH(tbl_PV_Milestones[[#This Row],[Actual/Schedule Finish]])&lt;7,YEAR(tbl_PV_Milestones[[#This Row],[Actual/Schedule Finish]]),YEAR(tbl_PV_Milestones[[#This Row],[Actual/Schedule Finish]])+1)</f>
        <v>2026</v>
      </c>
      <c r="X768" s="41" t="str">
        <f>IF(OR(tbl_PV_Milestones[[#This Row],[Project Status]]="Completed",tbl_PV_Milestones[[#This Row],[Project Status]]="Assumed Completed"),"Yes","No")</f>
        <v>No</v>
      </c>
      <c r="Y768" s="41">
        <f>IF(tbl_PV_Milestones[[#This Row],[Baseline Date]]="",1,0)</f>
        <v>1</v>
      </c>
      <c r="Z768" s="41">
        <f>IF(tbl_PV_Milestones[[#This Row],[Baseline Date]]&lt;PV_Meta!$B$7,1,0)</f>
        <v>1</v>
      </c>
      <c r="AA768" s="41">
        <f>IF(tbl_PV_Milestones[[#This Row],[Complete]]="Yes",1,0)</f>
        <v>0</v>
      </c>
      <c r="AB768" s="41">
        <f>IF(AND(tbl_PV_Milestones[[#This Row],[BL FY]]=2025,tbl_PV_Milestones[[#This Row],[Baseline Date]]&lt;PV_Meta!$B$7),1,0)</f>
        <v>0</v>
      </c>
      <c r="AC768" s="41">
        <f>IF(AND(tbl_PV_Milestones[[#This Row],[Planned YTD]]=1,tbl_PV_Milestones[[#This Row],[Complete]]="Yes"),1,0)</f>
        <v>0</v>
      </c>
      <c r="AD768" s="41">
        <f>IF(AND(tbl_PV_Milestones[[#This Row],[Actual/Schedule Finish]]&lt;PV_Meta!$B$7,tbl_PV_Milestones[[#This Row],[Complete]]="No",tbl_PV_Milestones[[#This Row],[Project Status]]&lt;&gt;"On Hold"),1,0)</f>
        <v>0</v>
      </c>
      <c r="AE768" s="41">
        <f>IF(AND(tbl_PV_Milestones[[#This Row],[Actual/Schedule Finish]]&gt;tbl_PV_Milestones[[#This Row],[Baseline Date]],tbl_PV_Milestones[[#This Row],[Complete]]="No",tbl_PV_Milestones[[#This Row],[Project Status]]&lt;&gt;"On Hold",tbl_PV_Milestones[[#This Row],[Overdue]]=0,tbl_PV_Milestones[[#This Row],[To be Baselined]]&lt;&gt;1),1,0)</f>
        <v>0</v>
      </c>
      <c r="AF768" s="41">
        <f>IF(AND(tbl_PV_Milestones[[#This Row],[BL FY]]=2025,tbl_PV_Milestones[[#This Row],[Finish FY]]&gt;2025),1,0)</f>
        <v>0</v>
      </c>
      <c r="AG768" s="56" t="str">
        <f>_xlfn.XLOOKUP(tbl_PV_Milestones[[#This Row],[Work ID]],tbl_PV_Meta[Work ID '#],tbl_PV_Meta[Project Manager/Owner],,0)</f>
        <v>Project Manager 38</v>
      </c>
      <c r="AH768" s="6"/>
    </row>
    <row r="769" spans="4:34" x14ac:dyDescent="0.25">
      <c r="D769" s="6" t="s">
        <v>28</v>
      </c>
      <c r="E769" s="6" t="s">
        <v>52</v>
      </c>
      <c r="F769" s="6" t="s">
        <v>1768</v>
      </c>
      <c r="G769" s="6" t="s">
        <v>518</v>
      </c>
      <c r="H769" s="6" t="s">
        <v>519</v>
      </c>
      <c r="I769" s="6" t="s">
        <v>512</v>
      </c>
      <c r="J769" s="6" t="s">
        <v>28</v>
      </c>
      <c r="K769" s="6" t="s">
        <v>61</v>
      </c>
      <c r="L769" s="6" t="s">
        <v>96</v>
      </c>
      <c r="M769" s="43"/>
      <c r="N769" s="44" t="s">
        <v>1979</v>
      </c>
      <c r="O769" s="39">
        <v>45989.708333333299</v>
      </c>
      <c r="S769" s="45" t="e">
        <f>_xlfn.CONCAT(#REF!,TRIM(tbl_PV_Milestones[[#This Row],[Milestone Description]]))</f>
        <v>#REF!</v>
      </c>
      <c r="T769" s="84" t="str">
        <f>IF(COUNTIF(tbl_PV_Milestones[UID],tbl_PV_Milestones[[#This Row],[UID]])&gt;1,"Duplicate","")</f>
        <v>Duplicate</v>
      </c>
      <c r="U769" s="42" t="str">
        <f>_xlfn.XLOOKUP(tbl_PV_Milestones[[#This Row],[Work ID]],tbl_PV_Meta[Work ID '#],tbl_PV_Meta[Sub-Portfolio])</f>
        <v>Sub-Portfolio 7</v>
      </c>
      <c r="V769" s="41">
        <f>IF(MONTH(tbl_PV_Milestones[[#This Row],[Baseline Date]])&lt;7,YEAR(tbl_PV_Milestones[[#This Row],[Baseline Date]]),YEAR(tbl_PV_Milestones[[#This Row],[Baseline Date]])+1)</f>
        <v>1900</v>
      </c>
      <c r="W769" s="41">
        <f>IF(MONTH(tbl_PV_Milestones[[#This Row],[Actual/Schedule Finish]])&lt;7,YEAR(tbl_PV_Milestones[[#This Row],[Actual/Schedule Finish]]),YEAR(tbl_PV_Milestones[[#This Row],[Actual/Schedule Finish]])+1)</f>
        <v>2026</v>
      </c>
      <c r="X769" s="41" t="str">
        <f>IF(OR(tbl_PV_Milestones[[#This Row],[Project Status]]="Completed",tbl_PV_Milestones[[#This Row],[Project Status]]="Assumed Completed"),"Yes","No")</f>
        <v>No</v>
      </c>
      <c r="Y769" s="41">
        <f>IF(tbl_PV_Milestones[[#This Row],[Baseline Date]]="",1,0)</f>
        <v>1</v>
      </c>
      <c r="Z769" s="41">
        <f>IF(tbl_PV_Milestones[[#This Row],[Baseline Date]]&lt;PV_Meta!$B$7,1,0)</f>
        <v>1</v>
      </c>
      <c r="AA769" s="41">
        <f>IF(tbl_PV_Milestones[[#This Row],[Complete]]="Yes",1,0)</f>
        <v>0</v>
      </c>
      <c r="AB769" s="41">
        <f>IF(AND(tbl_PV_Milestones[[#This Row],[BL FY]]=2025,tbl_PV_Milestones[[#This Row],[Baseline Date]]&lt;PV_Meta!$B$7),1,0)</f>
        <v>0</v>
      </c>
      <c r="AC769" s="41">
        <f>IF(AND(tbl_PV_Milestones[[#This Row],[Planned YTD]]=1,tbl_PV_Milestones[[#This Row],[Complete]]="Yes"),1,0)</f>
        <v>0</v>
      </c>
      <c r="AD769" s="41">
        <f>IF(AND(tbl_PV_Milestones[[#This Row],[Actual/Schedule Finish]]&lt;PV_Meta!$B$7,tbl_PV_Milestones[[#This Row],[Complete]]="No",tbl_PV_Milestones[[#This Row],[Project Status]]&lt;&gt;"On Hold"),1,0)</f>
        <v>0</v>
      </c>
      <c r="AE769" s="41">
        <f>IF(AND(tbl_PV_Milestones[[#This Row],[Actual/Schedule Finish]]&gt;tbl_PV_Milestones[[#This Row],[Baseline Date]],tbl_PV_Milestones[[#This Row],[Complete]]="No",tbl_PV_Milestones[[#This Row],[Project Status]]&lt;&gt;"On Hold",tbl_PV_Milestones[[#This Row],[Overdue]]=0,tbl_PV_Milestones[[#This Row],[To be Baselined]]&lt;&gt;1),1,0)</f>
        <v>0</v>
      </c>
      <c r="AF769" s="41">
        <f>IF(AND(tbl_PV_Milestones[[#This Row],[BL FY]]=2025,tbl_PV_Milestones[[#This Row],[Finish FY]]&gt;2025),1,0)</f>
        <v>0</v>
      </c>
      <c r="AG769" s="56" t="str">
        <f>_xlfn.XLOOKUP(tbl_PV_Milestones[[#This Row],[Work ID]],tbl_PV_Meta[Work ID '#],tbl_PV_Meta[Project Manager/Owner],,0)</f>
        <v>Project Manager 38</v>
      </c>
      <c r="AH769" s="6"/>
    </row>
    <row r="770" spans="4:34" x14ac:dyDescent="0.25">
      <c r="D770" s="6" t="s">
        <v>28</v>
      </c>
      <c r="E770" s="6" t="s">
        <v>52</v>
      </c>
      <c r="F770" s="6" t="s">
        <v>1768</v>
      </c>
      <c r="G770" s="6" t="s">
        <v>535</v>
      </c>
      <c r="H770" s="6" t="s">
        <v>505</v>
      </c>
      <c r="I770" s="6" t="s">
        <v>510</v>
      </c>
      <c r="J770" s="6" t="s">
        <v>28</v>
      </c>
      <c r="K770" s="6" t="s">
        <v>61</v>
      </c>
      <c r="L770" s="6" t="s">
        <v>96</v>
      </c>
      <c r="M770" s="43"/>
      <c r="N770" s="44" t="s">
        <v>1979</v>
      </c>
      <c r="O770" s="39">
        <v>45954.708333333299</v>
      </c>
      <c r="S770" s="45" t="e">
        <f>_xlfn.CONCAT(#REF!,TRIM(tbl_PV_Milestones[[#This Row],[Milestone Description]]))</f>
        <v>#REF!</v>
      </c>
      <c r="T770" s="84" t="str">
        <f>IF(COUNTIF(tbl_PV_Milestones[UID],tbl_PV_Milestones[[#This Row],[UID]])&gt;1,"Duplicate","")</f>
        <v>Duplicate</v>
      </c>
      <c r="U770" s="42" t="str">
        <f>_xlfn.XLOOKUP(tbl_PV_Milestones[[#This Row],[Work ID]],tbl_PV_Meta[Work ID '#],tbl_PV_Meta[Sub-Portfolio])</f>
        <v>Sub-Portfolio 7</v>
      </c>
      <c r="V770" s="41">
        <f>IF(MONTH(tbl_PV_Milestones[[#This Row],[Baseline Date]])&lt;7,YEAR(tbl_PV_Milestones[[#This Row],[Baseline Date]]),YEAR(tbl_PV_Milestones[[#This Row],[Baseline Date]])+1)</f>
        <v>1900</v>
      </c>
      <c r="W770" s="41">
        <f>IF(MONTH(tbl_PV_Milestones[[#This Row],[Actual/Schedule Finish]])&lt;7,YEAR(tbl_PV_Milestones[[#This Row],[Actual/Schedule Finish]]),YEAR(tbl_PV_Milestones[[#This Row],[Actual/Schedule Finish]])+1)</f>
        <v>2026</v>
      </c>
      <c r="X770" s="41" t="str">
        <f>IF(OR(tbl_PV_Milestones[[#This Row],[Project Status]]="Completed",tbl_PV_Milestones[[#This Row],[Project Status]]="Assumed Completed"),"Yes","No")</f>
        <v>No</v>
      </c>
      <c r="Y770" s="41">
        <f>IF(tbl_PV_Milestones[[#This Row],[Baseline Date]]="",1,0)</f>
        <v>1</v>
      </c>
      <c r="Z770" s="41">
        <f>IF(tbl_PV_Milestones[[#This Row],[Baseline Date]]&lt;PV_Meta!$B$7,1,0)</f>
        <v>1</v>
      </c>
      <c r="AA770" s="41">
        <f>IF(tbl_PV_Milestones[[#This Row],[Complete]]="Yes",1,0)</f>
        <v>0</v>
      </c>
      <c r="AB770" s="41">
        <f>IF(AND(tbl_PV_Milestones[[#This Row],[BL FY]]=2025,tbl_PV_Milestones[[#This Row],[Baseline Date]]&lt;PV_Meta!$B$7),1,0)</f>
        <v>0</v>
      </c>
      <c r="AC770" s="41">
        <f>IF(AND(tbl_PV_Milestones[[#This Row],[Planned YTD]]=1,tbl_PV_Milestones[[#This Row],[Complete]]="Yes"),1,0)</f>
        <v>0</v>
      </c>
      <c r="AD770" s="41">
        <f>IF(AND(tbl_PV_Milestones[[#This Row],[Actual/Schedule Finish]]&lt;PV_Meta!$B$7,tbl_PV_Milestones[[#This Row],[Complete]]="No",tbl_PV_Milestones[[#This Row],[Project Status]]&lt;&gt;"On Hold"),1,0)</f>
        <v>0</v>
      </c>
      <c r="AE770" s="41">
        <f>IF(AND(tbl_PV_Milestones[[#This Row],[Actual/Schedule Finish]]&gt;tbl_PV_Milestones[[#This Row],[Baseline Date]],tbl_PV_Milestones[[#This Row],[Complete]]="No",tbl_PV_Milestones[[#This Row],[Project Status]]&lt;&gt;"On Hold",tbl_PV_Milestones[[#This Row],[Overdue]]=0,tbl_PV_Milestones[[#This Row],[To be Baselined]]&lt;&gt;1),1,0)</f>
        <v>0</v>
      </c>
      <c r="AF770" s="41">
        <f>IF(AND(tbl_PV_Milestones[[#This Row],[BL FY]]=2025,tbl_PV_Milestones[[#This Row],[Finish FY]]&gt;2025),1,0)</f>
        <v>0</v>
      </c>
      <c r="AG770" s="56" t="str">
        <f>_xlfn.XLOOKUP(tbl_PV_Milestones[[#This Row],[Work ID]],tbl_PV_Meta[Work ID '#],tbl_PV_Meta[Project Manager/Owner],,0)</f>
        <v>Project Manager 38</v>
      </c>
      <c r="AH770" s="6"/>
    </row>
    <row r="771" spans="4:34" x14ac:dyDescent="0.25">
      <c r="D771" s="6" t="s">
        <v>28</v>
      </c>
      <c r="E771" s="6" t="s">
        <v>52</v>
      </c>
      <c r="F771" s="6" t="s">
        <v>1768</v>
      </c>
      <c r="G771" s="6" t="s">
        <v>748</v>
      </c>
      <c r="H771" s="6" t="s">
        <v>505</v>
      </c>
      <c r="I771" s="6" t="s">
        <v>510</v>
      </c>
      <c r="J771" s="6" t="s">
        <v>28</v>
      </c>
      <c r="K771" s="6" t="s">
        <v>61</v>
      </c>
      <c r="L771" s="6" t="s">
        <v>96</v>
      </c>
      <c r="M771" s="43"/>
      <c r="N771" s="44" t="s">
        <v>1979</v>
      </c>
      <c r="O771" s="39">
        <v>45961.708333333299</v>
      </c>
      <c r="S771" s="45" t="e">
        <f>_xlfn.CONCAT(#REF!,TRIM(tbl_PV_Milestones[[#This Row],[Milestone Description]]))</f>
        <v>#REF!</v>
      </c>
      <c r="T771" s="84" t="str">
        <f>IF(COUNTIF(tbl_PV_Milestones[UID],tbl_PV_Milestones[[#This Row],[UID]])&gt;1,"Duplicate","")</f>
        <v>Duplicate</v>
      </c>
      <c r="U771" s="42" t="str">
        <f>_xlfn.XLOOKUP(tbl_PV_Milestones[[#This Row],[Work ID]],tbl_PV_Meta[Work ID '#],tbl_PV_Meta[Sub-Portfolio])</f>
        <v>Sub-Portfolio 7</v>
      </c>
      <c r="V771" s="41">
        <f>IF(MONTH(tbl_PV_Milestones[[#This Row],[Baseline Date]])&lt;7,YEAR(tbl_PV_Milestones[[#This Row],[Baseline Date]]),YEAR(tbl_PV_Milestones[[#This Row],[Baseline Date]])+1)</f>
        <v>1900</v>
      </c>
      <c r="W771" s="41">
        <f>IF(MONTH(tbl_PV_Milestones[[#This Row],[Actual/Schedule Finish]])&lt;7,YEAR(tbl_PV_Milestones[[#This Row],[Actual/Schedule Finish]]),YEAR(tbl_PV_Milestones[[#This Row],[Actual/Schedule Finish]])+1)</f>
        <v>2026</v>
      </c>
      <c r="X771" s="41" t="str">
        <f>IF(OR(tbl_PV_Milestones[[#This Row],[Project Status]]="Completed",tbl_PV_Milestones[[#This Row],[Project Status]]="Assumed Completed"),"Yes","No")</f>
        <v>No</v>
      </c>
      <c r="Y771" s="41">
        <f>IF(tbl_PV_Milestones[[#This Row],[Baseline Date]]="",1,0)</f>
        <v>1</v>
      </c>
      <c r="Z771" s="41">
        <f>IF(tbl_PV_Milestones[[#This Row],[Baseline Date]]&lt;PV_Meta!$B$7,1,0)</f>
        <v>1</v>
      </c>
      <c r="AA771" s="41">
        <f>IF(tbl_PV_Milestones[[#This Row],[Complete]]="Yes",1,0)</f>
        <v>0</v>
      </c>
      <c r="AB771" s="41">
        <f>IF(AND(tbl_PV_Milestones[[#This Row],[BL FY]]=2025,tbl_PV_Milestones[[#This Row],[Baseline Date]]&lt;PV_Meta!$B$7),1,0)</f>
        <v>0</v>
      </c>
      <c r="AC771" s="41">
        <f>IF(AND(tbl_PV_Milestones[[#This Row],[Planned YTD]]=1,tbl_PV_Milestones[[#This Row],[Complete]]="Yes"),1,0)</f>
        <v>0</v>
      </c>
      <c r="AD771" s="41">
        <f>IF(AND(tbl_PV_Milestones[[#This Row],[Actual/Schedule Finish]]&lt;PV_Meta!$B$7,tbl_PV_Milestones[[#This Row],[Complete]]="No",tbl_PV_Milestones[[#This Row],[Project Status]]&lt;&gt;"On Hold"),1,0)</f>
        <v>0</v>
      </c>
      <c r="AE771" s="41">
        <f>IF(AND(tbl_PV_Milestones[[#This Row],[Actual/Schedule Finish]]&gt;tbl_PV_Milestones[[#This Row],[Baseline Date]],tbl_PV_Milestones[[#This Row],[Complete]]="No",tbl_PV_Milestones[[#This Row],[Project Status]]&lt;&gt;"On Hold",tbl_PV_Milestones[[#This Row],[Overdue]]=0,tbl_PV_Milestones[[#This Row],[To be Baselined]]&lt;&gt;1),1,0)</f>
        <v>0</v>
      </c>
      <c r="AF771" s="41">
        <f>IF(AND(tbl_PV_Milestones[[#This Row],[BL FY]]=2025,tbl_PV_Milestones[[#This Row],[Finish FY]]&gt;2025),1,0)</f>
        <v>0</v>
      </c>
      <c r="AG771" s="56" t="str">
        <f>_xlfn.XLOOKUP(tbl_PV_Milestones[[#This Row],[Work ID]],tbl_PV_Meta[Work ID '#],tbl_PV_Meta[Project Manager/Owner],,0)</f>
        <v>Project Manager 38</v>
      </c>
      <c r="AH771" s="6"/>
    </row>
    <row r="772" spans="4:34" x14ac:dyDescent="0.25">
      <c r="D772" s="6" t="s">
        <v>28</v>
      </c>
      <c r="E772" s="6" t="s">
        <v>52</v>
      </c>
      <c r="F772" s="6" t="s">
        <v>1768</v>
      </c>
      <c r="G772" s="6" t="s">
        <v>749</v>
      </c>
      <c r="H772" s="6" t="s">
        <v>505</v>
      </c>
      <c r="I772" s="6" t="s">
        <v>510</v>
      </c>
      <c r="J772" s="6" t="s">
        <v>28</v>
      </c>
      <c r="K772" s="6" t="s">
        <v>61</v>
      </c>
      <c r="L772" s="6" t="s">
        <v>96</v>
      </c>
      <c r="M772" s="43"/>
      <c r="N772" s="44" t="s">
        <v>1979</v>
      </c>
      <c r="O772" s="39">
        <v>45849.708333333299</v>
      </c>
      <c r="S772" s="45" t="e">
        <f>_xlfn.CONCAT(#REF!,TRIM(tbl_PV_Milestones[[#This Row],[Milestone Description]]))</f>
        <v>#REF!</v>
      </c>
      <c r="T772" s="84" t="str">
        <f>IF(COUNTIF(tbl_PV_Milestones[UID],tbl_PV_Milestones[[#This Row],[UID]])&gt;1,"Duplicate","")</f>
        <v>Duplicate</v>
      </c>
      <c r="U772" s="42" t="str">
        <f>_xlfn.XLOOKUP(tbl_PV_Milestones[[#This Row],[Work ID]],tbl_PV_Meta[Work ID '#],tbl_PV_Meta[Sub-Portfolio])</f>
        <v>Sub-Portfolio 7</v>
      </c>
      <c r="V772" s="41">
        <f>IF(MONTH(tbl_PV_Milestones[[#This Row],[Baseline Date]])&lt;7,YEAR(tbl_PV_Milestones[[#This Row],[Baseline Date]]),YEAR(tbl_PV_Milestones[[#This Row],[Baseline Date]])+1)</f>
        <v>1900</v>
      </c>
      <c r="W772" s="41">
        <f>IF(MONTH(tbl_PV_Milestones[[#This Row],[Actual/Schedule Finish]])&lt;7,YEAR(tbl_PV_Milestones[[#This Row],[Actual/Schedule Finish]]),YEAR(tbl_PV_Milestones[[#This Row],[Actual/Schedule Finish]])+1)</f>
        <v>2026</v>
      </c>
      <c r="X772" s="41" t="str">
        <f>IF(OR(tbl_PV_Milestones[[#This Row],[Project Status]]="Completed",tbl_PV_Milestones[[#This Row],[Project Status]]="Assumed Completed"),"Yes","No")</f>
        <v>No</v>
      </c>
      <c r="Y772" s="41">
        <f>IF(tbl_PV_Milestones[[#This Row],[Baseline Date]]="",1,0)</f>
        <v>1</v>
      </c>
      <c r="Z772" s="41">
        <f>IF(tbl_PV_Milestones[[#This Row],[Baseline Date]]&lt;PV_Meta!$B$7,1,0)</f>
        <v>1</v>
      </c>
      <c r="AA772" s="41">
        <f>IF(tbl_PV_Milestones[[#This Row],[Complete]]="Yes",1,0)</f>
        <v>0</v>
      </c>
      <c r="AB772" s="41">
        <f>IF(AND(tbl_PV_Milestones[[#This Row],[BL FY]]=2025,tbl_PV_Milestones[[#This Row],[Baseline Date]]&lt;PV_Meta!$B$7),1,0)</f>
        <v>0</v>
      </c>
      <c r="AC772" s="41">
        <f>IF(AND(tbl_PV_Milestones[[#This Row],[Planned YTD]]=1,tbl_PV_Milestones[[#This Row],[Complete]]="Yes"),1,0)</f>
        <v>0</v>
      </c>
      <c r="AD772" s="41">
        <f>IF(AND(tbl_PV_Milestones[[#This Row],[Actual/Schedule Finish]]&lt;PV_Meta!$B$7,tbl_PV_Milestones[[#This Row],[Complete]]="No",tbl_PV_Milestones[[#This Row],[Project Status]]&lt;&gt;"On Hold"),1,0)</f>
        <v>0</v>
      </c>
      <c r="AE772" s="41">
        <f>IF(AND(tbl_PV_Milestones[[#This Row],[Actual/Schedule Finish]]&gt;tbl_PV_Milestones[[#This Row],[Baseline Date]],tbl_PV_Milestones[[#This Row],[Complete]]="No",tbl_PV_Milestones[[#This Row],[Project Status]]&lt;&gt;"On Hold",tbl_PV_Milestones[[#This Row],[Overdue]]=0,tbl_PV_Milestones[[#This Row],[To be Baselined]]&lt;&gt;1),1,0)</f>
        <v>0</v>
      </c>
      <c r="AF772" s="41">
        <f>IF(AND(tbl_PV_Milestones[[#This Row],[BL FY]]=2025,tbl_PV_Milestones[[#This Row],[Finish FY]]&gt;2025),1,0)</f>
        <v>0</v>
      </c>
      <c r="AG772" s="56" t="str">
        <f>_xlfn.XLOOKUP(tbl_PV_Milestones[[#This Row],[Work ID]],tbl_PV_Meta[Work ID '#],tbl_PV_Meta[Project Manager/Owner],,0)</f>
        <v>Project Manager 38</v>
      </c>
      <c r="AH772" s="6"/>
    </row>
    <row r="773" spans="4:34" x14ac:dyDescent="0.25">
      <c r="D773" s="6" t="s">
        <v>28</v>
      </c>
      <c r="E773" s="6" t="s">
        <v>52</v>
      </c>
      <c r="F773" s="6" t="s">
        <v>1768</v>
      </c>
      <c r="G773" s="6" t="s">
        <v>750</v>
      </c>
      <c r="H773" s="6" t="s">
        <v>505</v>
      </c>
      <c r="I773" s="6" t="s">
        <v>510</v>
      </c>
      <c r="J773" s="6" t="s">
        <v>28</v>
      </c>
      <c r="K773" s="6" t="s">
        <v>61</v>
      </c>
      <c r="L773" s="6" t="s">
        <v>96</v>
      </c>
      <c r="M773" s="43"/>
      <c r="N773" s="44" t="s">
        <v>1979</v>
      </c>
      <c r="O773" s="39">
        <v>45849.708333333299</v>
      </c>
      <c r="S773" s="45" t="e">
        <f>_xlfn.CONCAT(#REF!,TRIM(tbl_PV_Milestones[[#This Row],[Milestone Description]]))</f>
        <v>#REF!</v>
      </c>
      <c r="T773" s="84" t="str">
        <f>IF(COUNTIF(tbl_PV_Milestones[UID],tbl_PV_Milestones[[#This Row],[UID]])&gt;1,"Duplicate","")</f>
        <v>Duplicate</v>
      </c>
      <c r="U773" s="42" t="str">
        <f>_xlfn.XLOOKUP(tbl_PV_Milestones[[#This Row],[Work ID]],tbl_PV_Meta[Work ID '#],tbl_PV_Meta[Sub-Portfolio])</f>
        <v>Sub-Portfolio 7</v>
      </c>
      <c r="V773" s="41">
        <f>IF(MONTH(tbl_PV_Milestones[[#This Row],[Baseline Date]])&lt;7,YEAR(tbl_PV_Milestones[[#This Row],[Baseline Date]]),YEAR(tbl_PV_Milestones[[#This Row],[Baseline Date]])+1)</f>
        <v>1900</v>
      </c>
      <c r="W773" s="41">
        <f>IF(MONTH(tbl_PV_Milestones[[#This Row],[Actual/Schedule Finish]])&lt;7,YEAR(tbl_PV_Milestones[[#This Row],[Actual/Schedule Finish]]),YEAR(tbl_PV_Milestones[[#This Row],[Actual/Schedule Finish]])+1)</f>
        <v>2026</v>
      </c>
      <c r="X773" s="41" t="str">
        <f>IF(OR(tbl_PV_Milestones[[#This Row],[Project Status]]="Completed",tbl_PV_Milestones[[#This Row],[Project Status]]="Assumed Completed"),"Yes","No")</f>
        <v>No</v>
      </c>
      <c r="Y773" s="41">
        <f>IF(tbl_PV_Milestones[[#This Row],[Baseline Date]]="",1,0)</f>
        <v>1</v>
      </c>
      <c r="Z773" s="41">
        <f>IF(tbl_PV_Milestones[[#This Row],[Baseline Date]]&lt;PV_Meta!$B$7,1,0)</f>
        <v>1</v>
      </c>
      <c r="AA773" s="41">
        <f>IF(tbl_PV_Milestones[[#This Row],[Complete]]="Yes",1,0)</f>
        <v>0</v>
      </c>
      <c r="AB773" s="41">
        <f>IF(AND(tbl_PV_Milestones[[#This Row],[BL FY]]=2025,tbl_PV_Milestones[[#This Row],[Baseline Date]]&lt;PV_Meta!$B$7),1,0)</f>
        <v>0</v>
      </c>
      <c r="AC773" s="41">
        <f>IF(AND(tbl_PV_Milestones[[#This Row],[Planned YTD]]=1,tbl_PV_Milestones[[#This Row],[Complete]]="Yes"),1,0)</f>
        <v>0</v>
      </c>
      <c r="AD773" s="41">
        <f>IF(AND(tbl_PV_Milestones[[#This Row],[Actual/Schedule Finish]]&lt;PV_Meta!$B$7,tbl_PV_Milestones[[#This Row],[Complete]]="No",tbl_PV_Milestones[[#This Row],[Project Status]]&lt;&gt;"On Hold"),1,0)</f>
        <v>0</v>
      </c>
      <c r="AE773" s="41">
        <f>IF(AND(tbl_PV_Milestones[[#This Row],[Actual/Schedule Finish]]&gt;tbl_PV_Milestones[[#This Row],[Baseline Date]],tbl_PV_Milestones[[#This Row],[Complete]]="No",tbl_PV_Milestones[[#This Row],[Project Status]]&lt;&gt;"On Hold",tbl_PV_Milestones[[#This Row],[Overdue]]=0,tbl_PV_Milestones[[#This Row],[To be Baselined]]&lt;&gt;1),1,0)</f>
        <v>0</v>
      </c>
      <c r="AF773" s="41">
        <f>IF(AND(tbl_PV_Milestones[[#This Row],[BL FY]]=2025,tbl_PV_Milestones[[#This Row],[Finish FY]]&gt;2025),1,0)</f>
        <v>0</v>
      </c>
      <c r="AG773" s="56" t="str">
        <f>_xlfn.XLOOKUP(tbl_PV_Milestones[[#This Row],[Work ID]],tbl_PV_Meta[Work ID '#],tbl_PV_Meta[Project Manager/Owner],,0)</f>
        <v>Project Manager 38</v>
      </c>
      <c r="AH773" s="6"/>
    </row>
    <row r="774" spans="4:34" x14ac:dyDescent="0.25">
      <c r="D774" s="6" t="s">
        <v>28</v>
      </c>
      <c r="E774" s="6" t="s">
        <v>503</v>
      </c>
      <c r="F774" s="6" t="s">
        <v>1708</v>
      </c>
      <c r="G774" s="6" t="s">
        <v>751</v>
      </c>
      <c r="H774" s="6" t="s">
        <v>519</v>
      </c>
      <c r="I774" s="6" t="s">
        <v>506</v>
      </c>
      <c r="J774" s="6" t="s">
        <v>28</v>
      </c>
      <c r="K774" s="6" t="s">
        <v>29</v>
      </c>
      <c r="L774" s="6" t="s">
        <v>27</v>
      </c>
      <c r="M774" s="43"/>
      <c r="N774" s="44" t="s">
        <v>1979</v>
      </c>
      <c r="O774" s="39">
        <v>45824.333333333299</v>
      </c>
      <c r="P774" s="39">
        <v>45824.333333333299</v>
      </c>
      <c r="Q774" s="6">
        <v>0</v>
      </c>
      <c r="R774" s="6">
        <v>0</v>
      </c>
      <c r="S774" s="45" t="e">
        <f>_xlfn.CONCAT(#REF!,TRIM(tbl_PV_Milestones[[#This Row],[Milestone Description]]))</f>
        <v>#REF!</v>
      </c>
      <c r="T774" s="84" t="str">
        <f>IF(COUNTIF(tbl_PV_Milestones[UID],tbl_PV_Milestones[[#This Row],[UID]])&gt;1,"Duplicate","")</f>
        <v>Duplicate</v>
      </c>
      <c r="U774" s="42" t="str">
        <f>_xlfn.XLOOKUP(tbl_PV_Milestones[[#This Row],[Work ID]],tbl_PV_Meta[Work ID '#],tbl_PV_Meta[Sub-Portfolio])</f>
        <v>Sub-Portfolio 8</v>
      </c>
      <c r="V774" s="41">
        <f>IF(MONTH(tbl_PV_Milestones[[#This Row],[Baseline Date]])&lt;7,YEAR(tbl_PV_Milestones[[#This Row],[Baseline Date]]),YEAR(tbl_PV_Milestones[[#This Row],[Baseline Date]])+1)</f>
        <v>2025</v>
      </c>
      <c r="W774" s="41">
        <f>IF(MONTH(tbl_PV_Milestones[[#This Row],[Actual/Schedule Finish]])&lt;7,YEAR(tbl_PV_Milestones[[#This Row],[Actual/Schedule Finish]]),YEAR(tbl_PV_Milestones[[#This Row],[Actual/Schedule Finish]])+1)</f>
        <v>2025</v>
      </c>
      <c r="X774" s="41" t="str">
        <f>IF(OR(tbl_PV_Milestones[[#This Row],[Project Status]]="Completed",tbl_PV_Milestones[[#This Row],[Project Status]]="Assumed Completed"),"Yes","No")</f>
        <v>No</v>
      </c>
      <c r="Y774" s="41">
        <f>IF(tbl_PV_Milestones[[#This Row],[Baseline Date]]="",1,0)</f>
        <v>0</v>
      </c>
      <c r="Z774" s="41">
        <f>IF(tbl_PV_Milestones[[#This Row],[Baseline Date]]&lt;PV_Meta!$B$7,1,0)</f>
        <v>0</v>
      </c>
      <c r="AA774" s="41">
        <f>IF(tbl_PV_Milestones[[#This Row],[Complete]]="Yes",1,0)</f>
        <v>0</v>
      </c>
      <c r="AB774" s="41">
        <f>IF(AND(tbl_PV_Milestones[[#This Row],[BL FY]]=2025,tbl_PV_Milestones[[#This Row],[Baseline Date]]&lt;PV_Meta!$B$7),1,0)</f>
        <v>0</v>
      </c>
      <c r="AC774" s="41">
        <f>IF(AND(tbl_PV_Milestones[[#This Row],[Planned YTD]]=1,tbl_PV_Milestones[[#This Row],[Complete]]="Yes"),1,0)</f>
        <v>0</v>
      </c>
      <c r="AD774" s="41">
        <f>IF(AND(tbl_PV_Milestones[[#This Row],[Actual/Schedule Finish]]&lt;PV_Meta!$B$7,tbl_PV_Milestones[[#This Row],[Complete]]="No",tbl_PV_Milestones[[#This Row],[Project Status]]&lt;&gt;"On Hold"),1,0)</f>
        <v>0</v>
      </c>
      <c r="AE774" s="41">
        <f>IF(AND(tbl_PV_Milestones[[#This Row],[Actual/Schedule Finish]]&gt;tbl_PV_Milestones[[#This Row],[Baseline Date]],tbl_PV_Milestones[[#This Row],[Complete]]="No",tbl_PV_Milestones[[#This Row],[Project Status]]&lt;&gt;"On Hold",tbl_PV_Milestones[[#This Row],[Overdue]]=0,tbl_PV_Milestones[[#This Row],[To be Baselined]]&lt;&gt;1),1,0)</f>
        <v>0</v>
      </c>
      <c r="AF774" s="41">
        <f>IF(AND(tbl_PV_Milestones[[#This Row],[BL FY]]=2025,tbl_PV_Milestones[[#This Row],[Finish FY]]&gt;2025),1,0)</f>
        <v>0</v>
      </c>
      <c r="AG774" s="56" t="str">
        <f>_xlfn.XLOOKUP(tbl_PV_Milestones[[#This Row],[Work ID]],tbl_PV_Meta[Work ID '#],tbl_PV_Meta[Project Manager/Owner],,0)</f>
        <v>Project Manager 6</v>
      </c>
      <c r="AH774" s="6"/>
    </row>
    <row r="775" spans="4:34" x14ac:dyDescent="0.25">
      <c r="D775" s="6" t="s">
        <v>28</v>
      </c>
      <c r="E775" s="6" t="s">
        <v>503</v>
      </c>
      <c r="F775" s="6" t="s">
        <v>1708</v>
      </c>
      <c r="G775" s="6" t="s">
        <v>752</v>
      </c>
      <c r="H775" s="6" t="s">
        <v>519</v>
      </c>
      <c r="I775" s="6" t="s">
        <v>510</v>
      </c>
      <c r="J775" s="6" t="s">
        <v>28</v>
      </c>
      <c r="K775" s="6" t="s">
        <v>29</v>
      </c>
      <c r="L775" s="6" t="s">
        <v>27</v>
      </c>
      <c r="M775" s="43"/>
      <c r="N775" s="44" t="s">
        <v>1979</v>
      </c>
      <c r="O775" s="39">
        <v>45793.708333333299</v>
      </c>
      <c r="P775" s="39">
        <v>45793.708333333299</v>
      </c>
      <c r="Q775" s="6">
        <v>0</v>
      </c>
      <c r="R775" s="6">
        <v>0</v>
      </c>
      <c r="S775" s="45" t="e">
        <f>_xlfn.CONCAT(#REF!,TRIM(tbl_PV_Milestones[[#This Row],[Milestone Description]]))</f>
        <v>#REF!</v>
      </c>
      <c r="T775" s="84" t="str">
        <f>IF(COUNTIF(tbl_PV_Milestones[UID],tbl_PV_Milestones[[#This Row],[UID]])&gt;1,"Duplicate","")</f>
        <v>Duplicate</v>
      </c>
      <c r="U775" s="42" t="str">
        <f>_xlfn.XLOOKUP(tbl_PV_Milestones[[#This Row],[Work ID]],tbl_PV_Meta[Work ID '#],tbl_PV_Meta[Sub-Portfolio])</f>
        <v>Sub-Portfolio 8</v>
      </c>
      <c r="V775" s="41">
        <f>IF(MONTH(tbl_PV_Milestones[[#This Row],[Baseline Date]])&lt;7,YEAR(tbl_PV_Milestones[[#This Row],[Baseline Date]]),YEAR(tbl_PV_Milestones[[#This Row],[Baseline Date]])+1)</f>
        <v>2025</v>
      </c>
      <c r="W775" s="41">
        <f>IF(MONTH(tbl_PV_Milestones[[#This Row],[Actual/Schedule Finish]])&lt;7,YEAR(tbl_PV_Milestones[[#This Row],[Actual/Schedule Finish]]),YEAR(tbl_PV_Milestones[[#This Row],[Actual/Schedule Finish]])+1)</f>
        <v>2025</v>
      </c>
      <c r="X775" s="41" t="str">
        <f>IF(OR(tbl_PV_Milestones[[#This Row],[Project Status]]="Completed",tbl_PV_Milestones[[#This Row],[Project Status]]="Assumed Completed"),"Yes","No")</f>
        <v>No</v>
      </c>
      <c r="Y775" s="41">
        <f>IF(tbl_PV_Milestones[[#This Row],[Baseline Date]]="",1,0)</f>
        <v>0</v>
      </c>
      <c r="Z775" s="41">
        <f>IF(tbl_PV_Milestones[[#This Row],[Baseline Date]]&lt;PV_Meta!$B$7,1,0)</f>
        <v>0</v>
      </c>
      <c r="AA775" s="41">
        <f>IF(tbl_PV_Milestones[[#This Row],[Complete]]="Yes",1,0)</f>
        <v>0</v>
      </c>
      <c r="AB775" s="41">
        <f>IF(AND(tbl_PV_Milestones[[#This Row],[BL FY]]=2025,tbl_PV_Milestones[[#This Row],[Baseline Date]]&lt;PV_Meta!$B$7),1,0)</f>
        <v>0</v>
      </c>
      <c r="AC775" s="41">
        <f>IF(AND(tbl_PV_Milestones[[#This Row],[Planned YTD]]=1,tbl_PV_Milestones[[#This Row],[Complete]]="Yes"),1,0)</f>
        <v>0</v>
      </c>
      <c r="AD775" s="41">
        <f>IF(AND(tbl_PV_Milestones[[#This Row],[Actual/Schedule Finish]]&lt;PV_Meta!$B$7,tbl_PV_Milestones[[#This Row],[Complete]]="No",tbl_PV_Milestones[[#This Row],[Project Status]]&lt;&gt;"On Hold"),1,0)</f>
        <v>0</v>
      </c>
      <c r="AE775" s="41">
        <f>IF(AND(tbl_PV_Milestones[[#This Row],[Actual/Schedule Finish]]&gt;tbl_PV_Milestones[[#This Row],[Baseline Date]],tbl_PV_Milestones[[#This Row],[Complete]]="No",tbl_PV_Milestones[[#This Row],[Project Status]]&lt;&gt;"On Hold",tbl_PV_Milestones[[#This Row],[Overdue]]=0,tbl_PV_Milestones[[#This Row],[To be Baselined]]&lt;&gt;1),1,0)</f>
        <v>0</v>
      </c>
      <c r="AF775" s="41">
        <f>IF(AND(tbl_PV_Milestones[[#This Row],[BL FY]]=2025,tbl_PV_Milestones[[#This Row],[Finish FY]]&gt;2025),1,0)</f>
        <v>0</v>
      </c>
      <c r="AG775" s="56" t="str">
        <f>_xlfn.XLOOKUP(tbl_PV_Milestones[[#This Row],[Work ID]],tbl_PV_Meta[Work ID '#],tbl_PV_Meta[Project Manager/Owner],,0)</f>
        <v>Project Manager 6</v>
      </c>
      <c r="AH775" s="6"/>
    </row>
    <row r="776" spans="4:34" x14ac:dyDescent="0.25">
      <c r="D776" s="6" t="s">
        <v>136</v>
      </c>
      <c r="E776" s="6" t="s">
        <v>503</v>
      </c>
      <c r="F776" s="6" t="s">
        <v>1708</v>
      </c>
      <c r="G776" s="6" t="s">
        <v>753</v>
      </c>
      <c r="H776" s="6" t="s">
        <v>519</v>
      </c>
      <c r="I776" s="6" t="s">
        <v>510</v>
      </c>
      <c r="J776" s="6" t="s">
        <v>136</v>
      </c>
      <c r="K776" s="6" t="s">
        <v>29</v>
      </c>
      <c r="L776" s="6" t="s">
        <v>27</v>
      </c>
      <c r="M776" s="43"/>
      <c r="N776" s="44" t="s">
        <v>1979</v>
      </c>
      <c r="O776" s="39">
        <v>45644.708333333299</v>
      </c>
      <c r="P776" s="39">
        <v>45644.708333333299</v>
      </c>
      <c r="Q776" s="6">
        <v>0</v>
      </c>
      <c r="R776" s="6">
        <v>0</v>
      </c>
      <c r="S776" s="45" t="e">
        <f>_xlfn.CONCAT(#REF!,TRIM(tbl_PV_Milestones[[#This Row],[Milestone Description]]))</f>
        <v>#REF!</v>
      </c>
      <c r="T776" s="84" t="str">
        <f>IF(COUNTIF(tbl_PV_Milestones[UID],tbl_PV_Milestones[[#This Row],[UID]])&gt;1,"Duplicate","")</f>
        <v>Duplicate</v>
      </c>
      <c r="U776" s="42" t="str">
        <f>_xlfn.XLOOKUP(tbl_PV_Milestones[[#This Row],[Work ID]],tbl_PV_Meta[Work ID '#],tbl_PV_Meta[Sub-Portfolio])</f>
        <v>Sub-Portfolio 8</v>
      </c>
      <c r="V776" s="41">
        <f>IF(MONTH(tbl_PV_Milestones[[#This Row],[Baseline Date]])&lt;7,YEAR(tbl_PV_Milestones[[#This Row],[Baseline Date]]),YEAR(tbl_PV_Milestones[[#This Row],[Baseline Date]])+1)</f>
        <v>2025</v>
      </c>
      <c r="W776" s="41">
        <f>IF(MONTH(tbl_PV_Milestones[[#This Row],[Actual/Schedule Finish]])&lt;7,YEAR(tbl_PV_Milestones[[#This Row],[Actual/Schedule Finish]]),YEAR(tbl_PV_Milestones[[#This Row],[Actual/Schedule Finish]])+1)</f>
        <v>2025</v>
      </c>
      <c r="X776" s="41" t="str">
        <f>IF(OR(tbl_PV_Milestones[[#This Row],[Project Status]]="Completed",tbl_PV_Milestones[[#This Row],[Project Status]]="Assumed Completed"),"Yes","No")</f>
        <v>No</v>
      </c>
      <c r="Y776" s="41">
        <f>IF(tbl_PV_Milestones[[#This Row],[Baseline Date]]="",1,0)</f>
        <v>0</v>
      </c>
      <c r="Z776" s="41">
        <f>IF(tbl_PV_Milestones[[#This Row],[Baseline Date]]&lt;PV_Meta!$B$7,1,0)</f>
        <v>1</v>
      </c>
      <c r="AA776" s="41">
        <f>IF(tbl_PV_Milestones[[#This Row],[Complete]]="Yes",1,0)</f>
        <v>0</v>
      </c>
      <c r="AB776" s="41">
        <f>IF(AND(tbl_PV_Milestones[[#This Row],[BL FY]]=2025,tbl_PV_Milestones[[#This Row],[Baseline Date]]&lt;PV_Meta!$B$7),1,0)</f>
        <v>1</v>
      </c>
      <c r="AC776" s="41">
        <f>IF(AND(tbl_PV_Milestones[[#This Row],[Planned YTD]]=1,tbl_PV_Milestones[[#This Row],[Complete]]="Yes"),1,0)</f>
        <v>0</v>
      </c>
      <c r="AD776" s="41">
        <f>IF(AND(tbl_PV_Milestones[[#This Row],[Actual/Schedule Finish]]&lt;PV_Meta!$B$7,tbl_PV_Milestones[[#This Row],[Complete]]="No",tbl_PV_Milestones[[#This Row],[Project Status]]&lt;&gt;"On Hold"),1,0)</f>
        <v>0</v>
      </c>
      <c r="AE776" s="41">
        <f>IF(AND(tbl_PV_Milestones[[#This Row],[Actual/Schedule Finish]]&gt;tbl_PV_Milestones[[#This Row],[Baseline Date]],tbl_PV_Milestones[[#This Row],[Complete]]="No",tbl_PV_Milestones[[#This Row],[Project Status]]&lt;&gt;"On Hold",tbl_PV_Milestones[[#This Row],[Overdue]]=0,tbl_PV_Milestones[[#This Row],[To be Baselined]]&lt;&gt;1),1,0)</f>
        <v>0</v>
      </c>
      <c r="AF776" s="41">
        <f>IF(AND(tbl_PV_Milestones[[#This Row],[BL FY]]=2025,tbl_PV_Milestones[[#This Row],[Finish FY]]&gt;2025),1,0)</f>
        <v>0</v>
      </c>
      <c r="AG776" s="56" t="str">
        <f>_xlfn.XLOOKUP(tbl_PV_Milestones[[#This Row],[Work ID]],tbl_PV_Meta[Work ID '#],tbl_PV_Meta[Project Manager/Owner],,0)</f>
        <v>Project Manager 6</v>
      </c>
      <c r="AH776" s="6"/>
    </row>
    <row r="777" spans="4:34" x14ac:dyDescent="0.25">
      <c r="D777" s="6" t="s">
        <v>136</v>
      </c>
      <c r="E777" s="6" t="s">
        <v>503</v>
      </c>
      <c r="F777" s="6" t="s">
        <v>1695</v>
      </c>
      <c r="G777" s="6" t="s">
        <v>754</v>
      </c>
      <c r="H777" s="6" t="s">
        <v>510</v>
      </c>
      <c r="I777" s="6" t="s">
        <v>510</v>
      </c>
      <c r="J777" s="6" t="s">
        <v>136</v>
      </c>
      <c r="K777" s="6" t="s">
        <v>278</v>
      </c>
      <c r="L777" s="6" t="s">
        <v>112</v>
      </c>
      <c r="M777" s="43"/>
      <c r="N777" s="44" t="s">
        <v>1979</v>
      </c>
      <c r="O777" s="39">
        <v>45281.708333333299</v>
      </c>
      <c r="P777" s="39">
        <v>45281.708333333299</v>
      </c>
      <c r="Q777" s="6">
        <v>0</v>
      </c>
      <c r="S777" s="45" t="e">
        <f>_xlfn.CONCAT(#REF!,TRIM(tbl_PV_Milestones[[#This Row],[Milestone Description]]))</f>
        <v>#REF!</v>
      </c>
      <c r="T777" s="84" t="str">
        <f>IF(COUNTIF(tbl_PV_Milestones[UID],tbl_PV_Milestones[[#This Row],[UID]])&gt;1,"Duplicate","")</f>
        <v>Duplicate</v>
      </c>
      <c r="U777" s="42" t="str">
        <f>_xlfn.XLOOKUP(tbl_PV_Milestones[[#This Row],[Work ID]],tbl_PV_Meta[Work ID '#],tbl_PV_Meta[Sub-Portfolio])</f>
        <v>Sub-Portfolio 8</v>
      </c>
      <c r="V777" s="41">
        <f>IF(MONTH(tbl_PV_Milestones[[#This Row],[Baseline Date]])&lt;7,YEAR(tbl_PV_Milestones[[#This Row],[Baseline Date]]),YEAR(tbl_PV_Milestones[[#This Row],[Baseline Date]])+1)</f>
        <v>2024</v>
      </c>
      <c r="W777" s="41">
        <f>IF(MONTH(tbl_PV_Milestones[[#This Row],[Actual/Schedule Finish]])&lt;7,YEAR(tbl_PV_Milestones[[#This Row],[Actual/Schedule Finish]]),YEAR(tbl_PV_Milestones[[#This Row],[Actual/Schedule Finish]])+1)</f>
        <v>2024</v>
      </c>
      <c r="X777" s="41" t="str">
        <f>IF(OR(tbl_PV_Milestones[[#This Row],[Project Status]]="Completed",tbl_PV_Milestones[[#This Row],[Project Status]]="Assumed Completed"),"Yes","No")</f>
        <v>No</v>
      </c>
      <c r="Y777" s="41">
        <f>IF(tbl_PV_Milestones[[#This Row],[Baseline Date]]="",1,0)</f>
        <v>0</v>
      </c>
      <c r="Z777" s="41">
        <f>IF(tbl_PV_Milestones[[#This Row],[Baseline Date]]&lt;PV_Meta!$B$7,1,0)</f>
        <v>1</v>
      </c>
      <c r="AA777" s="41">
        <f>IF(tbl_PV_Milestones[[#This Row],[Complete]]="Yes",1,0)</f>
        <v>0</v>
      </c>
      <c r="AB777" s="41">
        <f>IF(AND(tbl_PV_Milestones[[#This Row],[BL FY]]=2025,tbl_PV_Milestones[[#This Row],[Baseline Date]]&lt;PV_Meta!$B$7),1,0)</f>
        <v>0</v>
      </c>
      <c r="AC777" s="41">
        <f>IF(AND(tbl_PV_Milestones[[#This Row],[Planned YTD]]=1,tbl_PV_Milestones[[#This Row],[Complete]]="Yes"),1,0)</f>
        <v>0</v>
      </c>
      <c r="AD777" s="41">
        <f>IF(AND(tbl_PV_Milestones[[#This Row],[Actual/Schedule Finish]]&lt;PV_Meta!$B$7,tbl_PV_Milestones[[#This Row],[Complete]]="No",tbl_PV_Milestones[[#This Row],[Project Status]]&lt;&gt;"On Hold"),1,0)</f>
        <v>0</v>
      </c>
      <c r="AE777" s="41">
        <f>IF(AND(tbl_PV_Milestones[[#This Row],[Actual/Schedule Finish]]&gt;tbl_PV_Milestones[[#This Row],[Baseline Date]],tbl_PV_Milestones[[#This Row],[Complete]]="No",tbl_PV_Milestones[[#This Row],[Project Status]]&lt;&gt;"On Hold",tbl_PV_Milestones[[#This Row],[Overdue]]=0,tbl_PV_Milestones[[#This Row],[To be Baselined]]&lt;&gt;1),1,0)</f>
        <v>0</v>
      </c>
      <c r="AF777" s="41">
        <f>IF(AND(tbl_PV_Milestones[[#This Row],[BL FY]]=2025,tbl_PV_Milestones[[#This Row],[Finish FY]]&gt;2025),1,0)</f>
        <v>0</v>
      </c>
      <c r="AG777" s="56" t="str">
        <f>_xlfn.XLOOKUP(tbl_PV_Milestones[[#This Row],[Work ID]],tbl_PV_Meta[Work ID '#],tbl_PV_Meta[Project Manager/Owner],,0)</f>
        <v>Project Manager 22</v>
      </c>
      <c r="AH777" s="6"/>
    </row>
    <row r="778" spans="4:34" x14ac:dyDescent="0.25">
      <c r="D778" s="6" t="s">
        <v>136</v>
      </c>
      <c r="E778" s="6" t="s">
        <v>503</v>
      </c>
      <c r="F778" s="6" t="s">
        <v>1695</v>
      </c>
      <c r="G778" s="6" t="s">
        <v>518</v>
      </c>
      <c r="H778" s="6" t="s">
        <v>519</v>
      </c>
      <c r="I778" s="6" t="s">
        <v>512</v>
      </c>
      <c r="J778" s="6" t="s">
        <v>136</v>
      </c>
      <c r="K778" s="6" t="s">
        <v>278</v>
      </c>
      <c r="L778" s="6" t="s">
        <v>112</v>
      </c>
      <c r="M778" s="43"/>
      <c r="N778" s="44" t="s">
        <v>1979</v>
      </c>
      <c r="O778" s="39">
        <v>45504.708333333299</v>
      </c>
      <c r="P778" s="39">
        <v>45504.708333333299</v>
      </c>
      <c r="Q778" s="6">
        <v>0</v>
      </c>
      <c r="S778" s="45" t="e">
        <f>_xlfn.CONCAT(#REF!,TRIM(tbl_PV_Milestones[[#This Row],[Milestone Description]]))</f>
        <v>#REF!</v>
      </c>
      <c r="T778" s="84" t="str">
        <f>IF(COUNTIF(tbl_PV_Milestones[UID],tbl_PV_Milestones[[#This Row],[UID]])&gt;1,"Duplicate","")</f>
        <v>Duplicate</v>
      </c>
      <c r="U778" s="42" t="str">
        <f>_xlfn.XLOOKUP(tbl_PV_Milestones[[#This Row],[Work ID]],tbl_PV_Meta[Work ID '#],tbl_PV_Meta[Sub-Portfolio])</f>
        <v>Sub-Portfolio 8</v>
      </c>
      <c r="V778" s="41">
        <f>IF(MONTH(tbl_PV_Milestones[[#This Row],[Baseline Date]])&lt;7,YEAR(tbl_PV_Milestones[[#This Row],[Baseline Date]]),YEAR(tbl_PV_Milestones[[#This Row],[Baseline Date]])+1)</f>
        <v>2025</v>
      </c>
      <c r="W778" s="41">
        <f>IF(MONTH(tbl_PV_Milestones[[#This Row],[Actual/Schedule Finish]])&lt;7,YEAR(tbl_PV_Milestones[[#This Row],[Actual/Schedule Finish]]),YEAR(tbl_PV_Milestones[[#This Row],[Actual/Schedule Finish]])+1)</f>
        <v>2025</v>
      </c>
      <c r="X778" s="41" t="str">
        <f>IF(OR(tbl_PV_Milestones[[#This Row],[Project Status]]="Completed",tbl_PV_Milestones[[#This Row],[Project Status]]="Assumed Completed"),"Yes","No")</f>
        <v>No</v>
      </c>
      <c r="Y778" s="41">
        <f>IF(tbl_PV_Milestones[[#This Row],[Baseline Date]]="",1,0)</f>
        <v>0</v>
      </c>
      <c r="Z778" s="41">
        <f>IF(tbl_PV_Milestones[[#This Row],[Baseline Date]]&lt;PV_Meta!$B$7,1,0)</f>
        <v>1</v>
      </c>
      <c r="AA778" s="41">
        <f>IF(tbl_PV_Milestones[[#This Row],[Complete]]="Yes",1,0)</f>
        <v>0</v>
      </c>
      <c r="AB778" s="41">
        <f>IF(AND(tbl_PV_Milestones[[#This Row],[BL FY]]=2025,tbl_PV_Milestones[[#This Row],[Baseline Date]]&lt;PV_Meta!$B$7),1,0)</f>
        <v>1</v>
      </c>
      <c r="AC778" s="41">
        <f>IF(AND(tbl_PV_Milestones[[#This Row],[Planned YTD]]=1,tbl_PV_Milestones[[#This Row],[Complete]]="Yes"),1,0)</f>
        <v>0</v>
      </c>
      <c r="AD778" s="41">
        <f>IF(AND(tbl_PV_Milestones[[#This Row],[Actual/Schedule Finish]]&lt;PV_Meta!$B$7,tbl_PV_Milestones[[#This Row],[Complete]]="No",tbl_PV_Milestones[[#This Row],[Project Status]]&lt;&gt;"On Hold"),1,0)</f>
        <v>0</v>
      </c>
      <c r="AE778" s="41">
        <f>IF(AND(tbl_PV_Milestones[[#This Row],[Actual/Schedule Finish]]&gt;tbl_PV_Milestones[[#This Row],[Baseline Date]],tbl_PV_Milestones[[#This Row],[Complete]]="No",tbl_PV_Milestones[[#This Row],[Project Status]]&lt;&gt;"On Hold",tbl_PV_Milestones[[#This Row],[Overdue]]=0,tbl_PV_Milestones[[#This Row],[To be Baselined]]&lt;&gt;1),1,0)</f>
        <v>0</v>
      </c>
      <c r="AF778" s="41">
        <f>IF(AND(tbl_PV_Milestones[[#This Row],[BL FY]]=2025,tbl_PV_Milestones[[#This Row],[Finish FY]]&gt;2025),1,0)</f>
        <v>0</v>
      </c>
      <c r="AG778" s="56" t="str">
        <f>_xlfn.XLOOKUP(tbl_PV_Milestones[[#This Row],[Work ID]],tbl_PV_Meta[Work ID '#],tbl_PV_Meta[Project Manager/Owner],,0)</f>
        <v>Project Manager 22</v>
      </c>
      <c r="AH778" s="6"/>
    </row>
    <row r="779" spans="4:34" x14ac:dyDescent="0.25">
      <c r="D779" s="6" t="s">
        <v>136</v>
      </c>
      <c r="E779" s="6" t="s">
        <v>513</v>
      </c>
      <c r="F779" s="6" t="s">
        <v>1790</v>
      </c>
      <c r="G779" s="6" t="s">
        <v>561</v>
      </c>
      <c r="H779" s="6" t="s">
        <v>505</v>
      </c>
      <c r="I779" s="6" t="s">
        <v>522</v>
      </c>
      <c r="J779" s="6" t="s">
        <v>136</v>
      </c>
      <c r="K779" s="6" t="s">
        <v>213</v>
      </c>
      <c r="L779" s="6" t="s">
        <v>173</v>
      </c>
      <c r="M779" s="43"/>
      <c r="N779" s="44" t="s">
        <v>1979</v>
      </c>
      <c r="O779" s="39">
        <v>45687.708333333299</v>
      </c>
      <c r="P779" s="39">
        <v>45534.708333333299</v>
      </c>
      <c r="Q779" s="6">
        <v>-97</v>
      </c>
      <c r="R779" s="6">
        <v>-0.118004866180049</v>
      </c>
      <c r="S779" s="45" t="e">
        <f>_xlfn.CONCAT(#REF!,TRIM(tbl_PV_Milestones[[#This Row],[Milestone Description]]))</f>
        <v>#REF!</v>
      </c>
      <c r="T779" s="84" t="str">
        <f>IF(COUNTIF(tbl_PV_Milestones[UID],tbl_PV_Milestones[[#This Row],[UID]])&gt;1,"Duplicate","")</f>
        <v>Duplicate</v>
      </c>
      <c r="U779" s="42" t="str">
        <f>_xlfn.XLOOKUP(tbl_PV_Milestones[[#This Row],[Work ID]],tbl_PV_Meta[Work ID '#],tbl_PV_Meta[Sub-Portfolio])</f>
        <v>Sub-Portfolio 2</v>
      </c>
      <c r="V779" s="41">
        <f>IF(MONTH(tbl_PV_Milestones[[#This Row],[Baseline Date]])&lt;7,YEAR(tbl_PV_Milestones[[#This Row],[Baseline Date]]),YEAR(tbl_PV_Milestones[[#This Row],[Baseline Date]])+1)</f>
        <v>2025</v>
      </c>
      <c r="W779" s="41">
        <f>IF(MONTH(tbl_PV_Milestones[[#This Row],[Actual/Schedule Finish]])&lt;7,YEAR(tbl_PV_Milestones[[#This Row],[Actual/Schedule Finish]]),YEAR(tbl_PV_Milestones[[#This Row],[Actual/Schedule Finish]])+1)</f>
        <v>2025</v>
      </c>
      <c r="X779" s="41" t="str">
        <f>IF(OR(tbl_PV_Milestones[[#This Row],[Project Status]]="Completed",tbl_PV_Milestones[[#This Row],[Project Status]]="Assumed Completed"),"Yes","No")</f>
        <v>No</v>
      </c>
      <c r="Y779" s="41">
        <f>IF(tbl_PV_Milestones[[#This Row],[Baseline Date]]="",1,0)</f>
        <v>0</v>
      </c>
      <c r="Z779" s="41">
        <f>IF(tbl_PV_Milestones[[#This Row],[Baseline Date]]&lt;PV_Meta!$B$7,1,0)</f>
        <v>1</v>
      </c>
      <c r="AA779" s="41">
        <f>IF(tbl_PV_Milestones[[#This Row],[Complete]]="Yes",1,0)</f>
        <v>0</v>
      </c>
      <c r="AB779" s="41">
        <f>IF(AND(tbl_PV_Milestones[[#This Row],[BL FY]]=2025,tbl_PV_Milestones[[#This Row],[Baseline Date]]&lt;PV_Meta!$B$7),1,0)</f>
        <v>1</v>
      </c>
      <c r="AC779" s="41">
        <f>IF(AND(tbl_PV_Milestones[[#This Row],[Planned YTD]]=1,tbl_PV_Milestones[[#This Row],[Complete]]="Yes"),1,0)</f>
        <v>0</v>
      </c>
      <c r="AD779" s="41">
        <f>IF(AND(tbl_PV_Milestones[[#This Row],[Actual/Schedule Finish]]&lt;PV_Meta!$B$7,tbl_PV_Milestones[[#This Row],[Complete]]="No",tbl_PV_Milestones[[#This Row],[Project Status]]&lt;&gt;"On Hold"),1,0)</f>
        <v>0</v>
      </c>
      <c r="AE779" s="41">
        <f>IF(AND(tbl_PV_Milestones[[#This Row],[Actual/Schedule Finish]]&gt;tbl_PV_Milestones[[#This Row],[Baseline Date]],tbl_PV_Milestones[[#This Row],[Complete]]="No",tbl_PV_Milestones[[#This Row],[Project Status]]&lt;&gt;"On Hold",tbl_PV_Milestones[[#This Row],[Overdue]]=0,tbl_PV_Milestones[[#This Row],[To be Baselined]]&lt;&gt;1),1,0)</f>
        <v>0</v>
      </c>
      <c r="AF779" s="41">
        <f>IF(AND(tbl_PV_Milestones[[#This Row],[BL FY]]=2025,tbl_PV_Milestones[[#This Row],[Finish FY]]&gt;2025),1,0)</f>
        <v>0</v>
      </c>
      <c r="AG779" s="56" t="str">
        <f>_xlfn.XLOOKUP(tbl_PV_Milestones[[#This Row],[Work ID]],tbl_PV_Meta[Work ID '#],tbl_PV_Meta[Project Manager/Owner],,0)</f>
        <v/>
      </c>
      <c r="AH779" s="6"/>
    </row>
    <row r="780" spans="4:34" x14ac:dyDescent="0.25">
      <c r="D780" s="6" t="s">
        <v>136</v>
      </c>
      <c r="E780" s="6" t="s">
        <v>513</v>
      </c>
      <c r="F780" s="6" t="s">
        <v>1790</v>
      </c>
      <c r="G780" s="6" t="s">
        <v>562</v>
      </c>
      <c r="H780" s="6" t="s">
        <v>505</v>
      </c>
      <c r="I780" s="6" t="s">
        <v>522</v>
      </c>
      <c r="J780" s="6" t="s">
        <v>136</v>
      </c>
      <c r="K780" s="6" t="s">
        <v>213</v>
      </c>
      <c r="L780" s="6" t="s">
        <v>173</v>
      </c>
      <c r="M780" s="43"/>
      <c r="N780" s="44" t="s">
        <v>1979</v>
      </c>
      <c r="O780" s="39">
        <v>45687.708333333299</v>
      </c>
      <c r="P780" s="39">
        <v>45534.708333333299</v>
      </c>
      <c r="Q780" s="6">
        <v>-97</v>
      </c>
      <c r="R780" s="6">
        <v>-0.118004866180049</v>
      </c>
      <c r="S780" s="45" t="e">
        <f>_xlfn.CONCAT(#REF!,TRIM(tbl_PV_Milestones[[#This Row],[Milestone Description]]))</f>
        <v>#REF!</v>
      </c>
      <c r="T780" s="84" t="str">
        <f>IF(COUNTIF(tbl_PV_Milestones[UID],tbl_PV_Milestones[[#This Row],[UID]])&gt;1,"Duplicate","")</f>
        <v>Duplicate</v>
      </c>
      <c r="U780" s="42" t="str">
        <f>_xlfn.XLOOKUP(tbl_PV_Milestones[[#This Row],[Work ID]],tbl_PV_Meta[Work ID '#],tbl_PV_Meta[Sub-Portfolio])</f>
        <v>Sub-Portfolio 2</v>
      </c>
      <c r="V780" s="41">
        <f>IF(MONTH(tbl_PV_Milestones[[#This Row],[Baseline Date]])&lt;7,YEAR(tbl_PV_Milestones[[#This Row],[Baseline Date]]),YEAR(tbl_PV_Milestones[[#This Row],[Baseline Date]])+1)</f>
        <v>2025</v>
      </c>
      <c r="W780" s="41">
        <f>IF(MONTH(tbl_PV_Milestones[[#This Row],[Actual/Schedule Finish]])&lt;7,YEAR(tbl_PV_Milestones[[#This Row],[Actual/Schedule Finish]]),YEAR(tbl_PV_Milestones[[#This Row],[Actual/Schedule Finish]])+1)</f>
        <v>2025</v>
      </c>
      <c r="X780" s="41" t="str">
        <f>IF(OR(tbl_PV_Milestones[[#This Row],[Project Status]]="Completed",tbl_PV_Milestones[[#This Row],[Project Status]]="Assumed Completed"),"Yes","No")</f>
        <v>No</v>
      </c>
      <c r="Y780" s="41">
        <f>IF(tbl_PV_Milestones[[#This Row],[Baseline Date]]="",1,0)</f>
        <v>0</v>
      </c>
      <c r="Z780" s="41">
        <f>IF(tbl_PV_Milestones[[#This Row],[Baseline Date]]&lt;PV_Meta!$B$7,1,0)</f>
        <v>1</v>
      </c>
      <c r="AA780" s="41">
        <f>IF(tbl_PV_Milestones[[#This Row],[Complete]]="Yes",1,0)</f>
        <v>0</v>
      </c>
      <c r="AB780" s="41">
        <f>IF(AND(tbl_PV_Milestones[[#This Row],[BL FY]]=2025,tbl_PV_Milestones[[#This Row],[Baseline Date]]&lt;PV_Meta!$B$7),1,0)</f>
        <v>1</v>
      </c>
      <c r="AC780" s="41">
        <f>IF(AND(tbl_PV_Milestones[[#This Row],[Planned YTD]]=1,tbl_PV_Milestones[[#This Row],[Complete]]="Yes"),1,0)</f>
        <v>0</v>
      </c>
      <c r="AD780" s="41">
        <f>IF(AND(tbl_PV_Milestones[[#This Row],[Actual/Schedule Finish]]&lt;PV_Meta!$B$7,tbl_PV_Milestones[[#This Row],[Complete]]="No",tbl_PV_Milestones[[#This Row],[Project Status]]&lt;&gt;"On Hold"),1,0)</f>
        <v>0</v>
      </c>
      <c r="AE780" s="41">
        <f>IF(AND(tbl_PV_Milestones[[#This Row],[Actual/Schedule Finish]]&gt;tbl_PV_Milestones[[#This Row],[Baseline Date]],tbl_PV_Milestones[[#This Row],[Complete]]="No",tbl_PV_Milestones[[#This Row],[Project Status]]&lt;&gt;"On Hold",tbl_PV_Milestones[[#This Row],[Overdue]]=0,tbl_PV_Milestones[[#This Row],[To be Baselined]]&lt;&gt;1),1,0)</f>
        <v>0</v>
      </c>
      <c r="AF780" s="41">
        <f>IF(AND(tbl_PV_Milestones[[#This Row],[BL FY]]=2025,tbl_PV_Milestones[[#This Row],[Finish FY]]&gt;2025),1,0)</f>
        <v>0</v>
      </c>
      <c r="AG780" s="56" t="str">
        <f>_xlfn.XLOOKUP(tbl_PV_Milestones[[#This Row],[Work ID]],tbl_PV_Meta[Work ID '#],tbl_PV_Meta[Project Manager/Owner],,0)</f>
        <v/>
      </c>
      <c r="AH780" s="6"/>
    </row>
    <row r="781" spans="4:34" x14ac:dyDescent="0.25">
      <c r="D781" s="6" t="s">
        <v>136</v>
      </c>
      <c r="E781" s="6" t="s">
        <v>513</v>
      </c>
      <c r="F781" s="6" t="s">
        <v>1790</v>
      </c>
      <c r="G781" s="6" t="s">
        <v>563</v>
      </c>
      <c r="H781" s="6" t="s">
        <v>505</v>
      </c>
      <c r="I781" s="6" t="s">
        <v>522</v>
      </c>
      <c r="J781" s="6" t="s">
        <v>136</v>
      </c>
      <c r="K781" s="6" t="s">
        <v>213</v>
      </c>
      <c r="L781" s="6" t="s">
        <v>173</v>
      </c>
      <c r="M781" s="43"/>
      <c r="N781" s="44" t="s">
        <v>1979</v>
      </c>
      <c r="O781" s="39">
        <v>45687.708333333299</v>
      </c>
      <c r="P781" s="39">
        <v>45534.708333333299</v>
      </c>
      <c r="Q781" s="6">
        <v>-97</v>
      </c>
      <c r="R781" s="6">
        <v>-0.118004866180049</v>
      </c>
      <c r="S781" s="45" t="e">
        <f>_xlfn.CONCAT(#REF!,TRIM(tbl_PV_Milestones[[#This Row],[Milestone Description]]))</f>
        <v>#REF!</v>
      </c>
      <c r="T781" s="84" t="str">
        <f>IF(COUNTIF(tbl_PV_Milestones[UID],tbl_PV_Milestones[[#This Row],[UID]])&gt;1,"Duplicate","")</f>
        <v>Duplicate</v>
      </c>
      <c r="U781" s="42" t="str">
        <f>_xlfn.XLOOKUP(tbl_PV_Milestones[[#This Row],[Work ID]],tbl_PV_Meta[Work ID '#],tbl_PV_Meta[Sub-Portfolio])</f>
        <v>Sub-Portfolio 2</v>
      </c>
      <c r="V781" s="41">
        <f>IF(MONTH(tbl_PV_Milestones[[#This Row],[Baseline Date]])&lt;7,YEAR(tbl_PV_Milestones[[#This Row],[Baseline Date]]),YEAR(tbl_PV_Milestones[[#This Row],[Baseline Date]])+1)</f>
        <v>2025</v>
      </c>
      <c r="W781" s="41">
        <f>IF(MONTH(tbl_PV_Milestones[[#This Row],[Actual/Schedule Finish]])&lt;7,YEAR(tbl_PV_Milestones[[#This Row],[Actual/Schedule Finish]]),YEAR(tbl_PV_Milestones[[#This Row],[Actual/Schedule Finish]])+1)</f>
        <v>2025</v>
      </c>
      <c r="X781" s="41" t="str">
        <f>IF(OR(tbl_PV_Milestones[[#This Row],[Project Status]]="Completed",tbl_PV_Milestones[[#This Row],[Project Status]]="Assumed Completed"),"Yes","No")</f>
        <v>No</v>
      </c>
      <c r="Y781" s="41">
        <f>IF(tbl_PV_Milestones[[#This Row],[Baseline Date]]="",1,0)</f>
        <v>0</v>
      </c>
      <c r="Z781" s="41">
        <f>IF(tbl_PV_Milestones[[#This Row],[Baseline Date]]&lt;PV_Meta!$B$7,1,0)</f>
        <v>1</v>
      </c>
      <c r="AA781" s="41">
        <f>IF(tbl_PV_Milestones[[#This Row],[Complete]]="Yes",1,0)</f>
        <v>0</v>
      </c>
      <c r="AB781" s="41">
        <f>IF(AND(tbl_PV_Milestones[[#This Row],[BL FY]]=2025,tbl_PV_Milestones[[#This Row],[Baseline Date]]&lt;PV_Meta!$B$7),1,0)</f>
        <v>1</v>
      </c>
      <c r="AC781" s="41">
        <f>IF(AND(tbl_PV_Milestones[[#This Row],[Planned YTD]]=1,tbl_PV_Milestones[[#This Row],[Complete]]="Yes"),1,0)</f>
        <v>0</v>
      </c>
      <c r="AD781" s="41">
        <f>IF(AND(tbl_PV_Milestones[[#This Row],[Actual/Schedule Finish]]&lt;PV_Meta!$B$7,tbl_PV_Milestones[[#This Row],[Complete]]="No",tbl_PV_Milestones[[#This Row],[Project Status]]&lt;&gt;"On Hold"),1,0)</f>
        <v>0</v>
      </c>
      <c r="AE781" s="41">
        <f>IF(AND(tbl_PV_Milestones[[#This Row],[Actual/Schedule Finish]]&gt;tbl_PV_Milestones[[#This Row],[Baseline Date]],tbl_PV_Milestones[[#This Row],[Complete]]="No",tbl_PV_Milestones[[#This Row],[Project Status]]&lt;&gt;"On Hold",tbl_PV_Milestones[[#This Row],[Overdue]]=0,tbl_PV_Milestones[[#This Row],[To be Baselined]]&lt;&gt;1),1,0)</f>
        <v>0</v>
      </c>
      <c r="AF781" s="41">
        <f>IF(AND(tbl_PV_Milestones[[#This Row],[BL FY]]=2025,tbl_PV_Milestones[[#This Row],[Finish FY]]&gt;2025),1,0)</f>
        <v>0</v>
      </c>
      <c r="AG781" s="56" t="str">
        <f>_xlfn.XLOOKUP(tbl_PV_Milestones[[#This Row],[Work ID]],tbl_PV_Meta[Work ID '#],tbl_PV_Meta[Project Manager/Owner],,0)</f>
        <v/>
      </c>
      <c r="AH781" s="6"/>
    </row>
    <row r="782" spans="4:34" x14ac:dyDescent="0.25">
      <c r="D782" s="6" t="s">
        <v>136</v>
      </c>
      <c r="E782" s="6" t="s">
        <v>513</v>
      </c>
      <c r="F782" s="6" t="s">
        <v>1790</v>
      </c>
      <c r="G782" s="6" t="s">
        <v>565</v>
      </c>
      <c r="H782" s="6" t="s">
        <v>519</v>
      </c>
      <c r="I782" s="6" t="s">
        <v>522</v>
      </c>
      <c r="J782" s="6" t="s">
        <v>136</v>
      </c>
      <c r="K782" s="6" t="s">
        <v>213</v>
      </c>
      <c r="L782" s="6" t="s">
        <v>173</v>
      </c>
      <c r="M782" s="43"/>
      <c r="N782" s="44" t="s">
        <v>1979</v>
      </c>
      <c r="O782" s="39">
        <v>45687.708333333299</v>
      </c>
      <c r="P782" s="39">
        <v>45534.708333333299</v>
      </c>
      <c r="Q782" s="6">
        <v>-97</v>
      </c>
      <c r="R782" s="6">
        <v>-0.118004866180049</v>
      </c>
      <c r="S782" s="45" t="e">
        <f>_xlfn.CONCAT(#REF!,TRIM(tbl_PV_Milestones[[#This Row],[Milestone Description]]))</f>
        <v>#REF!</v>
      </c>
      <c r="T782" s="84" t="str">
        <f>IF(COUNTIF(tbl_PV_Milestones[UID],tbl_PV_Milestones[[#This Row],[UID]])&gt;1,"Duplicate","")</f>
        <v>Duplicate</v>
      </c>
      <c r="U782" s="42" t="str">
        <f>_xlfn.XLOOKUP(tbl_PV_Milestones[[#This Row],[Work ID]],tbl_PV_Meta[Work ID '#],tbl_PV_Meta[Sub-Portfolio])</f>
        <v>Sub-Portfolio 2</v>
      </c>
      <c r="V782" s="41">
        <f>IF(MONTH(tbl_PV_Milestones[[#This Row],[Baseline Date]])&lt;7,YEAR(tbl_PV_Milestones[[#This Row],[Baseline Date]]),YEAR(tbl_PV_Milestones[[#This Row],[Baseline Date]])+1)</f>
        <v>2025</v>
      </c>
      <c r="W782" s="41">
        <f>IF(MONTH(tbl_PV_Milestones[[#This Row],[Actual/Schedule Finish]])&lt;7,YEAR(tbl_PV_Milestones[[#This Row],[Actual/Schedule Finish]]),YEAR(tbl_PV_Milestones[[#This Row],[Actual/Schedule Finish]])+1)</f>
        <v>2025</v>
      </c>
      <c r="X782" s="41" t="str">
        <f>IF(OR(tbl_PV_Milestones[[#This Row],[Project Status]]="Completed",tbl_PV_Milestones[[#This Row],[Project Status]]="Assumed Completed"),"Yes","No")</f>
        <v>No</v>
      </c>
      <c r="Y782" s="41">
        <f>IF(tbl_PV_Milestones[[#This Row],[Baseline Date]]="",1,0)</f>
        <v>0</v>
      </c>
      <c r="Z782" s="41">
        <f>IF(tbl_PV_Milestones[[#This Row],[Baseline Date]]&lt;PV_Meta!$B$7,1,0)</f>
        <v>1</v>
      </c>
      <c r="AA782" s="41">
        <f>IF(tbl_PV_Milestones[[#This Row],[Complete]]="Yes",1,0)</f>
        <v>0</v>
      </c>
      <c r="AB782" s="41">
        <f>IF(AND(tbl_PV_Milestones[[#This Row],[BL FY]]=2025,tbl_PV_Milestones[[#This Row],[Baseline Date]]&lt;PV_Meta!$B$7),1,0)</f>
        <v>1</v>
      </c>
      <c r="AC782" s="41">
        <f>IF(AND(tbl_PV_Milestones[[#This Row],[Planned YTD]]=1,tbl_PV_Milestones[[#This Row],[Complete]]="Yes"),1,0)</f>
        <v>0</v>
      </c>
      <c r="AD782" s="41">
        <f>IF(AND(tbl_PV_Milestones[[#This Row],[Actual/Schedule Finish]]&lt;PV_Meta!$B$7,tbl_PV_Milestones[[#This Row],[Complete]]="No",tbl_PV_Milestones[[#This Row],[Project Status]]&lt;&gt;"On Hold"),1,0)</f>
        <v>0</v>
      </c>
      <c r="AE782" s="41">
        <f>IF(AND(tbl_PV_Milestones[[#This Row],[Actual/Schedule Finish]]&gt;tbl_PV_Milestones[[#This Row],[Baseline Date]],tbl_PV_Milestones[[#This Row],[Complete]]="No",tbl_PV_Milestones[[#This Row],[Project Status]]&lt;&gt;"On Hold",tbl_PV_Milestones[[#This Row],[Overdue]]=0,tbl_PV_Milestones[[#This Row],[To be Baselined]]&lt;&gt;1),1,0)</f>
        <v>0</v>
      </c>
      <c r="AF782" s="41">
        <f>IF(AND(tbl_PV_Milestones[[#This Row],[BL FY]]=2025,tbl_PV_Milestones[[#This Row],[Finish FY]]&gt;2025),1,0)</f>
        <v>0</v>
      </c>
      <c r="AG782" s="56" t="str">
        <f>_xlfn.XLOOKUP(tbl_PV_Milestones[[#This Row],[Work ID]],tbl_PV_Meta[Work ID '#],tbl_PV_Meta[Project Manager/Owner],,0)</f>
        <v/>
      </c>
      <c r="AH782" s="6"/>
    </row>
    <row r="783" spans="4:34" x14ac:dyDescent="0.25">
      <c r="D783" s="6" t="s">
        <v>136</v>
      </c>
      <c r="E783" s="6" t="s">
        <v>513</v>
      </c>
      <c r="F783" s="6" t="s">
        <v>1790</v>
      </c>
      <c r="G783" s="6" t="s">
        <v>738</v>
      </c>
      <c r="H783" s="6" t="s">
        <v>505</v>
      </c>
      <c r="I783" s="6" t="s">
        <v>522</v>
      </c>
      <c r="J783" s="6" t="s">
        <v>136</v>
      </c>
      <c r="K783" s="6" t="s">
        <v>213</v>
      </c>
      <c r="L783" s="6" t="s">
        <v>173</v>
      </c>
      <c r="M783" s="43"/>
      <c r="N783" s="44" t="s">
        <v>1979</v>
      </c>
      <c r="O783" s="39">
        <v>45701.708333333299</v>
      </c>
      <c r="P783" s="39">
        <v>45555.708333333299</v>
      </c>
      <c r="Q783" s="6">
        <v>-92</v>
      </c>
      <c r="R783" s="6">
        <v>-0.111922141119221</v>
      </c>
      <c r="S783" s="45" t="e">
        <f>_xlfn.CONCAT(#REF!,TRIM(tbl_PV_Milestones[[#This Row],[Milestone Description]]))</f>
        <v>#REF!</v>
      </c>
      <c r="T783" s="84" t="str">
        <f>IF(COUNTIF(tbl_PV_Milestones[UID],tbl_PV_Milestones[[#This Row],[UID]])&gt;1,"Duplicate","")</f>
        <v>Duplicate</v>
      </c>
      <c r="U783" s="42" t="str">
        <f>_xlfn.XLOOKUP(tbl_PV_Milestones[[#This Row],[Work ID]],tbl_PV_Meta[Work ID '#],tbl_PV_Meta[Sub-Portfolio])</f>
        <v>Sub-Portfolio 2</v>
      </c>
      <c r="V783" s="41">
        <f>IF(MONTH(tbl_PV_Milestones[[#This Row],[Baseline Date]])&lt;7,YEAR(tbl_PV_Milestones[[#This Row],[Baseline Date]]),YEAR(tbl_PV_Milestones[[#This Row],[Baseline Date]])+1)</f>
        <v>2025</v>
      </c>
      <c r="W783" s="41">
        <f>IF(MONTH(tbl_PV_Milestones[[#This Row],[Actual/Schedule Finish]])&lt;7,YEAR(tbl_PV_Milestones[[#This Row],[Actual/Schedule Finish]]),YEAR(tbl_PV_Milestones[[#This Row],[Actual/Schedule Finish]])+1)</f>
        <v>2025</v>
      </c>
      <c r="X783" s="41" t="str">
        <f>IF(OR(tbl_PV_Milestones[[#This Row],[Project Status]]="Completed",tbl_PV_Milestones[[#This Row],[Project Status]]="Assumed Completed"),"Yes","No")</f>
        <v>No</v>
      </c>
      <c r="Y783" s="41">
        <f>IF(tbl_PV_Milestones[[#This Row],[Baseline Date]]="",1,0)</f>
        <v>0</v>
      </c>
      <c r="Z783" s="41">
        <f>IF(tbl_PV_Milestones[[#This Row],[Baseline Date]]&lt;PV_Meta!$B$7,1,0)</f>
        <v>1</v>
      </c>
      <c r="AA783" s="41">
        <f>IF(tbl_PV_Milestones[[#This Row],[Complete]]="Yes",1,0)</f>
        <v>0</v>
      </c>
      <c r="AB783" s="41">
        <f>IF(AND(tbl_PV_Milestones[[#This Row],[BL FY]]=2025,tbl_PV_Milestones[[#This Row],[Baseline Date]]&lt;PV_Meta!$B$7),1,0)</f>
        <v>1</v>
      </c>
      <c r="AC783" s="41">
        <f>IF(AND(tbl_PV_Milestones[[#This Row],[Planned YTD]]=1,tbl_PV_Milestones[[#This Row],[Complete]]="Yes"),1,0)</f>
        <v>0</v>
      </c>
      <c r="AD783" s="41">
        <f>IF(AND(tbl_PV_Milestones[[#This Row],[Actual/Schedule Finish]]&lt;PV_Meta!$B$7,tbl_PV_Milestones[[#This Row],[Complete]]="No",tbl_PV_Milestones[[#This Row],[Project Status]]&lt;&gt;"On Hold"),1,0)</f>
        <v>0</v>
      </c>
      <c r="AE783" s="41">
        <f>IF(AND(tbl_PV_Milestones[[#This Row],[Actual/Schedule Finish]]&gt;tbl_PV_Milestones[[#This Row],[Baseline Date]],tbl_PV_Milestones[[#This Row],[Complete]]="No",tbl_PV_Milestones[[#This Row],[Project Status]]&lt;&gt;"On Hold",tbl_PV_Milestones[[#This Row],[Overdue]]=0,tbl_PV_Milestones[[#This Row],[To be Baselined]]&lt;&gt;1),1,0)</f>
        <v>0</v>
      </c>
      <c r="AF783" s="41">
        <f>IF(AND(tbl_PV_Milestones[[#This Row],[BL FY]]=2025,tbl_PV_Milestones[[#This Row],[Finish FY]]&gt;2025),1,0)</f>
        <v>0</v>
      </c>
      <c r="AG783" s="56" t="str">
        <f>_xlfn.XLOOKUP(tbl_PV_Milestones[[#This Row],[Work ID]],tbl_PV_Meta[Work ID '#],tbl_PV_Meta[Project Manager/Owner],,0)</f>
        <v/>
      </c>
      <c r="AH783" s="6"/>
    </row>
    <row r="784" spans="4:34" x14ac:dyDescent="0.25">
      <c r="D784" s="6" t="s">
        <v>136</v>
      </c>
      <c r="E784" s="6" t="s">
        <v>520</v>
      </c>
      <c r="F784" s="6" t="s">
        <v>1790</v>
      </c>
      <c r="G784" s="6" t="s">
        <v>627</v>
      </c>
      <c r="H784" s="6" t="s">
        <v>505</v>
      </c>
      <c r="I784" s="6" t="s">
        <v>522</v>
      </c>
      <c r="J784" s="6" t="s">
        <v>136</v>
      </c>
      <c r="K784" s="6" t="s">
        <v>213</v>
      </c>
      <c r="L784" s="6" t="s">
        <v>173</v>
      </c>
      <c r="M784" s="43"/>
      <c r="N784" s="44" t="s">
        <v>1979</v>
      </c>
      <c r="O784" s="39">
        <v>45715.708333333299</v>
      </c>
      <c r="P784" s="39">
        <v>45586.708333333299</v>
      </c>
      <c r="Q784" s="6">
        <v>-82</v>
      </c>
      <c r="R784" s="6">
        <v>-9.9756690997566899E-2</v>
      </c>
      <c r="S784" s="45" t="e">
        <f>_xlfn.CONCAT(#REF!,TRIM(tbl_PV_Milestones[[#This Row],[Milestone Description]]))</f>
        <v>#REF!</v>
      </c>
      <c r="T784" s="84" t="str">
        <f>IF(COUNTIF(tbl_PV_Milestones[UID],tbl_PV_Milestones[[#This Row],[UID]])&gt;1,"Duplicate","")</f>
        <v>Duplicate</v>
      </c>
      <c r="U784" s="42" t="str">
        <f>_xlfn.XLOOKUP(tbl_PV_Milestones[[#This Row],[Work ID]],tbl_PV_Meta[Work ID '#],tbl_PV_Meta[Sub-Portfolio])</f>
        <v>Sub-Portfolio 2</v>
      </c>
      <c r="V784" s="41">
        <f>IF(MONTH(tbl_PV_Milestones[[#This Row],[Baseline Date]])&lt;7,YEAR(tbl_PV_Milestones[[#This Row],[Baseline Date]]),YEAR(tbl_PV_Milestones[[#This Row],[Baseline Date]])+1)</f>
        <v>2025</v>
      </c>
      <c r="W784" s="41">
        <f>IF(MONTH(tbl_PV_Milestones[[#This Row],[Actual/Schedule Finish]])&lt;7,YEAR(tbl_PV_Milestones[[#This Row],[Actual/Schedule Finish]]),YEAR(tbl_PV_Milestones[[#This Row],[Actual/Schedule Finish]])+1)</f>
        <v>2025</v>
      </c>
      <c r="X784" s="41" t="str">
        <f>IF(OR(tbl_PV_Milestones[[#This Row],[Project Status]]="Completed",tbl_PV_Milestones[[#This Row],[Project Status]]="Assumed Completed"),"Yes","No")</f>
        <v>No</v>
      </c>
      <c r="Y784" s="41">
        <f>IF(tbl_PV_Milestones[[#This Row],[Baseline Date]]="",1,0)</f>
        <v>0</v>
      </c>
      <c r="Z784" s="41">
        <f>IF(tbl_PV_Milestones[[#This Row],[Baseline Date]]&lt;PV_Meta!$B$7,1,0)</f>
        <v>1</v>
      </c>
      <c r="AA784" s="41">
        <f>IF(tbl_PV_Milestones[[#This Row],[Complete]]="Yes",1,0)</f>
        <v>0</v>
      </c>
      <c r="AB784" s="41">
        <f>IF(AND(tbl_PV_Milestones[[#This Row],[BL FY]]=2025,tbl_PV_Milestones[[#This Row],[Baseline Date]]&lt;PV_Meta!$B$7),1,0)</f>
        <v>1</v>
      </c>
      <c r="AC784" s="41">
        <f>IF(AND(tbl_PV_Milestones[[#This Row],[Planned YTD]]=1,tbl_PV_Milestones[[#This Row],[Complete]]="Yes"),1,0)</f>
        <v>0</v>
      </c>
      <c r="AD784" s="41">
        <f>IF(AND(tbl_PV_Milestones[[#This Row],[Actual/Schedule Finish]]&lt;PV_Meta!$B$7,tbl_PV_Milestones[[#This Row],[Complete]]="No",tbl_PV_Milestones[[#This Row],[Project Status]]&lt;&gt;"On Hold"),1,0)</f>
        <v>0</v>
      </c>
      <c r="AE784" s="41">
        <f>IF(AND(tbl_PV_Milestones[[#This Row],[Actual/Schedule Finish]]&gt;tbl_PV_Milestones[[#This Row],[Baseline Date]],tbl_PV_Milestones[[#This Row],[Complete]]="No",tbl_PV_Milestones[[#This Row],[Project Status]]&lt;&gt;"On Hold",tbl_PV_Milestones[[#This Row],[Overdue]]=0,tbl_PV_Milestones[[#This Row],[To be Baselined]]&lt;&gt;1),1,0)</f>
        <v>0</v>
      </c>
      <c r="AF784" s="41">
        <f>IF(AND(tbl_PV_Milestones[[#This Row],[BL FY]]=2025,tbl_PV_Milestones[[#This Row],[Finish FY]]&gt;2025),1,0)</f>
        <v>0</v>
      </c>
      <c r="AG784" s="56" t="str">
        <f>_xlfn.XLOOKUP(tbl_PV_Milestones[[#This Row],[Work ID]],tbl_PV_Meta[Work ID '#],tbl_PV_Meta[Project Manager/Owner],,0)</f>
        <v/>
      </c>
      <c r="AH784" s="6"/>
    </row>
    <row r="785" spans="4:34" x14ac:dyDescent="0.25">
      <c r="D785" s="6" t="s">
        <v>136</v>
      </c>
      <c r="E785" s="6" t="s">
        <v>513</v>
      </c>
      <c r="F785" s="6" t="s">
        <v>1790</v>
      </c>
      <c r="G785" s="6" t="s">
        <v>566</v>
      </c>
      <c r="H785" s="6" t="s">
        <v>505</v>
      </c>
      <c r="I785" s="6" t="s">
        <v>522</v>
      </c>
      <c r="J785" s="6" t="s">
        <v>136</v>
      </c>
      <c r="K785" s="6" t="s">
        <v>213</v>
      </c>
      <c r="L785" s="6" t="s">
        <v>173</v>
      </c>
      <c r="M785" s="43"/>
      <c r="N785" s="44" t="s">
        <v>1979</v>
      </c>
      <c r="O785" s="39">
        <v>45701.708333333299</v>
      </c>
      <c r="P785" s="39">
        <v>45555.708333333299</v>
      </c>
      <c r="Q785" s="6">
        <v>-92</v>
      </c>
      <c r="R785" s="6">
        <v>-0.111922141119221</v>
      </c>
      <c r="S785" s="45" t="e">
        <f>_xlfn.CONCAT(#REF!,TRIM(tbl_PV_Milestones[[#This Row],[Milestone Description]]))</f>
        <v>#REF!</v>
      </c>
      <c r="T785" s="84" t="str">
        <f>IF(COUNTIF(tbl_PV_Milestones[UID],tbl_PV_Milestones[[#This Row],[UID]])&gt;1,"Duplicate","")</f>
        <v>Duplicate</v>
      </c>
      <c r="U785" s="42" t="str">
        <f>_xlfn.XLOOKUP(tbl_PV_Milestones[[#This Row],[Work ID]],tbl_PV_Meta[Work ID '#],tbl_PV_Meta[Sub-Portfolio])</f>
        <v>Sub-Portfolio 2</v>
      </c>
      <c r="V785" s="41">
        <f>IF(MONTH(tbl_PV_Milestones[[#This Row],[Baseline Date]])&lt;7,YEAR(tbl_PV_Milestones[[#This Row],[Baseline Date]]),YEAR(tbl_PV_Milestones[[#This Row],[Baseline Date]])+1)</f>
        <v>2025</v>
      </c>
      <c r="W785" s="41">
        <f>IF(MONTH(tbl_PV_Milestones[[#This Row],[Actual/Schedule Finish]])&lt;7,YEAR(tbl_PV_Milestones[[#This Row],[Actual/Schedule Finish]]),YEAR(tbl_PV_Milestones[[#This Row],[Actual/Schedule Finish]])+1)</f>
        <v>2025</v>
      </c>
      <c r="X785" s="41" t="str">
        <f>IF(OR(tbl_PV_Milestones[[#This Row],[Project Status]]="Completed",tbl_PV_Milestones[[#This Row],[Project Status]]="Assumed Completed"),"Yes","No")</f>
        <v>No</v>
      </c>
      <c r="Y785" s="41">
        <f>IF(tbl_PV_Milestones[[#This Row],[Baseline Date]]="",1,0)</f>
        <v>0</v>
      </c>
      <c r="Z785" s="41">
        <f>IF(tbl_PV_Milestones[[#This Row],[Baseline Date]]&lt;PV_Meta!$B$7,1,0)</f>
        <v>1</v>
      </c>
      <c r="AA785" s="41">
        <f>IF(tbl_PV_Milestones[[#This Row],[Complete]]="Yes",1,0)</f>
        <v>0</v>
      </c>
      <c r="AB785" s="41">
        <f>IF(AND(tbl_PV_Milestones[[#This Row],[BL FY]]=2025,tbl_PV_Milestones[[#This Row],[Baseline Date]]&lt;PV_Meta!$B$7),1,0)</f>
        <v>1</v>
      </c>
      <c r="AC785" s="41">
        <f>IF(AND(tbl_PV_Milestones[[#This Row],[Planned YTD]]=1,tbl_PV_Milestones[[#This Row],[Complete]]="Yes"),1,0)</f>
        <v>0</v>
      </c>
      <c r="AD785" s="41">
        <f>IF(AND(tbl_PV_Milestones[[#This Row],[Actual/Schedule Finish]]&lt;PV_Meta!$B$7,tbl_PV_Milestones[[#This Row],[Complete]]="No",tbl_PV_Milestones[[#This Row],[Project Status]]&lt;&gt;"On Hold"),1,0)</f>
        <v>0</v>
      </c>
      <c r="AE785" s="41">
        <f>IF(AND(tbl_PV_Milestones[[#This Row],[Actual/Schedule Finish]]&gt;tbl_PV_Milestones[[#This Row],[Baseline Date]],tbl_PV_Milestones[[#This Row],[Complete]]="No",tbl_PV_Milestones[[#This Row],[Project Status]]&lt;&gt;"On Hold",tbl_PV_Milestones[[#This Row],[Overdue]]=0,tbl_PV_Milestones[[#This Row],[To be Baselined]]&lt;&gt;1),1,0)</f>
        <v>0</v>
      </c>
      <c r="AF785" s="41">
        <f>IF(AND(tbl_PV_Milestones[[#This Row],[BL FY]]=2025,tbl_PV_Milestones[[#This Row],[Finish FY]]&gt;2025),1,0)</f>
        <v>0</v>
      </c>
      <c r="AG785" s="56" t="str">
        <f>_xlfn.XLOOKUP(tbl_PV_Milestones[[#This Row],[Work ID]],tbl_PV_Meta[Work ID '#],tbl_PV_Meta[Project Manager/Owner],,0)</f>
        <v/>
      </c>
      <c r="AH785" s="6"/>
    </row>
    <row r="786" spans="4:34" x14ac:dyDescent="0.25">
      <c r="D786" s="6" t="s">
        <v>136</v>
      </c>
      <c r="E786" s="6" t="s">
        <v>513</v>
      </c>
      <c r="F786" s="6" t="s">
        <v>1790</v>
      </c>
      <c r="G786" s="6" t="s">
        <v>572</v>
      </c>
      <c r="H786" s="6" t="s">
        <v>505</v>
      </c>
      <c r="I786" s="6" t="s">
        <v>522</v>
      </c>
      <c r="J786" s="6" t="s">
        <v>136</v>
      </c>
      <c r="K786" s="6" t="s">
        <v>213</v>
      </c>
      <c r="L786" s="6" t="s">
        <v>173</v>
      </c>
      <c r="M786" s="43"/>
      <c r="N786" s="44" t="s">
        <v>1979</v>
      </c>
      <c r="O786" s="39">
        <v>45707.708333333299</v>
      </c>
      <c r="P786" s="39">
        <v>45562.708333333299</v>
      </c>
      <c r="Q786" s="6">
        <v>-91</v>
      </c>
      <c r="R786" s="6">
        <v>-0.11070559610705601</v>
      </c>
      <c r="S786" s="45" t="e">
        <f>_xlfn.CONCAT(#REF!,TRIM(tbl_PV_Milestones[[#This Row],[Milestone Description]]))</f>
        <v>#REF!</v>
      </c>
      <c r="T786" s="84" t="str">
        <f>IF(COUNTIF(tbl_PV_Milestones[UID],tbl_PV_Milestones[[#This Row],[UID]])&gt;1,"Duplicate","")</f>
        <v>Duplicate</v>
      </c>
      <c r="U786" s="42" t="str">
        <f>_xlfn.XLOOKUP(tbl_PV_Milestones[[#This Row],[Work ID]],tbl_PV_Meta[Work ID '#],tbl_PV_Meta[Sub-Portfolio])</f>
        <v>Sub-Portfolio 2</v>
      </c>
      <c r="V786" s="41">
        <f>IF(MONTH(tbl_PV_Milestones[[#This Row],[Baseline Date]])&lt;7,YEAR(tbl_PV_Milestones[[#This Row],[Baseline Date]]),YEAR(tbl_PV_Milestones[[#This Row],[Baseline Date]])+1)</f>
        <v>2025</v>
      </c>
      <c r="W786" s="41">
        <f>IF(MONTH(tbl_PV_Milestones[[#This Row],[Actual/Schedule Finish]])&lt;7,YEAR(tbl_PV_Milestones[[#This Row],[Actual/Schedule Finish]]),YEAR(tbl_PV_Milestones[[#This Row],[Actual/Schedule Finish]])+1)</f>
        <v>2025</v>
      </c>
      <c r="X786" s="41" t="str">
        <f>IF(OR(tbl_PV_Milestones[[#This Row],[Project Status]]="Completed",tbl_PV_Milestones[[#This Row],[Project Status]]="Assumed Completed"),"Yes","No")</f>
        <v>No</v>
      </c>
      <c r="Y786" s="41">
        <f>IF(tbl_PV_Milestones[[#This Row],[Baseline Date]]="",1,0)</f>
        <v>0</v>
      </c>
      <c r="Z786" s="41">
        <f>IF(tbl_PV_Milestones[[#This Row],[Baseline Date]]&lt;PV_Meta!$B$7,1,0)</f>
        <v>1</v>
      </c>
      <c r="AA786" s="41">
        <f>IF(tbl_PV_Milestones[[#This Row],[Complete]]="Yes",1,0)</f>
        <v>0</v>
      </c>
      <c r="AB786" s="41">
        <f>IF(AND(tbl_PV_Milestones[[#This Row],[BL FY]]=2025,tbl_PV_Milestones[[#This Row],[Baseline Date]]&lt;PV_Meta!$B$7),1,0)</f>
        <v>1</v>
      </c>
      <c r="AC786" s="41">
        <f>IF(AND(tbl_PV_Milestones[[#This Row],[Planned YTD]]=1,tbl_PV_Milestones[[#This Row],[Complete]]="Yes"),1,0)</f>
        <v>0</v>
      </c>
      <c r="AD786" s="41">
        <f>IF(AND(tbl_PV_Milestones[[#This Row],[Actual/Schedule Finish]]&lt;PV_Meta!$B$7,tbl_PV_Milestones[[#This Row],[Complete]]="No",tbl_PV_Milestones[[#This Row],[Project Status]]&lt;&gt;"On Hold"),1,0)</f>
        <v>0</v>
      </c>
      <c r="AE786" s="41">
        <f>IF(AND(tbl_PV_Milestones[[#This Row],[Actual/Schedule Finish]]&gt;tbl_PV_Milestones[[#This Row],[Baseline Date]],tbl_PV_Milestones[[#This Row],[Complete]]="No",tbl_PV_Milestones[[#This Row],[Project Status]]&lt;&gt;"On Hold",tbl_PV_Milestones[[#This Row],[Overdue]]=0,tbl_PV_Milestones[[#This Row],[To be Baselined]]&lt;&gt;1),1,0)</f>
        <v>0</v>
      </c>
      <c r="AF786" s="41">
        <f>IF(AND(tbl_PV_Milestones[[#This Row],[BL FY]]=2025,tbl_PV_Milestones[[#This Row],[Finish FY]]&gt;2025),1,0)</f>
        <v>0</v>
      </c>
      <c r="AG786" s="56" t="str">
        <f>_xlfn.XLOOKUP(tbl_PV_Milestones[[#This Row],[Work ID]],tbl_PV_Meta[Work ID '#],tbl_PV_Meta[Project Manager/Owner],,0)</f>
        <v/>
      </c>
      <c r="AH786" s="6"/>
    </row>
    <row r="787" spans="4:34" x14ac:dyDescent="0.25">
      <c r="D787" s="6" t="s">
        <v>136</v>
      </c>
      <c r="E787" s="6" t="s">
        <v>513</v>
      </c>
      <c r="F787" s="6" t="s">
        <v>1790</v>
      </c>
      <c r="G787" s="6" t="s">
        <v>739</v>
      </c>
      <c r="H787" s="6" t="s">
        <v>505</v>
      </c>
      <c r="I787" s="6" t="s">
        <v>522</v>
      </c>
      <c r="J787" s="6" t="s">
        <v>136</v>
      </c>
      <c r="K787" s="6" t="s">
        <v>213</v>
      </c>
      <c r="L787" s="6" t="s">
        <v>173</v>
      </c>
      <c r="M787" s="43"/>
      <c r="N787" s="44" t="s">
        <v>1979</v>
      </c>
      <c r="O787" s="39">
        <v>45701.708333333299</v>
      </c>
      <c r="P787" s="39">
        <v>45555.708333333299</v>
      </c>
      <c r="Q787" s="6">
        <v>-92</v>
      </c>
      <c r="R787" s="6">
        <v>-0.111922141119221</v>
      </c>
      <c r="S787" s="45" t="e">
        <f>_xlfn.CONCAT(#REF!,TRIM(tbl_PV_Milestones[[#This Row],[Milestone Description]]))</f>
        <v>#REF!</v>
      </c>
      <c r="T787" s="84" t="str">
        <f>IF(COUNTIF(tbl_PV_Milestones[UID],tbl_PV_Milestones[[#This Row],[UID]])&gt;1,"Duplicate","")</f>
        <v>Duplicate</v>
      </c>
      <c r="U787" s="42" t="str">
        <f>_xlfn.XLOOKUP(tbl_PV_Milestones[[#This Row],[Work ID]],tbl_PV_Meta[Work ID '#],tbl_PV_Meta[Sub-Portfolio])</f>
        <v>Sub-Portfolio 2</v>
      </c>
      <c r="V787" s="41">
        <f>IF(MONTH(tbl_PV_Milestones[[#This Row],[Baseline Date]])&lt;7,YEAR(tbl_PV_Milestones[[#This Row],[Baseline Date]]),YEAR(tbl_PV_Milestones[[#This Row],[Baseline Date]])+1)</f>
        <v>2025</v>
      </c>
      <c r="W787" s="41">
        <f>IF(MONTH(tbl_PV_Milestones[[#This Row],[Actual/Schedule Finish]])&lt;7,YEAR(tbl_PV_Milestones[[#This Row],[Actual/Schedule Finish]]),YEAR(tbl_PV_Milestones[[#This Row],[Actual/Schedule Finish]])+1)</f>
        <v>2025</v>
      </c>
      <c r="X787" s="41" t="str">
        <f>IF(OR(tbl_PV_Milestones[[#This Row],[Project Status]]="Completed",tbl_PV_Milestones[[#This Row],[Project Status]]="Assumed Completed"),"Yes","No")</f>
        <v>No</v>
      </c>
      <c r="Y787" s="41">
        <f>IF(tbl_PV_Milestones[[#This Row],[Baseline Date]]="",1,0)</f>
        <v>0</v>
      </c>
      <c r="Z787" s="41">
        <f>IF(tbl_PV_Milestones[[#This Row],[Baseline Date]]&lt;PV_Meta!$B$7,1,0)</f>
        <v>1</v>
      </c>
      <c r="AA787" s="41">
        <f>IF(tbl_PV_Milestones[[#This Row],[Complete]]="Yes",1,0)</f>
        <v>0</v>
      </c>
      <c r="AB787" s="41">
        <f>IF(AND(tbl_PV_Milestones[[#This Row],[BL FY]]=2025,tbl_PV_Milestones[[#This Row],[Baseline Date]]&lt;PV_Meta!$B$7),1,0)</f>
        <v>1</v>
      </c>
      <c r="AC787" s="41">
        <f>IF(AND(tbl_PV_Milestones[[#This Row],[Planned YTD]]=1,tbl_PV_Milestones[[#This Row],[Complete]]="Yes"),1,0)</f>
        <v>0</v>
      </c>
      <c r="AD787" s="41">
        <f>IF(AND(tbl_PV_Milestones[[#This Row],[Actual/Schedule Finish]]&lt;PV_Meta!$B$7,tbl_PV_Milestones[[#This Row],[Complete]]="No",tbl_PV_Milestones[[#This Row],[Project Status]]&lt;&gt;"On Hold"),1,0)</f>
        <v>0</v>
      </c>
      <c r="AE787" s="41">
        <f>IF(AND(tbl_PV_Milestones[[#This Row],[Actual/Schedule Finish]]&gt;tbl_PV_Milestones[[#This Row],[Baseline Date]],tbl_PV_Milestones[[#This Row],[Complete]]="No",tbl_PV_Milestones[[#This Row],[Project Status]]&lt;&gt;"On Hold",tbl_PV_Milestones[[#This Row],[Overdue]]=0,tbl_PV_Milestones[[#This Row],[To be Baselined]]&lt;&gt;1),1,0)</f>
        <v>0</v>
      </c>
      <c r="AF787" s="41">
        <f>IF(AND(tbl_PV_Milestones[[#This Row],[BL FY]]=2025,tbl_PV_Milestones[[#This Row],[Finish FY]]&gt;2025),1,0)</f>
        <v>0</v>
      </c>
      <c r="AG787" s="56" t="str">
        <f>_xlfn.XLOOKUP(tbl_PV_Milestones[[#This Row],[Work ID]],tbl_PV_Meta[Work ID '#],tbl_PV_Meta[Project Manager/Owner],,0)</f>
        <v/>
      </c>
      <c r="AH787" s="6"/>
    </row>
    <row r="788" spans="4:34" x14ac:dyDescent="0.25">
      <c r="D788" s="6" t="s">
        <v>136</v>
      </c>
      <c r="E788" s="6" t="s">
        <v>520</v>
      </c>
      <c r="F788" s="6" t="s">
        <v>1790</v>
      </c>
      <c r="G788" s="6" t="s">
        <v>743</v>
      </c>
      <c r="H788" s="6" t="s">
        <v>505</v>
      </c>
      <c r="I788" s="6" t="s">
        <v>522</v>
      </c>
      <c r="J788" s="6" t="s">
        <v>136</v>
      </c>
      <c r="K788" s="6" t="s">
        <v>213</v>
      </c>
      <c r="L788" s="6" t="s">
        <v>173</v>
      </c>
      <c r="M788" s="43"/>
      <c r="N788" s="44" t="s">
        <v>1979</v>
      </c>
      <c r="O788" s="39">
        <v>45715.708333333299</v>
      </c>
      <c r="P788" s="39">
        <v>45586.708333333299</v>
      </c>
      <c r="Q788" s="6">
        <v>-82</v>
      </c>
      <c r="R788" s="6">
        <v>-9.9756690997566899E-2</v>
      </c>
      <c r="S788" s="45" t="e">
        <f>_xlfn.CONCAT(#REF!,TRIM(tbl_PV_Milestones[[#This Row],[Milestone Description]]))</f>
        <v>#REF!</v>
      </c>
      <c r="T788" s="84" t="str">
        <f>IF(COUNTIF(tbl_PV_Milestones[UID],tbl_PV_Milestones[[#This Row],[UID]])&gt;1,"Duplicate","")</f>
        <v>Duplicate</v>
      </c>
      <c r="U788" s="42" t="str">
        <f>_xlfn.XLOOKUP(tbl_PV_Milestones[[#This Row],[Work ID]],tbl_PV_Meta[Work ID '#],tbl_PV_Meta[Sub-Portfolio])</f>
        <v>Sub-Portfolio 2</v>
      </c>
      <c r="V788" s="41">
        <f>IF(MONTH(tbl_PV_Milestones[[#This Row],[Baseline Date]])&lt;7,YEAR(tbl_PV_Milestones[[#This Row],[Baseline Date]]),YEAR(tbl_PV_Milestones[[#This Row],[Baseline Date]])+1)</f>
        <v>2025</v>
      </c>
      <c r="W788" s="41">
        <f>IF(MONTH(tbl_PV_Milestones[[#This Row],[Actual/Schedule Finish]])&lt;7,YEAR(tbl_PV_Milestones[[#This Row],[Actual/Schedule Finish]]),YEAR(tbl_PV_Milestones[[#This Row],[Actual/Schedule Finish]])+1)</f>
        <v>2025</v>
      </c>
      <c r="X788" s="41" t="str">
        <f>IF(OR(tbl_PV_Milestones[[#This Row],[Project Status]]="Completed",tbl_PV_Milestones[[#This Row],[Project Status]]="Assumed Completed"),"Yes","No")</f>
        <v>No</v>
      </c>
      <c r="Y788" s="41">
        <f>IF(tbl_PV_Milestones[[#This Row],[Baseline Date]]="",1,0)</f>
        <v>0</v>
      </c>
      <c r="Z788" s="41">
        <f>IF(tbl_PV_Milestones[[#This Row],[Baseline Date]]&lt;PV_Meta!$B$7,1,0)</f>
        <v>1</v>
      </c>
      <c r="AA788" s="41">
        <f>IF(tbl_PV_Milestones[[#This Row],[Complete]]="Yes",1,0)</f>
        <v>0</v>
      </c>
      <c r="AB788" s="41">
        <f>IF(AND(tbl_PV_Milestones[[#This Row],[BL FY]]=2025,tbl_PV_Milestones[[#This Row],[Baseline Date]]&lt;PV_Meta!$B$7),1,0)</f>
        <v>1</v>
      </c>
      <c r="AC788" s="41">
        <f>IF(AND(tbl_PV_Milestones[[#This Row],[Planned YTD]]=1,tbl_PV_Milestones[[#This Row],[Complete]]="Yes"),1,0)</f>
        <v>0</v>
      </c>
      <c r="AD788" s="41">
        <f>IF(AND(tbl_PV_Milestones[[#This Row],[Actual/Schedule Finish]]&lt;PV_Meta!$B$7,tbl_PV_Milestones[[#This Row],[Complete]]="No",tbl_PV_Milestones[[#This Row],[Project Status]]&lt;&gt;"On Hold"),1,0)</f>
        <v>0</v>
      </c>
      <c r="AE788" s="41">
        <f>IF(AND(tbl_PV_Milestones[[#This Row],[Actual/Schedule Finish]]&gt;tbl_PV_Milestones[[#This Row],[Baseline Date]],tbl_PV_Milestones[[#This Row],[Complete]]="No",tbl_PV_Milestones[[#This Row],[Project Status]]&lt;&gt;"On Hold",tbl_PV_Milestones[[#This Row],[Overdue]]=0,tbl_PV_Milestones[[#This Row],[To be Baselined]]&lt;&gt;1),1,0)</f>
        <v>0</v>
      </c>
      <c r="AF788" s="41">
        <f>IF(AND(tbl_PV_Milestones[[#This Row],[BL FY]]=2025,tbl_PV_Milestones[[#This Row],[Finish FY]]&gt;2025),1,0)</f>
        <v>0</v>
      </c>
      <c r="AG788" s="56" t="str">
        <f>_xlfn.XLOOKUP(tbl_PV_Milestones[[#This Row],[Work ID]],tbl_PV_Meta[Work ID '#],tbl_PV_Meta[Project Manager/Owner],,0)</f>
        <v/>
      </c>
      <c r="AH788" s="6"/>
    </row>
    <row r="789" spans="4:34" x14ac:dyDescent="0.25">
      <c r="D789" s="6" t="s">
        <v>136</v>
      </c>
      <c r="E789" s="6" t="s">
        <v>520</v>
      </c>
      <c r="F789" s="6" t="s">
        <v>1790</v>
      </c>
      <c r="G789" s="6" t="s">
        <v>569</v>
      </c>
      <c r="H789" s="6" t="s">
        <v>505</v>
      </c>
      <c r="I789" s="6" t="s">
        <v>522</v>
      </c>
      <c r="J789" s="6" t="s">
        <v>136</v>
      </c>
      <c r="K789" s="6" t="s">
        <v>213</v>
      </c>
      <c r="L789" s="6" t="s">
        <v>173</v>
      </c>
      <c r="M789" s="43"/>
      <c r="N789" s="44" t="s">
        <v>1979</v>
      </c>
      <c r="O789" s="39">
        <v>45715.708333333299</v>
      </c>
      <c r="P789" s="39">
        <v>45586.708333333299</v>
      </c>
      <c r="Q789" s="6">
        <v>-82</v>
      </c>
      <c r="R789" s="6">
        <v>-9.9756690997566899E-2</v>
      </c>
      <c r="S789" s="45" t="e">
        <f>_xlfn.CONCAT(#REF!,TRIM(tbl_PV_Milestones[[#This Row],[Milestone Description]]))</f>
        <v>#REF!</v>
      </c>
      <c r="T789" s="84" t="str">
        <f>IF(COUNTIF(tbl_PV_Milestones[UID],tbl_PV_Milestones[[#This Row],[UID]])&gt;1,"Duplicate","")</f>
        <v>Duplicate</v>
      </c>
      <c r="U789" s="42" t="str">
        <f>_xlfn.XLOOKUP(tbl_PV_Milestones[[#This Row],[Work ID]],tbl_PV_Meta[Work ID '#],tbl_PV_Meta[Sub-Portfolio])</f>
        <v>Sub-Portfolio 2</v>
      </c>
      <c r="V789" s="41">
        <f>IF(MONTH(tbl_PV_Milestones[[#This Row],[Baseline Date]])&lt;7,YEAR(tbl_PV_Milestones[[#This Row],[Baseline Date]]),YEAR(tbl_PV_Milestones[[#This Row],[Baseline Date]])+1)</f>
        <v>2025</v>
      </c>
      <c r="W789" s="41">
        <f>IF(MONTH(tbl_PV_Milestones[[#This Row],[Actual/Schedule Finish]])&lt;7,YEAR(tbl_PV_Milestones[[#This Row],[Actual/Schedule Finish]]),YEAR(tbl_PV_Milestones[[#This Row],[Actual/Schedule Finish]])+1)</f>
        <v>2025</v>
      </c>
      <c r="X789" s="41" t="str">
        <f>IF(OR(tbl_PV_Milestones[[#This Row],[Project Status]]="Completed",tbl_PV_Milestones[[#This Row],[Project Status]]="Assumed Completed"),"Yes","No")</f>
        <v>No</v>
      </c>
      <c r="Y789" s="41">
        <f>IF(tbl_PV_Milestones[[#This Row],[Baseline Date]]="",1,0)</f>
        <v>0</v>
      </c>
      <c r="Z789" s="41">
        <f>IF(tbl_PV_Milestones[[#This Row],[Baseline Date]]&lt;PV_Meta!$B$7,1,0)</f>
        <v>1</v>
      </c>
      <c r="AA789" s="41">
        <f>IF(tbl_PV_Milestones[[#This Row],[Complete]]="Yes",1,0)</f>
        <v>0</v>
      </c>
      <c r="AB789" s="41">
        <f>IF(AND(tbl_PV_Milestones[[#This Row],[BL FY]]=2025,tbl_PV_Milestones[[#This Row],[Baseline Date]]&lt;PV_Meta!$B$7),1,0)</f>
        <v>1</v>
      </c>
      <c r="AC789" s="41">
        <f>IF(AND(tbl_PV_Milestones[[#This Row],[Planned YTD]]=1,tbl_PV_Milestones[[#This Row],[Complete]]="Yes"),1,0)</f>
        <v>0</v>
      </c>
      <c r="AD789" s="41">
        <f>IF(AND(tbl_PV_Milestones[[#This Row],[Actual/Schedule Finish]]&lt;PV_Meta!$B$7,tbl_PV_Milestones[[#This Row],[Complete]]="No",tbl_PV_Milestones[[#This Row],[Project Status]]&lt;&gt;"On Hold"),1,0)</f>
        <v>0</v>
      </c>
      <c r="AE789" s="41">
        <f>IF(AND(tbl_PV_Milestones[[#This Row],[Actual/Schedule Finish]]&gt;tbl_PV_Milestones[[#This Row],[Baseline Date]],tbl_PV_Milestones[[#This Row],[Complete]]="No",tbl_PV_Milestones[[#This Row],[Project Status]]&lt;&gt;"On Hold",tbl_PV_Milestones[[#This Row],[Overdue]]=0,tbl_PV_Milestones[[#This Row],[To be Baselined]]&lt;&gt;1),1,0)</f>
        <v>0</v>
      </c>
      <c r="AF789" s="41">
        <f>IF(AND(tbl_PV_Milestones[[#This Row],[BL FY]]=2025,tbl_PV_Milestones[[#This Row],[Finish FY]]&gt;2025),1,0)</f>
        <v>0</v>
      </c>
      <c r="AG789" s="56" t="str">
        <f>_xlfn.XLOOKUP(tbl_PV_Milestones[[#This Row],[Work ID]],tbl_PV_Meta[Work ID '#],tbl_PV_Meta[Project Manager/Owner],,0)</f>
        <v/>
      </c>
      <c r="AH789" s="6"/>
    </row>
    <row r="790" spans="4:34" x14ac:dyDescent="0.25">
      <c r="D790" s="6" t="s">
        <v>136</v>
      </c>
      <c r="E790" s="6" t="s">
        <v>513</v>
      </c>
      <c r="F790" s="6" t="s">
        <v>1790</v>
      </c>
      <c r="G790" s="6" t="s">
        <v>628</v>
      </c>
      <c r="H790" s="6" t="s">
        <v>505</v>
      </c>
      <c r="I790" s="6" t="s">
        <v>522</v>
      </c>
      <c r="J790" s="6" t="s">
        <v>136</v>
      </c>
      <c r="K790" s="6" t="s">
        <v>213</v>
      </c>
      <c r="L790" s="6" t="s">
        <v>173</v>
      </c>
      <c r="M790" s="43"/>
      <c r="N790" s="44" t="s">
        <v>1979</v>
      </c>
      <c r="O790" s="39">
        <v>45701.708333333299</v>
      </c>
      <c r="P790" s="39">
        <v>45555.708333333299</v>
      </c>
      <c r="Q790" s="6">
        <v>-92</v>
      </c>
      <c r="R790" s="6">
        <v>-0.111922141119221</v>
      </c>
      <c r="S790" s="45" t="e">
        <f>_xlfn.CONCAT(#REF!,TRIM(tbl_PV_Milestones[[#This Row],[Milestone Description]]))</f>
        <v>#REF!</v>
      </c>
      <c r="T790" s="84" t="str">
        <f>IF(COUNTIF(tbl_PV_Milestones[UID],tbl_PV_Milestones[[#This Row],[UID]])&gt;1,"Duplicate","")</f>
        <v>Duplicate</v>
      </c>
      <c r="U790" s="42" t="str">
        <f>_xlfn.XLOOKUP(tbl_PV_Milestones[[#This Row],[Work ID]],tbl_PV_Meta[Work ID '#],tbl_PV_Meta[Sub-Portfolio])</f>
        <v>Sub-Portfolio 2</v>
      </c>
      <c r="V790" s="41">
        <f>IF(MONTH(tbl_PV_Milestones[[#This Row],[Baseline Date]])&lt;7,YEAR(tbl_PV_Milestones[[#This Row],[Baseline Date]]),YEAR(tbl_PV_Milestones[[#This Row],[Baseline Date]])+1)</f>
        <v>2025</v>
      </c>
      <c r="W790" s="41">
        <f>IF(MONTH(tbl_PV_Milestones[[#This Row],[Actual/Schedule Finish]])&lt;7,YEAR(tbl_PV_Milestones[[#This Row],[Actual/Schedule Finish]]),YEAR(tbl_PV_Milestones[[#This Row],[Actual/Schedule Finish]])+1)</f>
        <v>2025</v>
      </c>
      <c r="X790" s="41" t="str">
        <f>IF(OR(tbl_PV_Milestones[[#This Row],[Project Status]]="Completed",tbl_PV_Milestones[[#This Row],[Project Status]]="Assumed Completed"),"Yes","No")</f>
        <v>No</v>
      </c>
      <c r="Y790" s="41">
        <f>IF(tbl_PV_Milestones[[#This Row],[Baseline Date]]="",1,0)</f>
        <v>0</v>
      </c>
      <c r="Z790" s="41">
        <f>IF(tbl_PV_Milestones[[#This Row],[Baseline Date]]&lt;PV_Meta!$B$7,1,0)</f>
        <v>1</v>
      </c>
      <c r="AA790" s="41">
        <f>IF(tbl_PV_Milestones[[#This Row],[Complete]]="Yes",1,0)</f>
        <v>0</v>
      </c>
      <c r="AB790" s="41">
        <f>IF(AND(tbl_PV_Milestones[[#This Row],[BL FY]]=2025,tbl_PV_Milestones[[#This Row],[Baseline Date]]&lt;PV_Meta!$B$7),1,0)</f>
        <v>1</v>
      </c>
      <c r="AC790" s="41">
        <f>IF(AND(tbl_PV_Milestones[[#This Row],[Planned YTD]]=1,tbl_PV_Milestones[[#This Row],[Complete]]="Yes"),1,0)</f>
        <v>0</v>
      </c>
      <c r="AD790" s="41">
        <f>IF(AND(tbl_PV_Milestones[[#This Row],[Actual/Schedule Finish]]&lt;PV_Meta!$B$7,tbl_PV_Milestones[[#This Row],[Complete]]="No",tbl_PV_Milestones[[#This Row],[Project Status]]&lt;&gt;"On Hold"),1,0)</f>
        <v>0</v>
      </c>
      <c r="AE790" s="41">
        <f>IF(AND(tbl_PV_Milestones[[#This Row],[Actual/Schedule Finish]]&gt;tbl_PV_Milestones[[#This Row],[Baseline Date]],tbl_PV_Milestones[[#This Row],[Complete]]="No",tbl_PV_Milestones[[#This Row],[Project Status]]&lt;&gt;"On Hold",tbl_PV_Milestones[[#This Row],[Overdue]]=0,tbl_PV_Milestones[[#This Row],[To be Baselined]]&lt;&gt;1),1,0)</f>
        <v>0</v>
      </c>
      <c r="AF790" s="41">
        <f>IF(AND(tbl_PV_Milestones[[#This Row],[BL FY]]=2025,tbl_PV_Milestones[[#This Row],[Finish FY]]&gt;2025),1,0)</f>
        <v>0</v>
      </c>
      <c r="AG790" s="56" t="str">
        <f>_xlfn.XLOOKUP(tbl_PV_Milestones[[#This Row],[Work ID]],tbl_PV_Meta[Work ID '#],tbl_PV_Meta[Project Manager/Owner],,0)</f>
        <v/>
      </c>
      <c r="AH790" s="6"/>
    </row>
    <row r="791" spans="4:34" x14ac:dyDescent="0.25">
      <c r="D791" s="6" t="s">
        <v>136</v>
      </c>
      <c r="E791" s="6" t="s">
        <v>513</v>
      </c>
      <c r="F791" s="6" t="s">
        <v>1790</v>
      </c>
      <c r="G791" s="6" t="s">
        <v>744</v>
      </c>
      <c r="H791" s="6" t="s">
        <v>505</v>
      </c>
      <c r="I791" s="6" t="s">
        <v>522</v>
      </c>
      <c r="J791" s="6" t="s">
        <v>136</v>
      </c>
      <c r="K791" s="6" t="s">
        <v>213</v>
      </c>
      <c r="L791" s="6" t="s">
        <v>173</v>
      </c>
      <c r="M791" s="43"/>
      <c r="N791" s="44" t="s">
        <v>1979</v>
      </c>
      <c r="O791" s="39">
        <v>45701.708333333299</v>
      </c>
      <c r="P791" s="39">
        <v>45555.708333333299</v>
      </c>
      <c r="Q791" s="6">
        <v>-92</v>
      </c>
      <c r="R791" s="6">
        <v>-0.111922141119221</v>
      </c>
      <c r="S791" s="45" t="e">
        <f>_xlfn.CONCAT(#REF!,TRIM(tbl_PV_Milestones[[#This Row],[Milestone Description]]))</f>
        <v>#REF!</v>
      </c>
      <c r="T791" s="84" t="str">
        <f>IF(COUNTIF(tbl_PV_Milestones[UID],tbl_PV_Milestones[[#This Row],[UID]])&gt;1,"Duplicate","")</f>
        <v>Duplicate</v>
      </c>
      <c r="U791" s="42" t="str">
        <f>_xlfn.XLOOKUP(tbl_PV_Milestones[[#This Row],[Work ID]],tbl_PV_Meta[Work ID '#],tbl_PV_Meta[Sub-Portfolio])</f>
        <v>Sub-Portfolio 2</v>
      </c>
      <c r="V791" s="41">
        <f>IF(MONTH(tbl_PV_Milestones[[#This Row],[Baseline Date]])&lt;7,YEAR(tbl_PV_Milestones[[#This Row],[Baseline Date]]),YEAR(tbl_PV_Milestones[[#This Row],[Baseline Date]])+1)</f>
        <v>2025</v>
      </c>
      <c r="W791" s="41">
        <f>IF(MONTH(tbl_PV_Milestones[[#This Row],[Actual/Schedule Finish]])&lt;7,YEAR(tbl_PV_Milestones[[#This Row],[Actual/Schedule Finish]]),YEAR(tbl_PV_Milestones[[#This Row],[Actual/Schedule Finish]])+1)</f>
        <v>2025</v>
      </c>
      <c r="X791" s="41" t="str">
        <f>IF(OR(tbl_PV_Milestones[[#This Row],[Project Status]]="Completed",tbl_PV_Milestones[[#This Row],[Project Status]]="Assumed Completed"),"Yes","No")</f>
        <v>No</v>
      </c>
      <c r="Y791" s="41">
        <f>IF(tbl_PV_Milestones[[#This Row],[Baseline Date]]="",1,0)</f>
        <v>0</v>
      </c>
      <c r="Z791" s="41">
        <f>IF(tbl_PV_Milestones[[#This Row],[Baseline Date]]&lt;PV_Meta!$B$7,1,0)</f>
        <v>1</v>
      </c>
      <c r="AA791" s="41">
        <f>IF(tbl_PV_Milestones[[#This Row],[Complete]]="Yes",1,0)</f>
        <v>0</v>
      </c>
      <c r="AB791" s="41">
        <f>IF(AND(tbl_PV_Milestones[[#This Row],[BL FY]]=2025,tbl_PV_Milestones[[#This Row],[Baseline Date]]&lt;PV_Meta!$B$7),1,0)</f>
        <v>1</v>
      </c>
      <c r="AC791" s="41">
        <f>IF(AND(tbl_PV_Milestones[[#This Row],[Planned YTD]]=1,tbl_PV_Milestones[[#This Row],[Complete]]="Yes"),1,0)</f>
        <v>0</v>
      </c>
      <c r="AD791" s="41">
        <f>IF(AND(tbl_PV_Milestones[[#This Row],[Actual/Schedule Finish]]&lt;PV_Meta!$B$7,tbl_PV_Milestones[[#This Row],[Complete]]="No",tbl_PV_Milestones[[#This Row],[Project Status]]&lt;&gt;"On Hold"),1,0)</f>
        <v>0</v>
      </c>
      <c r="AE791" s="41">
        <f>IF(AND(tbl_PV_Milestones[[#This Row],[Actual/Schedule Finish]]&gt;tbl_PV_Milestones[[#This Row],[Baseline Date]],tbl_PV_Milestones[[#This Row],[Complete]]="No",tbl_PV_Milestones[[#This Row],[Project Status]]&lt;&gt;"On Hold",tbl_PV_Milestones[[#This Row],[Overdue]]=0,tbl_PV_Milestones[[#This Row],[To be Baselined]]&lt;&gt;1),1,0)</f>
        <v>0</v>
      </c>
      <c r="AF791" s="41">
        <f>IF(AND(tbl_PV_Milestones[[#This Row],[BL FY]]=2025,tbl_PV_Milestones[[#This Row],[Finish FY]]&gt;2025),1,0)</f>
        <v>0</v>
      </c>
      <c r="AG791" s="56" t="str">
        <f>_xlfn.XLOOKUP(tbl_PV_Milestones[[#This Row],[Work ID]],tbl_PV_Meta[Work ID '#],tbl_PV_Meta[Project Manager/Owner],,0)</f>
        <v/>
      </c>
      <c r="AH791" s="6"/>
    </row>
    <row r="792" spans="4:34" x14ac:dyDescent="0.25">
      <c r="D792" s="6" t="s">
        <v>136</v>
      </c>
      <c r="E792" s="6" t="s">
        <v>513</v>
      </c>
      <c r="F792" s="6" t="s">
        <v>1790</v>
      </c>
      <c r="G792" s="6" t="s">
        <v>567</v>
      </c>
      <c r="H792" s="6" t="s">
        <v>505</v>
      </c>
      <c r="I792" s="6" t="s">
        <v>522</v>
      </c>
      <c r="J792" s="6" t="s">
        <v>136</v>
      </c>
      <c r="K792" s="6" t="s">
        <v>213</v>
      </c>
      <c r="L792" s="6" t="s">
        <v>173</v>
      </c>
      <c r="M792" s="43"/>
      <c r="N792" s="44" t="s">
        <v>1979</v>
      </c>
      <c r="O792" s="39">
        <v>45701.708333333299</v>
      </c>
      <c r="P792" s="39">
        <v>45555.708333333299</v>
      </c>
      <c r="Q792" s="6">
        <v>-92</v>
      </c>
      <c r="R792" s="6">
        <v>-0.111922141119221</v>
      </c>
      <c r="S792" s="45" t="e">
        <f>_xlfn.CONCAT(#REF!,TRIM(tbl_PV_Milestones[[#This Row],[Milestone Description]]))</f>
        <v>#REF!</v>
      </c>
      <c r="T792" s="84" t="str">
        <f>IF(COUNTIF(tbl_PV_Milestones[UID],tbl_PV_Milestones[[#This Row],[UID]])&gt;1,"Duplicate","")</f>
        <v>Duplicate</v>
      </c>
      <c r="U792" s="42" t="str">
        <f>_xlfn.XLOOKUP(tbl_PV_Milestones[[#This Row],[Work ID]],tbl_PV_Meta[Work ID '#],tbl_PV_Meta[Sub-Portfolio])</f>
        <v>Sub-Portfolio 2</v>
      </c>
      <c r="V792" s="41">
        <f>IF(MONTH(tbl_PV_Milestones[[#This Row],[Baseline Date]])&lt;7,YEAR(tbl_PV_Milestones[[#This Row],[Baseline Date]]),YEAR(tbl_PV_Milestones[[#This Row],[Baseline Date]])+1)</f>
        <v>2025</v>
      </c>
      <c r="W792" s="41">
        <f>IF(MONTH(tbl_PV_Milestones[[#This Row],[Actual/Schedule Finish]])&lt;7,YEAR(tbl_PV_Milestones[[#This Row],[Actual/Schedule Finish]]),YEAR(tbl_PV_Milestones[[#This Row],[Actual/Schedule Finish]])+1)</f>
        <v>2025</v>
      </c>
      <c r="X792" s="41" t="str">
        <f>IF(OR(tbl_PV_Milestones[[#This Row],[Project Status]]="Completed",tbl_PV_Milestones[[#This Row],[Project Status]]="Assumed Completed"),"Yes","No")</f>
        <v>No</v>
      </c>
      <c r="Y792" s="41">
        <f>IF(tbl_PV_Milestones[[#This Row],[Baseline Date]]="",1,0)</f>
        <v>0</v>
      </c>
      <c r="Z792" s="41">
        <f>IF(tbl_PV_Milestones[[#This Row],[Baseline Date]]&lt;PV_Meta!$B$7,1,0)</f>
        <v>1</v>
      </c>
      <c r="AA792" s="41">
        <f>IF(tbl_PV_Milestones[[#This Row],[Complete]]="Yes",1,0)</f>
        <v>0</v>
      </c>
      <c r="AB792" s="41">
        <f>IF(AND(tbl_PV_Milestones[[#This Row],[BL FY]]=2025,tbl_PV_Milestones[[#This Row],[Baseline Date]]&lt;PV_Meta!$B$7),1,0)</f>
        <v>1</v>
      </c>
      <c r="AC792" s="41">
        <f>IF(AND(tbl_PV_Milestones[[#This Row],[Planned YTD]]=1,tbl_PV_Milestones[[#This Row],[Complete]]="Yes"),1,0)</f>
        <v>0</v>
      </c>
      <c r="AD792" s="41">
        <f>IF(AND(tbl_PV_Milestones[[#This Row],[Actual/Schedule Finish]]&lt;PV_Meta!$B$7,tbl_PV_Milestones[[#This Row],[Complete]]="No",tbl_PV_Milestones[[#This Row],[Project Status]]&lt;&gt;"On Hold"),1,0)</f>
        <v>0</v>
      </c>
      <c r="AE792" s="41">
        <f>IF(AND(tbl_PV_Milestones[[#This Row],[Actual/Schedule Finish]]&gt;tbl_PV_Milestones[[#This Row],[Baseline Date]],tbl_PV_Milestones[[#This Row],[Complete]]="No",tbl_PV_Milestones[[#This Row],[Project Status]]&lt;&gt;"On Hold",tbl_PV_Milestones[[#This Row],[Overdue]]=0,tbl_PV_Milestones[[#This Row],[To be Baselined]]&lt;&gt;1),1,0)</f>
        <v>0</v>
      </c>
      <c r="AF792" s="41">
        <f>IF(AND(tbl_PV_Milestones[[#This Row],[BL FY]]=2025,tbl_PV_Milestones[[#This Row],[Finish FY]]&gt;2025),1,0)</f>
        <v>0</v>
      </c>
      <c r="AG792" s="56" t="str">
        <f>_xlfn.XLOOKUP(tbl_PV_Milestones[[#This Row],[Work ID]],tbl_PV_Meta[Work ID '#],tbl_PV_Meta[Project Manager/Owner],,0)</f>
        <v/>
      </c>
      <c r="AH792" s="6"/>
    </row>
    <row r="793" spans="4:34" x14ac:dyDescent="0.25">
      <c r="D793" s="6" t="s">
        <v>136</v>
      </c>
      <c r="E793" s="6" t="s">
        <v>513</v>
      </c>
      <c r="F793" s="6" t="s">
        <v>1790</v>
      </c>
      <c r="G793" s="6" t="s">
        <v>568</v>
      </c>
      <c r="H793" s="6" t="s">
        <v>505</v>
      </c>
      <c r="I793" s="6" t="s">
        <v>522</v>
      </c>
      <c r="J793" s="6" t="s">
        <v>136</v>
      </c>
      <c r="K793" s="6" t="s">
        <v>213</v>
      </c>
      <c r="L793" s="6" t="s">
        <v>173</v>
      </c>
      <c r="M793" s="43"/>
      <c r="N793" s="44" t="s">
        <v>1979</v>
      </c>
      <c r="O793" s="39">
        <v>45701.708333333299</v>
      </c>
      <c r="P793" s="39">
        <v>45555.708333333299</v>
      </c>
      <c r="Q793" s="6">
        <v>-92</v>
      </c>
      <c r="R793" s="6">
        <v>-0.111922141119221</v>
      </c>
      <c r="S793" s="45" t="e">
        <f>_xlfn.CONCAT(#REF!,TRIM(tbl_PV_Milestones[[#This Row],[Milestone Description]]))</f>
        <v>#REF!</v>
      </c>
      <c r="T793" s="84" t="str">
        <f>IF(COUNTIF(tbl_PV_Milestones[UID],tbl_PV_Milestones[[#This Row],[UID]])&gt;1,"Duplicate","")</f>
        <v>Duplicate</v>
      </c>
      <c r="U793" s="42" t="str">
        <f>_xlfn.XLOOKUP(tbl_PV_Milestones[[#This Row],[Work ID]],tbl_PV_Meta[Work ID '#],tbl_PV_Meta[Sub-Portfolio])</f>
        <v>Sub-Portfolio 2</v>
      </c>
      <c r="V793" s="41">
        <f>IF(MONTH(tbl_PV_Milestones[[#This Row],[Baseline Date]])&lt;7,YEAR(tbl_PV_Milestones[[#This Row],[Baseline Date]]),YEAR(tbl_PV_Milestones[[#This Row],[Baseline Date]])+1)</f>
        <v>2025</v>
      </c>
      <c r="W793" s="41">
        <f>IF(MONTH(tbl_PV_Milestones[[#This Row],[Actual/Schedule Finish]])&lt;7,YEAR(tbl_PV_Milestones[[#This Row],[Actual/Schedule Finish]]),YEAR(tbl_PV_Milestones[[#This Row],[Actual/Schedule Finish]])+1)</f>
        <v>2025</v>
      </c>
      <c r="X793" s="41" t="str">
        <f>IF(OR(tbl_PV_Milestones[[#This Row],[Project Status]]="Completed",tbl_PV_Milestones[[#This Row],[Project Status]]="Assumed Completed"),"Yes","No")</f>
        <v>No</v>
      </c>
      <c r="Y793" s="41">
        <f>IF(tbl_PV_Milestones[[#This Row],[Baseline Date]]="",1,0)</f>
        <v>0</v>
      </c>
      <c r="Z793" s="41">
        <f>IF(tbl_PV_Milestones[[#This Row],[Baseline Date]]&lt;PV_Meta!$B$7,1,0)</f>
        <v>1</v>
      </c>
      <c r="AA793" s="41">
        <f>IF(tbl_PV_Milestones[[#This Row],[Complete]]="Yes",1,0)</f>
        <v>0</v>
      </c>
      <c r="AB793" s="41">
        <f>IF(AND(tbl_PV_Milestones[[#This Row],[BL FY]]=2025,tbl_PV_Milestones[[#This Row],[Baseline Date]]&lt;PV_Meta!$B$7),1,0)</f>
        <v>1</v>
      </c>
      <c r="AC793" s="41">
        <f>IF(AND(tbl_PV_Milestones[[#This Row],[Planned YTD]]=1,tbl_PV_Milestones[[#This Row],[Complete]]="Yes"),1,0)</f>
        <v>0</v>
      </c>
      <c r="AD793" s="41">
        <f>IF(AND(tbl_PV_Milestones[[#This Row],[Actual/Schedule Finish]]&lt;PV_Meta!$B$7,tbl_PV_Milestones[[#This Row],[Complete]]="No",tbl_PV_Milestones[[#This Row],[Project Status]]&lt;&gt;"On Hold"),1,0)</f>
        <v>0</v>
      </c>
      <c r="AE793" s="41">
        <f>IF(AND(tbl_PV_Milestones[[#This Row],[Actual/Schedule Finish]]&gt;tbl_PV_Milestones[[#This Row],[Baseline Date]],tbl_PV_Milestones[[#This Row],[Complete]]="No",tbl_PV_Milestones[[#This Row],[Project Status]]&lt;&gt;"On Hold",tbl_PV_Milestones[[#This Row],[Overdue]]=0,tbl_PV_Milestones[[#This Row],[To be Baselined]]&lt;&gt;1),1,0)</f>
        <v>0</v>
      </c>
      <c r="AF793" s="41">
        <f>IF(AND(tbl_PV_Milestones[[#This Row],[BL FY]]=2025,tbl_PV_Milestones[[#This Row],[Finish FY]]&gt;2025),1,0)</f>
        <v>0</v>
      </c>
      <c r="AG793" s="56" t="str">
        <f>_xlfn.XLOOKUP(tbl_PV_Milestones[[#This Row],[Work ID]],tbl_PV_Meta[Work ID '#],tbl_PV_Meta[Project Manager/Owner],,0)</f>
        <v/>
      </c>
      <c r="AH793" s="6"/>
    </row>
    <row r="794" spans="4:34" x14ac:dyDescent="0.25">
      <c r="D794" s="6" t="s">
        <v>136</v>
      </c>
      <c r="E794" s="6" t="s">
        <v>520</v>
      </c>
      <c r="F794" s="6" t="s">
        <v>1790</v>
      </c>
      <c r="G794" s="6" t="s">
        <v>570</v>
      </c>
      <c r="H794" s="6" t="s">
        <v>505</v>
      </c>
      <c r="I794" s="6" t="s">
        <v>522</v>
      </c>
      <c r="J794" s="6" t="s">
        <v>136</v>
      </c>
      <c r="K794" s="6" t="s">
        <v>213</v>
      </c>
      <c r="L794" s="6" t="s">
        <v>173</v>
      </c>
      <c r="M794" s="43"/>
      <c r="N794" s="44" t="s">
        <v>1979</v>
      </c>
      <c r="O794" s="39">
        <v>45719.708333333299</v>
      </c>
      <c r="P794" s="39">
        <v>45600.708333333299</v>
      </c>
      <c r="Q794" s="6">
        <v>-74</v>
      </c>
      <c r="R794" s="6">
        <v>-9.0024330900243296E-2</v>
      </c>
      <c r="S794" s="45" t="e">
        <f>_xlfn.CONCAT(#REF!,TRIM(tbl_PV_Milestones[[#This Row],[Milestone Description]]))</f>
        <v>#REF!</v>
      </c>
      <c r="T794" s="84" t="str">
        <f>IF(COUNTIF(tbl_PV_Milestones[UID],tbl_PV_Milestones[[#This Row],[UID]])&gt;1,"Duplicate","")</f>
        <v>Duplicate</v>
      </c>
      <c r="U794" s="42" t="str">
        <f>_xlfn.XLOOKUP(tbl_PV_Milestones[[#This Row],[Work ID]],tbl_PV_Meta[Work ID '#],tbl_PV_Meta[Sub-Portfolio])</f>
        <v>Sub-Portfolio 2</v>
      </c>
      <c r="V794" s="41">
        <f>IF(MONTH(tbl_PV_Milestones[[#This Row],[Baseline Date]])&lt;7,YEAR(tbl_PV_Milestones[[#This Row],[Baseline Date]]),YEAR(tbl_PV_Milestones[[#This Row],[Baseline Date]])+1)</f>
        <v>2025</v>
      </c>
      <c r="W794" s="41">
        <f>IF(MONTH(tbl_PV_Milestones[[#This Row],[Actual/Schedule Finish]])&lt;7,YEAR(tbl_PV_Milestones[[#This Row],[Actual/Schedule Finish]]),YEAR(tbl_PV_Milestones[[#This Row],[Actual/Schedule Finish]])+1)</f>
        <v>2025</v>
      </c>
      <c r="X794" s="41" t="str">
        <f>IF(OR(tbl_PV_Milestones[[#This Row],[Project Status]]="Completed",tbl_PV_Milestones[[#This Row],[Project Status]]="Assumed Completed"),"Yes","No")</f>
        <v>No</v>
      </c>
      <c r="Y794" s="41">
        <f>IF(tbl_PV_Milestones[[#This Row],[Baseline Date]]="",1,0)</f>
        <v>0</v>
      </c>
      <c r="Z794" s="41">
        <f>IF(tbl_PV_Milestones[[#This Row],[Baseline Date]]&lt;PV_Meta!$B$7,1,0)</f>
        <v>1</v>
      </c>
      <c r="AA794" s="41">
        <f>IF(tbl_PV_Milestones[[#This Row],[Complete]]="Yes",1,0)</f>
        <v>0</v>
      </c>
      <c r="AB794" s="41">
        <f>IF(AND(tbl_PV_Milestones[[#This Row],[BL FY]]=2025,tbl_PV_Milestones[[#This Row],[Baseline Date]]&lt;PV_Meta!$B$7),1,0)</f>
        <v>1</v>
      </c>
      <c r="AC794" s="41">
        <f>IF(AND(tbl_PV_Milestones[[#This Row],[Planned YTD]]=1,tbl_PV_Milestones[[#This Row],[Complete]]="Yes"),1,0)</f>
        <v>0</v>
      </c>
      <c r="AD794" s="41">
        <f>IF(AND(tbl_PV_Milestones[[#This Row],[Actual/Schedule Finish]]&lt;PV_Meta!$B$7,tbl_PV_Milestones[[#This Row],[Complete]]="No",tbl_PV_Milestones[[#This Row],[Project Status]]&lt;&gt;"On Hold"),1,0)</f>
        <v>0</v>
      </c>
      <c r="AE794" s="41">
        <f>IF(AND(tbl_PV_Milestones[[#This Row],[Actual/Schedule Finish]]&gt;tbl_PV_Milestones[[#This Row],[Baseline Date]],tbl_PV_Milestones[[#This Row],[Complete]]="No",tbl_PV_Milestones[[#This Row],[Project Status]]&lt;&gt;"On Hold",tbl_PV_Milestones[[#This Row],[Overdue]]=0,tbl_PV_Milestones[[#This Row],[To be Baselined]]&lt;&gt;1),1,0)</f>
        <v>0</v>
      </c>
      <c r="AF794" s="41">
        <f>IF(AND(tbl_PV_Milestones[[#This Row],[BL FY]]=2025,tbl_PV_Milestones[[#This Row],[Finish FY]]&gt;2025),1,0)</f>
        <v>0</v>
      </c>
      <c r="AG794" s="56" t="str">
        <f>_xlfn.XLOOKUP(tbl_PV_Milestones[[#This Row],[Work ID]],tbl_PV_Meta[Work ID '#],tbl_PV_Meta[Project Manager/Owner],,0)</f>
        <v/>
      </c>
      <c r="AH794" s="6"/>
    </row>
    <row r="795" spans="4:34" x14ac:dyDescent="0.25">
      <c r="D795" s="6" t="s">
        <v>136</v>
      </c>
      <c r="E795" s="6" t="s">
        <v>520</v>
      </c>
      <c r="F795" s="6" t="s">
        <v>1790</v>
      </c>
      <c r="G795" s="6" t="s">
        <v>598</v>
      </c>
      <c r="H795" s="6" t="s">
        <v>505</v>
      </c>
      <c r="I795" s="6" t="s">
        <v>522</v>
      </c>
      <c r="J795" s="6" t="s">
        <v>136</v>
      </c>
      <c r="K795" s="6" t="s">
        <v>213</v>
      </c>
      <c r="L795" s="6" t="s">
        <v>173</v>
      </c>
      <c r="M795" s="43"/>
      <c r="N795" s="44" t="s">
        <v>1979</v>
      </c>
      <c r="O795" s="39">
        <v>45721.708333333299</v>
      </c>
      <c r="P795" s="39">
        <v>45607.708333333299</v>
      </c>
      <c r="Q795" s="6">
        <v>-71</v>
      </c>
      <c r="R795" s="6">
        <v>-8.6374695863747006E-2</v>
      </c>
      <c r="S795" s="45" t="e">
        <f>_xlfn.CONCAT(#REF!,TRIM(tbl_PV_Milestones[[#This Row],[Milestone Description]]))</f>
        <v>#REF!</v>
      </c>
      <c r="T795" s="84" t="str">
        <f>IF(COUNTIF(tbl_PV_Milestones[UID],tbl_PV_Milestones[[#This Row],[UID]])&gt;1,"Duplicate","")</f>
        <v>Duplicate</v>
      </c>
      <c r="U795" s="42" t="str">
        <f>_xlfn.XLOOKUP(tbl_PV_Milestones[[#This Row],[Work ID]],tbl_PV_Meta[Work ID '#],tbl_PV_Meta[Sub-Portfolio])</f>
        <v>Sub-Portfolio 2</v>
      </c>
      <c r="V795" s="41">
        <f>IF(MONTH(tbl_PV_Milestones[[#This Row],[Baseline Date]])&lt;7,YEAR(tbl_PV_Milestones[[#This Row],[Baseline Date]]),YEAR(tbl_PV_Milestones[[#This Row],[Baseline Date]])+1)</f>
        <v>2025</v>
      </c>
      <c r="W795" s="41">
        <f>IF(MONTH(tbl_PV_Milestones[[#This Row],[Actual/Schedule Finish]])&lt;7,YEAR(tbl_PV_Milestones[[#This Row],[Actual/Schedule Finish]]),YEAR(tbl_PV_Milestones[[#This Row],[Actual/Schedule Finish]])+1)</f>
        <v>2025</v>
      </c>
      <c r="X795" s="41" t="str">
        <f>IF(OR(tbl_PV_Milestones[[#This Row],[Project Status]]="Completed",tbl_PV_Milestones[[#This Row],[Project Status]]="Assumed Completed"),"Yes","No")</f>
        <v>No</v>
      </c>
      <c r="Y795" s="41">
        <f>IF(tbl_PV_Milestones[[#This Row],[Baseline Date]]="",1,0)</f>
        <v>0</v>
      </c>
      <c r="Z795" s="41">
        <f>IF(tbl_PV_Milestones[[#This Row],[Baseline Date]]&lt;PV_Meta!$B$7,1,0)</f>
        <v>1</v>
      </c>
      <c r="AA795" s="41">
        <f>IF(tbl_PV_Milestones[[#This Row],[Complete]]="Yes",1,0)</f>
        <v>0</v>
      </c>
      <c r="AB795" s="41">
        <f>IF(AND(tbl_PV_Milestones[[#This Row],[BL FY]]=2025,tbl_PV_Milestones[[#This Row],[Baseline Date]]&lt;PV_Meta!$B$7),1,0)</f>
        <v>1</v>
      </c>
      <c r="AC795" s="41">
        <f>IF(AND(tbl_PV_Milestones[[#This Row],[Planned YTD]]=1,tbl_PV_Milestones[[#This Row],[Complete]]="Yes"),1,0)</f>
        <v>0</v>
      </c>
      <c r="AD795" s="41">
        <f>IF(AND(tbl_PV_Milestones[[#This Row],[Actual/Schedule Finish]]&lt;PV_Meta!$B$7,tbl_PV_Milestones[[#This Row],[Complete]]="No",tbl_PV_Milestones[[#This Row],[Project Status]]&lt;&gt;"On Hold"),1,0)</f>
        <v>0</v>
      </c>
      <c r="AE795" s="41">
        <f>IF(AND(tbl_PV_Milestones[[#This Row],[Actual/Schedule Finish]]&gt;tbl_PV_Milestones[[#This Row],[Baseline Date]],tbl_PV_Milestones[[#This Row],[Complete]]="No",tbl_PV_Milestones[[#This Row],[Project Status]]&lt;&gt;"On Hold",tbl_PV_Milestones[[#This Row],[Overdue]]=0,tbl_PV_Milestones[[#This Row],[To be Baselined]]&lt;&gt;1),1,0)</f>
        <v>0</v>
      </c>
      <c r="AF795" s="41">
        <f>IF(AND(tbl_PV_Milestones[[#This Row],[BL FY]]=2025,tbl_PV_Milestones[[#This Row],[Finish FY]]&gt;2025),1,0)</f>
        <v>0</v>
      </c>
      <c r="AG795" s="56" t="str">
        <f>_xlfn.XLOOKUP(tbl_PV_Milestones[[#This Row],[Work ID]],tbl_PV_Meta[Work ID '#],tbl_PV_Meta[Project Manager/Owner],,0)</f>
        <v/>
      </c>
      <c r="AH795" s="6"/>
    </row>
    <row r="796" spans="4:34" x14ac:dyDescent="0.25">
      <c r="D796" s="6" t="s">
        <v>136</v>
      </c>
      <c r="E796" s="6" t="s">
        <v>513</v>
      </c>
      <c r="F796" s="6" t="s">
        <v>1790</v>
      </c>
      <c r="G796" s="6" t="s">
        <v>745</v>
      </c>
      <c r="H796" s="6" t="s">
        <v>505</v>
      </c>
      <c r="I796" s="6" t="s">
        <v>522</v>
      </c>
      <c r="J796" s="6" t="s">
        <v>136</v>
      </c>
      <c r="K796" s="6" t="s">
        <v>213</v>
      </c>
      <c r="L796" s="6" t="s">
        <v>173</v>
      </c>
      <c r="M796" s="43"/>
      <c r="N796" s="44" t="s">
        <v>1979</v>
      </c>
      <c r="O796" s="39">
        <v>45701.708333333299</v>
      </c>
      <c r="P796" s="39">
        <v>45555.708333333299</v>
      </c>
      <c r="Q796" s="6">
        <v>-92</v>
      </c>
      <c r="R796" s="6">
        <v>-0.111922141119221</v>
      </c>
      <c r="S796" s="45" t="e">
        <f>_xlfn.CONCAT(#REF!,TRIM(tbl_PV_Milestones[[#This Row],[Milestone Description]]))</f>
        <v>#REF!</v>
      </c>
      <c r="T796" s="84" t="str">
        <f>IF(COUNTIF(tbl_PV_Milestones[UID],tbl_PV_Milestones[[#This Row],[UID]])&gt;1,"Duplicate","")</f>
        <v>Duplicate</v>
      </c>
      <c r="U796" s="42" t="str">
        <f>_xlfn.XLOOKUP(tbl_PV_Milestones[[#This Row],[Work ID]],tbl_PV_Meta[Work ID '#],tbl_PV_Meta[Sub-Portfolio])</f>
        <v>Sub-Portfolio 2</v>
      </c>
      <c r="V796" s="41">
        <f>IF(MONTH(tbl_PV_Milestones[[#This Row],[Baseline Date]])&lt;7,YEAR(tbl_PV_Milestones[[#This Row],[Baseline Date]]),YEAR(tbl_PV_Milestones[[#This Row],[Baseline Date]])+1)</f>
        <v>2025</v>
      </c>
      <c r="W796" s="41">
        <f>IF(MONTH(tbl_PV_Milestones[[#This Row],[Actual/Schedule Finish]])&lt;7,YEAR(tbl_PV_Milestones[[#This Row],[Actual/Schedule Finish]]),YEAR(tbl_PV_Milestones[[#This Row],[Actual/Schedule Finish]])+1)</f>
        <v>2025</v>
      </c>
      <c r="X796" s="41" t="str">
        <f>IF(OR(tbl_PV_Milestones[[#This Row],[Project Status]]="Completed",tbl_PV_Milestones[[#This Row],[Project Status]]="Assumed Completed"),"Yes","No")</f>
        <v>No</v>
      </c>
      <c r="Y796" s="41">
        <f>IF(tbl_PV_Milestones[[#This Row],[Baseline Date]]="",1,0)</f>
        <v>0</v>
      </c>
      <c r="Z796" s="41">
        <f>IF(tbl_PV_Milestones[[#This Row],[Baseline Date]]&lt;PV_Meta!$B$7,1,0)</f>
        <v>1</v>
      </c>
      <c r="AA796" s="41">
        <f>IF(tbl_PV_Milestones[[#This Row],[Complete]]="Yes",1,0)</f>
        <v>0</v>
      </c>
      <c r="AB796" s="41">
        <f>IF(AND(tbl_PV_Milestones[[#This Row],[BL FY]]=2025,tbl_PV_Milestones[[#This Row],[Baseline Date]]&lt;PV_Meta!$B$7),1,0)</f>
        <v>1</v>
      </c>
      <c r="AC796" s="41">
        <f>IF(AND(tbl_PV_Milestones[[#This Row],[Planned YTD]]=1,tbl_PV_Milestones[[#This Row],[Complete]]="Yes"),1,0)</f>
        <v>0</v>
      </c>
      <c r="AD796" s="41">
        <f>IF(AND(tbl_PV_Milestones[[#This Row],[Actual/Schedule Finish]]&lt;PV_Meta!$B$7,tbl_PV_Milestones[[#This Row],[Complete]]="No",tbl_PV_Milestones[[#This Row],[Project Status]]&lt;&gt;"On Hold"),1,0)</f>
        <v>0</v>
      </c>
      <c r="AE796" s="41">
        <f>IF(AND(tbl_PV_Milestones[[#This Row],[Actual/Schedule Finish]]&gt;tbl_PV_Milestones[[#This Row],[Baseline Date]],tbl_PV_Milestones[[#This Row],[Complete]]="No",tbl_PV_Milestones[[#This Row],[Project Status]]&lt;&gt;"On Hold",tbl_PV_Milestones[[#This Row],[Overdue]]=0,tbl_PV_Milestones[[#This Row],[To be Baselined]]&lt;&gt;1),1,0)</f>
        <v>0</v>
      </c>
      <c r="AF796" s="41">
        <f>IF(AND(tbl_PV_Milestones[[#This Row],[BL FY]]=2025,tbl_PV_Milestones[[#This Row],[Finish FY]]&gt;2025),1,0)</f>
        <v>0</v>
      </c>
      <c r="AG796" s="56" t="str">
        <f>_xlfn.XLOOKUP(tbl_PV_Milestones[[#This Row],[Work ID]],tbl_PV_Meta[Work ID '#],tbl_PV_Meta[Project Manager/Owner],,0)</f>
        <v/>
      </c>
      <c r="AH796" s="6"/>
    </row>
    <row r="797" spans="4:34" x14ac:dyDescent="0.25">
      <c r="D797" s="6" t="s">
        <v>136</v>
      </c>
      <c r="E797" s="6" t="s">
        <v>520</v>
      </c>
      <c r="F797" s="6" t="s">
        <v>1790</v>
      </c>
      <c r="G797" s="6" t="s">
        <v>595</v>
      </c>
      <c r="H797" s="6" t="s">
        <v>505</v>
      </c>
      <c r="I797" s="6" t="s">
        <v>522</v>
      </c>
      <c r="J797" s="6" t="s">
        <v>136</v>
      </c>
      <c r="K797" s="6" t="s">
        <v>213</v>
      </c>
      <c r="L797" s="6" t="s">
        <v>173</v>
      </c>
      <c r="M797" s="43"/>
      <c r="N797" s="44" t="s">
        <v>1979</v>
      </c>
      <c r="O797" s="39">
        <v>45715.708333333299</v>
      </c>
      <c r="P797" s="39">
        <v>45586.708333333299</v>
      </c>
      <c r="Q797" s="6">
        <v>-82</v>
      </c>
      <c r="R797" s="6">
        <v>-9.9756690997566899E-2</v>
      </c>
      <c r="S797" s="45" t="e">
        <f>_xlfn.CONCAT(#REF!,TRIM(tbl_PV_Milestones[[#This Row],[Milestone Description]]))</f>
        <v>#REF!</v>
      </c>
      <c r="T797" s="84" t="str">
        <f>IF(COUNTIF(tbl_PV_Milestones[UID],tbl_PV_Milestones[[#This Row],[UID]])&gt;1,"Duplicate","")</f>
        <v>Duplicate</v>
      </c>
      <c r="U797" s="42" t="str">
        <f>_xlfn.XLOOKUP(tbl_PV_Milestones[[#This Row],[Work ID]],tbl_PV_Meta[Work ID '#],tbl_PV_Meta[Sub-Portfolio])</f>
        <v>Sub-Portfolio 2</v>
      </c>
      <c r="V797" s="41">
        <f>IF(MONTH(tbl_PV_Milestones[[#This Row],[Baseline Date]])&lt;7,YEAR(tbl_PV_Milestones[[#This Row],[Baseline Date]]),YEAR(tbl_PV_Milestones[[#This Row],[Baseline Date]])+1)</f>
        <v>2025</v>
      </c>
      <c r="W797" s="41">
        <f>IF(MONTH(tbl_PV_Milestones[[#This Row],[Actual/Schedule Finish]])&lt;7,YEAR(tbl_PV_Milestones[[#This Row],[Actual/Schedule Finish]]),YEAR(tbl_PV_Milestones[[#This Row],[Actual/Schedule Finish]])+1)</f>
        <v>2025</v>
      </c>
      <c r="X797" s="41" t="str">
        <f>IF(OR(tbl_PV_Milestones[[#This Row],[Project Status]]="Completed",tbl_PV_Milestones[[#This Row],[Project Status]]="Assumed Completed"),"Yes","No")</f>
        <v>No</v>
      </c>
      <c r="Y797" s="41">
        <f>IF(tbl_PV_Milestones[[#This Row],[Baseline Date]]="",1,0)</f>
        <v>0</v>
      </c>
      <c r="Z797" s="41">
        <f>IF(tbl_PV_Milestones[[#This Row],[Baseline Date]]&lt;PV_Meta!$B$7,1,0)</f>
        <v>1</v>
      </c>
      <c r="AA797" s="41">
        <f>IF(tbl_PV_Milestones[[#This Row],[Complete]]="Yes",1,0)</f>
        <v>0</v>
      </c>
      <c r="AB797" s="41">
        <f>IF(AND(tbl_PV_Milestones[[#This Row],[BL FY]]=2025,tbl_PV_Milestones[[#This Row],[Baseline Date]]&lt;PV_Meta!$B$7),1,0)</f>
        <v>1</v>
      </c>
      <c r="AC797" s="41">
        <f>IF(AND(tbl_PV_Milestones[[#This Row],[Planned YTD]]=1,tbl_PV_Milestones[[#This Row],[Complete]]="Yes"),1,0)</f>
        <v>0</v>
      </c>
      <c r="AD797" s="41">
        <f>IF(AND(tbl_PV_Milestones[[#This Row],[Actual/Schedule Finish]]&lt;PV_Meta!$B$7,tbl_PV_Milestones[[#This Row],[Complete]]="No",tbl_PV_Milestones[[#This Row],[Project Status]]&lt;&gt;"On Hold"),1,0)</f>
        <v>0</v>
      </c>
      <c r="AE797" s="41">
        <f>IF(AND(tbl_PV_Milestones[[#This Row],[Actual/Schedule Finish]]&gt;tbl_PV_Milestones[[#This Row],[Baseline Date]],tbl_PV_Milestones[[#This Row],[Complete]]="No",tbl_PV_Milestones[[#This Row],[Project Status]]&lt;&gt;"On Hold",tbl_PV_Milestones[[#This Row],[Overdue]]=0,tbl_PV_Milestones[[#This Row],[To be Baselined]]&lt;&gt;1),1,0)</f>
        <v>0</v>
      </c>
      <c r="AF797" s="41">
        <f>IF(AND(tbl_PV_Milestones[[#This Row],[BL FY]]=2025,tbl_PV_Milestones[[#This Row],[Finish FY]]&gt;2025),1,0)</f>
        <v>0</v>
      </c>
      <c r="AG797" s="56" t="str">
        <f>_xlfn.XLOOKUP(tbl_PV_Milestones[[#This Row],[Work ID]],tbl_PV_Meta[Work ID '#],tbl_PV_Meta[Project Manager/Owner],,0)</f>
        <v/>
      </c>
      <c r="AH797" s="6"/>
    </row>
    <row r="798" spans="4:34" x14ac:dyDescent="0.25">
      <c r="D798" s="6" t="s">
        <v>136</v>
      </c>
      <c r="E798" s="6" t="s">
        <v>513</v>
      </c>
      <c r="F798" s="6" t="s">
        <v>1790</v>
      </c>
      <c r="G798" s="6" t="s">
        <v>629</v>
      </c>
      <c r="H798" s="6" t="s">
        <v>505</v>
      </c>
      <c r="I798" s="6" t="s">
        <v>522</v>
      </c>
      <c r="J798" s="6" t="s">
        <v>136</v>
      </c>
      <c r="K798" s="6" t="s">
        <v>213</v>
      </c>
      <c r="L798" s="6" t="s">
        <v>173</v>
      </c>
      <c r="M798" s="43"/>
      <c r="N798" s="44" t="s">
        <v>1979</v>
      </c>
      <c r="O798" s="39">
        <v>45701.708333333299</v>
      </c>
      <c r="P798" s="39">
        <v>45555.708333333299</v>
      </c>
      <c r="Q798" s="6">
        <v>-92</v>
      </c>
      <c r="R798" s="6">
        <v>-0.111922141119221</v>
      </c>
      <c r="S798" s="45" t="e">
        <f>_xlfn.CONCAT(#REF!,TRIM(tbl_PV_Milestones[[#This Row],[Milestone Description]]))</f>
        <v>#REF!</v>
      </c>
      <c r="T798" s="84" t="str">
        <f>IF(COUNTIF(tbl_PV_Milestones[UID],tbl_PV_Milestones[[#This Row],[UID]])&gt;1,"Duplicate","")</f>
        <v>Duplicate</v>
      </c>
      <c r="U798" s="42" t="str">
        <f>_xlfn.XLOOKUP(tbl_PV_Milestones[[#This Row],[Work ID]],tbl_PV_Meta[Work ID '#],tbl_PV_Meta[Sub-Portfolio])</f>
        <v>Sub-Portfolio 2</v>
      </c>
      <c r="V798" s="41">
        <f>IF(MONTH(tbl_PV_Milestones[[#This Row],[Baseline Date]])&lt;7,YEAR(tbl_PV_Milestones[[#This Row],[Baseline Date]]),YEAR(tbl_PV_Milestones[[#This Row],[Baseline Date]])+1)</f>
        <v>2025</v>
      </c>
      <c r="W798" s="41">
        <f>IF(MONTH(tbl_PV_Milestones[[#This Row],[Actual/Schedule Finish]])&lt;7,YEAR(tbl_PV_Milestones[[#This Row],[Actual/Schedule Finish]]),YEAR(tbl_PV_Milestones[[#This Row],[Actual/Schedule Finish]])+1)</f>
        <v>2025</v>
      </c>
      <c r="X798" s="41" t="str">
        <f>IF(OR(tbl_PV_Milestones[[#This Row],[Project Status]]="Completed",tbl_PV_Milestones[[#This Row],[Project Status]]="Assumed Completed"),"Yes","No")</f>
        <v>No</v>
      </c>
      <c r="Y798" s="41">
        <f>IF(tbl_PV_Milestones[[#This Row],[Baseline Date]]="",1,0)</f>
        <v>0</v>
      </c>
      <c r="Z798" s="41">
        <f>IF(tbl_PV_Milestones[[#This Row],[Baseline Date]]&lt;PV_Meta!$B$7,1,0)</f>
        <v>1</v>
      </c>
      <c r="AA798" s="41">
        <f>IF(tbl_PV_Milestones[[#This Row],[Complete]]="Yes",1,0)</f>
        <v>0</v>
      </c>
      <c r="AB798" s="41">
        <f>IF(AND(tbl_PV_Milestones[[#This Row],[BL FY]]=2025,tbl_PV_Milestones[[#This Row],[Baseline Date]]&lt;PV_Meta!$B$7),1,0)</f>
        <v>1</v>
      </c>
      <c r="AC798" s="41">
        <f>IF(AND(tbl_PV_Milestones[[#This Row],[Planned YTD]]=1,tbl_PV_Milestones[[#This Row],[Complete]]="Yes"),1,0)</f>
        <v>0</v>
      </c>
      <c r="AD798" s="41">
        <f>IF(AND(tbl_PV_Milestones[[#This Row],[Actual/Schedule Finish]]&lt;PV_Meta!$B$7,tbl_PV_Milestones[[#This Row],[Complete]]="No",tbl_PV_Milestones[[#This Row],[Project Status]]&lt;&gt;"On Hold"),1,0)</f>
        <v>0</v>
      </c>
      <c r="AE798" s="41">
        <f>IF(AND(tbl_PV_Milestones[[#This Row],[Actual/Schedule Finish]]&gt;tbl_PV_Milestones[[#This Row],[Baseline Date]],tbl_PV_Milestones[[#This Row],[Complete]]="No",tbl_PV_Milestones[[#This Row],[Project Status]]&lt;&gt;"On Hold",tbl_PV_Milestones[[#This Row],[Overdue]]=0,tbl_PV_Milestones[[#This Row],[To be Baselined]]&lt;&gt;1),1,0)</f>
        <v>0</v>
      </c>
      <c r="AF798" s="41">
        <f>IF(AND(tbl_PV_Milestones[[#This Row],[BL FY]]=2025,tbl_PV_Milestones[[#This Row],[Finish FY]]&gt;2025),1,0)</f>
        <v>0</v>
      </c>
      <c r="AG798" s="56" t="str">
        <f>_xlfn.XLOOKUP(tbl_PV_Milestones[[#This Row],[Work ID]],tbl_PV_Meta[Work ID '#],tbl_PV_Meta[Project Manager/Owner],,0)</f>
        <v/>
      </c>
      <c r="AH798" s="6"/>
    </row>
    <row r="799" spans="4:34" x14ac:dyDescent="0.25">
      <c r="D799" s="6" t="s">
        <v>136</v>
      </c>
      <c r="E799" s="6" t="s">
        <v>520</v>
      </c>
      <c r="F799" s="6" t="s">
        <v>1790</v>
      </c>
      <c r="G799" s="6" t="s">
        <v>543</v>
      </c>
      <c r="H799" s="6" t="s">
        <v>519</v>
      </c>
      <c r="I799" s="6" t="s">
        <v>522</v>
      </c>
      <c r="J799" s="6" t="s">
        <v>136</v>
      </c>
      <c r="K799" s="6" t="s">
        <v>213</v>
      </c>
      <c r="L799" s="6" t="s">
        <v>173</v>
      </c>
      <c r="M799" s="43"/>
      <c r="N799" s="44" t="s">
        <v>1979</v>
      </c>
      <c r="O799" s="39">
        <v>45721.708333333299</v>
      </c>
      <c r="P799" s="39">
        <v>45607.708333333299</v>
      </c>
      <c r="Q799" s="6">
        <v>-71</v>
      </c>
      <c r="R799" s="6">
        <v>-8.6374695863747006E-2</v>
      </c>
      <c r="S799" s="45" t="e">
        <f>_xlfn.CONCAT(#REF!,TRIM(tbl_PV_Milestones[[#This Row],[Milestone Description]]))</f>
        <v>#REF!</v>
      </c>
      <c r="T799" s="84" t="str">
        <f>IF(COUNTIF(tbl_PV_Milestones[UID],tbl_PV_Milestones[[#This Row],[UID]])&gt;1,"Duplicate","")</f>
        <v>Duplicate</v>
      </c>
      <c r="U799" s="42" t="str">
        <f>_xlfn.XLOOKUP(tbl_PV_Milestones[[#This Row],[Work ID]],tbl_PV_Meta[Work ID '#],tbl_PV_Meta[Sub-Portfolio])</f>
        <v>Sub-Portfolio 2</v>
      </c>
      <c r="V799" s="41">
        <f>IF(MONTH(tbl_PV_Milestones[[#This Row],[Baseline Date]])&lt;7,YEAR(tbl_PV_Milestones[[#This Row],[Baseline Date]]),YEAR(tbl_PV_Milestones[[#This Row],[Baseline Date]])+1)</f>
        <v>2025</v>
      </c>
      <c r="W799" s="41">
        <f>IF(MONTH(tbl_PV_Milestones[[#This Row],[Actual/Schedule Finish]])&lt;7,YEAR(tbl_PV_Milestones[[#This Row],[Actual/Schedule Finish]]),YEAR(tbl_PV_Milestones[[#This Row],[Actual/Schedule Finish]])+1)</f>
        <v>2025</v>
      </c>
      <c r="X799" s="41" t="str">
        <f>IF(OR(tbl_PV_Milestones[[#This Row],[Project Status]]="Completed",tbl_PV_Milestones[[#This Row],[Project Status]]="Assumed Completed"),"Yes","No")</f>
        <v>No</v>
      </c>
      <c r="Y799" s="41">
        <f>IF(tbl_PV_Milestones[[#This Row],[Baseline Date]]="",1,0)</f>
        <v>0</v>
      </c>
      <c r="Z799" s="41">
        <f>IF(tbl_PV_Milestones[[#This Row],[Baseline Date]]&lt;PV_Meta!$B$7,1,0)</f>
        <v>1</v>
      </c>
      <c r="AA799" s="41">
        <f>IF(tbl_PV_Milestones[[#This Row],[Complete]]="Yes",1,0)</f>
        <v>0</v>
      </c>
      <c r="AB799" s="41">
        <f>IF(AND(tbl_PV_Milestones[[#This Row],[BL FY]]=2025,tbl_PV_Milestones[[#This Row],[Baseline Date]]&lt;PV_Meta!$B$7),1,0)</f>
        <v>1</v>
      </c>
      <c r="AC799" s="41">
        <f>IF(AND(tbl_PV_Milestones[[#This Row],[Planned YTD]]=1,tbl_PV_Milestones[[#This Row],[Complete]]="Yes"),1,0)</f>
        <v>0</v>
      </c>
      <c r="AD799" s="41">
        <f>IF(AND(tbl_PV_Milestones[[#This Row],[Actual/Schedule Finish]]&lt;PV_Meta!$B$7,tbl_PV_Milestones[[#This Row],[Complete]]="No",tbl_PV_Milestones[[#This Row],[Project Status]]&lt;&gt;"On Hold"),1,0)</f>
        <v>0</v>
      </c>
      <c r="AE799" s="41">
        <f>IF(AND(tbl_PV_Milestones[[#This Row],[Actual/Schedule Finish]]&gt;tbl_PV_Milestones[[#This Row],[Baseline Date]],tbl_PV_Milestones[[#This Row],[Complete]]="No",tbl_PV_Milestones[[#This Row],[Project Status]]&lt;&gt;"On Hold",tbl_PV_Milestones[[#This Row],[Overdue]]=0,tbl_PV_Milestones[[#This Row],[To be Baselined]]&lt;&gt;1),1,0)</f>
        <v>0</v>
      </c>
      <c r="AF799" s="41">
        <f>IF(AND(tbl_PV_Milestones[[#This Row],[BL FY]]=2025,tbl_PV_Milestones[[#This Row],[Finish FY]]&gt;2025),1,0)</f>
        <v>0</v>
      </c>
      <c r="AG799" s="56" t="str">
        <f>_xlfn.XLOOKUP(tbl_PV_Milestones[[#This Row],[Work ID]],tbl_PV_Meta[Work ID '#],tbl_PV_Meta[Project Manager/Owner],,0)</f>
        <v/>
      </c>
      <c r="AH799" s="6"/>
    </row>
    <row r="800" spans="4:34" x14ac:dyDescent="0.25">
      <c r="D800" s="6" t="s">
        <v>136</v>
      </c>
      <c r="E800" s="6" t="s">
        <v>580</v>
      </c>
      <c r="F800" s="6" t="s">
        <v>1790</v>
      </c>
      <c r="G800" s="6" t="s">
        <v>544</v>
      </c>
      <c r="H800" s="6" t="s">
        <v>505</v>
      </c>
      <c r="I800" s="6" t="s">
        <v>510</v>
      </c>
      <c r="J800" s="6" t="s">
        <v>136</v>
      </c>
      <c r="K800" s="6" t="s">
        <v>213</v>
      </c>
      <c r="L800" s="6" t="s">
        <v>173</v>
      </c>
      <c r="M800" s="43"/>
      <c r="N800" s="44" t="s">
        <v>1979</v>
      </c>
      <c r="O800" s="39">
        <v>45747.708333333299</v>
      </c>
      <c r="P800" s="39">
        <v>45706.708333333299</v>
      </c>
      <c r="Q800" s="6">
        <v>-29</v>
      </c>
      <c r="R800" s="6">
        <v>-3.5279805352798101E-2</v>
      </c>
      <c r="S800" s="45" t="e">
        <f>_xlfn.CONCAT(#REF!,TRIM(tbl_PV_Milestones[[#This Row],[Milestone Description]]))</f>
        <v>#REF!</v>
      </c>
      <c r="T800" s="84" t="str">
        <f>IF(COUNTIF(tbl_PV_Milestones[UID],tbl_PV_Milestones[[#This Row],[UID]])&gt;1,"Duplicate","")</f>
        <v>Duplicate</v>
      </c>
      <c r="U800" s="42" t="str">
        <f>_xlfn.XLOOKUP(tbl_PV_Milestones[[#This Row],[Work ID]],tbl_PV_Meta[Work ID '#],tbl_PV_Meta[Sub-Portfolio])</f>
        <v>Sub-Portfolio 2</v>
      </c>
      <c r="V800" s="41">
        <f>IF(MONTH(tbl_PV_Milestones[[#This Row],[Baseline Date]])&lt;7,YEAR(tbl_PV_Milestones[[#This Row],[Baseline Date]]),YEAR(tbl_PV_Milestones[[#This Row],[Baseline Date]])+1)</f>
        <v>2025</v>
      </c>
      <c r="W800" s="41">
        <f>IF(MONTH(tbl_PV_Milestones[[#This Row],[Actual/Schedule Finish]])&lt;7,YEAR(tbl_PV_Milestones[[#This Row],[Actual/Schedule Finish]]),YEAR(tbl_PV_Milestones[[#This Row],[Actual/Schedule Finish]])+1)</f>
        <v>2025</v>
      </c>
      <c r="X800" s="41" t="str">
        <f>IF(OR(tbl_PV_Milestones[[#This Row],[Project Status]]="Completed",tbl_PV_Milestones[[#This Row],[Project Status]]="Assumed Completed"),"Yes","No")</f>
        <v>No</v>
      </c>
      <c r="Y800" s="41">
        <f>IF(tbl_PV_Milestones[[#This Row],[Baseline Date]]="",1,0)</f>
        <v>0</v>
      </c>
      <c r="Z800" s="41">
        <f>IF(tbl_PV_Milestones[[#This Row],[Baseline Date]]&lt;PV_Meta!$B$7,1,0)</f>
        <v>1</v>
      </c>
      <c r="AA800" s="41">
        <f>IF(tbl_PV_Milestones[[#This Row],[Complete]]="Yes",1,0)</f>
        <v>0</v>
      </c>
      <c r="AB800" s="41">
        <f>IF(AND(tbl_PV_Milestones[[#This Row],[BL FY]]=2025,tbl_PV_Milestones[[#This Row],[Baseline Date]]&lt;PV_Meta!$B$7),1,0)</f>
        <v>1</v>
      </c>
      <c r="AC800" s="41">
        <f>IF(AND(tbl_PV_Milestones[[#This Row],[Planned YTD]]=1,tbl_PV_Milestones[[#This Row],[Complete]]="Yes"),1,0)</f>
        <v>0</v>
      </c>
      <c r="AD800" s="41">
        <f>IF(AND(tbl_PV_Milestones[[#This Row],[Actual/Schedule Finish]]&lt;PV_Meta!$B$7,tbl_PV_Milestones[[#This Row],[Complete]]="No",tbl_PV_Milestones[[#This Row],[Project Status]]&lt;&gt;"On Hold"),1,0)</f>
        <v>0</v>
      </c>
      <c r="AE800" s="41">
        <f>IF(AND(tbl_PV_Milestones[[#This Row],[Actual/Schedule Finish]]&gt;tbl_PV_Milestones[[#This Row],[Baseline Date]],tbl_PV_Milestones[[#This Row],[Complete]]="No",tbl_PV_Milestones[[#This Row],[Project Status]]&lt;&gt;"On Hold",tbl_PV_Milestones[[#This Row],[Overdue]]=0,tbl_PV_Milestones[[#This Row],[To be Baselined]]&lt;&gt;1),1,0)</f>
        <v>0</v>
      </c>
      <c r="AF800" s="41">
        <f>IF(AND(tbl_PV_Milestones[[#This Row],[BL FY]]=2025,tbl_PV_Milestones[[#This Row],[Finish FY]]&gt;2025),1,0)</f>
        <v>0</v>
      </c>
      <c r="AG800" s="56" t="str">
        <f>_xlfn.XLOOKUP(tbl_PV_Milestones[[#This Row],[Work ID]],tbl_PV_Meta[Work ID '#],tbl_PV_Meta[Project Manager/Owner],,0)</f>
        <v/>
      </c>
      <c r="AH800" s="6"/>
    </row>
    <row r="801" spans="4:34" x14ac:dyDescent="0.25">
      <c r="D801" s="6" t="s">
        <v>136</v>
      </c>
      <c r="E801" s="6" t="s">
        <v>580</v>
      </c>
      <c r="F801" s="6" t="s">
        <v>1790</v>
      </c>
      <c r="G801" s="6" t="s">
        <v>545</v>
      </c>
      <c r="H801" s="6" t="s">
        <v>505</v>
      </c>
      <c r="I801" s="6" t="s">
        <v>510</v>
      </c>
      <c r="J801" s="6" t="s">
        <v>136</v>
      </c>
      <c r="K801" s="6" t="s">
        <v>213</v>
      </c>
      <c r="L801" s="6" t="s">
        <v>173</v>
      </c>
      <c r="M801" s="43"/>
      <c r="N801" s="44" t="s">
        <v>1979</v>
      </c>
      <c r="O801" s="39">
        <v>45727.708333333299</v>
      </c>
      <c r="P801" s="39">
        <v>45706.708333333299</v>
      </c>
      <c r="Q801" s="6">
        <v>-15</v>
      </c>
      <c r="R801" s="6">
        <v>-1.8248175182481799E-2</v>
      </c>
      <c r="S801" s="45" t="e">
        <f>_xlfn.CONCAT(#REF!,TRIM(tbl_PV_Milestones[[#This Row],[Milestone Description]]))</f>
        <v>#REF!</v>
      </c>
      <c r="T801" s="84" t="str">
        <f>IF(COUNTIF(tbl_PV_Milestones[UID],tbl_PV_Milestones[[#This Row],[UID]])&gt;1,"Duplicate","")</f>
        <v>Duplicate</v>
      </c>
      <c r="U801" s="42" t="str">
        <f>_xlfn.XLOOKUP(tbl_PV_Milestones[[#This Row],[Work ID]],tbl_PV_Meta[Work ID '#],tbl_PV_Meta[Sub-Portfolio])</f>
        <v>Sub-Portfolio 2</v>
      </c>
      <c r="V801" s="41">
        <f>IF(MONTH(tbl_PV_Milestones[[#This Row],[Baseline Date]])&lt;7,YEAR(tbl_PV_Milestones[[#This Row],[Baseline Date]]),YEAR(tbl_PV_Milestones[[#This Row],[Baseline Date]])+1)</f>
        <v>2025</v>
      </c>
      <c r="W801" s="41">
        <f>IF(MONTH(tbl_PV_Milestones[[#This Row],[Actual/Schedule Finish]])&lt;7,YEAR(tbl_PV_Milestones[[#This Row],[Actual/Schedule Finish]]),YEAR(tbl_PV_Milestones[[#This Row],[Actual/Schedule Finish]])+1)</f>
        <v>2025</v>
      </c>
      <c r="X801" s="41" t="str">
        <f>IF(OR(tbl_PV_Milestones[[#This Row],[Project Status]]="Completed",tbl_PV_Milestones[[#This Row],[Project Status]]="Assumed Completed"),"Yes","No")</f>
        <v>No</v>
      </c>
      <c r="Y801" s="41">
        <f>IF(tbl_PV_Milestones[[#This Row],[Baseline Date]]="",1,0)</f>
        <v>0</v>
      </c>
      <c r="Z801" s="41">
        <f>IF(tbl_PV_Milestones[[#This Row],[Baseline Date]]&lt;PV_Meta!$B$7,1,0)</f>
        <v>1</v>
      </c>
      <c r="AA801" s="41">
        <f>IF(tbl_PV_Milestones[[#This Row],[Complete]]="Yes",1,0)</f>
        <v>0</v>
      </c>
      <c r="AB801" s="41">
        <f>IF(AND(tbl_PV_Milestones[[#This Row],[BL FY]]=2025,tbl_PV_Milestones[[#This Row],[Baseline Date]]&lt;PV_Meta!$B$7),1,0)</f>
        <v>1</v>
      </c>
      <c r="AC801" s="41">
        <f>IF(AND(tbl_PV_Milestones[[#This Row],[Planned YTD]]=1,tbl_PV_Milestones[[#This Row],[Complete]]="Yes"),1,0)</f>
        <v>0</v>
      </c>
      <c r="AD801" s="41">
        <f>IF(AND(tbl_PV_Milestones[[#This Row],[Actual/Schedule Finish]]&lt;PV_Meta!$B$7,tbl_PV_Milestones[[#This Row],[Complete]]="No",tbl_PV_Milestones[[#This Row],[Project Status]]&lt;&gt;"On Hold"),1,0)</f>
        <v>0</v>
      </c>
      <c r="AE801" s="41">
        <f>IF(AND(tbl_PV_Milestones[[#This Row],[Actual/Schedule Finish]]&gt;tbl_PV_Milestones[[#This Row],[Baseline Date]],tbl_PV_Milestones[[#This Row],[Complete]]="No",tbl_PV_Milestones[[#This Row],[Project Status]]&lt;&gt;"On Hold",tbl_PV_Milestones[[#This Row],[Overdue]]=0,tbl_PV_Milestones[[#This Row],[To be Baselined]]&lt;&gt;1),1,0)</f>
        <v>0</v>
      </c>
      <c r="AF801" s="41">
        <f>IF(AND(tbl_PV_Milestones[[#This Row],[BL FY]]=2025,tbl_PV_Milestones[[#This Row],[Finish FY]]&gt;2025),1,0)</f>
        <v>0</v>
      </c>
      <c r="AG801" s="56" t="str">
        <f>_xlfn.XLOOKUP(tbl_PV_Milestones[[#This Row],[Work ID]],tbl_PV_Meta[Work ID '#],tbl_PV_Meta[Project Manager/Owner],,0)</f>
        <v/>
      </c>
      <c r="AH801" s="6"/>
    </row>
    <row r="802" spans="4:34" x14ac:dyDescent="0.25">
      <c r="D802" s="6" t="s">
        <v>136</v>
      </c>
      <c r="E802" s="6" t="s">
        <v>580</v>
      </c>
      <c r="F802" s="6" t="s">
        <v>1790</v>
      </c>
      <c r="G802" s="6" t="s">
        <v>547</v>
      </c>
      <c r="H802" s="6" t="s">
        <v>505</v>
      </c>
      <c r="I802" s="6" t="s">
        <v>510</v>
      </c>
      <c r="J802" s="6" t="s">
        <v>136</v>
      </c>
      <c r="K802" s="6" t="s">
        <v>213</v>
      </c>
      <c r="L802" s="6" t="s">
        <v>173</v>
      </c>
      <c r="M802" s="43"/>
      <c r="N802" s="44" t="s">
        <v>1979</v>
      </c>
      <c r="O802" s="39">
        <v>45737.708333333299</v>
      </c>
      <c r="P802" s="39">
        <v>45706.708333333299</v>
      </c>
      <c r="Q802" s="6">
        <v>-23</v>
      </c>
      <c r="R802" s="6">
        <v>-2.7980535279805398E-2</v>
      </c>
      <c r="S802" s="45" t="e">
        <f>_xlfn.CONCAT(#REF!,TRIM(tbl_PV_Milestones[[#This Row],[Milestone Description]]))</f>
        <v>#REF!</v>
      </c>
      <c r="T802" s="84" t="str">
        <f>IF(COUNTIF(tbl_PV_Milestones[UID],tbl_PV_Milestones[[#This Row],[UID]])&gt;1,"Duplicate","")</f>
        <v>Duplicate</v>
      </c>
      <c r="U802" s="42" t="str">
        <f>_xlfn.XLOOKUP(tbl_PV_Milestones[[#This Row],[Work ID]],tbl_PV_Meta[Work ID '#],tbl_PV_Meta[Sub-Portfolio])</f>
        <v>Sub-Portfolio 2</v>
      </c>
      <c r="V802" s="41">
        <f>IF(MONTH(tbl_PV_Milestones[[#This Row],[Baseline Date]])&lt;7,YEAR(tbl_PV_Milestones[[#This Row],[Baseline Date]]),YEAR(tbl_PV_Milestones[[#This Row],[Baseline Date]])+1)</f>
        <v>2025</v>
      </c>
      <c r="W802" s="41">
        <f>IF(MONTH(tbl_PV_Milestones[[#This Row],[Actual/Schedule Finish]])&lt;7,YEAR(tbl_PV_Milestones[[#This Row],[Actual/Schedule Finish]]),YEAR(tbl_PV_Milestones[[#This Row],[Actual/Schedule Finish]])+1)</f>
        <v>2025</v>
      </c>
      <c r="X802" s="41" t="str">
        <f>IF(OR(tbl_PV_Milestones[[#This Row],[Project Status]]="Completed",tbl_PV_Milestones[[#This Row],[Project Status]]="Assumed Completed"),"Yes","No")</f>
        <v>No</v>
      </c>
      <c r="Y802" s="41">
        <f>IF(tbl_PV_Milestones[[#This Row],[Baseline Date]]="",1,0)</f>
        <v>0</v>
      </c>
      <c r="Z802" s="41">
        <f>IF(tbl_PV_Milestones[[#This Row],[Baseline Date]]&lt;PV_Meta!$B$7,1,0)</f>
        <v>1</v>
      </c>
      <c r="AA802" s="41">
        <f>IF(tbl_PV_Milestones[[#This Row],[Complete]]="Yes",1,0)</f>
        <v>0</v>
      </c>
      <c r="AB802" s="41">
        <f>IF(AND(tbl_PV_Milestones[[#This Row],[BL FY]]=2025,tbl_PV_Milestones[[#This Row],[Baseline Date]]&lt;PV_Meta!$B$7),1,0)</f>
        <v>1</v>
      </c>
      <c r="AC802" s="41">
        <f>IF(AND(tbl_PV_Milestones[[#This Row],[Planned YTD]]=1,tbl_PV_Milestones[[#This Row],[Complete]]="Yes"),1,0)</f>
        <v>0</v>
      </c>
      <c r="AD802" s="41">
        <f>IF(AND(tbl_PV_Milestones[[#This Row],[Actual/Schedule Finish]]&lt;PV_Meta!$B$7,tbl_PV_Milestones[[#This Row],[Complete]]="No",tbl_PV_Milestones[[#This Row],[Project Status]]&lt;&gt;"On Hold"),1,0)</f>
        <v>0</v>
      </c>
      <c r="AE802" s="41">
        <f>IF(AND(tbl_PV_Milestones[[#This Row],[Actual/Schedule Finish]]&gt;tbl_PV_Milestones[[#This Row],[Baseline Date]],tbl_PV_Milestones[[#This Row],[Complete]]="No",tbl_PV_Milestones[[#This Row],[Project Status]]&lt;&gt;"On Hold",tbl_PV_Milestones[[#This Row],[Overdue]]=0,tbl_PV_Milestones[[#This Row],[To be Baselined]]&lt;&gt;1),1,0)</f>
        <v>0</v>
      </c>
      <c r="AF802" s="41">
        <f>IF(AND(tbl_PV_Milestones[[#This Row],[BL FY]]=2025,tbl_PV_Milestones[[#This Row],[Finish FY]]&gt;2025),1,0)</f>
        <v>0</v>
      </c>
      <c r="AG802" s="56" t="str">
        <f>_xlfn.XLOOKUP(tbl_PV_Milestones[[#This Row],[Work ID]],tbl_PV_Meta[Work ID '#],tbl_PV_Meta[Project Manager/Owner],,0)</f>
        <v/>
      </c>
      <c r="AH802" s="6"/>
    </row>
    <row r="803" spans="4:34" x14ac:dyDescent="0.25">
      <c r="D803" s="6" t="s">
        <v>136</v>
      </c>
      <c r="E803" s="6" t="s">
        <v>580</v>
      </c>
      <c r="F803" s="6" t="s">
        <v>1790</v>
      </c>
      <c r="G803" s="6" t="s">
        <v>548</v>
      </c>
      <c r="H803" s="6" t="s">
        <v>505</v>
      </c>
      <c r="I803" s="6" t="s">
        <v>510</v>
      </c>
      <c r="J803" s="6" t="s">
        <v>136</v>
      </c>
      <c r="K803" s="6" t="s">
        <v>213</v>
      </c>
      <c r="L803" s="6" t="s">
        <v>173</v>
      </c>
      <c r="M803" s="43"/>
      <c r="N803" s="44" t="s">
        <v>1979</v>
      </c>
      <c r="O803" s="39">
        <v>45742.708333333299</v>
      </c>
      <c r="P803" s="39">
        <v>45706.708333333299</v>
      </c>
      <c r="Q803" s="6">
        <v>-26</v>
      </c>
      <c r="R803" s="6">
        <v>-3.1630170316301699E-2</v>
      </c>
      <c r="S803" s="45" t="e">
        <f>_xlfn.CONCAT(#REF!,TRIM(tbl_PV_Milestones[[#This Row],[Milestone Description]]))</f>
        <v>#REF!</v>
      </c>
      <c r="T803" s="84" t="str">
        <f>IF(COUNTIF(tbl_PV_Milestones[UID],tbl_PV_Milestones[[#This Row],[UID]])&gt;1,"Duplicate","")</f>
        <v>Duplicate</v>
      </c>
      <c r="U803" s="42" t="str">
        <f>_xlfn.XLOOKUP(tbl_PV_Milestones[[#This Row],[Work ID]],tbl_PV_Meta[Work ID '#],tbl_PV_Meta[Sub-Portfolio])</f>
        <v>Sub-Portfolio 2</v>
      </c>
      <c r="V803" s="41">
        <f>IF(MONTH(tbl_PV_Milestones[[#This Row],[Baseline Date]])&lt;7,YEAR(tbl_PV_Milestones[[#This Row],[Baseline Date]]),YEAR(tbl_PV_Milestones[[#This Row],[Baseline Date]])+1)</f>
        <v>2025</v>
      </c>
      <c r="W803" s="41">
        <f>IF(MONTH(tbl_PV_Milestones[[#This Row],[Actual/Schedule Finish]])&lt;7,YEAR(tbl_PV_Milestones[[#This Row],[Actual/Schedule Finish]]),YEAR(tbl_PV_Milestones[[#This Row],[Actual/Schedule Finish]])+1)</f>
        <v>2025</v>
      </c>
      <c r="X803" s="41" t="str">
        <f>IF(OR(tbl_PV_Milestones[[#This Row],[Project Status]]="Completed",tbl_PV_Milestones[[#This Row],[Project Status]]="Assumed Completed"),"Yes","No")</f>
        <v>No</v>
      </c>
      <c r="Y803" s="41">
        <f>IF(tbl_PV_Milestones[[#This Row],[Baseline Date]]="",1,0)</f>
        <v>0</v>
      </c>
      <c r="Z803" s="41">
        <f>IF(tbl_PV_Milestones[[#This Row],[Baseline Date]]&lt;PV_Meta!$B$7,1,0)</f>
        <v>1</v>
      </c>
      <c r="AA803" s="41">
        <f>IF(tbl_PV_Milestones[[#This Row],[Complete]]="Yes",1,0)</f>
        <v>0</v>
      </c>
      <c r="AB803" s="41">
        <f>IF(AND(tbl_PV_Milestones[[#This Row],[BL FY]]=2025,tbl_PV_Milestones[[#This Row],[Baseline Date]]&lt;PV_Meta!$B$7),1,0)</f>
        <v>1</v>
      </c>
      <c r="AC803" s="41">
        <f>IF(AND(tbl_PV_Milestones[[#This Row],[Planned YTD]]=1,tbl_PV_Milestones[[#This Row],[Complete]]="Yes"),1,0)</f>
        <v>0</v>
      </c>
      <c r="AD803" s="41">
        <f>IF(AND(tbl_PV_Milestones[[#This Row],[Actual/Schedule Finish]]&lt;PV_Meta!$B$7,tbl_PV_Milestones[[#This Row],[Complete]]="No",tbl_PV_Milestones[[#This Row],[Project Status]]&lt;&gt;"On Hold"),1,0)</f>
        <v>0</v>
      </c>
      <c r="AE803" s="41">
        <f>IF(AND(tbl_PV_Milestones[[#This Row],[Actual/Schedule Finish]]&gt;tbl_PV_Milestones[[#This Row],[Baseline Date]],tbl_PV_Milestones[[#This Row],[Complete]]="No",tbl_PV_Milestones[[#This Row],[Project Status]]&lt;&gt;"On Hold",tbl_PV_Milestones[[#This Row],[Overdue]]=0,tbl_PV_Milestones[[#This Row],[To be Baselined]]&lt;&gt;1),1,0)</f>
        <v>0</v>
      </c>
      <c r="AF803" s="41">
        <f>IF(AND(tbl_PV_Milestones[[#This Row],[BL FY]]=2025,tbl_PV_Milestones[[#This Row],[Finish FY]]&gt;2025),1,0)</f>
        <v>0</v>
      </c>
      <c r="AG803" s="56" t="str">
        <f>_xlfn.XLOOKUP(tbl_PV_Milestones[[#This Row],[Work ID]],tbl_PV_Meta[Work ID '#],tbl_PV_Meta[Project Manager/Owner],,0)</f>
        <v/>
      </c>
      <c r="AH803" s="6"/>
    </row>
    <row r="804" spans="4:34" x14ac:dyDescent="0.25">
      <c r="D804" s="6" t="s">
        <v>136</v>
      </c>
      <c r="E804" s="6" t="s">
        <v>580</v>
      </c>
      <c r="F804" s="6" t="s">
        <v>1790</v>
      </c>
      <c r="G804" s="6" t="s">
        <v>549</v>
      </c>
      <c r="H804" s="6" t="s">
        <v>505</v>
      </c>
      <c r="I804" s="6" t="s">
        <v>510</v>
      </c>
      <c r="J804" s="6" t="s">
        <v>136</v>
      </c>
      <c r="K804" s="6" t="s">
        <v>213</v>
      </c>
      <c r="L804" s="6" t="s">
        <v>173</v>
      </c>
      <c r="M804" s="43"/>
      <c r="N804" s="44" t="s">
        <v>1979</v>
      </c>
      <c r="O804" s="39">
        <v>45721.708333333299</v>
      </c>
      <c r="P804" s="39">
        <v>45706.708333333299</v>
      </c>
      <c r="Q804" s="6">
        <v>-11</v>
      </c>
      <c r="R804" s="6">
        <v>-1.3381995133819999E-2</v>
      </c>
      <c r="S804" s="45" t="e">
        <f>_xlfn.CONCAT(#REF!,TRIM(tbl_PV_Milestones[[#This Row],[Milestone Description]]))</f>
        <v>#REF!</v>
      </c>
      <c r="T804" s="84" t="str">
        <f>IF(COUNTIF(tbl_PV_Milestones[UID],tbl_PV_Milestones[[#This Row],[UID]])&gt;1,"Duplicate","")</f>
        <v>Duplicate</v>
      </c>
      <c r="U804" s="42" t="str">
        <f>_xlfn.XLOOKUP(tbl_PV_Milestones[[#This Row],[Work ID]],tbl_PV_Meta[Work ID '#],tbl_PV_Meta[Sub-Portfolio])</f>
        <v>Sub-Portfolio 2</v>
      </c>
      <c r="V804" s="41">
        <f>IF(MONTH(tbl_PV_Milestones[[#This Row],[Baseline Date]])&lt;7,YEAR(tbl_PV_Milestones[[#This Row],[Baseline Date]]),YEAR(tbl_PV_Milestones[[#This Row],[Baseline Date]])+1)</f>
        <v>2025</v>
      </c>
      <c r="W804" s="41">
        <f>IF(MONTH(tbl_PV_Milestones[[#This Row],[Actual/Schedule Finish]])&lt;7,YEAR(tbl_PV_Milestones[[#This Row],[Actual/Schedule Finish]]),YEAR(tbl_PV_Milestones[[#This Row],[Actual/Schedule Finish]])+1)</f>
        <v>2025</v>
      </c>
      <c r="X804" s="41" t="str">
        <f>IF(OR(tbl_PV_Milestones[[#This Row],[Project Status]]="Completed",tbl_PV_Milestones[[#This Row],[Project Status]]="Assumed Completed"),"Yes","No")</f>
        <v>No</v>
      </c>
      <c r="Y804" s="41">
        <f>IF(tbl_PV_Milestones[[#This Row],[Baseline Date]]="",1,0)</f>
        <v>0</v>
      </c>
      <c r="Z804" s="41">
        <f>IF(tbl_PV_Milestones[[#This Row],[Baseline Date]]&lt;PV_Meta!$B$7,1,0)</f>
        <v>1</v>
      </c>
      <c r="AA804" s="41">
        <f>IF(tbl_PV_Milestones[[#This Row],[Complete]]="Yes",1,0)</f>
        <v>0</v>
      </c>
      <c r="AB804" s="41">
        <f>IF(AND(tbl_PV_Milestones[[#This Row],[BL FY]]=2025,tbl_PV_Milestones[[#This Row],[Baseline Date]]&lt;PV_Meta!$B$7),1,0)</f>
        <v>1</v>
      </c>
      <c r="AC804" s="41">
        <f>IF(AND(tbl_PV_Milestones[[#This Row],[Planned YTD]]=1,tbl_PV_Milestones[[#This Row],[Complete]]="Yes"),1,0)</f>
        <v>0</v>
      </c>
      <c r="AD804" s="41">
        <f>IF(AND(tbl_PV_Milestones[[#This Row],[Actual/Schedule Finish]]&lt;PV_Meta!$B$7,tbl_PV_Milestones[[#This Row],[Complete]]="No",tbl_PV_Milestones[[#This Row],[Project Status]]&lt;&gt;"On Hold"),1,0)</f>
        <v>0</v>
      </c>
      <c r="AE804" s="41">
        <f>IF(AND(tbl_PV_Milestones[[#This Row],[Actual/Schedule Finish]]&gt;tbl_PV_Milestones[[#This Row],[Baseline Date]],tbl_PV_Milestones[[#This Row],[Complete]]="No",tbl_PV_Milestones[[#This Row],[Project Status]]&lt;&gt;"On Hold",tbl_PV_Milestones[[#This Row],[Overdue]]=0,tbl_PV_Milestones[[#This Row],[To be Baselined]]&lt;&gt;1),1,0)</f>
        <v>0</v>
      </c>
      <c r="AF804" s="41">
        <f>IF(AND(tbl_PV_Milestones[[#This Row],[BL FY]]=2025,tbl_PV_Milestones[[#This Row],[Finish FY]]&gt;2025),1,0)</f>
        <v>0</v>
      </c>
      <c r="AG804" s="56" t="str">
        <f>_xlfn.XLOOKUP(tbl_PV_Milestones[[#This Row],[Work ID]],tbl_PV_Meta[Work ID '#],tbl_PV_Meta[Project Manager/Owner],,0)</f>
        <v/>
      </c>
      <c r="AH804" s="6"/>
    </row>
    <row r="805" spans="4:34" x14ac:dyDescent="0.25">
      <c r="D805" s="6" t="s">
        <v>136</v>
      </c>
      <c r="E805" s="6" t="s">
        <v>580</v>
      </c>
      <c r="F805" s="6" t="s">
        <v>1790</v>
      </c>
      <c r="G805" s="6" t="s">
        <v>550</v>
      </c>
      <c r="H805" s="6" t="s">
        <v>505</v>
      </c>
      <c r="I805" s="6" t="s">
        <v>510</v>
      </c>
      <c r="J805" s="6" t="s">
        <v>136</v>
      </c>
      <c r="K805" s="6" t="s">
        <v>213</v>
      </c>
      <c r="L805" s="6" t="s">
        <v>173</v>
      </c>
      <c r="M805" s="43"/>
      <c r="N805" s="44" t="s">
        <v>1979</v>
      </c>
      <c r="O805" s="39">
        <v>45726.708333333299</v>
      </c>
      <c r="P805" s="39">
        <v>45706.708333333299</v>
      </c>
      <c r="Q805" s="6">
        <v>-14</v>
      </c>
      <c r="R805" s="6">
        <v>-1.7031630170316302E-2</v>
      </c>
      <c r="S805" s="45" t="e">
        <f>_xlfn.CONCAT(#REF!,TRIM(tbl_PV_Milestones[[#This Row],[Milestone Description]]))</f>
        <v>#REF!</v>
      </c>
      <c r="T805" s="84" t="str">
        <f>IF(COUNTIF(tbl_PV_Milestones[UID],tbl_PV_Milestones[[#This Row],[UID]])&gt;1,"Duplicate","")</f>
        <v>Duplicate</v>
      </c>
      <c r="U805" s="42" t="str">
        <f>_xlfn.XLOOKUP(tbl_PV_Milestones[[#This Row],[Work ID]],tbl_PV_Meta[Work ID '#],tbl_PV_Meta[Sub-Portfolio])</f>
        <v>Sub-Portfolio 2</v>
      </c>
      <c r="V805" s="41">
        <f>IF(MONTH(tbl_PV_Milestones[[#This Row],[Baseline Date]])&lt;7,YEAR(tbl_PV_Milestones[[#This Row],[Baseline Date]]),YEAR(tbl_PV_Milestones[[#This Row],[Baseline Date]])+1)</f>
        <v>2025</v>
      </c>
      <c r="W805" s="41">
        <f>IF(MONTH(tbl_PV_Milestones[[#This Row],[Actual/Schedule Finish]])&lt;7,YEAR(tbl_PV_Milestones[[#This Row],[Actual/Schedule Finish]]),YEAR(tbl_PV_Milestones[[#This Row],[Actual/Schedule Finish]])+1)</f>
        <v>2025</v>
      </c>
      <c r="X805" s="41" t="str">
        <f>IF(OR(tbl_PV_Milestones[[#This Row],[Project Status]]="Completed",tbl_PV_Milestones[[#This Row],[Project Status]]="Assumed Completed"),"Yes","No")</f>
        <v>No</v>
      </c>
      <c r="Y805" s="41">
        <f>IF(tbl_PV_Milestones[[#This Row],[Baseline Date]]="",1,0)</f>
        <v>0</v>
      </c>
      <c r="Z805" s="41">
        <f>IF(tbl_PV_Milestones[[#This Row],[Baseline Date]]&lt;PV_Meta!$B$7,1,0)</f>
        <v>1</v>
      </c>
      <c r="AA805" s="41">
        <f>IF(tbl_PV_Milestones[[#This Row],[Complete]]="Yes",1,0)</f>
        <v>0</v>
      </c>
      <c r="AB805" s="41">
        <f>IF(AND(tbl_PV_Milestones[[#This Row],[BL FY]]=2025,tbl_PV_Milestones[[#This Row],[Baseline Date]]&lt;PV_Meta!$B$7),1,0)</f>
        <v>1</v>
      </c>
      <c r="AC805" s="41">
        <f>IF(AND(tbl_PV_Milestones[[#This Row],[Planned YTD]]=1,tbl_PV_Milestones[[#This Row],[Complete]]="Yes"),1,0)</f>
        <v>0</v>
      </c>
      <c r="AD805" s="41">
        <f>IF(AND(tbl_PV_Milestones[[#This Row],[Actual/Schedule Finish]]&lt;PV_Meta!$B$7,tbl_PV_Milestones[[#This Row],[Complete]]="No",tbl_PV_Milestones[[#This Row],[Project Status]]&lt;&gt;"On Hold"),1,0)</f>
        <v>0</v>
      </c>
      <c r="AE805" s="41">
        <f>IF(AND(tbl_PV_Milestones[[#This Row],[Actual/Schedule Finish]]&gt;tbl_PV_Milestones[[#This Row],[Baseline Date]],tbl_PV_Milestones[[#This Row],[Complete]]="No",tbl_PV_Milestones[[#This Row],[Project Status]]&lt;&gt;"On Hold",tbl_PV_Milestones[[#This Row],[Overdue]]=0,tbl_PV_Milestones[[#This Row],[To be Baselined]]&lt;&gt;1),1,0)</f>
        <v>0</v>
      </c>
      <c r="AF805" s="41">
        <f>IF(AND(tbl_PV_Milestones[[#This Row],[BL FY]]=2025,tbl_PV_Milestones[[#This Row],[Finish FY]]&gt;2025),1,0)</f>
        <v>0</v>
      </c>
      <c r="AG805" s="56" t="str">
        <f>_xlfn.XLOOKUP(tbl_PV_Milestones[[#This Row],[Work ID]],tbl_PV_Meta[Work ID '#],tbl_PV_Meta[Project Manager/Owner],,0)</f>
        <v/>
      </c>
      <c r="AH805" s="6"/>
    </row>
    <row r="806" spans="4:34" x14ac:dyDescent="0.25">
      <c r="D806" s="6" t="s">
        <v>136</v>
      </c>
      <c r="E806" s="6" t="s">
        <v>580</v>
      </c>
      <c r="F806" s="6" t="s">
        <v>1790</v>
      </c>
      <c r="G806" s="6" t="s">
        <v>551</v>
      </c>
      <c r="H806" s="6" t="s">
        <v>505</v>
      </c>
      <c r="I806" s="6" t="s">
        <v>510</v>
      </c>
      <c r="J806" s="6" t="s">
        <v>136</v>
      </c>
      <c r="K806" s="6" t="s">
        <v>213</v>
      </c>
      <c r="L806" s="6" t="s">
        <v>173</v>
      </c>
      <c r="M806" s="43"/>
      <c r="N806" s="44" t="s">
        <v>1979</v>
      </c>
      <c r="O806" s="39">
        <v>45729.708333333299</v>
      </c>
      <c r="P806" s="39">
        <v>45706.708333333299</v>
      </c>
      <c r="Q806" s="6">
        <v>-17</v>
      </c>
      <c r="R806" s="6">
        <v>-2.06812652068127E-2</v>
      </c>
      <c r="S806" s="45" t="e">
        <f>_xlfn.CONCAT(#REF!,TRIM(tbl_PV_Milestones[[#This Row],[Milestone Description]]))</f>
        <v>#REF!</v>
      </c>
      <c r="T806" s="84" t="str">
        <f>IF(COUNTIF(tbl_PV_Milestones[UID],tbl_PV_Milestones[[#This Row],[UID]])&gt;1,"Duplicate","")</f>
        <v>Duplicate</v>
      </c>
      <c r="U806" s="42" t="str">
        <f>_xlfn.XLOOKUP(tbl_PV_Milestones[[#This Row],[Work ID]],tbl_PV_Meta[Work ID '#],tbl_PV_Meta[Sub-Portfolio])</f>
        <v>Sub-Portfolio 2</v>
      </c>
      <c r="V806" s="41">
        <f>IF(MONTH(tbl_PV_Milestones[[#This Row],[Baseline Date]])&lt;7,YEAR(tbl_PV_Milestones[[#This Row],[Baseline Date]]),YEAR(tbl_PV_Milestones[[#This Row],[Baseline Date]])+1)</f>
        <v>2025</v>
      </c>
      <c r="W806" s="41">
        <f>IF(MONTH(tbl_PV_Milestones[[#This Row],[Actual/Schedule Finish]])&lt;7,YEAR(tbl_PV_Milestones[[#This Row],[Actual/Schedule Finish]]),YEAR(tbl_PV_Milestones[[#This Row],[Actual/Schedule Finish]])+1)</f>
        <v>2025</v>
      </c>
      <c r="X806" s="41" t="str">
        <f>IF(OR(tbl_PV_Milestones[[#This Row],[Project Status]]="Completed",tbl_PV_Milestones[[#This Row],[Project Status]]="Assumed Completed"),"Yes","No")</f>
        <v>No</v>
      </c>
      <c r="Y806" s="41">
        <f>IF(tbl_PV_Milestones[[#This Row],[Baseline Date]]="",1,0)</f>
        <v>0</v>
      </c>
      <c r="Z806" s="41">
        <f>IF(tbl_PV_Milestones[[#This Row],[Baseline Date]]&lt;PV_Meta!$B$7,1,0)</f>
        <v>1</v>
      </c>
      <c r="AA806" s="41">
        <f>IF(tbl_PV_Milestones[[#This Row],[Complete]]="Yes",1,0)</f>
        <v>0</v>
      </c>
      <c r="AB806" s="41">
        <f>IF(AND(tbl_PV_Milestones[[#This Row],[BL FY]]=2025,tbl_PV_Milestones[[#This Row],[Baseline Date]]&lt;PV_Meta!$B$7),1,0)</f>
        <v>1</v>
      </c>
      <c r="AC806" s="41">
        <f>IF(AND(tbl_PV_Milestones[[#This Row],[Planned YTD]]=1,tbl_PV_Milestones[[#This Row],[Complete]]="Yes"),1,0)</f>
        <v>0</v>
      </c>
      <c r="AD806" s="41">
        <f>IF(AND(tbl_PV_Milestones[[#This Row],[Actual/Schedule Finish]]&lt;PV_Meta!$B$7,tbl_PV_Milestones[[#This Row],[Complete]]="No",tbl_PV_Milestones[[#This Row],[Project Status]]&lt;&gt;"On Hold"),1,0)</f>
        <v>0</v>
      </c>
      <c r="AE806" s="41">
        <f>IF(AND(tbl_PV_Milestones[[#This Row],[Actual/Schedule Finish]]&gt;tbl_PV_Milestones[[#This Row],[Baseline Date]],tbl_PV_Milestones[[#This Row],[Complete]]="No",tbl_PV_Milestones[[#This Row],[Project Status]]&lt;&gt;"On Hold",tbl_PV_Milestones[[#This Row],[Overdue]]=0,tbl_PV_Milestones[[#This Row],[To be Baselined]]&lt;&gt;1),1,0)</f>
        <v>0</v>
      </c>
      <c r="AF806" s="41">
        <f>IF(AND(tbl_PV_Milestones[[#This Row],[BL FY]]=2025,tbl_PV_Milestones[[#This Row],[Finish FY]]&gt;2025),1,0)</f>
        <v>0</v>
      </c>
      <c r="AG806" s="56" t="str">
        <f>_xlfn.XLOOKUP(tbl_PV_Milestones[[#This Row],[Work ID]],tbl_PV_Meta[Work ID '#],tbl_PV_Meta[Project Manager/Owner],,0)</f>
        <v/>
      </c>
      <c r="AH806" s="6"/>
    </row>
    <row r="807" spans="4:34" x14ac:dyDescent="0.25">
      <c r="D807" s="6" t="s">
        <v>136</v>
      </c>
      <c r="E807" s="6" t="s">
        <v>580</v>
      </c>
      <c r="F807" s="6" t="s">
        <v>1790</v>
      </c>
      <c r="G807" s="6" t="s">
        <v>553</v>
      </c>
      <c r="H807" s="6" t="s">
        <v>505</v>
      </c>
      <c r="I807" s="6" t="s">
        <v>510</v>
      </c>
      <c r="J807" s="6" t="s">
        <v>136</v>
      </c>
      <c r="K807" s="6" t="s">
        <v>213</v>
      </c>
      <c r="L807" s="6" t="s">
        <v>173</v>
      </c>
      <c r="M807" s="43"/>
      <c r="N807" s="44" t="s">
        <v>1979</v>
      </c>
      <c r="O807" s="39">
        <v>45737.708333333299</v>
      </c>
      <c r="P807" s="39">
        <v>45706.708333333299</v>
      </c>
      <c r="Q807" s="6">
        <v>-23</v>
      </c>
      <c r="R807" s="6">
        <v>-2.7980535279805398E-2</v>
      </c>
      <c r="S807" s="45" t="e">
        <f>_xlfn.CONCAT(#REF!,TRIM(tbl_PV_Milestones[[#This Row],[Milestone Description]]))</f>
        <v>#REF!</v>
      </c>
      <c r="T807" s="84" t="str">
        <f>IF(COUNTIF(tbl_PV_Milestones[UID],tbl_PV_Milestones[[#This Row],[UID]])&gt;1,"Duplicate","")</f>
        <v>Duplicate</v>
      </c>
      <c r="U807" s="42" t="str">
        <f>_xlfn.XLOOKUP(tbl_PV_Milestones[[#This Row],[Work ID]],tbl_PV_Meta[Work ID '#],tbl_PV_Meta[Sub-Portfolio])</f>
        <v>Sub-Portfolio 2</v>
      </c>
      <c r="V807" s="41">
        <f>IF(MONTH(tbl_PV_Milestones[[#This Row],[Baseline Date]])&lt;7,YEAR(tbl_PV_Milestones[[#This Row],[Baseline Date]]),YEAR(tbl_PV_Milestones[[#This Row],[Baseline Date]])+1)</f>
        <v>2025</v>
      </c>
      <c r="W807" s="41">
        <f>IF(MONTH(tbl_PV_Milestones[[#This Row],[Actual/Schedule Finish]])&lt;7,YEAR(tbl_PV_Milestones[[#This Row],[Actual/Schedule Finish]]),YEAR(tbl_PV_Milestones[[#This Row],[Actual/Schedule Finish]])+1)</f>
        <v>2025</v>
      </c>
      <c r="X807" s="41" t="str">
        <f>IF(OR(tbl_PV_Milestones[[#This Row],[Project Status]]="Completed",tbl_PV_Milestones[[#This Row],[Project Status]]="Assumed Completed"),"Yes","No")</f>
        <v>No</v>
      </c>
      <c r="Y807" s="41">
        <f>IF(tbl_PV_Milestones[[#This Row],[Baseline Date]]="",1,0)</f>
        <v>0</v>
      </c>
      <c r="Z807" s="41">
        <f>IF(tbl_PV_Milestones[[#This Row],[Baseline Date]]&lt;PV_Meta!$B$7,1,0)</f>
        <v>1</v>
      </c>
      <c r="AA807" s="41">
        <f>IF(tbl_PV_Milestones[[#This Row],[Complete]]="Yes",1,0)</f>
        <v>0</v>
      </c>
      <c r="AB807" s="41">
        <f>IF(AND(tbl_PV_Milestones[[#This Row],[BL FY]]=2025,tbl_PV_Milestones[[#This Row],[Baseline Date]]&lt;PV_Meta!$B$7),1,0)</f>
        <v>1</v>
      </c>
      <c r="AC807" s="41">
        <f>IF(AND(tbl_PV_Milestones[[#This Row],[Planned YTD]]=1,tbl_PV_Milestones[[#This Row],[Complete]]="Yes"),1,0)</f>
        <v>0</v>
      </c>
      <c r="AD807" s="41">
        <f>IF(AND(tbl_PV_Milestones[[#This Row],[Actual/Schedule Finish]]&lt;PV_Meta!$B$7,tbl_PV_Milestones[[#This Row],[Complete]]="No",tbl_PV_Milestones[[#This Row],[Project Status]]&lt;&gt;"On Hold"),1,0)</f>
        <v>0</v>
      </c>
      <c r="AE807" s="41">
        <f>IF(AND(tbl_PV_Milestones[[#This Row],[Actual/Schedule Finish]]&gt;tbl_PV_Milestones[[#This Row],[Baseline Date]],tbl_PV_Milestones[[#This Row],[Complete]]="No",tbl_PV_Milestones[[#This Row],[Project Status]]&lt;&gt;"On Hold",tbl_PV_Milestones[[#This Row],[Overdue]]=0,tbl_PV_Milestones[[#This Row],[To be Baselined]]&lt;&gt;1),1,0)</f>
        <v>0</v>
      </c>
      <c r="AF807" s="41">
        <f>IF(AND(tbl_PV_Milestones[[#This Row],[BL FY]]=2025,tbl_PV_Milestones[[#This Row],[Finish FY]]&gt;2025),1,0)</f>
        <v>0</v>
      </c>
      <c r="AG807" s="56" t="str">
        <f>_xlfn.XLOOKUP(tbl_PV_Milestones[[#This Row],[Work ID]],tbl_PV_Meta[Work ID '#],tbl_PV_Meta[Project Manager/Owner],,0)</f>
        <v/>
      </c>
      <c r="AH807" s="6"/>
    </row>
    <row r="808" spans="4:34" x14ac:dyDescent="0.25">
      <c r="D808" s="6" t="s">
        <v>136</v>
      </c>
      <c r="E808" s="6" t="s">
        <v>580</v>
      </c>
      <c r="F808" s="6" t="s">
        <v>1790</v>
      </c>
      <c r="G808" s="6" t="s">
        <v>557</v>
      </c>
      <c r="H808" s="6" t="s">
        <v>519</v>
      </c>
      <c r="I808" s="6" t="s">
        <v>510</v>
      </c>
      <c r="J808" s="6" t="s">
        <v>136</v>
      </c>
      <c r="K808" s="6" t="s">
        <v>213</v>
      </c>
      <c r="L808" s="6" t="s">
        <v>173</v>
      </c>
      <c r="M808" s="43"/>
      <c r="N808" s="44" t="s">
        <v>1979</v>
      </c>
      <c r="O808" s="39">
        <v>45751.708333333299</v>
      </c>
      <c r="P808" s="39">
        <v>45706.708333333299</v>
      </c>
      <c r="Q808" s="6">
        <v>-33</v>
      </c>
      <c r="R808" s="6">
        <v>-4.0145985401459902E-2</v>
      </c>
      <c r="S808" s="45" t="e">
        <f>_xlfn.CONCAT(#REF!,TRIM(tbl_PV_Milestones[[#This Row],[Milestone Description]]))</f>
        <v>#REF!</v>
      </c>
      <c r="T808" s="84" t="str">
        <f>IF(COUNTIF(tbl_PV_Milestones[UID],tbl_PV_Milestones[[#This Row],[UID]])&gt;1,"Duplicate","")</f>
        <v>Duplicate</v>
      </c>
      <c r="U808" s="42" t="str">
        <f>_xlfn.XLOOKUP(tbl_PV_Milestones[[#This Row],[Work ID]],tbl_PV_Meta[Work ID '#],tbl_PV_Meta[Sub-Portfolio])</f>
        <v>Sub-Portfolio 2</v>
      </c>
      <c r="V808" s="41">
        <f>IF(MONTH(tbl_PV_Milestones[[#This Row],[Baseline Date]])&lt;7,YEAR(tbl_PV_Milestones[[#This Row],[Baseline Date]]),YEAR(tbl_PV_Milestones[[#This Row],[Baseline Date]])+1)</f>
        <v>2025</v>
      </c>
      <c r="W808" s="41">
        <f>IF(MONTH(tbl_PV_Milestones[[#This Row],[Actual/Schedule Finish]])&lt;7,YEAR(tbl_PV_Milestones[[#This Row],[Actual/Schedule Finish]]),YEAR(tbl_PV_Milestones[[#This Row],[Actual/Schedule Finish]])+1)</f>
        <v>2025</v>
      </c>
      <c r="X808" s="41" t="str">
        <f>IF(OR(tbl_PV_Milestones[[#This Row],[Project Status]]="Completed",tbl_PV_Milestones[[#This Row],[Project Status]]="Assumed Completed"),"Yes","No")</f>
        <v>No</v>
      </c>
      <c r="Y808" s="41">
        <f>IF(tbl_PV_Milestones[[#This Row],[Baseline Date]]="",1,0)</f>
        <v>0</v>
      </c>
      <c r="Z808" s="41">
        <f>IF(tbl_PV_Milestones[[#This Row],[Baseline Date]]&lt;PV_Meta!$B$7,1,0)</f>
        <v>1</v>
      </c>
      <c r="AA808" s="41">
        <f>IF(tbl_PV_Milestones[[#This Row],[Complete]]="Yes",1,0)</f>
        <v>0</v>
      </c>
      <c r="AB808" s="41">
        <f>IF(AND(tbl_PV_Milestones[[#This Row],[BL FY]]=2025,tbl_PV_Milestones[[#This Row],[Baseline Date]]&lt;PV_Meta!$B$7),1,0)</f>
        <v>1</v>
      </c>
      <c r="AC808" s="41">
        <f>IF(AND(tbl_PV_Milestones[[#This Row],[Planned YTD]]=1,tbl_PV_Milestones[[#This Row],[Complete]]="Yes"),1,0)</f>
        <v>0</v>
      </c>
      <c r="AD808" s="41">
        <f>IF(AND(tbl_PV_Milestones[[#This Row],[Actual/Schedule Finish]]&lt;PV_Meta!$B$7,tbl_PV_Milestones[[#This Row],[Complete]]="No",tbl_PV_Milestones[[#This Row],[Project Status]]&lt;&gt;"On Hold"),1,0)</f>
        <v>0</v>
      </c>
      <c r="AE808" s="41">
        <f>IF(AND(tbl_PV_Milestones[[#This Row],[Actual/Schedule Finish]]&gt;tbl_PV_Milestones[[#This Row],[Baseline Date]],tbl_PV_Milestones[[#This Row],[Complete]]="No",tbl_PV_Milestones[[#This Row],[Project Status]]&lt;&gt;"On Hold",tbl_PV_Milestones[[#This Row],[Overdue]]=0,tbl_PV_Milestones[[#This Row],[To be Baselined]]&lt;&gt;1),1,0)</f>
        <v>0</v>
      </c>
      <c r="AF808" s="41">
        <f>IF(AND(tbl_PV_Milestones[[#This Row],[BL FY]]=2025,tbl_PV_Milestones[[#This Row],[Finish FY]]&gt;2025),1,0)</f>
        <v>0</v>
      </c>
      <c r="AG808" s="56" t="str">
        <f>_xlfn.XLOOKUP(tbl_PV_Milestones[[#This Row],[Work ID]],tbl_PV_Meta[Work ID '#],tbl_PV_Meta[Project Manager/Owner],,0)</f>
        <v/>
      </c>
      <c r="AH808" s="6"/>
    </row>
    <row r="809" spans="4:34" x14ac:dyDescent="0.25">
      <c r="D809" s="6" t="s">
        <v>136</v>
      </c>
      <c r="E809" s="6" t="s">
        <v>614</v>
      </c>
      <c r="F809" s="6" t="s">
        <v>1790</v>
      </c>
      <c r="G809" s="6" t="s">
        <v>535</v>
      </c>
      <c r="H809" s="6" t="s">
        <v>505</v>
      </c>
      <c r="I809" s="6" t="s">
        <v>510</v>
      </c>
      <c r="J809" s="6" t="s">
        <v>136</v>
      </c>
      <c r="K809" s="6" t="s">
        <v>213</v>
      </c>
      <c r="L809" s="6" t="s">
        <v>173</v>
      </c>
      <c r="M809" s="43"/>
      <c r="N809" s="44" t="s">
        <v>1979</v>
      </c>
      <c r="O809" s="39">
        <v>45674.708333333299</v>
      </c>
      <c r="P809" s="39">
        <v>45734.708333333299</v>
      </c>
      <c r="Q809" s="6">
        <v>41</v>
      </c>
      <c r="R809" s="6">
        <v>4.9878345498783498E-2</v>
      </c>
      <c r="S809" s="45" t="e">
        <f>_xlfn.CONCAT(#REF!,TRIM(tbl_PV_Milestones[[#This Row],[Milestone Description]]))</f>
        <v>#REF!</v>
      </c>
      <c r="T809" s="84" t="str">
        <f>IF(COUNTIF(tbl_PV_Milestones[UID],tbl_PV_Milestones[[#This Row],[UID]])&gt;1,"Duplicate","")</f>
        <v>Duplicate</v>
      </c>
      <c r="U809" s="42" t="str">
        <f>_xlfn.XLOOKUP(tbl_PV_Milestones[[#This Row],[Work ID]],tbl_PV_Meta[Work ID '#],tbl_PV_Meta[Sub-Portfolio])</f>
        <v>Sub-Portfolio 2</v>
      </c>
      <c r="V809" s="41">
        <f>IF(MONTH(tbl_PV_Milestones[[#This Row],[Baseline Date]])&lt;7,YEAR(tbl_PV_Milestones[[#This Row],[Baseline Date]]),YEAR(tbl_PV_Milestones[[#This Row],[Baseline Date]])+1)</f>
        <v>2025</v>
      </c>
      <c r="W809" s="41">
        <f>IF(MONTH(tbl_PV_Milestones[[#This Row],[Actual/Schedule Finish]])&lt;7,YEAR(tbl_PV_Milestones[[#This Row],[Actual/Schedule Finish]]),YEAR(tbl_PV_Milestones[[#This Row],[Actual/Schedule Finish]])+1)</f>
        <v>2025</v>
      </c>
      <c r="X809" s="41" t="str">
        <f>IF(OR(tbl_PV_Milestones[[#This Row],[Project Status]]="Completed",tbl_PV_Milestones[[#This Row],[Project Status]]="Assumed Completed"),"Yes","No")</f>
        <v>No</v>
      </c>
      <c r="Y809" s="41">
        <f>IF(tbl_PV_Milestones[[#This Row],[Baseline Date]]="",1,0)</f>
        <v>0</v>
      </c>
      <c r="Z809" s="41">
        <f>IF(tbl_PV_Milestones[[#This Row],[Baseline Date]]&lt;PV_Meta!$B$7,1,0)</f>
        <v>1</v>
      </c>
      <c r="AA809" s="41">
        <f>IF(tbl_PV_Milestones[[#This Row],[Complete]]="Yes",1,0)</f>
        <v>0</v>
      </c>
      <c r="AB809" s="41">
        <f>IF(AND(tbl_PV_Milestones[[#This Row],[BL FY]]=2025,tbl_PV_Milestones[[#This Row],[Baseline Date]]&lt;PV_Meta!$B$7),1,0)</f>
        <v>1</v>
      </c>
      <c r="AC809" s="41">
        <f>IF(AND(tbl_PV_Milestones[[#This Row],[Planned YTD]]=1,tbl_PV_Milestones[[#This Row],[Complete]]="Yes"),1,0)</f>
        <v>0</v>
      </c>
      <c r="AD809" s="41">
        <f>IF(AND(tbl_PV_Milestones[[#This Row],[Actual/Schedule Finish]]&lt;PV_Meta!$B$7,tbl_PV_Milestones[[#This Row],[Complete]]="No",tbl_PV_Milestones[[#This Row],[Project Status]]&lt;&gt;"On Hold"),1,0)</f>
        <v>0</v>
      </c>
      <c r="AE809" s="41">
        <f>IF(AND(tbl_PV_Milestones[[#This Row],[Actual/Schedule Finish]]&gt;tbl_PV_Milestones[[#This Row],[Baseline Date]],tbl_PV_Milestones[[#This Row],[Complete]]="No",tbl_PV_Milestones[[#This Row],[Project Status]]&lt;&gt;"On Hold",tbl_PV_Milestones[[#This Row],[Overdue]]=0,tbl_PV_Milestones[[#This Row],[To be Baselined]]&lt;&gt;1),1,0)</f>
        <v>0</v>
      </c>
      <c r="AF809" s="41">
        <f>IF(AND(tbl_PV_Milestones[[#This Row],[BL FY]]=2025,tbl_PV_Milestones[[#This Row],[Finish FY]]&gt;2025),1,0)</f>
        <v>0</v>
      </c>
      <c r="AG809" s="56" t="str">
        <f>_xlfn.XLOOKUP(tbl_PV_Milestones[[#This Row],[Work ID]],tbl_PV_Meta[Work ID '#],tbl_PV_Meta[Project Manager/Owner],,0)</f>
        <v/>
      </c>
      <c r="AH809" s="6"/>
    </row>
    <row r="810" spans="4:34" x14ac:dyDescent="0.25">
      <c r="D810" s="6" t="s">
        <v>136</v>
      </c>
      <c r="E810" s="6" t="s">
        <v>755</v>
      </c>
      <c r="F810" s="6" t="s">
        <v>1790</v>
      </c>
      <c r="G810" s="6" t="s">
        <v>536</v>
      </c>
      <c r="H810" s="6" t="s">
        <v>505</v>
      </c>
      <c r="I810" s="6" t="s">
        <v>510</v>
      </c>
      <c r="J810" s="6" t="s">
        <v>136</v>
      </c>
      <c r="K810" s="6" t="s">
        <v>213</v>
      </c>
      <c r="L810" s="6" t="s">
        <v>173</v>
      </c>
      <c r="M810" s="43"/>
      <c r="N810" s="44" t="s">
        <v>1979</v>
      </c>
      <c r="O810" s="39">
        <v>45691.708333333299</v>
      </c>
      <c r="P810" s="39">
        <v>45779.708333333299</v>
      </c>
      <c r="Q810" s="6">
        <v>61</v>
      </c>
      <c r="R810" s="6">
        <v>7.4209245742092506E-2</v>
      </c>
      <c r="S810" s="45" t="e">
        <f>_xlfn.CONCAT(#REF!,TRIM(tbl_PV_Milestones[[#This Row],[Milestone Description]]))</f>
        <v>#REF!</v>
      </c>
      <c r="T810" s="84" t="str">
        <f>IF(COUNTIF(tbl_PV_Milestones[UID],tbl_PV_Milestones[[#This Row],[UID]])&gt;1,"Duplicate","")</f>
        <v>Duplicate</v>
      </c>
      <c r="U810" s="42" t="str">
        <f>_xlfn.XLOOKUP(tbl_PV_Milestones[[#This Row],[Work ID]],tbl_PV_Meta[Work ID '#],tbl_PV_Meta[Sub-Portfolio])</f>
        <v>Sub-Portfolio 2</v>
      </c>
      <c r="V810" s="41">
        <f>IF(MONTH(tbl_PV_Milestones[[#This Row],[Baseline Date]])&lt;7,YEAR(tbl_PV_Milestones[[#This Row],[Baseline Date]]),YEAR(tbl_PV_Milestones[[#This Row],[Baseline Date]])+1)</f>
        <v>2025</v>
      </c>
      <c r="W810" s="41">
        <f>IF(MONTH(tbl_PV_Milestones[[#This Row],[Actual/Schedule Finish]])&lt;7,YEAR(tbl_PV_Milestones[[#This Row],[Actual/Schedule Finish]]),YEAR(tbl_PV_Milestones[[#This Row],[Actual/Schedule Finish]])+1)</f>
        <v>2025</v>
      </c>
      <c r="X810" s="41" t="str">
        <f>IF(OR(tbl_PV_Milestones[[#This Row],[Project Status]]="Completed",tbl_PV_Milestones[[#This Row],[Project Status]]="Assumed Completed"),"Yes","No")</f>
        <v>No</v>
      </c>
      <c r="Y810" s="41">
        <f>IF(tbl_PV_Milestones[[#This Row],[Baseline Date]]="",1,0)</f>
        <v>0</v>
      </c>
      <c r="Z810" s="41">
        <f>IF(tbl_PV_Milestones[[#This Row],[Baseline Date]]&lt;PV_Meta!$B$7,1,0)</f>
        <v>0</v>
      </c>
      <c r="AA810" s="41">
        <f>IF(tbl_PV_Milestones[[#This Row],[Complete]]="Yes",1,0)</f>
        <v>0</v>
      </c>
      <c r="AB810" s="41">
        <f>IF(AND(tbl_PV_Milestones[[#This Row],[BL FY]]=2025,tbl_PV_Milestones[[#This Row],[Baseline Date]]&lt;PV_Meta!$B$7),1,0)</f>
        <v>0</v>
      </c>
      <c r="AC810" s="41">
        <f>IF(AND(tbl_PV_Milestones[[#This Row],[Planned YTD]]=1,tbl_PV_Milestones[[#This Row],[Complete]]="Yes"),1,0)</f>
        <v>0</v>
      </c>
      <c r="AD810" s="41">
        <f>IF(AND(tbl_PV_Milestones[[#This Row],[Actual/Schedule Finish]]&lt;PV_Meta!$B$7,tbl_PV_Milestones[[#This Row],[Complete]]="No",tbl_PV_Milestones[[#This Row],[Project Status]]&lt;&gt;"On Hold"),1,0)</f>
        <v>0</v>
      </c>
      <c r="AE810" s="41">
        <f>IF(AND(tbl_PV_Milestones[[#This Row],[Actual/Schedule Finish]]&gt;tbl_PV_Milestones[[#This Row],[Baseline Date]],tbl_PV_Milestones[[#This Row],[Complete]]="No",tbl_PV_Milestones[[#This Row],[Project Status]]&lt;&gt;"On Hold",tbl_PV_Milestones[[#This Row],[Overdue]]=0,tbl_PV_Milestones[[#This Row],[To be Baselined]]&lt;&gt;1),1,0)</f>
        <v>0</v>
      </c>
      <c r="AF810" s="41">
        <f>IF(AND(tbl_PV_Milestones[[#This Row],[BL FY]]=2025,tbl_PV_Milestones[[#This Row],[Finish FY]]&gt;2025),1,0)</f>
        <v>0</v>
      </c>
      <c r="AG810" s="56" t="str">
        <f>_xlfn.XLOOKUP(tbl_PV_Milestones[[#This Row],[Work ID]],tbl_PV_Meta[Work ID '#],tbl_PV_Meta[Project Manager/Owner],,0)</f>
        <v/>
      </c>
      <c r="AH810" s="6"/>
    </row>
    <row r="811" spans="4:34" x14ac:dyDescent="0.25">
      <c r="D811" s="6" t="s">
        <v>136</v>
      </c>
      <c r="E811" s="6" t="s">
        <v>755</v>
      </c>
      <c r="F811" s="6" t="s">
        <v>1790</v>
      </c>
      <c r="G811" s="6" t="s">
        <v>538</v>
      </c>
      <c r="H811" s="6" t="s">
        <v>505</v>
      </c>
      <c r="I811" s="6" t="s">
        <v>510</v>
      </c>
      <c r="J811" s="6" t="s">
        <v>136</v>
      </c>
      <c r="K811" s="6" t="s">
        <v>213</v>
      </c>
      <c r="L811" s="6" t="s">
        <v>173</v>
      </c>
      <c r="M811" s="43"/>
      <c r="N811" s="44" t="s">
        <v>1979</v>
      </c>
      <c r="O811" s="39">
        <v>45674.708333333299</v>
      </c>
      <c r="P811" s="39">
        <v>45786.708333333299</v>
      </c>
      <c r="Q811" s="6">
        <v>76</v>
      </c>
      <c r="R811" s="6">
        <v>9.2457420924574193E-2</v>
      </c>
      <c r="S811" s="45" t="e">
        <f>_xlfn.CONCAT(#REF!,TRIM(tbl_PV_Milestones[[#This Row],[Milestone Description]]))</f>
        <v>#REF!</v>
      </c>
      <c r="T811" s="84" t="str">
        <f>IF(COUNTIF(tbl_PV_Milestones[UID],tbl_PV_Milestones[[#This Row],[UID]])&gt;1,"Duplicate","")</f>
        <v>Duplicate</v>
      </c>
      <c r="U811" s="42" t="str">
        <f>_xlfn.XLOOKUP(tbl_PV_Milestones[[#This Row],[Work ID]],tbl_PV_Meta[Work ID '#],tbl_PV_Meta[Sub-Portfolio])</f>
        <v>Sub-Portfolio 2</v>
      </c>
      <c r="V811" s="41">
        <f>IF(MONTH(tbl_PV_Milestones[[#This Row],[Baseline Date]])&lt;7,YEAR(tbl_PV_Milestones[[#This Row],[Baseline Date]]),YEAR(tbl_PV_Milestones[[#This Row],[Baseline Date]])+1)</f>
        <v>2025</v>
      </c>
      <c r="W811" s="41">
        <f>IF(MONTH(tbl_PV_Milestones[[#This Row],[Actual/Schedule Finish]])&lt;7,YEAR(tbl_PV_Milestones[[#This Row],[Actual/Schedule Finish]]),YEAR(tbl_PV_Milestones[[#This Row],[Actual/Schedule Finish]])+1)</f>
        <v>2025</v>
      </c>
      <c r="X811" s="41" t="str">
        <f>IF(OR(tbl_PV_Milestones[[#This Row],[Project Status]]="Completed",tbl_PV_Milestones[[#This Row],[Project Status]]="Assumed Completed"),"Yes","No")</f>
        <v>No</v>
      </c>
      <c r="Y811" s="41">
        <f>IF(tbl_PV_Milestones[[#This Row],[Baseline Date]]="",1,0)</f>
        <v>0</v>
      </c>
      <c r="Z811" s="41">
        <f>IF(tbl_PV_Milestones[[#This Row],[Baseline Date]]&lt;PV_Meta!$B$7,1,0)</f>
        <v>0</v>
      </c>
      <c r="AA811" s="41">
        <f>IF(tbl_PV_Milestones[[#This Row],[Complete]]="Yes",1,0)</f>
        <v>0</v>
      </c>
      <c r="AB811" s="41">
        <f>IF(AND(tbl_PV_Milestones[[#This Row],[BL FY]]=2025,tbl_PV_Milestones[[#This Row],[Baseline Date]]&lt;PV_Meta!$B$7),1,0)</f>
        <v>0</v>
      </c>
      <c r="AC811" s="41">
        <f>IF(AND(tbl_PV_Milestones[[#This Row],[Planned YTD]]=1,tbl_PV_Milestones[[#This Row],[Complete]]="Yes"),1,0)</f>
        <v>0</v>
      </c>
      <c r="AD811" s="41">
        <f>IF(AND(tbl_PV_Milestones[[#This Row],[Actual/Schedule Finish]]&lt;PV_Meta!$B$7,tbl_PV_Milestones[[#This Row],[Complete]]="No",tbl_PV_Milestones[[#This Row],[Project Status]]&lt;&gt;"On Hold"),1,0)</f>
        <v>0</v>
      </c>
      <c r="AE811" s="41">
        <f>IF(AND(tbl_PV_Milestones[[#This Row],[Actual/Schedule Finish]]&gt;tbl_PV_Milestones[[#This Row],[Baseline Date]],tbl_PV_Milestones[[#This Row],[Complete]]="No",tbl_PV_Milestones[[#This Row],[Project Status]]&lt;&gt;"On Hold",tbl_PV_Milestones[[#This Row],[Overdue]]=0,tbl_PV_Milestones[[#This Row],[To be Baselined]]&lt;&gt;1),1,0)</f>
        <v>0</v>
      </c>
      <c r="AF811" s="41">
        <f>IF(AND(tbl_PV_Milestones[[#This Row],[BL FY]]=2025,tbl_PV_Milestones[[#This Row],[Finish FY]]&gt;2025),1,0)</f>
        <v>0</v>
      </c>
      <c r="AG811" s="56" t="str">
        <f>_xlfn.XLOOKUP(tbl_PV_Milestones[[#This Row],[Work ID]],tbl_PV_Meta[Work ID '#],tbl_PV_Meta[Project Manager/Owner],,0)</f>
        <v/>
      </c>
      <c r="AH811" s="6"/>
    </row>
    <row r="812" spans="4:34" x14ac:dyDescent="0.25">
      <c r="D812" s="6" t="s">
        <v>136</v>
      </c>
      <c r="E812" s="6" t="s">
        <v>755</v>
      </c>
      <c r="F812" s="6" t="s">
        <v>1790</v>
      </c>
      <c r="G812" s="6" t="s">
        <v>539</v>
      </c>
      <c r="H812" s="6" t="s">
        <v>505</v>
      </c>
      <c r="I812" s="6" t="s">
        <v>510</v>
      </c>
      <c r="J812" s="6" t="s">
        <v>136</v>
      </c>
      <c r="K812" s="6" t="s">
        <v>213</v>
      </c>
      <c r="L812" s="6" t="s">
        <v>173</v>
      </c>
      <c r="M812" s="43"/>
      <c r="N812" s="44" t="s">
        <v>1979</v>
      </c>
      <c r="O812" s="39">
        <v>45691.708333333299</v>
      </c>
      <c r="P812" s="39">
        <v>45786.708333333299</v>
      </c>
      <c r="Q812" s="6">
        <v>66</v>
      </c>
      <c r="R812" s="6">
        <v>8.0291970802919693E-2</v>
      </c>
      <c r="S812" s="45" t="e">
        <f>_xlfn.CONCAT(#REF!,TRIM(tbl_PV_Milestones[[#This Row],[Milestone Description]]))</f>
        <v>#REF!</v>
      </c>
      <c r="T812" s="84" t="str">
        <f>IF(COUNTIF(tbl_PV_Milestones[UID],tbl_PV_Milestones[[#This Row],[UID]])&gt;1,"Duplicate","")</f>
        <v>Duplicate</v>
      </c>
      <c r="U812" s="42" t="str">
        <f>_xlfn.XLOOKUP(tbl_PV_Milestones[[#This Row],[Work ID]],tbl_PV_Meta[Work ID '#],tbl_PV_Meta[Sub-Portfolio])</f>
        <v>Sub-Portfolio 2</v>
      </c>
      <c r="V812" s="41">
        <f>IF(MONTH(tbl_PV_Milestones[[#This Row],[Baseline Date]])&lt;7,YEAR(tbl_PV_Milestones[[#This Row],[Baseline Date]]),YEAR(tbl_PV_Milestones[[#This Row],[Baseline Date]])+1)</f>
        <v>2025</v>
      </c>
      <c r="W812" s="41">
        <f>IF(MONTH(tbl_PV_Milestones[[#This Row],[Actual/Schedule Finish]])&lt;7,YEAR(tbl_PV_Milestones[[#This Row],[Actual/Schedule Finish]]),YEAR(tbl_PV_Milestones[[#This Row],[Actual/Schedule Finish]])+1)</f>
        <v>2025</v>
      </c>
      <c r="X812" s="41" t="str">
        <f>IF(OR(tbl_PV_Milestones[[#This Row],[Project Status]]="Completed",tbl_PV_Milestones[[#This Row],[Project Status]]="Assumed Completed"),"Yes","No")</f>
        <v>No</v>
      </c>
      <c r="Y812" s="41">
        <f>IF(tbl_PV_Milestones[[#This Row],[Baseline Date]]="",1,0)</f>
        <v>0</v>
      </c>
      <c r="Z812" s="41">
        <f>IF(tbl_PV_Milestones[[#This Row],[Baseline Date]]&lt;PV_Meta!$B$7,1,0)</f>
        <v>0</v>
      </c>
      <c r="AA812" s="41">
        <f>IF(tbl_PV_Milestones[[#This Row],[Complete]]="Yes",1,0)</f>
        <v>0</v>
      </c>
      <c r="AB812" s="41">
        <f>IF(AND(tbl_PV_Milestones[[#This Row],[BL FY]]=2025,tbl_PV_Milestones[[#This Row],[Baseline Date]]&lt;PV_Meta!$B$7),1,0)</f>
        <v>0</v>
      </c>
      <c r="AC812" s="41">
        <f>IF(AND(tbl_PV_Milestones[[#This Row],[Planned YTD]]=1,tbl_PV_Milestones[[#This Row],[Complete]]="Yes"),1,0)</f>
        <v>0</v>
      </c>
      <c r="AD812" s="41">
        <f>IF(AND(tbl_PV_Milestones[[#This Row],[Actual/Schedule Finish]]&lt;PV_Meta!$B$7,tbl_PV_Milestones[[#This Row],[Complete]]="No",tbl_PV_Milestones[[#This Row],[Project Status]]&lt;&gt;"On Hold"),1,0)</f>
        <v>0</v>
      </c>
      <c r="AE812" s="41">
        <f>IF(AND(tbl_PV_Milestones[[#This Row],[Actual/Schedule Finish]]&gt;tbl_PV_Milestones[[#This Row],[Baseline Date]],tbl_PV_Milestones[[#This Row],[Complete]]="No",tbl_PV_Milestones[[#This Row],[Project Status]]&lt;&gt;"On Hold",tbl_PV_Milestones[[#This Row],[Overdue]]=0,tbl_PV_Milestones[[#This Row],[To be Baselined]]&lt;&gt;1),1,0)</f>
        <v>0</v>
      </c>
      <c r="AF812" s="41">
        <f>IF(AND(tbl_PV_Milestones[[#This Row],[BL FY]]=2025,tbl_PV_Milestones[[#This Row],[Finish FY]]&gt;2025),1,0)</f>
        <v>0</v>
      </c>
      <c r="AG812" s="56" t="str">
        <f>_xlfn.XLOOKUP(tbl_PV_Milestones[[#This Row],[Work ID]],tbl_PV_Meta[Work ID '#],tbl_PV_Meta[Project Manager/Owner],,0)</f>
        <v/>
      </c>
      <c r="AH812" s="6"/>
    </row>
    <row r="813" spans="4:34" x14ac:dyDescent="0.25">
      <c r="D813" s="6" t="s">
        <v>136</v>
      </c>
      <c r="E813" s="6" t="s">
        <v>755</v>
      </c>
      <c r="F813" s="6" t="s">
        <v>1790</v>
      </c>
      <c r="G813" s="6" t="s">
        <v>542</v>
      </c>
      <c r="H813" s="6" t="s">
        <v>519</v>
      </c>
      <c r="I813" s="6" t="s">
        <v>510</v>
      </c>
      <c r="J813" s="6" t="s">
        <v>136</v>
      </c>
      <c r="K813" s="6" t="s">
        <v>213</v>
      </c>
      <c r="L813" s="6" t="s">
        <v>173</v>
      </c>
      <c r="M813" s="43"/>
      <c r="N813" s="44" t="s">
        <v>1979</v>
      </c>
      <c r="O813" s="39">
        <v>45691.708333333299</v>
      </c>
      <c r="P813" s="39">
        <v>45786.708333333299</v>
      </c>
      <c r="Q813" s="6">
        <v>66</v>
      </c>
      <c r="R813" s="6">
        <v>8.0291970802919693E-2</v>
      </c>
      <c r="S813" s="45" t="e">
        <f>_xlfn.CONCAT(#REF!,TRIM(tbl_PV_Milestones[[#This Row],[Milestone Description]]))</f>
        <v>#REF!</v>
      </c>
      <c r="T813" s="84" t="str">
        <f>IF(COUNTIF(tbl_PV_Milestones[UID],tbl_PV_Milestones[[#This Row],[UID]])&gt;1,"Duplicate","")</f>
        <v>Duplicate</v>
      </c>
      <c r="U813" s="42" t="str">
        <f>_xlfn.XLOOKUP(tbl_PV_Milestones[[#This Row],[Work ID]],tbl_PV_Meta[Work ID '#],tbl_PV_Meta[Sub-Portfolio])</f>
        <v>Sub-Portfolio 2</v>
      </c>
      <c r="V813" s="41">
        <f>IF(MONTH(tbl_PV_Milestones[[#This Row],[Baseline Date]])&lt;7,YEAR(tbl_PV_Milestones[[#This Row],[Baseline Date]]),YEAR(tbl_PV_Milestones[[#This Row],[Baseline Date]])+1)</f>
        <v>2025</v>
      </c>
      <c r="W813" s="41">
        <f>IF(MONTH(tbl_PV_Milestones[[#This Row],[Actual/Schedule Finish]])&lt;7,YEAR(tbl_PV_Milestones[[#This Row],[Actual/Schedule Finish]]),YEAR(tbl_PV_Milestones[[#This Row],[Actual/Schedule Finish]])+1)</f>
        <v>2025</v>
      </c>
      <c r="X813" s="41" t="str">
        <f>IF(OR(tbl_PV_Milestones[[#This Row],[Project Status]]="Completed",tbl_PV_Milestones[[#This Row],[Project Status]]="Assumed Completed"),"Yes","No")</f>
        <v>No</v>
      </c>
      <c r="Y813" s="41">
        <f>IF(tbl_PV_Milestones[[#This Row],[Baseline Date]]="",1,0)</f>
        <v>0</v>
      </c>
      <c r="Z813" s="41">
        <f>IF(tbl_PV_Milestones[[#This Row],[Baseline Date]]&lt;PV_Meta!$B$7,1,0)</f>
        <v>0</v>
      </c>
      <c r="AA813" s="41">
        <f>IF(tbl_PV_Milestones[[#This Row],[Complete]]="Yes",1,0)</f>
        <v>0</v>
      </c>
      <c r="AB813" s="41">
        <f>IF(AND(tbl_PV_Milestones[[#This Row],[BL FY]]=2025,tbl_PV_Milestones[[#This Row],[Baseline Date]]&lt;PV_Meta!$B$7),1,0)</f>
        <v>0</v>
      </c>
      <c r="AC813" s="41">
        <f>IF(AND(tbl_PV_Milestones[[#This Row],[Planned YTD]]=1,tbl_PV_Milestones[[#This Row],[Complete]]="Yes"),1,0)</f>
        <v>0</v>
      </c>
      <c r="AD813" s="41">
        <f>IF(AND(tbl_PV_Milestones[[#This Row],[Actual/Schedule Finish]]&lt;PV_Meta!$B$7,tbl_PV_Milestones[[#This Row],[Complete]]="No",tbl_PV_Milestones[[#This Row],[Project Status]]&lt;&gt;"On Hold"),1,0)</f>
        <v>0</v>
      </c>
      <c r="AE813" s="41">
        <f>IF(AND(tbl_PV_Milestones[[#This Row],[Actual/Schedule Finish]]&gt;tbl_PV_Milestones[[#This Row],[Baseline Date]],tbl_PV_Milestones[[#This Row],[Complete]]="No",tbl_PV_Milestones[[#This Row],[Project Status]]&lt;&gt;"On Hold",tbl_PV_Milestones[[#This Row],[Overdue]]=0,tbl_PV_Milestones[[#This Row],[To be Baselined]]&lt;&gt;1),1,0)</f>
        <v>0</v>
      </c>
      <c r="AF813" s="41">
        <f>IF(AND(tbl_PV_Milestones[[#This Row],[BL FY]]=2025,tbl_PV_Milestones[[#This Row],[Finish FY]]&gt;2025),1,0)</f>
        <v>0</v>
      </c>
      <c r="AG813" s="56" t="str">
        <f>_xlfn.XLOOKUP(tbl_PV_Milestones[[#This Row],[Work ID]],tbl_PV_Meta[Work ID '#],tbl_PV_Meta[Project Manager/Owner],,0)</f>
        <v/>
      </c>
      <c r="AH813" s="6"/>
    </row>
    <row r="814" spans="4:34" x14ac:dyDescent="0.25">
      <c r="D814" s="6" t="s">
        <v>136</v>
      </c>
      <c r="E814" s="6" t="s">
        <v>659</v>
      </c>
      <c r="F814" s="6" t="s">
        <v>1790</v>
      </c>
      <c r="G814" s="6" t="s">
        <v>527</v>
      </c>
      <c r="H814" s="6" t="s">
        <v>505</v>
      </c>
      <c r="I814" s="6" t="s">
        <v>510</v>
      </c>
      <c r="J814" s="6" t="s">
        <v>136</v>
      </c>
      <c r="K814" s="6" t="s">
        <v>213</v>
      </c>
      <c r="L814" s="6" t="s">
        <v>173</v>
      </c>
      <c r="M814" s="43"/>
      <c r="N814" s="44" t="s">
        <v>1979</v>
      </c>
      <c r="O814" s="39">
        <v>45674.708333333299</v>
      </c>
      <c r="P814" s="39">
        <v>45800.708333333299</v>
      </c>
      <c r="Q814" s="6">
        <v>86</v>
      </c>
      <c r="R814" s="6">
        <v>0.104622871046229</v>
      </c>
      <c r="S814" s="45" t="e">
        <f>_xlfn.CONCAT(#REF!,TRIM(tbl_PV_Milestones[[#This Row],[Milestone Description]]))</f>
        <v>#REF!</v>
      </c>
      <c r="T814" s="84" t="str">
        <f>IF(COUNTIF(tbl_PV_Milestones[UID],tbl_PV_Milestones[[#This Row],[UID]])&gt;1,"Duplicate","")</f>
        <v>Duplicate</v>
      </c>
      <c r="U814" s="42" t="str">
        <f>_xlfn.XLOOKUP(tbl_PV_Milestones[[#This Row],[Work ID]],tbl_PV_Meta[Work ID '#],tbl_PV_Meta[Sub-Portfolio])</f>
        <v>Sub-Portfolio 2</v>
      </c>
      <c r="V814" s="41">
        <f>IF(MONTH(tbl_PV_Milestones[[#This Row],[Baseline Date]])&lt;7,YEAR(tbl_PV_Milestones[[#This Row],[Baseline Date]]),YEAR(tbl_PV_Milestones[[#This Row],[Baseline Date]])+1)</f>
        <v>2025</v>
      </c>
      <c r="W814" s="41">
        <f>IF(MONTH(tbl_PV_Milestones[[#This Row],[Actual/Schedule Finish]])&lt;7,YEAR(tbl_PV_Milestones[[#This Row],[Actual/Schedule Finish]]),YEAR(tbl_PV_Milestones[[#This Row],[Actual/Schedule Finish]])+1)</f>
        <v>2025</v>
      </c>
      <c r="X814" s="41" t="str">
        <f>IF(OR(tbl_PV_Milestones[[#This Row],[Project Status]]="Completed",tbl_PV_Milestones[[#This Row],[Project Status]]="Assumed Completed"),"Yes","No")</f>
        <v>No</v>
      </c>
      <c r="Y814" s="41">
        <f>IF(tbl_PV_Milestones[[#This Row],[Baseline Date]]="",1,0)</f>
        <v>0</v>
      </c>
      <c r="Z814" s="41">
        <f>IF(tbl_PV_Milestones[[#This Row],[Baseline Date]]&lt;PV_Meta!$B$7,1,0)</f>
        <v>0</v>
      </c>
      <c r="AA814" s="41">
        <f>IF(tbl_PV_Milestones[[#This Row],[Complete]]="Yes",1,0)</f>
        <v>0</v>
      </c>
      <c r="AB814" s="41">
        <f>IF(AND(tbl_PV_Milestones[[#This Row],[BL FY]]=2025,tbl_PV_Milestones[[#This Row],[Baseline Date]]&lt;PV_Meta!$B$7),1,0)</f>
        <v>0</v>
      </c>
      <c r="AC814" s="41">
        <f>IF(AND(tbl_PV_Milestones[[#This Row],[Planned YTD]]=1,tbl_PV_Milestones[[#This Row],[Complete]]="Yes"),1,0)</f>
        <v>0</v>
      </c>
      <c r="AD814" s="41">
        <f>IF(AND(tbl_PV_Milestones[[#This Row],[Actual/Schedule Finish]]&lt;PV_Meta!$B$7,tbl_PV_Milestones[[#This Row],[Complete]]="No",tbl_PV_Milestones[[#This Row],[Project Status]]&lt;&gt;"On Hold"),1,0)</f>
        <v>0</v>
      </c>
      <c r="AE814" s="41">
        <f>IF(AND(tbl_PV_Milestones[[#This Row],[Actual/Schedule Finish]]&gt;tbl_PV_Milestones[[#This Row],[Baseline Date]],tbl_PV_Milestones[[#This Row],[Complete]]="No",tbl_PV_Milestones[[#This Row],[Project Status]]&lt;&gt;"On Hold",tbl_PV_Milestones[[#This Row],[Overdue]]=0,tbl_PV_Milestones[[#This Row],[To be Baselined]]&lt;&gt;1),1,0)</f>
        <v>0</v>
      </c>
      <c r="AF814" s="41">
        <f>IF(AND(tbl_PV_Milestones[[#This Row],[BL FY]]=2025,tbl_PV_Milestones[[#This Row],[Finish FY]]&gt;2025),1,0)</f>
        <v>0</v>
      </c>
      <c r="AG814" s="56" t="str">
        <f>_xlfn.XLOOKUP(tbl_PV_Milestones[[#This Row],[Work ID]],tbl_PV_Meta[Work ID '#],tbl_PV_Meta[Project Manager/Owner],,0)</f>
        <v/>
      </c>
      <c r="AH814" s="6"/>
    </row>
    <row r="815" spans="4:34" x14ac:dyDescent="0.25">
      <c r="D815" s="6" t="s">
        <v>136</v>
      </c>
      <c r="E815" s="6" t="s">
        <v>755</v>
      </c>
      <c r="F815" s="6" t="s">
        <v>1790</v>
      </c>
      <c r="G815" s="6" t="s">
        <v>528</v>
      </c>
      <c r="H815" s="6" t="s">
        <v>505</v>
      </c>
      <c r="I815" s="6" t="s">
        <v>510</v>
      </c>
      <c r="J815" s="6" t="s">
        <v>136</v>
      </c>
      <c r="K815" s="6" t="s">
        <v>213</v>
      </c>
      <c r="L815" s="6" t="s">
        <v>173</v>
      </c>
      <c r="M815" s="43"/>
      <c r="N815" s="44" t="s">
        <v>1979</v>
      </c>
      <c r="O815" s="39">
        <v>45691.708333333299</v>
      </c>
      <c r="P815" s="39">
        <v>45807.708333333299</v>
      </c>
      <c r="Q815" s="6">
        <v>81</v>
      </c>
      <c r="R815" s="6">
        <v>9.8540145985401506E-2</v>
      </c>
      <c r="S815" s="45" t="e">
        <f>_xlfn.CONCAT(#REF!,TRIM(tbl_PV_Milestones[[#This Row],[Milestone Description]]))</f>
        <v>#REF!</v>
      </c>
      <c r="T815" s="84" t="str">
        <f>IF(COUNTIF(tbl_PV_Milestones[UID],tbl_PV_Milestones[[#This Row],[UID]])&gt;1,"Duplicate","")</f>
        <v>Duplicate</v>
      </c>
      <c r="U815" s="42" t="str">
        <f>_xlfn.XLOOKUP(tbl_PV_Milestones[[#This Row],[Work ID]],tbl_PV_Meta[Work ID '#],tbl_PV_Meta[Sub-Portfolio])</f>
        <v>Sub-Portfolio 2</v>
      </c>
      <c r="V815" s="41">
        <f>IF(MONTH(tbl_PV_Milestones[[#This Row],[Baseline Date]])&lt;7,YEAR(tbl_PV_Milestones[[#This Row],[Baseline Date]]),YEAR(tbl_PV_Milestones[[#This Row],[Baseline Date]])+1)</f>
        <v>2025</v>
      </c>
      <c r="W815" s="41">
        <f>IF(MONTH(tbl_PV_Milestones[[#This Row],[Actual/Schedule Finish]])&lt;7,YEAR(tbl_PV_Milestones[[#This Row],[Actual/Schedule Finish]]),YEAR(tbl_PV_Milestones[[#This Row],[Actual/Schedule Finish]])+1)</f>
        <v>2025</v>
      </c>
      <c r="X815" s="41" t="str">
        <f>IF(OR(tbl_PV_Milestones[[#This Row],[Project Status]]="Completed",tbl_PV_Milestones[[#This Row],[Project Status]]="Assumed Completed"),"Yes","No")</f>
        <v>No</v>
      </c>
      <c r="Y815" s="41">
        <f>IF(tbl_PV_Milestones[[#This Row],[Baseline Date]]="",1,0)</f>
        <v>0</v>
      </c>
      <c r="Z815" s="41">
        <f>IF(tbl_PV_Milestones[[#This Row],[Baseline Date]]&lt;PV_Meta!$B$7,1,0)</f>
        <v>0</v>
      </c>
      <c r="AA815" s="41">
        <f>IF(tbl_PV_Milestones[[#This Row],[Complete]]="Yes",1,0)</f>
        <v>0</v>
      </c>
      <c r="AB815" s="41">
        <f>IF(AND(tbl_PV_Milestones[[#This Row],[BL FY]]=2025,tbl_PV_Milestones[[#This Row],[Baseline Date]]&lt;PV_Meta!$B$7),1,0)</f>
        <v>0</v>
      </c>
      <c r="AC815" s="41">
        <f>IF(AND(tbl_PV_Milestones[[#This Row],[Planned YTD]]=1,tbl_PV_Milestones[[#This Row],[Complete]]="Yes"),1,0)</f>
        <v>0</v>
      </c>
      <c r="AD815" s="41">
        <f>IF(AND(tbl_PV_Milestones[[#This Row],[Actual/Schedule Finish]]&lt;PV_Meta!$B$7,tbl_PV_Milestones[[#This Row],[Complete]]="No",tbl_PV_Milestones[[#This Row],[Project Status]]&lt;&gt;"On Hold"),1,0)</f>
        <v>0</v>
      </c>
      <c r="AE815" s="41">
        <f>IF(AND(tbl_PV_Milestones[[#This Row],[Actual/Schedule Finish]]&gt;tbl_PV_Milestones[[#This Row],[Baseline Date]],tbl_PV_Milestones[[#This Row],[Complete]]="No",tbl_PV_Milestones[[#This Row],[Project Status]]&lt;&gt;"On Hold",tbl_PV_Milestones[[#This Row],[Overdue]]=0,tbl_PV_Milestones[[#This Row],[To be Baselined]]&lt;&gt;1),1,0)</f>
        <v>0</v>
      </c>
      <c r="AF815" s="41">
        <f>IF(AND(tbl_PV_Milestones[[#This Row],[BL FY]]=2025,tbl_PV_Milestones[[#This Row],[Finish FY]]&gt;2025),1,0)</f>
        <v>0</v>
      </c>
      <c r="AG815" s="56" t="str">
        <f>_xlfn.XLOOKUP(tbl_PV_Milestones[[#This Row],[Work ID]],tbl_PV_Meta[Work ID '#],tbl_PV_Meta[Project Manager/Owner],,0)</f>
        <v/>
      </c>
      <c r="AH815" s="6"/>
    </row>
    <row r="816" spans="4:34" x14ac:dyDescent="0.25">
      <c r="D816" s="6" t="s">
        <v>136</v>
      </c>
      <c r="E816" s="6" t="s">
        <v>659</v>
      </c>
      <c r="F816" s="6" t="s">
        <v>1790</v>
      </c>
      <c r="G816" s="6" t="s">
        <v>526</v>
      </c>
      <c r="H816" s="6" t="s">
        <v>505</v>
      </c>
      <c r="I816" s="6" t="s">
        <v>510</v>
      </c>
      <c r="J816" s="6" t="s">
        <v>136</v>
      </c>
      <c r="K816" s="6" t="s">
        <v>213</v>
      </c>
      <c r="L816" s="6" t="s">
        <v>173</v>
      </c>
      <c r="M816" s="43"/>
      <c r="N816" s="44" t="s">
        <v>1979</v>
      </c>
      <c r="O816" s="39">
        <v>45674.708333333299</v>
      </c>
      <c r="P816" s="39">
        <v>45814.708333333299</v>
      </c>
      <c r="Q816" s="6">
        <v>96</v>
      </c>
      <c r="R816" s="6">
        <v>0.116788321167883</v>
      </c>
      <c r="S816" s="45" t="e">
        <f>_xlfn.CONCAT(#REF!,TRIM(tbl_PV_Milestones[[#This Row],[Milestone Description]]))</f>
        <v>#REF!</v>
      </c>
      <c r="T816" s="84" t="str">
        <f>IF(COUNTIF(tbl_PV_Milestones[UID],tbl_PV_Milestones[[#This Row],[UID]])&gt;1,"Duplicate","")</f>
        <v>Duplicate</v>
      </c>
      <c r="U816" s="42" t="str">
        <f>_xlfn.XLOOKUP(tbl_PV_Milestones[[#This Row],[Work ID]],tbl_PV_Meta[Work ID '#],tbl_PV_Meta[Sub-Portfolio])</f>
        <v>Sub-Portfolio 2</v>
      </c>
      <c r="V816" s="41">
        <f>IF(MONTH(tbl_PV_Milestones[[#This Row],[Baseline Date]])&lt;7,YEAR(tbl_PV_Milestones[[#This Row],[Baseline Date]]),YEAR(tbl_PV_Milestones[[#This Row],[Baseline Date]])+1)</f>
        <v>2025</v>
      </c>
      <c r="W816" s="41">
        <f>IF(MONTH(tbl_PV_Milestones[[#This Row],[Actual/Schedule Finish]])&lt;7,YEAR(tbl_PV_Milestones[[#This Row],[Actual/Schedule Finish]]),YEAR(tbl_PV_Milestones[[#This Row],[Actual/Schedule Finish]])+1)</f>
        <v>2025</v>
      </c>
      <c r="X816" s="41" t="str">
        <f>IF(OR(tbl_PV_Milestones[[#This Row],[Project Status]]="Completed",tbl_PV_Milestones[[#This Row],[Project Status]]="Assumed Completed"),"Yes","No")</f>
        <v>No</v>
      </c>
      <c r="Y816" s="41">
        <f>IF(tbl_PV_Milestones[[#This Row],[Baseline Date]]="",1,0)</f>
        <v>0</v>
      </c>
      <c r="Z816" s="41">
        <f>IF(tbl_PV_Milestones[[#This Row],[Baseline Date]]&lt;PV_Meta!$B$7,1,0)</f>
        <v>0</v>
      </c>
      <c r="AA816" s="41">
        <f>IF(tbl_PV_Milestones[[#This Row],[Complete]]="Yes",1,0)</f>
        <v>0</v>
      </c>
      <c r="AB816" s="41">
        <f>IF(AND(tbl_PV_Milestones[[#This Row],[BL FY]]=2025,tbl_PV_Milestones[[#This Row],[Baseline Date]]&lt;PV_Meta!$B$7),1,0)</f>
        <v>0</v>
      </c>
      <c r="AC816" s="41">
        <f>IF(AND(tbl_PV_Milestones[[#This Row],[Planned YTD]]=1,tbl_PV_Milestones[[#This Row],[Complete]]="Yes"),1,0)</f>
        <v>0</v>
      </c>
      <c r="AD816" s="41">
        <f>IF(AND(tbl_PV_Milestones[[#This Row],[Actual/Schedule Finish]]&lt;PV_Meta!$B$7,tbl_PV_Milestones[[#This Row],[Complete]]="No",tbl_PV_Milestones[[#This Row],[Project Status]]&lt;&gt;"On Hold"),1,0)</f>
        <v>0</v>
      </c>
      <c r="AE816" s="41">
        <f>IF(AND(tbl_PV_Milestones[[#This Row],[Actual/Schedule Finish]]&gt;tbl_PV_Milestones[[#This Row],[Baseline Date]],tbl_PV_Milestones[[#This Row],[Complete]]="No",tbl_PV_Milestones[[#This Row],[Project Status]]&lt;&gt;"On Hold",tbl_PV_Milestones[[#This Row],[Overdue]]=0,tbl_PV_Milestones[[#This Row],[To be Baselined]]&lt;&gt;1),1,0)</f>
        <v>0</v>
      </c>
      <c r="AF816" s="41">
        <f>IF(AND(tbl_PV_Milestones[[#This Row],[BL FY]]=2025,tbl_PV_Milestones[[#This Row],[Finish FY]]&gt;2025),1,0)</f>
        <v>0</v>
      </c>
      <c r="AG816" s="56" t="str">
        <f>_xlfn.XLOOKUP(tbl_PV_Milestones[[#This Row],[Work ID]],tbl_PV_Meta[Work ID '#],tbl_PV_Meta[Project Manager/Owner],,0)</f>
        <v/>
      </c>
      <c r="AH816" s="6"/>
    </row>
    <row r="817" spans="4:34" x14ac:dyDescent="0.25">
      <c r="D817" s="6" t="s">
        <v>136</v>
      </c>
      <c r="E817" s="6" t="s">
        <v>659</v>
      </c>
      <c r="F817" s="6" t="s">
        <v>1790</v>
      </c>
      <c r="G817" s="6" t="s">
        <v>532</v>
      </c>
      <c r="H817" s="6" t="s">
        <v>505</v>
      </c>
      <c r="I817" s="6" t="s">
        <v>506</v>
      </c>
      <c r="J817" s="6" t="s">
        <v>136</v>
      </c>
      <c r="K817" s="6" t="s">
        <v>213</v>
      </c>
      <c r="L817" s="6" t="s">
        <v>173</v>
      </c>
      <c r="M817" s="43"/>
      <c r="N817" s="44" t="s">
        <v>1979</v>
      </c>
      <c r="O817" s="39">
        <v>45691.708333333299</v>
      </c>
      <c r="P817" s="39">
        <v>45820.708333333299</v>
      </c>
      <c r="Q817" s="6">
        <v>89</v>
      </c>
      <c r="R817" s="6">
        <v>0.108272506082725</v>
      </c>
      <c r="S817" s="45" t="e">
        <f>_xlfn.CONCAT(#REF!,TRIM(tbl_PV_Milestones[[#This Row],[Milestone Description]]))</f>
        <v>#REF!</v>
      </c>
      <c r="T817" s="84" t="str">
        <f>IF(COUNTIF(tbl_PV_Milestones[UID],tbl_PV_Milestones[[#This Row],[UID]])&gt;1,"Duplicate","")</f>
        <v>Duplicate</v>
      </c>
      <c r="U817" s="42" t="str">
        <f>_xlfn.XLOOKUP(tbl_PV_Milestones[[#This Row],[Work ID]],tbl_PV_Meta[Work ID '#],tbl_PV_Meta[Sub-Portfolio])</f>
        <v>Sub-Portfolio 2</v>
      </c>
      <c r="V817" s="41">
        <f>IF(MONTH(tbl_PV_Milestones[[#This Row],[Baseline Date]])&lt;7,YEAR(tbl_PV_Milestones[[#This Row],[Baseline Date]]),YEAR(tbl_PV_Milestones[[#This Row],[Baseline Date]])+1)</f>
        <v>2025</v>
      </c>
      <c r="W817" s="41">
        <f>IF(MONTH(tbl_PV_Milestones[[#This Row],[Actual/Schedule Finish]])&lt;7,YEAR(tbl_PV_Milestones[[#This Row],[Actual/Schedule Finish]]),YEAR(tbl_PV_Milestones[[#This Row],[Actual/Schedule Finish]])+1)</f>
        <v>2025</v>
      </c>
      <c r="X817" s="41" t="str">
        <f>IF(OR(tbl_PV_Milestones[[#This Row],[Project Status]]="Completed",tbl_PV_Milestones[[#This Row],[Project Status]]="Assumed Completed"),"Yes","No")</f>
        <v>No</v>
      </c>
      <c r="Y817" s="41">
        <f>IF(tbl_PV_Milestones[[#This Row],[Baseline Date]]="",1,0)</f>
        <v>0</v>
      </c>
      <c r="Z817" s="41">
        <f>IF(tbl_PV_Milestones[[#This Row],[Baseline Date]]&lt;PV_Meta!$B$7,1,0)</f>
        <v>0</v>
      </c>
      <c r="AA817" s="41">
        <f>IF(tbl_PV_Milestones[[#This Row],[Complete]]="Yes",1,0)</f>
        <v>0</v>
      </c>
      <c r="AB817" s="41">
        <f>IF(AND(tbl_PV_Milestones[[#This Row],[BL FY]]=2025,tbl_PV_Milestones[[#This Row],[Baseline Date]]&lt;PV_Meta!$B$7),1,0)</f>
        <v>0</v>
      </c>
      <c r="AC817" s="41">
        <f>IF(AND(tbl_PV_Milestones[[#This Row],[Planned YTD]]=1,tbl_PV_Milestones[[#This Row],[Complete]]="Yes"),1,0)</f>
        <v>0</v>
      </c>
      <c r="AD817" s="41">
        <f>IF(AND(tbl_PV_Milestones[[#This Row],[Actual/Schedule Finish]]&lt;PV_Meta!$B$7,tbl_PV_Milestones[[#This Row],[Complete]]="No",tbl_PV_Milestones[[#This Row],[Project Status]]&lt;&gt;"On Hold"),1,0)</f>
        <v>0</v>
      </c>
      <c r="AE817" s="41">
        <f>IF(AND(tbl_PV_Milestones[[#This Row],[Actual/Schedule Finish]]&gt;tbl_PV_Milestones[[#This Row],[Baseline Date]],tbl_PV_Milestones[[#This Row],[Complete]]="No",tbl_PV_Milestones[[#This Row],[Project Status]]&lt;&gt;"On Hold",tbl_PV_Milestones[[#This Row],[Overdue]]=0,tbl_PV_Milestones[[#This Row],[To be Baselined]]&lt;&gt;1),1,0)</f>
        <v>0</v>
      </c>
      <c r="AF817" s="41">
        <f>IF(AND(tbl_PV_Milestones[[#This Row],[BL FY]]=2025,tbl_PV_Milestones[[#This Row],[Finish FY]]&gt;2025),1,0)</f>
        <v>0</v>
      </c>
      <c r="AG817" s="56" t="str">
        <f>_xlfn.XLOOKUP(tbl_PV_Milestones[[#This Row],[Work ID]],tbl_PV_Meta[Work ID '#],tbl_PV_Meta[Project Manager/Owner],,0)</f>
        <v/>
      </c>
      <c r="AH817" s="6"/>
    </row>
    <row r="818" spans="4:34" x14ac:dyDescent="0.25">
      <c r="D818" s="6" t="s">
        <v>136</v>
      </c>
      <c r="E818" s="6" t="s">
        <v>659</v>
      </c>
      <c r="F818" s="6" t="s">
        <v>1790</v>
      </c>
      <c r="G818" s="6" t="s">
        <v>533</v>
      </c>
      <c r="H818" s="6" t="s">
        <v>519</v>
      </c>
      <c r="I818" s="6" t="s">
        <v>510</v>
      </c>
      <c r="J818" s="6" t="s">
        <v>136</v>
      </c>
      <c r="K818" s="6" t="s">
        <v>213</v>
      </c>
      <c r="L818" s="6" t="s">
        <v>173</v>
      </c>
      <c r="M818" s="43"/>
      <c r="N818" s="44" t="s">
        <v>1979</v>
      </c>
      <c r="O818" s="39">
        <v>45674.708333333299</v>
      </c>
      <c r="P818" s="39">
        <v>45820.708333333299</v>
      </c>
      <c r="Q818" s="6">
        <v>99</v>
      </c>
      <c r="R818" s="6">
        <v>0.12043795620438</v>
      </c>
      <c r="S818" s="45" t="e">
        <f>_xlfn.CONCAT(#REF!,TRIM(tbl_PV_Milestones[[#This Row],[Milestone Description]]))</f>
        <v>#REF!</v>
      </c>
      <c r="T818" s="84" t="str">
        <f>IF(COUNTIF(tbl_PV_Milestones[UID],tbl_PV_Milestones[[#This Row],[UID]])&gt;1,"Duplicate","")</f>
        <v>Duplicate</v>
      </c>
      <c r="U818" s="42" t="str">
        <f>_xlfn.XLOOKUP(tbl_PV_Milestones[[#This Row],[Work ID]],tbl_PV_Meta[Work ID '#],tbl_PV_Meta[Sub-Portfolio])</f>
        <v>Sub-Portfolio 2</v>
      </c>
      <c r="V818" s="41">
        <f>IF(MONTH(tbl_PV_Milestones[[#This Row],[Baseline Date]])&lt;7,YEAR(tbl_PV_Milestones[[#This Row],[Baseline Date]]),YEAR(tbl_PV_Milestones[[#This Row],[Baseline Date]])+1)</f>
        <v>2025</v>
      </c>
      <c r="W818" s="41">
        <f>IF(MONTH(tbl_PV_Milestones[[#This Row],[Actual/Schedule Finish]])&lt;7,YEAR(tbl_PV_Milestones[[#This Row],[Actual/Schedule Finish]]),YEAR(tbl_PV_Milestones[[#This Row],[Actual/Schedule Finish]])+1)</f>
        <v>2025</v>
      </c>
      <c r="X818" s="41" t="str">
        <f>IF(OR(tbl_PV_Milestones[[#This Row],[Project Status]]="Completed",tbl_PV_Milestones[[#This Row],[Project Status]]="Assumed Completed"),"Yes","No")</f>
        <v>No</v>
      </c>
      <c r="Y818" s="41">
        <f>IF(tbl_PV_Milestones[[#This Row],[Baseline Date]]="",1,0)</f>
        <v>0</v>
      </c>
      <c r="Z818" s="41">
        <f>IF(tbl_PV_Milestones[[#This Row],[Baseline Date]]&lt;PV_Meta!$B$7,1,0)</f>
        <v>0</v>
      </c>
      <c r="AA818" s="41">
        <f>IF(tbl_PV_Milestones[[#This Row],[Complete]]="Yes",1,0)</f>
        <v>0</v>
      </c>
      <c r="AB818" s="41">
        <f>IF(AND(tbl_PV_Milestones[[#This Row],[BL FY]]=2025,tbl_PV_Milestones[[#This Row],[Baseline Date]]&lt;PV_Meta!$B$7),1,0)</f>
        <v>0</v>
      </c>
      <c r="AC818" s="41">
        <f>IF(AND(tbl_PV_Milestones[[#This Row],[Planned YTD]]=1,tbl_PV_Milestones[[#This Row],[Complete]]="Yes"),1,0)</f>
        <v>0</v>
      </c>
      <c r="AD818" s="41">
        <f>IF(AND(tbl_PV_Milestones[[#This Row],[Actual/Schedule Finish]]&lt;PV_Meta!$B$7,tbl_PV_Milestones[[#This Row],[Complete]]="No",tbl_PV_Milestones[[#This Row],[Project Status]]&lt;&gt;"On Hold"),1,0)</f>
        <v>0</v>
      </c>
      <c r="AE818" s="41">
        <f>IF(AND(tbl_PV_Milestones[[#This Row],[Actual/Schedule Finish]]&gt;tbl_PV_Milestones[[#This Row],[Baseline Date]],tbl_PV_Milestones[[#This Row],[Complete]]="No",tbl_PV_Milestones[[#This Row],[Project Status]]&lt;&gt;"On Hold",tbl_PV_Milestones[[#This Row],[Overdue]]=0,tbl_PV_Milestones[[#This Row],[To be Baselined]]&lt;&gt;1),1,0)</f>
        <v>0</v>
      </c>
      <c r="AF818" s="41">
        <f>IF(AND(tbl_PV_Milestones[[#This Row],[BL FY]]=2025,tbl_PV_Milestones[[#This Row],[Finish FY]]&gt;2025),1,0)</f>
        <v>0</v>
      </c>
      <c r="AG818" s="56" t="str">
        <f>_xlfn.XLOOKUP(tbl_PV_Milestones[[#This Row],[Work ID]],tbl_PV_Meta[Work ID '#],tbl_PV_Meta[Project Manager/Owner],,0)</f>
        <v/>
      </c>
      <c r="AH818" s="6"/>
    </row>
    <row r="819" spans="4:34" x14ac:dyDescent="0.25">
      <c r="D819" s="6" t="s">
        <v>136</v>
      </c>
      <c r="E819" s="6" t="s">
        <v>659</v>
      </c>
      <c r="F819" s="6" t="s">
        <v>1790</v>
      </c>
      <c r="G819" s="6" t="s">
        <v>516</v>
      </c>
      <c r="H819" s="6" t="s">
        <v>505</v>
      </c>
      <c r="I819" s="6" t="s">
        <v>512</v>
      </c>
      <c r="J819" s="6" t="s">
        <v>136</v>
      </c>
      <c r="K819" s="6" t="s">
        <v>213</v>
      </c>
      <c r="L819" s="6" t="s">
        <v>173</v>
      </c>
      <c r="M819" s="43"/>
      <c r="N819" s="44" t="s">
        <v>1979</v>
      </c>
      <c r="O819" s="39">
        <v>45681.708333333299</v>
      </c>
      <c r="P819" s="39">
        <v>45828.333333333299</v>
      </c>
      <c r="Q819" s="6">
        <v>99</v>
      </c>
      <c r="R819" s="6">
        <v>0.12043795620438</v>
      </c>
      <c r="S819" s="45" t="e">
        <f>_xlfn.CONCAT(#REF!,TRIM(tbl_PV_Milestones[[#This Row],[Milestone Description]]))</f>
        <v>#REF!</v>
      </c>
      <c r="T819" s="84" t="str">
        <f>IF(COUNTIF(tbl_PV_Milestones[UID],tbl_PV_Milestones[[#This Row],[UID]])&gt;1,"Duplicate","")</f>
        <v>Duplicate</v>
      </c>
      <c r="U819" s="42" t="str">
        <f>_xlfn.XLOOKUP(tbl_PV_Milestones[[#This Row],[Work ID]],tbl_PV_Meta[Work ID '#],tbl_PV_Meta[Sub-Portfolio])</f>
        <v>Sub-Portfolio 2</v>
      </c>
      <c r="V819" s="41">
        <f>IF(MONTH(tbl_PV_Milestones[[#This Row],[Baseline Date]])&lt;7,YEAR(tbl_PV_Milestones[[#This Row],[Baseline Date]]),YEAR(tbl_PV_Milestones[[#This Row],[Baseline Date]])+1)</f>
        <v>2025</v>
      </c>
      <c r="W819" s="41">
        <f>IF(MONTH(tbl_PV_Milestones[[#This Row],[Actual/Schedule Finish]])&lt;7,YEAR(tbl_PV_Milestones[[#This Row],[Actual/Schedule Finish]]),YEAR(tbl_PV_Milestones[[#This Row],[Actual/Schedule Finish]])+1)</f>
        <v>2025</v>
      </c>
      <c r="X819" s="41" t="str">
        <f>IF(OR(tbl_PV_Milestones[[#This Row],[Project Status]]="Completed",tbl_PV_Milestones[[#This Row],[Project Status]]="Assumed Completed"),"Yes","No")</f>
        <v>No</v>
      </c>
      <c r="Y819" s="41">
        <f>IF(tbl_PV_Milestones[[#This Row],[Baseline Date]]="",1,0)</f>
        <v>0</v>
      </c>
      <c r="Z819" s="41">
        <f>IF(tbl_PV_Milestones[[#This Row],[Baseline Date]]&lt;PV_Meta!$B$7,1,0)</f>
        <v>0</v>
      </c>
      <c r="AA819" s="41">
        <f>IF(tbl_PV_Milestones[[#This Row],[Complete]]="Yes",1,0)</f>
        <v>0</v>
      </c>
      <c r="AB819" s="41">
        <f>IF(AND(tbl_PV_Milestones[[#This Row],[BL FY]]=2025,tbl_PV_Milestones[[#This Row],[Baseline Date]]&lt;PV_Meta!$B$7),1,0)</f>
        <v>0</v>
      </c>
      <c r="AC819" s="41">
        <f>IF(AND(tbl_PV_Milestones[[#This Row],[Planned YTD]]=1,tbl_PV_Milestones[[#This Row],[Complete]]="Yes"),1,0)</f>
        <v>0</v>
      </c>
      <c r="AD819" s="41">
        <f>IF(AND(tbl_PV_Milestones[[#This Row],[Actual/Schedule Finish]]&lt;PV_Meta!$B$7,tbl_PV_Milestones[[#This Row],[Complete]]="No",tbl_PV_Milestones[[#This Row],[Project Status]]&lt;&gt;"On Hold"),1,0)</f>
        <v>0</v>
      </c>
      <c r="AE819" s="41">
        <f>IF(AND(tbl_PV_Milestones[[#This Row],[Actual/Schedule Finish]]&gt;tbl_PV_Milestones[[#This Row],[Baseline Date]],tbl_PV_Milestones[[#This Row],[Complete]]="No",tbl_PV_Milestones[[#This Row],[Project Status]]&lt;&gt;"On Hold",tbl_PV_Milestones[[#This Row],[Overdue]]=0,tbl_PV_Milestones[[#This Row],[To be Baselined]]&lt;&gt;1),1,0)</f>
        <v>0</v>
      </c>
      <c r="AF819" s="41">
        <f>IF(AND(tbl_PV_Milestones[[#This Row],[BL FY]]=2025,tbl_PV_Milestones[[#This Row],[Finish FY]]&gt;2025),1,0)</f>
        <v>0</v>
      </c>
      <c r="AG819" s="56" t="str">
        <f>_xlfn.XLOOKUP(tbl_PV_Milestones[[#This Row],[Work ID]],tbl_PV_Meta[Work ID '#],tbl_PV_Meta[Project Manager/Owner],,0)</f>
        <v/>
      </c>
      <c r="AH819" s="6"/>
    </row>
    <row r="820" spans="4:34" x14ac:dyDescent="0.25">
      <c r="D820" s="6" t="s">
        <v>136</v>
      </c>
      <c r="E820" s="6" t="s">
        <v>659</v>
      </c>
      <c r="F820" s="6" t="s">
        <v>1790</v>
      </c>
      <c r="G820" s="6" t="s">
        <v>511</v>
      </c>
      <c r="H820" s="6" t="s">
        <v>505</v>
      </c>
      <c r="I820" s="6" t="s">
        <v>512</v>
      </c>
      <c r="J820" s="6" t="s">
        <v>136</v>
      </c>
      <c r="K820" s="6" t="s">
        <v>213</v>
      </c>
      <c r="L820" s="6" t="s">
        <v>173</v>
      </c>
      <c r="M820" s="43"/>
      <c r="N820" s="44" t="s">
        <v>1979</v>
      </c>
      <c r="O820" s="39">
        <v>45691.708333333299</v>
      </c>
      <c r="P820" s="39">
        <v>45835.333333333299</v>
      </c>
      <c r="Q820" s="6">
        <v>99</v>
      </c>
      <c r="R820" s="6">
        <v>0.12043795620438</v>
      </c>
      <c r="S820" s="45" t="e">
        <f>_xlfn.CONCAT(#REF!,TRIM(tbl_PV_Milestones[[#This Row],[Milestone Description]]))</f>
        <v>#REF!</v>
      </c>
      <c r="T820" s="84" t="str">
        <f>IF(COUNTIF(tbl_PV_Milestones[UID],tbl_PV_Milestones[[#This Row],[UID]])&gt;1,"Duplicate","")</f>
        <v>Duplicate</v>
      </c>
      <c r="U820" s="42" t="str">
        <f>_xlfn.XLOOKUP(tbl_PV_Milestones[[#This Row],[Work ID]],tbl_PV_Meta[Work ID '#],tbl_PV_Meta[Sub-Portfolio])</f>
        <v>Sub-Portfolio 2</v>
      </c>
      <c r="V820" s="41">
        <f>IF(MONTH(tbl_PV_Milestones[[#This Row],[Baseline Date]])&lt;7,YEAR(tbl_PV_Milestones[[#This Row],[Baseline Date]]),YEAR(tbl_PV_Milestones[[#This Row],[Baseline Date]])+1)</f>
        <v>2025</v>
      </c>
      <c r="W820" s="41">
        <f>IF(MONTH(tbl_PV_Milestones[[#This Row],[Actual/Schedule Finish]])&lt;7,YEAR(tbl_PV_Milestones[[#This Row],[Actual/Schedule Finish]]),YEAR(tbl_PV_Milestones[[#This Row],[Actual/Schedule Finish]])+1)</f>
        <v>2025</v>
      </c>
      <c r="X820" s="41" t="str">
        <f>IF(OR(tbl_PV_Milestones[[#This Row],[Project Status]]="Completed",tbl_PV_Milestones[[#This Row],[Project Status]]="Assumed Completed"),"Yes","No")</f>
        <v>No</v>
      </c>
      <c r="Y820" s="41">
        <f>IF(tbl_PV_Milestones[[#This Row],[Baseline Date]]="",1,0)</f>
        <v>0</v>
      </c>
      <c r="Z820" s="41">
        <f>IF(tbl_PV_Milestones[[#This Row],[Baseline Date]]&lt;PV_Meta!$B$7,1,0)</f>
        <v>0</v>
      </c>
      <c r="AA820" s="41">
        <f>IF(tbl_PV_Milestones[[#This Row],[Complete]]="Yes",1,0)</f>
        <v>0</v>
      </c>
      <c r="AB820" s="41">
        <f>IF(AND(tbl_PV_Milestones[[#This Row],[BL FY]]=2025,tbl_PV_Milestones[[#This Row],[Baseline Date]]&lt;PV_Meta!$B$7),1,0)</f>
        <v>0</v>
      </c>
      <c r="AC820" s="41">
        <f>IF(AND(tbl_PV_Milestones[[#This Row],[Planned YTD]]=1,tbl_PV_Milestones[[#This Row],[Complete]]="Yes"),1,0)</f>
        <v>0</v>
      </c>
      <c r="AD820" s="41">
        <f>IF(AND(tbl_PV_Milestones[[#This Row],[Actual/Schedule Finish]]&lt;PV_Meta!$B$7,tbl_PV_Milestones[[#This Row],[Complete]]="No",tbl_PV_Milestones[[#This Row],[Project Status]]&lt;&gt;"On Hold"),1,0)</f>
        <v>0</v>
      </c>
      <c r="AE820" s="41">
        <f>IF(AND(tbl_PV_Milestones[[#This Row],[Actual/Schedule Finish]]&gt;tbl_PV_Milestones[[#This Row],[Baseline Date]],tbl_PV_Milestones[[#This Row],[Complete]]="No",tbl_PV_Milestones[[#This Row],[Project Status]]&lt;&gt;"On Hold",tbl_PV_Milestones[[#This Row],[Overdue]]=0,tbl_PV_Milestones[[#This Row],[To be Baselined]]&lt;&gt;1),1,0)</f>
        <v>0</v>
      </c>
      <c r="AF820" s="41">
        <f>IF(AND(tbl_PV_Milestones[[#This Row],[BL FY]]=2025,tbl_PV_Milestones[[#This Row],[Finish FY]]&gt;2025),1,0)</f>
        <v>0</v>
      </c>
      <c r="AG820" s="56" t="str">
        <f>_xlfn.XLOOKUP(tbl_PV_Milestones[[#This Row],[Work ID]],tbl_PV_Meta[Work ID '#],tbl_PV_Meta[Project Manager/Owner],,0)</f>
        <v/>
      </c>
      <c r="AH820" s="6"/>
    </row>
    <row r="821" spans="4:34" x14ac:dyDescent="0.25">
      <c r="D821" s="6" t="s">
        <v>136</v>
      </c>
      <c r="E821" s="6" t="s">
        <v>659</v>
      </c>
      <c r="F821" s="6" t="s">
        <v>1790</v>
      </c>
      <c r="G821" s="6" t="s">
        <v>517</v>
      </c>
      <c r="H821" s="6" t="s">
        <v>505</v>
      </c>
      <c r="I821" s="6" t="s">
        <v>512</v>
      </c>
      <c r="J821" s="6" t="s">
        <v>136</v>
      </c>
      <c r="K821" s="6" t="s">
        <v>213</v>
      </c>
      <c r="L821" s="6" t="s">
        <v>173</v>
      </c>
      <c r="M821" s="43"/>
      <c r="N821" s="44" t="s">
        <v>1979</v>
      </c>
      <c r="O821" s="39">
        <v>45698.708333333299</v>
      </c>
      <c r="P821" s="39">
        <v>45842.333333333299</v>
      </c>
      <c r="Q821" s="6">
        <v>99</v>
      </c>
      <c r="R821" s="6">
        <v>0.12043795620438</v>
      </c>
      <c r="S821" s="45" t="e">
        <f>_xlfn.CONCAT(#REF!,TRIM(tbl_PV_Milestones[[#This Row],[Milestone Description]]))</f>
        <v>#REF!</v>
      </c>
      <c r="T821" s="84" t="str">
        <f>IF(COUNTIF(tbl_PV_Milestones[UID],tbl_PV_Milestones[[#This Row],[UID]])&gt;1,"Duplicate","")</f>
        <v>Duplicate</v>
      </c>
      <c r="U821" s="42" t="str">
        <f>_xlfn.XLOOKUP(tbl_PV_Milestones[[#This Row],[Work ID]],tbl_PV_Meta[Work ID '#],tbl_PV_Meta[Sub-Portfolio])</f>
        <v>Sub-Portfolio 2</v>
      </c>
      <c r="V821" s="41">
        <f>IF(MONTH(tbl_PV_Milestones[[#This Row],[Baseline Date]])&lt;7,YEAR(tbl_PV_Milestones[[#This Row],[Baseline Date]]),YEAR(tbl_PV_Milestones[[#This Row],[Baseline Date]])+1)</f>
        <v>2026</v>
      </c>
      <c r="W821" s="41">
        <f>IF(MONTH(tbl_PV_Milestones[[#This Row],[Actual/Schedule Finish]])&lt;7,YEAR(tbl_PV_Milestones[[#This Row],[Actual/Schedule Finish]]),YEAR(tbl_PV_Milestones[[#This Row],[Actual/Schedule Finish]])+1)</f>
        <v>2025</v>
      </c>
      <c r="X821" s="41" t="str">
        <f>IF(OR(tbl_PV_Milestones[[#This Row],[Project Status]]="Completed",tbl_PV_Milestones[[#This Row],[Project Status]]="Assumed Completed"),"Yes","No")</f>
        <v>No</v>
      </c>
      <c r="Y821" s="41">
        <f>IF(tbl_PV_Milestones[[#This Row],[Baseline Date]]="",1,0)</f>
        <v>0</v>
      </c>
      <c r="Z821" s="41">
        <f>IF(tbl_PV_Milestones[[#This Row],[Baseline Date]]&lt;PV_Meta!$B$7,1,0)</f>
        <v>0</v>
      </c>
      <c r="AA821" s="41">
        <f>IF(tbl_PV_Milestones[[#This Row],[Complete]]="Yes",1,0)</f>
        <v>0</v>
      </c>
      <c r="AB821" s="41">
        <f>IF(AND(tbl_PV_Milestones[[#This Row],[BL FY]]=2025,tbl_PV_Milestones[[#This Row],[Baseline Date]]&lt;PV_Meta!$B$7),1,0)</f>
        <v>0</v>
      </c>
      <c r="AC821" s="41">
        <f>IF(AND(tbl_PV_Milestones[[#This Row],[Planned YTD]]=1,tbl_PV_Milestones[[#This Row],[Complete]]="Yes"),1,0)</f>
        <v>0</v>
      </c>
      <c r="AD821" s="41">
        <f>IF(AND(tbl_PV_Milestones[[#This Row],[Actual/Schedule Finish]]&lt;PV_Meta!$B$7,tbl_PV_Milestones[[#This Row],[Complete]]="No",tbl_PV_Milestones[[#This Row],[Project Status]]&lt;&gt;"On Hold"),1,0)</f>
        <v>0</v>
      </c>
      <c r="AE821" s="41">
        <f>IF(AND(tbl_PV_Milestones[[#This Row],[Actual/Schedule Finish]]&gt;tbl_PV_Milestones[[#This Row],[Baseline Date]],tbl_PV_Milestones[[#This Row],[Complete]]="No",tbl_PV_Milestones[[#This Row],[Project Status]]&lt;&gt;"On Hold",tbl_PV_Milestones[[#This Row],[Overdue]]=0,tbl_PV_Milestones[[#This Row],[To be Baselined]]&lt;&gt;1),1,0)</f>
        <v>0</v>
      </c>
      <c r="AF821" s="41">
        <f>IF(AND(tbl_PV_Milestones[[#This Row],[BL FY]]=2025,tbl_PV_Milestones[[#This Row],[Finish FY]]&gt;2025),1,0)</f>
        <v>0</v>
      </c>
      <c r="AG821" s="56" t="str">
        <f>_xlfn.XLOOKUP(tbl_PV_Milestones[[#This Row],[Work ID]],tbl_PV_Meta[Work ID '#],tbl_PV_Meta[Project Manager/Owner],,0)</f>
        <v/>
      </c>
      <c r="AH821" s="6"/>
    </row>
    <row r="822" spans="4:34" x14ac:dyDescent="0.25">
      <c r="D822" s="6" t="s">
        <v>136</v>
      </c>
      <c r="E822" s="6" t="s">
        <v>614</v>
      </c>
      <c r="F822" s="6" t="s">
        <v>1790</v>
      </c>
      <c r="G822" s="6" t="s">
        <v>518</v>
      </c>
      <c r="H822" s="6" t="s">
        <v>519</v>
      </c>
      <c r="I822" s="6" t="s">
        <v>512</v>
      </c>
      <c r="J822" s="6" t="s">
        <v>136</v>
      </c>
      <c r="K822" s="6" t="s">
        <v>213</v>
      </c>
      <c r="L822" s="6" t="s">
        <v>173</v>
      </c>
      <c r="M822" s="43"/>
      <c r="N822" s="44" t="s">
        <v>1979</v>
      </c>
      <c r="O822" s="39">
        <v>45835.708333333299</v>
      </c>
      <c r="P822" s="39">
        <v>45849.333333333299</v>
      </c>
      <c r="Q822" s="6">
        <v>9</v>
      </c>
      <c r="R822" s="6">
        <v>1.09489051094891E-2</v>
      </c>
      <c r="S822" s="45" t="e">
        <f>_xlfn.CONCAT(#REF!,TRIM(tbl_PV_Milestones[[#This Row],[Milestone Description]]))</f>
        <v>#REF!</v>
      </c>
      <c r="T822" s="84" t="str">
        <f>IF(COUNTIF(tbl_PV_Milestones[UID],tbl_PV_Milestones[[#This Row],[UID]])&gt;1,"Duplicate","")</f>
        <v>Duplicate</v>
      </c>
      <c r="U822" s="42" t="str">
        <f>_xlfn.XLOOKUP(tbl_PV_Milestones[[#This Row],[Work ID]],tbl_PV_Meta[Work ID '#],tbl_PV_Meta[Sub-Portfolio])</f>
        <v>Sub-Portfolio 2</v>
      </c>
      <c r="V822" s="41">
        <f>IF(MONTH(tbl_PV_Milestones[[#This Row],[Baseline Date]])&lt;7,YEAR(tbl_PV_Milestones[[#This Row],[Baseline Date]]),YEAR(tbl_PV_Milestones[[#This Row],[Baseline Date]])+1)</f>
        <v>2026</v>
      </c>
      <c r="W822" s="41">
        <f>IF(MONTH(tbl_PV_Milestones[[#This Row],[Actual/Schedule Finish]])&lt;7,YEAR(tbl_PV_Milestones[[#This Row],[Actual/Schedule Finish]]),YEAR(tbl_PV_Milestones[[#This Row],[Actual/Schedule Finish]])+1)</f>
        <v>2025</v>
      </c>
      <c r="X822" s="41" t="str">
        <f>IF(OR(tbl_PV_Milestones[[#This Row],[Project Status]]="Completed",tbl_PV_Milestones[[#This Row],[Project Status]]="Assumed Completed"),"Yes","No")</f>
        <v>No</v>
      </c>
      <c r="Y822" s="41">
        <f>IF(tbl_PV_Milestones[[#This Row],[Baseline Date]]="",1,0)</f>
        <v>0</v>
      </c>
      <c r="Z822" s="41">
        <f>IF(tbl_PV_Milestones[[#This Row],[Baseline Date]]&lt;PV_Meta!$B$7,1,0)</f>
        <v>0</v>
      </c>
      <c r="AA822" s="41">
        <f>IF(tbl_PV_Milestones[[#This Row],[Complete]]="Yes",1,0)</f>
        <v>0</v>
      </c>
      <c r="AB822" s="41">
        <f>IF(AND(tbl_PV_Milestones[[#This Row],[BL FY]]=2025,tbl_PV_Milestones[[#This Row],[Baseline Date]]&lt;PV_Meta!$B$7),1,0)</f>
        <v>0</v>
      </c>
      <c r="AC822" s="41">
        <f>IF(AND(tbl_PV_Milestones[[#This Row],[Planned YTD]]=1,tbl_PV_Milestones[[#This Row],[Complete]]="Yes"),1,0)</f>
        <v>0</v>
      </c>
      <c r="AD822" s="41">
        <f>IF(AND(tbl_PV_Milestones[[#This Row],[Actual/Schedule Finish]]&lt;PV_Meta!$B$7,tbl_PV_Milestones[[#This Row],[Complete]]="No",tbl_PV_Milestones[[#This Row],[Project Status]]&lt;&gt;"On Hold"),1,0)</f>
        <v>0</v>
      </c>
      <c r="AE822" s="41">
        <f>IF(AND(tbl_PV_Milestones[[#This Row],[Actual/Schedule Finish]]&gt;tbl_PV_Milestones[[#This Row],[Baseline Date]],tbl_PV_Milestones[[#This Row],[Complete]]="No",tbl_PV_Milestones[[#This Row],[Project Status]]&lt;&gt;"On Hold",tbl_PV_Milestones[[#This Row],[Overdue]]=0,tbl_PV_Milestones[[#This Row],[To be Baselined]]&lt;&gt;1),1,0)</f>
        <v>0</v>
      </c>
      <c r="AF822" s="41">
        <f>IF(AND(tbl_PV_Milestones[[#This Row],[BL FY]]=2025,tbl_PV_Milestones[[#This Row],[Finish FY]]&gt;2025),1,0)</f>
        <v>0</v>
      </c>
      <c r="AG822" s="56" t="str">
        <f>_xlfn.XLOOKUP(tbl_PV_Milestones[[#This Row],[Work ID]],tbl_PV_Meta[Work ID '#],tbl_PV_Meta[Project Manager/Owner],,0)</f>
        <v/>
      </c>
      <c r="AH822" s="6"/>
    </row>
    <row r="823" spans="4:34" x14ac:dyDescent="0.25">
      <c r="D823" s="6" t="s">
        <v>136</v>
      </c>
      <c r="E823" s="6" t="s">
        <v>513</v>
      </c>
      <c r="F823" s="6" t="s">
        <v>1790</v>
      </c>
      <c r="G823" s="6" t="s">
        <v>630</v>
      </c>
      <c r="H823" s="6" t="s">
        <v>505</v>
      </c>
      <c r="I823" s="6" t="s">
        <v>522</v>
      </c>
      <c r="J823" s="6" t="s">
        <v>136</v>
      </c>
      <c r="K823" s="6" t="s">
        <v>213</v>
      </c>
      <c r="L823" s="6" t="s">
        <v>173</v>
      </c>
      <c r="M823" s="43"/>
      <c r="N823" s="44" t="s">
        <v>1979</v>
      </c>
      <c r="O823" s="39">
        <v>45701.708333333299</v>
      </c>
      <c r="P823" s="39">
        <v>45562.708333333299</v>
      </c>
      <c r="Q823" s="6">
        <v>-87</v>
      </c>
      <c r="R823" s="6">
        <v>-0.105839416058394</v>
      </c>
      <c r="S823" s="45" t="e">
        <f>_xlfn.CONCAT(#REF!,TRIM(tbl_PV_Milestones[[#This Row],[Milestone Description]]))</f>
        <v>#REF!</v>
      </c>
      <c r="T823" s="84" t="str">
        <f>IF(COUNTIF(tbl_PV_Milestones[UID],tbl_PV_Milestones[[#This Row],[UID]])&gt;1,"Duplicate","")</f>
        <v>Duplicate</v>
      </c>
      <c r="U823" s="42" t="str">
        <f>_xlfn.XLOOKUP(tbl_PV_Milestones[[#This Row],[Work ID]],tbl_PV_Meta[Work ID '#],tbl_PV_Meta[Sub-Portfolio])</f>
        <v>Sub-Portfolio 2</v>
      </c>
      <c r="V823" s="41">
        <f>IF(MONTH(tbl_PV_Milestones[[#This Row],[Baseline Date]])&lt;7,YEAR(tbl_PV_Milestones[[#This Row],[Baseline Date]]),YEAR(tbl_PV_Milestones[[#This Row],[Baseline Date]])+1)</f>
        <v>2025</v>
      </c>
      <c r="W823" s="41">
        <f>IF(MONTH(tbl_PV_Milestones[[#This Row],[Actual/Schedule Finish]])&lt;7,YEAR(tbl_PV_Milestones[[#This Row],[Actual/Schedule Finish]]),YEAR(tbl_PV_Milestones[[#This Row],[Actual/Schedule Finish]])+1)</f>
        <v>2025</v>
      </c>
      <c r="X823" s="41" t="str">
        <f>IF(OR(tbl_PV_Milestones[[#This Row],[Project Status]]="Completed",tbl_PV_Milestones[[#This Row],[Project Status]]="Assumed Completed"),"Yes","No")</f>
        <v>No</v>
      </c>
      <c r="Y823" s="41">
        <f>IF(tbl_PV_Milestones[[#This Row],[Baseline Date]]="",1,0)</f>
        <v>0</v>
      </c>
      <c r="Z823" s="41">
        <f>IF(tbl_PV_Milestones[[#This Row],[Baseline Date]]&lt;PV_Meta!$B$7,1,0)</f>
        <v>1</v>
      </c>
      <c r="AA823" s="41">
        <f>IF(tbl_PV_Milestones[[#This Row],[Complete]]="Yes",1,0)</f>
        <v>0</v>
      </c>
      <c r="AB823" s="41">
        <f>IF(AND(tbl_PV_Milestones[[#This Row],[BL FY]]=2025,tbl_PV_Milestones[[#This Row],[Baseline Date]]&lt;PV_Meta!$B$7),1,0)</f>
        <v>1</v>
      </c>
      <c r="AC823" s="41">
        <f>IF(AND(tbl_PV_Milestones[[#This Row],[Planned YTD]]=1,tbl_PV_Milestones[[#This Row],[Complete]]="Yes"),1,0)</f>
        <v>0</v>
      </c>
      <c r="AD823" s="41">
        <f>IF(AND(tbl_PV_Milestones[[#This Row],[Actual/Schedule Finish]]&lt;PV_Meta!$B$7,tbl_PV_Milestones[[#This Row],[Complete]]="No",tbl_PV_Milestones[[#This Row],[Project Status]]&lt;&gt;"On Hold"),1,0)</f>
        <v>0</v>
      </c>
      <c r="AE823" s="41">
        <f>IF(AND(tbl_PV_Milestones[[#This Row],[Actual/Schedule Finish]]&gt;tbl_PV_Milestones[[#This Row],[Baseline Date]],tbl_PV_Milestones[[#This Row],[Complete]]="No",tbl_PV_Milestones[[#This Row],[Project Status]]&lt;&gt;"On Hold",tbl_PV_Milestones[[#This Row],[Overdue]]=0,tbl_PV_Milestones[[#This Row],[To be Baselined]]&lt;&gt;1),1,0)</f>
        <v>0</v>
      </c>
      <c r="AF823" s="41">
        <f>IF(AND(tbl_PV_Milestones[[#This Row],[BL FY]]=2025,tbl_PV_Milestones[[#This Row],[Finish FY]]&gt;2025),1,0)</f>
        <v>0</v>
      </c>
      <c r="AG823" s="56" t="str">
        <f>_xlfn.XLOOKUP(tbl_PV_Milestones[[#This Row],[Work ID]],tbl_PV_Meta[Work ID '#],tbl_PV_Meta[Project Manager/Owner],,0)</f>
        <v/>
      </c>
      <c r="AH823" s="6"/>
    </row>
    <row r="824" spans="4:34" x14ac:dyDescent="0.25">
      <c r="D824" s="6" t="s">
        <v>136</v>
      </c>
      <c r="E824" s="6" t="s">
        <v>513</v>
      </c>
      <c r="F824" s="6" t="s">
        <v>1790</v>
      </c>
      <c r="G824" s="6" t="s">
        <v>521</v>
      </c>
      <c r="H824" s="6" t="s">
        <v>505</v>
      </c>
      <c r="I824" s="6" t="s">
        <v>522</v>
      </c>
      <c r="J824" s="6" t="s">
        <v>136</v>
      </c>
      <c r="K824" s="6" t="s">
        <v>213</v>
      </c>
      <c r="L824" s="6" t="s">
        <v>173</v>
      </c>
      <c r="M824" s="43"/>
      <c r="N824" s="44" t="s">
        <v>1979</v>
      </c>
      <c r="O824" s="39">
        <v>45708.708333333299</v>
      </c>
      <c r="P824" s="39">
        <v>45569.708333333299</v>
      </c>
      <c r="Q824" s="6">
        <v>-87</v>
      </c>
      <c r="R824" s="6">
        <v>-0.105839416058394</v>
      </c>
      <c r="S824" s="45" t="e">
        <f>_xlfn.CONCAT(#REF!,TRIM(tbl_PV_Milestones[[#This Row],[Milestone Description]]))</f>
        <v>#REF!</v>
      </c>
      <c r="T824" s="84" t="str">
        <f>IF(COUNTIF(tbl_PV_Milestones[UID],tbl_PV_Milestones[[#This Row],[UID]])&gt;1,"Duplicate","")</f>
        <v>Duplicate</v>
      </c>
      <c r="U824" s="42" t="str">
        <f>_xlfn.XLOOKUP(tbl_PV_Milestones[[#This Row],[Work ID]],tbl_PV_Meta[Work ID '#],tbl_PV_Meta[Sub-Portfolio])</f>
        <v>Sub-Portfolio 2</v>
      </c>
      <c r="V824" s="41">
        <f>IF(MONTH(tbl_PV_Milestones[[#This Row],[Baseline Date]])&lt;7,YEAR(tbl_PV_Milestones[[#This Row],[Baseline Date]]),YEAR(tbl_PV_Milestones[[#This Row],[Baseline Date]])+1)</f>
        <v>2025</v>
      </c>
      <c r="W824" s="41">
        <f>IF(MONTH(tbl_PV_Milestones[[#This Row],[Actual/Schedule Finish]])&lt;7,YEAR(tbl_PV_Milestones[[#This Row],[Actual/Schedule Finish]]),YEAR(tbl_PV_Milestones[[#This Row],[Actual/Schedule Finish]])+1)</f>
        <v>2025</v>
      </c>
      <c r="X824" s="41" t="str">
        <f>IF(OR(tbl_PV_Milestones[[#This Row],[Project Status]]="Completed",tbl_PV_Milestones[[#This Row],[Project Status]]="Assumed Completed"),"Yes","No")</f>
        <v>No</v>
      </c>
      <c r="Y824" s="41">
        <f>IF(tbl_PV_Milestones[[#This Row],[Baseline Date]]="",1,0)</f>
        <v>0</v>
      </c>
      <c r="Z824" s="41">
        <f>IF(tbl_PV_Milestones[[#This Row],[Baseline Date]]&lt;PV_Meta!$B$7,1,0)</f>
        <v>1</v>
      </c>
      <c r="AA824" s="41">
        <f>IF(tbl_PV_Milestones[[#This Row],[Complete]]="Yes",1,0)</f>
        <v>0</v>
      </c>
      <c r="AB824" s="41">
        <f>IF(AND(tbl_PV_Milestones[[#This Row],[BL FY]]=2025,tbl_PV_Milestones[[#This Row],[Baseline Date]]&lt;PV_Meta!$B$7),1,0)</f>
        <v>1</v>
      </c>
      <c r="AC824" s="41">
        <f>IF(AND(tbl_PV_Milestones[[#This Row],[Planned YTD]]=1,tbl_PV_Milestones[[#This Row],[Complete]]="Yes"),1,0)</f>
        <v>0</v>
      </c>
      <c r="AD824" s="41">
        <f>IF(AND(tbl_PV_Milestones[[#This Row],[Actual/Schedule Finish]]&lt;PV_Meta!$B$7,tbl_PV_Milestones[[#This Row],[Complete]]="No",tbl_PV_Milestones[[#This Row],[Project Status]]&lt;&gt;"On Hold"),1,0)</f>
        <v>0</v>
      </c>
      <c r="AE824" s="41">
        <f>IF(AND(tbl_PV_Milestones[[#This Row],[Actual/Schedule Finish]]&gt;tbl_PV_Milestones[[#This Row],[Baseline Date]],tbl_PV_Milestones[[#This Row],[Complete]]="No",tbl_PV_Milestones[[#This Row],[Project Status]]&lt;&gt;"On Hold",tbl_PV_Milestones[[#This Row],[Overdue]]=0,tbl_PV_Milestones[[#This Row],[To be Baselined]]&lt;&gt;1),1,0)</f>
        <v>0</v>
      </c>
      <c r="AF824" s="41">
        <f>IF(AND(tbl_PV_Milestones[[#This Row],[BL FY]]=2025,tbl_PV_Milestones[[#This Row],[Finish FY]]&gt;2025),1,0)</f>
        <v>0</v>
      </c>
      <c r="AG824" s="56" t="str">
        <f>_xlfn.XLOOKUP(tbl_PV_Milestones[[#This Row],[Work ID]],tbl_PV_Meta[Work ID '#],tbl_PV_Meta[Project Manager/Owner],,0)</f>
        <v/>
      </c>
      <c r="AH824" s="6"/>
    </row>
    <row r="825" spans="4:34" x14ac:dyDescent="0.25">
      <c r="D825" s="6" t="s">
        <v>136</v>
      </c>
      <c r="E825" s="6" t="s">
        <v>513</v>
      </c>
      <c r="F825" s="6" t="s">
        <v>1790</v>
      </c>
      <c r="G825" s="6" t="s">
        <v>571</v>
      </c>
      <c r="H825" s="6" t="s">
        <v>505</v>
      </c>
      <c r="I825" s="6" t="s">
        <v>522</v>
      </c>
      <c r="J825" s="6" t="s">
        <v>136</v>
      </c>
      <c r="K825" s="6" t="s">
        <v>213</v>
      </c>
      <c r="L825" s="6" t="s">
        <v>173</v>
      </c>
      <c r="M825" s="43"/>
      <c r="N825" s="44" t="s">
        <v>1979</v>
      </c>
      <c r="O825" s="39">
        <v>45715.708333333299</v>
      </c>
      <c r="P825" s="39">
        <v>45579.708333333299</v>
      </c>
      <c r="Q825" s="6">
        <v>-87</v>
      </c>
      <c r="R825" s="6">
        <v>-0.105839416058394</v>
      </c>
      <c r="S825" s="45" t="e">
        <f>_xlfn.CONCAT(#REF!,TRIM(tbl_PV_Milestones[[#This Row],[Milestone Description]]))</f>
        <v>#REF!</v>
      </c>
      <c r="T825" s="84" t="str">
        <f>IF(COUNTIF(tbl_PV_Milestones[UID],tbl_PV_Milestones[[#This Row],[UID]])&gt;1,"Duplicate","")</f>
        <v>Duplicate</v>
      </c>
      <c r="U825" s="42" t="str">
        <f>_xlfn.XLOOKUP(tbl_PV_Milestones[[#This Row],[Work ID]],tbl_PV_Meta[Work ID '#],tbl_PV_Meta[Sub-Portfolio])</f>
        <v>Sub-Portfolio 2</v>
      </c>
      <c r="V825" s="41">
        <f>IF(MONTH(tbl_PV_Milestones[[#This Row],[Baseline Date]])&lt;7,YEAR(tbl_PV_Milestones[[#This Row],[Baseline Date]]),YEAR(tbl_PV_Milestones[[#This Row],[Baseline Date]])+1)</f>
        <v>2025</v>
      </c>
      <c r="W825" s="41">
        <f>IF(MONTH(tbl_PV_Milestones[[#This Row],[Actual/Schedule Finish]])&lt;7,YEAR(tbl_PV_Milestones[[#This Row],[Actual/Schedule Finish]]),YEAR(tbl_PV_Milestones[[#This Row],[Actual/Schedule Finish]])+1)</f>
        <v>2025</v>
      </c>
      <c r="X825" s="41" t="str">
        <f>IF(OR(tbl_PV_Milestones[[#This Row],[Project Status]]="Completed",tbl_PV_Milestones[[#This Row],[Project Status]]="Assumed Completed"),"Yes","No")</f>
        <v>No</v>
      </c>
      <c r="Y825" s="41">
        <f>IF(tbl_PV_Milestones[[#This Row],[Baseline Date]]="",1,0)</f>
        <v>0</v>
      </c>
      <c r="Z825" s="41">
        <f>IF(tbl_PV_Milestones[[#This Row],[Baseline Date]]&lt;PV_Meta!$B$7,1,0)</f>
        <v>1</v>
      </c>
      <c r="AA825" s="41">
        <f>IF(tbl_PV_Milestones[[#This Row],[Complete]]="Yes",1,0)</f>
        <v>0</v>
      </c>
      <c r="AB825" s="41">
        <f>IF(AND(tbl_PV_Milestones[[#This Row],[BL FY]]=2025,tbl_PV_Milestones[[#This Row],[Baseline Date]]&lt;PV_Meta!$B$7),1,0)</f>
        <v>1</v>
      </c>
      <c r="AC825" s="41">
        <f>IF(AND(tbl_PV_Milestones[[#This Row],[Planned YTD]]=1,tbl_PV_Milestones[[#This Row],[Complete]]="Yes"),1,0)</f>
        <v>0</v>
      </c>
      <c r="AD825" s="41">
        <f>IF(AND(tbl_PV_Milestones[[#This Row],[Actual/Schedule Finish]]&lt;PV_Meta!$B$7,tbl_PV_Milestones[[#This Row],[Complete]]="No",tbl_PV_Milestones[[#This Row],[Project Status]]&lt;&gt;"On Hold"),1,0)</f>
        <v>0</v>
      </c>
      <c r="AE825" s="41">
        <f>IF(AND(tbl_PV_Milestones[[#This Row],[Actual/Schedule Finish]]&gt;tbl_PV_Milestones[[#This Row],[Baseline Date]],tbl_PV_Milestones[[#This Row],[Complete]]="No",tbl_PV_Milestones[[#This Row],[Project Status]]&lt;&gt;"On Hold",tbl_PV_Milestones[[#This Row],[Overdue]]=0,tbl_PV_Milestones[[#This Row],[To be Baselined]]&lt;&gt;1),1,0)</f>
        <v>0</v>
      </c>
      <c r="AF825" s="41">
        <f>IF(AND(tbl_PV_Milestones[[#This Row],[BL FY]]=2025,tbl_PV_Milestones[[#This Row],[Finish FY]]&gt;2025),1,0)</f>
        <v>0</v>
      </c>
      <c r="AG825" s="56" t="str">
        <f>_xlfn.XLOOKUP(tbl_PV_Milestones[[#This Row],[Work ID]],tbl_PV_Meta[Work ID '#],tbl_PV_Meta[Project Manager/Owner],,0)</f>
        <v/>
      </c>
      <c r="AH825" s="6"/>
    </row>
    <row r="826" spans="4:34" x14ac:dyDescent="0.25">
      <c r="D826" s="6" t="s">
        <v>136</v>
      </c>
      <c r="E826" s="6" t="s">
        <v>513</v>
      </c>
      <c r="F826" s="6" t="s">
        <v>1790</v>
      </c>
      <c r="G826" s="6" t="s">
        <v>747</v>
      </c>
      <c r="H826" s="6" t="s">
        <v>505</v>
      </c>
      <c r="I826" s="6" t="s">
        <v>522</v>
      </c>
      <c r="J826" s="6" t="s">
        <v>136</v>
      </c>
      <c r="K826" s="6" t="s">
        <v>213</v>
      </c>
      <c r="L826" s="6" t="s">
        <v>173</v>
      </c>
      <c r="M826" s="43"/>
      <c r="N826" s="44" t="s">
        <v>1979</v>
      </c>
      <c r="O826" s="39">
        <v>45722.708333333299</v>
      </c>
      <c r="P826" s="39">
        <v>45555.708333333299</v>
      </c>
      <c r="Q826" s="6">
        <v>-107</v>
      </c>
      <c r="R826" s="6">
        <v>-0.130170316301703</v>
      </c>
      <c r="S826" s="45" t="e">
        <f>_xlfn.CONCAT(#REF!,TRIM(tbl_PV_Milestones[[#This Row],[Milestone Description]]))</f>
        <v>#REF!</v>
      </c>
      <c r="T826" s="84" t="str">
        <f>IF(COUNTIF(tbl_PV_Milestones[UID],tbl_PV_Milestones[[#This Row],[UID]])&gt;1,"Duplicate","")</f>
        <v>Duplicate</v>
      </c>
      <c r="U826" s="42" t="str">
        <f>_xlfn.XLOOKUP(tbl_PV_Milestones[[#This Row],[Work ID]],tbl_PV_Meta[Work ID '#],tbl_PV_Meta[Sub-Portfolio])</f>
        <v>Sub-Portfolio 2</v>
      </c>
      <c r="V826" s="41">
        <f>IF(MONTH(tbl_PV_Milestones[[#This Row],[Baseline Date]])&lt;7,YEAR(tbl_PV_Milestones[[#This Row],[Baseline Date]]),YEAR(tbl_PV_Milestones[[#This Row],[Baseline Date]])+1)</f>
        <v>2025</v>
      </c>
      <c r="W826" s="41">
        <f>IF(MONTH(tbl_PV_Milestones[[#This Row],[Actual/Schedule Finish]])&lt;7,YEAR(tbl_PV_Milestones[[#This Row],[Actual/Schedule Finish]]),YEAR(tbl_PV_Milestones[[#This Row],[Actual/Schedule Finish]])+1)</f>
        <v>2025</v>
      </c>
      <c r="X826" s="41" t="str">
        <f>IF(OR(tbl_PV_Milestones[[#This Row],[Project Status]]="Completed",tbl_PV_Milestones[[#This Row],[Project Status]]="Assumed Completed"),"Yes","No")</f>
        <v>No</v>
      </c>
      <c r="Y826" s="41">
        <f>IF(tbl_PV_Milestones[[#This Row],[Baseline Date]]="",1,0)</f>
        <v>0</v>
      </c>
      <c r="Z826" s="41">
        <f>IF(tbl_PV_Milestones[[#This Row],[Baseline Date]]&lt;PV_Meta!$B$7,1,0)</f>
        <v>1</v>
      </c>
      <c r="AA826" s="41">
        <f>IF(tbl_PV_Milestones[[#This Row],[Complete]]="Yes",1,0)</f>
        <v>0</v>
      </c>
      <c r="AB826" s="41">
        <f>IF(AND(tbl_PV_Milestones[[#This Row],[BL FY]]=2025,tbl_PV_Milestones[[#This Row],[Baseline Date]]&lt;PV_Meta!$B$7),1,0)</f>
        <v>1</v>
      </c>
      <c r="AC826" s="41">
        <f>IF(AND(tbl_PV_Milestones[[#This Row],[Planned YTD]]=1,tbl_PV_Milestones[[#This Row],[Complete]]="Yes"),1,0)</f>
        <v>0</v>
      </c>
      <c r="AD826" s="41">
        <f>IF(AND(tbl_PV_Milestones[[#This Row],[Actual/Schedule Finish]]&lt;PV_Meta!$B$7,tbl_PV_Milestones[[#This Row],[Complete]]="No",tbl_PV_Milestones[[#This Row],[Project Status]]&lt;&gt;"On Hold"),1,0)</f>
        <v>0</v>
      </c>
      <c r="AE826" s="41">
        <f>IF(AND(tbl_PV_Milestones[[#This Row],[Actual/Schedule Finish]]&gt;tbl_PV_Milestones[[#This Row],[Baseline Date]],tbl_PV_Milestones[[#This Row],[Complete]]="No",tbl_PV_Milestones[[#This Row],[Project Status]]&lt;&gt;"On Hold",tbl_PV_Milestones[[#This Row],[Overdue]]=0,tbl_PV_Milestones[[#This Row],[To be Baselined]]&lt;&gt;1),1,0)</f>
        <v>0</v>
      </c>
      <c r="AF826" s="41">
        <f>IF(AND(tbl_PV_Milestones[[#This Row],[BL FY]]=2025,tbl_PV_Milestones[[#This Row],[Finish FY]]&gt;2025),1,0)</f>
        <v>0</v>
      </c>
      <c r="AG826" s="56" t="str">
        <f>_xlfn.XLOOKUP(tbl_PV_Milestones[[#This Row],[Work ID]],tbl_PV_Meta[Work ID '#],tbl_PV_Meta[Project Manager/Owner],,0)</f>
        <v/>
      </c>
      <c r="AH826" s="6"/>
    </row>
    <row r="827" spans="4:34" x14ac:dyDescent="0.25">
      <c r="D827" s="6" t="s">
        <v>136</v>
      </c>
      <c r="E827" s="6" t="s">
        <v>580</v>
      </c>
      <c r="F827" s="6" t="s">
        <v>1790</v>
      </c>
      <c r="G827" s="6" t="s">
        <v>558</v>
      </c>
      <c r="H827" s="6" t="s">
        <v>505</v>
      </c>
      <c r="I827" s="6" t="s">
        <v>510</v>
      </c>
      <c r="J827" s="6" t="s">
        <v>136</v>
      </c>
      <c r="K827" s="6" t="s">
        <v>213</v>
      </c>
      <c r="L827" s="6" t="s">
        <v>173</v>
      </c>
      <c r="M827" s="43"/>
      <c r="N827" s="44" t="s">
        <v>1979</v>
      </c>
      <c r="O827" s="39">
        <v>45721.708333333299</v>
      </c>
      <c r="P827" s="39">
        <v>45706.708333333299</v>
      </c>
      <c r="Q827" s="6">
        <v>-11</v>
      </c>
      <c r="R827" s="6">
        <v>-1.3381995133819999E-2</v>
      </c>
      <c r="S827" s="45" t="e">
        <f>_xlfn.CONCAT(#REF!,TRIM(tbl_PV_Milestones[[#This Row],[Milestone Description]]))</f>
        <v>#REF!</v>
      </c>
      <c r="T827" s="84" t="str">
        <f>IF(COUNTIF(tbl_PV_Milestones[UID],tbl_PV_Milestones[[#This Row],[UID]])&gt;1,"Duplicate","")</f>
        <v>Duplicate</v>
      </c>
      <c r="U827" s="42" t="str">
        <f>_xlfn.XLOOKUP(tbl_PV_Milestones[[#This Row],[Work ID]],tbl_PV_Meta[Work ID '#],tbl_PV_Meta[Sub-Portfolio])</f>
        <v>Sub-Portfolio 2</v>
      </c>
      <c r="V827" s="41">
        <f>IF(MONTH(tbl_PV_Milestones[[#This Row],[Baseline Date]])&lt;7,YEAR(tbl_PV_Milestones[[#This Row],[Baseline Date]]),YEAR(tbl_PV_Milestones[[#This Row],[Baseline Date]])+1)</f>
        <v>2025</v>
      </c>
      <c r="W827" s="41">
        <f>IF(MONTH(tbl_PV_Milestones[[#This Row],[Actual/Schedule Finish]])&lt;7,YEAR(tbl_PV_Milestones[[#This Row],[Actual/Schedule Finish]]),YEAR(tbl_PV_Milestones[[#This Row],[Actual/Schedule Finish]])+1)</f>
        <v>2025</v>
      </c>
      <c r="X827" s="41" t="str">
        <f>IF(OR(tbl_PV_Milestones[[#This Row],[Project Status]]="Completed",tbl_PV_Milestones[[#This Row],[Project Status]]="Assumed Completed"),"Yes","No")</f>
        <v>No</v>
      </c>
      <c r="Y827" s="41">
        <f>IF(tbl_PV_Milestones[[#This Row],[Baseline Date]]="",1,0)</f>
        <v>0</v>
      </c>
      <c r="Z827" s="41">
        <f>IF(tbl_PV_Milestones[[#This Row],[Baseline Date]]&lt;PV_Meta!$B$7,1,0)</f>
        <v>1</v>
      </c>
      <c r="AA827" s="41">
        <f>IF(tbl_PV_Milestones[[#This Row],[Complete]]="Yes",1,0)</f>
        <v>0</v>
      </c>
      <c r="AB827" s="41">
        <f>IF(AND(tbl_PV_Milestones[[#This Row],[BL FY]]=2025,tbl_PV_Milestones[[#This Row],[Baseline Date]]&lt;PV_Meta!$B$7),1,0)</f>
        <v>1</v>
      </c>
      <c r="AC827" s="41">
        <f>IF(AND(tbl_PV_Milestones[[#This Row],[Planned YTD]]=1,tbl_PV_Milestones[[#This Row],[Complete]]="Yes"),1,0)</f>
        <v>0</v>
      </c>
      <c r="AD827" s="41">
        <f>IF(AND(tbl_PV_Milestones[[#This Row],[Actual/Schedule Finish]]&lt;PV_Meta!$B$7,tbl_PV_Milestones[[#This Row],[Complete]]="No",tbl_PV_Milestones[[#This Row],[Project Status]]&lt;&gt;"On Hold"),1,0)</f>
        <v>0</v>
      </c>
      <c r="AE827" s="41">
        <f>IF(AND(tbl_PV_Milestones[[#This Row],[Actual/Schedule Finish]]&gt;tbl_PV_Milestones[[#This Row],[Baseline Date]],tbl_PV_Milestones[[#This Row],[Complete]]="No",tbl_PV_Milestones[[#This Row],[Project Status]]&lt;&gt;"On Hold",tbl_PV_Milestones[[#This Row],[Overdue]]=0,tbl_PV_Milestones[[#This Row],[To be Baselined]]&lt;&gt;1),1,0)</f>
        <v>0</v>
      </c>
      <c r="AF827" s="41">
        <f>IF(AND(tbl_PV_Milestones[[#This Row],[BL FY]]=2025,tbl_PV_Milestones[[#This Row],[Finish FY]]&gt;2025),1,0)</f>
        <v>0</v>
      </c>
      <c r="AG827" s="56" t="str">
        <f>_xlfn.XLOOKUP(tbl_PV_Milestones[[#This Row],[Work ID]],tbl_PV_Meta[Work ID '#],tbl_PV_Meta[Project Manager/Owner],,0)</f>
        <v/>
      </c>
      <c r="AH827" s="6"/>
    </row>
    <row r="828" spans="4:34" x14ac:dyDescent="0.25">
      <c r="D828" s="6" t="s">
        <v>136</v>
      </c>
      <c r="E828" s="6" t="s">
        <v>580</v>
      </c>
      <c r="F828" s="6" t="s">
        <v>1790</v>
      </c>
      <c r="G828" s="6" t="s">
        <v>559</v>
      </c>
      <c r="H828" s="6" t="s">
        <v>505</v>
      </c>
      <c r="I828" s="6" t="s">
        <v>510</v>
      </c>
      <c r="J828" s="6" t="s">
        <v>136</v>
      </c>
      <c r="K828" s="6" t="s">
        <v>213</v>
      </c>
      <c r="L828" s="6" t="s">
        <v>173</v>
      </c>
      <c r="M828" s="43"/>
      <c r="N828" s="44" t="s">
        <v>1979</v>
      </c>
      <c r="O828" s="39">
        <v>45723.708333333299</v>
      </c>
      <c r="P828" s="39">
        <v>45706.708333333299</v>
      </c>
      <c r="Q828" s="6">
        <v>-13</v>
      </c>
      <c r="R828" s="6">
        <v>-1.5815085158150902E-2</v>
      </c>
      <c r="S828" s="45" t="e">
        <f>_xlfn.CONCAT(#REF!,TRIM(tbl_PV_Milestones[[#This Row],[Milestone Description]]))</f>
        <v>#REF!</v>
      </c>
      <c r="T828" s="84" t="str">
        <f>IF(COUNTIF(tbl_PV_Milestones[UID],tbl_PV_Milestones[[#This Row],[UID]])&gt;1,"Duplicate","")</f>
        <v>Duplicate</v>
      </c>
      <c r="U828" s="42" t="str">
        <f>_xlfn.XLOOKUP(tbl_PV_Milestones[[#This Row],[Work ID]],tbl_PV_Meta[Work ID '#],tbl_PV_Meta[Sub-Portfolio])</f>
        <v>Sub-Portfolio 2</v>
      </c>
      <c r="V828" s="41">
        <f>IF(MONTH(tbl_PV_Milestones[[#This Row],[Baseline Date]])&lt;7,YEAR(tbl_PV_Milestones[[#This Row],[Baseline Date]]),YEAR(tbl_PV_Milestones[[#This Row],[Baseline Date]])+1)</f>
        <v>2025</v>
      </c>
      <c r="W828" s="41">
        <f>IF(MONTH(tbl_PV_Milestones[[#This Row],[Actual/Schedule Finish]])&lt;7,YEAR(tbl_PV_Milestones[[#This Row],[Actual/Schedule Finish]]),YEAR(tbl_PV_Milestones[[#This Row],[Actual/Schedule Finish]])+1)</f>
        <v>2025</v>
      </c>
      <c r="X828" s="41" t="str">
        <f>IF(OR(tbl_PV_Milestones[[#This Row],[Project Status]]="Completed",tbl_PV_Milestones[[#This Row],[Project Status]]="Assumed Completed"),"Yes","No")</f>
        <v>No</v>
      </c>
      <c r="Y828" s="41">
        <f>IF(tbl_PV_Milestones[[#This Row],[Baseline Date]]="",1,0)</f>
        <v>0</v>
      </c>
      <c r="Z828" s="41">
        <f>IF(tbl_PV_Milestones[[#This Row],[Baseline Date]]&lt;PV_Meta!$B$7,1,0)</f>
        <v>1</v>
      </c>
      <c r="AA828" s="41">
        <f>IF(tbl_PV_Milestones[[#This Row],[Complete]]="Yes",1,0)</f>
        <v>0</v>
      </c>
      <c r="AB828" s="41">
        <f>IF(AND(tbl_PV_Milestones[[#This Row],[BL FY]]=2025,tbl_PV_Milestones[[#This Row],[Baseline Date]]&lt;PV_Meta!$B$7),1,0)</f>
        <v>1</v>
      </c>
      <c r="AC828" s="41">
        <f>IF(AND(tbl_PV_Milestones[[#This Row],[Planned YTD]]=1,tbl_PV_Milestones[[#This Row],[Complete]]="Yes"),1,0)</f>
        <v>0</v>
      </c>
      <c r="AD828" s="41">
        <f>IF(AND(tbl_PV_Milestones[[#This Row],[Actual/Schedule Finish]]&lt;PV_Meta!$B$7,tbl_PV_Milestones[[#This Row],[Complete]]="No",tbl_PV_Milestones[[#This Row],[Project Status]]&lt;&gt;"On Hold"),1,0)</f>
        <v>0</v>
      </c>
      <c r="AE828" s="41">
        <f>IF(AND(tbl_PV_Milestones[[#This Row],[Actual/Schedule Finish]]&gt;tbl_PV_Milestones[[#This Row],[Baseline Date]],tbl_PV_Milestones[[#This Row],[Complete]]="No",tbl_PV_Milestones[[#This Row],[Project Status]]&lt;&gt;"On Hold",tbl_PV_Milestones[[#This Row],[Overdue]]=0,tbl_PV_Milestones[[#This Row],[To be Baselined]]&lt;&gt;1),1,0)</f>
        <v>0</v>
      </c>
      <c r="AF828" s="41">
        <f>IF(AND(tbl_PV_Milestones[[#This Row],[BL FY]]=2025,tbl_PV_Milestones[[#This Row],[Finish FY]]&gt;2025),1,0)</f>
        <v>0</v>
      </c>
      <c r="AG828" s="56" t="str">
        <f>_xlfn.XLOOKUP(tbl_PV_Milestones[[#This Row],[Work ID]],tbl_PV_Meta[Work ID '#],tbl_PV_Meta[Project Manager/Owner],,0)</f>
        <v/>
      </c>
      <c r="AH828" s="6"/>
    </row>
    <row r="829" spans="4:34" x14ac:dyDescent="0.25">
      <c r="D829" s="6" t="s">
        <v>136</v>
      </c>
      <c r="E829" s="6" t="s">
        <v>614</v>
      </c>
      <c r="F829" s="6" t="s">
        <v>1790</v>
      </c>
      <c r="G829" s="6" t="s">
        <v>534</v>
      </c>
      <c r="H829" s="6" t="s">
        <v>505</v>
      </c>
      <c r="I829" s="6" t="s">
        <v>510</v>
      </c>
      <c r="J829" s="6" t="s">
        <v>136</v>
      </c>
      <c r="K829" s="6" t="s">
        <v>213</v>
      </c>
      <c r="L829" s="6" t="s">
        <v>173</v>
      </c>
      <c r="M829" s="43"/>
      <c r="N829" s="44" t="s">
        <v>1979</v>
      </c>
      <c r="O829" s="39">
        <v>45674.708333333299</v>
      </c>
      <c r="P829" s="39">
        <v>45713.708333333299</v>
      </c>
      <c r="Q829" s="6">
        <v>26</v>
      </c>
      <c r="R829" s="6">
        <v>3.1630170316301699E-2</v>
      </c>
      <c r="S829" s="45" t="e">
        <f>_xlfn.CONCAT(#REF!,TRIM(tbl_PV_Milestones[[#This Row],[Milestone Description]]))</f>
        <v>#REF!</v>
      </c>
      <c r="T829" s="84" t="str">
        <f>IF(COUNTIF(tbl_PV_Milestones[UID],tbl_PV_Milestones[[#This Row],[UID]])&gt;1,"Duplicate","")</f>
        <v>Duplicate</v>
      </c>
      <c r="U829" s="42" t="str">
        <f>_xlfn.XLOOKUP(tbl_PV_Milestones[[#This Row],[Work ID]],tbl_PV_Meta[Work ID '#],tbl_PV_Meta[Sub-Portfolio])</f>
        <v>Sub-Portfolio 2</v>
      </c>
      <c r="V829" s="41">
        <f>IF(MONTH(tbl_PV_Milestones[[#This Row],[Baseline Date]])&lt;7,YEAR(tbl_PV_Milestones[[#This Row],[Baseline Date]]),YEAR(tbl_PV_Milestones[[#This Row],[Baseline Date]])+1)</f>
        <v>2025</v>
      </c>
      <c r="W829" s="41">
        <f>IF(MONTH(tbl_PV_Milestones[[#This Row],[Actual/Schedule Finish]])&lt;7,YEAR(tbl_PV_Milestones[[#This Row],[Actual/Schedule Finish]]),YEAR(tbl_PV_Milestones[[#This Row],[Actual/Schedule Finish]])+1)</f>
        <v>2025</v>
      </c>
      <c r="X829" s="41" t="str">
        <f>IF(OR(tbl_PV_Milestones[[#This Row],[Project Status]]="Completed",tbl_PV_Milestones[[#This Row],[Project Status]]="Assumed Completed"),"Yes","No")</f>
        <v>No</v>
      </c>
      <c r="Y829" s="41">
        <f>IF(tbl_PV_Milestones[[#This Row],[Baseline Date]]="",1,0)</f>
        <v>0</v>
      </c>
      <c r="Z829" s="41">
        <f>IF(tbl_PV_Milestones[[#This Row],[Baseline Date]]&lt;PV_Meta!$B$7,1,0)</f>
        <v>1</v>
      </c>
      <c r="AA829" s="41">
        <f>IF(tbl_PV_Milestones[[#This Row],[Complete]]="Yes",1,0)</f>
        <v>0</v>
      </c>
      <c r="AB829" s="41">
        <f>IF(AND(tbl_PV_Milestones[[#This Row],[BL FY]]=2025,tbl_PV_Milestones[[#This Row],[Baseline Date]]&lt;PV_Meta!$B$7),1,0)</f>
        <v>1</v>
      </c>
      <c r="AC829" s="41">
        <f>IF(AND(tbl_PV_Milestones[[#This Row],[Planned YTD]]=1,tbl_PV_Milestones[[#This Row],[Complete]]="Yes"),1,0)</f>
        <v>0</v>
      </c>
      <c r="AD829" s="41">
        <f>IF(AND(tbl_PV_Milestones[[#This Row],[Actual/Schedule Finish]]&lt;PV_Meta!$B$7,tbl_PV_Milestones[[#This Row],[Complete]]="No",tbl_PV_Milestones[[#This Row],[Project Status]]&lt;&gt;"On Hold"),1,0)</f>
        <v>0</v>
      </c>
      <c r="AE829" s="41">
        <f>IF(AND(tbl_PV_Milestones[[#This Row],[Actual/Schedule Finish]]&gt;tbl_PV_Milestones[[#This Row],[Baseline Date]],tbl_PV_Milestones[[#This Row],[Complete]]="No",tbl_PV_Milestones[[#This Row],[Project Status]]&lt;&gt;"On Hold",tbl_PV_Milestones[[#This Row],[Overdue]]=0,tbl_PV_Milestones[[#This Row],[To be Baselined]]&lt;&gt;1),1,0)</f>
        <v>0</v>
      </c>
      <c r="AF829" s="41">
        <f>IF(AND(tbl_PV_Milestones[[#This Row],[BL FY]]=2025,tbl_PV_Milestones[[#This Row],[Finish FY]]&gt;2025),1,0)</f>
        <v>0</v>
      </c>
      <c r="AG829" s="56" t="str">
        <f>_xlfn.XLOOKUP(tbl_PV_Milestones[[#This Row],[Work ID]],tbl_PV_Meta[Work ID '#],tbl_PV_Meta[Project Manager/Owner],,0)</f>
        <v/>
      </c>
      <c r="AH829" s="6"/>
    </row>
    <row r="830" spans="4:34" x14ac:dyDescent="0.25">
      <c r="D830" s="6" t="s">
        <v>136</v>
      </c>
      <c r="E830" s="6" t="s">
        <v>755</v>
      </c>
      <c r="F830" s="6" t="s">
        <v>1790</v>
      </c>
      <c r="G830" s="6" t="s">
        <v>525</v>
      </c>
      <c r="H830" s="6" t="s">
        <v>505</v>
      </c>
      <c r="I830" s="6" t="s">
        <v>510</v>
      </c>
      <c r="J830" s="6" t="s">
        <v>136</v>
      </c>
      <c r="K830" s="6" t="s">
        <v>213</v>
      </c>
      <c r="L830" s="6" t="s">
        <v>173</v>
      </c>
      <c r="M830" s="43"/>
      <c r="N830" s="44" t="s">
        <v>1979</v>
      </c>
      <c r="O830" s="39">
        <v>45674.708333333299</v>
      </c>
      <c r="P830" s="39">
        <v>45793.708333333299</v>
      </c>
      <c r="Q830" s="6">
        <v>81</v>
      </c>
      <c r="R830" s="6">
        <v>9.8540145985401506E-2</v>
      </c>
      <c r="S830" s="45" t="e">
        <f>_xlfn.CONCAT(#REF!,TRIM(tbl_PV_Milestones[[#This Row],[Milestone Description]]))</f>
        <v>#REF!</v>
      </c>
      <c r="T830" s="84" t="str">
        <f>IF(COUNTIF(tbl_PV_Milestones[UID],tbl_PV_Milestones[[#This Row],[UID]])&gt;1,"Duplicate","")</f>
        <v>Duplicate</v>
      </c>
      <c r="U830" s="42" t="str">
        <f>_xlfn.XLOOKUP(tbl_PV_Milestones[[#This Row],[Work ID]],tbl_PV_Meta[Work ID '#],tbl_PV_Meta[Sub-Portfolio])</f>
        <v>Sub-Portfolio 2</v>
      </c>
      <c r="V830" s="41">
        <f>IF(MONTH(tbl_PV_Milestones[[#This Row],[Baseline Date]])&lt;7,YEAR(tbl_PV_Milestones[[#This Row],[Baseline Date]]),YEAR(tbl_PV_Milestones[[#This Row],[Baseline Date]])+1)</f>
        <v>2025</v>
      </c>
      <c r="W830" s="41">
        <f>IF(MONTH(tbl_PV_Milestones[[#This Row],[Actual/Schedule Finish]])&lt;7,YEAR(tbl_PV_Milestones[[#This Row],[Actual/Schedule Finish]]),YEAR(tbl_PV_Milestones[[#This Row],[Actual/Schedule Finish]])+1)</f>
        <v>2025</v>
      </c>
      <c r="X830" s="41" t="str">
        <f>IF(OR(tbl_PV_Milestones[[#This Row],[Project Status]]="Completed",tbl_PV_Milestones[[#This Row],[Project Status]]="Assumed Completed"),"Yes","No")</f>
        <v>No</v>
      </c>
      <c r="Y830" s="41">
        <f>IF(tbl_PV_Milestones[[#This Row],[Baseline Date]]="",1,0)</f>
        <v>0</v>
      </c>
      <c r="Z830" s="41">
        <f>IF(tbl_PV_Milestones[[#This Row],[Baseline Date]]&lt;PV_Meta!$B$7,1,0)</f>
        <v>0</v>
      </c>
      <c r="AA830" s="41">
        <f>IF(tbl_PV_Milestones[[#This Row],[Complete]]="Yes",1,0)</f>
        <v>0</v>
      </c>
      <c r="AB830" s="41">
        <f>IF(AND(tbl_PV_Milestones[[#This Row],[BL FY]]=2025,tbl_PV_Milestones[[#This Row],[Baseline Date]]&lt;PV_Meta!$B$7),1,0)</f>
        <v>0</v>
      </c>
      <c r="AC830" s="41">
        <f>IF(AND(tbl_PV_Milestones[[#This Row],[Planned YTD]]=1,tbl_PV_Milestones[[#This Row],[Complete]]="Yes"),1,0)</f>
        <v>0</v>
      </c>
      <c r="AD830" s="41">
        <f>IF(AND(tbl_PV_Milestones[[#This Row],[Actual/Schedule Finish]]&lt;PV_Meta!$B$7,tbl_PV_Milestones[[#This Row],[Complete]]="No",tbl_PV_Milestones[[#This Row],[Project Status]]&lt;&gt;"On Hold"),1,0)</f>
        <v>0</v>
      </c>
      <c r="AE830" s="41">
        <f>IF(AND(tbl_PV_Milestones[[#This Row],[Actual/Schedule Finish]]&gt;tbl_PV_Milestones[[#This Row],[Baseline Date]],tbl_PV_Milestones[[#This Row],[Complete]]="No",tbl_PV_Milestones[[#This Row],[Project Status]]&lt;&gt;"On Hold",tbl_PV_Milestones[[#This Row],[Overdue]]=0,tbl_PV_Milestones[[#This Row],[To be Baselined]]&lt;&gt;1),1,0)</f>
        <v>0</v>
      </c>
      <c r="AF830" s="41">
        <f>IF(AND(tbl_PV_Milestones[[#This Row],[BL FY]]=2025,tbl_PV_Milestones[[#This Row],[Finish FY]]&gt;2025),1,0)</f>
        <v>0</v>
      </c>
      <c r="AG830" s="56" t="str">
        <f>_xlfn.XLOOKUP(tbl_PV_Milestones[[#This Row],[Work ID]],tbl_PV_Meta[Work ID '#],tbl_PV_Meta[Project Manager/Owner],,0)</f>
        <v/>
      </c>
      <c r="AH830" s="6"/>
    </row>
    <row r="831" spans="4:34" x14ac:dyDescent="0.25">
      <c r="D831" s="6" t="s">
        <v>136</v>
      </c>
      <c r="E831" s="6" t="s">
        <v>755</v>
      </c>
      <c r="F831" s="6" t="s">
        <v>1790</v>
      </c>
      <c r="G831" s="6" t="s">
        <v>529</v>
      </c>
      <c r="H831" s="6" t="s">
        <v>505</v>
      </c>
      <c r="I831" s="6" t="s">
        <v>510</v>
      </c>
      <c r="J831" s="6" t="s">
        <v>136</v>
      </c>
      <c r="K831" s="6" t="s">
        <v>213</v>
      </c>
      <c r="L831" s="6" t="s">
        <v>173</v>
      </c>
      <c r="M831" s="43"/>
      <c r="N831" s="44" t="s">
        <v>1979</v>
      </c>
      <c r="O831" s="39">
        <v>45674.708333333299</v>
      </c>
      <c r="P831" s="39">
        <v>45793.708333333299</v>
      </c>
      <c r="Q831" s="6">
        <v>81</v>
      </c>
      <c r="R831" s="6">
        <v>9.8540145985401506E-2</v>
      </c>
      <c r="S831" s="45" t="e">
        <f>_xlfn.CONCAT(#REF!,TRIM(tbl_PV_Milestones[[#This Row],[Milestone Description]]))</f>
        <v>#REF!</v>
      </c>
      <c r="T831" s="84" t="str">
        <f>IF(COUNTIF(tbl_PV_Milestones[UID],tbl_PV_Milestones[[#This Row],[UID]])&gt;1,"Duplicate","")</f>
        <v>Duplicate</v>
      </c>
      <c r="U831" s="42" t="str">
        <f>_xlfn.XLOOKUP(tbl_PV_Milestones[[#This Row],[Work ID]],tbl_PV_Meta[Work ID '#],tbl_PV_Meta[Sub-Portfolio])</f>
        <v>Sub-Portfolio 2</v>
      </c>
      <c r="V831" s="41">
        <f>IF(MONTH(tbl_PV_Milestones[[#This Row],[Baseline Date]])&lt;7,YEAR(tbl_PV_Milestones[[#This Row],[Baseline Date]]),YEAR(tbl_PV_Milestones[[#This Row],[Baseline Date]])+1)</f>
        <v>2025</v>
      </c>
      <c r="W831" s="41">
        <f>IF(MONTH(tbl_PV_Milestones[[#This Row],[Actual/Schedule Finish]])&lt;7,YEAR(tbl_PV_Milestones[[#This Row],[Actual/Schedule Finish]]),YEAR(tbl_PV_Milestones[[#This Row],[Actual/Schedule Finish]])+1)</f>
        <v>2025</v>
      </c>
      <c r="X831" s="41" t="str">
        <f>IF(OR(tbl_PV_Milestones[[#This Row],[Project Status]]="Completed",tbl_PV_Milestones[[#This Row],[Project Status]]="Assumed Completed"),"Yes","No")</f>
        <v>No</v>
      </c>
      <c r="Y831" s="41">
        <f>IF(tbl_PV_Milestones[[#This Row],[Baseline Date]]="",1,0)</f>
        <v>0</v>
      </c>
      <c r="Z831" s="41">
        <f>IF(tbl_PV_Milestones[[#This Row],[Baseline Date]]&lt;PV_Meta!$B$7,1,0)</f>
        <v>0</v>
      </c>
      <c r="AA831" s="41">
        <f>IF(tbl_PV_Milestones[[#This Row],[Complete]]="Yes",1,0)</f>
        <v>0</v>
      </c>
      <c r="AB831" s="41">
        <f>IF(AND(tbl_PV_Milestones[[#This Row],[BL FY]]=2025,tbl_PV_Milestones[[#This Row],[Baseline Date]]&lt;PV_Meta!$B$7),1,0)</f>
        <v>0</v>
      </c>
      <c r="AC831" s="41">
        <f>IF(AND(tbl_PV_Milestones[[#This Row],[Planned YTD]]=1,tbl_PV_Milestones[[#This Row],[Complete]]="Yes"),1,0)</f>
        <v>0</v>
      </c>
      <c r="AD831" s="41">
        <f>IF(AND(tbl_PV_Milestones[[#This Row],[Actual/Schedule Finish]]&lt;PV_Meta!$B$7,tbl_PV_Milestones[[#This Row],[Complete]]="No",tbl_PV_Milestones[[#This Row],[Project Status]]&lt;&gt;"On Hold"),1,0)</f>
        <v>0</v>
      </c>
      <c r="AE831" s="41">
        <f>IF(AND(tbl_PV_Milestones[[#This Row],[Actual/Schedule Finish]]&gt;tbl_PV_Milestones[[#This Row],[Baseline Date]],tbl_PV_Milestones[[#This Row],[Complete]]="No",tbl_PV_Milestones[[#This Row],[Project Status]]&lt;&gt;"On Hold",tbl_PV_Milestones[[#This Row],[Overdue]]=0,tbl_PV_Milestones[[#This Row],[To be Baselined]]&lt;&gt;1),1,0)</f>
        <v>0</v>
      </c>
      <c r="AF831" s="41">
        <f>IF(AND(tbl_PV_Milestones[[#This Row],[BL FY]]=2025,tbl_PV_Milestones[[#This Row],[Finish FY]]&gt;2025),1,0)</f>
        <v>0</v>
      </c>
      <c r="AG831" s="56" t="str">
        <f>_xlfn.XLOOKUP(tbl_PV_Milestones[[#This Row],[Work ID]],tbl_PV_Meta[Work ID '#],tbl_PV_Meta[Project Manager/Owner],,0)</f>
        <v/>
      </c>
      <c r="AH831" s="6"/>
    </row>
    <row r="832" spans="4:34" x14ac:dyDescent="0.25">
      <c r="D832" s="6" t="s">
        <v>136</v>
      </c>
      <c r="E832" s="6" t="s">
        <v>614</v>
      </c>
      <c r="F832" s="6" t="s">
        <v>1790</v>
      </c>
      <c r="G832" s="6" t="s">
        <v>537</v>
      </c>
      <c r="H832" s="6" t="s">
        <v>505</v>
      </c>
      <c r="I832" s="6" t="s">
        <v>510</v>
      </c>
      <c r="J832" s="6" t="s">
        <v>136</v>
      </c>
      <c r="K832" s="6" t="s">
        <v>213</v>
      </c>
      <c r="L832" s="6" t="s">
        <v>173</v>
      </c>
      <c r="M832" s="43"/>
      <c r="N832" s="44" t="s">
        <v>1979</v>
      </c>
      <c r="O832" s="39">
        <v>45674.708333333299</v>
      </c>
      <c r="P832" s="39">
        <v>45713.708333333299</v>
      </c>
      <c r="Q832" s="6">
        <v>26</v>
      </c>
      <c r="R832" s="6">
        <v>3.1630170316301699E-2</v>
      </c>
      <c r="S832" s="45" t="e">
        <f>_xlfn.CONCAT(#REF!,TRIM(tbl_PV_Milestones[[#This Row],[Milestone Description]]))</f>
        <v>#REF!</v>
      </c>
      <c r="T832" s="84" t="str">
        <f>IF(COUNTIF(tbl_PV_Milestones[UID],tbl_PV_Milestones[[#This Row],[UID]])&gt;1,"Duplicate","")</f>
        <v>Duplicate</v>
      </c>
      <c r="U832" s="42" t="str">
        <f>_xlfn.XLOOKUP(tbl_PV_Milestones[[#This Row],[Work ID]],tbl_PV_Meta[Work ID '#],tbl_PV_Meta[Sub-Portfolio])</f>
        <v>Sub-Portfolio 2</v>
      </c>
      <c r="V832" s="41">
        <f>IF(MONTH(tbl_PV_Milestones[[#This Row],[Baseline Date]])&lt;7,YEAR(tbl_PV_Milestones[[#This Row],[Baseline Date]]),YEAR(tbl_PV_Milestones[[#This Row],[Baseline Date]])+1)</f>
        <v>2025</v>
      </c>
      <c r="W832" s="41">
        <f>IF(MONTH(tbl_PV_Milestones[[#This Row],[Actual/Schedule Finish]])&lt;7,YEAR(tbl_PV_Milestones[[#This Row],[Actual/Schedule Finish]]),YEAR(tbl_PV_Milestones[[#This Row],[Actual/Schedule Finish]])+1)</f>
        <v>2025</v>
      </c>
      <c r="X832" s="41" t="str">
        <f>IF(OR(tbl_PV_Milestones[[#This Row],[Project Status]]="Completed",tbl_PV_Milestones[[#This Row],[Project Status]]="Assumed Completed"),"Yes","No")</f>
        <v>No</v>
      </c>
      <c r="Y832" s="41">
        <f>IF(tbl_PV_Milestones[[#This Row],[Baseline Date]]="",1,0)</f>
        <v>0</v>
      </c>
      <c r="Z832" s="41">
        <f>IF(tbl_PV_Milestones[[#This Row],[Baseline Date]]&lt;PV_Meta!$B$7,1,0)</f>
        <v>1</v>
      </c>
      <c r="AA832" s="41">
        <f>IF(tbl_PV_Milestones[[#This Row],[Complete]]="Yes",1,0)</f>
        <v>0</v>
      </c>
      <c r="AB832" s="41">
        <f>IF(AND(tbl_PV_Milestones[[#This Row],[BL FY]]=2025,tbl_PV_Milestones[[#This Row],[Baseline Date]]&lt;PV_Meta!$B$7),1,0)</f>
        <v>1</v>
      </c>
      <c r="AC832" s="41">
        <f>IF(AND(tbl_PV_Milestones[[#This Row],[Planned YTD]]=1,tbl_PV_Milestones[[#This Row],[Complete]]="Yes"),1,0)</f>
        <v>0</v>
      </c>
      <c r="AD832" s="41">
        <f>IF(AND(tbl_PV_Milestones[[#This Row],[Actual/Schedule Finish]]&lt;PV_Meta!$B$7,tbl_PV_Milestones[[#This Row],[Complete]]="No",tbl_PV_Milestones[[#This Row],[Project Status]]&lt;&gt;"On Hold"),1,0)</f>
        <v>0</v>
      </c>
      <c r="AE832" s="41">
        <f>IF(AND(tbl_PV_Milestones[[#This Row],[Actual/Schedule Finish]]&gt;tbl_PV_Milestones[[#This Row],[Baseline Date]],tbl_PV_Milestones[[#This Row],[Complete]]="No",tbl_PV_Milestones[[#This Row],[Project Status]]&lt;&gt;"On Hold",tbl_PV_Milestones[[#This Row],[Overdue]]=0,tbl_PV_Milestones[[#This Row],[To be Baselined]]&lt;&gt;1),1,0)</f>
        <v>0</v>
      </c>
      <c r="AF832" s="41">
        <f>IF(AND(tbl_PV_Milestones[[#This Row],[BL FY]]=2025,tbl_PV_Milestones[[#This Row],[Finish FY]]&gt;2025),1,0)</f>
        <v>0</v>
      </c>
      <c r="AG832" s="56" t="str">
        <f>_xlfn.XLOOKUP(tbl_PV_Milestones[[#This Row],[Work ID]],tbl_PV_Meta[Work ID '#],tbl_PV_Meta[Project Manager/Owner],,0)</f>
        <v/>
      </c>
      <c r="AH832" s="6"/>
    </row>
    <row r="833" spans="4:34" x14ac:dyDescent="0.25">
      <c r="D833" s="6" t="s">
        <v>136</v>
      </c>
      <c r="E833" s="6" t="s">
        <v>580</v>
      </c>
      <c r="F833" s="6" t="s">
        <v>1790</v>
      </c>
      <c r="G833" s="6" t="s">
        <v>560</v>
      </c>
      <c r="H833" s="6" t="s">
        <v>505</v>
      </c>
      <c r="I833" s="6" t="s">
        <v>510</v>
      </c>
      <c r="J833" s="6" t="s">
        <v>136</v>
      </c>
      <c r="K833" s="6" t="s">
        <v>213</v>
      </c>
      <c r="L833" s="6" t="s">
        <v>173</v>
      </c>
      <c r="M833" s="43"/>
      <c r="N833" s="44" t="s">
        <v>1979</v>
      </c>
      <c r="O833" s="39">
        <v>45734.708333333299</v>
      </c>
      <c r="P833" s="39">
        <v>45706.708333333299</v>
      </c>
      <c r="Q833" s="6">
        <v>-20</v>
      </c>
      <c r="R833" s="6">
        <v>-2.4330900243309E-2</v>
      </c>
      <c r="S833" s="45" t="e">
        <f>_xlfn.CONCAT(#REF!,TRIM(tbl_PV_Milestones[[#This Row],[Milestone Description]]))</f>
        <v>#REF!</v>
      </c>
      <c r="T833" s="84" t="str">
        <f>IF(COUNTIF(tbl_PV_Milestones[UID],tbl_PV_Milestones[[#This Row],[UID]])&gt;1,"Duplicate","")</f>
        <v>Duplicate</v>
      </c>
      <c r="U833" s="42" t="str">
        <f>_xlfn.XLOOKUP(tbl_PV_Milestones[[#This Row],[Work ID]],tbl_PV_Meta[Work ID '#],tbl_PV_Meta[Sub-Portfolio])</f>
        <v>Sub-Portfolio 2</v>
      </c>
      <c r="V833" s="41">
        <f>IF(MONTH(tbl_PV_Milestones[[#This Row],[Baseline Date]])&lt;7,YEAR(tbl_PV_Milestones[[#This Row],[Baseline Date]]),YEAR(tbl_PV_Milestones[[#This Row],[Baseline Date]])+1)</f>
        <v>2025</v>
      </c>
      <c r="W833" s="41">
        <f>IF(MONTH(tbl_PV_Milestones[[#This Row],[Actual/Schedule Finish]])&lt;7,YEAR(tbl_PV_Milestones[[#This Row],[Actual/Schedule Finish]]),YEAR(tbl_PV_Milestones[[#This Row],[Actual/Schedule Finish]])+1)</f>
        <v>2025</v>
      </c>
      <c r="X833" s="41" t="str">
        <f>IF(OR(tbl_PV_Milestones[[#This Row],[Project Status]]="Completed",tbl_PV_Milestones[[#This Row],[Project Status]]="Assumed Completed"),"Yes","No")</f>
        <v>No</v>
      </c>
      <c r="Y833" s="41">
        <f>IF(tbl_PV_Milestones[[#This Row],[Baseline Date]]="",1,0)</f>
        <v>0</v>
      </c>
      <c r="Z833" s="41">
        <f>IF(tbl_PV_Milestones[[#This Row],[Baseline Date]]&lt;PV_Meta!$B$7,1,0)</f>
        <v>1</v>
      </c>
      <c r="AA833" s="41">
        <f>IF(tbl_PV_Milestones[[#This Row],[Complete]]="Yes",1,0)</f>
        <v>0</v>
      </c>
      <c r="AB833" s="41">
        <f>IF(AND(tbl_PV_Milestones[[#This Row],[BL FY]]=2025,tbl_PV_Milestones[[#This Row],[Baseline Date]]&lt;PV_Meta!$B$7),1,0)</f>
        <v>1</v>
      </c>
      <c r="AC833" s="41">
        <f>IF(AND(tbl_PV_Milestones[[#This Row],[Planned YTD]]=1,tbl_PV_Milestones[[#This Row],[Complete]]="Yes"),1,0)</f>
        <v>0</v>
      </c>
      <c r="AD833" s="41">
        <f>IF(AND(tbl_PV_Milestones[[#This Row],[Actual/Schedule Finish]]&lt;PV_Meta!$B$7,tbl_PV_Milestones[[#This Row],[Complete]]="No",tbl_PV_Milestones[[#This Row],[Project Status]]&lt;&gt;"On Hold"),1,0)</f>
        <v>0</v>
      </c>
      <c r="AE833" s="41">
        <f>IF(AND(tbl_PV_Milestones[[#This Row],[Actual/Schedule Finish]]&gt;tbl_PV_Milestones[[#This Row],[Baseline Date]],tbl_PV_Milestones[[#This Row],[Complete]]="No",tbl_PV_Milestones[[#This Row],[Project Status]]&lt;&gt;"On Hold",tbl_PV_Milestones[[#This Row],[Overdue]]=0,tbl_PV_Milestones[[#This Row],[To be Baselined]]&lt;&gt;1),1,0)</f>
        <v>0</v>
      </c>
      <c r="AF833" s="41">
        <f>IF(AND(tbl_PV_Milestones[[#This Row],[BL FY]]=2025,tbl_PV_Milestones[[#This Row],[Finish FY]]&gt;2025),1,0)</f>
        <v>0</v>
      </c>
      <c r="AG833" s="56" t="str">
        <f>_xlfn.XLOOKUP(tbl_PV_Milestones[[#This Row],[Work ID]],tbl_PV_Meta[Work ID '#],tbl_PV_Meta[Project Manager/Owner],,0)</f>
        <v/>
      </c>
      <c r="AH833" s="6"/>
    </row>
    <row r="834" spans="4:34" x14ac:dyDescent="0.25">
      <c r="D834" s="6" t="s">
        <v>136</v>
      </c>
      <c r="E834" s="6" t="s">
        <v>580</v>
      </c>
      <c r="F834" s="6" t="s">
        <v>1790</v>
      </c>
      <c r="G834" s="6" t="s">
        <v>546</v>
      </c>
      <c r="H834" s="6" t="s">
        <v>505</v>
      </c>
      <c r="I834" s="6" t="s">
        <v>510</v>
      </c>
      <c r="J834" s="6" t="s">
        <v>136</v>
      </c>
      <c r="K834" s="6" t="s">
        <v>213</v>
      </c>
      <c r="L834" s="6" t="s">
        <v>173</v>
      </c>
      <c r="M834" s="43"/>
      <c r="N834" s="44" t="s">
        <v>1979</v>
      </c>
      <c r="O834" s="39">
        <v>45741.708333333299</v>
      </c>
      <c r="P834" s="39">
        <v>45706.708333333299</v>
      </c>
      <c r="Q834" s="6">
        <v>-25</v>
      </c>
      <c r="R834" s="6">
        <v>-3.0413625304136299E-2</v>
      </c>
      <c r="S834" s="45" t="e">
        <f>_xlfn.CONCAT(#REF!,TRIM(tbl_PV_Milestones[[#This Row],[Milestone Description]]))</f>
        <v>#REF!</v>
      </c>
      <c r="T834" s="84" t="str">
        <f>IF(COUNTIF(tbl_PV_Milestones[UID],tbl_PV_Milestones[[#This Row],[UID]])&gt;1,"Duplicate","")</f>
        <v>Duplicate</v>
      </c>
      <c r="U834" s="42" t="str">
        <f>_xlfn.XLOOKUP(tbl_PV_Milestones[[#This Row],[Work ID]],tbl_PV_Meta[Work ID '#],tbl_PV_Meta[Sub-Portfolio])</f>
        <v>Sub-Portfolio 2</v>
      </c>
      <c r="V834" s="41">
        <f>IF(MONTH(tbl_PV_Milestones[[#This Row],[Baseline Date]])&lt;7,YEAR(tbl_PV_Milestones[[#This Row],[Baseline Date]]),YEAR(tbl_PV_Milestones[[#This Row],[Baseline Date]])+1)</f>
        <v>2025</v>
      </c>
      <c r="W834" s="41">
        <f>IF(MONTH(tbl_PV_Milestones[[#This Row],[Actual/Schedule Finish]])&lt;7,YEAR(tbl_PV_Milestones[[#This Row],[Actual/Schedule Finish]]),YEAR(tbl_PV_Milestones[[#This Row],[Actual/Schedule Finish]])+1)</f>
        <v>2025</v>
      </c>
      <c r="X834" s="41" t="str">
        <f>IF(OR(tbl_PV_Milestones[[#This Row],[Project Status]]="Completed",tbl_PV_Milestones[[#This Row],[Project Status]]="Assumed Completed"),"Yes","No")</f>
        <v>No</v>
      </c>
      <c r="Y834" s="41">
        <f>IF(tbl_PV_Milestones[[#This Row],[Baseline Date]]="",1,0)</f>
        <v>0</v>
      </c>
      <c r="Z834" s="41">
        <f>IF(tbl_PV_Milestones[[#This Row],[Baseline Date]]&lt;PV_Meta!$B$7,1,0)</f>
        <v>1</v>
      </c>
      <c r="AA834" s="41">
        <f>IF(tbl_PV_Milestones[[#This Row],[Complete]]="Yes",1,0)</f>
        <v>0</v>
      </c>
      <c r="AB834" s="41">
        <f>IF(AND(tbl_PV_Milestones[[#This Row],[BL FY]]=2025,tbl_PV_Milestones[[#This Row],[Baseline Date]]&lt;PV_Meta!$B$7),1,0)</f>
        <v>1</v>
      </c>
      <c r="AC834" s="41">
        <f>IF(AND(tbl_PV_Milestones[[#This Row],[Planned YTD]]=1,tbl_PV_Milestones[[#This Row],[Complete]]="Yes"),1,0)</f>
        <v>0</v>
      </c>
      <c r="AD834" s="41">
        <f>IF(AND(tbl_PV_Milestones[[#This Row],[Actual/Schedule Finish]]&lt;PV_Meta!$B$7,tbl_PV_Milestones[[#This Row],[Complete]]="No",tbl_PV_Milestones[[#This Row],[Project Status]]&lt;&gt;"On Hold"),1,0)</f>
        <v>0</v>
      </c>
      <c r="AE834" s="41">
        <f>IF(AND(tbl_PV_Milestones[[#This Row],[Actual/Schedule Finish]]&gt;tbl_PV_Milestones[[#This Row],[Baseline Date]],tbl_PV_Milestones[[#This Row],[Complete]]="No",tbl_PV_Milestones[[#This Row],[Project Status]]&lt;&gt;"On Hold",tbl_PV_Milestones[[#This Row],[Overdue]]=0,tbl_PV_Milestones[[#This Row],[To be Baselined]]&lt;&gt;1),1,0)</f>
        <v>0</v>
      </c>
      <c r="AF834" s="41">
        <f>IF(AND(tbl_PV_Milestones[[#This Row],[BL FY]]=2025,tbl_PV_Milestones[[#This Row],[Finish FY]]&gt;2025),1,0)</f>
        <v>0</v>
      </c>
      <c r="AG834" s="56" t="str">
        <f>_xlfn.XLOOKUP(tbl_PV_Milestones[[#This Row],[Work ID]],tbl_PV_Meta[Work ID '#],tbl_PV_Meta[Project Manager/Owner],,0)</f>
        <v/>
      </c>
      <c r="AH834" s="6"/>
    </row>
    <row r="835" spans="4:34" x14ac:dyDescent="0.25">
      <c r="D835" s="6" t="s">
        <v>136</v>
      </c>
      <c r="E835" s="6" t="s">
        <v>52</v>
      </c>
      <c r="F835" s="6" t="s">
        <v>1706</v>
      </c>
      <c r="G835" s="6" t="s">
        <v>535</v>
      </c>
      <c r="H835" s="6" t="s">
        <v>505</v>
      </c>
      <c r="I835" s="6" t="s">
        <v>510</v>
      </c>
      <c r="J835" s="6" t="s">
        <v>136</v>
      </c>
      <c r="K835" s="6" t="s">
        <v>61</v>
      </c>
      <c r="L835" s="6" t="s">
        <v>121</v>
      </c>
      <c r="M835" s="43"/>
      <c r="N835" s="44" t="s">
        <v>1979</v>
      </c>
      <c r="O835" s="39">
        <v>45596.333333333299</v>
      </c>
      <c r="S835" s="45" t="e">
        <f>_xlfn.CONCAT(#REF!,TRIM(tbl_PV_Milestones[[#This Row],[Milestone Description]]))</f>
        <v>#REF!</v>
      </c>
      <c r="T835" s="84" t="str">
        <f>IF(COUNTIF(tbl_PV_Milestones[UID],tbl_PV_Milestones[[#This Row],[UID]])&gt;1,"Duplicate","")</f>
        <v>Duplicate</v>
      </c>
      <c r="U835" s="42" t="str">
        <f>_xlfn.XLOOKUP(tbl_PV_Milestones[[#This Row],[Work ID]],tbl_PV_Meta[Work ID '#],tbl_PV_Meta[Sub-Portfolio])</f>
        <v>Sub-Portfolio 7</v>
      </c>
      <c r="V835" s="41">
        <f>IF(MONTH(tbl_PV_Milestones[[#This Row],[Baseline Date]])&lt;7,YEAR(tbl_PV_Milestones[[#This Row],[Baseline Date]]),YEAR(tbl_PV_Milestones[[#This Row],[Baseline Date]])+1)</f>
        <v>1900</v>
      </c>
      <c r="W835" s="41">
        <f>IF(MONTH(tbl_PV_Milestones[[#This Row],[Actual/Schedule Finish]])&lt;7,YEAR(tbl_PV_Milestones[[#This Row],[Actual/Schedule Finish]]),YEAR(tbl_PV_Milestones[[#This Row],[Actual/Schedule Finish]])+1)</f>
        <v>2025</v>
      </c>
      <c r="X835" s="41" t="str">
        <f>IF(OR(tbl_PV_Milestones[[#This Row],[Project Status]]="Completed",tbl_PV_Milestones[[#This Row],[Project Status]]="Assumed Completed"),"Yes","No")</f>
        <v>No</v>
      </c>
      <c r="Y835" s="41">
        <f>IF(tbl_PV_Milestones[[#This Row],[Baseline Date]]="",1,0)</f>
        <v>1</v>
      </c>
      <c r="Z835" s="41">
        <f>IF(tbl_PV_Milestones[[#This Row],[Baseline Date]]&lt;PV_Meta!$B$7,1,0)</f>
        <v>1</v>
      </c>
      <c r="AA835" s="41">
        <f>IF(tbl_PV_Milestones[[#This Row],[Complete]]="Yes",1,0)</f>
        <v>0</v>
      </c>
      <c r="AB835" s="41">
        <f>IF(AND(tbl_PV_Milestones[[#This Row],[BL FY]]=2025,tbl_PV_Milestones[[#This Row],[Baseline Date]]&lt;PV_Meta!$B$7),1,0)</f>
        <v>0</v>
      </c>
      <c r="AC835" s="41">
        <f>IF(AND(tbl_PV_Milestones[[#This Row],[Planned YTD]]=1,tbl_PV_Milestones[[#This Row],[Complete]]="Yes"),1,0)</f>
        <v>0</v>
      </c>
      <c r="AD835" s="41">
        <f>IF(AND(tbl_PV_Milestones[[#This Row],[Actual/Schedule Finish]]&lt;PV_Meta!$B$7,tbl_PV_Milestones[[#This Row],[Complete]]="No",tbl_PV_Milestones[[#This Row],[Project Status]]&lt;&gt;"On Hold"),1,0)</f>
        <v>0</v>
      </c>
      <c r="AE835" s="41">
        <f>IF(AND(tbl_PV_Milestones[[#This Row],[Actual/Schedule Finish]]&gt;tbl_PV_Milestones[[#This Row],[Baseline Date]],tbl_PV_Milestones[[#This Row],[Complete]]="No",tbl_PV_Milestones[[#This Row],[Project Status]]&lt;&gt;"On Hold",tbl_PV_Milestones[[#This Row],[Overdue]]=0,tbl_PV_Milestones[[#This Row],[To be Baselined]]&lt;&gt;1),1,0)</f>
        <v>0</v>
      </c>
      <c r="AF835" s="41">
        <f>IF(AND(tbl_PV_Milestones[[#This Row],[BL FY]]=2025,tbl_PV_Milestones[[#This Row],[Finish FY]]&gt;2025),1,0)</f>
        <v>0</v>
      </c>
      <c r="AG835" s="56" t="str">
        <f>_xlfn.XLOOKUP(tbl_PV_Milestones[[#This Row],[Work ID]],tbl_PV_Meta[Work ID '#],tbl_PV_Meta[Project Manager/Owner],,0)</f>
        <v>Project Manager 4</v>
      </c>
      <c r="AH835" s="6"/>
    </row>
    <row r="836" spans="4:34" x14ac:dyDescent="0.25">
      <c r="D836" s="6" t="s">
        <v>136</v>
      </c>
      <c r="E836" s="6" t="s">
        <v>52</v>
      </c>
      <c r="F836" s="6" t="s">
        <v>1706</v>
      </c>
      <c r="G836" s="6" t="s">
        <v>757</v>
      </c>
      <c r="H836" s="6" t="s">
        <v>505</v>
      </c>
      <c r="I836" s="6" t="s">
        <v>510</v>
      </c>
      <c r="J836" s="6" t="s">
        <v>136</v>
      </c>
      <c r="K836" s="6" t="s">
        <v>61</v>
      </c>
      <c r="L836" s="6" t="s">
        <v>121</v>
      </c>
      <c r="M836" s="43"/>
      <c r="N836" s="44" t="s">
        <v>1979</v>
      </c>
      <c r="O836" s="39">
        <v>45596.333333333299</v>
      </c>
      <c r="S836" s="45" t="e">
        <f>_xlfn.CONCAT(#REF!,TRIM(tbl_PV_Milestones[[#This Row],[Milestone Description]]))</f>
        <v>#REF!</v>
      </c>
      <c r="T836" s="84" t="str">
        <f>IF(COUNTIF(tbl_PV_Milestones[UID],tbl_PV_Milestones[[#This Row],[UID]])&gt;1,"Duplicate","")</f>
        <v>Duplicate</v>
      </c>
      <c r="U836" s="42" t="str">
        <f>_xlfn.XLOOKUP(tbl_PV_Milestones[[#This Row],[Work ID]],tbl_PV_Meta[Work ID '#],tbl_PV_Meta[Sub-Portfolio])</f>
        <v>Sub-Portfolio 7</v>
      </c>
      <c r="V836" s="41">
        <f>IF(MONTH(tbl_PV_Milestones[[#This Row],[Baseline Date]])&lt;7,YEAR(tbl_PV_Milestones[[#This Row],[Baseline Date]]),YEAR(tbl_PV_Milestones[[#This Row],[Baseline Date]])+1)</f>
        <v>1900</v>
      </c>
      <c r="W836" s="41">
        <f>IF(MONTH(tbl_PV_Milestones[[#This Row],[Actual/Schedule Finish]])&lt;7,YEAR(tbl_PV_Milestones[[#This Row],[Actual/Schedule Finish]]),YEAR(tbl_PV_Milestones[[#This Row],[Actual/Schedule Finish]])+1)</f>
        <v>2025</v>
      </c>
      <c r="X836" s="41" t="str">
        <f>IF(OR(tbl_PV_Milestones[[#This Row],[Project Status]]="Completed",tbl_PV_Milestones[[#This Row],[Project Status]]="Assumed Completed"),"Yes","No")</f>
        <v>No</v>
      </c>
      <c r="Y836" s="41">
        <f>IF(tbl_PV_Milestones[[#This Row],[Baseline Date]]="",1,0)</f>
        <v>1</v>
      </c>
      <c r="Z836" s="41">
        <f>IF(tbl_PV_Milestones[[#This Row],[Baseline Date]]&lt;PV_Meta!$B$7,1,0)</f>
        <v>1</v>
      </c>
      <c r="AA836" s="41">
        <f>IF(tbl_PV_Milestones[[#This Row],[Complete]]="Yes",1,0)</f>
        <v>0</v>
      </c>
      <c r="AB836" s="41">
        <f>IF(AND(tbl_PV_Milestones[[#This Row],[BL FY]]=2025,tbl_PV_Milestones[[#This Row],[Baseline Date]]&lt;PV_Meta!$B$7),1,0)</f>
        <v>0</v>
      </c>
      <c r="AC836" s="41">
        <f>IF(AND(tbl_PV_Milestones[[#This Row],[Planned YTD]]=1,tbl_PV_Milestones[[#This Row],[Complete]]="Yes"),1,0)</f>
        <v>0</v>
      </c>
      <c r="AD836" s="41">
        <f>IF(AND(tbl_PV_Milestones[[#This Row],[Actual/Schedule Finish]]&lt;PV_Meta!$B$7,tbl_PV_Milestones[[#This Row],[Complete]]="No",tbl_PV_Milestones[[#This Row],[Project Status]]&lt;&gt;"On Hold"),1,0)</f>
        <v>0</v>
      </c>
      <c r="AE836" s="41">
        <f>IF(AND(tbl_PV_Milestones[[#This Row],[Actual/Schedule Finish]]&gt;tbl_PV_Milestones[[#This Row],[Baseline Date]],tbl_PV_Milestones[[#This Row],[Complete]]="No",tbl_PV_Milestones[[#This Row],[Project Status]]&lt;&gt;"On Hold",tbl_PV_Milestones[[#This Row],[Overdue]]=0,tbl_PV_Milestones[[#This Row],[To be Baselined]]&lt;&gt;1),1,0)</f>
        <v>0</v>
      </c>
      <c r="AF836" s="41">
        <f>IF(AND(tbl_PV_Milestones[[#This Row],[BL FY]]=2025,tbl_PV_Milestones[[#This Row],[Finish FY]]&gt;2025),1,0)</f>
        <v>0</v>
      </c>
      <c r="AG836" s="56" t="str">
        <f>_xlfn.XLOOKUP(tbl_PV_Milestones[[#This Row],[Work ID]],tbl_PV_Meta[Work ID '#],tbl_PV_Meta[Project Manager/Owner],,0)</f>
        <v>Project Manager 4</v>
      </c>
      <c r="AH836" s="6"/>
    </row>
    <row r="837" spans="4:34" x14ac:dyDescent="0.25">
      <c r="D837" s="6" t="s">
        <v>136</v>
      </c>
      <c r="E837" s="6" t="s">
        <v>52</v>
      </c>
      <c r="F837" s="6" t="s">
        <v>1706</v>
      </c>
      <c r="G837" s="6" t="s">
        <v>526</v>
      </c>
      <c r="H837" s="6" t="s">
        <v>505</v>
      </c>
      <c r="I837" s="6" t="s">
        <v>510</v>
      </c>
      <c r="J837" s="6" t="s">
        <v>136</v>
      </c>
      <c r="K837" s="6" t="s">
        <v>61</v>
      </c>
      <c r="L837" s="6" t="s">
        <v>121</v>
      </c>
      <c r="M837" s="43"/>
      <c r="N837" s="44" t="s">
        <v>1979</v>
      </c>
      <c r="O837" s="39">
        <v>45677.708333333299</v>
      </c>
      <c r="S837" s="45" t="e">
        <f>_xlfn.CONCAT(#REF!,TRIM(tbl_PV_Milestones[[#This Row],[Milestone Description]]))</f>
        <v>#REF!</v>
      </c>
      <c r="T837" s="84" t="str">
        <f>IF(COUNTIF(tbl_PV_Milestones[UID],tbl_PV_Milestones[[#This Row],[UID]])&gt;1,"Duplicate","")</f>
        <v>Duplicate</v>
      </c>
      <c r="U837" s="42" t="str">
        <f>_xlfn.XLOOKUP(tbl_PV_Milestones[[#This Row],[Work ID]],tbl_PV_Meta[Work ID '#],tbl_PV_Meta[Sub-Portfolio])</f>
        <v>Sub-Portfolio 7</v>
      </c>
      <c r="V837" s="41">
        <f>IF(MONTH(tbl_PV_Milestones[[#This Row],[Baseline Date]])&lt;7,YEAR(tbl_PV_Milestones[[#This Row],[Baseline Date]]),YEAR(tbl_PV_Milestones[[#This Row],[Baseline Date]])+1)</f>
        <v>1900</v>
      </c>
      <c r="W837" s="41">
        <f>IF(MONTH(tbl_PV_Milestones[[#This Row],[Actual/Schedule Finish]])&lt;7,YEAR(tbl_PV_Milestones[[#This Row],[Actual/Schedule Finish]]),YEAR(tbl_PV_Milestones[[#This Row],[Actual/Schedule Finish]])+1)</f>
        <v>2025</v>
      </c>
      <c r="X837" s="41" t="str">
        <f>IF(OR(tbl_PV_Milestones[[#This Row],[Project Status]]="Completed",tbl_PV_Milestones[[#This Row],[Project Status]]="Assumed Completed"),"Yes","No")</f>
        <v>No</v>
      </c>
      <c r="Y837" s="41">
        <f>IF(tbl_PV_Milestones[[#This Row],[Baseline Date]]="",1,0)</f>
        <v>1</v>
      </c>
      <c r="Z837" s="41">
        <f>IF(tbl_PV_Milestones[[#This Row],[Baseline Date]]&lt;PV_Meta!$B$7,1,0)</f>
        <v>1</v>
      </c>
      <c r="AA837" s="41">
        <f>IF(tbl_PV_Milestones[[#This Row],[Complete]]="Yes",1,0)</f>
        <v>0</v>
      </c>
      <c r="AB837" s="41">
        <f>IF(AND(tbl_PV_Milestones[[#This Row],[BL FY]]=2025,tbl_PV_Milestones[[#This Row],[Baseline Date]]&lt;PV_Meta!$B$7),1,0)</f>
        <v>0</v>
      </c>
      <c r="AC837" s="41">
        <f>IF(AND(tbl_PV_Milestones[[#This Row],[Planned YTD]]=1,tbl_PV_Milestones[[#This Row],[Complete]]="Yes"),1,0)</f>
        <v>0</v>
      </c>
      <c r="AD837" s="41">
        <f>IF(AND(tbl_PV_Milestones[[#This Row],[Actual/Schedule Finish]]&lt;PV_Meta!$B$7,tbl_PV_Milestones[[#This Row],[Complete]]="No",tbl_PV_Milestones[[#This Row],[Project Status]]&lt;&gt;"On Hold"),1,0)</f>
        <v>0</v>
      </c>
      <c r="AE837" s="41">
        <f>IF(AND(tbl_PV_Milestones[[#This Row],[Actual/Schedule Finish]]&gt;tbl_PV_Milestones[[#This Row],[Baseline Date]],tbl_PV_Milestones[[#This Row],[Complete]]="No",tbl_PV_Milestones[[#This Row],[Project Status]]&lt;&gt;"On Hold",tbl_PV_Milestones[[#This Row],[Overdue]]=0,tbl_PV_Milestones[[#This Row],[To be Baselined]]&lt;&gt;1),1,0)</f>
        <v>0</v>
      </c>
      <c r="AF837" s="41">
        <f>IF(AND(tbl_PV_Milestones[[#This Row],[BL FY]]=2025,tbl_PV_Milestones[[#This Row],[Finish FY]]&gt;2025),1,0)</f>
        <v>0</v>
      </c>
      <c r="AG837" s="56" t="str">
        <f>_xlfn.XLOOKUP(tbl_PV_Milestones[[#This Row],[Work ID]],tbl_PV_Meta[Work ID '#],tbl_PV_Meta[Project Manager/Owner],,0)</f>
        <v>Project Manager 4</v>
      </c>
      <c r="AH837" s="6"/>
    </row>
    <row r="838" spans="4:34" x14ac:dyDescent="0.25">
      <c r="D838" s="6" t="s">
        <v>136</v>
      </c>
      <c r="E838" s="6" t="s">
        <v>52</v>
      </c>
      <c r="F838" s="6" t="s">
        <v>1706</v>
      </c>
      <c r="G838" s="6" t="s">
        <v>534</v>
      </c>
      <c r="H838" s="6" t="s">
        <v>505</v>
      </c>
      <c r="I838" s="6" t="s">
        <v>510</v>
      </c>
      <c r="J838" s="6" t="s">
        <v>136</v>
      </c>
      <c r="K838" s="6" t="s">
        <v>61</v>
      </c>
      <c r="L838" s="6" t="s">
        <v>121</v>
      </c>
      <c r="M838" s="43"/>
      <c r="N838" s="44" t="s">
        <v>1979</v>
      </c>
      <c r="O838" s="39">
        <v>45596.333333333299</v>
      </c>
      <c r="S838" s="45" t="e">
        <f>_xlfn.CONCAT(#REF!,TRIM(tbl_PV_Milestones[[#This Row],[Milestone Description]]))</f>
        <v>#REF!</v>
      </c>
      <c r="T838" s="84" t="str">
        <f>IF(COUNTIF(tbl_PV_Milestones[UID],tbl_PV_Milestones[[#This Row],[UID]])&gt;1,"Duplicate","")</f>
        <v>Duplicate</v>
      </c>
      <c r="U838" s="42" t="str">
        <f>_xlfn.XLOOKUP(tbl_PV_Milestones[[#This Row],[Work ID]],tbl_PV_Meta[Work ID '#],tbl_PV_Meta[Sub-Portfolio])</f>
        <v>Sub-Portfolio 7</v>
      </c>
      <c r="V838" s="41">
        <f>IF(MONTH(tbl_PV_Milestones[[#This Row],[Baseline Date]])&lt;7,YEAR(tbl_PV_Milestones[[#This Row],[Baseline Date]]),YEAR(tbl_PV_Milestones[[#This Row],[Baseline Date]])+1)</f>
        <v>1900</v>
      </c>
      <c r="W838" s="41">
        <f>IF(MONTH(tbl_PV_Milestones[[#This Row],[Actual/Schedule Finish]])&lt;7,YEAR(tbl_PV_Milestones[[#This Row],[Actual/Schedule Finish]]),YEAR(tbl_PV_Milestones[[#This Row],[Actual/Schedule Finish]])+1)</f>
        <v>2025</v>
      </c>
      <c r="X838" s="41" t="str">
        <f>IF(OR(tbl_PV_Milestones[[#This Row],[Project Status]]="Completed",tbl_PV_Milestones[[#This Row],[Project Status]]="Assumed Completed"),"Yes","No")</f>
        <v>No</v>
      </c>
      <c r="Y838" s="41">
        <f>IF(tbl_PV_Milestones[[#This Row],[Baseline Date]]="",1,0)</f>
        <v>1</v>
      </c>
      <c r="Z838" s="41">
        <f>IF(tbl_PV_Milestones[[#This Row],[Baseline Date]]&lt;PV_Meta!$B$7,1,0)</f>
        <v>1</v>
      </c>
      <c r="AA838" s="41">
        <f>IF(tbl_PV_Milestones[[#This Row],[Complete]]="Yes",1,0)</f>
        <v>0</v>
      </c>
      <c r="AB838" s="41">
        <f>IF(AND(tbl_PV_Milestones[[#This Row],[BL FY]]=2025,tbl_PV_Milestones[[#This Row],[Baseline Date]]&lt;PV_Meta!$B$7),1,0)</f>
        <v>0</v>
      </c>
      <c r="AC838" s="41">
        <f>IF(AND(tbl_PV_Milestones[[#This Row],[Planned YTD]]=1,tbl_PV_Milestones[[#This Row],[Complete]]="Yes"),1,0)</f>
        <v>0</v>
      </c>
      <c r="AD838" s="41">
        <f>IF(AND(tbl_PV_Milestones[[#This Row],[Actual/Schedule Finish]]&lt;PV_Meta!$B$7,tbl_PV_Milestones[[#This Row],[Complete]]="No",tbl_PV_Milestones[[#This Row],[Project Status]]&lt;&gt;"On Hold"),1,0)</f>
        <v>0</v>
      </c>
      <c r="AE838" s="41">
        <f>IF(AND(tbl_PV_Milestones[[#This Row],[Actual/Schedule Finish]]&gt;tbl_PV_Milestones[[#This Row],[Baseline Date]],tbl_PV_Milestones[[#This Row],[Complete]]="No",tbl_PV_Milestones[[#This Row],[Project Status]]&lt;&gt;"On Hold",tbl_PV_Milestones[[#This Row],[Overdue]]=0,tbl_PV_Milestones[[#This Row],[To be Baselined]]&lt;&gt;1),1,0)</f>
        <v>0</v>
      </c>
      <c r="AF838" s="41">
        <f>IF(AND(tbl_PV_Milestones[[#This Row],[BL FY]]=2025,tbl_PV_Milestones[[#This Row],[Finish FY]]&gt;2025),1,0)</f>
        <v>0</v>
      </c>
      <c r="AG838" s="56" t="str">
        <f>_xlfn.XLOOKUP(tbl_PV_Milestones[[#This Row],[Work ID]],tbl_PV_Meta[Work ID '#],tbl_PV_Meta[Project Manager/Owner],,0)</f>
        <v>Project Manager 4</v>
      </c>
      <c r="AH838" s="6"/>
    </row>
    <row r="839" spans="4:34" x14ac:dyDescent="0.25">
      <c r="D839" s="6" t="s">
        <v>136</v>
      </c>
      <c r="E839" s="6" t="s">
        <v>52</v>
      </c>
      <c r="F839" s="6" t="s">
        <v>1706</v>
      </c>
      <c r="G839" s="6" t="s">
        <v>525</v>
      </c>
      <c r="H839" s="6" t="s">
        <v>505</v>
      </c>
      <c r="I839" s="6" t="s">
        <v>510</v>
      </c>
      <c r="J839" s="6" t="s">
        <v>136</v>
      </c>
      <c r="K839" s="6" t="s">
        <v>61</v>
      </c>
      <c r="L839" s="6" t="s">
        <v>121</v>
      </c>
      <c r="M839" s="43"/>
      <c r="N839" s="44" t="s">
        <v>1979</v>
      </c>
      <c r="O839" s="39">
        <v>45632.708333333299</v>
      </c>
      <c r="S839" s="45" t="e">
        <f>_xlfn.CONCAT(#REF!,TRIM(tbl_PV_Milestones[[#This Row],[Milestone Description]]))</f>
        <v>#REF!</v>
      </c>
      <c r="T839" s="84" t="str">
        <f>IF(COUNTIF(tbl_PV_Milestones[UID],tbl_PV_Milestones[[#This Row],[UID]])&gt;1,"Duplicate","")</f>
        <v>Duplicate</v>
      </c>
      <c r="U839" s="42" t="str">
        <f>_xlfn.XLOOKUP(tbl_PV_Milestones[[#This Row],[Work ID]],tbl_PV_Meta[Work ID '#],tbl_PV_Meta[Sub-Portfolio])</f>
        <v>Sub-Portfolio 7</v>
      </c>
      <c r="V839" s="41">
        <f>IF(MONTH(tbl_PV_Milestones[[#This Row],[Baseline Date]])&lt;7,YEAR(tbl_PV_Milestones[[#This Row],[Baseline Date]]),YEAR(tbl_PV_Milestones[[#This Row],[Baseline Date]])+1)</f>
        <v>1900</v>
      </c>
      <c r="W839" s="41">
        <f>IF(MONTH(tbl_PV_Milestones[[#This Row],[Actual/Schedule Finish]])&lt;7,YEAR(tbl_PV_Milestones[[#This Row],[Actual/Schedule Finish]]),YEAR(tbl_PV_Milestones[[#This Row],[Actual/Schedule Finish]])+1)</f>
        <v>2025</v>
      </c>
      <c r="X839" s="41" t="str">
        <f>IF(OR(tbl_PV_Milestones[[#This Row],[Project Status]]="Completed",tbl_PV_Milestones[[#This Row],[Project Status]]="Assumed Completed"),"Yes","No")</f>
        <v>No</v>
      </c>
      <c r="Y839" s="41">
        <f>IF(tbl_PV_Milestones[[#This Row],[Baseline Date]]="",1,0)</f>
        <v>1</v>
      </c>
      <c r="Z839" s="41">
        <f>IF(tbl_PV_Milestones[[#This Row],[Baseline Date]]&lt;PV_Meta!$B$7,1,0)</f>
        <v>1</v>
      </c>
      <c r="AA839" s="41">
        <f>IF(tbl_PV_Milestones[[#This Row],[Complete]]="Yes",1,0)</f>
        <v>0</v>
      </c>
      <c r="AB839" s="41">
        <f>IF(AND(tbl_PV_Milestones[[#This Row],[BL FY]]=2025,tbl_PV_Milestones[[#This Row],[Baseline Date]]&lt;PV_Meta!$B$7),1,0)</f>
        <v>0</v>
      </c>
      <c r="AC839" s="41">
        <f>IF(AND(tbl_PV_Milestones[[#This Row],[Planned YTD]]=1,tbl_PV_Milestones[[#This Row],[Complete]]="Yes"),1,0)</f>
        <v>0</v>
      </c>
      <c r="AD839" s="41">
        <f>IF(AND(tbl_PV_Milestones[[#This Row],[Actual/Schedule Finish]]&lt;PV_Meta!$B$7,tbl_PV_Milestones[[#This Row],[Complete]]="No",tbl_PV_Milestones[[#This Row],[Project Status]]&lt;&gt;"On Hold"),1,0)</f>
        <v>0</v>
      </c>
      <c r="AE839" s="41">
        <f>IF(AND(tbl_PV_Milestones[[#This Row],[Actual/Schedule Finish]]&gt;tbl_PV_Milestones[[#This Row],[Baseline Date]],tbl_PV_Milestones[[#This Row],[Complete]]="No",tbl_PV_Milestones[[#This Row],[Project Status]]&lt;&gt;"On Hold",tbl_PV_Milestones[[#This Row],[Overdue]]=0,tbl_PV_Milestones[[#This Row],[To be Baselined]]&lt;&gt;1),1,0)</f>
        <v>0</v>
      </c>
      <c r="AF839" s="41">
        <f>IF(AND(tbl_PV_Milestones[[#This Row],[BL FY]]=2025,tbl_PV_Milestones[[#This Row],[Finish FY]]&gt;2025),1,0)</f>
        <v>0</v>
      </c>
      <c r="AG839" s="56" t="str">
        <f>_xlfn.XLOOKUP(tbl_PV_Milestones[[#This Row],[Work ID]],tbl_PV_Meta[Work ID '#],tbl_PV_Meta[Project Manager/Owner],,0)</f>
        <v>Project Manager 4</v>
      </c>
      <c r="AH839" s="6"/>
    </row>
    <row r="840" spans="4:34" x14ac:dyDescent="0.25">
      <c r="D840" s="6" t="s">
        <v>136</v>
      </c>
      <c r="E840" s="6" t="s">
        <v>513</v>
      </c>
      <c r="F840" s="6" t="s">
        <v>1790</v>
      </c>
      <c r="G840" s="6" t="s">
        <v>564</v>
      </c>
      <c r="H840" s="6" t="s">
        <v>505</v>
      </c>
      <c r="I840" s="6" t="s">
        <v>522</v>
      </c>
      <c r="J840" s="6" t="s">
        <v>136</v>
      </c>
      <c r="K840" s="6" t="s">
        <v>213</v>
      </c>
      <c r="L840" s="6" t="s">
        <v>173</v>
      </c>
      <c r="M840" s="43"/>
      <c r="N840" s="44" t="s">
        <v>1979</v>
      </c>
      <c r="O840" s="39">
        <v>45687.708333333299</v>
      </c>
      <c r="P840" s="39">
        <v>45534.708333333299</v>
      </c>
      <c r="Q840" s="6">
        <v>-97</v>
      </c>
      <c r="R840" s="6">
        <v>-0.118004866180049</v>
      </c>
      <c r="S840" s="45" t="e">
        <f>_xlfn.CONCAT(#REF!,TRIM(tbl_PV_Milestones[[#This Row],[Milestone Description]]))</f>
        <v>#REF!</v>
      </c>
      <c r="T840" s="84" t="str">
        <f>IF(COUNTIF(tbl_PV_Milestones[UID],tbl_PV_Milestones[[#This Row],[UID]])&gt;1,"Duplicate","")</f>
        <v>Duplicate</v>
      </c>
      <c r="U840" s="42" t="str">
        <f>_xlfn.XLOOKUP(tbl_PV_Milestones[[#This Row],[Work ID]],tbl_PV_Meta[Work ID '#],tbl_PV_Meta[Sub-Portfolio])</f>
        <v>Sub-Portfolio 2</v>
      </c>
      <c r="V840" s="41">
        <f>IF(MONTH(tbl_PV_Milestones[[#This Row],[Baseline Date]])&lt;7,YEAR(tbl_PV_Milestones[[#This Row],[Baseline Date]]),YEAR(tbl_PV_Milestones[[#This Row],[Baseline Date]])+1)</f>
        <v>2025</v>
      </c>
      <c r="W840" s="41">
        <f>IF(MONTH(tbl_PV_Milestones[[#This Row],[Actual/Schedule Finish]])&lt;7,YEAR(tbl_PV_Milestones[[#This Row],[Actual/Schedule Finish]]),YEAR(tbl_PV_Milestones[[#This Row],[Actual/Schedule Finish]])+1)</f>
        <v>2025</v>
      </c>
      <c r="X840" s="41" t="str">
        <f>IF(OR(tbl_PV_Milestones[[#This Row],[Project Status]]="Completed",tbl_PV_Milestones[[#This Row],[Project Status]]="Assumed Completed"),"Yes","No")</f>
        <v>No</v>
      </c>
      <c r="Y840" s="41">
        <f>IF(tbl_PV_Milestones[[#This Row],[Baseline Date]]="",1,0)</f>
        <v>0</v>
      </c>
      <c r="Z840" s="41">
        <f>IF(tbl_PV_Milestones[[#This Row],[Baseline Date]]&lt;PV_Meta!$B$7,1,0)</f>
        <v>1</v>
      </c>
      <c r="AA840" s="41">
        <f>IF(tbl_PV_Milestones[[#This Row],[Complete]]="Yes",1,0)</f>
        <v>0</v>
      </c>
      <c r="AB840" s="41">
        <f>IF(AND(tbl_PV_Milestones[[#This Row],[BL FY]]=2025,tbl_PV_Milestones[[#This Row],[Baseline Date]]&lt;PV_Meta!$B$7),1,0)</f>
        <v>1</v>
      </c>
      <c r="AC840" s="41">
        <f>IF(AND(tbl_PV_Milestones[[#This Row],[Planned YTD]]=1,tbl_PV_Milestones[[#This Row],[Complete]]="Yes"),1,0)</f>
        <v>0</v>
      </c>
      <c r="AD840" s="41">
        <f>IF(AND(tbl_PV_Milestones[[#This Row],[Actual/Schedule Finish]]&lt;PV_Meta!$B$7,tbl_PV_Milestones[[#This Row],[Complete]]="No",tbl_PV_Milestones[[#This Row],[Project Status]]&lt;&gt;"On Hold"),1,0)</f>
        <v>0</v>
      </c>
      <c r="AE840" s="41">
        <f>IF(AND(tbl_PV_Milestones[[#This Row],[Actual/Schedule Finish]]&gt;tbl_PV_Milestones[[#This Row],[Baseline Date]],tbl_PV_Milestones[[#This Row],[Complete]]="No",tbl_PV_Milestones[[#This Row],[Project Status]]&lt;&gt;"On Hold",tbl_PV_Milestones[[#This Row],[Overdue]]=0,tbl_PV_Milestones[[#This Row],[To be Baselined]]&lt;&gt;1),1,0)</f>
        <v>0</v>
      </c>
      <c r="AF840" s="41">
        <f>IF(AND(tbl_PV_Milestones[[#This Row],[BL FY]]=2025,tbl_PV_Milestones[[#This Row],[Finish FY]]&gt;2025),1,0)</f>
        <v>0</v>
      </c>
      <c r="AG840" s="56" t="str">
        <f>_xlfn.XLOOKUP(tbl_PV_Milestones[[#This Row],[Work ID]],tbl_PV_Meta[Work ID '#],tbl_PV_Meta[Project Manager/Owner],,0)</f>
        <v/>
      </c>
      <c r="AH840" s="6"/>
    </row>
    <row r="841" spans="4:34" x14ac:dyDescent="0.25">
      <c r="D841" s="6" t="s">
        <v>136</v>
      </c>
      <c r="E841" s="6" t="s">
        <v>513</v>
      </c>
      <c r="F841" s="6" t="s">
        <v>1790</v>
      </c>
      <c r="G841" s="6" t="s">
        <v>746</v>
      </c>
      <c r="H841" s="6" t="s">
        <v>505</v>
      </c>
      <c r="I841" s="6" t="s">
        <v>522</v>
      </c>
      <c r="J841" s="6" t="s">
        <v>136</v>
      </c>
      <c r="K841" s="6" t="s">
        <v>213</v>
      </c>
      <c r="L841" s="6" t="s">
        <v>173</v>
      </c>
      <c r="M841" s="43"/>
      <c r="N841" s="44" t="s">
        <v>1979</v>
      </c>
      <c r="O841" s="39">
        <v>45701.708333333299</v>
      </c>
      <c r="P841" s="39">
        <v>45555.708333333299</v>
      </c>
      <c r="Q841" s="6">
        <v>-92</v>
      </c>
      <c r="R841" s="6">
        <v>-0.111922141119221</v>
      </c>
      <c r="S841" s="45" t="e">
        <f>_xlfn.CONCAT(#REF!,TRIM(tbl_PV_Milestones[[#This Row],[Milestone Description]]))</f>
        <v>#REF!</v>
      </c>
      <c r="T841" s="84" t="str">
        <f>IF(COUNTIF(tbl_PV_Milestones[UID],tbl_PV_Milestones[[#This Row],[UID]])&gt;1,"Duplicate","")</f>
        <v>Duplicate</v>
      </c>
      <c r="U841" s="42" t="str">
        <f>_xlfn.XLOOKUP(tbl_PV_Milestones[[#This Row],[Work ID]],tbl_PV_Meta[Work ID '#],tbl_PV_Meta[Sub-Portfolio])</f>
        <v>Sub-Portfolio 2</v>
      </c>
      <c r="V841" s="41">
        <f>IF(MONTH(tbl_PV_Milestones[[#This Row],[Baseline Date]])&lt;7,YEAR(tbl_PV_Milestones[[#This Row],[Baseline Date]]),YEAR(tbl_PV_Milestones[[#This Row],[Baseline Date]])+1)</f>
        <v>2025</v>
      </c>
      <c r="W841" s="41">
        <f>IF(MONTH(tbl_PV_Milestones[[#This Row],[Actual/Schedule Finish]])&lt;7,YEAR(tbl_PV_Milestones[[#This Row],[Actual/Schedule Finish]]),YEAR(tbl_PV_Milestones[[#This Row],[Actual/Schedule Finish]])+1)</f>
        <v>2025</v>
      </c>
      <c r="X841" s="41" t="str">
        <f>IF(OR(tbl_PV_Milestones[[#This Row],[Project Status]]="Completed",tbl_PV_Milestones[[#This Row],[Project Status]]="Assumed Completed"),"Yes","No")</f>
        <v>No</v>
      </c>
      <c r="Y841" s="41">
        <f>IF(tbl_PV_Milestones[[#This Row],[Baseline Date]]="",1,0)</f>
        <v>0</v>
      </c>
      <c r="Z841" s="41">
        <f>IF(tbl_PV_Milestones[[#This Row],[Baseline Date]]&lt;PV_Meta!$B$7,1,0)</f>
        <v>1</v>
      </c>
      <c r="AA841" s="41">
        <f>IF(tbl_PV_Milestones[[#This Row],[Complete]]="Yes",1,0)</f>
        <v>0</v>
      </c>
      <c r="AB841" s="41">
        <f>IF(AND(tbl_PV_Milestones[[#This Row],[BL FY]]=2025,tbl_PV_Milestones[[#This Row],[Baseline Date]]&lt;PV_Meta!$B$7),1,0)</f>
        <v>1</v>
      </c>
      <c r="AC841" s="41">
        <f>IF(AND(tbl_PV_Milestones[[#This Row],[Planned YTD]]=1,tbl_PV_Milestones[[#This Row],[Complete]]="Yes"),1,0)</f>
        <v>0</v>
      </c>
      <c r="AD841" s="41">
        <f>IF(AND(tbl_PV_Milestones[[#This Row],[Actual/Schedule Finish]]&lt;PV_Meta!$B$7,tbl_PV_Milestones[[#This Row],[Complete]]="No",tbl_PV_Milestones[[#This Row],[Project Status]]&lt;&gt;"On Hold"),1,0)</f>
        <v>0</v>
      </c>
      <c r="AE841" s="41">
        <f>IF(AND(tbl_PV_Milestones[[#This Row],[Actual/Schedule Finish]]&gt;tbl_PV_Milestones[[#This Row],[Baseline Date]],tbl_PV_Milestones[[#This Row],[Complete]]="No",tbl_PV_Milestones[[#This Row],[Project Status]]&lt;&gt;"On Hold",tbl_PV_Milestones[[#This Row],[Overdue]]=0,tbl_PV_Milestones[[#This Row],[To be Baselined]]&lt;&gt;1),1,0)</f>
        <v>0</v>
      </c>
      <c r="AF841" s="41">
        <f>IF(AND(tbl_PV_Milestones[[#This Row],[BL FY]]=2025,tbl_PV_Milestones[[#This Row],[Finish FY]]&gt;2025),1,0)</f>
        <v>0</v>
      </c>
      <c r="AG841" s="56" t="str">
        <f>_xlfn.XLOOKUP(tbl_PV_Milestones[[#This Row],[Work ID]],tbl_PV_Meta[Work ID '#],tbl_PV_Meta[Project Manager/Owner],,0)</f>
        <v/>
      </c>
      <c r="AH841" s="6"/>
    </row>
    <row r="842" spans="4:34" x14ac:dyDescent="0.25">
      <c r="D842" s="6" t="s">
        <v>136</v>
      </c>
      <c r="E842" s="6" t="s">
        <v>580</v>
      </c>
      <c r="F842" s="6" t="s">
        <v>1790</v>
      </c>
      <c r="G842" s="6" t="s">
        <v>556</v>
      </c>
      <c r="H842" s="6" t="s">
        <v>505</v>
      </c>
      <c r="I842" s="6" t="s">
        <v>510</v>
      </c>
      <c r="J842" s="6" t="s">
        <v>136</v>
      </c>
      <c r="K842" s="6" t="s">
        <v>213</v>
      </c>
      <c r="L842" s="6" t="s">
        <v>173</v>
      </c>
      <c r="M842" s="43"/>
      <c r="N842" s="44" t="s">
        <v>1979</v>
      </c>
      <c r="O842" s="39">
        <v>45721.708333333299</v>
      </c>
      <c r="P842" s="39">
        <v>45706.708333333299</v>
      </c>
      <c r="Q842" s="6">
        <v>-11</v>
      </c>
      <c r="R842" s="6">
        <v>-1.3381995133819999E-2</v>
      </c>
      <c r="S842" s="45" t="e">
        <f>_xlfn.CONCAT(#REF!,TRIM(tbl_PV_Milestones[[#This Row],[Milestone Description]]))</f>
        <v>#REF!</v>
      </c>
      <c r="T842" s="84" t="str">
        <f>IF(COUNTIF(tbl_PV_Milestones[UID],tbl_PV_Milestones[[#This Row],[UID]])&gt;1,"Duplicate","")</f>
        <v>Duplicate</v>
      </c>
      <c r="U842" s="42" t="str">
        <f>_xlfn.XLOOKUP(tbl_PV_Milestones[[#This Row],[Work ID]],tbl_PV_Meta[Work ID '#],tbl_PV_Meta[Sub-Portfolio])</f>
        <v>Sub-Portfolio 2</v>
      </c>
      <c r="V842" s="41">
        <f>IF(MONTH(tbl_PV_Milestones[[#This Row],[Baseline Date]])&lt;7,YEAR(tbl_PV_Milestones[[#This Row],[Baseline Date]]),YEAR(tbl_PV_Milestones[[#This Row],[Baseline Date]])+1)</f>
        <v>2025</v>
      </c>
      <c r="W842" s="41">
        <f>IF(MONTH(tbl_PV_Milestones[[#This Row],[Actual/Schedule Finish]])&lt;7,YEAR(tbl_PV_Milestones[[#This Row],[Actual/Schedule Finish]]),YEAR(tbl_PV_Milestones[[#This Row],[Actual/Schedule Finish]])+1)</f>
        <v>2025</v>
      </c>
      <c r="X842" s="41" t="str">
        <f>IF(OR(tbl_PV_Milestones[[#This Row],[Project Status]]="Completed",tbl_PV_Milestones[[#This Row],[Project Status]]="Assumed Completed"),"Yes","No")</f>
        <v>No</v>
      </c>
      <c r="Y842" s="41">
        <f>IF(tbl_PV_Milestones[[#This Row],[Baseline Date]]="",1,0)</f>
        <v>0</v>
      </c>
      <c r="Z842" s="41">
        <f>IF(tbl_PV_Milestones[[#This Row],[Baseline Date]]&lt;PV_Meta!$B$7,1,0)</f>
        <v>1</v>
      </c>
      <c r="AA842" s="41">
        <f>IF(tbl_PV_Milestones[[#This Row],[Complete]]="Yes",1,0)</f>
        <v>0</v>
      </c>
      <c r="AB842" s="41">
        <f>IF(AND(tbl_PV_Milestones[[#This Row],[BL FY]]=2025,tbl_PV_Milestones[[#This Row],[Baseline Date]]&lt;PV_Meta!$B$7),1,0)</f>
        <v>1</v>
      </c>
      <c r="AC842" s="41">
        <f>IF(AND(tbl_PV_Milestones[[#This Row],[Planned YTD]]=1,tbl_PV_Milestones[[#This Row],[Complete]]="Yes"),1,0)</f>
        <v>0</v>
      </c>
      <c r="AD842" s="41">
        <f>IF(AND(tbl_PV_Milestones[[#This Row],[Actual/Schedule Finish]]&lt;PV_Meta!$B$7,tbl_PV_Milestones[[#This Row],[Complete]]="No",tbl_PV_Milestones[[#This Row],[Project Status]]&lt;&gt;"On Hold"),1,0)</f>
        <v>0</v>
      </c>
      <c r="AE842" s="41">
        <f>IF(AND(tbl_PV_Milestones[[#This Row],[Actual/Schedule Finish]]&gt;tbl_PV_Milestones[[#This Row],[Baseline Date]],tbl_PV_Milestones[[#This Row],[Complete]]="No",tbl_PV_Milestones[[#This Row],[Project Status]]&lt;&gt;"On Hold",tbl_PV_Milestones[[#This Row],[Overdue]]=0,tbl_PV_Milestones[[#This Row],[To be Baselined]]&lt;&gt;1),1,0)</f>
        <v>0</v>
      </c>
      <c r="AF842" s="41">
        <f>IF(AND(tbl_PV_Milestones[[#This Row],[BL FY]]=2025,tbl_PV_Milestones[[#This Row],[Finish FY]]&gt;2025),1,0)</f>
        <v>0</v>
      </c>
      <c r="AG842" s="56" t="str">
        <f>_xlfn.XLOOKUP(tbl_PV_Milestones[[#This Row],[Work ID]],tbl_PV_Meta[Work ID '#],tbl_PV_Meta[Project Manager/Owner],,0)</f>
        <v/>
      </c>
      <c r="AH842" s="6"/>
    </row>
    <row r="843" spans="4:34" x14ac:dyDescent="0.25">
      <c r="D843" s="6" t="s">
        <v>136</v>
      </c>
      <c r="E843" s="6" t="s">
        <v>755</v>
      </c>
      <c r="F843" s="6" t="s">
        <v>1790</v>
      </c>
      <c r="G843" s="6" t="s">
        <v>594</v>
      </c>
      <c r="H843" s="6" t="s">
        <v>505</v>
      </c>
      <c r="I843" s="6" t="s">
        <v>510</v>
      </c>
      <c r="J843" s="6" t="s">
        <v>136</v>
      </c>
      <c r="K843" s="6" t="s">
        <v>213</v>
      </c>
      <c r="L843" s="6" t="s">
        <v>173</v>
      </c>
      <c r="M843" s="43"/>
      <c r="N843" s="44" t="s">
        <v>1979</v>
      </c>
      <c r="O843" s="39">
        <v>45674.708333333299</v>
      </c>
      <c r="P843" s="39">
        <v>45786.708333333299</v>
      </c>
      <c r="Q843" s="6">
        <v>76</v>
      </c>
      <c r="R843" s="6">
        <v>9.2457420924574193E-2</v>
      </c>
      <c r="S843" s="45" t="e">
        <f>_xlfn.CONCAT(#REF!,TRIM(tbl_PV_Milestones[[#This Row],[Milestone Description]]))</f>
        <v>#REF!</v>
      </c>
      <c r="T843" s="84" t="str">
        <f>IF(COUNTIF(tbl_PV_Milestones[UID],tbl_PV_Milestones[[#This Row],[UID]])&gt;1,"Duplicate","")</f>
        <v>Duplicate</v>
      </c>
      <c r="U843" s="42" t="str">
        <f>_xlfn.XLOOKUP(tbl_PV_Milestones[[#This Row],[Work ID]],tbl_PV_Meta[Work ID '#],tbl_PV_Meta[Sub-Portfolio])</f>
        <v>Sub-Portfolio 2</v>
      </c>
      <c r="V843" s="41">
        <f>IF(MONTH(tbl_PV_Milestones[[#This Row],[Baseline Date]])&lt;7,YEAR(tbl_PV_Milestones[[#This Row],[Baseline Date]]),YEAR(tbl_PV_Milestones[[#This Row],[Baseline Date]])+1)</f>
        <v>2025</v>
      </c>
      <c r="W843" s="41">
        <f>IF(MONTH(tbl_PV_Milestones[[#This Row],[Actual/Schedule Finish]])&lt;7,YEAR(tbl_PV_Milestones[[#This Row],[Actual/Schedule Finish]]),YEAR(tbl_PV_Milestones[[#This Row],[Actual/Schedule Finish]])+1)</f>
        <v>2025</v>
      </c>
      <c r="X843" s="41" t="str">
        <f>IF(OR(tbl_PV_Milestones[[#This Row],[Project Status]]="Completed",tbl_PV_Milestones[[#This Row],[Project Status]]="Assumed Completed"),"Yes","No")</f>
        <v>No</v>
      </c>
      <c r="Y843" s="41">
        <f>IF(tbl_PV_Milestones[[#This Row],[Baseline Date]]="",1,0)</f>
        <v>0</v>
      </c>
      <c r="Z843" s="41">
        <f>IF(tbl_PV_Milestones[[#This Row],[Baseline Date]]&lt;PV_Meta!$B$7,1,0)</f>
        <v>0</v>
      </c>
      <c r="AA843" s="41">
        <f>IF(tbl_PV_Milestones[[#This Row],[Complete]]="Yes",1,0)</f>
        <v>0</v>
      </c>
      <c r="AB843" s="41">
        <f>IF(AND(tbl_PV_Milestones[[#This Row],[BL FY]]=2025,tbl_PV_Milestones[[#This Row],[Baseline Date]]&lt;PV_Meta!$B$7),1,0)</f>
        <v>0</v>
      </c>
      <c r="AC843" s="41">
        <f>IF(AND(tbl_PV_Milestones[[#This Row],[Planned YTD]]=1,tbl_PV_Milestones[[#This Row],[Complete]]="Yes"),1,0)</f>
        <v>0</v>
      </c>
      <c r="AD843" s="41">
        <f>IF(AND(tbl_PV_Milestones[[#This Row],[Actual/Schedule Finish]]&lt;PV_Meta!$B$7,tbl_PV_Milestones[[#This Row],[Complete]]="No",tbl_PV_Milestones[[#This Row],[Project Status]]&lt;&gt;"On Hold"),1,0)</f>
        <v>0</v>
      </c>
      <c r="AE843" s="41">
        <f>IF(AND(tbl_PV_Milestones[[#This Row],[Actual/Schedule Finish]]&gt;tbl_PV_Milestones[[#This Row],[Baseline Date]],tbl_PV_Milestones[[#This Row],[Complete]]="No",tbl_PV_Milestones[[#This Row],[Project Status]]&lt;&gt;"On Hold",tbl_PV_Milestones[[#This Row],[Overdue]]=0,tbl_PV_Milestones[[#This Row],[To be Baselined]]&lt;&gt;1),1,0)</f>
        <v>0</v>
      </c>
      <c r="AF843" s="41">
        <f>IF(AND(tbl_PV_Milestones[[#This Row],[BL FY]]=2025,tbl_PV_Milestones[[#This Row],[Finish FY]]&gt;2025),1,0)</f>
        <v>0</v>
      </c>
      <c r="AG843" s="56" t="str">
        <f>_xlfn.XLOOKUP(tbl_PV_Milestones[[#This Row],[Work ID]],tbl_PV_Meta[Work ID '#],tbl_PV_Meta[Project Manager/Owner],,0)</f>
        <v/>
      </c>
      <c r="AH843" s="6"/>
    </row>
    <row r="844" spans="4:34" x14ac:dyDescent="0.25">
      <c r="D844" s="6" t="s">
        <v>136</v>
      </c>
      <c r="E844" s="6" t="s">
        <v>52</v>
      </c>
      <c r="F844" s="6" t="s">
        <v>1706</v>
      </c>
      <c r="G844" s="6" t="s">
        <v>530</v>
      </c>
      <c r="H844" s="6" t="s">
        <v>505</v>
      </c>
      <c r="I844" s="6" t="s">
        <v>510</v>
      </c>
      <c r="J844" s="6" t="s">
        <v>136</v>
      </c>
      <c r="K844" s="6" t="s">
        <v>61</v>
      </c>
      <c r="L844" s="6" t="s">
        <v>121</v>
      </c>
      <c r="M844" s="43"/>
      <c r="N844" s="44" t="s">
        <v>1979</v>
      </c>
      <c r="O844" s="39">
        <v>45679.708333333299</v>
      </c>
      <c r="S844" s="45" t="e">
        <f>_xlfn.CONCAT(#REF!,TRIM(tbl_PV_Milestones[[#This Row],[Milestone Description]]))</f>
        <v>#REF!</v>
      </c>
      <c r="T844" s="84" t="str">
        <f>IF(COUNTIF(tbl_PV_Milestones[UID],tbl_PV_Milestones[[#This Row],[UID]])&gt;1,"Duplicate","")</f>
        <v>Duplicate</v>
      </c>
      <c r="U844" s="42" t="str">
        <f>_xlfn.XLOOKUP(tbl_PV_Milestones[[#This Row],[Work ID]],tbl_PV_Meta[Work ID '#],tbl_PV_Meta[Sub-Portfolio])</f>
        <v>Sub-Portfolio 7</v>
      </c>
      <c r="V844" s="41">
        <f>IF(MONTH(tbl_PV_Milestones[[#This Row],[Baseline Date]])&lt;7,YEAR(tbl_PV_Milestones[[#This Row],[Baseline Date]]),YEAR(tbl_PV_Milestones[[#This Row],[Baseline Date]])+1)</f>
        <v>1900</v>
      </c>
      <c r="W844" s="41">
        <f>IF(MONTH(tbl_PV_Milestones[[#This Row],[Actual/Schedule Finish]])&lt;7,YEAR(tbl_PV_Milestones[[#This Row],[Actual/Schedule Finish]]),YEAR(tbl_PV_Milestones[[#This Row],[Actual/Schedule Finish]])+1)</f>
        <v>2025</v>
      </c>
      <c r="X844" s="41" t="str">
        <f>IF(OR(tbl_PV_Milestones[[#This Row],[Project Status]]="Completed",tbl_PV_Milestones[[#This Row],[Project Status]]="Assumed Completed"),"Yes","No")</f>
        <v>No</v>
      </c>
      <c r="Y844" s="41">
        <f>IF(tbl_PV_Milestones[[#This Row],[Baseline Date]]="",1,0)</f>
        <v>1</v>
      </c>
      <c r="Z844" s="41">
        <f>IF(tbl_PV_Milestones[[#This Row],[Baseline Date]]&lt;PV_Meta!$B$7,1,0)</f>
        <v>1</v>
      </c>
      <c r="AA844" s="41">
        <f>IF(tbl_PV_Milestones[[#This Row],[Complete]]="Yes",1,0)</f>
        <v>0</v>
      </c>
      <c r="AB844" s="41">
        <f>IF(AND(tbl_PV_Milestones[[#This Row],[BL FY]]=2025,tbl_PV_Milestones[[#This Row],[Baseline Date]]&lt;PV_Meta!$B$7),1,0)</f>
        <v>0</v>
      </c>
      <c r="AC844" s="41">
        <f>IF(AND(tbl_PV_Milestones[[#This Row],[Planned YTD]]=1,tbl_PV_Milestones[[#This Row],[Complete]]="Yes"),1,0)</f>
        <v>0</v>
      </c>
      <c r="AD844" s="41">
        <f>IF(AND(tbl_PV_Milestones[[#This Row],[Actual/Schedule Finish]]&lt;PV_Meta!$B$7,tbl_PV_Milestones[[#This Row],[Complete]]="No",tbl_PV_Milestones[[#This Row],[Project Status]]&lt;&gt;"On Hold"),1,0)</f>
        <v>0</v>
      </c>
      <c r="AE844" s="41">
        <f>IF(AND(tbl_PV_Milestones[[#This Row],[Actual/Schedule Finish]]&gt;tbl_PV_Milestones[[#This Row],[Baseline Date]],tbl_PV_Milestones[[#This Row],[Complete]]="No",tbl_PV_Milestones[[#This Row],[Project Status]]&lt;&gt;"On Hold",tbl_PV_Milestones[[#This Row],[Overdue]]=0,tbl_PV_Milestones[[#This Row],[To be Baselined]]&lt;&gt;1),1,0)</f>
        <v>0</v>
      </c>
      <c r="AF844" s="41">
        <f>IF(AND(tbl_PV_Milestones[[#This Row],[BL FY]]=2025,tbl_PV_Milestones[[#This Row],[Finish FY]]&gt;2025),1,0)</f>
        <v>0</v>
      </c>
      <c r="AG844" s="56" t="str">
        <f>_xlfn.XLOOKUP(tbl_PV_Milestones[[#This Row],[Work ID]],tbl_PV_Meta[Work ID '#],tbl_PV_Meta[Project Manager/Owner],,0)</f>
        <v>Project Manager 4</v>
      </c>
      <c r="AH844" s="6"/>
    </row>
    <row r="845" spans="4:34" x14ac:dyDescent="0.25">
      <c r="D845" s="6" t="s">
        <v>136</v>
      </c>
      <c r="E845" s="6" t="s">
        <v>52</v>
      </c>
      <c r="F845" s="6" t="s">
        <v>1706</v>
      </c>
      <c r="G845" s="6" t="s">
        <v>589</v>
      </c>
      <c r="H845" s="6" t="s">
        <v>505</v>
      </c>
      <c r="I845" s="6" t="s">
        <v>510</v>
      </c>
      <c r="J845" s="6" t="s">
        <v>136</v>
      </c>
      <c r="K845" s="6" t="s">
        <v>61</v>
      </c>
      <c r="L845" s="6" t="s">
        <v>121</v>
      </c>
      <c r="M845" s="43"/>
      <c r="N845" s="44" t="s">
        <v>1979</v>
      </c>
      <c r="O845" s="39">
        <v>45596.708333333299</v>
      </c>
      <c r="S845" s="45" t="e">
        <f>_xlfn.CONCAT(#REF!,TRIM(tbl_PV_Milestones[[#This Row],[Milestone Description]]))</f>
        <v>#REF!</v>
      </c>
      <c r="T845" s="84" t="str">
        <f>IF(COUNTIF(tbl_PV_Milestones[UID],tbl_PV_Milestones[[#This Row],[UID]])&gt;1,"Duplicate","")</f>
        <v>Duplicate</v>
      </c>
      <c r="U845" s="42" t="str">
        <f>_xlfn.XLOOKUP(tbl_PV_Milestones[[#This Row],[Work ID]],tbl_PV_Meta[Work ID '#],tbl_PV_Meta[Sub-Portfolio])</f>
        <v>Sub-Portfolio 7</v>
      </c>
      <c r="V845" s="41">
        <f>IF(MONTH(tbl_PV_Milestones[[#This Row],[Baseline Date]])&lt;7,YEAR(tbl_PV_Milestones[[#This Row],[Baseline Date]]),YEAR(tbl_PV_Milestones[[#This Row],[Baseline Date]])+1)</f>
        <v>1900</v>
      </c>
      <c r="W845" s="41">
        <f>IF(MONTH(tbl_PV_Milestones[[#This Row],[Actual/Schedule Finish]])&lt;7,YEAR(tbl_PV_Milestones[[#This Row],[Actual/Schedule Finish]]),YEAR(tbl_PV_Milestones[[#This Row],[Actual/Schedule Finish]])+1)</f>
        <v>2025</v>
      </c>
      <c r="X845" s="41" t="str">
        <f>IF(OR(tbl_PV_Milestones[[#This Row],[Project Status]]="Completed",tbl_PV_Milestones[[#This Row],[Project Status]]="Assumed Completed"),"Yes","No")</f>
        <v>No</v>
      </c>
      <c r="Y845" s="41">
        <f>IF(tbl_PV_Milestones[[#This Row],[Baseline Date]]="",1,0)</f>
        <v>1</v>
      </c>
      <c r="Z845" s="41">
        <f>IF(tbl_PV_Milestones[[#This Row],[Baseline Date]]&lt;PV_Meta!$B$7,1,0)</f>
        <v>1</v>
      </c>
      <c r="AA845" s="41">
        <f>IF(tbl_PV_Milestones[[#This Row],[Complete]]="Yes",1,0)</f>
        <v>0</v>
      </c>
      <c r="AB845" s="41">
        <f>IF(AND(tbl_PV_Milestones[[#This Row],[BL FY]]=2025,tbl_PV_Milestones[[#This Row],[Baseline Date]]&lt;PV_Meta!$B$7),1,0)</f>
        <v>0</v>
      </c>
      <c r="AC845" s="41">
        <f>IF(AND(tbl_PV_Milestones[[#This Row],[Planned YTD]]=1,tbl_PV_Milestones[[#This Row],[Complete]]="Yes"),1,0)</f>
        <v>0</v>
      </c>
      <c r="AD845" s="41">
        <f>IF(AND(tbl_PV_Milestones[[#This Row],[Actual/Schedule Finish]]&lt;PV_Meta!$B$7,tbl_PV_Milestones[[#This Row],[Complete]]="No",tbl_PV_Milestones[[#This Row],[Project Status]]&lt;&gt;"On Hold"),1,0)</f>
        <v>0</v>
      </c>
      <c r="AE845" s="41">
        <f>IF(AND(tbl_PV_Milestones[[#This Row],[Actual/Schedule Finish]]&gt;tbl_PV_Milestones[[#This Row],[Baseline Date]],tbl_PV_Milestones[[#This Row],[Complete]]="No",tbl_PV_Milestones[[#This Row],[Project Status]]&lt;&gt;"On Hold",tbl_PV_Milestones[[#This Row],[Overdue]]=0,tbl_PV_Milestones[[#This Row],[To be Baselined]]&lt;&gt;1),1,0)</f>
        <v>0</v>
      </c>
      <c r="AF845" s="41">
        <f>IF(AND(tbl_PV_Milestones[[#This Row],[BL FY]]=2025,tbl_PV_Milestones[[#This Row],[Finish FY]]&gt;2025),1,0)</f>
        <v>0</v>
      </c>
      <c r="AG845" s="56" t="str">
        <f>_xlfn.XLOOKUP(tbl_PV_Milestones[[#This Row],[Work ID]],tbl_PV_Meta[Work ID '#],tbl_PV_Meta[Project Manager/Owner],,0)</f>
        <v>Project Manager 4</v>
      </c>
      <c r="AH845" s="6"/>
    </row>
    <row r="846" spans="4:34" x14ac:dyDescent="0.25">
      <c r="D846" s="6" t="s">
        <v>136</v>
      </c>
      <c r="E846" s="6" t="s">
        <v>52</v>
      </c>
      <c r="F846" s="6" t="s">
        <v>1706</v>
      </c>
      <c r="G846" s="6" t="s">
        <v>539</v>
      </c>
      <c r="H846" s="6" t="s">
        <v>505</v>
      </c>
      <c r="I846" s="6" t="s">
        <v>510</v>
      </c>
      <c r="J846" s="6" t="s">
        <v>136</v>
      </c>
      <c r="K846" s="6" t="s">
        <v>61</v>
      </c>
      <c r="L846" s="6" t="s">
        <v>121</v>
      </c>
      <c r="M846" s="43"/>
      <c r="N846" s="44" t="s">
        <v>1979</v>
      </c>
      <c r="O846" s="39">
        <v>45596.708333333299</v>
      </c>
      <c r="S846" s="45" t="e">
        <f>_xlfn.CONCAT(#REF!,TRIM(tbl_PV_Milestones[[#This Row],[Milestone Description]]))</f>
        <v>#REF!</v>
      </c>
      <c r="T846" s="84" t="str">
        <f>IF(COUNTIF(tbl_PV_Milestones[UID],tbl_PV_Milestones[[#This Row],[UID]])&gt;1,"Duplicate","")</f>
        <v>Duplicate</v>
      </c>
      <c r="U846" s="42" t="str">
        <f>_xlfn.XLOOKUP(tbl_PV_Milestones[[#This Row],[Work ID]],tbl_PV_Meta[Work ID '#],tbl_PV_Meta[Sub-Portfolio])</f>
        <v>Sub-Portfolio 7</v>
      </c>
      <c r="V846" s="41">
        <f>IF(MONTH(tbl_PV_Milestones[[#This Row],[Baseline Date]])&lt;7,YEAR(tbl_PV_Milestones[[#This Row],[Baseline Date]]),YEAR(tbl_PV_Milestones[[#This Row],[Baseline Date]])+1)</f>
        <v>1900</v>
      </c>
      <c r="W846" s="41">
        <f>IF(MONTH(tbl_PV_Milestones[[#This Row],[Actual/Schedule Finish]])&lt;7,YEAR(tbl_PV_Milestones[[#This Row],[Actual/Schedule Finish]]),YEAR(tbl_PV_Milestones[[#This Row],[Actual/Schedule Finish]])+1)</f>
        <v>2025</v>
      </c>
      <c r="X846" s="41" t="str">
        <f>IF(OR(tbl_PV_Milestones[[#This Row],[Project Status]]="Completed",tbl_PV_Milestones[[#This Row],[Project Status]]="Assumed Completed"),"Yes","No")</f>
        <v>No</v>
      </c>
      <c r="Y846" s="41">
        <f>IF(tbl_PV_Milestones[[#This Row],[Baseline Date]]="",1,0)</f>
        <v>1</v>
      </c>
      <c r="Z846" s="41">
        <f>IF(tbl_PV_Milestones[[#This Row],[Baseline Date]]&lt;PV_Meta!$B$7,1,0)</f>
        <v>1</v>
      </c>
      <c r="AA846" s="41">
        <f>IF(tbl_PV_Milestones[[#This Row],[Complete]]="Yes",1,0)</f>
        <v>0</v>
      </c>
      <c r="AB846" s="41">
        <f>IF(AND(tbl_PV_Milestones[[#This Row],[BL FY]]=2025,tbl_PV_Milestones[[#This Row],[Baseline Date]]&lt;PV_Meta!$B$7),1,0)</f>
        <v>0</v>
      </c>
      <c r="AC846" s="41">
        <f>IF(AND(tbl_PV_Milestones[[#This Row],[Planned YTD]]=1,tbl_PV_Milestones[[#This Row],[Complete]]="Yes"),1,0)</f>
        <v>0</v>
      </c>
      <c r="AD846" s="41">
        <f>IF(AND(tbl_PV_Milestones[[#This Row],[Actual/Schedule Finish]]&lt;PV_Meta!$B$7,tbl_PV_Milestones[[#This Row],[Complete]]="No",tbl_PV_Milestones[[#This Row],[Project Status]]&lt;&gt;"On Hold"),1,0)</f>
        <v>0</v>
      </c>
      <c r="AE846" s="41">
        <f>IF(AND(tbl_PV_Milestones[[#This Row],[Actual/Schedule Finish]]&gt;tbl_PV_Milestones[[#This Row],[Baseline Date]],tbl_PV_Milestones[[#This Row],[Complete]]="No",tbl_PV_Milestones[[#This Row],[Project Status]]&lt;&gt;"On Hold",tbl_PV_Milestones[[#This Row],[Overdue]]=0,tbl_PV_Milestones[[#This Row],[To be Baselined]]&lt;&gt;1),1,0)</f>
        <v>0</v>
      </c>
      <c r="AF846" s="41">
        <f>IF(AND(tbl_PV_Milestones[[#This Row],[BL FY]]=2025,tbl_PV_Milestones[[#This Row],[Finish FY]]&gt;2025),1,0)</f>
        <v>0</v>
      </c>
      <c r="AG846" s="56" t="str">
        <f>_xlfn.XLOOKUP(tbl_PV_Milestones[[#This Row],[Work ID]],tbl_PV_Meta[Work ID '#],tbl_PV_Meta[Project Manager/Owner],,0)</f>
        <v>Project Manager 4</v>
      </c>
      <c r="AH846" s="6"/>
    </row>
    <row r="847" spans="4:34" x14ac:dyDescent="0.25">
      <c r="D847" s="6" t="s">
        <v>136</v>
      </c>
      <c r="E847" s="6" t="s">
        <v>52</v>
      </c>
      <c r="F847" s="6" t="s">
        <v>1706</v>
      </c>
      <c r="G847" s="6" t="s">
        <v>550</v>
      </c>
      <c r="H847" s="6" t="s">
        <v>505</v>
      </c>
      <c r="I847" s="6" t="s">
        <v>510</v>
      </c>
      <c r="J847" s="6" t="s">
        <v>136</v>
      </c>
      <c r="K847" s="6" t="s">
        <v>61</v>
      </c>
      <c r="L847" s="6" t="s">
        <v>121</v>
      </c>
      <c r="M847" s="43"/>
      <c r="N847" s="44" t="s">
        <v>1979</v>
      </c>
      <c r="O847" s="39">
        <v>45576.333333333299</v>
      </c>
      <c r="S847" s="45" t="e">
        <f>_xlfn.CONCAT(#REF!,TRIM(tbl_PV_Milestones[[#This Row],[Milestone Description]]))</f>
        <v>#REF!</v>
      </c>
      <c r="T847" s="84" t="str">
        <f>IF(COUNTIF(tbl_PV_Milestones[UID],tbl_PV_Milestones[[#This Row],[UID]])&gt;1,"Duplicate","")</f>
        <v>Duplicate</v>
      </c>
      <c r="U847" s="42" t="str">
        <f>_xlfn.XLOOKUP(tbl_PV_Milestones[[#This Row],[Work ID]],tbl_PV_Meta[Work ID '#],tbl_PV_Meta[Sub-Portfolio])</f>
        <v>Sub-Portfolio 7</v>
      </c>
      <c r="V847" s="41">
        <f>IF(MONTH(tbl_PV_Milestones[[#This Row],[Baseline Date]])&lt;7,YEAR(tbl_PV_Milestones[[#This Row],[Baseline Date]]),YEAR(tbl_PV_Milestones[[#This Row],[Baseline Date]])+1)</f>
        <v>1900</v>
      </c>
      <c r="W847" s="41">
        <f>IF(MONTH(tbl_PV_Milestones[[#This Row],[Actual/Schedule Finish]])&lt;7,YEAR(tbl_PV_Milestones[[#This Row],[Actual/Schedule Finish]]),YEAR(tbl_PV_Milestones[[#This Row],[Actual/Schedule Finish]])+1)</f>
        <v>2025</v>
      </c>
      <c r="X847" s="41" t="str">
        <f>IF(OR(tbl_PV_Milestones[[#This Row],[Project Status]]="Completed",tbl_PV_Milestones[[#This Row],[Project Status]]="Assumed Completed"),"Yes","No")</f>
        <v>No</v>
      </c>
      <c r="Y847" s="41">
        <f>IF(tbl_PV_Milestones[[#This Row],[Baseline Date]]="",1,0)</f>
        <v>1</v>
      </c>
      <c r="Z847" s="41">
        <f>IF(tbl_PV_Milestones[[#This Row],[Baseline Date]]&lt;PV_Meta!$B$7,1,0)</f>
        <v>1</v>
      </c>
      <c r="AA847" s="41">
        <f>IF(tbl_PV_Milestones[[#This Row],[Complete]]="Yes",1,0)</f>
        <v>0</v>
      </c>
      <c r="AB847" s="41">
        <f>IF(AND(tbl_PV_Milestones[[#This Row],[BL FY]]=2025,tbl_PV_Milestones[[#This Row],[Baseline Date]]&lt;PV_Meta!$B$7),1,0)</f>
        <v>0</v>
      </c>
      <c r="AC847" s="41">
        <f>IF(AND(tbl_PV_Milestones[[#This Row],[Planned YTD]]=1,tbl_PV_Milestones[[#This Row],[Complete]]="Yes"),1,0)</f>
        <v>0</v>
      </c>
      <c r="AD847" s="41">
        <f>IF(AND(tbl_PV_Milestones[[#This Row],[Actual/Schedule Finish]]&lt;PV_Meta!$B$7,tbl_PV_Milestones[[#This Row],[Complete]]="No",tbl_PV_Milestones[[#This Row],[Project Status]]&lt;&gt;"On Hold"),1,0)</f>
        <v>0</v>
      </c>
      <c r="AE847" s="41">
        <f>IF(AND(tbl_PV_Milestones[[#This Row],[Actual/Schedule Finish]]&gt;tbl_PV_Milestones[[#This Row],[Baseline Date]],tbl_PV_Milestones[[#This Row],[Complete]]="No",tbl_PV_Milestones[[#This Row],[Project Status]]&lt;&gt;"On Hold",tbl_PV_Milestones[[#This Row],[Overdue]]=0,tbl_PV_Milestones[[#This Row],[To be Baselined]]&lt;&gt;1),1,0)</f>
        <v>0</v>
      </c>
      <c r="AF847" s="41">
        <f>IF(AND(tbl_PV_Milestones[[#This Row],[BL FY]]=2025,tbl_PV_Milestones[[#This Row],[Finish FY]]&gt;2025),1,0)</f>
        <v>0</v>
      </c>
      <c r="AG847" s="56" t="str">
        <f>_xlfn.XLOOKUP(tbl_PV_Milestones[[#This Row],[Work ID]],tbl_PV_Meta[Work ID '#],tbl_PV_Meta[Project Manager/Owner],,0)</f>
        <v>Project Manager 4</v>
      </c>
      <c r="AH847" s="6"/>
    </row>
    <row r="848" spans="4:34" x14ac:dyDescent="0.25">
      <c r="D848" s="6" t="s">
        <v>136</v>
      </c>
      <c r="E848" s="6" t="s">
        <v>52</v>
      </c>
      <c r="F848" s="6" t="s">
        <v>1706</v>
      </c>
      <c r="G848" s="6" t="s">
        <v>551</v>
      </c>
      <c r="H848" s="6" t="s">
        <v>505</v>
      </c>
      <c r="I848" s="6" t="s">
        <v>510</v>
      </c>
      <c r="J848" s="6" t="s">
        <v>136</v>
      </c>
      <c r="K848" s="6" t="s">
        <v>61</v>
      </c>
      <c r="L848" s="6" t="s">
        <v>121</v>
      </c>
      <c r="M848" s="43"/>
      <c r="N848" s="44" t="s">
        <v>1979</v>
      </c>
      <c r="O848" s="39">
        <v>45576.333333333299</v>
      </c>
      <c r="S848" s="45" t="e">
        <f>_xlfn.CONCAT(#REF!,TRIM(tbl_PV_Milestones[[#This Row],[Milestone Description]]))</f>
        <v>#REF!</v>
      </c>
      <c r="T848" s="84" t="str">
        <f>IF(COUNTIF(tbl_PV_Milestones[UID],tbl_PV_Milestones[[#This Row],[UID]])&gt;1,"Duplicate","")</f>
        <v>Duplicate</v>
      </c>
      <c r="U848" s="42" t="str">
        <f>_xlfn.XLOOKUP(tbl_PV_Milestones[[#This Row],[Work ID]],tbl_PV_Meta[Work ID '#],tbl_PV_Meta[Sub-Portfolio])</f>
        <v>Sub-Portfolio 7</v>
      </c>
      <c r="V848" s="41">
        <f>IF(MONTH(tbl_PV_Milestones[[#This Row],[Baseline Date]])&lt;7,YEAR(tbl_PV_Milestones[[#This Row],[Baseline Date]]),YEAR(tbl_PV_Milestones[[#This Row],[Baseline Date]])+1)</f>
        <v>1900</v>
      </c>
      <c r="W848" s="41">
        <f>IF(MONTH(tbl_PV_Milestones[[#This Row],[Actual/Schedule Finish]])&lt;7,YEAR(tbl_PV_Milestones[[#This Row],[Actual/Schedule Finish]]),YEAR(tbl_PV_Milestones[[#This Row],[Actual/Schedule Finish]])+1)</f>
        <v>2025</v>
      </c>
      <c r="X848" s="41" t="str">
        <f>IF(OR(tbl_PV_Milestones[[#This Row],[Project Status]]="Completed",tbl_PV_Milestones[[#This Row],[Project Status]]="Assumed Completed"),"Yes","No")</f>
        <v>No</v>
      </c>
      <c r="Y848" s="41">
        <f>IF(tbl_PV_Milestones[[#This Row],[Baseline Date]]="",1,0)</f>
        <v>1</v>
      </c>
      <c r="Z848" s="41">
        <f>IF(tbl_PV_Milestones[[#This Row],[Baseline Date]]&lt;PV_Meta!$B$7,1,0)</f>
        <v>1</v>
      </c>
      <c r="AA848" s="41">
        <f>IF(tbl_PV_Milestones[[#This Row],[Complete]]="Yes",1,0)</f>
        <v>0</v>
      </c>
      <c r="AB848" s="41">
        <f>IF(AND(tbl_PV_Milestones[[#This Row],[BL FY]]=2025,tbl_PV_Milestones[[#This Row],[Baseline Date]]&lt;PV_Meta!$B$7),1,0)</f>
        <v>0</v>
      </c>
      <c r="AC848" s="41">
        <f>IF(AND(tbl_PV_Milestones[[#This Row],[Planned YTD]]=1,tbl_PV_Milestones[[#This Row],[Complete]]="Yes"),1,0)</f>
        <v>0</v>
      </c>
      <c r="AD848" s="41">
        <f>IF(AND(tbl_PV_Milestones[[#This Row],[Actual/Schedule Finish]]&lt;PV_Meta!$B$7,tbl_PV_Milestones[[#This Row],[Complete]]="No",tbl_PV_Milestones[[#This Row],[Project Status]]&lt;&gt;"On Hold"),1,0)</f>
        <v>0</v>
      </c>
      <c r="AE848" s="41">
        <f>IF(AND(tbl_PV_Milestones[[#This Row],[Actual/Schedule Finish]]&gt;tbl_PV_Milestones[[#This Row],[Baseline Date]],tbl_PV_Milestones[[#This Row],[Complete]]="No",tbl_PV_Milestones[[#This Row],[Project Status]]&lt;&gt;"On Hold",tbl_PV_Milestones[[#This Row],[Overdue]]=0,tbl_PV_Milestones[[#This Row],[To be Baselined]]&lt;&gt;1),1,0)</f>
        <v>0</v>
      </c>
      <c r="AF848" s="41">
        <f>IF(AND(tbl_PV_Milestones[[#This Row],[BL FY]]=2025,tbl_PV_Milestones[[#This Row],[Finish FY]]&gt;2025),1,0)</f>
        <v>0</v>
      </c>
      <c r="AG848" s="56" t="str">
        <f>_xlfn.XLOOKUP(tbl_PV_Milestones[[#This Row],[Work ID]],tbl_PV_Meta[Work ID '#],tbl_PV_Meta[Project Manager/Owner],,0)</f>
        <v>Project Manager 4</v>
      </c>
      <c r="AH848" s="6"/>
    </row>
    <row r="849" spans="4:34" x14ac:dyDescent="0.25">
      <c r="D849" s="6" t="s">
        <v>136</v>
      </c>
      <c r="E849" s="6" t="s">
        <v>52</v>
      </c>
      <c r="F849" s="6" t="s">
        <v>1706</v>
      </c>
      <c r="G849" s="6" t="s">
        <v>553</v>
      </c>
      <c r="H849" s="6" t="s">
        <v>505</v>
      </c>
      <c r="I849" s="6" t="s">
        <v>510</v>
      </c>
      <c r="J849" s="6" t="s">
        <v>136</v>
      </c>
      <c r="K849" s="6" t="s">
        <v>61</v>
      </c>
      <c r="L849" s="6" t="s">
        <v>121</v>
      </c>
      <c r="M849" s="43"/>
      <c r="N849" s="44" t="s">
        <v>1979</v>
      </c>
      <c r="O849" s="39">
        <v>45576.333333333299</v>
      </c>
      <c r="S849" s="45" t="e">
        <f>_xlfn.CONCAT(#REF!,TRIM(tbl_PV_Milestones[[#This Row],[Milestone Description]]))</f>
        <v>#REF!</v>
      </c>
      <c r="T849" s="84" t="str">
        <f>IF(COUNTIF(tbl_PV_Milestones[UID],tbl_PV_Milestones[[#This Row],[UID]])&gt;1,"Duplicate","")</f>
        <v>Duplicate</v>
      </c>
      <c r="U849" s="42" t="str">
        <f>_xlfn.XLOOKUP(tbl_PV_Milestones[[#This Row],[Work ID]],tbl_PV_Meta[Work ID '#],tbl_PV_Meta[Sub-Portfolio])</f>
        <v>Sub-Portfolio 7</v>
      </c>
      <c r="V849" s="41">
        <f>IF(MONTH(tbl_PV_Milestones[[#This Row],[Baseline Date]])&lt;7,YEAR(tbl_PV_Milestones[[#This Row],[Baseline Date]]),YEAR(tbl_PV_Milestones[[#This Row],[Baseline Date]])+1)</f>
        <v>1900</v>
      </c>
      <c r="W849" s="41">
        <f>IF(MONTH(tbl_PV_Milestones[[#This Row],[Actual/Schedule Finish]])&lt;7,YEAR(tbl_PV_Milestones[[#This Row],[Actual/Schedule Finish]]),YEAR(tbl_PV_Milestones[[#This Row],[Actual/Schedule Finish]])+1)</f>
        <v>2025</v>
      </c>
      <c r="X849" s="41" t="str">
        <f>IF(OR(tbl_PV_Milestones[[#This Row],[Project Status]]="Completed",tbl_PV_Milestones[[#This Row],[Project Status]]="Assumed Completed"),"Yes","No")</f>
        <v>No</v>
      </c>
      <c r="Y849" s="41">
        <f>IF(tbl_PV_Milestones[[#This Row],[Baseline Date]]="",1,0)</f>
        <v>1</v>
      </c>
      <c r="Z849" s="41">
        <f>IF(tbl_PV_Milestones[[#This Row],[Baseline Date]]&lt;PV_Meta!$B$7,1,0)</f>
        <v>1</v>
      </c>
      <c r="AA849" s="41">
        <f>IF(tbl_PV_Milestones[[#This Row],[Complete]]="Yes",1,0)</f>
        <v>0</v>
      </c>
      <c r="AB849" s="41">
        <f>IF(AND(tbl_PV_Milestones[[#This Row],[BL FY]]=2025,tbl_PV_Milestones[[#This Row],[Baseline Date]]&lt;PV_Meta!$B$7),1,0)</f>
        <v>0</v>
      </c>
      <c r="AC849" s="41">
        <f>IF(AND(tbl_PV_Milestones[[#This Row],[Planned YTD]]=1,tbl_PV_Milestones[[#This Row],[Complete]]="Yes"),1,0)</f>
        <v>0</v>
      </c>
      <c r="AD849" s="41">
        <f>IF(AND(tbl_PV_Milestones[[#This Row],[Actual/Schedule Finish]]&lt;PV_Meta!$B$7,tbl_PV_Milestones[[#This Row],[Complete]]="No",tbl_PV_Milestones[[#This Row],[Project Status]]&lt;&gt;"On Hold"),1,0)</f>
        <v>0</v>
      </c>
      <c r="AE849" s="41">
        <f>IF(AND(tbl_PV_Milestones[[#This Row],[Actual/Schedule Finish]]&gt;tbl_PV_Milestones[[#This Row],[Baseline Date]],tbl_PV_Milestones[[#This Row],[Complete]]="No",tbl_PV_Milestones[[#This Row],[Project Status]]&lt;&gt;"On Hold",tbl_PV_Milestones[[#This Row],[Overdue]]=0,tbl_PV_Milestones[[#This Row],[To be Baselined]]&lt;&gt;1),1,0)</f>
        <v>0</v>
      </c>
      <c r="AF849" s="41">
        <f>IF(AND(tbl_PV_Milestones[[#This Row],[BL FY]]=2025,tbl_PV_Milestones[[#This Row],[Finish FY]]&gt;2025),1,0)</f>
        <v>0</v>
      </c>
      <c r="AG849" s="56" t="str">
        <f>_xlfn.XLOOKUP(tbl_PV_Milestones[[#This Row],[Work ID]],tbl_PV_Meta[Work ID '#],tbl_PV_Meta[Project Manager/Owner],,0)</f>
        <v>Project Manager 4</v>
      </c>
      <c r="AH849" s="6"/>
    </row>
    <row r="850" spans="4:34" x14ac:dyDescent="0.25">
      <c r="D850" s="6" t="s">
        <v>136</v>
      </c>
      <c r="E850" s="6" t="s">
        <v>52</v>
      </c>
      <c r="F850" s="6" t="s">
        <v>1706</v>
      </c>
      <c r="G850" s="6" t="s">
        <v>559</v>
      </c>
      <c r="H850" s="6" t="s">
        <v>505</v>
      </c>
      <c r="I850" s="6" t="s">
        <v>510</v>
      </c>
      <c r="J850" s="6" t="s">
        <v>136</v>
      </c>
      <c r="K850" s="6" t="s">
        <v>61</v>
      </c>
      <c r="L850" s="6" t="s">
        <v>121</v>
      </c>
      <c r="M850" s="43"/>
      <c r="N850" s="44" t="s">
        <v>1979</v>
      </c>
      <c r="O850" s="39">
        <v>45576.708333333299</v>
      </c>
      <c r="S850" s="45" t="e">
        <f>_xlfn.CONCAT(#REF!,TRIM(tbl_PV_Milestones[[#This Row],[Milestone Description]]))</f>
        <v>#REF!</v>
      </c>
      <c r="T850" s="84" t="str">
        <f>IF(COUNTIF(tbl_PV_Milestones[UID],tbl_PV_Milestones[[#This Row],[UID]])&gt;1,"Duplicate","")</f>
        <v>Duplicate</v>
      </c>
      <c r="U850" s="42" t="str">
        <f>_xlfn.XLOOKUP(tbl_PV_Milestones[[#This Row],[Work ID]],tbl_PV_Meta[Work ID '#],tbl_PV_Meta[Sub-Portfolio])</f>
        <v>Sub-Portfolio 7</v>
      </c>
      <c r="V850" s="41">
        <f>IF(MONTH(tbl_PV_Milestones[[#This Row],[Baseline Date]])&lt;7,YEAR(tbl_PV_Milestones[[#This Row],[Baseline Date]]),YEAR(tbl_PV_Milestones[[#This Row],[Baseline Date]])+1)</f>
        <v>1900</v>
      </c>
      <c r="W850" s="41">
        <f>IF(MONTH(tbl_PV_Milestones[[#This Row],[Actual/Schedule Finish]])&lt;7,YEAR(tbl_PV_Milestones[[#This Row],[Actual/Schedule Finish]]),YEAR(tbl_PV_Milestones[[#This Row],[Actual/Schedule Finish]])+1)</f>
        <v>2025</v>
      </c>
      <c r="X850" s="41" t="str">
        <f>IF(OR(tbl_PV_Milestones[[#This Row],[Project Status]]="Completed",tbl_PV_Milestones[[#This Row],[Project Status]]="Assumed Completed"),"Yes","No")</f>
        <v>No</v>
      </c>
      <c r="Y850" s="41">
        <f>IF(tbl_PV_Milestones[[#This Row],[Baseline Date]]="",1,0)</f>
        <v>1</v>
      </c>
      <c r="Z850" s="41">
        <f>IF(tbl_PV_Milestones[[#This Row],[Baseline Date]]&lt;PV_Meta!$B$7,1,0)</f>
        <v>1</v>
      </c>
      <c r="AA850" s="41">
        <f>IF(tbl_PV_Milestones[[#This Row],[Complete]]="Yes",1,0)</f>
        <v>0</v>
      </c>
      <c r="AB850" s="41">
        <f>IF(AND(tbl_PV_Milestones[[#This Row],[BL FY]]=2025,tbl_PV_Milestones[[#This Row],[Baseline Date]]&lt;PV_Meta!$B$7),1,0)</f>
        <v>0</v>
      </c>
      <c r="AC850" s="41">
        <f>IF(AND(tbl_PV_Milestones[[#This Row],[Planned YTD]]=1,tbl_PV_Milestones[[#This Row],[Complete]]="Yes"),1,0)</f>
        <v>0</v>
      </c>
      <c r="AD850" s="41">
        <f>IF(AND(tbl_PV_Milestones[[#This Row],[Actual/Schedule Finish]]&lt;PV_Meta!$B$7,tbl_PV_Milestones[[#This Row],[Complete]]="No",tbl_PV_Milestones[[#This Row],[Project Status]]&lt;&gt;"On Hold"),1,0)</f>
        <v>0</v>
      </c>
      <c r="AE850" s="41">
        <f>IF(AND(tbl_PV_Milestones[[#This Row],[Actual/Schedule Finish]]&gt;tbl_PV_Milestones[[#This Row],[Baseline Date]],tbl_PV_Milestones[[#This Row],[Complete]]="No",tbl_PV_Milestones[[#This Row],[Project Status]]&lt;&gt;"On Hold",tbl_PV_Milestones[[#This Row],[Overdue]]=0,tbl_PV_Milestones[[#This Row],[To be Baselined]]&lt;&gt;1),1,0)</f>
        <v>0</v>
      </c>
      <c r="AF850" s="41">
        <f>IF(AND(tbl_PV_Milestones[[#This Row],[BL FY]]=2025,tbl_PV_Milestones[[#This Row],[Finish FY]]&gt;2025),1,0)</f>
        <v>0</v>
      </c>
      <c r="AG850" s="56" t="str">
        <f>_xlfn.XLOOKUP(tbl_PV_Milestones[[#This Row],[Work ID]],tbl_PV_Meta[Work ID '#],tbl_PV_Meta[Project Manager/Owner],,0)</f>
        <v>Project Manager 4</v>
      </c>
      <c r="AH850" s="6"/>
    </row>
    <row r="851" spans="4:34" x14ac:dyDescent="0.25">
      <c r="D851" s="6" t="s">
        <v>136</v>
      </c>
      <c r="E851" s="6" t="s">
        <v>52</v>
      </c>
      <c r="F851" s="6" t="s">
        <v>1706</v>
      </c>
      <c r="G851" s="6" t="s">
        <v>572</v>
      </c>
      <c r="H851" s="6" t="s">
        <v>505</v>
      </c>
      <c r="I851" s="6" t="s">
        <v>522</v>
      </c>
      <c r="J851" s="6" t="s">
        <v>136</v>
      </c>
      <c r="K851" s="6" t="s">
        <v>61</v>
      </c>
      <c r="L851" s="6" t="s">
        <v>121</v>
      </c>
      <c r="M851" s="43"/>
      <c r="N851" s="44" t="s">
        <v>1979</v>
      </c>
      <c r="O851" s="39">
        <v>45569.333333333299</v>
      </c>
      <c r="S851" s="45" t="e">
        <f>_xlfn.CONCAT(#REF!,TRIM(tbl_PV_Milestones[[#This Row],[Milestone Description]]))</f>
        <v>#REF!</v>
      </c>
      <c r="T851" s="84" t="str">
        <f>IF(COUNTIF(tbl_PV_Milestones[UID],tbl_PV_Milestones[[#This Row],[UID]])&gt;1,"Duplicate","")</f>
        <v>Duplicate</v>
      </c>
      <c r="U851" s="42" t="str">
        <f>_xlfn.XLOOKUP(tbl_PV_Milestones[[#This Row],[Work ID]],tbl_PV_Meta[Work ID '#],tbl_PV_Meta[Sub-Portfolio])</f>
        <v>Sub-Portfolio 7</v>
      </c>
      <c r="V851" s="41">
        <f>IF(MONTH(tbl_PV_Milestones[[#This Row],[Baseline Date]])&lt;7,YEAR(tbl_PV_Milestones[[#This Row],[Baseline Date]]),YEAR(tbl_PV_Milestones[[#This Row],[Baseline Date]])+1)</f>
        <v>1900</v>
      </c>
      <c r="W851" s="41">
        <f>IF(MONTH(tbl_PV_Milestones[[#This Row],[Actual/Schedule Finish]])&lt;7,YEAR(tbl_PV_Milestones[[#This Row],[Actual/Schedule Finish]]),YEAR(tbl_PV_Milestones[[#This Row],[Actual/Schedule Finish]])+1)</f>
        <v>2025</v>
      </c>
      <c r="X851" s="41" t="str">
        <f>IF(OR(tbl_PV_Milestones[[#This Row],[Project Status]]="Completed",tbl_PV_Milestones[[#This Row],[Project Status]]="Assumed Completed"),"Yes","No")</f>
        <v>No</v>
      </c>
      <c r="Y851" s="41">
        <f>IF(tbl_PV_Milestones[[#This Row],[Baseline Date]]="",1,0)</f>
        <v>1</v>
      </c>
      <c r="Z851" s="41">
        <f>IF(tbl_PV_Milestones[[#This Row],[Baseline Date]]&lt;PV_Meta!$B$7,1,0)</f>
        <v>1</v>
      </c>
      <c r="AA851" s="41">
        <f>IF(tbl_PV_Milestones[[#This Row],[Complete]]="Yes",1,0)</f>
        <v>0</v>
      </c>
      <c r="AB851" s="41">
        <f>IF(AND(tbl_PV_Milestones[[#This Row],[BL FY]]=2025,tbl_PV_Milestones[[#This Row],[Baseline Date]]&lt;PV_Meta!$B$7),1,0)</f>
        <v>0</v>
      </c>
      <c r="AC851" s="41">
        <f>IF(AND(tbl_PV_Milestones[[#This Row],[Planned YTD]]=1,tbl_PV_Milestones[[#This Row],[Complete]]="Yes"),1,0)</f>
        <v>0</v>
      </c>
      <c r="AD851" s="41">
        <f>IF(AND(tbl_PV_Milestones[[#This Row],[Actual/Schedule Finish]]&lt;PV_Meta!$B$7,tbl_PV_Milestones[[#This Row],[Complete]]="No",tbl_PV_Milestones[[#This Row],[Project Status]]&lt;&gt;"On Hold"),1,0)</f>
        <v>0</v>
      </c>
      <c r="AE851" s="41">
        <f>IF(AND(tbl_PV_Milestones[[#This Row],[Actual/Schedule Finish]]&gt;tbl_PV_Milestones[[#This Row],[Baseline Date]],tbl_PV_Milestones[[#This Row],[Complete]]="No",tbl_PV_Milestones[[#This Row],[Project Status]]&lt;&gt;"On Hold",tbl_PV_Milestones[[#This Row],[Overdue]]=0,tbl_PV_Milestones[[#This Row],[To be Baselined]]&lt;&gt;1),1,0)</f>
        <v>0</v>
      </c>
      <c r="AF851" s="41">
        <f>IF(AND(tbl_PV_Milestones[[#This Row],[BL FY]]=2025,tbl_PV_Milestones[[#This Row],[Finish FY]]&gt;2025),1,0)</f>
        <v>0</v>
      </c>
      <c r="AG851" s="56" t="str">
        <f>_xlfn.XLOOKUP(tbl_PV_Milestones[[#This Row],[Work ID]],tbl_PV_Meta[Work ID '#],tbl_PV_Meta[Project Manager/Owner],,0)</f>
        <v>Project Manager 4</v>
      </c>
      <c r="AH851" s="6"/>
    </row>
    <row r="852" spans="4:34" x14ac:dyDescent="0.25">
      <c r="D852" s="6" t="s">
        <v>136</v>
      </c>
      <c r="E852" s="6" t="s">
        <v>52</v>
      </c>
      <c r="F852" s="6" t="s">
        <v>1706</v>
      </c>
      <c r="G852" s="6" t="s">
        <v>758</v>
      </c>
      <c r="H852" s="6" t="s">
        <v>505</v>
      </c>
      <c r="I852" s="6" t="s">
        <v>522</v>
      </c>
      <c r="J852" s="6" t="s">
        <v>136</v>
      </c>
      <c r="K852" s="6" t="s">
        <v>61</v>
      </c>
      <c r="L852" s="6" t="s">
        <v>121</v>
      </c>
      <c r="M852" s="43"/>
      <c r="N852" s="44" t="s">
        <v>1979</v>
      </c>
      <c r="O852" s="39">
        <v>45569.333333333299</v>
      </c>
      <c r="S852" s="45" t="e">
        <f>_xlfn.CONCAT(#REF!,TRIM(tbl_PV_Milestones[[#This Row],[Milestone Description]]))</f>
        <v>#REF!</v>
      </c>
      <c r="T852" s="84" t="str">
        <f>IF(COUNTIF(tbl_PV_Milestones[UID],tbl_PV_Milestones[[#This Row],[UID]])&gt;1,"Duplicate","")</f>
        <v>Duplicate</v>
      </c>
      <c r="U852" s="42" t="str">
        <f>_xlfn.XLOOKUP(tbl_PV_Milestones[[#This Row],[Work ID]],tbl_PV_Meta[Work ID '#],tbl_PV_Meta[Sub-Portfolio])</f>
        <v>Sub-Portfolio 7</v>
      </c>
      <c r="V852" s="41">
        <f>IF(MONTH(tbl_PV_Milestones[[#This Row],[Baseline Date]])&lt;7,YEAR(tbl_PV_Milestones[[#This Row],[Baseline Date]]),YEAR(tbl_PV_Milestones[[#This Row],[Baseline Date]])+1)</f>
        <v>1900</v>
      </c>
      <c r="W852" s="41">
        <f>IF(MONTH(tbl_PV_Milestones[[#This Row],[Actual/Schedule Finish]])&lt;7,YEAR(tbl_PV_Milestones[[#This Row],[Actual/Schedule Finish]]),YEAR(tbl_PV_Milestones[[#This Row],[Actual/Schedule Finish]])+1)</f>
        <v>2025</v>
      </c>
      <c r="X852" s="41" t="str">
        <f>IF(OR(tbl_PV_Milestones[[#This Row],[Project Status]]="Completed",tbl_PV_Milestones[[#This Row],[Project Status]]="Assumed Completed"),"Yes","No")</f>
        <v>No</v>
      </c>
      <c r="Y852" s="41">
        <f>IF(tbl_PV_Milestones[[#This Row],[Baseline Date]]="",1,0)</f>
        <v>1</v>
      </c>
      <c r="Z852" s="41">
        <f>IF(tbl_PV_Milestones[[#This Row],[Baseline Date]]&lt;PV_Meta!$B$7,1,0)</f>
        <v>1</v>
      </c>
      <c r="AA852" s="41">
        <f>IF(tbl_PV_Milestones[[#This Row],[Complete]]="Yes",1,0)</f>
        <v>0</v>
      </c>
      <c r="AB852" s="41">
        <f>IF(AND(tbl_PV_Milestones[[#This Row],[BL FY]]=2025,tbl_PV_Milestones[[#This Row],[Baseline Date]]&lt;PV_Meta!$B$7),1,0)</f>
        <v>0</v>
      </c>
      <c r="AC852" s="41">
        <f>IF(AND(tbl_PV_Milestones[[#This Row],[Planned YTD]]=1,tbl_PV_Milestones[[#This Row],[Complete]]="Yes"),1,0)</f>
        <v>0</v>
      </c>
      <c r="AD852" s="41">
        <f>IF(AND(tbl_PV_Milestones[[#This Row],[Actual/Schedule Finish]]&lt;PV_Meta!$B$7,tbl_PV_Milestones[[#This Row],[Complete]]="No",tbl_PV_Milestones[[#This Row],[Project Status]]&lt;&gt;"On Hold"),1,0)</f>
        <v>0</v>
      </c>
      <c r="AE852" s="41">
        <f>IF(AND(tbl_PV_Milestones[[#This Row],[Actual/Schedule Finish]]&gt;tbl_PV_Milestones[[#This Row],[Baseline Date]],tbl_PV_Milestones[[#This Row],[Complete]]="No",tbl_PV_Milestones[[#This Row],[Project Status]]&lt;&gt;"On Hold",tbl_PV_Milestones[[#This Row],[Overdue]]=0,tbl_PV_Milestones[[#This Row],[To be Baselined]]&lt;&gt;1),1,0)</f>
        <v>0</v>
      </c>
      <c r="AF852" s="41">
        <f>IF(AND(tbl_PV_Milestones[[#This Row],[BL FY]]=2025,tbl_PV_Milestones[[#This Row],[Finish FY]]&gt;2025),1,0)</f>
        <v>0</v>
      </c>
      <c r="AG852" s="56" t="str">
        <f>_xlfn.XLOOKUP(tbl_PV_Milestones[[#This Row],[Work ID]],tbl_PV_Meta[Work ID '#],tbl_PV_Meta[Project Manager/Owner],,0)</f>
        <v>Project Manager 4</v>
      </c>
      <c r="AH852" s="6"/>
    </row>
    <row r="853" spans="4:34" x14ac:dyDescent="0.25">
      <c r="D853" s="6" t="s">
        <v>136</v>
      </c>
      <c r="E853" s="6" t="s">
        <v>52</v>
      </c>
      <c r="F853" s="6" t="s">
        <v>1706</v>
      </c>
      <c r="G853" s="6" t="s">
        <v>744</v>
      </c>
      <c r="H853" s="6" t="s">
        <v>505</v>
      </c>
      <c r="I853" s="6" t="s">
        <v>522</v>
      </c>
      <c r="J853" s="6" t="s">
        <v>136</v>
      </c>
      <c r="K853" s="6" t="s">
        <v>61</v>
      </c>
      <c r="L853" s="6" t="s">
        <v>121</v>
      </c>
      <c r="M853" s="43"/>
      <c r="N853" s="44" t="s">
        <v>1979</v>
      </c>
      <c r="O853" s="39">
        <v>45548.708333333299</v>
      </c>
      <c r="S853" s="45" t="e">
        <f>_xlfn.CONCAT(#REF!,TRIM(tbl_PV_Milestones[[#This Row],[Milestone Description]]))</f>
        <v>#REF!</v>
      </c>
      <c r="T853" s="84" t="str">
        <f>IF(COUNTIF(tbl_PV_Milestones[UID],tbl_PV_Milestones[[#This Row],[UID]])&gt;1,"Duplicate","")</f>
        <v>Duplicate</v>
      </c>
      <c r="U853" s="42" t="str">
        <f>_xlfn.XLOOKUP(tbl_PV_Milestones[[#This Row],[Work ID]],tbl_PV_Meta[Work ID '#],tbl_PV_Meta[Sub-Portfolio])</f>
        <v>Sub-Portfolio 7</v>
      </c>
      <c r="V853" s="41">
        <f>IF(MONTH(tbl_PV_Milestones[[#This Row],[Baseline Date]])&lt;7,YEAR(tbl_PV_Milestones[[#This Row],[Baseline Date]]),YEAR(tbl_PV_Milestones[[#This Row],[Baseline Date]])+1)</f>
        <v>1900</v>
      </c>
      <c r="W853" s="41">
        <f>IF(MONTH(tbl_PV_Milestones[[#This Row],[Actual/Schedule Finish]])&lt;7,YEAR(tbl_PV_Milestones[[#This Row],[Actual/Schedule Finish]]),YEAR(tbl_PV_Milestones[[#This Row],[Actual/Schedule Finish]])+1)</f>
        <v>2025</v>
      </c>
      <c r="X853" s="41" t="str">
        <f>IF(OR(tbl_PV_Milestones[[#This Row],[Project Status]]="Completed",tbl_PV_Milestones[[#This Row],[Project Status]]="Assumed Completed"),"Yes","No")</f>
        <v>No</v>
      </c>
      <c r="Y853" s="41">
        <f>IF(tbl_PV_Milestones[[#This Row],[Baseline Date]]="",1,0)</f>
        <v>1</v>
      </c>
      <c r="Z853" s="41">
        <f>IF(tbl_PV_Milestones[[#This Row],[Baseline Date]]&lt;PV_Meta!$B$7,1,0)</f>
        <v>1</v>
      </c>
      <c r="AA853" s="41">
        <f>IF(tbl_PV_Milestones[[#This Row],[Complete]]="Yes",1,0)</f>
        <v>0</v>
      </c>
      <c r="AB853" s="41">
        <f>IF(AND(tbl_PV_Milestones[[#This Row],[BL FY]]=2025,tbl_PV_Milestones[[#This Row],[Baseline Date]]&lt;PV_Meta!$B$7),1,0)</f>
        <v>0</v>
      </c>
      <c r="AC853" s="41">
        <f>IF(AND(tbl_PV_Milestones[[#This Row],[Planned YTD]]=1,tbl_PV_Milestones[[#This Row],[Complete]]="Yes"),1,0)</f>
        <v>0</v>
      </c>
      <c r="AD853" s="41">
        <f>IF(AND(tbl_PV_Milestones[[#This Row],[Actual/Schedule Finish]]&lt;PV_Meta!$B$7,tbl_PV_Milestones[[#This Row],[Complete]]="No",tbl_PV_Milestones[[#This Row],[Project Status]]&lt;&gt;"On Hold"),1,0)</f>
        <v>0</v>
      </c>
      <c r="AE853" s="41">
        <f>IF(AND(tbl_PV_Milestones[[#This Row],[Actual/Schedule Finish]]&gt;tbl_PV_Milestones[[#This Row],[Baseline Date]],tbl_PV_Milestones[[#This Row],[Complete]]="No",tbl_PV_Milestones[[#This Row],[Project Status]]&lt;&gt;"On Hold",tbl_PV_Milestones[[#This Row],[Overdue]]=0,tbl_PV_Milestones[[#This Row],[To be Baselined]]&lt;&gt;1),1,0)</f>
        <v>0</v>
      </c>
      <c r="AF853" s="41">
        <f>IF(AND(tbl_PV_Milestones[[#This Row],[BL FY]]=2025,tbl_PV_Milestones[[#This Row],[Finish FY]]&gt;2025),1,0)</f>
        <v>0</v>
      </c>
      <c r="AG853" s="56" t="str">
        <f>_xlfn.XLOOKUP(tbl_PV_Milestones[[#This Row],[Work ID]],tbl_PV_Meta[Work ID '#],tbl_PV_Meta[Project Manager/Owner],,0)</f>
        <v>Project Manager 4</v>
      </c>
      <c r="AH853" s="6"/>
    </row>
    <row r="854" spans="4:34" x14ac:dyDescent="0.25">
      <c r="D854" s="6" t="s">
        <v>136</v>
      </c>
      <c r="E854" s="6" t="s">
        <v>52</v>
      </c>
      <c r="F854" s="6" t="s">
        <v>1706</v>
      </c>
      <c r="G854" s="6" t="s">
        <v>568</v>
      </c>
      <c r="H854" s="6" t="s">
        <v>505</v>
      </c>
      <c r="I854" s="6" t="s">
        <v>522</v>
      </c>
      <c r="J854" s="6" t="s">
        <v>136</v>
      </c>
      <c r="K854" s="6" t="s">
        <v>61</v>
      </c>
      <c r="L854" s="6" t="s">
        <v>121</v>
      </c>
      <c r="M854" s="43"/>
      <c r="N854" s="44" t="s">
        <v>1979</v>
      </c>
      <c r="O854" s="39">
        <v>45569.333333333299</v>
      </c>
      <c r="S854" s="45" t="e">
        <f>_xlfn.CONCAT(#REF!,TRIM(tbl_PV_Milestones[[#This Row],[Milestone Description]]))</f>
        <v>#REF!</v>
      </c>
      <c r="T854" s="84" t="str">
        <f>IF(COUNTIF(tbl_PV_Milestones[UID],tbl_PV_Milestones[[#This Row],[UID]])&gt;1,"Duplicate","")</f>
        <v>Duplicate</v>
      </c>
      <c r="U854" s="42" t="str">
        <f>_xlfn.XLOOKUP(tbl_PV_Milestones[[#This Row],[Work ID]],tbl_PV_Meta[Work ID '#],tbl_PV_Meta[Sub-Portfolio])</f>
        <v>Sub-Portfolio 7</v>
      </c>
      <c r="V854" s="41">
        <f>IF(MONTH(tbl_PV_Milestones[[#This Row],[Baseline Date]])&lt;7,YEAR(tbl_PV_Milestones[[#This Row],[Baseline Date]]),YEAR(tbl_PV_Milestones[[#This Row],[Baseline Date]])+1)</f>
        <v>1900</v>
      </c>
      <c r="W854" s="41">
        <f>IF(MONTH(tbl_PV_Milestones[[#This Row],[Actual/Schedule Finish]])&lt;7,YEAR(tbl_PV_Milestones[[#This Row],[Actual/Schedule Finish]]),YEAR(tbl_PV_Milestones[[#This Row],[Actual/Schedule Finish]])+1)</f>
        <v>2025</v>
      </c>
      <c r="X854" s="41" t="str">
        <f>IF(OR(tbl_PV_Milestones[[#This Row],[Project Status]]="Completed",tbl_PV_Milestones[[#This Row],[Project Status]]="Assumed Completed"),"Yes","No")</f>
        <v>No</v>
      </c>
      <c r="Y854" s="41">
        <f>IF(tbl_PV_Milestones[[#This Row],[Baseline Date]]="",1,0)</f>
        <v>1</v>
      </c>
      <c r="Z854" s="41">
        <f>IF(tbl_PV_Milestones[[#This Row],[Baseline Date]]&lt;PV_Meta!$B$7,1,0)</f>
        <v>1</v>
      </c>
      <c r="AA854" s="41">
        <f>IF(tbl_PV_Milestones[[#This Row],[Complete]]="Yes",1,0)</f>
        <v>0</v>
      </c>
      <c r="AB854" s="41">
        <f>IF(AND(tbl_PV_Milestones[[#This Row],[BL FY]]=2025,tbl_PV_Milestones[[#This Row],[Baseline Date]]&lt;PV_Meta!$B$7),1,0)</f>
        <v>0</v>
      </c>
      <c r="AC854" s="41">
        <f>IF(AND(tbl_PV_Milestones[[#This Row],[Planned YTD]]=1,tbl_PV_Milestones[[#This Row],[Complete]]="Yes"),1,0)</f>
        <v>0</v>
      </c>
      <c r="AD854" s="41">
        <f>IF(AND(tbl_PV_Milestones[[#This Row],[Actual/Schedule Finish]]&lt;PV_Meta!$B$7,tbl_PV_Milestones[[#This Row],[Complete]]="No",tbl_PV_Milestones[[#This Row],[Project Status]]&lt;&gt;"On Hold"),1,0)</f>
        <v>0</v>
      </c>
      <c r="AE854" s="41">
        <f>IF(AND(tbl_PV_Milestones[[#This Row],[Actual/Schedule Finish]]&gt;tbl_PV_Milestones[[#This Row],[Baseline Date]],tbl_PV_Milestones[[#This Row],[Complete]]="No",tbl_PV_Milestones[[#This Row],[Project Status]]&lt;&gt;"On Hold",tbl_PV_Milestones[[#This Row],[Overdue]]=0,tbl_PV_Milestones[[#This Row],[To be Baselined]]&lt;&gt;1),1,0)</f>
        <v>0</v>
      </c>
      <c r="AF854" s="41">
        <f>IF(AND(tbl_PV_Milestones[[#This Row],[BL FY]]=2025,tbl_PV_Milestones[[#This Row],[Finish FY]]&gt;2025),1,0)</f>
        <v>0</v>
      </c>
      <c r="AG854" s="56" t="str">
        <f>_xlfn.XLOOKUP(tbl_PV_Milestones[[#This Row],[Work ID]],tbl_PV_Meta[Work ID '#],tbl_PV_Meta[Project Manager/Owner],,0)</f>
        <v>Project Manager 4</v>
      </c>
      <c r="AH854" s="6"/>
    </row>
    <row r="855" spans="4:34" x14ac:dyDescent="0.25">
      <c r="D855" s="6" t="s">
        <v>136</v>
      </c>
      <c r="E855" s="6" t="s">
        <v>52</v>
      </c>
      <c r="F855" s="6" t="s">
        <v>1706</v>
      </c>
      <c r="G855" s="6" t="s">
        <v>571</v>
      </c>
      <c r="H855" s="6" t="s">
        <v>505</v>
      </c>
      <c r="I855" s="6" t="s">
        <v>522</v>
      </c>
      <c r="J855" s="6" t="s">
        <v>136</v>
      </c>
      <c r="K855" s="6" t="s">
        <v>61</v>
      </c>
      <c r="L855" s="6" t="s">
        <v>121</v>
      </c>
      <c r="M855" s="43"/>
      <c r="N855" s="44" t="s">
        <v>1979</v>
      </c>
      <c r="O855" s="39">
        <v>45548.708333333299</v>
      </c>
      <c r="S855" s="45" t="e">
        <f>_xlfn.CONCAT(#REF!,TRIM(tbl_PV_Milestones[[#This Row],[Milestone Description]]))</f>
        <v>#REF!</v>
      </c>
      <c r="T855" s="84" t="str">
        <f>IF(COUNTIF(tbl_PV_Milestones[UID],tbl_PV_Milestones[[#This Row],[UID]])&gt;1,"Duplicate","")</f>
        <v>Duplicate</v>
      </c>
      <c r="U855" s="42" t="str">
        <f>_xlfn.XLOOKUP(tbl_PV_Milestones[[#This Row],[Work ID]],tbl_PV_Meta[Work ID '#],tbl_PV_Meta[Sub-Portfolio])</f>
        <v>Sub-Portfolio 7</v>
      </c>
      <c r="V855" s="41">
        <f>IF(MONTH(tbl_PV_Milestones[[#This Row],[Baseline Date]])&lt;7,YEAR(tbl_PV_Milestones[[#This Row],[Baseline Date]]),YEAR(tbl_PV_Milestones[[#This Row],[Baseline Date]])+1)</f>
        <v>1900</v>
      </c>
      <c r="W855" s="41">
        <f>IF(MONTH(tbl_PV_Milestones[[#This Row],[Actual/Schedule Finish]])&lt;7,YEAR(tbl_PV_Milestones[[#This Row],[Actual/Schedule Finish]]),YEAR(tbl_PV_Milestones[[#This Row],[Actual/Schedule Finish]])+1)</f>
        <v>2025</v>
      </c>
      <c r="X855" s="41" t="str">
        <f>IF(OR(tbl_PV_Milestones[[#This Row],[Project Status]]="Completed",tbl_PV_Milestones[[#This Row],[Project Status]]="Assumed Completed"),"Yes","No")</f>
        <v>No</v>
      </c>
      <c r="Y855" s="41">
        <f>IF(tbl_PV_Milestones[[#This Row],[Baseline Date]]="",1,0)</f>
        <v>1</v>
      </c>
      <c r="Z855" s="41">
        <f>IF(tbl_PV_Milestones[[#This Row],[Baseline Date]]&lt;PV_Meta!$B$7,1,0)</f>
        <v>1</v>
      </c>
      <c r="AA855" s="41">
        <f>IF(tbl_PV_Milestones[[#This Row],[Complete]]="Yes",1,0)</f>
        <v>0</v>
      </c>
      <c r="AB855" s="41">
        <f>IF(AND(tbl_PV_Milestones[[#This Row],[BL FY]]=2025,tbl_PV_Milestones[[#This Row],[Baseline Date]]&lt;PV_Meta!$B$7),1,0)</f>
        <v>0</v>
      </c>
      <c r="AC855" s="41">
        <f>IF(AND(tbl_PV_Milestones[[#This Row],[Planned YTD]]=1,tbl_PV_Milestones[[#This Row],[Complete]]="Yes"),1,0)</f>
        <v>0</v>
      </c>
      <c r="AD855" s="41">
        <f>IF(AND(tbl_PV_Milestones[[#This Row],[Actual/Schedule Finish]]&lt;PV_Meta!$B$7,tbl_PV_Milestones[[#This Row],[Complete]]="No",tbl_PV_Milestones[[#This Row],[Project Status]]&lt;&gt;"On Hold"),1,0)</f>
        <v>0</v>
      </c>
      <c r="AE855" s="41">
        <f>IF(AND(tbl_PV_Milestones[[#This Row],[Actual/Schedule Finish]]&gt;tbl_PV_Milestones[[#This Row],[Baseline Date]],tbl_PV_Milestones[[#This Row],[Complete]]="No",tbl_PV_Milestones[[#This Row],[Project Status]]&lt;&gt;"On Hold",tbl_PV_Milestones[[#This Row],[Overdue]]=0,tbl_PV_Milestones[[#This Row],[To be Baselined]]&lt;&gt;1),1,0)</f>
        <v>0</v>
      </c>
      <c r="AF855" s="41">
        <f>IF(AND(tbl_PV_Milestones[[#This Row],[BL FY]]=2025,tbl_PV_Milestones[[#This Row],[Finish FY]]&gt;2025),1,0)</f>
        <v>0</v>
      </c>
      <c r="AG855" s="56" t="str">
        <f>_xlfn.XLOOKUP(tbl_PV_Milestones[[#This Row],[Work ID]],tbl_PV_Meta[Work ID '#],tbl_PV_Meta[Project Manager/Owner],,0)</f>
        <v>Project Manager 4</v>
      </c>
      <c r="AH855" s="6"/>
    </row>
    <row r="856" spans="4:34" x14ac:dyDescent="0.25">
      <c r="D856" s="6" t="s">
        <v>136</v>
      </c>
      <c r="E856" s="6" t="s">
        <v>580</v>
      </c>
      <c r="F856" s="6" t="s">
        <v>1790</v>
      </c>
      <c r="G856" s="6" t="s">
        <v>554</v>
      </c>
      <c r="H856" s="6" t="s">
        <v>505</v>
      </c>
      <c r="I856" s="6" t="s">
        <v>510</v>
      </c>
      <c r="J856" s="6" t="s">
        <v>136</v>
      </c>
      <c r="K856" s="6" t="s">
        <v>213</v>
      </c>
      <c r="L856" s="6" t="s">
        <v>173</v>
      </c>
      <c r="M856" s="43"/>
      <c r="N856" s="44" t="s">
        <v>1979</v>
      </c>
      <c r="O856" s="39">
        <v>45719.708333333299</v>
      </c>
      <c r="P856" s="39">
        <v>45706.708333333299</v>
      </c>
      <c r="Q856" s="6">
        <v>-9</v>
      </c>
      <c r="R856" s="6">
        <v>-1.09489051094891E-2</v>
      </c>
      <c r="S856" s="45" t="e">
        <f>_xlfn.CONCAT(#REF!,TRIM(tbl_PV_Milestones[[#This Row],[Milestone Description]]))</f>
        <v>#REF!</v>
      </c>
      <c r="T856" s="84" t="str">
        <f>IF(COUNTIF(tbl_PV_Milestones[UID],tbl_PV_Milestones[[#This Row],[UID]])&gt;1,"Duplicate","")</f>
        <v>Duplicate</v>
      </c>
      <c r="U856" s="42" t="str">
        <f>_xlfn.XLOOKUP(tbl_PV_Milestones[[#This Row],[Work ID]],tbl_PV_Meta[Work ID '#],tbl_PV_Meta[Sub-Portfolio])</f>
        <v>Sub-Portfolio 2</v>
      </c>
      <c r="V856" s="41">
        <f>IF(MONTH(tbl_PV_Milestones[[#This Row],[Baseline Date]])&lt;7,YEAR(tbl_PV_Milestones[[#This Row],[Baseline Date]]),YEAR(tbl_PV_Milestones[[#This Row],[Baseline Date]])+1)</f>
        <v>2025</v>
      </c>
      <c r="W856" s="41">
        <f>IF(MONTH(tbl_PV_Milestones[[#This Row],[Actual/Schedule Finish]])&lt;7,YEAR(tbl_PV_Milestones[[#This Row],[Actual/Schedule Finish]]),YEAR(tbl_PV_Milestones[[#This Row],[Actual/Schedule Finish]])+1)</f>
        <v>2025</v>
      </c>
      <c r="X856" s="41" t="str">
        <f>IF(OR(tbl_PV_Milestones[[#This Row],[Project Status]]="Completed",tbl_PV_Milestones[[#This Row],[Project Status]]="Assumed Completed"),"Yes","No")</f>
        <v>No</v>
      </c>
      <c r="Y856" s="41">
        <f>IF(tbl_PV_Milestones[[#This Row],[Baseline Date]]="",1,0)</f>
        <v>0</v>
      </c>
      <c r="Z856" s="41">
        <f>IF(tbl_PV_Milestones[[#This Row],[Baseline Date]]&lt;PV_Meta!$B$7,1,0)</f>
        <v>1</v>
      </c>
      <c r="AA856" s="41">
        <f>IF(tbl_PV_Milestones[[#This Row],[Complete]]="Yes",1,0)</f>
        <v>0</v>
      </c>
      <c r="AB856" s="41">
        <f>IF(AND(tbl_PV_Milestones[[#This Row],[BL FY]]=2025,tbl_PV_Milestones[[#This Row],[Baseline Date]]&lt;PV_Meta!$B$7),1,0)</f>
        <v>1</v>
      </c>
      <c r="AC856" s="41">
        <f>IF(AND(tbl_PV_Milestones[[#This Row],[Planned YTD]]=1,tbl_PV_Milestones[[#This Row],[Complete]]="Yes"),1,0)</f>
        <v>0</v>
      </c>
      <c r="AD856" s="41">
        <f>IF(AND(tbl_PV_Milestones[[#This Row],[Actual/Schedule Finish]]&lt;PV_Meta!$B$7,tbl_PV_Milestones[[#This Row],[Complete]]="No",tbl_PV_Milestones[[#This Row],[Project Status]]&lt;&gt;"On Hold"),1,0)</f>
        <v>0</v>
      </c>
      <c r="AE856" s="41">
        <f>IF(AND(tbl_PV_Milestones[[#This Row],[Actual/Schedule Finish]]&gt;tbl_PV_Milestones[[#This Row],[Baseline Date]],tbl_PV_Milestones[[#This Row],[Complete]]="No",tbl_PV_Milestones[[#This Row],[Project Status]]&lt;&gt;"On Hold",tbl_PV_Milestones[[#This Row],[Overdue]]=0,tbl_PV_Milestones[[#This Row],[To be Baselined]]&lt;&gt;1),1,0)</f>
        <v>0</v>
      </c>
      <c r="AF856" s="41">
        <f>IF(AND(tbl_PV_Milestones[[#This Row],[BL FY]]=2025,tbl_PV_Milestones[[#This Row],[Finish FY]]&gt;2025),1,0)</f>
        <v>0</v>
      </c>
      <c r="AG856" s="56" t="str">
        <f>_xlfn.XLOOKUP(tbl_PV_Milestones[[#This Row],[Work ID]],tbl_PV_Meta[Work ID '#],tbl_PV_Meta[Project Manager/Owner],,0)</f>
        <v/>
      </c>
      <c r="AH856" s="6"/>
    </row>
    <row r="857" spans="4:34" x14ac:dyDescent="0.25">
      <c r="D857" s="6" t="s">
        <v>136</v>
      </c>
      <c r="E857" s="6" t="s">
        <v>580</v>
      </c>
      <c r="F857" s="6" t="s">
        <v>1790</v>
      </c>
      <c r="G857" s="6" t="s">
        <v>555</v>
      </c>
      <c r="H857" s="6" t="s">
        <v>505</v>
      </c>
      <c r="I857" s="6" t="s">
        <v>510</v>
      </c>
      <c r="J857" s="6" t="s">
        <v>136</v>
      </c>
      <c r="K857" s="6" t="s">
        <v>213</v>
      </c>
      <c r="L857" s="6" t="s">
        <v>173</v>
      </c>
      <c r="M857" s="43"/>
      <c r="N857" s="44" t="s">
        <v>1979</v>
      </c>
      <c r="O857" s="39">
        <v>45722.708333333299</v>
      </c>
      <c r="P857" s="39">
        <v>45706.708333333299</v>
      </c>
      <c r="Q857" s="6">
        <v>-12</v>
      </c>
      <c r="R857" s="6">
        <v>-1.4598540145985399E-2</v>
      </c>
      <c r="S857" s="45" t="e">
        <f>_xlfn.CONCAT(#REF!,TRIM(tbl_PV_Milestones[[#This Row],[Milestone Description]]))</f>
        <v>#REF!</v>
      </c>
      <c r="T857" s="84" t="str">
        <f>IF(COUNTIF(tbl_PV_Milestones[UID],tbl_PV_Milestones[[#This Row],[UID]])&gt;1,"Duplicate","")</f>
        <v>Duplicate</v>
      </c>
      <c r="U857" s="42" t="str">
        <f>_xlfn.XLOOKUP(tbl_PV_Milestones[[#This Row],[Work ID]],tbl_PV_Meta[Work ID '#],tbl_PV_Meta[Sub-Portfolio])</f>
        <v>Sub-Portfolio 2</v>
      </c>
      <c r="V857" s="41">
        <f>IF(MONTH(tbl_PV_Milestones[[#This Row],[Baseline Date]])&lt;7,YEAR(tbl_PV_Milestones[[#This Row],[Baseline Date]]),YEAR(tbl_PV_Milestones[[#This Row],[Baseline Date]])+1)</f>
        <v>2025</v>
      </c>
      <c r="W857" s="41">
        <f>IF(MONTH(tbl_PV_Milestones[[#This Row],[Actual/Schedule Finish]])&lt;7,YEAR(tbl_PV_Milestones[[#This Row],[Actual/Schedule Finish]]),YEAR(tbl_PV_Milestones[[#This Row],[Actual/Schedule Finish]])+1)</f>
        <v>2025</v>
      </c>
      <c r="X857" s="41" t="str">
        <f>IF(OR(tbl_PV_Milestones[[#This Row],[Project Status]]="Completed",tbl_PV_Milestones[[#This Row],[Project Status]]="Assumed Completed"),"Yes","No")</f>
        <v>No</v>
      </c>
      <c r="Y857" s="41">
        <f>IF(tbl_PV_Milestones[[#This Row],[Baseline Date]]="",1,0)</f>
        <v>0</v>
      </c>
      <c r="Z857" s="41">
        <f>IF(tbl_PV_Milestones[[#This Row],[Baseline Date]]&lt;PV_Meta!$B$7,1,0)</f>
        <v>1</v>
      </c>
      <c r="AA857" s="41">
        <f>IF(tbl_PV_Milestones[[#This Row],[Complete]]="Yes",1,0)</f>
        <v>0</v>
      </c>
      <c r="AB857" s="41">
        <f>IF(AND(tbl_PV_Milestones[[#This Row],[BL FY]]=2025,tbl_PV_Milestones[[#This Row],[Baseline Date]]&lt;PV_Meta!$B$7),1,0)</f>
        <v>1</v>
      </c>
      <c r="AC857" s="41">
        <f>IF(AND(tbl_PV_Milestones[[#This Row],[Planned YTD]]=1,tbl_PV_Milestones[[#This Row],[Complete]]="Yes"),1,0)</f>
        <v>0</v>
      </c>
      <c r="AD857" s="41">
        <f>IF(AND(tbl_PV_Milestones[[#This Row],[Actual/Schedule Finish]]&lt;PV_Meta!$B$7,tbl_PV_Milestones[[#This Row],[Complete]]="No",tbl_PV_Milestones[[#This Row],[Project Status]]&lt;&gt;"On Hold"),1,0)</f>
        <v>0</v>
      </c>
      <c r="AE857" s="41">
        <f>IF(AND(tbl_PV_Milestones[[#This Row],[Actual/Schedule Finish]]&gt;tbl_PV_Milestones[[#This Row],[Baseline Date]],tbl_PV_Milestones[[#This Row],[Complete]]="No",tbl_PV_Milestones[[#This Row],[Project Status]]&lt;&gt;"On Hold",tbl_PV_Milestones[[#This Row],[Overdue]]=0,tbl_PV_Milestones[[#This Row],[To be Baselined]]&lt;&gt;1),1,0)</f>
        <v>0</v>
      </c>
      <c r="AF857" s="41">
        <f>IF(AND(tbl_PV_Milestones[[#This Row],[BL FY]]=2025,tbl_PV_Milestones[[#This Row],[Finish FY]]&gt;2025),1,0)</f>
        <v>0</v>
      </c>
      <c r="AG857" s="56" t="str">
        <f>_xlfn.XLOOKUP(tbl_PV_Milestones[[#This Row],[Work ID]],tbl_PV_Meta[Work ID '#],tbl_PV_Meta[Project Manager/Owner],,0)</f>
        <v/>
      </c>
      <c r="AH857" s="6"/>
    </row>
    <row r="858" spans="4:34" x14ac:dyDescent="0.25">
      <c r="D858" s="6" t="s">
        <v>136</v>
      </c>
      <c r="E858" s="6" t="s">
        <v>580</v>
      </c>
      <c r="F858" s="6" t="s">
        <v>1790</v>
      </c>
      <c r="G858" s="6" t="s">
        <v>729</v>
      </c>
      <c r="H858" s="6" t="s">
        <v>505</v>
      </c>
      <c r="I858" s="6" t="s">
        <v>510</v>
      </c>
      <c r="J858" s="6" t="s">
        <v>136</v>
      </c>
      <c r="K858" s="6" t="s">
        <v>213</v>
      </c>
      <c r="L858" s="6" t="s">
        <v>173</v>
      </c>
      <c r="M858" s="43"/>
      <c r="N858" s="44" t="s">
        <v>1979</v>
      </c>
      <c r="O858" s="39">
        <v>45751.708333333299</v>
      </c>
      <c r="P858" s="39">
        <v>45706.708333333299</v>
      </c>
      <c r="Q858" s="6">
        <v>-33</v>
      </c>
      <c r="R858" s="6">
        <v>-4.0145985401459902E-2</v>
      </c>
      <c r="S858" s="45" t="e">
        <f>_xlfn.CONCAT(#REF!,TRIM(tbl_PV_Milestones[[#This Row],[Milestone Description]]))</f>
        <v>#REF!</v>
      </c>
      <c r="T858" s="84" t="str">
        <f>IF(COUNTIF(tbl_PV_Milestones[UID],tbl_PV_Milestones[[#This Row],[UID]])&gt;1,"Duplicate","")</f>
        <v>Duplicate</v>
      </c>
      <c r="U858" s="42" t="str">
        <f>_xlfn.XLOOKUP(tbl_PV_Milestones[[#This Row],[Work ID]],tbl_PV_Meta[Work ID '#],tbl_PV_Meta[Sub-Portfolio])</f>
        <v>Sub-Portfolio 2</v>
      </c>
      <c r="V858" s="41">
        <f>IF(MONTH(tbl_PV_Milestones[[#This Row],[Baseline Date]])&lt;7,YEAR(tbl_PV_Milestones[[#This Row],[Baseline Date]]),YEAR(tbl_PV_Milestones[[#This Row],[Baseline Date]])+1)</f>
        <v>2025</v>
      </c>
      <c r="W858" s="41">
        <f>IF(MONTH(tbl_PV_Milestones[[#This Row],[Actual/Schedule Finish]])&lt;7,YEAR(tbl_PV_Milestones[[#This Row],[Actual/Schedule Finish]]),YEAR(tbl_PV_Milestones[[#This Row],[Actual/Schedule Finish]])+1)</f>
        <v>2025</v>
      </c>
      <c r="X858" s="41" t="str">
        <f>IF(OR(tbl_PV_Milestones[[#This Row],[Project Status]]="Completed",tbl_PV_Milestones[[#This Row],[Project Status]]="Assumed Completed"),"Yes","No")</f>
        <v>No</v>
      </c>
      <c r="Y858" s="41">
        <f>IF(tbl_PV_Milestones[[#This Row],[Baseline Date]]="",1,0)</f>
        <v>0</v>
      </c>
      <c r="Z858" s="41">
        <f>IF(tbl_PV_Milestones[[#This Row],[Baseline Date]]&lt;PV_Meta!$B$7,1,0)</f>
        <v>1</v>
      </c>
      <c r="AA858" s="41">
        <f>IF(tbl_PV_Milestones[[#This Row],[Complete]]="Yes",1,0)</f>
        <v>0</v>
      </c>
      <c r="AB858" s="41">
        <f>IF(AND(tbl_PV_Milestones[[#This Row],[BL FY]]=2025,tbl_PV_Milestones[[#This Row],[Baseline Date]]&lt;PV_Meta!$B$7),1,0)</f>
        <v>1</v>
      </c>
      <c r="AC858" s="41">
        <f>IF(AND(tbl_PV_Milestones[[#This Row],[Planned YTD]]=1,tbl_PV_Milestones[[#This Row],[Complete]]="Yes"),1,0)</f>
        <v>0</v>
      </c>
      <c r="AD858" s="41">
        <f>IF(AND(tbl_PV_Milestones[[#This Row],[Actual/Schedule Finish]]&lt;PV_Meta!$B$7,tbl_PV_Milestones[[#This Row],[Complete]]="No",tbl_PV_Milestones[[#This Row],[Project Status]]&lt;&gt;"On Hold"),1,0)</f>
        <v>0</v>
      </c>
      <c r="AE858" s="41">
        <f>IF(AND(tbl_PV_Milestones[[#This Row],[Actual/Schedule Finish]]&gt;tbl_PV_Milestones[[#This Row],[Baseline Date]],tbl_PV_Milestones[[#This Row],[Complete]]="No",tbl_PV_Milestones[[#This Row],[Project Status]]&lt;&gt;"On Hold",tbl_PV_Milestones[[#This Row],[Overdue]]=0,tbl_PV_Milestones[[#This Row],[To be Baselined]]&lt;&gt;1),1,0)</f>
        <v>0</v>
      </c>
      <c r="AF858" s="41">
        <f>IF(AND(tbl_PV_Milestones[[#This Row],[BL FY]]=2025,tbl_PV_Milestones[[#This Row],[Finish FY]]&gt;2025),1,0)</f>
        <v>0</v>
      </c>
      <c r="AG858" s="56" t="str">
        <f>_xlfn.XLOOKUP(tbl_PV_Milestones[[#This Row],[Work ID]],tbl_PV_Meta[Work ID '#],tbl_PV_Meta[Project Manager/Owner],,0)</f>
        <v/>
      </c>
      <c r="AH858" s="6"/>
    </row>
    <row r="859" spans="4:34" x14ac:dyDescent="0.25">
      <c r="D859" s="6" t="s">
        <v>136</v>
      </c>
      <c r="E859" s="6" t="s">
        <v>580</v>
      </c>
      <c r="F859" s="6" t="s">
        <v>1790</v>
      </c>
      <c r="G859" s="6" t="s">
        <v>514</v>
      </c>
      <c r="H859" s="6" t="s">
        <v>505</v>
      </c>
      <c r="I859" s="6" t="s">
        <v>510</v>
      </c>
      <c r="J859" s="6" t="s">
        <v>136</v>
      </c>
      <c r="K859" s="6" t="s">
        <v>213</v>
      </c>
      <c r="L859" s="6" t="s">
        <v>173</v>
      </c>
      <c r="M859" s="43"/>
      <c r="N859" s="44" t="s">
        <v>1979</v>
      </c>
      <c r="O859" s="39">
        <v>45748.708333333299</v>
      </c>
      <c r="P859" s="39">
        <v>45706.708333333299</v>
      </c>
      <c r="Q859" s="6">
        <v>-30</v>
      </c>
      <c r="R859" s="6">
        <v>-3.6496350364963501E-2</v>
      </c>
      <c r="S859" s="45" t="e">
        <f>_xlfn.CONCAT(#REF!,TRIM(tbl_PV_Milestones[[#This Row],[Milestone Description]]))</f>
        <v>#REF!</v>
      </c>
      <c r="T859" s="84" t="str">
        <f>IF(COUNTIF(tbl_PV_Milestones[UID],tbl_PV_Milestones[[#This Row],[UID]])&gt;1,"Duplicate","")</f>
        <v>Duplicate</v>
      </c>
      <c r="U859" s="42" t="str">
        <f>_xlfn.XLOOKUP(tbl_PV_Milestones[[#This Row],[Work ID]],tbl_PV_Meta[Work ID '#],tbl_PV_Meta[Sub-Portfolio])</f>
        <v>Sub-Portfolio 2</v>
      </c>
      <c r="V859" s="41">
        <f>IF(MONTH(tbl_PV_Milestones[[#This Row],[Baseline Date]])&lt;7,YEAR(tbl_PV_Milestones[[#This Row],[Baseline Date]]),YEAR(tbl_PV_Milestones[[#This Row],[Baseline Date]])+1)</f>
        <v>2025</v>
      </c>
      <c r="W859" s="41">
        <f>IF(MONTH(tbl_PV_Milestones[[#This Row],[Actual/Schedule Finish]])&lt;7,YEAR(tbl_PV_Milestones[[#This Row],[Actual/Schedule Finish]]),YEAR(tbl_PV_Milestones[[#This Row],[Actual/Schedule Finish]])+1)</f>
        <v>2025</v>
      </c>
      <c r="X859" s="41" t="str">
        <f>IF(OR(tbl_PV_Milestones[[#This Row],[Project Status]]="Completed",tbl_PV_Milestones[[#This Row],[Project Status]]="Assumed Completed"),"Yes","No")</f>
        <v>No</v>
      </c>
      <c r="Y859" s="41">
        <f>IF(tbl_PV_Milestones[[#This Row],[Baseline Date]]="",1,0)</f>
        <v>0</v>
      </c>
      <c r="Z859" s="41">
        <f>IF(tbl_PV_Milestones[[#This Row],[Baseline Date]]&lt;PV_Meta!$B$7,1,0)</f>
        <v>1</v>
      </c>
      <c r="AA859" s="41">
        <f>IF(tbl_PV_Milestones[[#This Row],[Complete]]="Yes",1,0)</f>
        <v>0</v>
      </c>
      <c r="AB859" s="41">
        <f>IF(AND(tbl_PV_Milestones[[#This Row],[BL FY]]=2025,tbl_PV_Milestones[[#This Row],[Baseline Date]]&lt;PV_Meta!$B$7),1,0)</f>
        <v>1</v>
      </c>
      <c r="AC859" s="41">
        <f>IF(AND(tbl_PV_Milestones[[#This Row],[Planned YTD]]=1,tbl_PV_Milestones[[#This Row],[Complete]]="Yes"),1,0)</f>
        <v>0</v>
      </c>
      <c r="AD859" s="41">
        <f>IF(AND(tbl_PV_Milestones[[#This Row],[Actual/Schedule Finish]]&lt;PV_Meta!$B$7,tbl_PV_Milestones[[#This Row],[Complete]]="No",tbl_PV_Milestones[[#This Row],[Project Status]]&lt;&gt;"On Hold"),1,0)</f>
        <v>0</v>
      </c>
      <c r="AE859" s="41">
        <f>IF(AND(tbl_PV_Milestones[[#This Row],[Actual/Schedule Finish]]&gt;tbl_PV_Milestones[[#This Row],[Baseline Date]],tbl_PV_Milestones[[#This Row],[Complete]]="No",tbl_PV_Milestones[[#This Row],[Project Status]]&lt;&gt;"On Hold",tbl_PV_Milestones[[#This Row],[Overdue]]=0,tbl_PV_Milestones[[#This Row],[To be Baselined]]&lt;&gt;1),1,0)</f>
        <v>0</v>
      </c>
      <c r="AF859" s="41">
        <f>IF(AND(tbl_PV_Milestones[[#This Row],[BL FY]]=2025,tbl_PV_Milestones[[#This Row],[Finish FY]]&gt;2025),1,0)</f>
        <v>0</v>
      </c>
      <c r="AG859" s="56" t="str">
        <f>_xlfn.XLOOKUP(tbl_PV_Milestones[[#This Row],[Work ID]],tbl_PV_Meta[Work ID '#],tbl_PV_Meta[Project Manager/Owner],,0)</f>
        <v/>
      </c>
      <c r="AH859" s="6"/>
    </row>
    <row r="860" spans="4:34" x14ac:dyDescent="0.25">
      <c r="D860" s="6" t="s">
        <v>136</v>
      </c>
      <c r="E860" s="6" t="s">
        <v>659</v>
      </c>
      <c r="F860" s="6" t="s">
        <v>1790</v>
      </c>
      <c r="G860" s="6" t="s">
        <v>730</v>
      </c>
      <c r="H860" s="6" t="s">
        <v>505</v>
      </c>
      <c r="I860" s="6" t="s">
        <v>510</v>
      </c>
      <c r="J860" s="6" t="s">
        <v>136</v>
      </c>
      <c r="K860" s="6" t="s">
        <v>213</v>
      </c>
      <c r="L860" s="6" t="s">
        <v>173</v>
      </c>
      <c r="M860" s="43"/>
      <c r="N860" s="44" t="s">
        <v>1979</v>
      </c>
      <c r="O860" s="39">
        <v>45674.708333333299</v>
      </c>
      <c r="P860" s="39">
        <v>45814.708333333299</v>
      </c>
      <c r="Q860" s="6">
        <v>96</v>
      </c>
      <c r="R860" s="6">
        <v>0.116788321167883</v>
      </c>
      <c r="S860" s="45" t="e">
        <f>_xlfn.CONCAT(#REF!,TRIM(tbl_PV_Milestones[[#This Row],[Milestone Description]]))</f>
        <v>#REF!</v>
      </c>
      <c r="T860" s="84" t="str">
        <f>IF(COUNTIF(tbl_PV_Milestones[UID],tbl_PV_Milestones[[#This Row],[UID]])&gt;1,"Duplicate","")</f>
        <v>Duplicate</v>
      </c>
      <c r="U860" s="42" t="str">
        <f>_xlfn.XLOOKUP(tbl_PV_Milestones[[#This Row],[Work ID]],tbl_PV_Meta[Work ID '#],tbl_PV_Meta[Sub-Portfolio])</f>
        <v>Sub-Portfolio 2</v>
      </c>
      <c r="V860" s="41">
        <f>IF(MONTH(tbl_PV_Milestones[[#This Row],[Baseline Date]])&lt;7,YEAR(tbl_PV_Milestones[[#This Row],[Baseline Date]]),YEAR(tbl_PV_Milestones[[#This Row],[Baseline Date]])+1)</f>
        <v>2025</v>
      </c>
      <c r="W860" s="41">
        <f>IF(MONTH(tbl_PV_Milestones[[#This Row],[Actual/Schedule Finish]])&lt;7,YEAR(tbl_PV_Milestones[[#This Row],[Actual/Schedule Finish]]),YEAR(tbl_PV_Milestones[[#This Row],[Actual/Schedule Finish]])+1)</f>
        <v>2025</v>
      </c>
      <c r="X860" s="41" t="str">
        <f>IF(OR(tbl_PV_Milestones[[#This Row],[Project Status]]="Completed",tbl_PV_Milestones[[#This Row],[Project Status]]="Assumed Completed"),"Yes","No")</f>
        <v>No</v>
      </c>
      <c r="Y860" s="41">
        <f>IF(tbl_PV_Milestones[[#This Row],[Baseline Date]]="",1,0)</f>
        <v>0</v>
      </c>
      <c r="Z860" s="41">
        <f>IF(tbl_PV_Milestones[[#This Row],[Baseline Date]]&lt;PV_Meta!$B$7,1,0)</f>
        <v>0</v>
      </c>
      <c r="AA860" s="41">
        <f>IF(tbl_PV_Milestones[[#This Row],[Complete]]="Yes",1,0)</f>
        <v>0</v>
      </c>
      <c r="AB860" s="41">
        <f>IF(AND(tbl_PV_Milestones[[#This Row],[BL FY]]=2025,tbl_PV_Milestones[[#This Row],[Baseline Date]]&lt;PV_Meta!$B$7),1,0)</f>
        <v>0</v>
      </c>
      <c r="AC860" s="41">
        <f>IF(AND(tbl_PV_Milestones[[#This Row],[Planned YTD]]=1,tbl_PV_Milestones[[#This Row],[Complete]]="Yes"),1,0)</f>
        <v>0</v>
      </c>
      <c r="AD860" s="41">
        <f>IF(AND(tbl_PV_Milestones[[#This Row],[Actual/Schedule Finish]]&lt;PV_Meta!$B$7,tbl_PV_Milestones[[#This Row],[Complete]]="No",tbl_PV_Milestones[[#This Row],[Project Status]]&lt;&gt;"On Hold"),1,0)</f>
        <v>0</v>
      </c>
      <c r="AE860" s="41">
        <f>IF(AND(tbl_PV_Milestones[[#This Row],[Actual/Schedule Finish]]&gt;tbl_PV_Milestones[[#This Row],[Baseline Date]],tbl_PV_Milestones[[#This Row],[Complete]]="No",tbl_PV_Milestones[[#This Row],[Project Status]]&lt;&gt;"On Hold",tbl_PV_Milestones[[#This Row],[Overdue]]=0,tbl_PV_Milestones[[#This Row],[To be Baselined]]&lt;&gt;1),1,0)</f>
        <v>0</v>
      </c>
      <c r="AF860" s="41">
        <f>IF(AND(tbl_PV_Milestones[[#This Row],[BL FY]]=2025,tbl_PV_Milestones[[#This Row],[Finish FY]]&gt;2025),1,0)</f>
        <v>0</v>
      </c>
      <c r="AG860" s="56" t="str">
        <f>_xlfn.XLOOKUP(tbl_PV_Milestones[[#This Row],[Work ID]],tbl_PV_Meta[Work ID '#],tbl_PV_Meta[Project Manager/Owner],,0)</f>
        <v/>
      </c>
      <c r="AH860" s="6"/>
    </row>
    <row r="861" spans="4:34" x14ac:dyDescent="0.25">
      <c r="D861" s="6" t="s">
        <v>136</v>
      </c>
      <c r="E861" s="6" t="s">
        <v>52</v>
      </c>
      <c r="F861" s="6" t="s">
        <v>1706</v>
      </c>
      <c r="G861" s="6" t="s">
        <v>531</v>
      </c>
      <c r="H861" s="6" t="s">
        <v>505</v>
      </c>
      <c r="I861" s="6" t="s">
        <v>510</v>
      </c>
      <c r="J861" s="6" t="s">
        <v>136</v>
      </c>
      <c r="K861" s="6" t="s">
        <v>61</v>
      </c>
      <c r="L861" s="6" t="s">
        <v>121</v>
      </c>
      <c r="M861" s="43"/>
      <c r="N861" s="44" t="s">
        <v>1979</v>
      </c>
      <c r="O861" s="39">
        <v>45636.708333333299</v>
      </c>
      <c r="S861" s="45" t="e">
        <f>_xlfn.CONCAT(#REF!,TRIM(tbl_PV_Milestones[[#This Row],[Milestone Description]]))</f>
        <v>#REF!</v>
      </c>
      <c r="T861" s="84" t="str">
        <f>IF(COUNTIF(tbl_PV_Milestones[UID],tbl_PV_Milestones[[#This Row],[UID]])&gt;1,"Duplicate","")</f>
        <v>Duplicate</v>
      </c>
      <c r="U861" s="42" t="str">
        <f>_xlfn.XLOOKUP(tbl_PV_Milestones[[#This Row],[Work ID]],tbl_PV_Meta[Work ID '#],tbl_PV_Meta[Sub-Portfolio])</f>
        <v>Sub-Portfolio 7</v>
      </c>
      <c r="V861" s="41">
        <f>IF(MONTH(tbl_PV_Milestones[[#This Row],[Baseline Date]])&lt;7,YEAR(tbl_PV_Milestones[[#This Row],[Baseline Date]]),YEAR(tbl_PV_Milestones[[#This Row],[Baseline Date]])+1)</f>
        <v>1900</v>
      </c>
      <c r="W861" s="41">
        <f>IF(MONTH(tbl_PV_Milestones[[#This Row],[Actual/Schedule Finish]])&lt;7,YEAR(tbl_PV_Milestones[[#This Row],[Actual/Schedule Finish]]),YEAR(tbl_PV_Milestones[[#This Row],[Actual/Schedule Finish]])+1)</f>
        <v>2025</v>
      </c>
      <c r="X861" s="41" t="str">
        <f>IF(OR(tbl_PV_Milestones[[#This Row],[Project Status]]="Completed",tbl_PV_Milestones[[#This Row],[Project Status]]="Assumed Completed"),"Yes","No")</f>
        <v>No</v>
      </c>
      <c r="Y861" s="41">
        <f>IF(tbl_PV_Milestones[[#This Row],[Baseline Date]]="",1,0)</f>
        <v>1</v>
      </c>
      <c r="Z861" s="41">
        <f>IF(tbl_PV_Milestones[[#This Row],[Baseline Date]]&lt;PV_Meta!$B$7,1,0)</f>
        <v>1</v>
      </c>
      <c r="AA861" s="41">
        <f>IF(tbl_PV_Milestones[[#This Row],[Complete]]="Yes",1,0)</f>
        <v>0</v>
      </c>
      <c r="AB861" s="41">
        <f>IF(AND(tbl_PV_Milestones[[#This Row],[BL FY]]=2025,tbl_PV_Milestones[[#This Row],[Baseline Date]]&lt;PV_Meta!$B$7),1,0)</f>
        <v>0</v>
      </c>
      <c r="AC861" s="41">
        <f>IF(AND(tbl_PV_Milestones[[#This Row],[Planned YTD]]=1,tbl_PV_Milestones[[#This Row],[Complete]]="Yes"),1,0)</f>
        <v>0</v>
      </c>
      <c r="AD861" s="41">
        <f>IF(AND(tbl_PV_Milestones[[#This Row],[Actual/Schedule Finish]]&lt;PV_Meta!$B$7,tbl_PV_Milestones[[#This Row],[Complete]]="No",tbl_PV_Milestones[[#This Row],[Project Status]]&lt;&gt;"On Hold"),1,0)</f>
        <v>0</v>
      </c>
      <c r="AE861" s="41">
        <f>IF(AND(tbl_PV_Milestones[[#This Row],[Actual/Schedule Finish]]&gt;tbl_PV_Milestones[[#This Row],[Baseline Date]],tbl_PV_Milestones[[#This Row],[Complete]]="No",tbl_PV_Milestones[[#This Row],[Project Status]]&lt;&gt;"On Hold",tbl_PV_Milestones[[#This Row],[Overdue]]=0,tbl_PV_Milestones[[#This Row],[To be Baselined]]&lt;&gt;1),1,0)</f>
        <v>0</v>
      </c>
      <c r="AF861" s="41">
        <f>IF(AND(tbl_PV_Milestones[[#This Row],[BL FY]]=2025,tbl_PV_Milestones[[#This Row],[Finish FY]]&gt;2025),1,0)</f>
        <v>0</v>
      </c>
      <c r="AG861" s="56" t="str">
        <f>_xlfn.XLOOKUP(tbl_PV_Milestones[[#This Row],[Work ID]],tbl_PV_Meta[Work ID '#],tbl_PV_Meta[Project Manager/Owner],,0)</f>
        <v>Project Manager 4</v>
      </c>
      <c r="AH861" s="6"/>
    </row>
    <row r="862" spans="4:34" x14ac:dyDescent="0.25">
      <c r="D862" s="6" t="s">
        <v>136</v>
      </c>
      <c r="E862" s="6" t="s">
        <v>659</v>
      </c>
      <c r="F862" s="6" t="s">
        <v>1790</v>
      </c>
      <c r="G862" s="6" t="s">
        <v>530</v>
      </c>
      <c r="H862" s="6" t="s">
        <v>505</v>
      </c>
      <c r="I862" s="6" t="s">
        <v>510</v>
      </c>
      <c r="J862" s="6" t="s">
        <v>136</v>
      </c>
      <c r="K862" s="6" t="s">
        <v>213</v>
      </c>
      <c r="L862" s="6" t="s">
        <v>173</v>
      </c>
      <c r="M862" s="43"/>
      <c r="N862" s="44" t="s">
        <v>1979</v>
      </c>
      <c r="O862" s="39">
        <v>45674.708333333299</v>
      </c>
      <c r="P862" s="39">
        <v>45814.708333333299</v>
      </c>
      <c r="Q862" s="6">
        <v>96</v>
      </c>
      <c r="R862" s="6">
        <v>0.116788321167883</v>
      </c>
      <c r="S862" s="45" t="e">
        <f>_xlfn.CONCAT(#REF!,TRIM(tbl_PV_Milestones[[#This Row],[Milestone Description]]))</f>
        <v>#REF!</v>
      </c>
      <c r="T862" s="84" t="str">
        <f>IF(COUNTIF(tbl_PV_Milestones[UID],tbl_PV_Milestones[[#This Row],[UID]])&gt;1,"Duplicate","")</f>
        <v>Duplicate</v>
      </c>
      <c r="U862" s="42" t="str">
        <f>_xlfn.XLOOKUP(tbl_PV_Milestones[[#This Row],[Work ID]],tbl_PV_Meta[Work ID '#],tbl_PV_Meta[Sub-Portfolio])</f>
        <v>Sub-Portfolio 2</v>
      </c>
      <c r="V862" s="41">
        <f>IF(MONTH(tbl_PV_Milestones[[#This Row],[Baseline Date]])&lt;7,YEAR(tbl_PV_Milestones[[#This Row],[Baseline Date]]),YEAR(tbl_PV_Milestones[[#This Row],[Baseline Date]])+1)</f>
        <v>2025</v>
      </c>
      <c r="W862" s="41">
        <f>IF(MONTH(tbl_PV_Milestones[[#This Row],[Actual/Schedule Finish]])&lt;7,YEAR(tbl_PV_Milestones[[#This Row],[Actual/Schedule Finish]]),YEAR(tbl_PV_Milestones[[#This Row],[Actual/Schedule Finish]])+1)</f>
        <v>2025</v>
      </c>
      <c r="X862" s="41" t="str">
        <f>IF(OR(tbl_PV_Milestones[[#This Row],[Project Status]]="Completed",tbl_PV_Milestones[[#This Row],[Project Status]]="Assumed Completed"),"Yes","No")</f>
        <v>No</v>
      </c>
      <c r="Y862" s="41">
        <f>IF(tbl_PV_Milestones[[#This Row],[Baseline Date]]="",1,0)</f>
        <v>0</v>
      </c>
      <c r="Z862" s="41">
        <f>IF(tbl_PV_Milestones[[#This Row],[Baseline Date]]&lt;PV_Meta!$B$7,1,0)</f>
        <v>0</v>
      </c>
      <c r="AA862" s="41">
        <f>IF(tbl_PV_Milestones[[#This Row],[Complete]]="Yes",1,0)</f>
        <v>0</v>
      </c>
      <c r="AB862" s="41">
        <f>IF(AND(tbl_PV_Milestones[[#This Row],[BL FY]]=2025,tbl_PV_Milestones[[#This Row],[Baseline Date]]&lt;PV_Meta!$B$7),1,0)</f>
        <v>0</v>
      </c>
      <c r="AC862" s="41">
        <f>IF(AND(tbl_PV_Milestones[[#This Row],[Planned YTD]]=1,tbl_PV_Milestones[[#This Row],[Complete]]="Yes"),1,0)</f>
        <v>0</v>
      </c>
      <c r="AD862" s="41">
        <f>IF(AND(tbl_PV_Milestones[[#This Row],[Actual/Schedule Finish]]&lt;PV_Meta!$B$7,tbl_PV_Milestones[[#This Row],[Complete]]="No",tbl_PV_Milestones[[#This Row],[Project Status]]&lt;&gt;"On Hold"),1,0)</f>
        <v>0</v>
      </c>
      <c r="AE862" s="41">
        <f>IF(AND(tbl_PV_Milestones[[#This Row],[Actual/Schedule Finish]]&gt;tbl_PV_Milestones[[#This Row],[Baseline Date]],tbl_PV_Milestones[[#This Row],[Complete]]="No",tbl_PV_Milestones[[#This Row],[Project Status]]&lt;&gt;"On Hold",tbl_PV_Milestones[[#This Row],[Overdue]]=0,tbl_PV_Milestones[[#This Row],[To be Baselined]]&lt;&gt;1),1,0)</f>
        <v>0</v>
      </c>
      <c r="AF862" s="41">
        <f>IF(AND(tbl_PV_Milestones[[#This Row],[BL FY]]=2025,tbl_PV_Milestones[[#This Row],[Finish FY]]&gt;2025),1,0)</f>
        <v>0</v>
      </c>
      <c r="AG862" s="56" t="str">
        <f>_xlfn.XLOOKUP(tbl_PV_Milestones[[#This Row],[Work ID]],tbl_PV_Meta[Work ID '#],tbl_PV_Meta[Project Manager/Owner],,0)</f>
        <v/>
      </c>
      <c r="AH862" s="6"/>
    </row>
    <row r="863" spans="4:34" x14ac:dyDescent="0.25">
      <c r="D863" s="6" t="s">
        <v>136</v>
      </c>
      <c r="E863" s="6" t="s">
        <v>755</v>
      </c>
      <c r="F863" s="6" t="s">
        <v>1790</v>
      </c>
      <c r="G863" s="6" t="s">
        <v>541</v>
      </c>
      <c r="H863" s="6" t="s">
        <v>505</v>
      </c>
      <c r="I863" s="6" t="s">
        <v>510</v>
      </c>
      <c r="J863" s="6" t="s">
        <v>136</v>
      </c>
      <c r="K863" s="6" t="s">
        <v>213</v>
      </c>
      <c r="L863" s="6" t="s">
        <v>173</v>
      </c>
      <c r="M863" s="43"/>
      <c r="N863" s="44" t="s">
        <v>1979</v>
      </c>
      <c r="O863" s="39">
        <v>45674.708333333299</v>
      </c>
      <c r="P863" s="39">
        <v>45786.708333333299</v>
      </c>
      <c r="Q863" s="6">
        <v>76</v>
      </c>
      <c r="R863" s="6">
        <v>9.2457420924574193E-2</v>
      </c>
      <c r="S863" s="45" t="e">
        <f>_xlfn.CONCAT(#REF!,TRIM(tbl_PV_Milestones[[#This Row],[Milestone Description]]))</f>
        <v>#REF!</v>
      </c>
      <c r="T863" s="84" t="str">
        <f>IF(COUNTIF(tbl_PV_Milestones[UID],tbl_PV_Milestones[[#This Row],[UID]])&gt;1,"Duplicate","")</f>
        <v>Duplicate</v>
      </c>
      <c r="U863" s="42" t="str">
        <f>_xlfn.XLOOKUP(tbl_PV_Milestones[[#This Row],[Work ID]],tbl_PV_Meta[Work ID '#],tbl_PV_Meta[Sub-Portfolio])</f>
        <v>Sub-Portfolio 2</v>
      </c>
      <c r="V863" s="41">
        <f>IF(MONTH(tbl_PV_Milestones[[#This Row],[Baseline Date]])&lt;7,YEAR(tbl_PV_Milestones[[#This Row],[Baseline Date]]),YEAR(tbl_PV_Milestones[[#This Row],[Baseline Date]])+1)</f>
        <v>2025</v>
      </c>
      <c r="W863" s="41">
        <f>IF(MONTH(tbl_PV_Milestones[[#This Row],[Actual/Schedule Finish]])&lt;7,YEAR(tbl_PV_Milestones[[#This Row],[Actual/Schedule Finish]]),YEAR(tbl_PV_Milestones[[#This Row],[Actual/Schedule Finish]])+1)</f>
        <v>2025</v>
      </c>
      <c r="X863" s="41" t="str">
        <f>IF(OR(tbl_PV_Milestones[[#This Row],[Project Status]]="Completed",tbl_PV_Milestones[[#This Row],[Project Status]]="Assumed Completed"),"Yes","No")</f>
        <v>No</v>
      </c>
      <c r="Y863" s="41">
        <f>IF(tbl_PV_Milestones[[#This Row],[Baseline Date]]="",1,0)</f>
        <v>0</v>
      </c>
      <c r="Z863" s="41">
        <f>IF(tbl_PV_Milestones[[#This Row],[Baseline Date]]&lt;PV_Meta!$B$7,1,0)</f>
        <v>0</v>
      </c>
      <c r="AA863" s="41">
        <f>IF(tbl_PV_Milestones[[#This Row],[Complete]]="Yes",1,0)</f>
        <v>0</v>
      </c>
      <c r="AB863" s="41">
        <f>IF(AND(tbl_PV_Milestones[[#This Row],[BL FY]]=2025,tbl_PV_Milestones[[#This Row],[Baseline Date]]&lt;PV_Meta!$B$7),1,0)</f>
        <v>0</v>
      </c>
      <c r="AC863" s="41">
        <f>IF(AND(tbl_PV_Milestones[[#This Row],[Planned YTD]]=1,tbl_PV_Milestones[[#This Row],[Complete]]="Yes"),1,0)</f>
        <v>0</v>
      </c>
      <c r="AD863" s="41">
        <f>IF(AND(tbl_PV_Milestones[[#This Row],[Actual/Schedule Finish]]&lt;PV_Meta!$B$7,tbl_PV_Milestones[[#This Row],[Complete]]="No",tbl_PV_Milestones[[#This Row],[Project Status]]&lt;&gt;"On Hold"),1,0)</f>
        <v>0</v>
      </c>
      <c r="AE863" s="41">
        <f>IF(AND(tbl_PV_Milestones[[#This Row],[Actual/Schedule Finish]]&gt;tbl_PV_Milestones[[#This Row],[Baseline Date]],tbl_PV_Milestones[[#This Row],[Complete]]="No",tbl_PV_Milestones[[#This Row],[Project Status]]&lt;&gt;"On Hold",tbl_PV_Milestones[[#This Row],[Overdue]]=0,tbl_PV_Milestones[[#This Row],[To be Baselined]]&lt;&gt;1),1,0)</f>
        <v>0</v>
      </c>
      <c r="AF863" s="41">
        <f>IF(AND(tbl_PV_Milestones[[#This Row],[BL FY]]=2025,tbl_PV_Milestones[[#This Row],[Finish FY]]&gt;2025),1,0)</f>
        <v>0</v>
      </c>
      <c r="AG863" s="56" t="str">
        <f>_xlfn.XLOOKUP(tbl_PV_Milestones[[#This Row],[Work ID]],tbl_PV_Meta[Work ID '#],tbl_PV_Meta[Project Manager/Owner],,0)</f>
        <v/>
      </c>
      <c r="AH863" s="6"/>
    </row>
    <row r="864" spans="4:34" x14ac:dyDescent="0.25">
      <c r="D864" s="6" t="s">
        <v>136</v>
      </c>
      <c r="E864" s="6" t="s">
        <v>580</v>
      </c>
      <c r="F864" s="6" t="s">
        <v>1790</v>
      </c>
      <c r="G864" s="6" t="s">
        <v>552</v>
      </c>
      <c r="H864" s="6" t="s">
        <v>505</v>
      </c>
      <c r="I864" s="6" t="s">
        <v>510</v>
      </c>
      <c r="J864" s="6" t="s">
        <v>136</v>
      </c>
      <c r="K864" s="6" t="s">
        <v>213</v>
      </c>
      <c r="L864" s="6" t="s">
        <v>173</v>
      </c>
      <c r="M864" s="43"/>
      <c r="N864" s="44" t="s">
        <v>1979</v>
      </c>
      <c r="O864" s="39">
        <v>45734.708333333299</v>
      </c>
      <c r="P864" s="39">
        <v>45706.708333333299</v>
      </c>
      <c r="Q864" s="6">
        <v>-20</v>
      </c>
      <c r="R864" s="6">
        <v>-2.4330900243309E-2</v>
      </c>
      <c r="S864" s="45" t="e">
        <f>_xlfn.CONCAT(#REF!,TRIM(tbl_PV_Milestones[[#This Row],[Milestone Description]]))</f>
        <v>#REF!</v>
      </c>
      <c r="T864" s="84" t="str">
        <f>IF(COUNTIF(tbl_PV_Milestones[UID],tbl_PV_Milestones[[#This Row],[UID]])&gt;1,"Duplicate","")</f>
        <v>Duplicate</v>
      </c>
      <c r="U864" s="42" t="str">
        <f>_xlfn.XLOOKUP(tbl_PV_Milestones[[#This Row],[Work ID]],tbl_PV_Meta[Work ID '#],tbl_PV_Meta[Sub-Portfolio])</f>
        <v>Sub-Portfolio 2</v>
      </c>
      <c r="V864" s="41">
        <f>IF(MONTH(tbl_PV_Milestones[[#This Row],[Baseline Date]])&lt;7,YEAR(tbl_PV_Milestones[[#This Row],[Baseline Date]]),YEAR(tbl_PV_Milestones[[#This Row],[Baseline Date]])+1)</f>
        <v>2025</v>
      </c>
      <c r="W864" s="41">
        <f>IF(MONTH(tbl_PV_Milestones[[#This Row],[Actual/Schedule Finish]])&lt;7,YEAR(tbl_PV_Milestones[[#This Row],[Actual/Schedule Finish]]),YEAR(tbl_PV_Milestones[[#This Row],[Actual/Schedule Finish]])+1)</f>
        <v>2025</v>
      </c>
      <c r="X864" s="41" t="str">
        <f>IF(OR(tbl_PV_Milestones[[#This Row],[Project Status]]="Completed",tbl_PV_Milestones[[#This Row],[Project Status]]="Assumed Completed"),"Yes","No")</f>
        <v>No</v>
      </c>
      <c r="Y864" s="41">
        <f>IF(tbl_PV_Milestones[[#This Row],[Baseline Date]]="",1,0)</f>
        <v>0</v>
      </c>
      <c r="Z864" s="41">
        <f>IF(tbl_PV_Milestones[[#This Row],[Baseline Date]]&lt;PV_Meta!$B$7,1,0)</f>
        <v>1</v>
      </c>
      <c r="AA864" s="41">
        <f>IF(tbl_PV_Milestones[[#This Row],[Complete]]="Yes",1,0)</f>
        <v>0</v>
      </c>
      <c r="AB864" s="41">
        <f>IF(AND(tbl_PV_Milestones[[#This Row],[BL FY]]=2025,tbl_PV_Milestones[[#This Row],[Baseline Date]]&lt;PV_Meta!$B$7),1,0)</f>
        <v>1</v>
      </c>
      <c r="AC864" s="41">
        <f>IF(AND(tbl_PV_Milestones[[#This Row],[Planned YTD]]=1,tbl_PV_Milestones[[#This Row],[Complete]]="Yes"),1,0)</f>
        <v>0</v>
      </c>
      <c r="AD864" s="41">
        <f>IF(AND(tbl_PV_Milestones[[#This Row],[Actual/Schedule Finish]]&lt;PV_Meta!$B$7,tbl_PV_Milestones[[#This Row],[Complete]]="No",tbl_PV_Milestones[[#This Row],[Project Status]]&lt;&gt;"On Hold"),1,0)</f>
        <v>0</v>
      </c>
      <c r="AE864" s="41">
        <f>IF(AND(tbl_PV_Milestones[[#This Row],[Actual/Schedule Finish]]&gt;tbl_PV_Milestones[[#This Row],[Baseline Date]],tbl_PV_Milestones[[#This Row],[Complete]]="No",tbl_PV_Milestones[[#This Row],[Project Status]]&lt;&gt;"On Hold",tbl_PV_Milestones[[#This Row],[Overdue]]=0,tbl_PV_Milestones[[#This Row],[To be Baselined]]&lt;&gt;1),1,0)</f>
        <v>0</v>
      </c>
      <c r="AF864" s="41">
        <f>IF(AND(tbl_PV_Milestones[[#This Row],[BL FY]]=2025,tbl_PV_Milestones[[#This Row],[Finish FY]]&gt;2025),1,0)</f>
        <v>0</v>
      </c>
      <c r="AG864" s="56" t="str">
        <f>_xlfn.XLOOKUP(tbl_PV_Milestones[[#This Row],[Work ID]],tbl_PV_Meta[Work ID '#],tbl_PV_Meta[Project Manager/Owner],,0)</f>
        <v/>
      </c>
      <c r="AH864" s="6"/>
    </row>
    <row r="865" spans="4:34" x14ac:dyDescent="0.25">
      <c r="D865" s="6" t="s">
        <v>136</v>
      </c>
      <c r="E865" s="6" t="s">
        <v>52</v>
      </c>
      <c r="F865" s="6" t="s">
        <v>1706</v>
      </c>
      <c r="G865" s="6" t="s">
        <v>514</v>
      </c>
      <c r="H865" s="6" t="s">
        <v>505</v>
      </c>
      <c r="I865" s="6" t="s">
        <v>510</v>
      </c>
      <c r="J865" s="6" t="s">
        <v>136</v>
      </c>
      <c r="K865" s="6" t="s">
        <v>61</v>
      </c>
      <c r="L865" s="6" t="s">
        <v>121</v>
      </c>
      <c r="M865" s="43"/>
      <c r="N865" s="44" t="s">
        <v>1979</v>
      </c>
      <c r="O865" s="39">
        <v>45576.708333333299</v>
      </c>
      <c r="S865" s="45" t="e">
        <f>_xlfn.CONCAT(#REF!,TRIM(tbl_PV_Milestones[[#This Row],[Milestone Description]]))</f>
        <v>#REF!</v>
      </c>
      <c r="T865" s="84" t="str">
        <f>IF(COUNTIF(tbl_PV_Milestones[UID],tbl_PV_Milestones[[#This Row],[UID]])&gt;1,"Duplicate","")</f>
        <v>Duplicate</v>
      </c>
      <c r="U865" s="42" t="str">
        <f>_xlfn.XLOOKUP(tbl_PV_Milestones[[#This Row],[Work ID]],tbl_PV_Meta[Work ID '#],tbl_PV_Meta[Sub-Portfolio])</f>
        <v>Sub-Portfolio 7</v>
      </c>
      <c r="V865" s="41">
        <f>IF(MONTH(tbl_PV_Milestones[[#This Row],[Baseline Date]])&lt;7,YEAR(tbl_PV_Milestones[[#This Row],[Baseline Date]]),YEAR(tbl_PV_Milestones[[#This Row],[Baseline Date]])+1)</f>
        <v>1900</v>
      </c>
      <c r="W865" s="41">
        <f>IF(MONTH(tbl_PV_Milestones[[#This Row],[Actual/Schedule Finish]])&lt;7,YEAR(tbl_PV_Milestones[[#This Row],[Actual/Schedule Finish]]),YEAR(tbl_PV_Milestones[[#This Row],[Actual/Schedule Finish]])+1)</f>
        <v>2025</v>
      </c>
      <c r="X865" s="41" t="str">
        <f>IF(OR(tbl_PV_Milestones[[#This Row],[Project Status]]="Completed",tbl_PV_Milestones[[#This Row],[Project Status]]="Assumed Completed"),"Yes","No")</f>
        <v>No</v>
      </c>
      <c r="Y865" s="41">
        <f>IF(tbl_PV_Milestones[[#This Row],[Baseline Date]]="",1,0)</f>
        <v>1</v>
      </c>
      <c r="Z865" s="41">
        <f>IF(tbl_PV_Milestones[[#This Row],[Baseline Date]]&lt;PV_Meta!$B$7,1,0)</f>
        <v>1</v>
      </c>
      <c r="AA865" s="41">
        <f>IF(tbl_PV_Milestones[[#This Row],[Complete]]="Yes",1,0)</f>
        <v>0</v>
      </c>
      <c r="AB865" s="41">
        <f>IF(AND(tbl_PV_Milestones[[#This Row],[BL FY]]=2025,tbl_PV_Milestones[[#This Row],[Baseline Date]]&lt;PV_Meta!$B$7),1,0)</f>
        <v>0</v>
      </c>
      <c r="AC865" s="41">
        <f>IF(AND(tbl_PV_Milestones[[#This Row],[Planned YTD]]=1,tbl_PV_Milestones[[#This Row],[Complete]]="Yes"),1,0)</f>
        <v>0</v>
      </c>
      <c r="AD865" s="41">
        <f>IF(AND(tbl_PV_Milestones[[#This Row],[Actual/Schedule Finish]]&lt;PV_Meta!$B$7,tbl_PV_Milestones[[#This Row],[Complete]]="No",tbl_PV_Milestones[[#This Row],[Project Status]]&lt;&gt;"On Hold"),1,0)</f>
        <v>0</v>
      </c>
      <c r="AE865" s="41">
        <f>IF(AND(tbl_PV_Milestones[[#This Row],[Actual/Schedule Finish]]&gt;tbl_PV_Milestones[[#This Row],[Baseline Date]],tbl_PV_Milestones[[#This Row],[Complete]]="No",tbl_PV_Milestones[[#This Row],[Project Status]]&lt;&gt;"On Hold",tbl_PV_Milestones[[#This Row],[Overdue]]=0,tbl_PV_Milestones[[#This Row],[To be Baselined]]&lt;&gt;1),1,0)</f>
        <v>0</v>
      </c>
      <c r="AF865" s="41">
        <f>IF(AND(tbl_PV_Milestones[[#This Row],[BL FY]]=2025,tbl_PV_Milestones[[#This Row],[Finish FY]]&gt;2025),1,0)</f>
        <v>0</v>
      </c>
      <c r="AG865" s="56" t="str">
        <f>_xlfn.XLOOKUP(tbl_PV_Milestones[[#This Row],[Work ID]],tbl_PV_Meta[Work ID '#],tbl_PV_Meta[Project Manager/Owner],,0)</f>
        <v>Project Manager 4</v>
      </c>
      <c r="AH865" s="6"/>
    </row>
    <row r="866" spans="4:34" x14ac:dyDescent="0.25">
      <c r="D866" s="6" t="s">
        <v>136</v>
      </c>
      <c r="E866" s="6" t="s">
        <v>503</v>
      </c>
      <c r="F866" s="6" t="s">
        <v>1695</v>
      </c>
      <c r="G866" s="6" t="s">
        <v>516</v>
      </c>
      <c r="H866" s="6" t="s">
        <v>505</v>
      </c>
      <c r="I866" s="6" t="s">
        <v>512</v>
      </c>
      <c r="J866" s="6" t="s">
        <v>136</v>
      </c>
      <c r="K866" s="6" t="s">
        <v>278</v>
      </c>
      <c r="L866" s="6" t="s">
        <v>112</v>
      </c>
      <c r="M866" s="43"/>
      <c r="N866" s="44" t="s">
        <v>1979</v>
      </c>
      <c r="O866" s="39">
        <v>45502.708333333299</v>
      </c>
      <c r="P866" s="39">
        <v>45502.708333333299</v>
      </c>
      <c r="Q866" s="6">
        <v>0</v>
      </c>
      <c r="S866" s="45" t="e">
        <f>_xlfn.CONCAT(#REF!,TRIM(tbl_PV_Milestones[[#This Row],[Milestone Description]]))</f>
        <v>#REF!</v>
      </c>
      <c r="T866" s="84" t="str">
        <f>IF(COUNTIF(tbl_PV_Milestones[UID],tbl_PV_Milestones[[#This Row],[UID]])&gt;1,"Duplicate","")</f>
        <v>Duplicate</v>
      </c>
      <c r="U866" s="42" t="str">
        <f>_xlfn.XLOOKUP(tbl_PV_Milestones[[#This Row],[Work ID]],tbl_PV_Meta[Work ID '#],tbl_PV_Meta[Sub-Portfolio])</f>
        <v>Sub-Portfolio 8</v>
      </c>
      <c r="V866" s="41">
        <f>IF(MONTH(tbl_PV_Milestones[[#This Row],[Baseline Date]])&lt;7,YEAR(tbl_PV_Milestones[[#This Row],[Baseline Date]]),YEAR(tbl_PV_Milestones[[#This Row],[Baseline Date]])+1)</f>
        <v>2025</v>
      </c>
      <c r="W866" s="41">
        <f>IF(MONTH(tbl_PV_Milestones[[#This Row],[Actual/Schedule Finish]])&lt;7,YEAR(tbl_PV_Milestones[[#This Row],[Actual/Schedule Finish]]),YEAR(tbl_PV_Milestones[[#This Row],[Actual/Schedule Finish]])+1)</f>
        <v>2025</v>
      </c>
      <c r="X866" s="41" t="str">
        <f>IF(OR(tbl_PV_Milestones[[#This Row],[Project Status]]="Completed",tbl_PV_Milestones[[#This Row],[Project Status]]="Assumed Completed"),"Yes","No")</f>
        <v>No</v>
      </c>
      <c r="Y866" s="41">
        <f>IF(tbl_PV_Milestones[[#This Row],[Baseline Date]]="",1,0)</f>
        <v>0</v>
      </c>
      <c r="Z866" s="41">
        <f>IF(tbl_PV_Milestones[[#This Row],[Baseline Date]]&lt;PV_Meta!$B$7,1,0)</f>
        <v>1</v>
      </c>
      <c r="AA866" s="41">
        <f>IF(tbl_PV_Milestones[[#This Row],[Complete]]="Yes",1,0)</f>
        <v>0</v>
      </c>
      <c r="AB866" s="41">
        <f>IF(AND(tbl_PV_Milestones[[#This Row],[BL FY]]=2025,tbl_PV_Milestones[[#This Row],[Baseline Date]]&lt;PV_Meta!$B$7),1,0)</f>
        <v>1</v>
      </c>
      <c r="AC866" s="41">
        <f>IF(AND(tbl_PV_Milestones[[#This Row],[Planned YTD]]=1,tbl_PV_Milestones[[#This Row],[Complete]]="Yes"),1,0)</f>
        <v>0</v>
      </c>
      <c r="AD866" s="41">
        <f>IF(AND(tbl_PV_Milestones[[#This Row],[Actual/Schedule Finish]]&lt;PV_Meta!$B$7,tbl_PV_Milestones[[#This Row],[Complete]]="No",tbl_PV_Milestones[[#This Row],[Project Status]]&lt;&gt;"On Hold"),1,0)</f>
        <v>0</v>
      </c>
      <c r="AE866" s="41">
        <f>IF(AND(tbl_PV_Milestones[[#This Row],[Actual/Schedule Finish]]&gt;tbl_PV_Milestones[[#This Row],[Baseline Date]],tbl_PV_Milestones[[#This Row],[Complete]]="No",tbl_PV_Milestones[[#This Row],[Project Status]]&lt;&gt;"On Hold",tbl_PV_Milestones[[#This Row],[Overdue]]=0,tbl_PV_Milestones[[#This Row],[To be Baselined]]&lt;&gt;1),1,0)</f>
        <v>0</v>
      </c>
      <c r="AF866" s="41">
        <f>IF(AND(tbl_PV_Milestones[[#This Row],[BL FY]]=2025,tbl_PV_Milestones[[#This Row],[Finish FY]]&gt;2025),1,0)</f>
        <v>0</v>
      </c>
      <c r="AG866" s="56" t="str">
        <f>_xlfn.XLOOKUP(tbl_PV_Milestones[[#This Row],[Work ID]],tbl_PV_Meta[Work ID '#],tbl_PV_Meta[Project Manager/Owner],,0)</f>
        <v>Project Manager 22</v>
      </c>
      <c r="AH866" s="6"/>
    </row>
    <row r="867" spans="4:34" x14ac:dyDescent="0.25">
      <c r="D867" s="6" t="s">
        <v>136</v>
      </c>
      <c r="E867" s="6" t="s">
        <v>503</v>
      </c>
      <c r="F867" s="6" t="s">
        <v>1695</v>
      </c>
      <c r="G867" s="6" t="s">
        <v>511</v>
      </c>
      <c r="H867" s="6" t="s">
        <v>505</v>
      </c>
      <c r="I867" s="6" t="s">
        <v>512</v>
      </c>
      <c r="J867" s="6" t="s">
        <v>136</v>
      </c>
      <c r="K867" s="6" t="s">
        <v>278</v>
      </c>
      <c r="L867" s="6" t="s">
        <v>112</v>
      </c>
      <c r="M867" s="43"/>
      <c r="N867" s="44" t="s">
        <v>1979</v>
      </c>
      <c r="O867" s="39">
        <v>45502.708333333299</v>
      </c>
      <c r="P867" s="39">
        <v>45502.708333333299</v>
      </c>
      <c r="Q867" s="6">
        <v>0</v>
      </c>
      <c r="S867" s="45" t="e">
        <f>_xlfn.CONCAT(#REF!,TRIM(tbl_PV_Milestones[[#This Row],[Milestone Description]]))</f>
        <v>#REF!</v>
      </c>
      <c r="T867" s="84" t="str">
        <f>IF(COUNTIF(tbl_PV_Milestones[UID],tbl_PV_Milestones[[#This Row],[UID]])&gt;1,"Duplicate","")</f>
        <v>Duplicate</v>
      </c>
      <c r="U867" s="42" t="str">
        <f>_xlfn.XLOOKUP(tbl_PV_Milestones[[#This Row],[Work ID]],tbl_PV_Meta[Work ID '#],tbl_PV_Meta[Sub-Portfolio])</f>
        <v>Sub-Portfolio 8</v>
      </c>
      <c r="V867" s="41">
        <f>IF(MONTH(tbl_PV_Milestones[[#This Row],[Baseline Date]])&lt;7,YEAR(tbl_PV_Milestones[[#This Row],[Baseline Date]]),YEAR(tbl_PV_Milestones[[#This Row],[Baseline Date]])+1)</f>
        <v>2025</v>
      </c>
      <c r="W867" s="41">
        <f>IF(MONTH(tbl_PV_Milestones[[#This Row],[Actual/Schedule Finish]])&lt;7,YEAR(tbl_PV_Milestones[[#This Row],[Actual/Schedule Finish]]),YEAR(tbl_PV_Milestones[[#This Row],[Actual/Schedule Finish]])+1)</f>
        <v>2025</v>
      </c>
      <c r="X867" s="41" t="str">
        <f>IF(OR(tbl_PV_Milestones[[#This Row],[Project Status]]="Completed",tbl_PV_Milestones[[#This Row],[Project Status]]="Assumed Completed"),"Yes","No")</f>
        <v>No</v>
      </c>
      <c r="Y867" s="41">
        <f>IF(tbl_PV_Milestones[[#This Row],[Baseline Date]]="",1,0)</f>
        <v>0</v>
      </c>
      <c r="Z867" s="41">
        <f>IF(tbl_PV_Milestones[[#This Row],[Baseline Date]]&lt;PV_Meta!$B$7,1,0)</f>
        <v>1</v>
      </c>
      <c r="AA867" s="41">
        <f>IF(tbl_PV_Milestones[[#This Row],[Complete]]="Yes",1,0)</f>
        <v>0</v>
      </c>
      <c r="AB867" s="41">
        <f>IF(AND(tbl_PV_Milestones[[#This Row],[BL FY]]=2025,tbl_PV_Milestones[[#This Row],[Baseline Date]]&lt;PV_Meta!$B$7),1,0)</f>
        <v>1</v>
      </c>
      <c r="AC867" s="41">
        <f>IF(AND(tbl_PV_Milestones[[#This Row],[Planned YTD]]=1,tbl_PV_Milestones[[#This Row],[Complete]]="Yes"),1,0)</f>
        <v>0</v>
      </c>
      <c r="AD867" s="41">
        <f>IF(AND(tbl_PV_Milestones[[#This Row],[Actual/Schedule Finish]]&lt;PV_Meta!$B$7,tbl_PV_Milestones[[#This Row],[Complete]]="No",tbl_PV_Milestones[[#This Row],[Project Status]]&lt;&gt;"On Hold"),1,0)</f>
        <v>0</v>
      </c>
      <c r="AE867" s="41">
        <f>IF(AND(tbl_PV_Milestones[[#This Row],[Actual/Schedule Finish]]&gt;tbl_PV_Milestones[[#This Row],[Baseline Date]],tbl_PV_Milestones[[#This Row],[Complete]]="No",tbl_PV_Milestones[[#This Row],[Project Status]]&lt;&gt;"On Hold",tbl_PV_Milestones[[#This Row],[Overdue]]=0,tbl_PV_Milestones[[#This Row],[To be Baselined]]&lt;&gt;1),1,0)</f>
        <v>0</v>
      </c>
      <c r="AF867" s="41">
        <f>IF(AND(tbl_PV_Milestones[[#This Row],[BL FY]]=2025,tbl_PV_Milestones[[#This Row],[Finish FY]]&gt;2025),1,0)</f>
        <v>0</v>
      </c>
      <c r="AG867" s="56" t="str">
        <f>_xlfn.XLOOKUP(tbl_PV_Milestones[[#This Row],[Work ID]],tbl_PV_Meta[Work ID '#],tbl_PV_Meta[Project Manager/Owner],,0)</f>
        <v>Project Manager 22</v>
      </c>
      <c r="AH867" s="6"/>
    </row>
    <row r="868" spans="4:34" x14ac:dyDescent="0.25">
      <c r="D868" s="6" t="s">
        <v>136</v>
      </c>
      <c r="E868" s="6" t="s">
        <v>503</v>
      </c>
      <c r="F868" s="6" t="s">
        <v>1695</v>
      </c>
      <c r="G868" s="6" t="s">
        <v>517</v>
      </c>
      <c r="H868" s="6" t="s">
        <v>505</v>
      </c>
      <c r="I868" s="6" t="s">
        <v>512</v>
      </c>
      <c r="J868" s="6" t="s">
        <v>136</v>
      </c>
      <c r="K868" s="6" t="s">
        <v>278</v>
      </c>
      <c r="L868" s="6" t="s">
        <v>112</v>
      </c>
      <c r="M868" s="43"/>
      <c r="N868" s="44" t="s">
        <v>1979</v>
      </c>
      <c r="O868" s="39">
        <v>45504.708333333299</v>
      </c>
      <c r="P868" s="39">
        <v>45504.708333333299</v>
      </c>
      <c r="Q868" s="6">
        <v>0</v>
      </c>
      <c r="S868" s="45" t="e">
        <f>_xlfn.CONCAT(#REF!,TRIM(tbl_PV_Milestones[[#This Row],[Milestone Description]]))</f>
        <v>#REF!</v>
      </c>
      <c r="T868" s="84" t="str">
        <f>IF(COUNTIF(tbl_PV_Milestones[UID],tbl_PV_Milestones[[#This Row],[UID]])&gt;1,"Duplicate","")</f>
        <v>Duplicate</v>
      </c>
      <c r="U868" s="42" t="str">
        <f>_xlfn.XLOOKUP(tbl_PV_Milestones[[#This Row],[Work ID]],tbl_PV_Meta[Work ID '#],tbl_PV_Meta[Sub-Portfolio])</f>
        <v>Sub-Portfolio 8</v>
      </c>
      <c r="V868" s="41">
        <f>IF(MONTH(tbl_PV_Milestones[[#This Row],[Baseline Date]])&lt;7,YEAR(tbl_PV_Milestones[[#This Row],[Baseline Date]]),YEAR(tbl_PV_Milestones[[#This Row],[Baseline Date]])+1)</f>
        <v>2025</v>
      </c>
      <c r="W868" s="41">
        <f>IF(MONTH(tbl_PV_Milestones[[#This Row],[Actual/Schedule Finish]])&lt;7,YEAR(tbl_PV_Milestones[[#This Row],[Actual/Schedule Finish]]),YEAR(tbl_PV_Milestones[[#This Row],[Actual/Schedule Finish]])+1)</f>
        <v>2025</v>
      </c>
      <c r="X868" s="41" t="str">
        <f>IF(OR(tbl_PV_Milestones[[#This Row],[Project Status]]="Completed",tbl_PV_Milestones[[#This Row],[Project Status]]="Assumed Completed"),"Yes","No")</f>
        <v>No</v>
      </c>
      <c r="Y868" s="41">
        <f>IF(tbl_PV_Milestones[[#This Row],[Baseline Date]]="",1,0)</f>
        <v>0</v>
      </c>
      <c r="Z868" s="41">
        <f>IF(tbl_PV_Milestones[[#This Row],[Baseline Date]]&lt;PV_Meta!$B$7,1,0)</f>
        <v>1</v>
      </c>
      <c r="AA868" s="41">
        <f>IF(tbl_PV_Milestones[[#This Row],[Complete]]="Yes",1,0)</f>
        <v>0</v>
      </c>
      <c r="AB868" s="41">
        <f>IF(AND(tbl_PV_Milestones[[#This Row],[BL FY]]=2025,tbl_PV_Milestones[[#This Row],[Baseline Date]]&lt;PV_Meta!$B$7),1,0)</f>
        <v>1</v>
      </c>
      <c r="AC868" s="41">
        <f>IF(AND(tbl_PV_Milestones[[#This Row],[Planned YTD]]=1,tbl_PV_Milestones[[#This Row],[Complete]]="Yes"),1,0)</f>
        <v>0</v>
      </c>
      <c r="AD868" s="41">
        <f>IF(AND(tbl_PV_Milestones[[#This Row],[Actual/Schedule Finish]]&lt;PV_Meta!$B$7,tbl_PV_Milestones[[#This Row],[Complete]]="No",tbl_PV_Milestones[[#This Row],[Project Status]]&lt;&gt;"On Hold"),1,0)</f>
        <v>0</v>
      </c>
      <c r="AE868" s="41">
        <f>IF(AND(tbl_PV_Milestones[[#This Row],[Actual/Schedule Finish]]&gt;tbl_PV_Milestones[[#This Row],[Baseline Date]],tbl_PV_Milestones[[#This Row],[Complete]]="No",tbl_PV_Milestones[[#This Row],[Project Status]]&lt;&gt;"On Hold",tbl_PV_Milestones[[#This Row],[Overdue]]=0,tbl_PV_Milestones[[#This Row],[To be Baselined]]&lt;&gt;1),1,0)</f>
        <v>0</v>
      </c>
      <c r="AF868" s="41">
        <f>IF(AND(tbl_PV_Milestones[[#This Row],[BL FY]]=2025,tbl_PV_Milestones[[#This Row],[Finish FY]]&gt;2025),1,0)</f>
        <v>0</v>
      </c>
      <c r="AG868" s="56" t="str">
        <f>_xlfn.XLOOKUP(tbl_PV_Milestones[[#This Row],[Work ID]],tbl_PV_Meta[Work ID '#],tbl_PV_Meta[Project Manager/Owner],,0)</f>
        <v>Project Manager 22</v>
      </c>
      <c r="AH868" s="6"/>
    </row>
    <row r="869" spans="4:34" x14ac:dyDescent="0.25">
      <c r="D869" s="6" t="s">
        <v>136</v>
      </c>
      <c r="E869" s="6" t="s">
        <v>513</v>
      </c>
      <c r="F869" s="6" t="s">
        <v>1790</v>
      </c>
      <c r="G869" s="6" t="s">
        <v>759</v>
      </c>
      <c r="H869" s="6" t="s">
        <v>647</v>
      </c>
      <c r="I869" s="6" t="s">
        <v>510</v>
      </c>
      <c r="J869" s="6" t="s">
        <v>136</v>
      </c>
      <c r="K869" s="6" t="s">
        <v>213</v>
      </c>
      <c r="L869" s="6" t="s">
        <v>173</v>
      </c>
      <c r="M869" s="43"/>
      <c r="N869" s="44" t="s">
        <v>1979</v>
      </c>
      <c r="O869" s="39">
        <v>45674.708333333299</v>
      </c>
      <c r="P869" s="39">
        <v>45506.708333333299</v>
      </c>
      <c r="Q869" s="6">
        <v>-109</v>
      </c>
      <c r="R869" s="6">
        <v>-0.13260340632603401</v>
      </c>
      <c r="S869" s="45" t="e">
        <f>_xlfn.CONCAT(#REF!,TRIM(tbl_PV_Milestones[[#This Row],[Milestone Description]]))</f>
        <v>#REF!</v>
      </c>
      <c r="T869" s="84" t="str">
        <f>IF(COUNTIF(tbl_PV_Milestones[UID],tbl_PV_Milestones[[#This Row],[UID]])&gt;1,"Duplicate","")</f>
        <v>Duplicate</v>
      </c>
      <c r="U869" s="42" t="str">
        <f>_xlfn.XLOOKUP(tbl_PV_Milestones[[#This Row],[Work ID]],tbl_PV_Meta[Work ID '#],tbl_PV_Meta[Sub-Portfolio])</f>
        <v>Sub-Portfolio 2</v>
      </c>
      <c r="V869" s="41">
        <f>IF(MONTH(tbl_PV_Milestones[[#This Row],[Baseline Date]])&lt;7,YEAR(tbl_PV_Milestones[[#This Row],[Baseline Date]]),YEAR(tbl_PV_Milestones[[#This Row],[Baseline Date]])+1)</f>
        <v>2025</v>
      </c>
      <c r="W869" s="41">
        <f>IF(MONTH(tbl_PV_Milestones[[#This Row],[Actual/Schedule Finish]])&lt;7,YEAR(tbl_PV_Milestones[[#This Row],[Actual/Schedule Finish]]),YEAR(tbl_PV_Milestones[[#This Row],[Actual/Schedule Finish]])+1)</f>
        <v>2025</v>
      </c>
      <c r="X869" s="41" t="str">
        <f>IF(OR(tbl_PV_Milestones[[#This Row],[Project Status]]="Completed",tbl_PV_Milestones[[#This Row],[Project Status]]="Assumed Completed"),"Yes","No")</f>
        <v>No</v>
      </c>
      <c r="Y869" s="41">
        <f>IF(tbl_PV_Milestones[[#This Row],[Baseline Date]]="",1,0)</f>
        <v>0</v>
      </c>
      <c r="Z869" s="41">
        <f>IF(tbl_PV_Milestones[[#This Row],[Baseline Date]]&lt;PV_Meta!$B$7,1,0)</f>
        <v>1</v>
      </c>
      <c r="AA869" s="41">
        <f>IF(tbl_PV_Milestones[[#This Row],[Complete]]="Yes",1,0)</f>
        <v>0</v>
      </c>
      <c r="AB869" s="41">
        <f>IF(AND(tbl_PV_Milestones[[#This Row],[BL FY]]=2025,tbl_PV_Milestones[[#This Row],[Baseline Date]]&lt;PV_Meta!$B$7),1,0)</f>
        <v>1</v>
      </c>
      <c r="AC869" s="41">
        <f>IF(AND(tbl_PV_Milestones[[#This Row],[Planned YTD]]=1,tbl_PV_Milestones[[#This Row],[Complete]]="Yes"),1,0)</f>
        <v>0</v>
      </c>
      <c r="AD869" s="41">
        <f>IF(AND(tbl_PV_Milestones[[#This Row],[Actual/Schedule Finish]]&lt;PV_Meta!$B$7,tbl_PV_Milestones[[#This Row],[Complete]]="No",tbl_PV_Milestones[[#This Row],[Project Status]]&lt;&gt;"On Hold"),1,0)</f>
        <v>0</v>
      </c>
      <c r="AE869" s="41">
        <f>IF(AND(tbl_PV_Milestones[[#This Row],[Actual/Schedule Finish]]&gt;tbl_PV_Milestones[[#This Row],[Baseline Date]],tbl_PV_Milestones[[#This Row],[Complete]]="No",tbl_PV_Milestones[[#This Row],[Project Status]]&lt;&gt;"On Hold",tbl_PV_Milestones[[#This Row],[Overdue]]=0,tbl_PV_Milestones[[#This Row],[To be Baselined]]&lt;&gt;1),1,0)</f>
        <v>0</v>
      </c>
      <c r="AF869" s="41">
        <f>IF(AND(tbl_PV_Milestones[[#This Row],[BL FY]]=2025,tbl_PV_Milestones[[#This Row],[Finish FY]]&gt;2025),1,0)</f>
        <v>0</v>
      </c>
      <c r="AG869" s="56" t="str">
        <f>_xlfn.XLOOKUP(tbl_PV_Milestones[[#This Row],[Work ID]],tbl_PV_Meta[Work ID '#],tbl_PV_Meta[Project Manager/Owner],,0)</f>
        <v/>
      </c>
      <c r="AH869" s="6"/>
    </row>
    <row r="870" spans="4:34" x14ac:dyDescent="0.25">
      <c r="D870" s="6" t="s">
        <v>136</v>
      </c>
      <c r="E870" s="6" t="s">
        <v>52</v>
      </c>
      <c r="F870" s="6" t="s">
        <v>1706</v>
      </c>
      <c r="G870" s="6" t="s">
        <v>760</v>
      </c>
      <c r="H870" s="6" t="s">
        <v>647</v>
      </c>
      <c r="I870" s="6" t="s">
        <v>510</v>
      </c>
      <c r="J870" s="6" t="s">
        <v>136</v>
      </c>
      <c r="K870" s="6" t="s">
        <v>61</v>
      </c>
      <c r="L870" s="6" t="s">
        <v>121</v>
      </c>
      <c r="M870" s="43"/>
      <c r="N870" s="44" t="s">
        <v>1979</v>
      </c>
      <c r="O870" s="39">
        <v>45565.708333333299</v>
      </c>
      <c r="S870" s="45" t="e">
        <f>_xlfn.CONCAT(#REF!,TRIM(tbl_PV_Milestones[[#This Row],[Milestone Description]]))</f>
        <v>#REF!</v>
      </c>
      <c r="T870" s="84" t="str">
        <f>IF(COUNTIF(tbl_PV_Milestones[UID],tbl_PV_Milestones[[#This Row],[UID]])&gt;1,"Duplicate","")</f>
        <v>Duplicate</v>
      </c>
      <c r="U870" s="42" t="str">
        <f>_xlfn.XLOOKUP(tbl_PV_Milestones[[#This Row],[Work ID]],tbl_PV_Meta[Work ID '#],tbl_PV_Meta[Sub-Portfolio])</f>
        <v>Sub-Portfolio 7</v>
      </c>
      <c r="V870" s="41">
        <f>IF(MONTH(tbl_PV_Milestones[[#This Row],[Baseline Date]])&lt;7,YEAR(tbl_PV_Milestones[[#This Row],[Baseline Date]]),YEAR(tbl_PV_Milestones[[#This Row],[Baseline Date]])+1)</f>
        <v>1900</v>
      </c>
      <c r="W870" s="41">
        <f>IF(MONTH(tbl_PV_Milestones[[#This Row],[Actual/Schedule Finish]])&lt;7,YEAR(tbl_PV_Milestones[[#This Row],[Actual/Schedule Finish]]),YEAR(tbl_PV_Milestones[[#This Row],[Actual/Schedule Finish]])+1)</f>
        <v>2025</v>
      </c>
      <c r="X870" s="41" t="str">
        <f>IF(OR(tbl_PV_Milestones[[#This Row],[Project Status]]="Completed",tbl_PV_Milestones[[#This Row],[Project Status]]="Assumed Completed"),"Yes","No")</f>
        <v>No</v>
      </c>
      <c r="Y870" s="41">
        <f>IF(tbl_PV_Milestones[[#This Row],[Baseline Date]]="",1,0)</f>
        <v>1</v>
      </c>
      <c r="Z870" s="41">
        <f>IF(tbl_PV_Milestones[[#This Row],[Baseline Date]]&lt;PV_Meta!$B$7,1,0)</f>
        <v>1</v>
      </c>
      <c r="AA870" s="41">
        <f>IF(tbl_PV_Milestones[[#This Row],[Complete]]="Yes",1,0)</f>
        <v>0</v>
      </c>
      <c r="AB870" s="41">
        <f>IF(AND(tbl_PV_Milestones[[#This Row],[BL FY]]=2025,tbl_PV_Milestones[[#This Row],[Baseline Date]]&lt;PV_Meta!$B$7),1,0)</f>
        <v>0</v>
      </c>
      <c r="AC870" s="41">
        <f>IF(AND(tbl_PV_Milestones[[#This Row],[Planned YTD]]=1,tbl_PV_Milestones[[#This Row],[Complete]]="Yes"),1,0)</f>
        <v>0</v>
      </c>
      <c r="AD870" s="41">
        <f>IF(AND(tbl_PV_Milestones[[#This Row],[Actual/Schedule Finish]]&lt;PV_Meta!$B$7,tbl_PV_Milestones[[#This Row],[Complete]]="No",tbl_PV_Milestones[[#This Row],[Project Status]]&lt;&gt;"On Hold"),1,0)</f>
        <v>0</v>
      </c>
      <c r="AE870" s="41">
        <f>IF(AND(tbl_PV_Milestones[[#This Row],[Actual/Schedule Finish]]&gt;tbl_PV_Milestones[[#This Row],[Baseline Date]],tbl_PV_Milestones[[#This Row],[Complete]]="No",tbl_PV_Milestones[[#This Row],[Project Status]]&lt;&gt;"On Hold",tbl_PV_Milestones[[#This Row],[Overdue]]=0,tbl_PV_Milestones[[#This Row],[To be Baselined]]&lt;&gt;1),1,0)</f>
        <v>0</v>
      </c>
      <c r="AF870" s="41">
        <f>IF(AND(tbl_PV_Milestones[[#This Row],[BL FY]]=2025,tbl_PV_Milestones[[#This Row],[Finish FY]]&gt;2025),1,0)</f>
        <v>0</v>
      </c>
      <c r="AG870" s="56" t="str">
        <f>_xlfn.XLOOKUP(tbl_PV_Milestones[[#This Row],[Work ID]],tbl_PV_Meta[Work ID '#],tbl_PV_Meta[Project Manager/Owner],,0)</f>
        <v>Project Manager 4</v>
      </c>
      <c r="AH870" s="6"/>
    </row>
    <row r="871" spans="4:34" x14ac:dyDescent="0.25">
      <c r="D871" s="6" t="s">
        <v>136</v>
      </c>
      <c r="E871" s="6" t="s">
        <v>513</v>
      </c>
      <c r="F871" s="6" t="s">
        <v>1790</v>
      </c>
      <c r="G871" s="6" t="s">
        <v>740</v>
      </c>
      <c r="H871" s="6" t="s">
        <v>505</v>
      </c>
      <c r="I871" s="6" t="s">
        <v>522</v>
      </c>
      <c r="J871" s="6" t="s">
        <v>136</v>
      </c>
      <c r="K871" s="6" t="s">
        <v>213</v>
      </c>
      <c r="L871" s="6" t="s">
        <v>173</v>
      </c>
      <c r="M871" s="43"/>
      <c r="N871" s="44" t="s">
        <v>1979</v>
      </c>
      <c r="O871" s="39">
        <v>45701.708333333299</v>
      </c>
      <c r="P871" s="39">
        <v>45555.708333333299</v>
      </c>
      <c r="Q871" s="6">
        <v>-92</v>
      </c>
      <c r="R871" s="6">
        <v>-0.111922141119221</v>
      </c>
      <c r="S871" s="45" t="e">
        <f>_xlfn.CONCAT(#REF!,TRIM(tbl_PV_Milestones[[#This Row],[Milestone Description]]))</f>
        <v>#REF!</v>
      </c>
      <c r="T871" s="84" t="str">
        <f>IF(COUNTIF(tbl_PV_Milestones[UID],tbl_PV_Milestones[[#This Row],[UID]])&gt;1,"Duplicate","")</f>
        <v>Duplicate</v>
      </c>
      <c r="U871" s="42" t="str">
        <f>_xlfn.XLOOKUP(tbl_PV_Milestones[[#This Row],[Work ID]],tbl_PV_Meta[Work ID '#],tbl_PV_Meta[Sub-Portfolio])</f>
        <v>Sub-Portfolio 2</v>
      </c>
      <c r="V871" s="41">
        <f>IF(MONTH(tbl_PV_Milestones[[#This Row],[Baseline Date]])&lt;7,YEAR(tbl_PV_Milestones[[#This Row],[Baseline Date]]),YEAR(tbl_PV_Milestones[[#This Row],[Baseline Date]])+1)</f>
        <v>2025</v>
      </c>
      <c r="W871" s="41">
        <f>IF(MONTH(tbl_PV_Milestones[[#This Row],[Actual/Schedule Finish]])&lt;7,YEAR(tbl_PV_Milestones[[#This Row],[Actual/Schedule Finish]]),YEAR(tbl_PV_Milestones[[#This Row],[Actual/Schedule Finish]])+1)</f>
        <v>2025</v>
      </c>
      <c r="X871" s="41" t="str">
        <f>IF(OR(tbl_PV_Milestones[[#This Row],[Project Status]]="Completed",tbl_PV_Milestones[[#This Row],[Project Status]]="Assumed Completed"),"Yes","No")</f>
        <v>No</v>
      </c>
      <c r="Y871" s="41">
        <f>IF(tbl_PV_Milestones[[#This Row],[Baseline Date]]="",1,0)</f>
        <v>0</v>
      </c>
      <c r="Z871" s="41">
        <f>IF(tbl_PV_Milestones[[#This Row],[Baseline Date]]&lt;PV_Meta!$B$7,1,0)</f>
        <v>1</v>
      </c>
      <c r="AA871" s="41">
        <f>IF(tbl_PV_Milestones[[#This Row],[Complete]]="Yes",1,0)</f>
        <v>0</v>
      </c>
      <c r="AB871" s="41">
        <f>IF(AND(tbl_PV_Milestones[[#This Row],[BL FY]]=2025,tbl_PV_Milestones[[#This Row],[Baseline Date]]&lt;PV_Meta!$B$7),1,0)</f>
        <v>1</v>
      </c>
      <c r="AC871" s="41">
        <f>IF(AND(tbl_PV_Milestones[[#This Row],[Planned YTD]]=1,tbl_PV_Milestones[[#This Row],[Complete]]="Yes"),1,0)</f>
        <v>0</v>
      </c>
      <c r="AD871" s="41">
        <f>IF(AND(tbl_PV_Milestones[[#This Row],[Actual/Schedule Finish]]&lt;PV_Meta!$B$7,tbl_PV_Milestones[[#This Row],[Complete]]="No",tbl_PV_Milestones[[#This Row],[Project Status]]&lt;&gt;"On Hold"),1,0)</f>
        <v>0</v>
      </c>
      <c r="AE871" s="41">
        <f>IF(AND(tbl_PV_Milestones[[#This Row],[Actual/Schedule Finish]]&gt;tbl_PV_Milestones[[#This Row],[Baseline Date]],tbl_PV_Milestones[[#This Row],[Complete]]="No",tbl_PV_Milestones[[#This Row],[Project Status]]&lt;&gt;"On Hold",tbl_PV_Milestones[[#This Row],[Overdue]]=0,tbl_PV_Milestones[[#This Row],[To be Baselined]]&lt;&gt;1),1,0)</f>
        <v>0</v>
      </c>
      <c r="AF871" s="41">
        <f>IF(AND(tbl_PV_Milestones[[#This Row],[BL FY]]=2025,tbl_PV_Milestones[[#This Row],[Finish FY]]&gt;2025),1,0)</f>
        <v>0</v>
      </c>
      <c r="AG871" s="56" t="str">
        <f>_xlfn.XLOOKUP(tbl_PV_Milestones[[#This Row],[Work ID]],tbl_PV_Meta[Work ID '#],tbl_PV_Meta[Project Manager/Owner],,0)</f>
        <v/>
      </c>
      <c r="AH871" s="6"/>
    </row>
    <row r="872" spans="4:34" x14ac:dyDescent="0.25">
      <c r="D872" s="6" t="s">
        <v>136</v>
      </c>
      <c r="E872" s="6" t="s">
        <v>513</v>
      </c>
      <c r="F872" s="6" t="s">
        <v>1790</v>
      </c>
      <c r="G872" s="6" t="s">
        <v>741</v>
      </c>
      <c r="H872" s="6" t="s">
        <v>505</v>
      </c>
      <c r="I872" s="6" t="s">
        <v>522</v>
      </c>
      <c r="J872" s="6" t="s">
        <v>136</v>
      </c>
      <c r="K872" s="6" t="s">
        <v>213</v>
      </c>
      <c r="L872" s="6" t="s">
        <v>173</v>
      </c>
      <c r="M872" s="43"/>
      <c r="N872" s="44" t="s">
        <v>1979</v>
      </c>
      <c r="O872" s="39">
        <v>45701.708333333299</v>
      </c>
      <c r="P872" s="39">
        <v>45555.708333333299</v>
      </c>
      <c r="Q872" s="6">
        <v>-92</v>
      </c>
      <c r="R872" s="6">
        <v>-0.111922141119221</v>
      </c>
      <c r="S872" s="45" t="e">
        <f>_xlfn.CONCAT(#REF!,TRIM(tbl_PV_Milestones[[#This Row],[Milestone Description]]))</f>
        <v>#REF!</v>
      </c>
      <c r="T872" s="84" t="str">
        <f>IF(COUNTIF(tbl_PV_Milestones[UID],tbl_PV_Milestones[[#This Row],[UID]])&gt;1,"Duplicate","")</f>
        <v>Duplicate</v>
      </c>
      <c r="U872" s="42" t="str">
        <f>_xlfn.XLOOKUP(tbl_PV_Milestones[[#This Row],[Work ID]],tbl_PV_Meta[Work ID '#],tbl_PV_Meta[Sub-Portfolio])</f>
        <v>Sub-Portfolio 2</v>
      </c>
      <c r="V872" s="41">
        <f>IF(MONTH(tbl_PV_Milestones[[#This Row],[Baseline Date]])&lt;7,YEAR(tbl_PV_Milestones[[#This Row],[Baseline Date]]),YEAR(tbl_PV_Milestones[[#This Row],[Baseline Date]])+1)</f>
        <v>2025</v>
      </c>
      <c r="W872" s="41">
        <f>IF(MONTH(tbl_PV_Milestones[[#This Row],[Actual/Schedule Finish]])&lt;7,YEAR(tbl_PV_Milestones[[#This Row],[Actual/Schedule Finish]]),YEAR(tbl_PV_Milestones[[#This Row],[Actual/Schedule Finish]])+1)</f>
        <v>2025</v>
      </c>
      <c r="X872" s="41" t="str">
        <f>IF(OR(tbl_PV_Milestones[[#This Row],[Project Status]]="Completed",tbl_PV_Milestones[[#This Row],[Project Status]]="Assumed Completed"),"Yes","No")</f>
        <v>No</v>
      </c>
      <c r="Y872" s="41">
        <f>IF(tbl_PV_Milestones[[#This Row],[Baseline Date]]="",1,0)</f>
        <v>0</v>
      </c>
      <c r="Z872" s="41">
        <f>IF(tbl_PV_Milestones[[#This Row],[Baseline Date]]&lt;PV_Meta!$B$7,1,0)</f>
        <v>1</v>
      </c>
      <c r="AA872" s="41">
        <f>IF(tbl_PV_Milestones[[#This Row],[Complete]]="Yes",1,0)</f>
        <v>0</v>
      </c>
      <c r="AB872" s="41">
        <f>IF(AND(tbl_PV_Milestones[[#This Row],[BL FY]]=2025,tbl_PV_Milestones[[#This Row],[Baseline Date]]&lt;PV_Meta!$B$7),1,0)</f>
        <v>1</v>
      </c>
      <c r="AC872" s="41">
        <f>IF(AND(tbl_PV_Milestones[[#This Row],[Planned YTD]]=1,tbl_PV_Milestones[[#This Row],[Complete]]="Yes"),1,0)</f>
        <v>0</v>
      </c>
      <c r="AD872" s="41">
        <f>IF(AND(tbl_PV_Milestones[[#This Row],[Actual/Schedule Finish]]&lt;PV_Meta!$B$7,tbl_PV_Milestones[[#This Row],[Complete]]="No",tbl_PV_Milestones[[#This Row],[Project Status]]&lt;&gt;"On Hold"),1,0)</f>
        <v>0</v>
      </c>
      <c r="AE872" s="41">
        <f>IF(AND(tbl_PV_Milestones[[#This Row],[Actual/Schedule Finish]]&gt;tbl_PV_Milestones[[#This Row],[Baseline Date]],tbl_PV_Milestones[[#This Row],[Complete]]="No",tbl_PV_Milestones[[#This Row],[Project Status]]&lt;&gt;"On Hold",tbl_PV_Milestones[[#This Row],[Overdue]]=0,tbl_PV_Milestones[[#This Row],[To be Baselined]]&lt;&gt;1),1,0)</f>
        <v>0</v>
      </c>
      <c r="AF872" s="41">
        <f>IF(AND(tbl_PV_Milestones[[#This Row],[BL FY]]=2025,tbl_PV_Milestones[[#This Row],[Finish FY]]&gt;2025),1,0)</f>
        <v>0</v>
      </c>
      <c r="AG872" s="56" t="str">
        <f>_xlfn.XLOOKUP(tbl_PV_Milestones[[#This Row],[Work ID]],tbl_PV_Meta[Work ID '#],tbl_PV_Meta[Project Manager/Owner],,0)</f>
        <v/>
      </c>
      <c r="AH872" s="6"/>
    </row>
    <row r="873" spans="4:34" x14ac:dyDescent="0.25">
      <c r="D873" s="6" t="s">
        <v>136</v>
      </c>
      <c r="E873" s="6" t="s">
        <v>513</v>
      </c>
      <c r="F873" s="6" t="s">
        <v>1790</v>
      </c>
      <c r="G873" s="6" t="s">
        <v>742</v>
      </c>
      <c r="H873" s="6" t="s">
        <v>505</v>
      </c>
      <c r="I873" s="6" t="s">
        <v>522</v>
      </c>
      <c r="J873" s="6" t="s">
        <v>136</v>
      </c>
      <c r="K873" s="6" t="s">
        <v>213</v>
      </c>
      <c r="L873" s="6" t="s">
        <v>173</v>
      </c>
      <c r="M873" s="43"/>
      <c r="N873" s="44" t="s">
        <v>1979</v>
      </c>
      <c r="O873" s="39">
        <v>45701.708333333299</v>
      </c>
      <c r="P873" s="39">
        <v>45555.708333333299</v>
      </c>
      <c r="Q873" s="6">
        <v>-92</v>
      </c>
      <c r="R873" s="6">
        <v>-0.111922141119221</v>
      </c>
      <c r="S873" s="45" t="e">
        <f>_xlfn.CONCAT(#REF!,TRIM(tbl_PV_Milestones[[#This Row],[Milestone Description]]))</f>
        <v>#REF!</v>
      </c>
      <c r="T873" s="84" t="str">
        <f>IF(COUNTIF(tbl_PV_Milestones[UID],tbl_PV_Milestones[[#This Row],[UID]])&gt;1,"Duplicate","")</f>
        <v>Duplicate</v>
      </c>
      <c r="U873" s="42" t="str">
        <f>_xlfn.XLOOKUP(tbl_PV_Milestones[[#This Row],[Work ID]],tbl_PV_Meta[Work ID '#],tbl_PV_Meta[Sub-Portfolio])</f>
        <v>Sub-Portfolio 2</v>
      </c>
      <c r="V873" s="41">
        <f>IF(MONTH(tbl_PV_Milestones[[#This Row],[Baseline Date]])&lt;7,YEAR(tbl_PV_Milestones[[#This Row],[Baseline Date]]),YEAR(tbl_PV_Milestones[[#This Row],[Baseline Date]])+1)</f>
        <v>2025</v>
      </c>
      <c r="W873" s="41">
        <f>IF(MONTH(tbl_PV_Milestones[[#This Row],[Actual/Schedule Finish]])&lt;7,YEAR(tbl_PV_Milestones[[#This Row],[Actual/Schedule Finish]]),YEAR(tbl_PV_Milestones[[#This Row],[Actual/Schedule Finish]])+1)</f>
        <v>2025</v>
      </c>
      <c r="X873" s="41" t="str">
        <f>IF(OR(tbl_PV_Milestones[[#This Row],[Project Status]]="Completed",tbl_PV_Milestones[[#This Row],[Project Status]]="Assumed Completed"),"Yes","No")</f>
        <v>No</v>
      </c>
      <c r="Y873" s="41">
        <f>IF(tbl_PV_Milestones[[#This Row],[Baseline Date]]="",1,0)</f>
        <v>0</v>
      </c>
      <c r="Z873" s="41">
        <f>IF(tbl_PV_Milestones[[#This Row],[Baseline Date]]&lt;PV_Meta!$B$7,1,0)</f>
        <v>1</v>
      </c>
      <c r="AA873" s="41">
        <f>IF(tbl_PV_Milestones[[#This Row],[Complete]]="Yes",1,0)</f>
        <v>0</v>
      </c>
      <c r="AB873" s="41">
        <f>IF(AND(tbl_PV_Milestones[[#This Row],[BL FY]]=2025,tbl_PV_Milestones[[#This Row],[Baseline Date]]&lt;PV_Meta!$B$7),1,0)</f>
        <v>1</v>
      </c>
      <c r="AC873" s="41">
        <f>IF(AND(tbl_PV_Milestones[[#This Row],[Planned YTD]]=1,tbl_PV_Milestones[[#This Row],[Complete]]="Yes"),1,0)</f>
        <v>0</v>
      </c>
      <c r="AD873" s="41">
        <f>IF(AND(tbl_PV_Milestones[[#This Row],[Actual/Schedule Finish]]&lt;PV_Meta!$B$7,tbl_PV_Milestones[[#This Row],[Complete]]="No",tbl_PV_Milestones[[#This Row],[Project Status]]&lt;&gt;"On Hold"),1,0)</f>
        <v>0</v>
      </c>
      <c r="AE873" s="41">
        <f>IF(AND(tbl_PV_Milestones[[#This Row],[Actual/Schedule Finish]]&gt;tbl_PV_Milestones[[#This Row],[Baseline Date]],tbl_PV_Milestones[[#This Row],[Complete]]="No",tbl_PV_Milestones[[#This Row],[Project Status]]&lt;&gt;"On Hold",tbl_PV_Milestones[[#This Row],[Overdue]]=0,tbl_PV_Milestones[[#This Row],[To be Baselined]]&lt;&gt;1),1,0)</f>
        <v>0</v>
      </c>
      <c r="AF873" s="41">
        <f>IF(AND(tbl_PV_Milestones[[#This Row],[BL FY]]=2025,tbl_PV_Milestones[[#This Row],[Finish FY]]&gt;2025),1,0)</f>
        <v>0</v>
      </c>
      <c r="AG873" s="56" t="str">
        <f>_xlfn.XLOOKUP(tbl_PV_Milestones[[#This Row],[Work ID]],tbl_PV_Meta[Work ID '#],tbl_PV_Meta[Project Manager/Owner],,0)</f>
        <v/>
      </c>
      <c r="AH873" s="6"/>
    </row>
    <row r="874" spans="4:34" x14ac:dyDescent="0.25">
      <c r="D874" s="6" t="s">
        <v>136</v>
      </c>
      <c r="E874" s="6" t="s">
        <v>520</v>
      </c>
      <c r="F874" s="6" t="s">
        <v>1790</v>
      </c>
      <c r="G874" s="6" t="s">
        <v>703</v>
      </c>
      <c r="H874" s="6" t="s">
        <v>505</v>
      </c>
      <c r="I874" s="6" t="s">
        <v>522</v>
      </c>
      <c r="J874" s="6" t="s">
        <v>136</v>
      </c>
      <c r="K874" s="6" t="s">
        <v>213</v>
      </c>
      <c r="L874" s="6" t="s">
        <v>173</v>
      </c>
      <c r="M874" s="43"/>
      <c r="N874" s="44" t="s">
        <v>1979</v>
      </c>
      <c r="O874" s="39">
        <v>45715.708333333299</v>
      </c>
      <c r="P874" s="39">
        <v>45586.708333333299</v>
      </c>
      <c r="Q874" s="6">
        <v>-82</v>
      </c>
      <c r="R874" s="6">
        <v>-9.9756690997566899E-2</v>
      </c>
      <c r="S874" s="45" t="e">
        <f>_xlfn.CONCAT(#REF!,TRIM(tbl_PV_Milestones[[#This Row],[Milestone Description]]))</f>
        <v>#REF!</v>
      </c>
      <c r="T874" s="84" t="str">
        <f>IF(COUNTIF(tbl_PV_Milestones[UID],tbl_PV_Milestones[[#This Row],[UID]])&gt;1,"Duplicate","")</f>
        <v>Duplicate</v>
      </c>
      <c r="U874" s="42" t="str">
        <f>_xlfn.XLOOKUP(tbl_PV_Milestones[[#This Row],[Work ID]],tbl_PV_Meta[Work ID '#],tbl_PV_Meta[Sub-Portfolio])</f>
        <v>Sub-Portfolio 2</v>
      </c>
      <c r="V874" s="41">
        <f>IF(MONTH(tbl_PV_Milestones[[#This Row],[Baseline Date]])&lt;7,YEAR(tbl_PV_Milestones[[#This Row],[Baseline Date]]),YEAR(tbl_PV_Milestones[[#This Row],[Baseline Date]])+1)</f>
        <v>2025</v>
      </c>
      <c r="W874" s="41">
        <f>IF(MONTH(tbl_PV_Milestones[[#This Row],[Actual/Schedule Finish]])&lt;7,YEAR(tbl_PV_Milestones[[#This Row],[Actual/Schedule Finish]]),YEAR(tbl_PV_Milestones[[#This Row],[Actual/Schedule Finish]])+1)</f>
        <v>2025</v>
      </c>
      <c r="X874" s="41" t="str">
        <f>IF(OR(tbl_PV_Milestones[[#This Row],[Project Status]]="Completed",tbl_PV_Milestones[[#This Row],[Project Status]]="Assumed Completed"),"Yes","No")</f>
        <v>No</v>
      </c>
      <c r="Y874" s="41">
        <f>IF(tbl_PV_Milestones[[#This Row],[Baseline Date]]="",1,0)</f>
        <v>0</v>
      </c>
      <c r="Z874" s="41">
        <f>IF(tbl_PV_Milestones[[#This Row],[Baseline Date]]&lt;PV_Meta!$B$7,1,0)</f>
        <v>1</v>
      </c>
      <c r="AA874" s="41">
        <f>IF(tbl_PV_Milestones[[#This Row],[Complete]]="Yes",1,0)</f>
        <v>0</v>
      </c>
      <c r="AB874" s="41">
        <f>IF(AND(tbl_PV_Milestones[[#This Row],[BL FY]]=2025,tbl_PV_Milestones[[#This Row],[Baseline Date]]&lt;PV_Meta!$B$7),1,0)</f>
        <v>1</v>
      </c>
      <c r="AC874" s="41">
        <f>IF(AND(tbl_PV_Milestones[[#This Row],[Planned YTD]]=1,tbl_PV_Milestones[[#This Row],[Complete]]="Yes"),1,0)</f>
        <v>0</v>
      </c>
      <c r="AD874" s="41">
        <f>IF(AND(tbl_PV_Milestones[[#This Row],[Actual/Schedule Finish]]&lt;PV_Meta!$B$7,tbl_PV_Milestones[[#This Row],[Complete]]="No",tbl_PV_Milestones[[#This Row],[Project Status]]&lt;&gt;"On Hold"),1,0)</f>
        <v>0</v>
      </c>
      <c r="AE874" s="41">
        <f>IF(AND(tbl_PV_Milestones[[#This Row],[Actual/Schedule Finish]]&gt;tbl_PV_Milestones[[#This Row],[Baseline Date]],tbl_PV_Milestones[[#This Row],[Complete]]="No",tbl_PV_Milestones[[#This Row],[Project Status]]&lt;&gt;"On Hold",tbl_PV_Milestones[[#This Row],[Overdue]]=0,tbl_PV_Milestones[[#This Row],[To be Baselined]]&lt;&gt;1),1,0)</f>
        <v>0</v>
      </c>
      <c r="AF874" s="41">
        <f>IF(AND(tbl_PV_Milestones[[#This Row],[BL FY]]=2025,tbl_PV_Milestones[[#This Row],[Finish FY]]&gt;2025),1,0)</f>
        <v>0</v>
      </c>
      <c r="AG874" s="56" t="str">
        <f>_xlfn.XLOOKUP(tbl_PV_Milestones[[#This Row],[Work ID]],tbl_PV_Meta[Work ID '#],tbl_PV_Meta[Project Manager/Owner],,0)</f>
        <v/>
      </c>
      <c r="AH874" s="6"/>
    </row>
    <row r="875" spans="4:34" x14ac:dyDescent="0.25">
      <c r="D875" s="6" t="s">
        <v>136</v>
      </c>
      <c r="E875" s="6" t="s">
        <v>513</v>
      </c>
      <c r="F875" s="6" t="s">
        <v>1692</v>
      </c>
      <c r="G875" s="6" t="s">
        <v>516</v>
      </c>
      <c r="H875" s="6" t="s">
        <v>505</v>
      </c>
      <c r="I875" s="6" t="s">
        <v>512</v>
      </c>
      <c r="J875" s="6" t="s">
        <v>136</v>
      </c>
      <c r="K875" s="6" t="s">
        <v>39</v>
      </c>
      <c r="L875" s="6" t="s">
        <v>70</v>
      </c>
      <c r="M875" s="43"/>
      <c r="N875" s="44" t="s">
        <v>1979</v>
      </c>
      <c r="O875" s="39">
        <v>46262.708333333299</v>
      </c>
      <c r="P875" s="39">
        <v>45821.708333333299</v>
      </c>
      <c r="Q875" s="6">
        <v>-298</v>
      </c>
      <c r="R875" s="6">
        <v>-0.242671009771987</v>
      </c>
      <c r="S875" s="45" t="e">
        <f>_xlfn.CONCAT(#REF!,TRIM(tbl_PV_Milestones[[#This Row],[Milestone Description]]))</f>
        <v>#REF!</v>
      </c>
      <c r="T875" s="84" t="str">
        <f>IF(COUNTIF(tbl_PV_Milestones[UID],tbl_PV_Milestones[[#This Row],[UID]])&gt;1,"Duplicate","")</f>
        <v>Duplicate</v>
      </c>
      <c r="U875" s="42" t="str">
        <f>_xlfn.XLOOKUP(tbl_PV_Milestones[[#This Row],[Work ID]],tbl_PV_Meta[Work ID '#],tbl_PV_Meta[Sub-Portfolio])</f>
        <v>Sub-Portfolio 4</v>
      </c>
      <c r="V875" s="41">
        <f>IF(MONTH(tbl_PV_Milestones[[#This Row],[Baseline Date]])&lt;7,YEAR(tbl_PV_Milestones[[#This Row],[Baseline Date]]),YEAR(tbl_PV_Milestones[[#This Row],[Baseline Date]])+1)</f>
        <v>2025</v>
      </c>
      <c r="W875" s="41">
        <f>IF(MONTH(tbl_PV_Milestones[[#This Row],[Actual/Schedule Finish]])&lt;7,YEAR(tbl_PV_Milestones[[#This Row],[Actual/Schedule Finish]]),YEAR(tbl_PV_Milestones[[#This Row],[Actual/Schedule Finish]])+1)</f>
        <v>2027</v>
      </c>
      <c r="X875" s="41" t="str">
        <f>IF(OR(tbl_PV_Milestones[[#This Row],[Project Status]]="Completed",tbl_PV_Milestones[[#This Row],[Project Status]]="Assumed Completed"),"Yes","No")</f>
        <v>No</v>
      </c>
      <c r="Y875" s="41">
        <f>IF(tbl_PV_Milestones[[#This Row],[Baseline Date]]="",1,0)</f>
        <v>0</v>
      </c>
      <c r="Z875" s="41">
        <f>IF(tbl_PV_Milestones[[#This Row],[Baseline Date]]&lt;PV_Meta!$B$7,1,0)</f>
        <v>0</v>
      </c>
      <c r="AA875" s="41">
        <f>IF(tbl_PV_Milestones[[#This Row],[Complete]]="Yes",1,0)</f>
        <v>0</v>
      </c>
      <c r="AB875" s="41">
        <f>IF(AND(tbl_PV_Milestones[[#This Row],[BL FY]]=2025,tbl_PV_Milestones[[#This Row],[Baseline Date]]&lt;PV_Meta!$B$7),1,0)</f>
        <v>0</v>
      </c>
      <c r="AC875" s="41">
        <f>IF(AND(tbl_PV_Milestones[[#This Row],[Planned YTD]]=1,tbl_PV_Milestones[[#This Row],[Complete]]="Yes"),1,0)</f>
        <v>0</v>
      </c>
      <c r="AD875" s="41">
        <f>IF(AND(tbl_PV_Milestones[[#This Row],[Actual/Schedule Finish]]&lt;PV_Meta!$B$7,tbl_PV_Milestones[[#This Row],[Complete]]="No",tbl_PV_Milestones[[#This Row],[Project Status]]&lt;&gt;"On Hold"),1,0)</f>
        <v>0</v>
      </c>
      <c r="AE875" s="41">
        <f>IF(AND(tbl_PV_Milestones[[#This Row],[Actual/Schedule Finish]]&gt;tbl_PV_Milestones[[#This Row],[Baseline Date]],tbl_PV_Milestones[[#This Row],[Complete]]="No",tbl_PV_Milestones[[#This Row],[Project Status]]&lt;&gt;"On Hold",tbl_PV_Milestones[[#This Row],[Overdue]]=0,tbl_PV_Milestones[[#This Row],[To be Baselined]]&lt;&gt;1),1,0)</f>
        <v>0</v>
      </c>
      <c r="AF875" s="41">
        <f>IF(AND(tbl_PV_Milestones[[#This Row],[BL FY]]=2025,tbl_PV_Milestones[[#This Row],[Finish FY]]&gt;2025),1,0)</f>
        <v>1</v>
      </c>
      <c r="AG875" s="56" t="str">
        <f>_xlfn.XLOOKUP(tbl_PV_Milestones[[#This Row],[Work ID]],tbl_PV_Meta[Work ID '#],tbl_PV_Meta[Project Manager/Owner],,0)</f>
        <v>Project Manager 4</v>
      </c>
      <c r="AH875" s="6"/>
    </row>
    <row r="876" spans="4:34" x14ac:dyDescent="0.25">
      <c r="D876" s="6" t="s">
        <v>136</v>
      </c>
      <c r="E876" s="6" t="s">
        <v>503</v>
      </c>
      <c r="F876" s="6" t="s">
        <v>1782</v>
      </c>
      <c r="G876" s="6" t="s">
        <v>744</v>
      </c>
      <c r="H876" s="6" t="s">
        <v>505</v>
      </c>
      <c r="I876" s="6" t="s">
        <v>522</v>
      </c>
      <c r="J876" s="6" t="s">
        <v>136</v>
      </c>
      <c r="K876" s="6" t="s">
        <v>39</v>
      </c>
      <c r="L876" s="6" t="s">
        <v>64</v>
      </c>
      <c r="M876" s="43"/>
      <c r="N876" s="44" t="s">
        <v>1979</v>
      </c>
      <c r="O876" s="39">
        <v>45582.708333333299</v>
      </c>
      <c r="P876" s="39">
        <v>45582.708333333299</v>
      </c>
      <c r="Q876" s="6">
        <v>0</v>
      </c>
      <c r="R876" s="6">
        <v>0</v>
      </c>
      <c r="S876" s="45" t="e">
        <f>_xlfn.CONCAT(#REF!,TRIM(tbl_PV_Milestones[[#This Row],[Milestone Description]]))</f>
        <v>#REF!</v>
      </c>
      <c r="T876" s="84" t="str">
        <f>IF(COUNTIF(tbl_PV_Milestones[UID],tbl_PV_Milestones[[#This Row],[UID]])&gt;1,"Duplicate","")</f>
        <v>Duplicate</v>
      </c>
      <c r="U876" s="42" t="str">
        <f>_xlfn.XLOOKUP(tbl_PV_Milestones[[#This Row],[Work ID]],tbl_PV_Meta[Work ID '#],tbl_PV_Meta[Sub-Portfolio])</f>
        <v>Sub-Portfolio 8</v>
      </c>
      <c r="V876" s="41">
        <f>IF(MONTH(tbl_PV_Milestones[[#This Row],[Baseline Date]])&lt;7,YEAR(tbl_PV_Milestones[[#This Row],[Baseline Date]]),YEAR(tbl_PV_Milestones[[#This Row],[Baseline Date]])+1)</f>
        <v>2025</v>
      </c>
      <c r="W876" s="41">
        <f>IF(MONTH(tbl_PV_Milestones[[#This Row],[Actual/Schedule Finish]])&lt;7,YEAR(tbl_PV_Milestones[[#This Row],[Actual/Schedule Finish]]),YEAR(tbl_PV_Milestones[[#This Row],[Actual/Schedule Finish]])+1)</f>
        <v>2025</v>
      </c>
      <c r="X876" s="41" t="str">
        <f>IF(OR(tbl_PV_Milestones[[#This Row],[Project Status]]="Completed",tbl_PV_Milestones[[#This Row],[Project Status]]="Assumed Completed"),"Yes","No")</f>
        <v>No</v>
      </c>
      <c r="Y876" s="41">
        <f>IF(tbl_PV_Milestones[[#This Row],[Baseline Date]]="",1,0)</f>
        <v>0</v>
      </c>
      <c r="Z876" s="41">
        <f>IF(tbl_PV_Milestones[[#This Row],[Baseline Date]]&lt;PV_Meta!$B$7,1,0)</f>
        <v>1</v>
      </c>
      <c r="AA876" s="41">
        <f>IF(tbl_PV_Milestones[[#This Row],[Complete]]="Yes",1,0)</f>
        <v>0</v>
      </c>
      <c r="AB876" s="41">
        <f>IF(AND(tbl_PV_Milestones[[#This Row],[BL FY]]=2025,tbl_PV_Milestones[[#This Row],[Baseline Date]]&lt;PV_Meta!$B$7),1,0)</f>
        <v>1</v>
      </c>
      <c r="AC876" s="41">
        <f>IF(AND(tbl_PV_Milestones[[#This Row],[Planned YTD]]=1,tbl_PV_Milestones[[#This Row],[Complete]]="Yes"),1,0)</f>
        <v>0</v>
      </c>
      <c r="AD876" s="41">
        <f>IF(AND(tbl_PV_Milestones[[#This Row],[Actual/Schedule Finish]]&lt;PV_Meta!$B$7,tbl_PV_Milestones[[#This Row],[Complete]]="No",tbl_PV_Milestones[[#This Row],[Project Status]]&lt;&gt;"On Hold"),1,0)</f>
        <v>0</v>
      </c>
      <c r="AE876" s="41">
        <f>IF(AND(tbl_PV_Milestones[[#This Row],[Actual/Schedule Finish]]&gt;tbl_PV_Milestones[[#This Row],[Baseline Date]],tbl_PV_Milestones[[#This Row],[Complete]]="No",tbl_PV_Milestones[[#This Row],[Project Status]]&lt;&gt;"On Hold",tbl_PV_Milestones[[#This Row],[Overdue]]=0,tbl_PV_Milestones[[#This Row],[To be Baselined]]&lt;&gt;1),1,0)</f>
        <v>0</v>
      </c>
      <c r="AF876" s="41">
        <f>IF(AND(tbl_PV_Milestones[[#This Row],[BL FY]]=2025,tbl_PV_Milestones[[#This Row],[Finish FY]]&gt;2025),1,0)</f>
        <v>0</v>
      </c>
      <c r="AG876" s="56" t="str">
        <f>_xlfn.XLOOKUP(tbl_PV_Milestones[[#This Row],[Work ID]],tbl_PV_Meta[Work ID '#],tbl_PV_Meta[Project Manager/Owner],,0)</f>
        <v>Project Manager 13</v>
      </c>
      <c r="AH876" s="6"/>
    </row>
    <row r="877" spans="4:34" x14ac:dyDescent="0.25">
      <c r="D877" s="6" t="s">
        <v>136</v>
      </c>
      <c r="E877" s="6" t="s">
        <v>503</v>
      </c>
      <c r="F877" s="6" t="s">
        <v>1782</v>
      </c>
      <c r="G877" s="6" t="s">
        <v>746</v>
      </c>
      <c r="H877" s="6" t="s">
        <v>505</v>
      </c>
      <c r="I877" s="6" t="s">
        <v>522</v>
      </c>
      <c r="J877" s="6" t="s">
        <v>136</v>
      </c>
      <c r="K877" s="6" t="s">
        <v>39</v>
      </c>
      <c r="L877" s="6" t="s">
        <v>64</v>
      </c>
      <c r="M877" s="43"/>
      <c r="N877" s="44" t="s">
        <v>1979</v>
      </c>
      <c r="O877" s="39">
        <v>45589.708333333299</v>
      </c>
      <c r="P877" s="39">
        <v>45589.708333333299</v>
      </c>
      <c r="Q877" s="6">
        <v>0</v>
      </c>
      <c r="R877" s="6">
        <v>0</v>
      </c>
      <c r="S877" s="45" t="e">
        <f>_xlfn.CONCAT(#REF!,TRIM(tbl_PV_Milestones[[#This Row],[Milestone Description]]))</f>
        <v>#REF!</v>
      </c>
      <c r="T877" s="84" t="str">
        <f>IF(COUNTIF(tbl_PV_Milestones[UID],tbl_PV_Milestones[[#This Row],[UID]])&gt;1,"Duplicate","")</f>
        <v>Duplicate</v>
      </c>
      <c r="U877" s="42" t="str">
        <f>_xlfn.XLOOKUP(tbl_PV_Milestones[[#This Row],[Work ID]],tbl_PV_Meta[Work ID '#],tbl_PV_Meta[Sub-Portfolio])</f>
        <v>Sub-Portfolio 8</v>
      </c>
      <c r="V877" s="41">
        <f>IF(MONTH(tbl_PV_Milestones[[#This Row],[Baseline Date]])&lt;7,YEAR(tbl_PV_Milestones[[#This Row],[Baseline Date]]),YEAR(tbl_PV_Milestones[[#This Row],[Baseline Date]])+1)</f>
        <v>2025</v>
      </c>
      <c r="W877" s="41">
        <f>IF(MONTH(tbl_PV_Milestones[[#This Row],[Actual/Schedule Finish]])&lt;7,YEAR(tbl_PV_Milestones[[#This Row],[Actual/Schedule Finish]]),YEAR(tbl_PV_Milestones[[#This Row],[Actual/Schedule Finish]])+1)</f>
        <v>2025</v>
      </c>
      <c r="X877" s="41" t="str">
        <f>IF(OR(tbl_PV_Milestones[[#This Row],[Project Status]]="Completed",tbl_PV_Milestones[[#This Row],[Project Status]]="Assumed Completed"),"Yes","No")</f>
        <v>No</v>
      </c>
      <c r="Y877" s="41">
        <f>IF(tbl_PV_Milestones[[#This Row],[Baseline Date]]="",1,0)</f>
        <v>0</v>
      </c>
      <c r="Z877" s="41">
        <f>IF(tbl_PV_Milestones[[#This Row],[Baseline Date]]&lt;PV_Meta!$B$7,1,0)</f>
        <v>1</v>
      </c>
      <c r="AA877" s="41">
        <f>IF(tbl_PV_Milestones[[#This Row],[Complete]]="Yes",1,0)</f>
        <v>0</v>
      </c>
      <c r="AB877" s="41">
        <f>IF(AND(tbl_PV_Milestones[[#This Row],[BL FY]]=2025,tbl_PV_Milestones[[#This Row],[Baseline Date]]&lt;PV_Meta!$B$7),1,0)</f>
        <v>1</v>
      </c>
      <c r="AC877" s="41">
        <f>IF(AND(tbl_PV_Milestones[[#This Row],[Planned YTD]]=1,tbl_PV_Milestones[[#This Row],[Complete]]="Yes"),1,0)</f>
        <v>0</v>
      </c>
      <c r="AD877" s="41">
        <f>IF(AND(tbl_PV_Milestones[[#This Row],[Actual/Schedule Finish]]&lt;PV_Meta!$B$7,tbl_PV_Milestones[[#This Row],[Complete]]="No",tbl_PV_Milestones[[#This Row],[Project Status]]&lt;&gt;"On Hold"),1,0)</f>
        <v>0</v>
      </c>
      <c r="AE877" s="41">
        <f>IF(AND(tbl_PV_Milestones[[#This Row],[Actual/Schedule Finish]]&gt;tbl_PV_Milestones[[#This Row],[Baseline Date]],tbl_PV_Milestones[[#This Row],[Complete]]="No",tbl_PV_Milestones[[#This Row],[Project Status]]&lt;&gt;"On Hold",tbl_PV_Milestones[[#This Row],[Overdue]]=0,tbl_PV_Milestones[[#This Row],[To be Baselined]]&lt;&gt;1),1,0)</f>
        <v>0</v>
      </c>
      <c r="AF877" s="41">
        <f>IF(AND(tbl_PV_Milestones[[#This Row],[BL FY]]=2025,tbl_PV_Milestones[[#This Row],[Finish FY]]&gt;2025),1,0)</f>
        <v>0</v>
      </c>
      <c r="AG877" s="56" t="str">
        <f>_xlfn.XLOOKUP(tbl_PV_Milestones[[#This Row],[Work ID]],tbl_PV_Meta[Work ID '#],tbl_PV_Meta[Project Manager/Owner],,0)</f>
        <v>Project Manager 13</v>
      </c>
      <c r="AH877" s="6"/>
    </row>
    <row r="878" spans="4:34" x14ac:dyDescent="0.25">
      <c r="D878" s="6" t="s">
        <v>136</v>
      </c>
      <c r="E878" s="6" t="s">
        <v>580</v>
      </c>
      <c r="F878" s="6" t="s">
        <v>1692</v>
      </c>
      <c r="G878" s="6" t="s">
        <v>738</v>
      </c>
      <c r="H878" s="6" t="s">
        <v>505</v>
      </c>
      <c r="I878" s="6" t="s">
        <v>522</v>
      </c>
      <c r="J878" s="6" t="s">
        <v>136</v>
      </c>
      <c r="K878" s="6" t="s">
        <v>39</v>
      </c>
      <c r="L878" s="6" t="s">
        <v>70</v>
      </c>
      <c r="M878" s="43"/>
      <c r="N878" s="44" t="s">
        <v>1979</v>
      </c>
      <c r="O878" s="39">
        <v>45695.708333333299</v>
      </c>
      <c r="P878" s="39">
        <v>45600.708333333299</v>
      </c>
      <c r="Q878" s="6">
        <v>-58</v>
      </c>
      <c r="R878" s="6">
        <v>-4.7231270358306203E-2</v>
      </c>
      <c r="S878" s="45" t="e">
        <f>_xlfn.CONCAT(#REF!,TRIM(tbl_PV_Milestones[[#This Row],[Milestone Description]]))</f>
        <v>#REF!</v>
      </c>
      <c r="T878" s="84" t="str">
        <f>IF(COUNTIF(tbl_PV_Milestones[UID],tbl_PV_Milestones[[#This Row],[UID]])&gt;1,"Duplicate","")</f>
        <v>Duplicate</v>
      </c>
      <c r="U878" s="42" t="str">
        <f>_xlfn.XLOOKUP(tbl_PV_Milestones[[#This Row],[Work ID]],tbl_PV_Meta[Work ID '#],tbl_PV_Meta[Sub-Portfolio])</f>
        <v>Sub-Portfolio 4</v>
      </c>
      <c r="V878" s="41">
        <f>IF(MONTH(tbl_PV_Milestones[[#This Row],[Baseline Date]])&lt;7,YEAR(tbl_PV_Milestones[[#This Row],[Baseline Date]]),YEAR(tbl_PV_Milestones[[#This Row],[Baseline Date]])+1)</f>
        <v>2025</v>
      </c>
      <c r="W878" s="41">
        <f>IF(MONTH(tbl_PV_Milestones[[#This Row],[Actual/Schedule Finish]])&lt;7,YEAR(tbl_PV_Milestones[[#This Row],[Actual/Schedule Finish]]),YEAR(tbl_PV_Milestones[[#This Row],[Actual/Schedule Finish]])+1)</f>
        <v>2025</v>
      </c>
      <c r="X878" s="41" t="str">
        <f>IF(OR(tbl_PV_Milestones[[#This Row],[Project Status]]="Completed",tbl_PV_Milestones[[#This Row],[Project Status]]="Assumed Completed"),"Yes","No")</f>
        <v>No</v>
      </c>
      <c r="Y878" s="41">
        <f>IF(tbl_PV_Milestones[[#This Row],[Baseline Date]]="",1,0)</f>
        <v>0</v>
      </c>
      <c r="Z878" s="41">
        <f>IF(tbl_PV_Milestones[[#This Row],[Baseline Date]]&lt;PV_Meta!$B$7,1,0)</f>
        <v>1</v>
      </c>
      <c r="AA878" s="41">
        <f>IF(tbl_PV_Milestones[[#This Row],[Complete]]="Yes",1,0)</f>
        <v>0</v>
      </c>
      <c r="AB878" s="41">
        <f>IF(AND(tbl_PV_Milestones[[#This Row],[BL FY]]=2025,tbl_PV_Milestones[[#This Row],[Baseline Date]]&lt;PV_Meta!$B$7),1,0)</f>
        <v>1</v>
      </c>
      <c r="AC878" s="41">
        <f>IF(AND(tbl_PV_Milestones[[#This Row],[Planned YTD]]=1,tbl_PV_Milestones[[#This Row],[Complete]]="Yes"),1,0)</f>
        <v>0</v>
      </c>
      <c r="AD878" s="41">
        <f>IF(AND(tbl_PV_Milestones[[#This Row],[Actual/Schedule Finish]]&lt;PV_Meta!$B$7,tbl_PV_Milestones[[#This Row],[Complete]]="No",tbl_PV_Milestones[[#This Row],[Project Status]]&lt;&gt;"On Hold"),1,0)</f>
        <v>0</v>
      </c>
      <c r="AE878" s="41">
        <f>IF(AND(tbl_PV_Milestones[[#This Row],[Actual/Schedule Finish]]&gt;tbl_PV_Milestones[[#This Row],[Baseline Date]],tbl_PV_Milestones[[#This Row],[Complete]]="No",tbl_PV_Milestones[[#This Row],[Project Status]]&lt;&gt;"On Hold",tbl_PV_Milestones[[#This Row],[Overdue]]=0,tbl_PV_Milestones[[#This Row],[To be Baselined]]&lt;&gt;1),1,0)</f>
        <v>0</v>
      </c>
      <c r="AF878" s="41">
        <f>IF(AND(tbl_PV_Milestones[[#This Row],[BL FY]]=2025,tbl_PV_Milestones[[#This Row],[Finish FY]]&gt;2025),1,0)</f>
        <v>0</v>
      </c>
      <c r="AG878" s="56" t="str">
        <f>_xlfn.XLOOKUP(tbl_PV_Milestones[[#This Row],[Work ID]],tbl_PV_Meta[Work ID '#],tbl_PV_Meta[Project Manager/Owner],,0)</f>
        <v>Project Manager 4</v>
      </c>
      <c r="AH878" s="6"/>
    </row>
    <row r="879" spans="4:34" x14ac:dyDescent="0.25">
      <c r="D879" s="6" t="s">
        <v>136</v>
      </c>
      <c r="E879" s="6" t="s">
        <v>580</v>
      </c>
      <c r="F879" s="6" t="s">
        <v>1692</v>
      </c>
      <c r="G879" s="6" t="s">
        <v>627</v>
      </c>
      <c r="H879" s="6" t="s">
        <v>505</v>
      </c>
      <c r="I879" s="6" t="s">
        <v>522</v>
      </c>
      <c r="J879" s="6" t="s">
        <v>136</v>
      </c>
      <c r="K879" s="6" t="s">
        <v>39</v>
      </c>
      <c r="L879" s="6" t="s">
        <v>70</v>
      </c>
      <c r="M879" s="43"/>
      <c r="N879" s="44" t="s">
        <v>1979</v>
      </c>
      <c r="O879" s="39">
        <v>45702.708333333299</v>
      </c>
      <c r="P879" s="39">
        <v>45628.708333333299</v>
      </c>
      <c r="Q879" s="6">
        <v>-43</v>
      </c>
      <c r="R879" s="6">
        <v>-3.50162866449511E-2</v>
      </c>
      <c r="S879" s="45" t="e">
        <f>_xlfn.CONCAT(#REF!,TRIM(tbl_PV_Milestones[[#This Row],[Milestone Description]]))</f>
        <v>#REF!</v>
      </c>
      <c r="T879" s="84" t="str">
        <f>IF(COUNTIF(tbl_PV_Milestones[UID],tbl_PV_Milestones[[#This Row],[UID]])&gt;1,"Duplicate","")</f>
        <v>Duplicate</v>
      </c>
      <c r="U879" s="42" t="str">
        <f>_xlfn.XLOOKUP(tbl_PV_Milestones[[#This Row],[Work ID]],tbl_PV_Meta[Work ID '#],tbl_PV_Meta[Sub-Portfolio])</f>
        <v>Sub-Portfolio 4</v>
      </c>
      <c r="V879" s="41">
        <f>IF(MONTH(tbl_PV_Milestones[[#This Row],[Baseline Date]])&lt;7,YEAR(tbl_PV_Milestones[[#This Row],[Baseline Date]]),YEAR(tbl_PV_Milestones[[#This Row],[Baseline Date]])+1)</f>
        <v>2025</v>
      </c>
      <c r="W879" s="41">
        <f>IF(MONTH(tbl_PV_Milestones[[#This Row],[Actual/Schedule Finish]])&lt;7,YEAR(tbl_PV_Milestones[[#This Row],[Actual/Schedule Finish]]),YEAR(tbl_PV_Milestones[[#This Row],[Actual/Schedule Finish]])+1)</f>
        <v>2025</v>
      </c>
      <c r="X879" s="41" t="str">
        <f>IF(OR(tbl_PV_Milestones[[#This Row],[Project Status]]="Completed",tbl_PV_Milestones[[#This Row],[Project Status]]="Assumed Completed"),"Yes","No")</f>
        <v>No</v>
      </c>
      <c r="Y879" s="41">
        <f>IF(tbl_PV_Milestones[[#This Row],[Baseline Date]]="",1,0)</f>
        <v>0</v>
      </c>
      <c r="Z879" s="41">
        <f>IF(tbl_PV_Milestones[[#This Row],[Baseline Date]]&lt;PV_Meta!$B$7,1,0)</f>
        <v>1</v>
      </c>
      <c r="AA879" s="41">
        <f>IF(tbl_PV_Milestones[[#This Row],[Complete]]="Yes",1,0)</f>
        <v>0</v>
      </c>
      <c r="AB879" s="41">
        <f>IF(AND(tbl_PV_Milestones[[#This Row],[BL FY]]=2025,tbl_PV_Milestones[[#This Row],[Baseline Date]]&lt;PV_Meta!$B$7),1,0)</f>
        <v>1</v>
      </c>
      <c r="AC879" s="41">
        <f>IF(AND(tbl_PV_Milestones[[#This Row],[Planned YTD]]=1,tbl_PV_Milestones[[#This Row],[Complete]]="Yes"),1,0)</f>
        <v>0</v>
      </c>
      <c r="AD879" s="41">
        <f>IF(AND(tbl_PV_Milestones[[#This Row],[Actual/Schedule Finish]]&lt;PV_Meta!$B$7,tbl_PV_Milestones[[#This Row],[Complete]]="No",tbl_PV_Milestones[[#This Row],[Project Status]]&lt;&gt;"On Hold"),1,0)</f>
        <v>0</v>
      </c>
      <c r="AE879" s="41">
        <f>IF(AND(tbl_PV_Milestones[[#This Row],[Actual/Schedule Finish]]&gt;tbl_PV_Milestones[[#This Row],[Baseline Date]],tbl_PV_Milestones[[#This Row],[Complete]]="No",tbl_PV_Milestones[[#This Row],[Project Status]]&lt;&gt;"On Hold",tbl_PV_Milestones[[#This Row],[Overdue]]=0,tbl_PV_Milestones[[#This Row],[To be Baselined]]&lt;&gt;1),1,0)</f>
        <v>0</v>
      </c>
      <c r="AF879" s="41">
        <f>IF(AND(tbl_PV_Milestones[[#This Row],[BL FY]]=2025,tbl_PV_Milestones[[#This Row],[Finish FY]]&gt;2025),1,0)</f>
        <v>0</v>
      </c>
      <c r="AG879" s="56" t="str">
        <f>_xlfn.XLOOKUP(tbl_PV_Milestones[[#This Row],[Work ID]],tbl_PV_Meta[Work ID '#],tbl_PV_Meta[Project Manager/Owner],,0)</f>
        <v>Project Manager 4</v>
      </c>
      <c r="AH879" s="6"/>
    </row>
    <row r="880" spans="4:34" x14ac:dyDescent="0.25">
      <c r="D880" s="6" t="s">
        <v>136</v>
      </c>
      <c r="E880" s="6" t="s">
        <v>513</v>
      </c>
      <c r="F880" s="6" t="s">
        <v>1692</v>
      </c>
      <c r="G880" s="6" t="s">
        <v>566</v>
      </c>
      <c r="H880" s="6" t="s">
        <v>505</v>
      </c>
      <c r="I880" s="6" t="s">
        <v>522</v>
      </c>
      <c r="J880" s="6" t="s">
        <v>136</v>
      </c>
      <c r="K880" s="6" t="s">
        <v>39</v>
      </c>
      <c r="L880" s="6" t="s">
        <v>70</v>
      </c>
      <c r="M880" s="43"/>
      <c r="N880" s="44" t="s">
        <v>1979</v>
      </c>
      <c r="O880" s="39">
        <v>45821.708333333299</v>
      </c>
      <c r="P880" s="39">
        <v>45618.708333333299</v>
      </c>
      <c r="Q880" s="6">
        <v>-130</v>
      </c>
      <c r="R880" s="6">
        <v>-0.10586319218241</v>
      </c>
      <c r="S880" s="45" t="e">
        <f>_xlfn.CONCAT(#REF!,TRIM(tbl_PV_Milestones[[#This Row],[Milestone Description]]))</f>
        <v>#REF!</v>
      </c>
      <c r="T880" s="84" t="str">
        <f>IF(COUNTIF(tbl_PV_Milestones[UID],tbl_PV_Milestones[[#This Row],[UID]])&gt;1,"Duplicate","")</f>
        <v>Duplicate</v>
      </c>
      <c r="U880" s="42" t="str">
        <f>_xlfn.XLOOKUP(tbl_PV_Milestones[[#This Row],[Work ID]],tbl_PV_Meta[Work ID '#],tbl_PV_Meta[Sub-Portfolio])</f>
        <v>Sub-Portfolio 4</v>
      </c>
      <c r="V880" s="41">
        <f>IF(MONTH(tbl_PV_Milestones[[#This Row],[Baseline Date]])&lt;7,YEAR(tbl_PV_Milestones[[#This Row],[Baseline Date]]),YEAR(tbl_PV_Milestones[[#This Row],[Baseline Date]])+1)</f>
        <v>2025</v>
      </c>
      <c r="W880" s="41">
        <f>IF(MONTH(tbl_PV_Milestones[[#This Row],[Actual/Schedule Finish]])&lt;7,YEAR(tbl_PV_Milestones[[#This Row],[Actual/Schedule Finish]]),YEAR(tbl_PV_Milestones[[#This Row],[Actual/Schedule Finish]])+1)</f>
        <v>2025</v>
      </c>
      <c r="X880" s="41" t="str">
        <f>IF(OR(tbl_PV_Milestones[[#This Row],[Project Status]]="Completed",tbl_PV_Milestones[[#This Row],[Project Status]]="Assumed Completed"),"Yes","No")</f>
        <v>No</v>
      </c>
      <c r="Y880" s="41">
        <f>IF(tbl_PV_Milestones[[#This Row],[Baseline Date]]="",1,0)</f>
        <v>0</v>
      </c>
      <c r="Z880" s="41">
        <f>IF(tbl_PV_Milestones[[#This Row],[Baseline Date]]&lt;PV_Meta!$B$7,1,0)</f>
        <v>1</v>
      </c>
      <c r="AA880" s="41">
        <f>IF(tbl_PV_Milestones[[#This Row],[Complete]]="Yes",1,0)</f>
        <v>0</v>
      </c>
      <c r="AB880" s="41">
        <f>IF(AND(tbl_PV_Milestones[[#This Row],[BL FY]]=2025,tbl_PV_Milestones[[#This Row],[Baseline Date]]&lt;PV_Meta!$B$7),1,0)</f>
        <v>1</v>
      </c>
      <c r="AC880" s="41">
        <f>IF(AND(tbl_PV_Milestones[[#This Row],[Planned YTD]]=1,tbl_PV_Milestones[[#This Row],[Complete]]="Yes"),1,0)</f>
        <v>0</v>
      </c>
      <c r="AD880" s="41">
        <f>IF(AND(tbl_PV_Milestones[[#This Row],[Actual/Schedule Finish]]&lt;PV_Meta!$B$7,tbl_PV_Milestones[[#This Row],[Complete]]="No",tbl_PV_Milestones[[#This Row],[Project Status]]&lt;&gt;"On Hold"),1,0)</f>
        <v>0</v>
      </c>
      <c r="AE880" s="41">
        <f>IF(AND(tbl_PV_Milestones[[#This Row],[Actual/Schedule Finish]]&gt;tbl_PV_Milestones[[#This Row],[Baseline Date]],tbl_PV_Milestones[[#This Row],[Complete]]="No",tbl_PV_Milestones[[#This Row],[Project Status]]&lt;&gt;"On Hold",tbl_PV_Milestones[[#This Row],[Overdue]]=0,tbl_PV_Milestones[[#This Row],[To be Baselined]]&lt;&gt;1),1,0)</f>
        <v>0</v>
      </c>
      <c r="AF880" s="41">
        <f>IF(AND(tbl_PV_Milestones[[#This Row],[BL FY]]=2025,tbl_PV_Milestones[[#This Row],[Finish FY]]&gt;2025),1,0)</f>
        <v>0</v>
      </c>
      <c r="AG880" s="56" t="str">
        <f>_xlfn.XLOOKUP(tbl_PV_Milestones[[#This Row],[Work ID]],tbl_PV_Meta[Work ID '#],tbl_PV_Meta[Project Manager/Owner],,0)</f>
        <v>Project Manager 4</v>
      </c>
      <c r="AH880" s="6"/>
    </row>
    <row r="881" spans="4:34" x14ac:dyDescent="0.25">
      <c r="D881" s="6" t="s">
        <v>136</v>
      </c>
      <c r="E881" s="6" t="s">
        <v>580</v>
      </c>
      <c r="F881" s="6" t="s">
        <v>1692</v>
      </c>
      <c r="G881" s="6" t="s">
        <v>572</v>
      </c>
      <c r="H881" s="6" t="s">
        <v>505</v>
      </c>
      <c r="I881" s="6" t="s">
        <v>522</v>
      </c>
      <c r="J881" s="6" t="s">
        <v>136</v>
      </c>
      <c r="K881" s="6" t="s">
        <v>39</v>
      </c>
      <c r="L881" s="6" t="s">
        <v>70</v>
      </c>
      <c r="M881" s="43"/>
      <c r="N881" s="44" t="s">
        <v>1979</v>
      </c>
      <c r="O881" s="39">
        <v>45702.708333333299</v>
      </c>
      <c r="P881" s="39">
        <v>45617.708333333299</v>
      </c>
      <c r="Q881" s="6">
        <v>-50</v>
      </c>
      <c r="R881" s="6">
        <v>-4.0716612377850202E-2</v>
      </c>
      <c r="S881" s="45" t="e">
        <f>_xlfn.CONCAT(#REF!,TRIM(tbl_PV_Milestones[[#This Row],[Milestone Description]]))</f>
        <v>#REF!</v>
      </c>
      <c r="T881" s="84" t="str">
        <f>IF(COUNTIF(tbl_PV_Milestones[UID],tbl_PV_Milestones[[#This Row],[UID]])&gt;1,"Duplicate","")</f>
        <v>Duplicate</v>
      </c>
      <c r="U881" s="42" t="str">
        <f>_xlfn.XLOOKUP(tbl_PV_Milestones[[#This Row],[Work ID]],tbl_PV_Meta[Work ID '#],tbl_PV_Meta[Sub-Portfolio])</f>
        <v>Sub-Portfolio 4</v>
      </c>
      <c r="V881" s="41">
        <f>IF(MONTH(tbl_PV_Milestones[[#This Row],[Baseline Date]])&lt;7,YEAR(tbl_PV_Milestones[[#This Row],[Baseline Date]]),YEAR(tbl_PV_Milestones[[#This Row],[Baseline Date]])+1)</f>
        <v>2025</v>
      </c>
      <c r="W881" s="41">
        <f>IF(MONTH(tbl_PV_Milestones[[#This Row],[Actual/Schedule Finish]])&lt;7,YEAR(tbl_PV_Milestones[[#This Row],[Actual/Schedule Finish]]),YEAR(tbl_PV_Milestones[[#This Row],[Actual/Schedule Finish]])+1)</f>
        <v>2025</v>
      </c>
      <c r="X881" s="41" t="str">
        <f>IF(OR(tbl_PV_Milestones[[#This Row],[Project Status]]="Completed",tbl_PV_Milestones[[#This Row],[Project Status]]="Assumed Completed"),"Yes","No")</f>
        <v>No</v>
      </c>
      <c r="Y881" s="41">
        <f>IF(tbl_PV_Milestones[[#This Row],[Baseline Date]]="",1,0)</f>
        <v>0</v>
      </c>
      <c r="Z881" s="41">
        <f>IF(tbl_PV_Milestones[[#This Row],[Baseline Date]]&lt;PV_Meta!$B$7,1,0)</f>
        <v>1</v>
      </c>
      <c r="AA881" s="41">
        <f>IF(tbl_PV_Milestones[[#This Row],[Complete]]="Yes",1,0)</f>
        <v>0</v>
      </c>
      <c r="AB881" s="41">
        <f>IF(AND(tbl_PV_Milestones[[#This Row],[BL FY]]=2025,tbl_PV_Milestones[[#This Row],[Baseline Date]]&lt;PV_Meta!$B$7),1,0)</f>
        <v>1</v>
      </c>
      <c r="AC881" s="41">
        <f>IF(AND(tbl_PV_Milestones[[#This Row],[Planned YTD]]=1,tbl_PV_Milestones[[#This Row],[Complete]]="Yes"),1,0)</f>
        <v>0</v>
      </c>
      <c r="AD881" s="41">
        <f>IF(AND(tbl_PV_Milestones[[#This Row],[Actual/Schedule Finish]]&lt;PV_Meta!$B$7,tbl_PV_Milestones[[#This Row],[Complete]]="No",tbl_PV_Milestones[[#This Row],[Project Status]]&lt;&gt;"On Hold"),1,0)</f>
        <v>0</v>
      </c>
      <c r="AE881" s="41">
        <f>IF(AND(tbl_PV_Milestones[[#This Row],[Actual/Schedule Finish]]&gt;tbl_PV_Milestones[[#This Row],[Baseline Date]],tbl_PV_Milestones[[#This Row],[Complete]]="No",tbl_PV_Milestones[[#This Row],[Project Status]]&lt;&gt;"On Hold",tbl_PV_Milestones[[#This Row],[Overdue]]=0,tbl_PV_Milestones[[#This Row],[To be Baselined]]&lt;&gt;1),1,0)</f>
        <v>0</v>
      </c>
      <c r="AF881" s="41">
        <f>IF(AND(tbl_PV_Milestones[[#This Row],[BL FY]]=2025,tbl_PV_Milestones[[#This Row],[Finish FY]]&gt;2025),1,0)</f>
        <v>0</v>
      </c>
      <c r="AG881" s="56" t="str">
        <f>_xlfn.XLOOKUP(tbl_PV_Milestones[[#This Row],[Work ID]],tbl_PV_Meta[Work ID '#],tbl_PV_Meta[Project Manager/Owner],,0)</f>
        <v>Project Manager 4</v>
      </c>
      <c r="AH881" s="6"/>
    </row>
    <row r="882" spans="4:34" x14ac:dyDescent="0.25">
      <c r="D882" s="6" t="s">
        <v>136</v>
      </c>
      <c r="E882" s="6" t="s">
        <v>52</v>
      </c>
      <c r="F882" s="6" t="s">
        <v>1692</v>
      </c>
      <c r="G882" s="6" t="s">
        <v>739</v>
      </c>
      <c r="H882" s="6" t="s">
        <v>505</v>
      </c>
      <c r="I882" s="6" t="s">
        <v>522</v>
      </c>
      <c r="J882" s="6" t="s">
        <v>136</v>
      </c>
      <c r="K882" s="6" t="s">
        <v>39</v>
      </c>
      <c r="L882" s="6" t="s">
        <v>70</v>
      </c>
      <c r="M882" s="43"/>
      <c r="N882" s="44" t="s">
        <v>1979</v>
      </c>
      <c r="P882" s="39">
        <v>45600.708333333299</v>
      </c>
      <c r="S882" s="45" t="e">
        <f>_xlfn.CONCAT(#REF!,TRIM(tbl_PV_Milestones[[#This Row],[Milestone Description]]))</f>
        <v>#REF!</v>
      </c>
      <c r="T882" s="84" t="str">
        <f>IF(COUNTIF(tbl_PV_Milestones[UID],tbl_PV_Milestones[[#This Row],[UID]])&gt;1,"Duplicate","")</f>
        <v>Duplicate</v>
      </c>
      <c r="U882" s="42" t="str">
        <f>_xlfn.XLOOKUP(tbl_PV_Milestones[[#This Row],[Work ID]],tbl_PV_Meta[Work ID '#],tbl_PV_Meta[Sub-Portfolio])</f>
        <v>Sub-Portfolio 4</v>
      </c>
      <c r="V882" s="41">
        <f>IF(MONTH(tbl_PV_Milestones[[#This Row],[Baseline Date]])&lt;7,YEAR(tbl_PV_Milestones[[#This Row],[Baseline Date]]),YEAR(tbl_PV_Milestones[[#This Row],[Baseline Date]])+1)</f>
        <v>2025</v>
      </c>
      <c r="W882" s="41">
        <f>IF(MONTH(tbl_PV_Milestones[[#This Row],[Actual/Schedule Finish]])&lt;7,YEAR(tbl_PV_Milestones[[#This Row],[Actual/Schedule Finish]]),YEAR(tbl_PV_Milestones[[#This Row],[Actual/Schedule Finish]])+1)</f>
        <v>1900</v>
      </c>
      <c r="X882" s="41" t="str">
        <f>IF(OR(tbl_PV_Milestones[[#This Row],[Project Status]]="Completed",tbl_PV_Milestones[[#This Row],[Project Status]]="Assumed Completed"),"Yes","No")</f>
        <v>No</v>
      </c>
      <c r="Y882" s="41">
        <f>IF(tbl_PV_Milestones[[#This Row],[Baseline Date]]="",1,0)</f>
        <v>0</v>
      </c>
      <c r="Z882" s="41">
        <f>IF(tbl_PV_Milestones[[#This Row],[Baseline Date]]&lt;PV_Meta!$B$7,1,0)</f>
        <v>1</v>
      </c>
      <c r="AA882" s="41">
        <f>IF(tbl_PV_Milestones[[#This Row],[Complete]]="Yes",1,0)</f>
        <v>0</v>
      </c>
      <c r="AB882" s="41">
        <f>IF(AND(tbl_PV_Milestones[[#This Row],[BL FY]]=2025,tbl_PV_Milestones[[#This Row],[Baseline Date]]&lt;PV_Meta!$B$7),1,0)</f>
        <v>1</v>
      </c>
      <c r="AC882" s="41">
        <f>IF(AND(tbl_PV_Milestones[[#This Row],[Planned YTD]]=1,tbl_PV_Milestones[[#This Row],[Complete]]="Yes"),1,0)</f>
        <v>0</v>
      </c>
      <c r="AD882" s="41">
        <f>IF(AND(tbl_PV_Milestones[[#This Row],[Actual/Schedule Finish]]&lt;PV_Meta!$B$7,tbl_PV_Milestones[[#This Row],[Complete]]="No",tbl_PV_Milestones[[#This Row],[Project Status]]&lt;&gt;"On Hold"),1,0)</f>
        <v>0</v>
      </c>
      <c r="AE882" s="41">
        <f>IF(AND(tbl_PV_Milestones[[#This Row],[Actual/Schedule Finish]]&gt;tbl_PV_Milestones[[#This Row],[Baseline Date]],tbl_PV_Milestones[[#This Row],[Complete]]="No",tbl_PV_Milestones[[#This Row],[Project Status]]&lt;&gt;"On Hold",tbl_PV_Milestones[[#This Row],[Overdue]]=0,tbl_PV_Milestones[[#This Row],[To be Baselined]]&lt;&gt;1),1,0)</f>
        <v>0</v>
      </c>
      <c r="AF882" s="41">
        <f>IF(AND(tbl_PV_Milestones[[#This Row],[BL FY]]=2025,tbl_PV_Milestones[[#This Row],[Finish FY]]&gt;2025),1,0)</f>
        <v>0</v>
      </c>
      <c r="AG882" s="56" t="str">
        <f>_xlfn.XLOOKUP(tbl_PV_Milestones[[#This Row],[Work ID]],tbl_PV_Meta[Work ID '#],tbl_PV_Meta[Project Manager/Owner],,0)</f>
        <v>Project Manager 4</v>
      </c>
      <c r="AH882" s="6"/>
    </row>
    <row r="883" spans="4:34" x14ac:dyDescent="0.25">
      <c r="D883" s="6" t="s">
        <v>136</v>
      </c>
      <c r="E883" s="6" t="s">
        <v>513</v>
      </c>
      <c r="F883" s="6" t="s">
        <v>1692</v>
      </c>
      <c r="G883" s="6" t="s">
        <v>743</v>
      </c>
      <c r="H883" s="6" t="s">
        <v>505</v>
      </c>
      <c r="I883" s="6" t="s">
        <v>522</v>
      </c>
      <c r="J883" s="6" t="s">
        <v>136</v>
      </c>
      <c r="K883" s="6" t="s">
        <v>39</v>
      </c>
      <c r="L883" s="6" t="s">
        <v>70</v>
      </c>
      <c r="M883" s="43"/>
      <c r="N883" s="44" t="s">
        <v>1979</v>
      </c>
      <c r="O883" s="39">
        <v>45821.708333333299</v>
      </c>
      <c r="P883" s="39">
        <v>45628.708333333299</v>
      </c>
      <c r="Q883" s="6">
        <v>-124</v>
      </c>
      <c r="R883" s="6">
        <v>-0.100977198697068</v>
      </c>
      <c r="S883" s="45" t="e">
        <f>_xlfn.CONCAT(#REF!,TRIM(tbl_PV_Milestones[[#This Row],[Milestone Description]]))</f>
        <v>#REF!</v>
      </c>
      <c r="T883" s="84" t="str">
        <f>IF(COUNTIF(tbl_PV_Milestones[UID],tbl_PV_Milestones[[#This Row],[UID]])&gt;1,"Duplicate","")</f>
        <v>Duplicate</v>
      </c>
      <c r="U883" s="42" t="str">
        <f>_xlfn.XLOOKUP(tbl_PV_Milestones[[#This Row],[Work ID]],tbl_PV_Meta[Work ID '#],tbl_PV_Meta[Sub-Portfolio])</f>
        <v>Sub-Portfolio 4</v>
      </c>
      <c r="V883" s="41">
        <f>IF(MONTH(tbl_PV_Milestones[[#This Row],[Baseline Date]])&lt;7,YEAR(tbl_PV_Milestones[[#This Row],[Baseline Date]]),YEAR(tbl_PV_Milestones[[#This Row],[Baseline Date]])+1)</f>
        <v>2025</v>
      </c>
      <c r="W883" s="41">
        <f>IF(MONTH(tbl_PV_Milestones[[#This Row],[Actual/Schedule Finish]])&lt;7,YEAR(tbl_PV_Milestones[[#This Row],[Actual/Schedule Finish]]),YEAR(tbl_PV_Milestones[[#This Row],[Actual/Schedule Finish]])+1)</f>
        <v>2025</v>
      </c>
      <c r="X883" s="41" t="str">
        <f>IF(OR(tbl_PV_Milestones[[#This Row],[Project Status]]="Completed",tbl_PV_Milestones[[#This Row],[Project Status]]="Assumed Completed"),"Yes","No")</f>
        <v>No</v>
      </c>
      <c r="Y883" s="41">
        <f>IF(tbl_PV_Milestones[[#This Row],[Baseline Date]]="",1,0)</f>
        <v>0</v>
      </c>
      <c r="Z883" s="41">
        <f>IF(tbl_PV_Milestones[[#This Row],[Baseline Date]]&lt;PV_Meta!$B$7,1,0)</f>
        <v>1</v>
      </c>
      <c r="AA883" s="41">
        <f>IF(tbl_PV_Milestones[[#This Row],[Complete]]="Yes",1,0)</f>
        <v>0</v>
      </c>
      <c r="AB883" s="41">
        <f>IF(AND(tbl_PV_Milestones[[#This Row],[BL FY]]=2025,tbl_PV_Milestones[[#This Row],[Baseline Date]]&lt;PV_Meta!$B$7),1,0)</f>
        <v>1</v>
      </c>
      <c r="AC883" s="41">
        <f>IF(AND(tbl_PV_Milestones[[#This Row],[Planned YTD]]=1,tbl_PV_Milestones[[#This Row],[Complete]]="Yes"),1,0)</f>
        <v>0</v>
      </c>
      <c r="AD883" s="41">
        <f>IF(AND(tbl_PV_Milestones[[#This Row],[Actual/Schedule Finish]]&lt;PV_Meta!$B$7,tbl_PV_Milestones[[#This Row],[Complete]]="No",tbl_PV_Milestones[[#This Row],[Project Status]]&lt;&gt;"On Hold"),1,0)</f>
        <v>0</v>
      </c>
      <c r="AE883" s="41">
        <f>IF(AND(tbl_PV_Milestones[[#This Row],[Actual/Schedule Finish]]&gt;tbl_PV_Milestones[[#This Row],[Baseline Date]],tbl_PV_Milestones[[#This Row],[Complete]]="No",tbl_PV_Milestones[[#This Row],[Project Status]]&lt;&gt;"On Hold",tbl_PV_Milestones[[#This Row],[Overdue]]=0,tbl_PV_Milestones[[#This Row],[To be Baselined]]&lt;&gt;1),1,0)</f>
        <v>0</v>
      </c>
      <c r="AF883" s="41">
        <f>IF(AND(tbl_PV_Milestones[[#This Row],[BL FY]]=2025,tbl_PV_Milestones[[#This Row],[Finish FY]]&gt;2025),1,0)</f>
        <v>0</v>
      </c>
      <c r="AG883" s="56" t="str">
        <f>_xlfn.XLOOKUP(tbl_PV_Milestones[[#This Row],[Work ID]],tbl_PV_Meta[Work ID '#],tbl_PV_Meta[Project Manager/Owner],,0)</f>
        <v>Project Manager 4</v>
      </c>
      <c r="AH883" s="6"/>
    </row>
    <row r="884" spans="4:34" x14ac:dyDescent="0.25">
      <c r="D884" s="6" t="s">
        <v>136</v>
      </c>
      <c r="E884" s="6" t="s">
        <v>52</v>
      </c>
      <c r="F884" s="6" t="s">
        <v>1692</v>
      </c>
      <c r="G884" s="6" t="s">
        <v>703</v>
      </c>
      <c r="H884" s="6" t="s">
        <v>505</v>
      </c>
      <c r="I884" s="6" t="s">
        <v>522</v>
      </c>
      <c r="J884" s="6" t="s">
        <v>136</v>
      </c>
      <c r="K884" s="6" t="s">
        <v>39</v>
      </c>
      <c r="L884" s="6" t="s">
        <v>70</v>
      </c>
      <c r="M884" s="43"/>
      <c r="N884" s="44" t="s">
        <v>1979</v>
      </c>
      <c r="P884" s="39">
        <v>45632.708333333299</v>
      </c>
      <c r="S884" s="45" t="e">
        <f>_xlfn.CONCAT(#REF!,TRIM(tbl_PV_Milestones[[#This Row],[Milestone Description]]))</f>
        <v>#REF!</v>
      </c>
      <c r="T884" s="84" t="str">
        <f>IF(COUNTIF(tbl_PV_Milestones[UID],tbl_PV_Milestones[[#This Row],[UID]])&gt;1,"Duplicate","")</f>
        <v>Duplicate</v>
      </c>
      <c r="U884" s="42" t="str">
        <f>_xlfn.XLOOKUP(tbl_PV_Milestones[[#This Row],[Work ID]],tbl_PV_Meta[Work ID '#],tbl_PV_Meta[Sub-Portfolio])</f>
        <v>Sub-Portfolio 4</v>
      </c>
      <c r="V884" s="41">
        <f>IF(MONTH(tbl_PV_Milestones[[#This Row],[Baseline Date]])&lt;7,YEAR(tbl_PV_Milestones[[#This Row],[Baseline Date]]),YEAR(tbl_PV_Milestones[[#This Row],[Baseline Date]])+1)</f>
        <v>2025</v>
      </c>
      <c r="W884" s="41">
        <f>IF(MONTH(tbl_PV_Milestones[[#This Row],[Actual/Schedule Finish]])&lt;7,YEAR(tbl_PV_Milestones[[#This Row],[Actual/Schedule Finish]]),YEAR(tbl_PV_Milestones[[#This Row],[Actual/Schedule Finish]])+1)</f>
        <v>1900</v>
      </c>
      <c r="X884" s="41" t="str">
        <f>IF(OR(tbl_PV_Milestones[[#This Row],[Project Status]]="Completed",tbl_PV_Milestones[[#This Row],[Project Status]]="Assumed Completed"),"Yes","No")</f>
        <v>No</v>
      </c>
      <c r="Y884" s="41">
        <f>IF(tbl_PV_Milestones[[#This Row],[Baseline Date]]="",1,0)</f>
        <v>0</v>
      </c>
      <c r="Z884" s="41">
        <f>IF(tbl_PV_Milestones[[#This Row],[Baseline Date]]&lt;PV_Meta!$B$7,1,0)</f>
        <v>1</v>
      </c>
      <c r="AA884" s="41">
        <f>IF(tbl_PV_Milestones[[#This Row],[Complete]]="Yes",1,0)</f>
        <v>0</v>
      </c>
      <c r="AB884" s="41">
        <f>IF(AND(tbl_PV_Milestones[[#This Row],[BL FY]]=2025,tbl_PV_Milestones[[#This Row],[Baseline Date]]&lt;PV_Meta!$B$7),1,0)</f>
        <v>1</v>
      </c>
      <c r="AC884" s="41">
        <f>IF(AND(tbl_PV_Milestones[[#This Row],[Planned YTD]]=1,tbl_PV_Milestones[[#This Row],[Complete]]="Yes"),1,0)</f>
        <v>0</v>
      </c>
      <c r="AD884" s="41">
        <f>IF(AND(tbl_PV_Milestones[[#This Row],[Actual/Schedule Finish]]&lt;PV_Meta!$B$7,tbl_PV_Milestones[[#This Row],[Complete]]="No",tbl_PV_Milestones[[#This Row],[Project Status]]&lt;&gt;"On Hold"),1,0)</f>
        <v>0</v>
      </c>
      <c r="AE884" s="41">
        <f>IF(AND(tbl_PV_Milestones[[#This Row],[Actual/Schedule Finish]]&gt;tbl_PV_Milestones[[#This Row],[Baseline Date]],tbl_PV_Milestones[[#This Row],[Complete]]="No",tbl_PV_Milestones[[#This Row],[Project Status]]&lt;&gt;"On Hold",tbl_PV_Milestones[[#This Row],[Overdue]]=0,tbl_PV_Milestones[[#This Row],[To be Baselined]]&lt;&gt;1),1,0)</f>
        <v>0</v>
      </c>
      <c r="AF884" s="41">
        <f>IF(AND(tbl_PV_Milestones[[#This Row],[BL FY]]=2025,tbl_PV_Milestones[[#This Row],[Finish FY]]&gt;2025),1,0)</f>
        <v>0</v>
      </c>
      <c r="AG884" s="56" t="str">
        <f>_xlfn.XLOOKUP(tbl_PV_Milestones[[#This Row],[Work ID]],tbl_PV_Meta[Work ID '#],tbl_PV_Meta[Project Manager/Owner],,0)</f>
        <v>Project Manager 4</v>
      </c>
      <c r="AH884" s="6"/>
    </row>
    <row r="885" spans="4:34" x14ac:dyDescent="0.25">
      <c r="D885" s="6" t="s">
        <v>136</v>
      </c>
      <c r="E885" s="6" t="s">
        <v>520</v>
      </c>
      <c r="F885" s="6" t="s">
        <v>1692</v>
      </c>
      <c r="G885" s="6" t="s">
        <v>595</v>
      </c>
      <c r="H885" s="6" t="s">
        <v>505</v>
      </c>
      <c r="I885" s="6" t="s">
        <v>522</v>
      </c>
      <c r="J885" s="6" t="s">
        <v>136</v>
      </c>
      <c r="K885" s="6" t="s">
        <v>39</v>
      </c>
      <c r="L885" s="6" t="s">
        <v>70</v>
      </c>
      <c r="M885" s="43"/>
      <c r="N885" s="44" t="s">
        <v>1979</v>
      </c>
      <c r="O885" s="39">
        <v>45764.708333333299</v>
      </c>
      <c r="P885" s="39">
        <v>45628.708333333299</v>
      </c>
      <c r="Q885" s="6">
        <v>-87</v>
      </c>
      <c r="R885" s="6">
        <v>-7.0846905537459301E-2</v>
      </c>
      <c r="S885" s="45" t="e">
        <f>_xlfn.CONCAT(#REF!,TRIM(tbl_PV_Milestones[[#This Row],[Milestone Description]]))</f>
        <v>#REF!</v>
      </c>
      <c r="T885" s="84" t="str">
        <f>IF(COUNTIF(tbl_PV_Milestones[UID],tbl_PV_Milestones[[#This Row],[UID]])&gt;1,"Duplicate","")</f>
        <v>Duplicate</v>
      </c>
      <c r="U885" s="42" t="str">
        <f>_xlfn.XLOOKUP(tbl_PV_Milestones[[#This Row],[Work ID]],tbl_PV_Meta[Work ID '#],tbl_PV_Meta[Sub-Portfolio])</f>
        <v>Sub-Portfolio 4</v>
      </c>
      <c r="V885" s="41">
        <f>IF(MONTH(tbl_PV_Milestones[[#This Row],[Baseline Date]])&lt;7,YEAR(tbl_PV_Milestones[[#This Row],[Baseline Date]]),YEAR(tbl_PV_Milestones[[#This Row],[Baseline Date]])+1)</f>
        <v>2025</v>
      </c>
      <c r="W885" s="41">
        <f>IF(MONTH(tbl_PV_Milestones[[#This Row],[Actual/Schedule Finish]])&lt;7,YEAR(tbl_PV_Milestones[[#This Row],[Actual/Schedule Finish]]),YEAR(tbl_PV_Milestones[[#This Row],[Actual/Schedule Finish]])+1)</f>
        <v>2025</v>
      </c>
      <c r="X885" s="41" t="str">
        <f>IF(OR(tbl_PV_Milestones[[#This Row],[Project Status]]="Completed",tbl_PV_Milestones[[#This Row],[Project Status]]="Assumed Completed"),"Yes","No")</f>
        <v>No</v>
      </c>
      <c r="Y885" s="41">
        <f>IF(tbl_PV_Milestones[[#This Row],[Baseline Date]]="",1,0)</f>
        <v>0</v>
      </c>
      <c r="Z885" s="41">
        <f>IF(tbl_PV_Milestones[[#This Row],[Baseline Date]]&lt;PV_Meta!$B$7,1,0)</f>
        <v>1</v>
      </c>
      <c r="AA885" s="41">
        <f>IF(tbl_PV_Milestones[[#This Row],[Complete]]="Yes",1,0)</f>
        <v>0</v>
      </c>
      <c r="AB885" s="41">
        <f>IF(AND(tbl_PV_Milestones[[#This Row],[BL FY]]=2025,tbl_PV_Milestones[[#This Row],[Baseline Date]]&lt;PV_Meta!$B$7),1,0)</f>
        <v>1</v>
      </c>
      <c r="AC885" s="41">
        <f>IF(AND(tbl_PV_Milestones[[#This Row],[Planned YTD]]=1,tbl_PV_Milestones[[#This Row],[Complete]]="Yes"),1,0)</f>
        <v>0</v>
      </c>
      <c r="AD885" s="41">
        <f>IF(AND(tbl_PV_Milestones[[#This Row],[Actual/Schedule Finish]]&lt;PV_Meta!$B$7,tbl_PV_Milestones[[#This Row],[Complete]]="No",tbl_PV_Milestones[[#This Row],[Project Status]]&lt;&gt;"On Hold"),1,0)</f>
        <v>0</v>
      </c>
      <c r="AE885" s="41">
        <f>IF(AND(tbl_PV_Milestones[[#This Row],[Actual/Schedule Finish]]&gt;tbl_PV_Milestones[[#This Row],[Baseline Date]],tbl_PV_Milestones[[#This Row],[Complete]]="No",tbl_PV_Milestones[[#This Row],[Project Status]]&lt;&gt;"On Hold",tbl_PV_Milestones[[#This Row],[Overdue]]=0,tbl_PV_Milestones[[#This Row],[To be Baselined]]&lt;&gt;1),1,0)</f>
        <v>0</v>
      </c>
      <c r="AF885" s="41">
        <f>IF(AND(tbl_PV_Milestones[[#This Row],[BL FY]]=2025,tbl_PV_Milestones[[#This Row],[Finish FY]]&gt;2025),1,0)</f>
        <v>0</v>
      </c>
      <c r="AG885" s="56" t="str">
        <f>_xlfn.XLOOKUP(tbl_PV_Milestones[[#This Row],[Work ID]],tbl_PV_Meta[Work ID '#],tbl_PV_Meta[Project Manager/Owner],,0)</f>
        <v>Project Manager 4</v>
      </c>
      <c r="AH885" s="6"/>
    </row>
    <row r="886" spans="4:34" x14ac:dyDescent="0.25">
      <c r="D886" s="6" t="s">
        <v>136</v>
      </c>
      <c r="E886" s="6" t="s">
        <v>52</v>
      </c>
      <c r="F886" s="6" t="s">
        <v>1692</v>
      </c>
      <c r="G886" s="6" t="s">
        <v>569</v>
      </c>
      <c r="H886" s="6" t="s">
        <v>505</v>
      </c>
      <c r="I886" s="6" t="s">
        <v>522</v>
      </c>
      <c r="J886" s="6" t="s">
        <v>136</v>
      </c>
      <c r="K886" s="6" t="s">
        <v>39</v>
      </c>
      <c r="L886" s="6" t="s">
        <v>70</v>
      </c>
      <c r="M886" s="43"/>
      <c r="N886" s="44" t="s">
        <v>1979</v>
      </c>
      <c r="P886" s="39">
        <v>45632.708333333299</v>
      </c>
      <c r="S886" s="45" t="e">
        <f>_xlfn.CONCAT(#REF!,TRIM(tbl_PV_Milestones[[#This Row],[Milestone Description]]))</f>
        <v>#REF!</v>
      </c>
      <c r="T886" s="84" t="str">
        <f>IF(COUNTIF(tbl_PV_Milestones[UID],tbl_PV_Milestones[[#This Row],[UID]])&gt;1,"Duplicate","")</f>
        <v>Duplicate</v>
      </c>
      <c r="U886" s="42" t="str">
        <f>_xlfn.XLOOKUP(tbl_PV_Milestones[[#This Row],[Work ID]],tbl_PV_Meta[Work ID '#],tbl_PV_Meta[Sub-Portfolio])</f>
        <v>Sub-Portfolio 4</v>
      </c>
      <c r="V886" s="41">
        <f>IF(MONTH(tbl_PV_Milestones[[#This Row],[Baseline Date]])&lt;7,YEAR(tbl_PV_Milestones[[#This Row],[Baseline Date]]),YEAR(tbl_PV_Milestones[[#This Row],[Baseline Date]])+1)</f>
        <v>2025</v>
      </c>
      <c r="W886" s="41">
        <f>IF(MONTH(tbl_PV_Milestones[[#This Row],[Actual/Schedule Finish]])&lt;7,YEAR(tbl_PV_Milestones[[#This Row],[Actual/Schedule Finish]]),YEAR(tbl_PV_Milestones[[#This Row],[Actual/Schedule Finish]])+1)</f>
        <v>1900</v>
      </c>
      <c r="X886" s="41" t="str">
        <f>IF(OR(tbl_PV_Milestones[[#This Row],[Project Status]]="Completed",tbl_PV_Milestones[[#This Row],[Project Status]]="Assumed Completed"),"Yes","No")</f>
        <v>No</v>
      </c>
      <c r="Y886" s="41">
        <f>IF(tbl_PV_Milestones[[#This Row],[Baseline Date]]="",1,0)</f>
        <v>0</v>
      </c>
      <c r="Z886" s="41">
        <f>IF(tbl_PV_Milestones[[#This Row],[Baseline Date]]&lt;PV_Meta!$B$7,1,0)</f>
        <v>1</v>
      </c>
      <c r="AA886" s="41">
        <f>IF(tbl_PV_Milestones[[#This Row],[Complete]]="Yes",1,0)</f>
        <v>0</v>
      </c>
      <c r="AB886" s="41">
        <f>IF(AND(tbl_PV_Milestones[[#This Row],[BL FY]]=2025,tbl_PV_Milestones[[#This Row],[Baseline Date]]&lt;PV_Meta!$B$7),1,0)</f>
        <v>1</v>
      </c>
      <c r="AC886" s="41">
        <f>IF(AND(tbl_PV_Milestones[[#This Row],[Planned YTD]]=1,tbl_PV_Milestones[[#This Row],[Complete]]="Yes"),1,0)</f>
        <v>0</v>
      </c>
      <c r="AD886" s="41">
        <f>IF(AND(tbl_PV_Milestones[[#This Row],[Actual/Schedule Finish]]&lt;PV_Meta!$B$7,tbl_PV_Milestones[[#This Row],[Complete]]="No",tbl_PV_Milestones[[#This Row],[Project Status]]&lt;&gt;"On Hold"),1,0)</f>
        <v>0</v>
      </c>
      <c r="AE886" s="41">
        <f>IF(AND(tbl_PV_Milestones[[#This Row],[Actual/Schedule Finish]]&gt;tbl_PV_Milestones[[#This Row],[Baseline Date]],tbl_PV_Milestones[[#This Row],[Complete]]="No",tbl_PV_Milestones[[#This Row],[Project Status]]&lt;&gt;"On Hold",tbl_PV_Milestones[[#This Row],[Overdue]]=0,tbl_PV_Milestones[[#This Row],[To be Baselined]]&lt;&gt;1),1,0)</f>
        <v>0</v>
      </c>
      <c r="AF886" s="41">
        <f>IF(AND(tbl_PV_Milestones[[#This Row],[BL FY]]=2025,tbl_PV_Milestones[[#This Row],[Finish FY]]&gt;2025),1,0)</f>
        <v>0</v>
      </c>
      <c r="AG886" s="56" t="str">
        <f>_xlfn.XLOOKUP(tbl_PV_Milestones[[#This Row],[Work ID]],tbl_PV_Meta[Work ID '#],tbl_PV_Meta[Project Manager/Owner],,0)</f>
        <v>Project Manager 4</v>
      </c>
      <c r="AH886" s="6"/>
    </row>
    <row r="887" spans="4:34" x14ac:dyDescent="0.25">
      <c r="D887" s="6" t="s">
        <v>136</v>
      </c>
      <c r="E887" s="6" t="s">
        <v>52</v>
      </c>
      <c r="F887" s="6" t="s">
        <v>1692</v>
      </c>
      <c r="G887" s="6" t="s">
        <v>628</v>
      </c>
      <c r="H887" s="6" t="s">
        <v>505</v>
      </c>
      <c r="I887" s="6" t="s">
        <v>522</v>
      </c>
      <c r="J887" s="6" t="s">
        <v>136</v>
      </c>
      <c r="K887" s="6" t="s">
        <v>39</v>
      </c>
      <c r="L887" s="6" t="s">
        <v>70</v>
      </c>
      <c r="M887" s="43"/>
      <c r="N887" s="44" t="s">
        <v>1979</v>
      </c>
      <c r="P887" s="39">
        <v>45611.708333333299</v>
      </c>
      <c r="S887" s="45" t="e">
        <f>_xlfn.CONCAT(#REF!,TRIM(tbl_PV_Milestones[[#This Row],[Milestone Description]]))</f>
        <v>#REF!</v>
      </c>
      <c r="T887" s="84" t="str">
        <f>IF(COUNTIF(tbl_PV_Milestones[UID],tbl_PV_Milestones[[#This Row],[UID]])&gt;1,"Duplicate","")</f>
        <v>Duplicate</v>
      </c>
      <c r="U887" s="42" t="str">
        <f>_xlfn.XLOOKUP(tbl_PV_Milestones[[#This Row],[Work ID]],tbl_PV_Meta[Work ID '#],tbl_PV_Meta[Sub-Portfolio])</f>
        <v>Sub-Portfolio 4</v>
      </c>
      <c r="V887" s="41">
        <f>IF(MONTH(tbl_PV_Milestones[[#This Row],[Baseline Date]])&lt;7,YEAR(tbl_PV_Milestones[[#This Row],[Baseline Date]]),YEAR(tbl_PV_Milestones[[#This Row],[Baseline Date]])+1)</f>
        <v>2025</v>
      </c>
      <c r="W887" s="41">
        <f>IF(MONTH(tbl_PV_Milestones[[#This Row],[Actual/Schedule Finish]])&lt;7,YEAR(tbl_PV_Milestones[[#This Row],[Actual/Schedule Finish]]),YEAR(tbl_PV_Milestones[[#This Row],[Actual/Schedule Finish]])+1)</f>
        <v>1900</v>
      </c>
      <c r="X887" s="41" t="str">
        <f>IF(OR(tbl_PV_Milestones[[#This Row],[Project Status]]="Completed",tbl_PV_Milestones[[#This Row],[Project Status]]="Assumed Completed"),"Yes","No")</f>
        <v>No</v>
      </c>
      <c r="Y887" s="41">
        <f>IF(tbl_PV_Milestones[[#This Row],[Baseline Date]]="",1,0)</f>
        <v>0</v>
      </c>
      <c r="Z887" s="41">
        <f>IF(tbl_PV_Milestones[[#This Row],[Baseline Date]]&lt;PV_Meta!$B$7,1,0)</f>
        <v>1</v>
      </c>
      <c r="AA887" s="41">
        <f>IF(tbl_PV_Milestones[[#This Row],[Complete]]="Yes",1,0)</f>
        <v>0</v>
      </c>
      <c r="AB887" s="41">
        <f>IF(AND(tbl_PV_Milestones[[#This Row],[BL FY]]=2025,tbl_PV_Milestones[[#This Row],[Baseline Date]]&lt;PV_Meta!$B$7),1,0)</f>
        <v>1</v>
      </c>
      <c r="AC887" s="41">
        <f>IF(AND(tbl_PV_Milestones[[#This Row],[Planned YTD]]=1,tbl_PV_Milestones[[#This Row],[Complete]]="Yes"),1,0)</f>
        <v>0</v>
      </c>
      <c r="AD887" s="41">
        <f>IF(AND(tbl_PV_Milestones[[#This Row],[Actual/Schedule Finish]]&lt;PV_Meta!$B$7,tbl_PV_Milestones[[#This Row],[Complete]]="No",tbl_PV_Milestones[[#This Row],[Project Status]]&lt;&gt;"On Hold"),1,0)</f>
        <v>0</v>
      </c>
      <c r="AE887" s="41">
        <f>IF(AND(tbl_PV_Milestones[[#This Row],[Actual/Schedule Finish]]&gt;tbl_PV_Milestones[[#This Row],[Baseline Date]],tbl_PV_Milestones[[#This Row],[Complete]]="No",tbl_PV_Milestones[[#This Row],[Project Status]]&lt;&gt;"On Hold",tbl_PV_Milestones[[#This Row],[Overdue]]=0,tbl_PV_Milestones[[#This Row],[To be Baselined]]&lt;&gt;1),1,0)</f>
        <v>0</v>
      </c>
      <c r="AF887" s="41">
        <f>IF(AND(tbl_PV_Milestones[[#This Row],[BL FY]]=2025,tbl_PV_Milestones[[#This Row],[Finish FY]]&gt;2025),1,0)</f>
        <v>0</v>
      </c>
      <c r="AG887" s="56" t="str">
        <f>_xlfn.XLOOKUP(tbl_PV_Milestones[[#This Row],[Work ID]],tbl_PV_Meta[Work ID '#],tbl_PV_Meta[Project Manager/Owner],,0)</f>
        <v>Project Manager 4</v>
      </c>
      <c r="AH887" s="6"/>
    </row>
    <row r="888" spans="4:34" x14ac:dyDescent="0.25">
      <c r="D888" s="6" t="s">
        <v>136</v>
      </c>
      <c r="E888" s="6" t="s">
        <v>580</v>
      </c>
      <c r="F888" s="6" t="s">
        <v>1692</v>
      </c>
      <c r="G888" s="6" t="s">
        <v>744</v>
      </c>
      <c r="H888" s="6" t="s">
        <v>505</v>
      </c>
      <c r="I888" s="6" t="s">
        <v>522</v>
      </c>
      <c r="J888" s="6" t="s">
        <v>136</v>
      </c>
      <c r="K888" s="6" t="s">
        <v>39</v>
      </c>
      <c r="L888" s="6" t="s">
        <v>70</v>
      </c>
      <c r="M888" s="43"/>
      <c r="N888" s="44" t="s">
        <v>1979</v>
      </c>
      <c r="O888" s="39">
        <v>45702.708333333299</v>
      </c>
      <c r="P888" s="39">
        <v>45611.708333333299</v>
      </c>
      <c r="Q888" s="6">
        <v>-54</v>
      </c>
      <c r="R888" s="6">
        <v>-4.3973941368078202E-2</v>
      </c>
      <c r="S888" s="45" t="e">
        <f>_xlfn.CONCAT(#REF!,TRIM(tbl_PV_Milestones[[#This Row],[Milestone Description]]))</f>
        <v>#REF!</v>
      </c>
      <c r="T888" s="84" t="str">
        <f>IF(COUNTIF(tbl_PV_Milestones[UID],tbl_PV_Milestones[[#This Row],[UID]])&gt;1,"Duplicate","")</f>
        <v>Duplicate</v>
      </c>
      <c r="U888" s="42" t="str">
        <f>_xlfn.XLOOKUP(tbl_PV_Milestones[[#This Row],[Work ID]],tbl_PV_Meta[Work ID '#],tbl_PV_Meta[Sub-Portfolio])</f>
        <v>Sub-Portfolio 4</v>
      </c>
      <c r="V888" s="41">
        <f>IF(MONTH(tbl_PV_Milestones[[#This Row],[Baseline Date]])&lt;7,YEAR(tbl_PV_Milestones[[#This Row],[Baseline Date]]),YEAR(tbl_PV_Milestones[[#This Row],[Baseline Date]])+1)</f>
        <v>2025</v>
      </c>
      <c r="W888" s="41">
        <f>IF(MONTH(tbl_PV_Milestones[[#This Row],[Actual/Schedule Finish]])&lt;7,YEAR(tbl_PV_Milestones[[#This Row],[Actual/Schedule Finish]]),YEAR(tbl_PV_Milestones[[#This Row],[Actual/Schedule Finish]])+1)</f>
        <v>2025</v>
      </c>
      <c r="X888" s="41" t="str">
        <f>IF(OR(tbl_PV_Milestones[[#This Row],[Project Status]]="Completed",tbl_PV_Milestones[[#This Row],[Project Status]]="Assumed Completed"),"Yes","No")</f>
        <v>No</v>
      </c>
      <c r="Y888" s="41">
        <f>IF(tbl_PV_Milestones[[#This Row],[Baseline Date]]="",1,0)</f>
        <v>0</v>
      </c>
      <c r="Z888" s="41">
        <f>IF(tbl_PV_Milestones[[#This Row],[Baseline Date]]&lt;PV_Meta!$B$7,1,0)</f>
        <v>1</v>
      </c>
      <c r="AA888" s="41">
        <f>IF(tbl_PV_Milestones[[#This Row],[Complete]]="Yes",1,0)</f>
        <v>0</v>
      </c>
      <c r="AB888" s="41">
        <f>IF(AND(tbl_PV_Milestones[[#This Row],[BL FY]]=2025,tbl_PV_Milestones[[#This Row],[Baseline Date]]&lt;PV_Meta!$B$7),1,0)</f>
        <v>1</v>
      </c>
      <c r="AC888" s="41">
        <f>IF(AND(tbl_PV_Milestones[[#This Row],[Planned YTD]]=1,tbl_PV_Milestones[[#This Row],[Complete]]="Yes"),1,0)</f>
        <v>0</v>
      </c>
      <c r="AD888" s="41">
        <f>IF(AND(tbl_PV_Milestones[[#This Row],[Actual/Schedule Finish]]&lt;PV_Meta!$B$7,tbl_PV_Milestones[[#This Row],[Complete]]="No",tbl_PV_Milestones[[#This Row],[Project Status]]&lt;&gt;"On Hold"),1,0)</f>
        <v>0</v>
      </c>
      <c r="AE888" s="41">
        <f>IF(AND(tbl_PV_Milestones[[#This Row],[Actual/Schedule Finish]]&gt;tbl_PV_Milestones[[#This Row],[Baseline Date]],tbl_PV_Milestones[[#This Row],[Complete]]="No",tbl_PV_Milestones[[#This Row],[Project Status]]&lt;&gt;"On Hold",tbl_PV_Milestones[[#This Row],[Overdue]]=0,tbl_PV_Milestones[[#This Row],[To be Baselined]]&lt;&gt;1),1,0)</f>
        <v>0</v>
      </c>
      <c r="AF888" s="41">
        <f>IF(AND(tbl_PV_Milestones[[#This Row],[BL FY]]=2025,tbl_PV_Milestones[[#This Row],[Finish FY]]&gt;2025),1,0)</f>
        <v>0</v>
      </c>
      <c r="AG888" s="56" t="str">
        <f>_xlfn.XLOOKUP(tbl_PV_Milestones[[#This Row],[Work ID]],tbl_PV_Meta[Work ID '#],tbl_PV_Meta[Project Manager/Owner],,0)</f>
        <v>Project Manager 4</v>
      </c>
      <c r="AH888" s="6"/>
    </row>
    <row r="889" spans="4:34" x14ac:dyDescent="0.25">
      <c r="D889" s="6" t="s">
        <v>136</v>
      </c>
      <c r="E889" s="6" t="s">
        <v>52</v>
      </c>
      <c r="F889" s="6" t="s">
        <v>1692</v>
      </c>
      <c r="G889" s="6" t="s">
        <v>567</v>
      </c>
      <c r="H889" s="6" t="s">
        <v>505</v>
      </c>
      <c r="I889" s="6" t="s">
        <v>522</v>
      </c>
      <c r="J889" s="6" t="s">
        <v>136</v>
      </c>
      <c r="K889" s="6" t="s">
        <v>39</v>
      </c>
      <c r="L889" s="6" t="s">
        <v>70</v>
      </c>
      <c r="M889" s="43"/>
      <c r="N889" s="44" t="s">
        <v>1979</v>
      </c>
      <c r="P889" s="39">
        <v>45600.708333333299</v>
      </c>
      <c r="S889" s="45" t="e">
        <f>_xlfn.CONCAT(#REF!,TRIM(tbl_PV_Milestones[[#This Row],[Milestone Description]]))</f>
        <v>#REF!</v>
      </c>
      <c r="T889" s="84" t="str">
        <f>IF(COUNTIF(tbl_PV_Milestones[UID],tbl_PV_Milestones[[#This Row],[UID]])&gt;1,"Duplicate","")</f>
        <v>Duplicate</v>
      </c>
      <c r="U889" s="42" t="str">
        <f>_xlfn.XLOOKUP(tbl_PV_Milestones[[#This Row],[Work ID]],tbl_PV_Meta[Work ID '#],tbl_PV_Meta[Sub-Portfolio])</f>
        <v>Sub-Portfolio 4</v>
      </c>
      <c r="V889" s="41">
        <f>IF(MONTH(tbl_PV_Milestones[[#This Row],[Baseline Date]])&lt;7,YEAR(tbl_PV_Milestones[[#This Row],[Baseline Date]]),YEAR(tbl_PV_Milestones[[#This Row],[Baseline Date]])+1)</f>
        <v>2025</v>
      </c>
      <c r="W889" s="41">
        <f>IF(MONTH(tbl_PV_Milestones[[#This Row],[Actual/Schedule Finish]])&lt;7,YEAR(tbl_PV_Milestones[[#This Row],[Actual/Schedule Finish]]),YEAR(tbl_PV_Milestones[[#This Row],[Actual/Schedule Finish]])+1)</f>
        <v>1900</v>
      </c>
      <c r="X889" s="41" t="str">
        <f>IF(OR(tbl_PV_Milestones[[#This Row],[Project Status]]="Completed",tbl_PV_Milestones[[#This Row],[Project Status]]="Assumed Completed"),"Yes","No")</f>
        <v>No</v>
      </c>
      <c r="Y889" s="41">
        <f>IF(tbl_PV_Milestones[[#This Row],[Baseline Date]]="",1,0)</f>
        <v>0</v>
      </c>
      <c r="Z889" s="41">
        <f>IF(tbl_PV_Milestones[[#This Row],[Baseline Date]]&lt;PV_Meta!$B$7,1,0)</f>
        <v>1</v>
      </c>
      <c r="AA889" s="41">
        <f>IF(tbl_PV_Milestones[[#This Row],[Complete]]="Yes",1,0)</f>
        <v>0</v>
      </c>
      <c r="AB889" s="41">
        <f>IF(AND(tbl_PV_Milestones[[#This Row],[BL FY]]=2025,tbl_PV_Milestones[[#This Row],[Baseline Date]]&lt;PV_Meta!$B$7),1,0)</f>
        <v>1</v>
      </c>
      <c r="AC889" s="41">
        <f>IF(AND(tbl_PV_Milestones[[#This Row],[Planned YTD]]=1,tbl_PV_Milestones[[#This Row],[Complete]]="Yes"),1,0)</f>
        <v>0</v>
      </c>
      <c r="AD889" s="41">
        <f>IF(AND(tbl_PV_Milestones[[#This Row],[Actual/Schedule Finish]]&lt;PV_Meta!$B$7,tbl_PV_Milestones[[#This Row],[Complete]]="No",tbl_PV_Milestones[[#This Row],[Project Status]]&lt;&gt;"On Hold"),1,0)</f>
        <v>0</v>
      </c>
      <c r="AE889" s="41">
        <f>IF(AND(tbl_PV_Milestones[[#This Row],[Actual/Schedule Finish]]&gt;tbl_PV_Milestones[[#This Row],[Baseline Date]],tbl_PV_Milestones[[#This Row],[Complete]]="No",tbl_PV_Milestones[[#This Row],[Project Status]]&lt;&gt;"On Hold",tbl_PV_Milestones[[#This Row],[Overdue]]=0,tbl_PV_Milestones[[#This Row],[To be Baselined]]&lt;&gt;1),1,0)</f>
        <v>0</v>
      </c>
      <c r="AF889" s="41">
        <f>IF(AND(tbl_PV_Milestones[[#This Row],[BL FY]]=2025,tbl_PV_Milestones[[#This Row],[Finish FY]]&gt;2025),1,0)</f>
        <v>0</v>
      </c>
      <c r="AG889" s="56" t="str">
        <f>_xlfn.XLOOKUP(tbl_PV_Milestones[[#This Row],[Work ID]],tbl_PV_Meta[Work ID '#],tbl_PV_Meta[Project Manager/Owner],,0)</f>
        <v>Project Manager 4</v>
      </c>
      <c r="AH889" s="6"/>
    </row>
    <row r="890" spans="4:34" x14ac:dyDescent="0.25">
      <c r="D890" s="6" t="s">
        <v>136</v>
      </c>
      <c r="E890" s="6" t="s">
        <v>513</v>
      </c>
      <c r="F890" s="6" t="s">
        <v>1692</v>
      </c>
      <c r="G890" s="6" t="s">
        <v>568</v>
      </c>
      <c r="H890" s="6" t="s">
        <v>505</v>
      </c>
      <c r="I890" s="6" t="s">
        <v>522</v>
      </c>
      <c r="J890" s="6" t="s">
        <v>136</v>
      </c>
      <c r="K890" s="6" t="s">
        <v>39</v>
      </c>
      <c r="L890" s="6" t="s">
        <v>70</v>
      </c>
      <c r="M890" s="43"/>
      <c r="N890" s="44" t="s">
        <v>1979</v>
      </c>
      <c r="O890" s="39">
        <v>45989.708333333299</v>
      </c>
      <c r="P890" s="39">
        <v>45616.708333333299</v>
      </c>
      <c r="Q890" s="6">
        <v>-251</v>
      </c>
      <c r="R890" s="6">
        <v>-0.20439739413680799</v>
      </c>
      <c r="S890" s="45" t="e">
        <f>_xlfn.CONCAT(#REF!,TRIM(tbl_PV_Milestones[[#This Row],[Milestone Description]]))</f>
        <v>#REF!</v>
      </c>
      <c r="T890" s="84" t="str">
        <f>IF(COUNTIF(tbl_PV_Milestones[UID],tbl_PV_Milestones[[#This Row],[UID]])&gt;1,"Duplicate","")</f>
        <v>Duplicate</v>
      </c>
      <c r="U890" s="42" t="str">
        <f>_xlfn.XLOOKUP(tbl_PV_Milestones[[#This Row],[Work ID]],tbl_PV_Meta[Work ID '#],tbl_PV_Meta[Sub-Portfolio])</f>
        <v>Sub-Portfolio 4</v>
      </c>
      <c r="V890" s="41">
        <f>IF(MONTH(tbl_PV_Milestones[[#This Row],[Baseline Date]])&lt;7,YEAR(tbl_PV_Milestones[[#This Row],[Baseline Date]]),YEAR(tbl_PV_Milestones[[#This Row],[Baseline Date]])+1)</f>
        <v>2025</v>
      </c>
      <c r="W890" s="41">
        <f>IF(MONTH(tbl_PV_Milestones[[#This Row],[Actual/Schedule Finish]])&lt;7,YEAR(tbl_PV_Milestones[[#This Row],[Actual/Schedule Finish]]),YEAR(tbl_PV_Milestones[[#This Row],[Actual/Schedule Finish]])+1)</f>
        <v>2026</v>
      </c>
      <c r="X890" s="41" t="str">
        <f>IF(OR(tbl_PV_Milestones[[#This Row],[Project Status]]="Completed",tbl_PV_Milestones[[#This Row],[Project Status]]="Assumed Completed"),"Yes","No")</f>
        <v>No</v>
      </c>
      <c r="Y890" s="41">
        <f>IF(tbl_PV_Milestones[[#This Row],[Baseline Date]]="",1,0)</f>
        <v>0</v>
      </c>
      <c r="Z890" s="41">
        <f>IF(tbl_PV_Milestones[[#This Row],[Baseline Date]]&lt;PV_Meta!$B$7,1,0)</f>
        <v>1</v>
      </c>
      <c r="AA890" s="41">
        <f>IF(tbl_PV_Milestones[[#This Row],[Complete]]="Yes",1,0)</f>
        <v>0</v>
      </c>
      <c r="AB890" s="41">
        <f>IF(AND(tbl_PV_Milestones[[#This Row],[BL FY]]=2025,tbl_PV_Milestones[[#This Row],[Baseline Date]]&lt;PV_Meta!$B$7),1,0)</f>
        <v>1</v>
      </c>
      <c r="AC890" s="41">
        <f>IF(AND(tbl_PV_Milestones[[#This Row],[Planned YTD]]=1,tbl_PV_Milestones[[#This Row],[Complete]]="Yes"),1,0)</f>
        <v>0</v>
      </c>
      <c r="AD890" s="41">
        <f>IF(AND(tbl_PV_Milestones[[#This Row],[Actual/Schedule Finish]]&lt;PV_Meta!$B$7,tbl_PV_Milestones[[#This Row],[Complete]]="No",tbl_PV_Milestones[[#This Row],[Project Status]]&lt;&gt;"On Hold"),1,0)</f>
        <v>0</v>
      </c>
      <c r="AE890" s="41">
        <f>IF(AND(tbl_PV_Milestones[[#This Row],[Actual/Schedule Finish]]&gt;tbl_PV_Milestones[[#This Row],[Baseline Date]],tbl_PV_Milestones[[#This Row],[Complete]]="No",tbl_PV_Milestones[[#This Row],[Project Status]]&lt;&gt;"On Hold",tbl_PV_Milestones[[#This Row],[Overdue]]=0,tbl_PV_Milestones[[#This Row],[To be Baselined]]&lt;&gt;1),1,0)</f>
        <v>0</v>
      </c>
      <c r="AF890" s="41">
        <f>IF(AND(tbl_PV_Milestones[[#This Row],[BL FY]]=2025,tbl_PV_Milestones[[#This Row],[Finish FY]]&gt;2025),1,0)</f>
        <v>1</v>
      </c>
      <c r="AG890" s="56" t="str">
        <f>_xlfn.XLOOKUP(tbl_PV_Milestones[[#This Row],[Work ID]],tbl_PV_Meta[Work ID '#],tbl_PV_Meta[Project Manager/Owner],,0)</f>
        <v>Project Manager 4</v>
      </c>
      <c r="AH890" s="6"/>
    </row>
    <row r="891" spans="4:34" x14ac:dyDescent="0.25">
      <c r="D891" s="6" t="s">
        <v>136</v>
      </c>
      <c r="E891" s="6" t="s">
        <v>580</v>
      </c>
      <c r="F891" s="6" t="s">
        <v>1692</v>
      </c>
      <c r="G891" s="6" t="s">
        <v>570</v>
      </c>
      <c r="H891" s="6" t="s">
        <v>505</v>
      </c>
      <c r="I891" s="6" t="s">
        <v>522</v>
      </c>
      <c r="J891" s="6" t="s">
        <v>136</v>
      </c>
      <c r="K891" s="6" t="s">
        <v>39</v>
      </c>
      <c r="L891" s="6" t="s">
        <v>70</v>
      </c>
      <c r="M891" s="43"/>
      <c r="N891" s="44" t="s">
        <v>1979</v>
      </c>
      <c r="O891" s="39">
        <v>45625.708333333299</v>
      </c>
      <c r="P891" s="39">
        <v>45608.708333333299</v>
      </c>
      <c r="Q891" s="6">
        <v>-13</v>
      </c>
      <c r="R891" s="6">
        <v>-1.0586319218241E-2</v>
      </c>
      <c r="S891" s="45" t="e">
        <f>_xlfn.CONCAT(#REF!,TRIM(tbl_PV_Milestones[[#This Row],[Milestone Description]]))</f>
        <v>#REF!</v>
      </c>
      <c r="T891" s="84" t="str">
        <f>IF(COUNTIF(tbl_PV_Milestones[UID],tbl_PV_Milestones[[#This Row],[UID]])&gt;1,"Duplicate","")</f>
        <v>Duplicate</v>
      </c>
      <c r="U891" s="42" t="str">
        <f>_xlfn.XLOOKUP(tbl_PV_Milestones[[#This Row],[Work ID]],tbl_PV_Meta[Work ID '#],tbl_PV_Meta[Sub-Portfolio])</f>
        <v>Sub-Portfolio 4</v>
      </c>
      <c r="V891" s="41">
        <f>IF(MONTH(tbl_PV_Milestones[[#This Row],[Baseline Date]])&lt;7,YEAR(tbl_PV_Milestones[[#This Row],[Baseline Date]]),YEAR(tbl_PV_Milestones[[#This Row],[Baseline Date]])+1)</f>
        <v>2025</v>
      </c>
      <c r="W891" s="41">
        <f>IF(MONTH(tbl_PV_Milestones[[#This Row],[Actual/Schedule Finish]])&lt;7,YEAR(tbl_PV_Milestones[[#This Row],[Actual/Schedule Finish]]),YEAR(tbl_PV_Milestones[[#This Row],[Actual/Schedule Finish]])+1)</f>
        <v>2025</v>
      </c>
      <c r="X891" s="41" t="str">
        <f>IF(OR(tbl_PV_Milestones[[#This Row],[Project Status]]="Completed",tbl_PV_Milestones[[#This Row],[Project Status]]="Assumed Completed"),"Yes","No")</f>
        <v>No</v>
      </c>
      <c r="Y891" s="41">
        <f>IF(tbl_PV_Milestones[[#This Row],[Baseline Date]]="",1,0)</f>
        <v>0</v>
      </c>
      <c r="Z891" s="41">
        <f>IF(tbl_PV_Milestones[[#This Row],[Baseline Date]]&lt;PV_Meta!$B$7,1,0)</f>
        <v>1</v>
      </c>
      <c r="AA891" s="41">
        <f>IF(tbl_PV_Milestones[[#This Row],[Complete]]="Yes",1,0)</f>
        <v>0</v>
      </c>
      <c r="AB891" s="41">
        <f>IF(AND(tbl_PV_Milestones[[#This Row],[BL FY]]=2025,tbl_PV_Milestones[[#This Row],[Baseline Date]]&lt;PV_Meta!$B$7),1,0)</f>
        <v>1</v>
      </c>
      <c r="AC891" s="41">
        <f>IF(AND(tbl_PV_Milestones[[#This Row],[Planned YTD]]=1,tbl_PV_Milestones[[#This Row],[Complete]]="Yes"),1,0)</f>
        <v>0</v>
      </c>
      <c r="AD891" s="41">
        <f>IF(AND(tbl_PV_Milestones[[#This Row],[Actual/Schedule Finish]]&lt;PV_Meta!$B$7,tbl_PV_Milestones[[#This Row],[Complete]]="No",tbl_PV_Milestones[[#This Row],[Project Status]]&lt;&gt;"On Hold"),1,0)</f>
        <v>0</v>
      </c>
      <c r="AE891" s="41">
        <f>IF(AND(tbl_PV_Milestones[[#This Row],[Actual/Schedule Finish]]&gt;tbl_PV_Milestones[[#This Row],[Baseline Date]],tbl_PV_Milestones[[#This Row],[Complete]]="No",tbl_PV_Milestones[[#This Row],[Project Status]]&lt;&gt;"On Hold",tbl_PV_Milestones[[#This Row],[Overdue]]=0,tbl_PV_Milestones[[#This Row],[To be Baselined]]&lt;&gt;1),1,0)</f>
        <v>0</v>
      </c>
      <c r="AF891" s="41">
        <f>IF(AND(tbl_PV_Milestones[[#This Row],[BL FY]]=2025,tbl_PV_Milestones[[#This Row],[Finish FY]]&gt;2025),1,0)</f>
        <v>0</v>
      </c>
      <c r="AG891" s="56" t="str">
        <f>_xlfn.XLOOKUP(tbl_PV_Milestones[[#This Row],[Work ID]],tbl_PV_Meta[Work ID '#],tbl_PV_Meta[Project Manager/Owner],,0)</f>
        <v>Project Manager 4</v>
      </c>
      <c r="AH891" s="6"/>
    </row>
    <row r="892" spans="4:34" x14ac:dyDescent="0.25">
      <c r="D892" s="6" t="s">
        <v>136</v>
      </c>
      <c r="E892" s="6" t="s">
        <v>614</v>
      </c>
      <c r="F892" s="6" t="s">
        <v>1692</v>
      </c>
      <c r="G892" s="6" t="s">
        <v>598</v>
      </c>
      <c r="H892" s="6" t="s">
        <v>505</v>
      </c>
      <c r="I892" s="6" t="s">
        <v>522</v>
      </c>
      <c r="J892" s="6" t="s">
        <v>136</v>
      </c>
      <c r="K892" s="6" t="s">
        <v>39</v>
      </c>
      <c r="L892" s="6" t="s">
        <v>70</v>
      </c>
      <c r="M892" s="43"/>
      <c r="N892" s="44" t="s">
        <v>1979</v>
      </c>
      <c r="O892" s="39">
        <v>45562.708333333299</v>
      </c>
      <c r="P892" s="39">
        <v>45597.708333333299</v>
      </c>
      <c r="Q892" s="6">
        <v>24</v>
      </c>
      <c r="R892" s="6">
        <v>1.9543973941368101E-2</v>
      </c>
      <c r="S892" s="45" t="e">
        <f>_xlfn.CONCAT(#REF!,TRIM(tbl_PV_Milestones[[#This Row],[Milestone Description]]))</f>
        <v>#REF!</v>
      </c>
      <c r="T892" s="84" t="str">
        <f>IF(COUNTIF(tbl_PV_Milestones[UID],tbl_PV_Milestones[[#This Row],[UID]])&gt;1,"Duplicate","")</f>
        <v>Duplicate</v>
      </c>
      <c r="U892" s="42" t="str">
        <f>_xlfn.XLOOKUP(tbl_PV_Milestones[[#This Row],[Work ID]],tbl_PV_Meta[Work ID '#],tbl_PV_Meta[Sub-Portfolio])</f>
        <v>Sub-Portfolio 4</v>
      </c>
      <c r="V892" s="41">
        <f>IF(MONTH(tbl_PV_Milestones[[#This Row],[Baseline Date]])&lt;7,YEAR(tbl_PV_Milestones[[#This Row],[Baseline Date]]),YEAR(tbl_PV_Milestones[[#This Row],[Baseline Date]])+1)</f>
        <v>2025</v>
      </c>
      <c r="W892" s="41">
        <f>IF(MONTH(tbl_PV_Milestones[[#This Row],[Actual/Schedule Finish]])&lt;7,YEAR(tbl_PV_Milestones[[#This Row],[Actual/Schedule Finish]]),YEAR(tbl_PV_Milestones[[#This Row],[Actual/Schedule Finish]])+1)</f>
        <v>2025</v>
      </c>
      <c r="X892" s="41" t="str">
        <f>IF(OR(tbl_PV_Milestones[[#This Row],[Project Status]]="Completed",tbl_PV_Milestones[[#This Row],[Project Status]]="Assumed Completed"),"Yes","No")</f>
        <v>No</v>
      </c>
      <c r="Y892" s="41">
        <f>IF(tbl_PV_Milestones[[#This Row],[Baseline Date]]="",1,0)</f>
        <v>0</v>
      </c>
      <c r="Z892" s="41">
        <f>IF(tbl_PV_Milestones[[#This Row],[Baseline Date]]&lt;PV_Meta!$B$7,1,0)</f>
        <v>1</v>
      </c>
      <c r="AA892" s="41">
        <f>IF(tbl_PV_Milestones[[#This Row],[Complete]]="Yes",1,0)</f>
        <v>0</v>
      </c>
      <c r="AB892" s="41">
        <f>IF(AND(tbl_PV_Milestones[[#This Row],[BL FY]]=2025,tbl_PV_Milestones[[#This Row],[Baseline Date]]&lt;PV_Meta!$B$7),1,0)</f>
        <v>1</v>
      </c>
      <c r="AC892" s="41">
        <f>IF(AND(tbl_PV_Milestones[[#This Row],[Planned YTD]]=1,tbl_PV_Milestones[[#This Row],[Complete]]="Yes"),1,0)</f>
        <v>0</v>
      </c>
      <c r="AD892" s="41">
        <f>IF(AND(tbl_PV_Milestones[[#This Row],[Actual/Schedule Finish]]&lt;PV_Meta!$B$7,tbl_PV_Milestones[[#This Row],[Complete]]="No",tbl_PV_Milestones[[#This Row],[Project Status]]&lt;&gt;"On Hold"),1,0)</f>
        <v>0</v>
      </c>
      <c r="AE892" s="41">
        <f>IF(AND(tbl_PV_Milestones[[#This Row],[Actual/Schedule Finish]]&gt;tbl_PV_Milestones[[#This Row],[Baseline Date]],tbl_PV_Milestones[[#This Row],[Complete]]="No",tbl_PV_Milestones[[#This Row],[Project Status]]&lt;&gt;"On Hold",tbl_PV_Milestones[[#This Row],[Overdue]]=0,tbl_PV_Milestones[[#This Row],[To be Baselined]]&lt;&gt;1),1,0)</f>
        <v>0</v>
      </c>
      <c r="AF892" s="41">
        <f>IF(AND(tbl_PV_Milestones[[#This Row],[BL FY]]=2025,tbl_PV_Milestones[[#This Row],[Finish FY]]&gt;2025),1,0)</f>
        <v>0</v>
      </c>
      <c r="AG892" s="56" t="str">
        <f>_xlfn.XLOOKUP(tbl_PV_Milestones[[#This Row],[Work ID]],tbl_PV_Meta[Work ID '#],tbl_PV_Meta[Project Manager/Owner],,0)</f>
        <v>Project Manager 4</v>
      </c>
      <c r="AH892" s="6"/>
    </row>
    <row r="893" spans="4:34" x14ac:dyDescent="0.25">
      <c r="D893" s="6" t="s">
        <v>136</v>
      </c>
      <c r="E893" s="6" t="s">
        <v>614</v>
      </c>
      <c r="F893" s="6" t="s">
        <v>1692</v>
      </c>
      <c r="G893" s="6" t="s">
        <v>746</v>
      </c>
      <c r="H893" s="6" t="s">
        <v>505</v>
      </c>
      <c r="I893" s="6" t="s">
        <v>522</v>
      </c>
      <c r="J893" s="6" t="s">
        <v>136</v>
      </c>
      <c r="K893" s="6" t="s">
        <v>39</v>
      </c>
      <c r="L893" s="6" t="s">
        <v>70</v>
      </c>
      <c r="M893" s="43"/>
      <c r="N893" s="44" t="s">
        <v>1979</v>
      </c>
      <c r="O893" s="39">
        <v>45562.708333333299</v>
      </c>
      <c r="P893" s="39">
        <v>45610.708333333299</v>
      </c>
      <c r="Q893" s="6">
        <v>33</v>
      </c>
      <c r="R893" s="6">
        <v>2.6872964169381099E-2</v>
      </c>
      <c r="S893" s="45" t="e">
        <f>_xlfn.CONCAT(#REF!,TRIM(tbl_PV_Milestones[[#This Row],[Milestone Description]]))</f>
        <v>#REF!</v>
      </c>
      <c r="T893" s="84" t="str">
        <f>IF(COUNTIF(tbl_PV_Milestones[UID],tbl_PV_Milestones[[#This Row],[UID]])&gt;1,"Duplicate","")</f>
        <v>Duplicate</v>
      </c>
      <c r="U893" s="42" t="str">
        <f>_xlfn.XLOOKUP(tbl_PV_Milestones[[#This Row],[Work ID]],tbl_PV_Meta[Work ID '#],tbl_PV_Meta[Sub-Portfolio])</f>
        <v>Sub-Portfolio 4</v>
      </c>
      <c r="V893" s="41">
        <f>IF(MONTH(tbl_PV_Milestones[[#This Row],[Baseline Date]])&lt;7,YEAR(tbl_PV_Milestones[[#This Row],[Baseline Date]]),YEAR(tbl_PV_Milestones[[#This Row],[Baseline Date]])+1)</f>
        <v>2025</v>
      </c>
      <c r="W893" s="41">
        <f>IF(MONTH(tbl_PV_Milestones[[#This Row],[Actual/Schedule Finish]])&lt;7,YEAR(tbl_PV_Milestones[[#This Row],[Actual/Schedule Finish]]),YEAR(tbl_PV_Milestones[[#This Row],[Actual/Schedule Finish]])+1)</f>
        <v>2025</v>
      </c>
      <c r="X893" s="41" t="str">
        <f>IF(OR(tbl_PV_Milestones[[#This Row],[Project Status]]="Completed",tbl_PV_Milestones[[#This Row],[Project Status]]="Assumed Completed"),"Yes","No")</f>
        <v>No</v>
      </c>
      <c r="Y893" s="41">
        <f>IF(tbl_PV_Milestones[[#This Row],[Baseline Date]]="",1,0)</f>
        <v>0</v>
      </c>
      <c r="Z893" s="41">
        <f>IF(tbl_PV_Milestones[[#This Row],[Baseline Date]]&lt;PV_Meta!$B$7,1,0)</f>
        <v>1</v>
      </c>
      <c r="AA893" s="41">
        <f>IF(tbl_PV_Milestones[[#This Row],[Complete]]="Yes",1,0)</f>
        <v>0</v>
      </c>
      <c r="AB893" s="41">
        <f>IF(AND(tbl_PV_Milestones[[#This Row],[BL FY]]=2025,tbl_PV_Milestones[[#This Row],[Baseline Date]]&lt;PV_Meta!$B$7),1,0)</f>
        <v>1</v>
      </c>
      <c r="AC893" s="41">
        <f>IF(AND(tbl_PV_Milestones[[#This Row],[Planned YTD]]=1,tbl_PV_Milestones[[#This Row],[Complete]]="Yes"),1,0)</f>
        <v>0</v>
      </c>
      <c r="AD893" s="41">
        <f>IF(AND(tbl_PV_Milestones[[#This Row],[Actual/Schedule Finish]]&lt;PV_Meta!$B$7,tbl_PV_Milestones[[#This Row],[Complete]]="No",tbl_PV_Milestones[[#This Row],[Project Status]]&lt;&gt;"On Hold"),1,0)</f>
        <v>0</v>
      </c>
      <c r="AE893" s="41">
        <f>IF(AND(tbl_PV_Milestones[[#This Row],[Actual/Schedule Finish]]&gt;tbl_PV_Milestones[[#This Row],[Baseline Date]],tbl_PV_Milestones[[#This Row],[Complete]]="No",tbl_PV_Milestones[[#This Row],[Project Status]]&lt;&gt;"On Hold",tbl_PV_Milestones[[#This Row],[Overdue]]=0,tbl_PV_Milestones[[#This Row],[To be Baselined]]&lt;&gt;1),1,0)</f>
        <v>0</v>
      </c>
      <c r="AF893" s="41">
        <f>IF(AND(tbl_PV_Milestones[[#This Row],[BL FY]]=2025,tbl_PV_Milestones[[#This Row],[Finish FY]]&gt;2025),1,0)</f>
        <v>0</v>
      </c>
      <c r="AG893" s="56" t="str">
        <f>_xlfn.XLOOKUP(tbl_PV_Milestones[[#This Row],[Work ID]],tbl_PV_Meta[Work ID '#],tbl_PV_Meta[Project Manager/Owner],,0)</f>
        <v>Project Manager 4</v>
      </c>
      <c r="AH893" s="6"/>
    </row>
    <row r="894" spans="4:34" x14ac:dyDescent="0.25">
      <c r="D894" s="6" t="s">
        <v>136</v>
      </c>
      <c r="E894" s="6" t="s">
        <v>503</v>
      </c>
      <c r="F894" s="6" t="s">
        <v>1692</v>
      </c>
      <c r="G894" s="6" t="s">
        <v>543</v>
      </c>
      <c r="H894" s="6" t="s">
        <v>519</v>
      </c>
      <c r="I894" s="6" t="s">
        <v>522</v>
      </c>
      <c r="J894" s="6" t="s">
        <v>136</v>
      </c>
      <c r="K894" s="6" t="s">
        <v>39</v>
      </c>
      <c r="L894" s="6" t="s">
        <v>70</v>
      </c>
      <c r="M894" s="43"/>
      <c r="N894" s="44" t="s">
        <v>1979</v>
      </c>
      <c r="O894" s="39">
        <v>45625.708333333299</v>
      </c>
      <c r="P894" s="39">
        <v>45625.708333333299</v>
      </c>
      <c r="Q894" s="6">
        <v>0</v>
      </c>
      <c r="R894" s="6">
        <v>0</v>
      </c>
      <c r="S894" s="45" t="e">
        <f>_xlfn.CONCAT(#REF!,TRIM(tbl_PV_Milestones[[#This Row],[Milestone Description]]))</f>
        <v>#REF!</v>
      </c>
      <c r="T894" s="84" t="str">
        <f>IF(COUNTIF(tbl_PV_Milestones[UID],tbl_PV_Milestones[[#This Row],[UID]])&gt;1,"Duplicate","")</f>
        <v>Duplicate</v>
      </c>
      <c r="U894" s="42" t="str">
        <f>_xlfn.XLOOKUP(tbl_PV_Milestones[[#This Row],[Work ID]],tbl_PV_Meta[Work ID '#],tbl_PV_Meta[Sub-Portfolio])</f>
        <v>Sub-Portfolio 4</v>
      </c>
      <c r="V894" s="41">
        <f>IF(MONTH(tbl_PV_Milestones[[#This Row],[Baseline Date]])&lt;7,YEAR(tbl_PV_Milestones[[#This Row],[Baseline Date]]),YEAR(tbl_PV_Milestones[[#This Row],[Baseline Date]])+1)</f>
        <v>2025</v>
      </c>
      <c r="W894" s="41">
        <f>IF(MONTH(tbl_PV_Milestones[[#This Row],[Actual/Schedule Finish]])&lt;7,YEAR(tbl_PV_Milestones[[#This Row],[Actual/Schedule Finish]]),YEAR(tbl_PV_Milestones[[#This Row],[Actual/Schedule Finish]])+1)</f>
        <v>2025</v>
      </c>
      <c r="X894" s="41" t="str">
        <f>IF(OR(tbl_PV_Milestones[[#This Row],[Project Status]]="Completed",tbl_PV_Milestones[[#This Row],[Project Status]]="Assumed Completed"),"Yes","No")</f>
        <v>No</v>
      </c>
      <c r="Y894" s="41">
        <f>IF(tbl_PV_Milestones[[#This Row],[Baseline Date]]="",1,0)</f>
        <v>0</v>
      </c>
      <c r="Z894" s="41">
        <f>IF(tbl_PV_Milestones[[#This Row],[Baseline Date]]&lt;PV_Meta!$B$7,1,0)</f>
        <v>1</v>
      </c>
      <c r="AA894" s="41">
        <f>IF(tbl_PV_Milestones[[#This Row],[Complete]]="Yes",1,0)</f>
        <v>0</v>
      </c>
      <c r="AB894" s="41">
        <f>IF(AND(tbl_PV_Milestones[[#This Row],[BL FY]]=2025,tbl_PV_Milestones[[#This Row],[Baseline Date]]&lt;PV_Meta!$B$7),1,0)</f>
        <v>1</v>
      </c>
      <c r="AC894" s="41">
        <f>IF(AND(tbl_PV_Milestones[[#This Row],[Planned YTD]]=1,tbl_PV_Milestones[[#This Row],[Complete]]="Yes"),1,0)</f>
        <v>0</v>
      </c>
      <c r="AD894" s="41">
        <f>IF(AND(tbl_PV_Milestones[[#This Row],[Actual/Schedule Finish]]&lt;PV_Meta!$B$7,tbl_PV_Milestones[[#This Row],[Complete]]="No",tbl_PV_Milestones[[#This Row],[Project Status]]&lt;&gt;"On Hold"),1,0)</f>
        <v>0</v>
      </c>
      <c r="AE894" s="41">
        <f>IF(AND(tbl_PV_Milestones[[#This Row],[Actual/Schedule Finish]]&gt;tbl_PV_Milestones[[#This Row],[Baseline Date]],tbl_PV_Milestones[[#This Row],[Complete]]="No",tbl_PV_Milestones[[#This Row],[Project Status]]&lt;&gt;"On Hold",tbl_PV_Milestones[[#This Row],[Overdue]]=0,tbl_PV_Milestones[[#This Row],[To be Baselined]]&lt;&gt;1),1,0)</f>
        <v>0</v>
      </c>
      <c r="AF894" s="41">
        <f>IF(AND(tbl_PV_Milestones[[#This Row],[BL FY]]=2025,tbl_PV_Milestones[[#This Row],[Finish FY]]&gt;2025),1,0)</f>
        <v>0</v>
      </c>
      <c r="AG894" s="56" t="str">
        <f>_xlfn.XLOOKUP(tbl_PV_Milestones[[#This Row],[Work ID]],tbl_PV_Meta[Work ID '#],tbl_PV_Meta[Project Manager/Owner],,0)</f>
        <v>Project Manager 4</v>
      </c>
      <c r="AH894" s="6"/>
    </row>
    <row r="895" spans="4:34" x14ac:dyDescent="0.25">
      <c r="D895" s="6" t="s">
        <v>136</v>
      </c>
      <c r="E895" s="6" t="s">
        <v>580</v>
      </c>
      <c r="F895" s="6" t="s">
        <v>1692</v>
      </c>
      <c r="G895" s="6" t="s">
        <v>747</v>
      </c>
      <c r="H895" s="6" t="s">
        <v>505</v>
      </c>
      <c r="I895" s="6" t="s">
        <v>522</v>
      </c>
      <c r="J895" s="6" t="s">
        <v>136</v>
      </c>
      <c r="K895" s="6" t="s">
        <v>39</v>
      </c>
      <c r="L895" s="6" t="s">
        <v>70</v>
      </c>
      <c r="M895" s="43"/>
      <c r="N895" s="44" t="s">
        <v>1979</v>
      </c>
      <c r="O895" s="39">
        <v>45695.708333333299</v>
      </c>
      <c r="P895" s="39">
        <v>45600.708333333299</v>
      </c>
      <c r="Q895" s="6">
        <v>-58</v>
      </c>
      <c r="R895" s="6">
        <v>-4.7231270358306203E-2</v>
      </c>
      <c r="S895" s="45" t="e">
        <f>_xlfn.CONCAT(#REF!,TRIM(tbl_PV_Milestones[[#This Row],[Milestone Description]]))</f>
        <v>#REF!</v>
      </c>
      <c r="T895" s="84" t="str">
        <f>IF(COUNTIF(tbl_PV_Milestones[UID],tbl_PV_Milestones[[#This Row],[UID]])&gt;1,"Duplicate","")</f>
        <v>Duplicate</v>
      </c>
      <c r="U895" s="42" t="str">
        <f>_xlfn.XLOOKUP(tbl_PV_Milestones[[#This Row],[Work ID]],tbl_PV_Meta[Work ID '#],tbl_PV_Meta[Sub-Portfolio])</f>
        <v>Sub-Portfolio 4</v>
      </c>
      <c r="V895" s="41">
        <f>IF(MONTH(tbl_PV_Milestones[[#This Row],[Baseline Date]])&lt;7,YEAR(tbl_PV_Milestones[[#This Row],[Baseline Date]]),YEAR(tbl_PV_Milestones[[#This Row],[Baseline Date]])+1)</f>
        <v>2025</v>
      </c>
      <c r="W895" s="41">
        <f>IF(MONTH(tbl_PV_Milestones[[#This Row],[Actual/Schedule Finish]])&lt;7,YEAR(tbl_PV_Milestones[[#This Row],[Actual/Schedule Finish]]),YEAR(tbl_PV_Milestones[[#This Row],[Actual/Schedule Finish]])+1)</f>
        <v>2025</v>
      </c>
      <c r="X895" s="41" t="str">
        <f>IF(OR(tbl_PV_Milestones[[#This Row],[Project Status]]="Completed",tbl_PV_Milestones[[#This Row],[Project Status]]="Assumed Completed"),"Yes","No")</f>
        <v>No</v>
      </c>
      <c r="Y895" s="41">
        <f>IF(tbl_PV_Milestones[[#This Row],[Baseline Date]]="",1,0)</f>
        <v>0</v>
      </c>
      <c r="Z895" s="41">
        <f>IF(tbl_PV_Milestones[[#This Row],[Baseline Date]]&lt;PV_Meta!$B$7,1,0)</f>
        <v>1</v>
      </c>
      <c r="AA895" s="41">
        <f>IF(tbl_PV_Milestones[[#This Row],[Complete]]="Yes",1,0)</f>
        <v>0</v>
      </c>
      <c r="AB895" s="41">
        <f>IF(AND(tbl_PV_Milestones[[#This Row],[BL FY]]=2025,tbl_PV_Milestones[[#This Row],[Baseline Date]]&lt;PV_Meta!$B$7),1,0)</f>
        <v>1</v>
      </c>
      <c r="AC895" s="41">
        <f>IF(AND(tbl_PV_Milestones[[#This Row],[Planned YTD]]=1,tbl_PV_Milestones[[#This Row],[Complete]]="Yes"),1,0)</f>
        <v>0</v>
      </c>
      <c r="AD895" s="41">
        <f>IF(AND(tbl_PV_Milestones[[#This Row],[Actual/Schedule Finish]]&lt;PV_Meta!$B$7,tbl_PV_Milestones[[#This Row],[Complete]]="No",tbl_PV_Milestones[[#This Row],[Project Status]]&lt;&gt;"On Hold"),1,0)</f>
        <v>0</v>
      </c>
      <c r="AE895" s="41">
        <f>IF(AND(tbl_PV_Milestones[[#This Row],[Actual/Schedule Finish]]&gt;tbl_PV_Milestones[[#This Row],[Baseline Date]],tbl_PV_Milestones[[#This Row],[Complete]]="No",tbl_PV_Milestones[[#This Row],[Project Status]]&lt;&gt;"On Hold",tbl_PV_Milestones[[#This Row],[Overdue]]=0,tbl_PV_Milestones[[#This Row],[To be Baselined]]&lt;&gt;1),1,0)</f>
        <v>0</v>
      </c>
      <c r="AF895" s="41">
        <f>IF(AND(tbl_PV_Milestones[[#This Row],[BL FY]]=2025,tbl_PV_Milestones[[#This Row],[Finish FY]]&gt;2025),1,0)</f>
        <v>0</v>
      </c>
      <c r="AG895" s="56" t="str">
        <f>_xlfn.XLOOKUP(tbl_PV_Milestones[[#This Row],[Work ID]],tbl_PV_Meta[Work ID '#],tbl_PV_Meta[Project Manager/Owner],,0)</f>
        <v>Project Manager 4</v>
      </c>
      <c r="AH895" s="6"/>
    </row>
    <row r="896" spans="4:34" x14ac:dyDescent="0.25">
      <c r="D896" s="6" t="s">
        <v>136</v>
      </c>
      <c r="E896" s="6" t="s">
        <v>580</v>
      </c>
      <c r="F896" s="6" t="s">
        <v>1692</v>
      </c>
      <c r="G896" s="6" t="s">
        <v>630</v>
      </c>
      <c r="H896" s="6" t="s">
        <v>505</v>
      </c>
      <c r="I896" s="6" t="s">
        <v>522</v>
      </c>
      <c r="J896" s="6" t="s">
        <v>136</v>
      </c>
      <c r="K896" s="6" t="s">
        <v>39</v>
      </c>
      <c r="L896" s="6" t="s">
        <v>70</v>
      </c>
      <c r="M896" s="43"/>
      <c r="N896" s="44" t="s">
        <v>1979</v>
      </c>
      <c r="O896" s="39">
        <v>45695.708333333299</v>
      </c>
      <c r="P896" s="39">
        <v>45607.708333333299</v>
      </c>
      <c r="Q896" s="6">
        <v>-53</v>
      </c>
      <c r="R896" s="6">
        <v>-4.3159609120521199E-2</v>
      </c>
      <c r="S896" s="45" t="e">
        <f>_xlfn.CONCAT(#REF!,TRIM(tbl_PV_Milestones[[#This Row],[Milestone Description]]))</f>
        <v>#REF!</v>
      </c>
      <c r="T896" s="84" t="str">
        <f>IF(COUNTIF(tbl_PV_Milestones[UID],tbl_PV_Milestones[[#This Row],[UID]])&gt;1,"Duplicate","")</f>
        <v>Duplicate</v>
      </c>
      <c r="U896" s="42" t="str">
        <f>_xlfn.XLOOKUP(tbl_PV_Milestones[[#This Row],[Work ID]],tbl_PV_Meta[Work ID '#],tbl_PV_Meta[Sub-Portfolio])</f>
        <v>Sub-Portfolio 4</v>
      </c>
      <c r="V896" s="41">
        <f>IF(MONTH(tbl_PV_Milestones[[#This Row],[Baseline Date]])&lt;7,YEAR(tbl_PV_Milestones[[#This Row],[Baseline Date]]),YEAR(tbl_PV_Milestones[[#This Row],[Baseline Date]])+1)</f>
        <v>2025</v>
      </c>
      <c r="W896" s="41">
        <f>IF(MONTH(tbl_PV_Milestones[[#This Row],[Actual/Schedule Finish]])&lt;7,YEAR(tbl_PV_Milestones[[#This Row],[Actual/Schedule Finish]]),YEAR(tbl_PV_Milestones[[#This Row],[Actual/Schedule Finish]])+1)</f>
        <v>2025</v>
      </c>
      <c r="X896" s="41" t="str">
        <f>IF(OR(tbl_PV_Milestones[[#This Row],[Project Status]]="Completed",tbl_PV_Milestones[[#This Row],[Project Status]]="Assumed Completed"),"Yes","No")</f>
        <v>No</v>
      </c>
      <c r="Y896" s="41">
        <f>IF(tbl_PV_Milestones[[#This Row],[Baseline Date]]="",1,0)</f>
        <v>0</v>
      </c>
      <c r="Z896" s="41">
        <f>IF(tbl_PV_Milestones[[#This Row],[Baseline Date]]&lt;PV_Meta!$B$7,1,0)</f>
        <v>1</v>
      </c>
      <c r="AA896" s="41">
        <f>IF(tbl_PV_Milestones[[#This Row],[Complete]]="Yes",1,0)</f>
        <v>0</v>
      </c>
      <c r="AB896" s="41">
        <f>IF(AND(tbl_PV_Milestones[[#This Row],[BL FY]]=2025,tbl_PV_Milestones[[#This Row],[Baseline Date]]&lt;PV_Meta!$B$7),1,0)</f>
        <v>1</v>
      </c>
      <c r="AC896" s="41">
        <f>IF(AND(tbl_PV_Milestones[[#This Row],[Planned YTD]]=1,tbl_PV_Milestones[[#This Row],[Complete]]="Yes"),1,0)</f>
        <v>0</v>
      </c>
      <c r="AD896" s="41">
        <f>IF(AND(tbl_PV_Milestones[[#This Row],[Actual/Schedule Finish]]&lt;PV_Meta!$B$7,tbl_PV_Milestones[[#This Row],[Complete]]="No",tbl_PV_Milestones[[#This Row],[Project Status]]&lt;&gt;"On Hold"),1,0)</f>
        <v>0</v>
      </c>
      <c r="AE896" s="41">
        <f>IF(AND(tbl_PV_Milestones[[#This Row],[Actual/Schedule Finish]]&gt;tbl_PV_Milestones[[#This Row],[Baseline Date]],tbl_PV_Milestones[[#This Row],[Complete]]="No",tbl_PV_Milestones[[#This Row],[Project Status]]&lt;&gt;"On Hold",tbl_PV_Milestones[[#This Row],[Overdue]]=0,tbl_PV_Milestones[[#This Row],[To be Baselined]]&lt;&gt;1),1,0)</f>
        <v>0</v>
      </c>
      <c r="AF896" s="41">
        <f>IF(AND(tbl_PV_Milestones[[#This Row],[BL FY]]=2025,tbl_PV_Milestones[[#This Row],[Finish FY]]&gt;2025),1,0)</f>
        <v>0</v>
      </c>
      <c r="AG896" s="56" t="str">
        <f>_xlfn.XLOOKUP(tbl_PV_Milestones[[#This Row],[Work ID]],tbl_PV_Meta[Work ID '#],tbl_PV_Meta[Project Manager/Owner],,0)</f>
        <v>Project Manager 4</v>
      </c>
      <c r="AH896" s="6"/>
    </row>
    <row r="897" spans="4:34" x14ac:dyDescent="0.25">
      <c r="D897" s="6" t="s">
        <v>136</v>
      </c>
      <c r="E897" s="6" t="s">
        <v>580</v>
      </c>
      <c r="F897" s="6" t="s">
        <v>1692</v>
      </c>
      <c r="G897" s="6" t="s">
        <v>521</v>
      </c>
      <c r="H897" s="6" t="s">
        <v>505</v>
      </c>
      <c r="I897" s="6" t="s">
        <v>522</v>
      </c>
      <c r="J897" s="6" t="s">
        <v>136</v>
      </c>
      <c r="K897" s="6" t="s">
        <v>39</v>
      </c>
      <c r="L897" s="6" t="s">
        <v>70</v>
      </c>
      <c r="M897" s="43"/>
      <c r="N897" s="44" t="s">
        <v>1979</v>
      </c>
      <c r="O897" s="39">
        <v>45695.708333333299</v>
      </c>
      <c r="P897" s="39">
        <v>45614.708333333299</v>
      </c>
      <c r="Q897" s="6">
        <v>-48</v>
      </c>
      <c r="R897" s="6">
        <v>-3.9087947882736201E-2</v>
      </c>
      <c r="S897" s="45" t="e">
        <f>_xlfn.CONCAT(#REF!,TRIM(tbl_PV_Milestones[[#This Row],[Milestone Description]]))</f>
        <v>#REF!</v>
      </c>
      <c r="T897" s="84" t="str">
        <f>IF(COUNTIF(tbl_PV_Milestones[UID],tbl_PV_Milestones[[#This Row],[UID]])&gt;1,"Duplicate","")</f>
        <v>Duplicate</v>
      </c>
      <c r="U897" s="42" t="str">
        <f>_xlfn.XLOOKUP(tbl_PV_Milestones[[#This Row],[Work ID]],tbl_PV_Meta[Work ID '#],tbl_PV_Meta[Sub-Portfolio])</f>
        <v>Sub-Portfolio 4</v>
      </c>
      <c r="V897" s="41">
        <f>IF(MONTH(tbl_PV_Milestones[[#This Row],[Baseline Date]])&lt;7,YEAR(tbl_PV_Milestones[[#This Row],[Baseline Date]]),YEAR(tbl_PV_Milestones[[#This Row],[Baseline Date]])+1)</f>
        <v>2025</v>
      </c>
      <c r="W897" s="41">
        <f>IF(MONTH(tbl_PV_Milestones[[#This Row],[Actual/Schedule Finish]])&lt;7,YEAR(tbl_PV_Milestones[[#This Row],[Actual/Schedule Finish]]),YEAR(tbl_PV_Milestones[[#This Row],[Actual/Schedule Finish]])+1)</f>
        <v>2025</v>
      </c>
      <c r="X897" s="41" t="str">
        <f>IF(OR(tbl_PV_Milestones[[#This Row],[Project Status]]="Completed",tbl_PV_Milestones[[#This Row],[Project Status]]="Assumed Completed"),"Yes","No")</f>
        <v>No</v>
      </c>
      <c r="Y897" s="41">
        <f>IF(tbl_PV_Milestones[[#This Row],[Baseline Date]]="",1,0)</f>
        <v>0</v>
      </c>
      <c r="Z897" s="41">
        <f>IF(tbl_PV_Milestones[[#This Row],[Baseline Date]]&lt;PV_Meta!$B$7,1,0)</f>
        <v>1</v>
      </c>
      <c r="AA897" s="41">
        <f>IF(tbl_PV_Milestones[[#This Row],[Complete]]="Yes",1,0)</f>
        <v>0</v>
      </c>
      <c r="AB897" s="41">
        <f>IF(AND(tbl_PV_Milestones[[#This Row],[BL FY]]=2025,tbl_PV_Milestones[[#This Row],[Baseline Date]]&lt;PV_Meta!$B$7),1,0)</f>
        <v>1</v>
      </c>
      <c r="AC897" s="41">
        <f>IF(AND(tbl_PV_Milestones[[#This Row],[Planned YTD]]=1,tbl_PV_Milestones[[#This Row],[Complete]]="Yes"),1,0)</f>
        <v>0</v>
      </c>
      <c r="AD897" s="41">
        <f>IF(AND(tbl_PV_Milestones[[#This Row],[Actual/Schedule Finish]]&lt;PV_Meta!$B$7,tbl_PV_Milestones[[#This Row],[Complete]]="No",tbl_PV_Milestones[[#This Row],[Project Status]]&lt;&gt;"On Hold"),1,0)</f>
        <v>0</v>
      </c>
      <c r="AE897" s="41">
        <f>IF(AND(tbl_PV_Milestones[[#This Row],[Actual/Schedule Finish]]&gt;tbl_PV_Milestones[[#This Row],[Baseline Date]],tbl_PV_Milestones[[#This Row],[Complete]]="No",tbl_PV_Milestones[[#This Row],[Project Status]]&lt;&gt;"On Hold",tbl_PV_Milestones[[#This Row],[Overdue]]=0,tbl_PV_Milestones[[#This Row],[To be Baselined]]&lt;&gt;1),1,0)</f>
        <v>0</v>
      </c>
      <c r="AF897" s="41">
        <f>IF(AND(tbl_PV_Milestones[[#This Row],[BL FY]]=2025,tbl_PV_Milestones[[#This Row],[Finish FY]]&gt;2025),1,0)</f>
        <v>0</v>
      </c>
      <c r="AG897" s="56" t="str">
        <f>_xlfn.XLOOKUP(tbl_PV_Milestones[[#This Row],[Work ID]],tbl_PV_Meta[Work ID '#],tbl_PV_Meta[Project Manager/Owner],,0)</f>
        <v>Project Manager 4</v>
      </c>
      <c r="AH897" s="6"/>
    </row>
    <row r="898" spans="4:34" x14ac:dyDescent="0.25">
      <c r="D898" s="6" t="s">
        <v>136</v>
      </c>
      <c r="E898" s="6" t="s">
        <v>513</v>
      </c>
      <c r="F898" s="6" t="s">
        <v>1692</v>
      </c>
      <c r="G898" s="6" t="s">
        <v>571</v>
      </c>
      <c r="H898" s="6" t="s">
        <v>505</v>
      </c>
      <c r="I898" s="6" t="s">
        <v>522</v>
      </c>
      <c r="J898" s="6" t="s">
        <v>136</v>
      </c>
      <c r="K898" s="6" t="s">
        <v>39</v>
      </c>
      <c r="L898" s="6" t="s">
        <v>70</v>
      </c>
      <c r="M898" s="43"/>
      <c r="N898" s="44" t="s">
        <v>1979</v>
      </c>
      <c r="O898" s="39">
        <v>45821.708333333299</v>
      </c>
      <c r="P898" s="39">
        <v>45621.708333333299</v>
      </c>
      <c r="Q898" s="6">
        <v>-129</v>
      </c>
      <c r="R898" s="6">
        <v>-0.105048859934853</v>
      </c>
      <c r="S898" s="45" t="e">
        <f>_xlfn.CONCAT(#REF!,TRIM(tbl_PV_Milestones[[#This Row],[Milestone Description]]))</f>
        <v>#REF!</v>
      </c>
      <c r="T898" s="84" t="str">
        <f>IF(COUNTIF(tbl_PV_Milestones[UID],tbl_PV_Milestones[[#This Row],[UID]])&gt;1,"Duplicate","")</f>
        <v>Duplicate</v>
      </c>
      <c r="U898" s="42" t="str">
        <f>_xlfn.XLOOKUP(tbl_PV_Milestones[[#This Row],[Work ID]],tbl_PV_Meta[Work ID '#],tbl_PV_Meta[Sub-Portfolio])</f>
        <v>Sub-Portfolio 4</v>
      </c>
      <c r="V898" s="41">
        <f>IF(MONTH(tbl_PV_Milestones[[#This Row],[Baseline Date]])&lt;7,YEAR(tbl_PV_Milestones[[#This Row],[Baseline Date]]),YEAR(tbl_PV_Milestones[[#This Row],[Baseline Date]])+1)</f>
        <v>2025</v>
      </c>
      <c r="W898" s="41">
        <f>IF(MONTH(tbl_PV_Milestones[[#This Row],[Actual/Schedule Finish]])&lt;7,YEAR(tbl_PV_Milestones[[#This Row],[Actual/Schedule Finish]]),YEAR(tbl_PV_Milestones[[#This Row],[Actual/Schedule Finish]])+1)</f>
        <v>2025</v>
      </c>
      <c r="X898" s="41" t="str">
        <f>IF(OR(tbl_PV_Milestones[[#This Row],[Project Status]]="Completed",tbl_PV_Milestones[[#This Row],[Project Status]]="Assumed Completed"),"Yes","No")</f>
        <v>No</v>
      </c>
      <c r="Y898" s="41">
        <f>IF(tbl_PV_Milestones[[#This Row],[Baseline Date]]="",1,0)</f>
        <v>0</v>
      </c>
      <c r="Z898" s="41">
        <f>IF(tbl_PV_Milestones[[#This Row],[Baseline Date]]&lt;PV_Meta!$B$7,1,0)</f>
        <v>1</v>
      </c>
      <c r="AA898" s="41">
        <f>IF(tbl_PV_Milestones[[#This Row],[Complete]]="Yes",1,0)</f>
        <v>0</v>
      </c>
      <c r="AB898" s="41">
        <f>IF(AND(tbl_PV_Milestones[[#This Row],[BL FY]]=2025,tbl_PV_Milestones[[#This Row],[Baseline Date]]&lt;PV_Meta!$B$7),1,0)</f>
        <v>1</v>
      </c>
      <c r="AC898" s="41">
        <f>IF(AND(tbl_PV_Milestones[[#This Row],[Planned YTD]]=1,tbl_PV_Milestones[[#This Row],[Complete]]="Yes"),1,0)</f>
        <v>0</v>
      </c>
      <c r="AD898" s="41">
        <f>IF(AND(tbl_PV_Milestones[[#This Row],[Actual/Schedule Finish]]&lt;PV_Meta!$B$7,tbl_PV_Milestones[[#This Row],[Complete]]="No",tbl_PV_Milestones[[#This Row],[Project Status]]&lt;&gt;"On Hold"),1,0)</f>
        <v>0</v>
      </c>
      <c r="AE898" s="41">
        <f>IF(AND(tbl_PV_Milestones[[#This Row],[Actual/Schedule Finish]]&gt;tbl_PV_Milestones[[#This Row],[Baseline Date]],tbl_PV_Milestones[[#This Row],[Complete]]="No",tbl_PV_Milestones[[#This Row],[Project Status]]&lt;&gt;"On Hold",tbl_PV_Milestones[[#This Row],[Overdue]]=0,tbl_PV_Milestones[[#This Row],[To be Baselined]]&lt;&gt;1),1,0)</f>
        <v>0</v>
      </c>
      <c r="AF898" s="41">
        <f>IF(AND(tbl_PV_Milestones[[#This Row],[BL FY]]=2025,tbl_PV_Milestones[[#This Row],[Finish FY]]&gt;2025),1,0)</f>
        <v>0</v>
      </c>
      <c r="AG898" s="56" t="str">
        <f>_xlfn.XLOOKUP(tbl_PV_Milestones[[#This Row],[Work ID]],tbl_PV_Meta[Work ID '#],tbl_PV_Meta[Project Manager/Owner],,0)</f>
        <v>Project Manager 4</v>
      </c>
      <c r="AH898" s="6"/>
    </row>
    <row r="899" spans="4:34" x14ac:dyDescent="0.25">
      <c r="D899" s="6" t="s">
        <v>136</v>
      </c>
      <c r="E899" s="6" t="s">
        <v>503</v>
      </c>
      <c r="F899" s="6" t="s">
        <v>1782</v>
      </c>
      <c r="G899" s="6" t="s">
        <v>544</v>
      </c>
      <c r="H899" s="6" t="s">
        <v>505</v>
      </c>
      <c r="I899" s="6" t="s">
        <v>510</v>
      </c>
      <c r="J899" s="6" t="s">
        <v>136</v>
      </c>
      <c r="K899" s="6" t="s">
        <v>39</v>
      </c>
      <c r="L899" s="6" t="s">
        <v>64</v>
      </c>
      <c r="M899" s="43"/>
      <c r="N899" s="44" t="s">
        <v>1979</v>
      </c>
      <c r="O899" s="39">
        <v>45712.708333333299</v>
      </c>
      <c r="P899" s="39">
        <v>45712.708333333299</v>
      </c>
      <c r="Q899" s="6">
        <v>0</v>
      </c>
      <c r="R899" s="6">
        <v>0</v>
      </c>
      <c r="S899" s="45" t="e">
        <f>_xlfn.CONCAT(#REF!,TRIM(tbl_PV_Milestones[[#This Row],[Milestone Description]]))</f>
        <v>#REF!</v>
      </c>
      <c r="T899" s="84" t="str">
        <f>IF(COUNTIF(tbl_PV_Milestones[UID],tbl_PV_Milestones[[#This Row],[UID]])&gt;1,"Duplicate","")</f>
        <v>Duplicate</v>
      </c>
      <c r="U899" s="42" t="str">
        <f>_xlfn.XLOOKUP(tbl_PV_Milestones[[#This Row],[Work ID]],tbl_PV_Meta[Work ID '#],tbl_PV_Meta[Sub-Portfolio])</f>
        <v>Sub-Portfolio 8</v>
      </c>
      <c r="V899" s="41">
        <f>IF(MONTH(tbl_PV_Milestones[[#This Row],[Baseline Date]])&lt;7,YEAR(tbl_PV_Milestones[[#This Row],[Baseline Date]]),YEAR(tbl_PV_Milestones[[#This Row],[Baseline Date]])+1)</f>
        <v>2025</v>
      </c>
      <c r="W899" s="41">
        <f>IF(MONTH(tbl_PV_Milestones[[#This Row],[Actual/Schedule Finish]])&lt;7,YEAR(tbl_PV_Milestones[[#This Row],[Actual/Schedule Finish]]),YEAR(tbl_PV_Milestones[[#This Row],[Actual/Schedule Finish]])+1)</f>
        <v>2025</v>
      </c>
      <c r="X899" s="41" t="str">
        <f>IF(OR(tbl_PV_Milestones[[#This Row],[Project Status]]="Completed",tbl_PV_Milestones[[#This Row],[Project Status]]="Assumed Completed"),"Yes","No")</f>
        <v>No</v>
      </c>
      <c r="Y899" s="41">
        <f>IF(tbl_PV_Milestones[[#This Row],[Baseline Date]]="",1,0)</f>
        <v>0</v>
      </c>
      <c r="Z899" s="41">
        <f>IF(tbl_PV_Milestones[[#This Row],[Baseline Date]]&lt;PV_Meta!$B$7,1,0)</f>
        <v>1</v>
      </c>
      <c r="AA899" s="41">
        <f>IF(tbl_PV_Milestones[[#This Row],[Complete]]="Yes",1,0)</f>
        <v>0</v>
      </c>
      <c r="AB899" s="41">
        <f>IF(AND(tbl_PV_Milestones[[#This Row],[BL FY]]=2025,tbl_PV_Milestones[[#This Row],[Baseline Date]]&lt;PV_Meta!$B$7),1,0)</f>
        <v>1</v>
      </c>
      <c r="AC899" s="41">
        <f>IF(AND(tbl_PV_Milestones[[#This Row],[Planned YTD]]=1,tbl_PV_Milestones[[#This Row],[Complete]]="Yes"),1,0)</f>
        <v>0</v>
      </c>
      <c r="AD899" s="41">
        <f>IF(AND(tbl_PV_Milestones[[#This Row],[Actual/Schedule Finish]]&lt;PV_Meta!$B$7,tbl_PV_Milestones[[#This Row],[Complete]]="No",tbl_PV_Milestones[[#This Row],[Project Status]]&lt;&gt;"On Hold"),1,0)</f>
        <v>0</v>
      </c>
      <c r="AE899" s="41">
        <f>IF(AND(tbl_PV_Milestones[[#This Row],[Actual/Schedule Finish]]&gt;tbl_PV_Milestones[[#This Row],[Baseline Date]],tbl_PV_Milestones[[#This Row],[Complete]]="No",tbl_PV_Milestones[[#This Row],[Project Status]]&lt;&gt;"On Hold",tbl_PV_Milestones[[#This Row],[Overdue]]=0,tbl_PV_Milestones[[#This Row],[To be Baselined]]&lt;&gt;1),1,0)</f>
        <v>0</v>
      </c>
      <c r="AF899" s="41">
        <f>IF(AND(tbl_PV_Milestones[[#This Row],[BL FY]]=2025,tbl_PV_Milestones[[#This Row],[Finish FY]]&gt;2025),1,0)</f>
        <v>0</v>
      </c>
      <c r="AG899" s="56" t="str">
        <f>_xlfn.XLOOKUP(tbl_PV_Milestones[[#This Row],[Work ID]],tbl_PV_Meta[Work ID '#],tbl_PV_Meta[Project Manager/Owner],,0)</f>
        <v>Project Manager 13</v>
      </c>
      <c r="AH899" s="6"/>
    </row>
    <row r="900" spans="4:34" x14ac:dyDescent="0.25">
      <c r="D900" s="6" t="s">
        <v>136</v>
      </c>
      <c r="E900" s="6" t="s">
        <v>503</v>
      </c>
      <c r="F900" s="6" t="s">
        <v>1782</v>
      </c>
      <c r="G900" s="6" t="s">
        <v>514</v>
      </c>
      <c r="H900" s="6" t="s">
        <v>505</v>
      </c>
      <c r="I900" s="6" t="s">
        <v>510</v>
      </c>
      <c r="J900" s="6" t="s">
        <v>136</v>
      </c>
      <c r="K900" s="6" t="s">
        <v>39</v>
      </c>
      <c r="L900" s="6" t="s">
        <v>64</v>
      </c>
      <c r="M900" s="43"/>
      <c r="N900" s="44" t="s">
        <v>1979</v>
      </c>
      <c r="O900" s="39">
        <v>45713.708333333299</v>
      </c>
      <c r="P900" s="39">
        <v>45713.708333333299</v>
      </c>
      <c r="Q900" s="6">
        <v>0</v>
      </c>
      <c r="R900" s="6">
        <v>0</v>
      </c>
      <c r="S900" s="45" t="e">
        <f>_xlfn.CONCAT(#REF!,TRIM(tbl_PV_Milestones[[#This Row],[Milestone Description]]))</f>
        <v>#REF!</v>
      </c>
      <c r="T900" s="84" t="str">
        <f>IF(COUNTIF(tbl_PV_Milestones[UID],tbl_PV_Milestones[[#This Row],[UID]])&gt;1,"Duplicate","")</f>
        <v>Duplicate</v>
      </c>
      <c r="U900" s="42" t="str">
        <f>_xlfn.XLOOKUP(tbl_PV_Milestones[[#This Row],[Work ID]],tbl_PV_Meta[Work ID '#],tbl_PV_Meta[Sub-Portfolio])</f>
        <v>Sub-Portfolio 8</v>
      </c>
      <c r="V900" s="41">
        <f>IF(MONTH(tbl_PV_Milestones[[#This Row],[Baseline Date]])&lt;7,YEAR(tbl_PV_Milestones[[#This Row],[Baseline Date]]),YEAR(tbl_PV_Milestones[[#This Row],[Baseline Date]])+1)</f>
        <v>2025</v>
      </c>
      <c r="W900" s="41">
        <f>IF(MONTH(tbl_PV_Milestones[[#This Row],[Actual/Schedule Finish]])&lt;7,YEAR(tbl_PV_Milestones[[#This Row],[Actual/Schedule Finish]]),YEAR(tbl_PV_Milestones[[#This Row],[Actual/Schedule Finish]])+1)</f>
        <v>2025</v>
      </c>
      <c r="X900" s="41" t="str">
        <f>IF(OR(tbl_PV_Milestones[[#This Row],[Project Status]]="Completed",tbl_PV_Milestones[[#This Row],[Project Status]]="Assumed Completed"),"Yes","No")</f>
        <v>No</v>
      </c>
      <c r="Y900" s="41">
        <f>IF(tbl_PV_Milestones[[#This Row],[Baseline Date]]="",1,0)</f>
        <v>0</v>
      </c>
      <c r="Z900" s="41">
        <f>IF(tbl_PV_Milestones[[#This Row],[Baseline Date]]&lt;PV_Meta!$B$7,1,0)</f>
        <v>1</v>
      </c>
      <c r="AA900" s="41">
        <f>IF(tbl_PV_Milestones[[#This Row],[Complete]]="Yes",1,0)</f>
        <v>0</v>
      </c>
      <c r="AB900" s="41">
        <f>IF(AND(tbl_PV_Milestones[[#This Row],[BL FY]]=2025,tbl_PV_Milestones[[#This Row],[Baseline Date]]&lt;PV_Meta!$B$7),1,0)</f>
        <v>1</v>
      </c>
      <c r="AC900" s="41">
        <f>IF(AND(tbl_PV_Milestones[[#This Row],[Planned YTD]]=1,tbl_PV_Milestones[[#This Row],[Complete]]="Yes"),1,0)</f>
        <v>0</v>
      </c>
      <c r="AD900" s="41">
        <f>IF(AND(tbl_PV_Milestones[[#This Row],[Actual/Schedule Finish]]&lt;PV_Meta!$B$7,tbl_PV_Milestones[[#This Row],[Complete]]="No",tbl_PV_Milestones[[#This Row],[Project Status]]&lt;&gt;"On Hold"),1,0)</f>
        <v>0</v>
      </c>
      <c r="AE900" s="41">
        <f>IF(AND(tbl_PV_Milestones[[#This Row],[Actual/Schedule Finish]]&gt;tbl_PV_Milestones[[#This Row],[Baseline Date]],tbl_PV_Milestones[[#This Row],[Complete]]="No",tbl_PV_Milestones[[#This Row],[Project Status]]&lt;&gt;"On Hold",tbl_PV_Milestones[[#This Row],[Overdue]]=0,tbl_PV_Milestones[[#This Row],[To be Baselined]]&lt;&gt;1),1,0)</f>
        <v>0</v>
      </c>
      <c r="AF900" s="41">
        <f>IF(AND(tbl_PV_Milestones[[#This Row],[BL FY]]=2025,tbl_PV_Milestones[[#This Row],[Finish FY]]&gt;2025),1,0)</f>
        <v>0</v>
      </c>
      <c r="AG900" s="56" t="str">
        <f>_xlfn.XLOOKUP(tbl_PV_Milestones[[#This Row],[Work ID]],tbl_PV_Meta[Work ID '#],tbl_PV_Meta[Project Manager/Owner],,0)</f>
        <v>Project Manager 13</v>
      </c>
      <c r="AH900" s="6"/>
    </row>
    <row r="901" spans="4:34" x14ac:dyDescent="0.25">
      <c r="D901" s="6" t="s">
        <v>136</v>
      </c>
      <c r="E901" s="6" t="s">
        <v>503</v>
      </c>
      <c r="F901" s="6" t="s">
        <v>1782</v>
      </c>
      <c r="G901" s="6" t="s">
        <v>547</v>
      </c>
      <c r="H901" s="6" t="s">
        <v>505</v>
      </c>
      <c r="I901" s="6" t="s">
        <v>510</v>
      </c>
      <c r="J901" s="6" t="s">
        <v>136</v>
      </c>
      <c r="K901" s="6" t="s">
        <v>39</v>
      </c>
      <c r="L901" s="6" t="s">
        <v>64</v>
      </c>
      <c r="M901" s="43"/>
      <c r="N901" s="44" t="s">
        <v>1979</v>
      </c>
      <c r="O901" s="39">
        <v>45702.708333333299</v>
      </c>
      <c r="P901" s="39">
        <v>45702.708333333299</v>
      </c>
      <c r="Q901" s="6">
        <v>0</v>
      </c>
      <c r="R901" s="6">
        <v>0</v>
      </c>
      <c r="S901" s="45" t="e">
        <f>_xlfn.CONCAT(#REF!,TRIM(tbl_PV_Milestones[[#This Row],[Milestone Description]]))</f>
        <v>#REF!</v>
      </c>
      <c r="T901" s="84" t="str">
        <f>IF(COUNTIF(tbl_PV_Milestones[UID],tbl_PV_Milestones[[#This Row],[UID]])&gt;1,"Duplicate","")</f>
        <v>Duplicate</v>
      </c>
      <c r="U901" s="42" t="str">
        <f>_xlfn.XLOOKUP(tbl_PV_Milestones[[#This Row],[Work ID]],tbl_PV_Meta[Work ID '#],tbl_PV_Meta[Sub-Portfolio])</f>
        <v>Sub-Portfolio 8</v>
      </c>
      <c r="V901" s="41">
        <f>IF(MONTH(tbl_PV_Milestones[[#This Row],[Baseline Date]])&lt;7,YEAR(tbl_PV_Milestones[[#This Row],[Baseline Date]]),YEAR(tbl_PV_Milestones[[#This Row],[Baseline Date]])+1)</f>
        <v>2025</v>
      </c>
      <c r="W901" s="41">
        <f>IF(MONTH(tbl_PV_Milestones[[#This Row],[Actual/Schedule Finish]])&lt;7,YEAR(tbl_PV_Milestones[[#This Row],[Actual/Schedule Finish]]),YEAR(tbl_PV_Milestones[[#This Row],[Actual/Schedule Finish]])+1)</f>
        <v>2025</v>
      </c>
      <c r="X901" s="41" t="str">
        <f>IF(OR(tbl_PV_Milestones[[#This Row],[Project Status]]="Completed",tbl_PV_Milestones[[#This Row],[Project Status]]="Assumed Completed"),"Yes","No")</f>
        <v>No</v>
      </c>
      <c r="Y901" s="41">
        <f>IF(tbl_PV_Milestones[[#This Row],[Baseline Date]]="",1,0)</f>
        <v>0</v>
      </c>
      <c r="Z901" s="41">
        <f>IF(tbl_PV_Milestones[[#This Row],[Baseline Date]]&lt;PV_Meta!$B$7,1,0)</f>
        <v>1</v>
      </c>
      <c r="AA901" s="41">
        <f>IF(tbl_PV_Milestones[[#This Row],[Complete]]="Yes",1,0)</f>
        <v>0</v>
      </c>
      <c r="AB901" s="41">
        <f>IF(AND(tbl_PV_Milestones[[#This Row],[BL FY]]=2025,tbl_PV_Milestones[[#This Row],[Baseline Date]]&lt;PV_Meta!$B$7),1,0)</f>
        <v>1</v>
      </c>
      <c r="AC901" s="41">
        <f>IF(AND(tbl_PV_Milestones[[#This Row],[Planned YTD]]=1,tbl_PV_Milestones[[#This Row],[Complete]]="Yes"),1,0)</f>
        <v>0</v>
      </c>
      <c r="AD901" s="41">
        <f>IF(AND(tbl_PV_Milestones[[#This Row],[Actual/Schedule Finish]]&lt;PV_Meta!$B$7,tbl_PV_Milestones[[#This Row],[Complete]]="No",tbl_PV_Milestones[[#This Row],[Project Status]]&lt;&gt;"On Hold"),1,0)</f>
        <v>0</v>
      </c>
      <c r="AE901" s="41">
        <f>IF(AND(tbl_PV_Milestones[[#This Row],[Actual/Schedule Finish]]&gt;tbl_PV_Milestones[[#This Row],[Baseline Date]],tbl_PV_Milestones[[#This Row],[Complete]]="No",tbl_PV_Milestones[[#This Row],[Project Status]]&lt;&gt;"On Hold",tbl_PV_Milestones[[#This Row],[Overdue]]=0,tbl_PV_Milestones[[#This Row],[To be Baselined]]&lt;&gt;1),1,0)</f>
        <v>0</v>
      </c>
      <c r="AF901" s="41">
        <f>IF(AND(tbl_PV_Milestones[[#This Row],[BL FY]]=2025,tbl_PV_Milestones[[#This Row],[Finish FY]]&gt;2025),1,0)</f>
        <v>0</v>
      </c>
      <c r="AG901" s="56" t="str">
        <f>_xlfn.XLOOKUP(tbl_PV_Milestones[[#This Row],[Work ID]],tbl_PV_Meta[Work ID '#],tbl_PV_Meta[Project Manager/Owner],,0)</f>
        <v>Project Manager 13</v>
      </c>
      <c r="AH901" s="6"/>
    </row>
    <row r="902" spans="4:34" x14ac:dyDescent="0.25">
      <c r="D902" s="6" t="s">
        <v>136</v>
      </c>
      <c r="E902" s="6" t="s">
        <v>503</v>
      </c>
      <c r="F902" s="6" t="s">
        <v>1782</v>
      </c>
      <c r="G902" s="6" t="s">
        <v>552</v>
      </c>
      <c r="H902" s="6" t="s">
        <v>505</v>
      </c>
      <c r="I902" s="6" t="s">
        <v>510</v>
      </c>
      <c r="J902" s="6" t="s">
        <v>136</v>
      </c>
      <c r="K902" s="6" t="s">
        <v>39</v>
      </c>
      <c r="L902" s="6" t="s">
        <v>64</v>
      </c>
      <c r="M902" s="43"/>
      <c r="N902" s="44" t="s">
        <v>1979</v>
      </c>
      <c r="O902" s="39">
        <v>45705.708333333299</v>
      </c>
      <c r="P902" s="39">
        <v>45705.708333333299</v>
      </c>
      <c r="Q902" s="6">
        <v>0</v>
      </c>
      <c r="R902" s="6">
        <v>0</v>
      </c>
      <c r="S902" s="45" t="e">
        <f>_xlfn.CONCAT(#REF!,TRIM(tbl_PV_Milestones[[#This Row],[Milestone Description]]))</f>
        <v>#REF!</v>
      </c>
      <c r="T902" s="84" t="str">
        <f>IF(COUNTIF(tbl_PV_Milestones[UID],tbl_PV_Milestones[[#This Row],[UID]])&gt;1,"Duplicate","")</f>
        <v>Duplicate</v>
      </c>
      <c r="U902" s="42" t="str">
        <f>_xlfn.XLOOKUP(tbl_PV_Milestones[[#This Row],[Work ID]],tbl_PV_Meta[Work ID '#],tbl_PV_Meta[Sub-Portfolio])</f>
        <v>Sub-Portfolio 8</v>
      </c>
      <c r="V902" s="41">
        <f>IF(MONTH(tbl_PV_Milestones[[#This Row],[Baseline Date]])&lt;7,YEAR(tbl_PV_Milestones[[#This Row],[Baseline Date]]),YEAR(tbl_PV_Milestones[[#This Row],[Baseline Date]])+1)</f>
        <v>2025</v>
      </c>
      <c r="W902" s="41">
        <f>IF(MONTH(tbl_PV_Milestones[[#This Row],[Actual/Schedule Finish]])&lt;7,YEAR(tbl_PV_Milestones[[#This Row],[Actual/Schedule Finish]]),YEAR(tbl_PV_Milestones[[#This Row],[Actual/Schedule Finish]])+1)</f>
        <v>2025</v>
      </c>
      <c r="X902" s="41" t="str">
        <f>IF(OR(tbl_PV_Milestones[[#This Row],[Project Status]]="Completed",tbl_PV_Milestones[[#This Row],[Project Status]]="Assumed Completed"),"Yes","No")</f>
        <v>No</v>
      </c>
      <c r="Y902" s="41">
        <f>IF(tbl_PV_Milestones[[#This Row],[Baseline Date]]="",1,0)</f>
        <v>0</v>
      </c>
      <c r="Z902" s="41">
        <f>IF(tbl_PV_Milestones[[#This Row],[Baseline Date]]&lt;PV_Meta!$B$7,1,0)</f>
        <v>1</v>
      </c>
      <c r="AA902" s="41">
        <f>IF(tbl_PV_Milestones[[#This Row],[Complete]]="Yes",1,0)</f>
        <v>0</v>
      </c>
      <c r="AB902" s="41">
        <f>IF(AND(tbl_PV_Milestones[[#This Row],[BL FY]]=2025,tbl_PV_Milestones[[#This Row],[Baseline Date]]&lt;PV_Meta!$B$7),1,0)</f>
        <v>1</v>
      </c>
      <c r="AC902" s="41">
        <f>IF(AND(tbl_PV_Milestones[[#This Row],[Planned YTD]]=1,tbl_PV_Milestones[[#This Row],[Complete]]="Yes"),1,0)</f>
        <v>0</v>
      </c>
      <c r="AD902" s="41">
        <f>IF(AND(tbl_PV_Milestones[[#This Row],[Actual/Schedule Finish]]&lt;PV_Meta!$B$7,tbl_PV_Milestones[[#This Row],[Complete]]="No",tbl_PV_Milestones[[#This Row],[Project Status]]&lt;&gt;"On Hold"),1,0)</f>
        <v>0</v>
      </c>
      <c r="AE902" s="41">
        <f>IF(AND(tbl_PV_Milestones[[#This Row],[Actual/Schedule Finish]]&gt;tbl_PV_Milestones[[#This Row],[Baseline Date]],tbl_PV_Milestones[[#This Row],[Complete]]="No",tbl_PV_Milestones[[#This Row],[Project Status]]&lt;&gt;"On Hold",tbl_PV_Milestones[[#This Row],[Overdue]]=0,tbl_PV_Milestones[[#This Row],[To be Baselined]]&lt;&gt;1),1,0)</f>
        <v>0</v>
      </c>
      <c r="AF902" s="41">
        <f>IF(AND(tbl_PV_Milestones[[#This Row],[BL FY]]=2025,tbl_PV_Milestones[[#This Row],[Finish FY]]&gt;2025),1,0)</f>
        <v>0</v>
      </c>
      <c r="AG902" s="56" t="str">
        <f>_xlfn.XLOOKUP(tbl_PV_Milestones[[#This Row],[Work ID]],tbl_PV_Meta[Work ID '#],tbl_PV_Meta[Project Manager/Owner],,0)</f>
        <v>Project Manager 13</v>
      </c>
      <c r="AH902" s="6"/>
    </row>
    <row r="903" spans="4:34" x14ac:dyDescent="0.25">
      <c r="D903" s="6" t="s">
        <v>136</v>
      </c>
      <c r="E903" s="6" t="s">
        <v>503</v>
      </c>
      <c r="F903" s="6" t="s">
        <v>1782</v>
      </c>
      <c r="G903" s="6" t="s">
        <v>554</v>
      </c>
      <c r="H903" s="6" t="s">
        <v>505</v>
      </c>
      <c r="I903" s="6" t="s">
        <v>510</v>
      </c>
      <c r="J903" s="6" t="s">
        <v>136</v>
      </c>
      <c r="K903" s="6" t="s">
        <v>39</v>
      </c>
      <c r="L903" s="6" t="s">
        <v>64</v>
      </c>
      <c r="M903" s="43"/>
      <c r="N903" s="44" t="s">
        <v>1979</v>
      </c>
      <c r="O903" s="39">
        <v>45692.708333333299</v>
      </c>
      <c r="P903" s="39">
        <v>45692.708333333299</v>
      </c>
      <c r="Q903" s="6">
        <v>0</v>
      </c>
      <c r="R903" s="6">
        <v>0</v>
      </c>
      <c r="S903" s="45" t="e">
        <f>_xlfn.CONCAT(#REF!,TRIM(tbl_PV_Milestones[[#This Row],[Milestone Description]]))</f>
        <v>#REF!</v>
      </c>
      <c r="T903" s="84" t="str">
        <f>IF(COUNTIF(tbl_PV_Milestones[UID],tbl_PV_Milestones[[#This Row],[UID]])&gt;1,"Duplicate","")</f>
        <v>Duplicate</v>
      </c>
      <c r="U903" s="42" t="str">
        <f>_xlfn.XLOOKUP(tbl_PV_Milestones[[#This Row],[Work ID]],tbl_PV_Meta[Work ID '#],tbl_PV_Meta[Sub-Portfolio])</f>
        <v>Sub-Portfolio 8</v>
      </c>
      <c r="V903" s="41">
        <f>IF(MONTH(tbl_PV_Milestones[[#This Row],[Baseline Date]])&lt;7,YEAR(tbl_PV_Milestones[[#This Row],[Baseline Date]]),YEAR(tbl_PV_Milestones[[#This Row],[Baseline Date]])+1)</f>
        <v>2025</v>
      </c>
      <c r="W903" s="41">
        <f>IF(MONTH(tbl_PV_Milestones[[#This Row],[Actual/Schedule Finish]])&lt;7,YEAR(tbl_PV_Milestones[[#This Row],[Actual/Schedule Finish]]),YEAR(tbl_PV_Milestones[[#This Row],[Actual/Schedule Finish]])+1)</f>
        <v>2025</v>
      </c>
      <c r="X903" s="41" t="str">
        <f>IF(OR(tbl_PV_Milestones[[#This Row],[Project Status]]="Completed",tbl_PV_Milestones[[#This Row],[Project Status]]="Assumed Completed"),"Yes","No")</f>
        <v>No</v>
      </c>
      <c r="Y903" s="41">
        <f>IF(tbl_PV_Milestones[[#This Row],[Baseline Date]]="",1,0)</f>
        <v>0</v>
      </c>
      <c r="Z903" s="41">
        <f>IF(tbl_PV_Milestones[[#This Row],[Baseline Date]]&lt;PV_Meta!$B$7,1,0)</f>
        <v>1</v>
      </c>
      <c r="AA903" s="41">
        <f>IF(tbl_PV_Milestones[[#This Row],[Complete]]="Yes",1,0)</f>
        <v>0</v>
      </c>
      <c r="AB903" s="41">
        <f>IF(AND(tbl_PV_Milestones[[#This Row],[BL FY]]=2025,tbl_PV_Milestones[[#This Row],[Baseline Date]]&lt;PV_Meta!$B$7),1,0)</f>
        <v>1</v>
      </c>
      <c r="AC903" s="41">
        <f>IF(AND(tbl_PV_Milestones[[#This Row],[Planned YTD]]=1,tbl_PV_Milestones[[#This Row],[Complete]]="Yes"),1,0)</f>
        <v>0</v>
      </c>
      <c r="AD903" s="41">
        <f>IF(AND(tbl_PV_Milestones[[#This Row],[Actual/Schedule Finish]]&lt;PV_Meta!$B$7,tbl_PV_Milestones[[#This Row],[Complete]]="No",tbl_PV_Milestones[[#This Row],[Project Status]]&lt;&gt;"On Hold"),1,0)</f>
        <v>0</v>
      </c>
      <c r="AE903" s="41">
        <f>IF(AND(tbl_PV_Milestones[[#This Row],[Actual/Schedule Finish]]&gt;tbl_PV_Milestones[[#This Row],[Baseline Date]],tbl_PV_Milestones[[#This Row],[Complete]]="No",tbl_PV_Milestones[[#This Row],[Project Status]]&lt;&gt;"On Hold",tbl_PV_Milestones[[#This Row],[Overdue]]=0,tbl_PV_Milestones[[#This Row],[To be Baselined]]&lt;&gt;1),1,0)</f>
        <v>0</v>
      </c>
      <c r="AF903" s="41">
        <f>IF(AND(tbl_PV_Milestones[[#This Row],[BL FY]]=2025,tbl_PV_Milestones[[#This Row],[Finish FY]]&gt;2025),1,0)</f>
        <v>0</v>
      </c>
      <c r="AG903" s="56" t="str">
        <f>_xlfn.XLOOKUP(tbl_PV_Milestones[[#This Row],[Work ID]],tbl_PV_Meta[Work ID '#],tbl_PV_Meta[Project Manager/Owner],,0)</f>
        <v>Project Manager 13</v>
      </c>
      <c r="AH903" s="6"/>
    </row>
    <row r="904" spans="4:34" x14ac:dyDescent="0.25">
      <c r="D904" s="6" t="s">
        <v>136</v>
      </c>
      <c r="E904" s="6" t="s">
        <v>503</v>
      </c>
      <c r="F904" s="6" t="s">
        <v>1782</v>
      </c>
      <c r="G904" s="6" t="s">
        <v>555</v>
      </c>
      <c r="H904" s="6" t="s">
        <v>505</v>
      </c>
      <c r="I904" s="6" t="s">
        <v>510</v>
      </c>
      <c r="J904" s="6" t="s">
        <v>136</v>
      </c>
      <c r="K904" s="6" t="s">
        <v>39</v>
      </c>
      <c r="L904" s="6" t="s">
        <v>64</v>
      </c>
      <c r="M904" s="43"/>
      <c r="N904" s="44" t="s">
        <v>1979</v>
      </c>
      <c r="O904" s="39">
        <v>45695.708333333299</v>
      </c>
      <c r="P904" s="39">
        <v>45695.708333333299</v>
      </c>
      <c r="Q904" s="6">
        <v>0</v>
      </c>
      <c r="R904" s="6">
        <v>0</v>
      </c>
      <c r="S904" s="45" t="e">
        <f>_xlfn.CONCAT(#REF!,TRIM(tbl_PV_Milestones[[#This Row],[Milestone Description]]))</f>
        <v>#REF!</v>
      </c>
      <c r="T904" s="84" t="str">
        <f>IF(COUNTIF(tbl_PV_Milestones[UID],tbl_PV_Milestones[[#This Row],[UID]])&gt;1,"Duplicate","")</f>
        <v>Duplicate</v>
      </c>
      <c r="U904" s="42" t="str">
        <f>_xlfn.XLOOKUP(tbl_PV_Milestones[[#This Row],[Work ID]],tbl_PV_Meta[Work ID '#],tbl_PV_Meta[Sub-Portfolio])</f>
        <v>Sub-Portfolio 8</v>
      </c>
      <c r="V904" s="41">
        <f>IF(MONTH(tbl_PV_Milestones[[#This Row],[Baseline Date]])&lt;7,YEAR(tbl_PV_Milestones[[#This Row],[Baseline Date]]),YEAR(tbl_PV_Milestones[[#This Row],[Baseline Date]])+1)</f>
        <v>2025</v>
      </c>
      <c r="W904" s="41">
        <f>IF(MONTH(tbl_PV_Milestones[[#This Row],[Actual/Schedule Finish]])&lt;7,YEAR(tbl_PV_Milestones[[#This Row],[Actual/Schedule Finish]]),YEAR(tbl_PV_Milestones[[#This Row],[Actual/Schedule Finish]])+1)</f>
        <v>2025</v>
      </c>
      <c r="X904" s="41" t="str">
        <f>IF(OR(tbl_PV_Milestones[[#This Row],[Project Status]]="Completed",tbl_PV_Milestones[[#This Row],[Project Status]]="Assumed Completed"),"Yes","No")</f>
        <v>No</v>
      </c>
      <c r="Y904" s="41">
        <f>IF(tbl_PV_Milestones[[#This Row],[Baseline Date]]="",1,0)</f>
        <v>0</v>
      </c>
      <c r="Z904" s="41">
        <f>IF(tbl_PV_Milestones[[#This Row],[Baseline Date]]&lt;PV_Meta!$B$7,1,0)</f>
        <v>1</v>
      </c>
      <c r="AA904" s="41">
        <f>IF(tbl_PV_Milestones[[#This Row],[Complete]]="Yes",1,0)</f>
        <v>0</v>
      </c>
      <c r="AB904" s="41">
        <f>IF(AND(tbl_PV_Milestones[[#This Row],[BL FY]]=2025,tbl_PV_Milestones[[#This Row],[Baseline Date]]&lt;PV_Meta!$B$7),1,0)</f>
        <v>1</v>
      </c>
      <c r="AC904" s="41">
        <f>IF(AND(tbl_PV_Milestones[[#This Row],[Planned YTD]]=1,tbl_PV_Milestones[[#This Row],[Complete]]="Yes"),1,0)</f>
        <v>0</v>
      </c>
      <c r="AD904" s="41">
        <f>IF(AND(tbl_PV_Milestones[[#This Row],[Actual/Schedule Finish]]&lt;PV_Meta!$B$7,tbl_PV_Milestones[[#This Row],[Complete]]="No",tbl_PV_Milestones[[#This Row],[Project Status]]&lt;&gt;"On Hold"),1,0)</f>
        <v>0</v>
      </c>
      <c r="AE904" s="41">
        <f>IF(AND(tbl_PV_Milestones[[#This Row],[Actual/Schedule Finish]]&gt;tbl_PV_Milestones[[#This Row],[Baseline Date]],tbl_PV_Milestones[[#This Row],[Complete]]="No",tbl_PV_Milestones[[#This Row],[Project Status]]&lt;&gt;"On Hold",tbl_PV_Milestones[[#This Row],[Overdue]]=0,tbl_PV_Milestones[[#This Row],[To be Baselined]]&lt;&gt;1),1,0)</f>
        <v>0</v>
      </c>
      <c r="AF904" s="41">
        <f>IF(AND(tbl_PV_Milestones[[#This Row],[BL FY]]=2025,tbl_PV_Milestones[[#This Row],[Finish FY]]&gt;2025),1,0)</f>
        <v>0</v>
      </c>
      <c r="AG904" s="56" t="str">
        <f>_xlfn.XLOOKUP(tbl_PV_Milestones[[#This Row],[Work ID]],tbl_PV_Meta[Work ID '#],tbl_PV_Meta[Project Manager/Owner],,0)</f>
        <v>Project Manager 13</v>
      </c>
      <c r="AH904" s="6"/>
    </row>
    <row r="905" spans="4:34" x14ac:dyDescent="0.25">
      <c r="D905" s="6" t="s">
        <v>136</v>
      </c>
      <c r="E905" s="6" t="s">
        <v>503</v>
      </c>
      <c r="F905" s="6" t="s">
        <v>1782</v>
      </c>
      <c r="G905" s="6" t="s">
        <v>556</v>
      </c>
      <c r="H905" s="6" t="s">
        <v>505</v>
      </c>
      <c r="I905" s="6" t="s">
        <v>510</v>
      </c>
      <c r="J905" s="6" t="s">
        <v>136</v>
      </c>
      <c r="K905" s="6" t="s">
        <v>39</v>
      </c>
      <c r="L905" s="6" t="s">
        <v>64</v>
      </c>
      <c r="M905" s="43"/>
      <c r="N905" s="44" t="s">
        <v>1979</v>
      </c>
      <c r="O905" s="39">
        <v>45694.708333333299</v>
      </c>
      <c r="P905" s="39">
        <v>45694.708333333299</v>
      </c>
      <c r="Q905" s="6">
        <v>0</v>
      </c>
      <c r="R905" s="6">
        <v>0</v>
      </c>
      <c r="S905" s="45" t="e">
        <f>_xlfn.CONCAT(#REF!,TRIM(tbl_PV_Milestones[[#This Row],[Milestone Description]]))</f>
        <v>#REF!</v>
      </c>
      <c r="T905" s="84" t="str">
        <f>IF(COUNTIF(tbl_PV_Milestones[UID],tbl_PV_Milestones[[#This Row],[UID]])&gt;1,"Duplicate","")</f>
        <v>Duplicate</v>
      </c>
      <c r="U905" s="42" t="str">
        <f>_xlfn.XLOOKUP(tbl_PV_Milestones[[#This Row],[Work ID]],tbl_PV_Meta[Work ID '#],tbl_PV_Meta[Sub-Portfolio])</f>
        <v>Sub-Portfolio 8</v>
      </c>
      <c r="V905" s="41">
        <f>IF(MONTH(tbl_PV_Milestones[[#This Row],[Baseline Date]])&lt;7,YEAR(tbl_PV_Milestones[[#This Row],[Baseline Date]]),YEAR(tbl_PV_Milestones[[#This Row],[Baseline Date]])+1)</f>
        <v>2025</v>
      </c>
      <c r="W905" s="41">
        <f>IF(MONTH(tbl_PV_Milestones[[#This Row],[Actual/Schedule Finish]])&lt;7,YEAR(tbl_PV_Milestones[[#This Row],[Actual/Schedule Finish]]),YEAR(tbl_PV_Milestones[[#This Row],[Actual/Schedule Finish]])+1)</f>
        <v>2025</v>
      </c>
      <c r="X905" s="41" t="str">
        <f>IF(OR(tbl_PV_Milestones[[#This Row],[Project Status]]="Completed",tbl_PV_Milestones[[#This Row],[Project Status]]="Assumed Completed"),"Yes","No")</f>
        <v>No</v>
      </c>
      <c r="Y905" s="41">
        <f>IF(tbl_PV_Milestones[[#This Row],[Baseline Date]]="",1,0)</f>
        <v>0</v>
      </c>
      <c r="Z905" s="41">
        <f>IF(tbl_PV_Milestones[[#This Row],[Baseline Date]]&lt;PV_Meta!$B$7,1,0)</f>
        <v>1</v>
      </c>
      <c r="AA905" s="41">
        <f>IF(tbl_PV_Milestones[[#This Row],[Complete]]="Yes",1,0)</f>
        <v>0</v>
      </c>
      <c r="AB905" s="41">
        <f>IF(AND(tbl_PV_Milestones[[#This Row],[BL FY]]=2025,tbl_PV_Milestones[[#This Row],[Baseline Date]]&lt;PV_Meta!$B$7),1,0)</f>
        <v>1</v>
      </c>
      <c r="AC905" s="41">
        <f>IF(AND(tbl_PV_Milestones[[#This Row],[Planned YTD]]=1,tbl_PV_Milestones[[#This Row],[Complete]]="Yes"),1,0)</f>
        <v>0</v>
      </c>
      <c r="AD905" s="41">
        <f>IF(AND(tbl_PV_Milestones[[#This Row],[Actual/Schedule Finish]]&lt;PV_Meta!$B$7,tbl_PV_Milestones[[#This Row],[Complete]]="No",tbl_PV_Milestones[[#This Row],[Project Status]]&lt;&gt;"On Hold"),1,0)</f>
        <v>0</v>
      </c>
      <c r="AE905" s="41">
        <f>IF(AND(tbl_PV_Milestones[[#This Row],[Actual/Schedule Finish]]&gt;tbl_PV_Milestones[[#This Row],[Baseline Date]],tbl_PV_Milestones[[#This Row],[Complete]]="No",tbl_PV_Milestones[[#This Row],[Project Status]]&lt;&gt;"On Hold",tbl_PV_Milestones[[#This Row],[Overdue]]=0,tbl_PV_Milestones[[#This Row],[To be Baselined]]&lt;&gt;1),1,0)</f>
        <v>0</v>
      </c>
      <c r="AF905" s="41">
        <f>IF(AND(tbl_PV_Milestones[[#This Row],[BL FY]]=2025,tbl_PV_Milestones[[#This Row],[Finish FY]]&gt;2025),1,0)</f>
        <v>0</v>
      </c>
      <c r="AG905" s="56" t="str">
        <f>_xlfn.XLOOKUP(tbl_PV_Milestones[[#This Row],[Work ID]],tbl_PV_Meta[Work ID '#],tbl_PV_Meta[Project Manager/Owner],,0)</f>
        <v>Project Manager 13</v>
      </c>
      <c r="AH905" s="6"/>
    </row>
    <row r="906" spans="4:34" x14ac:dyDescent="0.25">
      <c r="D906" s="6" t="s">
        <v>136</v>
      </c>
      <c r="E906" s="6" t="s">
        <v>503</v>
      </c>
      <c r="F906" s="6" t="s">
        <v>1782</v>
      </c>
      <c r="G906" s="6" t="s">
        <v>557</v>
      </c>
      <c r="H906" s="6" t="s">
        <v>519</v>
      </c>
      <c r="I906" s="6" t="s">
        <v>510</v>
      </c>
      <c r="J906" s="6" t="s">
        <v>136</v>
      </c>
      <c r="K906" s="6" t="s">
        <v>39</v>
      </c>
      <c r="L906" s="6" t="s">
        <v>64</v>
      </c>
      <c r="M906" s="43"/>
      <c r="N906" s="44" t="s">
        <v>1979</v>
      </c>
      <c r="O906" s="39">
        <v>45716.708333333299</v>
      </c>
      <c r="P906" s="39">
        <v>45716.708333333299</v>
      </c>
      <c r="Q906" s="6">
        <v>0</v>
      </c>
      <c r="R906" s="6">
        <v>0</v>
      </c>
      <c r="S906" s="45" t="e">
        <f>_xlfn.CONCAT(#REF!,TRIM(tbl_PV_Milestones[[#This Row],[Milestone Description]]))</f>
        <v>#REF!</v>
      </c>
      <c r="T906" s="84" t="str">
        <f>IF(COUNTIF(tbl_PV_Milestones[UID],tbl_PV_Milestones[[#This Row],[UID]])&gt;1,"Duplicate","")</f>
        <v>Duplicate</v>
      </c>
      <c r="U906" s="42" t="str">
        <f>_xlfn.XLOOKUP(tbl_PV_Milestones[[#This Row],[Work ID]],tbl_PV_Meta[Work ID '#],tbl_PV_Meta[Sub-Portfolio])</f>
        <v>Sub-Portfolio 8</v>
      </c>
      <c r="V906" s="41">
        <f>IF(MONTH(tbl_PV_Milestones[[#This Row],[Baseline Date]])&lt;7,YEAR(tbl_PV_Milestones[[#This Row],[Baseline Date]]),YEAR(tbl_PV_Milestones[[#This Row],[Baseline Date]])+1)</f>
        <v>2025</v>
      </c>
      <c r="W906" s="41">
        <f>IF(MONTH(tbl_PV_Milestones[[#This Row],[Actual/Schedule Finish]])&lt;7,YEAR(tbl_PV_Milestones[[#This Row],[Actual/Schedule Finish]]),YEAR(tbl_PV_Milestones[[#This Row],[Actual/Schedule Finish]])+1)</f>
        <v>2025</v>
      </c>
      <c r="X906" s="41" t="str">
        <f>IF(OR(tbl_PV_Milestones[[#This Row],[Project Status]]="Completed",tbl_PV_Milestones[[#This Row],[Project Status]]="Assumed Completed"),"Yes","No")</f>
        <v>No</v>
      </c>
      <c r="Y906" s="41">
        <f>IF(tbl_PV_Milestones[[#This Row],[Baseline Date]]="",1,0)</f>
        <v>0</v>
      </c>
      <c r="Z906" s="41">
        <f>IF(tbl_PV_Milestones[[#This Row],[Baseline Date]]&lt;PV_Meta!$B$7,1,0)</f>
        <v>1</v>
      </c>
      <c r="AA906" s="41">
        <f>IF(tbl_PV_Milestones[[#This Row],[Complete]]="Yes",1,0)</f>
        <v>0</v>
      </c>
      <c r="AB906" s="41">
        <f>IF(AND(tbl_PV_Milestones[[#This Row],[BL FY]]=2025,tbl_PV_Milestones[[#This Row],[Baseline Date]]&lt;PV_Meta!$B$7),1,0)</f>
        <v>1</v>
      </c>
      <c r="AC906" s="41">
        <f>IF(AND(tbl_PV_Milestones[[#This Row],[Planned YTD]]=1,tbl_PV_Milestones[[#This Row],[Complete]]="Yes"),1,0)</f>
        <v>0</v>
      </c>
      <c r="AD906" s="41">
        <f>IF(AND(tbl_PV_Milestones[[#This Row],[Actual/Schedule Finish]]&lt;PV_Meta!$B$7,tbl_PV_Milestones[[#This Row],[Complete]]="No",tbl_PV_Milestones[[#This Row],[Project Status]]&lt;&gt;"On Hold"),1,0)</f>
        <v>0</v>
      </c>
      <c r="AE906" s="41">
        <f>IF(AND(tbl_PV_Milestones[[#This Row],[Actual/Schedule Finish]]&gt;tbl_PV_Milestones[[#This Row],[Baseline Date]],tbl_PV_Milestones[[#This Row],[Complete]]="No",tbl_PV_Milestones[[#This Row],[Project Status]]&lt;&gt;"On Hold",tbl_PV_Milestones[[#This Row],[Overdue]]=0,tbl_PV_Milestones[[#This Row],[To be Baselined]]&lt;&gt;1),1,0)</f>
        <v>0</v>
      </c>
      <c r="AF906" s="41">
        <f>IF(AND(tbl_PV_Milestones[[#This Row],[BL FY]]=2025,tbl_PV_Milestones[[#This Row],[Finish FY]]&gt;2025),1,0)</f>
        <v>0</v>
      </c>
      <c r="AG906" s="56" t="str">
        <f>_xlfn.XLOOKUP(tbl_PV_Milestones[[#This Row],[Work ID]],tbl_PV_Meta[Work ID '#],tbl_PV_Meta[Project Manager/Owner],,0)</f>
        <v>Project Manager 13</v>
      </c>
      <c r="AH906" s="6"/>
    </row>
    <row r="907" spans="4:34" x14ac:dyDescent="0.25">
      <c r="D907" s="6" t="s">
        <v>136</v>
      </c>
      <c r="E907" s="6" t="s">
        <v>503</v>
      </c>
      <c r="F907" s="6" t="s">
        <v>1782</v>
      </c>
      <c r="G907" s="6" t="s">
        <v>534</v>
      </c>
      <c r="H907" s="6" t="s">
        <v>505</v>
      </c>
      <c r="I907" s="6" t="s">
        <v>510</v>
      </c>
      <c r="J907" s="6" t="s">
        <v>136</v>
      </c>
      <c r="K907" s="6" t="s">
        <v>39</v>
      </c>
      <c r="L907" s="6" t="s">
        <v>64</v>
      </c>
      <c r="M907" s="43"/>
      <c r="N907" s="44" t="s">
        <v>1979</v>
      </c>
      <c r="O907" s="39">
        <v>45625.708333333299</v>
      </c>
      <c r="P907" s="39">
        <v>45625.708333333299</v>
      </c>
      <c r="Q907" s="6">
        <v>0</v>
      </c>
      <c r="R907" s="6">
        <v>0</v>
      </c>
      <c r="S907" s="45" t="e">
        <f>_xlfn.CONCAT(#REF!,TRIM(tbl_PV_Milestones[[#This Row],[Milestone Description]]))</f>
        <v>#REF!</v>
      </c>
      <c r="T907" s="84" t="str">
        <f>IF(COUNTIF(tbl_PV_Milestones[UID],tbl_PV_Milestones[[#This Row],[UID]])&gt;1,"Duplicate","")</f>
        <v>Duplicate</v>
      </c>
      <c r="U907" s="42" t="str">
        <f>_xlfn.XLOOKUP(tbl_PV_Milestones[[#This Row],[Work ID]],tbl_PV_Meta[Work ID '#],tbl_PV_Meta[Sub-Portfolio])</f>
        <v>Sub-Portfolio 8</v>
      </c>
      <c r="V907" s="41">
        <f>IF(MONTH(tbl_PV_Milestones[[#This Row],[Baseline Date]])&lt;7,YEAR(tbl_PV_Milestones[[#This Row],[Baseline Date]]),YEAR(tbl_PV_Milestones[[#This Row],[Baseline Date]])+1)</f>
        <v>2025</v>
      </c>
      <c r="W907" s="41">
        <f>IF(MONTH(tbl_PV_Milestones[[#This Row],[Actual/Schedule Finish]])&lt;7,YEAR(tbl_PV_Milestones[[#This Row],[Actual/Schedule Finish]]),YEAR(tbl_PV_Milestones[[#This Row],[Actual/Schedule Finish]])+1)</f>
        <v>2025</v>
      </c>
      <c r="X907" s="41" t="str">
        <f>IF(OR(tbl_PV_Milestones[[#This Row],[Project Status]]="Completed",tbl_PV_Milestones[[#This Row],[Project Status]]="Assumed Completed"),"Yes","No")</f>
        <v>No</v>
      </c>
      <c r="Y907" s="41">
        <f>IF(tbl_PV_Milestones[[#This Row],[Baseline Date]]="",1,0)</f>
        <v>0</v>
      </c>
      <c r="Z907" s="41">
        <f>IF(tbl_PV_Milestones[[#This Row],[Baseline Date]]&lt;PV_Meta!$B$7,1,0)</f>
        <v>1</v>
      </c>
      <c r="AA907" s="41">
        <f>IF(tbl_PV_Milestones[[#This Row],[Complete]]="Yes",1,0)</f>
        <v>0</v>
      </c>
      <c r="AB907" s="41">
        <f>IF(AND(tbl_PV_Milestones[[#This Row],[BL FY]]=2025,tbl_PV_Milestones[[#This Row],[Baseline Date]]&lt;PV_Meta!$B$7),1,0)</f>
        <v>1</v>
      </c>
      <c r="AC907" s="41">
        <f>IF(AND(tbl_PV_Milestones[[#This Row],[Planned YTD]]=1,tbl_PV_Milestones[[#This Row],[Complete]]="Yes"),1,0)</f>
        <v>0</v>
      </c>
      <c r="AD907" s="41">
        <f>IF(AND(tbl_PV_Milestones[[#This Row],[Actual/Schedule Finish]]&lt;PV_Meta!$B$7,tbl_PV_Milestones[[#This Row],[Complete]]="No",tbl_PV_Milestones[[#This Row],[Project Status]]&lt;&gt;"On Hold"),1,0)</f>
        <v>0</v>
      </c>
      <c r="AE907" s="41">
        <f>IF(AND(tbl_PV_Milestones[[#This Row],[Actual/Schedule Finish]]&gt;tbl_PV_Milestones[[#This Row],[Baseline Date]],tbl_PV_Milestones[[#This Row],[Complete]]="No",tbl_PV_Milestones[[#This Row],[Project Status]]&lt;&gt;"On Hold",tbl_PV_Milestones[[#This Row],[Overdue]]=0,tbl_PV_Milestones[[#This Row],[To be Baselined]]&lt;&gt;1),1,0)</f>
        <v>0</v>
      </c>
      <c r="AF907" s="41">
        <f>IF(AND(tbl_PV_Milestones[[#This Row],[BL FY]]=2025,tbl_PV_Milestones[[#This Row],[Finish FY]]&gt;2025),1,0)</f>
        <v>0</v>
      </c>
      <c r="AG907" s="56" t="str">
        <f>_xlfn.XLOOKUP(tbl_PV_Milestones[[#This Row],[Work ID]],tbl_PV_Meta[Work ID '#],tbl_PV_Meta[Project Manager/Owner],,0)</f>
        <v>Project Manager 13</v>
      </c>
      <c r="AH907" s="6"/>
    </row>
    <row r="908" spans="4:34" x14ac:dyDescent="0.25">
      <c r="D908" s="6" t="s">
        <v>136</v>
      </c>
      <c r="E908" s="6" t="s">
        <v>503</v>
      </c>
      <c r="F908" s="6" t="s">
        <v>1782</v>
      </c>
      <c r="G908" s="6" t="s">
        <v>535</v>
      </c>
      <c r="H908" s="6" t="s">
        <v>505</v>
      </c>
      <c r="I908" s="6" t="s">
        <v>510</v>
      </c>
      <c r="J908" s="6" t="s">
        <v>136</v>
      </c>
      <c r="K908" s="6" t="s">
        <v>39</v>
      </c>
      <c r="L908" s="6" t="s">
        <v>64</v>
      </c>
      <c r="M908" s="43"/>
      <c r="N908" s="44" t="s">
        <v>1979</v>
      </c>
      <c r="O908" s="39">
        <v>45646.708333333299</v>
      </c>
      <c r="P908" s="39">
        <v>45646.708333333299</v>
      </c>
      <c r="Q908" s="6">
        <v>0</v>
      </c>
      <c r="R908" s="6">
        <v>0</v>
      </c>
      <c r="S908" s="45" t="e">
        <f>_xlfn.CONCAT(#REF!,TRIM(tbl_PV_Milestones[[#This Row],[Milestone Description]]))</f>
        <v>#REF!</v>
      </c>
      <c r="T908" s="84" t="str">
        <f>IF(COUNTIF(tbl_PV_Milestones[UID],tbl_PV_Milestones[[#This Row],[UID]])&gt;1,"Duplicate","")</f>
        <v>Duplicate</v>
      </c>
      <c r="U908" s="42" t="str">
        <f>_xlfn.XLOOKUP(tbl_PV_Milestones[[#This Row],[Work ID]],tbl_PV_Meta[Work ID '#],tbl_PV_Meta[Sub-Portfolio])</f>
        <v>Sub-Portfolio 8</v>
      </c>
      <c r="V908" s="41">
        <f>IF(MONTH(tbl_PV_Milestones[[#This Row],[Baseline Date]])&lt;7,YEAR(tbl_PV_Milestones[[#This Row],[Baseline Date]]),YEAR(tbl_PV_Milestones[[#This Row],[Baseline Date]])+1)</f>
        <v>2025</v>
      </c>
      <c r="W908" s="41">
        <f>IF(MONTH(tbl_PV_Milestones[[#This Row],[Actual/Schedule Finish]])&lt;7,YEAR(tbl_PV_Milestones[[#This Row],[Actual/Schedule Finish]]),YEAR(tbl_PV_Milestones[[#This Row],[Actual/Schedule Finish]])+1)</f>
        <v>2025</v>
      </c>
      <c r="X908" s="41" t="str">
        <f>IF(OR(tbl_PV_Milestones[[#This Row],[Project Status]]="Completed",tbl_PV_Milestones[[#This Row],[Project Status]]="Assumed Completed"),"Yes","No")</f>
        <v>No</v>
      </c>
      <c r="Y908" s="41">
        <f>IF(tbl_PV_Milestones[[#This Row],[Baseline Date]]="",1,0)</f>
        <v>0</v>
      </c>
      <c r="Z908" s="41">
        <f>IF(tbl_PV_Milestones[[#This Row],[Baseline Date]]&lt;PV_Meta!$B$7,1,0)</f>
        <v>1</v>
      </c>
      <c r="AA908" s="41">
        <f>IF(tbl_PV_Milestones[[#This Row],[Complete]]="Yes",1,0)</f>
        <v>0</v>
      </c>
      <c r="AB908" s="41">
        <f>IF(AND(tbl_PV_Milestones[[#This Row],[BL FY]]=2025,tbl_PV_Milestones[[#This Row],[Baseline Date]]&lt;PV_Meta!$B$7),1,0)</f>
        <v>1</v>
      </c>
      <c r="AC908" s="41">
        <f>IF(AND(tbl_PV_Milestones[[#This Row],[Planned YTD]]=1,tbl_PV_Milestones[[#This Row],[Complete]]="Yes"),1,0)</f>
        <v>0</v>
      </c>
      <c r="AD908" s="41">
        <f>IF(AND(tbl_PV_Milestones[[#This Row],[Actual/Schedule Finish]]&lt;PV_Meta!$B$7,tbl_PV_Milestones[[#This Row],[Complete]]="No",tbl_PV_Milestones[[#This Row],[Project Status]]&lt;&gt;"On Hold"),1,0)</f>
        <v>0</v>
      </c>
      <c r="AE908" s="41">
        <f>IF(AND(tbl_PV_Milestones[[#This Row],[Actual/Schedule Finish]]&gt;tbl_PV_Milestones[[#This Row],[Baseline Date]],tbl_PV_Milestones[[#This Row],[Complete]]="No",tbl_PV_Milestones[[#This Row],[Project Status]]&lt;&gt;"On Hold",tbl_PV_Milestones[[#This Row],[Overdue]]=0,tbl_PV_Milestones[[#This Row],[To be Baselined]]&lt;&gt;1),1,0)</f>
        <v>0</v>
      </c>
      <c r="AF908" s="41">
        <f>IF(AND(tbl_PV_Milestones[[#This Row],[BL FY]]=2025,tbl_PV_Milestones[[#This Row],[Finish FY]]&gt;2025),1,0)</f>
        <v>0</v>
      </c>
      <c r="AG908" s="56" t="str">
        <f>_xlfn.XLOOKUP(tbl_PV_Milestones[[#This Row],[Work ID]],tbl_PV_Meta[Work ID '#],tbl_PV_Meta[Project Manager/Owner],,0)</f>
        <v>Project Manager 13</v>
      </c>
      <c r="AH908" s="6"/>
    </row>
    <row r="909" spans="4:34" x14ac:dyDescent="0.25">
      <c r="D909" s="6" t="s">
        <v>136</v>
      </c>
      <c r="E909" s="6" t="s">
        <v>503</v>
      </c>
      <c r="F909" s="6" t="s">
        <v>1782</v>
      </c>
      <c r="G909" s="6" t="s">
        <v>536</v>
      </c>
      <c r="H909" s="6" t="s">
        <v>505</v>
      </c>
      <c r="I909" s="6" t="s">
        <v>510</v>
      </c>
      <c r="J909" s="6" t="s">
        <v>136</v>
      </c>
      <c r="K909" s="6" t="s">
        <v>39</v>
      </c>
      <c r="L909" s="6" t="s">
        <v>64</v>
      </c>
      <c r="M909" s="43"/>
      <c r="N909" s="44" t="s">
        <v>1979</v>
      </c>
      <c r="O909" s="39">
        <v>45646.708333333299</v>
      </c>
      <c r="P909" s="39">
        <v>45646.708333333299</v>
      </c>
      <c r="Q909" s="6">
        <v>0</v>
      </c>
      <c r="R909" s="6">
        <v>0</v>
      </c>
      <c r="S909" s="45" t="e">
        <f>_xlfn.CONCAT(#REF!,TRIM(tbl_PV_Milestones[[#This Row],[Milestone Description]]))</f>
        <v>#REF!</v>
      </c>
      <c r="T909" s="84" t="str">
        <f>IF(COUNTIF(tbl_PV_Milestones[UID],tbl_PV_Milestones[[#This Row],[UID]])&gt;1,"Duplicate","")</f>
        <v>Duplicate</v>
      </c>
      <c r="U909" s="42" t="str">
        <f>_xlfn.XLOOKUP(tbl_PV_Milestones[[#This Row],[Work ID]],tbl_PV_Meta[Work ID '#],tbl_PV_Meta[Sub-Portfolio])</f>
        <v>Sub-Portfolio 8</v>
      </c>
      <c r="V909" s="41">
        <f>IF(MONTH(tbl_PV_Milestones[[#This Row],[Baseline Date]])&lt;7,YEAR(tbl_PV_Milestones[[#This Row],[Baseline Date]]),YEAR(tbl_PV_Milestones[[#This Row],[Baseline Date]])+1)</f>
        <v>2025</v>
      </c>
      <c r="W909" s="41">
        <f>IF(MONTH(tbl_PV_Milestones[[#This Row],[Actual/Schedule Finish]])&lt;7,YEAR(tbl_PV_Milestones[[#This Row],[Actual/Schedule Finish]]),YEAR(tbl_PV_Milestones[[#This Row],[Actual/Schedule Finish]])+1)</f>
        <v>2025</v>
      </c>
      <c r="X909" s="41" t="str">
        <f>IF(OR(tbl_PV_Milestones[[#This Row],[Project Status]]="Completed",tbl_PV_Milestones[[#This Row],[Project Status]]="Assumed Completed"),"Yes","No")</f>
        <v>No</v>
      </c>
      <c r="Y909" s="41">
        <f>IF(tbl_PV_Milestones[[#This Row],[Baseline Date]]="",1,0)</f>
        <v>0</v>
      </c>
      <c r="Z909" s="41">
        <f>IF(tbl_PV_Milestones[[#This Row],[Baseline Date]]&lt;PV_Meta!$B$7,1,0)</f>
        <v>1</v>
      </c>
      <c r="AA909" s="41">
        <f>IF(tbl_PV_Milestones[[#This Row],[Complete]]="Yes",1,0)</f>
        <v>0</v>
      </c>
      <c r="AB909" s="41">
        <f>IF(AND(tbl_PV_Milestones[[#This Row],[BL FY]]=2025,tbl_PV_Milestones[[#This Row],[Baseline Date]]&lt;PV_Meta!$B$7),1,0)</f>
        <v>1</v>
      </c>
      <c r="AC909" s="41">
        <f>IF(AND(tbl_PV_Milestones[[#This Row],[Planned YTD]]=1,tbl_PV_Milestones[[#This Row],[Complete]]="Yes"),1,0)</f>
        <v>0</v>
      </c>
      <c r="AD909" s="41">
        <f>IF(AND(tbl_PV_Milestones[[#This Row],[Actual/Schedule Finish]]&lt;PV_Meta!$B$7,tbl_PV_Milestones[[#This Row],[Complete]]="No",tbl_PV_Milestones[[#This Row],[Project Status]]&lt;&gt;"On Hold"),1,0)</f>
        <v>0</v>
      </c>
      <c r="AE909" s="41">
        <f>IF(AND(tbl_PV_Milestones[[#This Row],[Actual/Schedule Finish]]&gt;tbl_PV_Milestones[[#This Row],[Baseline Date]],tbl_PV_Milestones[[#This Row],[Complete]]="No",tbl_PV_Milestones[[#This Row],[Project Status]]&lt;&gt;"On Hold",tbl_PV_Milestones[[#This Row],[Overdue]]=0,tbl_PV_Milestones[[#This Row],[To be Baselined]]&lt;&gt;1),1,0)</f>
        <v>0</v>
      </c>
      <c r="AF909" s="41">
        <f>IF(AND(tbl_PV_Milestones[[#This Row],[BL FY]]=2025,tbl_PV_Milestones[[#This Row],[Finish FY]]&gt;2025),1,0)</f>
        <v>0</v>
      </c>
      <c r="AG909" s="56" t="str">
        <f>_xlfn.XLOOKUP(tbl_PV_Milestones[[#This Row],[Work ID]],tbl_PV_Meta[Work ID '#],tbl_PV_Meta[Project Manager/Owner],,0)</f>
        <v>Project Manager 13</v>
      </c>
      <c r="AH909" s="6"/>
    </row>
    <row r="910" spans="4:34" x14ac:dyDescent="0.25">
      <c r="D910" s="6" t="s">
        <v>136</v>
      </c>
      <c r="E910" s="6" t="s">
        <v>503</v>
      </c>
      <c r="F910" s="6" t="s">
        <v>1782</v>
      </c>
      <c r="G910" s="6" t="s">
        <v>537</v>
      </c>
      <c r="H910" s="6" t="s">
        <v>505</v>
      </c>
      <c r="I910" s="6" t="s">
        <v>510</v>
      </c>
      <c r="J910" s="6" t="s">
        <v>136</v>
      </c>
      <c r="K910" s="6" t="s">
        <v>39</v>
      </c>
      <c r="L910" s="6" t="s">
        <v>64</v>
      </c>
      <c r="M910" s="43"/>
      <c r="N910" s="44" t="s">
        <v>1979</v>
      </c>
      <c r="O910" s="39">
        <v>45646.708333333299</v>
      </c>
      <c r="P910" s="39">
        <v>45646.708333333299</v>
      </c>
      <c r="Q910" s="6">
        <v>0</v>
      </c>
      <c r="R910" s="6">
        <v>0</v>
      </c>
      <c r="S910" s="45" t="e">
        <f>_xlfn.CONCAT(#REF!,TRIM(tbl_PV_Milestones[[#This Row],[Milestone Description]]))</f>
        <v>#REF!</v>
      </c>
      <c r="T910" s="84" t="str">
        <f>IF(COUNTIF(tbl_PV_Milestones[UID],tbl_PV_Milestones[[#This Row],[UID]])&gt;1,"Duplicate","")</f>
        <v>Duplicate</v>
      </c>
      <c r="U910" s="42" t="str">
        <f>_xlfn.XLOOKUP(tbl_PV_Milestones[[#This Row],[Work ID]],tbl_PV_Meta[Work ID '#],tbl_PV_Meta[Sub-Portfolio])</f>
        <v>Sub-Portfolio 8</v>
      </c>
      <c r="V910" s="41">
        <f>IF(MONTH(tbl_PV_Milestones[[#This Row],[Baseline Date]])&lt;7,YEAR(tbl_PV_Milestones[[#This Row],[Baseline Date]]),YEAR(tbl_PV_Milestones[[#This Row],[Baseline Date]])+1)</f>
        <v>2025</v>
      </c>
      <c r="W910" s="41">
        <f>IF(MONTH(tbl_PV_Milestones[[#This Row],[Actual/Schedule Finish]])&lt;7,YEAR(tbl_PV_Milestones[[#This Row],[Actual/Schedule Finish]]),YEAR(tbl_PV_Milestones[[#This Row],[Actual/Schedule Finish]])+1)</f>
        <v>2025</v>
      </c>
      <c r="X910" s="41" t="str">
        <f>IF(OR(tbl_PV_Milestones[[#This Row],[Project Status]]="Completed",tbl_PV_Milestones[[#This Row],[Project Status]]="Assumed Completed"),"Yes","No")</f>
        <v>No</v>
      </c>
      <c r="Y910" s="41">
        <f>IF(tbl_PV_Milestones[[#This Row],[Baseline Date]]="",1,0)</f>
        <v>0</v>
      </c>
      <c r="Z910" s="41">
        <f>IF(tbl_PV_Milestones[[#This Row],[Baseline Date]]&lt;PV_Meta!$B$7,1,0)</f>
        <v>1</v>
      </c>
      <c r="AA910" s="41">
        <f>IF(tbl_PV_Milestones[[#This Row],[Complete]]="Yes",1,0)</f>
        <v>0</v>
      </c>
      <c r="AB910" s="41">
        <f>IF(AND(tbl_PV_Milestones[[#This Row],[BL FY]]=2025,tbl_PV_Milestones[[#This Row],[Baseline Date]]&lt;PV_Meta!$B$7),1,0)</f>
        <v>1</v>
      </c>
      <c r="AC910" s="41">
        <f>IF(AND(tbl_PV_Milestones[[#This Row],[Planned YTD]]=1,tbl_PV_Milestones[[#This Row],[Complete]]="Yes"),1,0)</f>
        <v>0</v>
      </c>
      <c r="AD910" s="41">
        <f>IF(AND(tbl_PV_Milestones[[#This Row],[Actual/Schedule Finish]]&lt;PV_Meta!$B$7,tbl_PV_Milestones[[#This Row],[Complete]]="No",tbl_PV_Milestones[[#This Row],[Project Status]]&lt;&gt;"On Hold"),1,0)</f>
        <v>0</v>
      </c>
      <c r="AE910" s="41">
        <f>IF(AND(tbl_PV_Milestones[[#This Row],[Actual/Schedule Finish]]&gt;tbl_PV_Milestones[[#This Row],[Baseline Date]],tbl_PV_Milestones[[#This Row],[Complete]]="No",tbl_PV_Milestones[[#This Row],[Project Status]]&lt;&gt;"On Hold",tbl_PV_Milestones[[#This Row],[Overdue]]=0,tbl_PV_Milestones[[#This Row],[To be Baselined]]&lt;&gt;1),1,0)</f>
        <v>0</v>
      </c>
      <c r="AF910" s="41">
        <f>IF(AND(tbl_PV_Milestones[[#This Row],[BL FY]]=2025,tbl_PV_Milestones[[#This Row],[Finish FY]]&gt;2025),1,0)</f>
        <v>0</v>
      </c>
      <c r="AG910" s="56" t="str">
        <f>_xlfn.XLOOKUP(tbl_PV_Milestones[[#This Row],[Work ID]],tbl_PV_Meta[Work ID '#],tbl_PV_Meta[Project Manager/Owner],,0)</f>
        <v>Project Manager 13</v>
      </c>
      <c r="AH910" s="6"/>
    </row>
    <row r="911" spans="4:34" x14ac:dyDescent="0.25">
      <c r="D911" s="6" t="s">
        <v>136</v>
      </c>
      <c r="E911" s="6" t="s">
        <v>503</v>
      </c>
      <c r="F911" s="6" t="s">
        <v>1782</v>
      </c>
      <c r="G911" s="6" t="s">
        <v>539</v>
      </c>
      <c r="H911" s="6" t="s">
        <v>505</v>
      </c>
      <c r="I911" s="6" t="s">
        <v>510</v>
      </c>
      <c r="J911" s="6" t="s">
        <v>136</v>
      </c>
      <c r="K911" s="6" t="s">
        <v>39</v>
      </c>
      <c r="L911" s="6" t="s">
        <v>64</v>
      </c>
      <c r="M911" s="43"/>
      <c r="N911" s="44" t="s">
        <v>1979</v>
      </c>
      <c r="O911" s="39">
        <v>45639.708333333299</v>
      </c>
      <c r="P911" s="39">
        <v>45639.708333333299</v>
      </c>
      <c r="Q911" s="6">
        <v>0</v>
      </c>
      <c r="R911" s="6">
        <v>0</v>
      </c>
      <c r="S911" s="45" t="e">
        <f>_xlfn.CONCAT(#REF!,TRIM(tbl_PV_Milestones[[#This Row],[Milestone Description]]))</f>
        <v>#REF!</v>
      </c>
      <c r="T911" s="84" t="str">
        <f>IF(COUNTIF(tbl_PV_Milestones[UID],tbl_PV_Milestones[[#This Row],[UID]])&gt;1,"Duplicate","")</f>
        <v>Duplicate</v>
      </c>
      <c r="U911" s="42" t="str">
        <f>_xlfn.XLOOKUP(tbl_PV_Milestones[[#This Row],[Work ID]],tbl_PV_Meta[Work ID '#],tbl_PV_Meta[Sub-Portfolio])</f>
        <v>Sub-Portfolio 8</v>
      </c>
      <c r="V911" s="41">
        <f>IF(MONTH(tbl_PV_Milestones[[#This Row],[Baseline Date]])&lt;7,YEAR(tbl_PV_Milestones[[#This Row],[Baseline Date]]),YEAR(tbl_PV_Milestones[[#This Row],[Baseline Date]])+1)</f>
        <v>2025</v>
      </c>
      <c r="W911" s="41">
        <f>IF(MONTH(tbl_PV_Milestones[[#This Row],[Actual/Schedule Finish]])&lt;7,YEAR(tbl_PV_Milestones[[#This Row],[Actual/Schedule Finish]]),YEAR(tbl_PV_Milestones[[#This Row],[Actual/Schedule Finish]])+1)</f>
        <v>2025</v>
      </c>
      <c r="X911" s="41" t="str">
        <f>IF(OR(tbl_PV_Milestones[[#This Row],[Project Status]]="Completed",tbl_PV_Milestones[[#This Row],[Project Status]]="Assumed Completed"),"Yes","No")</f>
        <v>No</v>
      </c>
      <c r="Y911" s="41">
        <f>IF(tbl_PV_Milestones[[#This Row],[Baseline Date]]="",1,0)</f>
        <v>0</v>
      </c>
      <c r="Z911" s="41">
        <f>IF(tbl_PV_Milestones[[#This Row],[Baseline Date]]&lt;PV_Meta!$B$7,1,0)</f>
        <v>1</v>
      </c>
      <c r="AA911" s="41">
        <f>IF(tbl_PV_Milestones[[#This Row],[Complete]]="Yes",1,0)</f>
        <v>0</v>
      </c>
      <c r="AB911" s="41">
        <f>IF(AND(tbl_PV_Milestones[[#This Row],[BL FY]]=2025,tbl_PV_Milestones[[#This Row],[Baseline Date]]&lt;PV_Meta!$B$7),1,0)</f>
        <v>1</v>
      </c>
      <c r="AC911" s="41">
        <f>IF(AND(tbl_PV_Milestones[[#This Row],[Planned YTD]]=1,tbl_PV_Milestones[[#This Row],[Complete]]="Yes"),1,0)</f>
        <v>0</v>
      </c>
      <c r="AD911" s="41">
        <f>IF(AND(tbl_PV_Milestones[[#This Row],[Actual/Schedule Finish]]&lt;PV_Meta!$B$7,tbl_PV_Milestones[[#This Row],[Complete]]="No",tbl_PV_Milestones[[#This Row],[Project Status]]&lt;&gt;"On Hold"),1,0)</f>
        <v>0</v>
      </c>
      <c r="AE911" s="41">
        <f>IF(AND(tbl_PV_Milestones[[#This Row],[Actual/Schedule Finish]]&gt;tbl_PV_Milestones[[#This Row],[Baseline Date]],tbl_PV_Milestones[[#This Row],[Complete]]="No",tbl_PV_Milestones[[#This Row],[Project Status]]&lt;&gt;"On Hold",tbl_PV_Milestones[[#This Row],[Overdue]]=0,tbl_PV_Milestones[[#This Row],[To be Baselined]]&lt;&gt;1),1,0)</f>
        <v>0</v>
      </c>
      <c r="AF911" s="41">
        <f>IF(AND(tbl_PV_Milestones[[#This Row],[BL FY]]=2025,tbl_PV_Milestones[[#This Row],[Finish FY]]&gt;2025),1,0)</f>
        <v>0</v>
      </c>
      <c r="AG911" s="56" t="str">
        <f>_xlfn.XLOOKUP(tbl_PV_Milestones[[#This Row],[Work ID]],tbl_PV_Meta[Work ID '#],tbl_PV_Meta[Project Manager/Owner],,0)</f>
        <v>Project Manager 13</v>
      </c>
      <c r="AH911" s="6"/>
    </row>
    <row r="912" spans="4:34" x14ac:dyDescent="0.25">
      <c r="D912" s="6" t="s">
        <v>136</v>
      </c>
      <c r="E912" s="6" t="s">
        <v>503</v>
      </c>
      <c r="F912" s="6" t="s">
        <v>1782</v>
      </c>
      <c r="G912" s="6" t="s">
        <v>540</v>
      </c>
      <c r="H912" s="6" t="s">
        <v>505</v>
      </c>
      <c r="I912" s="6" t="s">
        <v>510</v>
      </c>
      <c r="J912" s="6" t="s">
        <v>136</v>
      </c>
      <c r="K912" s="6" t="s">
        <v>39</v>
      </c>
      <c r="L912" s="6" t="s">
        <v>64</v>
      </c>
      <c r="M912" s="43"/>
      <c r="N912" s="44" t="s">
        <v>1979</v>
      </c>
      <c r="O912" s="39">
        <v>45646.708333333299</v>
      </c>
      <c r="P912" s="39">
        <v>45646.708333333299</v>
      </c>
      <c r="Q912" s="6">
        <v>0</v>
      </c>
      <c r="R912" s="6">
        <v>0</v>
      </c>
      <c r="S912" s="45" t="e">
        <f>_xlfn.CONCAT(#REF!,TRIM(tbl_PV_Milestones[[#This Row],[Milestone Description]]))</f>
        <v>#REF!</v>
      </c>
      <c r="T912" s="84" t="str">
        <f>IF(COUNTIF(tbl_PV_Milestones[UID],tbl_PV_Milestones[[#This Row],[UID]])&gt;1,"Duplicate","")</f>
        <v>Duplicate</v>
      </c>
      <c r="U912" s="42" t="str">
        <f>_xlfn.XLOOKUP(tbl_PV_Milestones[[#This Row],[Work ID]],tbl_PV_Meta[Work ID '#],tbl_PV_Meta[Sub-Portfolio])</f>
        <v>Sub-Portfolio 8</v>
      </c>
      <c r="V912" s="41">
        <f>IF(MONTH(tbl_PV_Milestones[[#This Row],[Baseline Date]])&lt;7,YEAR(tbl_PV_Milestones[[#This Row],[Baseline Date]]),YEAR(tbl_PV_Milestones[[#This Row],[Baseline Date]])+1)</f>
        <v>2025</v>
      </c>
      <c r="W912" s="41">
        <f>IF(MONTH(tbl_PV_Milestones[[#This Row],[Actual/Schedule Finish]])&lt;7,YEAR(tbl_PV_Milestones[[#This Row],[Actual/Schedule Finish]]),YEAR(tbl_PV_Milestones[[#This Row],[Actual/Schedule Finish]])+1)</f>
        <v>2025</v>
      </c>
      <c r="X912" s="41" t="str">
        <f>IF(OR(tbl_PV_Milestones[[#This Row],[Project Status]]="Completed",tbl_PV_Milestones[[#This Row],[Project Status]]="Assumed Completed"),"Yes","No")</f>
        <v>No</v>
      </c>
      <c r="Y912" s="41">
        <f>IF(tbl_PV_Milestones[[#This Row],[Baseline Date]]="",1,0)</f>
        <v>0</v>
      </c>
      <c r="Z912" s="41">
        <f>IF(tbl_PV_Milestones[[#This Row],[Baseline Date]]&lt;PV_Meta!$B$7,1,0)</f>
        <v>1</v>
      </c>
      <c r="AA912" s="41">
        <f>IF(tbl_PV_Milestones[[#This Row],[Complete]]="Yes",1,0)</f>
        <v>0</v>
      </c>
      <c r="AB912" s="41">
        <f>IF(AND(tbl_PV_Milestones[[#This Row],[BL FY]]=2025,tbl_PV_Milestones[[#This Row],[Baseline Date]]&lt;PV_Meta!$B$7),1,0)</f>
        <v>1</v>
      </c>
      <c r="AC912" s="41">
        <f>IF(AND(tbl_PV_Milestones[[#This Row],[Planned YTD]]=1,tbl_PV_Milestones[[#This Row],[Complete]]="Yes"),1,0)</f>
        <v>0</v>
      </c>
      <c r="AD912" s="41">
        <f>IF(AND(tbl_PV_Milestones[[#This Row],[Actual/Schedule Finish]]&lt;PV_Meta!$B$7,tbl_PV_Milestones[[#This Row],[Complete]]="No",tbl_PV_Milestones[[#This Row],[Project Status]]&lt;&gt;"On Hold"),1,0)</f>
        <v>0</v>
      </c>
      <c r="AE912" s="41">
        <f>IF(AND(tbl_PV_Milestones[[#This Row],[Actual/Schedule Finish]]&gt;tbl_PV_Milestones[[#This Row],[Baseline Date]],tbl_PV_Milestones[[#This Row],[Complete]]="No",tbl_PV_Milestones[[#This Row],[Project Status]]&lt;&gt;"On Hold",tbl_PV_Milestones[[#This Row],[Overdue]]=0,tbl_PV_Milestones[[#This Row],[To be Baselined]]&lt;&gt;1),1,0)</f>
        <v>0</v>
      </c>
      <c r="AF912" s="41">
        <f>IF(AND(tbl_PV_Milestones[[#This Row],[BL FY]]=2025,tbl_PV_Milestones[[#This Row],[Finish FY]]&gt;2025),1,0)</f>
        <v>0</v>
      </c>
      <c r="AG912" s="56" t="str">
        <f>_xlfn.XLOOKUP(tbl_PV_Milestones[[#This Row],[Work ID]],tbl_PV_Meta[Work ID '#],tbl_PV_Meta[Project Manager/Owner],,0)</f>
        <v>Project Manager 13</v>
      </c>
      <c r="AH912" s="6"/>
    </row>
    <row r="913" spans="4:34" x14ac:dyDescent="0.25">
      <c r="D913" s="6" t="s">
        <v>136</v>
      </c>
      <c r="E913" s="6" t="s">
        <v>503</v>
      </c>
      <c r="F913" s="6" t="s">
        <v>1782</v>
      </c>
      <c r="G913" s="6" t="s">
        <v>541</v>
      </c>
      <c r="H913" s="6" t="s">
        <v>505</v>
      </c>
      <c r="I913" s="6" t="s">
        <v>510</v>
      </c>
      <c r="J913" s="6" t="s">
        <v>136</v>
      </c>
      <c r="K913" s="6" t="s">
        <v>39</v>
      </c>
      <c r="L913" s="6" t="s">
        <v>64</v>
      </c>
      <c r="M913" s="43"/>
      <c r="N913" s="44" t="s">
        <v>1979</v>
      </c>
      <c r="O913" s="39">
        <v>45664.708333333299</v>
      </c>
      <c r="P913" s="39">
        <v>45664.708333333299</v>
      </c>
      <c r="Q913" s="6">
        <v>0</v>
      </c>
      <c r="R913" s="6">
        <v>0</v>
      </c>
      <c r="S913" s="45" t="e">
        <f>_xlfn.CONCAT(#REF!,TRIM(tbl_PV_Milestones[[#This Row],[Milestone Description]]))</f>
        <v>#REF!</v>
      </c>
      <c r="T913" s="84" t="str">
        <f>IF(COUNTIF(tbl_PV_Milestones[UID],tbl_PV_Milestones[[#This Row],[UID]])&gt;1,"Duplicate","")</f>
        <v>Duplicate</v>
      </c>
      <c r="U913" s="42" t="str">
        <f>_xlfn.XLOOKUP(tbl_PV_Milestones[[#This Row],[Work ID]],tbl_PV_Meta[Work ID '#],tbl_PV_Meta[Sub-Portfolio])</f>
        <v>Sub-Portfolio 8</v>
      </c>
      <c r="V913" s="41">
        <f>IF(MONTH(tbl_PV_Milestones[[#This Row],[Baseline Date]])&lt;7,YEAR(tbl_PV_Milestones[[#This Row],[Baseline Date]]),YEAR(tbl_PV_Milestones[[#This Row],[Baseline Date]])+1)</f>
        <v>2025</v>
      </c>
      <c r="W913" s="41">
        <f>IF(MONTH(tbl_PV_Milestones[[#This Row],[Actual/Schedule Finish]])&lt;7,YEAR(tbl_PV_Milestones[[#This Row],[Actual/Schedule Finish]]),YEAR(tbl_PV_Milestones[[#This Row],[Actual/Schedule Finish]])+1)</f>
        <v>2025</v>
      </c>
      <c r="X913" s="41" t="str">
        <f>IF(OR(tbl_PV_Milestones[[#This Row],[Project Status]]="Completed",tbl_PV_Milestones[[#This Row],[Project Status]]="Assumed Completed"),"Yes","No")</f>
        <v>No</v>
      </c>
      <c r="Y913" s="41">
        <f>IF(tbl_PV_Milestones[[#This Row],[Baseline Date]]="",1,0)</f>
        <v>0</v>
      </c>
      <c r="Z913" s="41">
        <f>IF(tbl_PV_Milestones[[#This Row],[Baseline Date]]&lt;PV_Meta!$B$7,1,0)</f>
        <v>1</v>
      </c>
      <c r="AA913" s="41">
        <f>IF(tbl_PV_Milestones[[#This Row],[Complete]]="Yes",1,0)</f>
        <v>0</v>
      </c>
      <c r="AB913" s="41">
        <f>IF(AND(tbl_PV_Milestones[[#This Row],[BL FY]]=2025,tbl_PV_Milestones[[#This Row],[Baseline Date]]&lt;PV_Meta!$B$7),1,0)</f>
        <v>1</v>
      </c>
      <c r="AC913" s="41">
        <f>IF(AND(tbl_PV_Milestones[[#This Row],[Planned YTD]]=1,tbl_PV_Milestones[[#This Row],[Complete]]="Yes"),1,0)</f>
        <v>0</v>
      </c>
      <c r="AD913" s="41">
        <f>IF(AND(tbl_PV_Milestones[[#This Row],[Actual/Schedule Finish]]&lt;PV_Meta!$B$7,tbl_PV_Milestones[[#This Row],[Complete]]="No",tbl_PV_Milestones[[#This Row],[Project Status]]&lt;&gt;"On Hold"),1,0)</f>
        <v>0</v>
      </c>
      <c r="AE913" s="41">
        <f>IF(AND(tbl_PV_Milestones[[#This Row],[Actual/Schedule Finish]]&gt;tbl_PV_Milestones[[#This Row],[Baseline Date]],tbl_PV_Milestones[[#This Row],[Complete]]="No",tbl_PV_Milestones[[#This Row],[Project Status]]&lt;&gt;"On Hold",tbl_PV_Milestones[[#This Row],[Overdue]]=0,tbl_PV_Milestones[[#This Row],[To be Baselined]]&lt;&gt;1),1,0)</f>
        <v>0</v>
      </c>
      <c r="AF913" s="41">
        <f>IF(AND(tbl_PV_Milestones[[#This Row],[BL FY]]=2025,tbl_PV_Milestones[[#This Row],[Finish FY]]&gt;2025),1,0)</f>
        <v>0</v>
      </c>
      <c r="AG913" s="56" t="str">
        <f>_xlfn.XLOOKUP(tbl_PV_Milestones[[#This Row],[Work ID]],tbl_PV_Meta[Work ID '#],tbl_PV_Meta[Project Manager/Owner],,0)</f>
        <v>Project Manager 13</v>
      </c>
      <c r="AH913" s="6"/>
    </row>
    <row r="914" spans="4:34" x14ac:dyDescent="0.25">
      <c r="D914" s="6" t="s">
        <v>136</v>
      </c>
      <c r="E914" s="6" t="s">
        <v>503</v>
      </c>
      <c r="F914" s="6" t="s">
        <v>1782</v>
      </c>
      <c r="G914" s="6" t="s">
        <v>542</v>
      </c>
      <c r="H914" s="6" t="s">
        <v>519</v>
      </c>
      <c r="I914" s="6" t="s">
        <v>510</v>
      </c>
      <c r="J914" s="6" t="s">
        <v>136</v>
      </c>
      <c r="K914" s="6" t="s">
        <v>39</v>
      </c>
      <c r="L914" s="6" t="s">
        <v>64</v>
      </c>
      <c r="M914" s="43"/>
      <c r="N914" s="44" t="s">
        <v>1979</v>
      </c>
      <c r="O914" s="39">
        <v>45667.708333333299</v>
      </c>
      <c r="P914" s="39">
        <v>45667.708333333299</v>
      </c>
      <c r="Q914" s="6">
        <v>0</v>
      </c>
      <c r="R914" s="6">
        <v>0</v>
      </c>
      <c r="S914" s="45" t="e">
        <f>_xlfn.CONCAT(#REF!,TRIM(tbl_PV_Milestones[[#This Row],[Milestone Description]]))</f>
        <v>#REF!</v>
      </c>
      <c r="T914" s="84" t="str">
        <f>IF(COUNTIF(tbl_PV_Milestones[UID],tbl_PV_Milestones[[#This Row],[UID]])&gt;1,"Duplicate","")</f>
        <v>Duplicate</v>
      </c>
      <c r="U914" s="42" t="str">
        <f>_xlfn.XLOOKUP(tbl_PV_Milestones[[#This Row],[Work ID]],tbl_PV_Meta[Work ID '#],tbl_PV_Meta[Sub-Portfolio])</f>
        <v>Sub-Portfolio 8</v>
      </c>
      <c r="V914" s="41">
        <f>IF(MONTH(tbl_PV_Milestones[[#This Row],[Baseline Date]])&lt;7,YEAR(tbl_PV_Milestones[[#This Row],[Baseline Date]]),YEAR(tbl_PV_Milestones[[#This Row],[Baseline Date]])+1)</f>
        <v>2025</v>
      </c>
      <c r="W914" s="41">
        <f>IF(MONTH(tbl_PV_Milestones[[#This Row],[Actual/Schedule Finish]])&lt;7,YEAR(tbl_PV_Milestones[[#This Row],[Actual/Schedule Finish]]),YEAR(tbl_PV_Milestones[[#This Row],[Actual/Schedule Finish]])+1)</f>
        <v>2025</v>
      </c>
      <c r="X914" s="41" t="str">
        <f>IF(OR(tbl_PV_Milestones[[#This Row],[Project Status]]="Completed",tbl_PV_Milestones[[#This Row],[Project Status]]="Assumed Completed"),"Yes","No")</f>
        <v>No</v>
      </c>
      <c r="Y914" s="41">
        <f>IF(tbl_PV_Milestones[[#This Row],[Baseline Date]]="",1,0)</f>
        <v>0</v>
      </c>
      <c r="Z914" s="41">
        <f>IF(tbl_PV_Milestones[[#This Row],[Baseline Date]]&lt;PV_Meta!$B$7,1,0)</f>
        <v>1</v>
      </c>
      <c r="AA914" s="41">
        <f>IF(tbl_PV_Milestones[[#This Row],[Complete]]="Yes",1,0)</f>
        <v>0</v>
      </c>
      <c r="AB914" s="41">
        <f>IF(AND(tbl_PV_Milestones[[#This Row],[BL FY]]=2025,tbl_PV_Milestones[[#This Row],[Baseline Date]]&lt;PV_Meta!$B$7),1,0)</f>
        <v>1</v>
      </c>
      <c r="AC914" s="41">
        <f>IF(AND(tbl_PV_Milestones[[#This Row],[Planned YTD]]=1,tbl_PV_Milestones[[#This Row],[Complete]]="Yes"),1,0)</f>
        <v>0</v>
      </c>
      <c r="AD914" s="41">
        <f>IF(AND(tbl_PV_Milestones[[#This Row],[Actual/Schedule Finish]]&lt;PV_Meta!$B$7,tbl_PV_Milestones[[#This Row],[Complete]]="No",tbl_PV_Milestones[[#This Row],[Project Status]]&lt;&gt;"On Hold"),1,0)</f>
        <v>0</v>
      </c>
      <c r="AE914" s="41">
        <f>IF(AND(tbl_PV_Milestones[[#This Row],[Actual/Schedule Finish]]&gt;tbl_PV_Milestones[[#This Row],[Baseline Date]],tbl_PV_Milestones[[#This Row],[Complete]]="No",tbl_PV_Milestones[[#This Row],[Project Status]]&lt;&gt;"On Hold",tbl_PV_Milestones[[#This Row],[Overdue]]=0,tbl_PV_Milestones[[#This Row],[To be Baselined]]&lt;&gt;1),1,0)</f>
        <v>0</v>
      </c>
      <c r="AF914" s="41">
        <f>IF(AND(tbl_PV_Milestones[[#This Row],[BL FY]]=2025,tbl_PV_Milestones[[#This Row],[Finish FY]]&gt;2025),1,0)</f>
        <v>0</v>
      </c>
      <c r="AG914" s="56" t="str">
        <f>_xlfn.XLOOKUP(tbl_PV_Milestones[[#This Row],[Work ID]],tbl_PV_Meta[Work ID '#],tbl_PV_Meta[Project Manager/Owner],,0)</f>
        <v>Project Manager 13</v>
      </c>
      <c r="AH914" s="6"/>
    </row>
    <row r="915" spans="4:34" x14ac:dyDescent="0.25">
      <c r="D915" s="6" t="s">
        <v>136</v>
      </c>
      <c r="E915" s="6" t="s">
        <v>503</v>
      </c>
      <c r="F915" s="6" t="s">
        <v>1782</v>
      </c>
      <c r="G915" s="6" t="s">
        <v>558</v>
      </c>
      <c r="H915" s="6" t="s">
        <v>505</v>
      </c>
      <c r="I915" s="6" t="s">
        <v>510</v>
      </c>
      <c r="J915" s="6" t="s">
        <v>136</v>
      </c>
      <c r="K915" s="6" t="s">
        <v>39</v>
      </c>
      <c r="L915" s="6" t="s">
        <v>64</v>
      </c>
      <c r="M915" s="43"/>
      <c r="N915" s="44" t="s">
        <v>1979</v>
      </c>
      <c r="O915" s="39">
        <v>45611.708333333299</v>
      </c>
      <c r="P915" s="39">
        <v>45611.708333333299</v>
      </c>
      <c r="Q915" s="6">
        <v>0</v>
      </c>
      <c r="R915" s="6">
        <v>0</v>
      </c>
      <c r="S915" s="45" t="e">
        <f>_xlfn.CONCAT(#REF!,TRIM(tbl_PV_Milestones[[#This Row],[Milestone Description]]))</f>
        <v>#REF!</v>
      </c>
      <c r="T915" s="84" t="str">
        <f>IF(COUNTIF(tbl_PV_Milestones[UID],tbl_PV_Milestones[[#This Row],[UID]])&gt;1,"Duplicate","")</f>
        <v>Duplicate</v>
      </c>
      <c r="U915" s="42" t="str">
        <f>_xlfn.XLOOKUP(tbl_PV_Milestones[[#This Row],[Work ID]],tbl_PV_Meta[Work ID '#],tbl_PV_Meta[Sub-Portfolio])</f>
        <v>Sub-Portfolio 8</v>
      </c>
      <c r="V915" s="41">
        <f>IF(MONTH(tbl_PV_Milestones[[#This Row],[Baseline Date]])&lt;7,YEAR(tbl_PV_Milestones[[#This Row],[Baseline Date]]),YEAR(tbl_PV_Milestones[[#This Row],[Baseline Date]])+1)</f>
        <v>2025</v>
      </c>
      <c r="W915" s="41">
        <f>IF(MONTH(tbl_PV_Milestones[[#This Row],[Actual/Schedule Finish]])&lt;7,YEAR(tbl_PV_Milestones[[#This Row],[Actual/Schedule Finish]]),YEAR(tbl_PV_Milestones[[#This Row],[Actual/Schedule Finish]])+1)</f>
        <v>2025</v>
      </c>
      <c r="X915" s="41" t="str">
        <f>IF(OR(tbl_PV_Milestones[[#This Row],[Project Status]]="Completed",tbl_PV_Milestones[[#This Row],[Project Status]]="Assumed Completed"),"Yes","No")</f>
        <v>No</v>
      </c>
      <c r="Y915" s="41">
        <f>IF(tbl_PV_Milestones[[#This Row],[Baseline Date]]="",1,0)</f>
        <v>0</v>
      </c>
      <c r="Z915" s="41">
        <f>IF(tbl_PV_Milestones[[#This Row],[Baseline Date]]&lt;PV_Meta!$B$7,1,0)</f>
        <v>1</v>
      </c>
      <c r="AA915" s="41">
        <f>IF(tbl_PV_Milestones[[#This Row],[Complete]]="Yes",1,0)</f>
        <v>0</v>
      </c>
      <c r="AB915" s="41">
        <f>IF(AND(tbl_PV_Milestones[[#This Row],[BL FY]]=2025,tbl_PV_Milestones[[#This Row],[Baseline Date]]&lt;PV_Meta!$B$7),1,0)</f>
        <v>1</v>
      </c>
      <c r="AC915" s="41">
        <f>IF(AND(tbl_PV_Milestones[[#This Row],[Planned YTD]]=1,tbl_PV_Milestones[[#This Row],[Complete]]="Yes"),1,0)</f>
        <v>0</v>
      </c>
      <c r="AD915" s="41">
        <f>IF(AND(tbl_PV_Milestones[[#This Row],[Actual/Schedule Finish]]&lt;PV_Meta!$B$7,tbl_PV_Milestones[[#This Row],[Complete]]="No",tbl_PV_Milestones[[#This Row],[Project Status]]&lt;&gt;"On Hold"),1,0)</f>
        <v>0</v>
      </c>
      <c r="AE915" s="41">
        <f>IF(AND(tbl_PV_Milestones[[#This Row],[Actual/Schedule Finish]]&gt;tbl_PV_Milestones[[#This Row],[Baseline Date]],tbl_PV_Milestones[[#This Row],[Complete]]="No",tbl_PV_Milestones[[#This Row],[Project Status]]&lt;&gt;"On Hold",tbl_PV_Milestones[[#This Row],[Overdue]]=0,tbl_PV_Milestones[[#This Row],[To be Baselined]]&lt;&gt;1),1,0)</f>
        <v>0</v>
      </c>
      <c r="AF915" s="41">
        <f>IF(AND(tbl_PV_Milestones[[#This Row],[BL FY]]=2025,tbl_PV_Milestones[[#This Row],[Finish FY]]&gt;2025),1,0)</f>
        <v>0</v>
      </c>
      <c r="AG915" s="56" t="str">
        <f>_xlfn.XLOOKUP(tbl_PV_Milestones[[#This Row],[Work ID]],tbl_PV_Meta[Work ID '#],tbl_PV_Meta[Project Manager/Owner],,0)</f>
        <v>Project Manager 13</v>
      </c>
      <c r="AH915" s="6"/>
    </row>
    <row r="916" spans="4:34" x14ac:dyDescent="0.25">
      <c r="D916" s="6" t="s">
        <v>136</v>
      </c>
      <c r="E916" s="6" t="s">
        <v>503</v>
      </c>
      <c r="F916" s="6" t="s">
        <v>1782</v>
      </c>
      <c r="G916" s="6" t="s">
        <v>559</v>
      </c>
      <c r="H916" s="6" t="s">
        <v>505</v>
      </c>
      <c r="I916" s="6" t="s">
        <v>510</v>
      </c>
      <c r="J916" s="6" t="s">
        <v>136</v>
      </c>
      <c r="K916" s="6" t="s">
        <v>39</v>
      </c>
      <c r="L916" s="6" t="s">
        <v>64</v>
      </c>
      <c r="M916" s="43"/>
      <c r="N916" s="44" t="s">
        <v>1979</v>
      </c>
      <c r="O916" s="39">
        <v>45645.708333333299</v>
      </c>
      <c r="P916" s="39">
        <v>45645.708333333299</v>
      </c>
      <c r="Q916" s="6">
        <v>0</v>
      </c>
      <c r="R916" s="6">
        <v>0</v>
      </c>
      <c r="S916" s="45" t="e">
        <f>_xlfn.CONCAT(#REF!,TRIM(tbl_PV_Milestones[[#This Row],[Milestone Description]]))</f>
        <v>#REF!</v>
      </c>
      <c r="T916" s="84" t="str">
        <f>IF(COUNTIF(tbl_PV_Milestones[UID],tbl_PV_Milestones[[#This Row],[UID]])&gt;1,"Duplicate","")</f>
        <v>Duplicate</v>
      </c>
      <c r="U916" s="42" t="str">
        <f>_xlfn.XLOOKUP(tbl_PV_Milestones[[#This Row],[Work ID]],tbl_PV_Meta[Work ID '#],tbl_PV_Meta[Sub-Portfolio])</f>
        <v>Sub-Portfolio 8</v>
      </c>
      <c r="V916" s="41">
        <f>IF(MONTH(tbl_PV_Milestones[[#This Row],[Baseline Date]])&lt;7,YEAR(tbl_PV_Milestones[[#This Row],[Baseline Date]]),YEAR(tbl_PV_Milestones[[#This Row],[Baseline Date]])+1)</f>
        <v>2025</v>
      </c>
      <c r="W916" s="41">
        <f>IF(MONTH(tbl_PV_Milestones[[#This Row],[Actual/Schedule Finish]])&lt;7,YEAR(tbl_PV_Milestones[[#This Row],[Actual/Schedule Finish]]),YEAR(tbl_PV_Milestones[[#This Row],[Actual/Schedule Finish]])+1)</f>
        <v>2025</v>
      </c>
      <c r="X916" s="41" t="str">
        <f>IF(OR(tbl_PV_Milestones[[#This Row],[Project Status]]="Completed",tbl_PV_Milestones[[#This Row],[Project Status]]="Assumed Completed"),"Yes","No")</f>
        <v>No</v>
      </c>
      <c r="Y916" s="41">
        <f>IF(tbl_PV_Milestones[[#This Row],[Baseline Date]]="",1,0)</f>
        <v>0</v>
      </c>
      <c r="Z916" s="41">
        <f>IF(tbl_PV_Milestones[[#This Row],[Baseline Date]]&lt;PV_Meta!$B$7,1,0)</f>
        <v>1</v>
      </c>
      <c r="AA916" s="41">
        <f>IF(tbl_PV_Milestones[[#This Row],[Complete]]="Yes",1,0)</f>
        <v>0</v>
      </c>
      <c r="AB916" s="41">
        <f>IF(AND(tbl_PV_Milestones[[#This Row],[BL FY]]=2025,tbl_PV_Milestones[[#This Row],[Baseline Date]]&lt;PV_Meta!$B$7),1,0)</f>
        <v>1</v>
      </c>
      <c r="AC916" s="41">
        <f>IF(AND(tbl_PV_Milestones[[#This Row],[Planned YTD]]=1,tbl_PV_Milestones[[#This Row],[Complete]]="Yes"),1,0)</f>
        <v>0</v>
      </c>
      <c r="AD916" s="41">
        <f>IF(AND(tbl_PV_Milestones[[#This Row],[Actual/Schedule Finish]]&lt;PV_Meta!$B$7,tbl_PV_Milestones[[#This Row],[Complete]]="No",tbl_PV_Milestones[[#This Row],[Project Status]]&lt;&gt;"On Hold"),1,0)</f>
        <v>0</v>
      </c>
      <c r="AE916" s="41">
        <f>IF(AND(tbl_PV_Milestones[[#This Row],[Actual/Schedule Finish]]&gt;tbl_PV_Milestones[[#This Row],[Baseline Date]],tbl_PV_Milestones[[#This Row],[Complete]]="No",tbl_PV_Milestones[[#This Row],[Project Status]]&lt;&gt;"On Hold",tbl_PV_Milestones[[#This Row],[Overdue]]=0,tbl_PV_Milestones[[#This Row],[To be Baselined]]&lt;&gt;1),1,0)</f>
        <v>0</v>
      </c>
      <c r="AF916" s="41">
        <f>IF(AND(tbl_PV_Milestones[[#This Row],[BL FY]]=2025,tbl_PV_Milestones[[#This Row],[Finish FY]]&gt;2025),1,0)</f>
        <v>0</v>
      </c>
      <c r="AG916" s="56" t="str">
        <f>_xlfn.XLOOKUP(tbl_PV_Milestones[[#This Row],[Work ID]],tbl_PV_Meta[Work ID '#],tbl_PV_Meta[Project Manager/Owner],,0)</f>
        <v>Project Manager 13</v>
      </c>
      <c r="AH916" s="6"/>
    </row>
    <row r="917" spans="4:34" x14ac:dyDescent="0.25">
      <c r="D917" s="6" t="s">
        <v>136</v>
      </c>
      <c r="E917" s="6" t="s">
        <v>513</v>
      </c>
      <c r="F917" s="6" t="s">
        <v>1692</v>
      </c>
      <c r="G917" s="6" t="s">
        <v>544</v>
      </c>
      <c r="H917" s="6" t="s">
        <v>505</v>
      </c>
      <c r="I917" s="6" t="s">
        <v>510</v>
      </c>
      <c r="J917" s="6" t="s">
        <v>136</v>
      </c>
      <c r="K917" s="6" t="s">
        <v>39</v>
      </c>
      <c r="L917" s="6" t="s">
        <v>70</v>
      </c>
      <c r="M917" s="43"/>
      <c r="N917" s="44" t="s">
        <v>1979</v>
      </c>
      <c r="O917" s="39">
        <v>45898.708333333299</v>
      </c>
      <c r="P917" s="39">
        <v>45680.708333333299</v>
      </c>
      <c r="Q917" s="6">
        <v>-151</v>
      </c>
      <c r="R917" s="6">
        <v>-0.12296416938110701</v>
      </c>
      <c r="S917" s="45" t="e">
        <f>_xlfn.CONCAT(#REF!,TRIM(tbl_PV_Milestones[[#This Row],[Milestone Description]]))</f>
        <v>#REF!</v>
      </c>
      <c r="T917" s="84" t="str">
        <f>IF(COUNTIF(tbl_PV_Milestones[UID],tbl_PV_Milestones[[#This Row],[UID]])&gt;1,"Duplicate","")</f>
        <v>Duplicate</v>
      </c>
      <c r="U917" s="42" t="str">
        <f>_xlfn.XLOOKUP(tbl_PV_Milestones[[#This Row],[Work ID]],tbl_PV_Meta[Work ID '#],tbl_PV_Meta[Sub-Portfolio])</f>
        <v>Sub-Portfolio 4</v>
      </c>
      <c r="V917" s="41">
        <f>IF(MONTH(tbl_PV_Milestones[[#This Row],[Baseline Date]])&lt;7,YEAR(tbl_PV_Milestones[[#This Row],[Baseline Date]]),YEAR(tbl_PV_Milestones[[#This Row],[Baseline Date]])+1)</f>
        <v>2025</v>
      </c>
      <c r="W917" s="41">
        <f>IF(MONTH(tbl_PV_Milestones[[#This Row],[Actual/Schedule Finish]])&lt;7,YEAR(tbl_PV_Milestones[[#This Row],[Actual/Schedule Finish]]),YEAR(tbl_PV_Milestones[[#This Row],[Actual/Schedule Finish]])+1)</f>
        <v>2026</v>
      </c>
      <c r="X917" s="41" t="str">
        <f>IF(OR(tbl_PV_Milestones[[#This Row],[Project Status]]="Completed",tbl_PV_Milestones[[#This Row],[Project Status]]="Assumed Completed"),"Yes","No")</f>
        <v>No</v>
      </c>
      <c r="Y917" s="41">
        <f>IF(tbl_PV_Milestones[[#This Row],[Baseline Date]]="",1,0)</f>
        <v>0</v>
      </c>
      <c r="Z917" s="41">
        <f>IF(tbl_PV_Milestones[[#This Row],[Baseline Date]]&lt;PV_Meta!$B$7,1,0)</f>
        <v>1</v>
      </c>
      <c r="AA917" s="41">
        <f>IF(tbl_PV_Milestones[[#This Row],[Complete]]="Yes",1,0)</f>
        <v>0</v>
      </c>
      <c r="AB917" s="41">
        <f>IF(AND(tbl_PV_Milestones[[#This Row],[BL FY]]=2025,tbl_PV_Milestones[[#This Row],[Baseline Date]]&lt;PV_Meta!$B$7),1,0)</f>
        <v>1</v>
      </c>
      <c r="AC917" s="41">
        <f>IF(AND(tbl_PV_Milestones[[#This Row],[Planned YTD]]=1,tbl_PV_Milestones[[#This Row],[Complete]]="Yes"),1,0)</f>
        <v>0</v>
      </c>
      <c r="AD917" s="41">
        <f>IF(AND(tbl_PV_Milestones[[#This Row],[Actual/Schedule Finish]]&lt;PV_Meta!$B$7,tbl_PV_Milestones[[#This Row],[Complete]]="No",tbl_PV_Milestones[[#This Row],[Project Status]]&lt;&gt;"On Hold"),1,0)</f>
        <v>0</v>
      </c>
      <c r="AE917" s="41">
        <f>IF(AND(tbl_PV_Milestones[[#This Row],[Actual/Schedule Finish]]&gt;tbl_PV_Milestones[[#This Row],[Baseline Date]],tbl_PV_Milestones[[#This Row],[Complete]]="No",tbl_PV_Milestones[[#This Row],[Project Status]]&lt;&gt;"On Hold",tbl_PV_Milestones[[#This Row],[Overdue]]=0,tbl_PV_Milestones[[#This Row],[To be Baselined]]&lt;&gt;1),1,0)</f>
        <v>0</v>
      </c>
      <c r="AF917" s="41">
        <f>IF(AND(tbl_PV_Milestones[[#This Row],[BL FY]]=2025,tbl_PV_Milestones[[#This Row],[Finish FY]]&gt;2025),1,0)</f>
        <v>1</v>
      </c>
      <c r="AG917" s="56" t="str">
        <f>_xlfn.XLOOKUP(tbl_PV_Milestones[[#This Row],[Work ID]],tbl_PV_Meta[Work ID '#],tbl_PV_Meta[Project Manager/Owner],,0)</f>
        <v>Project Manager 4</v>
      </c>
      <c r="AH917" s="6"/>
    </row>
    <row r="918" spans="4:34" x14ac:dyDescent="0.25">
      <c r="D918" s="6" t="s">
        <v>136</v>
      </c>
      <c r="E918" s="6" t="s">
        <v>513</v>
      </c>
      <c r="F918" s="6" t="s">
        <v>1692</v>
      </c>
      <c r="G918" s="6" t="s">
        <v>545</v>
      </c>
      <c r="H918" s="6" t="s">
        <v>505</v>
      </c>
      <c r="I918" s="6" t="s">
        <v>510</v>
      </c>
      <c r="J918" s="6" t="s">
        <v>136</v>
      </c>
      <c r="K918" s="6" t="s">
        <v>39</v>
      </c>
      <c r="L918" s="6" t="s">
        <v>70</v>
      </c>
      <c r="M918" s="43"/>
      <c r="N918" s="44" t="s">
        <v>1979</v>
      </c>
      <c r="O918" s="39">
        <v>45898.708333333299</v>
      </c>
      <c r="P918" s="39">
        <v>45646.708333333299</v>
      </c>
      <c r="Q918" s="6">
        <v>-165</v>
      </c>
      <c r="R918" s="6">
        <v>-0.13436482084690601</v>
      </c>
      <c r="S918" s="45" t="e">
        <f>_xlfn.CONCAT(#REF!,TRIM(tbl_PV_Milestones[[#This Row],[Milestone Description]]))</f>
        <v>#REF!</v>
      </c>
      <c r="T918" s="84" t="str">
        <f>IF(COUNTIF(tbl_PV_Milestones[UID],tbl_PV_Milestones[[#This Row],[UID]])&gt;1,"Duplicate","")</f>
        <v>Duplicate</v>
      </c>
      <c r="U918" s="42" t="str">
        <f>_xlfn.XLOOKUP(tbl_PV_Milestones[[#This Row],[Work ID]],tbl_PV_Meta[Work ID '#],tbl_PV_Meta[Sub-Portfolio])</f>
        <v>Sub-Portfolio 4</v>
      </c>
      <c r="V918" s="41">
        <f>IF(MONTH(tbl_PV_Milestones[[#This Row],[Baseline Date]])&lt;7,YEAR(tbl_PV_Milestones[[#This Row],[Baseline Date]]),YEAR(tbl_PV_Milestones[[#This Row],[Baseline Date]])+1)</f>
        <v>2025</v>
      </c>
      <c r="W918" s="41">
        <f>IF(MONTH(tbl_PV_Milestones[[#This Row],[Actual/Schedule Finish]])&lt;7,YEAR(tbl_PV_Milestones[[#This Row],[Actual/Schedule Finish]]),YEAR(tbl_PV_Milestones[[#This Row],[Actual/Schedule Finish]])+1)</f>
        <v>2026</v>
      </c>
      <c r="X918" s="41" t="str">
        <f>IF(OR(tbl_PV_Milestones[[#This Row],[Project Status]]="Completed",tbl_PV_Milestones[[#This Row],[Project Status]]="Assumed Completed"),"Yes","No")</f>
        <v>No</v>
      </c>
      <c r="Y918" s="41">
        <f>IF(tbl_PV_Milestones[[#This Row],[Baseline Date]]="",1,0)</f>
        <v>0</v>
      </c>
      <c r="Z918" s="41">
        <f>IF(tbl_PV_Milestones[[#This Row],[Baseline Date]]&lt;PV_Meta!$B$7,1,0)</f>
        <v>1</v>
      </c>
      <c r="AA918" s="41">
        <f>IF(tbl_PV_Milestones[[#This Row],[Complete]]="Yes",1,0)</f>
        <v>0</v>
      </c>
      <c r="AB918" s="41">
        <f>IF(AND(tbl_PV_Milestones[[#This Row],[BL FY]]=2025,tbl_PV_Milestones[[#This Row],[Baseline Date]]&lt;PV_Meta!$B$7),1,0)</f>
        <v>1</v>
      </c>
      <c r="AC918" s="41">
        <f>IF(AND(tbl_PV_Milestones[[#This Row],[Planned YTD]]=1,tbl_PV_Milestones[[#This Row],[Complete]]="Yes"),1,0)</f>
        <v>0</v>
      </c>
      <c r="AD918" s="41">
        <f>IF(AND(tbl_PV_Milestones[[#This Row],[Actual/Schedule Finish]]&lt;PV_Meta!$B$7,tbl_PV_Milestones[[#This Row],[Complete]]="No",tbl_PV_Milestones[[#This Row],[Project Status]]&lt;&gt;"On Hold"),1,0)</f>
        <v>0</v>
      </c>
      <c r="AE918" s="41">
        <f>IF(AND(tbl_PV_Milestones[[#This Row],[Actual/Schedule Finish]]&gt;tbl_PV_Milestones[[#This Row],[Baseline Date]],tbl_PV_Milestones[[#This Row],[Complete]]="No",tbl_PV_Milestones[[#This Row],[Project Status]]&lt;&gt;"On Hold",tbl_PV_Milestones[[#This Row],[Overdue]]=0,tbl_PV_Milestones[[#This Row],[To be Baselined]]&lt;&gt;1),1,0)</f>
        <v>0</v>
      </c>
      <c r="AF918" s="41">
        <f>IF(AND(tbl_PV_Milestones[[#This Row],[BL FY]]=2025,tbl_PV_Milestones[[#This Row],[Finish FY]]&gt;2025),1,0)</f>
        <v>1</v>
      </c>
      <c r="AG918" s="56" t="str">
        <f>_xlfn.XLOOKUP(tbl_PV_Milestones[[#This Row],[Work ID]],tbl_PV_Meta[Work ID '#],tbl_PV_Meta[Project Manager/Owner],,0)</f>
        <v>Project Manager 4</v>
      </c>
      <c r="AH918" s="6"/>
    </row>
    <row r="919" spans="4:34" x14ac:dyDescent="0.25">
      <c r="D919" s="6" t="s">
        <v>136</v>
      </c>
      <c r="E919" s="6" t="s">
        <v>52</v>
      </c>
      <c r="F919" s="6" t="s">
        <v>1692</v>
      </c>
      <c r="G919" s="6" t="s">
        <v>560</v>
      </c>
      <c r="H919" s="6" t="s">
        <v>505</v>
      </c>
      <c r="I919" s="6" t="s">
        <v>510</v>
      </c>
      <c r="J919" s="6" t="s">
        <v>136</v>
      </c>
      <c r="K919" s="6" t="s">
        <v>39</v>
      </c>
      <c r="L919" s="6" t="s">
        <v>70</v>
      </c>
      <c r="M919" s="43"/>
      <c r="N919" s="44" t="s">
        <v>1979</v>
      </c>
      <c r="P919" s="39">
        <v>45667.708333333299</v>
      </c>
      <c r="S919" s="45" t="e">
        <f>_xlfn.CONCAT(#REF!,TRIM(tbl_PV_Milestones[[#This Row],[Milestone Description]]))</f>
        <v>#REF!</v>
      </c>
      <c r="T919" s="84" t="str">
        <f>IF(COUNTIF(tbl_PV_Milestones[UID],tbl_PV_Milestones[[#This Row],[UID]])&gt;1,"Duplicate","")</f>
        <v>Duplicate</v>
      </c>
      <c r="U919" s="42" t="str">
        <f>_xlfn.XLOOKUP(tbl_PV_Milestones[[#This Row],[Work ID]],tbl_PV_Meta[Work ID '#],tbl_PV_Meta[Sub-Portfolio])</f>
        <v>Sub-Portfolio 4</v>
      </c>
      <c r="V919" s="41">
        <f>IF(MONTH(tbl_PV_Milestones[[#This Row],[Baseline Date]])&lt;7,YEAR(tbl_PV_Milestones[[#This Row],[Baseline Date]]),YEAR(tbl_PV_Milestones[[#This Row],[Baseline Date]])+1)</f>
        <v>2025</v>
      </c>
      <c r="W919" s="41">
        <f>IF(MONTH(tbl_PV_Milestones[[#This Row],[Actual/Schedule Finish]])&lt;7,YEAR(tbl_PV_Milestones[[#This Row],[Actual/Schedule Finish]]),YEAR(tbl_PV_Milestones[[#This Row],[Actual/Schedule Finish]])+1)</f>
        <v>1900</v>
      </c>
      <c r="X919" s="41" t="str">
        <f>IF(OR(tbl_PV_Milestones[[#This Row],[Project Status]]="Completed",tbl_PV_Milestones[[#This Row],[Project Status]]="Assumed Completed"),"Yes","No")</f>
        <v>No</v>
      </c>
      <c r="Y919" s="41">
        <f>IF(tbl_PV_Milestones[[#This Row],[Baseline Date]]="",1,0)</f>
        <v>0</v>
      </c>
      <c r="Z919" s="41">
        <f>IF(tbl_PV_Milestones[[#This Row],[Baseline Date]]&lt;PV_Meta!$B$7,1,0)</f>
        <v>1</v>
      </c>
      <c r="AA919" s="41">
        <f>IF(tbl_PV_Milestones[[#This Row],[Complete]]="Yes",1,0)</f>
        <v>0</v>
      </c>
      <c r="AB919" s="41">
        <f>IF(AND(tbl_PV_Milestones[[#This Row],[BL FY]]=2025,tbl_PV_Milestones[[#This Row],[Baseline Date]]&lt;PV_Meta!$B$7),1,0)</f>
        <v>1</v>
      </c>
      <c r="AC919" s="41">
        <f>IF(AND(tbl_PV_Milestones[[#This Row],[Planned YTD]]=1,tbl_PV_Milestones[[#This Row],[Complete]]="Yes"),1,0)</f>
        <v>0</v>
      </c>
      <c r="AD919" s="41">
        <f>IF(AND(tbl_PV_Milestones[[#This Row],[Actual/Schedule Finish]]&lt;PV_Meta!$B$7,tbl_PV_Milestones[[#This Row],[Complete]]="No",tbl_PV_Milestones[[#This Row],[Project Status]]&lt;&gt;"On Hold"),1,0)</f>
        <v>0</v>
      </c>
      <c r="AE919" s="41">
        <f>IF(AND(tbl_PV_Milestones[[#This Row],[Actual/Schedule Finish]]&gt;tbl_PV_Milestones[[#This Row],[Baseline Date]],tbl_PV_Milestones[[#This Row],[Complete]]="No",tbl_PV_Milestones[[#This Row],[Project Status]]&lt;&gt;"On Hold",tbl_PV_Milestones[[#This Row],[Overdue]]=0,tbl_PV_Milestones[[#This Row],[To be Baselined]]&lt;&gt;1),1,0)</f>
        <v>0</v>
      </c>
      <c r="AF919" s="41">
        <f>IF(AND(tbl_PV_Milestones[[#This Row],[BL FY]]=2025,tbl_PV_Milestones[[#This Row],[Finish FY]]&gt;2025),1,0)</f>
        <v>0</v>
      </c>
      <c r="AG919" s="56" t="str">
        <f>_xlfn.XLOOKUP(tbl_PV_Milestones[[#This Row],[Work ID]],tbl_PV_Meta[Work ID '#],tbl_PV_Meta[Project Manager/Owner],,0)</f>
        <v>Project Manager 4</v>
      </c>
      <c r="AH919" s="6"/>
    </row>
    <row r="920" spans="4:34" x14ac:dyDescent="0.25">
      <c r="D920" s="6" t="s">
        <v>136</v>
      </c>
      <c r="E920" s="6" t="s">
        <v>52</v>
      </c>
      <c r="F920" s="6" t="s">
        <v>1692</v>
      </c>
      <c r="G920" s="6" t="s">
        <v>546</v>
      </c>
      <c r="H920" s="6" t="s">
        <v>505</v>
      </c>
      <c r="I920" s="6" t="s">
        <v>510</v>
      </c>
      <c r="J920" s="6" t="s">
        <v>136</v>
      </c>
      <c r="K920" s="6" t="s">
        <v>39</v>
      </c>
      <c r="L920" s="6" t="s">
        <v>70</v>
      </c>
      <c r="M920" s="43"/>
      <c r="N920" s="44" t="s">
        <v>1979</v>
      </c>
      <c r="P920" s="39">
        <v>45674.708333333299</v>
      </c>
      <c r="S920" s="45" t="e">
        <f>_xlfn.CONCAT(#REF!,TRIM(tbl_PV_Milestones[[#This Row],[Milestone Description]]))</f>
        <v>#REF!</v>
      </c>
      <c r="T920" s="84" t="str">
        <f>IF(COUNTIF(tbl_PV_Milestones[UID],tbl_PV_Milestones[[#This Row],[UID]])&gt;1,"Duplicate","")</f>
        <v>Duplicate</v>
      </c>
      <c r="U920" s="42" t="str">
        <f>_xlfn.XLOOKUP(tbl_PV_Milestones[[#This Row],[Work ID]],tbl_PV_Meta[Work ID '#],tbl_PV_Meta[Sub-Portfolio])</f>
        <v>Sub-Portfolio 4</v>
      </c>
      <c r="V920" s="41">
        <f>IF(MONTH(tbl_PV_Milestones[[#This Row],[Baseline Date]])&lt;7,YEAR(tbl_PV_Milestones[[#This Row],[Baseline Date]]),YEAR(tbl_PV_Milestones[[#This Row],[Baseline Date]])+1)</f>
        <v>2025</v>
      </c>
      <c r="W920" s="41">
        <f>IF(MONTH(tbl_PV_Milestones[[#This Row],[Actual/Schedule Finish]])&lt;7,YEAR(tbl_PV_Milestones[[#This Row],[Actual/Schedule Finish]]),YEAR(tbl_PV_Milestones[[#This Row],[Actual/Schedule Finish]])+1)</f>
        <v>1900</v>
      </c>
      <c r="X920" s="41" t="str">
        <f>IF(OR(tbl_PV_Milestones[[#This Row],[Project Status]]="Completed",tbl_PV_Milestones[[#This Row],[Project Status]]="Assumed Completed"),"Yes","No")</f>
        <v>No</v>
      </c>
      <c r="Y920" s="41">
        <f>IF(tbl_PV_Milestones[[#This Row],[Baseline Date]]="",1,0)</f>
        <v>0</v>
      </c>
      <c r="Z920" s="41">
        <f>IF(tbl_PV_Milestones[[#This Row],[Baseline Date]]&lt;PV_Meta!$B$7,1,0)</f>
        <v>1</v>
      </c>
      <c r="AA920" s="41">
        <f>IF(tbl_PV_Milestones[[#This Row],[Complete]]="Yes",1,0)</f>
        <v>0</v>
      </c>
      <c r="AB920" s="41">
        <f>IF(AND(tbl_PV_Milestones[[#This Row],[BL FY]]=2025,tbl_PV_Milestones[[#This Row],[Baseline Date]]&lt;PV_Meta!$B$7),1,0)</f>
        <v>1</v>
      </c>
      <c r="AC920" s="41">
        <f>IF(AND(tbl_PV_Milestones[[#This Row],[Planned YTD]]=1,tbl_PV_Milestones[[#This Row],[Complete]]="Yes"),1,0)</f>
        <v>0</v>
      </c>
      <c r="AD920" s="41">
        <f>IF(AND(tbl_PV_Milestones[[#This Row],[Actual/Schedule Finish]]&lt;PV_Meta!$B$7,tbl_PV_Milestones[[#This Row],[Complete]]="No",tbl_PV_Milestones[[#This Row],[Project Status]]&lt;&gt;"On Hold"),1,0)</f>
        <v>0</v>
      </c>
      <c r="AE920" s="41">
        <f>IF(AND(tbl_PV_Milestones[[#This Row],[Actual/Schedule Finish]]&gt;tbl_PV_Milestones[[#This Row],[Baseline Date]],tbl_PV_Milestones[[#This Row],[Complete]]="No",tbl_PV_Milestones[[#This Row],[Project Status]]&lt;&gt;"On Hold",tbl_PV_Milestones[[#This Row],[Overdue]]=0,tbl_PV_Milestones[[#This Row],[To be Baselined]]&lt;&gt;1),1,0)</f>
        <v>0</v>
      </c>
      <c r="AF920" s="41">
        <f>IF(AND(tbl_PV_Milestones[[#This Row],[BL FY]]=2025,tbl_PV_Milestones[[#This Row],[Finish FY]]&gt;2025),1,0)</f>
        <v>0</v>
      </c>
      <c r="AG920" s="56" t="str">
        <f>_xlfn.XLOOKUP(tbl_PV_Milestones[[#This Row],[Work ID]],tbl_PV_Meta[Work ID '#],tbl_PV_Meta[Project Manager/Owner],,0)</f>
        <v>Project Manager 4</v>
      </c>
      <c r="AH920" s="6"/>
    </row>
    <row r="921" spans="4:34" x14ac:dyDescent="0.25">
      <c r="D921" s="6" t="s">
        <v>136</v>
      </c>
      <c r="E921" s="6" t="s">
        <v>513</v>
      </c>
      <c r="F921" s="6" t="s">
        <v>1692</v>
      </c>
      <c r="G921" s="6" t="s">
        <v>514</v>
      </c>
      <c r="H921" s="6" t="s">
        <v>505</v>
      </c>
      <c r="I921" s="6" t="s">
        <v>510</v>
      </c>
      <c r="J921" s="6" t="s">
        <v>136</v>
      </c>
      <c r="K921" s="6" t="s">
        <v>39</v>
      </c>
      <c r="L921" s="6" t="s">
        <v>70</v>
      </c>
      <c r="M921" s="43"/>
      <c r="N921" s="44" t="s">
        <v>1979</v>
      </c>
      <c r="O921" s="39">
        <v>45898.708333333299</v>
      </c>
      <c r="P921" s="39">
        <v>45681.708333333299</v>
      </c>
      <c r="Q921" s="6">
        <v>-150</v>
      </c>
      <c r="R921" s="6">
        <v>-0.12214983713355</v>
      </c>
      <c r="S921" s="45" t="e">
        <f>_xlfn.CONCAT(#REF!,TRIM(tbl_PV_Milestones[[#This Row],[Milestone Description]]))</f>
        <v>#REF!</v>
      </c>
      <c r="T921" s="84" t="str">
        <f>IF(COUNTIF(tbl_PV_Milestones[UID],tbl_PV_Milestones[[#This Row],[UID]])&gt;1,"Duplicate","")</f>
        <v>Duplicate</v>
      </c>
      <c r="U921" s="42" t="str">
        <f>_xlfn.XLOOKUP(tbl_PV_Milestones[[#This Row],[Work ID]],tbl_PV_Meta[Work ID '#],tbl_PV_Meta[Sub-Portfolio])</f>
        <v>Sub-Portfolio 4</v>
      </c>
      <c r="V921" s="41">
        <f>IF(MONTH(tbl_PV_Milestones[[#This Row],[Baseline Date]])&lt;7,YEAR(tbl_PV_Milestones[[#This Row],[Baseline Date]]),YEAR(tbl_PV_Milestones[[#This Row],[Baseline Date]])+1)</f>
        <v>2025</v>
      </c>
      <c r="W921" s="41">
        <f>IF(MONTH(tbl_PV_Milestones[[#This Row],[Actual/Schedule Finish]])&lt;7,YEAR(tbl_PV_Milestones[[#This Row],[Actual/Schedule Finish]]),YEAR(tbl_PV_Milestones[[#This Row],[Actual/Schedule Finish]])+1)</f>
        <v>2026</v>
      </c>
      <c r="X921" s="41" t="str">
        <f>IF(OR(tbl_PV_Milestones[[#This Row],[Project Status]]="Completed",tbl_PV_Milestones[[#This Row],[Project Status]]="Assumed Completed"),"Yes","No")</f>
        <v>No</v>
      </c>
      <c r="Y921" s="41">
        <f>IF(tbl_PV_Milestones[[#This Row],[Baseline Date]]="",1,0)</f>
        <v>0</v>
      </c>
      <c r="Z921" s="41">
        <f>IF(tbl_PV_Milestones[[#This Row],[Baseline Date]]&lt;PV_Meta!$B$7,1,0)</f>
        <v>1</v>
      </c>
      <c r="AA921" s="41">
        <f>IF(tbl_PV_Milestones[[#This Row],[Complete]]="Yes",1,0)</f>
        <v>0</v>
      </c>
      <c r="AB921" s="41">
        <f>IF(AND(tbl_PV_Milestones[[#This Row],[BL FY]]=2025,tbl_PV_Milestones[[#This Row],[Baseline Date]]&lt;PV_Meta!$B$7),1,0)</f>
        <v>1</v>
      </c>
      <c r="AC921" s="41">
        <f>IF(AND(tbl_PV_Milestones[[#This Row],[Planned YTD]]=1,tbl_PV_Milestones[[#This Row],[Complete]]="Yes"),1,0)</f>
        <v>0</v>
      </c>
      <c r="AD921" s="41">
        <f>IF(AND(tbl_PV_Milestones[[#This Row],[Actual/Schedule Finish]]&lt;PV_Meta!$B$7,tbl_PV_Milestones[[#This Row],[Complete]]="No",tbl_PV_Milestones[[#This Row],[Project Status]]&lt;&gt;"On Hold"),1,0)</f>
        <v>0</v>
      </c>
      <c r="AE921" s="41">
        <f>IF(AND(tbl_PV_Milestones[[#This Row],[Actual/Schedule Finish]]&gt;tbl_PV_Milestones[[#This Row],[Baseline Date]],tbl_PV_Milestones[[#This Row],[Complete]]="No",tbl_PV_Milestones[[#This Row],[Project Status]]&lt;&gt;"On Hold",tbl_PV_Milestones[[#This Row],[Overdue]]=0,tbl_PV_Milestones[[#This Row],[To be Baselined]]&lt;&gt;1),1,0)</f>
        <v>0</v>
      </c>
      <c r="AF921" s="41">
        <f>IF(AND(tbl_PV_Milestones[[#This Row],[BL FY]]=2025,tbl_PV_Milestones[[#This Row],[Finish FY]]&gt;2025),1,0)</f>
        <v>1</v>
      </c>
      <c r="AG921" s="56" t="str">
        <f>_xlfn.XLOOKUP(tbl_PV_Milestones[[#This Row],[Work ID]],tbl_PV_Meta[Work ID '#],tbl_PV_Meta[Project Manager/Owner],,0)</f>
        <v>Project Manager 4</v>
      </c>
      <c r="AH921" s="6"/>
    </row>
    <row r="922" spans="4:34" x14ac:dyDescent="0.25">
      <c r="D922" s="6" t="s">
        <v>136</v>
      </c>
      <c r="E922" s="6" t="s">
        <v>52</v>
      </c>
      <c r="F922" s="6" t="s">
        <v>1692</v>
      </c>
      <c r="G922" s="6" t="s">
        <v>515</v>
      </c>
      <c r="H922" s="6" t="s">
        <v>505</v>
      </c>
      <c r="I922" s="6" t="s">
        <v>510</v>
      </c>
      <c r="J922" s="6" t="s">
        <v>136</v>
      </c>
      <c r="K922" s="6" t="s">
        <v>39</v>
      </c>
      <c r="L922" s="6" t="s">
        <v>70</v>
      </c>
      <c r="M922" s="43"/>
      <c r="N922" s="44" t="s">
        <v>1979</v>
      </c>
      <c r="P922" s="39">
        <v>45687.708333333299</v>
      </c>
      <c r="S922" s="45" t="e">
        <f>_xlfn.CONCAT(#REF!,TRIM(tbl_PV_Milestones[[#This Row],[Milestone Description]]))</f>
        <v>#REF!</v>
      </c>
      <c r="T922" s="84" t="str">
        <f>IF(COUNTIF(tbl_PV_Milestones[UID],tbl_PV_Milestones[[#This Row],[UID]])&gt;1,"Duplicate","")</f>
        <v>Duplicate</v>
      </c>
      <c r="U922" s="42" t="str">
        <f>_xlfn.XLOOKUP(tbl_PV_Milestones[[#This Row],[Work ID]],tbl_PV_Meta[Work ID '#],tbl_PV_Meta[Sub-Portfolio])</f>
        <v>Sub-Portfolio 4</v>
      </c>
      <c r="V922" s="41">
        <f>IF(MONTH(tbl_PV_Milestones[[#This Row],[Baseline Date]])&lt;7,YEAR(tbl_PV_Milestones[[#This Row],[Baseline Date]]),YEAR(tbl_PV_Milestones[[#This Row],[Baseline Date]])+1)</f>
        <v>2025</v>
      </c>
      <c r="W922" s="41">
        <f>IF(MONTH(tbl_PV_Milestones[[#This Row],[Actual/Schedule Finish]])&lt;7,YEAR(tbl_PV_Milestones[[#This Row],[Actual/Schedule Finish]]),YEAR(tbl_PV_Milestones[[#This Row],[Actual/Schedule Finish]])+1)</f>
        <v>1900</v>
      </c>
      <c r="X922" s="41" t="str">
        <f>IF(OR(tbl_PV_Milestones[[#This Row],[Project Status]]="Completed",tbl_PV_Milestones[[#This Row],[Project Status]]="Assumed Completed"),"Yes","No")</f>
        <v>No</v>
      </c>
      <c r="Y922" s="41">
        <f>IF(tbl_PV_Milestones[[#This Row],[Baseline Date]]="",1,0)</f>
        <v>0</v>
      </c>
      <c r="Z922" s="41">
        <f>IF(tbl_PV_Milestones[[#This Row],[Baseline Date]]&lt;PV_Meta!$B$7,1,0)</f>
        <v>1</v>
      </c>
      <c r="AA922" s="41">
        <f>IF(tbl_PV_Milestones[[#This Row],[Complete]]="Yes",1,0)</f>
        <v>0</v>
      </c>
      <c r="AB922" s="41">
        <f>IF(AND(tbl_PV_Milestones[[#This Row],[BL FY]]=2025,tbl_PV_Milestones[[#This Row],[Baseline Date]]&lt;PV_Meta!$B$7),1,0)</f>
        <v>1</v>
      </c>
      <c r="AC922" s="41">
        <f>IF(AND(tbl_PV_Milestones[[#This Row],[Planned YTD]]=1,tbl_PV_Milestones[[#This Row],[Complete]]="Yes"),1,0)</f>
        <v>0</v>
      </c>
      <c r="AD922" s="41">
        <f>IF(AND(tbl_PV_Milestones[[#This Row],[Actual/Schedule Finish]]&lt;PV_Meta!$B$7,tbl_PV_Milestones[[#This Row],[Complete]]="No",tbl_PV_Milestones[[#This Row],[Project Status]]&lt;&gt;"On Hold"),1,0)</f>
        <v>0</v>
      </c>
      <c r="AE922" s="41">
        <f>IF(AND(tbl_PV_Milestones[[#This Row],[Actual/Schedule Finish]]&gt;tbl_PV_Milestones[[#This Row],[Baseline Date]],tbl_PV_Milestones[[#This Row],[Complete]]="No",tbl_PV_Milestones[[#This Row],[Project Status]]&lt;&gt;"On Hold",tbl_PV_Milestones[[#This Row],[Overdue]]=0,tbl_PV_Milestones[[#This Row],[To be Baselined]]&lt;&gt;1),1,0)</f>
        <v>0</v>
      </c>
      <c r="AF922" s="41">
        <f>IF(AND(tbl_PV_Milestones[[#This Row],[BL FY]]=2025,tbl_PV_Milestones[[#This Row],[Finish FY]]&gt;2025),1,0)</f>
        <v>0</v>
      </c>
      <c r="AG922" s="56" t="str">
        <f>_xlfn.XLOOKUP(tbl_PV_Milestones[[#This Row],[Work ID]],tbl_PV_Meta[Work ID '#],tbl_PV_Meta[Project Manager/Owner],,0)</f>
        <v>Project Manager 4</v>
      </c>
      <c r="AH922" s="6"/>
    </row>
    <row r="923" spans="4:34" x14ac:dyDescent="0.25">
      <c r="D923" s="6" t="s">
        <v>136</v>
      </c>
      <c r="E923" s="6" t="s">
        <v>513</v>
      </c>
      <c r="F923" s="6" t="s">
        <v>1692</v>
      </c>
      <c r="G923" s="6" t="s">
        <v>547</v>
      </c>
      <c r="H923" s="6" t="s">
        <v>505</v>
      </c>
      <c r="I923" s="6" t="s">
        <v>510</v>
      </c>
      <c r="J923" s="6" t="s">
        <v>136</v>
      </c>
      <c r="K923" s="6" t="s">
        <v>39</v>
      </c>
      <c r="L923" s="6" t="s">
        <v>70</v>
      </c>
      <c r="M923" s="43"/>
      <c r="N923" s="44" t="s">
        <v>1979</v>
      </c>
      <c r="O923" s="39">
        <v>45898.708333333299</v>
      </c>
      <c r="P923" s="39">
        <v>45618.708333333299</v>
      </c>
      <c r="Q923" s="6">
        <v>-185</v>
      </c>
      <c r="R923" s="6">
        <v>-0.150651465798046</v>
      </c>
      <c r="S923" s="45" t="e">
        <f>_xlfn.CONCAT(#REF!,TRIM(tbl_PV_Milestones[[#This Row],[Milestone Description]]))</f>
        <v>#REF!</v>
      </c>
      <c r="T923" s="84" t="str">
        <f>IF(COUNTIF(tbl_PV_Milestones[UID],tbl_PV_Milestones[[#This Row],[UID]])&gt;1,"Duplicate","")</f>
        <v>Duplicate</v>
      </c>
      <c r="U923" s="42" t="str">
        <f>_xlfn.XLOOKUP(tbl_PV_Milestones[[#This Row],[Work ID]],tbl_PV_Meta[Work ID '#],tbl_PV_Meta[Sub-Portfolio])</f>
        <v>Sub-Portfolio 4</v>
      </c>
      <c r="V923" s="41">
        <f>IF(MONTH(tbl_PV_Milestones[[#This Row],[Baseline Date]])&lt;7,YEAR(tbl_PV_Milestones[[#This Row],[Baseline Date]]),YEAR(tbl_PV_Milestones[[#This Row],[Baseline Date]])+1)</f>
        <v>2025</v>
      </c>
      <c r="W923" s="41">
        <f>IF(MONTH(tbl_PV_Milestones[[#This Row],[Actual/Schedule Finish]])&lt;7,YEAR(tbl_PV_Milestones[[#This Row],[Actual/Schedule Finish]]),YEAR(tbl_PV_Milestones[[#This Row],[Actual/Schedule Finish]])+1)</f>
        <v>2026</v>
      </c>
      <c r="X923" s="41" t="str">
        <f>IF(OR(tbl_PV_Milestones[[#This Row],[Project Status]]="Completed",tbl_PV_Milestones[[#This Row],[Project Status]]="Assumed Completed"),"Yes","No")</f>
        <v>No</v>
      </c>
      <c r="Y923" s="41">
        <f>IF(tbl_PV_Milestones[[#This Row],[Baseline Date]]="",1,0)</f>
        <v>0</v>
      </c>
      <c r="Z923" s="41">
        <f>IF(tbl_PV_Milestones[[#This Row],[Baseline Date]]&lt;PV_Meta!$B$7,1,0)</f>
        <v>1</v>
      </c>
      <c r="AA923" s="41">
        <f>IF(tbl_PV_Milestones[[#This Row],[Complete]]="Yes",1,0)</f>
        <v>0</v>
      </c>
      <c r="AB923" s="41">
        <f>IF(AND(tbl_PV_Milestones[[#This Row],[BL FY]]=2025,tbl_PV_Milestones[[#This Row],[Baseline Date]]&lt;PV_Meta!$B$7),1,0)</f>
        <v>1</v>
      </c>
      <c r="AC923" s="41">
        <f>IF(AND(tbl_PV_Milestones[[#This Row],[Planned YTD]]=1,tbl_PV_Milestones[[#This Row],[Complete]]="Yes"),1,0)</f>
        <v>0</v>
      </c>
      <c r="AD923" s="41">
        <f>IF(AND(tbl_PV_Milestones[[#This Row],[Actual/Schedule Finish]]&lt;PV_Meta!$B$7,tbl_PV_Milestones[[#This Row],[Complete]]="No",tbl_PV_Milestones[[#This Row],[Project Status]]&lt;&gt;"On Hold"),1,0)</f>
        <v>0</v>
      </c>
      <c r="AE923" s="41">
        <f>IF(AND(tbl_PV_Milestones[[#This Row],[Actual/Schedule Finish]]&gt;tbl_PV_Milestones[[#This Row],[Baseline Date]],tbl_PV_Milestones[[#This Row],[Complete]]="No",tbl_PV_Milestones[[#This Row],[Project Status]]&lt;&gt;"On Hold",tbl_PV_Milestones[[#This Row],[Overdue]]=0,tbl_PV_Milestones[[#This Row],[To be Baselined]]&lt;&gt;1),1,0)</f>
        <v>0</v>
      </c>
      <c r="AF923" s="41">
        <f>IF(AND(tbl_PV_Milestones[[#This Row],[BL FY]]=2025,tbl_PV_Milestones[[#This Row],[Finish FY]]&gt;2025),1,0)</f>
        <v>1</v>
      </c>
      <c r="AG923" s="56" t="str">
        <f>_xlfn.XLOOKUP(tbl_PV_Milestones[[#This Row],[Work ID]],tbl_PV_Meta[Work ID '#],tbl_PV_Meta[Project Manager/Owner],,0)</f>
        <v>Project Manager 4</v>
      </c>
      <c r="AH923" s="6"/>
    </row>
    <row r="924" spans="4:34" x14ac:dyDescent="0.25">
      <c r="D924" s="6" t="s">
        <v>136</v>
      </c>
      <c r="E924" s="6" t="s">
        <v>513</v>
      </c>
      <c r="F924" s="6" t="s">
        <v>1692</v>
      </c>
      <c r="G924" s="6" t="s">
        <v>548</v>
      </c>
      <c r="H924" s="6" t="s">
        <v>505</v>
      </c>
      <c r="I924" s="6" t="s">
        <v>510</v>
      </c>
      <c r="J924" s="6" t="s">
        <v>136</v>
      </c>
      <c r="K924" s="6" t="s">
        <v>39</v>
      </c>
      <c r="L924" s="6" t="s">
        <v>70</v>
      </c>
      <c r="M924" s="43"/>
      <c r="N924" s="44" t="s">
        <v>1979</v>
      </c>
      <c r="O924" s="39">
        <v>45898.708333333299</v>
      </c>
      <c r="P924" s="39">
        <v>45677.708333333299</v>
      </c>
      <c r="Q924" s="6">
        <v>-154</v>
      </c>
      <c r="R924" s="6">
        <v>-0.125407166123779</v>
      </c>
      <c r="S924" s="45" t="e">
        <f>_xlfn.CONCAT(#REF!,TRIM(tbl_PV_Milestones[[#This Row],[Milestone Description]]))</f>
        <v>#REF!</v>
      </c>
      <c r="T924" s="84" t="str">
        <f>IF(COUNTIF(tbl_PV_Milestones[UID],tbl_PV_Milestones[[#This Row],[UID]])&gt;1,"Duplicate","")</f>
        <v>Duplicate</v>
      </c>
      <c r="U924" s="42" t="str">
        <f>_xlfn.XLOOKUP(tbl_PV_Milestones[[#This Row],[Work ID]],tbl_PV_Meta[Work ID '#],tbl_PV_Meta[Sub-Portfolio])</f>
        <v>Sub-Portfolio 4</v>
      </c>
      <c r="V924" s="41">
        <f>IF(MONTH(tbl_PV_Milestones[[#This Row],[Baseline Date]])&lt;7,YEAR(tbl_PV_Milestones[[#This Row],[Baseline Date]]),YEAR(tbl_PV_Milestones[[#This Row],[Baseline Date]])+1)</f>
        <v>2025</v>
      </c>
      <c r="W924" s="41">
        <f>IF(MONTH(tbl_PV_Milestones[[#This Row],[Actual/Schedule Finish]])&lt;7,YEAR(tbl_PV_Milestones[[#This Row],[Actual/Schedule Finish]]),YEAR(tbl_PV_Milestones[[#This Row],[Actual/Schedule Finish]])+1)</f>
        <v>2026</v>
      </c>
      <c r="X924" s="41" t="str">
        <f>IF(OR(tbl_PV_Milestones[[#This Row],[Project Status]]="Completed",tbl_PV_Milestones[[#This Row],[Project Status]]="Assumed Completed"),"Yes","No")</f>
        <v>No</v>
      </c>
      <c r="Y924" s="41">
        <f>IF(tbl_PV_Milestones[[#This Row],[Baseline Date]]="",1,0)</f>
        <v>0</v>
      </c>
      <c r="Z924" s="41">
        <f>IF(tbl_PV_Milestones[[#This Row],[Baseline Date]]&lt;PV_Meta!$B$7,1,0)</f>
        <v>1</v>
      </c>
      <c r="AA924" s="41">
        <f>IF(tbl_PV_Milestones[[#This Row],[Complete]]="Yes",1,0)</f>
        <v>0</v>
      </c>
      <c r="AB924" s="41">
        <f>IF(AND(tbl_PV_Milestones[[#This Row],[BL FY]]=2025,tbl_PV_Milestones[[#This Row],[Baseline Date]]&lt;PV_Meta!$B$7),1,0)</f>
        <v>1</v>
      </c>
      <c r="AC924" s="41">
        <f>IF(AND(tbl_PV_Milestones[[#This Row],[Planned YTD]]=1,tbl_PV_Milestones[[#This Row],[Complete]]="Yes"),1,0)</f>
        <v>0</v>
      </c>
      <c r="AD924" s="41">
        <f>IF(AND(tbl_PV_Milestones[[#This Row],[Actual/Schedule Finish]]&lt;PV_Meta!$B$7,tbl_PV_Milestones[[#This Row],[Complete]]="No",tbl_PV_Milestones[[#This Row],[Project Status]]&lt;&gt;"On Hold"),1,0)</f>
        <v>0</v>
      </c>
      <c r="AE924" s="41">
        <f>IF(AND(tbl_PV_Milestones[[#This Row],[Actual/Schedule Finish]]&gt;tbl_PV_Milestones[[#This Row],[Baseline Date]],tbl_PV_Milestones[[#This Row],[Complete]]="No",tbl_PV_Milestones[[#This Row],[Project Status]]&lt;&gt;"On Hold",tbl_PV_Milestones[[#This Row],[Overdue]]=0,tbl_PV_Milestones[[#This Row],[To be Baselined]]&lt;&gt;1),1,0)</f>
        <v>0</v>
      </c>
      <c r="AF924" s="41">
        <f>IF(AND(tbl_PV_Milestones[[#This Row],[BL FY]]=2025,tbl_PV_Milestones[[#This Row],[Finish FY]]&gt;2025),1,0)</f>
        <v>1</v>
      </c>
      <c r="AG924" s="56" t="str">
        <f>_xlfn.XLOOKUP(tbl_PV_Milestones[[#This Row],[Work ID]],tbl_PV_Meta[Work ID '#],tbl_PV_Meta[Project Manager/Owner],,0)</f>
        <v>Project Manager 4</v>
      </c>
      <c r="AH924" s="6"/>
    </row>
    <row r="925" spans="4:34" x14ac:dyDescent="0.25">
      <c r="D925" s="6" t="s">
        <v>136</v>
      </c>
      <c r="E925" s="6" t="s">
        <v>513</v>
      </c>
      <c r="F925" s="6" t="s">
        <v>1692</v>
      </c>
      <c r="G925" s="6" t="s">
        <v>549</v>
      </c>
      <c r="H925" s="6" t="s">
        <v>505</v>
      </c>
      <c r="I925" s="6" t="s">
        <v>510</v>
      </c>
      <c r="J925" s="6" t="s">
        <v>136</v>
      </c>
      <c r="K925" s="6" t="s">
        <v>39</v>
      </c>
      <c r="L925" s="6" t="s">
        <v>70</v>
      </c>
      <c r="M925" s="43"/>
      <c r="N925" s="44" t="s">
        <v>1979</v>
      </c>
      <c r="O925" s="39">
        <v>45898.708333333299</v>
      </c>
      <c r="P925" s="39">
        <v>45646.708333333299</v>
      </c>
      <c r="Q925" s="6">
        <v>-165</v>
      </c>
      <c r="R925" s="6">
        <v>-0.13436482084690601</v>
      </c>
      <c r="S925" s="45" t="e">
        <f>_xlfn.CONCAT(#REF!,TRIM(tbl_PV_Milestones[[#This Row],[Milestone Description]]))</f>
        <v>#REF!</v>
      </c>
      <c r="T925" s="84" t="str">
        <f>IF(COUNTIF(tbl_PV_Milestones[UID],tbl_PV_Milestones[[#This Row],[UID]])&gt;1,"Duplicate","")</f>
        <v>Duplicate</v>
      </c>
      <c r="U925" s="42" t="str">
        <f>_xlfn.XLOOKUP(tbl_PV_Milestones[[#This Row],[Work ID]],tbl_PV_Meta[Work ID '#],tbl_PV_Meta[Sub-Portfolio])</f>
        <v>Sub-Portfolio 4</v>
      </c>
      <c r="V925" s="41">
        <f>IF(MONTH(tbl_PV_Milestones[[#This Row],[Baseline Date]])&lt;7,YEAR(tbl_PV_Milestones[[#This Row],[Baseline Date]]),YEAR(tbl_PV_Milestones[[#This Row],[Baseline Date]])+1)</f>
        <v>2025</v>
      </c>
      <c r="W925" s="41">
        <f>IF(MONTH(tbl_PV_Milestones[[#This Row],[Actual/Schedule Finish]])&lt;7,YEAR(tbl_PV_Milestones[[#This Row],[Actual/Schedule Finish]]),YEAR(tbl_PV_Milestones[[#This Row],[Actual/Schedule Finish]])+1)</f>
        <v>2026</v>
      </c>
      <c r="X925" s="41" t="str">
        <f>IF(OR(tbl_PV_Milestones[[#This Row],[Project Status]]="Completed",tbl_PV_Milestones[[#This Row],[Project Status]]="Assumed Completed"),"Yes","No")</f>
        <v>No</v>
      </c>
      <c r="Y925" s="41">
        <f>IF(tbl_PV_Milestones[[#This Row],[Baseline Date]]="",1,0)</f>
        <v>0</v>
      </c>
      <c r="Z925" s="41">
        <f>IF(tbl_PV_Milestones[[#This Row],[Baseline Date]]&lt;PV_Meta!$B$7,1,0)</f>
        <v>1</v>
      </c>
      <c r="AA925" s="41">
        <f>IF(tbl_PV_Milestones[[#This Row],[Complete]]="Yes",1,0)</f>
        <v>0</v>
      </c>
      <c r="AB925" s="41">
        <f>IF(AND(tbl_PV_Milestones[[#This Row],[BL FY]]=2025,tbl_PV_Milestones[[#This Row],[Baseline Date]]&lt;PV_Meta!$B$7),1,0)</f>
        <v>1</v>
      </c>
      <c r="AC925" s="41">
        <f>IF(AND(tbl_PV_Milestones[[#This Row],[Planned YTD]]=1,tbl_PV_Milestones[[#This Row],[Complete]]="Yes"),1,0)</f>
        <v>0</v>
      </c>
      <c r="AD925" s="41">
        <f>IF(AND(tbl_PV_Milestones[[#This Row],[Actual/Schedule Finish]]&lt;PV_Meta!$B$7,tbl_PV_Milestones[[#This Row],[Complete]]="No",tbl_PV_Milestones[[#This Row],[Project Status]]&lt;&gt;"On Hold"),1,0)</f>
        <v>0</v>
      </c>
      <c r="AE925" s="41">
        <f>IF(AND(tbl_PV_Milestones[[#This Row],[Actual/Schedule Finish]]&gt;tbl_PV_Milestones[[#This Row],[Baseline Date]],tbl_PV_Milestones[[#This Row],[Complete]]="No",tbl_PV_Milestones[[#This Row],[Project Status]]&lt;&gt;"On Hold",tbl_PV_Milestones[[#This Row],[Overdue]]=0,tbl_PV_Milestones[[#This Row],[To be Baselined]]&lt;&gt;1),1,0)</f>
        <v>0</v>
      </c>
      <c r="AF925" s="41">
        <f>IF(AND(tbl_PV_Milestones[[#This Row],[BL FY]]=2025,tbl_PV_Milestones[[#This Row],[Finish FY]]&gt;2025),1,0)</f>
        <v>1</v>
      </c>
      <c r="AG925" s="56" t="str">
        <f>_xlfn.XLOOKUP(tbl_PV_Milestones[[#This Row],[Work ID]],tbl_PV_Meta[Work ID '#],tbl_PV_Meta[Project Manager/Owner],,0)</f>
        <v>Project Manager 4</v>
      </c>
      <c r="AH925" s="6"/>
    </row>
    <row r="926" spans="4:34" x14ac:dyDescent="0.25">
      <c r="D926" s="6" t="s">
        <v>136</v>
      </c>
      <c r="E926" s="6" t="s">
        <v>520</v>
      </c>
      <c r="F926" s="6" t="s">
        <v>1692</v>
      </c>
      <c r="G926" s="6" t="s">
        <v>550</v>
      </c>
      <c r="H926" s="6" t="s">
        <v>505</v>
      </c>
      <c r="I926" s="6" t="s">
        <v>510</v>
      </c>
      <c r="J926" s="6" t="s">
        <v>136</v>
      </c>
      <c r="K926" s="6" t="s">
        <v>39</v>
      </c>
      <c r="L926" s="6" t="s">
        <v>70</v>
      </c>
      <c r="M926" s="43"/>
      <c r="N926" s="44" t="s">
        <v>1979</v>
      </c>
      <c r="O926" s="39">
        <v>45771.708333333299</v>
      </c>
      <c r="P926" s="39">
        <v>45665.708333333299</v>
      </c>
      <c r="Q926" s="6">
        <v>-73</v>
      </c>
      <c r="R926" s="6">
        <v>-5.9446254071661202E-2</v>
      </c>
      <c r="S926" s="45" t="e">
        <f>_xlfn.CONCAT(#REF!,TRIM(tbl_PV_Milestones[[#This Row],[Milestone Description]]))</f>
        <v>#REF!</v>
      </c>
      <c r="T926" s="84" t="str">
        <f>IF(COUNTIF(tbl_PV_Milestones[UID],tbl_PV_Milestones[[#This Row],[UID]])&gt;1,"Duplicate","")</f>
        <v>Duplicate</v>
      </c>
      <c r="U926" s="42" t="str">
        <f>_xlfn.XLOOKUP(tbl_PV_Milestones[[#This Row],[Work ID]],tbl_PV_Meta[Work ID '#],tbl_PV_Meta[Sub-Portfolio])</f>
        <v>Sub-Portfolio 4</v>
      </c>
      <c r="V926" s="41">
        <f>IF(MONTH(tbl_PV_Milestones[[#This Row],[Baseline Date]])&lt;7,YEAR(tbl_PV_Milestones[[#This Row],[Baseline Date]]),YEAR(tbl_PV_Milestones[[#This Row],[Baseline Date]])+1)</f>
        <v>2025</v>
      </c>
      <c r="W926" s="41">
        <f>IF(MONTH(tbl_PV_Milestones[[#This Row],[Actual/Schedule Finish]])&lt;7,YEAR(tbl_PV_Milestones[[#This Row],[Actual/Schedule Finish]]),YEAR(tbl_PV_Milestones[[#This Row],[Actual/Schedule Finish]])+1)</f>
        <v>2025</v>
      </c>
      <c r="X926" s="41" t="str">
        <f>IF(OR(tbl_PV_Milestones[[#This Row],[Project Status]]="Completed",tbl_PV_Milestones[[#This Row],[Project Status]]="Assumed Completed"),"Yes","No")</f>
        <v>No</v>
      </c>
      <c r="Y926" s="41">
        <f>IF(tbl_PV_Milestones[[#This Row],[Baseline Date]]="",1,0)</f>
        <v>0</v>
      </c>
      <c r="Z926" s="41">
        <f>IF(tbl_PV_Milestones[[#This Row],[Baseline Date]]&lt;PV_Meta!$B$7,1,0)</f>
        <v>1</v>
      </c>
      <c r="AA926" s="41">
        <f>IF(tbl_PV_Milestones[[#This Row],[Complete]]="Yes",1,0)</f>
        <v>0</v>
      </c>
      <c r="AB926" s="41">
        <f>IF(AND(tbl_PV_Milestones[[#This Row],[BL FY]]=2025,tbl_PV_Milestones[[#This Row],[Baseline Date]]&lt;PV_Meta!$B$7),1,0)</f>
        <v>1</v>
      </c>
      <c r="AC926" s="41">
        <f>IF(AND(tbl_PV_Milestones[[#This Row],[Planned YTD]]=1,tbl_PV_Milestones[[#This Row],[Complete]]="Yes"),1,0)</f>
        <v>0</v>
      </c>
      <c r="AD926" s="41">
        <f>IF(AND(tbl_PV_Milestones[[#This Row],[Actual/Schedule Finish]]&lt;PV_Meta!$B$7,tbl_PV_Milestones[[#This Row],[Complete]]="No",tbl_PV_Milestones[[#This Row],[Project Status]]&lt;&gt;"On Hold"),1,0)</f>
        <v>0</v>
      </c>
      <c r="AE926" s="41">
        <f>IF(AND(tbl_PV_Milestones[[#This Row],[Actual/Schedule Finish]]&gt;tbl_PV_Milestones[[#This Row],[Baseline Date]],tbl_PV_Milestones[[#This Row],[Complete]]="No",tbl_PV_Milestones[[#This Row],[Project Status]]&lt;&gt;"On Hold",tbl_PV_Milestones[[#This Row],[Overdue]]=0,tbl_PV_Milestones[[#This Row],[To be Baselined]]&lt;&gt;1),1,0)</f>
        <v>0</v>
      </c>
      <c r="AF926" s="41">
        <f>IF(AND(tbl_PV_Milestones[[#This Row],[BL FY]]=2025,tbl_PV_Milestones[[#This Row],[Finish FY]]&gt;2025),1,0)</f>
        <v>0</v>
      </c>
      <c r="AG926" s="56" t="str">
        <f>_xlfn.XLOOKUP(tbl_PV_Milestones[[#This Row],[Work ID]],tbl_PV_Meta[Work ID '#],tbl_PV_Meta[Project Manager/Owner],,0)</f>
        <v>Project Manager 4</v>
      </c>
      <c r="AH926" s="6"/>
    </row>
    <row r="927" spans="4:34" x14ac:dyDescent="0.25">
      <c r="D927" s="6" t="s">
        <v>136</v>
      </c>
      <c r="E927" s="6" t="s">
        <v>513</v>
      </c>
      <c r="F927" s="6" t="s">
        <v>1692</v>
      </c>
      <c r="G927" s="6" t="s">
        <v>551</v>
      </c>
      <c r="H927" s="6" t="s">
        <v>505</v>
      </c>
      <c r="I927" s="6" t="s">
        <v>510</v>
      </c>
      <c r="J927" s="6" t="s">
        <v>136</v>
      </c>
      <c r="K927" s="6" t="s">
        <v>39</v>
      </c>
      <c r="L927" s="6" t="s">
        <v>70</v>
      </c>
      <c r="M927" s="43"/>
      <c r="N927" s="44" t="s">
        <v>1979</v>
      </c>
      <c r="O927" s="39">
        <v>45898.708333333299</v>
      </c>
      <c r="P927" s="39">
        <v>45670.708333333299</v>
      </c>
      <c r="Q927" s="6">
        <v>-159</v>
      </c>
      <c r="R927" s="6">
        <v>-0.12947882736156399</v>
      </c>
      <c r="S927" s="45" t="e">
        <f>_xlfn.CONCAT(#REF!,TRIM(tbl_PV_Milestones[[#This Row],[Milestone Description]]))</f>
        <v>#REF!</v>
      </c>
      <c r="T927" s="84" t="str">
        <f>IF(COUNTIF(tbl_PV_Milestones[UID],tbl_PV_Milestones[[#This Row],[UID]])&gt;1,"Duplicate","")</f>
        <v>Duplicate</v>
      </c>
      <c r="U927" s="42" t="str">
        <f>_xlfn.XLOOKUP(tbl_PV_Milestones[[#This Row],[Work ID]],tbl_PV_Meta[Work ID '#],tbl_PV_Meta[Sub-Portfolio])</f>
        <v>Sub-Portfolio 4</v>
      </c>
      <c r="V927" s="41">
        <f>IF(MONTH(tbl_PV_Milestones[[#This Row],[Baseline Date]])&lt;7,YEAR(tbl_PV_Milestones[[#This Row],[Baseline Date]]),YEAR(tbl_PV_Milestones[[#This Row],[Baseline Date]])+1)</f>
        <v>2025</v>
      </c>
      <c r="W927" s="41">
        <f>IF(MONTH(tbl_PV_Milestones[[#This Row],[Actual/Schedule Finish]])&lt;7,YEAR(tbl_PV_Milestones[[#This Row],[Actual/Schedule Finish]]),YEAR(tbl_PV_Milestones[[#This Row],[Actual/Schedule Finish]])+1)</f>
        <v>2026</v>
      </c>
      <c r="X927" s="41" t="str">
        <f>IF(OR(tbl_PV_Milestones[[#This Row],[Project Status]]="Completed",tbl_PV_Milestones[[#This Row],[Project Status]]="Assumed Completed"),"Yes","No")</f>
        <v>No</v>
      </c>
      <c r="Y927" s="41">
        <f>IF(tbl_PV_Milestones[[#This Row],[Baseline Date]]="",1,0)</f>
        <v>0</v>
      </c>
      <c r="Z927" s="41">
        <f>IF(tbl_PV_Milestones[[#This Row],[Baseline Date]]&lt;PV_Meta!$B$7,1,0)</f>
        <v>1</v>
      </c>
      <c r="AA927" s="41">
        <f>IF(tbl_PV_Milestones[[#This Row],[Complete]]="Yes",1,0)</f>
        <v>0</v>
      </c>
      <c r="AB927" s="41">
        <f>IF(AND(tbl_PV_Milestones[[#This Row],[BL FY]]=2025,tbl_PV_Milestones[[#This Row],[Baseline Date]]&lt;PV_Meta!$B$7),1,0)</f>
        <v>1</v>
      </c>
      <c r="AC927" s="41">
        <f>IF(AND(tbl_PV_Milestones[[#This Row],[Planned YTD]]=1,tbl_PV_Milestones[[#This Row],[Complete]]="Yes"),1,0)</f>
        <v>0</v>
      </c>
      <c r="AD927" s="41">
        <f>IF(AND(tbl_PV_Milestones[[#This Row],[Actual/Schedule Finish]]&lt;PV_Meta!$B$7,tbl_PV_Milestones[[#This Row],[Complete]]="No",tbl_PV_Milestones[[#This Row],[Project Status]]&lt;&gt;"On Hold"),1,0)</f>
        <v>0</v>
      </c>
      <c r="AE927" s="41">
        <f>IF(AND(tbl_PV_Milestones[[#This Row],[Actual/Schedule Finish]]&gt;tbl_PV_Milestones[[#This Row],[Baseline Date]],tbl_PV_Milestones[[#This Row],[Complete]]="No",tbl_PV_Milestones[[#This Row],[Project Status]]&lt;&gt;"On Hold",tbl_PV_Milestones[[#This Row],[Overdue]]=0,tbl_PV_Milestones[[#This Row],[To be Baselined]]&lt;&gt;1),1,0)</f>
        <v>0</v>
      </c>
      <c r="AF927" s="41">
        <f>IF(AND(tbl_PV_Milestones[[#This Row],[BL FY]]=2025,tbl_PV_Milestones[[#This Row],[Finish FY]]&gt;2025),1,0)</f>
        <v>1</v>
      </c>
      <c r="AG927" s="56" t="str">
        <f>_xlfn.XLOOKUP(tbl_PV_Milestones[[#This Row],[Work ID]],tbl_PV_Meta[Work ID '#],tbl_PV_Meta[Project Manager/Owner],,0)</f>
        <v>Project Manager 4</v>
      </c>
      <c r="AH927" s="6"/>
    </row>
    <row r="928" spans="4:34" x14ac:dyDescent="0.25">
      <c r="D928" s="6" t="s">
        <v>136</v>
      </c>
      <c r="E928" s="6" t="s">
        <v>513</v>
      </c>
      <c r="F928" s="6" t="s">
        <v>1692</v>
      </c>
      <c r="G928" s="6" t="s">
        <v>552</v>
      </c>
      <c r="H928" s="6" t="s">
        <v>505</v>
      </c>
      <c r="I928" s="6" t="s">
        <v>510</v>
      </c>
      <c r="J928" s="6" t="s">
        <v>136</v>
      </c>
      <c r="K928" s="6" t="s">
        <v>39</v>
      </c>
      <c r="L928" s="6" t="s">
        <v>70</v>
      </c>
      <c r="M928" s="43"/>
      <c r="N928" s="44" t="s">
        <v>1979</v>
      </c>
      <c r="O928" s="39">
        <v>45989.708333333299</v>
      </c>
      <c r="P928" s="39">
        <v>45673.708333333299</v>
      </c>
      <c r="Q928" s="6">
        <v>-220</v>
      </c>
      <c r="R928" s="6">
        <v>-0.17915309446254099</v>
      </c>
      <c r="S928" s="45" t="e">
        <f>_xlfn.CONCAT(#REF!,TRIM(tbl_PV_Milestones[[#This Row],[Milestone Description]]))</f>
        <v>#REF!</v>
      </c>
      <c r="T928" s="84" t="str">
        <f>IF(COUNTIF(tbl_PV_Milestones[UID],tbl_PV_Milestones[[#This Row],[UID]])&gt;1,"Duplicate","")</f>
        <v>Duplicate</v>
      </c>
      <c r="U928" s="42" t="str">
        <f>_xlfn.XLOOKUP(tbl_PV_Milestones[[#This Row],[Work ID]],tbl_PV_Meta[Work ID '#],tbl_PV_Meta[Sub-Portfolio])</f>
        <v>Sub-Portfolio 4</v>
      </c>
      <c r="V928" s="41">
        <f>IF(MONTH(tbl_PV_Milestones[[#This Row],[Baseline Date]])&lt;7,YEAR(tbl_PV_Milestones[[#This Row],[Baseline Date]]),YEAR(tbl_PV_Milestones[[#This Row],[Baseline Date]])+1)</f>
        <v>2025</v>
      </c>
      <c r="W928" s="41">
        <f>IF(MONTH(tbl_PV_Milestones[[#This Row],[Actual/Schedule Finish]])&lt;7,YEAR(tbl_PV_Milestones[[#This Row],[Actual/Schedule Finish]]),YEAR(tbl_PV_Milestones[[#This Row],[Actual/Schedule Finish]])+1)</f>
        <v>2026</v>
      </c>
      <c r="X928" s="41" t="str">
        <f>IF(OR(tbl_PV_Milestones[[#This Row],[Project Status]]="Completed",tbl_PV_Milestones[[#This Row],[Project Status]]="Assumed Completed"),"Yes","No")</f>
        <v>No</v>
      </c>
      <c r="Y928" s="41">
        <f>IF(tbl_PV_Milestones[[#This Row],[Baseline Date]]="",1,0)</f>
        <v>0</v>
      </c>
      <c r="Z928" s="41">
        <f>IF(tbl_PV_Milestones[[#This Row],[Baseline Date]]&lt;PV_Meta!$B$7,1,0)</f>
        <v>1</v>
      </c>
      <c r="AA928" s="41">
        <f>IF(tbl_PV_Milestones[[#This Row],[Complete]]="Yes",1,0)</f>
        <v>0</v>
      </c>
      <c r="AB928" s="41">
        <f>IF(AND(tbl_PV_Milestones[[#This Row],[BL FY]]=2025,tbl_PV_Milestones[[#This Row],[Baseline Date]]&lt;PV_Meta!$B$7),1,0)</f>
        <v>1</v>
      </c>
      <c r="AC928" s="41">
        <f>IF(AND(tbl_PV_Milestones[[#This Row],[Planned YTD]]=1,tbl_PV_Milestones[[#This Row],[Complete]]="Yes"),1,0)</f>
        <v>0</v>
      </c>
      <c r="AD928" s="41">
        <f>IF(AND(tbl_PV_Milestones[[#This Row],[Actual/Schedule Finish]]&lt;PV_Meta!$B$7,tbl_PV_Milestones[[#This Row],[Complete]]="No",tbl_PV_Milestones[[#This Row],[Project Status]]&lt;&gt;"On Hold"),1,0)</f>
        <v>0</v>
      </c>
      <c r="AE928" s="41">
        <f>IF(AND(tbl_PV_Milestones[[#This Row],[Actual/Schedule Finish]]&gt;tbl_PV_Milestones[[#This Row],[Baseline Date]],tbl_PV_Milestones[[#This Row],[Complete]]="No",tbl_PV_Milestones[[#This Row],[Project Status]]&lt;&gt;"On Hold",tbl_PV_Milestones[[#This Row],[Overdue]]=0,tbl_PV_Milestones[[#This Row],[To be Baselined]]&lt;&gt;1),1,0)</f>
        <v>0</v>
      </c>
      <c r="AF928" s="41">
        <f>IF(AND(tbl_PV_Milestones[[#This Row],[BL FY]]=2025,tbl_PV_Milestones[[#This Row],[Finish FY]]&gt;2025),1,0)</f>
        <v>1</v>
      </c>
      <c r="AG928" s="56" t="str">
        <f>_xlfn.XLOOKUP(tbl_PV_Milestones[[#This Row],[Work ID]],tbl_PV_Meta[Work ID '#],tbl_PV_Meta[Project Manager/Owner],,0)</f>
        <v>Project Manager 4</v>
      </c>
      <c r="AH928" s="6"/>
    </row>
    <row r="929" spans="4:34" x14ac:dyDescent="0.25">
      <c r="D929" s="6" t="s">
        <v>136</v>
      </c>
      <c r="E929" s="6" t="s">
        <v>513</v>
      </c>
      <c r="F929" s="6" t="s">
        <v>1692</v>
      </c>
      <c r="G929" s="6" t="s">
        <v>553</v>
      </c>
      <c r="H929" s="6" t="s">
        <v>505</v>
      </c>
      <c r="I929" s="6" t="s">
        <v>510</v>
      </c>
      <c r="J929" s="6" t="s">
        <v>136</v>
      </c>
      <c r="K929" s="6" t="s">
        <v>39</v>
      </c>
      <c r="L929" s="6" t="s">
        <v>70</v>
      </c>
      <c r="M929" s="43"/>
      <c r="N929" s="44" t="s">
        <v>1979</v>
      </c>
      <c r="O929" s="39">
        <v>46003.708333333299</v>
      </c>
      <c r="P929" s="39">
        <v>45678.708333333299</v>
      </c>
      <c r="Q929" s="6">
        <v>-227</v>
      </c>
      <c r="R929" s="6">
        <v>-0.18485342019543999</v>
      </c>
      <c r="S929" s="45" t="e">
        <f>_xlfn.CONCAT(#REF!,TRIM(tbl_PV_Milestones[[#This Row],[Milestone Description]]))</f>
        <v>#REF!</v>
      </c>
      <c r="T929" s="84" t="str">
        <f>IF(COUNTIF(tbl_PV_Milestones[UID],tbl_PV_Milestones[[#This Row],[UID]])&gt;1,"Duplicate","")</f>
        <v>Duplicate</v>
      </c>
      <c r="U929" s="42" t="str">
        <f>_xlfn.XLOOKUP(tbl_PV_Milestones[[#This Row],[Work ID]],tbl_PV_Meta[Work ID '#],tbl_PV_Meta[Sub-Portfolio])</f>
        <v>Sub-Portfolio 4</v>
      </c>
      <c r="V929" s="41">
        <f>IF(MONTH(tbl_PV_Milestones[[#This Row],[Baseline Date]])&lt;7,YEAR(tbl_PV_Milestones[[#This Row],[Baseline Date]]),YEAR(tbl_PV_Milestones[[#This Row],[Baseline Date]])+1)</f>
        <v>2025</v>
      </c>
      <c r="W929" s="41">
        <f>IF(MONTH(tbl_PV_Milestones[[#This Row],[Actual/Schedule Finish]])&lt;7,YEAR(tbl_PV_Milestones[[#This Row],[Actual/Schedule Finish]]),YEAR(tbl_PV_Milestones[[#This Row],[Actual/Schedule Finish]])+1)</f>
        <v>2026</v>
      </c>
      <c r="X929" s="41" t="str">
        <f>IF(OR(tbl_PV_Milestones[[#This Row],[Project Status]]="Completed",tbl_PV_Milestones[[#This Row],[Project Status]]="Assumed Completed"),"Yes","No")</f>
        <v>No</v>
      </c>
      <c r="Y929" s="41">
        <f>IF(tbl_PV_Milestones[[#This Row],[Baseline Date]]="",1,0)</f>
        <v>0</v>
      </c>
      <c r="Z929" s="41">
        <f>IF(tbl_PV_Milestones[[#This Row],[Baseline Date]]&lt;PV_Meta!$B$7,1,0)</f>
        <v>1</v>
      </c>
      <c r="AA929" s="41">
        <f>IF(tbl_PV_Milestones[[#This Row],[Complete]]="Yes",1,0)</f>
        <v>0</v>
      </c>
      <c r="AB929" s="41">
        <f>IF(AND(tbl_PV_Milestones[[#This Row],[BL FY]]=2025,tbl_PV_Milestones[[#This Row],[Baseline Date]]&lt;PV_Meta!$B$7),1,0)</f>
        <v>1</v>
      </c>
      <c r="AC929" s="41">
        <f>IF(AND(tbl_PV_Milestones[[#This Row],[Planned YTD]]=1,tbl_PV_Milestones[[#This Row],[Complete]]="Yes"),1,0)</f>
        <v>0</v>
      </c>
      <c r="AD929" s="41">
        <f>IF(AND(tbl_PV_Milestones[[#This Row],[Actual/Schedule Finish]]&lt;PV_Meta!$B$7,tbl_PV_Milestones[[#This Row],[Complete]]="No",tbl_PV_Milestones[[#This Row],[Project Status]]&lt;&gt;"On Hold"),1,0)</f>
        <v>0</v>
      </c>
      <c r="AE929" s="41">
        <f>IF(AND(tbl_PV_Milestones[[#This Row],[Actual/Schedule Finish]]&gt;tbl_PV_Milestones[[#This Row],[Baseline Date]],tbl_PV_Milestones[[#This Row],[Complete]]="No",tbl_PV_Milestones[[#This Row],[Project Status]]&lt;&gt;"On Hold",tbl_PV_Milestones[[#This Row],[Overdue]]=0,tbl_PV_Milestones[[#This Row],[To be Baselined]]&lt;&gt;1),1,0)</f>
        <v>0</v>
      </c>
      <c r="AF929" s="41">
        <f>IF(AND(tbl_PV_Milestones[[#This Row],[BL FY]]=2025,tbl_PV_Milestones[[#This Row],[Finish FY]]&gt;2025),1,0)</f>
        <v>1</v>
      </c>
      <c r="AG929" s="56" t="str">
        <f>_xlfn.XLOOKUP(tbl_PV_Milestones[[#This Row],[Work ID]],tbl_PV_Meta[Work ID '#],tbl_PV_Meta[Project Manager/Owner],,0)</f>
        <v>Project Manager 4</v>
      </c>
      <c r="AH929" s="6"/>
    </row>
    <row r="930" spans="4:34" x14ac:dyDescent="0.25">
      <c r="D930" s="6" t="s">
        <v>136</v>
      </c>
      <c r="E930" s="6" t="s">
        <v>513</v>
      </c>
      <c r="F930" s="6" t="s">
        <v>1692</v>
      </c>
      <c r="G930" s="6" t="s">
        <v>554</v>
      </c>
      <c r="H930" s="6" t="s">
        <v>505</v>
      </c>
      <c r="I930" s="6" t="s">
        <v>510</v>
      </c>
      <c r="J930" s="6" t="s">
        <v>136</v>
      </c>
      <c r="K930" s="6" t="s">
        <v>39</v>
      </c>
      <c r="L930" s="6" t="s">
        <v>70</v>
      </c>
      <c r="M930" s="43"/>
      <c r="N930" s="44" t="s">
        <v>1979</v>
      </c>
      <c r="O930" s="39">
        <v>46003.708333333299</v>
      </c>
      <c r="P930" s="39">
        <v>45646.708333333299</v>
      </c>
      <c r="Q930" s="6">
        <v>-239</v>
      </c>
      <c r="R930" s="6">
        <v>-0.194625407166124</v>
      </c>
      <c r="S930" s="45" t="e">
        <f>_xlfn.CONCAT(#REF!,TRIM(tbl_PV_Milestones[[#This Row],[Milestone Description]]))</f>
        <v>#REF!</v>
      </c>
      <c r="T930" s="84" t="str">
        <f>IF(COUNTIF(tbl_PV_Milestones[UID],tbl_PV_Milestones[[#This Row],[UID]])&gt;1,"Duplicate","")</f>
        <v>Duplicate</v>
      </c>
      <c r="U930" s="42" t="str">
        <f>_xlfn.XLOOKUP(tbl_PV_Milestones[[#This Row],[Work ID]],tbl_PV_Meta[Work ID '#],tbl_PV_Meta[Sub-Portfolio])</f>
        <v>Sub-Portfolio 4</v>
      </c>
      <c r="V930" s="41">
        <f>IF(MONTH(tbl_PV_Milestones[[#This Row],[Baseline Date]])&lt;7,YEAR(tbl_PV_Milestones[[#This Row],[Baseline Date]]),YEAR(tbl_PV_Milestones[[#This Row],[Baseline Date]])+1)</f>
        <v>2025</v>
      </c>
      <c r="W930" s="41">
        <f>IF(MONTH(tbl_PV_Milestones[[#This Row],[Actual/Schedule Finish]])&lt;7,YEAR(tbl_PV_Milestones[[#This Row],[Actual/Schedule Finish]]),YEAR(tbl_PV_Milestones[[#This Row],[Actual/Schedule Finish]])+1)</f>
        <v>2026</v>
      </c>
      <c r="X930" s="41" t="str">
        <f>IF(OR(tbl_PV_Milestones[[#This Row],[Project Status]]="Completed",tbl_PV_Milestones[[#This Row],[Project Status]]="Assumed Completed"),"Yes","No")</f>
        <v>No</v>
      </c>
      <c r="Y930" s="41">
        <f>IF(tbl_PV_Milestones[[#This Row],[Baseline Date]]="",1,0)</f>
        <v>0</v>
      </c>
      <c r="Z930" s="41">
        <f>IF(tbl_PV_Milestones[[#This Row],[Baseline Date]]&lt;PV_Meta!$B$7,1,0)</f>
        <v>1</v>
      </c>
      <c r="AA930" s="41">
        <f>IF(tbl_PV_Milestones[[#This Row],[Complete]]="Yes",1,0)</f>
        <v>0</v>
      </c>
      <c r="AB930" s="41">
        <f>IF(AND(tbl_PV_Milestones[[#This Row],[BL FY]]=2025,tbl_PV_Milestones[[#This Row],[Baseline Date]]&lt;PV_Meta!$B$7),1,0)</f>
        <v>1</v>
      </c>
      <c r="AC930" s="41">
        <f>IF(AND(tbl_PV_Milestones[[#This Row],[Planned YTD]]=1,tbl_PV_Milestones[[#This Row],[Complete]]="Yes"),1,0)</f>
        <v>0</v>
      </c>
      <c r="AD930" s="41">
        <f>IF(AND(tbl_PV_Milestones[[#This Row],[Actual/Schedule Finish]]&lt;PV_Meta!$B$7,tbl_PV_Milestones[[#This Row],[Complete]]="No",tbl_PV_Milestones[[#This Row],[Project Status]]&lt;&gt;"On Hold"),1,0)</f>
        <v>0</v>
      </c>
      <c r="AE930" s="41">
        <f>IF(AND(tbl_PV_Milestones[[#This Row],[Actual/Schedule Finish]]&gt;tbl_PV_Milestones[[#This Row],[Baseline Date]],tbl_PV_Milestones[[#This Row],[Complete]]="No",tbl_PV_Milestones[[#This Row],[Project Status]]&lt;&gt;"On Hold",tbl_PV_Milestones[[#This Row],[Overdue]]=0,tbl_PV_Milestones[[#This Row],[To be Baselined]]&lt;&gt;1),1,0)</f>
        <v>0</v>
      </c>
      <c r="AF930" s="41">
        <f>IF(AND(tbl_PV_Milestones[[#This Row],[BL FY]]=2025,tbl_PV_Milestones[[#This Row],[Finish FY]]&gt;2025),1,0)</f>
        <v>1</v>
      </c>
      <c r="AG930" s="56" t="str">
        <f>_xlfn.XLOOKUP(tbl_PV_Milestones[[#This Row],[Work ID]],tbl_PV_Meta[Work ID '#],tbl_PV_Meta[Project Manager/Owner],,0)</f>
        <v>Project Manager 4</v>
      </c>
      <c r="AH930" s="6"/>
    </row>
    <row r="931" spans="4:34" x14ac:dyDescent="0.25">
      <c r="D931" s="6" t="s">
        <v>136</v>
      </c>
      <c r="E931" s="6" t="s">
        <v>513</v>
      </c>
      <c r="F931" s="6" t="s">
        <v>1692</v>
      </c>
      <c r="G931" s="6" t="s">
        <v>555</v>
      </c>
      <c r="H931" s="6" t="s">
        <v>505</v>
      </c>
      <c r="I931" s="6" t="s">
        <v>510</v>
      </c>
      <c r="J931" s="6" t="s">
        <v>136</v>
      </c>
      <c r="K931" s="6" t="s">
        <v>39</v>
      </c>
      <c r="L931" s="6" t="s">
        <v>70</v>
      </c>
      <c r="M931" s="43"/>
      <c r="N931" s="44" t="s">
        <v>1979</v>
      </c>
      <c r="O931" s="39">
        <v>46003.708333333299</v>
      </c>
      <c r="P931" s="39">
        <v>45665.708333333299</v>
      </c>
      <c r="Q931" s="6">
        <v>-236</v>
      </c>
      <c r="R931" s="6">
        <v>-0.19218241042345299</v>
      </c>
      <c r="S931" s="45" t="e">
        <f>_xlfn.CONCAT(#REF!,TRIM(tbl_PV_Milestones[[#This Row],[Milestone Description]]))</f>
        <v>#REF!</v>
      </c>
      <c r="T931" s="84" t="str">
        <f>IF(COUNTIF(tbl_PV_Milestones[UID],tbl_PV_Milestones[[#This Row],[UID]])&gt;1,"Duplicate","")</f>
        <v>Duplicate</v>
      </c>
      <c r="U931" s="42" t="str">
        <f>_xlfn.XLOOKUP(tbl_PV_Milestones[[#This Row],[Work ID]],tbl_PV_Meta[Work ID '#],tbl_PV_Meta[Sub-Portfolio])</f>
        <v>Sub-Portfolio 4</v>
      </c>
      <c r="V931" s="41">
        <f>IF(MONTH(tbl_PV_Milestones[[#This Row],[Baseline Date]])&lt;7,YEAR(tbl_PV_Milestones[[#This Row],[Baseline Date]]),YEAR(tbl_PV_Milestones[[#This Row],[Baseline Date]])+1)</f>
        <v>2025</v>
      </c>
      <c r="W931" s="41">
        <f>IF(MONTH(tbl_PV_Milestones[[#This Row],[Actual/Schedule Finish]])&lt;7,YEAR(tbl_PV_Milestones[[#This Row],[Actual/Schedule Finish]]),YEAR(tbl_PV_Milestones[[#This Row],[Actual/Schedule Finish]])+1)</f>
        <v>2026</v>
      </c>
      <c r="X931" s="41" t="str">
        <f>IF(OR(tbl_PV_Milestones[[#This Row],[Project Status]]="Completed",tbl_PV_Milestones[[#This Row],[Project Status]]="Assumed Completed"),"Yes","No")</f>
        <v>No</v>
      </c>
      <c r="Y931" s="41">
        <f>IF(tbl_PV_Milestones[[#This Row],[Baseline Date]]="",1,0)</f>
        <v>0</v>
      </c>
      <c r="Z931" s="41">
        <f>IF(tbl_PV_Milestones[[#This Row],[Baseline Date]]&lt;PV_Meta!$B$7,1,0)</f>
        <v>1</v>
      </c>
      <c r="AA931" s="41">
        <f>IF(tbl_PV_Milestones[[#This Row],[Complete]]="Yes",1,0)</f>
        <v>0</v>
      </c>
      <c r="AB931" s="41">
        <f>IF(AND(tbl_PV_Milestones[[#This Row],[BL FY]]=2025,tbl_PV_Milestones[[#This Row],[Baseline Date]]&lt;PV_Meta!$B$7),1,0)</f>
        <v>1</v>
      </c>
      <c r="AC931" s="41">
        <f>IF(AND(tbl_PV_Milestones[[#This Row],[Planned YTD]]=1,tbl_PV_Milestones[[#This Row],[Complete]]="Yes"),1,0)</f>
        <v>0</v>
      </c>
      <c r="AD931" s="41">
        <f>IF(AND(tbl_PV_Milestones[[#This Row],[Actual/Schedule Finish]]&lt;PV_Meta!$B$7,tbl_PV_Milestones[[#This Row],[Complete]]="No",tbl_PV_Milestones[[#This Row],[Project Status]]&lt;&gt;"On Hold"),1,0)</f>
        <v>0</v>
      </c>
      <c r="AE931" s="41">
        <f>IF(AND(tbl_PV_Milestones[[#This Row],[Actual/Schedule Finish]]&gt;tbl_PV_Milestones[[#This Row],[Baseline Date]],tbl_PV_Milestones[[#This Row],[Complete]]="No",tbl_PV_Milestones[[#This Row],[Project Status]]&lt;&gt;"On Hold",tbl_PV_Milestones[[#This Row],[Overdue]]=0,tbl_PV_Milestones[[#This Row],[To be Baselined]]&lt;&gt;1),1,0)</f>
        <v>0</v>
      </c>
      <c r="AF931" s="41">
        <f>IF(AND(tbl_PV_Milestones[[#This Row],[BL FY]]=2025,tbl_PV_Milestones[[#This Row],[Finish FY]]&gt;2025),1,0)</f>
        <v>1</v>
      </c>
      <c r="AG931" s="56" t="str">
        <f>_xlfn.XLOOKUP(tbl_PV_Milestones[[#This Row],[Work ID]],tbl_PV_Meta[Work ID '#],tbl_PV_Meta[Project Manager/Owner],,0)</f>
        <v>Project Manager 4</v>
      </c>
      <c r="AH931" s="6"/>
    </row>
    <row r="932" spans="4:34" x14ac:dyDescent="0.25">
      <c r="D932" s="6" t="s">
        <v>136</v>
      </c>
      <c r="E932" s="6" t="s">
        <v>513</v>
      </c>
      <c r="F932" s="6" t="s">
        <v>1692</v>
      </c>
      <c r="G932" s="6" t="s">
        <v>556</v>
      </c>
      <c r="H932" s="6" t="s">
        <v>505</v>
      </c>
      <c r="I932" s="6" t="s">
        <v>510</v>
      </c>
      <c r="J932" s="6" t="s">
        <v>136</v>
      </c>
      <c r="K932" s="6" t="s">
        <v>39</v>
      </c>
      <c r="L932" s="6" t="s">
        <v>70</v>
      </c>
      <c r="M932" s="43"/>
      <c r="N932" s="44" t="s">
        <v>1979</v>
      </c>
      <c r="O932" s="39">
        <v>45926.708333333299</v>
      </c>
      <c r="P932" s="39">
        <v>45664.708333333299</v>
      </c>
      <c r="Q932" s="6">
        <v>-183</v>
      </c>
      <c r="R932" s="6">
        <v>-0.149022801302932</v>
      </c>
      <c r="S932" s="45" t="e">
        <f>_xlfn.CONCAT(#REF!,TRIM(tbl_PV_Milestones[[#This Row],[Milestone Description]]))</f>
        <v>#REF!</v>
      </c>
      <c r="T932" s="84" t="str">
        <f>IF(COUNTIF(tbl_PV_Milestones[UID],tbl_PV_Milestones[[#This Row],[UID]])&gt;1,"Duplicate","")</f>
        <v>Duplicate</v>
      </c>
      <c r="U932" s="42" t="str">
        <f>_xlfn.XLOOKUP(tbl_PV_Milestones[[#This Row],[Work ID]],tbl_PV_Meta[Work ID '#],tbl_PV_Meta[Sub-Portfolio])</f>
        <v>Sub-Portfolio 4</v>
      </c>
      <c r="V932" s="41">
        <f>IF(MONTH(tbl_PV_Milestones[[#This Row],[Baseline Date]])&lt;7,YEAR(tbl_PV_Milestones[[#This Row],[Baseline Date]]),YEAR(tbl_PV_Milestones[[#This Row],[Baseline Date]])+1)</f>
        <v>2025</v>
      </c>
      <c r="W932" s="41">
        <f>IF(MONTH(tbl_PV_Milestones[[#This Row],[Actual/Schedule Finish]])&lt;7,YEAR(tbl_PV_Milestones[[#This Row],[Actual/Schedule Finish]]),YEAR(tbl_PV_Milestones[[#This Row],[Actual/Schedule Finish]])+1)</f>
        <v>2026</v>
      </c>
      <c r="X932" s="41" t="str">
        <f>IF(OR(tbl_PV_Milestones[[#This Row],[Project Status]]="Completed",tbl_PV_Milestones[[#This Row],[Project Status]]="Assumed Completed"),"Yes","No")</f>
        <v>No</v>
      </c>
      <c r="Y932" s="41">
        <f>IF(tbl_PV_Milestones[[#This Row],[Baseline Date]]="",1,0)</f>
        <v>0</v>
      </c>
      <c r="Z932" s="41">
        <f>IF(tbl_PV_Milestones[[#This Row],[Baseline Date]]&lt;PV_Meta!$B$7,1,0)</f>
        <v>1</v>
      </c>
      <c r="AA932" s="41">
        <f>IF(tbl_PV_Milestones[[#This Row],[Complete]]="Yes",1,0)</f>
        <v>0</v>
      </c>
      <c r="AB932" s="41">
        <f>IF(AND(tbl_PV_Milestones[[#This Row],[BL FY]]=2025,tbl_PV_Milestones[[#This Row],[Baseline Date]]&lt;PV_Meta!$B$7),1,0)</f>
        <v>1</v>
      </c>
      <c r="AC932" s="41">
        <f>IF(AND(tbl_PV_Milestones[[#This Row],[Planned YTD]]=1,tbl_PV_Milestones[[#This Row],[Complete]]="Yes"),1,0)</f>
        <v>0</v>
      </c>
      <c r="AD932" s="41">
        <f>IF(AND(tbl_PV_Milestones[[#This Row],[Actual/Schedule Finish]]&lt;PV_Meta!$B$7,tbl_PV_Milestones[[#This Row],[Complete]]="No",tbl_PV_Milestones[[#This Row],[Project Status]]&lt;&gt;"On Hold"),1,0)</f>
        <v>0</v>
      </c>
      <c r="AE932" s="41">
        <f>IF(AND(tbl_PV_Milestones[[#This Row],[Actual/Schedule Finish]]&gt;tbl_PV_Milestones[[#This Row],[Baseline Date]],tbl_PV_Milestones[[#This Row],[Complete]]="No",tbl_PV_Milestones[[#This Row],[Project Status]]&lt;&gt;"On Hold",tbl_PV_Milestones[[#This Row],[Overdue]]=0,tbl_PV_Milestones[[#This Row],[To be Baselined]]&lt;&gt;1),1,0)</f>
        <v>0</v>
      </c>
      <c r="AF932" s="41">
        <f>IF(AND(tbl_PV_Milestones[[#This Row],[BL FY]]=2025,tbl_PV_Milestones[[#This Row],[Finish FY]]&gt;2025),1,0)</f>
        <v>1</v>
      </c>
      <c r="AG932" s="56" t="str">
        <f>_xlfn.XLOOKUP(tbl_PV_Milestones[[#This Row],[Work ID]],tbl_PV_Meta[Work ID '#],tbl_PV_Meta[Project Manager/Owner],,0)</f>
        <v>Project Manager 4</v>
      </c>
      <c r="AH932" s="6"/>
    </row>
    <row r="933" spans="4:34" x14ac:dyDescent="0.25">
      <c r="D933" s="6" t="s">
        <v>136</v>
      </c>
      <c r="E933" s="6" t="s">
        <v>513</v>
      </c>
      <c r="F933" s="6" t="s">
        <v>1692</v>
      </c>
      <c r="G933" s="6" t="s">
        <v>557</v>
      </c>
      <c r="H933" s="6" t="s">
        <v>519</v>
      </c>
      <c r="I933" s="6" t="s">
        <v>510</v>
      </c>
      <c r="J933" s="6" t="s">
        <v>136</v>
      </c>
      <c r="K933" s="6" t="s">
        <v>39</v>
      </c>
      <c r="L933" s="6" t="s">
        <v>70</v>
      </c>
      <c r="M933" s="43"/>
      <c r="N933" s="44" t="s">
        <v>1979</v>
      </c>
      <c r="O933" s="39">
        <v>46003.708333333299</v>
      </c>
      <c r="P933" s="39">
        <v>45687.708333333299</v>
      </c>
      <c r="Q933" s="6">
        <v>-221</v>
      </c>
      <c r="R933" s="6">
        <v>-0.17996742671009799</v>
      </c>
      <c r="S933" s="45" t="e">
        <f>_xlfn.CONCAT(#REF!,TRIM(tbl_PV_Milestones[[#This Row],[Milestone Description]]))</f>
        <v>#REF!</v>
      </c>
      <c r="T933" s="84" t="str">
        <f>IF(COUNTIF(tbl_PV_Milestones[UID],tbl_PV_Milestones[[#This Row],[UID]])&gt;1,"Duplicate","")</f>
        <v>Duplicate</v>
      </c>
      <c r="U933" s="42" t="str">
        <f>_xlfn.XLOOKUP(tbl_PV_Milestones[[#This Row],[Work ID]],tbl_PV_Meta[Work ID '#],tbl_PV_Meta[Sub-Portfolio])</f>
        <v>Sub-Portfolio 4</v>
      </c>
      <c r="V933" s="41">
        <f>IF(MONTH(tbl_PV_Milestones[[#This Row],[Baseline Date]])&lt;7,YEAR(tbl_PV_Milestones[[#This Row],[Baseline Date]]),YEAR(tbl_PV_Milestones[[#This Row],[Baseline Date]])+1)</f>
        <v>2025</v>
      </c>
      <c r="W933" s="41">
        <f>IF(MONTH(tbl_PV_Milestones[[#This Row],[Actual/Schedule Finish]])&lt;7,YEAR(tbl_PV_Milestones[[#This Row],[Actual/Schedule Finish]]),YEAR(tbl_PV_Milestones[[#This Row],[Actual/Schedule Finish]])+1)</f>
        <v>2026</v>
      </c>
      <c r="X933" s="41" t="str">
        <f>IF(OR(tbl_PV_Milestones[[#This Row],[Project Status]]="Completed",tbl_PV_Milestones[[#This Row],[Project Status]]="Assumed Completed"),"Yes","No")</f>
        <v>No</v>
      </c>
      <c r="Y933" s="41">
        <f>IF(tbl_PV_Milestones[[#This Row],[Baseline Date]]="",1,0)</f>
        <v>0</v>
      </c>
      <c r="Z933" s="41">
        <f>IF(tbl_PV_Milestones[[#This Row],[Baseline Date]]&lt;PV_Meta!$B$7,1,0)</f>
        <v>1</v>
      </c>
      <c r="AA933" s="41">
        <f>IF(tbl_PV_Milestones[[#This Row],[Complete]]="Yes",1,0)</f>
        <v>0</v>
      </c>
      <c r="AB933" s="41">
        <f>IF(AND(tbl_PV_Milestones[[#This Row],[BL FY]]=2025,tbl_PV_Milestones[[#This Row],[Baseline Date]]&lt;PV_Meta!$B$7),1,0)</f>
        <v>1</v>
      </c>
      <c r="AC933" s="41">
        <f>IF(AND(tbl_PV_Milestones[[#This Row],[Planned YTD]]=1,tbl_PV_Milestones[[#This Row],[Complete]]="Yes"),1,0)</f>
        <v>0</v>
      </c>
      <c r="AD933" s="41">
        <f>IF(AND(tbl_PV_Milestones[[#This Row],[Actual/Schedule Finish]]&lt;PV_Meta!$B$7,tbl_PV_Milestones[[#This Row],[Complete]]="No",tbl_PV_Milestones[[#This Row],[Project Status]]&lt;&gt;"On Hold"),1,0)</f>
        <v>0</v>
      </c>
      <c r="AE933" s="41">
        <f>IF(AND(tbl_PV_Milestones[[#This Row],[Actual/Schedule Finish]]&gt;tbl_PV_Milestones[[#This Row],[Baseline Date]],tbl_PV_Milestones[[#This Row],[Complete]]="No",tbl_PV_Milestones[[#This Row],[Project Status]]&lt;&gt;"On Hold",tbl_PV_Milestones[[#This Row],[Overdue]]=0,tbl_PV_Milestones[[#This Row],[To be Baselined]]&lt;&gt;1),1,0)</f>
        <v>0</v>
      </c>
      <c r="AF933" s="41">
        <f>IF(AND(tbl_PV_Milestones[[#This Row],[BL FY]]=2025,tbl_PV_Milestones[[#This Row],[Finish FY]]&gt;2025),1,0)</f>
        <v>1</v>
      </c>
      <c r="AG933" s="56" t="str">
        <f>_xlfn.XLOOKUP(tbl_PV_Milestones[[#This Row],[Work ID]],tbl_PV_Meta[Work ID '#],tbl_PV_Meta[Project Manager/Owner],,0)</f>
        <v>Project Manager 4</v>
      </c>
      <c r="AH933" s="6"/>
    </row>
    <row r="934" spans="4:34" x14ac:dyDescent="0.25">
      <c r="D934" s="6" t="s">
        <v>136</v>
      </c>
      <c r="E934" s="6" t="s">
        <v>513</v>
      </c>
      <c r="F934" s="6" t="s">
        <v>1692</v>
      </c>
      <c r="G934" s="6" t="s">
        <v>534</v>
      </c>
      <c r="H934" s="6" t="s">
        <v>505</v>
      </c>
      <c r="I934" s="6" t="s">
        <v>510</v>
      </c>
      <c r="J934" s="6" t="s">
        <v>136</v>
      </c>
      <c r="K934" s="6" t="s">
        <v>39</v>
      </c>
      <c r="L934" s="6" t="s">
        <v>70</v>
      </c>
      <c r="M934" s="43"/>
      <c r="N934" s="44" t="s">
        <v>1979</v>
      </c>
      <c r="O934" s="39">
        <v>45905.708333333299</v>
      </c>
      <c r="P934" s="39">
        <v>45708.708333333299</v>
      </c>
      <c r="Q934" s="6">
        <v>-137</v>
      </c>
      <c r="R934" s="6">
        <v>-0.111563517915309</v>
      </c>
      <c r="S934" s="45" t="e">
        <f>_xlfn.CONCAT(#REF!,TRIM(tbl_PV_Milestones[[#This Row],[Milestone Description]]))</f>
        <v>#REF!</v>
      </c>
      <c r="T934" s="84" t="str">
        <f>IF(COUNTIF(tbl_PV_Milestones[UID],tbl_PV_Milestones[[#This Row],[UID]])&gt;1,"Duplicate","")</f>
        <v>Duplicate</v>
      </c>
      <c r="U934" s="42" t="str">
        <f>_xlfn.XLOOKUP(tbl_PV_Milestones[[#This Row],[Work ID]],tbl_PV_Meta[Work ID '#],tbl_PV_Meta[Sub-Portfolio])</f>
        <v>Sub-Portfolio 4</v>
      </c>
      <c r="V934" s="41">
        <f>IF(MONTH(tbl_PV_Milestones[[#This Row],[Baseline Date]])&lt;7,YEAR(tbl_PV_Milestones[[#This Row],[Baseline Date]]),YEAR(tbl_PV_Milestones[[#This Row],[Baseline Date]])+1)</f>
        <v>2025</v>
      </c>
      <c r="W934" s="41">
        <f>IF(MONTH(tbl_PV_Milestones[[#This Row],[Actual/Schedule Finish]])&lt;7,YEAR(tbl_PV_Milestones[[#This Row],[Actual/Schedule Finish]]),YEAR(tbl_PV_Milestones[[#This Row],[Actual/Schedule Finish]])+1)</f>
        <v>2026</v>
      </c>
      <c r="X934" s="41" t="str">
        <f>IF(OR(tbl_PV_Milestones[[#This Row],[Project Status]]="Completed",tbl_PV_Milestones[[#This Row],[Project Status]]="Assumed Completed"),"Yes","No")</f>
        <v>No</v>
      </c>
      <c r="Y934" s="41">
        <f>IF(tbl_PV_Milestones[[#This Row],[Baseline Date]]="",1,0)</f>
        <v>0</v>
      </c>
      <c r="Z934" s="41">
        <f>IF(tbl_PV_Milestones[[#This Row],[Baseline Date]]&lt;PV_Meta!$B$7,1,0)</f>
        <v>1</v>
      </c>
      <c r="AA934" s="41">
        <f>IF(tbl_PV_Milestones[[#This Row],[Complete]]="Yes",1,0)</f>
        <v>0</v>
      </c>
      <c r="AB934" s="41">
        <f>IF(AND(tbl_PV_Milestones[[#This Row],[BL FY]]=2025,tbl_PV_Milestones[[#This Row],[Baseline Date]]&lt;PV_Meta!$B$7),1,0)</f>
        <v>1</v>
      </c>
      <c r="AC934" s="41">
        <f>IF(AND(tbl_PV_Milestones[[#This Row],[Planned YTD]]=1,tbl_PV_Milestones[[#This Row],[Complete]]="Yes"),1,0)</f>
        <v>0</v>
      </c>
      <c r="AD934" s="41">
        <f>IF(AND(tbl_PV_Milestones[[#This Row],[Actual/Schedule Finish]]&lt;PV_Meta!$B$7,tbl_PV_Milestones[[#This Row],[Complete]]="No",tbl_PV_Milestones[[#This Row],[Project Status]]&lt;&gt;"On Hold"),1,0)</f>
        <v>0</v>
      </c>
      <c r="AE934" s="41">
        <f>IF(AND(tbl_PV_Milestones[[#This Row],[Actual/Schedule Finish]]&gt;tbl_PV_Milestones[[#This Row],[Baseline Date]],tbl_PV_Milestones[[#This Row],[Complete]]="No",tbl_PV_Milestones[[#This Row],[Project Status]]&lt;&gt;"On Hold",tbl_PV_Milestones[[#This Row],[Overdue]]=0,tbl_PV_Milestones[[#This Row],[To be Baselined]]&lt;&gt;1),1,0)</f>
        <v>0</v>
      </c>
      <c r="AF934" s="41">
        <f>IF(AND(tbl_PV_Milestones[[#This Row],[BL FY]]=2025,tbl_PV_Milestones[[#This Row],[Finish FY]]&gt;2025),1,0)</f>
        <v>1</v>
      </c>
      <c r="AG934" s="56" t="str">
        <f>_xlfn.XLOOKUP(tbl_PV_Milestones[[#This Row],[Work ID]],tbl_PV_Meta[Work ID '#],tbl_PV_Meta[Project Manager/Owner],,0)</f>
        <v>Project Manager 4</v>
      </c>
      <c r="AH934" s="6"/>
    </row>
    <row r="935" spans="4:34" x14ac:dyDescent="0.25">
      <c r="D935" s="6" t="s">
        <v>136</v>
      </c>
      <c r="E935" s="6" t="s">
        <v>513</v>
      </c>
      <c r="F935" s="6" t="s">
        <v>1692</v>
      </c>
      <c r="G935" s="6" t="s">
        <v>535</v>
      </c>
      <c r="H935" s="6" t="s">
        <v>505</v>
      </c>
      <c r="I935" s="6" t="s">
        <v>510</v>
      </c>
      <c r="J935" s="6" t="s">
        <v>136</v>
      </c>
      <c r="K935" s="6" t="s">
        <v>39</v>
      </c>
      <c r="L935" s="6" t="s">
        <v>70</v>
      </c>
      <c r="M935" s="43"/>
      <c r="N935" s="44" t="s">
        <v>1979</v>
      </c>
      <c r="O935" s="39">
        <v>45989.708333333299</v>
      </c>
      <c r="P935" s="39">
        <v>45722.708333333299</v>
      </c>
      <c r="Q935" s="6">
        <v>-186</v>
      </c>
      <c r="R935" s="6">
        <v>-0.15146579804560301</v>
      </c>
      <c r="S935" s="45" t="e">
        <f>_xlfn.CONCAT(#REF!,TRIM(tbl_PV_Milestones[[#This Row],[Milestone Description]]))</f>
        <v>#REF!</v>
      </c>
      <c r="T935" s="84" t="str">
        <f>IF(COUNTIF(tbl_PV_Milestones[UID],tbl_PV_Milestones[[#This Row],[UID]])&gt;1,"Duplicate","")</f>
        <v>Duplicate</v>
      </c>
      <c r="U935" s="42" t="str">
        <f>_xlfn.XLOOKUP(tbl_PV_Milestones[[#This Row],[Work ID]],tbl_PV_Meta[Work ID '#],tbl_PV_Meta[Sub-Portfolio])</f>
        <v>Sub-Portfolio 4</v>
      </c>
      <c r="V935" s="41">
        <f>IF(MONTH(tbl_PV_Milestones[[#This Row],[Baseline Date]])&lt;7,YEAR(tbl_PV_Milestones[[#This Row],[Baseline Date]]),YEAR(tbl_PV_Milestones[[#This Row],[Baseline Date]])+1)</f>
        <v>2025</v>
      </c>
      <c r="W935" s="41">
        <f>IF(MONTH(tbl_PV_Milestones[[#This Row],[Actual/Schedule Finish]])&lt;7,YEAR(tbl_PV_Milestones[[#This Row],[Actual/Schedule Finish]]),YEAR(tbl_PV_Milestones[[#This Row],[Actual/Schedule Finish]])+1)</f>
        <v>2026</v>
      </c>
      <c r="X935" s="41" t="str">
        <f>IF(OR(tbl_PV_Milestones[[#This Row],[Project Status]]="Completed",tbl_PV_Milestones[[#This Row],[Project Status]]="Assumed Completed"),"Yes","No")</f>
        <v>No</v>
      </c>
      <c r="Y935" s="41">
        <f>IF(tbl_PV_Milestones[[#This Row],[Baseline Date]]="",1,0)</f>
        <v>0</v>
      </c>
      <c r="Z935" s="41">
        <f>IF(tbl_PV_Milestones[[#This Row],[Baseline Date]]&lt;PV_Meta!$B$7,1,0)</f>
        <v>1</v>
      </c>
      <c r="AA935" s="41">
        <f>IF(tbl_PV_Milestones[[#This Row],[Complete]]="Yes",1,0)</f>
        <v>0</v>
      </c>
      <c r="AB935" s="41">
        <f>IF(AND(tbl_PV_Milestones[[#This Row],[BL FY]]=2025,tbl_PV_Milestones[[#This Row],[Baseline Date]]&lt;PV_Meta!$B$7),1,0)</f>
        <v>1</v>
      </c>
      <c r="AC935" s="41">
        <f>IF(AND(tbl_PV_Milestones[[#This Row],[Planned YTD]]=1,tbl_PV_Milestones[[#This Row],[Complete]]="Yes"),1,0)</f>
        <v>0</v>
      </c>
      <c r="AD935" s="41">
        <f>IF(AND(tbl_PV_Milestones[[#This Row],[Actual/Schedule Finish]]&lt;PV_Meta!$B$7,tbl_PV_Milestones[[#This Row],[Complete]]="No",tbl_PV_Milestones[[#This Row],[Project Status]]&lt;&gt;"On Hold"),1,0)</f>
        <v>0</v>
      </c>
      <c r="AE935" s="41">
        <f>IF(AND(tbl_PV_Milestones[[#This Row],[Actual/Schedule Finish]]&gt;tbl_PV_Milestones[[#This Row],[Baseline Date]],tbl_PV_Milestones[[#This Row],[Complete]]="No",tbl_PV_Milestones[[#This Row],[Project Status]]&lt;&gt;"On Hold",tbl_PV_Milestones[[#This Row],[Overdue]]=0,tbl_PV_Milestones[[#This Row],[To be Baselined]]&lt;&gt;1),1,0)</f>
        <v>0</v>
      </c>
      <c r="AF935" s="41">
        <f>IF(AND(tbl_PV_Milestones[[#This Row],[BL FY]]=2025,tbl_PV_Milestones[[#This Row],[Finish FY]]&gt;2025),1,0)</f>
        <v>1</v>
      </c>
      <c r="AG935" s="56" t="str">
        <f>_xlfn.XLOOKUP(tbl_PV_Milestones[[#This Row],[Work ID]],tbl_PV_Meta[Work ID '#],tbl_PV_Meta[Project Manager/Owner],,0)</f>
        <v>Project Manager 4</v>
      </c>
      <c r="AH935" s="6"/>
    </row>
    <row r="936" spans="4:34" x14ac:dyDescent="0.25">
      <c r="D936" s="6" t="s">
        <v>136</v>
      </c>
      <c r="E936" s="6" t="s">
        <v>513</v>
      </c>
      <c r="F936" s="6" t="s">
        <v>1692</v>
      </c>
      <c r="G936" s="6" t="s">
        <v>536</v>
      </c>
      <c r="H936" s="6" t="s">
        <v>505</v>
      </c>
      <c r="I936" s="6" t="s">
        <v>510</v>
      </c>
      <c r="J936" s="6" t="s">
        <v>136</v>
      </c>
      <c r="K936" s="6" t="s">
        <v>39</v>
      </c>
      <c r="L936" s="6" t="s">
        <v>70</v>
      </c>
      <c r="M936" s="43"/>
      <c r="N936" s="44" t="s">
        <v>1979</v>
      </c>
      <c r="O936" s="39">
        <v>45989.708333333299</v>
      </c>
      <c r="P936" s="39">
        <v>45736.708333333299</v>
      </c>
      <c r="Q936" s="6">
        <v>-176</v>
      </c>
      <c r="R936" s="6">
        <v>-0.143322475570033</v>
      </c>
      <c r="S936" s="45" t="e">
        <f>_xlfn.CONCAT(#REF!,TRIM(tbl_PV_Milestones[[#This Row],[Milestone Description]]))</f>
        <v>#REF!</v>
      </c>
      <c r="T936" s="84" t="str">
        <f>IF(COUNTIF(tbl_PV_Milestones[UID],tbl_PV_Milestones[[#This Row],[UID]])&gt;1,"Duplicate","")</f>
        <v>Duplicate</v>
      </c>
      <c r="U936" s="42" t="str">
        <f>_xlfn.XLOOKUP(tbl_PV_Milestones[[#This Row],[Work ID]],tbl_PV_Meta[Work ID '#],tbl_PV_Meta[Sub-Portfolio])</f>
        <v>Sub-Portfolio 4</v>
      </c>
      <c r="V936" s="41">
        <f>IF(MONTH(tbl_PV_Milestones[[#This Row],[Baseline Date]])&lt;7,YEAR(tbl_PV_Milestones[[#This Row],[Baseline Date]]),YEAR(tbl_PV_Milestones[[#This Row],[Baseline Date]])+1)</f>
        <v>2025</v>
      </c>
      <c r="W936" s="41">
        <f>IF(MONTH(tbl_PV_Milestones[[#This Row],[Actual/Schedule Finish]])&lt;7,YEAR(tbl_PV_Milestones[[#This Row],[Actual/Schedule Finish]]),YEAR(tbl_PV_Milestones[[#This Row],[Actual/Schedule Finish]])+1)</f>
        <v>2026</v>
      </c>
      <c r="X936" s="41" t="str">
        <f>IF(OR(tbl_PV_Milestones[[#This Row],[Project Status]]="Completed",tbl_PV_Milestones[[#This Row],[Project Status]]="Assumed Completed"),"Yes","No")</f>
        <v>No</v>
      </c>
      <c r="Y936" s="41">
        <f>IF(tbl_PV_Milestones[[#This Row],[Baseline Date]]="",1,0)</f>
        <v>0</v>
      </c>
      <c r="Z936" s="41">
        <f>IF(tbl_PV_Milestones[[#This Row],[Baseline Date]]&lt;PV_Meta!$B$7,1,0)</f>
        <v>1</v>
      </c>
      <c r="AA936" s="41">
        <f>IF(tbl_PV_Milestones[[#This Row],[Complete]]="Yes",1,0)</f>
        <v>0</v>
      </c>
      <c r="AB936" s="41">
        <f>IF(AND(tbl_PV_Milestones[[#This Row],[BL FY]]=2025,tbl_PV_Milestones[[#This Row],[Baseline Date]]&lt;PV_Meta!$B$7),1,0)</f>
        <v>1</v>
      </c>
      <c r="AC936" s="41">
        <f>IF(AND(tbl_PV_Milestones[[#This Row],[Planned YTD]]=1,tbl_PV_Milestones[[#This Row],[Complete]]="Yes"),1,0)</f>
        <v>0</v>
      </c>
      <c r="AD936" s="41">
        <f>IF(AND(tbl_PV_Milestones[[#This Row],[Actual/Schedule Finish]]&lt;PV_Meta!$B$7,tbl_PV_Milestones[[#This Row],[Complete]]="No",tbl_PV_Milestones[[#This Row],[Project Status]]&lt;&gt;"On Hold"),1,0)</f>
        <v>0</v>
      </c>
      <c r="AE936" s="41">
        <f>IF(AND(tbl_PV_Milestones[[#This Row],[Actual/Schedule Finish]]&gt;tbl_PV_Milestones[[#This Row],[Baseline Date]],tbl_PV_Milestones[[#This Row],[Complete]]="No",tbl_PV_Milestones[[#This Row],[Project Status]]&lt;&gt;"On Hold",tbl_PV_Milestones[[#This Row],[Overdue]]=0,tbl_PV_Milestones[[#This Row],[To be Baselined]]&lt;&gt;1),1,0)</f>
        <v>0</v>
      </c>
      <c r="AF936" s="41">
        <f>IF(AND(tbl_PV_Milestones[[#This Row],[BL FY]]=2025,tbl_PV_Milestones[[#This Row],[Finish FY]]&gt;2025),1,0)</f>
        <v>1</v>
      </c>
      <c r="AG936" s="56" t="str">
        <f>_xlfn.XLOOKUP(tbl_PV_Milestones[[#This Row],[Work ID]],tbl_PV_Meta[Work ID '#],tbl_PV_Meta[Project Manager/Owner],,0)</f>
        <v>Project Manager 4</v>
      </c>
      <c r="AH936" s="6"/>
    </row>
    <row r="937" spans="4:34" x14ac:dyDescent="0.25">
      <c r="D937" s="6" t="s">
        <v>136</v>
      </c>
      <c r="E937" s="6" t="s">
        <v>52</v>
      </c>
      <c r="F937" s="6" t="s">
        <v>1692</v>
      </c>
      <c r="G937" s="6" t="s">
        <v>537</v>
      </c>
      <c r="H937" s="6" t="s">
        <v>505</v>
      </c>
      <c r="I937" s="6" t="s">
        <v>510</v>
      </c>
      <c r="J937" s="6" t="s">
        <v>136</v>
      </c>
      <c r="K937" s="6" t="s">
        <v>39</v>
      </c>
      <c r="L937" s="6" t="s">
        <v>70</v>
      </c>
      <c r="M937" s="43"/>
      <c r="N937" s="44" t="s">
        <v>1979</v>
      </c>
      <c r="P937" s="39">
        <v>45708.708333333299</v>
      </c>
      <c r="S937" s="45" t="e">
        <f>_xlfn.CONCAT(#REF!,TRIM(tbl_PV_Milestones[[#This Row],[Milestone Description]]))</f>
        <v>#REF!</v>
      </c>
      <c r="T937" s="84" t="str">
        <f>IF(COUNTIF(tbl_PV_Milestones[UID],tbl_PV_Milestones[[#This Row],[UID]])&gt;1,"Duplicate","")</f>
        <v>Duplicate</v>
      </c>
      <c r="U937" s="42" t="str">
        <f>_xlfn.XLOOKUP(tbl_PV_Milestones[[#This Row],[Work ID]],tbl_PV_Meta[Work ID '#],tbl_PV_Meta[Sub-Portfolio])</f>
        <v>Sub-Portfolio 4</v>
      </c>
      <c r="V937" s="41">
        <f>IF(MONTH(tbl_PV_Milestones[[#This Row],[Baseline Date]])&lt;7,YEAR(tbl_PV_Milestones[[#This Row],[Baseline Date]]),YEAR(tbl_PV_Milestones[[#This Row],[Baseline Date]])+1)</f>
        <v>2025</v>
      </c>
      <c r="W937" s="41">
        <f>IF(MONTH(tbl_PV_Milestones[[#This Row],[Actual/Schedule Finish]])&lt;7,YEAR(tbl_PV_Milestones[[#This Row],[Actual/Schedule Finish]]),YEAR(tbl_PV_Milestones[[#This Row],[Actual/Schedule Finish]])+1)</f>
        <v>1900</v>
      </c>
      <c r="X937" s="41" t="str">
        <f>IF(OR(tbl_PV_Milestones[[#This Row],[Project Status]]="Completed",tbl_PV_Milestones[[#This Row],[Project Status]]="Assumed Completed"),"Yes","No")</f>
        <v>No</v>
      </c>
      <c r="Y937" s="41">
        <f>IF(tbl_PV_Milestones[[#This Row],[Baseline Date]]="",1,0)</f>
        <v>0</v>
      </c>
      <c r="Z937" s="41">
        <f>IF(tbl_PV_Milestones[[#This Row],[Baseline Date]]&lt;PV_Meta!$B$7,1,0)</f>
        <v>1</v>
      </c>
      <c r="AA937" s="41">
        <f>IF(tbl_PV_Milestones[[#This Row],[Complete]]="Yes",1,0)</f>
        <v>0</v>
      </c>
      <c r="AB937" s="41">
        <f>IF(AND(tbl_PV_Milestones[[#This Row],[BL FY]]=2025,tbl_PV_Milestones[[#This Row],[Baseline Date]]&lt;PV_Meta!$B$7),1,0)</f>
        <v>1</v>
      </c>
      <c r="AC937" s="41">
        <f>IF(AND(tbl_PV_Milestones[[#This Row],[Planned YTD]]=1,tbl_PV_Milestones[[#This Row],[Complete]]="Yes"),1,0)</f>
        <v>0</v>
      </c>
      <c r="AD937" s="41">
        <f>IF(AND(tbl_PV_Milestones[[#This Row],[Actual/Schedule Finish]]&lt;PV_Meta!$B$7,tbl_PV_Milestones[[#This Row],[Complete]]="No",tbl_PV_Milestones[[#This Row],[Project Status]]&lt;&gt;"On Hold"),1,0)</f>
        <v>0</v>
      </c>
      <c r="AE937" s="41">
        <f>IF(AND(tbl_PV_Milestones[[#This Row],[Actual/Schedule Finish]]&gt;tbl_PV_Milestones[[#This Row],[Baseline Date]],tbl_PV_Milestones[[#This Row],[Complete]]="No",tbl_PV_Milestones[[#This Row],[Project Status]]&lt;&gt;"On Hold",tbl_PV_Milestones[[#This Row],[Overdue]]=0,tbl_PV_Milestones[[#This Row],[To be Baselined]]&lt;&gt;1),1,0)</f>
        <v>0</v>
      </c>
      <c r="AF937" s="41">
        <f>IF(AND(tbl_PV_Milestones[[#This Row],[BL FY]]=2025,tbl_PV_Milestones[[#This Row],[Finish FY]]&gt;2025),1,0)</f>
        <v>0</v>
      </c>
      <c r="AG937" s="56" t="str">
        <f>_xlfn.XLOOKUP(tbl_PV_Milestones[[#This Row],[Work ID]],tbl_PV_Meta[Work ID '#],tbl_PV_Meta[Project Manager/Owner],,0)</f>
        <v>Project Manager 4</v>
      </c>
      <c r="AH937" s="6"/>
    </row>
    <row r="938" spans="4:34" x14ac:dyDescent="0.25">
      <c r="D938" s="6" t="s">
        <v>136</v>
      </c>
      <c r="E938" s="6" t="s">
        <v>513</v>
      </c>
      <c r="F938" s="6" t="s">
        <v>1692</v>
      </c>
      <c r="G938" s="6" t="s">
        <v>538</v>
      </c>
      <c r="H938" s="6" t="s">
        <v>505</v>
      </c>
      <c r="I938" s="6" t="s">
        <v>510</v>
      </c>
      <c r="J938" s="6" t="s">
        <v>136</v>
      </c>
      <c r="K938" s="6" t="s">
        <v>39</v>
      </c>
      <c r="L938" s="6" t="s">
        <v>70</v>
      </c>
      <c r="M938" s="43"/>
      <c r="N938" s="44" t="s">
        <v>1979</v>
      </c>
      <c r="O938" s="39">
        <v>45989.708333333299</v>
      </c>
      <c r="P938" s="39">
        <v>45750.708333333299</v>
      </c>
      <c r="Q938" s="6">
        <v>-166</v>
      </c>
      <c r="R938" s="6">
        <v>-0.13517915309446299</v>
      </c>
      <c r="S938" s="45" t="e">
        <f>_xlfn.CONCAT(#REF!,TRIM(tbl_PV_Milestones[[#This Row],[Milestone Description]]))</f>
        <v>#REF!</v>
      </c>
      <c r="T938" s="84" t="str">
        <f>IF(COUNTIF(tbl_PV_Milestones[UID],tbl_PV_Milestones[[#This Row],[UID]])&gt;1,"Duplicate","")</f>
        <v>Duplicate</v>
      </c>
      <c r="U938" s="42" t="str">
        <f>_xlfn.XLOOKUP(tbl_PV_Milestones[[#This Row],[Work ID]],tbl_PV_Meta[Work ID '#],tbl_PV_Meta[Sub-Portfolio])</f>
        <v>Sub-Portfolio 4</v>
      </c>
      <c r="V938" s="41">
        <f>IF(MONTH(tbl_PV_Milestones[[#This Row],[Baseline Date]])&lt;7,YEAR(tbl_PV_Milestones[[#This Row],[Baseline Date]]),YEAR(tbl_PV_Milestones[[#This Row],[Baseline Date]])+1)</f>
        <v>2025</v>
      </c>
      <c r="W938" s="41">
        <f>IF(MONTH(tbl_PV_Milestones[[#This Row],[Actual/Schedule Finish]])&lt;7,YEAR(tbl_PV_Milestones[[#This Row],[Actual/Schedule Finish]]),YEAR(tbl_PV_Milestones[[#This Row],[Actual/Schedule Finish]])+1)</f>
        <v>2026</v>
      </c>
      <c r="X938" s="41" t="str">
        <f>IF(OR(tbl_PV_Milestones[[#This Row],[Project Status]]="Completed",tbl_PV_Milestones[[#This Row],[Project Status]]="Assumed Completed"),"Yes","No")</f>
        <v>No</v>
      </c>
      <c r="Y938" s="41">
        <f>IF(tbl_PV_Milestones[[#This Row],[Baseline Date]]="",1,0)</f>
        <v>0</v>
      </c>
      <c r="Z938" s="41">
        <f>IF(tbl_PV_Milestones[[#This Row],[Baseline Date]]&lt;PV_Meta!$B$7,1,0)</f>
        <v>1</v>
      </c>
      <c r="AA938" s="41">
        <f>IF(tbl_PV_Milestones[[#This Row],[Complete]]="Yes",1,0)</f>
        <v>0</v>
      </c>
      <c r="AB938" s="41">
        <f>IF(AND(tbl_PV_Milestones[[#This Row],[BL FY]]=2025,tbl_PV_Milestones[[#This Row],[Baseline Date]]&lt;PV_Meta!$B$7),1,0)</f>
        <v>1</v>
      </c>
      <c r="AC938" s="41">
        <f>IF(AND(tbl_PV_Milestones[[#This Row],[Planned YTD]]=1,tbl_PV_Milestones[[#This Row],[Complete]]="Yes"),1,0)</f>
        <v>0</v>
      </c>
      <c r="AD938" s="41">
        <f>IF(AND(tbl_PV_Milestones[[#This Row],[Actual/Schedule Finish]]&lt;PV_Meta!$B$7,tbl_PV_Milestones[[#This Row],[Complete]]="No",tbl_PV_Milestones[[#This Row],[Project Status]]&lt;&gt;"On Hold"),1,0)</f>
        <v>0</v>
      </c>
      <c r="AE938" s="41">
        <f>IF(AND(tbl_PV_Milestones[[#This Row],[Actual/Schedule Finish]]&gt;tbl_PV_Milestones[[#This Row],[Baseline Date]],tbl_PV_Milestones[[#This Row],[Complete]]="No",tbl_PV_Milestones[[#This Row],[Project Status]]&lt;&gt;"On Hold",tbl_PV_Milestones[[#This Row],[Overdue]]=0,tbl_PV_Milestones[[#This Row],[To be Baselined]]&lt;&gt;1),1,0)</f>
        <v>0</v>
      </c>
      <c r="AF938" s="41">
        <f>IF(AND(tbl_PV_Milestones[[#This Row],[BL FY]]=2025,tbl_PV_Milestones[[#This Row],[Finish FY]]&gt;2025),1,0)</f>
        <v>1</v>
      </c>
      <c r="AG938" s="56" t="str">
        <f>_xlfn.XLOOKUP(tbl_PV_Milestones[[#This Row],[Work ID]],tbl_PV_Meta[Work ID '#],tbl_PV_Meta[Project Manager/Owner],,0)</f>
        <v>Project Manager 4</v>
      </c>
      <c r="AH938" s="6"/>
    </row>
    <row r="939" spans="4:34" x14ac:dyDescent="0.25">
      <c r="D939" s="6" t="s">
        <v>136</v>
      </c>
      <c r="E939" s="6" t="s">
        <v>513</v>
      </c>
      <c r="F939" s="6" t="s">
        <v>1692</v>
      </c>
      <c r="G939" s="6" t="s">
        <v>539</v>
      </c>
      <c r="H939" s="6" t="s">
        <v>505</v>
      </c>
      <c r="I939" s="6" t="s">
        <v>510</v>
      </c>
      <c r="J939" s="6" t="s">
        <v>136</v>
      </c>
      <c r="K939" s="6" t="s">
        <v>39</v>
      </c>
      <c r="L939" s="6" t="s">
        <v>70</v>
      </c>
      <c r="M939" s="43"/>
      <c r="N939" s="44" t="s">
        <v>1979</v>
      </c>
      <c r="O939" s="39">
        <v>45989.708333333299</v>
      </c>
      <c r="P939" s="39">
        <v>45750.708333333299</v>
      </c>
      <c r="Q939" s="6">
        <v>-166</v>
      </c>
      <c r="R939" s="6">
        <v>-0.13517915309446299</v>
      </c>
      <c r="S939" s="45" t="e">
        <f>_xlfn.CONCAT(#REF!,TRIM(tbl_PV_Milestones[[#This Row],[Milestone Description]]))</f>
        <v>#REF!</v>
      </c>
      <c r="T939" s="84" t="str">
        <f>IF(COUNTIF(tbl_PV_Milestones[UID],tbl_PV_Milestones[[#This Row],[UID]])&gt;1,"Duplicate","")</f>
        <v>Duplicate</v>
      </c>
      <c r="U939" s="42" t="str">
        <f>_xlfn.XLOOKUP(tbl_PV_Milestones[[#This Row],[Work ID]],tbl_PV_Meta[Work ID '#],tbl_PV_Meta[Sub-Portfolio])</f>
        <v>Sub-Portfolio 4</v>
      </c>
      <c r="V939" s="41">
        <f>IF(MONTH(tbl_PV_Milestones[[#This Row],[Baseline Date]])&lt;7,YEAR(tbl_PV_Milestones[[#This Row],[Baseline Date]]),YEAR(tbl_PV_Milestones[[#This Row],[Baseline Date]])+1)</f>
        <v>2025</v>
      </c>
      <c r="W939" s="41">
        <f>IF(MONTH(tbl_PV_Milestones[[#This Row],[Actual/Schedule Finish]])&lt;7,YEAR(tbl_PV_Milestones[[#This Row],[Actual/Schedule Finish]]),YEAR(tbl_PV_Milestones[[#This Row],[Actual/Schedule Finish]])+1)</f>
        <v>2026</v>
      </c>
      <c r="X939" s="41" t="str">
        <f>IF(OR(tbl_PV_Milestones[[#This Row],[Project Status]]="Completed",tbl_PV_Milestones[[#This Row],[Project Status]]="Assumed Completed"),"Yes","No")</f>
        <v>No</v>
      </c>
      <c r="Y939" s="41">
        <f>IF(tbl_PV_Milestones[[#This Row],[Baseline Date]]="",1,0)</f>
        <v>0</v>
      </c>
      <c r="Z939" s="41">
        <f>IF(tbl_PV_Milestones[[#This Row],[Baseline Date]]&lt;PV_Meta!$B$7,1,0)</f>
        <v>1</v>
      </c>
      <c r="AA939" s="41">
        <f>IF(tbl_PV_Milestones[[#This Row],[Complete]]="Yes",1,0)</f>
        <v>0</v>
      </c>
      <c r="AB939" s="41">
        <f>IF(AND(tbl_PV_Milestones[[#This Row],[BL FY]]=2025,tbl_PV_Milestones[[#This Row],[Baseline Date]]&lt;PV_Meta!$B$7),1,0)</f>
        <v>1</v>
      </c>
      <c r="AC939" s="41">
        <f>IF(AND(tbl_PV_Milestones[[#This Row],[Planned YTD]]=1,tbl_PV_Milestones[[#This Row],[Complete]]="Yes"),1,0)</f>
        <v>0</v>
      </c>
      <c r="AD939" s="41">
        <f>IF(AND(tbl_PV_Milestones[[#This Row],[Actual/Schedule Finish]]&lt;PV_Meta!$B$7,tbl_PV_Milestones[[#This Row],[Complete]]="No",tbl_PV_Milestones[[#This Row],[Project Status]]&lt;&gt;"On Hold"),1,0)</f>
        <v>0</v>
      </c>
      <c r="AE939" s="41">
        <f>IF(AND(tbl_PV_Milestones[[#This Row],[Actual/Schedule Finish]]&gt;tbl_PV_Milestones[[#This Row],[Baseline Date]],tbl_PV_Milestones[[#This Row],[Complete]]="No",tbl_PV_Milestones[[#This Row],[Project Status]]&lt;&gt;"On Hold",tbl_PV_Milestones[[#This Row],[Overdue]]=0,tbl_PV_Milestones[[#This Row],[To be Baselined]]&lt;&gt;1),1,0)</f>
        <v>0</v>
      </c>
      <c r="AF939" s="41">
        <f>IF(AND(tbl_PV_Milestones[[#This Row],[BL FY]]=2025,tbl_PV_Milestones[[#This Row],[Finish FY]]&gt;2025),1,0)</f>
        <v>1</v>
      </c>
      <c r="AG939" s="56" t="str">
        <f>_xlfn.XLOOKUP(tbl_PV_Milestones[[#This Row],[Work ID]],tbl_PV_Meta[Work ID '#],tbl_PV_Meta[Project Manager/Owner],,0)</f>
        <v>Project Manager 4</v>
      </c>
      <c r="AH939" s="6"/>
    </row>
    <row r="940" spans="4:34" x14ac:dyDescent="0.25">
      <c r="D940" s="6" t="s">
        <v>136</v>
      </c>
      <c r="E940" s="6" t="s">
        <v>513</v>
      </c>
      <c r="F940" s="6" t="s">
        <v>1692</v>
      </c>
      <c r="G940" s="6" t="s">
        <v>540</v>
      </c>
      <c r="H940" s="6" t="s">
        <v>505</v>
      </c>
      <c r="I940" s="6" t="s">
        <v>510</v>
      </c>
      <c r="J940" s="6" t="s">
        <v>136</v>
      </c>
      <c r="K940" s="6" t="s">
        <v>39</v>
      </c>
      <c r="L940" s="6" t="s">
        <v>70</v>
      </c>
      <c r="M940" s="43"/>
      <c r="N940" s="44" t="s">
        <v>1979</v>
      </c>
      <c r="O940" s="39">
        <v>45989.708333333299</v>
      </c>
      <c r="P940" s="39">
        <v>45750.708333333299</v>
      </c>
      <c r="Q940" s="6">
        <v>-166</v>
      </c>
      <c r="R940" s="6">
        <v>-0.13517915309446299</v>
      </c>
      <c r="S940" s="45" t="e">
        <f>_xlfn.CONCAT(#REF!,TRIM(tbl_PV_Milestones[[#This Row],[Milestone Description]]))</f>
        <v>#REF!</v>
      </c>
      <c r="T940" s="84" t="str">
        <f>IF(COUNTIF(tbl_PV_Milestones[UID],tbl_PV_Milestones[[#This Row],[UID]])&gt;1,"Duplicate","")</f>
        <v>Duplicate</v>
      </c>
      <c r="U940" s="42" t="str">
        <f>_xlfn.XLOOKUP(tbl_PV_Milestones[[#This Row],[Work ID]],tbl_PV_Meta[Work ID '#],tbl_PV_Meta[Sub-Portfolio])</f>
        <v>Sub-Portfolio 4</v>
      </c>
      <c r="V940" s="41">
        <f>IF(MONTH(tbl_PV_Milestones[[#This Row],[Baseline Date]])&lt;7,YEAR(tbl_PV_Milestones[[#This Row],[Baseline Date]]),YEAR(tbl_PV_Milestones[[#This Row],[Baseline Date]])+1)</f>
        <v>2025</v>
      </c>
      <c r="W940" s="41">
        <f>IF(MONTH(tbl_PV_Milestones[[#This Row],[Actual/Schedule Finish]])&lt;7,YEAR(tbl_PV_Milestones[[#This Row],[Actual/Schedule Finish]]),YEAR(tbl_PV_Milestones[[#This Row],[Actual/Schedule Finish]])+1)</f>
        <v>2026</v>
      </c>
      <c r="X940" s="41" t="str">
        <f>IF(OR(tbl_PV_Milestones[[#This Row],[Project Status]]="Completed",tbl_PV_Milestones[[#This Row],[Project Status]]="Assumed Completed"),"Yes","No")</f>
        <v>No</v>
      </c>
      <c r="Y940" s="41">
        <f>IF(tbl_PV_Milestones[[#This Row],[Baseline Date]]="",1,0)</f>
        <v>0</v>
      </c>
      <c r="Z940" s="41">
        <f>IF(tbl_PV_Milestones[[#This Row],[Baseline Date]]&lt;PV_Meta!$B$7,1,0)</f>
        <v>1</v>
      </c>
      <c r="AA940" s="41">
        <f>IF(tbl_PV_Milestones[[#This Row],[Complete]]="Yes",1,0)</f>
        <v>0</v>
      </c>
      <c r="AB940" s="41">
        <f>IF(AND(tbl_PV_Milestones[[#This Row],[BL FY]]=2025,tbl_PV_Milestones[[#This Row],[Baseline Date]]&lt;PV_Meta!$B$7),1,0)</f>
        <v>1</v>
      </c>
      <c r="AC940" s="41">
        <f>IF(AND(tbl_PV_Milestones[[#This Row],[Planned YTD]]=1,tbl_PV_Milestones[[#This Row],[Complete]]="Yes"),1,0)</f>
        <v>0</v>
      </c>
      <c r="AD940" s="41">
        <f>IF(AND(tbl_PV_Milestones[[#This Row],[Actual/Schedule Finish]]&lt;PV_Meta!$B$7,tbl_PV_Milestones[[#This Row],[Complete]]="No",tbl_PV_Milestones[[#This Row],[Project Status]]&lt;&gt;"On Hold"),1,0)</f>
        <v>0</v>
      </c>
      <c r="AE940" s="41">
        <f>IF(AND(tbl_PV_Milestones[[#This Row],[Actual/Schedule Finish]]&gt;tbl_PV_Milestones[[#This Row],[Baseline Date]],tbl_PV_Milestones[[#This Row],[Complete]]="No",tbl_PV_Milestones[[#This Row],[Project Status]]&lt;&gt;"On Hold",tbl_PV_Milestones[[#This Row],[Overdue]]=0,tbl_PV_Milestones[[#This Row],[To be Baselined]]&lt;&gt;1),1,0)</f>
        <v>0</v>
      </c>
      <c r="AF940" s="41">
        <f>IF(AND(tbl_PV_Milestones[[#This Row],[BL FY]]=2025,tbl_PV_Milestones[[#This Row],[Finish FY]]&gt;2025),1,0)</f>
        <v>1</v>
      </c>
      <c r="AG940" s="56" t="str">
        <f>_xlfn.XLOOKUP(tbl_PV_Milestones[[#This Row],[Work ID]],tbl_PV_Meta[Work ID '#],tbl_PV_Meta[Project Manager/Owner],,0)</f>
        <v>Project Manager 4</v>
      </c>
      <c r="AH940" s="6"/>
    </row>
    <row r="941" spans="4:34" x14ac:dyDescent="0.25">
      <c r="D941" s="6" t="s">
        <v>136</v>
      </c>
      <c r="E941" s="6" t="s">
        <v>513</v>
      </c>
      <c r="F941" s="6" t="s">
        <v>1692</v>
      </c>
      <c r="G941" s="6" t="s">
        <v>541</v>
      </c>
      <c r="H941" s="6" t="s">
        <v>505</v>
      </c>
      <c r="I941" s="6" t="s">
        <v>510</v>
      </c>
      <c r="J941" s="6" t="s">
        <v>136</v>
      </c>
      <c r="K941" s="6" t="s">
        <v>39</v>
      </c>
      <c r="L941" s="6" t="s">
        <v>70</v>
      </c>
      <c r="M941" s="43"/>
      <c r="N941" s="44" t="s">
        <v>1979</v>
      </c>
      <c r="O941" s="39">
        <v>45989.708333333299</v>
      </c>
      <c r="P941" s="39">
        <v>45750.708333333299</v>
      </c>
      <c r="Q941" s="6">
        <v>-166</v>
      </c>
      <c r="R941" s="6">
        <v>-0.13517915309446299</v>
      </c>
      <c r="S941" s="45" t="e">
        <f>_xlfn.CONCAT(#REF!,TRIM(tbl_PV_Milestones[[#This Row],[Milestone Description]]))</f>
        <v>#REF!</v>
      </c>
      <c r="T941" s="84" t="str">
        <f>IF(COUNTIF(tbl_PV_Milestones[UID],tbl_PV_Milestones[[#This Row],[UID]])&gt;1,"Duplicate","")</f>
        <v>Duplicate</v>
      </c>
      <c r="U941" s="42" t="str">
        <f>_xlfn.XLOOKUP(tbl_PV_Milestones[[#This Row],[Work ID]],tbl_PV_Meta[Work ID '#],tbl_PV_Meta[Sub-Portfolio])</f>
        <v>Sub-Portfolio 4</v>
      </c>
      <c r="V941" s="41">
        <f>IF(MONTH(tbl_PV_Milestones[[#This Row],[Baseline Date]])&lt;7,YEAR(tbl_PV_Milestones[[#This Row],[Baseline Date]]),YEAR(tbl_PV_Milestones[[#This Row],[Baseline Date]])+1)</f>
        <v>2025</v>
      </c>
      <c r="W941" s="41">
        <f>IF(MONTH(tbl_PV_Milestones[[#This Row],[Actual/Schedule Finish]])&lt;7,YEAR(tbl_PV_Milestones[[#This Row],[Actual/Schedule Finish]]),YEAR(tbl_PV_Milestones[[#This Row],[Actual/Schedule Finish]])+1)</f>
        <v>2026</v>
      </c>
      <c r="X941" s="41" t="str">
        <f>IF(OR(tbl_PV_Milestones[[#This Row],[Project Status]]="Completed",tbl_PV_Milestones[[#This Row],[Project Status]]="Assumed Completed"),"Yes","No")</f>
        <v>No</v>
      </c>
      <c r="Y941" s="41">
        <f>IF(tbl_PV_Milestones[[#This Row],[Baseline Date]]="",1,0)</f>
        <v>0</v>
      </c>
      <c r="Z941" s="41">
        <f>IF(tbl_PV_Milestones[[#This Row],[Baseline Date]]&lt;PV_Meta!$B$7,1,0)</f>
        <v>1</v>
      </c>
      <c r="AA941" s="41">
        <f>IF(tbl_PV_Milestones[[#This Row],[Complete]]="Yes",1,0)</f>
        <v>0</v>
      </c>
      <c r="AB941" s="41">
        <f>IF(AND(tbl_PV_Milestones[[#This Row],[BL FY]]=2025,tbl_PV_Milestones[[#This Row],[Baseline Date]]&lt;PV_Meta!$B$7),1,0)</f>
        <v>1</v>
      </c>
      <c r="AC941" s="41">
        <f>IF(AND(tbl_PV_Milestones[[#This Row],[Planned YTD]]=1,tbl_PV_Milestones[[#This Row],[Complete]]="Yes"),1,0)</f>
        <v>0</v>
      </c>
      <c r="AD941" s="41">
        <f>IF(AND(tbl_PV_Milestones[[#This Row],[Actual/Schedule Finish]]&lt;PV_Meta!$B$7,tbl_PV_Milestones[[#This Row],[Complete]]="No",tbl_PV_Milestones[[#This Row],[Project Status]]&lt;&gt;"On Hold"),1,0)</f>
        <v>0</v>
      </c>
      <c r="AE941" s="41">
        <f>IF(AND(tbl_PV_Milestones[[#This Row],[Actual/Schedule Finish]]&gt;tbl_PV_Milestones[[#This Row],[Baseline Date]],tbl_PV_Milestones[[#This Row],[Complete]]="No",tbl_PV_Milestones[[#This Row],[Project Status]]&lt;&gt;"On Hold",tbl_PV_Milestones[[#This Row],[Overdue]]=0,tbl_PV_Milestones[[#This Row],[To be Baselined]]&lt;&gt;1),1,0)</f>
        <v>0</v>
      </c>
      <c r="AF941" s="41">
        <f>IF(AND(tbl_PV_Milestones[[#This Row],[BL FY]]=2025,tbl_PV_Milestones[[#This Row],[Finish FY]]&gt;2025),1,0)</f>
        <v>1</v>
      </c>
      <c r="AG941" s="56" t="str">
        <f>_xlfn.XLOOKUP(tbl_PV_Milestones[[#This Row],[Work ID]],tbl_PV_Meta[Work ID '#],tbl_PV_Meta[Project Manager/Owner],,0)</f>
        <v>Project Manager 4</v>
      </c>
      <c r="AH941" s="6"/>
    </row>
    <row r="942" spans="4:34" x14ac:dyDescent="0.25">
      <c r="D942" s="6" t="s">
        <v>136</v>
      </c>
      <c r="E942" s="6" t="s">
        <v>513</v>
      </c>
      <c r="F942" s="6" t="s">
        <v>1692</v>
      </c>
      <c r="G942" s="6" t="s">
        <v>542</v>
      </c>
      <c r="H942" s="6" t="s">
        <v>519</v>
      </c>
      <c r="I942" s="6" t="s">
        <v>510</v>
      </c>
      <c r="J942" s="6" t="s">
        <v>136</v>
      </c>
      <c r="K942" s="6" t="s">
        <v>39</v>
      </c>
      <c r="L942" s="6" t="s">
        <v>70</v>
      </c>
      <c r="M942" s="43"/>
      <c r="N942" s="44" t="s">
        <v>1979</v>
      </c>
      <c r="O942" s="39">
        <v>45989.708333333299</v>
      </c>
      <c r="P942" s="39">
        <v>45750.708333333299</v>
      </c>
      <c r="Q942" s="6">
        <v>-166</v>
      </c>
      <c r="R942" s="6">
        <v>-0.13517915309446299</v>
      </c>
      <c r="S942" s="45" t="e">
        <f>_xlfn.CONCAT(#REF!,TRIM(tbl_PV_Milestones[[#This Row],[Milestone Description]]))</f>
        <v>#REF!</v>
      </c>
      <c r="T942" s="84" t="str">
        <f>IF(COUNTIF(tbl_PV_Milestones[UID],tbl_PV_Milestones[[#This Row],[UID]])&gt;1,"Duplicate","")</f>
        <v>Duplicate</v>
      </c>
      <c r="U942" s="42" t="str">
        <f>_xlfn.XLOOKUP(tbl_PV_Milestones[[#This Row],[Work ID]],tbl_PV_Meta[Work ID '#],tbl_PV_Meta[Sub-Portfolio])</f>
        <v>Sub-Portfolio 4</v>
      </c>
      <c r="V942" s="41">
        <f>IF(MONTH(tbl_PV_Milestones[[#This Row],[Baseline Date]])&lt;7,YEAR(tbl_PV_Milestones[[#This Row],[Baseline Date]]),YEAR(tbl_PV_Milestones[[#This Row],[Baseline Date]])+1)</f>
        <v>2025</v>
      </c>
      <c r="W942" s="41">
        <f>IF(MONTH(tbl_PV_Milestones[[#This Row],[Actual/Schedule Finish]])&lt;7,YEAR(tbl_PV_Milestones[[#This Row],[Actual/Schedule Finish]]),YEAR(tbl_PV_Milestones[[#This Row],[Actual/Schedule Finish]])+1)</f>
        <v>2026</v>
      </c>
      <c r="X942" s="41" t="str">
        <f>IF(OR(tbl_PV_Milestones[[#This Row],[Project Status]]="Completed",tbl_PV_Milestones[[#This Row],[Project Status]]="Assumed Completed"),"Yes","No")</f>
        <v>No</v>
      </c>
      <c r="Y942" s="41">
        <f>IF(tbl_PV_Milestones[[#This Row],[Baseline Date]]="",1,0)</f>
        <v>0</v>
      </c>
      <c r="Z942" s="41">
        <f>IF(tbl_PV_Milestones[[#This Row],[Baseline Date]]&lt;PV_Meta!$B$7,1,0)</f>
        <v>1</v>
      </c>
      <c r="AA942" s="41">
        <f>IF(tbl_PV_Milestones[[#This Row],[Complete]]="Yes",1,0)</f>
        <v>0</v>
      </c>
      <c r="AB942" s="41">
        <f>IF(AND(tbl_PV_Milestones[[#This Row],[BL FY]]=2025,tbl_PV_Milestones[[#This Row],[Baseline Date]]&lt;PV_Meta!$B$7),1,0)</f>
        <v>1</v>
      </c>
      <c r="AC942" s="41">
        <f>IF(AND(tbl_PV_Milestones[[#This Row],[Planned YTD]]=1,tbl_PV_Milestones[[#This Row],[Complete]]="Yes"),1,0)</f>
        <v>0</v>
      </c>
      <c r="AD942" s="41">
        <f>IF(AND(tbl_PV_Milestones[[#This Row],[Actual/Schedule Finish]]&lt;PV_Meta!$B$7,tbl_PV_Milestones[[#This Row],[Complete]]="No",tbl_PV_Milestones[[#This Row],[Project Status]]&lt;&gt;"On Hold"),1,0)</f>
        <v>0</v>
      </c>
      <c r="AE942" s="41">
        <f>IF(AND(tbl_PV_Milestones[[#This Row],[Actual/Schedule Finish]]&gt;tbl_PV_Milestones[[#This Row],[Baseline Date]],tbl_PV_Milestones[[#This Row],[Complete]]="No",tbl_PV_Milestones[[#This Row],[Project Status]]&lt;&gt;"On Hold",tbl_PV_Milestones[[#This Row],[Overdue]]=0,tbl_PV_Milestones[[#This Row],[To be Baselined]]&lt;&gt;1),1,0)</f>
        <v>0</v>
      </c>
      <c r="AF942" s="41">
        <f>IF(AND(tbl_PV_Milestones[[#This Row],[BL FY]]=2025,tbl_PV_Milestones[[#This Row],[Finish FY]]&gt;2025),1,0)</f>
        <v>1</v>
      </c>
      <c r="AG942" s="56" t="str">
        <f>_xlfn.XLOOKUP(tbl_PV_Milestones[[#This Row],[Work ID]],tbl_PV_Meta[Work ID '#],tbl_PV_Meta[Project Manager/Owner],,0)</f>
        <v>Project Manager 4</v>
      </c>
      <c r="AH942" s="6"/>
    </row>
    <row r="943" spans="4:34" x14ac:dyDescent="0.25">
      <c r="D943" s="6" t="s">
        <v>136</v>
      </c>
      <c r="E943" s="6" t="s">
        <v>579</v>
      </c>
      <c r="F943" s="6" t="s">
        <v>1692</v>
      </c>
      <c r="G943" s="6" t="s">
        <v>525</v>
      </c>
      <c r="H943" s="6" t="s">
        <v>505</v>
      </c>
      <c r="I943" s="6" t="s">
        <v>510</v>
      </c>
      <c r="J943" s="6" t="s">
        <v>136</v>
      </c>
      <c r="K943" s="6" t="s">
        <v>39</v>
      </c>
      <c r="L943" s="6" t="s">
        <v>70</v>
      </c>
      <c r="M943" s="43"/>
      <c r="N943" s="44" t="s">
        <v>1979</v>
      </c>
      <c r="O943" s="39">
        <v>46262.708333333299</v>
      </c>
      <c r="P943" s="39">
        <v>45756.708333333299</v>
      </c>
      <c r="Q943" s="6">
        <v>-341</v>
      </c>
      <c r="R943" s="6">
        <v>-0.27768729641693801</v>
      </c>
      <c r="S943" s="45" t="e">
        <f>_xlfn.CONCAT(#REF!,TRIM(tbl_PV_Milestones[[#This Row],[Milestone Description]]))</f>
        <v>#REF!</v>
      </c>
      <c r="T943" s="84" t="str">
        <f>IF(COUNTIF(tbl_PV_Milestones[UID],tbl_PV_Milestones[[#This Row],[UID]])&gt;1,"Duplicate","")</f>
        <v>Duplicate</v>
      </c>
      <c r="U943" s="42" t="str">
        <f>_xlfn.XLOOKUP(tbl_PV_Milestones[[#This Row],[Work ID]],tbl_PV_Meta[Work ID '#],tbl_PV_Meta[Sub-Portfolio])</f>
        <v>Sub-Portfolio 4</v>
      </c>
      <c r="V943" s="41">
        <f>IF(MONTH(tbl_PV_Milestones[[#This Row],[Baseline Date]])&lt;7,YEAR(tbl_PV_Milestones[[#This Row],[Baseline Date]]),YEAR(tbl_PV_Milestones[[#This Row],[Baseline Date]])+1)</f>
        <v>2025</v>
      </c>
      <c r="W943" s="41">
        <f>IF(MONTH(tbl_PV_Milestones[[#This Row],[Actual/Schedule Finish]])&lt;7,YEAR(tbl_PV_Milestones[[#This Row],[Actual/Schedule Finish]]),YEAR(tbl_PV_Milestones[[#This Row],[Actual/Schedule Finish]])+1)</f>
        <v>2027</v>
      </c>
      <c r="X943" s="41" t="str">
        <f>IF(OR(tbl_PV_Milestones[[#This Row],[Project Status]]="Completed",tbl_PV_Milestones[[#This Row],[Project Status]]="Assumed Completed"),"Yes","No")</f>
        <v>No</v>
      </c>
      <c r="Y943" s="41">
        <f>IF(tbl_PV_Milestones[[#This Row],[Baseline Date]]="",1,0)</f>
        <v>0</v>
      </c>
      <c r="Z943" s="41">
        <f>IF(tbl_PV_Milestones[[#This Row],[Baseline Date]]&lt;PV_Meta!$B$7,1,0)</f>
        <v>1</v>
      </c>
      <c r="AA943" s="41">
        <f>IF(tbl_PV_Milestones[[#This Row],[Complete]]="Yes",1,0)</f>
        <v>0</v>
      </c>
      <c r="AB943" s="41">
        <f>IF(AND(tbl_PV_Milestones[[#This Row],[BL FY]]=2025,tbl_PV_Milestones[[#This Row],[Baseline Date]]&lt;PV_Meta!$B$7),1,0)</f>
        <v>1</v>
      </c>
      <c r="AC943" s="41">
        <f>IF(AND(tbl_PV_Milestones[[#This Row],[Planned YTD]]=1,tbl_PV_Milestones[[#This Row],[Complete]]="Yes"),1,0)</f>
        <v>0</v>
      </c>
      <c r="AD943" s="41">
        <f>IF(AND(tbl_PV_Milestones[[#This Row],[Actual/Schedule Finish]]&lt;PV_Meta!$B$7,tbl_PV_Milestones[[#This Row],[Complete]]="No",tbl_PV_Milestones[[#This Row],[Project Status]]&lt;&gt;"On Hold"),1,0)</f>
        <v>0</v>
      </c>
      <c r="AE943" s="41">
        <f>IF(AND(tbl_PV_Milestones[[#This Row],[Actual/Schedule Finish]]&gt;tbl_PV_Milestones[[#This Row],[Baseline Date]],tbl_PV_Milestones[[#This Row],[Complete]]="No",tbl_PV_Milestones[[#This Row],[Project Status]]&lt;&gt;"On Hold",tbl_PV_Milestones[[#This Row],[Overdue]]=0,tbl_PV_Milestones[[#This Row],[To be Baselined]]&lt;&gt;1),1,0)</f>
        <v>0</v>
      </c>
      <c r="AF943" s="41">
        <f>IF(AND(tbl_PV_Milestones[[#This Row],[BL FY]]=2025,tbl_PV_Milestones[[#This Row],[Finish FY]]&gt;2025),1,0)</f>
        <v>1</v>
      </c>
      <c r="AG943" s="56" t="str">
        <f>_xlfn.XLOOKUP(tbl_PV_Milestones[[#This Row],[Work ID]],tbl_PV_Meta[Work ID '#],tbl_PV_Meta[Project Manager/Owner],,0)</f>
        <v>Project Manager 4</v>
      </c>
      <c r="AH943" s="6"/>
    </row>
    <row r="944" spans="4:34" x14ac:dyDescent="0.25">
      <c r="D944" s="6" t="s">
        <v>136</v>
      </c>
      <c r="E944" s="6" t="s">
        <v>579</v>
      </c>
      <c r="F944" s="6" t="s">
        <v>1692</v>
      </c>
      <c r="G944" s="6" t="s">
        <v>526</v>
      </c>
      <c r="H944" s="6" t="s">
        <v>505</v>
      </c>
      <c r="I944" s="6" t="s">
        <v>510</v>
      </c>
      <c r="J944" s="6" t="s">
        <v>136</v>
      </c>
      <c r="K944" s="6" t="s">
        <v>39</v>
      </c>
      <c r="L944" s="6" t="s">
        <v>70</v>
      </c>
      <c r="M944" s="43"/>
      <c r="N944" s="44" t="s">
        <v>1979</v>
      </c>
      <c r="O944" s="39">
        <v>46262.708333333299</v>
      </c>
      <c r="P944" s="39">
        <v>45762.708333333299</v>
      </c>
      <c r="Q944" s="6">
        <v>-337</v>
      </c>
      <c r="R944" s="6">
        <v>-0.27442996742671</v>
      </c>
      <c r="S944" s="45" t="e">
        <f>_xlfn.CONCAT(#REF!,TRIM(tbl_PV_Milestones[[#This Row],[Milestone Description]]))</f>
        <v>#REF!</v>
      </c>
      <c r="T944" s="84" t="str">
        <f>IF(COUNTIF(tbl_PV_Milestones[UID],tbl_PV_Milestones[[#This Row],[UID]])&gt;1,"Duplicate","")</f>
        <v>Duplicate</v>
      </c>
      <c r="U944" s="42" t="str">
        <f>_xlfn.XLOOKUP(tbl_PV_Milestones[[#This Row],[Work ID]],tbl_PV_Meta[Work ID '#],tbl_PV_Meta[Sub-Portfolio])</f>
        <v>Sub-Portfolio 4</v>
      </c>
      <c r="V944" s="41">
        <f>IF(MONTH(tbl_PV_Milestones[[#This Row],[Baseline Date]])&lt;7,YEAR(tbl_PV_Milestones[[#This Row],[Baseline Date]]),YEAR(tbl_PV_Milestones[[#This Row],[Baseline Date]])+1)</f>
        <v>2025</v>
      </c>
      <c r="W944" s="41">
        <f>IF(MONTH(tbl_PV_Milestones[[#This Row],[Actual/Schedule Finish]])&lt;7,YEAR(tbl_PV_Milestones[[#This Row],[Actual/Schedule Finish]]),YEAR(tbl_PV_Milestones[[#This Row],[Actual/Schedule Finish]])+1)</f>
        <v>2027</v>
      </c>
      <c r="X944" s="41" t="str">
        <f>IF(OR(tbl_PV_Milestones[[#This Row],[Project Status]]="Completed",tbl_PV_Milestones[[#This Row],[Project Status]]="Assumed Completed"),"Yes","No")</f>
        <v>No</v>
      </c>
      <c r="Y944" s="41">
        <f>IF(tbl_PV_Milestones[[#This Row],[Baseline Date]]="",1,0)</f>
        <v>0</v>
      </c>
      <c r="Z944" s="41">
        <f>IF(tbl_PV_Milestones[[#This Row],[Baseline Date]]&lt;PV_Meta!$B$7,1,0)</f>
        <v>1</v>
      </c>
      <c r="AA944" s="41">
        <f>IF(tbl_PV_Milestones[[#This Row],[Complete]]="Yes",1,0)</f>
        <v>0</v>
      </c>
      <c r="AB944" s="41">
        <f>IF(AND(tbl_PV_Milestones[[#This Row],[BL FY]]=2025,tbl_PV_Milestones[[#This Row],[Baseline Date]]&lt;PV_Meta!$B$7),1,0)</f>
        <v>1</v>
      </c>
      <c r="AC944" s="41">
        <f>IF(AND(tbl_PV_Milestones[[#This Row],[Planned YTD]]=1,tbl_PV_Milestones[[#This Row],[Complete]]="Yes"),1,0)</f>
        <v>0</v>
      </c>
      <c r="AD944" s="41">
        <f>IF(AND(tbl_PV_Milestones[[#This Row],[Actual/Schedule Finish]]&lt;PV_Meta!$B$7,tbl_PV_Milestones[[#This Row],[Complete]]="No",tbl_PV_Milestones[[#This Row],[Project Status]]&lt;&gt;"On Hold"),1,0)</f>
        <v>0</v>
      </c>
      <c r="AE944" s="41">
        <f>IF(AND(tbl_PV_Milestones[[#This Row],[Actual/Schedule Finish]]&gt;tbl_PV_Milestones[[#This Row],[Baseline Date]],tbl_PV_Milestones[[#This Row],[Complete]]="No",tbl_PV_Milestones[[#This Row],[Project Status]]&lt;&gt;"On Hold",tbl_PV_Milestones[[#This Row],[Overdue]]=0,tbl_PV_Milestones[[#This Row],[To be Baselined]]&lt;&gt;1),1,0)</f>
        <v>0</v>
      </c>
      <c r="AF944" s="41">
        <f>IF(AND(tbl_PV_Milestones[[#This Row],[BL FY]]=2025,tbl_PV_Milestones[[#This Row],[Finish FY]]&gt;2025),1,0)</f>
        <v>1</v>
      </c>
      <c r="AG944" s="56" t="str">
        <f>_xlfn.XLOOKUP(tbl_PV_Milestones[[#This Row],[Work ID]],tbl_PV_Meta[Work ID '#],tbl_PV_Meta[Project Manager/Owner],,0)</f>
        <v>Project Manager 4</v>
      </c>
      <c r="AH944" s="6"/>
    </row>
    <row r="945" spans="4:34" x14ac:dyDescent="0.25">
      <c r="D945" s="6" t="s">
        <v>136</v>
      </c>
      <c r="E945" s="6" t="s">
        <v>579</v>
      </c>
      <c r="F945" s="6" t="s">
        <v>1692</v>
      </c>
      <c r="G945" s="6" t="s">
        <v>527</v>
      </c>
      <c r="H945" s="6" t="s">
        <v>505</v>
      </c>
      <c r="I945" s="6" t="s">
        <v>510</v>
      </c>
      <c r="J945" s="6" t="s">
        <v>136</v>
      </c>
      <c r="K945" s="6" t="s">
        <v>39</v>
      </c>
      <c r="L945" s="6" t="s">
        <v>70</v>
      </c>
      <c r="M945" s="43"/>
      <c r="N945" s="44" t="s">
        <v>1979</v>
      </c>
      <c r="O945" s="39">
        <v>46262.708333333299</v>
      </c>
      <c r="P945" s="39">
        <v>45770.708333333299</v>
      </c>
      <c r="Q945" s="6">
        <v>-333</v>
      </c>
      <c r="R945" s="6">
        <v>-0.27117263843648198</v>
      </c>
      <c r="S945" s="45" t="e">
        <f>_xlfn.CONCAT(#REF!,TRIM(tbl_PV_Milestones[[#This Row],[Milestone Description]]))</f>
        <v>#REF!</v>
      </c>
      <c r="T945" s="84" t="str">
        <f>IF(COUNTIF(tbl_PV_Milestones[UID],tbl_PV_Milestones[[#This Row],[UID]])&gt;1,"Duplicate","")</f>
        <v>Duplicate</v>
      </c>
      <c r="U945" s="42" t="str">
        <f>_xlfn.XLOOKUP(tbl_PV_Milestones[[#This Row],[Work ID]],tbl_PV_Meta[Work ID '#],tbl_PV_Meta[Sub-Portfolio])</f>
        <v>Sub-Portfolio 4</v>
      </c>
      <c r="V945" s="41">
        <f>IF(MONTH(tbl_PV_Milestones[[#This Row],[Baseline Date]])&lt;7,YEAR(tbl_PV_Milestones[[#This Row],[Baseline Date]]),YEAR(tbl_PV_Milestones[[#This Row],[Baseline Date]])+1)</f>
        <v>2025</v>
      </c>
      <c r="W945" s="41">
        <f>IF(MONTH(tbl_PV_Milestones[[#This Row],[Actual/Schedule Finish]])&lt;7,YEAR(tbl_PV_Milestones[[#This Row],[Actual/Schedule Finish]]),YEAR(tbl_PV_Milestones[[#This Row],[Actual/Schedule Finish]])+1)</f>
        <v>2027</v>
      </c>
      <c r="X945" s="41" t="str">
        <f>IF(OR(tbl_PV_Milestones[[#This Row],[Project Status]]="Completed",tbl_PV_Milestones[[#This Row],[Project Status]]="Assumed Completed"),"Yes","No")</f>
        <v>No</v>
      </c>
      <c r="Y945" s="41">
        <f>IF(tbl_PV_Milestones[[#This Row],[Baseline Date]]="",1,0)</f>
        <v>0</v>
      </c>
      <c r="Z945" s="41">
        <f>IF(tbl_PV_Milestones[[#This Row],[Baseline Date]]&lt;PV_Meta!$B$7,1,0)</f>
        <v>1</v>
      </c>
      <c r="AA945" s="41">
        <f>IF(tbl_PV_Milestones[[#This Row],[Complete]]="Yes",1,0)</f>
        <v>0</v>
      </c>
      <c r="AB945" s="41">
        <f>IF(AND(tbl_PV_Milestones[[#This Row],[BL FY]]=2025,tbl_PV_Milestones[[#This Row],[Baseline Date]]&lt;PV_Meta!$B$7),1,0)</f>
        <v>1</v>
      </c>
      <c r="AC945" s="41">
        <f>IF(AND(tbl_PV_Milestones[[#This Row],[Planned YTD]]=1,tbl_PV_Milestones[[#This Row],[Complete]]="Yes"),1,0)</f>
        <v>0</v>
      </c>
      <c r="AD945" s="41">
        <f>IF(AND(tbl_PV_Milestones[[#This Row],[Actual/Schedule Finish]]&lt;PV_Meta!$B$7,tbl_PV_Milestones[[#This Row],[Complete]]="No",tbl_PV_Milestones[[#This Row],[Project Status]]&lt;&gt;"On Hold"),1,0)</f>
        <v>0</v>
      </c>
      <c r="AE945" s="41">
        <f>IF(AND(tbl_PV_Milestones[[#This Row],[Actual/Schedule Finish]]&gt;tbl_PV_Milestones[[#This Row],[Baseline Date]],tbl_PV_Milestones[[#This Row],[Complete]]="No",tbl_PV_Milestones[[#This Row],[Project Status]]&lt;&gt;"On Hold",tbl_PV_Milestones[[#This Row],[Overdue]]=0,tbl_PV_Milestones[[#This Row],[To be Baselined]]&lt;&gt;1),1,0)</f>
        <v>0</v>
      </c>
      <c r="AF945" s="41">
        <f>IF(AND(tbl_PV_Milestones[[#This Row],[BL FY]]=2025,tbl_PV_Milestones[[#This Row],[Finish FY]]&gt;2025),1,0)</f>
        <v>1</v>
      </c>
      <c r="AG945" s="56" t="str">
        <f>_xlfn.XLOOKUP(tbl_PV_Milestones[[#This Row],[Work ID]],tbl_PV_Meta[Work ID '#],tbl_PV_Meta[Project Manager/Owner],,0)</f>
        <v>Project Manager 4</v>
      </c>
      <c r="AH945" s="6"/>
    </row>
    <row r="946" spans="4:34" x14ac:dyDescent="0.25">
      <c r="D946" s="6" t="s">
        <v>136</v>
      </c>
      <c r="E946" s="6" t="s">
        <v>503</v>
      </c>
      <c r="F946" s="6" t="s">
        <v>1692</v>
      </c>
      <c r="G946" s="6" t="s">
        <v>528</v>
      </c>
      <c r="H946" s="6" t="s">
        <v>505</v>
      </c>
      <c r="I946" s="6" t="s">
        <v>510</v>
      </c>
      <c r="J946" s="6" t="s">
        <v>136</v>
      </c>
      <c r="K946" s="6" t="s">
        <v>39</v>
      </c>
      <c r="L946" s="6" t="s">
        <v>70</v>
      </c>
      <c r="M946" s="43"/>
      <c r="N946" s="44" t="s">
        <v>1979</v>
      </c>
      <c r="O946" s="39">
        <v>45777.708333333299</v>
      </c>
      <c r="P946" s="39">
        <v>45777.708333333299</v>
      </c>
      <c r="Q946" s="6">
        <v>0</v>
      </c>
      <c r="R946" s="6">
        <v>0</v>
      </c>
      <c r="S946" s="45" t="e">
        <f>_xlfn.CONCAT(#REF!,TRIM(tbl_PV_Milestones[[#This Row],[Milestone Description]]))</f>
        <v>#REF!</v>
      </c>
      <c r="T946" s="84" t="str">
        <f>IF(COUNTIF(tbl_PV_Milestones[UID],tbl_PV_Milestones[[#This Row],[UID]])&gt;1,"Duplicate","")</f>
        <v>Duplicate</v>
      </c>
      <c r="U946" s="42" t="str">
        <f>_xlfn.XLOOKUP(tbl_PV_Milestones[[#This Row],[Work ID]],tbl_PV_Meta[Work ID '#],tbl_PV_Meta[Sub-Portfolio])</f>
        <v>Sub-Portfolio 4</v>
      </c>
      <c r="V946" s="41">
        <f>IF(MONTH(tbl_PV_Milestones[[#This Row],[Baseline Date]])&lt;7,YEAR(tbl_PV_Milestones[[#This Row],[Baseline Date]]),YEAR(tbl_PV_Milestones[[#This Row],[Baseline Date]])+1)</f>
        <v>2025</v>
      </c>
      <c r="W946" s="41">
        <f>IF(MONTH(tbl_PV_Milestones[[#This Row],[Actual/Schedule Finish]])&lt;7,YEAR(tbl_PV_Milestones[[#This Row],[Actual/Schedule Finish]]),YEAR(tbl_PV_Milestones[[#This Row],[Actual/Schedule Finish]])+1)</f>
        <v>2025</v>
      </c>
      <c r="X946" s="41" t="str">
        <f>IF(OR(tbl_PV_Milestones[[#This Row],[Project Status]]="Completed",tbl_PV_Milestones[[#This Row],[Project Status]]="Assumed Completed"),"Yes","No")</f>
        <v>No</v>
      </c>
      <c r="Y946" s="41">
        <f>IF(tbl_PV_Milestones[[#This Row],[Baseline Date]]="",1,0)</f>
        <v>0</v>
      </c>
      <c r="Z946" s="41">
        <f>IF(tbl_PV_Milestones[[#This Row],[Baseline Date]]&lt;PV_Meta!$B$7,1,0)</f>
        <v>1</v>
      </c>
      <c r="AA946" s="41">
        <f>IF(tbl_PV_Milestones[[#This Row],[Complete]]="Yes",1,0)</f>
        <v>0</v>
      </c>
      <c r="AB946" s="41">
        <f>IF(AND(tbl_PV_Milestones[[#This Row],[BL FY]]=2025,tbl_PV_Milestones[[#This Row],[Baseline Date]]&lt;PV_Meta!$B$7),1,0)</f>
        <v>1</v>
      </c>
      <c r="AC946" s="41">
        <f>IF(AND(tbl_PV_Milestones[[#This Row],[Planned YTD]]=1,tbl_PV_Milestones[[#This Row],[Complete]]="Yes"),1,0)</f>
        <v>0</v>
      </c>
      <c r="AD946" s="41">
        <f>IF(AND(tbl_PV_Milestones[[#This Row],[Actual/Schedule Finish]]&lt;PV_Meta!$B$7,tbl_PV_Milestones[[#This Row],[Complete]]="No",tbl_PV_Milestones[[#This Row],[Project Status]]&lt;&gt;"On Hold"),1,0)</f>
        <v>0</v>
      </c>
      <c r="AE946" s="41">
        <f>IF(AND(tbl_PV_Milestones[[#This Row],[Actual/Schedule Finish]]&gt;tbl_PV_Milestones[[#This Row],[Baseline Date]],tbl_PV_Milestones[[#This Row],[Complete]]="No",tbl_PV_Milestones[[#This Row],[Project Status]]&lt;&gt;"On Hold",tbl_PV_Milestones[[#This Row],[Overdue]]=0,tbl_PV_Milestones[[#This Row],[To be Baselined]]&lt;&gt;1),1,0)</f>
        <v>0</v>
      </c>
      <c r="AF946" s="41">
        <f>IF(AND(tbl_PV_Milestones[[#This Row],[BL FY]]=2025,tbl_PV_Milestones[[#This Row],[Finish FY]]&gt;2025),1,0)</f>
        <v>0</v>
      </c>
      <c r="AG946" s="56" t="str">
        <f>_xlfn.XLOOKUP(tbl_PV_Milestones[[#This Row],[Work ID]],tbl_PV_Meta[Work ID '#],tbl_PV_Meta[Project Manager/Owner],,0)</f>
        <v>Project Manager 4</v>
      </c>
      <c r="AH946" s="6"/>
    </row>
    <row r="947" spans="4:34" x14ac:dyDescent="0.25">
      <c r="D947" s="6" t="s">
        <v>136</v>
      </c>
      <c r="E947" s="6" t="s">
        <v>52</v>
      </c>
      <c r="F947" s="6" t="s">
        <v>1692</v>
      </c>
      <c r="G947" s="6" t="s">
        <v>529</v>
      </c>
      <c r="H947" s="6" t="s">
        <v>505</v>
      </c>
      <c r="I947" s="6" t="s">
        <v>510</v>
      </c>
      <c r="J947" s="6" t="s">
        <v>136</v>
      </c>
      <c r="K947" s="6" t="s">
        <v>39</v>
      </c>
      <c r="L947" s="6" t="s">
        <v>70</v>
      </c>
      <c r="M947" s="43"/>
      <c r="N947" s="44" t="s">
        <v>1979</v>
      </c>
      <c r="P947" s="39">
        <v>45756.708333333299</v>
      </c>
      <c r="S947" s="45" t="e">
        <f>_xlfn.CONCAT(#REF!,TRIM(tbl_PV_Milestones[[#This Row],[Milestone Description]]))</f>
        <v>#REF!</v>
      </c>
      <c r="T947" s="84" t="str">
        <f>IF(COUNTIF(tbl_PV_Milestones[UID],tbl_PV_Milestones[[#This Row],[UID]])&gt;1,"Duplicate","")</f>
        <v>Duplicate</v>
      </c>
      <c r="U947" s="42" t="str">
        <f>_xlfn.XLOOKUP(tbl_PV_Milestones[[#This Row],[Work ID]],tbl_PV_Meta[Work ID '#],tbl_PV_Meta[Sub-Portfolio])</f>
        <v>Sub-Portfolio 4</v>
      </c>
      <c r="V947" s="41">
        <f>IF(MONTH(tbl_PV_Milestones[[#This Row],[Baseline Date]])&lt;7,YEAR(tbl_PV_Milestones[[#This Row],[Baseline Date]]),YEAR(tbl_PV_Milestones[[#This Row],[Baseline Date]])+1)</f>
        <v>2025</v>
      </c>
      <c r="W947" s="41">
        <f>IF(MONTH(tbl_PV_Milestones[[#This Row],[Actual/Schedule Finish]])&lt;7,YEAR(tbl_PV_Milestones[[#This Row],[Actual/Schedule Finish]]),YEAR(tbl_PV_Milestones[[#This Row],[Actual/Schedule Finish]])+1)</f>
        <v>1900</v>
      </c>
      <c r="X947" s="41" t="str">
        <f>IF(OR(tbl_PV_Milestones[[#This Row],[Project Status]]="Completed",tbl_PV_Milestones[[#This Row],[Project Status]]="Assumed Completed"),"Yes","No")</f>
        <v>No</v>
      </c>
      <c r="Y947" s="41">
        <f>IF(tbl_PV_Milestones[[#This Row],[Baseline Date]]="",1,0)</f>
        <v>0</v>
      </c>
      <c r="Z947" s="41">
        <f>IF(tbl_PV_Milestones[[#This Row],[Baseline Date]]&lt;PV_Meta!$B$7,1,0)</f>
        <v>1</v>
      </c>
      <c r="AA947" s="41">
        <f>IF(tbl_PV_Milestones[[#This Row],[Complete]]="Yes",1,0)</f>
        <v>0</v>
      </c>
      <c r="AB947" s="41">
        <f>IF(AND(tbl_PV_Milestones[[#This Row],[BL FY]]=2025,tbl_PV_Milestones[[#This Row],[Baseline Date]]&lt;PV_Meta!$B$7),1,0)</f>
        <v>1</v>
      </c>
      <c r="AC947" s="41">
        <f>IF(AND(tbl_PV_Milestones[[#This Row],[Planned YTD]]=1,tbl_PV_Milestones[[#This Row],[Complete]]="Yes"),1,0)</f>
        <v>0</v>
      </c>
      <c r="AD947" s="41">
        <f>IF(AND(tbl_PV_Milestones[[#This Row],[Actual/Schedule Finish]]&lt;PV_Meta!$B$7,tbl_PV_Milestones[[#This Row],[Complete]]="No",tbl_PV_Milestones[[#This Row],[Project Status]]&lt;&gt;"On Hold"),1,0)</f>
        <v>0</v>
      </c>
      <c r="AE947" s="41">
        <f>IF(AND(tbl_PV_Milestones[[#This Row],[Actual/Schedule Finish]]&gt;tbl_PV_Milestones[[#This Row],[Baseline Date]],tbl_PV_Milestones[[#This Row],[Complete]]="No",tbl_PV_Milestones[[#This Row],[Project Status]]&lt;&gt;"On Hold",tbl_PV_Milestones[[#This Row],[Overdue]]=0,tbl_PV_Milestones[[#This Row],[To be Baselined]]&lt;&gt;1),1,0)</f>
        <v>0</v>
      </c>
      <c r="AF947" s="41">
        <f>IF(AND(tbl_PV_Milestones[[#This Row],[BL FY]]=2025,tbl_PV_Milestones[[#This Row],[Finish FY]]&gt;2025),1,0)</f>
        <v>0</v>
      </c>
      <c r="AG947" s="56" t="str">
        <f>_xlfn.XLOOKUP(tbl_PV_Milestones[[#This Row],[Work ID]],tbl_PV_Meta[Work ID '#],tbl_PV_Meta[Project Manager/Owner],,0)</f>
        <v>Project Manager 4</v>
      </c>
      <c r="AH947" s="6"/>
    </row>
    <row r="948" spans="4:34" x14ac:dyDescent="0.25">
      <c r="D948" s="6" t="s">
        <v>136</v>
      </c>
      <c r="E948" s="6" t="s">
        <v>579</v>
      </c>
      <c r="F948" s="6" t="s">
        <v>1692</v>
      </c>
      <c r="G948" s="6" t="s">
        <v>530</v>
      </c>
      <c r="H948" s="6" t="s">
        <v>505</v>
      </c>
      <c r="I948" s="6" t="s">
        <v>510</v>
      </c>
      <c r="J948" s="6" t="s">
        <v>136</v>
      </c>
      <c r="K948" s="6" t="s">
        <v>39</v>
      </c>
      <c r="L948" s="6" t="s">
        <v>70</v>
      </c>
      <c r="M948" s="43"/>
      <c r="N948" s="44" t="s">
        <v>1979</v>
      </c>
      <c r="O948" s="39">
        <v>46262.708333333299</v>
      </c>
      <c r="P948" s="39">
        <v>45783.708333333299</v>
      </c>
      <c r="Q948" s="6">
        <v>-325</v>
      </c>
      <c r="R948" s="6">
        <v>-0.26465798045602601</v>
      </c>
      <c r="S948" s="45" t="e">
        <f>_xlfn.CONCAT(#REF!,TRIM(tbl_PV_Milestones[[#This Row],[Milestone Description]]))</f>
        <v>#REF!</v>
      </c>
      <c r="T948" s="84" t="str">
        <f>IF(COUNTIF(tbl_PV_Milestones[UID],tbl_PV_Milestones[[#This Row],[UID]])&gt;1,"Duplicate","")</f>
        <v>Duplicate</v>
      </c>
      <c r="U948" s="42" t="str">
        <f>_xlfn.XLOOKUP(tbl_PV_Milestones[[#This Row],[Work ID]],tbl_PV_Meta[Work ID '#],tbl_PV_Meta[Sub-Portfolio])</f>
        <v>Sub-Portfolio 4</v>
      </c>
      <c r="V948" s="41">
        <f>IF(MONTH(tbl_PV_Milestones[[#This Row],[Baseline Date]])&lt;7,YEAR(tbl_PV_Milestones[[#This Row],[Baseline Date]]),YEAR(tbl_PV_Milestones[[#This Row],[Baseline Date]])+1)</f>
        <v>2025</v>
      </c>
      <c r="W948" s="41">
        <f>IF(MONTH(tbl_PV_Milestones[[#This Row],[Actual/Schedule Finish]])&lt;7,YEAR(tbl_PV_Milestones[[#This Row],[Actual/Schedule Finish]]),YEAR(tbl_PV_Milestones[[#This Row],[Actual/Schedule Finish]])+1)</f>
        <v>2027</v>
      </c>
      <c r="X948" s="41" t="str">
        <f>IF(OR(tbl_PV_Milestones[[#This Row],[Project Status]]="Completed",tbl_PV_Milestones[[#This Row],[Project Status]]="Assumed Completed"),"Yes","No")</f>
        <v>No</v>
      </c>
      <c r="Y948" s="41">
        <f>IF(tbl_PV_Milestones[[#This Row],[Baseline Date]]="",1,0)</f>
        <v>0</v>
      </c>
      <c r="Z948" s="41">
        <f>IF(tbl_PV_Milestones[[#This Row],[Baseline Date]]&lt;PV_Meta!$B$7,1,0)</f>
        <v>0</v>
      </c>
      <c r="AA948" s="41">
        <f>IF(tbl_PV_Milestones[[#This Row],[Complete]]="Yes",1,0)</f>
        <v>0</v>
      </c>
      <c r="AB948" s="41">
        <f>IF(AND(tbl_PV_Milestones[[#This Row],[BL FY]]=2025,tbl_PV_Milestones[[#This Row],[Baseline Date]]&lt;PV_Meta!$B$7),1,0)</f>
        <v>0</v>
      </c>
      <c r="AC948" s="41">
        <f>IF(AND(tbl_PV_Milestones[[#This Row],[Planned YTD]]=1,tbl_PV_Milestones[[#This Row],[Complete]]="Yes"),1,0)</f>
        <v>0</v>
      </c>
      <c r="AD948" s="41">
        <f>IF(AND(tbl_PV_Milestones[[#This Row],[Actual/Schedule Finish]]&lt;PV_Meta!$B$7,tbl_PV_Milestones[[#This Row],[Complete]]="No",tbl_PV_Milestones[[#This Row],[Project Status]]&lt;&gt;"On Hold"),1,0)</f>
        <v>0</v>
      </c>
      <c r="AE948" s="41">
        <f>IF(AND(tbl_PV_Milestones[[#This Row],[Actual/Schedule Finish]]&gt;tbl_PV_Milestones[[#This Row],[Baseline Date]],tbl_PV_Milestones[[#This Row],[Complete]]="No",tbl_PV_Milestones[[#This Row],[Project Status]]&lt;&gt;"On Hold",tbl_PV_Milestones[[#This Row],[Overdue]]=0,tbl_PV_Milestones[[#This Row],[To be Baselined]]&lt;&gt;1),1,0)</f>
        <v>0</v>
      </c>
      <c r="AF948" s="41">
        <f>IF(AND(tbl_PV_Milestones[[#This Row],[BL FY]]=2025,tbl_PV_Milestones[[#This Row],[Finish FY]]&gt;2025),1,0)</f>
        <v>1</v>
      </c>
      <c r="AG948" s="56" t="str">
        <f>_xlfn.XLOOKUP(tbl_PV_Milestones[[#This Row],[Work ID]],tbl_PV_Meta[Work ID '#],tbl_PV_Meta[Project Manager/Owner],,0)</f>
        <v>Project Manager 4</v>
      </c>
      <c r="AH948" s="6"/>
    </row>
    <row r="949" spans="4:34" x14ac:dyDescent="0.25">
      <c r="D949" s="6" t="s">
        <v>136</v>
      </c>
      <c r="E949" s="6" t="s">
        <v>579</v>
      </c>
      <c r="F949" s="6" t="s">
        <v>1692</v>
      </c>
      <c r="G949" s="6" t="s">
        <v>531</v>
      </c>
      <c r="H949" s="6" t="s">
        <v>505</v>
      </c>
      <c r="I949" s="6" t="s">
        <v>510</v>
      </c>
      <c r="J949" s="6" t="s">
        <v>136</v>
      </c>
      <c r="K949" s="6" t="s">
        <v>39</v>
      </c>
      <c r="L949" s="6" t="s">
        <v>70</v>
      </c>
      <c r="M949" s="43"/>
      <c r="N949" s="44" t="s">
        <v>1979</v>
      </c>
      <c r="O949" s="39">
        <v>46262.708333333299</v>
      </c>
      <c r="P949" s="39">
        <v>45789.708333333299</v>
      </c>
      <c r="Q949" s="6">
        <v>-321</v>
      </c>
      <c r="R949" s="6">
        <v>-0.261400651465798</v>
      </c>
      <c r="S949" s="45" t="e">
        <f>_xlfn.CONCAT(#REF!,TRIM(tbl_PV_Milestones[[#This Row],[Milestone Description]]))</f>
        <v>#REF!</v>
      </c>
      <c r="T949" s="84" t="str">
        <f>IF(COUNTIF(tbl_PV_Milestones[UID],tbl_PV_Milestones[[#This Row],[UID]])&gt;1,"Duplicate","")</f>
        <v>Duplicate</v>
      </c>
      <c r="U949" s="42" t="str">
        <f>_xlfn.XLOOKUP(tbl_PV_Milestones[[#This Row],[Work ID]],tbl_PV_Meta[Work ID '#],tbl_PV_Meta[Sub-Portfolio])</f>
        <v>Sub-Portfolio 4</v>
      </c>
      <c r="V949" s="41">
        <f>IF(MONTH(tbl_PV_Milestones[[#This Row],[Baseline Date]])&lt;7,YEAR(tbl_PV_Milestones[[#This Row],[Baseline Date]]),YEAR(tbl_PV_Milestones[[#This Row],[Baseline Date]])+1)</f>
        <v>2025</v>
      </c>
      <c r="W949" s="41">
        <f>IF(MONTH(tbl_PV_Milestones[[#This Row],[Actual/Schedule Finish]])&lt;7,YEAR(tbl_PV_Milestones[[#This Row],[Actual/Schedule Finish]]),YEAR(tbl_PV_Milestones[[#This Row],[Actual/Schedule Finish]])+1)</f>
        <v>2027</v>
      </c>
      <c r="X949" s="41" t="str">
        <f>IF(OR(tbl_PV_Milestones[[#This Row],[Project Status]]="Completed",tbl_PV_Milestones[[#This Row],[Project Status]]="Assumed Completed"),"Yes","No")</f>
        <v>No</v>
      </c>
      <c r="Y949" s="41">
        <f>IF(tbl_PV_Milestones[[#This Row],[Baseline Date]]="",1,0)</f>
        <v>0</v>
      </c>
      <c r="Z949" s="41">
        <f>IF(tbl_PV_Milestones[[#This Row],[Baseline Date]]&lt;PV_Meta!$B$7,1,0)</f>
        <v>0</v>
      </c>
      <c r="AA949" s="41">
        <f>IF(tbl_PV_Milestones[[#This Row],[Complete]]="Yes",1,0)</f>
        <v>0</v>
      </c>
      <c r="AB949" s="41">
        <f>IF(AND(tbl_PV_Milestones[[#This Row],[BL FY]]=2025,tbl_PV_Milestones[[#This Row],[Baseline Date]]&lt;PV_Meta!$B$7),1,0)</f>
        <v>0</v>
      </c>
      <c r="AC949" s="41">
        <f>IF(AND(tbl_PV_Milestones[[#This Row],[Planned YTD]]=1,tbl_PV_Milestones[[#This Row],[Complete]]="Yes"),1,0)</f>
        <v>0</v>
      </c>
      <c r="AD949" s="41">
        <f>IF(AND(tbl_PV_Milestones[[#This Row],[Actual/Schedule Finish]]&lt;PV_Meta!$B$7,tbl_PV_Milestones[[#This Row],[Complete]]="No",tbl_PV_Milestones[[#This Row],[Project Status]]&lt;&gt;"On Hold"),1,0)</f>
        <v>0</v>
      </c>
      <c r="AE949" s="41">
        <f>IF(AND(tbl_PV_Milestones[[#This Row],[Actual/Schedule Finish]]&gt;tbl_PV_Milestones[[#This Row],[Baseline Date]],tbl_PV_Milestones[[#This Row],[Complete]]="No",tbl_PV_Milestones[[#This Row],[Project Status]]&lt;&gt;"On Hold",tbl_PV_Milestones[[#This Row],[Overdue]]=0,tbl_PV_Milestones[[#This Row],[To be Baselined]]&lt;&gt;1),1,0)</f>
        <v>0</v>
      </c>
      <c r="AF949" s="41">
        <f>IF(AND(tbl_PV_Milestones[[#This Row],[BL FY]]=2025,tbl_PV_Milestones[[#This Row],[Finish FY]]&gt;2025),1,0)</f>
        <v>1</v>
      </c>
      <c r="AG949" s="56" t="str">
        <f>_xlfn.XLOOKUP(tbl_PV_Milestones[[#This Row],[Work ID]],tbl_PV_Meta[Work ID '#],tbl_PV_Meta[Project Manager/Owner],,0)</f>
        <v>Project Manager 4</v>
      </c>
      <c r="AH949" s="6"/>
    </row>
    <row r="950" spans="4:34" x14ac:dyDescent="0.25">
      <c r="D950" s="6" t="s">
        <v>136</v>
      </c>
      <c r="E950" s="6" t="s">
        <v>579</v>
      </c>
      <c r="F950" s="6" t="s">
        <v>1692</v>
      </c>
      <c r="G950" s="6" t="s">
        <v>532</v>
      </c>
      <c r="H950" s="6" t="s">
        <v>505</v>
      </c>
      <c r="I950" s="6" t="s">
        <v>506</v>
      </c>
      <c r="J950" s="6" t="s">
        <v>136</v>
      </c>
      <c r="K950" s="6" t="s">
        <v>39</v>
      </c>
      <c r="L950" s="6" t="s">
        <v>70</v>
      </c>
      <c r="M950" s="43"/>
      <c r="N950" s="44" t="s">
        <v>1979</v>
      </c>
      <c r="O950" s="39">
        <v>46262.708333333299</v>
      </c>
      <c r="P950" s="39">
        <v>45793.708333333299</v>
      </c>
      <c r="Q950" s="6">
        <v>-317</v>
      </c>
      <c r="R950" s="6">
        <v>-0.25814332247556998</v>
      </c>
      <c r="S950" s="45" t="e">
        <f>_xlfn.CONCAT(#REF!,TRIM(tbl_PV_Milestones[[#This Row],[Milestone Description]]))</f>
        <v>#REF!</v>
      </c>
      <c r="T950" s="84" t="str">
        <f>IF(COUNTIF(tbl_PV_Milestones[UID],tbl_PV_Milestones[[#This Row],[UID]])&gt;1,"Duplicate","")</f>
        <v>Duplicate</v>
      </c>
      <c r="U950" s="42" t="str">
        <f>_xlfn.XLOOKUP(tbl_PV_Milestones[[#This Row],[Work ID]],tbl_PV_Meta[Work ID '#],tbl_PV_Meta[Sub-Portfolio])</f>
        <v>Sub-Portfolio 4</v>
      </c>
      <c r="V950" s="41">
        <f>IF(MONTH(tbl_PV_Milestones[[#This Row],[Baseline Date]])&lt;7,YEAR(tbl_PV_Milestones[[#This Row],[Baseline Date]]),YEAR(tbl_PV_Milestones[[#This Row],[Baseline Date]])+1)</f>
        <v>2025</v>
      </c>
      <c r="W950" s="41">
        <f>IF(MONTH(tbl_PV_Milestones[[#This Row],[Actual/Schedule Finish]])&lt;7,YEAR(tbl_PV_Milestones[[#This Row],[Actual/Schedule Finish]]),YEAR(tbl_PV_Milestones[[#This Row],[Actual/Schedule Finish]])+1)</f>
        <v>2027</v>
      </c>
      <c r="X950" s="41" t="str">
        <f>IF(OR(tbl_PV_Milestones[[#This Row],[Project Status]]="Completed",tbl_PV_Milestones[[#This Row],[Project Status]]="Assumed Completed"),"Yes","No")</f>
        <v>No</v>
      </c>
      <c r="Y950" s="41">
        <f>IF(tbl_PV_Milestones[[#This Row],[Baseline Date]]="",1,0)</f>
        <v>0</v>
      </c>
      <c r="Z950" s="41">
        <f>IF(tbl_PV_Milestones[[#This Row],[Baseline Date]]&lt;PV_Meta!$B$7,1,0)</f>
        <v>0</v>
      </c>
      <c r="AA950" s="41">
        <f>IF(tbl_PV_Milestones[[#This Row],[Complete]]="Yes",1,0)</f>
        <v>0</v>
      </c>
      <c r="AB950" s="41">
        <f>IF(AND(tbl_PV_Milestones[[#This Row],[BL FY]]=2025,tbl_PV_Milestones[[#This Row],[Baseline Date]]&lt;PV_Meta!$B$7),1,0)</f>
        <v>0</v>
      </c>
      <c r="AC950" s="41">
        <f>IF(AND(tbl_PV_Milestones[[#This Row],[Planned YTD]]=1,tbl_PV_Milestones[[#This Row],[Complete]]="Yes"),1,0)</f>
        <v>0</v>
      </c>
      <c r="AD950" s="41">
        <f>IF(AND(tbl_PV_Milestones[[#This Row],[Actual/Schedule Finish]]&lt;PV_Meta!$B$7,tbl_PV_Milestones[[#This Row],[Complete]]="No",tbl_PV_Milestones[[#This Row],[Project Status]]&lt;&gt;"On Hold"),1,0)</f>
        <v>0</v>
      </c>
      <c r="AE950" s="41">
        <f>IF(AND(tbl_PV_Milestones[[#This Row],[Actual/Schedule Finish]]&gt;tbl_PV_Milestones[[#This Row],[Baseline Date]],tbl_PV_Milestones[[#This Row],[Complete]]="No",tbl_PV_Milestones[[#This Row],[Project Status]]&lt;&gt;"On Hold",tbl_PV_Milestones[[#This Row],[Overdue]]=0,tbl_PV_Milestones[[#This Row],[To be Baselined]]&lt;&gt;1),1,0)</f>
        <v>0</v>
      </c>
      <c r="AF950" s="41">
        <f>IF(AND(tbl_PV_Milestones[[#This Row],[BL FY]]=2025,tbl_PV_Milestones[[#This Row],[Finish FY]]&gt;2025),1,0)</f>
        <v>1</v>
      </c>
      <c r="AG950" s="56" t="str">
        <f>_xlfn.XLOOKUP(tbl_PV_Milestones[[#This Row],[Work ID]],tbl_PV_Meta[Work ID '#],tbl_PV_Meta[Project Manager/Owner],,0)</f>
        <v>Project Manager 4</v>
      </c>
      <c r="AH950" s="6"/>
    </row>
    <row r="951" spans="4:34" x14ac:dyDescent="0.25">
      <c r="D951" s="6" t="s">
        <v>136</v>
      </c>
      <c r="E951" s="6" t="s">
        <v>579</v>
      </c>
      <c r="F951" s="6" t="s">
        <v>1692</v>
      </c>
      <c r="G951" s="6" t="s">
        <v>533</v>
      </c>
      <c r="H951" s="6" t="s">
        <v>519</v>
      </c>
      <c r="I951" s="6" t="s">
        <v>510</v>
      </c>
      <c r="J951" s="6" t="s">
        <v>136</v>
      </c>
      <c r="K951" s="6" t="s">
        <v>39</v>
      </c>
      <c r="L951" s="6" t="s">
        <v>70</v>
      </c>
      <c r="M951" s="43"/>
      <c r="N951" s="44" t="s">
        <v>1979</v>
      </c>
      <c r="O951" s="39">
        <v>46262.708333333299</v>
      </c>
      <c r="P951" s="39">
        <v>45807.333333333299</v>
      </c>
      <c r="Q951" s="6">
        <v>-308</v>
      </c>
      <c r="R951" s="6">
        <v>-0.250814332247557</v>
      </c>
      <c r="S951" s="45" t="e">
        <f>_xlfn.CONCAT(#REF!,TRIM(tbl_PV_Milestones[[#This Row],[Milestone Description]]))</f>
        <v>#REF!</v>
      </c>
      <c r="T951" s="84" t="str">
        <f>IF(COUNTIF(tbl_PV_Milestones[UID],tbl_PV_Milestones[[#This Row],[UID]])&gt;1,"Duplicate","")</f>
        <v>Duplicate</v>
      </c>
      <c r="U951" s="42" t="str">
        <f>_xlfn.XLOOKUP(tbl_PV_Milestones[[#This Row],[Work ID]],tbl_PV_Meta[Work ID '#],tbl_PV_Meta[Sub-Portfolio])</f>
        <v>Sub-Portfolio 4</v>
      </c>
      <c r="V951" s="41">
        <f>IF(MONTH(tbl_PV_Milestones[[#This Row],[Baseline Date]])&lt;7,YEAR(tbl_PV_Milestones[[#This Row],[Baseline Date]]),YEAR(tbl_PV_Milestones[[#This Row],[Baseline Date]])+1)</f>
        <v>2025</v>
      </c>
      <c r="W951" s="41">
        <f>IF(MONTH(tbl_PV_Milestones[[#This Row],[Actual/Schedule Finish]])&lt;7,YEAR(tbl_PV_Milestones[[#This Row],[Actual/Schedule Finish]]),YEAR(tbl_PV_Milestones[[#This Row],[Actual/Schedule Finish]])+1)</f>
        <v>2027</v>
      </c>
      <c r="X951" s="41" t="str">
        <f>IF(OR(tbl_PV_Milestones[[#This Row],[Project Status]]="Completed",tbl_PV_Milestones[[#This Row],[Project Status]]="Assumed Completed"),"Yes","No")</f>
        <v>No</v>
      </c>
      <c r="Y951" s="41">
        <f>IF(tbl_PV_Milestones[[#This Row],[Baseline Date]]="",1,0)</f>
        <v>0</v>
      </c>
      <c r="Z951" s="41">
        <f>IF(tbl_PV_Milestones[[#This Row],[Baseline Date]]&lt;PV_Meta!$B$7,1,0)</f>
        <v>0</v>
      </c>
      <c r="AA951" s="41">
        <f>IF(tbl_PV_Milestones[[#This Row],[Complete]]="Yes",1,0)</f>
        <v>0</v>
      </c>
      <c r="AB951" s="41">
        <f>IF(AND(tbl_PV_Milestones[[#This Row],[BL FY]]=2025,tbl_PV_Milestones[[#This Row],[Baseline Date]]&lt;PV_Meta!$B$7),1,0)</f>
        <v>0</v>
      </c>
      <c r="AC951" s="41">
        <f>IF(AND(tbl_PV_Milestones[[#This Row],[Planned YTD]]=1,tbl_PV_Milestones[[#This Row],[Complete]]="Yes"),1,0)</f>
        <v>0</v>
      </c>
      <c r="AD951" s="41">
        <f>IF(AND(tbl_PV_Milestones[[#This Row],[Actual/Schedule Finish]]&lt;PV_Meta!$B$7,tbl_PV_Milestones[[#This Row],[Complete]]="No",tbl_PV_Milestones[[#This Row],[Project Status]]&lt;&gt;"On Hold"),1,0)</f>
        <v>0</v>
      </c>
      <c r="AE951" s="41">
        <f>IF(AND(tbl_PV_Milestones[[#This Row],[Actual/Schedule Finish]]&gt;tbl_PV_Milestones[[#This Row],[Baseline Date]],tbl_PV_Milestones[[#This Row],[Complete]]="No",tbl_PV_Milestones[[#This Row],[Project Status]]&lt;&gt;"On Hold",tbl_PV_Milestones[[#This Row],[Overdue]]=0,tbl_PV_Milestones[[#This Row],[To be Baselined]]&lt;&gt;1),1,0)</f>
        <v>0</v>
      </c>
      <c r="AF951" s="41">
        <f>IF(AND(tbl_PV_Milestones[[#This Row],[BL FY]]=2025,tbl_PV_Milestones[[#This Row],[Finish FY]]&gt;2025),1,0)</f>
        <v>1</v>
      </c>
      <c r="AG951" s="56" t="str">
        <f>_xlfn.XLOOKUP(tbl_PV_Milestones[[#This Row],[Work ID]],tbl_PV_Meta[Work ID '#],tbl_PV_Meta[Project Manager/Owner],,0)</f>
        <v>Project Manager 4</v>
      </c>
      <c r="AH951" s="6"/>
    </row>
    <row r="952" spans="4:34" x14ac:dyDescent="0.25">
      <c r="D952" s="6" t="s">
        <v>136</v>
      </c>
      <c r="E952" s="6" t="s">
        <v>580</v>
      </c>
      <c r="F952" s="6" t="s">
        <v>1692</v>
      </c>
      <c r="G952" s="6" t="s">
        <v>558</v>
      </c>
      <c r="H952" s="6" t="s">
        <v>505</v>
      </c>
      <c r="I952" s="6" t="s">
        <v>510</v>
      </c>
      <c r="J952" s="6" t="s">
        <v>136</v>
      </c>
      <c r="K952" s="6" t="s">
        <v>39</v>
      </c>
      <c r="L952" s="6" t="s">
        <v>70</v>
      </c>
      <c r="M952" s="43"/>
      <c r="N952" s="44" t="s">
        <v>1979</v>
      </c>
      <c r="O952" s="39">
        <v>45695.708333333299</v>
      </c>
      <c r="P952" s="39">
        <v>45629.708333333299</v>
      </c>
      <c r="Q952" s="6">
        <v>-37</v>
      </c>
      <c r="R952" s="6">
        <v>-3.0130293159609099E-2</v>
      </c>
      <c r="S952" s="45" t="e">
        <f>_xlfn.CONCAT(#REF!,TRIM(tbl_PV_Milestones[[#This Row],[Milestone Description]]))</f>
        <v>#REF!</v>
      </c>
      <c r="T952" s="84" t="str">
        <f>IF(COUNTIF(tbl_PV_Milestones[UID],tbl_PV_Milestones[[#This Row],[UID]])&gt;1,"Duplicate","")</f>
        <v>Duplicate</v>
      </c>
      <c r="U952" s="42" t="str">
        <f>_xlfn.XLOOKUP(tbl_PV_Milestones[[#This Row],[Work ID]],tbl_PV_Meta[Work ID '#],tbl_PV_Meta[Sub-Portfolio])</f>
        <v>Sub-Portfolio 4</v>
      </c>
      <c r="V952" s="41">
        <f>IF(MONTH(tbl_PV_Milestones[[#This Row],[Baseline Date]])&lt;7,YEAR(tbl_PV_Milestones[[#This Row],[Baseline Date]]),YEAR(tbl_PV_Milestones[[#This Row],[Baseline Date]])+1)</f>
        <v>2025</v>
      </c>
      <c r="W952" s="41">
        <f>IF(MONTH(tbl_PV_Milestones[[#This Row],[Actual/Schedule Finish]])&lt;7,YEAR(tbl_PV_Milestones[[#This Row],[Actual/Schedule Finish]]),YEAR(tbl_PV_Milestones[[#This Row],[Actual/Schedule Finish]])+1)</f>
        <v>2025</v>
      </c>
      <c r="X952" s="41" t="str">
        <f>IF(OR(tbl_PV_Milestones[[#This Row],[Project Status]]="Completed",tbl_PV_Milestones[[#This Row],[Project Status]]="Assumed Completed"),"Yes","No")</f>
        <v>No</v>
      </c>
      <c r="Y952" s="41">
        <f>IF(tbl_PV_Milestones[[#This Row],[Baseline Date]]="",1,0)</f>
        <v>0</v>
      </c>
      <c r="Z952" s="41">
        <f>IF(tbl_PV_Milestones[[#This Row],[Baseline Date]]&lt;PV_Meta!$B$7,1,0)</f>
        <v>1</v>
      </c>
      <c r="AA952" s="41">
        <f>IF(tbl_PV_Milestones[[#This Row],[Complete]]="Yes",1,0)</f>
        <v>0</v>
      </c>
      <c r="AB952" s="41">
        <f>IF(AND(tbl_PV_Milestones[[#This Row],[BL FY]]=2025,tbl_PV_Milestones[[#This Row],[Baseline Date]]&lt;PV_Meta!$B$7),1,0)</f>
        <v>1</v>
      </c>
      <c r="AC952" s="41">
        <f>IF(AND(tbl_PV_Milestones[[#This Row],[Planned YTD]]=1,tbl_PV_Milestones[[#This Row],[Complete]]="Yes"),1,0)</f>
        <v>0</v>
      </c>
      <c r="AD952" s="41">
        <f>IF(AND(tbl_PV_Milestones[[#This Row],[Actual/Schedule Finish]]&lt;PV_Meta!$B$7,tbl_PV_Milestones[[#This Row],[Complete]]="No",tbl_PV_Milestones[[#This Row],[Project Status]]&lt;&gt;"On Hold"),1,0)</f>
        <v>0</v>
      </c>
      <c r="AE952" s="41">
        <f>IF(AND(tbl_PV_Milestones[[#This Row],[Actual/Schedule Finish]]&gt;tbl_PV_Milestones[[#This Row],[Baseline Date]],tbl_PV_Milestones[[#This Row],[Complete]]="No",tbl_PV_Milestones[[#This Row],[Project Status]]&lt;&gt;"On Hold",tbl_PV_Milestones[[#This Row],[Overdue]]=0,tbl_PV_Milestones[[#This Row],[To be Baselined]]&lt;&gt;1),1,0)</f>
        <v>0</v>
      </c>
      <c r="AF952" s="41">
        <f>IF(AND(tbl_PV_Milestones[[#This Row],[BL FY]]=2025,tbl_PV_Milestones[[#This Row],[Finish FY]]&gt;2025),1,0)</f>
        <v>0</v>
      </c>
      <c r="AG952" s="56" t="str">
        <f>_xlfn.XLOOKUP(tbl_PV_Milestones[[#This Row],[Work ID]],tbl_PV_Meta[Work ID '#],tbl_PV_Meta[Project Manager/Owner],,0)</f>
        <v>Project Manager 4</v>
      </c>
      <c r="AH952" s="6"/>
    </row>
    <row r="953" spans="4:34" x14ac:dyDescent="0.25">
      <c r="D953" s="6" t="s">
        <v>136</v>
      </c>
      <c r="E953" s="6" t="s">
        <v>580</v>
      </c>
      <c r="F953" s="6" t="s">
        <v>1692</v>
      </c>
      <c r="G953" s="6" t="s">
        <v>559</v>
      </c>
      <c r="H953" s="6" t="s">
        <v>505</v>
      </c>
      <c r="I953" s="6" t="s">
        <v>510</v>
      </c>
      <c r="J953" s="6" t="s">
        <v>136</v>
      </c>
      <c r="K953" s="6" t="s">
        <v>39</v>
      </c>
      <c r="L953" s="6" t="s">
        <v>70</v>
      </c>
      <c r="M953" s="43"/>
      <c r="N953" s="44" t="s">
        <v>1979</v>
      </c>
      <c r="O953" s="39">
        <v>45695.708333333299</v>
      </c>
      <c r="P953" s="39">
        <v>45631.708333333299</v>
      </c>
      <c r="Q953" s="6">
        <v>-35</v>
      </c>
      <c r="R953" s="6">
        <v>-2.8501628664495099E-2</v>
      </c>
      <c r="S953" s="45" t="e">
        <f>_xlfn.CONCAT(#REF!,TRIM(tbl_PV_Milestones[[#This Row],[Milestone Description]]))</f>
        <v>#REF!</v>
      </c>
      <c r="T953" s="84" t="str">
        <f>IF(COUNTIF(tbl_PV_Milestones[UID],tbl_PV_Milestones[[#This Row],[UID]])&gt;1,"Duplicate","")</f>
        <v>Duplicate</v>
      </c>
      <c r="U953" s="42" t="str">
        <f>_xlfn.XLOOKUP(tbl_PV_Milestones[[#This Row],[Work ID]],tbl_PV_Meta[Work ID '#],tbl_PV_Meta[Sub-Portfolio])</f>
        <v>Sub-Portfolio 4</v>
      </c>
      <c r="V953" s="41">
        <f>IF(MONTH(tbl_PV_Milestones[[#This Row],[Baseline Date]])&lt;7,YEAR(tbl_PV_Milestones[[#This Row],[Baseline Date]]),YEAR(tbl_PV_Milestones[[#This Row],[Baseline Date]])+1)</f>
        <v>2025</v>
      </c>
      <c r="W953" s="41">
        <f>IF(MONTH(tbl_PV_Milestones[[#This Row],[Actual/Schedule Finish]])&lt;7,YEAR(tbl_PV_Milestones[[#This Row],[Actual/Schedule Finish]]),YEAR(tbl_PV_Milestones[[#This Row],[Actual/Schedule Finish]])+1)</f>
        <v>2025</v>
      </c>
      <c r="X953" s="41" t="str">
        <f>IF(OR(tbl_PV_Milestones[[#This Row],[Project Status]]="Completed",tbl_PV_Milestones[[#This Row],[Project Status]]="Assumed Completed"),"Yes","No")</f>
        <v>No</v>
      </c>
      <c r="Y953" s="41">
        <f>IF(tbl_PV_Milestones[[#This Row],[Baseline Date]]="",1,0)</f>
        <v>0</v>
      </c>
      <c r="Z953" s="41">
        <f>IF(tbl_PV_Milestones[[#This Row],[Baseline Date]]&lt;PV_Meta!$B$7,1,0)</f>
        <v>1</v>
      </c>
      <c r="AA953" s="41">
        <f>IF(tbl_PV_Milestones[[#This Row],[Complete]]="Yes",1,0)</f>
        <v>0</v>
      </c>
      <c r="AB953" s="41">
        <f>IF(AND(tbl_PV_Milestones[[#This Row],[BL FY]]=2025,tbl_PV_Milestones[[#This Row],[Baseline Date]]&lt;PV_Meta!$B$7),1,0)</f>
        <v>1</v>
      </c>
      <c r="AC953" s="41">
        <f>IF(AND(tbl_PV_Milestones[[#This Row],[Planned YTD]]=1,tbl_PV_Milestones[[#This Row],[Complete]]="Yes"),1,0)</f>
        <v>0</v>
      </c>
      <c r="AD953" s="41">
        <f>IF(AND(tbl_PV_Milestones[[#This Row],[Actual/Schedule Finish]]&lt;PV_Meta!$B$7,tbl_PV_Milestones[[#This Row],[Complete]]="No",tbl_PV_Milestones[[#This Row],[Project Status]]&lt;&gt;"On Hold"),1,0)</f>
        <v>0</v>
      </c>
      <c r="AE953" s="41">
        <f>IF(AND(tbl_PV_Milestones[[#This Row],[Actual/Schedule Finish]]&gt;tbl_PV_Milestones[[#This Row],[Baseline Date]],tbl_PV_Milestones[[#This Row],[Complete]]="No",tbl_PV_Milestones[[#This Row],[Project Status]]&lt;&gt;"On Hold",tbl_PV_Milestones[[#This Row],[Overdue]]=0,tbl_PV_Milestones[[#This Row],[To be Baselined]]&lt;&gt;1),1,0)</f>
        <v>0</v>
      </c>
      <c r="AF953" s="41">
        <f>IF(AND(tbl_PV_Milestones[[#This Row],[BL FY]]=2025,tbl_PV_Milestones[[#This Row],[Finish FY]]&gt;2025),1,0)</f>
        <v>0</v>
      </c>
      <c r="AG953" s="56" t="str">
        <f>_xlfn.XLOOKUP(tbl_PV_Milestones[[#This Row],[Work ID]],tbl_PV_Meta[Work ID '#],tbl_PV_Meta[Project Manager/Owner],,0)</f>
        <v>Project Manager 4</v>
      </c>
      <c r="AH953" s="6"/>
    </row>
    <row r="954" spans="4:34" x14ac:dyDescent="0.25">
      <c r="D954" s="6" t="s">
        <v>136</v>
      </c>
      <c r="E954" s="6" t="s">
        <v>503</v>
      </c>
      <c r="F954" s="6" t="s">
        <v>1708</v>
      </c>
      <c r="G954" s="6" t="s">
        <v>544</v>
      </c>
      <c r="H954" s="6" t="s">
        <v>505</v>
      </c>
      <c r="I954" s="6" t="s">
        <v>110</v>
      </c>
      <c r="J954" s="6" t="s">
        <v>136</v>
      </c>
      <c r="K954" s="6" t="s">
        <v>29</v>
      </c>
      <c r="L954" s="6" t="s">
        <v>27</v>
      </c>
      <c r="M954" s="43"/>
      <c r="N954" s="44" t="s">
        <v>1979</v>
      </c>
      <c r="O954" s="39">
        <v>45631.708333333299</v>
      </c>
      <c r="P954" s="39">
        <v>45631.708333333299</v>
      </c>
      <c r="Q954" s="6">
        <v>0</v>
      </c>
      <c r="R954" s="6">
        <v>0</v>
      </c>
      <c r="S954" s="45" t="e">
        <f>_xlfn.CONCAT(#REF!,TRIM(tbl_PV_Milestones[[#This Row],[Milestone Description]]))</f>
        <v>#REF!</v>
      </c>
      <c r="T954" s="84" t="str">
        <f>IF(COUNTIF(tbl_PV_Milestones[UID],tbl_PV_Milestones[[#This Row],[UID]])&gt;1,"Duplicate","")</f>
        <v>Duplicate</v>
      </c>
      <c r="U954" s="42" t="str">
        <f>_xlfn.XLOOKUP(tbl_PV_Milestones[[#This Row],[Work ID]],tbl_PV_Meta[Work ID '#],tbl_PV_Meta[Sub-Portfolio])</f>
        <v>Sub-Portfolio 8</v>
      </c>
      <c r="V954" s="41">
        <f>IF(MONTH(tbl_PV_Milestones[[#This Row],[Baseline Date]])&lt;7,YEAR(tbl_PV_Milestones[[#This Row],[Baseline Date]]),YEAR(tbl_PV_Milestones[[#This Row],[Baseline Date]])+1)</f>
        <v>2025</v>
      </c>
      <c r="W954" s="41">
        <f>IF(MONTH(tbl_PV_Milestones[[#This Row],[Actual/Schedule Finish]])&lt;7,YEAR(tbl_PV_Milestones[[#This Row],[Actual/Schedule Finish]]),YEAR(tbl_PV_Milestones[[#This Row],[Actual/Schedule Finish]])+1)</f>
        <v>2025</v>
      </c>
      <c r="X954" s="41" t="str">
        <f>IF(OR(tbl_PV_Milestones[[#This Row],[Project Status]]="Completed",tbl_PV_Milestones[[#This Row],[Project Status]]="Assumed Completed"),"Yes","No")</f>
        <v>No</v>
      </c>
      <c r="Y954" s="41">
        <f>IF(tbl_PV_Milestones[[#This Row],[Baseline Date]]="",1,0)</f>
        <v>0</v>
      </c>
      <c r="Z954" s="41">
        <f>IF(tbl_PV_Milestones[[#This Row],[Baseline Date]]&lt;PV_Meta!$B$7,1,0)</f>
        <v>1</v>
      </c>
      <c r="AA954" s="41">
        <f>IF(tbl_PV_Milestones[[#This Row],[Complete]]="Yes",1,0)</f>
        <v>0</v>
      </c>
      <c r="AB954" s="41">
        <f>IF(AND(tbl_PV_Milestones[[#This Row],[BL FY]]=2025,tbl_PV_Milestones[[#This Row],[Baseline Date]]&lt;PV_Meta!$B$7),1,0)</f>
        <v>1</v>
      </c>
      <c r="AC954" s="41">
        <f>IF(AND(tbl_PV_Milestones[[#This Row],[Planned YTD]]=1,tbl_PV_Milestones[[#This Row],[Complete]]="Yes"),1,0)</f>
        <v>0</v>
      </c>
      <c r="AD954" s="41">
        <f>IF(AND(tbl_PV_Milestones[[#This Row],[Actual/Schedule Finish]]&lt;PV_Meta!$B$7,tbl_PV_Milestones[[#This Row],[Complete]]="No",tbl_PV_Milestones[[#This Row],[Project Status]]&lt;&gt;"On Hold"),1,0)</f>
        <v>0</v>
      </c>
      <c r="AE954" s="41">
        <f>IF(AND(tbl_PV_Milestones[[#This Row],[Actual/Schedule Finish]]&gt;tbl_PV_Milestones[[#This Row],[Baseline Date]],tbl_PV_Milestones[[#This Row],[Complete]]="No",tbl_PV_Milestones[[#This Row],[Project Status]]&lt;&gt;"On Hold",tbl_PV_Milestones[[#This Row],[Overdue]]=0,tbl_PV_Milestones[[#This Row],[To be Baselined]]&lt;&gt;1),1,0)</f>
        <v>0</v>
      </c>
      <c r="AF954" s="41">
        <f>IF(AND(tbl_PV_Milestones[[#This Row],[BL FY]]=2025,tbl_PV_Milestones[[#This Row],[Finish FY]]&gt;2025),1,0)</f>
        <v>0</v>
      </c>
      <c r="AG954" s="56" t="str">
        <f>_xlfn.XLOOKUP(tbl_PV_Milestones[[#This Row],[Work ID]],tbl_PV_Meta[Work ID '#],tbl_PV_Meta[Project Manager/Owner],,0)</f>
        <v>Project Manager 6</v>
      </c>
      <c r="AH954" s="6"/>
    </row>
    <row r="955" spans="4:34" x14ac:dyDescent="0.25">
      <c r="D955" s="6" t="s">
        <v>136</v>
      </c>
      <c r="E955" s="6" t="s">
        <v>503</v>
      </c>
      <c r="F955" s="6" t="s">
        <v>1708</v>
      </c>
      <c r="G955" s="6" t="s">
        <v>545</v>
      </c>
      <c r="H955" s="6" t="s">
        <v>505</v>
      </c>
      <c r="I955" s="6" t="s">
        <v>110</v>
      </c>
      <c r="J955" s="6" t="s">
        <v>136</v>
      </c>
      <c r="K955" s="6" t="s">
        <v>29</v>
      </c>
      <c r="L955" s="6" t="s">
        <v>27</v>
      </c>
      <c r="M955" s="43"/>
      <c r="N955" s="44" t="s">
        <v>1979</v>
      </c>
      <c r="O955" s="39">
        <v>45583.708333333299</v>
      </c>
      <c r="P955" s="39">
        <v>45583.708333333299</v>
      </c>
      <c r="Q955" s="6">
        <v>0</v>
      </c>
      <c r="R955" s="6">
        <v>0</v>
      </c>
      <c r="S955" s="45" t="e">
        <f>_xlfn.CONCAT(#REF!,TRIM(tbl_PV_Milestones[[#This Row],[Milestone Description]]))</f>
        <v>#REF!</v>
      </c>
      <c r="T955" s="84" t="str">
        <f>IF(COUNTIF(tbl_PV_Milestones[UID],tbl_PV_Milestones[[#This Row],[UID]])&gt;1,"Duplicate","")</f>
        <v>Duplicate</v>
      </c>
      <c r="U955" s="42" t="str">
        <f>_xlfn.XLOOKUP(tbl_PV_Milestones[[#This Row],[Work ID]],tbl_PV_Meta[Work ID '#],tbl_PV_Meta[Sub-Portfolio])</f>
        <v>Sub-Portfolio 8</v>
      </c>
      <c r="V955" s="41">
        <f>IF(MONTH(tbl_PV_Milestones[[#This Row],[Baseline Date]])&lt;7,YEAR(tbl_PV_Milestones[[#This Row],[Baseline Date]]),YEAR(tbl_PV_Milestones[[#This Row],[Baseline Date]])+1)</f>
        <v>2025</v>
      </c>
      <c r="W955" s="41">
        <f>IF(MONTH(tbl_PV_Milestones[[#This Row],[Actual/Schedule Finish]])&lt;7,YEAR(tbl_PV_Milestones[[#This Row],[Actual/Schedule Finish]]),YEAR(tbl_PV_Milestones[[#This Row],[Actual/Schedule Finish]])+1)</f>
        <v>2025</v>
      </c>
      <c r="X955" s="41" t="str">
        <f>IF(OR(tbl_PV_Milestones[[#This Row],[Project Status]]="Completed",tbl_PV_Milestones[[#This Row],[Project Status]]="Assumed Completed"),"Yes","No")</f>
        <v>No</v>
      </c>
      <c r="Y955" s="41">
        <f>IF(tbl_PV_Milestones[[#This Row],[Baseline Date]]="",1,0)</f>
        <v>0</v>
      </c>
      <c r="Z955" s="41">
        <f>IF(tbl_PV_Milestones[[#This Row],[Baseline Date]]&lt;PV_Meta!$B$7,1,0)</f>
        <v>1</v>
      </c>
      <c r="AA955" s="41">
        <f>IF(tbl_PV_Milestones[[#This Row],[Complete]]="Yes",1,0)</f>
        <v>0</v>
      </c>
      <c r="AB955" s="41">
        <f>IF(AND(tbl_PV_Milestones[[#This Row],[BL FY]]=2025,tbl_PV_Milestones[[#This Row],[Baseline Date]]&lt;PV_Meta!$B$7),1,0)</f>
        <v>1</v>
      </c>
      <c r="AC955" s="41">
        <f>IF(AND(tbl_PV_Milestones[[#This Row],[Planned YTD]]=1,tbl_PV_Milestones[[#This Row],[Complete]]="Yes"),1,0)</f>
        <v>0</v>
      </c>
      <c r="AD955" s="41">
        <f>IF(AND(tbl_PV_Milestones[[#This Row],[Actual/Schedule Finish]]&lt;PV_Meta!$B$7,tbl_PV_Milestones[[#This Row],[Complete]]="No",tbl_PV_Milestones[[#This Row],[Project Status]]&lt;&gt;"On Hold"),1,0)</f>
        <v>0</v>
      </c>
      <c r="AE955" s="41">
        <f>IF(AND(tbl_PV_Milestones[[#This Row],[Actual/Schedule Finish]]&gt;tbl_PV_Milestones[[#This Row],[Baseline Date]],tbl_PV_Milestones[[#This Row],[Complete]]="No",tbl_PV_Milestones[[#This Row],[Project Status]]&lt;&gt;"On Hold",tbl_PV_Milestones[[#This Row],[Overdue]]=0,tbl_PV_Milestones[[#This Row],[To be Baselined]]&lt;&gt;1),1,0)</f>
        <v>0</v>
      </c>
      <c r="AF955" s="41">
        <f>IF(AND(tbl_PV_Milestones[[#This Row],[BL FY]]=2025,tbl_PV_Milestones[[#This Row],[Finish FY]]&gt;2025),1,0)</f>
        <v>0</v>
      </c>
      <c r="AG955" s="56" t="str">
        <f>_xlfn.XLOOKUP(tbl_PV_Milestones[[#This Row],[Work ID]],tbl_PV_Meta[Work ID '#],tbl_PV_Meta[Project Manager/Owner],,0)</f>
        <v>Project Manager 6</v>
      </c>
      <c r="AH955" s="6"/>
    </row>
    <row r="956" spans="4:34" x14ac:dyDescent="0.25">
      <c r="D956" s="6" t="s">
        <v>136</v>
      </c>
      <c r="E956" s="6" t="s">
        <v>503</v>
      </c>
      <c r="F956" s="6" t="s">
        <v>1708</v>
      </c>
      <c r="G956" s="6" t="s">
        <v>560</v>
      </c>
      <c r="H956" s="6" t="s">
        <v>505</v>
      </c>
      <c r="I956" s="6" t="s">
        <v>110</v>
      </c>
      <c r="J956" s="6" t="s">
        <v>136</v>
      </c>
      <c r="K956" s="6" t="s">
        <v>29</v>
      </c>
      <c r="L956" s="6" t="s">
        <v>27</v>
      </c>
      <c r="M956" s="43"/>
      <c r="N956" s="44" t="s">
        <v>1979</v>
      </c>
      <c r="O956" s="39">
        <v>45590.708333333299</v>
      </c>
      <c r="P956" s="39">
        <v>45590.708333333299</v>
      </c>
      <c r="Q956" s="6">
        <v>0</v>
      </c>
      <c r="R956" s="6">
        <v>0</v>
      </c>
      <c r="S956" s="45" t="e">
        <f>_xlfn.CONCAT(#REF!,TRIM(tbl_PV_Milestones[[#This Row],[Milestone Description]]))</f>
        <v>#REF!</v>
      </c>
      <c r="T956" s="84" t="str">
        <f>IF(COUNTIF(tbl_PV_Milestones[UID],tbl_PV_Milestones[[#This Row],[UID]])&gt;1,"Duplicate","")</f>
        <v>Duplicate</v>
      </c>
      <c r="U956" s="42" t="str">
        <f>_xlfn.XLOOKUP(tbl_PV_Milestones[[#This Row],[Work ID]],tbl_PV_Meta[Work ID '#],tbl_PV_Meta[Sub-Portfolio])</f>
        <v>Sub-Portfolio 8</v>
      </c>
      <c r="V956" s="41">
        <f>IF(MONTH(tbl_PV_Milestones[[#This Row],[Baseline Date]])&lt;7,YEAR(tbl_PV_Milestones[[#This Row],[Baseline Date]]),YEAR(tbl_PV_Milestones[[#This Row],[Baseline Date]])+1)</f>
        <v>2025</v>
      </c>
      <c r="W956" s="41">
        <f>IF(MONTH(tbl_PV_Milestones[[#This Row],[Actual/Schedule Finish]])&lt;7,YEAR(tbl_PV_Milestones[[#This Row],[Actual/Schedule Finish]]),YEAR(tbl_PV_Milestones[[#This Row],[Actual/Schedule Finish]])+1)</f>
        <v>2025</v>
      </c>
      <c r="X956" s="41" t="str">
        <f>IF(OR(tbl_PV_Milestones[[#This Row],[Project Status]]="Completed",tbl_PV_Milestones[[#This Row],[Project Status]]="Assumed Completed"),"Yes","No")</f>
        <v>No</v>
      </c>
      <c r="Y956" s="41">
        <f>IF(tbl_PV_Milestones[[#This Row],[Baseline Date]]="",1,0)</f>
        <v>0</v>
      </c>
      <c r="Z956" s="41">
        <f>IF(tbl_PV_Milestones[[#This Row],[Baseline Date]]&lt;PV_Meta!$B$7,1,0)</f>
        <v>1</v>
      </c>
      <c r="AA956" s="41">
        <f>IF(tbl_PV_Milestones[[#This Row],[Complete]]="Yes",1,0)</f>
        <v>0</v>
      </c>
      <c r="AB956" s="41">
        <f>IF(AND(tbl_PV_Milestones[[#This Row],[BL FY]]=2025,tbl_PV_Milestones[[#This Row],[Baseline Date]]&lt;PV_Meta!$B$7),1,0)</f>
        <v>1</v>
      </c>
      <c r="AC956" s="41">
        <f>IF(AND(tbl_PV_Milestones[[#This Row],[Planned YTD]]=1,tbl_PV_Milestones[[#This Row],[Complete]]="Yes"),1,0)</f>
        <v>0</v>
      </c>
      <c r="AD956" s="41">
        <f>IF(AND(tbl_PV_Milestones[[#This Row],[Actual/Schedule Finish]]&lt;PV_Meta!$B$7,tbl_PV_Milestones[[#This Row],[Complete]]="No",tbl_PV_Milestones[[#This Row],[Project Status]]&lt;&gt;"On Hold"),1,0)</f>
        <v>0</v>
      </c>
      <c r="AE956" s="41">
        <f>IF(AND(tbl_PV_Milestones[[#This Row],[Actual/Schedule Finish]]&gt;tbl_PV_Milestones[[#This Row],[Baseline Date]],tbl_PV_Milestones[[#This Row],[Complete]]="No",tbl_PV_Milestones[[#This Row],[Project Status]]&lt;&gt;"On Hold",tbl_PV_Milestones[[#This Row],[Overdue]]=0,tbl_PV_Milestones[[#This Row],[To be Baselined]]&lt;&gt;1),1,0)</f>
        <v>0</v>
      </c>
      <c r="AF956" s="41">
        <f>IF(AND(tbl_PV_Milestones[[#This Row],[BL FY]]=2025,tbl_PV_Milestones[[#This Row],[Finish FY]]&gt;2025),1,0)</f>
        <v>0</v>
      </c>
      <c r="AG956" s="56" t="str">
        <f>_xlfn.XLOOKUP(tbl_PV_Milestones[[#This Row],[Work ID]],tbl_PV_Meta[Work ID '#],tbl_PV_Meta[Project Manager/Owner],,0)</f>
        <v>Project Manager 6</v>
      </c>
      <c r="AH956" s="6"/>
    </row>
    <row r="957" spans="4:34" x14ac:dyDescent="0.25">
      <c r="D957" s="6" t="s">
        <v>136</v>
      </c>
      <c r="E957" s="6" t="s">
        <v>503</v>
      </c>
      <c r="F957" s="6" t="s">
        <v>1708</v>
      </c>
      <c r="G957" s="6" t="s">
        <v>546</v>
      </c>
      <c r="H957" s="6" t="s">
        <v>505</v>
      </c>
      <c r="I957" s="6" t="s">
        <v>110</v>
      </c>
      <c r="J957" s="6" t="s">
        <v>136</v>
      </c>
      <c r="K957" s="6" t="s">
        <v>29</v>
      </c>
      <c r="L957" s="6" t="s">
        <v>27</v>
      </c>
      <c r="M957" s="43"/>
      <c r="N957" s="44" t="s">
        <v>1979</v>
      </c>
      <c r="O957" s="39">
        <v>45597.708333333299</v>
      </c>
      <c r="P957" s="39">
        <v>45597.708333333299</v>
      </c>
      <c r="Q957" s="6">
        <v>0</v>
      </c>
      <c r="R957" s="6">
        <v>0</v>
      </c>
      <c r="S957" s="45" t="e">
        <f>_xlfn.CONCAT(#REF!,TRIM(tbl_PV_Milestones[[#This Row],[Milestone Description]]))</f>
        <v>#REF!</v>
      </c>
      <c r="T957" s="84" t="str">
        <f>IF(COUNTIF(tbl_PV_Milestones[UID],tbl_PV_Milestones[[#This Row],[UID]])&gt;1,"Duplicate","")</f>
        <v>Duplicate</v>
      </c>
      <c r="U957" s="42" t="str">
        <f>_xlfn.XLOOKUP(tbl_PV_Milestones[[#This Row],[Work ID]],tbl_PV_Meta[Work ID '#],tbl_PV_Meta[Sub-Portfolio])</f>
        <v>Sub-Portfolio 8</v>
      </c>
      <c r="V957" s="41">
        <f>IF(MONTH(tbl_PV_Milestones[[#This Row],[Baseline Date]])&lt;7,YEAR(tbl_PV_Milestones[[#This Row],[Baseline Date]]),YEAR(tbl_PV_Milestones[[#This Row],[Baseline Date]])+1)</f>
        <v>2025</v>
      </c>
      <c r="W957" s="41">
        <f>IF(MONTH(tbl_PV_Milestones[[#This Row],[Actual/Schedule Finish]])&lt;7,YEAR(tbl_PV_Milestones[[#This Row],[Actual/Schedule Finish]]),YEAR(tbl_PV_Milestones[[#This Row],[Actual/Schedule Finish]])+1)</f>
        <v>2025</v>
      </c>
      <c r="X957" s="41" t="str">
        <f>IF(OR(tbl_PV_Milestones[[#This Row],[Project Status]]="Completed",tbl_PV_Milestones[[#This Row],[Project Status]]="Assumed Completed"),"Yes","No")</f>
        <v>No</v>
      </c>
      <c r="Y957" s="41">
        <f>IF(tbl_PV_Milestones[[#This Row],[Baseline Date]]="",1,0)</f>
        <v>0</v>
      </c>
      <c r="Z957" s="41">
        <f>IF(tbl_PV_Milestones[[#This Row],[Baseline Date]]&lt;PV_Meta!$B$7,1,0)</f>
        <v>1</v>
      </c>
      <c r="AA957" s="41">
        <f>IF(tbl_PV_Milestones[[#This Row],[Complete]]="Yes",1,0)</f>
        <v>0</v>
      </c>
      <c r="AB957" s="41">
        <f>IF(AND(tbl_PV_Milestones[[#This Row],[BL FY]]=2025,tbl_PV_Milestones[[#This Row],[Baseline Date]]&lt;PV_Meta!$B$7),1,0)</f>
        <v>1</v>
      </c>
      <c r="AC957" s="41">
        <f>IF(AND(tbl_PV_Milestones[[#This Row],[Planned YTD]]=1,tbl_PV_Milestones[[#This Row],[Complete]]="Yes"),1,0)</f>
        <v>0</v>
      </c>
      <c r="AD957" s="41">
        <f>IF(AND(tbl_PV_Milestones[[#This Row],[Actual/Schedule Finish]]&lt;PV_Meta!$B$7,tbl_PV_Milestones[[#This Row],[Complete]]="No",tbl_PV_Milestones[[#This Row],[Project Status]]&lt;&gt;"On Hold"),1,0)</f>
        <v>0</v>
      </c>
      <c r="AE957" s="41">
        <f>IF(AND(tbl_PV_Milestones[[#This Row],[Actual/Schedule Finish]]&gt;tbl_PV_Milestones[[#This Row],[Baseline Date]],tbl_PV_Milestones[[#This Row],[Complete]]="No",tbl_PV_Milestones[[#This Row],[Project Status]]&lt;&gt;"On Hold",tbl_PV_Milestones[[#This Row],[Overdue]]=0,tbl_PV_Milestones[[#This Row],[To be Baselined]]&lt;&gt;1),1,0)</f>
        <v>0</v>
      </c>
      <c r="AF957" s="41">
        <f>IF(AND(tbl_PV_Milestones[[#This Row],[BL FY]]=2025,tbl_PV_Milestones[[#This Row],[Finish FY]]&gt;2025),1,0)</f>
        <v>0</v>
      </c>
      <c r="AG957" s="56" t="str">
        <f>_xlfn.XLOOKUP(tbl_PV_Milestones[[#This Row],[Work ID]],tbl_PV_Meta[Work ID '#],tbl_PV_Meta[Project Manager/Owner],,0)</f>
        <v>Project Manager 6</v>
      </c>
      <c r="AH957" s="6"/>
    </row>
    <row r="958" spans="4:34" x14ac:dyDescent="0.25">
      <c r="D958" s="6" t="s">
        <v>136</v>
      </c>
      <c r="E958" s="6" t="s">
        <v>503</v>
      </c>
      <c r="F958" s="6" t="s">
        <v>1708</v>
      </c>
      <c r="G958" s="6" t="s">
        <v>514</v>
      </c>
      <c r="H958" s="6" t="s">
        <v>505</v>
      </c>
      <c r="I958" s="6" t="s">
        <v>110</v>
      </c>
      <c r="J958" s="6" t="s">
        <v>136</v>
      </c>
      <c r="K958" s="6" t="s">
        <v>29</v>
      </c>
      <c r="L958" s="6" t="s">
        <v>27</v>
      </c>
      <c r="M958" s="43"/>
      <c r="N958" s="44" t="s">
        <v>1979</v>
      </c>
      <c r="O958" s="39">
        <v>45604.708333333299</v>
      </c>
      <c r="P958" s="39">
        <v>45604.708333333299</v>
      </c>
      <c r="Q958" s="6">
        <v>0</v>
      </c>
      <c r="R958" s="6">
        <v>0</v>
      </c>
      <c r="S958" s="45" t="e">
        <f>_xlfn.CONCAT(#REF!,TRIM(tbl_PV_Milestones[[#This Row],[Milestone Description]]))</f>
        <v>#REF!</v>
      </c>
      <c r="T958" s="84" t="str">
        <f>IF(COUNTIF(tbl_PV_Milestones[UID],tbl_PV_Milestones[[#This Row],[UID]])&gt;1,"Duplicate","")</f>
        <v>Duplicate</v>
      </c>
      <c r="U958" s="42" t="str">
        <f>_xlfn.XLOOKUP(tbl_PV_Milestones[[#This Row],[Work ID]],tbl_PV_Meta[Work ID '#],tbl_PV_Meta[Sub-Portfolio])</f>
        <v>Sub-Portfolio 8</v>
      </c>
      <c r="V958" s="41">
        <f>IF(MONTH(tbl_PV_Milestones[[#This Row],[Baseline Date]])&lt;7,YEAR(tbl_PV_Milestones[[#This Row],[Baseline Date]]),YEAR(tbl_PV_Milestones[[#This Row],[Baseline Date]])+1)</f>
        <v>2025</v>
      </c>
      <c r="W958" s="41">
        <f>IF(MONTH(tbl_PV_Milestones[[#This Row],[Actual/Schedule Finish]])&lt;7,YEAR(tbl_PV_Milestones[[#This Row],[Actual/Schedule Finish]]),YEAR(tbl_PV_Milestones[[#This Row],[Actual/Schedule Finish]])+1)</f>
        <v>2025</v>
      </c>
      <c r="X958" s="41" t="str">
        <f>IF(OR(tbl_PV_Milestones[[#This Row],[Project Status]]="Completed",tbl_PV_Milestones[[#This Row],[Project Status]]="Assumed Completed"),"Yes","No")</f>
        <v>No</v>
      </c>
      <c r="Y958" s="41">
        <f>IF(tbl_PV_Milestones[[#This Row],[Baseline Date]]="",1,0)</f>
        <v>0</v>
      </c>
      <c r="Z958" s="41">
        <f>IF(tbl_PV_Milestones[[#This Row],[Baseline Date]]&lt;PV_Meta!$B$7,1,0)</f>
        <v>1</v>
      </c>
      <c r="AA958" s="41">
        <f>IF(tbl_PV_Milestones[[#This Row],[Complete]]="Yes",1,0)</f>
        <v>0</v>
      </c>
      <c r="AB958" s="41">
        <f>IF(AND(tbl_PV_Milestones[[#This Row],[BL FY]]=2025,tbl_PV_Milestones[[#This Row],[Baseline Date]]&lt;PV_Meta!$B$7),1,0)</f>
        <v>1</v>
      </c>
      <c r="AC958" s="41">
        <f>IF(AND(tbl_PV_Milestones[[#This Row],[Planned YTD]]=1,tbl_PV_Milestones[[#This Row],[Complete]]="Yes"),1,0)</f>
        <v>0</v>
      </c>
      <c r="AD958" s="41">
        <f>IF(AND(tbl_PV_Milestones[[#This Row],[Actual/Schedule Finish]]&lt;PV_Meta!$B$7,tbl_PV_Milestones[[#This Row],[Complete]]="No",tbl_PV_Milestones[[#This Row],[Project Status]]&lt;&gt;"On Hold"),1,0)</f>
        <v>0</v>
      </c>
      <c r="AE958" s="41">
        <f>IF(AND(tbl_PV_Milestones[[#This Row],[Actual/Schedule Finish]]&gt;tbl_PV_Milestones[[#This Row],[Baseline Date]],tbl_PV_Milestones[[#This Row],[Complete]]="No",tbl_PV_Milestones[[#This Row],[Project Status]]&lt;&gt;"On Hold",tbl_PV_Milestones[[#This Row],[Overdue]]=0,tbl_PV_Milestones[[#This Row],[To be Baselined]]&lt;&gt;1),1,0)</f>
        <v>0</v>
      </c>
      <c r="AF958" s="41">
        <f>IF(AND(tbl_PV_Milestones[[#This Row],[BL FY]]=2025,tbl_PV_Milestones[[#This Row],[Finish FY]]&gt;2025),1,0)</f>
        <v>0</v>
      </c>
      <c r="AG958" s="56" t="str">
        <f>_xlfn.XLOOKUP(tbl_PV_Milestones[[#This Row],[Work ID]],tbl_PV_Meta[Work ID '#],tbl_PV_Meta[Project Manager/Owner],,0)</f>
        <v>Project Manager 6</v>
      </c>
      <c r="AH958" s="6"/>
    </row>
    <row r="959" spans="4:34" x14ac:dyDescent="0.25">
      <c r="D959" s="6" t="s">
        <v>136</v>
      </c>
      <c r="E959" s="6" t="s">
        <v>503</v>
      </c>
      <c r="F959" s="6" t="s">
        <v>1708</v>
      </c>
      <c r="G959" s="6" t="s">
        <v>515</v>
      </c>
      <c r="H959" s="6" t="s">
        <v>505</v>
      </c>
      <c r="I959" s="6" t="s">
        <v>110</v>
      </c>
      <c r="J959" s="6" t="s">
        <v>136</v>
      </c>
      <c r="K959" s="6" t="s">
        <v>29</v>
      </c>
      <c r="L959" s="6" t="s">
        <v>27</v>
      </c>
      <c r="M959" s="43"/>
      <c r="N959" s="44" t="s">
        <v>1979</v>
      </c>
      <c r="O959" s="39">
        <v>45609.708333333299</v>
      </c>
      <c r="P959" s="39">
        <v>45609.708333333299</v>
      </c>
      <c r="Q959" s="6">
        <v>0</v>
      </c>
      <c r="R959" s="6">
        <v>0</v>
      </c>
      <c r="S959" s="45" t="e">
        <f>_xlfn.CONCAT(#REF!,TRIM(tbl_PV_Milestones[[#This Row],[Milestone Description]]))</f>
        <v>#REF!</v>
      </c>
      <c r="T959" s="84" t="str">
        <f>IF(COUNTIF(tbl_PV_Milestones[UID],tbl_PV_Milestones[[#This Row],[UID]])&gt;1,"Duplicate","")</f>
        <v>Duplicate</v>
      </c>
      <c r="U959" s="42" t="str">
        <f>_xlfn.XLOOKUP(tbl_PV_Milestones[[#This Row],[Work ID]],tbl_PV_Meta[Work ID '#],tbl_PV_Meta[Sub-Portfolio])</f>
        <v>Sub-Portfolio 8</v>
      </c>
      <c r="V959" s="41">
        <f>IF(MONTH(tbl_PV_Milestones[[#This Row],[Baseline Date]])&lt;7,YEAR(tbl_PV_Milestones[[#This Row],[Baseline Date]]),YEAR(tbl_PV_Milestones[[#This Row],[Baseline Date]])+1)</f>
        <v>2025</v>
      </c>
      <c r="W959" s="41">
        <f>IF(MONTH(tbl_PV_Milestones[[#This Row],[Actual/Schedule Finish]])&lt;7,YEAR(tbl_PV_Milestones[[#This Row],[Actual/Schedule Finish]]),YEAR(tbl_PV_Milestones[[#This Row],[Actual/Schedule Finish]])+1)</f>
        <v>2025</v>
      </c>
      <c r="X959" s="41" t="str">
        <f>IF(OR(tbl_PV_Milestones[[#This Row],[Project Status]]="Completed",tbl_PV_Milestones[[#This Row],[Project Status]]="Assumed Completed"),"Yes","No")</f>
        <v>No</v>
      </c>
      <c r="Y959" s="41">
        <f>IF(tbl_PV_Milestones[[#This Row],[Baseline Date]]="",1,0)</f>
        <v>0</v>
      </c>
      <c r="Z959" s="41">
        <f>IF(tbl_PV_Milestones[[#This Row],[Baseline Date]]&lt;PV_Meta!$B$7,1,0)</f>
        <v>1</v>
      </c>
      <c r="AA959" s="41">
        <f>IF(tbl_PV_Milestones[[#This Row],[Complete]]="Yes",1,0)</f>
        <v>0</v>
      </c>
      <c r="AB959" s="41">
        <f>IF(AND(tbl_PV_Milestones[[#This Row],[BL FY]]=2025,tbl_PV_Milestones[[#This Row],[Baseline Date]]&lt;PV_Meta!$B$7),1,0)</f>
        <v>1</v>
      </c>
      <c r="AC959" s="41">
        <f>IF(AND(tbl_PV_Milestones[[#This Row],[Planned YTD]]=1,tbl_PV_Milestones[[#This Row],[Complete]]="Yes"),1,0)</f>
        <v>0</v>
      </c>
      <c r="AD959" s="41">
        <f>IF(AND(tbl_PV_Milestones[[#This Row],[Actual/Schedule Finish]]&lt;PV_Meta!$B$7,tbl_PV_Milestones[[#This Row],[Complete]]="No",tbl_PV_Milestones[[#This Row],[Project Status]]&lt;&gt;"On Hold"),1,0)</f>
        <v>0</v>
      </c>
      <c r="AE959" s="41">
        <f>IF(AND(tbl_PV_Milestones[[#This Row],[Actual/Schedule Finish]]&gt;tbl_PV_Milestones[[#This Row],[Baseline Date]],tbl_PV_Milestones[[#This Row],[Complete]]="No",tbl_PV_Milestones[[#This Row],[Project Status]]&lt;&gt;"On Hold",tbl_PV_Milestones[[#This Row],[Overdue]]=0,tbl_PV_Milestones[[#This Row],[To be Baselined]]&lt;&gt;1),1,0)</f>
        <v>0</v>
      </c>
      <c r="AF959" s="41">
        <f>IF(AND(tbl_PV_Milestones[[#This Row],[BL FY]]=2025,tbl_PV_Milestones[[#This Row],[Finish FY]]&gt;2025),1,0)</f>
        <v>0</v>
      </c>
      <c r="AG959" s="56" t="str">
        <f>_xlfn.XLOOKUP(tbl_PV_Milestones[[#This Row],[Work ID]],tbl_PV_Meta[Work ID '#],tbl_PV_Meta[Project Manager/Owner],,0)</f>
        <v>Project Manager 6</v>
      </c>
      <c r="AH959" s="6"/>
    </row>
    <row r="960" spans="4:34" x14ac:dyDescent="0.25">
      <c r="D960" s="6" t="s">
        <v>136</v>
      </c>
      <c r="E960" s="6" t="s">
        <v>503</v>
      </c>
      <c r="F960" s="6" t="s">
        <v>1708</v>
      </c>
      <c r="G960" s="6" t="s">
        <v>547</v>
      </c>
      <c r="H960" s="6" t="s">
        <v>505</v>
      </c>
      <c r="I960" s="6" t="s">
        <v>110</v>
      </c>
      <c r="J960" s="6" t="s">
        <v>136</v>
      </c>
      <c r="K960" s="6" t="s">
        <v>29</v>
      </c>
      <c r="L960" s="6" t="s">
        <v>27</v>
      </c>
      <c r="M960" s="43"/>
      <c r="N960" s="44" t="s">
        <v>1979</v>
      </c>
      <c r="O960" s="39">
        <v>45595.708333333299</v>
      </c>
      <c r="P960" s="39">
        <v>45595.708333333299</v>
      </c>
      <c r="Q960" s="6">
        <v>0</v>
      </c>
      <c r="R960" s="6">
        <v>0</v>
      </c>
      <c r="S960" s="45" t="e">
        <f>_xlfn.CONCAT(#REF!,TRIM(tbl_PV_Milestones[[#This Row],[Milestone Description]]))</f>
        <v>#REF!</v>
      </c>
      <c r="T960" s="84" t="str">
        <f>IF(COUNTIF(tbl_PV_Milestones[UID],tbl_PV_Milestones[[#This Row],[UID]])&gt;1,"Duplicate","")</f>
        <v>Duplicate</v>
      </c>
      <c r="U960" s="42" t="str">
        <f>_xlfn.XLOOKUP(tbl_PV_Milestones[[#This Row],[Work ID]],tbl_PV_Meta[Work ID '#],tbl_PV_Meta[Sub-Portfolio])</f>
        <v>Sub-Portfolio 8</v>
      </c>
      <c r="V960" s="41">
        <f>IF(MONTH(tbl_PV_Milestones[[#This Row],[Baseline Date]])&lt;7,YEAR(tbl_PV_Milestones[[#This Row],[Baseline Date]]),YEAR(tbl_PV_Milestones[[#This Row],[Baseline Date]])+1)</f>
        <v>2025</v>
      </c>
      <c r="W960" s="41">
        <f>IF(MONTH(tbl_PV_Milestones[[#This Row],[Actual/Schedule Finish]])&lt;7,YEAR(tbl_PV_Milestones[[#This Row],[Actual/Schedule Finish]]),YEAR(tbl_PV_Milestones[[#This Row],[Actual/Schedule Finish]])+1)</f>
        <v>2025</v>
      </c>
      <c r="X960" s="41" t="str">
        <f>IF(OR(tbl_PV_Milestones[[#This Row],[Project Status]]="Completed",tbl_PV_Milestones[[#This Row],[Project Status]]="Assumed Completed"),"Yes","No")</f>
        <v>No</v>
      </c>
      <c r="Y960" s="41">
        <f>IF(tbl_PV_Milestones[[#This Row],[Baseline Date]]="",1,0)</f>
        <v>0</v>
      </c>
      <c r="Z960" s="41">
        <f>IF(tbl_PV_Milestones[[#This Row],[Baseline Date]]&lt;PV_Meta!$B$7,1,0)</f>
        <v>1</v>
      </c>
      <c r="AA960" s="41">
        <f>IF(tbl_PV_Milestones[[#This Row],[Complete]]="Yes",1,0)</f>
        <v>0</v>
      </c>
      <c r="AB960" s="41">
        <f>IF(AND(tbl_PV_Milestones[[#This Row],[BL FY]]=2025,tbl_PV_Milestones[[#This Row],[Baseline Date]]&lt;PV_Meta!$B$7),1,0)</f>
        <v>1</v>
      </c>
      <c r="AC960" s="41">
        <f>IF(AND(tbl_PV_Milestones[[#This Row],[Planned YTD]]=1,tbl_PV_Milestones[[#This Row],[Complete]]="Yes"),1,0)</f>
        <v>0</v>
      </c>
      <c r="AD960" s="41">
        <f>IF(AND(tbl_PV_Milestones[[#This Row],[Actual/Schedule Finish]]&lt;PV_Meta!$B$7,tbl_PV_Milestones[[#This Row],[Complete]]="No",tbl_PV_Milestones[[#This Row],[Project Status]]&lt;&gt;"On Hold"),1,0)</f>
        <v>0</v>
      </c>
      <c r="AE960" s="41">
        <f>IF(AND(tbl_PV_Milestones[[#This Row],[Actual/Schedule Finish]]&gt;tbl_PV_Milestones[[#This Row],[Baseline Date]],tbl_PV_Milestones[[#This Row],[Complete]]="No",tbl_PV_Milestones[[#This Row],[Project Status]]&lt;&gt;"On Hold",tbl_PV_Milestones[[#This Row],[Overdue]]=0,tbl_PV_Milestones[[#This Row],[To be Baselined]]&lt;&gt;1),1,0)</f>
        <v>0</v>
      </c>
      <c r="AF960" s="41">
        <f>IF(AND(tbl_PV_Milestones[[#This Row],[BL FY]]=2025,tbl_PV_Milestones[[#This Row],[Finish FY]]&gt;2025),1,0)</f>
        <v>0</v>
      </c>
      <c r="AG960" s="56" t="str">
        <f>_xlfn.XLOOKUP(tbl_PV_Milestones[[#This Row],[Work ID]],tbl_PV_Meta[Work ID '#],tbl_PV_Meta[Project Manager/Owner],,0)</f>
        <v>Project Manager 6</v>
      </c>
      <c r="AH960" s="6"/>
    </row>
    <row r="961" spans="4:34" x14ac:dyDescent="0.25">
      <c r="D961" s="6" t="s">
        <v>136</v>
      </c>
      <c r="E961" s="6" t="s">
        <v>503</v>
      </c>
      <c r="F961" s="6" t="s">
        <v>1708</v>
      </c>
      <c r="G961" s="6" t="s">
        <v>548</v>
      </c>
      <c r="H961" s="6" t="s">
        <v>505</v>
      </c>
      <c r="I961" s="6" t="s">
        <v>110</v>
      </c>
      <c r="J961" s="6" t="s">
        <v>136</v>
      </c>
      <c r="K961" s="6" t="s">
        <v>29</v>
      </c>
      <c r="L961" s="6" t="s">
        <v>27</v>
      </c>
      <c r="M961" s="43"/>
      <c r="N961" s="44" t="s">
        <v>1979</v>
      </c>
      <c r="O961" s="39">
        <v>45628.708333333299</v>
      </c>
      <c r="P961" s="39">
        <v>45628.708333333299</v>
      </c>
      <c r="Q961" s="6">
        <v>0</v>
      </c>
      <c r="R961" s="6">
        <v>0</v>
      </c>
      <c r="S961" s="45" t="e">
        <f>_xlfn.CONCAT(#REF!,TRIM(tbl_PV_Milestones[[#This Row],[Milestone Description]]))</f>
        <v>#REF!</v>
      </c>
      <c r="T961" s="84" t="str">
        <f>IF(COUNTIF(tbl_PV_Milestones[UID],tbl_PV_Milestones[[#This Row],[UID]])&gt;1,"Duplicate","")</f>
        <v>Duplicate</v>
      </c>
      <c r="U961" s="42" t="str">
        <f>_xlfn.XLOOKUP(tbl_PV_Milestones[[#This Row],[Work ID]],tbl_PV_Meta[Work ID '#],tbl_PV_Meta[Sub-Portfolio])</f>
        <v>Sub-Portfolio 8</v>
      </c>
      <c r="V961" s="41">
        <f>IF(MONTH(tbl_PV_Milestones[[#This Row],[Baseline Date]])&lt;7,YEAR(tbl_PV_Milestones[[#This Row],[Baseline Date]]),YEAR(tbl_PV_Milestones[[#This Row],[Baseline Date]])+1)</f>
        <v>2025</v>
      </c>
      <c r="W961" s="41">
        <f>IF(MONTH(tbl_PV_Milestones[[#This Row],[Actual/Schedule Finish]])&lt;7,YEAR(tbl_PV_Milestones[[#This Row],[Actual/Schedule Finish]]),YEAR(tbl_PV_Milestones[[#This Row],[Actual/Schedule Finish]])+1)</f>
        <v>2025</v>
      </c>
      <c r="X961" s="41" t="str">
        <f>IF(OR(tbl_PV_Milestones[[#This Row],[Project Status]]="Completed",tbl_PV_Milestones[[#This Row],[Project Status]]="Assumed Completed"),"Yes","No")</f>
        <v>No</v>
      </c>
      <c r="Y961" s="41">
        <f>IF(tbl_PV_Milestones[[#This Row],[Baseline Date]]="",1,0)</f>
        <v>0</v>
      </c>
      <c r="Z961" s="41">
        <f>IF(tbl_PV_Milestones[[#This Row],[Baseline Date]]&lt;PV_Meta!$B$7,1,0)</f>
        <v>1</v>
      </c>
      <c r="AA961" s="41">
        <f>IF(tbl_PV_Milestones[[#This Row],[Complete]]="Yes",1,0)</f>
        <v>0</v>
      </c>
      <c r="AB961" s="41">
        <f>IF(AND(tbl_PV_Milestones[[#This Row],[BL FY]]=2025,tbl_PV_Milestones[[#This Row],[Baseline Date]]&lt;PV_Meta!$B$7),1,0)</f>
        <v>1</v>
      </c>
      <c r="AC961" s="41">
        <f>IF(AND(tbl_PV_Milestones[[#This Row],[Planned YTD]]=1,tbl_PV_Milestones[[#This Row],[Complete]]="Yes"),1,0)</f>
        <v>0</v>
      </c>
      <c r="AD961" s="41">
        <f>IF(AND(tbl_PV_Milestones[[#This Row],[Actual/Schedule Finish]]&lt;PV_Meta!$B$7,tbl_PV_Milestones[[#This Row],[Complete]]="No",tbl_PV_Milestones[[#This Row],[Project Status]]&lt;&gt;"On Hold"),1,0)</f>
        <v>0</v>
      </c>
      <c r="AE961" s="41">
        <f>IF(AND(tbl_PV_Milestones[[#This Row],[Actual/Schedule Finish]]&gt;tbl_PV_Milestones[[#This Row],[Baseline Date]],tbl_PV_Milestones[[#This Row],[Complete]]="No",tbl_PV_Milestones[[#This Row],[Project Status]]&lt;&gt;"On Hold",tbl_PV_Milestones[[#This Row],[Overdue]]=0,tbl_PV_Milestones[[#This Row],[To be Baselined]]&lt;&gt;1),1,0)</f>
        <v>0</v>
      </c>
      <c r="AF961" s="41">
        <f>IF(AND(tbl_PV_Milestones[[#This Row],[BL FY]]=2025,tbl_PV_Milestones[[#This Row],[Finish FY]]&gt;2025),1,0)</f>
        <v>0</v>
      </c>
      <c r="AG961" s="56" t="str">
        <f>_xlfn.XLOOKUP(tbl_PV_Milestones[[#This Row],[Work ID]],tbl_PV_Meta[Work ID '#],tbl_PV_Meta[Project Manager/Owner],,0)</f>
        <v>Project Manager 6</v>
      </c>
      <c r="AH961" s="6"/>
    </row>
    <row r="962" spans="4:34" x14ac:dyDescent="0.25">
      <c r="D962" s="6" t="s">
        <v>136</v>
      </c>
      <c r="E962" s="6" t="s">
        <v>503</v>
      </c>
      <c r="F962" s="6" t="s">
        <v>1708</v>
      </c>
      <c r="G962" s="6" t="s">
        <v>549</v>
      </c>
      <c r="H962" s="6" t="s">
        <v>505</v>
      </c>
      <c r="I962" s="6" t="s">
        <v>110</v>
      </c>
      <c r="J962" s="6" t="s">
        <v>136</v>
      </c>
      <c r="K962" s="6" t="s">
        <v>29</v>
      </c>
      <c r="L962" s="6" t="s">
        <v>27</v>
      </c>
      <c r="M962" s="43"/>
      <c r="N962" s="44" t="s">
        <v>1979</v>
      </c>
      <c r="O962" s="39">
        <v>45628.708333333299</v>
      </c>
      <c r="P962" s="39">
        <v>45628.708333333299</v>
      </c>
      <c r="Q962" s="6">
        <v>0</v>
      </c>
      <c r="R962" s="6">
        <v>0</v>
      </c>
      <c r="S962" s="45" t="e">
        <f>_xlfn.CONCAT(#REF!,TRIM(tbl_PV_Milestones[[#This Row],[Milestone Description]]))</f>
        <v>#REF!</v>
      </c>
      <c r="T962" s="84" t="str">
        <f>IF(COUNTIF(tbl_PV_Milestones[UID],tbl_PV_Milestones[[#This Row],[UID]])&gt;1,"Duplicate","")</f>
        <v>Duplicate</v>
      </c>
      <c r="U962" s="42" t="str">
        <f>_xlfn.XLOOKUP(tbl_PV_Milestones[[#This Row],[Work ID]],tbl_PV_Meta[Work ID '#],tbl_PV_Meta[Sub-Portfolio])</f>
        <v>Sub-Portfolio 8</v>
      </c>
      <c r="V962" s="41">
        <f>IF(MONTH(tbl_PV_Milestones[[#This Row],[Baseline Date]])&lt;7,YEAR(tbl_PV_Milestones[[#This Row],[Baseline Date]]),YEAR(tbl_PV_Milestones[[#This Row],[Baseline Date]])+1)</f>
        <v>2025</v>
      </c>
      <c r="W962" s="41">
        <f>IF(MONTH(tbl_PV_Milestones[[#This Row],[Actual/Schedule Finish]])&lt;7,YEAR(tbl_PV_Milestones[[#This Row],[Actual/Schedule Finish]]),YEAR(tbl_PV_Milestones[[#This Row],[Actual/Schedule Finish]])+1)</f>
        <v>2025</v>
      </c>
      <c r="X962" s="41" t="str">
        <f>IF(OR(tbl_PV_Milestones[[#This Row],[Project Status]]="Completed",tbl_PV_Milestones[[#This Row],[Project Status]]="Assumed Completed"),"Yes","No")</f>
        <v>No</v>
      </c>
      <c r="Y962" s="41">
        <f>IF(tbl_PV_Milestones[[#This Row],[Baseline Date]]="",1,0)</f>
        <v>0</v>
      </c>
      <c r="Z962" s="41">
        <f>IF(tbl_PV_Milestones[[#This Row],[Baseline Date]]&lt;PV_Meta!$B$7,1,0)</f>
        <v>1</v>
      </c>
      <c r="AA962" s="41">
        <f>IF(tbl_PV_Milestones[[#This Row],[Complete]]="Yes",1,0)</f>
        <v>0</v>
      </c>
      <c r="AB962" s="41">
        <f>IF(AND(tbl_PV_Milestones[[#This Row],[BL FY]]=2025,tbl_PV_Milestones[[#This Row],[Baseline Date]]&lt;PV_Meta!$B$7),1,0)</f>
        <v>1</v>
      </c>
      <c r="AC962" s="41">
        <f>IF(AND(tbl_PV_Milestones[[#This Row],[Planned YTD]]=1,tbl_PV_Milestones[[#This Row],[Complete]]="Yes"),1,0)</f>
        <v>0</v>
      </c>
      <c r="AD962" s="41">
        <f>IF(AND(tbl_PV_Milestones[[#This Row],[Actual/Schedule Finish]]&lt;PV_Meta!$B$7,tbl_PV_Milestones[[#This Row],[Complete]]="No",tbl_PV_Milestones[[#This Row],[Project Status]]&lt;&gt;"On Hold"),1,0)</f>
        <v>0</v>
      </c>
      <c r="AE962" s="41">
        <f>IF(AND(tbl_PV_Milestones[[#This Row],[Actual/Schedule Finish]]&gt;tbl_PV_Milestones[[#This Row],[Baseline Date]],tbl_PV_Milestones[[#This Row],[Complete]]="No",tbl_PV_Milestones[[#This Row],[Project Status]]&lt;&gt;"On Hold",tbl_PV_Milestones[[#This Row],[Overdue]]=0,tbl_PV_Milestones[[#This Row],[To be Baselined]]&lt;&gt;1),1,0)</f>
        <v>0</v>
      </c>
      <c r="AF962" s="41">
        <f>IF(AND(tbl_PV_Milestones[[#This Row],[BL FY]]=2025,tbl_PV_Milestones[[#This Row],[Finish FY]]&gt;2025),1,0)</f>
        <v>0</v>
      </c>
      <c r="AG962" s="56" t="str">
        <f>_xlfn.XLOOKUP(tbl_PV_Milestones[[#This Row],[Work ID]],tbl_PV_Meta[Work ID '#],tbl_PV_Meta[Project Manager/Owner],,0)</f>
        <v>Project Manager 6</v>
      </c>
      <c r="AH962" s="6"/>
    </row>
    <row r="963" spans="4:34" x14ac:dyDescent="0.25">
      <c r="D963" s="6" t="s">
        <v>136</v>
      </c>
      <c r="E963" s="6" t="s">
        <v>503</v>
      </c>
      <c r="F963" s="6" t="s">
        <v>1708</v>
      </c>
      <c r="G963" s="6" t="s">
        <v>550</v>
      </c>
      <c r="H963" s="6" t="s">
        <v>505</v>
      </c>
      <c r="I963" s="6" t="s">
        <v>510</v>
      </c>
      <c r="J963" s="6" t="s">
        <v>136</v>
      </c>
      <c r="K963" s="6" t="s">
        <v>29</v>
      </c>
      <c r="L963" s="6" t="s">
        <v>27</v>
      </c>
      <c r="M963" s="43"/>
      <c r="N963" s="44" t="s">
        <v>1979</v>
      </c>
      <c r="O963" s="39">
        <v>45631.708333333299</v>
      </c>
      <c r="P963" s="39">
        <v>45631.708333333299</v>
      </c>
      <c r="Q963" s="6">
        <v>0</v>
      </c>
      <c r="R963" s="6">
        <v>0</v>
      </c>
      <c r="S963" s="45" t="e">
        <f>_xlfn.CONCAT(#REF!,TRIM(tbl_PV_Milestones[[#This Row],[Milestone Description]]))</f>
        <v>#REF!</v>
      </c>
      <c r="T963" s="84" t="str">
        <f>IF(COUNTIF(tbl_PV_Milestones[UID],tbl_PV_Milestones[[#This Row],[UID]])&gt;1,"Duplicate","")</f>
        <v>Duplicate</v>
      </c>
      <c r="U963" s="42" t="str">
        <f>_xlfn.XLOOKUP(tbl_PV_Milestones[[#This Row],[Work ID]],tbl_PV_Meta[Work ID '#],tbl_PV_Meta[Sub-Portfolio])</f>
        <v>Sub-Portfolio 8</v>
      </c>
      <c r="V963" s="41">
        <f>IF(MONTH(tbl_PV_Milestones[[#This Row],[Baseline Date]])&lt;7,YEAR(tbl_PV_Milestones[[#This Row],[Baseline Date]]),YEAR(tbl_PV_Milestones[[#This Row],[Baseline Date]])+1)</f>
        <v>2025</v>
      </c>
      <c r="W963" s="41">
        <f>IF(MONTH(tbl_PV_Milestones[[#This Row],[Actual/Schedule Finish]])&lt;7,YEAR(tbl_PV_Milestones[[#This Row],[Actual/Schedule Finish]]),YEAR(tbl_PV_Milestones[[#This Row],[Actual/Schedule Finish]])+1)</f>
        <v>2025</v>
      </c>
      <c r="X963" s="41" t="str">
        <f>IF(OR(tbl_PV_Milestones[[#This Row],[Project Status]]="Completed",tbl_PV_Milestones[[#This Row],[Project Status]]="Assumed Completed"),"Yes","No")</f>
        <v>No</v>
      </c>
      <c r="Y963" s="41">
        <f>IF(tbl_PV_Milestones[[#This Row],[Baseline Date]]="",1,0)</f>
        <v>0</v>
      </c>
      <c r="Z963" s="41">
        <f>IF(tbl_PV_Milestones[[#This Row],[Baseline Date]]&lt;PV_Meta!$B$7,1,0)</f>
        <v>1</v>
      </c>
      <c r="AA963" s="41">
        <f>IF(tbl_PV_Milestones[[#This Row],[Complete]]="Yes",1,0)</f>
        <v>0</v>
      </c>
      <c r="AB963" s="41">
        <f>IF(AND(tbl_PV_Milestones[[#This Row],[BL FY]]=2025,tbl_PV_Milestones[[#This Row],[Baseline Date]]&lt;PV_Meta!$B$7),1,0)</f>
        <v>1</v>
      </c>
      <c r="AC963" s="41">
        <f>IF(AND(tbl_PV_Milestones[[#This Row],[Planned YTD]]=1,tbl_PV_Milestones[[#This Row],[Complete]]="Yes"),1,0)</f>
        <v>0</v>
      </c>
      <c r="AD963" s="41">
        <f>IF(AND(tbl_PV_Milestones[[#This Row],[Actual/Schedule Finish]]&lt;PV_Meta!$B$7,tbl_PV_Milestones[[#This Row],[Complete]]="No",tbl_PV_Milestones[[#This Row],[Project Status]]&lt;&gt;"On Hold"),1,0)</f>
        <v>0</v>
      </c>
      <c r="AE963" s="41">
        <f>IF(AND(tbl_PV_Milestones[[#This Row],[Actual/Schedule Finish]]&gt;tbl_PV_Milestones[[#This Row],[Baseline Date]],tbl_PV_Milestones[[#This Row],[Complete]]="No",tbl_PV_Milestones[[#This Row],[Project Status]]&lt;&gt;"On Hold",tbl_PV_Milestones[[#This Row],[Overdue]]=0,tbl_PV_Milestones[[#This Row],[To be Baselined]]&lt;&gt;1),1,0)</f>
        <v>0</v>
      </c>
      <c r="AF963" s="41">
        <f>IF(AND(tbl_PV_Milestones[[#This Row],[BL FY]]=2025,tbl_PV_Milestones[[#This Row],[Finish FY]]&gt;2025),1,0)</f>
        <v>0</v>
      </c>
      <c r="AG963" s="56" t="str">
        <f>_xlfn.XLOOKUP(tbl_PV_Milestones[[#This Row],[Work ID]],tbl_PV_Meta[Work ID '#],tbl_PV_Meta[Project Manager/Owner],,0)</f>
        <v>Project Manager 6</v>
      </c>
      <c r="AH963" s="6"/>
    </row>
    <row r="964" spans="4:34" x14ac:dyDescent="0.25">
      <c r="D964" s="6" t="s">
        <v>136</v>
      </c>
      <c r="E964" s="6" t="s">
        <v>503</v>
      </c>
      <c r="F964" s="6" t="s">
        <v>1708</v>
      </c>
      <c r="G964" s="6" t="s">
        <v>551</v>
      </c>
      <c r="H964" s="6" t="s">
        <v>505</v>
      </c>
      <c r="I964" s="6" t="s">
        <v>110</v>
      </c>
      <c r="J964" s="6" t="s">
        <v>136</v>
      </c>
      <c r="K964" s="6" t="s">
        <v>29</v>
      </c>
      <c r="L964" s="6" t="s">
        <v>27</v>
      </c>
      <c r="M964" s="43"/>
      <c r="N964" s="44" t="s">
        <v>1979</v>
      </c>
      <c r="O964" s="39">
        <v>45636.708333333299</v>
      </c>
      <c r="P964" s="39">
        <v>45636.708333333299</v>
      </c>
      <c r="Q964" s="6">
        <v>0</v>
      </c>
      <c r="R964" s="6">
        <v>0</v>
      </c>
      <c r="S964" s="45" t="e">
        <f>_xlfn.CONCAT(#REF!,TRIM(tbl_PV_Milestones[[#This Row],[Milestone Description]]))</f>
        <v>#REF!</v>
      </c>
      <c r="T964" s="84" t="str">
        <f>IF(COUNTIF(tbl_PV_Milestones[UID],tbl_PV_Milestones[[#This Row],[UID]])&gt;1,"Duplicate","")</f>
        <v>Duplicate</v>
      </c>
      <c r="U964" s="42" t="str">
        <f>_xlfn.XLOOKUP(tbl_PV_Milestones[[#This Row],[Work ID]],tbl_PV_Meta[Work ID '#],tbl_PV_Meta[Sub-Portfolio])</f>
        <v>Sub-Portfolio 8</v>
      </c>
      <c r="V964" s="41">
        <f>IF(MONTH(tbl_PV_Milestones[[#This Row],[Baseline Date]])&lt;7,YEAR(tbl_PV_Milestones[[#This Row],[Baseline Date]]),YEAR(tbl_PV_Milestones[[#This Row],[Baseline Date]])+1)</f>
        <v>2025</v>
      </c>
      <c r="W964" s="41">
        <f>IF(MONTH(tbl_PV_Milestones[[#This Row],[Actual/Schedule Finish]])&lt;7,YEAR(tbl_PV_Milestones[[#This Row],[Actual/Schedule Finish]]),YEAR(tbl_PV_Milestones[[#This Row],[Actual/Schedule Finish]])+1)</f>
        <v>2025</v>
      </c>
      <c r="X964" s="41" t="str">
        <f>IF(OR(tbl_PV_Milestones[[#This Row],[Project Status]]="Completed",tbl_PV_Milestones[[#This Row],[Project Status]]="Assumed Completed"),"Yes","No")</f>
        <v>No</v>
      </c>
      <c r="Y964" s="41">
        <f>IF(tbl_PV_Milestones[[#This Row],[Baseline Date]]="",1,0)</f>
        <v>0</v>
      </c>
      <c r="Z964" s="41">
        <f>IF(tbl_PV_Milestones[[#This Row],[Baseline Date]]&lt;PV_Meta!$B$7,1,0)</f>
        <v>1</v>
      </c>
      <c r="AA964" s="41">
        <f>IF(tbl_PV_Milestones[[#This Row],[Complete]]="Yes",1,0)</f>
        <v>0</v>
      </c>
      <c r="AB964" s="41">
        <f>IF(AND(tbl_PV_Milestones[[#This Row],[BL FY]]=2025,tbl_PV_Milestones[[#This Row],[Baseline Date]]&lt;PV_Meta!$B$7),1,0)</f>
        <v>1</v>
      </c>
      <c r="AC964" s="41">
        <f>IF(AND(tbl_PV_Milestones[[#This Row],[Planned YTD]]=1,tbl_PV_Milestones[[#This Row],[Complete]]="Yes"),1,0)</f>
        <v>0</v>
      </c>
      <c r="AD964" s="41">
        <f>IF(AND(tbl_PV_Milestones[[#This Row],[Actual/Schedule Finish]]&lt;PV_Meta!$B$7,tbl_PV_Milestones[[#This Row],[Complete]]="No",tbl_PV_Milestones[[#This Row],[Project Status]]&lt;&gt;"On Hold"),1,0)</f>
        <v>0</v>
      </c>
      <c r="AE964" s="41">
        <f>IF(AND(tbl_PV_Milestones[[#This Row],[Actual/Schedule Finish]]&gt;tbl_PV_Milestones[[#This Row],[Baseline Date]],tbl_PV_Milestones[[#This Row],[Complete]]="No",tbl_PV_Milestones[[#This Row],[Project Status]]&lt;&gt;"On Hold",tbl_PV_Milestones[[#This Row],[Overdue]]=0,tbl_PV_Milestones[[#This Row],[To be Baselined]]&lt;&gt;1),1,0)</f>
        <v>0</v>
      </c>
      <c r="AF964" s="41">
        <f>IF(AND(tbl_PV_Milestones[[#This Row],[BL FY]]=2025,tbl_PV_Milestones[[#This Row],[Finish FY]]&gt;2025),1,0)</f>
        <v>0</v>
      </c>
      <c r="AG964" s="56" t="str">
        <f>_xlfn.XLOOKUP(tbl_PV_Milestones[[#This Row],[Work ID]],tbl_PV_Meta[Work ID '#],tbl_PV_Meta[Project Manager/Owner],,0)</f>
        <v>Project Manager 6</v>
      </c>
      <c r="AH964" s="6"/>
    </row>
    <row r="965" spans="4:34" x14ac:dyDescent="0.25">
      <c r="D965" s="6" t="s">
        <v>136</v>
      </c>
      <c r="E965" s="6" t="s">
        <v>503</v>
      </c>
      <c r="F965" s="6" t="s">
        <v>1708</v>
      </c>
      <c r="G965" s="6" t="s">
        <v>552</v>
      </c>
      <c r="H965" s="6" t="s">
        <v>505</v>
      </c>
      <c r="I965" s="6" t="s">
        <v>110</v>
      </c>
      <c r="J965" s="6" t="s">
        <v>136</v>
      </c>
      <c r="K965" s="6" t="s">
        <v>29</v>
      </c>
      <c r="L965" s="6" t="s">
        <v>27</v>
      </c>
      <c r="M965" s="43"/>
      <c r="N965" s="44" t="s">
        <v>1979</v>
      </c>
      <c r="O965" s="39">
        <v>45639.708333333299</v>
      </c>
      <c r="P965" s="39">
        <v>45639.708333333299</v>
      </c>
      <c r="Q965" s="6">
        <v>0</v>
      </c>
      <c r="R965" s="6">
        <v>0</v>
      </c>
      <c r="S965" s="45" t="e">
        <f>_xlfn.CONCAT(#REF!,TRIM(tbl_PV_Milestones[[#This Row],[Milestone Description]]))</f>
        <v>#REF!</v>
      </c>
      <c r="T965" s="84" t="str">
        <f>IF(COUNTIF(tbl_PV_Milestones[UID],tbl_PV_Milestones[[#This Row],[UID]])&gt;1,"Duplicate","")</f>
        <v>Duplicate</v>
      </c>
      <c r="U965" s="42" t="str">
        <f>_xlfn.XLOOKUP(tbl_PV_Milestones[[#This Row],[Work ID]],tbl_PV_Meta[Work ID '#],tbl_PV_Meta[Sub-Portfolio])</f>
        <v>Sub-Portfolio 8</v>
      </c>
      <c r="V965" s="41">
        <f>IF(MONTH(tbl_PV_Milestones[[#This Row],[Baseline Date]])&lt;7,YEAR(tbl_PV_Milestones[[#This Row],[Baseline Date]]),YEAR(tbl_PV_Milestones[[#This Row],[Baseline Date]])+1)</f>
        <v>2025</v>
      </c>
      <c r="W965" s="41">
        <f>IF(MONTH(tbl_PV_Milestones[[#This Row],[Actual/Schedule Finish]])&lt;7,YEAR(tbl_PV_Milestones[[#This Row],[Actual/Schedule Finish]]),YEAR(tbl_PV_Milestones[[#This Row],[Actual/Schedule Finish]])+1)</f>
        <v>2025</v>
      </c>
      <c r="X965" s="41" t="str">
        <f>IF(OR(tbl_PV_Milestones[[#This Row],[Project Status]]="Completed",tbl_PV_Milestones[[#This Row],[Project Status]]="Assumed Completed"),"Yes","No")</f>
        <v>No</v>
      </c>
      <c r="Y965" s="41">
        <f>IF(tbl_PV_Milestones[[#This Row],[Baseline Date]]="",1,0)</f>
        <v>0</v>
      </c>
      <c r="Z965" s="41">
        <f>IF(tbl_PV_Milestones[[#This Row],[Baseline Date]]&lt;PV_Meta!$B$7,1,0)</f>
        <v>1</v>
      </c>
      <c r="AA965" s="41">
        <f>IF(tbl_PV_Milestones[[#This Row],[Complete]]="Yes",1,0)</f>
        <v>0</v>
      </c>
      <c r="AB965" s="41">
        <f>IF(AND(tbl_PV_Milestones[[#This Row],[BL FY]]=2025,tbl_PV_Milestones[[#This Row],[Baseline Date]]&lt;PV_Meta!$B$7),1,0)</f>
        <v>1</v>
      </c>
      <c r="AC965" s="41">
        <f>IF(AND(tbl_PV_Milestones[[#This Row],[Planned YTD]]=1,tbl_PV_Milestones[[#This Row],[Complete]]="Yes"),1,0)</f>
        <v>0</v>
      </c>
      <c r="AD965" s="41">
        <f>IF(AND(tbl_PV_Milestones[[#This Row],[Actual/Schedule Finish]]&lt;PV_Meta!$B$7,tbl_PV_Milestones[[#This Row],[Complete]]="No",tbl_PV_Milestones[[#This Row],[Project Status]]&lt;&gt;"On Hold"),1,0)</f>
        <v>0</v>
      </c>
      <c r="AE965" s="41">
        <f>IF(AND(tbl_PV_Milestones[[#This Row],[Actual/Schedule Finish]]&gt;tbl_PV_Milestones[[#This Row],[Baseline Date]],tbl_PV_Milestones[[#This Row],[Complete]]="No",tbl_PV_Milestones[[#This Row],[Project Status]]&lt;&gt;"On Hold",tbl_PV_Milestones[[#This Row],[Overdue]]=0,tbl_PV_Milestones[[#This Row],[To be Baselined]]&lt;&gt;1),1,0)</f>
        <v>0</v>
      </c>
      <c r="AF965" s="41">
        <f>IF(AND(tbl_PV_Milestones[[#This Row],[BL FY]]=2025,tbl_PV_Milestones[[#This Row],[Finish FY]]&gt;2025),1,0)</f>
        <v>0</v>
      </c>
      <c r="AG965" s="56" t="str">
        <f>_xlfn.XLOOKUP(tbl_PV_Milestones[[#This Row],[Work ID]],tbl_PV_Meta[Work ID '#],tbl_PV_Meta[Project Manager/Owner],,0)</f>
        <v>Project Manager 6</v>
      </c>
      <c r="AH965" s="6"/>
    </row>
    <row r="966" spans="4:34" x14ac:dyDescent="0.25">
      <c r="D966" s="6" t="s">
        <v>136</v>
      </c>
      <c r="E966" s="6" t="s">
        <v>503</v>
      </c>
      <c r="F966" s="6" t="s">
        <v>1708</v>
      </c>
      <c r="G966" s="6" t="s">
        <v>553</v>
      </c>
      <c r="H966" s="6" t="s">
        <v>505</v>
      </c>
      <c r="I966" s="6" t="s">
        <v>110</v>
      </c>
      <c r="J966" s="6" t="s">
        <v>136</v>
      </c>
      <c r="K966" s="6" t="s">
        <v>29</v>
      </c>
      <c r="L966" s="6" t="s">
        <v>27</v>
      </c>
      <c r="M966" s="43"/>
      <c r="N966" s="44" t="s">
        <v>1979</v>
      </c>
      <c r="O966" s="39">
        <v>45644.708333333299</v>
      </c>
      <c r="P966" s="39">
        <v>45644.708333333299</v>
      </c>
      <c r="Q966" s="6">
        <v>0</v>
      </c>
      <c r="R966" s="6">
        <v>0</v>
      </c>
      <c r="S966" s="45" t="e">
        <f>_xlfn.CONCAT(#REF!,TRIM(tbl_PV_Milestones[[#This Row],[Milestone Description]]))</f>
        <v>#REF!</v>
      </c>
      <c r="T966" s="84" t="str">
        <f>IF(COUNTIF(tbl_PV_Milestones[UID],tbl_PV_Milestones[[#This Row],[UID]])&gt;1,"Duplicate","")</f>
        <v>Duplicate</v>
      </c>
      <c r="U966" s="42" t="str">
        <f>_xlfn.XLOOKUP(tbl_PV_Milestones[[#This Row],[Work ID]],tbl_PV_Meta[Work ID '#],tbl_PV_Meta[Sub-Portfolio])</f>
        <v>Sub-Portfolio 8</v>
      </c>
      <c r="V966" s="41">
        <f>IF(MONTH(tbl_PV_Milestones[[#This Row],[Baseline Date]])&lt;7,YEAR(tbl_PV_Milestones[[#This Row],[Baseline Date]]),YEAR(tbl_PV_Milestones[[#This Row],[Baseline Date]])+1)</f>
        <v>2025</v>
      </c>
      <c r="W966" s="41">
        <f>IF(MONTH(tbl_PV_Milestones[[#This Row],[Actual/Schedule Finish]])&lt;7,YEAR(tbl_PV_Milestones[[#This Row],[Actual/Schedule Finish]]),YEAR(tbl_PV_Milestones[[#This Row],[Actual/Schedule Finish]])+1)</f>
        <v>2025</v>
      </c>
      <c r="X966" s="41" t="str">
        <f>IF(OR(tbl_PV_Milestones[[#This Row],[Project Status]]="Completed",tbl_PV_Milestones[[#This Row],[Project Status]]="Assumed Completed"),"Yes","No")</f>
        <v>No</v>
      </c>
      <c r="Y966" s="41">
        <f>IF(tbl_PV_Milestones[[#This Row],[Baseline Date]]="",1,0)</f>
        <v>0</v>
      </c>
      <c r="Z966" s="41">
        <f>IF(tbl_PV_Milestones[[#This Row],[Baseline Date]]&lt;PV_Meta!$B$7,1,0)</f>
        <v>1</v>
      </c>
      <c r="AA966" s="41">
        <f>IF(tbl_PV_Milestones[[#This Row],[Complete]]="Yes",1,0)</f>
        <v>0</v>
      </c>
      <c r="AB966" s="41">
        <f>IF(AND(tbl_PV_Milestones[[#This Row],[BL FY]]=2025,tbl_PV_Milestones[[#This Row],[Baseline Date]]&lt;PV_Meta!$B$7),1,0)</f>
        <v>1</v>
      </c>
      <c r="AC966" s="41">
        <f>IF(AND(tbl_PV_Milestones[[#This Row],[Planned YTD]]=1,tbl_PV_Milestones[[#This Row],[Complete]]="Yes"),1,0)</f>
        <v>0</v>
      </c>
      <c r="AD966" s="41">
        <f>IF(AND(tbl_PV_Milestones[[#This Row],[Actual/Schedule Finish]]&lt;PV_Meta!$B$7,tbl_PV_Milestones[[#This Row],[Complete]]="No",tbl_PV_Milestones[[#This Row],[Project Status]]&lt;&gt;"On Hold"),1,0)</f>
        <v>0</v>
      </c>
      <c r="AE966" s="41">
        <f>IF(AND(tbl_PV_Milestones[[#This Row],[Actual/Schedule Finish]]&gt;tbl_PV_Milestones[[#This Row],[Baseline Date]],tbl_PV_Milestones[[#This Row],[Complete]]="No",tbl_PV_Milestones[[#This Row],[Project Status]]&lt;&gt;"On Hold",tbl_PV_Milestones[[#This Row],[Overdue]]=0,tbl_PV_Milestones[[#This Row],[To be Baselined]]&lt;&gt;1),1,0)</f>
        <v>0</v>
      </c>
      <c r="AF966" s="41">
        <f>IF(AND(tbl_PV_Milestones[[#This Row],[BL FY]]=2025,tbl_PV_Milestones[[#This Row],[Finish FY]]&gt;2025),1,0)</f>
        <v>0</v>
      </c>
      <c r="AG966" s="56" t="str">
        <f>_xlfn.XLOOKUP(tbl_PV_Milestones[[#This Row],[Work ID]],tbl_PV_Meta[Work ID '#],tbl_PV_Meta[Project Manager/Owner],,0)</f>
        <v>Project Manager 6</v>
      </c>
      <c r="AH966" s="6"/>
    </row>
    <row r="967" spans="4:34" x14ac:dyDescent="0.25">
      <c r="D967" s="6" t="s">
        <v>136</v>
      </c>
      <c r="E967" s="6" t="s">
        <v>503</v>
      </c>
      <c r="F967" s="6" t="s">
        <v>1708</v>
      </c>
      <c r="G967" s="6" t="s">
        <v>554</v>
      </c>
      <c r="H967" s="6" t="s">
        <v>505</v>
      </c>
      <c r="I967" s="6" t="s">
        <v>110</v>
      </c>
      <c r="J967" s="6" t="s">
        <v>136</v>
      </c>
      <c r="K967" s="6" t="s">
        <v>29</v>
      </c>
      <c r="L967" s="6" t="s">
        <v>27</v>
      </c>
      <c r="M967" s="43"/>
      <c r="N967" s="44" t="s">
        <v>1979</v>
      </c>
      <c r="O967" s="39">
        <v>45575.708333333299</v>
      </c>
      <c r="P967" s="39">
        <v>45575.708333333299</v>
      </c>
      <c r="Q967" s="6">
        <v>0</v>
      </c>
      <c r="R967" s="6">
        <v>0</v>
      </c>
      <c r="S967" s="45" t="e">
        <f>_xlfn.CONCAT(#REF!,TRIM(tbl_PV_Milestones[[#This Row],[Milestone Description]]))</f>
        <v>#REF!</v>
      </c>
      <c r="T967" s="84" t="str">
        <f>IF(COUNTIF(tbl_PV_Milestones[UID],tbl_PV_Milestones[[#This Row],[UID]])&gt;1,"Duplicate","")</f>
        <v>Duplicate</v>
      </c>
      <c r="U967" s="42" t="str">
        <f>_xlfn.XLOOKUP(tbl_PV_Milestones[[#This Row],[Work ID]],tbl_PV_Meta[Work ID '#],tbl_PV_Meta[Sub-Portfolio])</f>
        <v>Sub-Portfolio 8</v>
      </c>
      <c r="V967" s="41">
        <f>IF(MONTH(tbl_PV_Milestones[[#This Row],[Baseline Date]])&lt;7,YEAR(tbl_PV_Milestones[[#This Row],[Baseline Date]]),YEAR(tbl_PV_Milestones[[#This Row],[Baseline Date]])+1)</f>
        <v>2025</v>
      </c>
      <c r="W967" s="41">
        <f>IF(MONTH(tbl_PV_Milestones[[#This Row],[Actual/Schedule Finish]])&lt;7,YEAR(tbl_PV_Milestones[[#This Row],[Actual/Schedule Finish]]),YEAR(tbl_PV_Milestones[[#This Row],[Actual/Schedule Finish]])+1)</f>
        <v>2025</v>
      </c>
      <c r="X967" s="41" t="str">
        <f>IF(OR(tbl_PV_Milestones[[#This Row],[Project Status]]="Completed",tbl_PV_Milestones[[#This Row],[Project Status]]="Assumed Completed"),"Yes","No")</f>
        <v>No</v>
      </c>
      <c r="Y967" s="41">
        <f>IF(tbl_PV_Milestones[[#This Row],[Baseline Date]]="",1,0)</f>
        <v>0</v>
      </c>
      <c r="Z967" s="41">
        <f>IF(tbl_PV_Milestones[[#This Row],[Baseline Date]]&lt;PV_Meta!$B$7,1,0)</f>
        <v>1</v>
      </c>
      <c r="AA967" s="41">
        <f>IF(tbl_PV_Milestones[[#This Row],[Complete]]="Yes",1,0)</f>
        <v>0</v>
      </c>
      <c r="AB967" s="41">
        <f>IF(AND(tbl_PV_Milestones[[#This Row],[BL FY]]=2025,tbl_PV_Milestones[[#This Row],[Baseline Date]]&lt;PV_Meta!$B$7),1,0)</f>
        <v>1</v>
      </c>
      <c r="AC967" s="41">
        <f>IF(AND(tbl_PV_Milestones[[#This Row],[Planned YTD]]=1,tbl_PV_Milestones[[#This Row],[Complete]]="Yes"),1,0)</f>
        <v>0</v>
      </c>
      <c r="AD967" s="41">
        <f>IF(AND(tbl_PV_Milestones[[#This Row],[Actual/Schedule Finish]]&lt;PV_Meta!$B$7,tbl_PV_Milestones[[#This Row],[Complete]]="No",tbl_PV_Milestones[[#This Row],[Project Status]]&lt;&gt;"On Hold"),1,0)</f>
        <v>0</v>
      </c>
      <c r="AE967" s="41">
        <f>IF(AND(tbl_PV_Milestones[[#This Row],[Actual/Schedule Finish]]&gt;tbl_PV_Milestones[[#This Row],[Baseline Date]],tbl_PV_Milestones[[#This Row],[Complete]]="No",tbl_PV_Milestones[[#This Row],[Project Status]]&lt;&gt;"On Hold",tbl_PV_Milestones[[#This Row],[Overdue]]=0,tbl_PV_Milestones[[#This Row],[To be Baselined]]&lt;&gt;1),1,0)</f>
        <v>0</v>
      </c>
      <c r="AF967" s="41">
        <f>IF(AND(tbl_PV_Milestones[[#This Row],[BL FY]]=2025,tbl_PV_Milestones[[#This Row],[Finish FY]]&gt;2025),1,0)</f>
        <v>0</v>
      </c>
      <c r="AG967" s="56" t="str">
        <f>_xlfn.XLOOKUP(tbl_PV_Milestones[[#This Row],[Work ID]],tbl_PV_Meta[Work ID '#],tbl_PV_Meta[Project Manager/Owner],,0)</f>
        <v>Project Manager 6</v>
      </c>
      <c r="AH967" s="6"/>
    </row>
    <row r="968" spans="4:34" x14ac:dyDescent="0.25">
      <c r="D968" s="6" t="s">
        <v>136</v>
      </c>
      <c r="E968" s="6" t="s">
        <v>503</v>
      </c>
      <c r="F968" s="6" t="s">
        <v>1708</v>
      </c>
      <c r="G968" s="6" t="s">
        <v>555</v>
      </c>
      <c r="H968" s="6" t="s">
        <v>505</v>
      </c>
      <c r="I968" s="6" t="s">
        <v>110</v>
      </c>
      <c r="J968" s="6" t="s">
        <v>136</v>
      </c>
      <c r="K968" s="6" t="s">
        <v>29</v>
      </c>
      <c r="L968" s="6" t="s">
        <v>27</v>
      </c>
      <c r="M968" s="43"/>
      <c r="N968" s="44" t="s">
        <v>1979</v>
      </c>
      <c r="O968" s="39">
        <v>45621.708333333299</v>
      </c>
      <c r="P968" s="39">
        <v>45621.708333333299</v>
      </c>
      <c r="Q968" s="6">
        <v>0</v>
      </c>
      <c r="R968" s="6">
        <v>0</v>
      </c>
      <c r="S968" s="45" t="e">
        <f>_xlfn.CONCAT(#REF!,TRIM(tbl_PV_Milestones[[#This Row],[Milestone Description]]))</f>
        <v>#REF!</v>
      </c>
      <c r="T968" s="84" t="str">
        <f>IF(COUNTIF(tbl_PV_Milestones[UID],tbl_PV_Milestones[[#This Row],[UID]])&gt;1,"Duplicate","")</f>
        <v>Duplicate</v>
      </c>
      <c r="U968" s="42" t="str">
        <f>_xlfn.XLOOKUP(tbl_PV_Milestones[[#This Row],[Work ID]],tbl_PV_Meta[Work ID '#],tbl_PV_Meta[Sub-Portfolio])</f>
        <v>Sub-Portfolio 8</v>
      </c>
      <c r="V968" s="41">
        <f>IF(MONTH(tbl_PV_Milestones[[#This Row],[Baseline Date]])&lt;7,YEAR(tbl_PV_Milestones[[#This Row],[Baseline Date]]),YEAR(tbl_PV_Milestones[[#This Row],[Baseline Date]])+1)</f>
        <v>2025</v>
      </c>
      <c r="W968" s="41">
        <f>IF(MONTH(tbl_PV_Milestones[[#This Row],[Actual/Schedule Finish]])&lt;7,YEAR(tbl_PV_Milestones[[#This Row],[Actual/Schedule Finish]]),YEAR(tbl_PV_Milestones[[#This Row],[Actual/Schedule Finish]])+1)</f>
        <v>2025</v>
      </c>
      <c r="X968" s="41" t="str">
        <f>IF(OR(tbl_PV_Milestones[[#This Row],[Project Status]]="Completed",tbl_PV_Milestones[[#This Row],[Project Status]]="Assumed Completed"),"Yes","No")</f>
        <v>No</v>
      </c>
      <c r="Y968" s="41">
        <f>IF(tbl_PV_Milestones[[#This Row],[Baseline Date]]="",1,0)</f>
        <v>0</v>
      </c>
      <c r="Z968" s="41">
        <f>IF(tbl_PV_Milestones[[#This Row],[Baseline Date]]&lt;PV_Meta!$B$7,1,0)</f>
        <v>1</v>
      </c>
      <c r="AA968" s="41">
        <f>IF(tbl_PV_Milestones[[#This Row],[Complete]]="Yes",1,0)</f>
        <v>0</v>
      </c>
      <c r="AB968" s="41">
        <f>IF(AND(tbl_PV_Milestones[[#This Row],[BL FY]]=2025,tbl_PV_Milestones[[#This Row],[Baseline Date]]&lt;PV_Meta!$B$7),1,0)</f>
        <v>1</v>
      </c>
      <c r="AC968" s="41">
        <f>IF(AND(tbl_PV_Milestones[[#This Row],[Planned YTD]]=1,tbl_PV_Milestones[[#This Row],[Complete]]="Yes"),1,0)</f>
        <v>0</v>
      </c>
      <c r="AD968" s="41">
        <f>IF(AND(tbl_PV_Milestones[[#This Row],[Actual/Schedule Finish]]&lt;PV_Meta!$B$7,tbl_PV_Milestones[[#This Row],[Complete]]="No",tbl_PV_Milestones[[#This Row],[Project Status]]&lt;&gt;"On Hold"),1,0)</f>
        <v>0</v>
      </c>
      <c r="AE968" s="41">
        <f>IF(AND(tbl_PV_Milestones[[#This Row],[Actual/Schedule Finish]]&gt;tbl_PV_Milestones[[#This Row],[Baseline Date]],tbl_PV_Milestones[[#This Row],[Complete]]="No",tbl_PV_Milestones[[#This Row],[Project Status]]&lt;&gt;"On Hold",tbl_PV_Milestones[[#This Row],[Overdue]]=0,tbl_PV_Milestones[[#This Row],[To be Baselined]]&lt;&gt;1),1,0)</f>
        <v>0</v>
      </c>
      <c r="AF968" s="41">
        <f>IF(AND(tbl_PV_Milestones[[#This Row],[BL FY]]=2025,tbl_PV_Milestones[[#This Row],[Finish FY]]&gt;2025),1,0)</f>
        <v>0</v>
      </c>
      <c r="AG968" s="56" t="str">
        <f>_xlfn.XLOOKUP(tbl_PV_Milestones[[#This Row],[Work ID]],tbl_PV_Meta[Work ID '#],tbl_PV_Meta[Project Manager/Owner],,0)</f>
        <v>Project Manager 6</v>
      </c>
      <c r="AH968" s="6"/>
    </row>
    <row r="969" spans="4:34" x14ac:dyDescent="0.25">
      <c r="D969" s="6" t="s">
        <v>136</v>
      </c>
      <c r="E969" s="6" t="s">
        <v>503</v>
      </c>
      <c r="F969" s="6" t="s">
        <v>1708</v>
      </c>
      <c r="G969" s="6" t="s">
        <v>556</v>
      </c>
      <c r="H969" s="6" t="s">
        <v>505</v>
      </c>
      <c r="I969" s="6" t="s">
        <v>110</v>
      </c>
      <c r="J969" s="6" t="s">
        <v>136</v>
      </c>
      <c r="K969" s="6" t="s">
        <v>29</v>
      </c>
      <c r="L969" s="6" t="s">
        <v>27</v>
      </c>
      <c r="M969" s="43"/>
      <c r="N969" s="44" t="s">
        <v>1979</v>
      </c>
      <c r="O969" s="39">
        <v>45628.708333333299</v>
      </c>
      <c r="P969" s="39">
        <v>45628.708333333299</v>
      </c>
      <c r="Q969" s="6">
        <v>0</v>
      </c>
      <c r="R969" s="6">
        <v>0</v>
      </c>
      <c r="S969" s="45" t="e">
        <f>_xlfn.CONCAT(#REF!,TRIM(tbl_PV_Milestones[[#This Row],[Milestone Description]]))</f>
        <v>#REF!</v>
      </c>
      <c r="T969" s="84" t="str">
        <f>IF(COUNTIF(tbl_PV_Milestones[UID],tbl_PV_Milestones[[#This Row],[UID]])&gt;1,"Duplicate","")</f>
        <v>Duplicate</v>
      </c>
      <c r="U969" s="42" t="str">
        <f>_xlfn.XLOOKUP(tbl_PV_Milestones[[#This Row],[Work ID]],tbl_PV_Meta[Work ID '#],tbl_PV_Meta[Sub-Portfolio])</f>
        <v>Sub-Portfolio 8</v>
      </c>
      <c r="V969" s="41">
        <f>IF(MONTH(tbl_PV_Milestones[[#This Row],[Baseline Date]])&lt;7,YEAR(tbl_PV_Milestones[[#This Row],[Baseline Date]]),YEAR(tbl_PV_Milestones[[#This Row],[Baseline Date]])+1)</f>
        <v>2025</v>
      </c>
      <c r="W969" s="41">
        <f>IF(MONTH(tbl_PV_Milestones[[#This Row],[Actual/Schedule Finish]])&lt;7,YEAR(tbl_PV_Milestones[[#This Row],[Actual/Schedule Finish]]),YEAR(tbl_PV_Milestones[[#This Row],[Actual/Schedule Finish]])+1)</f>
        <v>2025</v>
      </c>
      <c r="X969" s="41" t="str">
        <f>IF(OR(tbl_PV_Milestones[[#This Row],[Project Status]]="Completed",tbl_PV_Milestones[[#This Row],[Project Status]]="Assumed Completed"),"Yes","No")</f>
        <v>No</v>
      </c>
      <c r="Y969" s="41">
        <f>IF(tbl_PV_Milestones[[#This Row],[Baseline Date]]="",1,0)</f>
        <v>0</v>
      </c>
      <c r="Z969" s="41">
        <f>IF(tbl_PV_Milestones[[#This Row],[Baseline Date]]&lt;PV_Meta!$B$7,1,0)</f>
        <v>1</v>
      </c>
      <c r="AA969" s="41">
        <f>IF(tbl_PV_Milestones[[#This Row],[Complete]]="Yes",1,0)</f>
        <v>0</v>
      </c>
      <c r="AB969" s="41">
        <f>IF(AND(tbl_PV_Milestones[[#This Row],[BL FY]]=2025,tbl_PV_Milestones[[#This Row],[Baseline Date]]&lt;PV_Meta!$B$7),1,0)</f>
        <v>1</v>
      </c>
      <c r="AC969" s="41">
        <f>IF(AND(tbl_PV_Milestones[[#This Row],[Planned YTD]]=1,tbl_PV_Milestones[[#This Row],[Complete]]="Yes"),1,0)</f>
        <v>0</v>
      </c>
      <c r="AD969" s="41">
        <f>IF(AND(tbl_PV_Milestones[[#This Row],[Actual/Schedule Finish]]&lt;PV_Meta!$B$7,tbl_PV_Milestones[[#This Row],[Complete]]="No",tbl_PV_Milestones[[#This Row],[Project Status]]&lt;&gt;"On Hold"),1,0)</f>
        <v>0</v>
      </c>
      <c r="AE969" s="41">
        <f>IF(AND(tbl_PV_Milestones[[#This Row],[Actual/Schedule Finish]]&gt;tbl_PV_Milestones[[#This Row],[Baseline Date]],tbl_PV_Milestones[[#This Row],[Complete]]="No",tbl_PV_Milestones[[#This Row],[Project Status]]&lt;&gt;"On Hold",tbl_PV_Milestones[[#This Row],[Overdue]]=0,tbl_PV_Milestones[[#This Row],[To be Baselined]]&lt;&gt;1),1,0)</f>
        <v>0</v>
      </c>
      <c r="AF969" s="41">
        <f>IF(AND(tbl_PV_Milestones[[#This Row],[BL FY]]=2025,tbl_PV_Milestones[[#This Row],[Finish FY]]&gt;2025),1,0)</f>
        <v>0</v>
      </c>
      <c r="AG969" s="56" t="str">
        <f>_xlfn.XLOOKUP(tbl_PV_Milestones[[#This Row],[Work ID]],tbl_PV_Meta[Work ID '#],tbl_PV_Meta[Project Manager/Owner],,0)</f>
        <v>Project Manager 6</v>
      </c>
      <c r="AH969" s="6"/>
    </row>
    <row r="970" spans="4:34" x14ac:dyDescent="0.25">
      <c r="D970" s="6" t="s">
        <v>136</v>
      </c>
      <c r="E970" s="6" t="s">
        <v>503</v>
      </c>
      <c r="F970" s="6" t="s">
        <v>1708</v>
      </c>
      <c r="G970" s="6" t="s">
        <v>534</v>
      </c>
      <c r="H970" s="6" t="s">
        <v>505</v>
      </c>
      <c r="I970" s="6" t="s">
        <v>110</v>
      </c>
      <c r="J970" s="6" t="s">
        <v>136</v>
      </c>
      <c r="K970" s="6" t="s">
        <v>29</v>
      </c>
      <c r="L970" s="6" t="s">
        <v>27</v>
      </c>
      <c r="M970" s="43"/>
      <c r="N970" s="44" t="s">
        <v>1979</v>
      </c>
      <c r="O970" s="39">
        <v>45665.708333333299</v>
      </c>
      <c r="P970" s="39">
        <v>45665.708333333299</v>
      </c>
      <c r="Q970" s="6">
        <v>0</v>
      </c>
      <c r="R970" s="6">
        <v>0</v>
      </c>
      <c r="S970" s="45" t="e">
        <f>_xlfn.CONCAT(#REF!,TRIM(tbl_PV_Milestones[[#This Row],[Milestone Description]]))</f>
        <v>#REF!</v>
      </c>
      <c r="T970" s="84" t="str">
        <f>IF(COUNTIF(tbl_PV_Milestones[UID],tbl_PV_Milestones[[#This Row],[UID]])&gt;1,"Duplicate","")</f>
        <v>Duplicate</v>
      </c>
      <c r="U970" s="42" t="str">
        <f>_xlfn.XLOOKUP(tbl_PV_Milestones[[#This Row],[Work ID]],tbl_PV_Meta[Work ID '#],tbl_PV_Meta[Sub-Portfolio])</f>
        <v>Sub-Portfolio 8</v>
      </c>
      <c r="V970" s="41">
        <f>IF(MONTH(tbl_PV_Milestones[[#This Row],[Baseline Date]])&lt;7,YEAR(tbl_PV_Milestones[[#This Row],[Baseline Date]]),YEAR(tbl_PV_Milestones[[#This Row],[Baseline Date]])+1)</f>
        <v>2025</v>
      </c>
      <c r="W970" s="41">
        <f>IF(MONTH(tbl_PV_Milestones[[#This Row],[Actual/Schedule Finish]])&lt;7,YEAR(tbl_PV_Milestones[[#This Row],[Actual/Schedule Finish]]),YEAR(tbl_PV_Milestones[[#This Row],[Actual/Schedule Finish]])+1)</f>
        <v>2025</v>
      </c>
      <c r="X970" s="41" t="str">
        <f>IF(OR(tbl_PV_Milestones[[#This Row],[Project Status]]="Completed",tbl_PV_Milestones[[#This Row],[Project Status]]="Assumed Completed"),"Yes","No")</f>
        <v>No</v>
      </c>
      <c r="Y970" s="41">
        <f>IF(tbl_PV_Milestones[[#This Row],[Baseline Date]]="",1,0)</f>
        <v>0</v>
      </c>
      <c r="Z970" s="41">
        <f>IF(tbl_PV_Milestones[[#This Row],[Baseline Date]]&lt;PV_Meta!$B$7,1,0)</f>
        <v>1</v>
      </c>
      <c r="AA970" s="41">
        <f>IF(tbl_PV_Milestones[[#This Row],[Complete]]="Yes",1,0)</f>
        <v>0</v>
      </c>
      <c r="AB970" s="41">
        <f>IF(AND(tbl_PV_Milestones[[#This Row],[BL FY]]=2025,tbl_PV_Milestones[[#This Row],[Baseline Date]]&lt;PV_Meta!$B$7),1,0)</f>
        <v>1</v>
      </c>
      <c r="AC970" s="41">
        <f>IF(AND(tbl_PV_Milestones[[#This Row],[Planned YTD]]=1,tbl_PV_Milestones[[#This Row],[Complete]]="Yes"),1,0)</f>
        <v>0</v>
      </c>
      <c r="AD970" s="41">
        <f>IF(AND(tbl_PV_Milestones[[#This Row],[Actual/Schedule Finish]]&lt;PV_Meta!$B$7,tbl_PV_Milestones[[#This Row],[Complete]]="No",tbl_PV_Milestones[[#This Row],[Project Status]]&lt;&gt;"On Hold"),1,0)</f>
        <v>0</v>
      </c>
      <c r="AE970" s="41">
        <f>IF(AND(tbl_PV_Milestones[[#This Row],[Actual/Schedule Finish]]&gt;tbl_PV_Milestones[[#This Row],[Baseline Date]],tbl_PV_Milestones[[#This Row],[Complete]]="No",tbl_PV_Milestones[[#This Row],[Project Status]]&lt;&gt;"On Hold",tbl_PV_Milestones[[#This Row],[Overdue]]=0,tbl_PV_Milestones[[#This Row],[To be Baselined]]&lt;&gt;1),1,0)</f>
        <v>0</v>
      </c>
      <c r="AF970" s="41">
        <f>IF(AND(tbl_PV_Milestones[[#This Row],[BL FY]]=2025,tbl_PV_Milestones[[#This Row],[Finish FY]]&gt;2025),1,0)</f>
        <v>0</v>
      </c>
      <c r="AG970" s="56" t="str">
        <f>_xlfn.XLOOKUP(tbl_PV_Milestones[[#This Row],[Work ID]],tbl_PV_Meta[Work ID '#],tbl_PV_Meta[Project Manager/Owner],,0)</f>
        <v>Project Manager 6</v>
      </c>
      <c r="AH970" s="6"/>
    </row>
    <row r="971" spans="4:34" x14ac:dyDescent="0.25">
      <c r="D971" s="6" t="s">
        <v>136</v>
      </c>
      <c r="E971" s="6" t="s">
        <v>503</v>
      </c>
      <c r="F971" s="6" t="s">
        <v>1708</v>
      </c>
      <c r="G971" s="6" t="s">
        <v>535</v>
      </c>
      <c r="H971" s="6" t="s">
        <v>505</v>
      </c>
      <c r="I971" s="6" t="s">
        <v>110</v>
      </c>
      <c r="J971" s="6" t="s">
        <v>136</v>
      </c>
      <c r="K971" s="6" t="s">
        <v>29</v>
      </c>
      <c r="L971" s="6" t="s">
        <v>27</v>
      </c>
      <c r="M971" s="43"/>
      <c r="N971" s="44" t="s">
        <v>1979</v>
      </c>
      <c r="O971" s="39">
        <v>45672.708333333299</v>
      </c>
      <c r="P971" s="39">
        <v>45672.708333333299</v>
      </c>
      <c r="Q971" s="6">
        <v>0</v>
      </c>
      <c r="R971" s="6">
        <v>0</v>
      </c>
      <c r="S971" s="45" t="e">
        <f>_xlfn.CONCAT(#REF!,TRIM(tbl_PV_Milestones[[#This Row],[Milestone Description]]))</f>
        <v>#REF!</v>
      </c>
      <c r="T971" s="84" t="str">
        <f>IF(COUNTIF(tbl_PV_Milestones[UID],tbl_PV_Milestones[[#This Row],[UID]])&gt;1,"Duplicate","")</f>
        <v>Duplicate</v>
      </c>
      <c r="U971" s="42" t="str">
        <f>_xlfn.XLOOKUP(tbl_PV_Milestones[[#This Row],[Work ID]],tbl_PV_Meta[Work ID '#],tbl_PV_Meta[Sub-Portfolio])</f>
        <v>Sub-Portfolio 8</v>
      </c>
      <c r="V971" s="41">
        <f>IF(MONTH(tbl_PV_Milestones[[#This Row],[Baseline Date]])&lt;7,YEAR(tbl_PV_Milestones[[#This Row],[Baseline Date]]),YEAR(tbl_PV_Milestones[[#This Row],[Baseline Date]])+1)</f>
        <v>2025</v>
      </c>
      <c r="W971" s="41">
        <f>IF(MONTH(tbl_PV_Milestones[[#This Row],[Actual/Schedule Finish]])&lt;7,YEAR(tbl_PV_Milestones[[#This Row],[Actual/Schedule Finish]]),YEAR(tbl_PV_Milestones[[#This Row],[Actual/Schedule Finish]])+1)</f>
        <v>2025</v>
      </c>
      <c r="X971" s="41" t="str">
        <f>IF(OR(tbl_PV_Milestones[[#This Row],[Project Status]]="Completed",tbl_PV_Milestones[[#This Row],[Project Status]]="Assumed Completed"),"Yes","No")</f>
        <v>No</v>
      </c>
      <c r="Y971" s="41">
        <f>IF(tbl_PV_Milestones[[#This Row],[Baseline Date]]="",1,0)</f>
        <v>0</v>
      </c>
      <c r="Z971" s="41">
        <f>IF(tbl_PV_Milestones[[#This Row],[Baseline Date]]&lt;PV_Meta!$B$7,1,0)</f>
        <v>1</v>
      </c>
      <c r="AA971" s="41">
        <f>IF(tbl_PV_Milestones[[#This Row],[Complete]]="Yes",1,0)</f>
        <v>0</v>
      </c>
      <c r="AB971" s="41">
        <f>IF(AND(tbl_PV_Milestones[[#This Row],[BL FY]]=2025,tbl_PV_Milestones[[#This Row],[Baseline Date]]&lt;PV_Meta!$B$7),1,0)</f>
        <v>1</v>
      </c>
      <c r="AC971" s="41">
        <f>IF(AND(tbl_PV_Milestones[[#This Row],[Planned YTD]]=1,tbl_PV_Milestones[[#This Row],[Complete]]="Yes"),1,0)</f>
        <v>0</v>
      </c>
      <c r="AD971" s="41">
        <f>IF(AND(tbl_PV_Milestones[[#This Row],[Actual/Schedule Finish]]&lt;PV_Meta!$B$7,tbl_PV_Milestones[[#This Row],[Complete]]="No",tbl_PV_Milestones[[#This Row],[Project Status]]&lt;&gt;"On Hold"),1,0)</f>
        <v>0</v>
      </c>
      <c r="AE971" s="41">
        <f>IF(AND(tbl_PV_Milestones[[#This Row],[Actual/Schedule Finish]]&gt;tbl_PV_Milestones[[#This Row],[Baseline Date]],tbl_PV_Milestones[[#This Row],[Complete]]="No",tbl_PV_Milestones[[#This Row],[Project Status]]&lt;&gt;"On Hold",tbl_PV_Milestones[[#This Row],[Overdue]]=0,tbl_PV_Milestones[[#This Row],[To be Baselined]]&lt;&gt;1),1,0)</f>
        <v>0</v>
      </c>
      <c r="AF971" s="41">
        <f>IF(AND(tbl_PV_Milestones[[#This Row],[BL FY]]=2025,tbl_PV_Milestones[[#This Row],[Finish FY]]&gt;2025),1,0)</f>
        <v>0</v>
      </c>
      <c r="AG971" s="56" t="str">
        <f>_xlfn.XLOOKUP(tbl_PV_Milestones[[#This Row],[Work ID]],tbl_PV_Meta[Work ID '#],tbl_PV_Meta[Project Manager/Owner],,0)</f>
        <v>Project Manager 6</v>
      </c>
      <c r="AH971" s="6"/>
    </row>
    <row r="972" spans="4:34" x14ac:dyDescent="0.25">
      <c r="D972" s="6" t="s">
        <v>136</v>
      </c>
      <c r="E972" s="6" t="s">
        <v>503</v>
      </c>
      <c r="F972" s="6" t="s">
        <v>1708</v>
      </c>
      <c r="G972" s="6" t="s">
        <v>536</v>
      </c>
      <c r="H972" s="6" t="s">
        <v>505</v>
      </c>
      <c r="I972" s="6" t="s">
        <v>110</v>
      </c>
      <c r="J972" s="6" t="s">
        <v>136</v>
      </c>
      <c r="K972" s="6" t="s">
        <v>29</v>
      </c>
      <c r="L972" s="6" t="s">
        <v>27</v>
      </c>
      <c r="M972" s="43"/>
      <c r="N972" s="44" t="s">
        <v>1979</v>
      </c>
      <c r="O972" s="39">
        <v>45679.708333333299</v>
      </c>
      <c r="P972" s="39">
        <v>45679.708333333299</v>
      </c>
      <c r="Q972" s="6">
        <v>0</v>
      </c>
      <c r="R972" s="6">
        <v>0</v>
      </c>
      <c r="S972" s="45" t="e">
        <f>_xlfn.CONCAT(#REF!,TRIM(tbl_PV_Milestones[[#This Row],[Milestone Description]]))</f>
        <v>#REF!</v>
      </c>
      <c r="T972" s="84" t="str">
        <f>IF(COUNTIF(tbl_PV_Milestones[UID],tbl_PV_Milestones[[#This Row],[UID]])&gt;1,"Duplicate","")</f>
        <v>Duplicate</v>
      </c>
      <c r="U972" s="42" t="str">
        <f>_xlfn.XLOOKUP(tbl_PV_Milestones[[#This Row],[Work ID]],tbl_PV_Meta[Work ID '#],tbl_PV_Meta[Sub-Portfolio])</f>
        <v>Sub-Portfolio 8</v>
      </c>
      <c r="V972" s="41">
        <f>IF(MONTH(tbl_PV_Milestones[[#This Row],[Baseline Date]])&lt;7,YEAR(tbl_PV_Milestones[[#This Row],[Baseline Date]]),YEAR(tbl_PV_Milestones[[#This Row],[Baseline Date]])+1)</f>
        <v>2025</v>
      </c>
      <c r="W972" s="41">
        <f>IF(MONTH(tbl_PV_Milestones[[#This Row],[Actual/Schedule Finish]])&lt;7,YEAR(tbl_PV_Milestones[[#This Row],[Actual/Schedule Finish]]),YEAR(tbl_PV_Milestones[[#This Row],[Actual/Schedule Finish]])+1)</f>
        <v>2025</v>
      </c>
      <c r="X972" s="41" t="str">
        <f>IF(OR(tbl_PV_Milestones[[#This Row],[Project Status]]="Completed",tbl_PV_Milestones[[#This Row],[Project Status]]="Assumed Completed"),"Yes","No")</f>
        <v>No</v>
      </c>
      <c r="Y972" s="41">
        <f>IF(tbl_PV_Milestones[[#This Row],[Baseline Date]]="",1,0)</f>
        <v>0</v>
      </c>
      <c r="Z972" s="41">
        <f>IF(tbl_PV_Milestones[[#This Row],[Baseline Date]]&lt;PV_Meta!$B$7,1,0)</f>
        <v>1</v>
      </c>
      <c r="AA972" s="41">
        <f>IF(tbl_PV_Milestones[[#This Row],[Complete]]="Yes",1,0)</f>
        <v>0</v>
      </c>
      <c r="AB972" s="41">
        <f>IF(AND(tbl_PV_Milestones[[#This Row],[BL FY]]=2025,tbl_PV_Milestones[[#This Row],[Baseline Date]]&lt;PV_Meta!$B$7),1,0)</f>
        <v>1</v>
      </c>
      <c r="AC972" s="41">
        <f>IF(AND(tbl_PV_Milestones[[#This Row],[Planned YTD]]=1,tbl_PV_Milestones[[#This Row],[Complete]]="Yes"),1,0)</f>
        <v>0</v>
      </c>
      <c r="AD972" s="41">
        <f>IF(AND(tbl_PV_Milestones[[#This Row],[Actual/Schedule Finish]]&lt;PV_Meta!$B$7,tbl_PV_Milestones[[#This Row],[Complete]]="No",tbl_PV_Milestones[[#This Row],[Project Status]]&lt;&gt;"On Hold"),1,0)</f>
        <v>0</v>
      </c>
      <c r="AE972" s="41">
        <f>IF(AND(tbl_PV_Milestones[[#This Row],[Actual/Schedule Finish]]&gt;tbl_PV_Milestones[[#This Row],[Baseline Date]],tbl_PV_Milestones[[#This Row],[Complete]]="No",tbl_PV_Milestones[[#This Row],[Project Status]]&lt;&gt;"On Hold",tbl_PV_Milestones[[#This Row],[Overdue]]=0,tbl_PV_Milestones[[#This Row],[To be Baselined]]&lt;&gt;1),1,0)</f>
        <v>0</v>
      </c>
      <c r="AF972" s="41">
        <f>IF(AND(tbl_PV_Milestones[[#This Row],[BL FY]]=2025,tbl_PV_Milestones[[#This Row],[Finish FY]]&gt;2025),1,0)</f>
        <v>0</v>
      </c>
      <c r="AG972" s="56" t="str">
        <f>_xlfn.XLOOKUP(tbl_PV_Milestones[[#This Row],[Work ID]],tbl_PV_Meta[Work ID '#],tbl_PV_Meta[Project Manager/Owner],,0)</f>
        <v>Project Manager 6</v>
      </c>
      <c r="AH972" s="6"/>
    </row>
    <row r="973" spans="4:34" x14ac:dyDescent="0.25">
      <c r="D973" s="6" t="s">
        <v>136</v>
      </c>
      <c r="E973" s="6" t="s">
        <v>503</v>
      </c>
      <c r="F973" s="6" t="s">
        <v>1708</v>
      </c>
      <c r="G973" s="6" t="s">
        <v>537</v>
      </c>
      <c r="H973" s="6" t="s">
        <v>505</v>
      </c>
      <c r="I973" s="6" t="s">
        <v>110</v>
      </c>
      <c r="J973" s="6" t="s">
        <v>136</v>
      </c>
      <c r="K973" s="6" t="s">
        <v>29</v>
      </c>
      <c r="L973" s="6" t="s">
        <v>27</v>
      </c>
      <c r="M973" s="43"/>
      <c r="N973" s="44" t="s">
        <v>1979</v>
      </c>
      <c r="O973" s="39">
        <v>45665.708333333299</v>
      </c>
      <c r="P973" s="39">
        <v>45665.708333333299</v>
      </c>
      <c r="Q973" s="6">
        <v>0</v>
      </c>
      <c r="R973" s="6">
        <v>0</v>
      </c>
      <c r="S973" s="45" t="e">
        <f>_xlfn.CONCAT(#REF!,TRIM(tbl_PV_Milestones[[#This Row],[Milestone Description]]))</f>
        <v>#REF!</v>
      </c>
      <c r="T973" s="84" t="str">
        <f>IF(COUNTIF(tbl_PV_Milestones[UID],tbl_PV_Milestones[[#This Row],[UID]])&gt;1,"Duplicate","")</f>
        <v>Duplicate</v>
      </c>
      <c r="U973" s="42" t="str">
        <f>_xlfn.XLOOKUP(tbl_PV_Milestones[[#This Row],[Work ID]],tbl_PV_Meta[Work ID '#],tbl_PV_Meta[Sub-Portfolio])</f>
        <v>Sub-Portfolio 8</v>
      </c>
      <c r="V973" s="41">
        <f>IF(MONTH(tbl_PV_Milestones[[#This Row],[Baseline Date]])&lt;7,YEAR(tbl_PV_Milestones[[#This Row],[Baseline Date]]),YEAR(tbl_PV_Milestones[[#This Row],[Baseline Date]])+1)</f>
        <v>2025</v>
      </c>
      <c r="W973" s="41">
        <f>IF(MONTH(tbl_PV_Milestones[[#This Row],[Actual/Schedule Finish]])&lt;7,YEAR(tbl_PV_Milestones[[#This Row],[Actual/Schedule Finish]]),YEAR(tbl_PV_Milestones[[#This Row],[Actual/Schedule Finish]])+1)</f>
        <v>2025</v>
      </c>
      <c r="X973" s="41" t="str">
        <f>IF(OR(tbl_PV_Milestones[[#This Row],[Project Status]]="Completed",tbl_PV_Milestones[[#This Row],[Project Status]]="Assumed Completed"),"Yes","No")</f>
        <v>No</v>
      </c>
      <c r="Y973" s="41">
        <f>IF(tbl_PV_Milestones[[#This Row],[Baseline Date]]="",1,0)</f>
        <v>0</v>
      </c>
      <c r="Z973" s="41">
        <f>IF(tbl_PV_Milestones[[#This Row],[Baseline Date]]&lt;PV_Meta!$B$7,1,0)</f>
        <v>1</v>
      </c>
      <c r="AA973" s="41">
        <f>IF(tbl_PV_Milestones[[#This Row],[Complete]]="Yes",1,0)</f>
        <v>0</v>
      </c>
      <c r="AB973" s="41">
        <f>IF(AND(tbl_PV_Milestones[[#This Row],[BL FY]]=2025,tbl_PV_Milestones[[#This Row],[Baseline Date]]&lt;PV_Meta!$B$7),1,0)</f>
        <v>1</v>
      </c>
      <c r="AC973" s="41">
        <f>IF(AND(tbl_PV_Milestones[[#This Row],[Planned YTD]]=1,tbl_PV_Milestones[[#This Row],[Complete]]="Yes"),1,0)</f>
        <v>0</v>
      </c>
      <c r="AD973" s="41">
        <f>IF(AND(tbl_PV_Milestones[[#This Row],[Actual/Schedule Finish]]&lt;PV_Meta!$B$7,tbl_PV_Milestones[[#This Row],[Complete]]="No",tbl_PV_Milestones[[#This Row],[Project Status]]&lt;&gt;"On Hold"),1,0)</f>
        <v>0</v>
      </c>
      <c r="AE973" s="41">
        <f>IF(AND(tbl_PV_Milestones[[#This Row],[Actual/Schedule Finish]]&gt;tbl_PV_Milestones[[#This Row],[Baseline Date]],tbl_PV_Milestones[[#This Row],[Complete]]="No",tbl_PV_Milestones[[#This Row],[Project Status]]&lt;&gt;"On Hold",tbl_PV_Milestones[[#This Row],[Overdue]]=0,tbl_PV_Milestones[[#This Row],[To be Baselined]]&lt;&gt;1),1,0)</f>
        <v>0</v>
      </c>
      <c r="AF973" s="41">
        <f>IF(AND(tbl_PV_Milestones[[#This Row],[BL FY]]=2025,tbl_PV_Milestones[[#This Row],[Finish FY]]&gt;2025),1,0)</f>
        <v>0</v>
      </c>
      <c r="AG973" s="56" t="str">
        <f>_xlfn.XLOOKUP(tbl_PV_Milestones[[#This Row],[Work ID]],tbl_PV_Meta[Work ID '#],tbl_PV_Meta[Project Manager/Owner],,0)</f>
        <v>Project Manager 6</v>
      </c>
      <c r="AH973" s="6"/>
    </row>
    <row r="974" spans="4:34" x14ac:dyDescent="0.25">
      <c r="D974" s="6" t="s">
        <v>136</v>
      </c>
      <c r="E974" s="6" t="s">
        <v>503</v>
      </c>
      <c r="F974" s="6" t="s">
        <v>1708</v>
      </c>
      <c r="G974" s="6" t="s">
        <v>538</v>
      </c>
      <c r="H974" s="6" t="s">
        <v>505</v>
      </c>
      <c r="I974" s="6" t="s">
        <v>110</v>
      </c>
      <c r="J974" s="6" t="s">
        <v>136</v>
      </c>
      <c r="K974" s="6" t="s">
        <v>29</v>
      </c>
      <c r="L974" s="6" t="s">
        <v>27</v>
      </c>
      <c r="M974" s="43"/>
      <c r="N974" s="44" t="s">
        <v>1979</v>
      </c>
      <c r="O974" s="39">
        <v>45687.708333333299</v>
      </c>
      <c r="P974" s="39">
        <v>45687.708333333299</v>
      </c>
      <c r="Q974" s="6">
        <v>0</v>
      </c>
      <c r="R974" s="6">
        <v>0</v>
      </c>
      <c r="S974" s="45" t="e">
        <f>_xlfn.CONCAT(#REF!,TRIM(tbl_PV_Milestones[[#This Row],[Milestone Description]]))</f>
        <v>#REF!</v>
      </c>
      <c r="T974" s="84" t="str">
        <f>IF(COUNTIF(tbl_PV_Milestones[UID],tbl_PV_Milestones[[#This Row],[UID]])&gt;1,"Duplicate","")</f>
        <v>Duplicate</v>
      </c>
      <c r="U974" s="42" t="str">
        <f>_xlfn.XLOOKUP(tbl_PV_Milestones[[#This Row],[Work ID]],tbl_PV_Meta[Work ID '#],tbl_PV_Meta[Sub-Portfolio])</f>
        <v>Sub-Portfolio 8</v>
      </c>
      <c r="V974" s="41">
        <f>IF(MONTH(tbl_PV_Milestones[[#This Row],[Baseline Date]])&lt;7,YEAR(tbl_PV_Milestones[[#This Row],[Baseline Date]]),YEAR(tbl_PV_Milestones[[#This Row],[Baseline Date]])+1)</f>
        <v>2025</v>
      </c>
      <c r="W974" s="41">
        <f>IF(MONTH(tbl_PV_Milestones[[#This Row],[Actual/Schedule Finish]])&lt;7,YEAR(tbl_PV_Milestones[[#This Row],[Actual/Schedule Finish]]),YEAR(tbl_PV_Milestones[[#This Row],[Actual/Schedule Finish]])+1)</f>
        <v>2025</v>
      </c>
      <c r="X974" s="41" t="str">
        <f>IF(OR(tbl_PV_Milestones[[#This Row],[Project Status]]="Completed",tbl_PV_Milestones[[#This Row],[Project Status]]="Assumed Completed"),"Yes","No")</f>
        <v>No</v>
      </c>
      <c r="Y974" s="41">
        <f>IF(tbl_PV_Milestones[[#This Row],[Baseline Date]]="",1,0)</f>
        <v>0</v>
      </c>
      <c r="Z974" s="41">
        <f>IF(tbl_PV_Milestones[[#This Row],[Baseline Date]]&lt;PV_Meta!$B$7,1,0)</f>
        <v>1</v>
      </c>
      <c r="AA974" s="41">
        <f>IF(tbl_PV_Milestones[[#This Row],[Complete]]="Yes",1,0)</f>
        <v>0</v>
      </c>
      <c r="AB974" s="41">
        <f>IF(AND(tbl_PV_Milestones[[#This Row],[BL FY]]=2025,tbl_PV_Milestones[[#This Row],[Baseline Date]]&lt;PV_Meta!$B$7),1,0)</f>
        <v>1</v>
      </c>
      <c r="AC974" s="41">
        <f>IF(AND(tbl_PV_Milestones[[#This Row],[Planned YTD]]=1,tbl_PV_Milestones[[#This Row],[Complete]]="Yes"),1,0)</f>
        <v>0</v>
      </c>
      <c r="AD974" s="41">
        <f>IF(AND(tbl_PV_Milestones[[#This Row],[Actual/Schedule Finish]]&lt;PV_Meta!$B$7,tbl_PV_Milestones[[#This Row],[Complete]]="No",tbl_PV_Milestones[[#This Row],[Project Status]]&lt;&gt;"On Hold"),1,0)</f>
        <v>0</v>
      </c>
      <c r="AE974" s="41">
        <f>IF(AND(tbl_PV_Milestones[[#This Row],[Actual/Schedule Finish]]&gt;tbl_PV_Milestones[[#This Row],[Baseline Date]],tbl_PV_Milestones[[#This Row],[Complete]]="No",tbl_PV_Milestones[[#This Row],[Project Status]]&lt;&gt;"On Hold",tbl_PV_Milestones[[#This Row],[Overdue]]=0,tbl_PV_Milestones[[#This Row],[To be Baselined]]&lt;&gt;1),1,0)</f>
        <v>0</v>
      </c>
      <c r="AF974" s="41">
        <f>IF(AND(tbl_PV_Milestones[[#This Row],[BL FY]]=2025,tbl_PV_Milestones[[#This Row],[Finish FY]]&gt;2025),1,0)</f>
        <v>0</v>
      </c>
      <c r="AG974" s="56" t="str">
        <f>_xlfn.XLOOKUP(tbl_PV_Milestones[[#This Row],[Work ID]],tbl_PV_Meta[Work ID '#],tbl_PV_Meta[Project Manager/Owner],,0)</f>
        <v>Project Manager 6</v>
      </c>
      <c r="AH974" s="6"/>
    </row>
    <row r="975" spans="4:34" x14ac:dyDescent="0.25">
      <c r="D975" s="6" t="s">
        <v>136</v>
      </c>
      <c r="E975" s="6" t="s">
        <v>503</v>
      </c>
      <c r="F975" s="6" t="s">
        <v>1708</v>
      </c>
      <c r="G975" s="6" t="s">
        <v>539</v>
      </c>
      <c r="H975" s="6" t="s">
        <v>505</v>
      </c>
      <c r="I975" s="6" t="s">
        <v>110</v>
      </c>
      <c r="J975" s="6" t="s">
        <v>136</v>
      </c>
      <c r="K975" s="6" t="s">
        <v>29</v>
      </c>
      <c r="L975" s="6" t="s">
        <v>27</v>
      </c>
      <c r="M975" s="43"/>
      <c r="N975" s="44" t="s">
        <v>1979</v>
      </c>
      <c r="O975" s="39">
        <v>45687.708333333299</v>
      </c>
      <c r="P975" s="39">
        <v>45687.708333333299</v>
      </c>
      <c r="Q975" s="6">
        <v>0</v>
      </c>
      <c r="R975" s="6">
        <v>0</v>
      </c>
      <c r="S975" s="45" t="e">
        <f>_xlfn.CONCAT(#REF!,TRIM(tbl_PV_Milestones[[#This Row],[Milestone Description]]))</f>
        <v>#REF!</v>
      </c>
      <c r="T975" s="84" t="str">
        <f>IF(COUNTIF(tbl_PV_Milestones[UID],tbl_PV_Milestones[[#This Row],[UID]])&gt;1,"Duplicate","")</f>
        <v>Duplicate</v>
      </c>
      <c r="U975" s="42" t="str">
        <f>_xlfn.XLOOKUP(tbl_PV_Milestones[[#This Row],[Work ID]],tbl_PV_Meta[Work ID '#],tbl_PV_Meta[Sub-Portfolio])</f>
        <v>Sub-Portfolio 8</v>
      </c>
      <c r="V975" s="41">
        <f>IF(MONTH(tbl_PV_Milestones[[#This Row],[Baseline Date]])&lt;7,YEAR(tbl_PV_Milestones[[#This Row],[Baseline Date]]),YEAR(tbl_PV_Milestones[[#This Row],[Baseline Date]])+1)</f>
        <v>2025</v>
      </c>
      <c r="W975" s="41">
        <f>IF(MONTH(tbl_PV_Milestones[[#This Row],[Actual/Schedule Finish]])&lt;7,YEAR(tbl_PV_Milestones[[#This Row],[Actual/Schedule Finish]]),YEAR(tbl_PV_Milestones[[#This Row],[Actual/Schedule Finish]])+1)</f>
        <v>2025</v>
      </c>
      <c r="X975" s="41" t="str">
        <f>IF(OR(tbl_PV_Milestones[[#This Row],[Project Status]]="Completed",tbl_PV_Milestones[[#This Row],[Project Status]]="Assumed Completed"),"Yes","No")</f>
        <v>No</v>
      </c>
      <c r="Y975" s="41">
        <f>IF(tbl_PV_Milestones[[#This Row],[Baseline Date]]="",1,0)</f>
        <v>0</v>
      </c>
      <c r="Z975" s="41">
        <f>IF(tbl_PV_Milestones[[#This Row],[Baseline Date]]&lt;PV_Meta!$B$7,1,0)</f>
        <v>1</v>
      </c>
      <c r="AA975" s="41">
        <f>IF(tbl_PV_Milestones[[#This Row],[Complete]]="Yes",1,0)</f>
        <v>0</v>
      </c>
      <c r="AB975" s="41">
        <f>IF(AND(tbl_PV_Milestones[[#This Row],[BL FY]]=2025,tbl_PV_Milestones[[#This Row],[Baseline Date]]&lt;PV_Meta!$B$7),1,0)</f>
        <v>1</v>
      </c>
      <c r="AC975" s="41">
        <f>IF(AND(tbl_PV_Milestones[[#This Row],[Planned YTD]]=1,tbl_PV_Milestones[[#This Row],[Complete]]="Yes"),1,0)</f>
        <v>0</v>
      </c>
      <c r="AD975" s="41">
        <f>IF(AND(tbl_PV_Milestones[[#This Row],[Actual/Schedule Finish]]&lt;PV_Meta!$B$7,tbl_PV_Milestones[[#This Row],[Complete]]="No",tbl_PV_Milestones[[#This Row],[Project Status]]&lt;&gt;"On Hold"),1,0)</f>
        <v>0</v>
      </c>
      <c r="AE975" s="41">
        <f>IF(AND(tbl_PV_Milestones[[#This Row],[Actual/Schedule Finish]]&gt;tbl_PV_Milestones[[#This Row],[Baseline Date]],tbl_PV_Milestones[[#This Row],[Complete]]="No",tbl_PV_Milestones[[#This Row],[Project Status]]&lt;&gt;"On Hold",tbl_PV_Milestones[[#This Row],[Overdue]]=0,tbl_PV_Milestones[[#This Row],[To be Baselined]]&lt;&gt;1),1,0)</f>
        <v>0</v>
      </c>
      <c r="AF975" s="41">
        <f>IF(AND(tbl_PV_Milestones[[#This Row],[BL FY]]=2025,tbl_PV_Milestones[[#This Row],[Finish FY]]&gt;2025),1,0)</f>
        <v>0</v>
      </c>
      <c r="AG975" s="56" t="str">
        <f>_xlfn.XLOOKUP(tbl_PV_Milestones[[#This Row],[Work ID]],tbl_PV_Meta[Work ID '#],tbl_PV_Meta[Project Manager/Owner],,0)</f>
        <v>Project Manager 6</v>
      </c>
      <c r="AH975" s="6"/>
    </row>
    <row r="976" spans="4:34" x14ac:dyDescent="0.25">
      <c r="D976" s="6" t="s">
        <v>136</v>
      </c>
      <c r="E976" s="6" t="s">
        <v>503</v>
      </c>
      <c r="F976" s="6" t="s">
        <v>1708</v>
      </c>
      <c r="G976" s="6" t="s">
        <v>540</v>
      </c>
      <c r="H976" s="6" t="s">
        <v>505</v>
      </c>
      <c r="I976" s="6" t="s">
        <v>110</v>
      </c>
      <c r="J976" s="6" t="s">
        <v>136</v>
      </c>
      <c r="K976" s="6" t="s">
        <v>29</v>
      </c>
      <c r="L976" s="6" t="s">
        <v>27</v>
      </c>
      <c r="M976" s="43"/>
      <c r="N976" s="44" t="s">
        <v>1979</v>
      </c>
      <c r="O976" s="39">
        <v>45687.708333333299</v>
      </c>
      <c r="P976" s="39">
        <v>45687.708333333299</v>
      </c>
      <c r="Q976" s="6">
        <v>0</v>
      </c>
      <c r="R976" s="6">
        <v>0</v>
      </c>
      <c r="S976" s="45" t="e">
        <f>_xlfn.CONCAT(#REF!,TRIM(tbl_PV_Milestones[[#This Row],[Milestone Description]]))</f>
        <v>#REF!</v>
      </c>
      <c r="T976" s="84" t="str">
        <f>IF(COUNTIF(tbl_PV_Milestones[UID],tbl_PV_Milestones[[#This Row],[UID]])&gt;1,"Duplicate","")</f>
        <v>Duplicate</v>
      </c>
      <c r="U976" s="42" t="str">
        <f>_xlfn.XLOOKUP(tbl_PV_Milestones[[#This Row],[Work ID]],tbl_PV_Meta[Work ID '#],tbl_PV_Meta[Sub-Portfolio])</f>
        <v>Sub-Portfolio 8</v>
      </c>
      <c r="V976" s="41">
        <f>IF(MONTH(tbl_PV_Milestones[[#This Row],[Baseline Date]])&lt;7,YEAR(tbl_PV_Milestones[[#This Row],[Baseline Date]]),YEAR(tbl_PV_Milestones[[#This Row],[Baseline Date]])+1)</f>
        <v>2025</v>
      </c>
      <c r="W976" s="41">
        <f>IF(MONTH(tbl_PV_Milestones[[#This Row],[Actual/Schedule Finish]])&lt;7,YEAR(tbl_PV_Milestones[[#This Row],[Actual/Schedule Finish]]),YEAR(tbl_PV_Milestones[[#This Row],[Actual/Schedule Finish]])+1)</f>
        <v>2025</v>
      </c>
      <c r="X976" s="41" t="str">
        <f>IF(OR(tbl_PV_Milestones[[#This Row],[Project Status]]="Completed",tbl_PV_Milestones[[#This Row],[Project Status]]="Assumed Completed"),"Yes","No")</f>
        <v>No</v>
      </c>
      <c r="Y976" s="41">
        <f>IF(tbl_PV_Milestones[[#This Row],[Baseline Date]]="",1,0)</f>
        <v>0</v>
      </c>
      <c r="Z976" s="41">
        <f>IF(tbl_PV_Milestones[[#This Row],[Baseline Date]]&lt;PV_Meta!$B$7,1,0)</f>
        <v>1</v>
      </c>
      <c r="AA976" s="41">
        <f>IF(tbl_PV_Milestones[[#This Row],[Complete]]="Yes",1,0)</f>
        <v>0</v>
      </c>
      <c r="AB976" s="41">
        <f>IF(AND(tbl_PV_Milestones[[#This Row],[BL FY]]=2025,tbl_PV_Milestones[[#This Row],[Baseline Date]]&lt;PV_Meta!$B$7),1,0)</f>
        <v>1</v>
      </c>
      <c r="AC976" s="41">
        <f>IF(AND(tbl_PV_Milestones[[#This Row],[Planned YTD]]=1,tbl_PV_Milestones[[#This Row],[Complete]]="Yes"),1,0)</f>
        <v>0</v>
      </c>
      <c r="AD976" s="41">
        <f>IF(AND(tbl_PV_Milestones[[#This Row],[Actual/Schedule Finish]]&lt;PV_Meta!$B$7,tbl_PV_Milestones[[#This Row],[Complete]]="No",tbl_PV_Milestones[[#This Row],[Project Status]]&lt;&gt;"On Hold"),1,0)</f>
        <v>0</v>
      </c>
      <c r="AE976" s="41">
        <f>IF(AND(tbl_PV_Milestones[[#This Row],[Actual/Schedule Finish]]&gt;tbl_PV_Milestones[[#This Row],[Baseline Date]],tbl_PV_Milestones[[#This Row],[Complete]]="No",tbl_PV_Milestones[[#This Row],[Project Status]]&lt;&gt;"On Hold",tbl_PV_Milestones[[#This Row],[Overdue]]=0,tbl_PV_Milestones[[#This Row],[To be Baselined]]&lt;&gt;1),1,0)</f>
        <v>0</v>
      </c>
      <c r="AF976" s="41">
        <f>IF(AND(tbl_PV_Milestones[[#This Row],[BL FY]]=2025,tbl_PV_Milestones[[#This Row],[Finish FY]]&gt;2025),1,0)</f>
        <v>0</v>
      </c>
      <c r="AG976" s="56" t="str">
        <f>_xlfn.XLOOKUP(tbl_PV_Milestones[[#This Row],[Work ID]],tbl_PV_Meta[Work ID '#],tbl_PV_Meta[Project Manager/Owner],,0)</f>
        <v>Project Manager 6</v>
      </c>
      <c r="AH976" s="6"/>
    </row>
    <row r="977" spans="4:34" x14ac:dyDescent="0.25">
      <c r="D977" s="6" t="s">
        <v>136</v>
      </c>
      <c r="E977" s="6" t="s">
        <v>503</v>
      </c>
      <c r="F977" s="6" t="s">
        <v>1708</v>
      </c>
      <c r="G977" s="6" t="s">
        <v>541</v>
      </c>
      <c r="H977" s="6" t="s">
        <v>505</v>
      </c>
      <c r="I977" s="6" t="s">
        <v>510</v>
      </c>
      <c r="J977" s="6" t="s">
        <v>136</v>
      </c>
      <c r="K977" s="6" t="s">
        <v>29</v>
      </c>
      <c r="L977" s="6" t="s">
        <v>27</v>
      </c>
      <c r="M977" s="43"/>
      <c r="N977" s="44" t="s">
        <v>1979</v>
      </c>
      <c r="O977" s="39">
        <v>45687.708333333299</v>
      </c>
      <c r="P977" s="39">
        <v>45687.708333333299</v>
      </c>
      <c r="Q977" s="6">
        <v>0</v>
      </c>
      <c r="R977" s="6">
        <v>0</v>
      </c>
      <c r="S977" s="45" t="e">
        <f>_xlfn.CONCAT(#REF!,TRIM(tbl_PV_Milestones[[#This Row],[Milestone Description]]))</f>
        <v>#REF!</v>
      </c>
      <c r="T977" s="84" t="str">
        <f>IF(COUNTIF(tbl_PV_Milestones[UID],tbl_PV_Milestones[[#This Row],[UID]])&gt;1,"Duplicate","")</f>
        <v>Duplicate</v>
      </c>
      <c r="U977" s="42" t="str">
        <f>_xlfn.XLOOKUP(tbl_PV_Milestones[[#This Row],[Work ID]],tbl_PV_Meta[Work ID '#],tbl_PV_Meta[Sub-Portfolio])</f>
        <v>Sub-Portfolio 8</v>
      </c>
      <c r="V977" s="41">
        <f>IF(MONTH(tbl_PV_Milestones[[#This Row],[Baseline Date]])&lt;7,YEAR(tbl_PV_Milestones[[#This Row],[Baseline Date]]),YEAR(tbl_PV_Milestones[[#This Row],[Baseline Date]])+1)</f>
        <v>2025</v>
      </c>
      <c r="W977" s="41">
        <f>IF(MONTH(tbl_PV_Milestones[[#This Row],[Actual/Schedule Finish]])&lt;7,YEAR(tbl_PV_Milestones[[#This Row],[Actual/Schedule Finish]]),YEAR(tbl_PV_Milestones[[#This Row],[Actual/Schedule Finish]])+1)</f>
        <v>2025</v>
      </c>
      <c r="X977" s="41" t="str">
        <f>IF(OR(tbl_PV_Milestones[[#This Row],[Project Status]]="Completed",tbl_PV_Milestones[[#This Row],[Project Status]]="Assumed Completed"),"Yes","No")</f>
        <v>No</v>
      </c>
      <c r="Y977" s="41">
        <f>IF(tbl_PV_Milestones[[#This Row],[Baseline Date]]="",1,0)</f>
        <v>0</v>
      </c>
      <c r="Z977" s="41">
        <f>IF(tbl_PV_Milestones[[#This Row],[Baseline Date]]&lt;PV_Meta!$B$7,1,0)</f>
        <v>1</v>
      </c>
      <c r="AA977" s="41">
        <f>IF(tbl_PV_Milestones[[#This Row],[Complete]]="Yes",1,0)</f>
        <v>0</v>
      </c>
      <c r="AB977" s="41">
        <f>IF(AND(tbl_PV_Milestones[[#This Row],[BL FY]]=2025,tbl_PV_Milestones[[#This Row],[Baseline Date]]&lt;PV_Meta!$B$7),1,0)</f>
        <v>1</v>
      </c>
      <c r="AC977" s="41">
        <f>IF(AND(tbl_PV_Milestones[[#This Row],[Planned YTD]]=1,tbl_PV_Milestones[[#This Row],[Complete]]="Yes"),1,0)</f>
        <v>0</v>
      </c>
      <c r="AD977" s="41">
        <f>IF(AND(tbl_PV_Milestones[[#This Row],[Actual/Schedule Finish]]&lt;PV_Meta!$B$7,tbl_PV_Milestones[[#This Row],[Complete]]="No",tbl_PV_Milestones[[#This Row],[Project Status]]&lt;&gt;"On Hold"),1,0)</f>
        <v>0</v>
      </c>
      <c r="AE977" s="41">
        <f>IF(AND(tbl_PV_Milestones[[#This Row],[Actual/Schedule Finish]]&gt;tbl_PV_Milestones[[#This Row],[Baseline Date]],tbl_PV_Milestones[[#This Row],[Complete]]="No",tbl_PV_Milestones[[#This Row],[Project Status]]&lt;&gt;"On Hold",tbl_PV_Milestones[[#This Row],[Overdue]]=0,tbl_PV_Milestones[[#This Row],[To be Baselined]]&lt;&gt;1),1,0)</f>
        <v>0</v>
      </c>
      <c r="AF977" s="41">
        <f>IF(AND(tbl_PV_Milestones[[#This Row],[BL FY]]=2025,tbl_PV_Milestones[[#This Row],[Finish FY]]&gt;2025),1,0)</f>
        <v>0</v>
      </c>
      <c r="AG977" s="56" t="str">
        <f>_xlfn.XLOOKUP(tbl_PV_Milestones[[#This Row],[Work ID]],tbl_PV_Meta[Work ID '#],tbl_PV_Meta[Project Manager/Owner],,0)</f>
        <v>Project Manager 6</v>
      </c>
      <c r="AH977" s="6"/>
    </row>
    <row r="978" spans="4:34" x14ac:dyDescent="0.25">
      <c r="D978" s="6" t="s">
        <v>136</v>
      </c>
      <c r="E978" s="6" t="s">
        <v>503</v>
      </c>
      <c r="F978" s="6" t="s">
        <v>1708</v>
      </c>
      <c r="G978" s="6" t="s">
        <v>525</v>
      </c>
      <c r="H978" s="6" t="s">
        <v>505</v>
      </c>
      <c r="I978" s="6" t="s">
        <v>110</v>
      </c>
      <c r="J978" s="6" t="s">
        <v>136</v>
      </c>
      <c r="K978" s="6" t="s">
        <v>29</v>
      </c>
      <c r="L978" s="6" t="s">
        <v>27</v>
      </c>
      <c r="M978" s="43"/>
      <c r="N978" s="44" t="s">
        <v>1979</v>
      </c>
      <c r="O978" s="39">
        <v>45741.708333333299</v>
      </c>
      <c r="P978" s="39">
        <v>45741.708333333299</v>
      </c>
      <c r="Q978" s="6">
        <v>0</v>
      </c>
      <c r="R978" s="6">
        <v>0</v>
      </c>
      <c r="S978" s="45" t="e">
        <f>_xlfn.CONCAT(#REF!,TRIM(tbl_PV_Milestones[[#This Row],[Milestone Description]]))</f>
        <v>#REF!</v>
      </c>
      <c r="T978" s="84" t="str">
        <f>IF(COUNTIF(tbl_PV_Milestones[UID],tbl_PV_Milestones[[#This Row],[UID]])&gt;1,"Duplicate","")</f>
        <v>Duplicate</v>
      </c>
      <c r="U978" s="42" t="str">
        <f>_xlfn.XLOOKUP(tbl_PV_Milestones[[#This Row],[Work ID]],tbl_PV_Meta[Work ID '#],tbl_PV_Meta[Sub-Portfolio])</f>
        <v>Sub-Portfolio 8</v>
      </c>
      <c r="V978" s="41">
        <f>IF(MONTH(tbl_PV_Milestones[[#This Row],[Baseline Date]])&lt;7,YEAR(tbl_PV_Milestones[[#This Row],[Baseline Date]]),YEAR(tbl_PV_Milestones[[#This Row],[Baseline Date]])+1)</f>
        <v>2025</v>
      </c>
      <c r="W978" s="41">
        <f>IF(MONTH(tbl_PV_Milestones[[#This Row],[Actual/Schedule Finish]])&lt;7,YEAR(tbl_PV_Milestones[[#This Row],[Actual/Schedule Finish]]),YEAR(tbl_PV_Milestones[[#This Row],[Actual/Schedule Finish]])+1)</f>
        <v>2025</v>
      </c>
      <c r="X978" s="41" t="str">
        <f>IF(OR(tbl_PV_Milestones[[#This Row],[Project Status]]="Completed",tbl_PV_Milestones[[#This Row],[Project Status]]="Assumed Completed"),"Yes","No")</f>
        <v>No</v>
      </c>
      <c r="Y978" s="41">
        <f>IF(tbl_PV_Milestones[[#This Row],[Baseline Date]]="",1,0)</f>
        <v>0</v>
      </c>
      <c r="Z978" s="41">
        <f>IF(tbl_PV_Milestones[[#This Row],[Baseline Date]]&lt;PV_Meta!$B$7,1,0)</f>
        <v>1</v>
      </c>
      <c r="AA978" s="41">
        <f>IF(tbl_PV_Milestones[[#This Row],[Complete]]="Yes",1,0)</f>
        <v>0</v>
      </c>
      <c r="AB978" s="41">
        <f>IF(AND(tbl_PV_Milestones[[#This Row],[BL FY]]=2025,tbl_PV_Milestones[[#This Row],[Baseline Date]]&lt;PV_Meta!$B$7),1,0)</f>
        <v>1</v>
      </c>
      <c r="AC978" s="41">
        <f>IF(AND(tbl_PV_Milestones[[#This Row],[Planned YTD]]=1,tbl_PV_Milestones[[#This Row],[Complete]]="Yes"),1,0)</f>
        <v>0</v>
      </c>
      <c r="AD978" s="41">
        <f>IF(AND(tbl_PV_Milestones[[#This Row],[Actual/Schedule Finish]]&lt;PV_Meta!$B$7,tbl_PV_Milestones[[#This Row],[Complete]]="No",tbl_PV_Milestones[[#This Row],[Project Status]]&lt;&gt;"On Hold"),1,0)</f>
        <v>0</v>
      </c>
      <c r="AE978" s="41">
        <f>IF(AND(tbl_PV_Milestones[[#This Row],[Actual/Schedule Finish]]&gt;tbl_PV_Milestones[[#This Row],[Baseline Date]],tbl_PV_Milestones[[#This Row],[Complete]]="No",tbl_PV_Milestones[[#This Row],[Project Status]]&lt;&gt;"On Hold",tbl_PV_Milestones[[#This Row],[Overdue]]=0,tbl_PV_Milestones[[#This Row],[To be Baselined]]&lt;&gt;1),1,0)</f>
        <v>0</v>
      </c>
      <c r="AF978" s="41">
        <f>IF(AND(tbl_PV_Milestones[[#This Row],[BL FY]]=2025,tbl_PV_Milestones[[#This Row],[Finish FY]]&gt;2025),1,0)</f>
        <v>0</v>
      </c>
      <c r="AG978" s="56" t="str">
        <f>_xlfn.XLOOKUP(tbl_PV_Milestones[[#This Row],[Work ID]],tbl_PV_Meta[Work ID '#],tbl_PV_Meta[Project Manager/Owner],,0)</f>
        <v>Project Manager 6</v>
      </c>
      <c r="AH978" s="6"/>
    </row>
    <row r="979" spans="4:34" x14ac:dyDescent="0.25">
      <c r="D979" s="6" t="s">
        <v>136</v>
      </c>
      <c r="E979" s="6" t="s">
        <v>503</v>
      </c>
      <c r="F979" s="6" t="s">
        <v>1708</v>
      </c>
      <c r="G979" s="6" t="s">
        <v>526</v>
      </c>
      <c r="H979" s="6" t="s">
        <v>505</v>
      </c>
      <c r="I979" s="6" t="s">
        <v>110</v>
      </c>
      <c r="J979" s="6" t="s">
        <v>136</v>
      </c>
      <c r="K979" s="6" t="s">
        <v>29</v>
      </c>
      <c r="L979" s="6" t="s">
        <v>27</v>
      </c>
      <c r="M979" s="43"/>
      <c r="N979" s="44" t="s">
        <v>1979</v>
      </c>
      <c r="O979" s="39">
        <v>45751.708333333299</v>
      </c>
      <c r="P979" s="39">
        <v>45751.708333333299</v>
      </c>
      <c r="Q979" s="6">
        <v>0</v>
      </c>
      <c r="R979" s="6">
        <v>0</v>
      </c>
      <c r="S979" s="45" t="e">
        <f>_xlfn.CONCAT(#REF!,TRIM(tbl_PV_Milestones[[#This Row],[Milestone Description]]))</f>
        <v>#REF!</v>
      </c>
      <c r="T979" s="84" t="str">
        <f>IF(COUNTIF(tbl_PV_Milestones[UID],tbl_PV_Milestones[[#This Row],[UID]])&gt;1,"Duplicate","")</f>
        <v>Duplicate</v>
      </c>
      <c r="U979" s="42" t="str">
        <f>_xlfn.XLOOKUP(tbl_PV_Milestones[[#This Row],[Work ID]],tbl_PV_Meta[Work ID '#],tbl_PV_Meta[Sub-Portfolio])</f>
        <v>Sub-Portfolio 8</v>
      </c>
      <c r="V979" s="41">
        <f>IF(MONTH(tbl_PV_Milestones[[#This Row],[Baseline Date]])&lt;7,YEAR(tbl_PV_Milestones[[#This Row],[Baseline Date]]),YEAR(tbl_PV_Milestones[[#This Row],[Baseline Date]])+1)</f>
        <v>2025</v>
      </c>
      <c r="W979" s="41">
        <f>IF(MONTH(tbl_PV_Milestones[[#This Row],[Actual/Schedule Finish]])&lt;7,YEAR(tbl_PV_Milestones[[#This Row],[Actual/Schedule Finish]]),YEAR(tbl_PV_Milestones[[#This Row],[Actual/Schedule Finish]])+1)</f>
        <v>2025</v>
      </c>
      <c r="X979" s="41" t="str">
        <f>IF(OR(tbl_PV_Milestones[[#This Row],[Project Status]]="Completed",tbl_PV_Milestones[[#This Row],[Project Status]]="Assumed Completed"),"Yes","No")</f>
        <v>No</v>
      </c>
      <c r="Y979" s="41">
        <f>IF(tbl_PV_Milestones[[#This Row],[Baseline Date]]="",1,0)</f>
        <v>0</v>
      </c>
      <c r="Z979" s="41">
        <f>IF(tbl_PV_Milestones[[#This Row],[Baseline Date]]&lt;PV_Meta!$B$7,1,0)</f>
        <v>1</v>
      </c>
      <c r="AA979" s="41">
        <f>IF(tbl_PV_Milestones[[#This Row],[Complete]]="Yes",1,0)</f>
        <v>0</v>
      </c>
      <c r="AB979" s="41">
        <f>IF(AND(tbl_PV_Milestones[[#This Row],[BL FY]]=2025,tbl_PV_Milestones[[#This Row],[Baseline Date]]&lt;PV_Meta!$B$7),1,0)</f>
        <v>1</v>
      </c>
      <c r="AC979" s="41">
        <f>IF(AND(tbl_PV_Milestones[[#This Row],[Planned YTD]]=1,tbl_PV_Milestones[[#This Row],[Complete]]="Yes"),1,0)</f>
        <v>0</v>
      </c>
      <c r="AD979" s="41">
        <f>IF(AND(tbl_PV_Milestones[[#This Row],[Actual/Schedule Finish]]&lt;PV_Meta!$B$7,tbl_PV_Milestones[[#This Row],[Complete]]="No",tbl_PV_Milestones[[#This Row],[Project Status]]&lt;&gt;"On Hold"),1,0)</f>
        <v>0</v>
      </c>
      <c r="AE979" s="41">
        <f>IF(AND(tbl_PV_Milestones[[#This Row],[Actual/Schedule Finish]]&gt;tbl_PV_Milestones[[#This Row],[Baseline Date]],tbl_PV_Milestones[[#This Row],[Complete]]="No",tbl_PV_Milestones[[#This Row],[Project Status]]&lt;&gt;"On Hold",tbl_PV_Milestones[[#This Row],[Overdue]]=0,tbl_PV_Milestones[[#This Row],[To be Baselined]]&lt;&gt;1),1,0)</f>
        <v>0</v>
      </c>
      <c r="AF979" s="41">
        <f>IF(AND(tbl_PV_Milestones[[#This Row],[BL FY]]=2025,tbl_PV_Milestones[[#This Row],[Finish FY]]&gt;2025),1,0)</f>
        <v>0</v>
      </c>
      <c r="AG979" s="56" t="str">
        <f>_xlfn.XLOOKUP(tbl_PV_Milestones[[#This Row],[Work ID]],tbl_PV_Meta[Work ID '#],tbl_PV_Meta[Project Manager/Owner],,0)</f>
        <v>Project Manager 6</v>
      </c>
      <c r="AH979" s="6"/>
    </row>
    <row r="980" spans="4:34" x14ac:dyDescent="0.25">
      <c r="D980" s="6" t="s">
        <v>136</v>
      </c>
      <c r="E980" s="6" t="s">
        <v>503</v>
      </c>
      <c r="F980" s="6" t="s">
        <v>1708</v>
      </c>
      <c r="G980" s="6" t="s">
        <v>527</v>
      </c>
      <c r="H980" s="6" t="s">
        <v>505</v>
      </c>
      <c r="I980" s="6" t="s">
        <v>110</v>
      </c>
      <c r="J980" s="6" t="s">
        <v>136</v>
      </c>
      <c r="K980" s="6" t="s">
        <v>29</v>
      </c>
      <c r="L980" s="6" t="s">
        <v>27</v>
      </c>
      <c r="M980" s="43"/>
      <c r="N980" s="44" t="s">
        <v>1979</v>
      </c>
      <c r="O980" s="39">
        <v>45755.708333333299</v>
      </c>
      <c r="P980" s="39">
        <v>45755.708333333299</v>
      </c>
      <c r="Q980" s="6">
        <v>0</v>
      </c>
      <c r="R980" s="6">
        <v>0</v>
      </c>
      <c r="S980" s="45" t="e">
        <f>_xlfn.CONCAT(#REF!,TRIM(tbl_PV_Milestones[[#This Row],[Milestone Description]]))</f>
        <v>#REF!</v>
      </c>
      <c r="T980" s="84" t="str">
        <f>IF(COUNTIF(tbl_PV_Milestones[UID],tbl_PV_Milestones[[#This Row],[UID]])&gt;1,"Duplicate","")</f>
        <v>Duplicate</v>
      </c>
      <c r="U980" s="42" t="str">
        <f>_xlfn.XLOOKUP(tbl_PV_Milestones[[#This Row],[Work ID]],tbl_PV_Meta[Work ID '#],tbl_PV_Meta[Sub-Portfolio])</f>
        <v>Sub-Portfolio 8</v>
      </c>
      <c r="V980" s="41">
        <f>IF(MONTH(tbl_PV_Milestones[[#This Row],[Baseline Date]])&lt;7,YEAR(tbl_PV_Milestones[[#This Row],[Baseline Date]]),YEAR(tbl_PV_Milestones[[#This Row],[Baseline Date]])+1)</f>
        <v>2025</v>
      </c>
      <c r="W980" s="41">
        <f>IF(MONTH(tbl_PV_Milestones[[#This Row],[Actual/Schedule Finish]])&lt;7,YEAR(tbl_PV_Milestones[[#This Row],[Actual/Schedule Finish]]),YEAR(tbl_PV_Milestones[[#This Row],[Actual/Schedule Finish]])+1)</f>
        <v>2025</v>
      </c>
      <c r="X980" s="41" t="str">
        <f>IF(OR(tbl_PV_Milestones[[#This Row],[Project Status]]="Completed",tbl_PV_Milestones[[#This Row],[Project Status]]="Assumed Completed"),"Yes","No")</f>
        <v>No</v>
      </c>
      <c r="Y980" s="41">
        <f>IF(tbl_PV_Milestones[[#This Row],[Baseline Date]]="",1,0)</f>
        <v>0</v>
      </c>
      <c r="Z980" s="41">
        <f>IF(tbl_PV_Milestones[[#This Row],[Baseline Date]]&lt;PV_Meta!$B$7,1,0)</f>
        <v>1</v>
      </c>
      <c r="AA980" s="41">
        <f>IF(tbl_PV_Milestones[[#This Row],[Complete]]="Yes",1,0)</f>
        <v>0</v>
      </c>
      <c r="AB980" s="41">
        <f>IF(AND(tbl_PV_Milestones[[#This Row],[BL FY]]=2025,tbl_PV_Milestones[[#This Row],[Baseline Date]]&lt;PV_Meta!$B$7),1,0)</f>
        <v>1</v>
      </c>
      <c r="AC980" s="41">
        <f>IF(AND(tbl_PV_Milestones[[#This Row],[Planned YTD]]=1,tbl_PV_Milestones[[#This Row],[Complete]]="Yes"),1,0)</f>
        <v>0</v>
      </c>
      <c r="AD980" s="41">
        <f>IF(AND(tbl_PV_Milestones[[#This Row],[Actual/Schedule Finish]]&lt;PV_Meta!$B$7,tbl_PV_Milestones[[#This Row],[Complete]]="No",tbl_PV_Milestones[[#This Row],[Project Status]]&lt;&gt;"On Hold"),1,0)</f>
        <v>0</v>
      </c>
      <c r="AE980" s="41">
        <f>IF(AND(tbl_PV_Milestones[[#This Row],[Actual/Schedule Finish]]&gt;tbl_PV_Milestones[[#This Row],[Baseline Date]],tbl_PV_Milestones[[#This Row],[Complete]]="No",tbl_PV_Milestones[[#This Row],[Project Status]]&lt;&gt;"On Hold",tbl_PV_Milestones[[#This Row],[Overdue]]=0,tbl_PV_Milestones[[#This Row],[To be Baselined]]&lt;&gt;1),1,0)</f>
        <v>0</v>
      </c>
      <c r="AF980" s="41">
        <f>IF(AND(tbl_PV_Milestones[[#This Row],[BL FY]]=2025,tbl_PV_Milestones[[#This Row],[Finish FY]]&gt;2025),1,0)</f>
        <v>0</v>
      </c>
      <c r="AG980" s="56" t="str">
        <f>_xlfn.XLOOKUP(tbl_PV_Milestones[[#This Row],[Work ID]],tbl_PV_Meta[Work ID '#],tbl_PV_Meta[Project Manager/Owner],,0)</f>
        <v>Project Manager 6</v>
      </c>
      <c r="AH980" s="6"/>
    </row>
    <row r="981" spans="4:34" x14ac:dyDescent="0.25">
      <c r="D981" s="6" t="s">
        <v>136</v>
      </c>
      <c r="E981" s="6" t="s">
        <v>503</v>
      </c>
      <c r="F981" s="6" t="s">
        <v>1708</v>
      </c>
      <c r="G981" s="6" t="s">
        <v>528</v>
      </c>
      <c r="H981" s="6" t="s">
        <v>505</v>
      </c>
      <c r="I981" s="6" t="s">
        <v>110</v>
      </c>
      <c r="J981" s="6" t="s">
        <v>136</v>
      </c>
      <c r="K981" s="6" t="s">
        <v>29</v>
      </c>
      <c r="L981" s="6" t="s">
        <v>27</v>
      </c>
      <c r="M981" s="43"/>
      <c r="N981" s="44" t="s">
        <v>1979</v>
      </c>
      <c r="O981" s="39">
        <v>45771.708333333299</v>
      </c>
      <c r="P981" s="39">
        <v>45771.708333333299</v>
      </c>
      <c r="Q981" s="6">
        <v>0</v>
      </c>
      <c r="R981" s="6">
        <v>0</v>
      </c>
      <c r="S981" s="45" t="e">
        <f>_xlfn.CONCAT(#REF!,TRIM(tbl_PV_Milestones[[#This Row],[Milestone Description]]))</f>
        <v>#REF!</v>
      </c>
      <c r="T981" s="84" t="str">
        <f>IF(COUNTIF(tbl_PV_Milestones[UID],tbl_PV_Milestones[[#This Row],[UID]])&gt;1,"Duplicate","")</f>
        <v>Duplicate</v>
      </c>
      <c r="U981" s="42" t="str">
        <f>_xlfn.XLOOKUP(tbl_PV_Milestones[[#This Row],[Work ID]],tbl_PV_Meta[Work ID '#],tbl_PV_Meta[Sub-Portfolio])</f>
        <v>Sub-Portfolio 8</v>
      </c>
      <c r="V981" s="41">
        <f>IF(MONTH(tbl_PV_Milestones[[#This Row],[Baseline Date]])&lt;7,YEAR(tbl_PV_Milestones[[#This Row],[Baseline Date]]),YEAR(tbl_PV_Milestones[[#This Row],[Baseline Date]])+1)</f>
        <v>2025</v>
      </c>
      <c r="W981" s="41">
        <f>IF(MONTH(tbl_PV_Milestones[[#This Row],[Actual/Schedule Finish]])&lt;7,YEAR(tbl_PV_Milestones[[#This Row],[Actual/Schedule Finish]]),YEAR(tbl_PV_Milestones[[#This Row],[Actual/Schedule Finish]])+1)</f>
        <v>2025</v>
      </c>
      <c r="X981" s="41" t="str">
        <f>IF(OR(tbl_PV_Milestones[[#This Row],[Project Status]]="Completed",tbl_PV_Milestones[[#This Row],[Project Status]]="Assumed Completed"),"Yes","No")</f>
        <v>No</v>
      </c>
      <c r="Y981" s="41">
        <f>IF(tbl_PV_Milestones[[#This Row],[Baseline Date]]="",1,0)</f>
        <v>0</v>
      </c>
      <c r="Z981" s="41">
        <f>IF(tbl_PV_Milestones[[#This Row],[Baseline Date]]&lt;PV_Meta!$B$7,1,0)</f>
        <v>1</v>
      </c>
      <c r="AA981" s="41">
        <f>IF(tbl_PV_Milestones[[#This Row],[Complete]]="Yes",1,0)</f>
        <v>0</v>
      </c>
      <c r="AB981" s="41">
        <f>IF(AND(tbl_PV_Milestones[[#This Row],[BL FY]]=2025,tbl_PV_Milestones[[#This Row],[Baseline Date]]&lt;PV_Meta!$B$7),1,0)</f>
        <v>1</v>
      </c>
      <c r="AC981" s="41">
        <f>IF(AND(tbl_PV_Milestones[[#This Row],[Planned YTD]]=1,tbl_PV_Milestones[[#This Row],[Complete]]="Yes"),1,0)</f>
        <v>0</v>
      </c>
      <c r="AD981" s="41">
        <f>IF(AND(tbl_PV_Milestones[[#This Row],[Actual/Schedule Finish]]&lt;PV_Meta!$B$7,tbl_PV_Milestones[[#This Row],[Complete]]="No",tbl_PV_Milestones[[#This Row],[Project Status]]&lt;&gt;"On Hold"),1,0)</f>
        <v>0</v>
      </c>
      <c r="AE981" s="41">
        <f>IF(AND(tbl_PV_Milestones[[#This Row],[Actual/Schedule Finish]]&gt;tbl_PV_Milestones[[#This Row],[Baseline Date]],tbl_PV_Milestones[[#This Row],[Complete]]="No",tbl_PV_Milestones[[#This Row],[Project Status]]&lt;&gt;"On Hold",tbl_PV_Milestones[[#This Row],[Overdue]]=0,tbl_PV_Milestones[[#This Row],[To be Baselined]]&lt;&gt;1),1,0)</f>
        <v>0</v>
      </c>
      <c r="AF981" s="41">
        <f>IF(AND(tbl_PV_Milestones[[#This Row],[BL FY]]=2025,tbl_PV_Milestones[[#This Row],[Finish FY]]&gt;2025),1,0)</f>
        <v>0</v>
      </c>
      <c r="AG981" s="56" t="str">
        <f>_xlfn.XLOOKUP(tbl_PV_Milestones[[#This Row],[Work ID]],tbl_PV_Meta[Work ID '#],tbl_PV_Meta[Project Manager/Owner],,0)</f>
        <v>Project Manager 6</v>
      </c>
      <c r="AH981" s="6"/>
    </row>
    <row r="982" spans="4:34" x14ac:dyDescent="0.25">
      <c r="D982" s="6" t="s">
        <v>136</v>
      </c>
      <c r="E982" s="6" t="s">
        <v>503</v>
      </c>
      <c r="F982" s="6" t="s">
        <v>1708</v>
      </c>
      <c r="G982" s="6" t="s">
        <v>529</v>
      </c>
      <c r="H982" s="6" t="s">
        <v>505</v>
      </c>
      <c r="I982" s="6" t="s">
        <v>110</v>
      </c>
      <c r="J982" s="6" t="s">
        <v>136</v>
      </c>
      <c r="K982" s="6" t="s">
        <v>29</v>
      </c>
      <c r="L982" s="6" t="s">
        <v>27</v>
      </c>
      <c r="M982" s="43"/>
      <c r="N982" s="44" t="s">
        <v>1979</v>
      </c>
      <c r="O982" s="39">
        <v>45737.708333333299</v>
      </c>
      <c r="P982" s="39">
        <v>45737.708333333299</v>
      </c>
      <c r="Q982" s="6">
        <v>0</v>
      </c>
      <c r="R982" s="6">
        <v>0</v>
      </c>
      <c r="S982" s="45" t="e">
        <f>_xlfn.CONCAT(#REF!,TRIM(tbl_PV_Milestones[[#This Row],[Milestone Description]]))</f>
        <v>#REF!</v>
      </c>
      <c r="T982" s="84" t="str">
        <f>IF(COUNTIF(tbl_PV_Milestones[UID],tbl_PV_Milestones[[#This Row],[UID]])&gt;1,"Duplicate","")</f>
        <v>Duplicate</v>
      </c>
      <c r="U982" s="42" t="str">
        <f>_xlfn.XLOOKUP(tbl_PV_Milestones[[#This Row],[Work ID]],tbl_PV_Meta[Work ID '#],tbl_PV_Meta[Sub-Portfolio])</f>
        <v>Sub-Portfolio 8</v>
      </c>
      <c r="V982" s="41">
        <f>IF(MONTH(tbl_PV_Milestones[[#This Row],[Baseline Date]])&lt;7,YEAR(tbl_PV_Milestones[[#This Row],[Baseline Date]]),YEAR(tbl_PV_Milestones[[#This Row],[Baseline Date]])+1)</f>
        <v>2025</v>
      </c>
      <c r="W982" s="41">
        <f>IF(MONTH(tbl_PV_Milestones[[#This Row],[Actual/Schedule Finish]])&lt;7,YEAR(tbl_PV_Milestones[[#This Row],[Actual/Schedule Finish]]),YEAR(tbl_PV_Milestones[[#This Row],[Actual/Schedule Finish]])+1)</f>
        <v>2025</v>
      </c>
      <c r="X982" s="41" t="str">
        <f>IF(OR(tbl_PV_Milestones[[#This Row],[Project Status]]="Completed",tbl_PV_Milestones[[#This Row],[Project Status]]="Assumed Completed"),"Yes","No")</f>
        <v>No</v>
      </c>
      <c r="Y982" s="41">
        <f>IF(tbl_PV_Milestones[[#This Row],[Baseline Date]]="",1,0)</f>
        <v>0</v>
      </c>
      <c r="Z982" s="41">
        <f>IF(tbl_PV_Milestones[[#This Row],[Baseline Date]]&lt;PV_Meta!$B$7,1,0)</f>
        <v>1</v>
      </c>
      <c r="AA982" s="41">
        <f>IF(tbl_PV_Milestones[[#This Row],[Complete]]="Yes",1,0)</f>
        <v>0</v>
      </c>
      <c r="AB982" s="41">
        <f>IF(AND(tbl_PV_Milestones[[#This Row],[BL FY]]=2025,tbl_PV_Milestones[[#This Row],[Baseline Date]]&lt;PV_Meta!$B$7),1,0)</f>
        <v>1</v>
      </c>
      <c r="AC982" s="41">
        <f>IF(AND(tbl_PV_Milestones[[#This Row],[Planned YTD]]=1,tbl_PV_Milestones[[#This Row],[Complete]]="Yes"),1,0)</f>
        <v>0</v>
      </c>
      <c r="AD982" s="41">
        <f>IF(AND(tbl_PV_Milestones[[#This Row],[Actual/Schedule Finish]]&lt;PV_Meta!$B$7,tbl_PV_Milestones[[#This Row],[Complete]]="No",tbl_PV_Milestones[[#This Row],[Project Status]]&lt;&gt;"On Hold"),1,0)</f>
        <v>0</v>
      </c>
      <c r="AE982" s="41">
        <f>IF(AND(tbl_PV_Milestones[[#This Row],[Actual/Schedule Finish]]&gt;tbl_PV_Milestones[[#This Row],[Baseline Date]],tbl_PV_Milestones[[#This Row],[Complete]]="No",tbl_PV_Milestones[[#This Row],[Project Status]]&lt;&gt;"On Hold",tbl_PV_Milestones[[#This Row],[Overdue]]=0,tbl_PV_Milestones[[#This Row],[To be Baselined]]&lt;&gt;1),1,0)</f>
        <v>0</v>
      </c>
      <c r="AF982" s="41">
        <f>IF(AND(tbl_PV_Milestones[[#This Row],[BL FY]]=2025,tbl_PV_Milestones[[#This Row],[Finish FY]]&gt;2025),1,0)</f>
        <v>0</v>
      </c>
      <c r="AG982" s="56" t="str">
        <f>_xlfn.XLOOKUP(tbl_PV_Milestones[[#This Row],[Work ID]],tbl_PV_Meta[Work ID '#],tbl_PV_Meta[Project Manager/Owner],,0)</f>
        <v>Project Manager 6</v>
      </c>
      <c r="AH982" s="6"/>
    </row>
    <row r="983" spans="4:34" x14ac:dyDescent="0.25">
      <c r="D983" s="6" t="s">
        <v>136</v>
      </c>
      <c r="E983" s="6" t="s">
        <v>503</v>
      </c>
      <c r="F983" s="6" t="s">
        <v>1708</v>
      </c>
      <c r="G983" s="6" t="s">
        <v>530</v>
      </c>
      <c r="H983" s="6" t="s">
        <v>505</v>
      </c>
      <c r="I983" s="6" t="s">
        <v>110</v>
      </c>
      <c r="J983" s="6" t="s">
        <v>136</v>
      </c>
      <c r="K983" s="6" t="s">
        <v>29</v>
      </c>
      <c r="L983" s="6" t="s">
        <v>27</v>
      </c>
      <c r="M983" s="43"/>
      <c r="N983" s="44" t="s">
        <v>1979</v>
      </c>
      <c r="O983" s="39">
        <v>45784.708333333299</v>
      </c>
      <c r="P983" s="39">
        <v>45784.708333333299</v>
      </c>
      <c r="Q983" s="6">
        <v>0</v>
      </c>
      <c r="R983" s="6">
        <v>0</v>
      </c>
      <c r="S983" s="45" t="e">
        <f>_xlfn.CONCAT(#REF!,TRIM(tbl_PV_Milestones[[#This Row],[Milestone Description]]))</f>
        <v>#REF!</v>
      </c>
      <c r="T983" s="84" t="str">
        <f>IF(COUNTIF(tbl_PV_Milestones[UID],tbl_PV_Milestones[[#This Row],[UID]])&gt;1,"Duplicate","")</f>
        <v>Duplicate</v>
      </c>
      <c r="U983" s="42" t="str">
        <f>_xlfn.XLOOKUP(tbl_PV_Milestones[[#This Row],[Work ID]],tbl_PV_Meta[Work ID '#],tbl_PV_Meta[Sub-Portfolio])</f>
        <v>Sub-Portfolio 8</v>
      </c>
      <c r="V983" s="41">
        <f>IF(MONTH(tbl_PV_Milestones[[#This Row],[Baseline Date]])&lt;7,YEAR(tbl_PV_Milestones[[#This Row],[Baseline Date]]),YEAR(tbl_PV_Milestones[[#This Row],[Baseline Date]])+1)</f>
        <v>2025</v>
      </c>
      <c r="W983" s="41">
        <f>IF(MONTH(tbl_PV_Milestones[[#This Row],[Actual/Schedule Finish]])&lt;7,YEAR(tbl_PV_Milestones[[#This Row],[Actual/Schedule Finish]]),YEAR(tbl_PV_Milestones[[#This Row],[Actual/Schedule Finish]])+1)</f>
        <v>2025</v>
      </c>
      <c r="X983" s="41" t="str">
        <f>IF(OR(tbl_PV_Milestones[[#This Row],[Project Status]]="Completed",tbl_PV_Milestones[[#This Row],[Project Status]]="Assumed Completed"),"Yes","No")</f>
        <v>No</v>
      </c>
      <c r="Y983" s="41">
        <f>IF(tbl_PV_Milestones[[#This Row],[Baseline Date]]="",1,0)</f>
        <v>0</v>
      </c>
      <c r="Z983" s="41">
        <f>IF(tbl_PV_Milestones[[#This Row],[Baseline Date]]&lt;PV_Meta!$B$7,1,0)</f>
        <v>0</v>
      </c>
      <c r="AA983" s="41">
        <f>IF(tbl_PV_Milestones[[#This Row],[Complete]]="Yes",1,0)</f>
        <v>0</v>
      </c>
      <c r="AB983" s="41">
        <f>IF(AND(tbl_PV_Milestones[[#This Row],[BL FY]]=2025,tbl_PV_Milestones[[#This Row],[Baseline Date]]&lt;PV_Meta!$B$7),1,0)</f>
        <v>0</v>
      </c>
      <c r="AC983" s="41">
        <f>IF(AND(tbl_PV_Milestones[[#This Row],[Planned YTD]]=1,tbl_PV_Milestones[[#This Row],[Complete]]="Yes"),1,0)</f>
        <v>0</v>
      </c>
      <c r="AD983" s="41">
        <f>IF(AND(tbl_PV_Milestones[[#This Row],[Actual/Schedule Finish]]&lt;PV_Meta!$B$7,tbl_PV_Milestones[[#This Row],[Complete]]="No",tbl_PV_Milestones[[#This Row],[Project Status]]&lt;&gt;"On Hold"),1,0)</f>
        <v>0</v>
      </c>
      <c r="AE983" s="41">
        <f>IF(AND(tbl_PV_Milestones[[#This Row],[Actual/Schedule Finish]]&gt;tbl_PV_Milestones[[#This Row],[Baseline Date]],tbl_PV_Milestones[[#This Row],[Complete]]="No",tbl_PV_Milestones[[#This Row],[Project Status]]&lt;&gt;"On Hold",tbl_PV_Milestones[[#This Row],[Overdue]]=0,tbl_PV_Milestones[[#This Row],[To be Baselined]]&lt;&gt;1),1,0)</f>
        <v>0</v>
      </c>
      <c r="AF983" s="41">
        <f>IF(AND(tbl_PV_Milestones[[#This Row],[BL FY]]=2025,tbl_PV_Milestones[[#This Row],[Finish FY]]&gt;2025),1,0)</f>
        <v>0</v>
      </c>
      <c r="AG983" s="56" t="str">
        <f>_xlfn.XLOOKUP(tbl_PV_Milestones[[#This Row],[Work ID]],tbl_PV_Meta[Work ID '#],tbl_PV_Meta[Project Manager/Owner],,0)</f>
        <v>Project Manager 6</v>
      </c>
      <c r="AH983" s="6"/>
    </row>
    <row r="984" spans="4:34" x14ac:dyDescent="0.25">
      <c r="D984" s="6" t="s">
        <v>136</v>
      </c>
      <c r="E984" s="6" t="s">
        <v>503</v>
      </c>
      <c r="F984" s="6" t="s">
        <v>1708</v>
      </c>
      <c r="G984" s="6" t="s">
        <v>531</v>
      </c>
      <c r="H984" s="6" t="s">
        <v>505</v>
      </c>
      <c r="I984" s="6" t="s">
        <v>110</v>
      </c>
      <c r="J984" s="6" t="s">
        <v>136</v>
      </c>
      <c r="K984" s="6" t="s">
        <v>29</v>
      </c>
      <c r="L984" s="6" t="s">
        <v>27</v>
      </c>
      <c r="M984" s="43"/>
      <c r="N984" s="44" t="s">
        <v>1979</v>
      </c>
      <c r="O984" s="39">
        <v>45796.708333333299</v>
      </c>
      <c r="P984" s="39">
        <v>45796.708333333299</v>
      </c>
      <c r="Q984" s="6">
        <v>0</v>
      </c>
      <c r="R984" s="6">
        <v>0</v>
      </c>
      <c r="S984" s="45" t="e">
        <f>_xlfn.CONCAT(#REF!,TRIM(tbl_PV_Milestones[[#This Row],[Milestone Description]]))</f>
        <v>#REF!</v>
      </c>
      <c r="T984" s="84" t="str">
        <f>IF(COUNTIF(tbl_PV_Milestones[UID],tbl_PV_Milestones[[#This Row],[UID]])&gt;1,"Duplicate","")</f>
        <v>Duplicate</v>
      </c>
      <c r="U984" s="42" t="str">
        <f>_xlfn.XLOOKUP(tbl_PV_Milestones[[#This Row],[Work ID]],tbl_PV_Meta[Work ID '#],tbl_PV_Meta[Sub-Portfolio])</f>
        <v>Sub-Portfolio 8</v>
      </c>
      <c r="V984" s="41">
        <f>IF(MONTH(tbl_PV_Milestones[[#This Row],[Baseline Date]])&lt;7,YEAR(tbl_PV_Milestones[[#This Row],[Baseline Date]]),YEAR(tbl_PV_Milestones[[#This Row],[Baseline Date]])+1)</f>
        <v>2025</v>
      </c>
      <c r="W984" s="41">
        <f>IF(MONTH(tbl_PV_Milestones[[#This Row],[Actual/Schedule Finish]])&lt;7,YEAR(tbl_PV_Milestones[[#This Row],[Actual/Schedule Finish]]),YEAR(tbl_PV_Milestones[[#This Row],[Actual/Schedule Finish]])+1)</f>
        <v>2025</v>
      </c>
      <c r="X984" s="41" t="str">
        <f>IF(OR(tbl_PV_Milestones[[#This Row],[Project Status]]="Completed",tbl_PV_Milestones[[#This Row],[Project Status]]="Assumed Completed"),"Yes","No")</f>
        <v>No</v>
      </c>
      <c r="Y984" s="41">
        <f>IF(tbl_PV_Milestones[[#This Row],[Baseline Date]]="",1,0)</f>
        <v>0</v>
      </c>
      <c r="Z984" s="41">
        <f>IF(tbl_PV_Milestones[[#This Row],[Baseline Date]]&lt;PV_Meta!$B$7,1,0)</f>
        <v>0</v>
      </c>
      <c r="AA984" s="41">
        <f>IF(tbl_PV_Milestones[[#This Row],[Complete]]="Yes",1,0)</f>
        <v>0</v>
      </c>
      <c r="AB984" s="41">
        <f>IF(AND(tbl_PV_Milestones[[#This Row],[BL FY]]=2025,tbl_PV_Milestones[[#This Row],[Baseline Date]]&lt;PV_Meta!$B$7),1,0)</f>
        <v>0</v>
      </c>
      <c r="AC984" s="41">
        <f>IF(AND(tbl_PV_Milestones[[#This Row],[Planned YTD]]=1,tbl_PV_Milestones[[#This Row],[Complete]]="Yes"),1,0)</f>
        <v>0</v>
      </c>
      <c r="AD984" s="41">
        <f>IF(AND(tbl_PV_Milestones[[#This Row],[Actual/Schedule Finish]]&lt;PV_Meta!$B$7,tbl_PV_Milestones[[#This Row],[Complete]]="No",tbl_PV_Milestones[[#This Row],[Project Status]]&lt;&gt;"On Hold"),1,0)</f>
        <v>0</v>
      </c>
      <c r="AE984" s="41">
        <f>IF(AND(tbl_PV_Milestones[[#This Row],[Actual/Schedule Finish]]&gt;tbl_PV_Milestones[[#This Row],[Baseline Date]],tbl_PV_Milestones[[#This Row],[Complete]]="No",tbl_PV_Milestones[[#This Row],[Project Status]]&lt;&gt;"On Hold",tbl_PV_Milestones[[#This Row],[Overdue]]=0,tbl_PV_Milestones[[#This Row],[To be Baselined]]&lt;&gt;1),1,0)</f>
        <v>0</v>
      </c>
      <c r="AF984" s="41">
        <f>IF(AND(tbl_PV_Milestones[[#This Row],[BL FY]]=2025,tbl_PV_Milestones[[#This Row],[Finish FY]]&gt;2025),1,0)</f>
        <v>0</v>
      </c>
      <c r="AG984" s="56" t="str">
        <f>_xlfn.XLOOKUP(tbl_PV_Milestones[[#This Row],[Work ID]],tbl_PV_Meta[Work ID '#],tbl_PV_Meta[Project Manager/Owner],,0)</f>
        <v>Project Manager 6</v>
      </c>
      <c r="AH984" s="6"/>
    </row>
    <row r="985" spans="4:34" x14ac:dyDescent="0.25">
      <c r="D985" s="6" t="s">
        <v>136</v>
      </c>
      <c r="E985" s="6" t="s">
        <v>503</v>
      </c>
      <c r="F985" s="6" t="s">
        <v>1708</v>
      </c>
      <c r="G985" s="6" t="s">
        <v>533</v>
      </c>
      <c r="H985" s="6" t="s">
        <v>519</v>
      </c>
      <c r="I985" s="6" t="s">
        <v>110</v>
      </c>
      <c r="J985" s="6" t="s">
        <v>136</v>
      </c>
      <c r="K985" s="6" t="s">
        <v>29</v>
      </c>
      <c r="L985" s="6" t="s">
        <v>27</v>
      </c>
      <c r="M985" s="43"/>
      <c r="N985" s="44" t="s">
        <v>1979</v>
      </c>
      <c r="O985" s="39">
        <v>45807.708333333299</v>
      </c>
      <c r="P985" s="39">
        <v>45807.708333333299</v>
      </c>
      <c r="Q985" s="6">
        <v>0</v>
      </c>
      <c r="R985" s="6">
        <v>0</v>
      </c>
      <c r="S985" s="45" t="e">
        <f>_xlfn.CONCAT(#REF!,TRIM(tbl_PV_Milestones[[#This Row],[Milestone Description]]))</f>
        <v>#REF!</v>
      </c>
      <c r="T985" s="84" t="str">
        <f>IF(COUNTIF(tbl_PV_Milestones[UID],tbl_PV_Milestones[[#This Row],[UID]])&gt;1,"Duplicate","")</f>
        <v>Duplicate</v>
      </c>
      <c r="U985" s="42" t="str">
        <f>_xlfn.XLOOKUP(tbl_PV_Milestones[[#This Row],[Work ID]],tbl_PV_Meta[Work ID '#],tbl_PV_Meta[Sub-Portfolio])</f>
        <v>Sub-Portfolio 8</v>
      </c>
      <c r="V985" s="41">
        <f>IF(MONTH(tbl_PV_Milestones[[#This Row],[Baseline Date]])&lt;7,YEAR(tbl_PV_Milestones[[#This Row],[Baseline Date]]),YEAR(tbl_PV_Milestones[[#This Row],[Baseline Date]])+1)</f>
        <v>2025</v>
      </c>
      <c r="W985" s="41">
        <f>IF(MONTH(tbl_PV_Milestones[[#This Row],[Actual/Schedule Finish]])&lt;7,YEAR(tbl_PV_Milestones[[#This Row],[Actual/Schedule Finish]]),YEAR(tbl_PV_Milestones[[#This Row],[Actual/Schedule Finish]])+1)</f>
        <v>2025</v>
      </c>
      <c r="X985" s="41" t="str">
        <f>IF(OR(tbl_PV_Milestones[[#This Row],[Project Status]]="Completed",tbl_PV_Milestones[[#This Row],[Project Status]]="Assumed Completed"),"Yes","No")</f>
        <v>No</v>
      </c>
      <c r="Y985" s="41">
        <f>IF(tbl_PV_Milestones[[#This Row],[Baseline Date]]="",1,0)</f>
        <v>0</v>
      </c>
      <c r="Z985" s="41">
        <f>IF(tbl_PV_Milestones[[#This Row],[Baseline Date]]&lt;PV_Meta!$B$7,1,0)</f>
        <v>0</v>
      </c>
      <c r="AA985" s="41">
        <f>IF(tbl_PV_Milestones[[#This Row],[Complete]]="Yes",1,0)</f>
        <v>0</v>
      </c>
      <c r="AB985" s="41">
        <f>IF(AND(tbl_PV_Milestones[[#This Row],[BL FY]]=2025,tbl_PV_Milestones[[#This Row],[Baseline Date]]&lt;PV_Meta!$B$7),1,0)</f>
        <v>0</v>
      </c>
      <c r="AC985" s="41">
        <f>IF(AND(tbl_PV_Milestones[[#This Row],[Planned YTD]]=1,tbl_PV_Milestones[[#This Row],[Complete]]="Yes"),1,0)</f>
        <v>0</v>
      </c>
      <c r="AD985" s="41">
        <f>IF(AND(tbl_PV_Milestones[[#This Row],[Actual/Schedule Finish]]&lt;PV_Meta!$B$7,tbl_PV_Milestones[[#This Row],[Complete]]="No",tbl_PV_Milestones[[#This Row],[Project Status]]&lt;&gt;"On Hold"),1,0)</f>
        <v>0</v>
      </c>
      <c r="AE985" s="41">
        <f>IF(AND(tbl_PV_Milestones[[#This Row],[Actual/Schedule Finish]]&gt;tbl_PV_Milestones[[#This Row],[Baseline Date]],tbl_PV_Milestones[[#This Row],[Complete]]="No",tbl_PV_Milestones[[#This Row],[Project Status]]&lt;&gt;"On Hold",tbl_PV_Milestones[[#This Row],[Overdue]]=0,tbl_PV_Milestones[[#This Row],[To be Baselined]]&lt;&gt;1),1,0)</f>
        <v>0</v>
      </c>
      <c r="AF985" s="41">
        <f>IF(AND(tbl_PV_Milestones[[#This Row],[BL FY]]=2025,tbl_PV_Milestones[[#This Row],[Finish FY]]&gt;2025),1,0)</f>
        <v>0</v>
      </c>
      <c r="AG985" s="56" t="str">
        <f>_xlfn.XLOOKUP(tbl_PV_Milestones[[#This Row],[Work ID]],tbl_PV_Meta[Work ID '#],tbl_PV_Meta[Project Manager/Owner],,0)</f>
        <v>Project Manager 6</v>
      </c>
      <c r="AH985" s="6"/>
    </row>
    <row r="986" spans="4:34" x14ac:dyDescent="0.25">
      <c r="D986" s="6" t="s">
        <v>136</v>
      </c>
      <c r="E986" s="6" t="s">
        <v>503</v>
      </c>
      <c r="F986" s="6" t="s">
        <v>1708</v>
      </c>
      <c r="G986" s="6" t="s">
        <v>558</v>
      </c>
      <c r="H986" s="6" t="s">
        <v>505</v>
      </c>
      <c r="I986" s="6" t="s">
        <v>110</v>
      </c>
      <c r="J986" s="6" t="s">
        <v>136</v>
      </c>
      <c r="K986" s="6" t="s">
        <v>29</v>
      </c>
      <c r="L986" s="6" t="s">
        <v>27</v>
      </c>
      <c r="M986" s="43"/>
      <c r="N986" s="44" t="s">
        <v>1979</v>
      </c>
      <c r="O986" s="39">
        <v>45579.708333333299</v>
      </c>
      <c r="P986" s="39">
        <v>45579.708333333299</v>
      </c>
      <c r="Q986" s="6">
        <v>0</v>
      </c>
      <c r="R986" s="6">
        <v>0</v>
      </c>
      <c r="S986" s="45" t="e">
        <f>_xlfn.CONCAT(#REF!,TRIM(tbl_PV_Milestones[[#This Row],[Milestone Description]]))</f>
        <v>#REF!</v>
      </c>
      <c r="T986" s="84" t="str">
        <f>IF(COUNTIF(tbl_PV_Milestones[UID],tbl_PV_Milestones[[#This Row],[UID]])&gt;1,"Duplicate","")</f>
        <v>Duplicate</v>
      </c>
      <c r="U986" s="42" t="str">
        <f>_xlfn.XLOOKUP(tbl_PV_Milestones[[#This Row],[Work ID]],tbl_PV_Meta[Work ID '#],tbl_PV_Meta[Sub-Portfolio])</f>
        <v>Sub-Portfolio 8</v>
      </c>
      <c r="V986" s="41">
        <f>IF(MONTH(tbl_PV_Milestones[[#This Row],[Baseline Date]])&lt;7,YEAR(tbl_PV_Milestones[[#This Row],[Baseline Date]]),YEAR(tbl_PV_Milestones[[#This Row],[Baseline Date]])+1)</f>
        <v>2025</v>
      </c>
      <c r="W986" s="41">
        <f>IF(MONTH(tbl_PV_Milestones[[#This Row],[Actual/Schedule Finish]])&lt;7,YEAR(tbl_PV_Milestones[[#This Row],[Actual/Schedule Finish]]),YEAR(tbl_PV_Milestones[[#This Row],[Actual/Schedule Finish]])+1)</f>
        <v>2025</v>
      </c>
      <c r="X986" s="41" t="str">
        <f>IF(OR(tbl_PV_Milestones[[#This Row],[Project Status]]="Completed",tbl_PV_Milestones[[#This Row],[Project Status]]="Assumed Completed"),"Yes","No")</f>
        <v>No</v>
      </c>
      <c r="Y986" s="41">
        <f>IF(tbl_PV_Milestones[[#This Row],[Baseline Date]]="",1,0)</f>
        <v>0</v>
      </c>
      <c r="Z986" s="41">
        <f>IF(tbl_PV_Milestones[[#This Row],[Baseline Date]]&lt;PV_Meta!$B$7,1,0)</f>
        <v>1</v>
      </c>
      <c r="AA986" s="41">
        <f>IF(tbl_PV_Milestones[[#This Row],[Complete]]="Yes",1,0)</f>
        <v>0</v>
      </c>
      <c r="AB986" s="41">
        <f>IF(AND(tbl_PV_Milestones[[#This Row],[BL FY]]=2025,tbl_PV_Milestones[[#This Row],[Baseline Date]]&lt;PV_Meta!$B$7),1,0)</f>
        <v>1</v>
      </c>
      <c r="AC986" s="41">
        <f>IF(AND(tbl_PV_Milestones[[#This Row],[Planned YTD]]=1,tbl_PV_Milestones[[#This Row],[Complete]]="Yes"),1,0)</f>
        <v>0</v>
      </c>
      <c r="AD986" s="41">
        <f>IF(AND(tbl_PV_Milestones[[#This Row],[Actual/Schedule Finish]]&lt;PV_Meta!$B$7,tbl_PV_Milestones[[#This Row],[Complete]]="No",tbl_PV_Milestones[[#This Row],[Project Status]]&lt;&gt;"On Hold"),1,0)</f>
        <v>0</v>
      </c>
      <c r="AE986" s="41">
        <f>IF(AND(tbl_PV_Milestones[[#This Row],[Actual/Schedule Finish]]&gt;tbl_PV_Milestones[[#This Row],[Baseline Date]],tbl_PV_Milestones[[#This Row],[Complete]]="No",tbl_PV_Milestones[[#This Row],[Project Status]]&lt;&gt;"On Hold",tbl_PV_Milestones[[#This Row],[Overdue]]=0,tbl_PV_Milestones[[#This Row],[To be Baselined]]&lt;&gt;1),1,0)</f>
        <v>0</v>
      </c>
      <c r="AF986" s="41">
        <f>IF(AND(tbl_PV_Milestones[[#This Row],[BL FY]]=2025,tbl_PV_Milestones[[#This Row],[Finish FY]]&gt;2025),1,0)</f>
        <v>0</v>
      </c>
      <c r="AG986" s="56" t="str">
        <f>_xlfn.XLOOKUP(tbl_PV_Milestones[[#This Row],[Work ID]],tbl_PV_Meta[Work ID '#],tbl_PV_Meta[Project Manager/Owner],,0)</f>
        <v>Project Manager 6</v>
      </c>
      <c r="AH986" s="6"/>
    </row>
    <row r="987" spans="4:34" x14ac:dyDescent="0.25">
      <c r="D987" s="6" t="s">
        <v>136</v>
      </c>
      <c r="E987" s="6" t="s">
        <v>503</v>
      </c>
      <c r="F987" s="6" t="s">
        <v>1708</v>
      </c>
      <c r="G987" s="6" t="s">
        <v>559</v>
      </c>
      <c r="H987" s="6" t="s">
        <v>505</v>
      </c>
      <c r="I987" s="6" t="s">
        <v>110</v>
      </c>
      <c r="J987" s="6" t="s">
        <v>136</v>
      </c>
      <c r="K987" s="6" t="s">
        <v>29</v>
      </c>
      <c r="L987" s="6" t="s">
        <v>27</v>
      </c>
      <c r="M987" s="43"/>
      <c r="N987" s="44" t="s">
        <v>1979</v>
      </c>
      <c r="O987" s="39">
        <v>45581.708333333299</v>
      </c>
      <c r="P987" s="39">
        <v>45581.708333333299</v>
      </c>
      <c r="Q987" s="6">
        <v>0</v>
      </c>
      <c r="R987" s="6">
        <v>0</v>
      </c>
      <c r="S987" s="45" t="e">
        <f>_xlfn.CONCAT(#REF!,TRIM(tbl_PV_Milestones[[#This Row],[Milestone Description]]))</f>
        <v>#REF!</v>
      </c>
      <c r="T987" s="84" t="str">
        <f>IF(COUNTIF(tbl_PV_Milestones[UID],tbl_PV_Milestones[[#This Row],[UID]])&gt;1,"Duplicate","")</f>
        <v>Duplicate</v>
      </c>
      <c r="U987" s="42" t="str">
        <f>_xlfn.XLOOKUP(tbl_PV_Milestones[[#This Row],[Work ID]],tbl_PV_Meta[Work ID '#],tbl_PV_Meta[Sub-Portfolio])</f>
        <v>Sub-Portfolio 8</v>
      </c>
      <c r="V987" s="41">
        <f>IF(MONTH(tbl_PV_Milestones[[#This Row],[Baseline Date]])&lt;7,YEAR(tbl_PV_Milestones[[#This Row],[Baseline Date]]),YEAR(tbl_PV_Milestones[[#This Row],[Baseline Date]])+1)</f>
        <v>2025</v>
      </c>
      <c r="W987" s="41">
        <f>IF(MONTH(tbl_PV_Milestones[[#This Row],[Actual/Schedule Finish]])&lt;7,YEAR(tbl_PV_Milestones[[#This Row],[Actual/Schedule Finish]]),YEAR(tbl_PV_Milestones[[#This Row],[Actual/Schedule Finish]])+1)</f>
        <v>2025</v>
      </c>
      <c r="X987" s="41" t="str">
        <f>IF(OR(tbl_PV_Milestones[[#This Row],[Project Status]]="Completed",tbl_PV_Milestones[[#This Row],[Project Status]]="Assumed Completed"),"Yes","No")</f>
        <v>No</v>
      </c>
      <c r="Y987" s="41">
        <f>IF(tbl_PV_Milestones[[#This Row],[Baseline Date]]="",1,0)</f>
        <v>0</v>
      </c>
      <c r="Z987" s="41">
        <f>IF(tbl_PV_Milestones[[#This Row],[Baseline Date]]&lt;PV_Meta!$B$7,1,0)</f>
        <v>1</v>
      </c>
      <c r="AA987" s="41">
        <f>IF(tbl_PV_Milestones[[#This Row],[Complete]]="Yes",1,0)</f>
        <v>0</v>
      </c>
      <c r="AB987" s="41">
        <f>IF(AND(tbl_PV_Milestones[[#This Row],[BL FY]]=2025,tbl_PV_Milestones[[#This Row],[Baseline Date]]&lt;PV_Meta!$B$7),1,0)</f>
        <v>1</v>
      </c>
      <c r="AC987" s="41">
        <f>IF(AND(tbl_PV_Milestones[[#This Row],[Planned YTD]]=1,tbl_PV_Milestones[[#This Row],[Complete]]="Yes"),1,0)</f>
        <v>0</v>
      </c>
      <c r="AD987" s="41">
        <f>IF(AND(tbl_PV_Milestones[[#This Row],[Actual/Schedule Finish]]&lt;PV_Meta!$B$7,tbl_PV_Milestones[[#This Row],[Complete]]="No",tbl_PV_Milestones[[#This Row],[Project Status]]&lt;&gt;"On Hold"),1,0)</f>
        <v>0</v>
      </c>
      <c r="AE987" s="41">
        <f>IF(AND(tbl_PV_Milestones[[#This Row],[Actual/Schedule Finish]]&gt;tbl_PV_Milestones[[#This Row],[Baseline Date]],tbl_PV_Milestones[[#This Row],[Complete]]="No",tbl_PV_Milestones[[#This Row],[Project Status]]&lt;&gt;"On Hold",tbl_PV_Milestones[[#This Row],[Overdue]]=0,tbl_PV_Milestones[[#This Row],[To be Baselined]]&lt;&gt;1),1,0)</f>
        <v>0</v>
      </c>
      <c r="AF987" s="41">
        <f>IF(AND(tbl_PV_Milestones[[#This Row],[BL FY]]=2025,tbl_PV_Milestones[[#This Row],[Finish FY]]&gt;2025),1,0)</f>
        <v>0</v>
      </c>
      <c r="AG987" s="56" t="str">
        <f>_xlfn.XLOOKUP(tbl_PV_Milestones[[#This Row],[Work ID]],tbl_PV_Meta[Work ID '#],tbl_PV_Meta[Project Manager/Owner],,0)</f>
        <v>Project Manager 6</v>
      </c>
      <c r="AH987" s="6"/>
    </row>
    <row r="988" spans="4:34" x14ac:dyDescent="0.25">
      <c r="D988" s="6" t="s">
        <v>136</v>
      </c>
      <c r="E988" s="6" t="s">
        <v>503</v>
      </c>
      <c r="F988" s="6" t="s">
        <v>1708</v>
      </c>
      <c r="G988" s="6" t="s">
        <v>534</v>
      </c>
      <c r="H988" s="6" t="s">
        <v>505</v>
      </c>
      <c r="I988" s="6" t="s">
        <v>510</v>
      </c>
      <c r="J988" s="6" t="s">
        <v>136</v>
      </c>
      <c r="K988" s="6" t="s">
        <v>29</v>
      </c>
      <c r="L988" s="6" t="s">
        <v>27</v>
      </c>
      <c r="M988" s="43"/>
      <c r="N988" s="44" t="s">
        <v>1979</v>
      </c>
      <c r="O988" s="39">
        <v>45576.708333333299</v>
      </c>
      <c r="P988" s="39">
        <v>45576.708333333299</v>
      </c>
      <c r="Q988" s="6">
        <v>0</v>
      </c>
      <c r="R988" s="6">
        <v>0</v>
      </c>
      <c r="S988" s="45" t="e">
        <f>_xlfn.CONCAT(#REF!,TRIM(tbl_PV_Milestones[[#This Row],[Milestone Description]]))</f>
        <v>#REF!</v>
      </c>
      <c r="T988" s="84" t="str">
        <f>IF(COUNTIF(tbl_PV_Milestones[UID],tbl_PV_Milestones[[#This Row],[UID]])&gt;1,"Duplicate","")</f>
        <v>Duplicate</v>
      </c>
      <c r="U988" s="42" t="str">
        <f>_xlfn.XLOOKUP(tbl_PV_Milestones[[#This Row],[Work ID]],tbl_PV_Meta[Work ID '#],tbl_PV_Meta[Sub-Portfolio])</f>
        <v>Sub-Portfolio 8</v>
      </c>
      <c r="V988" s="41">
        <f>IF(MONTH(tbl_PV_Milestones[[#This Row],[Baseline Date]])&lt;7,YEAR(tbl_PV_Milestones[[#This Row],[Baseline Date]]),YEAR(tbl_PV_Milestones[[#This Row],[Baseline Date]])+1)</f>
        <v>2025</v>
      </c>
      <c r="W988" s="41">
        <f>IF(MONTH(tbl_PV_Milestones[[#This Row],[Actual/Schedule Finish]])&lt;7,YEAR(tbl_PV_Milestones[[#This Row],[Actual/Schedule Finish]]),YEAR(tbl_PV_Milestones[[#This Row],[Actual/Schedule Finish]])+1)</f>
        <v>2025</v>
      </c>
      <c r="X988" s="41" t="str">
        <f>IF(OR(tbl_PV_Milestones[[#This Row],[Project Status]]="Completed",tbl_PV_Milestones[[#This Row],[Project Status]]="Assumed Completed"),"Yes","No")</f>
        <v>No</v>
      </c>
      <c r="Y988" s="41">
        <f>IF(tbl_PV_Milestones[[#This Row],[Baseline Date]]="",1,0)</f>
        <v>0</v>
      </c>
      <c r="Z988" s="41">
        <f>IF(tbl_PV_Milestones[[#This Row],[Baseline Date]]&lt;PV_Meta!$B$7,1,0)</f>
        <v>1</v>
      </c>
      <c r="AA988" s="41">
        <f>IF(tbl_PV_Milestones[[#This Row],[Complete]]="Yes",1,0)</f>
        <v>0</v>
      </c>
      <c r="AB988" s="41">
        <f>IF(AND(tbl_PV_Milestones[[#This Row],[BL FY]]=2025,tbl_PV_Milestones[[#This Row],[Baseline Date]]&lt;PV_Meta!$B$7),1,0)</f>
        <v>1</v>
      </c>
      <c r="AC988" s="41">
        <f>IF(AND(tbl_PV_Milestones[[#This Row],[Planned YTD]]=1,tbl_PV_Milestones[[#This Row],[Complete]]="Yes"),1,0)</f>
        <v>0</v>
      </c>
      <c r="AD988" s="41">
        <f>IF(AND(tbl_PV_Milestones[[#This Row],[Actual/Schedule Finish]]&lt;PV_Meta!$B$7,tbl_PV_Milestones[[#This Row],[Complete]]="No",tbl_PV_Milestones[[#This Row],[Project Status]]&lt;&gt;"On Hold"),1,0)</f>
        <v>0</v>
      </c>
      <c r="AE988" s="41">
        <f>IF(AND(tbl_PV_Milestones[[#This Row],[Actual/Schedule Finish]]&gt;tbl_PV_Milestones[[#This Row],[Baseline Date]],tbl_PV_Milestones[[#This Row],[Complete]]="No",tbl_PV_Milestones[[#This Row],[Project Status]]&lt;&gt;"On Hold",tbl_PV_Milestones[[#This Row],[Overdue]]=0,tbl_PV_Milestones[[#This Row],[To be Baselined]]&lt;&gt;1),1,0)</f>
        <v>0</v>
      </c>
      <c r="AF988" s="41">
        <f>IF(AND(tbl_PV_Milestones[[#This Row],[BL FY]]=2025,tbl_PV_Milestones[[#This Row],[Finish FY]]&gt;2025),1,0)</f>
        <v>0</v>
      </c>
      <c r="AG988" s="56" t="str">
        <f>_xlfn.XLOOKUP(tbl_PV_Milestones[[#This Row],[Work ID]],tbl_PV_Meta[Work ID '#],tbl_PV_Meta[Project Manager/Owner],,0)</f>
        <v>Project Manager 6</v>
      </c>
      <c r="AH988" s="6"/>
    </row>
    <row r="989" spans="4:34" x14ac:dyDescent="0.25">
      <c r="D989" s="6" t="s">
        <v>136</v>
      </c>
      <c r="E989" s="6" t="s">
        <v>503</v>
      </c>
      <c r="F989" s="6" t="s">
        <v>1708</v>
      </c>
      <c r="G989" s="6" t="s">
        <v>535</v>
      </c>
      <c r="H989" s="6" t="s">
        <v>505</v>
      </c>
      <c r="I989" s="6" t="s">
        <v>510</v>
      </c>
      <c r="J989" s="6" t="s">
        <v>136</v>
      </c>
      <c r="K989" s="6" t="s">
        <v>29</v>
      </c>
      <c r="L989" s="6" t="s">
        <v>27</v>
      </c>
      <c r="M989" s="43"/>
      <c r="N989" s="44" t="s">
        <v>1979</v>
      </c>
      <c r="O989" s="39">
        <v>45576.708333333299</v>
      </c>
      <c r="P989" s="39">
        <v>45576.708333333299</v>
      </c>
      <c r="Q989" s="6">
        <v>0</v>
      </c>
      <c r="R989" s="6">
        <v>0</v>
      </c>
      <c r="S989" s="45" t="e">
        <f>_xlfn.CONCAT(#REF!,TRIM(tbl_PV_Milestones[[#This Row],[Milestone Description]]))</f>
        <v>#REF!</v>
      </c>
      <c r="T989" s="84" t="str">
        <f>IF(COUNTIF(tbl_PV_Milestones[UID],tbl_PV_Milestones[[#This Row],[UID]])&gt;1,"Duplicate","")</f>
        <v>Duplicate</v>
      </c>
      <c r="U989" s="42" t="str">
        <f>_xlfn.XLOOKUP(tbl_PV_Milestones[[#This Row],[Work ID]],tbl_PV_Meta[Work ID '#],tbl_PV_Meta[Sub-Portfolio])</f>
        <v>Sub-Portfolio 8</v>
      </c>
      <c r="V989" s="41">
        <f>IF(MONTH(tbl_PV_Milestones[[#This Row],[Baseline Date]])&lt;7,YEAR(tbl_PV_Milestones[[#This Row],[Baseline Date]]),YEAR(tbl_PV_Milestones[[#This Row],[Baseline Date]])+1)</f>
        <v>2025</v>
      </c>
      <c r="W989" s="41">
        <f>IF(MONTH(tbl_PV_Milestones[[#This Row],[Actual/Schedule Finish]])&lt;7,YEAR(tbl_PV_Milestones[[#This Row],[Actual/Schedule Finish]]),YEAR(tbl_PV_Milestones[[#This Row],[Actual/Schedule Finish]])+1)</f>
        <v>2025</v>
      </c>
      <c r="X989" s="41" t="str">
        <f>IF(OR(tbl_PV_Milestones[[#This Row],[Project Status]]="Completed",tbl_PV_Milestones[[#This Row],[Project Status]]="Assumed Completed"),"Yes","No")</f>
        <v>No</v>
      </c>
      <c r="Y989" s="41">
        <f>IF(tbl_PV_Milestones[[#This Row],[Baseline Date]]="",1,0)</f>
        <v>0</v>
      </c>
      <c r="Z989" s="41">
        <f>IF(tbl_PV_Milestones[[#This Row],[Baseline Date]]&lt;PV_Meta!$B$7,1,0)</f>
        <v>1</v>
      </c>
      <c r="AA989" s="41">
        <f>IF(tbl_PV_Milestones[[#This Row],[Complete]]="Yes",1,0)</f>
        <v>0</v>
      </c>
      <c r="AB989" s="41">
        <f>IF(AND(tbl_PV_Milestones[[#This Row],[BL FY]]=2025,tbl_PV_Milestones[[#This Row],[Baseline Date]]&lt;PV_Meta!$B$7),1,0)</f>
        <v>1</v>
      </c>
      <c r="AC989" s="41">
        <f>IF(AND(tbl_PV_Milestones[[#This Row],[Planned YTD]]=1,tbl_PV_Milestones[[#This Row],[Complete]]="Yes"),1,0)</f>
        <v>0</v>
      </c>
      <c r="AD989" s="41">
        <f>IF(AND(tbl_PV_Milestones[[#This Row],[Actual/Schedule Finish]]&lt;PV_Meta!$B$7,tbl_PV_Milestones[[#This Row],[Complete]]="No",tbl_PV_Milestones[[#This Row],[Project Status]]&lt;&gt;"On Hold"),1,0)</f>
        <v>0</v>
      </c>
      <c r="AE989" s="41">
        <f>IF(AND(tbl_PV_Milestones[[#This Row],[Actual/Schedule Finish]]&gt;tbl_PV_Milestones[[#This Row],[Baseline Date]],tbl_PV_Milestones[[#This Row],[Complete]]="No",tbl_PV_Milestones[[#This Row],[Project Status]]&lt;&gt;"On Hold",tbl_PV_Milestones[[#This Row],[Overdue]]=0,tbl_PV_Milestones[[#This Row],[To be Baselined]]&lt;&gt;1),1,0)</f>
        <v>0</v>
      </c>
      <c r="AF989" s="41">
        <f>IF(AND(tbl_PV_Milestones[[#This Row],[BL FY]]=2025,tbl_PV_Milestones[[#This Row],[Finish FY]]&gt;2025),1,0)</f>
        <v>0</v>
      </c>
      <c r="AG989" s="56" t="str">
        <f>_xlfn.XLOOKUP(tbl_PV_Milestones[[#This Row],[Work ID]],tbl_PV_Meta[Work ID '#],tbl_PV_Meta[Project Manager/Owner],,0)</f>
        <v>Project Manager 6</v>
      </c>
      <c r="AH989" s="6"/>
    </row>
    <row r="990" spans="4:34" x14ac:dyDescent="0.25">
      <c r="D990" s="6" t="s">
        <v>136</v>
      </c>
      <c r="E990" s="6" t="s">
        <v>503</v>
      </c>
      <c r="F990" s="6" t="s">
        <v>1708</v>
      </c>
      <c r="G990" s="6" t="s">
        <v>536</v>
      </c>
      <c r="H990" s="6" t="s">
        <v>505</v>
      </c>
      <c r="I990" s="6" t="s">
        <v>510</v>
      </c>
      <c r="J990" s="6" t="s">
        <v>136</v>
      </c>
      <c r="K990" s="6" t="s">
        <v>29</v>
      </c>
      <c r="L990" s="6" t="s">
        <v>27</v>
      </c>
      <c r="M990" s="43"/>
      <c r="N990" s="44" t="s">
        <v>1979</v>
      </c>
      <c r="O990" s="39">
        <v>45590.708333333299</v>
      </c>
      <c r="P990" s="39">
        <v>45590.708333333299</v>
      </c>
      <c r="Q990" s="6">
        <v>0</v>
      </c>
      <c r="R990" s="6">
        <v>0</v>
      </c>
      <c r="S990" s="45" t="e">
        <f>_xlfn.CONCAT(#REF!,TRIM(tbl_PV_Milestones[[#This Row],[Milestone Description]]))</f>
        <v>#REF!</v>
      </c>
      <c r="T990" s="84" t="str">
        <f>IF(COUNTIF(tbl_PV_Milestones[UID],tbl_PV_Milestones[[#This Row],[UID]])&gt;1,"Duplicate","")</f>
        <v>Duplicate</v>
      </c>
      <c r="U990" s="42" t="str">
        <f>_xlfn.XLOOKUP(tbl_PV_Milestones[[#This Row],[Work ID]],tbl_PV_Meta[Work ID '#],tbl_PV_Meta[Sub-Portfolio])</f>
        <v>Sub-Portfolio 8</v>
      </c>
      <c r="V990" s="41">
        <f>IF(MONTH(tbl_PV_Milestones[[#This Row],[Baseline Date]])&lt;7,YEAR(tbl_PV_Milestones[[#This Row],[Baseline Date]]),YEAR(tbl_PV_Milestones[[#This Row],[Baseline Date]])+1)</f>
        <v>2025</v>
      </c>
      <c r="W990" s="41">
        <f>IF(MONTH(tbl_PV_Milestones[[#This Row],[Actual/Schedule Finish]])&lt;7,YEAR(tbl_PV_Milestones[[#This Row],[Actual/Schedule Finish]]),YEAR(tbl_PV_Milestones[[#This Row],[Actual/Schedule Finish]])+1)</f>
        <v>2025</v>
      </c>
      <c r="X990" s="41" t="str">
        <f>IF(OR(tbl_PV_Milestones[[#This Row],[Project Status]]="Completed",tbl_PV_Milestones[[#This Row],[Project Status]]="Assumed Completed"),"Yes","No")</f>
        <v>No</v>
      </c>
      <c r="Y990" s="41">
        <f>IF(tbl_PV_Milestones[[#This Row],[Baseline Date]]="",1,0)</f>
        <v>0</v>
      </c>
      <c r="Z990" s="41">
        <f>IF(tbl_PV_Milestones[[#This Row],[Baseline Date]]&lt;PV_Meta!$B$7,1,0)</f>
        <v>1</v>
      </c>
      <c r="AA990" s="41">
        <f>IF(tbl_PV_Milestones[[#This Row],[Complete]]="Yes",1,0)</f>
        <v>0</v>
      </c>
      <c r="AB990" s="41">
        <f>IF(AND(tbl_PV_Milestones[[#This Row],[BL FY]]=2025,tbl_PV_Milestones[[#This Row],[Baseline Date]]&lt;PV_Meta!$B$7),1,0)</f>
        <v>1</v>
      </c>
      <c r="AC990" s="41">
        <f>IF(AND(tbl_PV_Milestones[[#This Row],[Planned YTD]]=1,tbl_PV_Milestones[[#This Row],[Complete]]="Yes"),1,0)</f>
        <v>0</v>
      </c>
      <c r="AD990" s="41">
        <f>IF(AND(tbl_PV_Milestones[[#This Row],[Actual/Schedule Finish]]&lt;PV_Meta!$B$7,tbl_PV_Milestones[[#This Row],[Complete]]="No",tbl_PV_Milestones[[#This Row],[Project Status]]&lt;&gt;"On Hold"),1,0)</f>
        <v>0</v>
      </c>
      <c r="AE990" s="41">
        <f>IF(AND(tbl_PV_Milestones[[#This Row],[Actual/Schedule Finish]]&gt;tbl_PV_Milestones[[#This Row],[Baseline Date]],tbl_PV_Milestones[[#This Row],[Complete]]="No",tbl_PV_Milestones[[#This Row],[Project Status]]&lt;&gt;"On Hold",tbl_PV_Milestones[[#This Row],[Overdue]]=0,tbl_PV_Milestones[[#This Row],[To be Baselined]]&lt;&gt;1),1,0)</f>
        <v>0</v>
      </c>
      <c r="AF990" s="41">
        <f>IF(AND(tbl_PV_Milestones[[#This Row],[BL FY]]=2025,tbl_PV_Milestones[[#This Row],[Finish FY]]&gt;2025),1,0)</f>
        <v>0</v>
      </c>
      <c r="AG990" s="56" t="str">
        <f>_xlfn.XLOOKUP(tbl_PV_Milestones[[#This Row],[Work ID]],tbl_PV_Meta[Work ID '#],tbl_PV_Meta[Project Manager/Owner],,0)</f>
        <v>Project Manager 6</v>
      </c>
      <c r="AH990" s="6"/>
    </row>
    <row r="991" spans="4:34" x14ac:dyDescent="0.25">
      <c r="D991" s="6" t="s">
        <v>136</v>
      </c>
      <c r="E991" s="6" t="s">
        <v>503</v>
      </c>
      <c r="F991" s="6" t="s">
        <v>1708</v>
      </c>
      <c r="G991" s="6" t="s">
        <v>537</v>
      </c>
      <c r="H991" s="6" t="s">
        <v>505</v>
      </c>
      <c r="I991" s="6" t="s">
        <v>510</v>
      </c>
      <c r="J991" s="6" t="s">
        <v>136</v>
      </c>
      <c r="K991" s="6" t="s">
        <v>29</v>
      </c>
      <c r="L991" s="6" t="s">
        <v>27</v>
      </c>
      <c r="M991" s="43"/>
      <c r="N991" s="44" t="s">
        <v>1979</v>
      </c>
      <c r="O991" s="39">
        <v>45583.708333333299</v>
      </c>
      <c r="P991" s="39">
        <v>45583.708333333299</v>
      </c>
      <c r="Q991" s="6">
        <v>0</v>
      </c>
      <c r="R991" s="6">
        <v>0</v>
      </c>
      <c r="S991" s="45" t="e">
        <f>_xlfn.CONCAT(#REF!,TRIM(tbl_PV_Milestones[[#This Row],[Milestone Description]]))</f>
        <v>#REF!</v>
      </c>
      <c r="T991" s="84" t="str">
        <f>IF(COUNTIF(tbl_PV_Milestones[UID],tbl_PV_Milestones[[#This Row],[UID]])&gt;1,"Duplicate","")</f>
        <v>Duplicate</v>
      </c>
      <c r="U991" s="42" t="str">
        <f>_xlfn.XLOOKUP(tbl_PV_Milestones[[#This Row],[Work ID]],tbl_PV_Meta[Work ID '#],tbl_PV_Meta[Sub-Portfolio])</f>
        <v>Sub-Portfolio 8</v>
      </c>
      <c r="V991" s="41">
        <f>IF(MONTH(tbl_PV_Milestones[[#This Row],[Baseline Date]])&lt;7,YEAR(tbl_PV_Milestones[[#This Row],[Baseline Date]]),YEAR(tbl_PV_Milestones[[#This Row],[Baseline Date]])+1)</f>
        <v>2025</v>
      </c>
      <c r="W991" s="41">
        <f>IF(MONTH(tbl_PV_Milestones[[#This Row],[Actual/Schedule Finish]])&lt;7,YEAR(tbl_PV_Milestones[[#This Row],[Actual/Schedule Finish]]),YEAR(tbl_PV_Milestones[[#This Row],[Actual/Schedule Finish]])+1)</f>
        <v>2025</v>
      </c>
      <c r="X991" s="41" t="str">
        <f>IF(OR(tbl_PV_Milestones[[#This Row],[Project Status]]="Completed",tbl_PV_Milestones[[#This Row],[Project Status]]="Assumed Completed"),"Yes","No")</f>
        <v>No</v>
      </c>
      <c r="Y991" s="41">
        <f>IF(tbl_PV_Milestones[[#This Row],[Baseline Date]]="",1,0)</f>
        <v>0</v>
      </c>
      <c r="Z991" s="41">
        <f>IF(tbl_PV_Milestones[[#This Row],[Baseline Date]]&lt;PV_Meta!$B$7,1,0)</f>
        <v>1</v>
      </c>
      <c r="AA991" s="41">
        <f>IF(tbl_PV_Milestones[[#This Row],[Complete]]="Yes",1,0)</f>
        <v>0</v>
      </c>
      <c r="AB991" s="41">
        <f>IF(AND(tbl_PV_Milestones[[#This Row],[BL FY]]=2025,tbl_PV_Milestones[[#This Row],[Baseline Date]]&lt;PV_Meta!$B$7),1,0)</f>
        <v>1</v>
      </c>
      <c r="AC991" s="41">
        <f>IF(AND(tbl_PV_Milestones[[#This Row],[Planned YTD]]=1,tbl_PV_Milestones[[#This Row],[Complete]]="Yes"),1,0)</f>
        <v>0</v>
      </c>
      <c r="AD991" s="41">
        <f>IF(AND(tbl_PV_Milestones[[#This Row],[Actual/Schedule Finish]]&lt;PV_Meta!$B$7,tbl_PV_Milestones[[#This Row],[Complete]]="No",tbl_PV_Milestones[[#This Row],[Project Status]]&lt;&gt;"On Hold"),1,0)</f>
        <v>0</v>
      </c>
      <c r="AE991" s="41">
        <f>IF(AND(tbl_PV_Milestones[[#This Row],[Actual/Schedule Finish]]&gt;tbl_PV_Milestones[[#This Row],[Baseline Date]],tbl_PV_Milestones[[#This Row],[Complete]]="No",tbl_PV_Milestones[[#This Row],[Project Status]]&lt;&gt;"On Hold",tbl_PV_Milestones[[#This Row],[Overdue]]=0,tbl_PV_Milestones[[#This Row],[To be Baselined]]&lt;&gt;1),1,0)</f>
        <v>0</v>
      </c>
      <c r="AF991" s="41">
        <f>IF(AND(tbl_PV_Milestones[[#This Row],[BL FY]]=2025,tbl_PV_Milestones[[#This Row],[Finish FY]]&gt;2025),1,0)</f>
        <v>0</v>
      </c>
      <c r="AG991" s="56" t="str">
        <f>_xlfn.XLOOKUP(tbl_PV_Milestones[[#This Row],[Work ID]],tbl_PV_Meta[Work ID '#],tbl_PV_Meta[Project Manager/Owner],,0)</f>
        <v>Project Manager 6</v>
      </c>
      <c r="AH991" s="6"/>
    </row>
    <row r="992" spans="4:34" x14ac:dyDescent="0.25">
      <c r="D992" s="6" t="s">
        <v>136</v>
      </c>
      <c r="E992" s="6" t="s">
        <v>503</v>
      </c>
      <c r="F992" s="6" t="s">
        <v>1708</v>
      </c>
      <c r="G992" s="6" t="s">
        <v>538</v>
      </c>
      <c r="H992" s="6" t="s">
        <v>505</v>
      </c>
      <c r="I992" s="6" t="s">
        <v>510</v>
      </c>
      <c r="J992" s="6" t="s">
        <v>136</v>
      </c>
      <c r="K992" s="6" t="s">
        <v>29</v>
      </c>
      <c r="L992" s="6" t="s">
        <v>27</v>
      </c>
      <c r="M992" s="43"/>
      <c r="N992" s="44" t="s">
        <v>1979</v>
      </c>
      <c r="O992" s="39">
        <v>45583.708333333299</v>
      </c>
      <c r="P992" s="39">
        <v>45583.708333333299</v>
      </c>
      <c r="Q992" s="6">
        <v>0</v>
      </c>
      <c r="R992" s="6">
        <v>0</v>
      </c>
      <c r="S992" s="45" t="e">
        <f>_xlfn.CONCAT(#REF!,TRIM(tbl_PV_Milestones[[#This Row],[Milestone Description]]))</f>
        <v>#REF!</v>
      </c>
      <c r="T992" s="84" t="str">
        <f>IF(COUNTIF(tbl_PV_Milestones[UID],tbl_PV_Milestones[[#This Row],[UID]])&gt;1,"Duplicate","")</f>
        <v>Duplicate</v>
      </c>
      <c r="U992" s="42" t="str">
        <f>_xlfn.XLOOKUP(tbl_PV_Milestones[[#This Row],[Work ID]],tbl_PV_Meta[Work ID '#],tbl_PV_Meta[Sub-Portfolio])</f>
        <v>Sub-Portfolio 8</v>
      </c>
      <c r="V992" s="41">
        <f>IF(MONTH(tbl_PV_Milestones[[#This Row],[Baseline Date]])&lt;7,YEAR(tbl_PV_Milestones[[#This Row],[Baseline Date]]),YEAR(tbl_PV_Milestones[[#This Row],[Baseline Date]])+1)</f>
        <v>2025</v>
      </c>
      <c r="W992" s="41">
        <f>IF(MONTH(tbl_PV_Milestones[[#This Row],[Actual/Schedule Finish]])&lt;7,YEAR(tbl_PV_Milestones[[#This Row],[Actual/Schedule Finish]]),YEAR(tbl_PV_Milestones[[#This Row],[Actual/Schedule Finish]])+1)</f>
        <v>2025</v>
      </c>
      <c r="X992" s="41" t="str">
        <f>IF(OR(tbl_PV_Milestones[[#This Row],[Project Status]]="Completed",tbl_PV_Milestones[[#This Row],[Project Status]]="Assumed Completed"),"Yes","No")</f>
        <v>No</v>
      </c>
      <c r="Y992" s="41">
        <f>IF(tbl_PV_Milestones[[#This Row],[Baseline Date]]="",1,0)</f>
        <v>0</v>
      </c>
      <c r="Z992" s="41">
        <f>IF(tbl_PV_Milestones[[#This Row],[Baseline Date]]&lt;PV_Meta!$B$7,1,0)</f>
        <v>1</v>
      </c>
      <c r="AA992" s="41">
        <f>IF(tbl_PV_Milestones[[#This Row],[Complete]]="Yes",1,0)</f>
        <v>0</v>
      </c>
      <c r="AB992" s="41">
        <f>IF(AND(tbl_PV_Milestones[[#This Row],[BL FY]]=2025,tbl_PV_Milestones[[#This Row],[Baseline Date]]&lt;PV_Meta!$B$7),1,0)</f>
        <v>1</v>
      </c>
      <c r="AC992" s="41">
        <f>IF(AND(tbl_PV_Milestones[[#This Row],[Planned YTD]]=1,tbl_PV_Milestones[[#This Row],[Complete]]="Yes"),1,0)</f>
        <v>0</v>
      </c>
      <c r="AD992" s="41">
        <f>IF(AND(tbl_PV_Milestones[[#This Row],[Actual/Schedule Finish]]&lt;PV_Meta!$B$7,tbl_PV_Milestones[[#This Row],[Complete]]="No",tbl_PV_Milestones[[#This Row],[Project Status]]&lt;&gt;"On Hold"),1,0)</f>
        <v>0</v>
      </c>
      <c r="AE992" s="41">
        <f>IF(AND(tbl_PV_Milestones[[#This Row],[Actual/Schedule Finish]]&gt;tbl_PV_Milestones[[#This Row],[Baseline Date]],tbl_PV_Milestones[[#This Row],[Complete]]="No",tbl_PV_Milestones[[#This Row],[Project Status]]&lt;&gt;"On Hold",tbl_PV_Milestones[[#This Row],[Overdue]]=0,tbl_PV_Milestones[[#This Row],[To be Baselined]]&lt;&gt;1),1,0)</f>
        <v>0</v>
      </c>
      <c r="AF992" s="41">
        <f>IF(AND(tbl_PV_Milestones[[#This Row],[BL FY]]=2025,tbl_PV_Milestones[[#This Row],[Finish FY]]&gt;2025),1,0)</f>
        <v>0</v>
      </c>
      <c r="AG992" s="56" t="str">
        <f>_xlfn.XLOOKUP(tbl_PV_Milestones[[#This Row],[Work ID]],tbl_PV_Meta[Work ID '#],tbl_PV_Meta[Project Manager/Owner],,0)</f>
        <v>Project Manager 6</v>
      </c>
      <c r="AH992" s="6"/>
    </row>
    <row r="993" spans="4:34" x14ac:dyDescent="0.25">
      <c r="D993" s="6" t="s">
        <v>136</v>
      </c>
      <c r="E993" s="6" t="s">
        <v>503</v>
      </c>
      <c r="F993" s="6" t="s">
        <v>1708</v>
      </c>
      <c r="G993" s="6" t="s">
        <v>539</v>
      </c>
      <c r="H993" s="6" t="s">
        <v>505</v>
      </c>
      <c r="I993" s="6" t="s">
        <v>510</v>
      </c>
      <c r="J993" s="6" t="s">
        <v>136</v>
      </c>
      <c r="K993" s="6" t="s">
        <v>29</v>
      </c>
      <c r="L993" s="6" t="s">
        <v>27</v>
      </c>
      <c r="M993" s="43"/>
      <c r="N993" s="44" t="s">
        <v>1979</v>
      </c>
      <c r="O993" s="39">
        <v>45583.708333333299</v>
      </c>
      <c r="P993" s="39">
        <v>45583.708333333299</v>
      </c>
      <c r="Q993" s="6">
        <v>0</v>
      </c>
      <c r="R993" s="6">
        <v>0</v>
      </c>
      <c r="S993" s="45" t="e">
        <f>_xlfn.CONCAT(#REF!,TRIM(tbl_PV_Milestones[[#This Row],[Milestone Description]]))</f>
        <v>#REF!</v>
      </c>
      <c r="T993" s="84" t="str">
        <f>IF(COUNTIF(tbl_PV_Milestones[UID],tbl_PV_Milestones[[#This Row],[UID]])&gt;1,"Duplicate","")</f>
        <v>Duplicate</v>
      </c>
      <c r="U993" s="42" t="str">
        <f>_xlfn.XLOOKUP(tbl_PV_Milestones[[#This Row],[Work ID]],tbl_PV_Meta[Work ID '#],tbl_PV_Meta[Sub-Portfolio])</f>
        <v>Sub-Portfolio 8</v>
      </c>
      <c r="V993" s="41">
        <f>IF(MONTH(tbl_PV_Milestones[[#This Row],[Baseline Date]])&lt;7,YEAR(tbl_PV_Milestones[[#This Row],[Baseline Date]]),YEAR(tbl_PV_Milestones[[#This Row],[Baseline Date]])+1)</f>
        <v>2025</v>
      </c>
      <c r="W993" s="41">
        <f>IF(MONTH(tbl_PV_Milestones[[#This Row],[Actual/Schedule Finish]])&lt;7,YEAR(tbl_PV_Milestones[[#This Row],[Actual/Schedule Finish]]),YEAR(tbl_PV_Milestones[[#This Row],[Actual/Schedule Finish]])+1)</f>
        <v>2025</v>
      </c>
      <c r="X993" s="41" t="str">
        <f>IF(OR(tbl_PV_Milestones[[#This Row],[Project Status]]="Completed",tbl_PV_Milestones[[#This Row],[Project Status]]="Assumed Completed"),"Yes","No")</f>
        <v>No</v>
      </c>
      <c r="Y993" s="41">
        <f>IF(tbl_PV_Milestones[[#This Row],[Baseline Date]]="",1,0)</f>
        <v>0</v>
      </c>
      <c r="Z993" s="41">
        <f>IF(tbl_PV_Milestones[[#This Row],[Baseline Date]]&lt;PV_Meta!$B$7,1,0)</f>
        <v>1</v>
      </c>
      <c r="AA993" s="41">
        <f>IF(tbl_PV_Milestones[[#This Row],[Complete]]="Yes",1,0)</f>
        <v>0</v>
      </c>
      <c r="AB993" s="41">
        <f>IF(AND(tbl_PV_Milestones[[#This Row],[BL FY]]=2025,tbl_PV_Milestones[[#This Row],[Baseline Date]]&lt;PV_Meta!$B$7),1,0)</f>
        <v>1</v>
      </c>
      <c r="AC993" s="41">
        <f>IF(AND(tbl_PV_Milestones[[#This Row],[Planned YTD]]=1,tbl_PV_Milestones[[#This Row],[Complete]]="Yes"),1,0)</f>
        <v>0</v>
      </c>
      <c r="AD993" s="41">
        <f>IF(AND(tbl_PV_Milestones[[#This Row],[Actual/Schedule Finish]]&lt;PV_Meta!$B$7,tbl_PV_Milestones[[#This Row],[Complete]]="No",tbl_PV_Milestones[[#This Row],[Project Status]]&lt;&gt;"On Hold"),1,0)</f>
        <v>0</v>
      </c>
      <c r="AE993" s="41">
        <f>IF(AND(tbl_PV_Milestones[[#This Row],[Actual/Schedule Finish]]&gt;tbl_PV_Milestones[[#This Row],[Baseline Date]],tbl_PV_Milestones[[#This Row],[Complete]]="No",tbl_PV_Milestones[[#This Row],[Project Status]]&lt;&gt;"On Hold",tbl_PV_Milestones[[#This Row],[Overdue]]=0,tbl_PV_Milestones[[#This Row],[To be Baselined]]&lt;&gt;1),1,0)</f>
        <v>0</v>
      </c>
      <c r="AF993" s="41">
        <f>IF(AND(tbl_PV_Milestones[[#This Row],[BL FY]]=2025,tbl_PV_Milestones[[#This Row],[Finish FY]]&gt;2025),1,0)</f>
        <v>0</v>
      </c>
      <c r="AG993" s="56" t="str">
        <f>_xlfn.XLOOKUP(tbl_PV_Milestones[[#This Row],[Work ID]],tbl_PV_Meta[Work ID '#],tbl_PV_Meta[Project Manager/Owner],,0)</f>
        <v>Project Manager 6</v>
      </c>
      <c r="AH993" s="6"/>
    </row>
    <row r="994" spans="4:34" x14ac:dyDescent="0.25">
      <c r="D994" s="6" t="s">
        <v>136</v>
      </c>
      <c r="E994" s="6" t="s">
        <v>503</v>
      </c>
      <c r="F994" s="6" t="s">
        <v>1708</v>
      </c>
      <c r="G994" s="6" t="s">
        <v>540</v>
      </c>
      <c r="H994" s="6" t="s">
        <v>505</v>
      </c>
      <c r="I994" s="6" t="s">
        <v>510</v>
      </c>
      <c r="J994" s="6" t="s">
        <v>136</v>
      </c>
      <c r="K994" s="6" t="s">
        <v>29</v>
      </c>
      <c r="L994" s="6" t="s">
        <v>27</v>
      </c>
      <c r="M994" s="43"/>
      <c r="N994" s="44" t="s">
        <v>1979</v>
      </c>
      <c r="O994" s="39">
        <v>45575.708333333299</v>
      </c>
      <c r="P994" s="39">
        <v>45575.708333333299</v>
      </c>
      <c r="Q994" s="6">
        <v>0</v>
      </c>
      <c r="R994" s="6">
        <v>0</v>
      </c>
      <c r="S994" s="45" t="e">
        <f>_xlfn.CONCAT(#REF!,TRIM(tbl_PV_Milestones[[#This Row],[Milestone Description]]))</f>
        <v>#REF!</v>
      </c>
      <c r="T994" s="84" t="str">
        <f>IF(COUNTIF(tbl_PV_Milestones[UID],tbl_PV_Milestones[[#This Row],[UID]])&gt;1,"Duplicate","")</f>
        <v>Duplicate</v>
      </c>
      <c r="U994" s="42" t="str">
        <f>_xlfn.XLOOKUP(tbl_PV_Milestones[[#This Row],[Work ID]],tbl_PV_Meta[Work ID '#],tbl_PV_Meta[Sub-Portfolio])</f>
        <v>Sub-Portfolio 8</v>
      </c>
      <c r="V994" s="41">
        <f>IF(MONTH(tbl_PV_Milestones[[#This Row],[Baseline Date]])&lt;7,YEAR(tbl_PV_Milestones[[#This Row],[Baseline Date]]),YEAR(tbl_PV_Milestones[[#This Row],[Baseline Date]])+1)</f>
        <v>2025</v>
      </c>
      <c r="W994" s="41">
        <f>IF(MONTH(tbl_PV_Milestones[[#This Row],[Actual/Schedule Finish]])&lt;7,YEAR(tbl_PV_Milestones[[#This Row],[Actual/Schedule Finish]]),YEAR(tbl_PV_Milestones[[#This Row],[Actual/Schedule Finish]])+1)</f>
        <v>2025</v>
      </c>
      <c r="X994" s="41" t="str">
        <f>IF(OR(tbl_PV_Milestones[[#This Row],[Project Status]]="Completed",tbl_PV_Milestones[[#This Row],[Project Status]]="Assumed Completed"),"Yes","No")</f>
        <v>No</v>
      </c>
      <c r="Y994" s="41">
        <f>IF(tbl_PV_Milestones[[#This Row],[Baseline Date]]="",1,0)</f>
        <v>0</v>
      </c>
      <c r="Z994" s="41">
        <f>IF(tbl_PV_Milestones[[#This Row],[Baseline Date]]&lt;PV_Meta!$B$7,1,0)</f>
        <v>1</v>
      </c>
      <c r="AA994" s="41">
        <f>IF(tbl_PV_Milestones[[#This Row],[Complete]]="Yes",1,0)</f>
        <v>0</v>
      </c>
      <c r="AB994" s="41">
        <f>IF(AND(tbl_PV_Milestones[[#This Row],[BL FY]]=2025,tbl_PV_Milestones[[#This Row],[Baseline Date]]&lt;PV_Meta!$B$7),1,0)</f>
        <v>1</v>
      </c>
      <c r="AC994" s="41">
        <f>IF(AND(tbl_PV_Milestones[[#This Row],[Planned YTD]]=1,tbl_PV_Milestones[[#This Row],[Complete]]="Yes"),1,0)</f>
        <v>0</v>
      </c>
      <c r="AD994" s="41">
        <f>IF(AND(tbl_PV_Milestones[[#This Row],[Actual/Schedule Finish]]&lt;PV_Meta!$B$7,tbl_PV_Milestones[[#This Row],[Complete]]="No",tbl_PV_Milestones[[#This Row],[Project Status]]&lt;&gt;"On Hold"),1,0)</f>
        <v>0</v>
      </c>
      <c r="AE994" s="41">
        <f>IF(AND(tbl_PV_Milestones[[#This Row],[Actual/Schedule Finish]]&gt;tbl_PV_Milestones[[#This Row],[Baseline Date]],tbl_PV_Milestones[[#This Row],[Complete]]="No",tbl_PV_Milestones[[#This Row],[Project Status]]&lt;&gt;"On Hold",tbl_PV_Milestones[[#This Row],[Overdue]]=0,tbl_PV_Milestones[[#This Row],[To be Baselined]]&lt;&gt;1),1,0)</f>
        <v>0</v>
      </c>
      <c r="AF994" s="41">
        <f>IF(AND(tbl_PV_Milestones[[#This Row],[BL FY]]=2025,tbl_PV_Milestones[[#This Row],[Finish FY]]&gt;2025),1,0)</f>
        <v>0</v>
      </c>
      <c r="AG994" s="56" t="str">
        <f>_xlfn.XLOOKUP(tbl_PV_Milestones[[#This Row],[Work ID]],tbl_PV_Meta[Work ID '#],tbl_PV_Meta[Project Manager/Owner],,0)</f>
        <v>Project Manager 6</v>
      </c>
      <c r="AH994" s="6"/>
    </row>
    <row r="995" spans="4:34" x14ac:dyDescent="0.25">
      <c r="D995" s="6" t="s">
        <v>136</v>
      </c>
      <c r="E995" s="6" t="s">
        <v>503</v>
      </c>
      <c r="F995" s="6" t="s">
        <v>1708</v>
      </c>
      <c r="G995" s="6" t="s">
        <v>541</v>
      </c>
      <c r="H995" s="6" t="s">
        <v>505</v>
      </c>
      <c r="I995" s="6" t="s">
        <v>510</v>
      </c>
      <c r="J995" s="6" t="s">
        <v>136</v>
      </c>
      <c r="K995" s="6" t="s">
        <v>29</v>
      </c>
      <c r="L995" s="6" t="s">
        <v>27</v>
      </c>
      <c r="M995" s="43"/>
      <c r="N995" s="44" t="s">
        <v>1979</v>
      </c>
      <c r="O995" s="39">
        <v>45590.708333333299</v>
      </c>
      <c r="P995" s="39">
        <v>45590.708333333299</v>
      </c>
      <c r="Q995" s="6">
        <v>0</v>
      </c>
      <c r="R995" s="6">
        <v>0</v>
      </c>
      <c r="S995" s="45" t="e">
        <f>_xlfn.CONCAT(#REF!,TRIM(tbl_PV_Milestones[[#This Row],[Milestone Description]]))</f>
        <v>#REF!</v>
      </c>
      <c r="T995" s="84" t="str">
        <f>IF(COUNTIF(tbl_PV_Milestones[UID],tbl_PV_Milestones[[#This Row],[UID]])&gt;1,"Duplicate","")</f>
        <v>Duplicate</v>
      </c>
      <c r="U995" s="42" t="str">
        <f>_xlfn.XLOOKUP(tbl_PV_Milestones[[#This Row],[Work ID]],tbl_PV_Meta[Work ID '#],tbl_PV_Meta[Sub-Portfolio])</f>
        <v>Sub-Portfolio 8</v>
      </c>
      <c r="V995" s="41">
        <f>IF(MONTH(tbl_PV_Milestones[[#This Row],[Baseline Date]])&lt;7,YEAR(tbl_PV_Milestones[[#This Row],[Baseline Date]]),YEAR(tbl_PV_Milestones[[#This Row],[Baseline Date]])+1)</f>
        <v>2025</v>
      </c>
      <c r="W995" s="41">
        <f>IF(MONTH(tbl_PV_Milestones[[#This Row],[Actual/Schedule Finish]])&lt;7,YEAR(tbl_PV_Milestones[[#This Row],[Actual/Schedule Finish]]),YEAR(tbl_PV_Milestones[[#This Row],[Actual/Schedule Finish]])+1)</f>
        <v>2025</v>
      </c>
      <c r="X995" s="41" t="str">
        <f>IF(OR(tbl_PV_Milestones[[#This Row],[Project Status]]="Completed",tbl_PV_Milestones[[#This Row],[Project Status]]="Assumed Completed"),"Yes","No")</f>
        <v>No</v>
      </c>
      <c r="Y995" s="41">
        <f>IF(tbl_PV_Milestones[[#This Row],[Baseline Date]]="",1,0)</f>
        <v>0</v>
      </c>
      <c r="Z995" s="41">
        <f>IF(tbl_PV_Milestones[[#This Row],[Baseline Date]]&lt;PV_Meta!$B$7,1,0)</f>
        <v>1</v>
      </c>
      <c r="AA995" s="41">
        <f>IF(tbl_PV_Milestones[[#This Row],[Complete]]="Yes",1,0)</f>
        <v>0</v>
      </c>
      <c r="AB995" s="41">
        <f>IF(AND(tbl_PV_Milestones[[#This Row],[BL FY]]=2025,tbl_PV_Milestones[[#This Row],[Baseline Date]]&lt;PV_Meta!$B$7),1,0)</f>
        <v>1</v>
      </c>
      <c r="AC995" s="41">
        <f>IF(AND(tbl_PV_Milestones[[#This Row],[Planned YTD]]=1,tbl_PV_Milestones[[#This Row],[Complete]]="Yes"),1,0)</f>
        <v>0</v>
      </c>
      <c r="AD995" s="41">
        <f>IF(AND(tbl_PV_Milestones[[#This Row],[Actual/Schedule Finish]]&lt;PV_Meta!$B$7,tbl_PV_Milestones[[#This Row],[Complete]]="No",tbl_PV_Milestones[[#This Row],[Project Status]]&lt;&gt;"On Hold"),1,0)</f>
        <v>0</v>
      </c>
      <c r="AE995" s="41">
        <f>IF(AND(tbl_PV_Milestones[[#This Row],[Actual/Schedule Finish]]&gt;tbl_PV_Milestones[[#This Row],[Baseline Date]],tbl_PV_Milestones[[#This Row],[Complete]]="No",tbl_PV_Milestones[[#This Row],[Project Status]]&lt;&gt;"On Hold",tbl_PV_Milestones[[#This Row],[Overdue]]=0,tbl_PV_Milestones[[#This Row],[To be Baselined]]&lt;&gt;1),1,0)</f>
        <v>0</v>
      </c>
      <c r="AF995" s="41">
        <f>IF(AND(tbl_PV_Milestones[[#This Row],[BL FY]]=2025,tbl_PV_Milestones[[#This Row],[Finish FY]]&gt;2025),1,0)</f>
        <v>0</v>
      </c>
      <c r="AG995" s="56" t="str">
        <f>_xlfn.XLOOKUP(tbl_PV_Milestones[[#This Row],[Work ID]],tbl_PV_Meta[Work ID '#],tbl_PV_Meta[Project Manager/Owner],,0)</f>
        <v>Project Manager 6</v>
      </c>
      <c r="AH995" s="6"/>
    </row>
    <row r="996" spans="4:34" x14ac:dyDescent="0.25">
      <c r="D996" s="6" t="s">
        <v>136</v>
      </c>
      <c r="E996" s="6" t="s">
        <v>503</v>
      </c>
      <c r="F996" s="6" t="s">
        <v>1708</v>
      </c>
      <c r="G996" s="6" t="s">
        <v>525</v>
      </c>
      <c r="H996" s="6" t="s">
        <v>505</v>
      </c>
      <c r="I996" s="6" t="s">
        <v>510</v>
      </c>
      <c r="J996" s="6" t="s">
        <v>136</v>
      </c>
      <c r="K996" s="6" t="s">
        <v>29</v>
      </c>
      <c r="L996" s="6" t="s">
        <v>27</v>
      </c>
      <c r="M996" s="43"/>
      <c r="N996" s="44" t="s">
        <v>1979</v>
      </c>
      <c r="O996" s="39">
        <v>45586.708333333299</v>
      </c>
      <c r="P996" s="39">
        <v>45586.708333333299</v>
      </c>
      <c r="Q996" s="6">
        <v>0</v>
      </c>
      <c r="R996" s="6">
        <v>0</v>
      </c>
      <c r="S996" s="45" t="e">
        <f>_xlfn.CONCAT(#REF!,TRIM(tbl_PV_Milestones[[#This Row],[Milestone Description]]))</f>
        <v>#REF!</v>
      </c>
      <c r="T996" s="84" t="str">
        <f>IF(COUNTIF(tbl_PV_Milestones[UID],tbl_PV_Milestones[[#This Row],[UID]])&gt;1,"Duplicate","")</f>
        <v>Duplicate</v>
      </c>
      <c r="U996" s="42" t="str">
        <f>_xlfn.XLOOKUP(tbl_PV_Milestones[[#This Row],[Work ID]],tbl_PV_Meta[Work ID '#],tbl_PV_Meta[Sub-Portfolio])</f>
        <v>Sub-Portfolio 8</v>
      </c>
      <c r="V996" s="41">
        <f>IF(MONTH(tbl_PV_Milestones[[#This Row],[Baseline Date]])&lt;7,YEAR(tbl_PV_Milestones[[#This Row],[Baseline Date]]),YEAR(tbl_PV_Milestones[[#This Row],[Baseline Date]])+1)</f>
        <v>2025</v>
      </c>
      <c r="W996" s="41">
        <f>IF(MONTH(tbl_PV_Milestones[[#This Row],[Actual/Schedule Finish]])&lt;7,YEAR(tbl_PV_Milestones[[#This Row],[Actual/Schedule Finish]]),YEAR(tbl_PV_Milestones[[#This Row],[Actual/Schedule Finish]])+1)</f>
        <v>2025</v>
      </c>
      <c r="X996" s="41" t="str">
        <f>IF(OR(tbl_PV_Milestones[[#This Row],[Project Status]]="Completed",tbl_PV_Milestones[[#This Row],[Project Status]]="Assumed Completed"),"Yes","No")</f>
        <v>No</v>
      </c>
      <c r="Y996" s="41">
        <f>IF(tbl_PV_Milestones[[#This Row],[Baseline Date]]="",1,0)</f>
        <v>0</v>
      </c>
      <c r="Z996" s="41">
        <f>IF(tbl_PV_Milestones[[#This Row],[Baseline Date]]&lt;PV_Meta!$B$7,1,0)</f>
        <v>1</v>
      </c>
      <c r="AA996" s="41">
        <f>IF(tbl_PV_Milestones[[#This Row],[Complete]]="Yes",1,0)</f>
        <v>0</v>
      </c>
      <c r="AB996" s="41">
        <f>IF(AND(tbl_PV_Milestones[[#This Row],[BL FY]]=2025,tbl_PV_Milestones[[#This Row],[Baseline Date]]&lt;PV_Meta!$B$7),1,0)</f>
        <v>1</v>
      </c>
      <c r="AC996" s="41">
        <f>IF(AND(tbl_PV_Milestones[[#This Row],[Planned YTD]]=1,tbl_PV_Milestones[[#This Row],[Complete]]="Yes"),1,0)</f>
        <v>0</v>
      </c>
      <c r="AD996" s="41">
        <f>IF(AND(tbl_PV_Milestones[[#This Row],[Actual/Schedule Finish]]&lt;PV_Meta!$B$7,tbl_PV_Milestones[[#This Row],[Complete]]="No",tbl_PV_Milestones[[#This Row],[Project Status]]&lt;&gt;"On Hold"),1,0)</f>
        <v>0</v>
      </c>
      <c r="AE996" s="41">
        <f>IF(AND(tbl_PV_Milestones[[#This Row],[Actual/Schedule Finish]]&gt;tbl_PV_Milestones[[#This Row],[Baseline Date]],tbl_PV_Milestones[[#This Row],[Complete]]="No",tbl_PV_Milestones[[#This Row],[Project Status]]&lt;&gt;"On Hold",tbl_PV_Milestones[[#This Row],[Overdue]]=0,tbl_PV_Milestones[[#This Row],[To be Baselined]]&lt;&gt;1),1,0)</f>
        <v>0</v>
      </c>
      <c r="AF996" s="41">
        <f>IF(AND(tbl_PV_Milestones[[#This Row],[BL FY]]=2025,tbl_PV_Milestones[[#This Row],[Finish FY]]&gt;2025),1,0)</f>
        <v>0</v>
      </c>
      <c r="AG996" s="56" t="str">
        <f>_xlfn.XLOOKUP(tbl_PV_Milestones[[#This Row],[Work ID]],tbl_PV_Meta[Work ID '#],tbl_PV_Meta[Project Manager/Owner],,0)</f>
        <v>Project Manager 6</v>
      </c>
      <c r="AH996" s="6"/>
    </row>
    <row r="997" spans="4:34" x14ac:dyDescent="0.25">
      <c r="D997" s="6" t="s">
        <v>136</v>
      </c>
      <c r="E997" s="6" t="s">
        <v>503</v>
      </c>
      <c r="F997" s="6" t="s">
        <v>1708</v>
      </c>
      <c r="G997" s="6" t="s">
        <v>526</v>
      </c>
      <c r="H997" s="6" t="s">
        <v>505</v>
      </c>
      <c r="I997" s="6" t="s">
        <v>510</v>
      </c>
      <c r="J997" s="6" t="s">
        <v>136</v>
      </c>
      <c r="K997" s="6" t="s">
        <v>29</v>
      </c>
      <c r="L997" s="6" t="s">
        <v>27</v>
      </c>
      <c r="M997" s="43"/>
      <c r="N997" s="44" t="s">
        <v>1979</v>
      </c>
      <c r="O997" s="39">
        <v>45604.708333333299</v>
      </c>
      <c r="P997" s="39">
        <v>45604.708333333299</v>
      </c>
      <c r="Q997" s="6">
        <v>0</v>
      </c>
      <c r="R997" s="6">
        <v>0</v>
      </c>
      <c r="S997" s="45" t="e">
        <f>_xlfn.CONCAT(#REF!,TRIM(tbl_PV_Milestones[[#This Row],[Milestone Description]]))</f>
        <v>#REF!</v>
      </c>
      <c r="T997" s="84" t="str">
        <f>IF(COUNTIF(tbl_PV_Milestones[UID],tbl_PV_Milestones[[#This Row],[UID]])&gt;1,"Duplicate","")</f>
        <v>Duplicate</v>
      </c>
      <c r="U997" s="42" t="str">
        <f>_xlfn.XLOOKUP(tbl_PV_Milestones[[#This Row],[Work ID]],tbl_PV_Meta[Work ID '#],tbl_PV_Meta[Sub-Portfolio])</f>
        <v>Sub-Portfolio 8</v>
      </c>
      <c r="V997" s="41">
        <f>IF(MONTH(tbl_PV_Milestones[[#This Row],[Baseline Date]])&lt;7,YEAR(tbl_PV_Milestones[[#This Row],[Baseline Date]]),YEAR(tbl_PV_Milestones[[#This Row],[Baseline Date]])+1)</f>
        <v>2025</v>
      </c>
      <c r="W997" s="41">
        <f>IF(MONTH(tbl_PV_Milestones[[#This Row],[Actual/Schedule Finish]])&lt;7,YEAR(tbl_PV_Milestones[[#This Row],[Actual/Schedule Finish]]),YEAR(tbl_PV_Milestones[[#This Row],[Actual/Schedule Finish]])+1)</f>
        <v>2025</v>
      </c>
      <c r="X997" s="41" t="str">
        <f>IF(OR(tbl_PV_Milestones[[#This Row],[Project Status]]="Completed",tbl_PV_Milestones[[#This Row],[Project Status]]="Assumed Completed"),"Yes","No")</f>
        <v>No</v>
      </c>
      <c r="Y997" s="41">
        <f>IF(tbl_PV_Milestones[[#This Row],[Baseline Date]]="",1,0)</f>
        <v>0</v>
      </c>
      <c r="Z997" s="41">
        <f>IF(tbl_PV_Milestones[[#This Row],[Baseline Date]]&lt;PV_Meta!$B$7,1,0)</f>
        <v>1</v>
      </c>
      <c r="AA997" s="41">
        <f>IF(tbl_PV_Milestones[[#This Row],[Complete]]="Yes",1,0)</f>
        <v>0</v>
      </c>
      <c r="AB997" s="41">
        <f>IF(AND(tbl_PV_Milestones[[#This Row],[BL FY]]=2025,tbl_PV_Milestones[[#This Row],[Baseline Date]]&lt;PV_Meta!$B$7),1,0)</f>
        <v>1</v>
      </c>
      <c r="AC997" s="41">
        <f>IF(AND(tbl_PV_Milestones[[#This Row],[Planned YTD]]=1,tbl_PV_Milestones[[#This Row],[Complete]]="Yes"),1,0)</f>
        <v>0</v>
      </c>
      <c r="AD997" s="41">
        <f>IF(AND(tbl_PV_Milestones[[#This Row],[Actual/Schedule Finish]]&lt;PV_Meta!$B$7,tbl_PV_Milestones[[#This Row],[Complete]]="No",tbl_PV_Milestones[[#This Row],[Project Status]]&lt;&gt;"On Hold"),1,0)</f>
        <v>0</v>
      </c>
      <c r="AE997" s="41">
        <f>IF(AND(tbl_PV_Milestones[[#This Row],[Actual/Schedule Finish]]&gt;tbl_PV_Milestones[[#This Row],[Baseline Date]],tbl_PV_Milestones[[#This Row],[Complete]]="No",tbl_PV_Milestones[[#This Row],[Project Status]]&lt;&gt;"On Hold",tbl_PV_Milestones[[#This Row],[Overdue]]=0,tbl_PV_Milestones[[#This Row],[To be Baselined]]&lt;&gt;1),1,0)</f>
        <v>0</v>
      </c>
      <c r="AF997" s="41">
        <f>IF(AND(tbl_PV_Milestones[[#This Row],[BL FY]]=2025,tbl_PV_Milestones[[#This Row],[Finish FY]]&gt;2025),1,0)</f>
        <v>0</v>
      </c>
      <c r="AG997" s="56" t="str">
        <f>_xlfn.XLOOKUP(tbl_PV_Milestones[[#This Row],[Work ID]],tbl_PV_Meta[Work ID '#],tbl_PV_Meta[Project Manager/Owner],,0)</f>
        <v>Project Manager 6</v>
      </c>
      <c r="AH997" s="6"/>
    </row>
    <row r="998" spans="4:34" x14ac:dyDescent="0.25">
      <c r="D998" s="6" t="s">
        <v>136</v>
      </c>
      <c r="E998" s="6" t="s">
        <v>503</v>
      </c>
      <c r="F998" s="6" t="s">
        <v>1708</v>
      </c>
      <c r="G998" s="6" t="s">
        <v>527</v>
      </c>
      <c r="H998" s="6" t="s">
        <v>505</v>
      </c>
      <c r="I998" s="6" t="s">
        <v>510</v>
      </c>
      <c r="J998" s="6" t="s">
        <v>136</v>
      </c>
      <c r="K998" s="6" t="s">
        <v>29</v>
      </c>
      <c r="L998" s="6" t="s">
        <v>27</v>
      </c>
      <c r="M998" s="43"/>
      <c r="N998" s="44" t="s">
        <v>1979</v>
      </c>
      <c r="O998" s="39">
        <v>45622.708333333299</v>
      </c>
      <c r="P998" s="39">
        <v>45622.708333333299</v>
      </c>
      <c r="Q998" s="6">
        <v>0</v>
      </c>
      <c r="R998" s="6">
        <v>0</v>
      </c>
      <c r="S998" s="45" t="e">
        <f>_xlfn.CONCAT(#REF!,TRIM(tbl_PV_Milestones[[#This Row],[Milestone Description]]))</f>
        <v>#REF!</v>
      </c>
      <c r="T998" s="84" t="str">
        <f>IF(COUNTIF(tbl_PV_Milestones[UID],tbl_PV_Milestones[[#This Row],[UID]])&gt;1,"Duplicate","")</f>
        <v>Duplicate</v>
      </c>
      <c r="U998" s="42" t="str">
        <f>_xlfn.XLOOKUP(tbl_PV_Milestones[[#This Row],[Work ID]],tbl_PV_Meta[Work ID '#],tbl_PV_Meta[Sub-Portfolio])</f>
        <v>Sub-Portfolio 8</v>
      </c>
      <c r="V998" s="41">
        <f>IF(MONTH(tbl_PV_Milestones[[#This Row],[Baseline Date]])&lt;7,YEAR(tbl_PV_Milestones[[#This Row],[Baseline Date]]),YEAR(tbl_PV_Milestones[[#This Row],[Baseline Date]])+1)</f>
        <v>2025</v>
      </c>
      <c r="W998" s="41">
        <f>IF(MONTH(tbl_PV_Milestones[[#This Row],[Actual/Schedule Finish]])&lt;7,YEAR(tbl_PV_Milestones[[#This Row],[Actual/Schedule Finish]]),YEAR(tbl_PV_Milestones[[#This Row],[Actual/Schedule Finish]])+1)</f>
        <v>2025</v>
      </c>
      <c r="X998" s="41" t="str">
        <f>IF(OR(tbl_PV_Milestones[[#This Row],[Project Status]]="Completed",tbl_PV_Milestones[[#This Row],[Project Status]]="Assumed Completed"),"Yes","No")</f>
        <v>No</v>
      </c>
      <c r="Y998" s="41">
        <f>IF(tbl_PV_Milestones[[#This Row],[Baseline Date]]="",1,0)</f>
        <v>0</v>
      </c>
      <c r="Z998" s="41">
        <f>IF(tbl_PV_Milestones[[#This Row],[Baseline Date]]&lt;PV_Meta!$B$7,1,0)</f>
        <v>1</v>
      </c>
      <c r="AA998" s="41">
        <f>IF(tbl_PV_Milestones[[#This Row],[Complete]]="Yes",1,0)</f>
        <v>0</v>
      </c>
      <c r="AB998" s="41">
        <f>IF(AND(tbl_PV_Milestones[[#This Row],[BL FY]]=2025,tbl_PV_Milestones[[#This Row],[Baseline Date]]&lt;PV_Meta!$B$7),1,0)</f>
        <v>1</v>
      </c>
      <c r="AC998" s="41">
        <f>IF(AND(tbl_PV_Milestones[[#This Row],[Planned YTD]]=1,tbl_PV_Milestones[[#This Row],[Complete]]="Yes"),1,0)</f>
        <v>0</v>
      </c>
      <c r="AD998" s="41">
        <f>IF(AND(tbl_PV_Milestones[[#This Row],[Actual/Schedule Finish]]&lt;PV_Meta!$B$7,tbl_PV_Milestones[[#This Row],[Complete]]="No",tbl_PV_Milestones[[#This Row],[Project Status]]&lt;&gt;"On Hold"),1,0)</f>
        <v>0</v>
      </c>
      <c r="AE998" s="41">
        <f>IF(AND(tbl_PV_Milestones[[#This Row],[Actual/Schedule Finish]]&gt;tbl_PV_Milestones[[#This Row],[Baseline Date]],tbl_PV_Milestones[[#This Row],[Complete]]="No",tbl_PV_Milestones[[#This Row],[Project Status]]&lt;&gt;"On Hold",tbl_PV_Milestones[[#This Row],[Overdue]]=0,tbl_PV_Milestones[[#This Row],[To be Baselined]]&lt;&gt;1),1,0)</f>
        <v>0</v>
      </c>
      <c r="AF998" s="41">
        <f>IF(AND(tbl_PV_Milestones[[#This Row],[BL FY]]=2025,tbl_PV_Milestones[[#This Row],[Finish FY]]&gt;2025),1,0)</f>
        <v>0</v>
      </c>
      <c r="AG998" s="56" t="str">
        <f>_xlfn.XLOOKUP(tbl_PV_Milestones[[#This Row],[Work ID]],tbl_PV_Meta[Work ID '#],tbl_PV_Meta[Project Manager/Owner],,0)</f>
        <v>Project Manager 6</v>
      </c>
      <c r="AH998" s="6"/>
    </row>
    <row r="999" spans="4:34" x14ac:dyDescent="0.25">
      <c r="D999" s="6" t="s">
        <v>136</v>
      </c>
      <c r="E999" s="6" t="s">
        <v>503</v>
      </c>
      <c r="F999" s="6" t="s">
        <v>1708</v>
      </c>
      <c r="G999" s="6" t="s">
        <v>528</v>
      </c>
      <c r="H999" s="6" t="s">
        <v>505</v>
      </c>
      <c r="I999" s="6" t="s">
        <v>510</v>
      </c>
      <c r="J999" s="6" t="s">
        <v>136</v>
      </c>
      <c r="K999" s="6" t="s">
        <v>29</v>
      </c>
      <c r="L999" s="6" t="s">
        <v>27</v>
      </c>
      <c r="M999" s="43"/>
      <c r="N999" s="44" t="s">
        <v>1979</v>
      </c>
      <c r="O999" s="39">
        <v>45623.708333333299</v>
      </c>
      <c r="P999" s="39">
        <v>45623.708333333299</v>
      </c>
      <c r="Q999" s="6">
        <v>0</v>
      </c>
      <c r="R999" s="6">
        <v>0</v>
      </c>
      <c r="S999" s="45" t="e">
        <f>_xlfn.CONCAT(#REF!,TRIM(tbl_PV_Milestones[[#This Row],[Milestone Description]]))</f>
        <v>#REF!</v>
      </c>
      <c r="T999" s="84" t="str">
        <f>IF(COUNTIF(tbl_PV_Milestones[UID],tbl_PV_Milestones[[#This Row],[UID]])&gt;1,"Duplicate","")</f>
        <v>Duplicate</v>
      </c>
      <c r="U999" s="42" t="str">
        <f>_xlfn.XLOOKUP(tbl_PV_Milestones[[#This Row],[Work ID]],tbl_PV_Meta[Work ID '#],tbl_PV_Meta[Sub-Portfolio])</f>
        <v>Sub-Portfolio 8</v>
      </c>
      <c r="V999" s="41">
        <f>IF(MONTH(tbl_PV_Milestones[[#This Row],[Baseline Date]])&lt;7,YEAR(tbl_PV_Milestones[[#This Row],[Baseline Date]]),YEAR(tbl_PV_Milestones[[#This Row],[Baseline Date]])+1)</f>
        <v>2025</v>
      </c>
      <c r="W999" s="41">
        <f>IF(MONTH(tbl_PV_Milestones[[#This Row],[Actual/Schedule Finish]])&lt;7,YEAR(tbl_PV_Milestones[[#This Row],[Actual/Schedule Finish]]),YEAR(tbl_PV_Milestones[[#This Row],[Actual/Schedule Finish]])+1)</f>
        <v>2025</v>
      </c>
      <c r="X999" s="41" t="str">
        <f>IF(OR(tbl_PV_Milestones[[#This Row],[Project Status]]="Completed",tbl_PV_Milestones[[#This Row],[Project Status]]="Assumed Completed"),"Yes","No")</f>
        <v>No</v>
      </c>
      <c r="Y999" s="41">
        <f>IF(tbl_PV_Milestones[[#This Row],[Baseline Date]]="",1,0)</f>
        <v>0</v>
      </c>
      <c r="Z999" s="41">
        <f>IF(tbl_PV_Milestones[[#This Row],[Baseline Date]]&lt;PV_Meta!$B$7,1,0)</f>
        <v>1</v>
      </c>
      <c r="AA999" s="41">
        <f>IF(tbl_PV_Milestones[[#This Row],[Complete]]="Yes",1,0)</f>
        <v>0</v>
      </c>
      <c r="AB999" s="41">
        <f>IF(AND(tbl_PV_Milestones[[#This Row],[BL FY]]=2025,tbl_PV_Milestones[[#This Row],[Baseline Date]]&lt;PV_Meta!$B$7),1,0)</f>
        <v>1</v>
      </c>
      <c r="AC999" s="41">
        <f>IF(AND(tbl_PV_Milestones[[#This Row],[Planned YTD]]=1,tbl_PV_Milestones[[#This Row],[Complete]]="Yes"),1,0)</f>
        <v>0</v>
      </c>
      <c r="AD999" s="41">
        <f>IF(AND(tbl_PV_Milestones[[#This Row],[Actual/Schedule Finish]]&lt;PV_Meta!$B$7,tbl_PV_Milestones[[#This Row],[Complete]]="No",tbl_PV_Milestones[[#This Row],[Project Status]]&lt;&gt;"On Hold"),1,0)</f>
        <v>0</v>
      </c>
      <c r="AE999" s="41">
        <f>IF(AND(tbl_PV_Milestones[[#This Row],[Actual/Schedule Finish]]&gt;tbl_PV_Milestones[[#This Row],[Baseline Date]],tbl_PV_Milestones[[#This Row],[Complete]]="No",tbl_PV_Milestones[[#This Row],[Project Status]]&lt;&gt;"On Hold",tbl_PV_Milestones[[#This Row],[Overdue]]=0,tbl_PV_Milestones[[#This Row],[To be Baselined]]&lt;&gt;1),1,0)</f>
        <v>0</v>
      </c>
      <c r="AF999" s="41">
        <f>IF(AND(tbl_PV_Milestones[[#This Row],[BL FY]]=2025,tbl_PV_Milestones[[#This Row],[Finish FY]]&gt;2025),1,0)</f>
        <v>0</v>
      </c>
      <c r="AG999" s="56" t="str">
        <f>_xlfn.XLOOKUP(tbl_PV_Milestones[[#This Row],[Work ID]],tbl_PV_Meta[Work ID '#],tbl_PV_Meta[Project Manager/Owner],,0)</f>
        <v>Project Manager 6</v>
      </c>
      <c r="AH999" s="6"/>
    </row>
    <row r="1000" spans="4:34" x14ac:dyDescent="0.25">
      <c r="D1000" s="6" t="s">
        <v>136</v>
      </c>
      <c r="E1000" s="6" t="s">
        <v>503</v>
      </c>
      <c r="F1000" s="6" t="s">
        <v>1708</v>
      </c>
      <c r="G1000" s="6" t="s">
        <v>529</v>
      </c>
      <c r="H1000" s="6" t="s">
        <v>505</v>
      </c>
      <c r="I1000" s="6" t="s">
        <v>510</v>
      </c>
      <c r="J1000" s="6" t="s">
        <v>136</v>
      </c>
      <c r="K1000" s="6" t="s">
        <v>29</v>
      </c>
      <c r="L1000" s="6" t="s">
        <v>27</v>
      </c>
      <c r="M1000" s="43"/>
      <c r="N1000" s="44" t="s">
        <v>1979</v>
      </c>
      <c r="O1000" s="39">
        <v>45583.708333333299</v>
      </c>
      <c r="P1000" s="39">
        <v>45583.708333333299</v>
      </c>
      <c r="Q1000" s="6">
        <v>0</v>
      </c>
      <c r="R1000" s="6">
        <v>0</v>
      </c>
      <c r="S1000" s="45" t="e">
        <f>_xlfn.CONCAT(#REF!,TRIM(tbl_PV_Milestones[[#This Row],[Milestone Description]]))</f>
        <v>#REF!</v>
      </c>
      <c r="T1000" s="84" t="str">
        <f>IF(COUNTIF(tbl_PV_Milestones[UID],tbl_PV_Milestones[[#This Row],[UID]])&gt;1,"Duplicate","")</f>
        <v>Duplicate</v>
      </c>
      <c r="U1000" s="42" t="str">
        <f>_xlfn.XLOOKUP(tbl_PV_Milestones[[#This Row],[Work ID]],tbl_PV_Meta[Work ID '#],tbl_PV_Meta[Sub-Portfolio])</f>
        <v>Sub-Portfolio 8</v>
      </c>
      <c r="V1000" s="41">
        <f>IF(MONTH(tbl_PV_Milestones[[#This Row],[Baseline Date]])&lt;7,YEAR(tbl_PV_Milestones[[#This Row],[Baseline Date]]),YEAR(tbl_PV_Milestones[[#This Row],[Baseline Date]])+1)</f>
        <v>2025</v>
      </c>
      <c r="W1000" s="41">
        <f>IF(MONTH(tbl_PV_Milestones[[#This Row],[Actual/Schedule Finish]])&lt;7,YEAR(tbl_PV_Milestones[[#This Row],[Actual/Schedule Finish]]),YEAR(tbl_PV_Milestones[[#This Row],[Actual/Schedule Finish]])+1)</f>
        <v>2025</v>
      </c>
      <c r="X1000" s="41" t="str">
        <f>IF(OR(tbl_PV_Milestones[[#This Row],[Project Status]]="Completed",tbl_PV_Milestones[[#This Row],[Project Status]]="Assumed Completed"),"Yes","No")</f>
        <v>No</v>
      </c>
      <c r="Y1000" s="41">
        <f>IF(tbl_PV_Milestones[[#This Row],[Baseline Date]]="",1,0)</f>
        <v>0</v>
      </c>
      <c r="Z1000" s="41">
        <f>IF(tbl_PV_Milestones[[#This Row],[Baseline Date]]&lt;PV_Meta!$B$7,1,0)</f>
        <v>1</v>
      </c>
      <c r="AA1000" s="41">
        <f>IF(tbl_PV_Milestones[[#This Row],[Complete]]="Yes",1,0)</f>
        <v>0</v>
      </c>
      <c r="AB1000" s="41">
        <f>IF(AND(tbl_PV_Milestones[[#This Row],[BL FY]]=2025,tbl_PV_Milestones[[#This Row],[Baseline Date]]&lt;PV_Meta!$B$7),1,0)</f>
        <v>1</v>
      </c>
      <c r="AC1000" s="41">
        <f>IF(AND(tbl_PV_Milestones[[#This Row],[Planned YTD]]=1,tbl_PV_Milestones[[#This Row],[Complete]]="Yes"),1,0)</f>
        <v>0</v>
      </c>
      <c r="AD1000" s="41">
        <f>IF(AND(tbl_PV_Milestones[[#This Row],[Actual/Schedule Finish]]&lt;PV_Meta!$B$7,tbl_PV_Milestones[[#This Row],[Complete]]="No",tbl_PV_Milestones[[#This Row],[Project Status]]&lt;&gt;"On Hold"),1,0)</f>
        <v>0</v>
      </c>
      <c r="AE1000" s="41">
        <f>IF(AND(tbl_PV_Milestones[[#This Row],[Actual/Schedule Finish]]&gt;tbl_PV_Milestones[[#This Row],[Baseline Date]],tbl_PV_Milestones[[#This Row],[Complete]]="No",tbl_PV_Milestones[[#This Row],[Project Status]]&lt;&gt;"On Hold",tbl_PV_Milestones[[#This Row],[Overdue]]=0,tbl_PV_Milestones[[#This Row],[To be Baselined]]&lt;&gt;1),1,0)</f>
        <v>0</v>
      </c>
      <c r="AF1000" s="41">
        <f>IF(AND(tbl_PV_Milestones[[#This Row],[BL FY]]=2025,tbl_PV_Milestones[[#This Row],[Finish FY]]&gt;2025),1,0)</f>
        <v>0</v>
      </c>
      <c r="AG1000" s="56" t="str">
        <f>_xlfn.XLOOKUP(tbl_PV_Milestones[[#This Row],[Work ID]],tbl_PV_Meta[Work ID '#],tbl_PV_Meta[Project Manager/Owner],,0)</f>
        <v>Project Manager 6</v>
      </c>
      <c r="AH1000" s="6"/>
    </row>
    <row r="1001" spans="4:34" x14ac:dyDescent="0.25">
      <c r="D1001" s="6" t="s">
        <v>136</v>
      </c>
      <c r="E1001" s="6" t="s">
        <v>503</v>
      </c>
      <c r="F1001" s="6" t="s">
        <v>1708</v>
      </c>
      <c r="G1001" s="6" t="s">
        <v>530</v>
      </c>
      <c r="H1001" s="6" t="s">
        <v>505</v>
      </c>
      <c r="I1001" s="6" t="s">
        <v>510</v>
      </c>
      <c r="J1001" s="6" t="s">
        <v>136</v>
      </c>
      <c r="K1001" s="6" t="s">
        <v>29</v>
      </c>
      <c r="L1001" s="6" t="s">
        <v>27</v>
      </c>
      <c r="M1001" s="43"/>
      <c r="N1001" s="44" t="s">
        <v>1979</v>
      </c>
      <c r="O1001" s="39">
        <v>45621.708333333299</v>
      </c>
      <c r="P1001" s="39">
        <v>45621.708333333299</v>
      </c>
      <c r="Q1001" s="6">
        <v>0</v>
      </c>
      <c r="R1001" s="6">
        <v>0</v>
      </c>
      <c r="S1001" s="45" t="e">
        <f>_xlfn.CONCAT(#REF!,TRIM(tbl_PV_Milestones[[#This Row],[Milestone Description]]))</f>
        <v>#REF!</v>
      </c>
      <c r="T1001" s="84" t="str">
        <f>IF(COUNTIF(tbl_PV_Milestones[UID],tbl_PV_Milestones[[#This Row],[UID]])&gt;1,"Duplicate","")</f>
        <v>Duplicate</v>
      </c>
      <c r="U1001" s="42" t="str">
        <f>_xlfn.XLOOKUP(tbl_PV_Milestones[[#This Row],[Work ID]],tbl_PV_Meta[Work ID '#],tbl_PV_Meta[Sub-Portfolio])</f>
        <v>Sub-Portfolio 8</v>
      </c>
      <c r="V1001" s="41">
        <f>IF(MONTH(tbl_PV_Milestones[[#This Row],[Baseline Date]])&lt;7,YEAR(tbl_PV_Milestones[[#This Row],[Baseline Date]]),YEAR(tbl_PV_Milestones[[#This Row],[Baseline Date]])+1)</f>
        <v>2025</v>
      </c>
      <c r="W1001" s="41">
        <f>IF(MONTH(tbl_PV_Milestones[[#This Row],[Actual/Schedule Finish]])&lt;7,YEAR(tbl_PV_Milestones[[#This Row],[Actual/Schedule Finish]]),YEAR(tbl_PV_Milestones[[#This Row],[Actual/Schedule Finish]])+1)</f>
        <v>2025</v>
      </c>
      <c r="X1001" s="41" t="str">
        <f>IF(OR(tbl_PV_Milestones[[#This Row],[Project Status]]="Completed",tbl_PV_Milestones[[#This Row],[Project Status]]="Assumed Completed"),"Yes","No")</f>
        <v>No</v>
      </c>
      <c r="Y1001" s="41">
        <f>IF(tbl_PV_Milestones[[#This Row],[Baseline Date]]="",1,0)</f>
        <v>0</v>
      </c>
      <c r="Z1001" s="41">
        <f>IF(tbl_PV_Milestones[[#This Row],[Baseline Date]]&lt;PV_Meta!$B$7,1,0)</f>
        <v>1</v>
      </c>
      <c r="AA1001" s="41">
        <f>IF(tbl_PV_Milestones[[#This Row],[Complete]]="Yes",1,0)</f>
        <v>0</v>
      </c>
      <c r="AB1001" s="41">
        <f>IF(AND(tbl_PV_Milestones[[#This Row],[BL FY]]=2025,tbl_PV_Milestones[[#This Row],[Baseline Date]]&lt;PV_Meta!$B$7),1,0)</f>
        <v>1</v>
      </c>
      <c r="AC1001" s="41">
        <f>IF(AND(tbl_PV_Milestones[[#This Row],[Planned YTD]]=1,tbl_PV_Milestones[[#This Row],[Complete]]="Yes"),1,0)</f>
        <v>0</v>
      </c>
      <c r="AD1001" s="41">
        <f>IF(AND(tbl_PV_Milestones[[#This Row],[Actual/Schedule Finish]]&lt;PV_Meta!$B$7,tbl_PV_Milestones[[#This Row],[Complete]]="No",tbl_PV_Milestones[[#This Row],[Project Status]]&lt;&gt;"On Hold"),1,0)</f>
        <v>0</v>
      </c>
      <c r="AE1001" s="41">
        <f>IF(AND(tbl_PV_Milestones[[#This Row],[Actual/Schedule Finish]]&gt;tbl_PV_Milestones[[#This Row],[Baseline Date]],tbl_PV_Milestones[[#This Row],[Complete]]="No",tbl_PV_Milestones[[#This Row],[Project Status]]&lt;&gt;"On Hold",tbl_PV_Milestones[[#This Row],[Overdue]]=0,tbl_PV_Milestones[[#This Row],[To be Baselined]]&lt;&gt;1),1,0)</f>
        <v>0</v>
      </c>
      <c r="AF1001" s="41">
        <f>IF(AND(tbl_PV_Milestones[[#This Row],[BL FY]]=2025,tbl_PV_Milestones[[#This Row],[Finish FY]]&gt;2025),1,0)</f>
        <v>0</v>
      </c>
      <c r="AG1001" s="56" t="str">
        <f>_xlfn.XLOOKUP(tbl_PV_Milestones[[#This Row],[Work ID]],tbl_PV_Meta[Work ID '#],tbl_PV_Meta[Project Manager/Owner],,0)</f>
        <v>Project Manager 6</v>
      </c>
      <c r="AH1001" s="6"/>
    </row>
    <row r="1002" spans="4:34" x14ac:dyDescent="0.25">
      <c r="D1002" s="6" t="s">
        <v>136</v>
      </c>
      <c r="E1002" s="6" t="s">
        <v>503</v>
      </c>
      <c r="F1002" s="6" t="s">
        <v>1708</v>
      </c>
      <c r="G1002" s="6" t="s">
        <v>531</v>
      </c>
      <c r="H1002" s="6" t="s">
        <v>505</v>
      </c>
      <c r="I1002" s="6" t="s">
        <v>510</v>
      </c>
      <c r="J1002" s="6" t="s">
        <v>136</v>
      </c>
      <c r="K1002" s="6" t="s">
        <v>29</v>
      </c>
      <c r="L1002" s="6" t="s">
        <v>27</v>
      </c>
      <c r="M1002" s="43"/>
      <c r="N1002" s="44" t="s">
        <v>1979</v>
      </c>
      <c r="O1002" s="39">
        <v>45631.708333333299</v>
      </c>
      <c r="P1002" s="39">
        <v>45631.708333333299</v>
      </c>
      <c r="Q1002" s="6">
        <v>0</v>
      </c>
      <c r="R1002" s="6">
        <v>0</v>
      </c>
      <c r="S1002" s="45" t="e">
        <f>_xlfn.CONCAT(#REF!,TRIM(tbl_PV_Milestones[[#This Row],[Milestone Description]]))</f>
        <v>#REF!</v>
      </c>
      <c r="T1002" s="84" t="str">
        <f>IF(COUNTIF(tbl_PV_Milestones[UID],tbl_PV_Milestones[[#This Row],[UID]])&gt;1,"Duplicate","")</f>
        <v>Duplicate</v>
      </c>
      <c r="U1002" s="42" t="str">
        <f>_xlfn.XLOOKUP(tbl_PV_Milestones[[#This Row],[Work ID]],tbl_PV_Meta[Work ID '#],tbl_PV_Meta[Sub-Portfolio])</f>
        <v>Sub-Portfolio 8</v>
      </c>
      <c r="V1002" s="41">
        <f>IF(MONTH(tbl_PV_Milestones[[#This Row],[Baseline Date]])&lt;7,YEAR(tbl_PV_Milestones[[#This Row],[Baseline Date]]),YEAR(tbl_PV_Milestones[[#This Row],[Baseline Date]])+1)</f>
        <v>2025</v>
      </c>
      <c r="W1002" s="41">
        <f>IF(MONTH(tbl_PV_Milestones[[#This Row],[Actual/Schedule Finish]])&lt;7,YEAR(tbl_PV_Milestones[[#This Row],[Actual/Schedule Finish]]),YEAR(tbl_PV_Milestones[[#This Row],[Actual/Schedule Finish]])+1)</f>
        <v>2025</v>
      </c>
      <c r="X1002" s="41" t="str">
        <f>IF(OR(tbl_PV_Milestones[[#This Row],[Project Status]]="Completed",tbl_PV_Milestones[[#This Row],[Project Status]]="Assumed Completed"),"Yes","No")</f>
        <v>No</v>
      </c>
      <c r="Y1002" s="41">
        <f>IF(tbl_PV_Milestones[[#This Row],[Baseline Date]]="",1,0)</f>
        <v>0</v>
      </c>
      <c r="Z1002" s="41">
        <f>IF(tbl_PV_Milestones[[#This Row],[Baseline Date]]&lt;PV_Meta!$B$7,1,0)</f>
        <v>1</v>
      </c>
      <c r="AA1002" s="41">
        <f>IF(tbl_PV_Milestones[[#This Row],[Complete]]="Yes",1,0)</f>
        <v>0</v>
      </c>
      <c r="AB1002" s="41">
        <f>IF(AND(tbl_PV_Milestones[[#This Row],[BL FY]]=2025,tbl_PV_Milestones[[#This Row],[Baseline Date]]&lt;PV_Meta!$B$7),1,0)</f>
        <v>1</v>
      </c>
      <c r="AC1002" s="41">
        <f>IF(AND(tbl_PV_Milestones[[#This Row],[Planned YTD]]=1,tbl_PV_Milestones[[#This Row],[Complete]]="Yes"),1,0)</f>
        <v>0</v>
      </c>
      <c r="AD1002" s="41">
        <f>IF(AND(tbl_PV_Milestones[[#This Row],[Actual/Schedule Finish]]&lt;PV_Meta!$B$7,tbl_PV_Milestones[[#This Row],[Complete]]="No",tbl_PV_Milestones[[#This Row],[Project Status]]&lt;&gt;"On Hold"),1,0)</f>
        <v>0</v>
      </c>
      <c r="AE1002" s="41">
        <f>IF(AND(tbl_PV_Milestones[[#This Row],[Actual/Schedule Finish]]&gt;tbl_PV_Milestones[[#This Row],[Baseline Date]],tbl_PV_Milestones[[#This Row],[Complete]]="No",tbl_PV_Milestones[[#This Row],[Project Status]]&lt;&gt;"On Hold",tbl_PV_Milestones[[#This Row],[Overdue]]=0,tbl_PV_Milestones[[#This Row],[To be Baselined]]&lt;&gt;1),1,0)</f>
        <v>0</v>
      </c>
      <c r="AF1002" s="41">
        <f>IF(AND(tbl_PV_Milestones[[#This Row],[BL FY]]=2025,tbl_PV_Milestones[[#This Row],[Finish FY]]&gt;2025),1,0)</f>
        <v>0</v>
      </c>
      <c r="AG1002" s="56" t="str">
        <f>_xlfn.XLOOKUP(tbl_PV_Milestones[[#This Row],[Work ID]],tbl_PV_Meta[Work ID '#],tbl_PV_Meta[Project Manager/Owner],,0)</f>
        <v>Project Manager 6</v>
      </c>
      <c r="AH1002" s="6"/>
    </row>
    <row r="1003" spans="4:34" x14ac:dyDescent="0.25">
      <c r="D1003" s="6" t="s">
        <v>136</v>
      </c>
      <c r="E1003" s="6" t="s">
        <v>503</v>
      </c>
      <c r="F1003" s="6" t="s">
        <v>1718</v>
      </c>
      <c r="G1003" s="6" t="s">
        <v>547</v>
      </c>
      <c r="H1003" s="6" t="s">
        <v>505</v>
      </c>
      <c r="I1003" s="6" t="s">
        <v>510</v>
      </c>
      <c r="J1003" s="6" t="s">
        <v>136</v>
      </c>
      <c r="K1003" s="6" t="s">
        <v>61</v>
      </c>
      <c r="L1003" s="6" t="s">
        <v>90</v>
      </c>
      <c r="M1003" s="43"/>
      <c r="N1003" s="44" t="s">
        <v>1979</v>
      </c>
      <c r="O1003" s="39">
        <v>45898.708333333299</v>
      </c>
      <c r="P1003" s="39">
        <v>45898.708333333299</v>
      </c>
      <c r="Q1003" s="6">
        <v>0</v>
      </c>
      <c r="R1003" s="6">
        <v>0</v>
      </c>
      <c r="S1003" s="45" t="e">
        <f>_xlfn.CONCAT(#REF!,TRIM(tbl_PV_Milestones[[#This Row],[Milestone Description]]))</f>
        <v>#REF!</v>
      </c>
      <c r="T1003" s="84" t="str">
        <f>IF(COUNTIF(tbl_PV_Milestones[UID],tbl_PV_Milestones[[#This Row],[UID]])&gt;1,"Duplicate","")</f>
        <v>Duplicate</v>
      </c>
      <c r="U1003" s="42" t="str">
        <f>_xlfn.XLOOKUP(tbl_PV_Milestones[[#This Row],[Work ID]],tbl_PV_Meta[Work ID '#],tbl_PV_Meta[Sub-Portfolio])</f>
        <v>Sub-Portfolio 7</v>
      </c>
      <c r="V1003" s="41">
        <f>IF(MONTH(tbl_PV_Milestones[[#This Row],[Baseline Date]])&lt;7,YEAR(tbl_PV_Milestones[[#This Row],[Baseline Date]]),YEAR(tbl_PV_Milestones[[#This Row],[Baseline Date]])+1)</f>
        <v>2026</v>
      </c>
      <c r="W1003" s="41">
        <f>IF(MONTH(tbl_PV_Milestones[[#This Row],[Actual/Schedule Finish]])&lt;7,YEAR(tbl_PV_Milestones[[#This Row],[Actual/Schedule Finish]]),YEAR(tbl_PV_Milestones[[#This Row],[Actual/Schedule Finish]])+1)</f>
        <v>2026</v>
      </c>
      <c r="X1003" s="41" t="str">
        <f>IF(OR(tbl_PV_Milestones[[#This Row],[Project Status]]="Completed",tbl_PV_Milestones[[#This Row],[Project Status]]="Assumed Completed"),"Yes","No")</f>
        <v>No</v>
      </c>
      <c r="Y1003" s="41">
        <f>IF(tbl_PV_Milestones[[#This Row],[Baseline Date]]="",1,0)</f>
        <v>0</v>
      </c>
      <c r="Z1003" s="41">
        <f>IF(tbl_PV_Milestones[[#This Row],[Baseline Date]]&lt;PV_Meta!$B$7,1,0)</f>
        <v>0</v>
      </c>
      <c r="AA1003" s="41">
        <f>IF(tbl_PV_Milestones[[#This Row],[Complete]]="Yes",1,0)</f>
        <v>0</v>
      </c>
      <c r="AB1003" s="41">
        <f>IF(AND(tbl_PV_Milestones[[#This Row],[BL FY]]=2025,tbl_PV_Milestones[[#This Row],[Baseline Date]]&lt;PV_Meta!$B$7),1,0)</f>
        <v>0</v>
      </c>
      <c r="AC1003" s="41">
        <f>IF(AND(tbl_PV_Milestones[[#This Row],[Planned YTD]]=1,tbl_PV_Milestones[[#This Row],[Complete]]="Yes"),1,0)</f>
        <v>0</v>
      </c>
      <c r="AD1003" s="41">
        <f>IF(AND(tbl_PV_Milestones[[#This Row],[Actual/Schedule Finish]]&lt;PV_Meta!$B$7,tbl_PV_Milestones[[#This Row],[Complete]]="No",tbl_PV_Milestones[[#This Row],[Project Status]]&lt;&gt;"On Hold"),1,0)</f>
        <v>0</v>
      </c>
      <c r="AE1003" s="41">
        <f>IF(AND(tbl_PV_Milestones[[#This Row],[Actual/Schedule Finish]]&gt;tbl_PV_Milestones[[#This Row],[Baseline Date]],tbl_PV_Milestones[[#This Row],[Complete]]="No",tbl_PV_Milestones[[#This Row],[Project Status]]&lt;&gt;"On Hold",tbl_PV_Milestones[[#This Row],[Overdue]]=0,tbl_PV_Milestones[[#This Row],[To be Baselined]]&lt;&gt;1),1,0)</f>
        <v>0</v>
      </c>
      <c r="AF1003" s="41">
        <f>IF(AND(tbl_PV_Milestones[[#This Row],[BL FY]]=2025,tbl_PV_Milestones[[#This Row],[Finish FY]]&gt;2025),1,0)</f>
        <v>0</v>
      </c>
      <c r="AG1003" s="56" t="str">
        <f>_xlfn.XLOOKUP(tbl_PV_Milestones[[#This Row],[Work ID]],tbl_PV_Meta[Work ID '#],tbl_PV_Meta[Project Manager/Owner],,0)</f>
        <v>Project Manager 17</v>
      </c>
      <c r="AH1003" s="6"/>
    </row>
    <row r="1004" spans="4:34" x14ac:dyDescent="0.25">
      <c r="D1004" s="6" t="s">
        <v>136</v>
      </c>
      <c r="E1004" s="6" t="s">
        <v>503</v>
      </c>
      <c r="F1004" s="6" t="s">
        <v>1718</v>
      </c>
      <c r="G1004" s="6" t="s">
        <v>552</v>
      </c>
      <c r="H1004" s="6" t="s">
        <v>505</v>
      </c>
      <c r="I1004" s="6" t="s">
        <v>510</v>
      </c>
      <c r="J1004" s="6" t="s">
        <v>136</v>
      </c>
      <c r="K1004" s="6" t="s">
        <v>61</v>
      </c>
      <c r="L1004" s="6" t="s">
        <v>90</v>
      </c>
      <c r="M1004" s="43"/>
      <c r="N1004" s="44" t="s">
        <v>1979</v>
      </c>
      <c r="O1004" s="39">
        <v>46234.708333333299</v>
      </c>
      <c r="P1004" s="39">
        <v>46234.708333333299</v>
      </c>
      <c r="Q1004" s="6">
        <v>0</v>
      </c>
      <c r="R1004" s="6">
        <v>0</v>
      </c>
      <c r="S1004" s="45" t="e">
        <f>_xlfn.CONCAT(#REF!,TRIM(tbl_PV_Milestones[[#This Row],[Milestone Description]]))</f>
        <v>#REF!</v>
      </c>
      <c r="T1004" s="84" t="str">
        <f>IF(COUNTIF(tbl_PV_Milestones[UID],tbl_PV_Milestones[[#This Row],[UID]])&gt;1,"Duplicate","")</f>
        <v>Duplicate</v>
      </c>
      <c r="U1004" s="42" t="str">
        <f>_xlfn.XLOOKUP(tbl_PV_Milestones[[#This Row],[Work ID]],tbl_PV_Meta[Work ID '#],tbl_PV_Meta[Sub-Portfolio])</f>
        <v>Sub-Portfolio 7</v>
      </c>
      <c r="V1004" s="41">
        <f>IF(MONTH(tbl_PV_Milestones[[#This Row],[Baseline Date]])&lt;7,YEAR(tbl_PV_Milestones[[#This Row],[Baseline Date]]),YEAR(tbl_PV_Milestones[[#This Row],[Baseline Date]])+1)</f>
        <v>2027</v>
      </c>
      <c r="W1004" s="41">
        <f>IF(MONTH(tbl_PV_Milestones[[#This Row],[Actual/Schedule Finish]])&lt;7,YEAR(tbl_PV_Milestones[[#This Row],[Actual/Schedule Finish]]),YEAR(tbl_PV_Milestones[[#This Row],[Actual/Schedule Finish]])+1)</f>
        <v>2027</v>
      </c>
      <c r="X1004" s="41" t="str">
        <f>IF(OR(tbl_PV_Milestones[[#This Row],[Project Status]]="Completed",tbl_PV_Milestones[[#This Row],[Project Status]]="Assumed Completed"),"Yes","No")</f>
        <v>No</v>
      </c>
      <c r="Y1004" s="41">
        <f>IF(tbl_PV_Milestones[[#This Row],[Baseline Date]]="",1,0)</f>
        <v>0</v>
      </c>
      <c r="Z1004" s="41">
        <f>IF(tbl_PV_Milestones[[#This Row],[Baseline Date]]&lt;PV_Meta!$B$7,1,0)</f>
        <v>0</v>
      </c>
      <c r="AA1004" s="41">
        <f>IF(tbl_PV_Milestones[[#This Row],[Complete]]="Yes",1,0)</f>
        <v>0</v>
      </c>
      <c r="AB1004" s="41">
        <f>IF(AND(tbl_PV_Milestones[[#This Row],[BL FY]]=2025,tbl_PV_Milestones[[#This Row],[Baseline Date]]&lt;PV_Meta!$B$7),1,0)</f>
        <v>0</v>
      </c>
      <c r="AC1004" s="41">
        <f>IF(AND(tbl_PV_Milestones[[#This Row],[Planned YTD]]=1,tbl_PV_Milestones[[#This Row],[Complete]]="Yes"),1,0)</f>
        <v>0</v>
      </c>
      <c r="AD1004" s="41">
        <f>IF(AND(tbl_PV_Milestones[[#This Row],[Actual/Schedule Finish]]&lt;PV_Meta!$B$7,tbl_PV_Milestones[[#This Row],[Complete]]="No",tbl_PV_Milestones[[#This Row],[Project Status]]&lt;&gt;"On Hold"),1,0)</f>
        <v>0</v>
      </c>
      <c r="AE1004" s="41">
        <f>IF(AND(tbl_PV_Milestones[[#This Row],[Actual/Schedule Finish]]&gt;tbl_PV_Milestones[[#This Row],[Baseline Date]],tbl_PV_Milestones[[#This Row],[Complete]]="No",tbl_PV_Milestones[[#This Row],[Project Status]]&lt;&gt;"On Hold",tbl_PV_Milestones[[#This Row],[Overdue]]=0,tbl_PV_Milestones[[#This Row],[To be Baselined]]&lt;&gt;1),1,0)</f>
        <v>0</v>
      </c>
      <c r="AF1004" s="41">
        <f>IF(AND(tbl_PV_Milestones[[#This Row],[BL FY]]=2025,tbl_PV_Milestones[[#This Row],[Finish FY]]&gt;2025),1,0)</f>
        <v>0</v>
      </c>
      <c r="AG1004" s="56" t="str">
        <f>_xlfn.XLOOKUP(tbl_PV_Milestones[[#This Row],[Work ID]],tbl_PV_Meta[Work ID '#],tbl_PV_Meta[Project Manager/Owner],,0)</f>
        <v>Project Manager 17</v>
      </c>
      <c r="AH1004" s="6"/>
    </row>
    <row r="1005" spans="4:34" x14ac:dyDescent="0.25">
      <c r="D1005" s="6" t="s">
        <v>136</v>
      </c>
      <c r="E1005" s="6" t="s">
        <v>503</v>
      </c>
      <c r="F1005" s="6" t="s">
        <v>1718</v>
      </c>
      <c r="G1005" s="6" t="s">
        <v>534</v>
      </c>
      <c r="H1005" s="6" t="s">
        <v>505</v>
      </c>
      <c r="I1005" s="6" t="s">
        <v>510</v>
      </c>
      <c r="J1005" s="6" t="s">
        <v>136</v>
      </c>
      <c r="K1005" s="6" t="s">
        <v>61</v>
      </c>
      <c r="L1005" s="6" t="s">
        <v>90</v>
      </c>
      <c r="M1005" s="43"/>
      <c r="N1005" s="44" t="s">
        <v>1979</v>
      </c>
      <c r="O1005" s="39">
        <v>45784.708333333299</v>
      </c>
      <c r="P1005" s="39">
        <v>45784.708333333299</v>
      </c>
      <c r="Q1005" s="6">
        <v>0</v>
      </c>
      <c r="R1005" s="6">
        <v>0</v>
      </c>
      <c r="S1005" s="45" t="e">
        <f>_xlfn.CONCAT(#REF!,TRIM(tbl_PV_Milestones[[#This Row],[Milestone Description]]))</f>
        <v>#REF!</v>
      </c>
      <c r="T1005" s="84" t="str">
        <f>IF(COUNTIF(tbl_PV_Milestones[UID],tbl_PV_Milestones[[#This Row],[UID]])&gt;1,"Duplicate","")</f>
        <v>Duplicate</v>
      </c>
      <c r="U1005" s="42" t="str">
        <f>_xlfn.XLOOKUP(tbl_PV_Milestones[[#This Row],[Work ID]],tbl_PV_Meta[Work ID '#],tbl_PV_Meta[Sub-Portfolio])</f>
        <v>Sub-Portfolio 7</v>
      </c>
      <c r="V1005" s="41">
        <f>IF(MONTH(tbl_PV_Milestones[[#This Row],[Baseline Date]])&lt;7,YEAR(tbl_PV_Milestones[[#This Row],[Baseline Date]]),YEAR(tbl_PV_Milestones[[#This Row],[Baseline Date]])+1)</f>
        <v>2025</v>
      </c>
      <c r="W1005" s="41">
        <f>IF(MONTH(tbl_PV_Milestones[[#This Row],[Actual/Schedule Finish]])&lt;7,YEAR(tbl_PV_Milestones[[#This Row],[Actual/Schedule Finish]]),YEAR(tbl_PV_Milestones[[#This Row],[Actual/Schedule Finish]])+1)</f>
        <v>2025</v>
      </c>
      <c r="X1005" s="41" t="str">
        <f>IF(OR(tbl_PV_Milestones[[#This Row],[Project Status]]="Completed",tbl_PV_Milestones[[#This Row],[Project Status]]="Assumed Completed"),"Yes","No")</f>
        <v>No</v>
      </c>
      <c r="Y1005" s="41">
        <f>IF(tbl_PV_Milestones[[#This Row],[Baseline Date]]="",1,0)</f>
        <v>0</v>
      </c>
      <c r="Z1005" s="41">
        <f>IF(tbl_PV_Milestones[[#This Row],[Baseline Date]]&lt;PV_Meta!$B$7,1,0)</f>
        <v>0</v>
      </c>
      <c r="AA1005" s="41">
        <f>IF(tbl_PV_Milestones[[#This Row],[Complete]]="Yes",1,0)</f>
        <v>0</v>
      </c>
      <c r="AB1005" s="41">
        <f>IF(AND(tbl_PV_Milestones[[#This Row],[BL FY]]=2025,tbl_PV_Milestones[[#This Row],[Baseline Date]]&lt;PV_Meta!$B$7),1,0)</f>
        <v>0</v>
      </c>
      <c r="AC1005" s="41">
        <f>IF(AND(tbl_PV_Milestones[[#This Row],[Planned YTD]]=1,tbl_PV_Milestones[[#This Row],[Complete]]="Yes"),1,0)</f>
        <v>0</v>
      </c>
      <c r="AD1005" s="41">
        <f>IF(AND(tbl_PV_Milestones[[#This Row],[Actual/Schedule Finish]]&lt;PV_Meta!$B$7,tbl_PV_Milestones[[#This Row],[Complete]]="No",tbl_PV_Milestones[[#This Row],[Project Status]]&lt;&gt;"On Hold"),1,0)</f>
        <v>0</v>
      </c>
      <c r="AE1005" s="41">
        <f>IF(AND(tbl_PV_Milestones[[#This Row],[Actual/Schedule Finish]]&gt;tbl_PV_Milestones[[#This Row],[Baseline Date]],tbl_PV_Milestones[[#This Row],[Complete]]="No",tbl_PV_Milestones[[#This Row],[Project Status]]&lt;&gt;"On Hold",tbl_PV_Milestones[[#This Row],[Overdue]]=0,tbl_PV_Milestones[[#This Row],[To be Baselined]]&lt;&gt;1),1,0)</f>
        <v>0</v>
      </c>
      <c r="AF1005" s="41">
        <f>IF(AND(tbl_PV_Milestones[[#This Row],[BL FY]]=2025,tbl_PV_Milestones[[#This Row],[Finish FY]]&gt;2025),1,0)</f>
        <v>0</v>
      </c>
      <c r="AG1005" s="56" t="str">
        <f>_xlfn.XLOOKUP(tbl_PV_Milestones[[#This Row],[Work ID]],tbl_PV_Meta[Work ID '#],tbl_PV_Meta[Project Manager/Owner],,0)</f>
        <v>Project Manager 17</v>
      </c>
      <c r="AH1005" s="6"/>
    </row>
    <row r="1006" spans="4:34" x14ac:dyDescent="0.25">
      <c r="D1006" s="6" t="s">
        <v>136</v>
      </c>
      <c r="E1006" s="6" t="s">
        <v>503</v>
      </c>
      <c r="F1006" s="6" t="s">
        <v>1718</v>
      </c>
      <c r="G1006" s="6" t="s">
        <v>535</v>
      </c>
      <c r="H1006" s="6" t="s">
        <v>505</v>
      </c>
      <c r="I1006" s="6" t="s">
        <v>510</v>
      </c>
      <c r="J1006" s="6" t="s">
        <v>136</v>
      </c>
      <c r="K1006" s="6" t="s">
        <v>61</v>
      </c>
      <c r="L1006" s="6" t="s">
        <v>90</v>
      </c>
      <c r="M1006" s="43"/>
      <c r="N1006" s="44" t="s">
        <v>1979</v>
      </c>
      <c r="O1006" s="39">
        <v>45798.708333333299</v>
      </c>
      <c r="P1006" s="39">
        <v>45798.708333333299</v>
      </c>
      <c r="Q1006" s="6">
        <v>0</v>
      </c>
      <c r="R1006" s="6">
        <v>0</v>
      </c>
      <c r="S1006" s="45" t="e">
        <f>_xlfn.CONCAT(#REF!,TRIM(tbl_PV_Milestones[[#This Row],[Milestone Description]]))</f>
        <v>#REF!</v>
      </c>
      <c r="T1006" s="84" t="str">
        <f>IF(COUNTIF(tbl_PV_Milestones[UID],tbl_PV_Milestones[[#This Row],[UID]])&gt;1,"Duplicate","")</f>
        <v>Duplicate</v>
      </c>
      <c r="U1006" s="42" t="str">
        <f>_xlfn.XLOOKUP(tbl_PV_Milestones[[#This Row],[Work ID]],tbl_PV_Meta[Work ID '#],tbl_PV_Meta[Sub-Portfolio])</f>
        <v>Sub-Portfolio 7</v>
      </c>
      <c r="V1006" s="41">
        <f>IF(MONTH(tbl_PV_Milestones[[#This Row],[Baseline Date]])&lt;7,YEAR(tbl_PV_Milestones[[#This Row],[Baseline Date]]),YEAR(tbl_PV_Milestones[[#This Row],[Baseline Date]])+1)</f>
        <v>2025</v>
      </c>
      <c r="W1006" s="41">
        <f>IF(MONTH(tbl_PV_Milestones[[#This Row],[Actual/Schedule Finish]])&lt;7,YEAR(tbl_PV_Milestones[[#This Row],[Actual/Schedule Finish]]),YEAR(tbl_PV_Milestones[[#This Row],[Actual/Schedule Finish]])+1)</f>
        <v>2025</v>
      </c>
      <c r="X1006" s="41" t="str">
        <f>IF(OR(tbl_PV_Milestones[[#This Row],[Project Status]]="Completed",tbl_PV_Milestones[[#This Row],[Project Status]]="Assumed Completed"),"Yes","No")</f>
        <v>No</v>
      </c>
      <c r="Y1006" s="41">
        <f>IF(tbl_PV_Milestones[[#This Row],[Baseline Date]]="",1,0)</f>
        <v>0</v>
      </c>
      <c r="Z1006" s="41">
        <f>IF(tbl_PV_Milestones[[#This Row],[Baseline Date]]&lt;PV_Meta!$B$7,1,0)</f>
        <v>0</v>
      </c>
      <c r="AA1006" s="41">
        <f>IF(tbl_PV_Milestones[[#This Row],[Complete]]="Yes",1,0)</f>
        <v>0</v>
      </c>
      <c r="AB1006" s="41">
        <f>IF(AND(tbl_PV_Milestones[[#This Row],[BL FY]]=2025,tbl_PV_Milestones[[#This Row],[Baseline Date]]&lt;PV_Meta!$B$7),1,0)</f>
        <v>0</v>
      </c>
      <c r="AC1006" s="41">
        <f>IF(AND(tbl_PV_Milestones[[#This Row],[Planned YTD]]=1,tbl_PV_Milestones[[#This Row],[Complete]]="Yes"),1,0)</f>
        <v>0</v>
      </c>
      <c r="AD1006" s="41">
        <f>IF(AND(tbl_PV_Milestones[[#This Row],[Actual/Schedule Finish]]&lt;PV_Meta!$B$7,tbl_PV_Milestones[[#This Row],[Complete]]="No",tbl_PV_Milestones[[#This Row],[Project Status]]&lt;&gt;"On Hold"),1,0)</f>
        <v>0</v>
      </c>
      <c r="AE1006" s="41">
        <f>IF(AND(tbl_PV_Milestones[[#This Row],[Actual/Schedule Finish]]&gt;tbl_PV_Milestones[[#This Row],[Baseline Date]],tbl_PV_Milestones[[#This Row],[Complete]]="No",tbl_PV_Milestones[[#This Row],[Project Status]]&lt;&gt;"On Hold",tbl_PV_Milestones[[#This Row],[Overdue]]=0,tbl_PV_Milestones[[#This Row],[To be Baselined]]&lt;&gt;1),1,0)</f>
        <v>0</v>
      </c>
      <c r="AF1006" s="41">
        <f>IF(AND(tbl_PV_Milestones[[#This Row],[BL FY]]=2025,tbl_PV_Milestones[[#This Row],[Finish FY]]&gt;2025),1,0)</f>
        <v>0</v>
      </c>
      <c r="AG1006" s="56" t="str">
        <f>_xlfn.XLOOKUP(tbl_PV_Milestones[[#This Row],[Work ID]],tbl_PV_Meta[Work ID '#],tbl_PV_Meta[Project Manager/Owner],,0)</f>
        <v>Project Manager 17</v>
      </c>
      <c r="AH1006" s="6"/>
    </row>
    <row r="1007" spans="4:34" x14ac:dyDescent="0.25">
      <c r="D1007" s="6" t="s">
        <v>136</v>
      </c>
      <c r="E1007" s="6" t="s">
        <v>503</v>
      </c>
      <c r="F1007" s="6" t="s">
        <v>1718</v>
      </c>
      <c r="G1007" s="6" t="s">
        <v>536</v>
      </c>
      <c r="H1007" s="6" t="s">
        <v>505</v>
      </c>
      <c r="I1007" s="6" t="s">
        <v>510</v>
      </c>
      <c r="J1007" s="6" t="s">
        <v>136</v>
      </c>
      <c r="K1007" s="6" t="s">
        <v>61</v>
      </c>
      <c r="L1007" s="6" t="s">
        <v>90</v>
      </c>
      <c r="M1007" s="43"/>
      <c r="N1007" s="44" t="s">
        <v>1979</v>
      </c>
      <c r="O1007" s="39">
        <v>45812.708333333299</v>
      </c>
      <c r="P1007" s="39">
        <v>45812.708333333299</v>
      </c>
      <c r="Q1007" s="6">
        <v>0</v>
      </c>
      <c r="R1007" s="6">
        <v>0</v>
      </c>
      <c r="S1007" s="45" t="e">
        <f>_xlfn.CONCAT(#REF!,TRIM(tbl_PV_Milestones[[#This Row],[Milestone Description]]))</f>
        <v>#REF!</v>
      </c>
      <c r="T1007" s="84" t="str">
        <f>IF(COUNTIF(tbl_PV_Milestones[UID],tbl_PV_Milestones[[#This Row],[UID]])&gt;1,"Duplicate","")</f>
        <v>Duplicate</v>
      </c>
      <c r="U1007" s="42" t="str">
        <f>_xlfn.XLOOKUP(tbl_PV_Milestones[[#This Row],[Work ID]],tbl_PV_Meta[Work ID '#],tbl_PV_Meta[Sub-Portfolio])</f>
        <v>Sub-Portfolio 7</v>
      </c>
      <c r="V1007" s="41">
        <f>IF(MONTH(tbl_PV_Milestones[[#This Row],[Baseline Date]])&lt;7,YEAR(tbl_PV_Milestones[[#This Row],[Baseline Date]]),YEAR(tbl_PV_Milestones[[#This Row],[Baseline Date]])+1)</f>
        <v>2025</v>
      </c>
      <c r="W1007" s="41">
        <f>IF(MONTH(tbl_PV_Milestones[[#This Row],[Actual/Schedule Finish]])&lt;7,YEAR(tbl_PV_Milestones[[#This Row],[Actual/Schedule Finish]]),YEAR(tbl_PV_Milestones[[#This Row],[Actual/Schedule Finish]])+1)</f>
        <v>2025</v>
      </c>
      <c r="X1007" s="41" t="str">
        <f>IF(OR(tbl_PV_Milestones[[#This Row],[Project Status]]="Completed",tbl_PV_Milestones[[#This Row],[Project Status]]="Assumed Completed"),"Yes","No")</f>
        <v>No</v>
      </c>
      <c r="Y1007" s="41">
        <f>IF(tbl_PV_Milestones[[#This Row],[Baseline Date]]="",1,0)</f>
        <v>0</v>
      </c>
      <c r="Z1007" s="41">
        <f>IF(tbl_PV_Milestones[[#This Row],[Baseline Date]]&lt;PV_Meta!$B$7,1,0)</f>
        <v>0</v>
      </c>
      <c r="AA1007" s="41">
        <f>IF(tbl_PV_Milestones[[#This Row],[Complete]]="Yes",1,0)</f>
        <v>0</v>
      </c>
      <c r="AB1007" s="41">
        <f>IF(AND(tbl_PV_Milestones[[#This Row],[BL FY]]=2025,tbl_PV_Milestones[[#This Row],[Baseline Date]]&lt;PV_Meta!$B$7),1,0)</f>
        <v>0</v>
      </c>
      <c r="AC1007" s="41">
        <f>IF(AND(tbl_PV_Milestones[[#This Row],[Planned YTD]]=1,tbl_PV_Milestones[[#This Row],[Complete]]="Yes"),1,0)</f>
        <v>0</v>
      </c>
      <c r="AD1007" s="41">
        <f>IF(AND(tbl_PV_Milestones[[#This Row],[Actual/Schedule Finish]]&lt;PV_Meta!$B$7,tbl_PV_Milestones[[#This Row],[Complete]]="No",tbl_PV_Milestones[[#This Row],[Project Status]]&lt;&gt;"On Hold"),1,0)</f>
        <v>0</v>
      </c>
      <c r="AE1007" s="41">
        <f>IF(AND(tbl_PV_Milestones[[#This Row],[Actual/Schedule Finish]]&gt;tbl_PV_Milestones[[#This Row],[Baseline Date]],tbl_PV_Milestones[[#This Row],[Complete]]="No",tbl_PV_Milestones[[#This Row],[Project Status]]&lt;&gt;"On Hold",tbl_PV_Milestones[[#This Row],[Overdue]]=0,tbl_PV_Milestones[[#This Row],[To be Baselined]]&lt;&gt;1),1,0)</f>
        <v>0</v>
      </c>
      <c r="AF1007" s="41">
        <f>IF(AND(tbl_PV_Milestones[[#This Row],[BL FY]]=2025,tbl_PV_Milestones[[#This Row],[Finish FY]]&gt;2025),1,0)</f>
        <v>0</v>
      </c>
      <c r="AG1007" s="56" t="str">
        <f>_xlfn.XLOOKUP(tbl_PV_Milestones[[#This Row],[Work ID]],tbl_PV_Meta[Work ID '#],tbl_PV_Meta[Project Manager/Owner],,0)</f>
        <v>Project Manager 17</v>
      </c>
      <c r="AH1007" s="6"/>
    </row>
    <row r="1008" spans="4:34" x14ac:dyDescent="0.25">
      <c r="D1008" s="6" t="s">
        <v>136</v>
      </c>
      <c r="E1008" s="6" t="s">
        <v>503</v>
      </c>
      <c r="F1008" s="6" t="s">
        <v>1718</v>
      </c>
      <c r="G1008" s="6" t="s">
        <v>537</v>
      </c>
      <c r="H1008" s="6" t="s">
        <v>505</v>
      </c>
      <c r="I1008" s="6" t="s">
        <v>510</v>
      </c>
      <c r="J1008" s="6" t="s">
        <v>136</v>
      </c>
      <c r="K1008" s="6" t="s">
        <v>61</v>
      </c>
      <c r="L1008" s="6" t="s">
        <v>90</v>
      </c>
      <c r="M1008" s="43"/>
      <c r="N1008" s="44" t="s">
        <v>1979</v>
      </c>
      <c r="O1008" s="39">
        <v>45812.708333333299</v>
      </c>
      <c r="P1008" s="39">
        <v>45812.708333333299</v>
      </c>
      <c r="Q1008" s="6">
        <v>0</v>
      </c>
      <c r="R1008" s="6">
        <v>0</v>
      </c>
      <c r="S1008" s="45" t="e">
        <f>_xlfn.CONCAT(#REF!,TRIM(tbl_PV_Milestones[[#This Row],[Milestone Description]]))</f>
        <v>#REF!</v>
      </c>
      <c r="T1008" s="84" t="str">
        <f>IF(COUNTIF(tbl_PV_Milestones[UID],tbl_PV_Milestones[[#This Row],[UID]])&gt;1,"Duplicate","")</f>
        <v>Duplicate</v>
      </c>
      <c r="U1008" s="42" t="str">
        <f>_xlfn.XLOOKUP(tbl_PV_Milestones[[#This Row],[Work ID]],tbl_PV_Meta[Work ID '#],tbl_PV_Meta[Sub-Portfolio])</f>
        <v>Sub-Portfolio 7</v>
      </c>
      <c r="V1008" s="41">
        <f>IF(MONTH(tbl_PV_Milestones[[#This Row],[Baseline Date]])&lt;7,YEAR(tbl_PV_Milestones[[#This Row],[Baseline Date]]),YEAR(tbl_PV_Milestones[[#This Row],[Baseline Date]])+1)</f>
        <v>2025</v>
      </c>
      <c r="W1008" s="41">
        <f>IF(MONTH(tbl_PV_Milestones[[#This Row],[Actual/Schedule Finish]])&lt;7,YEAR(tbl_PV_Milestones[[#This Row],[Actual/Schedule Finish]]),YEAR(tbl_PV_Milestones[[#This Row],[Actual/Schedule Finish]])+1)</f>
        <v>2025</v>
      </c>
      <c r="X1008" s="41" t="str">
        <f>IF(OR(tbl_PV_Milestones[[#This Row],[Project Status]]="Completed",tbl_PV_Milestones[[#This Row],[Project Status]]="Assumed Completed"),"Yes","No")</f>
        <v>No</v>
      </c>
      <c r="Y1008" s="41">
        <f>IF(tbl_PV_Milestones[[#This Row],[Baseline Date]]="",1,0)</f>
        <v>0</v>
      </c>
      <c r="Z1008" s="41">
        <f>IF(tbl_PV_Milestones[[#This Row],[Baseline Date]]&lt;PV_Meta!$B$7,1,0)</f>
        <v>0</v>
      </c>
      <c r="AA1008" s="41">
        <f>IF(tbl_PV_Milestones[[#This Row],[Complete]]="Yes",1,0)</f>
        <v>0</v>
      </c>
      <c r="AB1008" s="41">
        <f>IF(AND(tbl_PV_Milestones[[#This Row],[BL FY]]=2025,tbl_PV_Milestones[[#This Row],[Baseline Date]]&lt;PV_Meta!$B$7),1,0)</f>
        <v>0</v>
      </c>
      <c r="AC1008" s="41">
        <f>IF(AND(tbl_PV_Milestones[[#This Row],[Planned YTD]]=1,tbl_PV_Milestones[[#This Row],[Complete]]="Yes"),1,0)</f>
        <v>0</v>
      </c>
      <c r="AD1008" s="41">
        <f>IF(AND(tbl_PV_Milestones[[#This Row],[Actual/Schedule Finish]]&lt;PV_Meta!$B$7,tbl_PV_Milestones[[#This Row],[Complete]]="No",tbl_PV_Milestones[[#This Row],[Project Status]]&lt;&gt;"On Hold"),1,0)</f>
        <v>0</v>
      </c>
      <c r="AE1008" s="41">
        <f>IF(AND(tbl_PV_Milestones[[#This Row],[Actual/Schedule Finish]]&gt;tbl_PV_Milestones[[#This Row],[Baseline Date]],tbl_PV_Milestones[[#This Row],[Complete]]="No",tbl_PV_Milestones[[#This Row],[Project Status]]&lt;&gt;"On Hold",tbl_PV_Milestones[[#This Row],[Overdue]]=0,tbl_PV_Milestones[[#This Row],[To be Baselined]]&lt;&gt;1),1,0)</f>
        <v>0</v>
      </c>
      <c r="AF1008" s="41">
        <f>IF(AND(tbl_PV_Milestones[[#This Row],[BL FY]]=2025,tbl_PV_Milestones[[#This Row],[Finish FY]]&gt;2025),1,0)</f>
        <v>0</v>
      </c>
      <c r="AG1008" s="56" t="str">
        <f>_xlfn.XLOOKUP(tbl_PV_Milestones[[#This Row],[Work ID]],tbl_PV_Meta[Work ID '#],tbl_PV_Meta[Project Manager/Owner],,0)</f>
        <v>Project Manager 17</v>
      </c>
      <c r="AH1008" s="6"/>
    </row>
    <row r="1009" spans="4:34" x14ac:dyDescent="0.25">
      <c r="D1009" s="6" t="s">
        <v>136</v>
      </c>
      <c r="E1009" s="6" t="s">
        <v>503</v>
      </c>
      <c r="F1009" s="6" t="s">
        <v>1718</v>
      </c>
      <c r="G1009" s="6" t="s">
        <v>538</v>
      </c>
      <c r="H1009" s="6" t="s">
        <v>505</v>
      </c>
      <c r="I1009" s="6" t="s">
        <v>510</v>
      </c>
      <c r="J1009" s="6" t="s">
        <v>136</v>
      </c>
      <c r="K1009" s="6" t="s">
        <v>61</v>
      </c>
      <c r="L1009" s="6" t="s">
        <v>90</v>
      </c>
      <c r="M1009" s="43"/>
      <c r="N1009" s="44" t="s">
        <v>1979</v>
      </c>
      <c r="O1009" s="39">
        <v>45827.708333333299</v>
      </c>
      <c r="P1009" s="39">
        <v>45827.708333333299</v>
      </c>
      <c r="Q1009" s="6">
        <v>0</v>
      </c>
      <c r="R1009" s="6">
        <v>0</v>
      </c>
      <c r="S1009" s="45" t="e">
        <f>_xlfn.CONCAT(#REF!,TRIM(tbl_PV_Milestones[[#This Row],[Milestone Description]]))</f>
        <v>#REF!</v>
      </c>
      <c r="T1009" s="84" t="str">
        <f>IF(COUNTIF(tbl_PV_Milestones[UID],tbl_PV_Milestones[[#This Row],[UID]])&gt;1,"Duplicate","")</f>
        <v>Duplicate</v>
      </c>
      <c r="U1009" s="42" t="str">
        <f>_xlfn.XLOOKUP(tbl_PV_Milestones[[#This Row],[Work ID]],tbl_PV_Meta[Work ID '#],tbl_PV_Meta[Sub-Portfolio])</f>
        <v>Sub-Portfolio 7</v>
      </c>
      <c r="V1009" s="41">
        <f>IF(MONTH(tbl_PV_Milestones[[#This Row],[Baseline Date]])&lt;7,YEAR(tbl_PV_Milestones[[#This Row],[Baseline Date]]),YEAR(tbl_PV_Milestones[[#This Row],[Baseline Date]])+1)</f>
        <v>2025</v>
      </c>
      <c r="W1009" s="41">
        <f>IF(MONTH(tbl_PV_Milestones[[#This Row],[Actual/Schedule Finish]])&lt;7,YEAR(tbl_PV_Milestones[[#This Row],[Actual/Schedule Finish]]),YEAR(tbl_PV_Milestones[[#This Row],[Actual/Schedule Finish]])+1)</f>
        <v>2025</v>
      </c>
      <c r="X1009" s="41" t="str">
        <f>IF(OR(tbl_PV_Milestones[[#This Row],[Project Status]]="Completed",tbl_PV_Milestones[[#This Row],[Project Status]]="Assumed Completed"),"Yes","No")</f>
        <v>No</v>
      </c>
      <c r="Y1009" s="41">
        <f>IF(tbl_PV_Milestones[[#This Row],[Baseline Date]]="",1,0)</f>
        <v>0</v>
      </c>
      <c r="Z1009" s="41">
        <f>IF(tbl_PV_Milestones[[#This Row],[Baseline Date]]&lt;PV_Meta!$B$7,1,0)</f>
        <v>0</v>
      </c>
      <c r="AA1009" s="41">
        <f>IF(tbl_PV_Milestones[[#This Row],[Complete]]="Yes",1,0)</f>
        <v>0</v>
      </c>
      <c r="AB1009" s="41">
        <f>IF(AND(tbl_PV_Milestones[[#This Row],[BL FY]]=2025,tbl_PV_Milestones[[#This Row],[Baseline Date]]&lt;PV_Meta!$B$7),1,0)</f>
        <v>0</v>
      </c>
      <c r="AC1009" s="41">
        <f>IF(AND(tbl_PV_Milestones[[#This Row],[Planned YTD]]=1,tbl_PV_Milestones[[#This Row],[Complete]]="Yes"),1,0)</f>
        <v>0</v>
      </c>
      <c r="AD1009" s="41">
        <f>IF(AND(tbl_PV_Milestones[[#This Row],[Actual/Schedule Finish]]&lt;PV_Meta!$B$7,tbl_PV_Milestones[[#This Row],[Complete]]="No",tbl_PV_Milestones[[#This Row],[Project Status]]&lt;&gt;"On Hold"),1,0)</f>
        <v>0</v>
      </c>
      <c r="AE1009" s="41">
        <f>IF(AND(tbl_PV_Milestones[[#This Row],[Actual/Schedule Finish]]&gt;tbl_PV_Milestones[[#This Row],[Baseline Date]],tbl_PV_Milestones[[#This Row],[Complete]]="No",tbl_PV_Milestones[[#This Row],[Project Status]]&lt;&gt;"On Hold",tbl_PV_Milestones[[#This Row],[Overdue]]=0,tbl_PV_Milestones[[#This Row],[To be Baselined]]&lt;&gt;1),1,0)</f>
        <v>0</v>
      </c>
      <c r="AF1009" s="41">
        <f>IF(AND(tbl_PV_Milestones[[#This Row],[BL FY]]=2025,tbl_PV_Milestones[[#This Row],[Finish FY]]&gt;2025),1,0)</f>
        <v>0</v>
      </c>
      <c r="AG1009" s="56" t="str">
        <f>_xlfn.XLOOKUP(tbl_PV_Milestones[[#This Row],[Work ID]],tbl_PV_Meta[Work ID '#],tbl_PV_Meta[Project Manager/Owner],,0)</f>
        <v>Project Manager 17</v>
      </c>
      <c r="AH1009" s="6"/>
    </row>
    <row r="1010" spans="4:34" x14ac:dyDescent="0.25">
      <c r="D1010" s="6" t="s">
        <v>136</v>
      </c>
      <c r="E1010" s="6" t="s">
        <v>503</v>
      </c>
      <c r="F1010" s="6" t="s">
        <v>1718</v>
      </c>
      <c r="G1010" s="6" t="s">
        <v>539</v>
      </c>
      <c r="H1010" s="6" t="s">
        <v>505</v>
      </c>
      <c r="I1010" s="6" t="s">
        <v>510</v>
      </c>
      <c r="J1010" s="6" t="s">
        <v>136</v>
      </c>
      <c r="K1010" s="6" t="s">
        <v>61</v>
      </c>
      <c r="L1010" s="6" t="s">
        <v>90</v>
      </c>
      <c r="M1010" s="43"/>
      <c r="N1010" s="44" t="s">
        <v>1979</v>
      </c>
      <c r="O1010" s="39">
        <v>45827.708333333299</v>
      </c>
      <c r="P1010" s="39">
        <v>45827.708333333299</v>
      </c>
      <c r="Q1010" s="6">
        <v>0</v>
      </c>
      <c r="R1010" s="6">
        <v>0</v>
      </c>
      <c r="S1010" s="45" t="e">
        <f>_xlfn.CONCAT(#REF!,TRIM(tbl_PV_Milestones[[#This Row],[Milestone Description]]))</f>
        <v>#REF!</v>
      </c>
      <c r="T1010" s="84" t="str">
        <f>IF(COUNTIF(tbl_PV_Milestones[UID],tbl_PV_Milestones[[#This Row],[UID]])&gt;1,"Duplicate","")</f>
        <v>Duplicate</v>
      </c>
      <c r="U1010" s="42" t="str">
        <f>_xlfn.XLOOKUP(tbl_PV_Milestones[[#This Row],[Work ID]],tbl_PV_Meta[Work ID '#],tbl_PV_Meta[Sub-Portfolio])</f>
        <v>Sub-Portfolio 7</v>
      </c>
      <c r="V1010" s="41">
        <f>IF(MONTH(tbl_PV_Milestones[[#This Row],[Baseline Date]])&lt;7,YEAR(tbl_PV_Milestones[[#This Row],[Baseline Date]]),YEAR(tbl_PV_Milestones[[#This Row],[Baseline Date]])+1)</f>
        <v>2025</v>
      </c>
      <c r="W1010" s="41">
        <f>IF(MONTH(tbl_PV_Milestones[[#This Row],[Actual/Schedule Finish]])&lt;7,YEAR(tbl_PV_Milestones[[#This Row],[Actual/Schedule Finish]]),YEAR(tbl_PV_Milestones[[#This Row],[Actual/Schedule Finish]])+1)</f>
        <v>2025</v>
      </c>
      <c r="X1010" s="41" t="str">
        <f>IF(OR(tbl_PV_Milestones[[#This Row],[Project Status]]="Completed",tbl_PV_Milestones[[#This Row],[Project Status]]="Assumed Completed"),"Yes","No")</f>
        <v>No</v>
      </c>
      <c r="Y1010" s="41">
        <f>IF(tbl_PV_Milestones[[#This Row],[Baseline Date]]="",1,0)</f>
        <v>0</v>
      </c>
      <c r="Z1010" s="41">
        <f>IF(tbl_PV_Milestones[[#This Row],[Baseline Date]]&lt;PV_Meta!$B$7,1,0)</f>
        <v>0</v>
      </c>
      <c r="AA1010" s="41">
        <f>IF(tbl_PV_Milestones[[#This Row],[Complete]]="Yes",1,0)</f>
        <v>0</v>
      </c>
      <c r="AB1010" s="41">
        <f>IF(AND(tbl_PV_Milestones[[#This Row],[BL FY]]=2025,tbl_PV_Milestones[[#This Row],[Baseline Date]]&lt;PV_Meta!$B$7),1,0)</f>
        <v>0</v>
      </c>
      <c r="AC1010" s="41">
        <f>IF(AND(tbl_PV_Milestones[[#This Row],[Planned YTD]]=1,tbl_PV_Milestones[[#This Row],[Complete]]="Yes"),1,0)</f>
        <v>0</v>
      </c>
      <c r="AD1010" s="41">
        <f>IF(AND(tbl_PV_Milestones[[#This Row],[Actual/Schedule Finish]]&lt;PV_Meta!$B$7,tbl_PV_Milestones[[#This Row],[Complete]]="No",tbl_PV_Milestones[[#This Row],[Project Status]]&lt;&gt;"On Hold"),1,0)</f>
        <v>0</v>
      </c>
      <c r="AE1010" s="41">
        <f>IF(AND(tbl_PV_Milestones[[#This Row],[Actual/Schedule Finish]]&gt;tbl_PV_Milestones[[#This Row],[Baseline Date]],tbl_PV_Milestones[[#This Row],[Complete]]="No",tbl_PV_Milestones[[#This Row],[Project Status]]&lt;&gt;"On Hold",tbl_PV_Milestones[[#This Row],[Overdue]]=0,tbl_PV_Milestones[[#This Row],[To be Baselined]]&lt;&gt;1),1,0)</f>
        <v>0</v>
      </c>
      <c r="AF1010" s="41">
        <f>IF(AND(tbl_PV_Milestones[[#This Row],[BL FY]]=2025,tbl_PV_Milestones[[#This Row],[Finish FY]]&gt;2025),1,0)</f>
        <v>0</v>
      </c>
      <c r="AG1010" s="56" t="str">
        <f>_xlfn.XLOOKUP(tbl_PV_Milestones[[#This Row],[Work ID]],tbl_PV_Meta[Work ID '#],tbl_PV_Meta[Project Manager/Owner],,0)</f>
        <v>Project Manager 17</v>
      </c>
      <c r="AH1010" s="6"/>
    </row>
    <row r="1011" spans="4:34" x14ac:dyDescent="0.25">
      <c r="D1011" s="6" t="s">
        <v>136</v>
      </c>
      <c r="E1011" s="6" t="s">
        <v>503</v>
      </c>
      <c r="F1011" s="6" t="s">
        <v>1718</v>
      </c>
      <c r="G1011" s="6" t="s">
        <v>540</v>
      </c>
      <c r="H1011" s="6" t="s">
        <v>505</v>
      </c>
      <c r="I1011" s="6" t="s">
        <v>510</v>
      </c>
      <c r="J1011" s="6" t="s">
        <v>136</v>
      </c>
      <c r="K1011" s="6" t="s">
        <v>61</v>
      </c>
      <c r="L1011" s="6" t="s">
        <v>90</v>
      </c>
      <c r="M1011" s="43"/>
      <c r="N1011" s="44" t="s">
        <v>1979</v>
      </c>
      <c r="O1011" s="39">
        <v>45827.708333333299</v>
      </c>
      <c r="P1011" s="39">
        <v>45827.708333333299</v>
      </c>
      <c r="Q1011" s="6">
        <v>0</v>
      </c>
      <c r="R1011" s="6">
        <v>0</v>
      </c>
      <c r="S1011" s="45" t="e">
        <f>_xlfn.CONCAT(#REF!,TRIM(tbl_PV_Milestones[[#This Row],[Milestone Description]]))</f>
        <v>#REF!</v>
      </c>
      <c r="T1011" s="84" t="str">
        <f>IF(COUNTIF(tbl_PV_Milestones[UID],tbl_PV_Milestones[[#This Row],[UID]])&gt;1,"Duplicate","")</f>
        <v>Duplicate</v>
      </c>
      <c r="U1011" s="42" t="str">
        <f>_xlfn.XLOOKUP(tbl_PV_Milestones[[#This Row],[Work ID]],tbl_PV_Meta[Work ID '#],tbl_PV_Meta[Sub-Portfolio])</f>
        <v>Sub-Portfolio 7</v>
      </c>
      <c r="V1011" s="41">
        <f>IF(MONTH(tbl_PV_Milestones[[#This Row],[Baseline Date]])&lt;7,YEAR(tbl_PV_Milestones[[#This Row],[Baseline Date]]),YEAR(tbl_PV_Milestones[[#This Row],[Baseline Date]])+1)</f>
        <v>2025</v>
      </c>
      <c r="W1011" s="41">
        <f>IF(MONTH(tbl_PV_Milestones[[#This Row],[Actual/Schedule Finish]])&lt;7,YEAR(tbl_PV_Milestones[[#This Row],[Actual/Schedule Finish]]),YEAR(tbl_PV_Milestones[[#This Row],[Actual/Schedule Finish]])+1)</f>
        <v>2025</v>
      </c>
      <c r="X1011" s="41" t="str">
        <f>IF(OR(tbl_PV_Milestones[[#This Row],[Project Status]]="Completed",tbl_PV_Milestones[[#This Row],[Project Status]]="Assumed Completed"),"Yes","No")</f>
        <v>No</v>
      </c>
      <c r="Y1011" s="41">
        <f>IF(tbl_PV_Milestones[[#This Row],[Baseline Date]]="",1,0)</f>
        <v>0</v>
      </c>
      <c r="Z1011" s="41">
        <f>IF(tbl_PV_Milestones[[#This Row],[Baseline Date]]&lt;PV_Meta!$B$7,1,0)</f>
        <v>0</v>
      </c>
      <c r="AA1011" s="41">
        <f>IF(tbl_PV_Milestones[[#This Row],[Complete]]="Yes",1,0)</f>
        <v>0</v>
      </c>
      <c r="AB1011" s="41">
        <f>IF(AND(tbl_PV_Milestones[[#This Row],[BL FY]]=2025,tbl_PV_Milestones[[#This Row],[Baseline Date]]&lt;PV_Meta!$B$7),1,0)</f>
        <v>0</v>
      </c>
      <c r="AC1011" s="41">
        <f>IF(AND(tbl_PV_Milestones[[#This Row],[Planned YTD]]=1,tbl_PV_Milestones[[#This Row],[Complete]]="Yes"),1,0)</f>
        <v>0</v>
      </c>
      <c r="AD1011" s="41">
        <f>IF(AND(tbl_PV_Milestones[[#This Row],[Actual/Schedule Finish]]&lt;PV_Meta!$B$7,tbl_PV_Milestones[[#This Row],[Complete]]="No",tbl_PV_Milestones[[#This Row],[Project Status]]&lt;&gt;"On Hold"),1,0)</f>
        <v>0</v>
      </c>
      <c r="AE1011" s="41">
        <f>IF(AND(tbl_PV_Milestones[[#This Row],[Actual/Schedule Finish]]&gt;tbl_PV_Milestones[[#This Row],[Baseline Date]],tbl_PV_Milestones[[#This Row],[Complete]]="No",tbl_PV_Milestones[[#This Row],[Project Status]]&lt;&gt;"On Hold",tbl_PV_Milestones[[#This Row],[Overdue]]=0,tbl_PV_Milestones[[#This Row],[To be Baselined]]&lt;&gt;1),1,0)</f>
        <v>0</v>
      </c>
      <c r="AF1011" s="41">
        <f>IF(AND(tbl_PV_Milestones[[#This Row],[BL FY]]=2025,tbl_PV_Milestones[[#This Row],[Finish FY]]&gt;2025),1,0)</f>
        <v>0</v>
      </c>
      <c r="AG1011" s="56" t="str">
        <f>_xlfn.XLOOKUP(tbl_PV_Milestones[[#This Row],[Work ID]],tbl_PV_Meta[Work ID '#],tbl_PV_Meta[Project Manager/Owner],,0)</f>
        <v>Project Manager 17</v>
      </c>
      <c r="AH1011" s="6"/>
    </row>
    <row r="1012" spans="4:34" x14ac:dyDescent="0.25">
      <c r="D1012" s="6" t="s">
        <v>136</v>
      </c>
      <c r="E1012" s="6" t="s">
        <v>503</v>
      </c>
      <c r="F1012" s="6" t="s">
        <v>1718</v>
      </c>
      <c r="G1012" s="6" t="s">
        <v>541</v>
      </c>
      <c r="H1012" s="6" t="s">
        <v>505</v>
      </c>
      <c r="I1012" s="6" t="s">
        <v>510</v>
      </c>
      <c r="J1012" s="6" t="s">
        <v>136</v>
      </c>
      <c r="K1012" s="6" t="s">
        <v>61</v>
      </c>
      <c r="L1012" s="6" t="s">
        <v>90</v>
      </c>
      <c r="M1012" s="43"/>
      <c r="N1012" s="44" t="s">
        <v>1979</v>
      </c>
      <c r="O1012" s="39">
        <v>45827.708333333299</v>
      </c>
      <c r="P1012" s="39">
        <v>45827.708333333299</v>
      </c>
      <c r="Q1012" s="6">
        <v>0</v>
      </c>
      <c r="R1012" s="6">
        <v>0</v>
      </c>
      <c r="S1012" s="45" t="e">
        <f>_xlfn.CONCAT(#REF!,TRIM(tbl_PV_Milestones[[#This Row],[Milestone Description]]))</f>
        <v>#REF!</v>
      </c>
      <c r="T1012" s="84" t="str">
        <f>IF(COUNTIF(tbl_PV_Milestones[UID],tbl_PV_Milestones[[#This Row],[UID]])&gt;1,"Duplicate","")</f>
        <v>Duplicate</v>
      </c>
      <c r="U1012" s="42" t="str">
        <f>_xlfn.XLOOKUP(tbl_PV_Milestones[[#This Row],[Work ID]],tbl_PV_Meta[Work ID '#],tbl_PV_Meta[Sub-Portfolio])</f>
        <v>Sub-Portfolio 7</v>
      </c>
      <c r="V1012" s="41">
        <f>IF(MONTH(tbl_PV_Milestones[[#This Row],[Baseline Date]])&lt;7,YEAR(tbl_PV_Milestones[[#This Row],[Baseline Date]]),YEAR(tbl_PV_Milestones[[#This Row],[Baseline Date]])+1)</f>
        <v>2025</v>
      </c>
      <c r="W1012" s="41">
        <f>IF(MONTH(tbl_PV_Milestones[[#This Row],[Actual/Schedule Finish]])&lt;7,YEAR(tbl_PV_Milestones[[#This Row],[Actual/Schedule Finish]]),YEAR(tbl_PV_Milestones[[#This Row],[Actual/Schedule Finish]])+1)</f>
        <v>2025</v>
      </c>
      <c r="X1012" s="41" t="str">
        <f>IF(OR(tbl_PV_Milestones[[#This Row],[Project Status]]="Completed",tbl_PV_Milestones[[#This Row],[Project Status]]="Assumed Completed"),"Yes","No")</f>
        <v>No</v>
      </c>
      <c r="Y1012" s="41">
        <f>IF(tbl_PV_Milestones[[#This Row],[Baseline Date]]="",1,0)</f>
        <v>0</v>
      </c>
      <c r="Z1012" s="41">
        <f>IF(tbl_PV_Milestones[[#This Row],[Baseline Date]]&lt;PV_Meta!$B$7,1,0)</f>
        <v>0</v>
      </c>
      <c r="AA1012" s="41">
        <f>IF(tbl_PV_Milestones[[#This Row],[Complete]]="Yes",1,0)</f>
        <v>0</v>
      </c>
      <c r="AB1012" s="41">
        <f>IF(AND(tbl_PV_Milestones[[#This Row],[BL FY]]=2025,tbl_PV_Milestones[[#This Row],[Baseline Date]]&lt;PV_Meta!$B$7),1,0)</f>
        <v>0</v>
      </c>
      <c r="AC1012" s="41">
        <f>IF(AND(tbl_PV_Milestones[[#This Row],[Planned YTD]]=1,tbl_PV_Milestones[[#This Row],[Complete]]="Yes"),1,0)</f>
        <v>0</v>
      </c>
      <c r="AD1012" s="41">
        <f>IF(AND(tbl_PV_Milestones[[#This Row],[Actual/Schedule Finish]]&lt;PV_Meta!$B$7,tbl_PV_Milestones[[#This Row],[Complete]]="No",tbl_PV_Milestones[[#This Row],[Project Status]]&lt;&gt;"On Hold"),1,0)</f>
        <v>0</v>
      </c>
      <c r="AE1012" s="41">
        <f>IF(AND(tbl_PV_Milestones[[#This Row],[Actual/Schedule Finish]]&gt;tbl_PV_Milestones[[#This Row],[Baseline Date]],tbl_PV_Milestones[[#This Row],[Complete]]="No",tbl_PV_Milestones[[#This Row],[Project Status]]&lt;&gt;"On Hold",tbl_PV_Milestones[[#This Row],[Overdue]]=0,tbl_PV_Milestones[[#This Row],[To be Baselined]]&lt;&gt;1),1,0)</f>
        <v>0</v>
      </c>
      <c r="AF1012" s="41">
        <f>IF(AND(tbl_PV_Milestones[[#This Row],[BL FY]]=2025,tbl_PV_Milestones[[#This Row],[Finish FY]]&gt;2025),1,0)</f>
        <v>0</v>
      </c>
      <c r="AG1012" s="56" t="str">
        <f>_xlfn.XLOOKUP(tbl_PV_Milestones[[#This Row],[Work ID]],tbl_PV_Meta[Work ID '#],tbl_PV_Meta[Project Manager/Owner],,0)</f>
        <v>Project Manager 17</v>
      </c>
      <c r="AH1012" s="6"/>
    </row>
    <row r="1013" spans="4:34" x14ac:dyDescent="0.25">
      <c r="D1013" s="6" t="s">
        <v>136</v>
      </c>
      <c r="E1013" s="6" t="s">
        <v>503</v>
      </c>
      <c r="F1013" s="6" t="s">
        <v>1718</v>
      </c>
      <c r="G1013" s="6" t="s">
        <v>542</v>
      </c>
      <c r="H1013" s="6" t="s">
        <v>519</v>
      </c>
      <c r="I1013" s="6" t="s">
        <v>510</v>
      </c>
      <c r="J1013" s="6" t="s">
        <v>136</v>
      </c>
      <c r="K1013" s="6" t="s">
        <v>61</v>
      </c>
      <c r="L1013" s="6" t="s">
        <v>90</v>
      </c>
      <c r="M1013" s="43"/>
      <c r="N1013" s="44" t="s">
        <v>1979</v>
      </c>
      <c r="O1013" s="39">
        <v>45827.708333333299</v>
      </c>
      <c r="P1013" s="39">
        <v>45827.708333333299</v>
      </c>
      <c r="Q1013" s="6">
        <v>0</v>
      </c>
      <c r="R1013" s="6">
        <v>0</v>
      </c>
      <c r="S1013" s="45" t="e">
        <f>_xlfn.CONCAT(#REF!,TRIM(tbl_PV_Milestones[[#This Row],[Milestone Description]]))</f>
        <v>#REF!</v>
      </c>
      <c r="T1013" s="84" t="str">
        <f>IF(COUNTIF(tbl_PV_Milestones[UID],tbl_PV_Milestones[[#This Row],[UID]])&gt;1,"Duplicate","")</f>
        <v>Duplicate</v>
      </c>
      <c r="U1013" s="42" t="str">
        <f>_xlfn.XLOOKUP(tbl_PV_Milestones[[#This Row],[Work ID]],tbl_PV_Meta[Work ID '#],tbl_PV_Meta[Sub-Portfolio])</f>
        <v>Sub-Portfolio 7</v>
      </c>
      <c r="V1013" s="41">
        <f>IF(MONTH(tbl_PV_Milestones[[#This Row],[Baseline Date]])&lt;7,YEAR(tbl_PV_Milestones[[#This Row],[Baseline Date]]),YEAR(tbl_PV_Milestones[[#This Row],[Baseline Date]])+1)</f>
        <v>2025</v>
      </c>
      <c r="W1013" s="41">
        <f>IF(MONTH(tbl_PV_Milestones[[#This Row],[Actual/Schedule Finish]])&lt;7,YEAR(tbl_PV_Milestones[[#This Row],[Actual/Schedule Finish]]),YEAR(tbl_PV_Milestones[[#This Row],[Actual/Schedule Finish]])+1)</f>
        <v>2025</v>
      </c>
      <c r="X1013" s="41" t="str">
        <f>IF(OR(tbl_PV_Milestones[[#This Row],[Project Status]]="Completed",tbl_PV_Milestones[[#This Row],[Project Status]]="Assumed Completed"),"Yes","No")</f>
        <v>No</v>
      </c>
      <c r="Y1013" s="41">
        <f>IF(tbl_PV_Milestones[[#This Row],[Baseline Date]]="",1,0)</f>
        <v>0</v>
      </c>
      <c r="Z1013" s="41">
        <f>IF(tbl_PV_Milestones[[#This Row],[Baseline Date]]&lt;PV_Meta!$B$7,1,0)</f>
        <v>0</v>
      </c>
      <c r="AA1013" s="41">
        <f>IF(tbl_PV_Milestones[[#This Row],[Complete]]="Yes",1,0)</f>
        <v>0</v>
      </c>
      <c r="AB1013" s="41">
        <f>IF(AND(tbl_PV_Milestones[[#This Row],[BL FY]]=2025,tbl_PV_Milestones[[#This Row],[Baseline Date]]&lt;PV_Meta!$B$7),1,0)</f>
        <v>0</v>
      </c>
      <c r="AC1013" s="41">
        <f>IF(AND(tbl_PV_Milestones[[#This Row],[Planned YTD]]=1,tbl_PV_Milestones[[#This Row],[Complete]]="Yes"),1,0)</f>
        <v>0</v>
      </c>
      <c r="AD1013" s="41">
        <f>IF(AND(tbl_PV_Milestones[[#This Row],[Actual/Schedule Finish]]&lt;PV_Meta!$B$7,tbl_PV_Milestones[[#This Row],[Complete]]="No",tbl_PV_Milestones[[#This Row],[Project Status]]&lt;&gt;"On Hold"),1,0)</f>
        <v>0</v>
      </c>
      <c r="AE1013" s="41">
        <f>IF(AND(tbl_PV_Milestones[[#This Row],[Actual/Schedule Finish]]&gt;tbl_PV_Milestones[[#This Row],[Baseline Date]],tbl_PV_Milestones[[#This Row],[Complete]]="No",tbl_PV_Milestones[[#This Row],[Project Status]]&lt;&gt;"On Hold",tbl_PV_Milestones[[#This Row],[Overdue]]=0,tbl_PV_Milestones[[#This Row],[To be Baselined]]&lt;&gt;1),1,0)</f>
        <v>0</v>
      </c>
      <c r="AF1013" s="41">
        <f>IF(AND(tbl_PV_Milestones[[#This Row],[BL FY]]=2025,tbl_PV_Milestones[[#This Row],[Finish FY]]&gt;2025),1,0)</f>
        <v>0</v>
      </c>
      <c r="AG1013" s="56" t="str">
        <f>_xlfn.XLOOKUP(tbl_PV_Milestones[[#This Row],[Work ID]],tbl_PV_Meta[Work ID '#],tbl_PV_Meta[Project Manager/Owner],,0)</f>
        <v>Project Manager 17</v>
      </c>
      <c r="AH1013" s="6"/>
    </row>
    <row r="1014" spans="4:34" x14ac:dyDescent="0.25">
      <c r="D1014" s="6" t="s">
        <v>136</v>
      </c>
      <c r="E1014" s="6" t="s">
        <v>503</v>
      </c>
      <c r="F1014" s="6" t="s">
        <v>1718</v>
      </c>
      <c r="G1014" s="6" t="s">
        <v>525</v>
      </c>
      <c r="H1014" s="6" t="s">
        <v>505</v>
      </c>
      <c r="I1014" s="6" t="s">
        <v>510</v>
      </c>
      <c r="J1014" s="6" t="s">
        <v>136</v>
      </c>
      <c r="K1014" s="6" t="s">
        <v>61</v>
      </c>
      <c r="L1014" s="6" t="s">
        <v>90</v>
      </c>
      <c r="M1014" s="43"/>
      <c r="N1014" s="44" t="s">
        <v>1979</v>
      </c>
      <c r="O1014" s="39">
        <v>45833.708333333299</v>
      </c>
      <c r="P1014" s="39">
        <v>45833.708333333299</v>
      </c>
      <c r="Q1014" s="6">
        <v>0</v>
      </c>
      <c r="R1014" s="6">
        <v>0</v>
      </c>
      <c r="S1014" s="45" t="e">
        <f>_xlfn.CONCAT(#REF!,TRIM(tbl_PV_Milestones[[#This Row],[Milestone Description]]))</f>
        <v>#REF!</v>
      </c>
      <c r="T1014" s="84" t="str">
        <f>IF(COUNTIF(tbl_PV_Milestones[UID],tbl_PV_Milestones[[#This Row],[UID]])&gt;1,"Duplicate","")</f>
        <v>Duplicate</v>
      </c>
      <c r="U1014" s="42" t="str">
        <f>_xlfn.XLOOKUP(tbl_PV_Milestones[[#This Row],[Work ID]],tbl_PV_Meta[Work ID '#],tbl_PV_Meta[Sub-Portfolio])</f>
        <v>Sub-Portfolio 7</v>
      </c>
      <c r="V1014" s="41">
        <f>IF(MONTH(tbl_PV_Milestones[[#This Row],[Baseline Date]])&lt;7,YEAR(tbl_PV_Milestones[[#This Row],[Baseline Date]]),YEAR(tbl_PV_Milestones[[#This Row],[Baseline Date]])+1)</f>
        <v>2025</v>
      </c>
      <c r="W1014" s="41">
        <f>IF(MONTH(tbl_PV_Milestones[[#This Row],[Actual/Schedule Finish]])&lt;7,YEAR(tbl_PV_Milestones[[#This Row],[Actual/Schedule Finish]]),YEAR(tbl_PV_Milestones[[#This Row],[Actual/Schedule Finish]])+1)</f>
        <v>2025</v>
      </c>
      <c r="X1014" s="41" t="str">
        <f>IF(OR(tbl_PV_Milestones[[#This Row],[Project Status]]="Completed",tbl_PV_Milestones[[#This Row],[Project Status]]="Assumed Completed"),"Yes","No")</f>
        <v>No</v>
      </c>
      <c r="Y1014" s="41">
        <f>IF(tbl_PV_Milestones[[#This Row],[Baseline Date]]="",1,0)</f>
        <v>0</v>
      </c>
      <c r="Z1014" s="41">
        <f>IF(tbl_PV_Milestones[[#This Row],[Baseline Date]]&lt;PV_Meta!$B$7,1,0)</f>
        <v>0</v>
      </c>
      <c r="AA1014" s="41">
        <f>IF(tbl_PV_Milestones[[#This Row],[Complete]]="Yes",1,0)</f>
        <v>0</v>
      </c>
      <c r="AB1014" s="41">
        <f>IF(AND(tbl_PV_Milestones[[#This Row],[BL FY]]=2025,tbl_PV_Milestones[[#This Row],[Baseline Date]]&lt;PV_Meta!$B$7),1,0)</f>
        <v>0</v>
      </c>
      <c r="AC1014" s="41">
        <f>IF(AND(tbl_PV_Milestones[[#This Row],[Planned YTD]]=1,tbl_PV_Milestones[[#This Row],[Complete]]="Yes"),1,0)</f>
        <v>0</v>
      </c>
      <c r="AD1014" s="41">
        <f>IF(AND(tbl_PV_Milestones[[#This Row],[Actual/Schedule Finish]]&lt;PV_Meta!$B$7,tbl_PV_Milestones[[#This Row],[Complete]]="No",tbl_PV_Milestones[[#This Row],[Project Status]]&lt;&gt;"On Hold"),1,0)</f>
        <v>0</v>
      </c>
      <c r="AE1014" s="41">
        <f>IF(AND(tbl_PV_Milestones[[#This Row],[Actual/Schedule Finish]]&gt;tbl_PV_Milestones[[#This Row],[Baseline Date]],tbl_PV_Milestones[[#This Row],[Complete]]="No",tbl_PV_Milestones[[#This Row],[Project Status]]&lt;&gt;"On Hold",tbl_PV_Milestones[[#This Row],[Overdue]]=0,tbl_PV_Milestones[[#This Row],[To be Baselined]]&lt;&gt;1),1,0)</f>
        <v>0</v>
      </c>
      <c r="AF1014" s="41">
        <f>IF(AND(tbl_PV_Milestones[[#This Row],[BL FY]]=2025,tbl_PV_Milestones[[#This Row],[Finish FY]]&gt;2025),1,0)</f>
        <v>0</v>
      </c>
      <c r="AG1014" s="56" t="str">
        <f>_xlfn.XLOOKUP(tbl_PV_Milestones[[#This Row],[Work ID]],tbl_PV_Meta[Work ID '#],tbl_PV_Meta[Project Manager/Owner],,0)</f>
        <v>Project Manager 17</v>
      </c>
      <c r="AH1014" s="6"/>
    </row>
    <row r="1015" spans="4:34" x14ac:dyDescent="0.25">
      <c r="D1015" s="6" t="s">
        <v>136</v>
      </c>
      <c r="E1015" s="6" t="s">
        <v>503</v>
      </c>
      <c r="F1015" s="6" t="s">
        <v>1718</v>
      </c>
      <c r="G1015" s="6" t="s">
        <v>526</v>
      </c>
      <c r="H1015" s="6" t="s">
        <v>505</v>
      </c>
      <c r="I1015" s="6" t="s">
        <v>510</v>
      </c>
      <c r="J1015" s="6" t="s">
        <v>136</v>
      </c>
      <c r="K1015" s="6" t="s">
        <v>61</v>
      </c>
      <c r="L1015" s="6" t="s">
        <v>90</v>
      </c>
      <c r="M1015" s="43"/>
      <c r="N1015" s="44" t="s">
        <v>1979</v>
      </c>
      <c r="O1015" s="39">
        <v>45839.708333333299</v>
      </c>
      <c r="P1015" s="39">
        <v>45839.708333333299</v>
      </c>
      <c r="Q1015" s="6">
        <v>0</v>
      </c>
      <c r="R1015" s="6">
        <v>0</v>
      </c>
      <c r="S1015" s="45" t="e">
        <f>_xlfn.CONCAT(#REF!,TRIM(tbl_PV_Milestones[[#This Row],[Milestone Description]]))</f>
        <v>#REF!</v>
      </c>
      <c r="T1015" s="84" t="str">
        <f>IF(COUNTIF(tbl_PV_Milestones[UID],tbl_PV_Milestones[[#This Row],[UID]])&gt;1,"Duplicate","")</f>
        <v>Duplicate</v>
      </c>
      <c r="U1015" s="42" t="str">
        <f>_xlfn.XLOOKUP(tbl_PV_Milestones[[#This Row],[Work ID]],tbl_PV_Meta[Work ID '#],tbl_PV_Meta[Sub-Portfolio])</f>
        <v>Sub-Portfolio 7</v>
      </c>
      <c r="V1015" s="41">
        <f>IF(MONTH(tbl_PV_Milestones[[#This Row],[Baseline Date]])&lt;7,YEAR(tbl_PV_Milestones[[#This Row],[Baseline Date]]),YEAR(tbl_PV_Milestones[[#This Row],[Baseline Date]])+1)</f>
        <v>2026</v>
      </c>
      <c r="W1015" s="41">
        <f>IF(MONTH(tbl_PV_Milestones[[#This Row],[Actual/Schedule Finish]])&lt;7,YEAR(tbl_PV_Milestones[[#This Row],[Actual/Schedule Finish]]),YEAR(tbl_PV_Milestones[[#This Row],[Actual/Schedule Finish]])+1)</f>
        <v>2026</v>
      </c>
      <c r="X1015" s="41" t="str">
        <f>IF(OR(tbl_PV_Milestones[[#This Row],[Project Status]]="Completed",tbl_PV_Milestones[[#This Row],[Project Status]]="Assumed Completed"),"Yes","No")</f>
        <v>No</v>
      </c>
      <c r="Y1015" s="41">
        <f>IF(tbl_PV_Milestones[[#This Row],[Baseline Date]]="",1,0)</f>
        <v>0</v>
      </c>
      <c r="Z1015" s="41">
        <f>IF(tbl_PV_Milestones[[#This Row],[Baseline Date]]&lt;PV_Meta!$B$7,1,0)</f>
        <v>0</v>
      </c>
      <c r="AA1015" s="41">
        <f>IF(tbl_PV_Milestones[[#This Row],[Complete]]="Yes",1,0)</f>
        <v>0</v>
      </c>
      <c r="AB1015" s="41">
        <f>IF(AND(tbl_PV_Milestones[[#This Row],[BL FY]]=2025,tbl_PV_Milestones[[#This Row],[Baseline Date]]&lt;PV_Meta!$B$7),1,0)</f>
        <v>0</v>
      </c>
      <c r="AC1015" s="41">
        <f>IF(AND(tbl_PV_Milestones[[#This Row],[Planned YTD]]=1,tbl_PV_Milestones[[#This Row],[Complete]]="Yes"),1,0)</f>
        <v>0</v>
      </c>
      <c r="AD1015" s="41">
        <f>IF(AND(tbl_PV_Milestones[[#This Row],[Actual/Schedule Finish]]&lt;PV_Meta!$B$7,tbl_PV_Milestones[[#This Row],[Complete]]="No",tbl_PV_Milestones[[#This Row],[Project Status]]&lt;&gt;"On Hold"),1,0)</f>
        <v>0</v>
      </c>
      <c r="AE1015" s="41">
        <f>IF(AND(tbl_PV_Milestones[[#This Row],[Actual/Schedule Finish]]&gt;tbl_PV_Milestones[[#This Row],[Baseline Date]],tbl_PV_Milestones[[#This Row],[Complete]]="No",tbl_PV_Milestones[[#This Row],[Project Status]]&lt;&gt;"On Hold",tbl_PV_Milestones[[#This Row],[Overdue]]=0,tbl_PV_Milestones[[#This Row],[To be Baselined]]&lt;&gt;1),1,0)</f>
        <v>0</v>
      </c>
      <c r="AF1015" s="41">
        <f>IF(AND(tbl_PV_Milestones[[#This Row],[BL FY]]=2025,tbl_PV_Milestones[[#This Row],[Finish FY]]&gt;2025),1,0)</f>
        <v>0</v>
      </c>
      <c r="AG1015" s="56" t="str">
        <f>_xlfn.XLOOKUP(tbl_PV_Milestones[[#This Row],[Work ID]],tbl_PV_Meta[Work ID '#],tbl_PV_Meta[Project Manager/Owner],,0)</f>
        <v>Project Manager 17</v>
      </c>
      <c r="AH1015" s="6"/>
    </row>
    <row r="1016" spans="4:34" x14ac:dyDescent="0.25">
      <c r="D1016" s="6" t="s">
        <v>136</v>
      </c>
      <c r="E1016" s="6" t="s">
        <v>503</v>
      </c>
      <c r="F1016" s="6" t="s">
        <v>1718</v>
      </c>
      <c r="G1016" s="6" t="s">
        <v>527</v>
      </c>
      <c r="H1016" s="6" t="s">
        <v>505</v>
      </c>
      <c r="I1016" s="6" t="s">
        <v>510</v>
      </c>
      <c r="J1016" s="6" t="s">
        <v>136</v>
      </c>
      <c r="K1016" s="6" t="s">
        <v>61</v>
      </c>
      <c r="L1016" s="6" t="s">
        <v>90</v>
      </c>
      <c r="M1016" s="43"/>
      <c r="N1016" s="44" t="s">
        <v>1979</v>
      </c>
      <c r="O1016" s="39">
        <v>45845.708333333299</v>
      </c>
      <c r="P1016" s="39">
        <v>45845.708333333299</v>
      </c>
      <c r="Q1016" s="6">
        <v>0</v>
      </c>
      <c r="R1016" s="6">
        <v>0</v>
      </c>
      <c r="S1016" s="45" t="e">
        <f>_xlfn.CONCAT(#REF!,TRIM(tbl_PV_Milestones[[#This Row],[Milestone Description]]))</f>
        <v>#REF!</v>
      </c>
      <c r="T1016" s="84" t="str">
        <f>IF(COUNTIF(tbl_PV_Milestones[UID],tbl_PV_Milestones[[#This Row],[UID]])&gt;1,"Duplicate","")</f>
        <v>Duplicate</v>
      </c>
      <c r="U1016" s="42" t="str">
        <f>_xlfn.XLOOKUP(tbl_PV_Milestones[[#This Row],[Work ID]],tbl_PV_Meta[Work ID '#],tbl_PV_Meta[Sub-Portfolio])</f>
        <v>Sub-Portfolio 7</v>
      </c>
      <c r="V1016" s="41">
        <f>IF(MONTH(tbl_PV_Milestones[[#This Row],[Baseline Date]])&lt;7,YEAR(tbl_PV_Milestones[[#This Row],[Baseline Date]]),YEAR(tbl_PV_Milestones[[#This Row],[Baseline Date]])+1)</f>
        <v>2026</v>
      </c>
      <c r="W1016" s="41">
        <f>IF(MONTH(tbl_PV_Milestones[[#This Row],[Actual/Schedule Finish]])&lt;7,YEAR(tbl_PV_Milestones[[#This Row],[Actual/Schedule Finish]]),YEAR(tbl_PV_Milestones[[#This Row],[Actual/Schedule Finish]])+1)</f>
        <v>2026</v>
      </c>
      <c r="X1016" s="41" t="str">
        <f>IF(OR(tbl_PV_Milestones[[#This Row],[Project Status]]="Completed",tbl_PV_Milestones[[#This Row],[Project Status]]="Assumed Completed"),"Yes","No")</f>
        <v>No</v>
      </c>
      <c r="Y1016" s="41">
        <f>IF(tbl_PV_Milestones[[#This Row],[Baseline Date]]="",1,0)</f>
        <v>0</v>
      </c>
      <c r="Z1016" s="41">
        <f>IF(tbl_PV_Milestones[[#This Row],[Baseline Date]]&lt;PV_Meta!$B$7,1,0)</f>
        <v>0</v>
      </c>
      <c r="AA1016" s="41">
        <f>IF(tbl_PV_Milestones[[#This Row],[Complete]]="Yes",1,0)</f>
        <v>0</v>
      </c>
      <c r="AB1016" s="41">
        <f>IF(AND(tbl_PV_Milestones[[#This Row],[BL FY]]=2025,tbl_PV_Milestones[[#This Row],[Baseline Date]]&lt;PV_Meta!$B$7),1,0)</f>
        <v>0</v>
      </c>
      <c r="AC1016" s="41">
        <f>IF(AND(tbl_PV_Milestones[[#This Row],[Planned YTD]]=1,tbl_PV_Milestones[[#This Row],[Complete]]="Yes"),1,0)</f>
        <v>0</v>
      </c>
      <c r="AD1016" s="41">
        <f>IF(AND(tbl_PV_Milestones[[#This Row],[Actual/Schedule Finish]]&lt;PV_Meta!$B$7,tbl_PV_Milestones[[#This Row],[Complete]]="No",tbl_PV_Milestones[[#This Row],[Project Status]]&lt;&gt;"On Hold"),1,0)</f>
        <v>0</v>
      </c>
      <c r="AE1016" s="41">
        <f>IF(AND(tbl_PV_Milestones[[#This Row],[Actual/Schedule Finish]]&gt;tbl_PV_Milestones[[#This Row],[Baseline Date]],tbl_PV_Milestones[[#This Row],[Complete]]="No",tbl_PV_Milestones[[#This Row],[Project Status]]&lt;&gt;"On Hold",tbl_PV_Milestones[[#This Row],[Overdue]]=0,tbl_PV_Milestones[[#This Row],[To be Baselined]]&lt;&gt;1),1,0)</f>
        <v>0</v>
      </c>
      <c r="AF1016" s="41">
        <f>IF(AND(tbl_PV_Milestones[[#This Row],[BL FY]]=2025,tbl_PV_Milestones[[#This Row],[Finish FY]]&gt;2025),1,0)</f>
        <v>0</v>
      </c>
      <c r="AG1016" s="56" t="str">
        <f>_xlfn.XLOOKUP(tbl_PV_Milestones[[#This Row],[Work ID]],tbl_PV_Meta[Work ID '#],tbl_PV_Meta[Project Manager/Owner],,0)</f>
        <v>Project Manager 17</v>
      </c>
      <c r="AH1016" s="6"/>
    </row>
    <row r="1017" spans="4:34" x14ac:dyDescent="0.25">
      <c r="D1017" s="6" t="s">
        <v>136</v>
      </c>
      <c r="E1017" s="6" t="s">
        <v>503</v>
      </c>
      <c r="F1017" s="6" t="s">
        <v>1718</v>
      </c>
      <c r="G1017" s="6" t="s">
        <v>528</v>
      </c>
      <c r="H1017" s="6" t="s">
        <v>505</v>
      </c>
      <c r="I1017" s="6" t="s">
        <v>510</v>
      </c>
      <c r="J1017" s="6" t="s">
        <v>136</v>
      </c>
      <c r="K1017" s="6" t="s">
        <v>61</v>
      </c>
      <c r="L1017" s="6" t="s">
        <v>90</v>
      </c>
      <c r="M1017" s="43"/>
      <c r="N1017" s="44" t="s">
        <v>1979</v>
      </c>
      <c r="O1017" s="39">
        <v>45849.708333333299</v>
      </c>
      <c r="P1017" s="39">
        <v>45849.708333333299</v>
      </c>
      <c r="Q1017" s="6">
        <v>0</v>
      </c>
      <c r="R1017" s="6">
        <v>0</v>
      </c>
      <c r="S1017" s="45" t="e">
        <f>_xlfn.CONCAT(#REF!,TRIM(tbl_PV_Milestones[[#This Row],[Milestone Description]]))</f>
        <v>#REF!</v>
      </c>
      <c r="T1017" s="84" t="str">
        <f>IF(COUNTIF(tbl_PV_Milestones[UID],tbl_PV_Milestones[[#This Row],[UID]])&gt;1,"Duplicate","")</f>
        <v>Duplicate</v>
      </c>
      <c r="U1017" s="42" t="str">
        <f>_xlfn.XLOOKUP(tbl_PV_Milestones[[#This Row],[Work ID]],tbl_PV_Meta[Work ID '#],tbl_PV_Meta[Sub-Portfolio])</f>
        <v>Sub-Portfolio 7</v>
      </c>
      <c r="V1017" s="41">
        <f>IF(MONTH(tbl_PV_Milestones[[#This Row],[Baseline Date]])&lt;7,YEAR(tbl_PV_Milestones[[#This Row],[Baseline Date]]),YEAR(tbl_PV_Milestones[[#This Row],[Baseline Date]])+1)</f>
        <v>2026</v>
      </c>
      <c r="W1017" s="41">
        <f>IF(MONTH(tbl_PV_Milestones[[#This Row],[Actual/Schedule Finish]])&lt;7,YEAR(tbl_PV_Milestones[[#This Row],[Actual/Schedule Finish]]),YEAR(tbl_PV_Milestones[[#This Row],[Actual/Schedule Finish]])+1)</f>
        <v>2026</v>
      </c>
      <c r="X1017" s="41" t="str">
        <f>IF(OR(tbl_PV_Milestones[[#This Row],[Project Status]]="Completed",tbl_PV_Milestones[[#This Row],[Project Status]]="Assumed Completed"),"Yes","No")</f>
        <v>No</v>
      </c>
      <c r="Y1017" s="41">
        <f>IF(tbl_PV_Milestones[[#This Row],[Baseline Date]]="",1,0)</f>
        <v>0</v>
      </c>
      <c r="Z1017" s="41">
        <f>IF(tbl_PV_Milestones[[#This Row],[Baseline Date]]&lt;PV_Meta!$B$7,1,0)</f>
        <v>0</v>
      </c>
      <c r="AA1017" s="41">
        <f>IF(tbl_PV_Milestones[[#This Row],[Complete]]="Yes",1,0)</f>
        <v>0</v>
      </c>
      <c r="AB1017" s="41">
        <f>IF(AND(tbl_PV_Milestones[[#This Row],[BL FY]]=2025,tbl_PV_Milestones[[#This Row],[Baseline Date]]&lt;PV_Meta!$B$7),1,0)</f>
        <v>0</v>
      </c>
      <c r="AC1017" s="41">
        <f>IF(AND(tbl_PV_Milestones[[#This Row],[Planned YTD]]=1,tbl_PV_Milestones[[#This Row],[Complete]]="Yes"),1,0)</f>
        <v>0</v>
      </c>
      <c r="AD1017" s="41">
        <f>IF(AND(tbl_PV_Milestones[[#This Row],[Actual/Schedule Finish]]&lt;PV_Meta!$B$7,tbl_PV_Milestones[[#This Row],[Complete]]="No",tbl_PV_Milestones[[#This Row],[Project Status]]&lt;&gt;"On Hold"),1,0)</f>
        <v>0</v>
      </c>
      <c r="AE1017" s="41">
        <f>IF(AND(tbl_PV_Milestones[[#This Row],[Actual/Schedule Finish]]&gt;tbl_PV_Milestones[[#This Row],[Baseline Date]],tbl_PV_Milestones[[#This Row],[Complete]]="No",tbl_PV_Milestones[[#This Row],[Project Status]]&lt;&gt;"On Hold",tbl_PV_Milestones[[#This Row],[Overdue]]=0,tbl_PV_Milestones[[#This Row],[To be Baselined]]&lt;&gt;1),1,0)</f>
        <v>0</v>
      </c>
      <c r="AF1017" s="41">
        <f>IF(AND(tbl_PV_Milestones[[#This Row],[BL FY]]=2025,tbl_PV_Milestones[[#This Row],[Finish FY]]&gt;2025),1,0)</f>
        <v>0</v>
      </c>
      <c r="AG1017" s="56" t="str">
        <f>_xlfn.XLOOKUP(tbl_PV_Milestones[[#This Row],[Work ID]],tbl_PV_Meta[Work ID '#],tbl_PV_Meta[Project Manager/Owner],,0)</f>
        <v>Project Manager 17</v>
      </c>
      <c r="AH1017" s="6"/>
    </row>
    <row r="1018" spans="4:34" x14ac:dyDescent="0.25">
      <c r="D1018" s="6" t="s">
        <v>136</v>
      </c>
      <c r="E1018" s="6" t="s">
        <v>503</v>
      </c>
      <c r="F1018" s="6" t="s">
        <v>1718</v>
      </c>
      <c r="G1018" s="6" t="s">
        <v>529</v>
      </c>
      <c r="H1018" s="6" t="s">
        <v>505</v>
      </c>
      <c r="I1018" s="6" t="s">
        <v>510</v>
      </c>
      <c r="J1018" s="6" t="s">
        <v>136</v>
      </c>
      <c r="K1018" s="6" t="s">
        <v>61</v>
      </c>
      <c r="L1018" s="6" t="s">
        <v>90</v>
      </c>
      <c r="M1018" s="43"/>
      <c r="N1018" s="44" t="s">
        <v>1979</v>
      </c>
      <c r="O1018" s="39">
        <v>45833.708333333299</v>
      </c>
      <c r="P1018" s="39">
        <v>45833.708333333299</v>
      </c>
      <c r="Q1018" s="6">
        <v>0</v>
      </c>
      <c r="R1018" s="6">
        <v>0</v>
      </c>
      <c r="S1018" s="45" t="e">
        <f>_xlfn.CONCAT(#REF!,TRIM(tbl_PV_Milestones[[#This Row],[Milestone Description]]))</f>
        <v>#REF!</v>
      </c>
      <c r="T1018" s="84" t="str">
        <f>IF(COUNTIF(tbl_PV_Milestones[UID],tbl_PV_Milestones[[#This Row],[UID]])&gt;1,"Duplicate","")</f>
        <v>Duplicate</v>
      </c>
      <c r="U1018" s="42" t="str">
        <f>_xlfn.XLOOKUP(tbl_PV_Milestones[[#This Row],[Work ID]],tbl_PV_Meta[Work ID '#],tbl_PV_Meta[Sub-Portfolio])</f>
        <v>Sub-Portfolio 7</v>
      </c>
      <c r="V1018" s="41">
        <f>IF(MONTH(tbl_PV_Milestones[[#This Row],[Baseline Date]])&lt;7,YEAR(tbl_PV_Milestones[[#This Row],[Baseline Date]]),YEAR(tbl_PV_Milestones[[#This Row],[Baseline Date]])+1)</f>
        <v>2025</v>
      </c>
      <c r="W1018" s="41">
        <f>IF(MONTH(tbl_PV_Milestones[[#This Row],[Actual/Schedule Finish]])&lt;7,YEAR(tbl_PV_Milestones[[#This Row],[Actual/Schedule Finish]]),YEAR(tbl_PV_Milestones[[#This Row],[Actual/Schedule Finish]])+1)</f>
        <v>2025</v>
      </c>
      <c r="X1018" s="41" t="str">
        <f>IF(OR(tbl_PV_Milestones[[#This Row],[Project Status]]="Completed",tbl_PV_Milestones[[#This Row],[Project Status]]="Assumed Completed"),"Yes","No")</f>
        <v>No</v>
      </c>
      <c r="Y1018" s="41">
        <f>IF(tbl_PV_Milestones[[#This Row],[Baseline Date]]="",1,0)</f>
        <v>0</v>
      </c>
      <c r="Z1018" s="41">
        <f>IF(tbl_PV_Milestones[[#This Row],[Baseline Date]]&lt;PV_Meta!$B$7,1,0)</f>
        <v>0</v>
      </c>
      <c r="AA1018" s="41">
        <f>IF(tbl_PV_Milestones[[#This Row],[Complete]]="Yes",1,0)</f>
        <v>0</v>
      </c>
      <c r="AB1018" s="41">
        <f>IF(AND(tbl_PV_Milestones[[#This Row],[BL FY]]=2025,tbl_PV_Milestones[[#This Row],[Baseline Date]]&lt;PV_Meta!$B$7),1,0)</f>
        <v>0</v>
      </c>
      <c r="AC1018" s="41">
        <f>IF(AND(tbl_PV_Milestones[[#This Row],[Planned YTD]]=1,tbl_PV_Milestones[[#This Row],[Complete]]="Yes"),1,0)</f>
        <v>0</v>
      </c>
      <c r="AD1018" s="41">
        <f>IF(AND(tbl_PV_Milestones[[#This Row],[Actual/Schedule Finish]]&lt;PV_Meta!$B$7,tbl_PV_Milestones[[#This Row],[Complete]]="No",tbl_PV_Milestones[[#This Row],[Project Status]]&lt;&gt;"On Hold"),1,0)</f>
        <v>0</v>
      </c>
      <c r="AE1018" s="41">
        <f>IF(AND(tbl_PV_Milestones[[#This Row],[Actual/Schedule Finish]]&gt;tbl_PV_Milestones[[#This Row],[Baseline Date]],tbl_PV_Milestones[[#This Row],[Complete]]="No",tbl_PV_Milestones[[#This Row],[Project Status]]&lt;&gt;"On Hold",tbl_PV_Milestones[[#This Row],[Overdue]]=0,tbl_PV_Milestones[[#This Row],[To be Baselined]]&lt;&gt;1),1,0)</f>
        <v>0</v>
      </c>
      <c r="AF1018" s="41">
        <f>IF(AND(tbl_PV_Milestones[[#This Row],[BL FY]]=2025,tbl_PV_Milestones[[#This Row],[Finish FY]]&gt;2025),1,0)</f>
        <v>0</v>
      </c>
      <c r="AG1018" s="56" t="str">
        <f>_xlfn.XLOOKUP(tbl_PV_Milestones[[#This Row],[Work ID]],tbl_PV_Meta[Work ID '#],tbl_PV_Meta[Project Manager/Owner],,0)</f>
        <v>Project Manager 17</v>
      </c>
      <c r="AH1018" s="6"/>
    </row>
    <row r="1019" spans="4:34" x14ac:dyDescent="0.25">
      <c r="D1019" s="6" t="s">
        <v>136</v>
      </c>
      <c r="E1019" s="6" t="s">
        <v>503</v>
      </c>
      <c r="F1019" s="6" t="s">
        <v>1718</v>
      </c>
      <c r="G1019" s="6" t="s">
        <v>530</v>
      </c>
      <c r="H1019" s="6" t="s">
        <v>505</v>
      </c>
      <c r="I1019" s="6" t="s">
        <v>510</v>
      </c>
      <c r="J1019" s="6" t="s">
        <v>136</v>
      </c>
      <c r="K1019" s="6" t="s">
        <v>61</v>
      </c>
      <c r="L1019" s="6" t="s">
        <v>90</v>
      </c>
      <c r="M1019" s="43"/>
      <c r="N1019" s="44" t="s">
        <v>1979</v>
      </c>
      <c r="O1019" s="39">
        <v>45855.708333333299</v>
      </c>
      <c r="P1019" s="39">
        <v>45855.708333333299</v>
      </c>
      <c r="Q1019" s="6">
        <v>0</v>
      </c>
      <c r="R1019" s="6">
        <v>0</v>
      </c>
      <c r="S1019" s="45" t="e">
        <f>_xlfn.CONCAT(#REF!,TRIM(tbl_PV_Milestones[[#This Row],[Milestone Description]]))</f>
        <v>#REF!</v>
      </c>
      <c r="T1019" s="84" t="str">
        <f>IF(COUNTIF(tbl_PV_Milestones[UID],tbl_PV_Milestones[[#This Row],[UID]])&gt;1,"Duplicate","")</f>
        <v>Duplicate</v>
      </c>
      <c r="U1019" s="42" t="str">
        <f>_xlfn.XLOOKUP(tbl_PV_Milestones[[#This Row],[Work ID]],tbl_PV_Meta[Work ID '#],tbl_PV_Meta[Sub-Portfolio])</f>
        <v>Sub-Portfolio 7</v>
      </c>
      <c r="V1019" s="41">
        <f>IF(MONTH(tbl_PV_Milestones[[#This Row],[Baseline Date]])&lt;7,YEAR(tbl_PV_Milestones[[#This Row],[Baseline Date]]),YEAR(tbl_PV_Milestones[[#This Row],[Baseline Date]])+1)</f>
        <v>2026</v>
      </c>
      <c r="W1019" s="41">
        <f>IF(MONTH(tbl_PV_Milestones[[#This Row],[Actual/Schedule Finish]])&lt;7,YEAR(tbl_PV_Milestones[[#This Row],[Actual/Schedule Finish]]),YEAR(tbl_PV_Milestones[[#This Row],[Actual/Schedule Finish]])+1)</f>
        <v>2026</v>
      </c>
      <c r="X1019" s="41" t="str">
        <f>IF(OR(tbl_PV_Milestones[[#This Row],[Project Status]]="Completed",tbl_PV_Milestones[[#This Row],[Project Status]]="Assumed Completed"),"Yes","No")</f>
        <v>No</v>
      </c>
      <c r="Y1019" s="41">
        <f>IF(tbl_PV_Milestones[[#This Row],[Baseline Date]]="",1,0)</f>
        <v>0</v>
      </c>
      <c r="Z1019" s="41">
        <f>IF(tbl_PV_Milestones[[#This Row],[Baseline Date]]&lt;PV_Meta!$B$7,1,0)</f>
        <v>0</v>
      </c>
      <c r="AA1019" s="41">
        <f>IF(tbl_PV_Milestones[[#This Row],[Complete]]="Yes",1,0)</f>
        <v>0</v>
      </c>
      <c r="AB1019" s="41">
        <f>IF(AND(tbl_PV_Milestones[[#This Row],[BL FY]]=2025,tbl_PV_Milestones[[#This Row],[Baseline Date]]&lt;PV_Meta!$B$7),1,0)</f>
        <v>0</v>
      </c>
      <c r="AC1019" s="41">
        <f>IF(AND(tbl_PV_Milestones[[#This Row],[Planned YTD]]=1,tbl_PV_Milestones[[#This Row],[Complete]]="Yes"),1,0)</f>
        <v>0</v>
      </c>
      <c r="AD1019" s="41">
        <f>IF(AND(tbl_PV_Milestones[[#This Row],[Actual/Schedule Finish]]&lt;PV_Meta!$B$7,tbl_PV_Milestones[[#This Row],[Complete]]="No",tbl_PV_Milestones[[#This Row],[Project Status]]&lt;&gt;"On Hold"),1,0)</f>
        <v>0</v>
      </c>
      <c r="AE1019" s="41">
        <f>IF(AND(tbl_PV_Milestones[[#This Row],[Actual/Schedule Finish]]&gt;tbl_PV_Milestones[[#This Row],[Baseline Date]],tbl_PV_Milestones[[#This Row],[Complete]]="No",tbl_PV_Milestones[[#This Row],[Project Status]]&lt;&gt;"On Hold",tbl_PV_Milestones[[#This Row],[Overdue]]=0,tbl_PV_Milestones[[#This Row],[To be Baselined]]&lt;&gt;1),1,0)</f>
        <v>0</v>
      </c>
      <c r="AF1019" s="41">
        <f>IF(AND(tbl_PV_Milestones[[#This Row],[BL FY]]=2025,tbl_PV_Milestones[[#This Row],[Finish FY]]&gt;2025),1,0)</f>
        <v>0</v>
      </c>
      <c r="AG1019" s="56" t="str">
        <f>_xlfn.XLOOKUP(tbl_PV_Milestones[[#This Row],[Work ID]],tbl_PV_Meta[Work ID '#],tbl_PV_Meta[Project Manager/Owner],,0)</f>
        <v>Project Manager 17</v>
      </c>
      <c r="AH1019" s="6"/>
    </row>
    <row r="1020" spans="4:34" x14ac:dyDescent="0.25">
      <c r="D1020" s="6" t="s">
        <v>136</v>
      </c>
      <c r="E1020" s="6" t="s">
        <v>503</v>
      </c>
      <c r="F1020" s="6" t="s">
        <v>1718</v>
      </c>
      <c r="G1020" s="6" t="s">
        <v>531</v>
      </c>
      <c r="H1020" s="6" t="s">
        <v>505</v>
      </c>
      <c r="I1020" s="6" t="s">
        <v>510</v>
      </c>
      <c r="J1020" s="6" t="s">
        <v>136</v>
      </c>
      <c r="K1020" s="6" t="s">
        <v>61</v>
      </c>
      <c r="L1020" s="6" t="s">
        <v>90</v>
      </c>
      <c r="M1020" s="43"/>
      <c r="N1020" s="44" t="s">
        <v>1979</v>
      </c>
      <c r="O1020" s="39">
        <v>45861.708333333299</v>
      </c>
      <c r="P1020" s="39">
        <v>45861.708333333299</v>
      </c>
      <c r="Q1020" s="6">
        <v>0</v>
      </c>
      <c r="R1020" s="6">
        <v>0</v>
      </c>
      <c r="S1020" s="45" t="e">
        <f>_xlfn.CONCAT(#REF!,TRIM(tbl_PV_Milestones[[#This Row],[Milestone Description]]))</f>
        <v>#REF!</v>
      </c>
      <c r="T1020" s="84" t="str">
        <f>IF(COUNTIF(tbl_PV_Milestones[UID],tbl_PV_Milestones[[#This Row],[UID]])&gt;1,"Duplicate","")</f>
        <v>Duplicate</v>
      </c>
      <c r="U1020" s="42" t="str">
        <f>_xlfn.XLOOKUP(tbl_PV_Milestones[[#This Row],[Work ID]],tbl_PV_Meta[Work ID '#],tbl_PV_Meta[Sub-Portfolio])</f>
        <v>Sub-Portfolio 7</v>
      </c>
      <c r="V1020" s="41">
        <f>IF(MONTH(tbl_PV_Milestones[[#This Row],[Baseline Date]])&lt;7,YEAR(tbl_PV_Milestones[[#This Row],[Baseline Date]]),YEAR(tbl_PV_Milestones[[#This Row],[Baseline Date]])+1)</f>
        <v>2026</v>
      </c>
      <c r="W1020" s="41">
        <f>IF(MONTH(tbl_PV_Milestones[[#This Row],[Actual/Schedule Finish]])&lt;7,YEAR(tbl_PV_Milestones[[#This Row],[Actual/Schedule Finish]]),YEAR(tbl_PV_Milestones[[#This Row],[Actual/Schedule Finish]])+1)</f>
        <v>2026</v>
      </c>
      <c r="X1020" s="41" t="str">
        <f>IF(OR(tbl_PV_Milestones[[#This Row],[Project Status]]="Completed",tbl_PV_Milestones[[#This Row],[Project Status]]="Assumed Completed"),"Yes","No")</f>
        <v>No</v>
      </c>
      <c r="Y1020" s="41">
        <f>IF(tbl_PV_Milestones[[#This Row],[Baseline Date]]="",1,0)</f>
        <v>0</v>
      </c>
      <c r="Z1020" s="41">
        <f>IF(tbl_PV_Milestones[[#This Row],[Baseline Date]]&lt;PV_Meta!$B$7,1,0)</f>
        <v>0</v>
      </c>
      <c r="AA1020" s="41">
        <f>IF(tbl_PV_Milestones[[#This Row],[Complete]]="Yes",1,0)</f>
        <v>0</v>
      </c>
      <c r="AB1020" s="41">
        <f>IF(AND(tbl_PV_Milestones[[#This Row],[BL FY]]=2025,tbl_PV_Milestones[[#This Row],[Baseline Date]]&lt;PV_Meta!$B$7),1,0)</f>
        <v>0</v>
      </c>
      <c r="AC1020" s="41">
        <f>IF(AND(tbl_PV_Milestones[[#This Row],[Planned YTD]]=1,tbl_PV_Milestones[[#This Row],[Complete]]="Yes"),1,0)</f>
        <v>0</v>
      </c>
      <c r="AD1020" s="41">
        <f>IF(AND(tbl_PV_Milestones[[#This Row],[Actual/Schedule Finish]]&lt;PV_Meta!$B$7,tbl_PV_Milestones[[#This Row],[Complete]]="No",tbl_PV_Milestones[[#This Row],[Project Status]]&lt;&gt;"On Hold"),1,0)</f>
        <v>0</v>
      </c>
      <c r="AE1020" s="41">
        <f>IF(AND(tbl_PV_Milestones[[#This Row],[Actual/Schedule Finish]]&gt;tbl_PV_Milestones[[#This Row],[Baseline Date]],tbl_PV_Milestones[[#This Row],[Complete]]="No",tbl_PV_Milestones[[#This Row],[Project Status]]&lt;&gt;"On Hold",tbl_PV_Milestones[[#This Row],[Overdue]]=0,tbl_PV_Milestones[[#This Row],[To be Baselined]]&lt;&gt;1),1,0)</f>
        <v>0</v>
      </c>
      <c r="AF1020" s="41">
        <f>IF(AND(tbl_PV_Milestones[[#This Row],[BL FY]]=2025,tbl_PV_Milestones[[#This Row],[Finish FY]]&gt;2025),1,0)</f>
        <v>0</v>
      </c>
      <c r="AG1020" s="56" t="str">
        <f>_xlfn.XLOOKUP(tbl_PV_Milestones[[#This Row],[Work ID]],tbl_PV_Meta[Work ID '#],tbl_PV_Meta[Project Manager/Owner],,0)</f>
        <v>Project Manager 17</v>
      </c>
      <c r="AH1020" s="6"/>
    </row>
    <row r="1021" spans="4:34" x14ac:dyDescent="0.25">
      <c r="D1021" s="6" t="s">
        <v>136</v>
      </c>
      <c r="E1021" s="6" t="s">
        <v>503</v>
      </c>
      <c r="F1021" s="6" t="s">
        <v>1718</v>
      </c>
      <c r="G1021" s="6" t="s">
        <v>532</v>
      </c>
      <c r="H1021" s="6" t="s">
        <v>505</v>
      </c>
      <c r="I1021" s="6" t="s">
        <v>506</v>
      </c>
      <c r="J1021" s="6" t="s">
        <v>136</v>
      </c>
      <c r="K1021" s="6" t="s">
        <v>61</v>
      </c>
      <c r="L1021" s="6" t="s">
        <v>90</v>
      </c>
      <c r="M1021" s="43"/>
      <c r="N1021" s="44" t="s">
        <v>1979</v>
      </c>
      <c r="O1021" s="39">
        <v>45867.708333333299</v>
      </c>
      <c r="P1021" s="39">
        <v>45867.708333333299</v>
      </c>
      <c r="Q1021" s="6">
        <v>0</v>
      </c>
      <c r="R1021" s="6">
        <v>0</v>
      </c>
      <c r="S1021" s="45" t="e">
        <f>_xlfn.CONCAT(#REF!,TRIM(tbl_PV_Milestones[[#This Row],[Milestone Description]]))</f>
        <v>#REF!</v>
      </c>
      <c r="T1021" s="84" t="str">
        <f>IF(COUNTIF(tbl_PV_Milestones[UID],tbl_PV_Milestones[[#This Row],[UID]])&gt;1,"Duplicate","")</f>
        <v>Duplicate</v>
      </c>
      <c r="U1021" s="42" t="str">
        <f>_xlfn.XLOOKUP(tbl_PV_Milestones[[#This Row],[Work ID]],tbl_PV_Meta[Work ID '#],tbl_PV_Meta[Sub-Portfolio])</f>
        <v>Sub-Portfolio 7</v>
      </c>
      <c r="V1021" s="41">
        <f>IF(MONTH(tbl_PV_Milestones[[#This Row],[Baseline Date]])&lt;7,YEAR(tbl_PV_Milestones[[#This Row],[Baseline Date]]),YEAR(tbl_PV_Milestones[[#This Row],[Baseline Date]])+1)</f>
        <v>2026</v>
      </c>
      <c r="W1021" s="41">
        <f>IF(MONTH(tbl_PV_Milestones[[#This Row],[Actual/Schedule Finish]])&lt;7,YEAR(tbl_PV_Milestones[[#This Row],[Actual/Schedule Finish]]),YEAR(tbl_PV_Milestones[[#This Row],[Actual/Schedule Finish]])+1)</f>
        <v>2026</v>
      </c>
      <c r="X1021" s="41" t="str">
        <f>IF(OR(tbl_PV_Milestones[[#This Row],[Project Status]]="Completed",tbl_PV_Milestones[[#This Row],[Project Status]]="Assumed Completed"),"Yes","No")</f>
        <v>No</v>
      </c>
      <c r="Y1021" s="41">
        <f>IF(tbl_PV_Milestones[[#This Row],[Baseline Date]]="",1,0)</f>
        <v>0</v>
      </c>
      <c r="Z1021" s="41">
        <f>IF(tbl_PV_Milestones[[#This Row],[Baseline Date]]&lt;PV_Meta!$B$7,1,0)</f>
        <v>0</v>
      </c>
      <c r="AA1021" s="41">
        <f>IF(tbl_PV_Milestones[[#This Row],[Complete]]="Yes",1,0)</f>
        <v>0</v>
      </c>
      <c r="AB1021" s="41">
        <f>IF(AND(tbl_PV_Milestones[[#This Row],[BL FY]]=2025,tbl_PV_Milestones[[#This Row],[Baseline Date]]&lt;PV_Meta!$B$7),1,0)</f>
        <v>0</v>
      </c>
      <c r="AC1021" s="41">
        <f>IF(AND(tbl_PV_Milestones[[#This Row],[Planned YTD]]=1,tbl_PV_Milestones[[#This Row],[Complete]]="Yes"),1,0)</f>
        <v>0</v>
      </c>
      <c r="AD1021" s="41">
        <f>IF(AND(tbl_PV_Milestones[[#This Row],[Actual/Schedule Finish]]&lt;PV_Meta!$B$7,tbl_PV_Milestones[[#This Row],[Complete]]="No",tbl_PV_Milestones[[#This Row],[Project Status]]&lt;&gt;"On Hold"),1,0)</f>
        <v>0</v>
      </c>
      <c r="AE1021" s="41">
        <f>IF(AND(tbl_PV_Milestones[[#This Row],[Actual/Schedule Finish]]&gt;tbl_PV_Milestones[[#This Row],[Baseline Date]],tbl_PV_Milestones[[#This Row],[Complete]]="No",tbl_PV_Milestones[[#This Row],[Project Status]]&lt;&gt;"On Hold",tbl_PV_Milestones[[#This Row],[Overdue]]=0,tbl_PV_Milestones[[#This Row],[To be Baselined]]&lt;&gt;1),1,0)</f>
        <v>0</v>
      </c>
      <c r="AF1021" s="41">
        <f>IF(AND(tbl_PV_Milestones[[#This Row],[BL FY]]=2025,tbl_PV_Milestones[[#This Row],[Finish FY]]&gt;2025),1,0)</f>
        <v>0</v>
      </c>
      <c r="AG1021" s="56" t="str">
        <f>_xlfn.XLOOKUP(tbl_PV_Milestones[[#This Row],[Work ID]],tbl_PV_Meta[Work ID '#],tbl_PV_Meta[Project Manager/Owner],,0)</f>
        <v>Project Manager 17</v>
      </c>
      <c r="AH1021" s="6"/>
    </row>
    <row r="1022" spans="4:34" x14ac:dyDescent="0.25">
      <c r="D1022" s="6" t="s">
        <v>136</v>
      </c>
      <c r="E1022" s="6" t="s">
        <v>503</v>
      </c>
      <c r="F1022" s="6" t="s">
        <v>1718</v>
      </c>
      <c r="G1022" s="6" t="s">
        <v>533</v>
      </c>
      <c r="H1022" s="6" t="s">
        <v>519</v>
      </c>
      <c r="I1022" s="6" t="s">
        <v>510</v>
      </c>
      <c r="J1022" s="6" t="s">
        <v>136</v>
      </c>
      <c r="K1022" s="6" t="s">
        <v>61</v>
      </c>
      <c r="L1022" s="6" t="s">
        <v>90</v>
      </c>
      <c r="M1022" s="43"/>
      <c r="N1022" s="44" t="s">
        <v>1979</v>
      </c>
      <c r="O1022" s="39">
        <v>45869.708333333299</v>
      </c>
      <c r="P1022" s="39">
        <v>45869.708333333299</v>
      </c>
      <c r="Q1022" s="6">
        <v>0</v>
      </c>
      <c r="R1022" s="6">
        <v>0</v>
      </c>
      <c r="S1022" s="45" t="e">
        <f>_xlfn.CONCAT(#REF!,TRIM(tbl_PV_Milestones[[#This Row],[Milestone Description]]))</f>
        <v>#REF!</v>
      </c>
      <c r="T1022" s="84" t="str">
        <f>IF(COUNTIF(tbl_PV_Milestones[UID],tbl_PV_Milestones[[#This Row],[UID]])&gt;1,"Duplicate","")</f>
        <v>Duplicate</v>
      </c>
      <c r="U1022" s="42" t="str">
        <f>_xlfn.XLOOKUP(tbl_PV_Milestones[[#This Row],[Work ID]],tbl_PV_Meta[Work ID '#],tbl_PV_Meta[Sub-Portfolio])</f>
        <v>Sub-Portfolio 7</v>
      </c>
      <c r="V1022" s="41">
        <f>IF(MONTH(tbl_PV_Milestones[[#This Row],[Baseline Date]])&lt;7,YEAR(tbl_PV_Milestones[[#This Row],[Baseline Date]]),YEAR(tbl_PV_Milestones[[#This Row],[Baseline Date]])+1)</f>
        <v>2026</v>
      </c>
      <c r="W1022" s="41">
        <f>IF(MONTH(tbl_PV_Milestones[[#This Row],[Actual/Schedule Finish]])&lt;7,YEAR(tbl_PV_Milestones[[#This Row],[Actual/Schedule Finish]]),YEAR(tbl_PV_Milestones[[#This Row],[Actual/Schedule Finish]])+1)</f>
        <v>2026</v>
      </c>
      <c r="X1022" s="41" t="str">
        <f>IF(OR(tbl_PV_Milestones[[#This Row],[Project Status]]="Completed",tbl_PV_Milestones[[#This Row],[Project Status]]="Assumed Completed"),"Yes","No")</f>
        <v>No</v>
      </c>
      <c r="Y1022" s="41">
        <f>IF(tbl_PV_Milestones[[#This Row],[Baseline Date]]="",1,0)</f>
        <v>0</v>
      </c>
      <c r="Z1022" s="41">
        <f>IF(tbl_PV_Milestones[[#This Row],[Baseline Date]]&lt;PV_Meta!$B$7,1,0)</f>
        <v>0</v>
      </c>
      <c r="AA1022" s="41">
        <f>IF(tbl_PV_Milestones[[#This Row],[Complete]]="Yes",1,0)</f>
        <v>0</v>
      </c>
      <c r="AB1022" s="41">
        <f>IF(AND(tbl_PV_Milestones[[#This Row],[BL FY]]=2025,tbl_PV_Milestones[[#This Row],[Baseline Date]]&lt;PV_Meta!$B$7),1,0)</f>
        <v>0</v>
      </c>
      <c r="AC1022" s="41">
        <f>IF(AND(tbl_PV_Milestones[[#This Row],[Planned YTD]]=1,tbl_PV_Milestones[[#This Row],[Complete]]="Yes"),1,0)</f>
        <v>0</v>
      </c>
      <c r="AD1022" s="41">
        <f>IF(AND(tbl_PV_Milestones[[#This Row],[Actual/Schedule Finish]]&lt;PV_Meta!$B$7,tbl_PV_Milestones[[#This Row],[Complete]]="No",tbl_PV_Milestones[[#This Row],[Project Status]]&lt;&gt;"On Hold"),1,0)</f>
        <v>0</v>
      </c>
      <c r="AE1022" s="41">
        <f>IF(AND(tbl_PV_Milestones[[#This Row],[Actual/Schedule Finish]]&gt;tbl_PV_Milestones[[#This Row],[Baseline Date]],tbl_PV_Milestones[[#This Row],[Complete]]="No",tbl_PV_Milestones[[#This Row],[Project Status]]&lt;&gt;"On Hold",tbl_PV_Milestones[[#This Row],[Overdue]]=0,tbl_PV_Milestones[[#This Row],[To be Baselined]]&lt;&gt;1),1,0)</f>
        <v>0</v>
      </c>
      <c r="AF1022" s="41">
        <f>IF(AND(tbl_PV_Milestones[[#This Row],[BL FY]]=2025,tbl_PV_Milestones[[#This Row],[Finish FY]]&gt;2025),1,0)</f>
        <v>0</v>
      </c>
      <c r="AG1022" s="56" t="str">
        <f>_xlfn.XLOOKUP(tbl_PV_Milestones[[#This Row],[Work ID]],tbl_PV_Meta[Work ID '#],tbl_PV_Meta[Project Manager/Owner],,0)</f>
        <v>Project Manager 17</v>
      </c>
      <c r="AH1022" s="6"/>
    </row>
    <row r="1023" spans="4:34" x14ac:dyDescent="0.25">
      <c r="D1023" s="6" t="s">
        <v>136</v>
      </c>
      <c r="E1023" s="6" t="s">
        <v>503</v>
      </c>
      <c r="F1023" s="6" t="s">
        <v>1718</v>
      </c>
      <c r="G1023" s="6" t="s">
        <v>516</v>
      </c>
      <c r="H1023" s="6" t="s">
        <v>505</v>
      </c>
      <c r="I1023" s="6" t="s">
        <v>512</v>
      </c>
      <c r="J1023" s="6" t="s">
        <v>136</v>
      </c>
      <c r="K1023" s="6" t="s">
        <v>61</v>
      </c>
      <c r="L1023" s="6" t="s">
        <v>90</v>
      </c>
      <c r="M1023" s="43"/>
      <c r="N1023" s="44" t="s">
        <v>1979</v>
      </c>
      <c r="O1023" s="39">
        <v>46203.708333333299</v>
      </c>
      <c r="P1023" s="39">
        <v>46203.708333333299</v>
      </c>
      <c r="Q1023" s="6">
        <v>0</v>
      </c>
      <c r="R1023" s="6">
        <v>0</v>
      </c>
      <c r="S1023" s="45" t="e">
        <f>_xlfn.CONCAT(#REF!,TRIM(tbl_PV_Milestones[[#This Row],[Milestone Description]]))</f>
        <v>#REF!</v>
      </c>
      <c r="T1023" s="84" t="str">
        <f>IF(COUNTIF(tbl_PV_Milestones[UID],tbl_PV_Milestones[[#This Row],[UID]])&gt;1,"Duplicate","")</f>
        <v>Duplicate</v>
      </c>
      <c r="U1023" s="42" t="str">
        <f>_xlfn.XLOOKUP(tbl_PV_Milestones[[#This Row],[Work ID]],tbl_PV_Meta[Work ID '#],tbl_PV_Meta[Sub-Portfolio])</f>
        <v>Sub-Portfolio 7</v>
      </c>
      <c r="V1023" s="41">
        <f>IF(MONTH(tbl_PV_Milestones[[#This Row],[Baseline Date]])&lt;7,YEAR(tbl_PV_Milestones[[#This Row],[Baseline Date]]),YEAR(tbl_PV_Milestones[[#This Row],[Baseline Date]])+1)</f>
        <v>2026</v>
      </c>
      <c r="W1023" s="41">
        <f>IF(MONTH(tbl_PV_Milestones[[#This Row],[Actual/Schedule Finish]])&lt;7,YEAR(tbl_PV_Milestones[[#This Row],[Actual/Schedule Finish]]),YEAR(tbl_PV_Milestones[[#This Row],[Actual/Schedule Finish]])+1)</f>
        <v>2026</v>
      </c>
      <c r="X1023" s="41" t="str">
        <f>IF(OR(tbl_PV_Milestones[[#This Row],[Project Status]]="Completed",tbl_PV_Milestones[[#This Row],[Project Status]]="Assumed Completed"),"Yes","No")</f>
        <v>No</v>
      </c>
      <c r="Y1023" s="41">
        <f>IF(tbl_PV_Milestones[[#This Row],[Baseline Date]]="",1,0)</f>
        <v>0</v>
      </c>
      <c r="Z1023" s="41">
        <f>IF(tbl_PV_Milestones[[#This Row],[Baseline Date]]&lt;PV_Meta!$B$7,1,0)</f>
        <v>0</v>
      </c>
      <c r="AA1023" s="41">
        <f>IF(tbl_PV_Milestones[[#This Row],[Complete]]="Yes",1,0)</f>
        <v>0</v>
      </c>
      <c r="AB1023" s="41">
        <f>IF(AND(tbl_PV_Milestones[[#This Row],[BL FY]]=2025,tbl_PV_Milestones[[#This Row],[Baseline Date]]&lt;PV_Meta!$B$7),1,0)</f>
        <v>0</v>
      </c>
      <c r="AC1023" s="41">
        <f>IF(AND(tbl_PV_Milestones[[#This Row],[Planned YTD]]=1,tbl_PV_Milestones[[#This Row],[Complete]]="Yes"),1,0)</f>
        <v>0</v>
      </c>
      <c r="AD1023" s="41">
        <f>IF(AND(tbl_PV_Milestones[[#This Row],[Actual/Schedule Finish]]&lt;PV_Meta!$B$7,tbl_PV_Milestones[[#This Row],[Complete]]="No",tbl_PV_Milestones[[#This Row],[Project Status]]&lt;&gt;"On Hold"),1,0)</f>
        <v>0</v>
      </c>
      <c r="AE1023" s="41">
        <f>IF(AND(tbl_PV_Milestones[[#This Row],[Actual/Schedule Finish]]&gt;tbl_PV_Milestones[[#This Row],[Baseline Date]],tbl_PV_Milestones[[#This Row],[Complete]]="No",tbl_PV_Milestones[[#This Row],[Project Status]]&lt;&gt;"On Hold",tbl_PV_Milestones[[#This Row],[Overdue]]=0,tbl_PV_Milestones[[#This Row],[To be Baselined]]&lt;&gt;1),1,0)</f>
        <v>0</v>
      </c>
      <c r="AF1023" s="41">
        <f>IF(AND(tbl_PV_Milestones[[#This Row],[BL FY]]=2025,tbl_PV_Milestones[[#This Row],[Finish FY]]&gt;2025),1,0)</f>
        <v>0</v>
      </c>
      <c r="AG1023" s="56" t="str">
        <f>_xlfn.XLOOKUP(tbl_PV_Milestones[[#This Row],[Work ID]],tbl_PV_Meta[Work ID '#],tbl_PV_Meta[Project Manager/Owner],,0)</f>
        <v>Project Manager 17</v>
      </c>
      <c r="AH1023" s="6"/>
    </row>
    <row r="1024" spans="4:34" x14ac:dyDescent="0.25">
      <c r="D1024" s="6" t="s">
        <v>136</v>
      </c>
      <c r="E1024" s="6" t="s">
        <v>503</v>
      </c>
      <c r="F1024" s="6" t="s">
        <v>1718</v>
      </c>
      <c r="G1024" s="6" t="s">
        <v>511</v>
      </c>
      <c r="H1024" s="6" t="s">
        <v>505</v>
      </c>
      <c r="I1024" s="6" t="s">
        <v>512</v>
      </c>
      <c r="J1024" s="6" t="s">
        <v>136</v>
      </c>
      <c r="K1024" s="6" t="s">
        <v>61</v>
      </c>
      <c r="L1024" s="6" t="s">
        <v>90</v>
      </c>
      <c r="M1024" s="43"/>
      <c r="N1024" s="44" t="s">
        <v>1979</v>
      </c>
      <c r="O1024" s="39">
        <v>46203.708333333299</v>
      </c>
      <c r="P1024" s="39">
        <v>46203.708333333299</v>
      </c>
      <c r="Q1024" s="6">
        <v>0</v>
      </c>
      <c r="R1024" s="6">
        <v>0</v>
      </c>
      <c r="S1024" s="45" t="e">
        <f>_xlfn.CONCAT(#REF!,TRIM(tbl_PV_Milestones[[#This Row],[Milestone Description]]))</f>
        <v>#REF!</v>
      </c>
      <c r="T1024" s="84" t="str">
        <f>IF(COUNTIF(tbl_PV_Milestones[UID],tbl_PV_Milestones[[#This Row],[UID]])&gt;1,"Duplicate","")</f>
        <v>Duplicate</v>
      </c>
      <c r="U1024" s="42" t="str">
        <f>_xlfn.XLOOKUP(tbl_PV_Milestones[[#This Row],[Work ID]],tbl_PV_Meta[Work ID '#],tbl_PV_Meta[Sub-Portfolio])</f>
        <v>Sub-Portfolio 7</v>
      </c>
      <c r="V1024" s="41">
        <f>IF(MONTH(tbl_PV_Milestones[[#This Row],[Baseline Date]])&lt;7,YEAR(tbl_PV_Milestones[[#This Row],[Baseline Date]]),YEAR(tbl_PV_Milestones[[#This Row],[Baseline Date]])+1)</f>
        <v>2026</v>
      </c>
      <c r="W1024" s="41">
        <f>IF(MONTH(tbl_PV_Milestones[[#This Row],[Actual/Schedule Finish]])&lt;7,YEAR(tbl_PV_Milestones[[#This Row],[Actual/Schedule Finish]]),YEAR(tbl_PV_Milestones[[#This Row],[Actual/Schedule Finish]])+1)</f>
        <v>2026</v>
      </c>
      <c r="X1024" s="41" t="str">
        <f>IF(OR(tbl_PV_Milestones[[#This Row],[Project Status]]="Completed",tbl_PV_Milestones[[#This Row],[Project Status]]="Assumed Completed"),"Yes","No")</f>
        <v>No</v>
      </c>
      <c r="Y1024" s="41">
        <f>IF(tbl_PV_Milestones[[#This Row],[Baseline Date]]="",1,0)</f>
        <v>0</v>
      </c>
      <c r="Z1024" s="41">
        <f>IF(tbl_PV_Milestones[[#This Row],[Baseline Date]]&lt;PV_Meta!$B$7,1,0)</f>
        <v>0</v>
      </c>
      <c r="AA1024" s="41">
        <f>IF(tbl_PV_Milestones[[#This Row],[Complete]]="Yes",1,0)</f>
        <v>0</v>
      </c>
      <c r="AB1024" s="41">
        <f>IF(AND(tbl_PV_Milestones[[#This Row],[BL FY]]=2025,tbl_PV_Milestones[[#This Row],[Baseline Date]]&lt;PV_Meta!$B$7),1,0)</f>
        <v>0</v>
      </c>
      <c r="AC1024" s="41">
        <f>IF(AND(tbl_PV_Milestones[[#This Row],[Planned YTD]]=1,tbl_PV_Milestones[[#This Row],[Complete]]="Yes"),1,0)</f>
        <v>0</v>
      </c>
      <c r="AD1024" s="41">
        <f>IF(AND(tbl_PV_Milestones[[#This Row],[Actual/Schedule Finish]]&lt;PV_Meta!$B$7,tbl_PV_Milestones[[#This Row],[Complete]]="No",tbl_PV_Milestones[[#This Row],[Project Status]]&lt;&gt;"On Hold"),1,0)</f>
        <v>0</v>
      </c>
      <c r="AE1024" s="41">
        <f>IF(AND(tbl_PV_Milestones[[#This Row],[Actual/Schedule Finish]]&gt;tbl_PV_Milestones[[#This Row],[Baseline Date]],tbl_PV_Milestones[[#This Row],[Complete]]="No",tbl_PV_Milestones[[#This Row],[Project Status]]&lt;&gt;"On Hold",tbl_PV_Milestones[[#This Row],[Overdue]]=0,tbl_PV_Milestones[[#This Row],[To be Baselined]]&lt;&gt;1),1,0)</f>
        <v>0</v>
      </c>
      <c r="AF1024" s="41">
        <f>IF(AND(tbl_PV_Milestones[[#This Row],[BL FY]]=2025,tbl_PV_Milestones[[#This Row],[Finish FY]]&gt;2025),1,0)</f>
        <v>0</v>
      </c>
      <c r="AG1024" s="56" t="str">
        <f>_xlfn.XLOOKUP(tbl_PV_Milestones[[#This Row],[Work ID]],tbl_PV_Meta[Work ID '#],tbl_PV_Meta[Project Manager/Owner],,0)</f>
        <v>Project Manager 17</v>
      </c>
      <c r="AH1024" s="6"/>
    </row>
    <row r="1025" spans="4:34" x14ac:dyDescent="0.25">
      <c r="D1025" s="6" t="s">
        <v>136</v>
      </c>
      <c r="E1025" s="6" t="s">
        <v>503</v>
      </c>
      <c r="F1025" s="6" t="s">
        <v>1718</v>
      </c>
      <c r="G1025" s="6" t="s">
        <v>517</v>
      </c>
      <c r="H1025" s="6" t="s">
        <v>505</v>
      </c>
      <c r="I1025" s="6" t="s">
        <v>512</v>
      </c>
      <c r="J1025" s="6" t="s">
        <v>136</v>
      </c>
      <c r="K1025" s="6" t="s">
        <v>61</v>
      </c>
      <c r="L1025" s="6" t="s">
        <v>90</v>
      </c>
      <c r="M1025" s="43"/>
      <c r="N1025" s="44" t="s">
        <v>1979</v>
      </c>
      <c r="O1025" s="39">
        <v>46203.708333333299</v>
      </c>
      <c r="P1025" s="39">
        <v>46203.708333333299</v>
      </c>
      <c r="Q1025" s="6">
        <v>0</v>
      </c>
      <c r="R1025" s="6">
        <v>0</v>
      </c>
      <c r="S1025" s="45" t="e">
        <f>_xlfn.CONCAT(#REF!,TRIM(tbl_PV_Milestones[[#This Row],[Milestone Description]]))</f>
        <v>#REF!</v>
      </c>
      <c r="T1025" s="84" t="str">
        <f>IF(COUNTIF(tbl_PV_Milestones[UID],tbl_PV_Milestones[[#This Row],[UID]])&gt;1,"Duplicate","")</f>
        <v>Duplicate</v>
      </c>
      <c r="U1025" s="42" t="str">
        <f>_xlfn.XLOOKUP(tbl_PV_Milestones[[#This Row],[Work ID]],tbl_PV_Meta[Work ID '#],tbl_PV_Meta[Sub-Portfolio])</f>
        <v>Sub-Portfolio 7</v>
      </c>
      <c r="V1025" s="41">
        <f>IF(MONTH(tbl_PV_Milestones[[#This Row],[Baseline Date]])&lt;7,YEAR(tbl_PV_Milestones[[#This Row],[Baseline Date]]),YEAR(tbl_PV_Milestones[[#This Row],[Baseline Date]])+1)</f>
        <v>2026</v>
      </c>
      <c r="W1025" s="41">
        <f>IF(MONTH(tbl_PV_Milestones[[#This Row],[Actual/Schedule Finish]])&lt;7,YEAR(tbl_PV_Milestones[[#This Row],[Actual/Schedule Finish]]),YEAR(tbl_PV_Milestones[[#This Row],[Actual/Schedule Finish]])+1)</f>
        <v>2026</v>
      </c>
      <c r="X1025" s="41" t="str">
        <f>IF(OR(tbl_PV_Milestones[[#This Row],[Project Status]]="Completed",tbl_PV_Milestones[[#This Row],[Project Status]]="Assumed Completed"),"Yes","No")</f>
        <v>No</v>
      </c>
      <c r="Y1025" s="41">
        <f>IF(tbl_PV_Milestones[[#This Row],[Baseline Date]]="",1,0)</f>
        <v>0</v>
      </c>
      <c r="Z1025" s="41">
        <f>IF(tbl_PV_Milestones[[#This Row],[Baseline Date]]&lt;PV_Meta!$B$7,1,0)</f>
        <v>0</v>
      </c>
      <c r="AA1025" s="41">
        <f>IF(tbl_PV_Milestones[[#This Row],[Complete]]="Yes",1,0)</f>
        <v>0</v>
      </c>
      <c r="AB1025" s="41">
        <f>IF(AND(tbl_PV_Milestones[[#This Row],[BL FY]]=2025,tbl_PV_Milestones[[#This Row],[Baseline Date]]&lt;PV_Meta!$B$7),1,0)</f>
        <v>0</v>
      </c>
      <c r="AC1025" s="41">
        <f>IF(AND(tbl_PV_Milestones[[#This Row],[Planned YTD]]=1,tbl_PV_Milestones[[#This Row],[Complete]]="Yes"),1,0)</f>
        <v>0</v>
      </c>
      <c r="AD1025" s="41">
        <f>IF(AND(tbl_PV_Milestones[[#This Row],[Actual/Schedule Finish]]&lt;PV_Meta!$B$7,tbl_PV_Milestones[[#This Row],[Complete]]="No",tbl_PV_Milestones[[#This Row],[Project Status]]&lt;&gt;"On Hold"),1,0)</f>
        <v>0</v>
      </c>
      <c r="AE1025" s="41">
        <f>IF(AND(tbl_PV_Milestones[[#This Row],[Actual/Schedule Finish]]&gt;tbl_PV_Milestones[[#This Row],[Baseline Date]],tbl_PV_Milestones[[#This Row],[Complete]]="No",tbl_PV_Milestones[[#This Row],[Project Status]]&lt;&gt;"On Hold",tbl_PV_Milestones[[#This Row],[Overdue]]=0,tbl_PV_Milestones[[#This Row],[To be Baselined]]&lt;&gt;1),1,0)</f>
        <v>0</v>
      </c>
      <c r="AF1025" s="41">
        <f>IF(AND(tbl_PV_Milestones[[#This Row],[BL FY]]=2025,tbl_PV_Milestones[[#This Row],[Finish FY]]&gt;2025),1,0)</f>
        <v>0</v>
      </c>
      <c r="AG1025" s="56" t="str">
        <f>_xlfn.XLOOKUP(tbl_PV_Milestones[[#This Row],[Work ID]],tbl_PV_Meta[Work ID '#],tbl_PV_Meta[Project Manager/Owner],,0)</f>
        <v>Project Manager 17</v>
      </c>
      <c r="AH1025" s="6"/>
    </row>
    <row r="1026" spans="4:34" x14ac:dyDescent="0.25">
      <c r="D1026" s="6" t="s">
        <v>136</v>
      </c>
      <c r="E1026" s="6" t="s">
        <v>503</v>
      </c>
      <c r="F1026" s="6" t="s">
        <v>1718</v>
      </c>
      <c r="G1026" s="6" t="s">
        <v>518</v>
      </c>
      <c r="H1026" s="6" t="s">
        <v>519</v>
      </c>
      <c r="I1026" s="6" t="s">
        <v>512</v>
      </c>
      <c r="J1026" s="6" t="s">
        <v>136</v>
      </c>
      <c r="K1026" s="6" t="s">
        <v>61</v>
      </c>
      <c r="L1026" s="6" t="s">
        <v>90</v>
      </c>
      <c r="M1026" s="43"/>
      <c r="N1026" s="44" t="s">
        <v>1979</v>
      </c>
      <c r="O1026" s="39">
        <v>46203.708333333299</v>
      </c>
      <c r="P1026" s="39">
        <v>46203.708333333299</v>
      </c>
      <c r="Q1026" s="6">
        <v>0</v>
      </c>
      <c r="R1026" s="6">
        <v>0</v>
      </c>
      <c r="S1026" s="45" t="e">
        <f>_xlfn.CONCAT(#REF!,TRIM(tbl_PV_Milestones[[#This Row],[Milestone Description]]))</f>
        <v>#REF!</v>
      </c>
      <c r="T1026" s="84" t="str">
        <f>IF(COUNTIF(tbl_PV_Milestones[UID],tbl_PV_Milestones[[#This Row],[UID]])&gt;1,"Duplicate","")</f>
        <v>Duplicate</v>
      </c>
      <c r="U1026" s="42" t="str">
        <f>_xlfn.XLOOKUP(tbl_PV_Milestones[[#This Row],[Work ID]],tbl_PV_Meta[Work ID '#],tbl_PV_Meta[Sub-Portfolio])</f>
        <v>Sub-Portfolio 7</v>
      </c>
      <c r="V1026" s="41">
        <f>IF(MONTH(tbl_PV_Milestones[[#This Row],[Baseline Date]])&lt;7,YEAR(tbl_PV_Milestones[[#This Row],[Baseline Date]]),YEAR(tbl_PV_Milestones[[#This Row],[Baseline Date]])+1)</f>
        <v>2026</v>
      </c>
      <c r="W1026" s="41">
        <f>IF(MONTH(tbl_PV_Milestones[[#This Row],[Actual/Schedule Finish]])&lt;7,YEAR(tbl_PV_Milestones[[#This Row],[Actual/Schedule Finish]]),YEAR(tbl_PV_Milestones[[#This Row],[Actual/Schedule Finish]])+1)</f>
        <v>2026</v>
      </c>
      <c r="X1026" s="41" t="str">
        <f>IF(OR(tbl_PV_Milestones[[#This Row],[Project Status]]="Completed",tbl_PV_Milestones[[#This Row],[Project Status]]="Assumed Completed"),"Yes","No")</f>
        <v>No</v>
      </c>
      <c r="Y1026" s="41">
        <f>IF(tbl_PV_Milestones[[#This Row],[Baseline Date]]="",1,0)</f>
        <v>0</v>
      </c>
      <c r="Z1026" s="41">
        <f>IF(tbl_PV_Milestones[[#This Row],[Baseline Date]]&lt;PV_Meta!$B$7,1,0)</f>
        <v>0</v>
      </c>
      <c r="AA1026" s="41">
        <f>IF(tbl_PV_Milestones[[#This Row],[Complete]]="Yes",1,0)</f>
        <v>0</v>
      </c>
      <c r="AB1026" s="41">
        <f>IF(AND(tbl_PV_Milestones[[#This Row],[BL FY]]=2025,tbl_PV_Milestones[[#This Row],[Baseline Date]]&lt;PV_Meta!$B$7),1,0)</f>
        <v>0</v>
      </c>
      <c r="AC1026" s="41">
        <f>IF(AND(tbl_PV_Milestones[[#This Row],[Planned YTD]]=1,tbl_PV_Milestones[[#This Row],[Complete]]="Yes"),1,0)</f>
        <v>0</v>
      </c>
      <c r="AD1026" s="41">
        <f>IF(AND(tbl_PV_Milestones[[#This Row],[Actual/Schedule Finish]]&lt;PV_Meta!$B$7,tbl_PV_Milestones[[#This Row],[Complete]]="No",tbl_PV_Milestones[[#This Row],[Project Status]]&lt;&gt;"On Hold"),1,0)</f>
        <v>0</v>
      </c>
      <c r="AE1026" s="41">
        <f>IF(AND(tbl_PV_Milestones[[#This Row],[Actual/Schedule Finish]]&gt;tbl_PV_Milestones[[#This Row],[Baseline Date]],tbl_PV_Milestones[[#This Row],[Complete]]="No",tbl_PV_Milestones[[#This Row],[Project Status]]&lt;&gt;"On Hold",tbl_PV_Milestones[[#This Row],[Overdue]]=0,tbl_PV_Milestones[[#This Row],[To be Baselined]]&lt;&gt;1),1,0)</f>
        <v>0</v>
      </c>
      <c r="AF1026" s="41">
        <f>IF(AND(tbl_PV_Milestones[[#This Row],[BL FY]]=2025,tbl_PV_Milestones[[#This Row],[Finish FY]]&gt;2025),1,0)</f>
        <v>0</v>
      </c>
      <c r="AG1026" s="56" t="str">
        <f>_xlfn.XLOOKUP(tbl_PV_Milestones[[#This Row],[Work ID]],tbl_PV_Meta[Work ID '#],tbl_PV_Meta[Project Manager/Owner],,0)</f>
        <v>Project Manager 17</v>
      </c>
      <c r="AH1026" s="6"/>
    </row>
    <row r="1027" spans="4:34" x14ac:dyDescent="0.25">
      <c r="D1027" s="6" t="s">
        <v>136</v>
      </c>
      <c r="E1027" s="6" t="s">
        <v>503</v>
      </c>
      <c r="F1027" s="6" t="s">
        <v>1694</v>
      </c>
      <c r="G1027" s="6" t="s">
        <v>534</v>
      </c>
      <c r="H1027" s="6" t="s">
        <v>505</v>
      </c>
      <c r="I1027" s="6" t="s">
        <v>510</v>
      </c>
      <c r="J1027" s="6" t="s">
        <v>136</v>
      </c>
      <c r="K1027" s="6" t="s">
        <v>39</v>
      </c>
      <c r="L1027" s="6" t="s">
        <v>80</v>
      </c>
      <c r="M1027" s="43"/>
      <c r="N1027" s="44" t="s">
        <v>1979</v>
      </c>
      <c r="O1027" s="39">
        <v>46266.708333333299</v>
      </c>
      <c r="P1027" s="39">
        <v>46266.708333333299</v>
      </c>
      <c r="Q1027" s="6">
        <v>0</v>
      </c>
      <c r="R1027" s="6">
        <v>0</v>
      </c>
      <c r="S1027" s="45" t="e">
        <f>_xlfn.CONCAT(#REF!,TRIM(tbl_PV_Milestones[[#This Row],[Milestone Description]]))</f>
        <v>#REF!</v>
      </c>
      <c r="T1027" s="84" t="str">
        <f>IF(COUNTIF(tbl_PV_Milestones[UID],tbl_PV_Milestones[[#This Row],[UID]])&gt;1,"Duplicate","")</f>
        <v>Duplicate</v>
      </c>
      <c r="U1027" s="42" t="str">
        <f>_xlfn.XLOOKUP(tbl_PV_Milestones[[#This Row],[Work ID]],tbl_PV_Meta[Work ID '#],tbl_PV_Meta[Sub-Portfolio])</f>
        <v>Sub-Portfolio 7</v>
      </c>
      <c r="V1027" s="41">
        <f>IF(MONTH(tbl_PV_Milestones[[#This Row],[Baseline Date]])&lt;7,YEAR(tbl_PV_Milestones[[#This Row],[Baseline Date]]),YEAR(tbl_PV_Milestones[[#This Row],[Baseline Date]])+1)</f>
        <v>2027</v>
      </c>
      <c r="W1027" s="41">
        <f>IF(MONTH(tbl_PV_Milestones[[#This Row],[Actual/Schedule Finish]])&lt;7,YEAR(tbl_PV_Milestones[[#This Row],[Actual/Schedule Finish]]),YEAR(tbl_PV_Milestones[[#This Row],[Actual/Schedule Finish]])+1)</f>
        <v>2027</v>
      </c>
      <c r="X1027" s="41" t="str">
        <f>IF(OR(tbl_PV_Milestones[[#This Row],[Project Status]]="Completed",tbl_PV_Milestones[[#This Row],[Project Status]]="Assumed Completed"),"Yes","No")</f>
        <v>No</v>
      </c>
      <c r="Y1027" s="41">
        <f>IF(tbl_PV_Milestones[[#This Row],[Baseline Date]]="",1,0)</f>
        <v>0</v>
      </c>
      <c r="Z1027" s="41">
        <f>IF(tbl_PV_Milestones[[#This Row],[Baseline Date]]&lt;PV_Meta!$B$7,1,0)</f>
        <v>0</v>
      </c>
      <c r="AA1027" s="41">
        <f>IF(tbl_PV_Milestones[[#This Row],[Complete]]="Yes",1,0)</f>
        <v>0</v>
      </c>
      <c r="AB1027" s="41">
        <f>IF(AND(tbl_PV_Milestones[[#This Row],[BL FY]]=2025,tbl_PV_Milestones[[#This Row],[Baseline Date]]&lt;PV_Meta!$B$7),1,0)</f>
        <v>0</v>
      </c>
      <c r="AC1027" s="41">
        <f>IF(AND(tbl_PV_Milestones[[#This Row],[Planned YTD]]=1,tbl_PV_Milestones[[#This Row],[Complete]]="Yes"),1,0)</f>
        <v>0</v>
      </c>
      <c r="AD1027" s="41">
        <f>IF(AND(tbl_PV_Milestones[[#This Row],[Actual/Schedule Finish]]&lt;PV_Meta!$B$7,tbl_PV_Milestones[[#This Row],[Complete]]="No",tbl_PV_Milestones[[#This Row],[Project Status]]&lt;&gt;"On Hold"),1,0)</f>
        <v>0</v>
      </c>
      <c r="AE1027" s="41">
        <f>IF(AND(tbl_PV_Milestones[[#This Row],[Actual/Schedule Finish]]&gt;tbl_PV_Milestones[[#This Row],[Baseline Date]],tbl_PV_Milestones[[#This Row],[Complete]]="No",tbl_PV_Milestones[[#This Row],[Project Status]]&lt;&gt;"On Hold",tbl_PV_Milestones[[#This Row],[Overdue]]=0,tbl_PV_Milestones[[#This Row],[To be Baselined]]&lt;&gt;1),1,0)</f>
        <v>0</v>
      </c>
      <c r="AF1027" s="41">
        <f>IF(AND(tbl_PV_Milestones[[#This Row],[BL FY]]=2025,tbl_PV_Milestones[[#This Row],[Finish FY]]&gt;2025),1,0)</f>
        <v>0</v>
      </c>
      <c r="AG1027" s="56" t="str">
        <f>_xlfn.XLOOKUP(tbl_PV_Milestones[[#This Row],[Work ID]],tbl_PV_Meta[Work ID '#],tbl_PV_Meta[Project Manager/Owner],,0)</f>
        <v>Project Manager 8</v>
      </c>
      <c r="AH1027" s="6"/>
    </row>
    <row r="1028" spans="4:34" x14ac:dyDescent="0.25">
      <c r="D1028" s="6" t="s">
        <v>136</v>
      </c>
      <c r="E1028" s="6" t="s">
        <v>503</v>
      </c>
      <c r="F1028" s="6" t="s">
        <v>1694</v>
      </c>
      <c r="G1028" s="6" t="s">
        <v>537</v>
      </c>
      <c r="H1028" s="6" t="s">
        <v>505</v>
      </c>
      <c r="I1028" s="6" t="s">
        <v>510</v>
      </c>
      <c r="J1028" s="6" t="s">
        <v>136</v>
      </c>
      <c r="K1028" s="6" t="s">
        <v>39</v>
      </c>
      <c r="L1028" s="6" t="s">
        <v>80</v>
      </c>
      <c r="M1028" s="43"/>
      <c r="N1028" s="44" t="s">
        <v>1979</v>
      </c>
      <c r="O1028" s="39">
        <v>46266.708333333299</v>
      </c>
      <c r="P1028" s="39">
        <v>46266.708333333299</v>
      </c>
      <c r="Q1028" s="6">
        <v>0</v>
      </c>
      <c r="R1028" s="6">
        <v>0</v>
      </c>
      <c r="S1028" s="45" t="e">
        <f>_xlfn.CONCAT(#REF!,TRIM(tbl_PV_Milestones[[#This Row],[Milestone Description]]))</f>
        <v>#REF!</v>
      </c>
      <c r="T1028" s="84" t="str">
        <f>IF(COUNTIF(tbl_PV_Milestones[UID],tbl_PV_Milestones[[#This Row],[UID]])&gt;1,"Duplicate","")</f>
        <v>Duplicate</v>
      </c>
      <c r="U1028" s="42" t="str">
        <f>_xlfn.XLOOKUP(tbl_PV_Milestones[[#This Row],[Work ID]],tbl_PV_Meta[Work ID '#],tbl_PV_Meta[Sub-Portfolio])</f>
        <v>Sub-Portfolio 7</v>
      </c>
      <c r="V1028" s="41">
        <f>IF(MONTH(tbl_PV_Milestones[[#This Row],[Baseline Date]])&lt;7,YEAR(tbl_PV_Milestones[[#This Row],[Baseline Date]]),YEAR(tbl_PV_Milestones[[#This Row],[Baseline Date]])+1)</f>
        <v>2027</v>
      </c>
      <c r="W1028" s="41">
        <f>IF(MONTH(tbl_PV_Milestones[[#This Row],[Actual/Schedule Finish]])&lt;7,YEAR(tbl_PV_Milestones[[#This Row],[Actual/Schedule Finish]]),YEAR(tbl_PV_Milestones[[#This Row],[Actual/Schedule Finish]])+1)</f>
        <v>2027</v>
      </c>
      <c r="X1028" s="41" t="str">
        <f>IF(OR(tbl_PV_Milestones[[#This Row],[Project Status]]="Completed",tbl_PV_Milestones[[#This Row],[Project Status]]="Assumed Completed"),"Yes","No")</f>
        <v>No</v>
      </c>
      <c r="Y1028" s="41">
        <f>IF(tbl_PV_Milestones[[#This Row],[Baseline Date]]="",1,0)</f>
        <v>0</v>
      </c>
      <c r="Z1028" s="41">
        <f>IF(tbl_PV_Milestones[[#This Row],[Baseline Date]]&lt;PV_Meta!$B$7,1,0)</f>
        <v>0</v>
      </c>
      <c r="AA1028" s="41">
        <f>IF(tbl_PV_Milestones[[#This Row],[Complete]]="Yes",1,0)</f>
        <v>0</v>
      </c>
      <c r="AB1028" s="41">
        <f>IF(AND(tbl_PV_Milestones[[#This Row],[BL FY]]=2025,tbl_PV_Milestones[[#This Row],[Baseline Date]]&lt;PV_Meta!$B$7),1,0)</f>
        <v>0</v>
      </c>
      <c r="AC1028" s="41">
        <f>IF(AND(tbl_PV_Milestones[[#This Row],[Planned YTD]]=1,tbl_PV_Milestones[[#This Row],[Complete]]="Yes"),1,0)</f>
        <v>0</v>
      </c>
      <c r="AD1028" s="41">
        <f>IF(AND(tbl_PV_Milestones[[#This Row],[Actual/Schedule Finish]]&lt;PV_Meta!$B$7,tbl_PV_Milestones[[#This Row],[Complete]]="No",tbl_PV_Milestones[[#This Row],[Project Status]]&lt;&gt;"On Hold"),1,0)</f>
        <v>0</v>
      </c>
      <c r="AE1028" s="41">
        <f>IF(AND(tbl_PV_Milestones[[#This Row],[Actual/Schedule Finish]]&gt;tbl_PV_Milestones[[#This Row],[Baseline Date]],tbl_PV_Milestones[[#This Row],[Complete]]="No",tbl_PV_Milestones[[#This Row],[Project Status]]&lt;&gt;"On Hold",tbl_PV_Milestones[[#This Row],[Overdue]]=0,tbl_PV_Milestones[[#This Row],[To be Baselined]]&lt;&gt;1),1,0)</f>
        <v>0</v>
      </c>
      <c r="AF1028" s="41">
        <f>IF(AND(tbl_PV_Milestones[[#This Row],[BL FY]]=2025,tbl_PV_Milestones[[#This Row],[Finish FY]]&gt;2025),1,0)</f>
        <v>0</v>
      </c>
      <c r="AG1028" s="56" t="str">
        <f>_xlfn.XLOOKUP(tbl_PV_Milestones[[#This Row],[Work ID]],tbl_PV_Meta[Work ID '#],tbl_PV_Meta[Project Manager/Owner],,0)</f>
        <v>Project Manager 8</v>
      </c>
      <c r="AH1028" s="6"/>
    </row>
    <row r="1029" spans="4:34" x14ac:dyDescent="0.25">
      <c r="D1029" s="6" t="s">
        <v>136</v>
      </c>
      <c r="E1029" s="6" t="s">
        <v>503</v>
      </c>
      <c r="F1029" s="6" t="s">
        <v>1694</v>
      </c>
      <c r="G1029" s="6" t="s">
        <v>538</v>
      </c>
      <c r="H1029" s="6" t="s">
        <v>505</v>
      </c>
      <c r="I1029" s="6" t="s">
        <v>510</v>
      </c>
      <c r="J1029" s="6" t="s">
        <v>136</v>
      </c>
      <c r="K1029" s="6" t="s">
        <v>39</v>
      </c>
      <c r="L1029" s="6" t="s">
        <v>80</v>
      </c>
      <c r="M1029" s="43"/>
      <c r="N1029" s="44" t="s">
        <v>1979</v>
      </c>
      <c r="O1029" s="39">
        <v>46266.708333333299</v>
      </c>
      <c r="P1029" s="39">
        <v>46266.708333333299</v>
      </c>
      <c r="Q1029" s="6">
        <v>0</v>
      </c>
      <c r="R1029" s="6">
        <v>0</v>
      </c>
      <c r="S1029" s="45" t="e">
        <f>_xlfn.CONCAT(#REF!,TRIM(tbl_PV_Milestones[[#This Row],[Milestone Description]]))</f>
        <v>#REF!</v>
      </c>
      <c r="T1029" s="84" t="str">
        <f>IF(COUNTIF(tbl_PV_Milestones[UID],tbl_PV_Milestones[[#This Row],[UID]])&gt;1,"Duplicate","")</f>
        <v>Duplicate</v>
      </c>
      <c r="U1029" s="42" t="str">
        <f>_xlfn.XLOOKUP(tbl_PV_Milestones[[#This Row],[Work ID]],tbl_PV_Meta[Work ID '#],tbl_PV_Meta[Sub-Portfolio])</f>
        <v>Sub-Portfolio 7</v>
      </c>
      <c r="V1029" s="41">
        <f>IF(MONTH(tbl_PV_Milestones[[#This Row],[Baseline Date]])&lt;7,YEAR(tbl_PV_Milestones[[#This Row],[Baseline Date]]),YEAR(tbl_PV_Milestones[[#This Row],[Baseline Date]])+1)</f>
        <v>2027</v>
      </c>
      <c r="W1029" s="41">
        <f>IF(MONTH(tbl_PV_Milestones[[#This Row],[Actual/Schedule Finish]])&lt;7,YEAR(tbl_PV_Milestones[[#This Row],[Actual/Schedule Finish]]),YEAR(tbl_PV_Milestones[[#This Row],[Actual/Schedule Finish]])+1)</f>
        <v>2027</v>
      </c>
      <c r="X1029" s="41" t="str">
        <f>IF(OR(tbl_PV_Milestones[[#This Row],[Project Status]]="Completed",tbl_PV_Milestones[[#This Row],[Project Status]]="Assumed Completed"),"Yes","No")</f>
        <v>No</v>
      </c>
      <c r="Y1029" s="41">
        <f>IF(tbl_PV_Milestones[[#This Row],[Baseline Date]]="",1,0)</f>
        <v>0</v>
      </c>
      <c r="Z1029" s="41">
        <f>IF(tbl_PV_Milestones[[#This Row],[Baseline Date]]&lt;PV_Meta!$B$7,1,0)</f>
        <v>0</v>
      </c>
      <c r="AA1029" s="41">
        <f>IF(tbl_PV_Milestones[[#This Row],[Complete]]="Yes",1,0)</f>
        <v>0</v>
      </c>
      <c r="AB1029" s="41">
        <f>IF(AND(tbl_PV_Milestones[[#This Row],[BL FY]]=2025,tbl_PV_Milestones[[#This Row],[Baseline Date]]&lt;PV_Meta!$B$7),1,0)</f>
        <v>0</v>
      </c>
      <c r="AC1029" s="41">
        <f>IF(AND(tbl_PV_Milestones[[#This Row],[Planned YTD]]=1,tbl_PV_Milestones[[#This Row],[Complete]]="Yes"),1,0)</f>
        <v>0</v>
      </c>
      <c r="AD1029" s="41">
        <f>IF(AND(tbl_PV_Milestones[[#This Row],[Actual/Schedule Finish]]&lt;PV_Meta!$B$7,tbl_PV_Milestones[[#This Row],[Complete]]="No",tbl_PV_Milestones[[#This Row],[Project Status]]&lt;&gt;"On Hold"),1,0)</f>
        <v>0</v>
      </c>
      <c r="AE1029" s="41">
        <f>IF(AND(tbl_PV_Milestones[[#This Row],[Actual/Schedule Finish]]&gt;tbl_PV_Milestones[[#This Row],[Baseline Date]],tbl_PV_Milestones[[#This Row],[Complete]]="No",tbl_PV_Milestones[[#This Row],[Project Status]]&lt;&gt;"On Hold",tbl_PV_Milestones[[#This Row],[Overdue]]=0,tbl_PV_Milestones[[#This Row],[To be Baselined]]&lt;&gt;1),1,0)</f>
        <v>0</v>
      </c>
      <c r="AF1029" s="41">
        <f>IF(AND(tbl_PV_Milestones[[#This Row],[BL FY]]=2025,tbl_PV_Milestones[[#This Row],[Finish FY]]&gt;2025),1,0)</f>
        <v>0</v>
      </c>
      <c r="AG1029" s="56" t="str">
        <f>_xlfn.XLOOKUP(tbl_PV_Milestones[[#This Row],[Work ID]],tbl_PV_Meta[Work ID '#],tbl_PV_Meta[Project Manager/Owner],,0)</f>
        <v>Project Manager 8</v>
      </c>
      <c r="AH1029" s="6"/>
    </row>
    <row r="1030" spans="4:34" x14ac:dyDescent="0.25">
      <c r="D1030" s="6" t="s">
        <v>136</v>
      </c>
      <c r="E1030" s="6" t="s">
        <v>503</v>
      </c>
      <c r="F1030" s="6" t="s">
        <v>1694</v>
      </c>
      <c r="G1030" s="6" t="s">
        <v>539</v>
      </c>
      <c r="H1030" s="6" t="s">
        <v>505</v>
      </c>
      <c r="I1030" s="6" t="s">
        <v>510</v>
      </c>
      <c r="J1030" s="6" t="s">
        <v>136</v>
      </c>
      <c r="K1030" s="6" t="s">
        <v>39</v>
      </c>
      <c r="L1030" s="6" t="s">
        <v>80</v>
      </c>
      <c r="M1030" s="43"/>
      <c r="N1030" s="44" t="s">
        <v>1979</v>
      </c>
      <c r="O1030" s="39">
        <v>46266.708333333299</v>
      </c>
      <c r="P1030" s="39">
        <v>46266.708333333299</v>
      </c>
      <c r="Q1030" s="6">
        <v>0</v>
      </c>
      <c r="R1030" s="6">
        <v>0</v>
      </c>
      <c r="S1030" s="45" t="e">
        <f>_xlfn.CONCAT(#REF!,TRIM(tbl_PV_Milestones[[#This Row],[Milestone Description]]))</f>
        <v>#REF!</v>
      </c>
      <c r="T1030" s="84" t="str">
        <f>IF(COUNTIF(tbl_PV_Milestones[UID],tbl_PV_Milestones[[#This Row],[UID]])&gt;1,"Duplicate","")</f>
        <v>Duplicate</v>
      </c>
      <c r="U1030" s="42" t="str">
        <f>_xlfn.XLOOKUP(tbl_PV_Milestones[[#This Row],[Work ID]],tbl_PV_Meta[Work ID '#],tbl_PV_Meta[Sub-Portfolio])</f>
        <v>Sub-Portfolio 7</v>
      </c>
      <c r="V1030" s="41">
        <f>IF(MONTH(tbl_PV_Milestones[[#This Row],[Baseline Date]])&lt;7,YEAR(tbl_PV_Milestones[[#This Row],[Baseline Date]]),YEAR(tbl_PV_Milestones[[#This Row],[Baseline Date]])+1)</f>
        <v>2027</v>
      </c>
      <c r="W1030" s="41">
        <f>IF(MONTH(tbl_PV_Milestones[[#This Row],[Actual/Schedule Finish]])&lt;7,YEAR(tbl_PV_Milestones[[#This Row],[Actual/Schedule Finish]]),YEAR(tbl_PV_Milestones[[#This Row],[Actual/Schedule Finish]])+1)</f>
        <v>2027</v>
      </c>
      <c r="X1030" s="41" t="str">
        <f>IF(OR(tbl_PV_Milestones[[#This Row],[Project Status]]="Completed",tbl_PV_Milestones[[#This Row],[Project Status]]="Assumed Completed"),"Yes","No")</f>
        <v>No</v>
      </c>
      <c r="Y1030" s="41">
        <f>IF(tbl_PV_Milestones[[#This Row],[Baseline Date]]="",1,0)</f>
        <v>0</v>
      </c>
      <c r="Z1030" s="41">
        <f>IF(tbl_PV_Milestones[[#This Row],[Baseline Date]]&lt;PV_Meta!$B$7,1,0)</f>
        <v>0</v>
      </c>
      <c r="AA1030" s="41">
        <f>IF(tbl_PV_Milestones[[#This Row],[Complete]]="Yes",1,0)</f>
        <v>0</v>
      </c>
      <c r="AB1030" s="41">
        <f>IF(AND(tbl_PV_Milestones[[#This Row],[BL FY]]=2025,tbl_PV_Milestones[[#This Row],[Baseline Date]]&lt;PV_Meta!$B$7),1,0)</f>
        <v>0</v>
      </c>
      <c r="AC1030" s="41">
        <f>IF(AND(tbl_PV_Milestones[[#This Row],[Planned YTD]]=1,tbl_PV_Milestones[[#This Row],[Complete]]="Yes"),1,0)</f>
        <v>0</v>
      </c>
      <c r="AD1030" s="41">
        <f>IF(AND(tbl_PV_Milestones[[#This Row],[Actual/Schedule Finish]]&lt;PV_Meta!$B$7,tbl_PV_Milestones[[#This Row],[Complete]]="No",tbl_PV_Milestones[[#This Row],[Project Status]]&lt;&gt;"On Hold"),1,0)</f>
        <v>0</v>
      </c>
      <c r="AE1030" s="41">
        <f>IF(AND(tbl_PV_Milestones[[#This Row],[Actual/Schedule Finish]]&gt;tbl_PV_Milestones[[#This Row],[Baseline Date]],tbl_PV_Milestones[[#This Row],[Complete]]="No",tbl_PV_Milestones[[#This Row],[Project Status]]&lt;&gt;"On Hold",tbl_PV_Milestones[[#This Row],[Overdue]]=0,tbl_PV_Milestones[[#This Row],[To be Baselined]]&lt;&gt;1),1,0)</f>
        <v>0</v>
      </c>
      <c r="AF1030" s="41">
        <f>IF(AND(tbl_PV_Milestones[[#This Row],[BL FY]]=2025,tbl_PV_Milestones[[#This Row],[Finish FY]]&gt;2025),1,0)</f>
        <v>0</v>
      </c>
      <c r="AG1030" s="56" t="str">
        <f>_xlfn.XLOOKUP(tbl_PV_Milestones[[#This Row],[Work ID]],tbl_PV_Meta[Work ID '#],tbl_PV_Meta[Project Manager/Owner],,0)</f>
        <v>Project Manager 8</v>
      </c>
      <c r="AH1030" s="6"/>
    </row>
    <row r="1031" spans="4:34" x14ac:dyDescent="0.25">
      <c r="D1031" s="6" t="s">
        <v>136</v>
      </c>
      <c r="E1031" s="6" t="s">
        <v>503</v>
      </c>
      <c r="F1031" s="6" t="s">
        <v>1694</v>
      </c>
      <c r="G1031" s="6" t="s">
        <v>594</v>
      </c>
      <c r="H1031" s="6" t="s">
        <v>505</v>
      </c>
      <c r="I1031" s="6" t="s">
        <v>510</v>
      </c>
      <c r="J1031" s="6" t="s">
        <v>136</v>
      </c>
      <c r="K1031" s="6" t="s">
        <v>39</v>
      </c>
      <c r="L1031" s="6" t="s">
        <v>80</v>
      </c>
      <c r="M1031" s="43"/>
      <c r="N1031" s="44" t="s">
        <v>1979</v>
      </c>
      <c r="O1031" s="39">
        <v>46266.708333333299</v>
      </c>
      <c r="P1031" s="39">
        <v>46266.708333333299</v>
      </c>
      <c r="Q1031" s="6">
        <v>0</v>
      </c>
      <c r="R1031" s="6">
        <v>0</v>
      </c>
      <c r="S1031" s="45" t="e">
        <f>_xlfn.CONCAT(#REF!,TRIM(tbl_PV_Milestones[[#This Row],[Milestone Description]]))</f>
        <v>#REF!</v>
      </c>
      <c r="T1031" s="84" t="str">
        <f>IF(COUNTIF(tbl_PV_Milestones[UID],tbl_PV_Milestones[[#This Row],[UID]])&gt;1,"Duplicate","")</f>
        <v>Duplicate</v>
      </c>
      <c r="U1031" s="42" t="str">
        <f>_xlfn.XLOOKUP(tbl_PV_Milestones[[#This Row],[Work ID]],tbl_PV_Meta[Work ID '#],tbl_PV_Meta[Sub-Portfolio])</f>
        <v>Sub-Portfolio 7</v>
      </c>
      <c r="V1031" s="41">
        <f>IF(MONTH(tbl_PV_Milestones[[#This Row],[Baseline Date]])&lt;7,YEAR(tbl_PV_Milestones[[#This Row],[Baseline Date]]),YEAR(tbl_PV_Milestones[[#This Row],[Baseline Date]])+1)</f>
        <v>2027</v>
      </c>
      <c r="W1031" s="41">
        <f>IF(MONTH(tbl_PV_Milestones[[#This Row],[Actual/Schedule Finish]])&lt;7,YEAR(tbl_PV_Milestones[[#This Row],[Actual/Schedule Finish]]),YEAR(tbl_PV_Milestones[[#This Row],[Actual/Schedule Finish]])+1)</f>
        <v>2027</v>
      </c>
      <c r="X1031" s="41" t="str">
        <f>IF(OR(tbl_PV_Milestones[[#This Row],[Project Status]]="Completed",tbl_PV_Milestones[[#This Row],[Project Status]]="Assumed Completed"),"Yes","No")</f>
        <v>No</v>
      </c>
      <c r="Y1031" s="41">
        <f>IF(tbl_PV_Milestones[[#This Row],[Baseline Date]]="",1,0)</f>
        <v>0</v>
      </c>
      <c r="Z1031" s="41">
        <f>IF(tbl_PV_Milestones[[#This Row],[Baseline Date]]&lt;PV_Meta!$B$7,1,0)</f>
        <v>0</v>
      </c>
      <c r="AA1031" s="41">
        <f>IF(tbl_PV_Milestones[[#This Row],[Complete]]="Yes",1,0)</f>
        <v>0</v>
      </c>
      <c r="AB1031" s="41">
        <f>IF(AND(tbl_PV_Milestones[[#This Row],[BL FY]]=2025,tbl_PV_Milestones[[#This Row],[Baseline Date]]&lt;PV_Meta!$B$7),1,0)</f>
        <v>0</v>
      </c>
      <c r="AC1031" s="41">
        <f>IF(AND(tbl_PV_Milestones[[#This Row],[Planned YTD]]=1,tbl_PV_Milestones[[#This Row],[Complete]]="Yes"),1,0)</f>
        <v>0</v>
      </c>
      <c r="AD1031" s="41">
        <f>IF(AND(tbl_PV_Milestones[[#This Row],[Actual/Schedule Finish]]&lt;PV_Meta!$B$7,tbl_PV_Milestones[[#This Row],[Complete]]="No",tbl_PV_Milestones[[#This Row],[Project Status]]&lt;&gt;"On Hold"),1,0)</f>
        <v>0</v>
      </c>
      <c r="AE1031" s="41">
        <f>IF(AND(tbl_PV_Milestones[[#This Row],[Actual/Schedule Finish]]&gt;tbl_PV_Milestones[[#This Row],[Baseline Date]],tbl_PV_Milestones[[#This Row],[Complete]]="No",tbl_PV_Milestones[[#This Row],[Project Status]]&lt;&gt;"On Hold",tbl_PV_Milestones[[#This Row],[Overdue]]=0,tbl_PV_Milestones[[#This Row],[To be Baselined]]&lt;&gt;1),1,0)</f>
        <v>0</v>
      </c>
      <c r="AF1031" s="41">
        <f>IF(AND(tbl_PV_Milestones[[#This Row],[BL FY]]=2025,tbl_PV_Milestones[[#This Row],[Finish FY]]&gt;2025),1,0)</f>
        <v>0</v>
      </c>
      <c r="AG1031" s="56" t="str">
        <f>_xlfn.XLOOKUP(tbl_PV_Milestones[[#This Row],[Work ID]],tbl_PV_Meta[Work ID '#],tbl_PV_Meta[Project Manager/Owner],,0)</f>
        <v>Project Manager 8</v>
      </c>
      <c r="AH1031" s="6"/>
    </row>
    <row r="1032" spans="4:34" x14ac:dyDescent="0.25">
      <c r="D1032" s="6" t="s">
        <v>136</v>
      </c>
      <c r="E1032" s="6" t="s">
        <v>503</v>
      </c>
      <c r="F1032" s="6" t="s">
        <v>1694</v>
      </c>
      <c r="G1032" s="6" t="s">
        <v>541</v>
      </c>
      <c r="H1032" s="6" t="s">
        <v>505</v>
      </c>
      <c r="I1032" s="6" t="s">
        <v>510</v>
      </c>
      <c r="J1032" s="6" t="s">
        <v>136</v>
      </c>
      <c r="K1032" s="6" t="s">
        <v>39</v>
      </c>
      <c r="L1032" s="6" t="s">
        <v>80</v>
      </c>
      <c r="M1032" s="43"/>
      <c r="N1032" s="44" t="s">
        <v>1979</v>
      </c>
      <c r="O1032" s="39">
        <v>46266.708333333299</v>
      </c>
      <c r="P1032" s="39">
        <v>46266.708333333299</v>
      </c>
      <c r="Q1032" s="6">
        <v>0</v>
      </c>
      <c r="R1032" s="6">
        <v>0</v>
      </c>
      <c r="S1032" s="45" t="e">
        <f>_xlfn.CONCAT(#REF!,TRIM(tbl_PV_Milestones[[#This Row],[Milestone Description]]))</f>
        <v>#REF!</v>
      </c>
      <c r="T1032" s="84" t="str">
        <f>IF(COUNTIF(tbl_PV_Milestones[UID],tbl_PV_Milestones[[#This Row],[UID]])&gt;1,"Duplicate","")</f>
        <v>Duplicate</v>
      </c>
      <c r="U1032" s="42" t="str">
        <f>_xlfn.XLOOKUP(tbl_PV_Milestones[[#This Row],[Work ID]],tbl_PV_Meta[Work ID '#],tbl_PV_Meta[Sub-Portfolio])</f>
        <v>Sub-Portfolio 7</v>
      </c>
      <c r="V1032" s="41">
        <f>IF(MONTH(tbl_PV_Milestones[[#This Row],[Baseline Date]])&lt;7,YEAR(tbl_PV_Milestones[[#This Row],[Baseline Date]]),YEAR(tbl_PV_Milestones[[#This Row],[Baseline Date]])+1)</f>
        <v>2027</v>
      </c>
      <c r="W1032" s="41">
        <f>IF(MONTH(tbl_PV_Milestones[[#This Row],[Actual/Schedule Finish]])&lt;7,YEAR(tbl_PV_Milestones[[#This Row],[Actual/Schedule Finish]]),YEAR(tbl_PV_Milestones[[#This Row],[Actual/Schedule Finish]])+1)</f>
        <v>2027</v>
      </c>
      <c r="X1032" s="41" t="str">
        <f>IF(OR(tbl_PV_Milestones[[#This Row],[Project Status]]="Completed",tbl_PV_Milestones[[#This Row],[Project Status]]="Assumed Completed"),"Yes","No")</f>
        <v>No</v>
      </c>
      <c r="Y1032" s="41">
        <f>IF(tbl_PV_Milestones[[#This Row],[Baseline Date]]="",1,0)</f>
        <v>0</v>
      </c>
      <c r="Z1032" s="41">
        <f>IF(tbl_PV_Milestones[[#This Row],[Baseline Date]]&lt;PV_Meta!$B$7,1,0)</f>
        <v>0</v>
      </c>
      <c r="AA1032" s="41">
        <f>IF(tbl_PV_Milestones[[#This Row],[Complete]]="Yes",1,0)</f>
        <v>0</v>
      </c>
      <c r="AB1032" s="41">
        <f>IF(AND(tbl_PV_Milestones[[#This Row],[BL FY]]=2025,tbl_PV_Milestones[[#This Row],[Baseline Date]]&lt;PV_Meta!$B$7),1,0)</f>
        <v>0</v>
      </c>
      <c r="AC1032" s="41">
        <f>IF(AND(tbl_PV_Milestones[[#This Row],[Planned YTD]]=1,tbl_PV_Milestones[[#This Row],[Complete]]="Yes"),1,0)</f>
        <v>0</v>
      </c>
      <c r="AD1032" s="41">
        <f>IF(AND(tbl_PV_Milestones[[#This Row],[Actual/Schedule Finish]]&lt;PV_Meta!$B$7,tbl_PV_Milestones[[#This Row],[Complete]]="No",tbl_PV_Milestones[[#This Row],[Project Status]]&lt;&gt;"On Hold"),1,0)</f>
        <v>0</v>
      </c>
      <c r="AE1032" s="41">
        <f>IF(AND(tbl_PV_Milestones[[#This Row],[Actual/Schedule Finish]]&gt;tbl_PV_Milestones[[#This Row],[Baseline Date]],tbl_PV_Milestones[[#This Row],[Complete]]="No",tbl_PV_Milestones[[#This Row],[Project Status]]&lt;&gt;"On Hold",tbl_PV_Milestones[[#This Row],[Overdue]]=0,tbl_PV_Milestones[[#This Row],[To be Baselined]]&lt;&gt;1),1,0)</f>
        <v>0</v>
      </c>
      <c r="AF1032" s="41">
        <f>IF(AND(tbl_PV_Milestones[[#This Row],[BL FY]]=2025,tbl_PV_Milestones[[#This Row],[Finish FY]]&gt;2025),1,0)</f>
        <v>0</v>
      </c>
      <c r="AG1032" s="56" t="str">
        <f>_xlfn.XLOOKUP(tbl_PV_Milestones[[#This Row],[Work ID]],tbl_PV_Meta[Work ID '#],tbl_PV_Meta[Project Manager/Owner],,0)</f>
        <v>Project Manager 8</v>
      </c>
      <c r="AH1032" s="6"/>
    </row>
    <row r="1033" spans="4:34" x14ac:dyDescent="0.25">
      <c r="D1033" s="6" t="s">
        <v>136</v>
      </c>
      <c r="E1033" s="6" t="s">
        <v>503</v>
      </c>
      <c r="F1033" s="6" t="s">
        <v>1694</v>
      </c>
      <c r="G1033" s="6" t="s">
        <v>541</v>
      </c>
      <c r="H1033" s="6" t="s">
        <v>505</v>
      </c>
      <c r="I1033" s="6" t="s">
        <v>510</v>
      </c>
      <c r="J1033" s="6" t="s">
        <v>136</v>
      </c>
      <c r="K1033" s="6" t="s">
        <v>39</v>
      </c>
      <c r="L1033" s="6" t="s">
        <v>80</v>
      </c>
      <c r="M1033" s="43"/>
      <c r="N1033" s="44" t="s">
        <v>1979</v>
      </c>
      <c r="O1033" s="39">
        <v>46380.708333333299</v>
      </c>
      <c r="P1033" s="39">
        <v>46380.708333333299</v>
      </c>
      <c r="Q1033" s="6">
        <v>0</v>
      </c>
      <c r="R1033" s="6">
        <v>0</v>
      </c>
      <c r="S1033" s="45" t="e">
        <f>_xlfn.CONCAT(#REF!,TRIM(tbl_PV_Milestones[[#This Row],[Milestone Description]]))</f>
        <v>#REF!</v>
      </c>
      <c r="T1033" s="84" t="str">
        <f>IF(COUNTIF(tbl_PV_Milestones[UID],tbl_PV_Milestones[[#This Row],[UID]])&gt;1,"Duplicate","")</f>
        <v>Duplicate</v>
      </c>
      <c r="U1033" s="42" t="str">
        <f>_xlfn.XLOOKUP(tbl_PV_Milestones[[#This Row],[Work ID]],tbl_PV_Meta[Work ID '#],tbl_PV_Meta[Sub-Portfolio])</f>
        <v>Sub-Portfolio 7</v>
      </c>
      <c r="V1033" s="41">
        <f>IF(MONTH(tbl_PV_Milestones[[#This Row],[Baseline Date]])&lt;7,YEAR(tbl_PV_Milestones[[#This Row],[Baseline Date]]),YEAR(tbl_PV_Milestones[[#This Row],[Baseline Date]])+1)</f>
        <v>2027</v>
      </c>
      <c r="W1033" s="41">
        <f>IF(MONTH(tbl_PV_Milestones[[#This Row],[Actual/Schedule Finish]])&lt;7,YEAR(tbl_PV_Milestones[[#This Row],[Actual/Schedule Finish]]),YEAR(tbl_PV_Milestones[[#This Row],[Actual/Schedule Finish]])+1)</f>
        <v>2027</v>
      </c>
      <c r="X1033" s="41" t="str">
        <f>IF(OR(tbl_PV_Milestones[[#This Row],[Project Status]]="Completed",tbl_PV_Milestones[[#This Row],[Project Status]]="Assumed Completed"),"Yes","No")</f>
        <v>No</v>
      </c>
      <c r="Y1033" s="41">
        <f>IF(tbl_PV_Milestones[[#This Row],[Baseline Date]]="",1,0)</f>
        <v>0</v>
      </c>
      <c r="Z1033" s="41">
        <f>IF(tbl_PV_Milestones[[#This Row],[Baseline Date]]&lt;PV_Meta!$B$7,1,0)</f>
        <v>0</v>
      </c>
      <c r="AA1033" s="41">
        <f>IF(tbl_PV_Milestones[[#This Row],[Complete]]="Yes",1,0)</f>
        <v>0</v>
      </c>
      <c r="AB1033" s="41">
        <f>IF(AND(tbl_PV_Milestones[[#This Row],[BL FY]]=2025,tbl_PV_Milestones[[#This Row],[Baseline Date]]&lt;PV_Meta!$B$7),1,0)</f>
        <v>0</v>
      </c>
      <c r="AC1033" s="41">
        <f>IF(AND(tbl_PV_Milestones[[#This Row],[Planned YTD]]=1,tbl_PV_Milestones[[#This Row],[Complete]]="Yes"),1,0)</f>
        <v>0</v>
      </c>
      <c r="AD1033" s="41">
        <f>IF(AND(tbl_PV_Milestones[[#This Row],[Actual/Schedule Finish]]&lt;PV_Meta!$B$7,tbl_PV_Milestones[[#This Row],[Complete]]="No",tbl_PV_Milestones[[#This Row],[Project Status]]&lt;&gt;"On Hold"),1,0)</f>
        <v>0</v>
      </c>
      <c r="AE1033" s="41">
        <f>IF(AND(tbl_PV_Milestones[[#This Row],[Actual/Schedule Finish]]&gt;tbl_PV_Milestones[[#This Row],[Baseline Date]],tbl_PV_Milestones[[#This Row],[Complete]]="No",tbl_PV_Milestones[[#This Row],[Project Status]]&lt;&gt;"On Hold",tbl_PV_Milestones[[#This Row],[Overdue]]=0,tbl_PV_Milestones[[#This Row],[To be Baselined]]&lt;&gt;1),1,0)</f>
        <v>0</v>
      </c>
      <c r="AF1033" s="41">
        <f>IF(AND(tbl_PV_Milestones[[#This Row],[BL FY]]=2025,tbl_PV_Milestones[[#This Row],[Finish FY]]&gt;2025),1,0)</f>
        <v>0</v>
      </c>
      <c r="AG1033" s="56" t="str">
        <f>_xlfn.XLOOKUP(tbl_PV_Milestones[[#This Row],[Work ID]],tbl_PV_Meta[Work ID '#],tbl_PV_Meta[Project Manager/Owner],,0)</f>
        <v>Project Manager 8</v>
      </c>
      <c r="AH1033" s="6"/>
    </row>
    <row r="1034" spans="4:34" x14ac:dyDescent="0.25">
      <c r="D1034" s="6" t="s">
        <v>136</v>
      </c>
      <c r="E1034" s="6" t="s">
        <v>503</v>
      </c>
      <c r="F1034" s="6" t="s">
        <v>1694</v>
      </c>
      <c r="G1034" s="6" t="s">
        <v>525</v>
      </c>
      <c r="H1034" s="6" t="s">
        <v>505</v>
      </c>
      <c r="I1034" s="6" t="s">
        <v>510</v>
      </c>
      <c r="J1034" s="6" t="s">
        <v>136</v>
      </c>
      <c r="K1034" s="6" t="s">
        <v>39</v>
      </c>
      <c r="L1034" s="6" t="s">
        <v>80</v>
      </c>
      <c r="M1034" s="43"/>
      <c r="N1034" s="44" t="s">
        <v>1979</v>
      </c>
      <c r="O1034" s="39">
        <v>46380.708333333299</v>
      </c>
      <c r="P1034" s="39">
        <v>46380.708333333299</v>
      </c>
      <c r="Q1034" s="6">
        <v>0</v>
      </c>
      <c r="R1034" s="6">
        <v>0</v>
      </c>
      <c r="S1034" s="45" t="e">
        <f>_xlfn.CONCAT(#REF!,TRIM(tbl_PV_Milestones[[#This Row],[Milestone Description]]))</f>
        <v>#REF!</v>
      </c>
      <c r="T1034" s="84" t="str">
        <f>IF(COUNTIF(tbl_PV_Milestones[UID],tbl_PV_Milestones[[#This Row],[UID]])&gt;1,"Duplicate","")</f>
        <v>Duplicate</v>
      </c>
      <c r="U1034" s="42" t="str">
        <f>_xlfn.XLOOKUP(tbl_PV_Milestones[[#This Row],[Work ID]],tbl_PV_Meta[Work ID '#],tbl_PV_Meta[Sub-Portfolio])</f>
        <v>Sub-Portfolio 7</v>
      </c>
      <c r="V1034" s="41">
        <f>IF(MONTH(tbl_PV_Milestones[[#This Row],[Baseline Date]])&lt;7,YEAR(tbl_PV_Milestones[[#This Row],[Baseline Date]]),YEAR(tbl_PV_Milestones[[#This Row],[Baseline Date]])+1)</f>
        <v>2027</v>
      </c>
      <c r="W1034" s="41">
        <f>IF(MONTH(tbl_PV_Milestones[[#This Row],[Actual/Schedule Finish]])&lt;7,YEAR(tbl_PV_Milestones[[#This Row],[Actual/Schedule Finish]]),YEAR(tbl_PV_Milestones[[#This Row],[Actual/Schedule Finish]])+1)</f>
        <v>2027</v>
      </c>
      <c r="X1034" s="41" t="str">
        <f>IF(OR(tbl_PV_Milestones[[#This Row],[Project Status]]="Completed",tbl_PV_Milestones[[#This Row],[Project Status]]="Assumed Completed"),"Yes","No")</f>
        <v>No</v>
      </c>
      <c r="Y1034" s="41">
        <f>IF(tbl_PV_Milestones[[#This Row],[Baseline Date]]="",1,0)</f>
        <v>0</v>
      </c>
      <c r="Z1034" s="41">
        <f>IF(tbl_PV_Milestones[[#This Row],[Baseline Date]]&lt;PV_Meta!$B$7,1,0)</f>
        <v>0</v>
      </c>
      <c r="AA1034" s="41">
        <f>IF(tbl_PV_Milestones[[#This Row],[Complete]]="Yes",1,0)</f>
        <v>0</v>
      </c>
      <c r="AB1034" s="41">
        <f>IF(AND(tbl_PV_Milestones[[#This Row],[BL FY]]=2025,tbl_PV_Milestones[[#This Row],[Baseline Date]]&lt;PV_Meta!$B$7),1,0)</f>
        <v>0</v>
      </c>
      <c r="AC1034" s="41">
        <f>IF(AND(tbl_PV_Milestones[[#This Row],[Planned YTD]]=1,tbl_PV_Milestones[[#This Row],[Complete]]="Yes"),1,0)</f>
        <v>0</v>
      </c>
      <c r="AD1034" s="41">
        <f>IF(AND(tbl_PV_Milestones[[#This Row],[Actual/Schedule Finish]]&lt;PV_Meta!$B$7,tbl_PV_Milestones[[#This Row],[Complete]]="No",tbl_PV_Milestones[[#This Row],[Project Status]]&lt;&gt;"On Hold"),1,0)</f>
        <v>0</v>
      </c>
      <c r="AE1034" s="41">
        <f>IF(AND(tbl_PV_Milestones[[#This Row],[Actual/Schedule Finish]]&gt;tbl_PV_Milestones[[#This Row],[Baseline Date]],tbl_PV_Milestones[[#This Row],[Complete]]="No",tbl_PV_Milestones[[#This Row],[Project Status]]&lt;&gt;"On Hold",tbl_PV_Milestones[[#This Row],[Overdue]]=0,tbl_PV_Milestones[[#This Row],[To be Baselined]]&lt;&gt;1),1,0)</f>
        <v>0</v>
      </c>
      <c r="AF1034" s="41">
        <f>IF(AND(tbl_PV_Milestones[[#This Row],[BL FY]]=2025,tbl_PV_Milestones[[#This Row],[Finish FY]]&gt;2025),1,0)</f>
        <v>0</v>
      </c>
      <c r="AG1034" s="56" t="str">
        <f>_xlfn.XLOOKUP(tbl_PV_Milestones[[#This Row],[Work ID]],tbl_PV_Meta[Work ID '#],tbl_PV_Meta[Project Manager/Owner],,0)</f>
        <v>Project Manager 8</v>
      </c>
      <c r="AH1034" s="6"/>
    </row>
    <row r="1035" spans="4:34" x14ac:dyDescent="0.25">
      <c r="D1035" s="6" t="s">
        <v>136</v>
      </c>
      <c r="E1035" s="6" t="s">
        <v>503</v>
      </c>
      <c r="F1035" s="6" t="s">
        <v>1694</v>
      </c>
      <c r="G1035" s="6" t="s">
        <v>526</v>
      </c>
      <c r="H1035" s="6" t="s">
        <v>505</v>
      </c>
      <c r="I1035" s="6" t="s">
        <v>510</v>
      </c>
      <c r="J1035" s="6" t="s">
        <v>136</v>
      </c>
      <c r="K1035" s="6" t="s">
        <v>39</v>
      </c>
      <c r="L1035" s="6" t="s">
        <v>80</v>
      </c>
      <c r="M1035" s="43"/>
      <c r="N1035" s="44" t="s">
        <v>1979</v>
      </c>
      <c r="O1035" s="39">
        <v>46380.708333333299</v>
      </c>
      <c r="P1035" s="39">
        <v>46380.708333333299</v>
      </c>
      <c r="Q1035" s="6">
        <v>0</v>
      </c>
      <c r="R1035" s="6">
        <v>0</v>
      </c>
      <c r="S1035" s="45" t="e">
        <f>_xlfn.CONCAT(#REF!,TRIM(tbl_PV_Milestones[[#This Row],[Milestone Description]]))</f>
        <v>#REF!</v>
      </c>
      <c r="T1035" s="84" t="str">
        <f>IF(COUNTIF(tbl_PV_Milestones[UID],tbl_PV_Milestones[[#This Row],[UID]])&gt;1,"Duplicate","")</f>
        <v>Duplicate</v>
      </c>
      <c r="U1035" s="42" t="str">
        <f>_xlfn.XLOOKUP(tbl_PV_Milestones[[#This Row],[Work ID]],tbl_PV_Meta[Work ID '#],tbl_PV_Meta[Sub-Portfolio])</f>
        <v>Sub-Portfolio 7</v>
      </c>
      <c r="V1035" s="41">
        <f>IF(MONTH(tbl_PV_Milestones[[#This Row],[Baseline Date]])&lt;7,YEAR(tbl_PV_Milestones[[#This Row],[Baseline Date]]),YEAR(tbl_PV_Milestones[[#This Row],[Baseline Date]])+1)</f>
        <v>2027</v>
      </c>
      <c r="W1035" s="41">
        <f>IF(MONTH(tbl_PV_Milestones[[#This Row],[Actual/Schedule Finish]])&lt;7,YEAR(tbl_PV_Milestones[[#This Row],[Actual/Schedule Finish]]),YEAR(tbl_PV_Milestones[[#This Row],[Actual/Schedule Finish]])+1)</f>
        <v>2027</v>
      </c>
      <c r="X1035" s="41" t="str">
        <f>IF(OR(tbl_PV_Milestones[[#This Row],[Project Status]]="Completed",tbl_PV_Milestones[[#This Row],[Project Status]]="Assumed Completed"),"Yes","No")</f>
        <v>No</v>
      </c>
      <c r="Y1035" s="41">
        <f>IF(tbl_PV_Milestones[[#This Row],[Baseline Date]]="",1,0)</f>
        <v>0</v>
      </c>
      <c r="Z1035" s="41">
        <f>IF(tbl_PV_Milestones[[#This Row],[Baseline Date]]&lt;PV_Meta!$B$7,1,0)</f>
        <v>0</v>
      </c>
      <c r="AA1035" s="41">
        <f>IF(tbl_PV_Milestones[[#This Row],[Complete]]="Yes",1,0)</f>
        <v>0</v>
      </c>
      <c r="AB1035" s="41">
        <f>IF(AND(tbl_PV_Milestones[[#This Row],[BL FY]]=2025,tbl_PV_Milestones[[#This Row],[Baseline Date]]&lt;PV_Meta!$B$7),1,0)</f>
        <v>0</v>
      </c>
      <c r="AC1035" s="41">
        <f>IF(AND(tbl_PV_Milestones[[#This Row],[Planned YTD]]=1,tbl_PV_Milestones[[#This Row],[Complete]]="Yes"),1,0)</f>
        <v>0</v>
      </c>
      <c r="AD1035" s="41">
        <f>IF(AND(tbl_PV_Milestones[[#This Row],[Actual/Schedule Finish]]&lt;PV_Meta!$B$7,tbl_PV_Milestones[[#This Row],[Complete]]="No",tbl_PV_Milestones[[#This Row],[Project Status]]&lt;&gt;"On Hold"),1,0)</f>
        <v>0</v>
      </c>
      <c r="AE1035" s="41">
        <f>IF(AND(tbl_PV_Milestones[[#This Row],[Actual/Schedule Finish]]&gt;tbl_PV_Milestones[[#This Row],[Baseline Date]],tbl_PV_Milestones[[#This Row],[Complete]]="No",tbl_PV_Milestones[[#This Row],[Project Status]]&lt;&gt;"On Hold",tbl_PV_Milestones[[#This Row],[Overdue]]=0,tbl_PV_Milestones[[#This Row],[To be Baselined]]&lt;&gt;1),1,0)</f>
        <v>0</v>
      </c>
      <c r="AF1035" s="41">
        <f>IF(AND(tbl_PV_Milestones[[#This Row],[BL FY]]=2025,tbl_PV_Milestones[[#This Row],[Finish FY]]&gt;2025),1,0)</f>
        <v>0</v>
      </c>
      <c r="AG1035" s="56" t="str">
        <f>_xlfn.XLOOKUP(tbl_PV_Milestones[[#This Row],[Work ID]],tbl_PV_Meta[Work ID '#],tbl_PV_Meta[Project Manager/Owner],,0)</f>
        <v>Project Manager 8</v>
      </c>
      <c r="AH1035" s="6"/>
    </row>
    <row r="1036" spans="4:34" x14ac:dyDescent="0.25">
      <c r="D1036" s="6" t="s">
        <v>136</v>
      </c>
      <c r="E1036" s="6" t="s">
        <v>503</v>
      </c>
      <c r="F1036" s="6" t="s">
        <v>1694</v>
      </c>
      <c r="G1036" s="6" t="s">
        <v>527</v>
      </c>
      <c r="H1036" s="6" t="s">
        <v>505</v>
      </c>
      <c r="I1036" s="6" t="s">
        <v>510</v>
      </c>
      <c r="J1036" s="6" t="s">
        <v>136</v>
      </c>
      <c r="K1036" s="6" t="s">
        <v>39</v>
      </c>
      <c r="L1036" s="6" t="s">
        <v>80</v>
      </c>
      <c r="M1036" s="43"/>
      <c r="N1036" s="44" t="s">
        <v>1979</v>
      </c>
      <c r="O1036" s="39">
        <v>46380.708333333299</v>
      </c>
      <c r="P1036" s="39">
        <v>46380.708333333299</v>
      </c>
      <c r="Q1036" s="6">
        <v>0</v>
      </c>
      <c r="R1036" s="6">
        <v>0</v>
      </c>
      <c r="S1036" s="45" t="e">
        <f>_xlfn.CONCAT(#REF!,TRIM(tbl_PV_Milestones[[#This Row],[Milestone Description]]))</f>
        <v>#REF!</v>
      </c>
      <c r="T1036" s="84" t="str">
        <f>IF(COUNTIF(tbl_PV_Milestones[UID],tbl_PV_Milestones[[#This Row],[UID]])&gt;1,"Duplicate","")</f>
        <v>Duplicate</v>
      </c>
      <c r="U1036" s="42" t="str">
        <f>_xlfn.XLOOKUP(tbl_PV_Milestones[[#This Row],[Work ID]],tbl_PV_Meta[Work ID '#],tbl_PV_Meta[Sub-Portfolio])</f>
        <v>Sub-Portfolio 7</v>
      </c>
      <c r="V1036" s="41">
        <f>IF(MONTH(tbl_PV_Milestones[[#This Row],[Baseline Date]])&lt;7,YEAR(tbl_PV_Milestones[[#This Row],[Baseline Date]]),YEAR(tbl_PV_Milestones[[#This Row],[Baseline Date]])+1)</f>
        <v>2027</v>
      </c>
      <c r="W1036" s="41">
        <f>IF(MONTH(tbl_PV_Milestones[[#This Row],[Actual/Schedule Finish]])&lt;7,YEAR(tbl_PV_Milestones[[#This Row],[Actual/Schedule Finish]]),YEAR(tbl_PV_Milestones[[#This Row],[Actual/Schedule Finish]])+1)</f>
        <v>2027</v>
      </c>
      <c r="X1036" s="41" t="str">
        <f>IF(OR(tbl_PV_Milestones[[#This Row],[Project Status]]="Completed",tbl_PV_Milestones[[#This Row],[Project Status]]="Assumed Completed"),"Yes","No")</f>
        <v>No</v>
      </c>
      <c r="Y1036" s="41">
        <f>IF(tbl_PV_Milestones[[#This Row],[Baseline Date]]="",1,0)</f>
        <v>0</v>
      </c>
      <c r="Z1036" s="41">
        <f>IF(tbl_PV_Milestones[[#This Row],[Baseline Date]]&lt;PV_Meta!$B$7,1,0)</f>
        <v>0</v>
      </c>
      <c r="AA1036" s="41">
        <f>IF(tbl_PV_Milestones[[#This Row],[Complete]]="Yes",1,0)</f>
        <v>0</v>
      </c>
      <c r="AB1036" s="41">
        <f>IF(AND(tbl_PV_Milestones[[#This Row],[BL FY]]=2025,tbl_PV_Milestones[[#This Row],[Baseline Date]]&lt;PV_Meta!$B$7),1,0)</f>
        <v>0</v>
      </c>
      <c r="AC1036" s="41">
        <f>IF(AND(tbl_PV_Milestones[[#This Row],[Planned YTD]]=1,tbl_PV_Milestones[[#This Row],[Complete]]="Yes"),1,0)</f>
        <v>0</v>
      </c>
      <c r="AD1036" s="41">
        <f>IF(AND(tbl_PV_Milestones[[#This Row],[Actual/Schedule Finish]]&lt;PV_Meta!$B$7,tbl_PV_Milestones[[#This Row],[Complete]]="No",tbl_PV_Milestones[[#This Row],[Project Status]]&lt;&gt;"On Hold"),1,0)</f>
        <v>0</v>
      </c>
      <c r="AE1036" s="41">
        <f>IF(AND(tbl_PV_Milestones[[#This Row],[Actual/Schedule Finish]]&gt;tbl_PV_Milestones[[#This Row],[Baseline Date]],tbl_PV_Milestones[[#This Row],[Complete]]="No",tbl_PV_Milestones[[#This Row],[Project Status]]&lt;&gt;"On Hold",tbl_PV_Milestones[[#This Row],[Overdue]]=0,tbl_PV_Milestones[[#This Row],[To be Baselined]]&lt;&gt;1),1,0)</f>
        <v>0</v>
      </c>
      <c r="AF1036" s="41">
        <f>IF(AND(tbl_PV_Milestones[[#This Row],[BL FY]]=2025,tbl_PV_Milestones[[#This Row],[Finish FY]]&gt;2025),1,0)</f>
        <v>0</v>
      </c>
      <c r="AG1036" s="56" t="str">
        <f>_xlfn.XLOOKUP(tbl_PV_Milestones[[#This Row],[Work ID]],tbl_PV_Meta[Work ID '#],tbl_PV_Meta[Project Manager/Owner],,0)</f>
        <v>Project Manager 8</v>
      </c>
      <c r="AH1036" s="6"/>
    </row>
    <row r="1037" spans="4:34" x14ac:dyDescent="0.25">
      <c r="D1037" s="6" t="s">
        <v>136</v>
      </c>
      <c r="E1037" s="6" t="s">
        <v>503</v>
      </c>
      <c r="F1037" s="6" t="s">
        <v>1694</v>
      </c>
      <c r="G1037" s="6" t="s">
        <v>528</v>
      </c>
      <c r="H1037" s="6" t="s">
        <v>505</v>
      </c>
      <c r="I1037" s="6" t="s">
        <v>510</v>
      </c>
      <c r="J1037" s="6" t="s">
        <v>136</v>
      </c>
      <c r="K1037" s="6" t="s">
        <v>39</v>
      </c>
      <c r="L1037" s="6" t="s">
        <v>80</v>
      </c>
      <c r="M1037" s="43"/>
      <c r="N1037" s="44" t="s">
        <v>1979</v>
      </c>
      <c r="O1037" s="39">
        <v>46380.708333333299</v>
      </c>
      <c r="P1037" s="39">
        <v>46380.708333333299</v>
      </c>
      <c r="Q1037" s="6">
        <v>0</v>
      </c>
      <c r="R1037" s="6">
        <v>0</v>
      </c>
      <c r="S1037" s="45" t="e">
        <f>_xlfn.CONCAT(#REF!,TRIM(tbl_PV_Milestones[[#This Row],[Milestone Description]]))</f>
        <v>#REF!</v>
      </c>
      <c r="T1037" s="84" t="str">
        <f>IF(COUNTIF(tbl_PV_Milestones[UID],tbl_PV_Milestones[[#This Row],[UID]])&gt;1,"Duplicate","")</f>
        <v>Duplicate</v>
      </c>
      <c r="U1037" s="42" t="str">
        <f>_xlfn.XLOOKUP(tbl_PV_Milestones[[#This Row],[Work ID]],tbl_PV_Meta[Work ID '#],tbl_PV_Meta[Sub-Portfolio])</f>
        <v>Sub-Portfolio 7</v>
      </c>
      <c r="V1037" s="41">
        <f>IF(MONTH(tbl_PV_Milestones[[#This Row],[Baseline Date]])&lt;7,YEAR(tbl_PV_Milestones[[#This Row],[Baseline Date]]),YEAR(tbl_PV_Milestones[[#This Row],[Baseline Date]])+1)</f>
        <v>2027</v>
      </c>
      <c r="W1037" s="41">
        <f>IF(MONTH(tbl_PV_Milestones[[#This Row],[Actual/Schedule Finish]])&lt;7,YEAR(tbl_PV_Milestones[[#This Row],[Actual/Schedule Finish]]),YEAR(tbl_PV_Milestones[[#This Row],[Actual/Schedule Finish]])+1)</f>
        <v>2027</v>
      </c>
      <c r="X1037" s="41" t="str">
        <f>IF(OR(tbl_PV_Milestones[[#This Row],[Project Status]]="Completed",tbl_PV_Milestones[[#This Row],[Project Status]]="Assumed Completed"),"Yes","No")</f>
        <v>No</v>
      </c>
      <c r="Y1037" s="41">
        <f>IF(tbl_PV_Milestones[[#This Row],[Baseline Date]]="",1,0)</f>
        <v>0</v>
      </c>
      <c r="Z1037" s="41">
        <f>IF(tbl_PV_Milestones[[#This Row],[Baseline Date]]&lt;PV_Meta!$B$7,1,0)</f>
        <v>0</v>
      </c>
      <c r="AA1037" s="41">
        <f>IF(tbl_PV_Milestones[[#This Row],[Complete]]="Yes",1,0)</f>
        <v>0</v>
      </c>
      <c r="AB1037" s="41">
        <f>IF(AND(tbl_PV_Milestones[[#This Row],[BL FY]]=2025,tbl_PV_Milestones[[#This Row],[Baseline Date]]&lt;PV_Meta!$B$7),1,0)</f>
        <v>0</v>
      </c>
      <c r="AC1037" s="41">
        <f>IF(AND(tbl_PV_Milestones[[#This Row],[Planned YTD]]=1,tbl_PV_Milestones[[#This Row],[Complete]]="Yes"),1,0)</f>
        <v>0</v>
      </c>
      <c r="AD1037" s="41">
        <f>IF(AND(tbl_PV_Milestones[[#This Row],[Actual/Schedule Finish]]&lt;PV_Meta!$B$7,tbl_PV_Milestones[[#This Row],[Complete]]="No",tbl_PV_Milestones[[#This Row],[Project Status]]&lt;&gt;"On Hold"),1,0)</f>
        <v>0</v>
      </c>
      <c r="AE1037" s="41">
        <f>IF(AND(tbl_PV_Milestones[[#This Row],[Actual/Schedule Finish]]&gt;tbl_PV_Milestones[[#This Row],[Baseline Date]],tbl_PV_Milestones[[#This Row],[Complete]]="No",tbl_PV_Milestones[[#This Row],[Project Status]]&lt;&gt;"On Hold",tbl_PV_Milestones[[#This Row],[Overdue]]=0,tbl_PV_Milestones[[#This Row],[To be Baselined]]&lt;&gt;1),1,0)</f>
        <v>0</v>
      </c>
      <c r="AF1037" s="41">
        <f>IF(AND(tbl_PV_Milestones[[#This Row],[BL FY]]=2025,tbl_PV_Milestones[[#This Row],[Finish FY]]&gt;2025),1,0)</f>
        <v>0</v>
      </c>
      <c r="AG1037" s="56" t="str">
        <f>_xlfn.XLOOKUP(tbl_PV_Milestones[[#This Row],[Work ID]],tbl_PV_Meta[Work ID '#],tbl_PV_Meta[Project Manager/Owner],,0)</f>
        <v>Project Manager 8</v>
      </c>
      <c r="AH1037" s="6"/>
    </row>
    <row r="1038" spans="4:34" x14ac:dyDescent="0.25">
      <c r="D1038" s="6" t="s">
        <v>136</v>
      </c>
      <c r="E1038" s="6" t="s">
        <v>503</v>
      </c>
      <c r="F1038" s="6" t="s">
        <v>1694</v>
      </c>
      <c r="G1038" s="6" t="s">
        <v>529</v>
      </c>
      <c r="H1038" s="6" t="s">
        <v>505</v>
      </c>
      <c r="I1038" s="6" t="s">
        <v>510</v>
      </c>
      <c r="J1038" s="6" t="s">
        <v>136</v>
      </c>
      <c r="K1038" s="6" t="s">
        <v>39</v>
      </c>
      <c r="L1038" s="6" t="s">
        <v>80</v>
      </c>
      <c r="M1038" s="43"/>
      <c r="N1038" s="44" t="s">
        <v>1979</v>
      </c>
      <c r="O1038" s="39">
        <v>46380.708333333299</v>
      </c>
      <c r="P1038" s="39">
        <v>46380.708333333299</v>
      </c>
      <c r="Q1038" s="6">
        <v>0</v>
      </c>
      <c r="R1038" s="6">
        <v>0</v>
      </c>
      <c r="S1038" s="45" t="e">
        <f>_xlfn.CONCAT(#REF!,TRIM(tbl_PV_Milestones[[#This Row],[Milestone Description]]))</f>
        <v>#REF!</v>
      </c>
      <c r="T1038" s="84" t="str">
        <f>IF(COUNTIF(tbl_PV_Milestones[UID],tbl_PV_Milestones[[#This Row],[UID]])&gt;1,"Duplicate","")</f>
        <v>Duplicate</v>
      </c>
      <c r="U1038" s="42" t="str">
        <f>_xlfn.XLOOKUP(tbl_PV_Milestones[[#This Row],[Work ID]],tbl_PV_Meta[Work ID '#],tbl_PV_Meta[Sub-Portfolio])</f>
        <v>Sub-Portfolio 7</v>
      </c>
      <c r="V1038" s="41">
        <f>IF(MONTH(tbl_PV_Milestones[[#This Row],[Baseline Date]])&lt;7,YEAR(tbl_PV_Milestones[[#This Row],[Baseline Date]]),YEAR(tbl_PV_Milestones[[#This Row],[Baseline Date]])+1)</f>
        <v>2027</v>
      </c>
      <c r="W1038" s="41">
        <f>IF(MONTH(tbl_PV_Milestones[[#This Row],[Actual/Schedule Finish]])&lt;7,YEAR(tbl_PV_Milestones[[#This Row],[Actual/Schedule Finish]]),YEAR(tbl_PV_Milestones[[#This Row],[Actual/Schedule Finish]])+1)</f>
        <v>2027</v>
      </c>
      <c r="X1038" s="41" t="str">
        <f>IF(OR(tbl_PV_Milestones[[#This Row],[Project Status]]="Completed",tbl_PV_Milestones[[#This Row],[Project Status]]="Assumed Completed"),"Yes","No")</f>
        <v>No</v>
      </c>
      <c r="Y1038" s="41">
        <f>IF(tbl_PV_Milestones[[#This Row],[Baseline Date]]="",1,0)</f>
        <v>0</v>
      </c>
      <c r="Z1038" s="41">
        <f>IF(tbl_PV_Milestones[[#This Row],[Baseline Date]]&lt;PV_Meta!$B$7,1,0)</f>
        <v>0</v>
      </c>
      <c r="AA1038" s="41">
        <f>IF(tbl_PV_Milestones[[#This Row],[Complete]]="Yes",1,0)</f>
        <v>0</v>
      </c>
      <c r="AB1038" s="41">
        <f>IF(AND(tbl_PV_Milestones[[#This Row],[BL FY]]=2025,tbl_PV_Milestones[[#This Row],[Baseline Date]]&lt;PV_Meta!$B$7),1,0)</f>
        <v>0</v>
      </c>
      <c r="AC1038" s="41">
        <f>IF(AND(tbl_PV_Milestones[[#This Row],[Planned YTD]]=1,tbl_PV_Milestones[[#This Row],[Complete]]="Yes"),1,0)</f>
        <v>0</v>
      </c>
      <c r="AD1038" s="41">
        <f>IF(AND(tbl_PV_Milestones[[#This Row],[Actual/Schedule Finish]]&lt;PV_Meta!$B$7,tbl_PV_Milestones[[#This Row],[Complete]]="No",tbl_PV_Milestones[[#This Row],[Project Status]]&lt;&gt;"On Hold"),1,0)</f>
        <v>0</v>
      </c>
      <c r="AE1038" s="41">
        <f>IF(AND(tbl_PV_Milestones[[#This Row],[Actual/Schedule Finish]]&gt;tbl_PV_Milestones[[#This Row],[Baseline Date]],tbl_PV_Milestones[[#This Row],[Complete]]="No",tbl_PV_Milestones[[#This Row],[Project Status]]&lt;&gt;"On Hold",tbl_PV_Milestones[[#This Row],[Overdue]]=0,tbl_PV_Milestones[[#This Row],[To be Baselined]]&lt;&gt;1),1,0)</f>
        <v>0</v>
      </c>
      <c r="AF1038" s="41">
        <f>IF(AND(tbl_PV_Milestones[[#This Row],[BL FY]]=2025,tbl_PV_Milestones[[#This Row],[Finish FY]]&gt;2025),1,0)</f>
        <v>0</v>
      </c>
      <c r="AG1038" s="56" t="str">
        <f>_xlfn.XLOOKUP(tbl_PV_Milestones[[#This Row],[Work ID]],tbl_PV_Meta[Work ID '#],tbl_PV_Meta[Project Manager/Owner],,0)</f>
        <v>Project Manager 8</v>
      </c>
      <c r="AH1038" s="6"/>
    </row>
    <row r="1039" spans="4:34" x14ac:dyDescent="0.25">
      <c r="D1039" s="6" t="s">
        <v>136</v>
      </c>
      <c r="E1039" s="6" t="s">
        <v>503</v>
      </c>
      <c r="F1039" s="6" t="s">
        <v>1694</v>
      </c>
      <c r="G1039" s="6" t="s">
        <v>530</v>
      </c>
      <c r="H1039" s="6" t="s">
        <v>505</v>
      </c>
      <c r="I1039" s="6" t="s">
        <v>510</v>
      </c>
      <c r="J1039" s="6" t="s">
        <v>136</v>
      </c>
      <c r="K1039" s="6" t="s">
        <v>39</v>
      </c>
      <c r="L1039" s="6" t="s">
        <v>80</v>
      </c>
      <c r="M1039" s="43"/>
      <c r="N1039" s="44" t="s">
        <v>1979</v>
      </c>
      <c r="O1039" s="39">
        <v>46380.708333333299</v>
      </c>
      <c r="P1039" s="39">
        <v>46380.708333333299</v>
      </c>
      <c r="Q1039" s="6">
        <v>0</v>
      </c>
      <c r="R1039" s="6">
        <v>0</v>
      </c>
      <c r="S1039" s="45" t="e">
        <f>_xlfn.CONCAT(#REF!,TRIM(tbl_PV_Milestones[[#This Row],[Milestone Description]]))</f>
        <v>#REF!</v>
      </c>
      <c r="T1039" s="84" t="str">
        <f>IF(COUNTIF(tbl_PV_Milestones[UID],tbl_PV_Milestones[[#This Row],[UID]])&gt;1,"Duplicate","")</f>
        <v>Duplicate</v>
      </c>
      <c r="U1039" s="42" t="str">
        <f>_xlfn.XLOOKUP(tbl_PV_Milestones[[#This Row],[Work ID]],tbl_PV_Meta[Work ID '#],tbl_PV_Meta[Sub-Portfolio])</f>
        <v>Sub-Portfolio 7</v>
      </c>
      <c r="V1039" s="41">
        <f>IF(MONTH(tbl_PV_Milestones[[#This Row],[Baseline Date]])&lt;7,YEAR(tbl_PV_Milestones[[#This Row],[Baseline Date]]),YEAR(tbl_PV_Milestones[[#This Row],[Baseline Date]])+1)</f>
        <v>2027</v>
      </c>
      <c r="W1039" s="41">
        <f>IF(MONTH(tbl_PV_Milestones[[#This Row],[Actual/Schedule Finish]])&lt;7,YEAR(tbl_PV_Milestones[[#This Row],[Actual/Schedule Finish]]),YEAR(tbl_PV_Milestones[[#This Row],[Actual/Schedule Finish]])+1)</f>
        <v>2027</v>
      </c>
      <c r="X1039" s="41" t="str">
        <f>IF(OR(tbl_PV_Milestones[[#This Row],[Project Status]]="Completed",tbl_PV_Milestones[[#This Row],[Project Status]]="Assumed Completed"),"Yes","No")</f>
        <v>No</v>
      </c>
      <c r="Y1039" s="41">
        <f>IF(tbl_PV_Milestones[[#This Row],[Baseline Date]]="",1,0)</f>
        <v>0</v>
      </c>
      <c r="Z1039" s="41">
        <f>IF(tbl_PV_Milestones[[#This Row],[Baseline Date]]&lt;PV_Meta!$B$7,1,0)</f>
        <v>0</v>
      </c>
      <c r="AA1039" s="41">
        <f>IF(tbl_PV_Milestones[[#This Row],[Complete]]="Yes",1,0)</f>
        <v>0</v>
      </c>
      <c r="AB1039" s="41">
        <f>IF(AND(tbl_PV_Milestones[[#This Row],[BL FY]]=2025,tbl_PV_Milestones[[#This Row],[Baseline Date]]&lt;PV_Meta!$B$7),1,0)</f>
        <v>0</v>
      </c>
      <c r="AC1039" s="41">
        <f>IF(AND(tbl_PV_Milestones[[#This Row],[Planned YTD]]=1,tbl_PV_Milestones[[#This Row],[Complete]]="Yes"),1,0)</f>
        <v>0</v>
      </c>
      <c r="AD1039" s="41">
        <f>IF(AND(tbl_PV_Milestones[[#This Row],[Actual/Schedule Finish]]&lt;PV_Meta!$B$7,tbl_PV_Milestones[[#This Row],[Complete]]="No",tbl_PV_Milestones[[#This Row],[Project Status]]&lt;&gt;"On Hold"),1,0)</f>
        <v>0</v>
      </c>
      <c r="AE1039" s="41">
        <f>IF(AND(tbl_PV_Milestones[[#This Row],[Actual/Schedule Finish]]&gt;tbl_PV_Milestones[[#This Row],[Baseline Date]],tbl_PV_Milestones[[#This Row],[Complete]]="No",tbl_PV_Milestones[[#This Row],[Project Status]]&lt;&gt;"On Hold",tbl_PV_Milestones[[#This Row],[Overdue]]=0,tbl_PV_Milestones[[#This Row],[To be Baselined]]&lt;&gt;1),1,0)</f>
        <v>0</v>
      </c>
      <c r="AF1039" s="41">
        <f>IF(AND(tbl_PV_Milestones[[#This Row],[BL FY]]=2025,tbl_PV_Milestones[[#This Row],[Finish FY]]&gt;2025),1,0)</f>
        <v>0</v>
      </c>
      <c r="AG1039" s="56" t="str">
        <f>_xlfn.XLOOKUP(tbl_PV_Milestones[[#This Row],[Work ID]],tbl_PV_Meta[Work ID '#],tbl_PV_Meta[Project Manager/Owner],,0)</f>
        <v>Project Manager 8</v>
      </c>
      <c r="AH1039" s="6"/>
    </row>
    <row r="1040" spans="4:34" x14ac:dyDescent="0.25">
      <c r="D1040" s="6" t="s">
        <v>136</v>
      </c>
      <c r="E1040" s="6" t="s">
        <v>503</v>
      </c>
      <c r="F1040" s="6" t="s">
        <v>1694</v>
      </c>
      <c r="G1040" s="6" t="s">
        <v>531</v>
      </c>
      <c r="H1040" s="6" t="s">
        <v>505</v>
      </c>
      <c r="I1040" s="6" t="s">
        <v>510</v>
      </c>
      <c r="J1040" s="6" t="s">
        <v>136</v>
      </c>
      <c r="K1040" s="6" t="s">
        <v>39</v>
      </c>
      <c r="L1040" s="6" t="s">
        <v>80</v>
      </c>
      <c r="M1040" s="43"/>
      <c r="N1040" s="44" t="s">
        <v>1979</v>
      </c>
      <c r="O1040" s="39">
        <v>46380.708333333299</v>
      </c>
      <c r="P1040" s="39">
        <v>46380.708333333299</v>
      </c>
      <c r="Q1040" s="6">
        <v>0</v>
      </c>
      <c r="R1040" s="6">
        <v>0</v>
      </c>
      <c r="S1040" s="45" t="e">
        <f>_xlfn.CONCAT(#REF!,TRIM(tbl_PV_Milestones[[#This Row],[Milestone Description]]))</f>
        <v>#REF!</v>
      </c>
      <c r="T1040" s="84" t="str">
        <f>IF(COUNTIF(tbl_PV_Milestones[UID],tbl_PV_Milestones[[#This Row],[UID]])&gt;1,"Duplicate","")</f>
        <v>Duplicate</v>
      </c>
      <c r="U1040" s="42" t="str">
        <f>_xlfn.XLOOKUP(tbl_PV_Milestones[[#This Row],[Work ID]],tbl_PV_Meta[Work ID '#],tbl_PV_Meta[Sub-Portfolio])</f>
        <v>Sub-Portfolio 7</v>
      </c>
      <c r="V1040" s="41">
        <f>IF(MONTH(tbl_PV_Milestones[[#This Row],[Baseline Date]])&lt;7,YEAR(tbl_PV_Milestones[[#This Row],[Baseline Date]]),YEAR(tbl_PV_Milestones[[#This Row],[Baseline Date]])+1)</f>
        <v>2027</v>
      </c>
      <c r="W1040" s="41">
        <f>IF(MONTH(tbl_PV_Milestones[[#This Row],[Actual/Schedule Finish]])&lt;7,YEAR(tbl_PV_Milestones[[#This Row],[Actual/Schedule Finish]]),YEAR(tbl_PV_Milestones[[#This Row],[Actual/Schedule Finish]])+1)</f>
        <v>2027</v>
      </c>
      <c r="X1040" s="41" t="str">
        <f>IF(OR(tbl_PV_Milestones[[#This Row],[Project Status]]="Completed",tbl_PV_Milestones[[#This Row],[Project Status]]="Assumed Completed"),"Yes","No")</f>
        <v>No</v>
      </c>
      <c r="Y1040" s="41">
        <f>IF(tbl_PV_Milestones[[#This Row],[Baseline Date]]="",1,0)</f>
        <v>0</v>
      </c>
      <c r="Z1040" s="41">
        <f>IF(tbl_PV_Milestones[[#This Row],[Baseline Date]]&lt;PV_Meta!$B$7,1,0)</f>
        <v>0</v>
      </c>
      <c r="AA1040" s="41">
        <f>IF(tbl_PV_Milestones[[#This Row],[Complete]]="Yes",1,0)</f>
        <v>0</v>
      </c>
      <c r="AB1040" s="41">
        <f>IF(AND(tbl_PV_Milestones[[#This Row],[BL FY]]=2025,tbl_PV_Milestones[[#This Row],[Baseline Date]]&lt;PV_Meta!$B$7),1,0)</f>
        <v>0</v>
      </c>
      <c r="AC1040" s="41">
        <f>IF(AND(tbl_PV_Milestones[[#This Row],[Planned YTD]]=1,tbl_PV_Milestones[[#This Row],[Complete]]="Yes"),1,0)</f>
        <v>0</v>
      </c>
      <c r="AD1040" s="41">
        <f>IF(AND(tbl_PV_Milestones[[#This Row],[Actual/Schedule Finish]]&lt;PV_Meta!$B$7,tbl_PV_Milestones[[#This Row],[Complete]]="No",tbl_PV_Milestones[[#This Row],[Project Status]]&lt;&gt;"On Hold"),1,0)</f>
        <v>0</v>
      </c>
      <c r="AE1040" s="41">
        <f>IF(AND(tbl_PV_Milestones[[#This Row],[Actual/Schedule Finish]]&gt;tbl_PV_Milestones[[#This Row],[Baseline Date]],tbl_PV_Milestones[[#This Row],[Complete]]="No",tbl_PV_Milestones[[#This Row],[Project Status]]&lt;&gt;"On Hold",tbl_PV_Milestones[[#This Row],[Overdue]]=0,tbl_PV_Milestones[[#This Row],[To be Baselined]]&lt;&gt;1),1,0)</f>
        <v>0</v>
      </c>
      <c r="AF1040" s="41">
        <f>IF(AND(tbl_PV_Milestones[[#This Row],[BL FY]]=2025,tbl_PV_Milestones[[#This Row],[Finish FY]]&gt;2025),1,0)</f>
        <v>0</v>
      </c>
      <c r="AG1040" s="56" t="str">
        <f>_xlfn.XLOOKUP(tbl_PV_Milestones[[#This Row],[Work ID]],tbl_PV_Meta[Work ID '#],tbl_PV_Meta[Project Manager/Owner],,0)</f>
        <v>Project Manager 8</v>
      </c>
      <c r="AH1040" s="6"/>
    </row>
    <row r="1041" spans="4:34" x14ac:dyDescent="0.25">
      <c r="D1041" s="6" t="s">
        <v>136</v>
      </c>
      <c r="E1041" s="6" t="s">
        <v>513</v>
      </c>
      <c r="F1041" s="6" t="s">
        <v>1706</v>
      </c>
      <c r="G1041" s="6" t="s">
        <v>528</v>
      </c>
      <c r="H1041" s="6" t="s">
        <v>505</v>
      </c>
      <c r="I1041" s="6" t="s">
        <v>510</v>
      </c>
      <c r="J1041" s="6" t="s">
        <v>136</v>
      </c>
      <c r="K1041" s="6" t="s">
        <v>61</v>
      </c>
      <c r="L1041" s="6" t="s">
        <v>121</v>
      </c>
      <c r="M1041" s="43"/>
      <c r="N1041" s="44" t="s">
        <v>1979</v>
      </c>
      <c r="O1041" s="39">
        <v>45674.708333333299</v>
      </c>
      <c r="P1041" s="39">
        <v>45532.333333333299</v>
      </c>
      <c r="Q1041" s="6">
        <v>-92</v>
      </c>
      <c r="R1041" s="6">
        <v>-0.12620027434842199</v>
      </c>
      <c r="S1041" s="45" t="e">
        <f>_xlfn.CONCAT(#REF!,TRIM(tbl_PV_Milestones[[#This Row],[Milestone Description]]))</f>
        <v>#REF!</v>
      </c>
      <c r="T1041" s="84" t="str">
        <f>IF(COUNTIF(tbl_PV_Milestones[UID],tbl_PV_Milestones[[#This Row],[UID]])&gt;1,"Duplicate","")</f>
        <v>Duplicate</v>
      </c>
      <c r="U1041" s="42" t="str">
        <f>_xlfn.XLOOKUP(tbl_PV_Milestones[[#This Row],[Work ID]],tbl_PV_Meta[Work ID '#],tbl_PV_Meta[Sub-Portfolio])</f>
        <v>Sub-Portfolio 7</v>
      </c>
      <c r="V1041" s="41">
        <f>IF(MONTH(tbl_PV_Milestones[[#This Row],[Baseline Date]])&lt;7,YEAR(tbl_PV_Milestones[[#This Row],[Baseline Date]]),YEAR(tbl_PV_Milestones[[#This Row],[Baseline Date]])+1)</f>
        <v>2025</v>
      </c>
      <c r="W1041" s="41">
        <f>IF(MONTH(tbl_PV_Milestones[[#This Row],[Actual/Schedule Finish]])&lt;7,YEAR(tbl_PV_Milestones[[#This Row],[Actual/Schedule Finish]]),YEAR(tbl_PV_Milestones[[#This Row],[Actual/Schedule Finish]])+1)</f>
        <v>2025</v>
      </c>
      <c r="X1041" s="41" t="str">
        <f>IF(OR(tbl_PV_Milestones[[#This Row],[Project Status]]="Completed",tbl_PV_Milestones[[#This Row],[Project Status]]="Assumed Completed"),"Yes","No")</f>
        <v>No</v>
      </c>
      <c r="Y1041" s="41">
        <f>IF(tbl_PV_Milestones[[#This Row],[Baseline Date]]="",1,0)</f>
        <v>0</v>
      </c>
      <c r="Z1041" s="41">
        <f>IF(tbl_PV_Milestones[[#This Row],[Baseline Date]]&lt;PV_Meta!$B$7,1,0)</f>
        <v>1</v>
      </c>
      <c r="AA1041" s="41">
        <f>IF(tbl_PV_Milestones[[#This Row],[Complete]]="Yes",1,0)</f>
        <v>0</v>
      </c>
      <c r="AB1041" s="41">
        <f>IF(AND(tbl_PV_Milestones[[#This Row],[BL FY]]=2025,tbl_PV_Milestones[[#This Row],[Baseline Date]]&lt;PV_Meta!$B$7),1,0)</f>
        <v>1</v>
      </c>
      <c r="AC1041" s="41">
        <f>IF(AND(tbl_PV_Milestones[[#This Row],[Planned YTD]]=1,tbl_PV_Milestones[[#This Row],[Complete]]="Yes"),1,0)</f>
        <v>0</v>
      </c>
      <c r="AD1041" s="41">
        <f>IF(AND(tbl_PV_Milestones[[#This Row],[Actual/Schedule Finish]]&lt;PV_Meta!$B$7,tbl_PV_Milestones[[#This Row],[Complete]]="No",tbl_PV_Milestones[[#This Row],[Project Status]]&lt;&gt;"On Hold"),1,0)</f>
        <v>0</v>
      </c>
      <c r="AE1041" s="41">
        <f>IF(AND(tbl_PV_Milestones[[#This Row],[Actual/Schedule Finish]]&gt;tbl_PV_Milestones[[#This Row],[Baseline Date]],tbl_PV_Milestones[[#This Row],[Complete]]="No",tbl_PV_Milestones[[#This Row],[Project Status]]&lt;&gt;"On Hold",tbl_PV_Milestones[[#This Row],[Overdue]]=0,tbl_PV_Milestones[[#This Row],[To be Baselined]]&lt;&gt;1),1,0)</f>
        <v>0</v>
      </c>
      <c r="AF1041" s="41">
        <f>IF(AND(tbl_PV_Milestones[[#This Row],[BL FY]]=2025,tbl_PV_Milestones[[#This Row],[Finish FY]]&gt;2025),1,0)</f>
        <v>0</v>
      </c>
      <c r="AG1041" s="56" t="str">
        <f>_xlfn.XLOOKUP(tbl_PV_Milestones[[#This Row],[Work ID]],tbl_PV_Meta[Work ID '#],tbl_PV_Meta[Project Manager/Owner],,0)</f>
        <v>Project Manager 4</v>
      </c>
      <c r="AH1041" s="6"/>
    </row>
    <row r="1042" spans="4:34" x14ac:dyDescent="0.25">
      <c r="D1042" s="6" t="s">
        <v>136</v>
      </c>
      <c r="E1042" s="6" t="s">
        <v>513</v>
      </c>
      <c r="F1042" s="6" t="s">
        <v>1706</v>
      </c>
      <c r="G1042" s="6" t="s">
        <v>541</v>
      </c>
      <c r="H1042" s="6" t="s">
        <v>505</v>
      </c>
      <c r="I1042" s="6" t="s">
        <v>510</v>
      </c>
      <c r="J1042" s="6" t="s">
        <v>136</v>
      </c>
      <c r="K1042" s="6" t="s">
        <v>61</v>
      </c>
      <c r="L1042" s="6" t="s">
        <v>121</v>
      </c>
      <c r="M1042" s="43"/>
      <c r="N1042" s="44" t="s">
        <v>1979</v>
      </c>
      <c r="O1042" s="39">
        <v>45637.708333333299</v>
      </c>
      <c r="P1042" s="39">
        <v>45532.333333333299</v>
      </c>
      <c r="Q1042" s="6">
        <v>-75</v>
      </c>
      <c r="R1042" s="6">
        <v>-0.102880658436214</v>
      </c>
      <c r="S1042" s="45" t="e">
        <f>_xlfn.CONCAT(#REF!,TRIM(tbl_PV_Milestones[[#This Row],[Milestone Description]]))</f>
        <v>#REF!</v>
      </c>
      <c r="T1042" s="84" t="str">
        <f>IF(COUNTIF(tbl_PV_Milestones[UID],tbl_PV_Milestones[[#This Row],[UID]])&gt;1,"Duplicate","")</f>
        <v>Duplicate</v>
      </c>
      <c r="U1042" s="42" t="str">
        <f>_xlfn.XLOOKUP(tbl_PV_Milestones[[#This Row],[Work ID]],tbl_PV_Meta[Work ID '#],tbl_PV_Meta[Sub-Portfolio])</f>
        <v>Sub-Portfolio 7</v>
      </c>
      <c r="V1042" s="41">
        <f>IF(MONTH(tbl_PV_Milestones[[#This Row],[Baseline Date]])&lt;7,YEAR(tbl_PV_Milestones[[#This Row],[Baseline Date]]),YEAR(tbl_PV_Milestones[[#This Row],[Baseline Date]])+1)</f>
        <v>2025</v>
      </c>
      <c r="W1042" s="41">
        <f>IF(MONTH(tbl_PV_Milestones[[#This Row],[Actual/Schedule Finish]])&lt;7,YEAR(tbl_PV_Milestones[[#This Row],[Actual/Schedule Finish]]),YEAR(tbl_PV_Milestones[[#This Row],[Actual/Schedule Finish]])+1)</f>
        <v>2025</v>
      </c>
      <c r="X1042" s="41" t="str">
        <f>IF(OR(tbl_PV_Milestones[[#This Row],[Project Status]]="Completed",tbl_PV_Milestones[[#This Row],[Project Status]]="Assumed Completed"),"Yes","No")</f>
        <v>No</v>
      </c>
      <c r="Y1042" s="41">
        <f>IF(tbl_PV_Milestones[[#This Row],[Baseline Date]]="",1,0)</f>
        <v>0</v>
      </c>
      <c r="Z1042" s="41">
        <f>IF(tbl_PV_Milestones[[#This Row],[Baseline Date]]&lt;PV_Meta!$B$7,1,0)</f>
        <v>1</v>
      </c>
      <c r="AA1042" s="41">
        <f>IF(tbl_PV_Milestones[[#This Row],[Complete]]="Yes",1,0)</f>
        <v>0</v>
      </c>
      <c r="AB1042" s="41">
        <f>IF(AND(tbl_PV_Milestones[[#This Row],[BL FY]]=2025,tbl_PV_Milestones[[#This Row],[Baseline Date]]&lt;PV_Meta!$B$7),1,0)</f>
        <v>1</v>
      </c>
      <c r="AC1042" s="41">
        <f>IF(AND(tbl_PV_Milestones[[#This Row],[Planned YTD]]=1,tbl_PV_Milestones[[#This Row],[Complete]]="Yes"),1,0)</f>
        <v>0</v>
      </c>
      <c r="AD1042" s="41">
        <f>IF(AND(tbl_PV_Milestones[[#This Row],[Actual/Schedule Finish]]&lt;PV_Meta!$B$7,tbl_PV_Milestones[[#This Row],[Complete]]="No",tbl_PV_Milestones[[#This Row],[Project Status]]&lt;&gt;"On Hold"),1,0)</f>
        <v>0</v>
      </c>
      <c r="AE1042" s="41">
        <f>IF(AND(tbl_PV_Milestones[[#This Row],[Actual/Schedule Finish]]&gt;tbl_PV_Milestones[[#This Row],[Baseline Date]],tbl_PV_Milestones[[#This Row],[Complete]]="No",tbl_PV_Milestones[[#This Row],[Project Status]]&lt;&gt;"On Hold",tbl_PV_Milestones[[#This Row],[Overdue]]=0,tbl_PV_Milestones[[#This Row],[To be Baselined]]&lt;&gt;1),1,0)</f>
        <v>0</v>
      </c>
      <c r="AF1042" s="41">
        <f>IF(AND(tbl_PV_Milestones[[#This Row],[BL FY]]=2025,tbl_PV_Milestones[[#This Row],[Finish FY]]&gt;2025),1,0)</f>
        <v>0</v>
      </c>
      <c r="AG1042" s="56" t="str">
        <f>_xlfn.XLOOKUP(tbl_PV_Milestones[[#This Row],[Work ID]],tbl_PV_Meta[Work ID '#],tbl_PV_Meta[Project Manager/Owner],,0)</f>
        <v>Project Manager 4</v>
      </c>
      <c r="AH1042" s="6"/>
    </row>
    <row r="1043" spans="4:34" x14ac:dyDescent="0.25">
      <c r="D1043" s="6" t="s">
        <v>136</v>
      </c>
      <c r="E1043" s="6" t="s">
        <v>503</v>
      </c>
      <c r="F1043" s="6" t="s">
        <v>1695</v>
      </c>
      <c r="G1043" s="6" t="s">
        <v>761</v>
      </c>
      <c r="H1043" s="6" t="s">
        <v>510</v>
      </c>
      <c r="I1043" s="6" t="s">
        <v>510</v>
      </c>
      <c r="J1043" s="6" t="s">
        <v>136</v>
      </c>
      <c r="K1043" s="6" t="s">
        <v>278</v>
      </c>
      <c r="L1043" s="6" t="s">
        <v>112</v>
      </c>
      <c r="M1043" s="43"/>
      <c r="N1043" s="44" t="s">
        <v>1979</v>
      </c>
      <c r="O1043" s="39">
        <v>44918</v>
      </c>
      <c r="P1043" s="39">
        <v>44918</v>
      </c>
      <c r="Q1043" s="6">
        <v>0</v>
      </c>
      <c r="S1043" s="45" t="e">
        <f>_xlfn.CONCAT(#REF!,TRIM(tbl_PV_Milestones[[#This Row],[Milestone Description]]))</f>
        <v>#REF!</v>
      </c>
      <c r="T1043" s="84" t="str">
        <f>IF(COUNTIF(tbl_PV_Milestones[UID],tbl_PV_Milestones[[#This Row],[UID]])&gt;1,"Duplicate","")</f>
        <v>Duplicate</v>
      </c>
      <c r="U1043" s="42" t="str">
        <f>_xlfn.XLOOKUP(tbl_PV_Milestones[[#This Row],[Work ID]],tbl_PV_Meta[Work ID '#],tbl_PV_Meta[Sub-Portfolio])</f>
        <v>Sub-Portfolio 8</v>
      </c>
      <c r="V1043" s="41">
        <f>IF(MONTH(tbl_PV_Milestones[[#This Row],[Baseline Date]])&lt;7,YEAR(tbl_PV_Milestones[[#This Row],[Baseline Date]]),YEAR(tbl_PV_Milestones[[#This Row],[Baseline Date]])+1)</f>
        <v>2023</v>
      </c>
      <c r="W1043" s="41">
        <f>IF(MONTH(tbl_PV_Milestones[[#This Row],[Actual/Schedule Finish]])&lt;7,YEAR(tbl_PV_Milestones[[#This Row],[Actual/Schedule Finish]]),YEAR(tbl_PV_Milestones[[#This Row],[Actual/Schedule Finish]])+1)</f>
        <v>2023</v>
      </c>
      <c r="X1043" s="41" t="str">
        <f>IF(OR(tbl_PV_Milestones[[#This Row],[Project Status]]="Completed",tbl_PV_Milestones[[#This Row],[Project Status]]="Assumed Completed"),"Yes","No")</f>
        <v>No</v>
      </c>
      <c r="Y1043" s="41">
        <f>IF(tbl_PV_Milestones[[#This Row],[Baseline Date]]="",1,0)</f>
        <v>0</v>
      </c>
      <c r="Z1043" s="41">
        <f>IF(tbl_PV_Milestones[[#This Row],[Baseline Date]]&lt;PV_Meta!$B$7,1,0)</f>
        <v>1</v>
      </c>
      <c r="AA1043" s="41">
        <f>IF(tbl_PV_Milestones[[#This Row],[Complete]]="Yes",1,0)</f>
        <v>0</v>
      </c>
      <c r="AB1043" s="41">
        <f>IF(AND(tbl_PV_Milestones[[#This Row],[BL FY]]=2025,tbl_PV_Milestones[[#This Row],[Baseline Date]]&lt;PV_Meta!$B$7),1,0)</f>
        <v>0</v>
      </c>
      <c r="AC1043" s="41">
        <f>IF(AND(tbl_PV_Milestones[[#This Row],[Planned YTD]]=1,tbl_PV_Milestones[[#This Row],[Complete]]="Yes"),1,0)</f>
        <v>0</v>
      </c>
      <c r="AD1043" s="41">
        <f>IF(AND(tbl_PV_Milestones[[#This Row],[Actual/Schedule Finish]]&lt;PV_Meta!$B$7,tbl_PV_Milestones[[#This Row],[Complete]]="No",tbl_PV_Milestones[[#This Row],[Project Status]]&lt;&gt;"On Hold"),1,0)</f>
        <v>0</v>
      </c>
      <c r="AE1043" s="41">
        <f>IF(AND(tbl_PV_Milestones[[#This Row],[Actual/Schedule Finish]]&gt;tbl_PV_Milestones[[#This Row],[Baseline Date]],tbl_PV_Milestones[[#This Row],[Complete]]="No",tbl_PV_Milestones[[#This Row],[Project Status]]&lt;&gt;"On Hold",tbl_PV_Milestones[[#This Row],[Overdue]]=0,tbl_PV_Milestones[[#This Row],[To be Baselined]]&lt;&gt;1),1,0)</f>
        <v>0</v>
      </c>
      <c r="AF1043" s="41">
        <f>IF(AND(tbl_PV_Milestones[[#This Row],[BL FY]]=2025,tbl_PV_Milestones[[#This Row],[Finish FY]]&gt;2025),1,0)</f>
        <v>0</v>
      </c>
      <c r="AG1043" s="56" t="str">
        <f>_xlfn.XLOOKUP(tbl_PV_Milestones[[#This Row],[Work ID]],tbl_PV_Meta[Work ID '#],tbl_PV_Meta[Project Manager/Owner],,0)</f>
        <v>Project Manager 22</v>
      </c>
      <c r="AH1043" s="6"/>
    </row>
    <row r="1044" spans="4:34" x14ac:dyDescent="0.25">
      <c r="D1044" s="6" t="s">
        <v>136</v>
      </c>
      <c r="E1044" s="6" t="s">
        <v>503</v>
      </c>
      <c r="F1044" s="6" t="s">
        <v>1695</v>
      </c>
      <c r="G1044" s="6" t="s">
        <v>762</v>
      </c>
      <c r="H1044" s="6" t="s">
        <v>510</v>
      </c>
      <c r="I1044" s="6" t="s">
        <v>110</v>
      </c>
      <c r="J1044" s="6" t="s">
        <v>136</v>
      </c>
      <c r="K1044" s="6" t="s">
        <v>278</v>
      </c>
      <c r="L1044" s="6" t="s">
        <v>112</v>
      </c>
      <c r="M1044" s="43"/>
      <c r="N1044" s="44" t="s">
        <v>1979</v>
      </c>
      <c r="O1044" s="39">
        <v>45197.708333333299</v>
      </c>
      <c r="P1044" s="39">
        <v>45197.708333333299</v>
      </c>
      <c r="Q1044" s="6">
        <v>0</v>
      </c>
      <c r="S1044" s="45" t="e">
        <f>_xlfn.CONCAT(#REF!,TRIM(tbl_PV_Milestones[[#This Row],[Milestone Description]]))</f>
        <v>#REF!</v>
      </c>
      <c r="T1044" s="84" t="str">
        <f>IF(COUNTIF(tbl_PV_Milestones[UID],tbl_PV_Milestones[[#This Row],[UID]])&gt;1,"Duplicate","")</f>
        <v>Duplicate</v>
      </c>
      <c r="U1044" s="42" t="str">
        <f>_xlfn.XLOOKUP(tbl_PV_Milestones[[#This Row],[Work ID]],tbl_PV_Meta[Work ID '#],tbl_PV_Meta[Sub-Portfolio])</f>
        <v>Sub-Portfolio 8</v>
      </c>
      <c r="V1044" s="41">
        <f>IF(MONTH(tbl_PV_Milestones[[#This Row],[Baseline Date]])&lt;7,YEAR(tbl_PV_Milestones[[#This Row],[Baseline Date]]),YEAR(tbl_PV_Milestones[[#This Row],[Baseline Date]])+1)</f>
        <v>2024</v>
      </c>
      <c r="W1044" s="41">
        <f>IF(MONTH(tbl_PV_Milestones[[#This Row],[Actual/Schedule Finish]])&lt;7,YEAR(tbl_PV_Milestones[[#This Row],[Actual/Schedule Finish]]),YEAR(tbl_PV_Milestones[[#This Row],[Actual/Schedule Finish]])+1)</f>
        <v>2024</v>
      </c>
      <c r="X1044" s="41" t="str">
        <f>IF(OR(tbl_PV_Milestones[[#This Row],[Project Status]]="Completed",tbl_PV_Milestones[[#This Row],[Project Status]]="Assumed Completed"),"Yes","No")</f>
        <v>No</v>
      </c>
      <c r="Y1044" s="41">
        <f>IF(tbl_PV_Milestones[[#This Row],[Baseline Date]]="",1,0)</f>
        <v>0</v>
      </c>
      <c r="Z1044" s="41">
        <f>IF(tbl_PV_Milestones[[#This Row],[Baseline Date]]&lt;PV_Meta!$B$7,1,0)</f>
        <v>1</v>
      </c>
      <c r="AA1044" s="41">
        <f>IF(tbl_PV_Milestones[[#This Row],[Complete]]="Yes",1,0)</f>
        <v>0</v>
      </c>
      <c r="AB1044" s="41">
        <f>IF(AND(tbl_PV_Milestones[[#This Row],[BL FY]]=2025,tbl_PV_Milestones[[#This Row],[Baseline Date]]&lt;PV_Meta!$B$7),1,0)</f>
        <v>0</v>
      </c>
      <c r="AC1044" s="41">
        <f>IF(AND(tbl_PV_Milestones[[#This Row],[Planned YTD]]=1,tbl_PV_Milestones[[#This Row],[Complete]]="Yes"),1,0)</f>
        <v>0</v>
      </c>
      <c r="AD1044" s="41">
        <f>IF(AND(tbl_PV_Milestones[[#This Row],[Actual/Schedule Finish]]&lt;PV_Meta!$B$7,tbl_PV_Milestones[[#This Row],[Complete]]="No",tbl_PV_Milestones[[#This Row],[Project Status]]&lt;&gt;"On Hold"),1,0)</f>
        <v>0</v>
      </c>
      <c r="AE1044" s="41">
        <f>IF(AND(tbl_PV_Milestones[[#This Row],[Actual/Schedule Finish]]&gt;tbl_PV_Milestones[[#This Row],[Baseline Date]],tbl_PV_Milestones[[#This Row],[Complete]]="No",tbl_PV_Milestones[[#This Row],[Project Status]]&lt;&gt;"On Hold",tbl_PV_Milestones[[#This Row],[Overdue]]=0,tbl_PV_Milestones[[#This Row],[To be Baselined]]&lt;&gt;1),1,0)</f>
        <v>0</v>
      </c>
      <c r="AF1044" s="41">
        <f>IF(AND(tbl_PV_Milestones[[#This Row],[BL FY]]=2025,tbl_PV_Milestones[[#This Row],[Finish FY]]&gt;2025),1,0)</f>
        <v>0</v>
      </c>
      <c r="AG1044" s="56" t="str">
        <f>_xlfn.XLOOKUP(tbl_PV_Milestones[[#This Row],[Work ID]],tbl_PV_Meta[Work ID '#],tbl_PV_Meta[Project Manager/Owner],,0)</f>
        <v>Project Manager 22</v>
      </c>
      <c r="AH1044" s="6"/>
    </row>
    <row r="1045" spans="4:34" x14ac:dyDescent="0.25">
      <c r="D1045" s="6" t="s">
        <v>136</v>
      </c>
      <c r="E1045" s="6" t="s">
        <v>579</v>
      </c>
      <c r="F1045" s="6" t="s">
        <v>1706</v>
      </c>
      <c r="G1045" s="6" t="s">
        <v>543</v>
      </c>
      <c r="H1045" s="6" t="s">
        <v>519</v>
      </c>
      <c r="I1045" s="6" t="s">
        <v>522</v>
      </c>
      <c r="J1045" s="6" t="s">
        <v>136</v>
      </c>
      <c r="K1045" s="6" t="s">
        <v>61</v>
      </c>
      <c r="L1045" s="6" t="s">
        <v>121</v>
      </c>
      <c r="M1045" s="43"/>
      <c r="N1045" s="44" t="s">
        <v>1979</v>
      </c>
      <c r="O1045" s="39">
        <v>45596.708333333299</v>
      </c>
      <c r="P1045" s="39">
        <v>45197.333333333299</v>
      </c>
      <c r="Q1045" s="6">
        <v>-269</v>
      </c>
      <c r="R1045" s="6">
        <v>-0.36899862825788798</v>
      </c>
      <c r="S1045" s="45" t="e">
        <f>_xlfn.CONCAT(#REF!,TRIM(tbl_PV_Milestones[[#This Row],[Milestone Description]]))</f>
        <v>#REF!</v>
      </c>
      <c r="T1045" s="84" t="str">
        <f>IF(COUNTIF(tbl_PV_Milestones[UID],tbl_PV_Milestones[[#This Row],[UID]])&gt;1,"Duplicate","")</f>
        <v>Duplicate</v>
      </c>
      <c r="U1045" s="42" t="str">
        <f>_xlfn.XLOOKUP(tbl_PV_Milestones[[#This Row],[Work ID]],tbl_PV_Meta[Work ID '#],tbl_PV_Meta[Sub-Portfolio])</f>
        <v>Sub-Portfolio 7</v>
      </c>
      <c r="V1045" s="41">
        <f>IF(MONTH(tbl_PV_Milestones[[#This Row],[Baseline Date]])&lt;7,YEAR(tbl_PV_Milestones[[#This Row],[Baseline Date]]),YEAR(tbl_PV_Milestones[[#This Row],[Baseline Date]])+1)</f>
        <v>2024</v>
      </c>
      <c r="W1045" s="41">
        <f>IF(MONTH(tbl_PV_Milestones[[#This Row],[Actual/Schedule Finish]])&lt;7,YEAR(tbl_PV_Milestones[[#This Row],[Actual/Schedule Finish]]),YEAR(tbl_PV_Milestones[[#This Row],[Actual/Schedule Finish]])+1)</f>
        <v>2025</v>
      </c>
      <c r="X1045" s="41" t="str">
        <f>IF(OR(tbl_PV_Milestones[[#This Row],[Project Status]]="Completed",tbl_PV_Milestones[[#This Row],[Project Status]]="Assumed Completed"),"Yes","No")</f>
        <v>No</v>
      </c>
      <c r="Y1045" s="41">
        <f>IF(tbl_PV_Milestones[[#This Row],[Baseline Date]]="",1,0)</f>
        <v>0</v>
      </c>
      <c r="Z1045" s="41">
        <f>IF(tbl_PV_Milestones[[#This Row],[Baseline Date]]&lt;PV_Meta!$B$7,1,0)</f>
        <v>1</v>
      </c>
      <c r="AA1045" s="41">
        <f>IF(tbl_PV_Milestones[[#This Row],[Complete]]="Yes",1,0)</f>
        <v>0</v>
      </c>
      <c r="AB1045" s="41">
        <f>IF(AND(tbl_PV_Milestones[[#This Row],[BL FY]]=2025,tbl_PV_Milestones[[#This Row],[Baseline Date]]&lt;PV_Meta!$B$7),1,0)</f>
        <v>0</v>
      </c>
      <c r="AC1045" s="41">
        <f>IF(AND(tbl_PV_Milestones[[#This Row],[Planned YTD]]=1,tbl_PV_Milestones[[#This Row],[Complete]]="Yes"),1,0)</f>
        <v>0</v>
      </c>
      <c r="AD1045" s="41">
        <f>IF(AND(tbl_PV_Milestones[[#This Row],[Actual/Schedule Finish]]&lt;PV_Meta!$B$7,tbl_PV_Milestones[[#This Row],[Complete]]="No",tbl_PV_Milestones[[#This Row],[Project Status]]&lt;&gt;"On Hold"),1,0)</f>
        <v>0</v>
      </c>
      <c r="AE1045" s="41">
        <f>IF(AND(tbl_PV_Milestones[[#This Row],[Actual/Schedule Finish]]&gt;tbl_PV_Milestones[[#This Row],[Baseline Date]],tbl_PV_Milestones[[#This Row],[Complete]]="No",tbl_PV_Milestones[[#This Row],[Project Status]]&lt;&gt;"On Hold",tbl_PV_Milestones[[#This Row],[Overdue]]=0,tbl_PV_Milestones[[#This Row],[To be Baselined]]&lt;&gt;1),1,0)</f>
        <v>0</v>
      </c>
      <c r="AF1045" s="41">
        <f>IF(AND(tbl_PV_Milestones[[#This Row],[BL FY]]=2025,tbl_PV_Milestones[[#This Row],[Finish FY]]&gt;2025),1,0)</f>
        <v>0</v>
      </c>
      <c r="AG1045" s="56" t="str">
        <f>_xlfn.XLOOKUP(tbl_PV_Milestones[[#This Row],[Work ID]],tbl_PV_Meta[Work ID '#],tbl_PV_Meta[Project Manager/Owner],,0)</f>
        <v>Project Manager 4</v>
      </c>
      <c r="AH1045" s="6"/>
    </row>
    <row r="1046" spans="4:34" x14ac:dyDescent="0.25">
      <c r="D1046" s="6" t="s">
        <v>136</v>
      </c>
      <c r="E1046" s="6" t="s">
        <v>503</v>
      </c>
      <c r="F1046" s="6" t="s">
        <v>1695</v>
      </c>
      <c r="G1046" s="6" t="s">
        <v>763</v>
      </c>
      <c r="H1046" s="6" t="s">
        <v>510</v>
      </c>
      <c r="I1046" s="6" t="s">
        <v>510</v>
      </c>
      <c r="J1046" s="6" t="s">
        <v>136</v>
      </c>
      <c r="K1046" s="6" t="s">
        <v>278</v>
      </c>
      <c r="L1046" s="6" t="s">
        <v>112</v>
      </c>
      <c r="M1046" s="43"/>
      <c r="N1046" s="44" t="s">
        <v>1979</v>
      </c>
      <c r="O1046" s="39">
        <v>44848</v>
      </c>
      <c r="P1046" s="39">
        <v>44848</v>
      </c>
      <c r="Q1046" s="6">
        <v>0</v>
      </c>
      <c r="S1046" s="45" t="e">
        <f>_xlfn.CONCAT(#REF!,TRIM(tbl_PV_Milestones[[#This Row],[Milestone Description]]))</f>
        <v>#REF!</v>
      </c>
      <c r="T1046" s="84" t="str">
        <f>IF(COUNTIF(tbl_PV_Milestones[UID],tbl_PV_Milestones[[#This Row],[UID]])&gt;1,"Duplicate","")</f>
        <v>Duplicate</v>
      </c>
      <c r="U1046" s="42" t="str">
        <f>_xlfn.XLOOKUP(tbl_PV_Milestones[[#This Row],[Work ID]],tbl_PV_Meta[Work ID '#],tbl_PV_Meta[Sub-Portfolio])</f>
        <v>Sub-Portfolio 8</v>
      </c>
      <c r="V1046" s="41">
        <f>IF(MONTH(tbl_PV_Milestones[[#This Row],[Baseline Date]])&lt;7,YEAR(tbl_PV_Milestones[[#This Row],[Baseline Date]]),YEAR(tbl_PV_Milestones[[#This Row],[Baseline Date]])+1)</f>
        <v>2023</v>
      </c>
      <c r="W1046" s="41">
        <f>IF(MONTH(tbl_PV_Milestones[[#This Row],[Actual/Schedule Finish]])&lt;7,YEAR(tbl_PV_Milestones[[#This Row],[Actual/Schedule Finish]]),YEAR(tbl_PV_Milestones[[#This Row],[Actual/Schedule Finish]])+1)</f>
        <v>2023</v>
      </c>
      <c r="X1046" s="41" t="str">
        <f>IF(OR(tbl_PV_Milestones[[#This Row],[Project Status]]="Completed",tbl_PV_Milestones[[#This Row],[Project Status]]="Assumed Completed"),"Yes","No")</f>
        <v>No</v>
      </c>
      <c r="Y1046" s="41">
        <f>IF(tbl_PV_Milestones[[#This Row],[Baseline Date]]="",1,0)</f>
        <v>0</v>
      </c>
      <c r="Z1046" s="41">
        <f>IF(tbl_PV_Milestones[[#This Row],[Baseline Date]]&lt;PV_Meta!$B$7,1,0)</f>
        <v>1</v>
      </c>
      <c r="AA1046" s="41">
        <f>IF(tbl_PV_Milestones[[#This Row],[Complete]]="Yes",1,0)</f>
        <v>0</v>
      </c>
      <c r="AB1046" s="41">
        <f>IF(AND(tbl_PV_Milestones[[#This Row],[BL FY]]=2025,tbl_PV_Milestones[[#This Row],[Baseline Date]]&lt;PV_Meta!$B$7),1,0)</f>
        <v>0</v>
      </c>
      <c r="AC1046" s="41">
        <f>IF(AND(tbl_PV_Milestones[[#This Row],[Planned YTD]]=1,tbl_PV_Milestones[[#This Row],[Complete]]="Yes"),1,0)</f>
        <v>0</v>
      </c>
      <c r="AD1046" s="41">
        <f>IF(AND(tbl_PV_Milestones[[#This Row],[Actual/Schedule Finish]]&lt;PV_Meta!$B$7,tbl_PV_Milestones[[#This Row],[Complete]]="No",tbl_PV_Milestones[[#This Row],[Project Status]]&lt;&gt;"On Hold"),1,0)</f>
        <v>0</v>
      </c>
      <c r="AE1046" s="41">
        <f>IF(AND(tbl_PV_Milestones[[#This Row],[Actual/Schedule Finish]]&gt;tbl_PV_Milestones[[#This Row],[Baseline Date]],tbl_PV_Milestones[[#This Row],[Complete]]="No",tbl_PV_Milestones[[#This Row],[Project Status]]&lt;&gt;"On Hold",tbl_PV_Milestones[[#This Row],[Overdue]]=0,tbl_PV_Milestones[[#This Row],[To be Baselined]]&lt;&gt;1),1,0)</f>
        <v>0</v>
      </c>
      <c r="AF1046" s="41">
        <f>IF(AND(tbl_PV_Milestones[[#This Row],[BL FY]]=2025,tbl_PV_Milestones[[#This Row],[Finish FY]]&gt;2025),1,0)</f>
        <v>0</v>
      </c>
      <c r="AG1046" s="56" t="str">
        <f>_xlfn.XLOOKUP(tbl_PV_Milestones[[#This Row],[Work ID]],tbl_PV_Meta[Work ID '#],tbl_PV_Meta[Project Manager/Owner],,0)</f>
        <v>Project Manager 22</v>
      </c>
      <c r="AH1046" s="6"/>
    </row>
    <row r="1047" spans="4:34" x14ac:dyDescent="0.25">
      <c r="D1047" s="6" t="s">
        <v>136</v>
      </c>
      <c r="E1047" s="6" t="s">
        <v>503</v>
      </c>
      <c r="F1047" s="6" t="s">
        <v>1695</v>
      </c>
      <c r="G1047" s="6" t="s">
        <v>764</v>
      </c>
      <c r="H1047" s="6" t="s">
        <v>510</v>
      </c>
      <c r="I1047" s="6" t="s">
        <v>510</v>
      </c>
      <c r="J1047" s="6" t="s">
        <v>136</v>
      </c>
      <c r="K1047" s="6" t="s">
        <v>278</v>
      </c>
      <c r="L1047" s="6" t="s">
        <v>112</v>
      </c>
      <c r="M1047" s="43"/>
      <c r="N1047" s="44" t="s">
        <v>1979</v>
      </c>
      <c r="O1047" s="39">
        <v>44015</v>
      </c>
      <c r="P1047" s="39">
        <v>44015</v>
      </c>
      <c r="Q1047" s="6">
        <v>0</v>
      </c>
      <c r="S1047" s="45" t="e">
        <f>_xlfn.CONCAT(#REF!,TRIM(tbl_PV_Milestones[[#This Row],[Milestone Description]]))</f>
        <v>#REF!</v>
      </c>
      <c r="T1047" s="84" t="str">
        <f>IF(COUNTIF(tbl_PV_Milestones[UID],tbl_PV_Milestones[[#This Row],[UID]])&gt;1,"Duplicate","")</f>
        <v>Duplicate</v>
      </c>
      <c r="U1047" s="42" t="str">
        <f>_xlfn.XLOOKUP(tbl_PV_Milestones[[#This Row],[Work ID]],tbl_PV_Meta[Work ID '#],tbl_PV_Meta[Sub-Portfolio])</f>
        <v>Sub-Portfolio 8</v>
      </c>
      <c r="V1047" s="41">
        <f>IF(MONTH(tbl_PV_Milestones[[#This Row],[Baseline Date]])&lt;7,YEAR(tbl_PV_Milestones[[#This Row],[Baseline Date]]),YEAR(tbl_PV_Milestones[[#This Row],[Baseline Date]])+1)</f>
        <v>2021</v>
      </c>
      <c r="W1047" s="41">
        <f>IF(MONTH(tbl_PV_Milestones[[#This Row],[Actual/Schedule Finish]])&lt;7,YEAR(tbl_PV_Milestones[[#This Row],[Actual/Schedule Finish]]),YEAR(tbl_PV_Milestones[[#This Row],[Actual/Schedule Finish]])+1)</f>
        <v>2021</v>
      </c>
      <c r="X1047" s="41" t="str">
        <f>IF(OR(tbl_PV_Milestones[[#This Row],[Project Status]]="Completed",tbl_PV_Milestones[[#This Row],[Project Status]]="Assumed Completed"),"Yes","No")</f>
        <v>No</v>
      </c>
      <c r="Y1047" s="41">
        <f>IF(tbl_PV_Milestones[[#This Row],[Baseline Date]]="",1,0)</f>
        <v>0</v>
      </c>
      <c r="Z1047" s="41">
        <f>IF(tbl_PV_Milestones[[#This Row],[Baseline Date]]&lt;PV_Meta!$B$7,1,0)</f>
        <v>1</v>
      </c>
      <c r="AA1047" s="41">
        <f>IF(tbl_PV_Milestones[[#This Row],[Complete]]="Yes",1,0)</f>
        <v>0</v>
      </c>
      <c r="AB1047" s="41">
        <f>IF(AND(tbl_PV_Milestones[[#This Row],[BL FY]]=2025,tbl_PV_Milestones[[#This Row],[Baseline Date]]&lt;PV_Meta!$B$7),1,0)</f>
        <v>0</v>
      </c>
      <c r="AC1047" s="41">
        <f>IF(AND(tbl_PV_Milestones[[#This Row],[Planned YTD]]=1,tbl_PV_Milestones[[#This Row],[Complete]]="Yes"),1,0)</f>
        <v>0</v>
      </c>
      <c r="AD1047" s="41">
        <f>IF(AND(tbl_PV_Milestones[[#This Row],[Actual/Schedule Finish]]&lt;PV_Meta!$B$7,tbl_PV_Milestones[[#This Row],[Complete]]="No",tbl_PV_Milestones[[#This Row],[Project Status]]&lt;&gt;"On Hold"),1,0)</f>
        <v>0</v>
      </c>
      <c r="AE1047" s="41">
        <f>IF(AND(tbl_PV_Milestones[[#This Row],[Actual/Schedule Finish]]&gt;tbl_PV_Milestones[[#This Row],[Baseline Date]],tbl_PV_Milestones[[#This Row],[Complete]]="No",tbl_PV_Milestones[[#This Row],[Project Status]]&lt;&gt;"On Hold",tbl_PV_Milestones[[#This Row],[Overdue]]=0,tbl_PV_Milestones[[#This Row],[To be Baselined]]&lt;&gt;1),1,0)</f>
        <v>0</v>
      </c>
      <c r="AF1047" s="41">
        <f>IF(AND(tbl_PV_Milestones[[#This Row],[BL FY]]=2025,tbl_PV_Milestones[[#This Row],[Finish FY]]&gt;2025),1,0)</f>
        <v>0</v>
      </c>
      <c r="AG1047" s="56" t="str">
        <f>_xlfn.XLOOKUP(tbl_PV_Milestones[[#This Row],[Work ID]],tbl_PV_Meta[Work ID '#],tbl_PV_Meta[Project Manager/Owner],,0)</f>
        <v>Project Manager 22</v>
      </c>
      <c r="AH1047" s="6"/>
    </row>
    <row r="1048" spans="4:34" x14ac:dyDescent="0.25">
      <c r="D1048" s="6" t="s">
        <v>136</v>
      </c>
      <c r="E1048" s="6" t="s">
        <v>503</v>
      </c>
      <c r="F1048" s="6" t="s">
        <v>1708</v>
      </c>
      <c r="G1048" s="6" t="s">
        <v>765</v>
      </c>
      <c r="H1048" s="6" t="s">
        <v>505</v>
      </c>
      <c r="I1048" s="6" t="s">
        <v>110</v>
      </c>
      <c r="J1048" s="6" t="s">
        <v>136</v>
      </c>
      <c r="K1048" s="6" t="s">
        <v>29</v>
      </c>
      <c r="L1048" s="6" t="s">
        <v>27</v>
      </c>
      <c r="M1048" s="43"/>
      <c r="N1048" s="44" t="s">
        <v>1979</v>
      </c>
      <c r="O1048" s="39">
        <v>45807.708333333299</v>
      </c>
      <c r="P1048" s="39">
        <v>45807.708333333299</v>
      </c>
      <c r="Q1048" s="6">
        <v>0</v>
      </c>
      <c r="R1048" s="6">
        <v>0</v>
      </c>
      <c r="S1048" s="45" t="e">
        <f>_xlfn.CONCAT(#REF!,TRIM(tbl_PV_Milestones[[#This Row],[Milestone Description]]))</f>
        <v>#REF!</v>
      </c>
      <c r="T1048" s="84" t="str">
        <f>IF(COUNTIF(tbl_PV_Milestones[UID],tbl_PV_Milestones[[#This Row],[UID]])&gt;1,"Duplicate","")</f>
        <v>Duplicate</v>
      </c>
      <c r="U1048" s="42" t="str">
        <f>_xlfn.XLOOKUP(tbl_PV_Milestones[[#This Row],[Work ID]],tbl_PV_Meta[Work ID '#],tbl_PV_Meta[Sub-Portfolio])</f>
        <v>Sub-Portfolio 8</v>
      </c>
      <c r="V1048" s="41">
        <f>IF(MONTH(tbl_PV_Milestones[[#This Row],[Baseline Date]])&lt;7,YEAR(tbl_PV_Milestones[[#This Row],[Baseline Date]]),YEAR(tbl_PV_Milestones[[#This Row],[Baseline Date]])+1)</f>
        <v>2025</v>
      </c>
      <c r="W1048" s="41">
        <f>IF(MONTH(tbl_PV_Milestones[[#This Row],[Actual/Schedule Finish]])&lt;7,YEAR(tbl_PV_Milestones[[#This Row],[Actual/Schedule Finish]]),YEAR(tbl_PV_Milestones[[#This Row],[Actual/Schedule Finish]])+1)</f>
        <v>2025</v>
      </c>
      <c r="X1048" s="41" t="str">
        <f>IF(OR(tbl_PV_Milestones[[#This Row],[Project Status]]="Completed",tbl_PV_Milestones[[#This Row],[Project Status]]="Assumed Completed"),"Yes","No")</f>
        <v>No</v>
      </c>
      <c r="Y1048" s="41">
        <f>IF(tbl_PV_Milestones[[#This Row],[Baseline Date]]="",1,0)</f>
        <v>0</v>
      </c>
      <c r="Z1048" s="41">
        <f>IF(tbl_PV_Milestones[[#This Row],[Baseline Date]]&lt;PV_Meta!$B$7,1,0)</f>
        <v>0</v>
      </c>
      <c r="AA1048" s="41">
        <f>IF(tbl_PV_Milestones[[#This Row],[Complete]]="Yes",1,0)</f>
        <v>0</v>
      </c>
      <c r="AB1048" s="41">
        <f>IF(AND(tbl_PV_Milestones[[#This Row],[BL FY]]=2025,tbl_PV_Milestones[[#This Row],[Baseline Date]]&lt;PV_Meta!$B$7),1,0)</f>
        <v>0</v>
      </c>
      <c r="AC1048" s="41">
        <f>IF(AND(tbl_PV_Milestones[[#This Row],[Planned YTD]]=1,tbl_PV_Milestones[[#This Row],[Complete]]="Yes"),1,0)</f>
        <v>0</v>
      </c>
      <c r="AD1048" s="41">
        <f>IF(AND(tbl_PV_Milestones[[#This Row],[Actual/Schedule Finish]]&lt;PV_Meta!$B$7,tbl_PV_Milestones[[#This Row],[Complete]]="No",tbl_PV_Milestones[[#This Row],[Project Status]]&lt;&gt;"On Hold"),1,0)</f>
        <v>0</v>
      </c>
      <c r="AE1048" s="41">
        <f>IF(AND(tbl_PV_Milestones[[#This Row],[Actual/Schedule Finish]]&gt;tbl_PV_Milestones[[#This Row],[Baseline Date]],tbl_PV_Milestones[[#This Row],[Complete]]="No",tbl_PV_Milestones[[#This Row],[Project Status]]&lt;&gt;"On Hold",tbl_PV_Milestones[[#This Row],[Overdue]]=0,tbl_PV_Milestones[[#This Row],[To be Baselined]]&lt;&gt;1),1,0)</f>
        <v>0</v>
      </c>
      <c r="AF1048" s="41">
        <f>IF(AND(tbl_PV_Milestones[[#This Row],[BL FY]]=2025,tbl_PV_Milestones[[#This Row],[Finish FY]]&gt;2025),1,0)</f>
        <v>0</v>
      </c>
      <c r="AG1048" s="56" t="str">
        <f>_xlfn.XLOOKUP(tbl_PV_Milestones[[#This Row],[Work ID]],tbl_PV_Meta[Work ID '#],tbl_PV_Meta[Project Manager/Owner],,0)</f>
        <v>Project Manager 6</v>
      </c>
      <c r="AH1048" s="6"/>
    </row>
    <row r="1049" spans="4:34" x14ac:dyDescent="0.25">
      <c r="D1049" s="6" t="s">
        <v>136</v>
      </c>
      <c r="E1049" s="6" t="s">
        <v>503</v>
      </c>
      <c r="F1049" s="6" t="s">
        <v>1708</v>
      </c>
      <c r="G1049" s="6" t="s">
        <v>766</v>
      </c>
      <c r="H1049" s="6" t="s">
        <v>505</v>
      </c>
      <c r="I1049" s="6" t="s">
        <v>110</v>
      </c>
      <c r="J1049" s="6" t="s">
        <v>136</v>
      </c>
      <c r="K1049" s="6" t="s">
        <v>29</v>
      </c>
      <c r="L1049" s="6" t="s">
        <v>27</v>
      </c>
      <c r="M1049" s="43"/>
      <c r="N1049" s="44" t="s">
        <v>1979</v>
      </c>
      <c r="O1049" s="39">
        <v>45838.708333333299</v>
      </c>
      <c r="P1049" s="39">
        <v>45838.708333333299</v>
      </c>
      <c r="Q1049" s="6">
        <v>0</v>
      </c>
      <c r="R1049" s="6">
        <v>0</v>
      </c>
      <c r="S1049" s="45" t="e">
        <f>_xlfn.CONCAT(#REF!,TRIM(tbl_PV_Milestones[[#This Row],[Milestone Description]]))</f>
        <v>#REF!</v>
      </c>
      <c r="T1049" s="84" t="str">
        <f>IF(COUNTIF(tbl_PV_Milestones[UID],tbl_PV_Milestones[[#This Row],[UID]])&gt;1,"Duplicate","")</f>
        <v>Duplicate</v>
      </c>
      <c r="U1049" s="42" t="str">
        <f>_xlfn.XLOOKUP(tbl_PV_Milestones[[#This Row],[Work ID]],tbl_PV_Meta[Work ID '#],tbl_PV_Meta[Sub-Portfolio])</f>
        <v>Sub-Portfolio 8</v>
      </c>
      <c r="V1049" s="41">
        <f>IF(MONTH(tbl_PV_Milestones[[#This Row],[Baseline Date]])&lt;7,YEAR(tbl_PV_Milestones[[#This Row],[Baseline Date]]),YEAR(tbl_PV_Milestones[[#This Row],[Baseline Date]])+1)</f>
        <v>2025</v>
      </c>
      <c r="W1049" s="41">
        <f>IF(MONTH(tbl_PV_Milestones[[#This Row],[Actual/Schedule Finish]])&lt;7,YEAR(tbl_PV_Milestones[[#This Row],[Actual/Schedule Finish]]),YEAR(tbl_PV_Milestones[[#This Row],[Actual/Schedule Finish]])+1)</f>
        <v>2025</v>
      </c>
      <c r="X1049" s="41" t="str">
        <f>IF(OR(tbl_PV_Milestones[[#This Row],[Project Status]]="Completed",tbl_PV_Milestones[[#This Row],[Project Status]]="Assumed Completed"),"Yes","No")</f>
        <v>No</v>
      </c>
      <c r="Y1049" s="41">
        <f>IF(tbl_PV_Milestones[[#This Row],[Baseline Date]]="",1,0)</f>
        <v>0</v>
      </c>
      <c r="Z1049" s="41">
        <f>IF(tbl_PV_Milestones[[#This Row],[Baseline Date]]&lt;PV_Meta!$B$7,1,0)</f>
        <v>0</v>
      </c>
      <c r="AA1049" s="41">
        <f>IF(tbl_PV_Milestones[[#This Row],[Complete]]="Yes",1,0)</f>
        <v>0</v>
      </c>
      <c r="AB1049" s="41">
        <f>IF(AND(tbl_PV_Milestones[[#This Row],[BL FY]]=2025,tbl_PV_Milestones[[#This Row],[Baseline Date]]&lt;PV_Meta!$B$7),1,0)</f>
        <v>0</v>
      </c>
      <c r="AC1049" s="41">
        <f>IF(AND(tbl_PV_Milestones[[#This Row],[Planned YTD]]=1,tbl_PV_Milestones[[#This Row],[Complete]]="Yes"),1,0)</f>
        <v>0</v>
      </c>
      <c r="AD1049" s="41">
        <f>IF(AND(tbl_PV_Milestones[[#This Row],[Actual/Schedule Finish]]&lt;PV_Meta!$B$7,tbl_PV_Milestones[[#This Row],[Complete]]="No",tbl_PV_Milestones[[#This Row],[Project Status]]&lt;&gt;"On Hold"),1,0)</f>
        <v>0</v>
      </c>
      <c r="AE1049" s="41">
        <f>IF(AND(tbl_PV_Milestones[[#This Row],[Actual/Schedule Finish]]&gt;tbl_PV_Milestones[[#This Row],[Baseline Date]],tbl_PV_Milestones[[#This Row],[Complete]]="No",tbl_PV_Milestones[[#This Row],[Project Status]]&lt;&gt;"On Hold",tbl_PV_Milestones[[#This Row],[Overdue]]=0,tbl_PV_Milestones[[#This Row],[To be Baselined]]&lt;&gt;1),1,0)</f>
        <v>0</v>
      </c>
      <c r="AF1049" s="41">
        <f>IF(AND(tbl_PV_Milestones[[#This Row],[BL FY]]=2025,tbl_PV_Milestones[[#This Row],[Finish FY]]&gt;2025),1,0)</f>
        <v>0</v>
      </c>
      <c r="AG1049" s="56" t="str">
        <f>_xlfn.XLOOKUP(tbl_PV_Milestones[[#This Row],[Work ID]],tbl_PV_Meta[Work ID '#],tbl_PV_Meta[Project Manager/Owner],,0)</f>
        <v>Project Manager 6</v>
      </c>
      <c r="AH1049" s="6"/>
    </row>
    <row r="1050" spans="4:34" x14ac:dyDescent="0.25">
      <c r="D1050" s="6" t="s">
        <v>136</v>
      </c>
      <c r="E1050" s="6" t="s">
        <v>503</v>
      </c>
      <c r="F1050" s="6" t="s">
        <v>1708</v>
      </c>
      <c r="G1050" s="6" t="s">
        <v>767</v>
      </c>
      <c r="H1050" s="6" t="s">
        <v>519</v>
      </c>
      <c r="I1050" s="6" t="s">
        <v>510</v>
      </c>
      <c r="J1050" s="6" t="s">
        <v>136</v>
      </c>
      <c r="K1050" s="6" t="s">
        <v>29</v>
      </c>
      <c r="L1050" s="6" t="s">
        <v>27</v>
      </c>
      <c r="M1050" s="43"/>
      <c r="N1050" s="44" t="s">
        <v>1979</v>
      </c>
      <c r="O1050" s="39">
        <v>45688.708333333299</v>
      </c>
      <c r="P1050" s="39">
        <v>45688.708333333299</v>
      </c>
      <c r="Q1050" s="6">
        <v>0</v>
      </c>
      <c r="R1050" s="6">
        <v>0</v>
      </c>
      <c r="S1050" s="45" t="e">
        <f>_xlfn.CONCAT(#REF!,TRIM(tbl_PV_Milestones[[#This Row],[Milestone Description]]))</f>
        <v>#REF!</v>
      </c>
      <c r="T1050" s="84" t="str">
        <f>IF(COUNTIF(tbl_PV_Milestones[UID],tbl_PV_Milestones[[#This Row],[UID]])&gt;1,"Duplicate","")</f>
        <v>Duplicate</v>
      </c>
      <c r="U1050" s="42" t="str">
        <f>_xlfn.XLOOKUP(tbl_PV_Milestones[[#This Row],[Work ID]],tbl_PV_Meta[Work ID '#],tbl_PV_Meta[Sub-Portfolio])</f>
        <v>Sub-Portfolio 8</v>
      </c>
      <c r="V1050" s="41">
        <f>IF(MONTH(tbl_PV_Milestones[[#This Row],[Baseline Date]])&lt;7,YEAR(tbl_PV_Milestones[[#This Row],[Baseline Date]]),YEAR(tbl_PV_Milestones[[#This Row],[Baseline Date]])+1)</f>
        <v>2025</v>
      </c>
      <c r="W1050" s="41">
        <f>IF(MONTH(tbl_PV_Milestones[[#This Row],[Actual/Schedule Finish]])&lt;7,YEAR(tbl_PV_Milestones[[#This Row],[Actual/Schedule Finish]]),YEAR(tbl_PV_Milestones[[#This Row],[Actual/Schedule Finish]])+1)</f>
        <v>2025</v>
      </c>
      <c r="X1050" s="41" t="str">
        <f>IF(OR(tbl_PV_Milestones[[#This Row],[Project Status]]="Completed",tbl_PV_Milestones[[#This Row],[Project Status]]="Assumed Completed"),"Yes","No")</f>
        <v>No</v>
      </c>
      <c r="Y1050" s="41">
        <f>IF(tbl_PV_Milestones[[#This Row],[Baseline Date]]="",1,0)</f>
        <v>0</v>
      </c>
      <c r="Z1050" s="41">
        <f>IF(tbl_PV_Milestones[[#This Row],[Baseline Date]]&lt;PV_Meta!$B$7,1,0)</f>
        <v>1</v>
      </c>
      <c r="AA1050" s="41">
        <f>IF(tbl_PV_Milestones[[#This Row],[Complete]]="Yes",1,0)</f>
        <v>0</v>
      </c>
      <c r="AB1050" s="41">
        <f>IF(AND(tbl_PV_Milestones[[#This Row],[BL FY]]=2025,tbl_PV_Milestones[[#This Row],[Baseline Date]]&lt;PV_Meta!$B$7),1,0)</f>
        <v>1</v>
      </c>
      <c r="AC1050" s="41">
        <f>IF(AND(tbl_PV_Milestones[[#This Row],[Planned YTD]]=1,tbl_PV_Milestones[[#This Row],[Complete]]="Yes"),1,0)</f>
        <v>0</v>
      </c>
      <c r="AD1050" s="41">
        <f>IF(AND(tbl_PV_Milestones[[#This Row],[Actual/Schedule Finish]]&lt;PV_Meta!$B$7,tbl_PV_Milestones[[#This Row],[Complete]]="No",tbl_PV_Milestones[[#This Row],[Project Status]]&lt;&gt;"On Hold"),1,0)</f>
        <v>0</v>
      </c>
      <c r="AE1050" s="41">
        <f>IF(AND(tbl_PV_Milestones[[#This Row],[Actual/Schedule Finish]]&gt;tbl_PV_Milestones[[#This Row],[Baseline Date]],tbl_PV_Milestones[[#This Row],[Complete]]="No",tbl_PV_Milestones[[#This Row],[Project Status]]&lt;&gt;"On Hold",tbl_PV_Milestones[[#This Row],[Overdue]]=0,tbl_PV_Milestones[[#This Row],[To be Baselined]]&lt;&gt;1),1,0)</f>
        <v>0</v>
      </c>
      <c r="AF1050" s="41">
        <f>IF(AND(tbl_PV_Milestones[[#This Row],[BL FY]]=2025,tbl_PV_Milestones[[#This Row],[Finish FY]]&gt;2025),1,0)</f>
        <v>0</v>
      </c>
      <c r="AG1050" s="56" t="str">
        <f>_xlfn.XLOOKUP(tbl_PV_Milestones[[#This Row],[Work ID]],tbl_PV_Meta[Work ID '#],tbl_PV_Meta[Project Manager/Owner],,0)</f>
        <v>Project Manager 6</v>
      </c>
      <c r="AH1050" s="6"/>
    </row>
    <row r="1051" spans="4:34" x14ac:dyDescent="0.25">
      <c r="D1051" s="6" t="s">
        <v>136</v>
      </c>
      <c r="E1051" s="6" t="s">
        <v>503</v>
      </c>
      <c r="F1051" s="6" t="s">
        <v>1708</v>
      </c>
      <c r="G1051" s="6" t="s">
        <v>768</v>
      </c>
      <c r="H1051" s="6" t="s">
        <v>505</v>
      </c>
      <c r="I1051" s="6" t="s">
        <v>506</v>
      </c>
      <c r="J1051" s="6" t="s">
        <v>136</v>
      </c>
      <c r="K1051" s="6" t="s">
        <v>29</v>
      </c>
      <c r="L1051" s="6" t="s">
        <v>27</v>
      </c>
      <c r="M1051" s="43"/>
      <c r="N1051" s="44" t="s">
        <v>1979</v>
      </c>
      <c r="O1051" s="39">
        <v>45807.708333333299</v>
      </c>
      <c r="P1051" s="39">
        <v>45807.708333333299</v>
      </c>
      <c r="Q1051" s="6">
        <v>0</v>
      </c>
      <c r="R1051" s="6">
        <v>0</v>
      </c>
      <c r="S1051" s="45" t="e">
        <f>_xlfn.CONCAT(#REF!,TRIM(tbl_PV_Milestones[[#This Row],[Milestone Description]]))</f>
        <v>#REF!</v>
      </c>
      <c r="T1051" s="84" t="str">
        <f>IF(COUNTIF(tbl_PV_Milestones[UID],tbl_PV_Milestones[[#This Row],[UID]])&gt;1,"Duplicate","")</f>
        <v>Duplicate</v>
      </c>
      <c r="U1051" s="42" t="str">
        <f>_xlfn.XLOOKUP(tbl_PV_Milestones[[#This Row],[Work ID]],tbl_PV_Meta[Work ID '#],tbl_PV_Meta[Sub-Portfolio])</f>
        <v>Sub-Portfolio 8</v>
      </c>
      <c r="V1051" s="41">
        <f>IF(MONTH(tbl_PV_Milestones[[#This Row],[Baseline Date]])&lt;7,YEAR(tbl_PV_Milestones[[#This Row],[Baseline Date]]),YEAR(tbl_PV_Milestones[[#This Row],[Baseline Date]])+1)</f>
        <v>2025</v>
      </c>
      <c r="W1051" s="41">
        <f>IF(MONTH(tbl_PV_Milestones[[#This Row],[Actual/Schedule Finish]])&lt;7,YEAR(tbl_PV_Milestones[[#This Row],[Actual/Schedule Finish]]),YEAR(tbl_PV_Milestones[[#This Row],[Actual/Schedule Finish]])+1)</f>
        <v>2025</v>
      </c>
      <c r="X1051" s="41" t="str">
        <f>IF(OR(tbl_PV_Milestones[[#This Row],[Project Status]]="Completed",tbl_PV_Milestones[[#This Row],[Project Status]]="Assumed Completed"),"Yes","No")</f>
        <v>No</v>
      </c>
      <c r="Y1051" s="41">
        <f>IF(tbl_PV_Milestones[[#This Row],[Baseline Date]]="",1,0)</f>
        <v>0</v>
      </c>
      <c r="Z1051" s="41">
        <f>IF(tbl_PV_Milestones[[#This Row],[Baseline Date]]&lt;PV_Meta!$B$7,1,0)</f>
        <v>0</v>
      </c>
      <c r="AA1051" s="41">
        <f>IF(tbl_PV_Milestones[[#This Row],[Complete]]="Yes",1,0)</f>
        <v>0</v>
      </c>
      <c r="AB1051" s="41">
        <f>IF(AND(tbl_PV_Milestones[[#This Row],[BL FY]]=2025,tbl_PV_Milestones[[#This Row],[Baseline Date]]&lt;PV_Meta!$B$7),1,0)</f>
        <v>0</v>
      </c>
      <c r="AC1051" s="41">
        <f>IF(AND(tbl_PV_Milestones[[#This Row],[Planned YTD]]=1,tbl_PV_Milestones[[#This Row],[Complete]]="Yes"),1,0)</f>
        <v>0</v>
      </c>
      <c r="AD1051" s="41">
        <f>IF(AND(tbl_PV_Milestones[[#This Row],[Actual/Schedule Finish]]&lt;PV_Meta!$B$7,tbl_PV_Milestones[[#This Row],[Complete]]="No",tbl_PV_Milestones[[#This Row],[Project Status]]&lt;&gt;"On Hold"),1,0)</f>
        <v>0</v>
      </c>
      <c r="AE1051" s="41">
        <f>IF(AND(tbl_PV_Milestones[[#This Row],[Actual/Schedule Finish]]&gt;tbl_PV_Milestones[[#This Row],[Baseline Date]],tbl_PV_Milestones[[#This Row],[Complete]]="No",tbl_PV_Milestones[[#This Row],[Project Status]]&lt;&gt;"On Hold",tbl_PV_Milestones[[#This Row],[Overdue]]=0,tbl_PV_Milestones[[#This Row],[To be Baselined]]&lt;&gt;1),1,0)</f>
        <v>0</v>
      </c>
      <c r="AF1051" s="41">
        <f>IF(AND(tbl_PV_Milestones[[#This Row],[BL FY]]=2025,tbl_PV_Milestones[[#This Row],[Finish FY]]&gt;2025),1,0)</f>
        <v>0</v>
      </c>
      <c r="AG1051" s="56" t="str">
        <f>_xlfn.XLOOKUP(tbl_PV_Milestones[[#This Row],[Work ID]],tbl_PV_Meta[Work ID '#],tbl_PV_Meta[Project Manager/Owner],,0)</f>
        <v>Project Manager 6</v>
      </c>
      <c r="AH1051" s="6"/>
    </row>
    <row r="1052" spans="4:34" x14ac:dyDescent="0.25">
      <c r="D1052" s="6" t="s">
        <v>136</v>
      </c>
      <c r="E1052" s="6" t="s">
        <v>503</v>
      </c>
      <c r="F1052" s="6" t="s">
        <v>1695</v>
      </c>
      <c r="G1052" s="6" t="s">
        <v>769</v>
      </c>
      <c r="H1052" s="6" t="s">
        <v>510</v>
      </c>
      <c r="I1052" s="6" t="s">
        <v>510</v>
      </c>
      <c r="J1052" s="6" t="s">
        <v>136</v>
      </c>
      <c r="K1052" s="6" t="s">
        <v>278</v>
      </c>
      <c r="L1052" s="6" t="s">
        <v>112</v>
      </c>
      <c r="M1052" s="43"/>
      <c r="N1052" s="44" t="s">
        <v>1979</v>
      </c>
      <c r="O1052" s="39">
        <v>45169</v>
      </c>
      <c r="P1052" s="39">
        <v>45169</v>
      </c>
      <c r="Q1052" s="6">
        <v>0</v>
      </c>
      <c r="S1052" s="45" t="e">
        <f>_xlfn.CONCAT(#REF!,TRIM(tbl_PV_Milestones[[#This Row],[Milestone Description]]))</f>
        <v>#REF!</v>
      </c>
      <c r="T1052" s="84" t="str">
        <f>IF(COUNTIF(tbl_PV_Milestones[UID],tbl_PV_Milestones[[#This Row],[UID]])&gt;1,"Duplicate","")</f>
        <v>Duplicate</v>
      </c>
      <c r="U1052" s="42" t="str">
        <f>_xlfn.XLOOKUP(tbl_PV_Milestones[[#This Row],[Work ID]],tbl_PV_Meta[Work ID '#],tbl_PV_Meta[Sub-Portfolio])</f>
        <v>Sub-Portfolio 8</v>
      </c>
      <c r="V1052" s="41">
        <f>IF(MONTH(tbl_PV_Milestones[[#This Row],[Baseline Date]])&lt;7,YEAR(tbl_PV_Milestones[[#This Row],[Baseline Date]]),YEAR(tbl_PV_Milestones[[#This Row],[Baseline Date]])+1)</f>
        <v>2024</v>
      </c>
      <c r="W1052" s="41">
        <f>IF(MONTH(tbl_PV_Milestones[[#This Row],[Actual/Schedule Finish]])&lt;7,YEAR(tbl_PV_Milestones[[#This Row],[Actual/Schedule Finish]]),YEAR(tbl_PV_Milestones[[#This Row],[Actual/Schedule Finish]])+1)</f>
        <v>2024</v>
      </c>
      <c r="X1052" s="41" t="str">
        <f>IF(OR(tbl_PV_Milestones[[#This Row],[Project Status]]="Completed",tbl_PV_Milestones[[#This Row],[Project Status]]="Assumed Completed"),"Yes","No")</f>
        <v>No</v>
      </c>
      <c r="Y1052" s="41">
        <f>IF(tbl_PV_Milestones[[#This Row],[Baseline Date]]="",1,0)</f>
        <v>0</v>
      </c>
      <c r="Z1052" s="41">
        <f>IF(tbl_PV_Milestones[[#This Row],[Baseline Date]]&lt;PV_Meta!$B$7,1,0)</f>
        <v>1</v>
      </c>
      <c r="AA1052" s="41">
        <f>IF(tbl_PV_Milestones[[#This Row],[Complete]]="Yes",1,0)</f>
        <v>0</v>
      </c>
      <c r="AB1052" s="41">
        <f>IF(AND(tbl_PV_Milestones[[#This Row],[BL FY]]=2025,tbl_PV_Milestones[[#This Row],[Baseline Date]]&lt;PV_Meta!$B$7),1,0)</f>
        <v>0</v>
      </c>
      <c r="AC1052" s="41">
        <f>IF(AND(tbl_PV_Milestones[[#This Row],[Planned YTD]]=1,tbl_PV_Milestones[[#This Row],[Complete]]="Yes"),1,0)</f>
        <v>0</v>
      </c>
      <c r="AD1052" s="41">
        <f>IF(AND(tbl_PV_Milestones[[#This Row],[Actual/Schedule Finish]]&lt;PV_Meta!$B$7,tbl_PV_Milestones[[#This Row],[Complete]]="No",tbl_PV_Milestones[[#This Row],[Project Status]]&lt;&gt;"On Hold"),1,0)</f>
        <v>0</v>
      </c>
      <c r="AE1052" s="41">
        <f>IF(AND(tbl_PV_Milestones[[#This Row],[Actual/Schedule Finish]]&gt;tbl_PV_Milestones[[#This Row],[Baseline Date]],tbl_PV_Milestones[[#This Row],[Complete]]="No",tbl_PV_Milestones[[#This Row],[Project Status]]&lt;&gt;"On Hold",tbl_PV_Milestones[[#This Row],[Overdue]]=0,tbl_PV_Milestones[[#This Row],[To be Baselined]]&lt;&gt;1),1,0)</f>
        <v>0</v>
      </c>
      <c r="AF1052" s="41">
        <f>IF(AND(tbl_PV_Milestones[[#This Row],[BL FY]]=2025,tbl_PV_Milestones[[#This Row],[Finish FY]]&gt;2025),1,0)</f>
        <v>0</v>
      </c>
      <c r="AG1052" s="56" t="str">
        <f>_xlfn.XLOOKUP(tbl_PV_Milestones[[#This Row],[Work ID]],tbl_PV_Meta[Work ID '#],tbl_PV_Meta[Project Manager/Owner],,0)</f>
        <v>Project Manager 22</v>
      </c>
      <c r="AH1052" s="6"/>
    </row>
    <row r="1053" spans="4:34" x14ac:dyDescent="0.25">
      <c r="D1053" s="6" t="s">
        <v>136</v>
      </c>
      <c r="E1053" s="6" t="s">
        <v>503</v>
      </c>
      <c r="F1053" s="6" t="s">
        <v>1695</v>
      </c>
      <c r="G1053" s="6" t="s">
        <v>770</v>
      </c>
      <c r="H1053" s="6" t="s">
        <v>510</v>
      </c>
      <c r="I1053" s="6" t="s">
        <v>510</v>
      </c>
      <c r="J1053" s="6" t="s">
        <v>136</v>
      </c>
      <c r="K1053" s="6" t="s">
        <v>278</v>
      </c>
      <c r="L1053" s="6" t="s">
        <v>112</v>
      </c>
      <c r="M1053" s="43"/>
      <c r="N1053" s="44" t="s">
        <v>1979</v>
      </c>
      <c r="O1053" s="39">
        <v>44018</v>
      </c>
      <c r="P1053" s="39">
        <v>44018</v>
      </c>
      <c r="Q1053" s="6">
        <v>0</v>
      </c>
      <c r="S1053" s="45" t="e">
        <f>_xlfn.CONCAT(#REF!,TRIM(tbl_PV_Milestones[[#This Row],[Milestone Description]]))</f>
        <v>#REF!</v>
      </c>
      <c r="T1053" s="84" t="str">
        <f>IF(COUNTIF(tbl_PV_Milestones[UID],tbl_PV_Milestones[[#This Row],[UID]])&gt;1,"Duplicate","")</f>
        <v>Duplicate</v>
      </c>
      <c r="U1053" s="42" t="str">
        <f>_xlfn.XLOOKUP(tbl_PV_Milestones[[#This Row],[Work ID]],tbl_PV_Meta[Work ID '#],tbl_PV_Meta[Sub-Portfolio])</f>
        <v>Sub-Portfolio 8</v>
      </c>
      <c r="V1053" s="41">
        <f>IF(MONTH(tbl_PV_Milestones[[#This Row],[Baseline Date]])&lt;7,YEAR(tbl_PV_Milestones[[#This Row],[Baseline Date]]),YEAR(tbl_PV_Milestones[[#This Row],[Baseline Date]])+1)</f>
        <v>2021</v>
      </c>
      <c r="W1053" s="41">
        <f>IF(MONTH(tbl_PV_Milestones[[#This Row],[Actual/Schedule Finish]])&lt;7,YEAR(tbl_PV_Milestones[[#This Row],[Actual/Schedule Finish]]),YEAR(tbl_PV_Milestones[[#This Row],[Actual/Schedule Finish]])+1)</f>
        <v>2021</v>
      </c>
      <c r="X1053" s="41" t="str">
        <f>IF(OR(tbl_PV_Milestones[[#This Row],[Project Status]]="Completed",tbl_PV_Milestones[[#This Row],[Project Status]]="Assumed Completed"),"Yes","No")</f>
        <v>No</v>
      </c>
      <c r="Y1053" s="41">
        <f>IF(tbl_PV_Milestones[[#This Row],[Baseline Date]]="",1,0)</f>
        <v>0</v>
      </c>
      <c r="Z1053" s="41">
        <f>IF(tbl_PV_Milestones[[#This Row],[Baseline Date]]&lt;PV_Meta!$B$7,1,0)</f>
        <v>1</v>
      </c>
      <c r="AA1053" s="41">
        <f>IF(tbl_PV_Milestones[[#This Row],[Complete]]="Yes",1,0)</f>
        <v>0</v>
      </c>
      <c r="AB1053" s="41">
        <f>IF(AND(tbl_PV_Milestones[[#This Row],[BL FY]]=2025,tbl_PV_Milestones[[#This Row],[Baseline Date]]&lt;PV_Meta!$B$7),1,0)</f>
        <v>0</v>
      </c>
      <c r="AC1053" s="41">
        <f>IF(AND(tbl_PV_Milestones[[#This Row],[Planned YTD]]=1,tbl_PV_Milestones[[#This Row],[Complete]]="Yes"),1,0)</f>
        <v>0</v>
      </c>
      <c r="AD1053" s="41">
        <f>IF(AND(tbl_PV_Milestones[[#This Row],[Actual/Schedule Finish]]&lt;PV_Meta!$B$7,tbl_PV_Milestones[[#This Row],[Complete]]="No",tbl_PV_Milestones[[#This Row],[Project Status]]&lt;&gt;"On Hold"),1,0)</f>
        <v>0</v>
      </c>
      <c r="AE1053" s="41">
        <f>IF(AND(tbl_PV_Milestones[[#This Row],[Actual/Schedule Finish]]&gt;tbl_PV_Milestones[[#This Row],[Baseline Date]],tbl_PV_Milestones[[#This Row],[Complete]]="No",tbl_PV_Milestones[[#This Row],[Project Status]]&lt;&gt;"On Hold",tbl_PV_Milestones[[#This Row],[Overdue]]=0,tbl_PV_Milestones[[#This Row],[To be Baselined]]&lt;&gt;1),1,0)</f>
        <v>0</v>
      </c>
      <c r="AF1053" s="41">
        <f>IF(AND(tbl_PV_Milestones[[#This Row],[BL FY]]=2025,tbl_PV_Milestones[[#This Row],[Finish FY]]&gt;2025),1,0)</f>
        <v>0</v>
      </c>
      <c r="AG1053" s="56" t="str">
        <f>_xlfn.XLOOKUP(tbl_PV_Milestones[[#This Row],[Work ID]],tbl_PV_Meta[Work ID '#],tbl_PV_Meta[Project Manager/Owner],,0)</f>
        <v>Project Manager 22</v>
      </c>
      <c r="AH1053" s="6"/>
    </row>
    <row r="1054" spans="4:34" x14ac:dyDescent="0.25">
      <c r="D1054" s="6" t="s">
        <v>136</v>
      </c>
      <c r="E1054" s="6" t="s">
        <v>503</v>
      </c>
      <c r="F1054" s="6" t="s">
        <v>1708</v>
      </c>
      <c r="G1054" s="6" t="s">
        <v>771</v>
      </c>
      <c r="H1054" s="6" t="s">
        <v>519</v>
      </c>
      <c r="I1054" s="6" t="s">
        <v>110</v>
      </c>
      <c r="J1054" s="6" t="s">
        <v>136</v>
      </c>
      <c r="K1054" s="6" t="s">
        <v>29</v>
      </c>
      <c r="L1054" s="6" t="s">
        <v>27</v>
      </c>
      <c r="M1054" s="43"/>
      <c r="N1054" s="44" t="s">
        <v>1979</v>
      </c>
      <c r="O1054" s="39">
        <v>45869.708333333299</v>
      </c>
      <c r="P1054" s="39">
        <v>45869.708333333299</v>
      </c>
      <c r="Q1054" s="6">
        <v>0</v>
      </c>
      <c r="R1054" s="6">
        <v>0</v>
      </c>
      <c r="S1054" s="45" t="e">
        <f>_xlfn.CONCAT(#REF!,TRIM(tbl_PV_Milestones[[#This Row],[Milestone Description]]))</f>
        <v>#REF!</v>
      </c>
      <c r="T1054" s="84" t="str">
        <f>IF(COUNTIF(tbl_PV_Milestones[UID],tbl_PV_Milestones[[#This Row],[UID]])&gt;1,"Duplicate","")</f>
        <v>Duplicate</v>
      </c>
      <c r="U1054" s="42" t="str">
        <f>_xlfn.XLOOKUP(tbl_PV_Milestones[[#This Row],[Work ID]],tbl_PV_Meta[Work ID '#],tbl_PV_Meta[Sub-Portfolio])</f>
        <v>Sub-Portfolio 8</v>
      </c>
      <c r="V1054" s="41">
        <f>IF(MONTH(tbl_PV_Milestones[[#This Row],[Baseline Date]])&lt;7,YEAR(tbl_PV_Milestones[[#This Row],[Baseline Date]]),YEAR(tbl_PV_Milestones[[#This Row],[Baseline Date]])+1)</f>
        <v>2026</v>
      </c>
      <c r="W1054" s="41">
        <f>IF(MONTH(tbl_PV_Milestones[[#This Row],[Actual/Schedule Finish]])&lt;7,YEAR(tbl_PV_Milestones[[#This Row],[Actual/Schedule Finish]]),YEAR(tbl_PV_Milestones[[#This Row],[Actual/Schedule Finish]])+1)</f>
        <v>2026</v>
      </c>
      <c r="X1054" s="41" t="str">
        <f>IF(OR(tbl_PV_Milestones[[#This Row],[Project Status]]="Completed",tbl_PV_Milestones[[#This Row],[Project Status]]="Assumed Completed"),"Yes","No")</f>
        <v>No</v>
      </c>
      <c r="Y1054" s="41">
        <f>IF(tbl_PV_Milestones[[#This Row],[Baseline Date]]="",1,0)</f>
        <v>0</v>
      </c>
      <c r="Z1054" s="41">
        <f>IF(tbl_PV_Milestones[[#This Row],[Baseline Date]]&lt;PV_Meta!$B$7,1,0)</f>
        <v>0</v>
      </c>
      <c r="AA1054" s="41">
        <f>IF(tbl_PV_Milestones[[#This Row],[Complete]]="Yes",1,0)</f>
        <v>0</v>
      </c>
      <c r="AB1054" s="41">
        <f>IF(AND(tbl_PV_Milestones[[#This Row],[BL FY]]=2025,tbl_PV_Milestones[[#This Row],[Baseline Date]]&lt;PV_Meta!$B$7),1,0)</f>
        <v>0</v>
      </c>
      <c r="AC1054" s="41">
        <f>IF(AND(tbl_PV_Milestones[[#This Row],[Planned YTD]]=1,tbl_PV_Milestones[[#This Row],[Complete]]="Yes"),1,0)</f>
        <v>0</v>
      </c>
      <c r="AD1054" s="41">
        <f>IF(AND(tbl_PV_Milestones[[#This Row],[Actual/Schedule Finish]]&lt;PV_Meta!$B$7,tbl_PV_Milestones[[#This Row],[Complete]]="No",tbl_PV_Milestones[[#This Row],[Project Status]]&lt;&gt;"On Hold"),1,0)</f>
        <v>0</v>
      </c>
      <c r="AE1054" s="41">
        <f>IF(AND(tbl_PV_Milestones[[#This Row],[Actual/Schedule Finish]]&gt;tbl_PV_Milestones[[#This Row],[Baseline Date]],tbl_PV_Milestones[[#This Row],[Complete]]="No",tbl_PV_Milestones[[#This Row],[Project Status]]&lt;&gt;"On Hold",tbl_PV_Milestones[[#This Row],[Overdue]]=0,tbl_PV_Milestones[[#This Row],[To be Baselined]]&lt;&gt;1),1,0)</f>
        <v>0</v>
      </c>
      <c r="AF1054" s="41">
        <f>IF(AND(tbl_PV_Milestones[[#This Row],[BL FY]]=2025,tbl_PV_Milestones[[#This Row],[Finish FY]]&gt;2025),1,0)</f>
        <v>0</v>
      </c>
      <c r="AG1054" s="56" t="str">
        <f>_xlfn.XLOOKUP(tbl_PV_Milestones[[#This Row],[Work ID]],tbl_PV_Meta[Work ID '#],tbl_PV_Meta[Project Manager/Owner],,0)</f>
        <v>Project Manager 6</v>
      </c>
      <c r="AH1054" s="6"/>
    </row>
    <row r="1055" spans="4:34" x14ac:dyDescent="0.25">
      <c r="D1055" s="6" t="s">
        <v>136</v>
      </c>
      <c r="E1055" s="6" t="s">
        <v>503</v>
      </c>
      <c r="F1055" s="6" t="s">
        <v>1695</v>
      </c>
      <c r="G1055" s="6" t="s">
        <v>772</v>
      </c>
      <c r="H1055" s="6" t="s">
        <v>510</v>
      </c>
      <c r="I1055" s="6" t="s">
        <v>510</v>
      </c>
      <c r="J1055" s="6" t="s">
        <v>136</v>
      </c>
      <c r="K1055" s="6" t="s">
        <v>278</v>
      </c>
      <c r="L1055" s="6" t="s">
        <v>112</v>
      </c>
      <c r="M1055" s="43"/>
      <c r="N1055" s="44" t="s">
        <v>1979</v>
      </c>
      <c r="O1055" s="39">
        <v>44833</v>
      </c>
      <c r="P1055" s="39">
        <v>44833</v>
      </c>
      <c r="Q1055" s="6">
        <v>0</v>
      </c>
      <c r="S1055" s="45" t="e">
        <f>_xlfn.CONCAT(#REF!,TRIM(tbl_PV_Milestones[[#This Row],[Milestone Description]]))</f>
        <v>#REF!</v>
      </c>
      <c r="T1055" s="84" t="str">
        <f>IF(COUNTIF(tbl_PV_Milestones[UID],tbl_PV_Milestones[[#This Row],[UID]])&gt;1,"Duplicate","")</f>
        <v>Duplicate</v>
      </c>
      <c r="U1055" s="42" t="str">
        <f>_xlfn.XLOOKUP(tbl_PV_Milestones[[#This Row],[Work ID]],tbl_PV_Meta[Work ID '#],tbl_PV_Meta[Sub-Portfolio])</f>
        <v>Sub-Portfolio 8</v>
      </c>
      <c r="V1055" s="41">
        <f>IF(MONTH(tbl_PV_Milestones[[#This Row],[Baseline Date]])&lt;7,YEAR(tbl_PV_Milestones[[#This Row],[Baseline Date]]),YEAR(tbl_PV_Milestones[[#This Row],[Baseline Date]])+1)</f>
        <v>2023</v>
      </c>
      <c r="W1055" s="41">
        <f>IF(MONTH(tbl_PV_Milestones[[#This Row],[Actual/Schedule Finish]])&lt;7,YEAR(tbl_PV_Milestones[[#This Row],[Actual/Schedule Finish]]),YEAR(tbl_PV_Milestones[[#This Row],[Actual/Schedule Finish]])+1)</f>
        <v>2023</v>
      </c>
      <c r="X1055" s="41" t="str">
        <f>IF(OR(tbl_PV_Milestones[[#This Row],[Project Status]]="Completed",tbl_PV_Milestones[[#This Row],[Project Status]]="Assumed Completed"),"Yes","No")</f>
        <v>No</v>
      </c>
      <c r="Y1055" s="41">
        <f>IF(tbl_PV_Milestones[[#This Row],[Baseline Date]]="",1,0)</f>
        <v>0</v>
      </c>
      <c r="Z1055" s="41">
        <f>IF(tbl_PV_Milestones[[#This Row],[Baseline Date]]&lt;PV_Meta!$B$7,1,0)</f>
        <v>1</v>
      </c>
      <c r="AA1055" s="41">
        <f>IF(tbl_PV_Milestones[[#This Row],[Complete]]="Yes",1,0)</f>
        <v>0</v>
      </c>
      <c r="AB1055" s="41">
        <f>IF(AND(tbl_PV_Milestones[[#This Row],[BL FY]]=2025,tbl_PV_Milestones[[#This Row],[Baseline Date]]&lt;PV_Meta!$B$7),1,0)</f>
        <v>0</v>
      </c>
      <c r="AC1055" s="41">
        <f>IF(AND(tbl_PV_Milestones[[#This Row],[Planned YTD]]=1,tbl_PV_Milestones[[#This Row],[Complete]]="Yes"),1,0)</f>
        <v>0</v>
      </c>
      <c r="AD1055" s="41">
        <f>IF(AND(tbl_PV_Milestones[[#This Row],[Actual/Schedule Finish]]&lt;PV_Meta!$B$7,tbl_PV_Milestones[[#This Row],[Complete]]="No",tbl_PV_Milestones[[#This Row],[Project Status]]&lt;&gt;"On Hold"),1,0)</f>
        <v>0</v>
      </c>
      <c r="AE1055" s="41">
        <f>IF(AND(tbl_PV_Milestones[[#This Row],[Actual/Schedule Finish]]&gt;tbl_PV_Milestones[[#This Row],[Baseline Date]],tbl_PV_Milestones[[#This Row],[Complete]]="No",tbl_PV_Milestones[[#This Row],[Project Status]]&lt;&gt;"On Hold",tbl_PV_Milestones[[#This Row],[Overdue]]=0,tbl_PV_Milestones[[#This Row],[To be Baselined]]&lt;&gt;1),1,0)</f>
        <v>0</v>
      </c>
      <c r="AF1055" s="41">
        <f>IF(AND(tbl_PV_Milestones[[#This Row],[BL FY]]=2025,tbl_PV_Milestones[[#This Row],[Finish FY]]&gt;2025),1,0)</f>
        <v>0</v>
      </c>
      <c r="AG1055" s="56" t="str">
        <f>_xlfn.XLOOKUP(tbl_PV_Milestones[[#This Row],[Work ID]],tbl_PV_Meta[Work ID '#],tbl_PV_Meta[Project Manager/Owner],,0)</f>
        <v>Project Manager 22</v>
      </c>
      <c r="AH1055" s="6"/>
    </row>
    <row r="1056" spans="4:34" x14ac:dyDescent="0.25">
      <c r="D1056" s="6" t="s">
        <v>136</v>
      </c>
      <c r="E1056" s="6" t="s">
        <v>503</v>
      </c>
      <c r="F1056" s="6" t="s">
        <v>1708</v>
      </c>
      <c r="G1056" s="6" t="s">
        <v>773</v>
      </c>
      <c r="H1056" s="6" t="s">
        <v>519</v>
      </c>
      <c r="I1056" s="6" t="s">
        <v>110</v>
      </c>
      <c r="J1056" s="6" t="s">
        <v>136</v>
      </c>
      <c r="K1056" s="6" t="s">
        <v>29</v>
      </c>
      <c r="L1056" s="6" t="s">
        <v>27</v>
      </c>
      <c r="M1056" s="43"/>
      <c r="N1056" s="44" t="s">
        <v>1979</v>
      </c>
      <c r="O1056" s="39">
        <v>45961.708333333299</v>
      </c>
      <c r="P1056" s="39">
        <v>45961.708333333299</v>
      </c>
      <c r="Q1056" s="6">
        <v>0</v>
      </c>
      <c r="R1056" s="6">
        <v>0</v>
      </c>
      <c r="S1056" s="45" t="e">
        <f>_xlfn.CONCAT(#REF!,TRIM(tbl_PV_Milestones[[#This Row],[Milestone Description]]))</f>
        <v>#REF!</v>
      </c>
      <c r="T1056" s="84" t="str">
        <f>IF(COUNTIF(tbl_PV_Milestones[UID],tbl_PV_Milestones[[#This Row],[UID]])&gt;1,"Duplicate","")</f>
        <v>Duplicate</v>
      </c>
      <c r="U1056" s="42" t="str">
        <f>_xlfn.XLOOKUP(tbl_PV_Milestones[[#This Row],[Work ID]],tbl_PV_Meta[Work ID '#],tbl_PV_Meta[Sub-Portfolio])</f>
        <v>Sub-Portfolio 8</v>
      </c>
      <c r="V1056" s="41">
        <f>IF(MONTH(tbl_PV_Milestones[[#This Row],[Baseline Date]])&lt;7,YEAR(tbl_PV_Milestones[[#This Row],[Baseline Date]]),YEAR(tbl_PV_Milestones[[#This Row],[Baseline Date]])+1)</f>
        <v>2026</v>
      </c>
      <c r="W1056" s="41">
        <f>IF(MONTH(tbl_PV_Milestones[[#This Row],[Actual/Schedule Finish]])&lt;7,YEAR(tbl_PV_Milestones[[#This Row],[Actual/Schedule Finish]]),YEAR(tbl_PV_Milestones[[#This Row],[Actual/Schedule Finish]])+1)</f>
        <v>2026</v>
      </c>
      <c r="X1056" s="41" t="str">
        <f>IF(OR(tbl_PV_Milestones[[#This Row],[Project Status]]="Completed",tbl_PV_Milestones[[#This Row],[Project Status]]="Assumed Completed"),"Yes","No")</f>
        <v>No</v>
      </c>
      <c r="Y1056" s="41">
        <f>IF(tbl_PV_Milestones[[#This Row],[Baseline Date]]="",1,0)</f>
        <v>0</v>
      </c>
      <c r="Z1056" s="41">
        <f>IF(tbl_PV_Milestones[[#This Row],[Baseline Date]]&lt;PV_Meta!$B$7,1,0)</f>
        <v>0</v>
      </c>
      <c r="AA1056" s="41">
        <f>IF(tbl_PV_Milestones[[#This Row],[Complete]]="Yes",1,0)</f>
        <v>0</v>
      </c>
      <c r="AB1056" s="41">
        <f>IF(AND(tbl_PV_Milestones[[#This Row],[BL FY]]=2025,tbl_PV_Milestones[[#This Row],[Baseline Date]]&lt;PV_Meta!$B$7),1,0)</f>
        <v>0</v>
      </c>
      <c r="AC1056" s="41">
        <f>IF(AND(tbl_PV_Milestones[[#This Row],[Planned YTD]]=1,tbl_PV_Milestones[[#This Row],[Complete]]="Yes"),1,0)</f>
        <v>0</v>
      </c>
      <c r="AD1056" s="41">
        <f>IF(AND(tbl_PV_Milestones[[#This Row],[Actual/Schedule Finish]]&lt;PV_Meta!$B$7,tbl_PV_Milestones[[#This Row],[Complete]]="No",tbl_PV_Milestones[[#This Row],[Project Status]]&lt;&gt;"On Hold"),1,0)</f>
        <v>0</v>
      </c>
      <c r="AE1056" s="41">
        <f>IF(AND(tbl_PV_Milestones[[#This Row],[Actual/Schedule Finish]]&gt;tbl_PV_Milestones[[#This Row],[Baseline Date]],tbl_PV_Milestones[[#This Row],[Complete]]="No",tbl_PV_Milestones[[#This Row],[Project Status]]&lt;&gt;"On Hold",tbl_PV_Milestones[[#This Row],[Overdue]]=0,tbl_PV_Milestones[[#This Row],[To be Baselined]]&lt;&gt;1),1,0)</f>
        <v>0</v>
      </c>
      <c r="AF1056" s="41">
        <f>IF(AND(tbl_PV_Milestones[[#This Row],[BL FY]]=2025,tbl_PV_Milestones[[#This Row],[Finish FY]]&gt;2025),1,0)</f>
        <v>0</v>
      </c>
      <c r="AG1056" s="56" t="str">
        <f>_xlfn.XLOOKUP(tbl_PV_Milestones[[#This Row],[Work ID]],tbl_PV_Meta[Work ID '#],tbl_PV_Meta[Project Manager/Owner],,0)</f>
        <v>Project Manager 6</v>
      </c>
      <c r="AH1056" s="6"/>
    </row>
    <row r="1057" spans="4:34" x14ac:dyDescent="0.25">
      <c r="D1057" s="6" t="s">
        <v>136</v>
      </c>
      <c r="E1057" s="6" t="s">
        <v>503</v>
      </c>
      <c r="F1057" s="6" t="s">
        <v>1708</v>
      </c>
      <c r="G1057" s="6" t="s">
        <v>774</v>
      </c>
      <c r="H1057" s="6" t="s">
        <v>519</v>
      </c>
      <c r="I1057" s="6" t="s">
        <v>506</v>
      </c>
      <c r="J1057" s="6" t="s">
        <v>136</v>
      </c>
      <c r="K1057" s="6" t="s">
        <v>29</v>
      </c>
      <c r="L1057" s="6" t="s">
        <v>27</v>
      </c>
      <c r="M1057" s="43"/>
      <c r="N1057" s="44" t="s">
        <v>1979</v>
      </c>
      <c r="O1057" s="39">
        <v>46003.708333333299</v>
      </c>
      <c r="P1057" s="39">
        <v>46003.708333333299</v>
      </c>
      <c r="Q1057" s="6">
        <v>0</v>
      </c>
      <c r="R1057" s="6">
        <v>0</v>
      </c>
      <c r="S1057" s="45" t="e">
        <f>_xlfn.CONCAT(#REF!,TRIM(tbl_PV_Milestones[[#This Row],[Milestone Description]]))</f>
        <v>#REF!</v>
      </c>
      <c r="T1057" s="84" t="str">
        <f>IF(COUNTIF(tbl_PV_Milestones[UID],tbl_PV_Milestones[[#This Row],[UID]])&gt;1,"Duplicate","")</f>
        <v>Duplicate</v>
      </c>
      <c r="U1057" s="42" t="str">
        <f>_xlfn.XLOOKUP(tbl_PV_Milestones[[#This Row],[Work ID]],tbl_PV_Meta[Work ID '#],tbl_PV_Meta[Sub-Portfolio])</f>
        <v>Sub-Portfolio 8</v>
      </c>
      <c r="V1057" s="41">
        <f>IF(MONTH(tbl_PV_Milestones[[#This Row],[Baseline Date]])&lt;7,YEAR(tbl_PV_Milestones[[#This Row],[Baseline Date]]),YEAR(tbl_PV_Milestones[[#This Row],[Baseline Date]])+1)</f>
        <v>2026</v>
      </c>
      <c r="W1057" s="41">
        <f>IF(MONTH(tbl_PV_Milestones[[#This Row],[Actual/Schedule Finish]])&lt;7,YEAR(tbl_PV_Milestones[[#This Row],[Actual/Schedule Finish]]),YEAR(tbl_PV_Milestones[[#This Row],[Actual/Schedule Finish]])+1)</f>
        <v>2026</v>
      </c>
      <c r="X1057" s="41" t="str">
        <f>IF(OR(tbl_PV_Milestones[[#This Row],[Project Status]]="Completed",tbl_PV_Milestones[[#This Row],[Project Status]]="Assumed Completed"),"Yes","No")</f>
        <v>No</v>
      </c>
      <c r="Y1057" s="41">
        <f>IF(tbl_PV_Milestones[[#This Row],[Baseline Date]]="",1,0)</f>
        <v>0</v>
      </c>
      <c r="Z1057" s="41">
        <f>IF(tbl_PV_Milestones[[#This Row],[Baseline Date]]&lt;PV_Meta!$B$7,1,0)</f>
        <v>0</v>
      </c>
      <c r="AA1057" s="41">
        <f>IF(tbl_PV_Milestones[[#This Row],[Complete]]="Yes",1,0)</f>
        <v>0</v>
      </c>
      <c r="AB1057" s="41">
        <f>IF(AND(tbl_PV_Milestones[[#This Row],[BL FY]]=2025,tbl_PV_Milestones[[#This Row],[Baseline Date]]&lt;PV_Meta!$B$7),1,0)</f>
        <v>0</v>
      </c>
      <c r="AC1057" s="41">
        <f>IF(AND(tbl_PV_Milestones[[#This Row],[Planned YTD]]=1,tbl_PV_Milestones[[#This Row],[Complete]]="Yes"),1,0)</f>
        <v>0</v>
      </c>
      <c r="AD1057" s="41">
        <f>IF(AND(tbl_PV_Milestones[[#This Row],[Actual/Schedule Finish]]&lt;PV_Meta!$B$7,tbl_PV_Milestones[[#This Row],[Complete]]="No",tbl_PV_Milestones[[#This Row],[Project Status]]&lt;&gt;"On Hold"),1,0)</f>
        <v>0</v>
      </c>
      <c r="AE1057" s="41">
        <f>IF(AND(tbl_PV_Milestones[[#This Row],[Actual/Schedule Finish]]&gt;tbl_PV_Milestones[[#This Row],[Baseline Date]],tbl_PV_Milestones[[#This Row],[Complete]]="No",tbl_PV_Milestones[[#This Row],[Project Status]]&lt;&gt;"On Hold",tbl_PV_Milestones[[#This Row],[Overdue]]=0,tbl_PV_Milestones[[#This Row],[To be Baselined]]&lt;&gt;1),1,0)</f>
        <v>0</v>
      </c>
      <c r="AF1057" s="41">
        <f>IF(AND(tbl_PV_Milestones[[#This Row],[BL FY]]=2025,tbl_PV_Milestones[[#This Row],[Finish FY]]&gt;2025),1,0)</f>
        <v>0</v>
      </c>
      <c r="AG1057" s="56" t="str">
        <f>_xlfn.XLOOKUP(tbl_PV_Milestones[[#This Row],[Work ID]],tbl_PV_Meta[Work ID '#],tbl_PV_Meta[Project Manager/Owner],,0)</f>
        <v>Project Manager 6</v>
      </c>
      <c r="AH1057" s="6"/>
    </row>
    <row r="1058" spans="4:34" x14ac:dyDescent="0.25">
      <c r="D1058" s="6" t="s">
        <v>136</v>
      </c>
      <c r="E1058" s="6" t="s">
        <v>503</v>
      </c>
      <c r="F1058" s="6" t="s">
        <v>1695</v>
      </c>
      <c r="G1058" s="6" t="s">
        <v>775</v>
      </c>
      <c r="H1058" s="6" t="s">
        <v>510</v>
      </c>
      <c r="I1058" s="6" t="s">
        <v>510</v>
      </c>
      <c r="J1058" s="6" t="s">
        <v>136</v>
      </c>
      <c r="K1058" s="6" t="s">
        <v>278</v>
      </c>
      <c r="L1058" s="6" t="s">
        <v>112</v>
      </c>
      <c r="M1058" s="43"/>
      <c r="N1058" s="44" t="s">
        <v>1979</v>
      </c>
      <c r="O1058" s="39">
        <v>44834</v>
      </c>
      <c r="P1058" s="39">
        <v>44834</v>
      </c>
      <c r="Q1058" s="6">
        <v>0</v>
      </c>
      <c r="S1058" s="45" t="e">
        <f>_xlfn.CONCAT(#REF!,TRIM(tbl_PV_Milestones[[#This Row],[Milestone Description]]))</f>
        <v>#REF!</v>
      </c>
      <c r="T1058" s="84" t="str">
        <f>IF(COUNTIF(tbl_PV_Milestones[UID],tbl_PV_Milestones[[#This Row],[UID]])&gt;1,"Duplicate","")</f>
        <v>Duplicate</v>
      </c>
      <c r="U1058" s="42" t="str">
        <f>_xlfn.XLOOKUP(tbl_PV_Milestones[[#This Row],[Work ID]],tbl_PV_Meta[Work ID '#],tbl_PV_Meta[Sub-Portfolio])</f>
        <v>Sub-Portfolio 8</v>
      </c>
      <c r="V1058" s="41">
        <f>IF(MONTH(tbl_PV_Milestones[[#This Row],[Baseline Date]])&lt;7,YEAR(tbl_PV_Milestones[[#This Row],[Baseline Date]]),YEAR(tbl_PV_Milestones[[#This Row],[Baseline Date]])+1)</f>
        <v>2023</v>
      </c>
      <c r="W1058" s="41">
        <f>IF(MONTH(tbl_PV_Milestones[[#This Row],[Actual/Schedule Finish]])&lt;7,YEAR(tbl_PV_Milestones[[#This Row],[Actual/Schedule Finish]]),YEAR(tbl_PV_Milestones[[#This Row],[Actual/Schedule Finish]])+1)</f>
        <v>2023</v>
      </c>
      <c r="X1058" s="41" t="str">
        <f>IF(OR(tbl_PV_Milestones[[#This Row],[Project Status]]="Completed",tbl_PV_Milestones[[#This Row],[Project Status]]="Assumed Completed"),"Yes","No")</f>
        <v>No</v>
      </c>
      <c r="Y1058" s="41">
        <f>IF(tbl_PV_Milestones[[#This Row],[Baseline Date]]="",1,0)</f>
        <v>0</v>
      </c>
      <c r="Z1058" s="41">
        <f>IF(tbl_PV_Milestones[[#This Row],[Baseline Date]]&lt;PV_Meta!$B$7,1,0)</f>
        <v>1</v>
      </c>
      <c r="AA1058" s="41">
        <f>IF(tbl_PV_Milestones[[#This Row],[Complete]]="Yes",1,0)</f>
        <v>0</v>
      </c>
      <c r="AB1058" s="41">
        <f>IF(AND(tbl_PV_Milestones[[#This Row],[BL FY]]=2025,tbl_PV_Milestones[[#This Row],[Baseline Date]]&lt;PV_Meta!$B$7),1,0)</f>
        <v>0</v>
      </c>
      <c r="AC1058" s="41">
        <f>IF(AND(tbl_PV_Milestones[[#This Row],[Planned YTD]]=1,tbl_PV_Milestones[[#This Row],[Complete]]="Yes"),1,0)</f>
        <v>0</v>
      </c>
      <c r="AD1058" s="41">
        <f>IF(AND(tbl_PV_Milestones[[#This Row],[Actual/Schedule Finish]]&lt;PV_Meta!$B$7,tbl_PV_Milestones[[#This Row],[Complete]]="No",tbl_PV_Milestones[[#This Row],[Project Status]]&lt;&gt;"On Hold"),1,0)</f>
        <v>0</v>
      </c>
      <c r="AE1058" s="41">
        <f>IF(AND(tbl_PV_Milestones[[#This Row],[Actual/Schedule Finish]]&gt;tbl_PV_Milestones[[#This Row],[Baseline Date]],tbl_PV_Milestones[[#This Row],[Complete]]="No",tbl_PV_Milestones[[#This Row],[Project Status]]&lt;&gt;"On Hold",tbl_PV_Milestones[[#This Row],[Overdue]]=0,tbl_PV_Milestones[[#This Row],[To be Baselined]]&lt;&gt;1),1,0)</f>
        <v>0</v>
      </c>
      <c r="AF1058" s="41">
        <f>IF(AND(tbl_PV_Milestones[[#This Row],[BL FY]]=2025,tbl_PV_Milestones[[#This Row],[Finish FY]]&gt;2025),1,0)</f>
        <v>0</v>
      </c>
      <c r="AG1058" s="56" t="str">
        <f>_xlfn.XLOOKUP(tbl_PV_Milestones[[#This Row],[Work ID]],tbl_PV_Meta[Work ID '#],tbl_PV_Meta[Project Manager/Owner],,0)</f>
        <v>Project Manager 22</v>
      </c>
      <c r="AH1058" s="6"/>
    </row>
    <row r="1059" spans="4:34" x14ac:dyDescent="0.25">
      <c r="D1059" s="6" t="s">
        <v>136</v>
      </c>
      <c r="E1059" s="6" t="s">
        <v>513</v>
      </c>
      <c r="F1059" s="6" t="s">
        <v>1706</v>
      </c>
      <c r="G1059" s="6" t="s">
        <v>776</v>
      </c>
      <c r="H1059" s="6" t="s">
        <v>510</v>
      </c>
      <c r="I1059" s="6" t="s">
        <v>510</v>
      </c>
      <c r="J1059" s="6" t="s">
        <v>136</v>
      </c>
      <c r="K1059" s="6" t="s">
        <v>61</v>
      </c>
      <c r="L1059" s="6" t="s">
        <v>121</v>
      </c>
      <c r="M1059" s="43"/>
      <c r="N1059" s="44" t="s">
        <v>1979</v>
      </c>
      <c r="O1059" s="39">
        <v>45596.333333333299</v>
      </c>
      <c r="P1059" s="39">
        <v>45392.333333333299</v>
      </c>
      <c r="Q1059" s="6">
        <v>-143</v>
      </c>
      <c r="R1059" s="6">
        <v>-0.19615912208504799</v>
      </c>
      <c r="S1059" s="45" t="e">
        <f>_xlfn.CONCAT(#REF!,TRIM(tbl_PV_Milestones[[#This Row],[Milestone Description]]))</f>
        <v>#REF!</v>
      </c>
      <c r="T1059" s="84" t="str">
        <f>IF(COUNTIF(tbl_PV_Milestones[UID],tbl_PV_Milestones[[#This Row],[UID]])&gt;1,"Duplicate","")</f>
        <v>Duplicate</v>
      </c>
      <c r="U1059" s="42" t="str">
        <f>_xlfn.XLOOKUP(tbl_PV_Milestones[[#This Row],[Work ID]],tbl_PV_Meta[Work ID '#],tbl_PV_Meta[Sub-Portfolio])</f>
        <v>Sub-Portfolio 7</v>
      </c>
      <c r="V1059" s="41">
        <f>IF(MONTH(tbl_PV_Milestones[[#This Row],[Baseline Date]])&lt;7,YEAR(tbl_PV_Milestones[[#This Row],[Baseline Date]]),YEAR(tbl_PV_Milestones[[#This Row],[Baseline Date]])+1)</f>
        <v>2024</v>
      </c>
      <c r="W1059" s="41">
        <f>IF(MONTH(tbl_PV_Milestones[[#This Row],[Actual/Schedule Finish]])&lt;7,YEAR(tbl_PV_Milestones[[#This Row],[Actual/Schedule Finish]]),YEAR(tbl_PV_Milestones[[#This Row],[Actual/Schedule Finish]])+1)</f>
        <v>2025</v>
      </c>
      <c r="X1059" s="41" t="str">
        <f>IF(OR(tbl_PV_Milestones[[#This Row],[Project Status]]="Completed",tbl_PV_Milestones[[#This Row],[Project Status]]="Assumed Completed"),"Yes","No")</f>
        <v>No</v>
      </c>
      <c r="Y1059" s="41">
        <f>IF(tbl_PV_Milestones[[#This Row],[Baseline Date]]="",1,0)</f>
        <v>0</v>
      </c>
      <c r="Z1059" s="41">
        <f>IF(tbl_PV_Milestones[[#This Row],[Baseline Date]]&lt;PV_Meta!$B$7,1,0)</f>
        <v>1</v>
      </c>
      <c r="AA1059" s="41">
        <f>IF(tbl_PV_Milestones[[#This Row],[Complete]]="Yes",1,0)</f>
        <v>0</v>
      </c>
      <c r="AB1059" s="41">
        <f>IF(AND(tbl_PV_Milestones[[#This Row],[BL FY]]=2025,tbl_PV_Milestones[[#This Row],[Baseline Date]]&lt;PV_Meta!$B$7),1,0)</f>
        <v>0</v>
      </c>
      <c r="AC1059" s="41">
        <f>IF(AND(tbl_PV_Milestones[[#This Row],[Planned YTD]]=1,tbl_PV_Milestones[[#This Row],[Complete]]="Yes"),1,0)</f>
        <v>0</v>
      </c>
      <c r="AD1059" s="41">
        <f>IF(AND(tbl_PV_Milestones[[#This Row],[Actual/Schedule Finish]]&lt;PV_Meta!$B$7,tbl_PV_Milestones[[#This Row],[Complete]]="No",tbl_PV_Milestones[[#This Row],[Project Status]]&lt;&gt;"On Hold"),1,0)</f>
        <v>0</v>
      </c>
      <c r="AE1059" s="41">
        <f>IF(AND(tbl_PV_Milestones[[#This Row],[Actual/Schedule Finish]]&gt;tbl_PV_Milestones[[#This Row],[Baseline Date]],tbl_PV_Milestones[[#This Row],[Complete]]="No",tbl_PV_Milestones[[#This Row],[Project Status]]&lt;&gt;"On Hold",tbl_PV_Milestones[[#This Row],[Overdue]]=0,tbl_PV_Milestones[[#This Row],[To be Baselined]]&lt;&gt;1),1,0)</f>
        <v>0</v>
      </c>
      <c r="AF1059" s="41">
        <f>IF(AND(tbl_PV_Milestones[[#This Row],[BL FY]]=2025,tbl_PV_Milestones[[#This Row],[Finish FY]]&gt;2025),1,0)</f>
        <v>0</v>
      </c>
      <c r="AG1059" s="56" t="str">
        <f>_xlfn.XLOOKUP(tbl_PV_Milestones[[#This Row],[Work ID]],tbl_PV_Meta[Work ID '#],tbl_PV_Meta[Project Manager/Owner],,0)</f>
        <v>Project Manager 4</v>
      </c>
      <c r="AH1059" s="6"/>
    </row>
    <row r="1060" spans="4:34" x14ac:dyDescent="0.25">
      <c r="D1060" s="6" t="s">
        <v>136</v>
      </c>
      <c r="E1060" s="6" t="s">
        <v>579</v>
      </c>
      <c r="F1060" s="6" t="s">
        <v>1706</v>
      </c>
      <c r="G1060" s="6" t="s">
        <v>544</v>
      </c>
      <c r="H1060" s="6" t="s">
        <v>505</v>
      </c>
      <c r="I1060" s="6" t="s">
        <v>510</v>
      </c>
      <c r="J1060" s="6" t="s">
        <v>136</v>
      </c>
      <c r="K1060" s="6" t="s">
        <v>61</v>
      </c>
      <c r="L1060" s="6" t="s">
        <v>121</v>
      </c>
      <c r="M1060" s="43"/>
      <c r="N1060" s="44" t="s">
        <v>1979</v>
      </c>
      <c r="O1060" s="39">
        <v>45576.333333333299</v>
      </c>
      <c r="P1060" s="39">
        <v>45205.333333333299</v>
      </c>
      <c r="Q1060" s="6">
        <v>-249</v>
      </c>
      <c r="R1060" s="6">
        <v>-0.34156378600823001</v>
      </c>
      <c r="S1060" s="45" t="e">
        <f>_xlfn.CONCAT(#REF!,TRIM(tbl_PV_Milestones[[#This Row],[Milestone Description]]))</f>
        <v>#REF!</v>
      </c>
      <c r="T1060" s="84" t="str">
        <f>IF(COUNTIF(tbl_PV_Milestones[UID],tbl_PV_Milestones[[#This Row],[UID]])&gt;1,"Duplicate","")</f>
        <v>Duplicate</v>
      </c>
      <c r="U1060" s="42" t="str">
        <f>_xlfn.XLOOKUP(tbl_PV_Milestones[[#This Row],[Work ID]],tbl_PV_Meta[Work ID '#],tbl_PV_Meta[Sub-Portfolio])</f>
        <v>Sub-Portfolio 7</v>
      </c>
      <c r="V1060" s="41">
        <f>IF(MONTH(tbl_PV_Milestones[[#This Row],[Baseline Date]])&lt;7,YEAR(tbl_PV_Milestones[[#This Row],[Baseline Date]]),YEAR(tbl_PV_Milestones[[#This Row],[Baseline Date]])+1)</f>
        <v>2024</v>
      </c>
      <c r="W1060" s="41">
        <f>IF(MONTH(tbl_PV_Milestones[[#This Row],[Actual/Schedule Finish]])&lt;7,YEAR(tbl_PV_Milestones[[#This Row],[Actual/Schedule Finish]]),YEAR(tbl_PV_Milestones[[#This Row],[Actual/Schedule Finish]])+1)</f>
        <v>2025</v>
      </c>
      <c r="X1060" s="41" t="str">
        <f>IF(OR(tbl_PV_Milestones[[#This Row],[Project Status]]="Completed",tbl_PV_Milestones[[#This Row],[Project Status]]="Assumed Completed"),"Yes","No")</f>
        <v>No</v>
      </c>
      <c r="Y1060" s="41">
        <f>IF(tbl_PV_Milestones[[#This Row],[Baseline Date]]="",1,0)</f>
        <v>0</v>
      </c>
      <c r="Z1060" s="41">
        <f>IF(tbl_PV_Milestones[[#This Row],[Baseline Date]]&lt;PV_Meta!$B$7,1,0)</f>
        <v>1</v>
      </c>
      <c r="AA1060" s="41">
        <f>IF(tbl_PV_Milestones[[#This Row],[Complete]]="Yes",1,0)</f>
        <v>0</v>
      </c>
      <c r="AB1060" s="41">
        <f>IF(AND(tbl_PV_Milestones[[#This Row],[BL FY]]=2025,tbl_PV_Milestones[[#This Row],[Baseline Date]]&lt;PV_Meta!$B$7),1,0)</f>
        <v>0</v>
      </c>
      <c r="AC1060" s="41">
        <f>IF(AND(tbl_PV_Milestones[[#This Row],[Planned YTD]]=1,tbl_PV_Milestones[[#This Row],[Complete]]="Yes"),1,0)</f>
        <v>0</v>
      </c>
      <c r="AD1060" s="41">
        <f>IF(AND(tbl_PV_Milestones[[#This Row],[Actual/Schedule Finish]]&lt;PV_Meta!$B$7,tbl_PV_Milestones[[#This Row],[Complete]]="No",tbl_PV_Milestones[[#This Row],[Project Status]]&lt;&gt;"On Hold"),1,0)</f>
        <v>0</v>
      </c>
      <c r="AE1060" s="41">
        <f>IF(AND(tbl_PV_Milestones[[#This Row],[Actual/Schedule Finish]]&gt;tbl_PV_Milestones[[#This Row],[Baseline Date]],tbl_PV_Milestones[[#This Row],[Complete]]="No",tbl_PV_Milestones[[#This Row],[Project Status]]&lt;&gt;"On Hold",tbl_PV_Milestones[[#This Row],[Overdue]]=0,tbl_PV_Milestones[[#This Row],[To be Baselined]]&lt;&gt;1),1,0)</f>
        <v>0</v>
      </c>
      <c r="AF1060" s="41">
        <f>IF(AND(tbl_PV_Milestones[[#This Row],[BL FY]]=2025,tbl_PV_Milestones[[#This Row],[Finish FY]]&gt;2025),1,0)</f>
        <v>0</v>
      </c>
      <c r="AG1060" s="56" t="str">
        <f>_xlfn.XLOOKUP(tbl_PV_Milestones[[#This Row],[Work ID]],tbl_PV_Meta[Work ID '#],tbl_PV_Meta[Project Manager/Owner],,0)</f>
        <v>Project Manager 4</v>
      </c>
      <c r="AH1060" s="6"/>
    </row>
    <row r="1061" spans="4:34" x14ac:dyDescent="0.25">
      <c r="D1061" s="6" t="s">
        <v>136</v>
      </c>
      <c r="E1061" s="6" t="s">
        <v>520</v>
      </c>
      <c r="F1061" s="6" t="s">
        <v>1706</v>
      </c>
      <c r="G1061" s="6" t="s">
        <v>518</v>
      </c>
      <c r="H1061" s="6" t="s">
        <v>519</v>
      </c>
      <c r="I1061" s="6" t="s">
        <v>512</v>
      </c>
      <c r="J1061" s="6" t="s">
        <v>136</v>
      </c>
      <c r="K1061" s="6" t="s">
        <v>61</v>
      </c>
      <c r="L1061" s="6" t="s">
        <v>121</v>
      </c>
      <c r="M1061" s="43"/>
      <c r="N1061" s="44" t="s">
        <v>1979</v>
      </c>
      <c r="O1061" s="39">
        <v>45716.708333333299</v>
      </c>
      <c r="P1061" s="39">
        <v>45603.333333333299</v>
      </c>
      <c r="Q1061" s="6">
        <v>-71</v>
      </c>
      <c r="R1061" s="6">
        <v>-9.7393689986282603E-2</v>
      </c>
      <c r="S1061" s="45" t="e">
        <f>_xlfn.CONCAT(#REF!,TRIM(tbl_PV_Milestones[[#This Row],[Milestone Description]]))</f>
        <v>#REF!</v>
      </c>
      <c r="T1061" s="84" t="str">
        <f>IF(COUNTIF(tbl_PV_Milestones[UID],tbl_PV_Milestones[[#This Row],[UID]])&gt;1,"Duplicate","")</f>
        <v>Duplicate</v>
      </c>
      <c r="U1061" s="42" t="str">
        <f>_xlfn.XLOOKUP(tbl_PV_Milestones[[#This Row],[Work ID]],tbl_PV_Meta[Work ID '#],tbl_PV_Meta[Sub-Portfolio])</f>
        <v>Sub-Portfolio 7</v>
      </c>
      <c r="V1061" s="41">
        <f>IF(MONTH(tbl_PV_Milestones[[#This Row],[Baseline Date]])&lt;7,YEAR(tbl_PV_Milestones[[#This Row],[Baseline Date]]),YEAR(tbl_PV_Milestones[[#This Row],[Baseline Date]])+1)</f>
        <v>2025</v>
      </c>
      <c r="W1061" s="41">
        <f>IF(MONTH(tbl_PV_Milestones[[#This Row],[Actual/Schedule Finish]])&lt;7,YEAR(tbl_PV_Milestones[[#This Row],[Actual/Schedule Finish]]),YEAR(tbl_PV_Milestones[[#This Row],[Actual/Schedule Finish]])+1)</f>
        <v>2025</v>
      </c>
      <c r="X1061" s="41" t="str">
        <f>IF(OR(tbl_PV_Milestones[[#This Row],[Project Status]]="Completed",tbl_PV_Milestones[[#This Row],[Project Status]]="Assumed Completed"),"Yes","No")</f>
        <v>No</v>
      </c>
      <c r="Y1061" s="41">
        <f>IF(tbl_PV_Milestones[[#This Row],[Baseline Date]]="",1,0)</f>
        <v>0</v>
      </c>
      <c r="Z1061" s="41">
        <f>IF(tbl_PV_Milestones[[#This Row],[Baseline Date]]&lt;PV_Meta!$B$7,1,0)</f>
        <v>1</v>
      </c>
      <c r="AA1061" s="41">
        <f>IF(tbl_PV_Milestones[[#This Row],[Complete]]="Yes",1,0)</f>
        <v>0</v>
      </c>
      <c r="AB1061" s="41">
        <f>IF(AND(tbl_PV_Milestones[[#This Row],[BL FY]]=2025,tbl_PV_Milestones[[#This Row],[Baseline Date]]&lt;PV_Meta!$B$7),1,0)</f>
        <v>1</v>
      </c>
      <c r="AC1061" s="41">
        <f>IF(AND(tbl_PV_Milestones[[#This Row],[Planned YTD]]=1,tbl_PV_Milestones[[#This Row],[Complete]]="Yes"),1,0)</f>
        <v>0</v>
      </c>
      <c r="AD1061" s="41">
        <f>IF(AND(tbl_PV_Milestones[[#This Row],[Actual/Schedule Finish]]&lt;PV_Meta!$B$7,tbl_PV_Milestones[[#This Row],[Complete]]="No",tbl_PV_Milestones[[#This Row],[Project Status]]&lt;&gt;"On Hold"),1,0)</f>
        <v>0</v>
      </c>
      <c r="AE1061" s="41">
        <f>IF(AND(tbl_PV_Milestones[[#This Row],[Actual/Schedule Finish]]&gt;tbl_PV_Milestones[[#This Row],[Baseline Date]],tbl_PV_Milestones[[#This Row],[Complete]]="No",tbl_PV_Milestones[[#This Row],[Project Status]]&lt;&gt;"On Hold",tbl_PV_Milestones[[#This Row],[Overdue]]=0,tbl_PV_Milestones[[#This Row],[To be Baselined]]&lt;&gt;1),1,0)</f>
        <v>0</v>
      </c>
      <c r="AF1061" s="41">
        <f>IF(AND(tbl_PV_Milestones[[#This Row],[BL FY]]=2025,tbl_PV_Milestones[[#This Row],[Finish FY]]&gt;2025),1,0)</f>
        <v>0</v>
      </c>
      <c r="AG1061" s="56" t="str">
        <f>_xlfn.XLOOKUP(tbl_PV_Milestones[[#This Row],[Work ID]],tbl_PV_Meta[Work ID '#],tbl_PV_Meta[Project Manager/Owner],,0)</f>
        <v>Project Manager 4</v>
      </c>
      <c r="AH1061" s="6"/>
    </row>
    <row r="1062" spans="4:34" x14ac:dyDescent="0.25">
      <c r="D1062" s="6" t="s">
        <v>136</v>
      </c>
      <c r="E1062" s="6" t="s">
        <v>579</v>
      </c>
      <c r="F1062" s="6" t="s">
        <v>1706</v>
      </c>
      <c r="G1062" s="6" t="s">
        <v>557</v>
      </c>
      <c r="H1062" s="6" t="s">
        <v>519</v>
      </c>
      <c r="I1062" s="6" t="s">
        <v>510</v>
      </c>
      <c r="J1062" s="6" t="s">
        <v>136</v>
      </c>
      <c r="K1062" s="6" t="s">
        <v>61</v>
      </c>
      <c r="L1062" s="6" t="s">
        <v>121</v>
      </c>
      <c r="M1062" s="43"/>
      <c r="N1062" s="44" t="s">
        <v>1979</v>
      </c>
      <c r="O1062" s="39">
        <v>45625.708333333299</v>
      </c>
      <c r="P1062" s="39">
        <v>45261.708333333299</v>
      </c>
      <c r="Q1062" s="6">
        <v>-244</v>
      </c>
      <c r="R1062" s="6">
        <v>-0.33470507544581601</v>
      </c>
      <c r="S1062" s="45" t="e">
        <f>_xlfn.CONCAT(#REF!,TRIM(tbl_PV_Milestones[[#This Row],[Milestone Description]]))</f>
        <v>#REF!</v>
      </c>
      <c r="T1062" s="84" t="str">
        <f>IF(COUNTIF(tbl_PV_Milestones[UID],tbl_PV_Milestones[[#This Row],[UID]])&gt;1,"Duplicate","")</f>
        <v>Duplicate</v>
      </c>
      <c r="U1062" s="42" t="str">
        <f>_xlfn.XLOOKUP(tbl_PV_Milestones[[#This Row],[Work ID]],tbl_PV_Meta[Work ID '#],tbl_PV_Meta[Sub-Portfolio])</f>
        <v>Sub-Portfolio 7</v>
      </c>
      <c r="V1062" s="41">
        <f>IF(MONTH(tbl_PV_Milestones[[#This Row],[Baseline Date]])&lt;7,YEAR(tbl_PV_Milestones[[#This Row],[Baseline Date]]),YEAR(tbl_PV_Milestones[[#This Row],[Baseline Date]])+1)</f>
        <v>2024</v>
      </c>
      <c r="W1062" s="41">
        <f>IF(MONTH(tbl_PV_Milestones[[#This Row],[Actual/Schedule Finish]])&lt;7,YEAR(tbl_PV_Milestones[[#This Row],[Actual/Schedule Finish]]),YEAR(tbl_PV_Milestones[[#This Row],[Actual/Schedule Finish]])+1)</f>
        <v>2025</v>
      </c>
      <c r="X1062" s="41" t="str">
        <f>IF(OR(tbl_PV_Milestones[[#This Row],[Project Status]]="Completed",tbl_PV_Milestones[[#This Row],[Project Status]]="Assumed Completed"),"Yes","No")</f>
        <v>No</v>
      </c>
      <c r="Y1062" s="41">
        <f>IF(tbl_PV_Milestones[[#This Row],[Baseline Date]]="",1,0)</f>
        <v>0</v>
      </c>
      <c r="Z1062" s="41">
        <f>IF(tbl_PV_Milestones[[#This Row],[Baseline Date]]&lt;PV_Meta!$B$7,1,0)</f>
        <v>1</v>
      </c>
      <c r="AA1062" s="41">
        <f>IF(tbl_PV_Milestones[[#This Row],[Complete]]="Yes",1,0)</f>
        <v>0</v>
      </c>
      <c r="AB1062" s="41">
        <f>IF(AND(tbl_PV_Milestones[[#This Row],[BL FY]]=2025,tbl_PV_Milestones[[#This Row],[Baseline Date]]&lt;PV_Meta!$B$7),1,0)</f>
        <v>0</v>
      </c>
      <c r="AC1062" s="41">
        <f>IF(AND(tbl_PV_Milestones[[#This Row],[Planned YTD]]=1,tbl_PV_Milestones[[#This Row],[Complete]]="Yes"),1,0)</f>
        <v>0</v>
      </c>
      <c r="AD1062" s="41">
        <f>IF(AND(tbl_PV_Milestones[[#This Row],[Actual/Schedule Finish]]&lt;PV_Meta!$B$7,tbl_PV_Milestones[[#This Row],[Complete]]="No",tbl_PV_Milestones[[#This Row],[Project Status]]&lt;&gt;"On Hold"),1,0)</f>
        <v>0</v>
      </c>
      <c r="AE1062" s="41">
        <f>IF(AND(tbl_PV_Milestones[[#This Row],[Actual/Schedule Finish]]&gt;tbl_PV_Milestones[[#This Row],[Baseline Date]],tbl_PV_Milestones[[#This Row],[Complete]]="No",tbl_PV_Milestones[[#This Row],[Project Status]]&lt;&gt;"On Hold",tbl_PV_Milestones[[#This Row],[Overdue]]=0,tbl_PV_Milestones[[#This Row],[To be Baselined]]&lt;&gt;1),1,0)</f>
        <v>0</v>
      </c>
      <c r="AF1062" s="41">
        <f>IF(AND(tbl_PV_Milestones[[#This Row],[BL FY]]=2025,tbl_PV_Milestones[[#This Row],[Finish FY]]&gt;2025),1,0)</f>
        <v>0</v>
      </c>
      <c r="AG1062" s="56" t="str">
        <f>_xlfn.XLOOKUP(tbl_PV_Milestones[[#This Row],[Work ID]],tbl_PV_Meta[Work ID '#],tbl_PV_Meta[Project Manager/Owner],,0)</f>
        <v>Project Manager 4</v>
      </c>
      <c r="AH1062" s="6"/>
    </row>
    <row r="1063" spans="4:34" x14ac:dyDescent="0.25">
      <c r="D1063" s="6" t="s">
        <v>136</v>
      </c>
      <c r="E1063" s="6" t="s">
        <v>520</v>
      </c>
      <c r="F1063" s="6" t="s">
        <v>1706</v>
      </c>
      <c r="G1063" s="6" t="s">
        <v>536</v>
      </c>
      <c r="H1063" s="6" t="s">
        <v>505</v>
      </c>
      <c r="I1063" s="6" t="s">
        <v>510</v>
      </c>
      <c r="J1063" s="6" t="s">
        <v>136</v>
      </c>
      <c r="K1063" s="6" t="s">
        <v>61</v>
      </c>
      <c r="L1063" s="6" t="s">
        <v>121</v>
      </c>
      <c r="M1063" s="43"/>
      <c r="N1063" s="44" t="s">
        <v>1979</v>
      </c>
      <c r="O1063" s="39">
        <v>45596.333333333299</v>
      </c>
      <c r="P1063" s="39">
        <v>45506.708333333299</v>
      </c>
      <c r="Q1063" s="6">
        <v>-62</v>
      </c>
      <c r="R1063" s="6">
        <v>-8.5048010973936897E-2</v>
      </c>
      <c r="S1063" s="45" t="e">
        <f>_xlfn.CONCAT(#REF!,TRIM(tbl_PV_Milestones[[#This Row],[Milestone Description]]))</f>
        <v>#REF!</v>
      </c>
      <c r="T1063" s="84" t="str">
        <f>IF(COUNTIF(tbl_PV_Milestones[UID],tbl_PV_Milestones[[#This Row],[UID]])&gt;1,"Duplicate","")</f>
        <v>Duplicate</v>
      </c>
      <c r="U1063" s="42" t="str">
        <f>_xlfn.XLOOKUP(tbl_PV_Milestones[[#This Row],[Work ID]],tbl_PV_Meta[Work ID '#],tbl_PV_Meta[Sub-Portfolio])</f>
        <v>Sub-Portfolio 7</v>
      </c>
      <c r="V1063" s="41">
        <f>IF(MONTH(tbl_PV_Milestones[[#This Row],[Baseline Date]])&lt;7,YEAR(tbl_PV_Milestones[[#This Row],[Baseline Date]]),YEAR(tbl_PV_Milestones[[#This Row],[Baseline Date]])+1)</f>
        <v>2025</v>
      </c>
      <c r="W1063" s="41">
        <f>IF(MONTH(tbl_PV_Milestones[[#This Row],[Actual/Schedule Finish]])&lt;7,YEAR(tbl_PV_Milestones[[#This Row],[Actual/Schedule Finish]]),YEAR(tbl_PV_Milestones[[#This Row],[Actual/Schedule Finish]])+1)</f>
        <v>2025</v>
      </c>
      <c r="X1063" s="41" t="str">
        <f>IF(OR(tbl_PV_Milestones[[#This Row],[Project Status]]="Completed",tbl_PV_Milestones[[#This Row],[Project Status]]="Assumed Completed"),"Yes","No")</f>
        <v>No</v>
      </c>
      <c r="Y1063" s="41">
        <f>IF(tbl_PV_Milestones[[#This Row],[Baseline Date]]="",1,0)</f>
        <v>0</v>
      </c>
      <c r="Z1063" s="41">
        <f>IF(tbl_PV_Milestones[[#This Row],[Baseline Date]]&lt;PV_Meta!$B$7,1,0)</f>
        <v>1</v>
      </c>
      <c r="AA1063" s="41">
        <f>IF(tbl_PV_Milestones[[#This Row],[Complete]]="Yes",1,0)</f>
        <v>0</v>
      </c>
      <c r="AB1063" s="41">
        <f>IF(AND(tbl_PV_Milestones[[#This Row],[BL FY]]=2025,tbl_PV_Milestones[[#This Row],[Baseline Date]]&lt;PV_Meta!$B$7),1,0)</f>
        <v>1</v>
      </c>
      <c r="AC1063" s="41">
        <f>IF(AND(tbl_PV_Milestones[[#This Row],[Planned YTD]]=1,tbl_PV_Milestones[[#This Row],[Complete]]="Yes"),1,0)</f>
        <v>0</v>
      </c>
      <c r="AD1063" s="41">
        <f>IF(AND(tbl_PV_Milestones[[#This Row],[Actual/Schedule Finish]]&lt;PV_Meta!$B$7,tbl_PV_Milestones[[#This Row],[Complete]]="No",tbl_PV_Milestones[[#This Row],[Project Status]]&lt;&gt;"On Hold"),1,0)</f>
        <v>0</v>
      </c>
      <c r="AE1063" s="41">
        <f>IF(AND(tbl_PV_Milestones[[#This Row],[Actual/Schedule Finish]]&gt;tbl_PV_Milestones[[#This Row],[Baseline Date]],tbl_PV_Milestones[[#This Row],[Complete]]="No",tbl_PV_Milestones[[#This Row],[Project Status]]&lt;&gt;"On Hold",tbl_PV_Milestones[[#This Row],[Overdue]]=0,tbl_PV_Milestones[[#This Row],[To be Baselined]]&lt;&gt;1),1,0)</f>
        <v>0</v>
      </c>
      <c r="AF1063" s="41">
        <f>IF(AND(tbl_PV_Milestones[[#This Row],[BL FY]]=2025,tbl_PV_Milestones[[#This Row],[Finish FY]]&gt;2025),1,0)</f>
        <v>0</v>
      </c>
      <c r="AG1063" s="56" t="str">
        <f>_xlfn.XLOOKUP(tbl_PV_Milestones[[#This Row],[Work ID]],tbl_PV_Meta[Work ID '#],tbl_PV_Meta[Project Manager/Owner],,0)</f>
        <v>Project Manager 4</v>
      </c>
      <c r="AH1063" s="6"/>
    </row>
    <row r="1064" spans="4:34" x14ac:dyDescent="0.25">
      <c r="D1064" s="6" t="s">
        <v>136</v>
      </c>
      <c r="E1064" s="6" t="s">
        <v>513</v>
      </c>
      <c r="F1064" s="6" t="s">
        <v>1706</v>
      </c>
      <c r="G1064" s="6" t="s">
        <v>542</v>
      </c>
      <c r="H1064" s="6" t="s">
        <v>519</v>
      </c>
      <c r="I1064" s="6" t="s">
        <v>110</v>
      </c>
      <c r="J1064" s="6" t="s">
        <v>136</v>
      </c>
      <c r="K1064" s="6" t="s">
        <v>61</v>
      </c>
      <c r="L1064" s="6" t="s">
        <v>121</v>
      </c>
      <c r="M1064" s="43"/>
      <c r="N1064" s="44" t="s">
        <v>1979</v>
      </c>
      <c r="O1064" s="39">
        <v>45646.708333333299</v>
      </c>
      <c r="P1064" s="39">
        <v>45513.708333333299</v>
      </c>
      <c r="Q1064" s="6">
        <v>-94</v>
      </c>
      <c r="R1064" s="6">
        <v>-0.128943758573388</v>
      </c>
      <c r="S1064" s="45" t="e">
        <f>_xlfn.CONCAT(#REF!,TRIM(tbl_PV_Milestones[[#This Row],[Milestone Description]]))</f>
        <v>#REF!</v>
      </c>
      <c r="T1064" s="84" t="str">
        <f>IF(COUNTIF(tbl_PV_Milestones[UID],tbl_PV_Milestones[[#This Row],[UID]])&gt;1,"Duplicate","")</f>
        <v>Duplicate</v>
      </c>
      <c r="U1064" s="42" t="str">
        <f>_xlfn.XLOOKUP(tbl_PV_Milestones[[#This Row],[Work ID]],tbl_PV_Meta[Work ID '#],tbl_PV_Meta[Sub-Portfolio])</f>
        <v>Sub-Portfolio 7</v>
      </c>
      <c r="V1064" s="41">
        <f>IF(MONTH(tbl_PV_Milestones[[#This Row],[Baseline Date]])&lt;7,YEAR(tbl_PV_Milestones[[#This Row],[Baseline Date]]),YEAR(tbl_PV_Milestones[[#This Row],[Baseline Date]])+1)</f>
        <v>2025</v>
      </c>
      <c r="W1064" s="41">
        <f>IF(MONTH(tbl_PV_Milestones[[#This Row],[Actual/Schedule Finish]])&lt;7,YEAR(tbl_PV_Milestones[[#This Row],[Actual/Schedule Finish]]),YEAR(tbl_PV_Milestones[[#This Row],[Actual/Schedule Finish]])+1)</f>
        <v>2025</v>
      </c>
      <c r="X1064" s="41" t="str">
        <f>IF(OR(tbl_PV_Milestones[[#This Row],[Project Status]]="Completed",tbl_PV_Milestones[[#This Row],[Project Status]]="Assumed Completed"),"Yes","No")</f>
        <v>No</v>
      </c>
      <c r="Y1064" s="41">
        <f>IF(tbl_PV_Milestones[[#This Row],[Baseline Date]]="",1,0)</f>
        <v>0</v>
      </c>
      <c r="Z1064" s="41">
        <f>IF(tbl_PV_Milestones[[#This Row],[Baseline Date]]&lt;PV_Meta!$B$7,1,0)</f>
        <v>1</v>
      </c>
      <c r="AA1064" s="41">
        <f>IF(tbl_PV_Milestones[[#This Row],[Complete]]="Yes",1,0)</f>
        <v>0</v>
      </c>
      <c r="AB1064" s="41">
        <f>IF(AND(tbl_PV_Milestones[[#This Row],[BL FY]]=2025,tbl_PV_Milestones[[#This Row],[Baseline Date]]&lt;PV_Meta!$B$7),1,0)</f>
        <v>1</v>
      </c>
      <c r="AC1064" s="41">
        <f>IF(AND(tbl_PV_Milestones[[#This Row],[Planned YTD]]=1,tbl_PV_Milestones[[#This Row],[Complete]]="Yes"),1,0)</f>
        <v>0</v>
      </c>
      <c r="AD1064" s="41">
        <f>IF(AND(tbl_PV_Milestones[[#This Row],[Actual/Schedule Finish]]&lt;PV_Meta!$B$7,tbl_PV_Milestones[[#This Row],[Complete]]="No",tbl_PV_Milestones[[#This Row],[Project Status]]&lt;&gt;"On Hold"),1,0)</f>
        <v>0</v>
      </c>
      <c r="AE1064" s="41">
        <f>IF(AND(tbl_PV_Milestones[[#This Row],[Actual/Schedule Finish]]&gt;tbl_PV_Milestones[[#This Row],[Baseline Date]],tbl_PV_Milestones[[#This Row],[Complete]]="No",tbl_PV_Milestones[[#This Row],[Project Status]]&lt;&gt;"On Hold",tbl_PV_Milestones[[#This Row],[Overdue]]=0,tbl_PV_Milestones[[#This Row],[To be Baselined]]&lt;&gt;1),1,0)</f>
        <v>0</v>
      </c>
      <c r="AF1064" s="41">
        <f>IF(AND(tbl_PV_Milestones[[#This Row],[BL FY]]=2025,tbl_PV_Milestones[[#This Row],[Finish FY]]&gt;2025),1,0)</f>
        <v>0</v>
      </c>
      <c r="AG1064" s="56" t="str">
        <f>_xlfn.XLOOKUP(tbl_PV_Milestones[[#This Row],[Work ID]],tbl_PV_Meta[Work ID '#],tbl_PV_Meta[Project Manager/Owner],,0)</f>
        <v>Project Manager 4</v>
      </c>
      <c r="AH1064" s="6"/>
    </row>
    <row r="1065" spans="4:34" x14ac:dyDescent="0.25">
      <c r="D1065" s="6" t="s">
        <v>136</v>
      </c>
      <c r="E1065" s="6" t="s">
        <v>503</v>
      </c>
      <c r="F1065" s="6" t="s">
        <v>1695</v>
      </c>
      <c r="G1065" s="6" t="s">
        <v>777</v>
      </c>
      <c r="H1065" s="6" t="s">
        <v>510</v>
      </c>
      <c r="I1065" s="6" t="s">
        <v>510</v>
      </c>
      <c r="J1065" s="6" t="s">
        <v>136</v>
      </c>
      <c r="K1065" s="6" t="s">
        <v>278</v>
      </c>
      <c r="L1065" s="6" t="s">
        <v>112</v>
      </c>
      <c r="M1065" s="43"/>
      <c r="N1065" s="44" t="s">
        <v>1979</v>
      </c>
      <c r="O1065" s="39">
        <v>44840</v>
      </c>
      <c r="P1065" s="39">
        <v>44840</v>
      </c>
      <c r="Q1065" s="6">
        <v>0</v>
      </c>
      <c r="S1065" s="45" t="e">
        <f>_xlfn.CONCAT(#REF!,TRIM(tbl_PV_Milestones[[#This Row],[Milestone Description]]))</f>
        <v>#REF!</v>
      </c>
      <c r="T1065" s="84" t="str">
        <f>IF(COUNTIF(tbl_PV_Milestones[UID],tbl_PV_Milestones[[#This Row],[UID]])&gt;1,"Duplicate","")</f>
        <v>Duplicate</v>
      </c>
      <c r="U1065" s="42" t="str">
        <f>_xlfn.XLOOKUP(tbl_PV_Milestones[[#This Row],[Work ID]],tbl_PV_Meta[Work ID '#],tbl_PV_Meta[Sub-Portfolio])</f>
        <v>Sub-Portfolio 8</v>
      </c>
      <c r="V1065" s="41">
        <f>IF(MONTH(tbl_PV_Milestones[[#This Row],[Baseline Date]])&lt;7,YEAR(tbl_PV_Milestones[[#This Row],[Baseline Date]]),YEAR(tbl_PV_Milestones[[#This Row],[Baseline Date]])+1)</f>
        <v>2023</v>
      </c>
      <c r="W1065" s="41">
        <f>IF(MONTH(tbl_PV_Milestones[[#This Row],[Actual/Schedule Finish]])&lt;7,YEAR(tbl_PV_Milestones[[#This Row],[Actual/Schedule Finish]]),YEAR(tbl_PV_Milestones[[#This Row],[Actual/Schedule Finish]])+1)</f>
        <v>2023</v>
      </c>
      <c r="X1065" s="41" t="str">
        <f>IF(OR(tbl_PV_Milestones[[#This Row],[Project Status]]="Completed",tbl_PV_Milestones[[#This Row],[Project Status]]="Assumed Completed"),"Yes","No")</f>
        <v>No</v>
      </c>
      <c r="Y1065" s="41">
        <f>IF(tbl_PV_Milestones[[#This Row],[Baseline Date]]="",1,0)</f>
        <v>0</v>
      </c>
      <c r="Z1065" s="41">
        <f>IF(tbl_PV_Milestones[[#This Row],[Baseline Date]]&lt;PV_Meta!$B$7,1,0)</f>
        <v>1</v>
      </c>
      <c r="AA1065" s="41">
        <f>IF(tbl_PV_Milestones[[#This Row],[Complete]]="Yes",1,0)</f>
        <v>0</v>
      </c>
      <c r="AB1065" s="41">
        <f>IF(AND(tbl_PV_Milestones[[#This Row],[BL FY]]=2025,tbl_PV_Milestones[[#This Row],[Baseline Date]]&lt;PV_Meta!$B$7),1,0)</f>
        <v>0</v>
      </c>
      <c r="AC1065" s="41">
        <f>IF(AND(tbl_PV_Milestones[[#This Row],[Planned YTD]]=1,tbl_PV_Milestones[[#This Row],[Complete]]="Yes"),1,0)</f>
        <v>0</v>
      </c>
      <c r="AD1065" s="41">
        <f>IF(AND(tbl_PV_Milestones[[#This Row],[Actual/Schedule Finish]]&lt;PV_Meta!$B$7,tbl_PV_Milestones[[#This Row],[Complete]]="No",tbl_PV_Milestones[[#This Row],[Project Status]]&lt;&gt;"On Hold"),1,0)</f>
        <v>0</v>
      </c>
      <c r="AE1065" s="41">
        <f>IF(AND(tbl_PV_Milestones[[#This Row],[Actual/Schedule Finish]]&gt;tbl_PV_Milestones[[#This Row],[Baseline Date]],tbl_PV_Milestones[[#This Row],[Complete]]="No",tbl_PV_Milestones[[#This Row],[Project Status]]&lt;&gt;"On Hold",tbl_PV_Milestones[[#This Row],[Overdue]]=0,tbl_PV_Milestones[[#This Row],[To be Baselined]]&lt;&gt;1),1,0)</f>
        <v>0</v>
      </c>
      <c r="AF1065" s="41">
        <f>IF(AND(tbl_PV_Milestones[[#This Row],[BL FY]]=2025,tbl_PV_Milestones[[#This Row],[Finish FY]]&gt;2025),1,0)</f>
        <v>0</v>
      </c>
      <c r="AG1065" s="56" t="str">
        <f>_xlfn.XLOOKUP(tbl_PV_Milestones[[#This Row],[Work ID]],tbl_PV_Meta[Work ID '#],tbl_PV_Meta[Project Manager/Owner],,0)</f>
        <v>Project Manager 22</v>
      </c>
      <c r="AH1065" s="6"/>
    </row>
    <row r="1066" spans="4:34" x14ac:dyDescent="0.25">
      <c r="D1066" s="6" t="s">
        <v>136</v>
      </c>
      <c r="E1066" s="6" t="s">
        <v>513</v>
      </c>
      <c r="F1066" s="6" t="s">
        <v>1706</v>
      </c>
      <c r="G1066" s="6" t="s">
        <v>527</v>
      </c>
      <c r="H1066" s="6" t="s">
        <v>505</v>
      </c>
      <c r="I1066" s="6" t="s">
        <v>510</v>
      </c>
      <c r="J1066" s="6" t="s">
        <v>136</v>
      </c>
      <c r="K1066" s="6" t="s">
        <v>61</v>
      </c>
      <c r="L1066" s="6" t="s">
        <v>121</v>
      </c>
      <c r="M1066" s="43"/>
      <c r="N1066" s="44" t="s">
        <v>1979</v>
      </c>
      <c r="O1066" s="39">
        <v>45635.708333333299</v>
      </c>
      <c r="P1066" s="39">
        <v>45527.708333333299</v>
      </c>
      <c r="Q1066" s="6">
        <v>-75</v>
      </c>
      <c r="R1066" s="6">
        <v>-0.102880658436214</v>
      </c>
      <c r="S1066" s="45" t="e">
        <f>_xlfn.CONCAT(#REF!,TRIM(tbl_PV_Milestones[[#This Row],[Milestone Description]]))</f>
        <v>#REF!</v>
      </c>
      <c r="T1066" s="84" t="str">
        <f>IF(COUNTIF(tbl_PV_Milestones[UID],tbl_PV_Milestones[[#This Row],[UID]])&gt;1,"Duplicate","")</f>
        <v>Duplicate</v>
      </c>
      <c r="U1066" s="42" t="str">
        <f>_xlfn.XLOOKUP(tbl_PV_Milestones[[#This Row],[Work ID]],tbl_PV_Meta[Work ID '#],tbl_PV_Meta[Sub-Portfolio])</f>
        <v>Sub-Portfolio 7</v>
      </c>
      <c r="V1066" s="41">
        <f>IF(MONTH(tbl_PV_Milestones[[#This Row],[Baseline Date]])&lt;7,YEAR(tbl_PV_Milestones[[#This Row],[Baseline Date]]),YEAR(tbl_PV_Milestones[[#This Row],[Baseline Date]])+1)</f>
        <v>2025</v>
      </c>
      <c r="W1066" s="41">
        <f>IF(MONTH(tbl_PV_Milestones[[#This Row],[Actual/Schedule Finish]])&lt;7,YEAR(tbl_PV_Milestones[[#This Row],[Actual/Schedule Finish]]),YEAR(tbl_PV_Milestones[[#This Row],[Actual/Schedule Finish]])+1)</f>
        <v>2025</v>
      </c>
      <c r="X1066" s="41" t="str">
        <f>IF(OR(tbl_PV_Milestones[[#This Row],[Project Status]]="Completed",tbl_PV_Milestones[[#This Row],[Project Status]]="Assumed Completed"),"Yes","No")</f>
        <v>No</v>
      </c>
      <c r="Y1066" s="41">
        <f>IF(tbl_PV_Milestones[[#This Row],[Baseline Date]]="",1,0)</f>
        <v>0</v>
      </c>
      <c r="Z1066" s="41">
        <f>IF(tbl_PV_Milestones[[#This Row],[Baseline Date]]&lt;PV_Meta!$B$7,1,0)</f>
        <v>1</v>
      </c>
      <c r="AA1066" s="41">
        <f>IF(tbl_PV_Milestones[[#This Row],[Complete]]="Yes",1,0)</f>
        <v>0</v>
      </c>
      <c r="AB1066" s="41">
        <f>IF(AND(tbl_PV_Milestones[[#This Row],[BL FY]]=2025,tbl_PV_Milestones[[#This Row],[Baseline Date]]&lt;PV_Meta!$B$7),1,0)</f>
        <v>1</v>
      </c>
      <c r="AC1066" s="41">
        <f>IF(AND(tbl_PV_Milestones[[#This Row],[Planned YTD]]=1,tbl_PV_Milestones[[#This Row],[Complete]]="Yes"),1,0)</f>
        <v>0</v>
      </c>
      <c r="AD1066" s="41">
        <f>IF(AND(tbl_PV_Milestones[[#This Row],[Actual/Schedule Finish]]&lt;PV_Meta!$B$7,tbl_PV_Milestones[[#This Row],[Complete]]="No",tbl_PV_Milestones[[#This Row],[Project Status]]&lt;&gt;"On Hold"),1,0)</f>
        <v>0</v>
      </c>
      <c r="AE1066" s="41">
        <f>IF(AND(tbl_PV_Milestones[[#This Row],[Actual/Schedule Finish]]&gt;tbl_PV_Milestones[[#This Row],[Baseline Date]],tbl_PV_Milestones[[#This Row],[Complete]]="No",tbl_PV_Milestones[[#This Row],[Project Status]]&lt;&gt;"On Hold",tbl_PV_Milestones[[#This Row],[Overdue]]=0,tbl_PV_Milestones[[#This Row],[To be Baselined]]&lt;&gt;1),1,0)</f>
        <v>0</v>
      </c>
      <c r="AF1066" s="41">
        <f>IF(AND(tbl_PV_Milestones[[#This Row],[BL FY]]=2025,tbl_PV_Milestones[[#This Row],[Finish FY]]&gt;2025),1,0)</f>
        <v>0</v>
      </c>
      <c r="AG1066" s="56" t="str">
        <f>_xlfn.XLOOKUP(tbl_PV_Milestones[[#This Row],[Work ID]],tbl_PV_Meta[Work ID '#],tbl_PV_Meta[Project Manager/Owner],,0)</f>
        <v>Project Manager 4</v>
      </c>
      <c r="AH1066" s="6"/>
    </row>
    <row r="1067" spans="4:34" x14ac:dyDescent="0.25">
      <c r="D1067" s="6" t="s">
        <v>136</v>
      </c>
      <c r="E1067" s="6" t="s">
        <v>520</v>
      </c>
      <c r="F1067" s="6" t="s">
        <v>1706</v>
      </c>
      <c r="G1067" s="6" t="s">
        <v>533</v>
      </c>
      <c r="H1067" s="6" t="s">
        <v>519</v>
      </c>
      <c r="I1067" s="6" t="s">
        <v>510</v>
      </c>
      <c r="J1067" s="6" t="s">
        <v>136</v>
      </c>
      <c r="K1067" s="6" t="s">
        <v>61</v>
      </c>
      <c r="L1067" s="6" t="s">
        <v>121</v>
      </c>
      <c r="M1067" s="43"/>
      <c r="N1067" s="44" t="s">
        <v>1979</v>
      </c>
      <c r="O1067" s="39">
        <v>45688.708333333299</v>
      </c>
      <c r="P1067" s="39">
        <v>45580.333333333299</v>
      </c>
      <c r="Q1067" s="6">
        <v>-68</v>
      </c>
      <c r="R1067" s="6">
        <v>-9.3278463648834006E-2</v>
      </c>
      <c r="S1067" s="45" t="e">
        <f>_xlfn.CONCAT(#REF!,TRIM(tbl_PV_Milestones[[#This Row],[Milestone Description]]))</f>
        <v>#REF!</v>
      </c>
      <c r="T1067" s="84" t="str">
        <f>IF(COUNTIF(tbl_PV_Milestones[UID],tbl_PV_Milestones[[#This Row],[UID]])&gt;1,"Duplicate","")</f>
        <v>Duplicate</v>
      </c>
      <c r="U1067" s="42" t="str">
        <f>_xlfn.XLOOKUP(tbl_PV_Milestones[[#This Row],[Work ID]],tbl_PV_Meta[Work ID '#],tbl_PV_Meta[Sub-Portfolio])</f>
        <v>Sub-Portfolio 7</v>
      </c>
      <c r="V1067" s="41">
        <f>IF(MONTH(tbl_PV_Milestones[[#This Row],[Baseline Date]])&lt;7,YEAR(tbl_PV_Milestones[[#This Row],[Baseline Date]]),YEAR(tbl_PV_Milestones[[#This Row],[Baseline Date]])+1)</f>
        <v>2025</v>
      </c>
      <c r="W1067" s="41">
        <f>IF(MONTH(tbl_PV_Milestones[[#This Row],[Actual/Schedule Finish]])&lt;7,YEAR(tbl_PV_Milestones[[#This Row],[Actual/Schedule Finish]]),YEAR(tbl_PV_Milestones[[#This Row],[Actual/Schedule Finish]])+1)</f>
        <v>2025</v>
      </c>
      <c r="X1067" s="41" t="str">
        <f>IF(OR(tbl_PV_Milestones[[#This Row],[Project Status]]="Completed",tbl_PV_Milestones[[#This Row],[Project Status]]="Assumed Completed"),"Yes","No")</f>
        <v>No</v>
      </c>
      <c r="Y1067" s="41">
        <f>IF(tbl_PV_Milestones[[#This Row],[Baseline Date]]="",1,0)</f>
        <v>0</v>
      </c>
      <c r="Z1067" s="41">
        <f>IF(tbl_PV_Milestones[[#This Row],[Baseline Date]]&lt;PV_Meta!$B$7,1,0)</f>
        <v>1</v>
      </c>
      <c r="AA1067" s="41">
        <f>IF(tbl_PV_Milestones[[#This Row],[Complete]]="Yes",1,0)</f>
        <v>0</v>
      </c>
      <c r="AB1067" s="41">
        <f>IF(AND(tbl_PV_Milestones[[#This Row],[BL FY]]=2025,tbl_PV_Milestones[[#This Row],[Baseline Date]]&lt;PV_Meta!$B$7),1,0)</f>
        <v>1</v>
      </c>
      <c r="AC1067" s="41">
        <f>IF(AND(tbl_PV_Milestones[[#This Row],[Planned YTD]]=1,tbl_PV_Milestones[[#This Row],[Complete]]="Yes"),1,0)</f>
        <v>0</v>
      </c>
      <c r="AD1067" s="41">
        <f>IF(AND(tbl_PV_Milestones[[#This Row],[Actual/Schedule Finish]]&lt;PV_Meta!$B$7,tbl_PV_Milestones[[#This Row],[Complete]]="No",tbl_PV_Milestones[[#This Row],[Project Status]]&lt;&gt;"On Hold"),1,0)</f>
        <v>0</v>
      </c>
      <c r="AE1067" s="41">
        <f>IF(AND(tbl_PV_Milestones[[#This Row],[Actual/Schedule Finish]]&gt;tbl_PV_Milestones[[#This Row],[Baseline Date]],tbl_PV_Milestones[[#This Row],[Complete]]="No",tbl_PV_Milestones[[#This Row],[Project Status]]&lt;&gt;"On Hold",tbl_PV_Milestones[[#This Row],[Overdue]]=0,tbl_PV_Milestones[[#This Row],[To be Baselined]]&lt;&gt;1),1,0)</f>
        <v>0</v>
      </c>
      <c r="AF1067" s="41">
        <f>IF(AND(tbl_PV_Milestones[[#This Row],[BL FY]]=2025,tbl_PV_Milestones[[#This Row],[Finish FY]]&gt;2025),1,0)</f>
        <v>0</v>
      </c>
      <c r="AG1067" s="56" t="str">
        <f>_xlfn.XLOOKUP(tbl_PV_Milestones[[#This Row],[Work ID]],tbl_PV_Meta[Work ID '#],tbl_PV_Meta[Project Manager/Owner],,0)</f>
        <v>Project Manager 4</v>
      </c>
      <c r="AH1067" s="6"/>
    </row>
    <row r="1068" spans="4:34" x14ac:dyDescent="0.25">
      <c r="D1068" s="6" t="s">
        <v>136</v>
      </c>
      <c r="E1068" s="6" t="s">
        <v>520</v>
      </c>
      <c r="F1068" s="6" t="s">
        <v>1706</v>
      </c>
      <c r="G1068" s="6" t="s">
        <v>593</v>
      </c>
      <c r="H1068" s="6" t="s">
        <v>505</v>
      </c>
      <c r="I1068" s="6" t="s">
        <v>512</v>
      </c>
      <c r="J1068" s="6" t="s">
        <v>136</v>
      </c>
      <c r="K1068" s="6" t="s">
        <v>61</v>
      </c>
      <c r="L1068" s="6" t="s">
        <v>121</v>
      </c>
      <c r="M1068" s="43"/>
      <c r="N1068" s="44" t="s">
        <v>1979</v>
      </c>
      <c r="O1068" s="39">
        <v>45712.708333333299</v>
      </c>
      <c r="P1068" s="39">
        <v>45596.708333333299</v>
      </c>
      <c r="Q1068" s="6">
        <v>-71</v>
      </c>
      <c r="R1068" s="6">
        <v>-9.7393689986282603E-2</v>
      </c>
      <c r="S1068" s="45" t="e">
        <f>_xlfn.CONCAT(#REF!,TRIM(tbl_PV_Milestones[[#This Row],[Milestone Description]]))</f>
        <v>#REF!</v>
      </c>
      <c r="T1068" s="84" t="str">
        <f>IF(COUNTIF(tbl_PV_Milestones[UID],tbl_PV_Milestones[[#This Row],[UID]])&gt;1,"Duplicate","")</f>
        <v>Duplicate</v>
      </c>
      <c r="U1068" s="42" t="str">
        <f>_xlfn.XLOOKUP(tbl_PV_Milestones[[#This Row],[Work ID]],tbl_PV_Meta[Work ID '#],tbl_PV_Meta[Sub-Portfolio])</f>
        <v>Sub-Portfolio 7</v>
      </c>
      <c r="V1068" s="41">
        <f>IF(MONTH(tbl_PV_Milestones[[#This Row],[Baseline Date]])&lt;7,YEAR(tbl_PV_Milestones[[#This Row],[Baseline Date]]),YEAR(tbl_PV_Milestones[[#This Row],[Baseline Date]])+1)</f>
        <v>2025</v>
      </c>
      <c r="W1068" s="41">
        <f>IF(MONTH(tbl_PV_Milestones[[#This Row],[Actual/Schedule Finish]])&lt;7,YEAR(tbl_PV_Milestones[[#This Row],[Actual/Schedule Finish]]),YEAR(tbl_PV_Milestones[[#This Row],[Actual/Schedule Finish]])+1)</f>
        <v>2025</v>
      </c>
      <c r="X1068" s="41" t="str">
        <f>IF(OR(tbl_PV_Milestones[[#This Row],[Project Status]]="Completed",tbl_PV_Milestones[[#This Row],[Project Status]]="Assumed Completed"),"Yes","No")</f>
        <v>No</v>
      </c>
      <c r="Y1068" s="41">
        <f>IF(tbl_PV_Milestones[[#This Row],[Baseline Date]]="",1,0)</f>
        <v>0</v>
      </c>
      <c r="Z1068" s="41">
        <f>IF(tbl_PV_Milestones[[#This Row],[Baseline Date]]&lt;PV_Meta!$B$7,1,0)</f>
        <v>1</v>
      </c>
      <c r="AA1068" s="41">
        <f>IF(tbl_PV_Milestones[[#This Row],[Complete]]="Yes",1,0)</f>
        <v>0</v>
      </c>
      <c r="AB1068" s="41">
        <f>IF(AND(tbl_PV_Milestones[[#This Row],[BL FY]]=2025,tbl_PV_Milestones[[#This Row],[Baseline Date]]&lt;PV_Meta!$B$7),1,0)</f>
        <v>1</v>
      </c>
      <c r="AC1068" s="41">
        <f>IF(AND(tbl_PV_Milestones[[#This Row],[Planned YTD]]=1,tbl_PV_Milestones[[#This Row],[Complete]]="Yes"),1,0)</f>
        <v>0</v>
      </c>
      <c r="AD1068" s="41">
        <f>IF(AND(tbl_PV_Milestones[[#This Row],[Actual/Schedule Finish]]&lt;PV_Meta!$B$7,tbl_PV_Milestones[[#This Row],[Complete]]="No",tbl_PV_Milestones[[#This Row],[Project Status]]&lt;&gt;"On Hold"),1,0)</f>
        <v>0</v>
      </c>
      <c r="AE1068" s="41">
        <f>IF(AND(tbl_PV_Milestones[[#This Row],[Actual/Schedule Finish]]&gt;tbl_PV_Milestones[[#This Row],[Baseline Date]],tbl_PV_Milestones[[#This Row],[Complete]]="No",tbl_PV_Milestones[[#This Row],[Project Status]]&lt;&gt;"On Hold",tbl_PV_Milestones[[#This Row],[Overdue]]=0,tbl_PV_Milestones[[#This Row],[To be Baselined]]&lt;&gt;1),1,0)</f>
        <v>0</v>
      </c>
      <c r="AF1068" s="41">
        <f>IF(AND(tbl_PV_Milestones[[#This Row],[BL FY]]=2025,tbl_PV_Milestones[[#This Row],[Finish FY]]&gt;2025),1,0)</f>
        <v>0</v>
      </c>
      <c r="AG1068" s="56" t="str">
        <f>_xlfn.XLOOKUP(tbl_PV_Milestones[[#This Row],[Work ID]],tbl_PV_Meta[Work ID '#],tbl_PV_Meta[Project Manager/Owner],,0)</f>
        <v>Project Manager 4</v>
      </c>
      <c r="AH1068" s="6"/>
    </row>
    <row r="1069" spans="4:34" x14ac:dyDescent="0.25">
      <c r="D1069" s="6" t="s">
        <v>136</v>
      </c>
      <c r="E1069" s="6" t="s">
        <v>503</v>
      </c>
      <c r="F1069" s="6" t="s">
        <v>1695</v>
      </c>
      <c r="G1069" s="6" t="s">
        <v>778</v>
      </c>
      <c r="H1069" s="6" t="s">
        <v>505</v>
      </c>
      <c r="I1069" s="6" t="s">
        <v>522</v>
      </c>
      <c r="J1069" s="6" t="s">
        <v>136</v>
      </c>
      <c r="K1069" s="6" t="s">
        <v>278</v>
      </c>
      <c r="L1069" s="6" t="s">
        <v>112</v>
      </c>
      <c r="M1069" s="43"/>
      <c r="N1069" s="44" t="s">
        <v>1979</v>
      </c>
      <c r="O1069" s="39">
        <v>45464.708333333299</v>
      </c>
      <c r="P1069" s="39">
        <v>45464.708333333299</v>
      </c>
      <c r="Q1069" s="6">
        <v>0</v>
      </c>
      <c r="S1069" s="45" t="e">
        <f>_xlfn.CONCAT(#REF!,TRIM(tbl_PV_Milestones[[#This Row],[Milestone Description]]))</f>
        <v>#REF!</v>
      </c>
      <c r="T1069" s="84" t="str">
        <f>IF(COUNTIF(tbl_PV_Milestones[UID],tbl_PV_Milestones[[#This Row],[UID]])&gt;1,"Duplicate","")</f>
        <v>Duplicate</v>
      </c>
      <c r="U1069" s="42" t="str">
        <f>_xlfn.XLOOKUP(tbl_PV_Milestones[[#This Row],[Work ID]],tbl_PV_Meta[Work ID '#],tbl_PV_Meta[Sub-Portfolio])</f>
        <v>Sub-Portfolio 8</v>
      </c>
      <c r="V1069" s="41">
        <f>IF(MONTH(tbl_PV_Milestones[[#This Row],[Baseline Date]])&lt;7,YEAR(tbl_PV_Milestones[[#This Row],[Baseline Date]]),YEAR(tbl_PV_Milestones[[#This Row],[Baseline Date]])+1)</f>
        <v>2024</v>
      </c>
      <c r="W1069" s="41">
        <f>IF(MONTH(tbl_PV_Milestones[[#This Row],[Actual/Schedule Finish]])&lt;7,YEAR(tbl_PV_Milestones[[#This Row],[Actual/Schedule Finish]]),YEAR(tbl_PV_Milestones[[#This Row],[Actual/Schedule Finish]])+1)</f>
        <v>2024</v>
      </c>
      <c r="X1069" s="41" t="str">
        <f>IF(OR(tbl_PV_Milestones[[#This Row],[Project Status]]="Completed",tbl_PV_Milestones[[#This Row],[Project Status]]="Assumed Completed"),"Yes","No")</f>
        <v>No</v>
      </c>
      <c r="Y1069" s="41">
        <f>IF(tbl_PV_Milestones[[#This Row],[Baseline Date]]="",1,0)</f>
        <v>0</v>
      </c>
      <c r="Z1069" s="41">
        <f>IF(tbl_PV_Milestones[[#This Row],[Baseline Date]]&lt;PV_Meta!$B$7,1,0)</f>
        <v>1</v>
      </c>
      <c r="AA1069" s="41">
        <f>IF(tbl_PV_Milestones[[#This Row],[Complete]]="Yes",1,0)</f>
        <v>0</v>
      </c>
      <c r="AB1069" s="41">
        <f>IF(AND(tbl_PV_Milestones[[#This Row],[BL FY]]=2025,tbl_PV_Milestones[[#This Row],[Baseline Date]]&lt;PV_Meta!$B$7),1,0)</f>
        <v>0</v>
      </c>
      <c r="AC1069" s="41">
        <f>IF(AND(tbl_PV_Milestones[[#This Row],[Planned YTD]]=1,tbl_PV_Milestones[[#This Row],[Complete]]="Yes"),1,0)</f>
        <v>0</v>
      </c>
      <c r="AD1069" s="41">
        <f>IF(AND(tbl_PV_Milestones[[#This Row],[Actual/Schedule Finish]]&lt;PV_Meta!$B$7,tbl_PV_Milestones[[#This Row],[Complete]]="No",tbl_PV_Milestones[[#This Row],[Project Status]]&lt;&gt;"On Hold"),1,0)</f>
        <v>0</v>
      </c>
      <c r="AE1069" s="41">
        <f>IF(AND(tbl_PV_Milestones[[#This Row],[Actual/Schedule Finish]]&gt;tbl_PV_Milestones[[#This Row],[Baseline Date]],tbl_PV_Milestones[[#This Row],[Complete]]="No",tbl_PV_Milestones[[#This Row],[Project Status]]&lt;&gt;"On Hold",tbl_PV_Milestones[[#This Row],[Overdue]]=0,tbl_PV_Milestones[[#This Row],[To be Baselined]]&lt;&gt;1),1,0)</f>
        <v>0</v>
      </c>
      <c r="AF1069" s="41">
        <f>IF(AND(tbl_PV_Milestones[[#This Row],[BL FY]]=2025,tbl_PV_Milestones[[#This Row],[Finish FY]]&gt;2025),1,0)</f>
        <v>0</v>
      </c>
      <c r="AG1069" s="56" t="str">
        <f>_xlfn.XLOOKUP(tbl_PV_Milestones[[#This Row],[Work ID]],tbl_PV_Meta[Work ID '#],tbl_PV_Meta[Project Manager/Owner],,0)</f>
        <v>Project Manager 22</v>
      </c>
      <c r="AH1069" s="6"/>
    </row>
    <row r="1070" spans="4:34" x14ac:dyDescent="0.25">
      <c r="D1070" s="6" t="s">
        <v>136</v>
      </c>
      <c r="E1070" s="6" t="s">
        <v>503</v>
      </c>
      <c r="F1070" s="6" t="s">
        <v>1695</v>
      </c>
      <c r="G1070" s="6" t="s">
        <v>779</v>
      </c>
      <c r="H1070" s="6" t="s">
        <v>510</v>
      </c>
      <c r="I1070" s="6" t="s">
        <v>110</v>
      </c>
      <c r="J1070" s="6" t="s">
        <v>136</v>
      </c>
      <c r="K1070" s="6" t="s">
        <v>278</v>
      </c>
      <c r="L1070" s="6" t="s">
        <v>112</v>
      </c>
      <c r="M1070" s="43"/>
      <c r="N1070" s="44" t="s">
        <v>1979</v>
      </c>
      <c r="O1070" s="39">
        <v>45425.333333333299</v>
      </c>
      <c r="P1070" s="39">
        <v>45425.333333333299</v>
      </c>
      <c r="Q1070" s="6">
        <v>0</v>
      </c>
      <c r="S1070" s="45" t="e">
        <f>_xlfn.CONCAT(#REF!,TRIM(tbl_PV_Milestones[[#This Row],[Milestone Description]]))</f>
        <v>#REF!</v>
      </c>
      <c r="T1070" s="84" t="str">
        <f>IF(COUNTIF(tbl_PV_Milestones[UID],tbl_PV_Milestones[[#This Row],[UID]])&gt;1,"Duplicate","")</f>
        <v>Duplicate</v>
      </c>
      <c r="U1070" s="42" t="str">
        <f>_xlfn.XLOOKUP(tbl_PV_Milestones[[#This Row],[Work ID]],tbl_PV_Meta[Work ID '#],tbl_PV_Meta[Sub-Portfolio])</f>
        <v>Sub-Portfolio 8</v>
      </c>
      <c r="V1070" s="41">
        <f>IF(MONTH(tbl_PV_Milestones[[#This Row],[Baseline Date]])&lt;7,YEAR(tbl_PV_Milestones[[#This Row],[Baseline Date]]),YEAR(tbl_PV_Milestones[[#This Row],[Baseline Date]])+1)</f>
        <v>2024</v>
      </c>
      <c r="W1070" s="41">
        <f>IF(MONTH(tbl_PV_Milestones[[#This Row],[Actual/Schedule Finish]])&lt;7,YEAR(tbl_PV_Milestones[[#This Row],[Actual/Schedule Finish]]),YEAR(tbl_PV_Milestones[[#This Row],[Actual/Schedule Finish]])+1)</f>
        <v>2024</v>
      </c>
      <c r="X1070" s="41" t="str">
        <f>IF(OR(tbl_PV_Milestones[[#This Row],[Project Status]]="Completed",tbl_PV_Milestones[[#This Row],[Project Status]]="Assumed Completed"),"Yes","No")</f>
        <v>No</v>
      </c>
      <c r="Y1070" s="41">
        <f>IF(tbl_PV_Milestones[[#This Row],[Baseline Date]]="",1,0)</f>
        <v>0</v>
      </c>
      <c r="Z1070" s="41">
        <f>IF(tbl_PV_Milestones[[#This Row],[Baseline Date]]&lt;PV_Meta!$B$7,1,0)</f>
        <v>1</v>
      </c>
      <c r="AA1070" s="41">
        <f>IF(tbl_PV_Milestones[[#This Row],[Complete]]="Yes",1,0)</f>
        <v>0</v>
      </c>
      <c r="AB1070" s="41">
        <f>IF(AND(tbl_PV_Milestones[[#This Row],[BL FY]]=2025,tbl_PV_Milestones[[#This Row],[Baseline Date]]&lt;PV_Meta!$B$7),1,0)</f>
        <v>0</v>
      </c>
      <c r="AC1070" s="41">
        <f>IF(AND(tbl_PV_Milestones[[#This Row],[Planned YTD]]=1,tbl_PV_Milestones[[#This Row],[Complete]]="Yes"),1,0)</f>
        <v>0</v>
      </c>
      <c r="AD1070" s="41">
        <f>IF(AND(tbl_PV_Milestones[[#This Row],[Actual/Schedule Finish]]&lt;PV_Meta!$B$7,tbl_PV_Milestones[[#This Row],[Complete]]="No",tbl_PV_Milestones[[#This Row],[Project Status]]&lt;&gt;"On Hold"),1,0)</f>
        <v>0</v>
      </c>
      <c r="AE1070" s="41">
        <f>IF(AND(tbl_PV_Milestones[[#This Row],[Actual/Schedule Finish]]&gt;tbl_PV_Milestones[[#This Row],[Baseline Date]],tbl_PV_Milestones[[#This Row],[Complete]]="No",tbl_PV_Milestones[[#This Row],[Project Status]]&lt;&gt;"On Hold",tbl_PV_Milestones[[#This Row],[Overdue]]=0,tbl_PV_Milestones[[#This Row],[To be Baselined]]&lt;&gt;1),1,0)</f>
        <v>0</v>
      </c>
      <c r="AF1070" s="41">
        <f>IF(AND(tbl_PV_Milestones[[#This Row],[BL FY]]=2025,tbl_PV_Milestones[[#This Row],[Finish FY]]&gt;2025),1,0)</f>
        <v>0</v>
      </c>
      <c r="AG1070" s="56" t="str">
        <f>_xlfn.XLOOKUP(tbl_PV_Milestones[[#This Row],[Work ID]],tbl_PV_Meta[Work ID '#],tbl_PV_Meta[Project Manager/Owner],,0)</f>
        <v>Project Manager 22</v>
      </c>
      <c r="AH1070" s="6"/>
    </row>
    <row r="1071" spans="4:34" x14ac:dyDescent="0.25">
      <c r="D1071" s="6" t="s">
        <v>136</v>
      </c>
      <c r="E1071" s="6" t="s">
        <v>503</v>
      </c>
      <c r="F1071" s="6" t="s">
        <v>1708</v>
      </c>
      <c r="G1071" s="6" t="s">
        <v>780</v>
      </c>
      <c r="H1071" s="6" t="s">
        <v>519</v>
      </c>
      <c r="I1071" s="6" t="s">
        <v>510</v>
      </c>
      <c r="J1071" s="6" t="s">
        <v>136</v>
      </c>
      <c r="K1071" s="6" t="s">
        <v>29</v>
      </c>
      <c r="L1071" s="6" t="s">
        <v>27</v>
      </c>
      <c r="M1071" s="43"/>
      <c r="N1071" s="44" t="s">
        <v>1979</v>
      </c>
      <c r="O1071" s="39">
        <v>45596.708333333299</v>
      </c>
      <c r="P1071" s="39">
        <v>45596.708333333299</v>
      </c>
      <c r="Q1071" s="6">
        <v>0</v>
      </c>
      <c r="R1071" s="6">
        <v>0</v>
      </c>
      <c r="S1071" s="45" t="e">
        <f>_xlfn.CONCAT(#REF!,TRIM(tbl_PV_Milestones[[#This Row],[Milestone Description]]))</f>
        <v>#REF!</v>
      </c>
      <c r="T1071" s="84" t="str">
        <f>IF(COUNTIF(tbl_PV_Milestones[UID],tbl_PV_Milestones[[#This Row],[UID]])&gt;1,"Duplicate","")</f>
        <v>Duplicate</v>
      </c>
      <c r="U1071" s="42" t="str">
        <f>_xlfn.XLOOKUP(tbl_PV_Milestones[[#This Row],[Work ID]],tbl_PV_Meta[Work ID '#],tbl_PV_Meta[Sub-Portfolio])</f>
        <v>Sub-Portfolio 8</v>
      </c>
      <c r="V1071" s="41">
        <f>IF(MONTH(tbl_PV_Milestones[[#This Row],[Baseline Date]])&lt;7,YEAR(tbl_PV_Milestones[[#This Row],[Baseline Date]]),YEAR(tbl_PV_Milestones[[#This Row],[Baseline Date]])+1)</f>
        <v>2025</v>
      </c>
      <c r="W1071" s="41">
        <f>IF(MONTH(tbl_PV_Milestones[[#This Row],[Actual/Schedule Finish]])&lt;7,YEAR(tbl_PV_Milestones[[#This Row],[Actual/Schedule Finish]]),YEAR(tbl_PV_Milestones[[#This Row],[Actual/Schedule Finish]])+1)</f>
        <v>2025</v>
      </c>
      <c r="X1071" s="41" t="str">
        <f>IF(OR(tbl_PV_Milestones[[#This Row],[Project Status]]="Completed",tbl_PV_Milestones[[#This Row],[Project Status]]="Assumed Completed"),"Yes","No")</f>
        <v>No</v>
      </c>
      <c r="Y1071" s="41">
        <f>IF(tbl_PV_Milestones[[#This Row],[Baseline Date]]="",1,0)</f>
        <v>0</v>
      </c>
      <c r="Z1071" s="41">
        <f>IF(tbl_PV_Milestones[[#This Row],[Baseline Date]]&lt;PV_Meta!$B$7,1,0)</f>
        <v>1</v>
      </c>
      <c r="AA1071" s="41">
        <f>IF(tbl_PV_Milestones[[#This Row],[Complete]]="Yes",1,0)</f>
        <v>0</v>
      </c>
      <c r="AB1071" s="41">
        <f>IF(AND(tbl_PV_Milestones[[#This Row],[BL FY]]=2025,tbl_PV_Milestones[[#This Row],[Baseline Date]]&lt;PV_Meta!$B$7),1,0)</f>
        <v>1</v>
      </c>
      <c r="AC1071" s="41">
        <f>IF(AND(tbl_PV_Milestones[[#This Row],[Planned YTD]]=1,tbl_PV_Milestones[[#This Row],[Complete]]="Yes"),1,0)</f>
        <v>0</v>
      </c>
      <c r="AD1071" s="41">
        <f>IF(AND(tbl_PV_Milestones[[#This Row],[Actual/Schedule Finish]]&lt;PV_Meta!$B$7,tbl_PV_Milestones[[#This Row],[Complete]]="No",tbl_PV_Milestones[[#This Row],[Project Status]]&lt;&gt;"On Hold"),1,0)</f>
        <v>0</v>
      </c>
      <c r="AE1071" s="41">
        <f>IF(AND(tbl_PV_Milestones[[#This Row],[Actual/Schedule Finish]]&gt;tbl_PV_Milestones[[#This Row],[Baseline Date]],tbl_PV_Milestones[[#This Row],[Complete]]="No",tbl_PV_Milestones[[#This Row],[Project Status]]&lt;&gt;"On Hold",tbl_PV_Milestones[[#This Row],[Overdue]]=0,tbl_PV_Milestones[[#This Row],[To be Baselined]]&lt;&gt;1),1,0)</f>
        <v>0</v>
      </c>
      <c r="AF1071" s="41">
        <f>IF(AND(tbl_PV_Milestones[[#This Row],[BL FY]]=2025,tbl_PV_Milestones[[#This Row],[Finish FY]]&gt;2025),1,0)</f>
        <v>0</v>
      </c>
      <c r="AG1071" s="56" t="str">
        <f>_xlfn.XLOOKUP(tbl_PV_Milestones[[#This Row],[Work ID]],tbl_PV_Meta[Work ID '#],tbl_PV_Meta[Project Manager/Owner],,0)</f>
        <v>Project Manager 6</v>
      </c>
      <c r="AH1071" s="6"/>
    </row>
    <row r="1072" spans="4:34" x14ac:dyDescent="0.25">
      <c r="D1072" s="6" t="s">
        <v>136</v>
      </c>
      <c r="E1072" s="6" t="s">
        <v>503</v>
      </c>
      <c r="F1072" s="6" t="s">
        <v>1708</v>
      </c>
      <c r="G1072" s="6" t="s">
        <v>781</v>
      </c>
      <c r="H1072" s="6" t="s">
        <v>519</v>
      </c>
      <c r="I1072" s="6" t="s">
        <v>506</v>
      </c>
      <c r="J1072" s="6" t="s">
        <v>136</v>
      </c>
      <c r="K1072" s="6" t="s">
        <v>29</v>
      </c>
      <c r="L1072" s="6" t="s">
        <v>27</v>
      </c>
      <c r="M1072" s="43"/>
      <c r="N1072" s="44" t="s">
        <v>1979</v>
      </c>
      <c r="O1072" s="39">
        <v>45642.333333333299</v>
      </c>
      <c r="P1072" s="39">
        <v>45642.333333333299</v>
      </c>
      <c r="Q1072" s="6">
        <v>0</v>
      </c>
      <c r="R1072" s="6">
        <v>0</v>
      </c>
      <c r="S1072" s="45" t="e">
        <f>_xlfn.CONCAT(#REF!,TRIM(tbl_PV_Milestones[[#This Row],[Milestone Description]]))</f>
        <v>#REF!</v>
      </c>
      <c r="T1072" s="84" t="str">
        <f>IF(COUNTIF(tbl_PV_Milestones[UID],tbl_PV_Milestones[[#This Row],[UID]])&gt;1,"Duplicate","")</f>
        <v>Duplicate</v>
      </c>
      <c r="U1072" s="42" t="str">
        <f>_xlfn.XLOOKUP(tbl_PV_Milestones[[#This Row],[Work ID]],tbl_PV_Meta[Work ID '#],tbl_PV_Meta[Sub-Portfolio])</f>
        <v>Sub-Portfolio 8</v>
      </c>
      <c r="V1072" s="41">
        <f>IF(MONTH(tbl_PV_Milestones[[#This Row],[Baseline Date]])&lt;7,YEAR(tbl_PV_Milestones[[#This Row],[Baseline Date]]),YEAR(tbl_PV_Milestones[[#This Row],[Baseline Date]])+1)</f>
        <v>2025</v>
      </c>
      <c r="W1072" s="41">
        <f>IF(MONTH(tbl_PV_Milestones[[#This Row],[Actual/Schedule Finish]])&lt;7,YEAR(tbl_PV_Milestones[[#This Row],[Actual/Schedule Finish]]),YEAR(tbl_PV_Milestones[[#This Row],[Actual/Schedule Finish]])+1)</f>
        <v>2025</v>
      </c>
      <c r="X1072" s="41" t="str">
        <f>IF(OR(tbl_PV_Milestones[[#This Row],[Project Status]]="Completed",tbl_PV_Milestones[[#This Row],[Project Status]]="Assumed Completed"),"Yes","No")</f>
        <v>No</v>
      </c>
      <c r="Y1072" s="41">
        <f>IF(tbl_PV_Milestones[[#This Row],[Baseline Date]]="",1,0)</f>
        <v>0</v>
      </c>
      <c r="Z1072" s="41">
        <f>IF(tbl_PV_Milestones[[#This Row],[Baseline Date]]&lt;PV_Meta!$B$7,1,0)</f>
        <v>1</v>
      </c>
      <c r="AA1072" s="41">
        <f>IF(tbl_PV_Milestones[[#This Row],[Complete]]="Yes",1,0)</f>
        <v>0</v>
      </c>
      <c r="AB1072" s="41">
        <f>IF(AND(tbl_PV_Milestones[[#This Row],[BL FY]]=2025,tbl_PV_Milestones[[#This Row],[Baseline Date]]&lt;PV_Meta!$B$7),1,0)</f>
        <v>1</v>
      </c>
      <c r="AC1072" s="41">
        <f>IF(AND(tbl_PV_Milestones[[#This Row],[Planned YTD]]=1,tbl_PV_Milestones[[#This Row],[Complete]]="Yes"),1,0)</f>
        <v>0</v>
      </c>
      <c r="AD1072" s="41">
        <f>IF(AND(tbl_PV_Milestones[[#This Row],[Actual/Schedule Finish]]&lt;PV_Meta!$B$7,tbl_PV_Milestones[[#This Row],[Complete]]="No",tbl_PV_Milestones[[#This Row],[Project Status]]&lt;&gt;"On Hold"),1,0)</f>
        <v>0</v>
      </c>
      <c r="AE1072" s="41">
        <f>IF(AND(tbl_PV_Milestones[[#This Row],[Actual/Schedule Finish]]&gt;tbl_PV_Milestones[[#This Row],[Baseline Date]],tbl_PV_Milestones[[#This Row],[Complete]]="No",tbl_PV_Milestones[[#This Row],[Project Status]]&lt;&gt;"On Hold",tbl_PV_Milestones[[#This Row],[Overdue]]=0,tbl_PV_Milestones[[#This Row],[To be Baselined]]&lt;&gt;1),1,0)</f>
        <v>0</v>
      </c>
      <c r="AF1072" s="41">
        <f>IF(AND(tbl_PV_Milestones[[#This Row],[BL FY]]=2025,tbl_PV_Milestones[[#This Row],[Finish FY]]&gt;2025),1,0)</f>
        <v>0</v>
      </c>
      <c r="AG1072" s="56" t="str">
        <f>_xlfn.XLOOKUP(tbl_PV_Milestones[[#This Row],[Work ID]],tbl_PV_Meta[Work ID '#],tbl_PV_Meta[Project Manager/Owner],,0)</f>
        <v>Project Manager 6</v>
      </c>
      <c r="AH1072" s="6"/>
    </row>
    <row r="1073" spans="4:34" x14ac:dyDescent="0.25">
      <c r="D1073" s="6" t="s">
        <v>136</v>
      </c>
      <c r="E1073" s="6" t="s">
        <v>503</v>
      </c>
      <c r="F1073" s="6" t="s">
        <v>1695</v>
      </c>
      <c r="G1073" s="6" t="s">
        <v>782</v>
      </c>
      <c r="H1073" s="6" t="s">
        <v>510</v>
      </c>
      <c r="I1073" s="6" t="s">
        <v>510</v>
      </c>
      <c r="J1073" s="6" t="s">
        <v>136</v>
      </c>
      <c r="K1073" s="6" t="s">
        <v>278</v>
      </c>
      <c r="L1073" s="6" t="s">
        <v>112</v>
      </c>
      <c r="M1073" s="43"/>
      <c r="N1073" s="44" t="s">
        <v>1979</v>
      </c>
      <c r="O1073" s="39">
        <v>45443.333333333299</v>
      </c>
      <c r="P1073" s="39">
        <v>45443.333333333299</v>
      </c>
      <c r="Q1073" s="6">
        <v>0</v>
      </c>
      <c r="S1073" s="45" t="e">
        <f>_xlfn.CONCAT(#REF!,TRIM(tbl_PV_Milestones[[#This Row],[Milestone Description]]))</f>
        <v>#REF!</v>
      </c>
      <c r="T1073" s="84" t="str">
        <f>IF(COUNTIF(tbl_PV_Milestones[UID],tbl_PV_Milestones[[#This Row],[UID]])&gt;1,"Duplicate","")</f>
        <v>Duplicate</v>
      </c>
      <c r="U1073" s="42" t="str">
        <f>_xlfn.XLOOKUP(tbl_PV_Milestones[[#This Row],[Work ID]],tbl_PV_Meta[Work ID '#],tbl_PV_Meta[Sub-Portfolio])</f>
        <v>Sub-Portfolio 8</v>
      </c>
      <c r="V1073" s="41">
        <f>IF(MONTH(tbl_PV_Milestones[[#This Row],[Baseline Date]])&lt;7,YEAR(tbl_PV_Milestones[[#This Row],[Baseline Date]]),YEAR(tbl_PV_Milestones[[#This Row],[Baseline Date]])+1)</f>
        <v>2024</v>
      </c>
      <c r="W1073" s="41">
        <f>IF(MONTH(tbl_PV_Milestones[[#This Row],[Actual/Schedule Finish]])&lt;7,YEAR(tbl_PV_Milestones[[#This Row],[Actual/Schedule Finish]]),YEAR(tbl_PV_Milestones[[#This Row],[Actual/Schedule Finish]])+1)</f>
        <v>2024</v>
      </c>
      <c r="X1073" s="41" t="str">
        <f>IF(OR(tbl_PV_Milestones[[#This Row],[Project Status]]="Completed",tbl_PV_Milestones[[#This Row],[Project Status]]="Assumed Completed"),"Yes","No")</f>
        <v>No</v>
      </c>
      <c r="Y1073" s="41">
        <f>IF(tbl_PV_Milestones[[#This Row],[Baseline Date]]="",1,0)</f>
        <v>0</v>
      </c>
      <c r="Z1073" s="41">
        <f>IF(tbl_PV_Milestones[[#This Row],[Baseline Date]]&lt;PV_Meta!$B$7,1,0)</f>
        <v>1</v>
      </c>
      <c r="AA1073" s="41">
        <f>IF(tbl_PV_Milestones[[#This Row],[Complete]]="Yes",1,0)</f>
        <v>0</v>
      </c>
      <c r="AB1073" s="41">
        <f>IF(AND(tbl_PV_Milestones[[#This Row],[BL FY]]=2025,tbl_PV_Milestones[[#This Row],[Baseline Date]]&lt;PV_Meta!$B$7),1,0)</f>
        <v>0</v>
      </c>
      <c r="AC1073" s="41">
        <f>IF(AND(tbl_PV_Milestones[[#This Row],[Planned YTD]]=1,tbl_PV_Milestones[[#This Row],[Complete]]="Yes"),1,0)</f>
        <v>0</v>
      </c>
      <c r="AD1073" s="41">
        <f>IF(AND(tbl_PV_Milestones[[#This Row],[Actual/Schedule Finish]]&lt;PV_Meta!$B$7,tbl_PV_Milestones[[#This Row],[Complete]]="No",tbl_PV_Milestones[[#This Row],[Project Status]]&lt;&gt;"On Hold"),1,0)</f>
        <v>0</v>
      </c>
      <c r="AE1073" s="41">
        <f>IF(AND(tbl_PV_Milestones[[#This Row],[Actual/Schedule Finish]]&gt;tbl_PV_Milestones[[#This Row],[Baseline Date]],tbl_PV_Milestones[[#This Row],[Complete]]="No",tbl_PV_Milestones[[#This Row],[Project Status]]&lt;&gt;"On Hold",tbl_PV_Milestones[[#This Row],[Overdue]]=0,tbl_PV_Milestones[[#This Row],[To be Baselined]]&lt;&gt;1),1,0)</f>
        <v>0</v>
      </c>
      <c r="AF1073" s="41">
        <f>IF(AND(tbl_PV_Milestones[[#This Row],[BL FY]]=2025,tbl_PV_Milestones[[#This Row],[Finish FY]]&gt;2025),1,0)</f>
        <v>0</v>
      </c>
      <c r="AG1073" s="56" t="str">
        <f>_xlfn.XLOOKUP(tbl_PV_Milestones[[#This Row],[Work ID]],tbl_PV_Meta[Work ID '#],tbl_PV_Meta[Project Manager/Owner],,0)</f>
        <v>Project Manager 22</v>
      </c>
      <c r="AH1073" s="6"/>
    </row>
    <row r="1074" spans="4:34" x14ac:dyDescent="0.25">
      <c r="D1074" s="6" t="s">
        <v>136</v>
      </c>
      <c r="E1074" s="6" t="s">
        <v>503</v>
      </c>
      <c r="F1074" s="6" t="s">
        <v>1695</v>
      </c>
      <c r="G1074" s="6" t="s">
        <v>783</v>
      </c>
      <c r="H1074" s="6" t="s">
        <v>510</v>
      </c>
      <c r="I1074" s="6" t="s">
        <v>510</v>
      </c>
      <c r="J1074" s="6" t="s">
        <v>136</v>
      </c>
      <c r="K1074" s="6" t="s">
        <v>278</v>
      </c>
      <c r="L1074" s="6" t="s">
        <v>112</v>
      </c>
      <c r="M1074" s="43"/>
      <c r="N1074" s="44" t="s">
        <v>1979</v>
      </c>
      <c r="O1074" s="39">
        <v>45443.333333333299</v>
      </c>
      <c r="P1074" s="39">
        <v>45443.333333333299</v>
      </c>
      <c r="Q1074" s="6">
        <v>0</v>
      </c>
      <c r="S1074" s="45" t="e">
        <f>_xlfn.CONCAT(#REF!,TRIM(tbl_PV_Milestones[[#This Row],[Milestone Description]]))</f>
        <v>#REF!</v>
      </c>
      <c r="T1074" s="84" t="str">
        <f>IF(COUNTIF(tbl_PV_Milestones[UID],tbl_PV_Milestones[[#This Row],[UID]])&gt;1,"Duplicate","")</f>
        <v>Duplicate</v>
      </c>
      <c r="U1074" s="42" t="str">
        <f>_xlfn.XLOOKUP(tbl_PV_Milestones[[#This Row],[Work ID]],tbl_PV_Meta[Work ID '#],tbl_PV_Meta[Sub-Portfolio])</f>
        <v>Sub-Portfolio 8</v>
      </c>
      <c r="V1074" s="41">
        <f>IF(MONTH(tbl_PV_Milestones[[#This Row],[Baseline Date]])&lt;7,YEAR(tbl_PV_Milestones[[#This Row],[Baseline Date]]),YEAR(tbl_PV_Milestones[[#This Row],[Baseline Date]])+1)</f>
        <v>2024</v>
      </c>
      <c r="W1074" s="41">
        <f>IF(MONTH(tbl_PV_Milestones[[#This Row],[Actual/Schedule Finish]])&lt;7,YEAR(tbl_PV_Milestones[[#This Row],[Actual/Schedule Finish]]),YEAR(tbl_PV_Milestones[[#This Row],[Actual/Schedule Finish]])+1)</f>
        <v>2024</v>
      </c>
      <c r="X1074" s="41" t="str">
        <f>IF(OR(tbl_PV_Milestones[[#This Row],[Project Status]]="Completed",tbl_PV_Milestones[[#This Row],[Project Status]]="Assumed Completed"),"Yes","No")</f>
        <v>No</v>
      </c>
      <c r="Y1074" s="41">
        <f>IF(tbl_PV_Milestones[[#This Row],[Baseline Date]]="",1,0)</f>
        <v>0</v>
      </c>
      <c r="Z1074" s="41">
        <f>IF(tbl_PV_Milestones[[#This Row],[Baseline Date]]&lt;PV_Meta!$B$7,1,0)</f>
        <v>1</v>
      </c>
      <c r="AA1074" s="41">
        <f>IF(tbl_PV_Milestones[[#This Row],[Complete]]="Yes",1,0)</f>
        <v>0</v>
      </c>
      <c r="AB1074" s="41">
        <f>IF(AND(tbl_PV_Milestones[[#This Row],[BL FY]]=2025,tbl_PV_Milestones[[#This Row],[Baseline Date]]&lt;PV_Meta!$B$7),1,0)</f>
        <v>0</v>
      </c>
      <c r="AC1074" s="41">
        <f>IF(AND(tbl_PV_Milestones[[#This Row],[Planned YTD]]=1,tbl_PV_Milestones[[#This Row],[Complete]]="Yes"),1,0)</f>
        <v>0</v>
      </c>
      <c r="AD1074" s="41">
        <f>IF(AND(tbl_PV_Milestones[[#This Row],[Actual/Schedule Finish]]&lt;PV_Meta!$B$7,tbl_PV_Milestones[[#This Row],[Complete]]="No",tbl_PV_Milestones[[#This Row],[Project Status]]&lt;&gt;"On Hold"),1,0)</f>
        <v>0</v>
      </c>
      <c r="AE1074" s="41">
        <f>IF(AND(tbl_PV_Milestones[[#This Row],[Actual/Schedule Finish]]&gt;tbl_PV_Milestones[[#This Row],[Baseline Date]],tbl_PV_Milestones[[#This Row],[Complete]]="No",tbl_PV_Milestones[[#This Row],[Project Status]]&lt;&gt;"On Hold",tbl_PV_Milestones[[#This Row],[Overdue]]=0,tbl_PV_Milestones[[#This Row],[To be Baselined]]&lt;&gt;1),1,0)</f>
        <v>0</v>
      </c>
      <c r="AF1074" s="41">
        <f>IF(AND(tbl_PV_Milestones[[#This Row],[BL FY]]=2025,tbl_PV_Milestones[[#This Row],[Finish FY]]&gt;2025),1,0)</f>
        <v>0</v>
      </c>
      <c r="AG1074" s="56" t="str">
        <f>_xlfn.XLOOKUP(tbl_PV_Milestones[[#This Row],[Work ID]],tbl_PV_Meta[Work ID '#],tbl_PV_Meta[Project Manager/Owner],,0)</f>
        <v>Project Manager 22</v>
      </c>
      <c r="AH1074" s="6"/>
    </row>
    <row r="1075" spans="4:34" x14ac:dyDescent="0.25">
      <c r="D1075" s="6" t="s">
        <v>136</v>
      </c>
      <c r="E1075" s="6" t="s">
        <v>513</v>
      </c>
      <c r="F1075" s="6" t="s">
        <v>1706</v>
      </c>
      <c r="G1075" s="6" t="s">
        <v>532</v>
      </c>
      <c r="H1075" s="6" t="s">
        <v>505</v>
      </c>
      <c r="I1075" s="6" t="s">
        <v>506</v>
      </c>
      <c r="J1075" s="6" t="s">
        <v>136</v>
      </c>
      <c r="K1075" s="6" t="s">
        <v>61</v>
      </c>
      <c r="L1075" s="6" t="s">
        <v>121</v>
      </c>
      <c r="M1075" s="43"/>
      <c r="N1075" s="44" t="s">
        <v>1979</v>
      </c>
      <c r="O1075" s="39">
        <v>45688.708333333299</v>
      </c>
      <c r="P1075" s="39">
        <v>45534.708333333299</v>
      </c>
      <c r="Q1075" s="6">
        <v>-98</v>
      </c>
      <c r="R1075" s="6">
        <v>-0.13443072702332001</v>
      </c>
      <c r="S1075" s="45" t="e">
        <f>_xlfn.CONCAT(#REF!,TRIM(tbl_PV_Milestones[[#This Row],[Milestone Description]]))</f>
        <v>#REF!</v>
      </c>
      <c r="T1075" s="84" t="str">
        <f>IF(COUNTIF(tbl_PV_Milestones[UID],tbl_PV_Milestones[[#This Row],[UID]])&gt;1,"Duplicate","")</f>
        <v>Duplicate</v>
      </c>
      <c r="U1075" s="42" t="str">
        <f>_xlfn.XLOOKUP(tbl_PV_Milestones[[#This Row],[Work ID]],tbl_PV_Meta[Work ID '#],tbl_PV_Meta[Sub-Portfolio])</f>
        <v>Sub-Portfolio 7</v>
      </c>
      <c r="V1075" s="41">
        <f>IF(MONTH(tbl_PV_Milestones[[#This Row],[Baseline Date]])&lt;7,YEAR(tbl_PV_Milestones[[#This Row],[Baseline Date]]),YEAR(tbl_PV_Milestones[[#This Row],[Baseline Date]])+1)</f>
        <v>2025</v>
      </c>
      <c r="W1075" s="41">
        <f>IF(MONTH(tbl_PV_Milestones[[#This Row],[Actual/Schedule Finish]])&lt;7,YEAR(tbl_PV_Milestones[[#This Row],[Actual/Schedule Finish]]),YEAR(tbl_PV_Milestones[[#This Row],[Actual/Schedule Finish]])+1)</f>
        <v>2025</v>
      </c>
      <c r="X1075" s="41" t="str">
        <f>IF(OR(tbl_PV_Milestones[[#This Row],[Project Status]]="Completed",tbl_PV_Milestones[[#This Row],[Project Status]]="Assumed Completed"),"Yes","No")</f>
        <v>No</v>
      </c>
      <c r="Y1075" s="41">
        <f>IF(tbl_PV_Milestones[[#This Row],[Baseline Date]]="",1,0)</f>
        <v>0</v>
      </c>
      <c r="Z1075" s="41">
        <f>IF(tbl_PV_Milestones[[#This Row],[Baseline Date]]&lt;PV_Meta!$B$7,1,0)</f>
        <v>1</v>
      </c>
      <c r="AA1075" s="41">
        <f>IF(tbl_PV_Milestones[[#This Row],[Complete]]="Yes",1,0)</f>
        <v>0</v>
      </c>
      <c r="AB1075" s="41">
        <f>IF(AND(tbl_PV_Milestones[[#This Row],[BL FY]]=2025,tbl_PV_Milestones[[#This Row],[Baseline Date]]&lt;PV_Meta!$B$7),1,0)</f>
        <v>1</v>
      </c>
      <c r="AC1075" s="41">
        <f>IF(AND(tbl_PV_Milestones[[#This Row],[Planned YTD]]=1,tbl_PV_Milestones[[#This Row],[Complete]]="Yes"),1,0)</f>
        <v>0</v>
      </c>
      <c r="AD1075" s="41">
        <f>IF(AND(tbl_PV_Milestones[[#This Row],[Actual/Schedule Finish]]&lt;PV_Meta!$B$7,tbl_PV_Milestones[[#This Row],[Complete]]="No",tbl_PV_Milestones[[#This Row],[Project Status]]&lt;&gt;"On Hold"),1,0)</f>
        <v>0</v>
      </c>
      <c r="AE1075" s="41">
        <f>IF(AND(tbl_PV_Milestones[[#This Row],[Actual/Schedule Finish]]&gt;tbl_PV_Milestones[[#This Row],[Baseline Date]],tbl_PV_Milestones[[#This Row],[Complete]]="No",tbl_PV_Milestones[[#This Row],[Project Status]]&lt;&gt;"On Hold",tbl_PV_Milestones[[#This Row],[Overdue]]=0,tbl_PV_Milestones[[#This Row],[To be Baselined]]&lt;&gt;1),1,0)</f>
        <v>0</v>
      </c>
      <c r="AF1075" s="41">
        <f>IF(AND(tbl_PV_Milestones[[#This Row],[BL FY]]=2025,tbl_PV_Milestones[[#This Row],[Finish FY]]&gt;2025),1,0)</f>
        <v>0</v>
      </c>
      <c r="AG1075" s="56" t="str">
        <f>_xlfn.XLOOKUP(tbl_PV_Milestones[[#This Row],[Work ID]],tbl_PV_Meta[Work ID '#],tbl_PV_Meta[Project Manager/Owner],,0)</f>
        <v>Project Manager 4</v>
      </c>
      <c r="AH1075" s="6"/>
    </row>
    <row r="1076" spans="4:34" x14ac:dyDescent="0.25">
      <c r="D1076" s="6" t="s">
        <v>136</v>
      </c>
      <c r="E1076" s="6" t="s">
        <v>579</v>
      </c>
      <c r="F1076" s="6" t="s">
        <v>1706</v>
      </c>
      <c r="G1076" s="6" t="s">
        <v>555</v>
      </c>
      <c r="H1076" s="6" t="s">
        <v>505</v>
      </c>
      <c r="I1076" s="6" t="s">
        <v>110</v>
      </c>
      <c r="J1076" s="6" t="s">
        <v>136</v>
      </c>
      <c r="K1076" s="6" t="s">
        <v>61</v>
      </c>
      <c r="L1076" s="6" t="s">
        <v>121</v>
      </c>
      <c r="M1076" s="43"/>
      <c r="N1076" s="44" t="s">
        <v>1979</v>
      </c>
      <c r="O1076" s="39">
        <v>45596.333333333299</v>
      </c>
      <c r="P1076" s="39">
        <v>45196.708333333299</v>
      </c>
      <c r="Q1076" s="6">
        <v>-268</v>
      </c>
      <c r="R1076" s="6">
        <v>-0.36762688614540501</v>
      </c>
      <c r="S1076" s="45" t="e">
        <f>_xlfn.CONCAT(#REF!,TRIM(tbl_PV_Milestones[[#This Row],[Milestone Description]]))</f>
        <v>#REF!</v>
      </c>
      <c r="T1076" s="84" t="str">
        <f>IF(COUNTIF(tbl_PV_Milestones[UID],tbl_PV_Milestones[[#This Row],[UID]])&gt;1,"Duplicate","")</f>
        <v>Duplicate</v>
      </c>
      <c r="U1076" s="42" t="str">
        <f>_xlfn.XLOOKUP(tbl_PV_Milestones[[#This Row],[Work ID]],tbl_PV_Meta[Work ID '#],tbl_PV_Meta[Sub-Portfolio])</f>
        <v>Sub-Portfolio 7</v>
      </c>
      <c r="V1076" s="41">
        <f>IF(MONTH(tbl_PV_Milestones[[#This Row],[Baseline Date]])&lt;7,YEAR(tbl_PV_Milestones[[#This Row],[Baseline Date]]),YEAR(tbl_PV_Milestones[[#This Row],[Baseline Date]])+1)</f>
        <v>2024</v>
      </c>
      <c r="W1076" s="41">
        <f>IF(MONTH(tbl_PV_Milestones[[#This Row],[Actual/Schedule Finish]])&lt;7,YEAR(tbl_PV_Milestones[[#This Row],[Actual/Schedule Finish]]),YEAR(tbl_PV_Milestones[[#This Row],[Actual/Schedule Finish]])+1)</f>
        <v>2025</v>
      </c>
      <c r="X1076" s="41" t="str">
        <f>IF(OR(tbl_PV_Milestones[[#This Row],[Project Status]]="Completed",tbl_PV_Milestones[[#This Row],[Project Status]]="Assumed Completed"),"Yes","No")</f>
        <v>No</v>
      </c>
      <c r="Y1076" s="41">
        <f>IF(tbl_PV_Milestones[[#This Row],[Baseline Date]]="",1,0)</f>
        <v>0</v>
      </c>
      <c r="Z1076" s="41">
        <f>IF(tbl_PV_Milestones[[#This Row],[Baseline Date]]&lt;PV_Meta!$B$7,1,0)</f>
        <v>1</v>
      </c>
      <c r="AA1076" s="41">
        <f>IF(tbl_PV_Milestones[[#This Row],[Complete]]="Yes",1,0)</f>
        <v>0</v>
      </c>
      <c r="AB1076" s="41">
        <f>IF(AND(tbl_PV_Milestones[[#This Row],[BL FY]]=2025,tbl_PV_Milestones[[#This Row],[Baseline Date]]&lt;PV_Meta!$B$7),1,0)</f>
        <v>0</v>
      </c>
      <c r="AC1076" s="41">
        <f>IF(AND(tbl_PV_Milestones[[#This Row],[Planned YTD]]=1,tbl_PV_Milestones[[#This Row],[Complete]]="Yes"),1,0)</f>
        <v>0</v>
      </c>
      <c r="AD1076" s="41">
        <f>IF(AND(tbl_PV_Milestones[[#This Row],[Actual/Schedule Finish]]&lt;PV_Meta!$B$7,tbl_PV_Milestones[[#This Row],[Complete]]="No",tbl_PV_Milestones[[#This Row],[Project Status]]&lt;&gt;"On Hold"),1,0)</f>
        <v>0</v>
      </c>
      <c r="AE1076" s="41">
        <f>IF(AND(tbl_PV_Milestones[[#This Row],[Actual/Schedule Finish]]&gt;tbl_PV_Milestones[[#This Row],[Baseline Date]],tbl_PV_Milestones[[#This Row],[Complete]]="No",tbl_PV_Milestones[[#This Row],[Project Status]]&lt;&gt;"On Hold",tbl_PV_Milestones[[#This Row],[Overdue]]=0,tbl_PV_Milestones[[#This Row],[To be Baselined]]&lt;&gt;1),1,0)</f>
        <v>0</v>
      </c>
      <c r="AF1076" s="41">
        <f>IF(AND(tbl_PV_Milestones[[#This Row],[BL FY]]=2025,tbl_PV_Milestones[[#This Row],[Finish FY]]&gt;2025),1,0)</f>
        <v>0</v>
      </c>
      <c r="AG1076" s="56" t="str">
        <f>_xlfn.XLOOKUP(tbl_PV_Milestones[[#This Row],[Work ID]],tbl_PV_Meta[Work ID '#],tbl_PV_Meta[Project Manager/Owner],,0)</f>
        <v>Project Manager 4</v>
      </c>
      <c r="AH1076" s="6"/>
    </row>
    <row r="1077" spans="4:34" x14ac:dyDescent="0.25">
      <c r="D1077" s="6" t="s">
        <v>136</v>
      </c>
      <c r="E1077" s="6" t="s">
        <v>579</v>
      </c>
      <c r="F1077" s="6" t="s">
        <v>1706</v>
      </c>
      <c r="G1077" s="6" t="s">
        <v>554</v>
      </c>
      <c r="H1077" s="6" t="s">
        <v>505</v>
      </c>
      <c r="I1077" s="6" t="s">
        <v>510</v>
      </c>
      <c r="J1077" s="6" t="s">
        <v>136</v>
      </c>
      <c r="K1077" s="6" t="s">
        <v>61</v>
      </c>
      <c r="L1077" s="6" t="s">
        <v>121</v>
      </c>
      <c r="M1077" s="43"/>
      <c r="N1077" s="44" t="s">
        <v>1979</v>
      </c>
      <c r="O1077" s="39">
        <v>45596.333333333299</v>
      </c>
      <c r="P1077" s="39">
        <v>45196.708333333299</v>
      </c>
      <c r="Q1077" s="6">
        <v>-268</v>
      </c>
      <c r="R1077" s="6">
        <v>-0.36762688614540501</v>
      </c>
      <c r="S1077" s="45" t="e">
        <f>_xlfn.CONCAT(#REF!,TRIM(tbl_PV_Milestones[[#This Row],[Milestone Description]]))</f>
        <v>#REF!</v>
      </c>
      <c r="T1077" s="84" t="str">
        <f>IF(COUNTIF(tbl_PV_Milestones[UID],tbl_PV_Milestones[[#This Row],[UID]])&gt;1,"Duplicate","")</f>
        <v>Duplicate</v>
      </c>
      <c r="U1077" s="42" t="str">
        <f>_xlfn.XLOOKUP(tbl_PV_Milestones[[#This Row],[Work ID]],tbl_PV_Meta[Work ID '#],tbl_PV_Meta[Sub-Portfolio])</f>
        <v>Sub-Portfolio 7</v>
      </c>
      <c r="V1077" s="41">
        <f>IF(MONTH(tbl_PV_Milestones[[#This Row],[Baseline Date]])&lt;7,YEAR(tbl_PV_Milestones[[#This Row],[Baseline Date]]),YEAR(tbl_PV_Milestones[[#This Row],[Baseline Date]])+1)</f>
        <v>2024</v>
      </c>
      <c r="W1077" s="41">
        <f>IF(MONTH(tbl_PV_Milestones[[#This Row],[Actual/Schedule Finish]])&lt;7,YEAR(tbl_PV_Milestones[[#This Row],[Actual/Schedule Finish]]),YEAR(tbl_PV_Milestones[[#This Row],[Actual/Schedule Finish]])+1)</f>
        <v>2025</v>
      </c>
      <c r="X1077" s="41" t="str">
        <f>IF(OR(tbl_PV_Milestones[[#This Row],[Project Status]]="Completed",tbl_PV_Milestones[[#This Row],[Project Status]]="Assumed Completed"),"Yes","No")</f>
        <v>No</v>
      </c>
      <c r="Y1077" s="41">
        <f>IF(tbl_PV_Milestones[[#This Row],[Baseline Date]]="",1,0)</f>
        <v>0</v>
      </c>
      <c r="Z1077" s="41">
        <f>IF(tbl_PV_Milestones[[#This Row],[Baseline Date]]&lt;PV_Meta!$B$7,1,0)</f>
        <v>1</v>
      </c>
      <c r="AA1077" s="41">
        <f>IF(tbl_PV_Milestones[[#This Row],[Complete]]="Yes",1,0)</f>
        <v>0</v>
      </c>
      <c r="AB1077" s="41">
        <f>IF(AND(tbl_PV_Milestones[[#This Row],[BL FY]]=2025,tbl_PV_Milestones[[#This Row],[Baseline Date]]&lt;PV_Meta!$B$7),1,0)</f>
        <v>0</v>
      </c>
      <c r="AC1077" s="41">
        <f>IF(AND(tbl_PV_Milestones[[#This Row],[Planned YTD]]=1,tbl_PV_Milestones[[#This Row],[Complete]]="Yes"),1,0)</f>
        <v>0</v>
      </c>
      <c r="AD1077" s="41">
        <f>IF(AND(tbl_PV_Milestones[[#This Row],[Actual/Schedule Finish]]&lt;PV_Meta!$B$7,tbl_PV_Milestones[[#This Row],[Complete]]="No",tbl_PV_Milestones[[#This Row],[Project Status]]&lt;&gt;"On Hold"),1,0)</f>
        <v>0</v>
      </c>
      <c r="AE1077" s="41">
        <f>IF(AND(tbl_PV_Milestones[[#This Row],[Actual/Schedule Finish]]&gt;tbl_PV_Milestones[[#This Row],[Baseline Date]],tbl_PV_Milestones[[#This Row],[Complete]]="No",tbl_PV_Milestones[[#This Row],[Project Status]]&lt;&gt;"On Hold",tbl_PV_Milestones[[#This Row],[Overdue]]=0,tbl_PV_Milestones[[#This Row],[To be Baselined]]&lt;&gt;1),1,0)</f>
        <v>0</v>
      </c>
      <c r="AF1077" s="41">
        <f>IF(AND(tbl_PV_Milestones[[#This Row],[BL FY]]=2025,tbl_PV_Milestones[[#This Row],[Finish FY]]&gt;2025),1,0)</f>
        <v>0</v>
      </c>
      <c r="AG1077" s="56" t="str">
        <f>_xlfn.XLOOKUP(tbl_PV_Milestones[[#This Row],[Work ID]],tbl_PV_Meta[Work ID '#],tbl_PV_Meta[Project Manager/Owner],,0)</f>
        <v>Project Manager 4</v>
      </c>
      <c r="AH1077" s="6"/>
    </row>
    <row r="1078" spans="4:34" ht="79.5" x14ac:dyDescent="0.25">
      <c r="D1078" s="6" t="s">
        <v>136</v>
      </c>
      <c r="E1078" s="6" t="s">
        <v>579</v>
      </c>
      <c r="F1078" s="6" t="s">
        <v>1706</v>
      </c>
      <c r="G1078" s="6" t="s">
        <v>784</v>
      </c>
      <c r="H1078" s="6" t="s">
        <v>505</v>
      </c>
      <c r="I1078" s="6" t="s">
        <v>510</v>
      </c>
      <c r="J1078" s="6" t="s">
        <v>136</v>
      </c>
      <c r="K1078" s="6" t="s">
        <v>61</v>
      </c>
      <c r="L1078" s="6" t="s">
        <v>121</v>
      </c>
      <c r="M1078" s="43" t="s">
        <v>785</v>
      </c>
      <c r="N1078" s="44" t="s">
        <v>1979</v>
      </c>
      <c r="O1078" s="39">
        <v>45576.333333333299</v>
      </c>
      <c r="P1078" s="39">
        <v>45219.708333333299</v>
      </c>
      <c r="Q1078" s="6">
        <v>-238</v>
      </c>
      <c r="R1078" s="6">
        <v>-0.32647462277091899</v>
      </c>
      <c r="S1078" s="45" t="e">
        <f>_xlfn.CONCAT(#REF!,TRIM(tbl_PV_Milestones[[#This Row],[Milestone Description]]))</f>
        <v>#REF!</v>
      </c>
      <c r="T1078" s="84" t="str">
        <f>IF(COUNTIF(tbl_PV_Milestones[UID],tbl_PV_Milestones[[#This Row],[UID]])&gt;1,"Duplicate","")</f>
        <v>Duplicate</v>
      </c>
      <c r="U1078" s="42" t="str">
        <f>_xlfn.XLOOKUP(tbl_PV_Milestones[[#This Row],[Work ID]],tbl_PV_Meta[Work ID '#],tbl_PV_Meta[Sub-Portfolio])</f>
        <v>Sub-Portfolio 7</v>
      </c>
      <c r="V1078" s="41">
        <f>IF(MONTH(tbl_PV_Milestones[[#This Row],[Baseline Date]])&lt;7,YEAR(tbl_PV_Milestones[[#This Row],[Baseline Date]]),YEAR(tbl_PV_Milestones[[#This Row],[Baseline Date]])+1)</f>
        <v>2024</v>
      </c>
      <c r="W1078" s="41">
        <f>IF(MONTH(tbl_PV_Milestones[[#This Row],[Actual/Schedule Finish]])&lt;7,YEAR(tbl_PV_Milestones[[#This Row],[Actual/Schedule Finish]]),YEAR(tbl_PV_Milestones[[#This Row],[Actual/Schedule Finish]])+1)</f>
        <v>2025</v>
      </c>
      <c r="X1078" s="41" t="str">
        <f>IF(OR(tbl_PV_Milestones[[#This Row],[Project Status]]="Completed",tbl_PV_Milestones[[#This Row],[Project Status]]="Assumed Completed"),"Yes","No")</f>
        <v>No</v>
      </c>
      <c r="Y1078" s="41">
        <f>IF(tbl_PV_Milestones[[#This Row],[Baseline Date]]="",1,0)</f>
        <v>0</v>
      </c>
      <c r="Z1078" s="41">
        <f>IF(tbl_PV_Milestones[[#This Row],[Baseline Date]]&lt;PV_Meta!$B$7,1,0)</f>
        <v>1</v>
      </c>
      <c r="AA1078" s="41">
        <f>IF(tbl_PV_Milestones[[#This Row],[Complete]]="Yes",1,0)</f>
        <v>0</v>
      </c>
      <c r="AB1078" s="41">
        <f>IF(AND(tbl_PV_Milestones[[#This Row],[BL FY]]=2025,tbl_PV_Milestones[[#This Row],[Baseline Date]]&lt;PV_Meta!$B$7),1,0)</f>
        <v>0</v>
      </c>
      <c r="AC1078" s="41">
        <f>IF(AND(tbl_PV_Milestones[[#This Row],[Planned YTD]]=1,tbl_PV_Milestones[[#This Row],[Complete]]="Yes"),1,0)</f>
        <v>0</v>
      </c>
      <c r="AD1078" s="41">
        <f>IF(AND(tbl_PV_Milestones[[#This Row],[Actual/Schedule Finish]]&lt;PV_Meta!$B$7,tbl_PV_Milestones[[#This Row],[Complete]]="No",tbl_PV_Milestones[[#This Row],[Project Status]]&lt;&gt;"On Hold"),1,0)</f>
        <v>0</v>
      </c>
      <c r="AE1078" s="41">
        <f>IF(AND(tbl_PV_Milestones[[#This Row],[Actual/Schedule Finish]]&gt;tbl_PV_Milestones[[#This Row],[Baseline Date]],tbl_PV_Milestones[[#This Row],[Complete]]="No",tbl_PV_Milestones[[#This Row],[Project Status]]&lt;&gt;"On Hold",tbl_PV_Milestones[[#This Row],[Overdue]]=0,tbl_PV_Milestones[[#This Row],[To be Baselined]]&lt;&gt;1),1,0)</f>
        <v>0</v>
      </c>
      <c r="AF1078" s="41">
        <f>IF(AND(tbl_PV_Milestones[[#This Row],[BL FY]]=2025,tbl_PV_Milestones[[#This Row],[Finish FY]]&gt;2025),1,0)</f>
        <v>0</v>
      </c>
      <c r="AG1078" s="56" t="str">
        <f>_xlfn.XLOOKUP(tbl_PV_Milestones[[#This Row],[Work ID]],tbl_PV_Meta[Work ID '#],tbl_PV_Meta[Project Manager/Owner],,0)</f>
        <v>Project Manager 4</v>
      </c>
      <c r="AH1078" s="6"/>
    </row>
    <row r="1079" spans="4:34" x14ac:dyDescent="0.25">
      <c r="D1079" s="6" t="s">
        <v>136</v>
      </c>
      <c r="E1079" s="6" t="s">
        <v>513</v>
      </c>
      <c r="F1079" s="6" t="s">
        <v>1706</v>
      </c>
      <c r="G1079" s="6" t="s">
        <v>540</v>
      </c>
      <c r="H1079" s="6" t="s">
        <v>505</v>
      </c>
      <c r="I1079" s="6" t="s">
        <v>510</v>
      </c>
      <c r="J1079" s="6" t="s">
        <v>136</v>
      </c>
      <c r="K1079" s="6" t="s">
        <v>61</v>
      </c>
      <c r="L1079" s="6" t="s">
        <v>121</v>
      </c>
      <c r="M1079" s="43"/>
      <c r="N1079" s="44" t="s">
        <v>1979</v>
      </c>
      <c r="O1079" s="39">
        <v>45596.333333333299</v>
      </c>
      <c r="P1079" s="39">
        <v>45406.708333333299</v>
      </c>
      <c r="Q1079" s="6">
        <v>-132</v>
      </c>
      <c r="R1079" s="6">
        <v>-0.18106995884773699</v>
      </c>
      <c r="S1079" s="45" t="e">
        <f>_xlfn.CONCAT(#REF!,TRIM(tbl_PV_Milestones[[#This Row],[Milestone Description]]))</f>
        <v>#REF!</v>
      </c>
      <c r="T1079" s="84" t="str">
        <f>IF(COUNTIF(tbl_PV_Milestones[UID],tbl_PV_Milestones[[#This Row],[UID]])&gt;1,"Duplicate","")</f>
        <v>Duplicate</v>
      </c>
      <c r="U1079" s="42" t="str">
        <f>_xlfn.XLOOKUP(tbl_PV_Milestones[[#This Row],[Work ID]],tbl_PV_Meta[Work ID '#],tbl_PV_Meta[Sub-Portfolio])</f>
        <v>Sub-Portfolio 7</v>
      </c>
      <c r="V1079" s="41">
        <f>IF(MONTH(tbl_PV_Milestones[[#This Row],[Baseline Date]])&lt;7,YEAR(tbl_PV_Milestones[[#This Row],[Baseline Date]]),YEAR(tbl_PV_Milestones[[#This Row],[Baseline Date]])+1)</f>
        <v>2024</v>
      </c>
      <c r="W1079" s="41">
        <f>IF(MONTH(tbl_PV_Milestones[[#This Row],[Actual/Schedule Finish]])&lt;7,YEAR(tbl_PV_Milestones[[#This Row],[Actual/Schedule Finish]]),YEAR(tbl_PV_Milestones[[#This Row],[Actual/Schedule Finish]])+1)</f>
        <v>2025</v>
      </c>
      <c r="X1079" s="41" t="str">
        <f>IF(OR(tbl_PV_Milestones[[#This Row],[Project Status]]="Completed",tbl_PV_Milestones[[#This Row],[Project Status]]="Assumed Completed"),"Yes","No")</f>
        <v>No</v>
      </c>
      <c r="Y1079" s="41">
        <f>IF(tbl_PV_Milestones[[#This Row],[Baseline Date]]="",1,0)</f>
        <v>0</v>
      </c>
      <c r="Z1079" s="41">
        <f>IF(tbl_PV_Milestones[[#This Row],[Baseline Date]]&lt;PV_Meta!$B$7,1,0)</f>
        <v>1</v>
      </c>
      <c r="AA1079" s="41">
        <f>IF(tbl_PV_Milestones[[#This Row],[Complete]]="Yes",1,0)</f>
        <v>0</v>
      </c>
      <c r="AB1079" s="41">
        <f>IF(AND(tbl_PV_Milestones[[#This Row],[BL FY]]=2025,tbl_PV_Milestones[[#This Row],[Baseline Date]]&lt;PV_Meta!$B$7),1,0)</f>
        <v>0</v>
      </c>
      <c r="AC1079" s="41">
        <f>IF(AND(tbl_PV_Milestones[[#This Row],[Planned YTD]]=1,tbl_PV_Milestones[[#This Row],[Complete]]="Yes"),1,0)</f>
        <v>0</v>
      </c>
      <c r="AD1079" s="41">
        <f>IF(AND(tbl_PV_Milestones[[#This Row],[Actual/Schedule Finish]]&lt;PV_Meta!$B$7,tbl_PV_Milestones[[#This Row],[Complete]]="No",tbl_PV_Milestones[[#This Row],[Project Status]]&lt;&gt;"On Hold"),1,0)</f>
        <v>0</v>
      </c>
      <c r="AE1079" s="41">
        <f>IF(AND(tbl_PV_Milestones[[#This Row],[Actual/Schedule Finish]]&gt;tbl_PV_Milestones[[#This Row],[Baseline Date]],tbl_PV_Milestones[[#This Row],[Complete]]="No",tbl_PV_Milestones[[#This Row],[Project Status]]&lt;&gt;"On Hold",tbl_PV_Milestones[[#This Row],[Overdue]]=0,tbl_PV_Milestones[[#This Row],[To be Baselined]]&lt;&gt;1),1,0)</f>
        <v>0</v>
      </c>
      <c r="AF1079" s="41">
        <f>IF(AND(tbl_PV_Milestones[[#This Row],[BL FY]]=2025,tbl_PV_Milestones[[#This Row],[Finish FY]]&gt;2025),1,0)</f>
        <v>0</v>
      </c>
      <c r="AG1079" s="56" t="str">
        <f>_xlfn.XLOOKUP(tbl_PV_Milestones[[#This Row],[Work ID]],tbl_PV_Meta[Work ID '#],tbl_PV_Meta[Project Manager/Owner],,0)</f>
        <v>Project Manager 4</v>
      </c>
      <c r="AH1079" s="6"/>
    </row>
    <row r="1080" spans="4:34" x14ac:dyDescent="0.25">
      <c r="D1080" s="6" t="s">
        <v>136</v>
      </c>
      <c r="E1080" s="6" t="s">
        <v>513</v>
      </c>
      <c r="F1080" s="6" t="s">
        <v>1706</v>
      </c>
      <c r="G1080" s="6" t="s">
        <v>516</v>
      </c>
      <c r="H1080" s="6" t="s">
        <v>505</v>
      </c>
      <c r="I1080" s="6" t="s">
        <v>512</v>
      </c>
      <c r="J1080" s="6" t="s">
        <v>136</v>
      </c>
      <c r="K1080" s="6" t="s">
        <v>61</v>
      </c>
      <c r="L1080" s="6" t="s">
        <v>121</v>
      </c>
      <c r="M1080" s="43"/>
      <c r="N1080" s="44" t="s">
        <v>1979</v>
      </c>
      <c r="O1080" s="39">
        <v>45702.708333333299</v>
      </c>
      <c r="P1080" s="39">
        <v>45527.708333333299</v>
      </c>
      <c r="Q1080" s="6">
        <v>-113</v>
      </c>
      <c r="R1080" s="6">
        <v>-0.155006858710562</v>
      </c>
      <c r="S1080" s="45" t="e">
        <f>_xlfn.CONCAT(#REF!,TRIM(tbl_PV_Milestones[[#This Row],[Milestone Description]]))</f>
        <v>#REF!</v>
      </c>
      <c r="T1080" s="84" t="str">
        <f>IF(COUNTIF(tbl_PV_Milestones[UID],tbl_PV_Milestones[[#This Row],[UID]])&gt;1,"Duplicate","")</f>
        <v>Duplicate</v>
      </c>
      <c r="U1080" s="42" t="str">
        <f>_xlfn.XLOOKUP(tbl_PV_Milestones[[#This Row],[Work ID]],tbl_PV_Meta[Work ID '#],tbl_PV_Meta[Sub-Portfolio])</f>
        <v>Sub-Portfolio 7</v>
      </c>
      <c r="V1080" s="41">
        <f>IF(MONTH(tbl_PV_Milestones[[#This Row],[Baseline Date]])&lt;7,YEAR(tbl_PV_Milestones[[#This Row],[Baseline Date]]),YEAR(tbl_PV_Milestones[[#This Row],[Baseline Date]])+1)</f>
        <v>2025</v>
      </c>
      <c r="W1080" s="41">
        <f>IF(MONTH(tbl_PV_Milestones[[#This Row],[Actual/Schedule Finish]])&lt;7,YEAR(tbl_PV_Milestones[[#This Row],[Actual/Schedule Finish]]),YEAR(tbl_PV_Milestones[[#This Row],[Actual/Schedule Finish]])+1)</f>
        <v>2025</v>
      </c>
      <c r="X1080" s="41" t="str">
        <f>IF(OR(tbl_PV_Milestones[[#This Row],[Project Status]]="Completed",tbl_PV_Milestones[[#This Row],[Project Status]]="Assumed Completed"),"Yes","No")</f>
        <v>No</v>
      </c>
      <c r="Y1080" s="41">
        <f>IF(tbl_PV_Milestones[[#This Row],[Baseline Date]]="",1,0)</f>
        <v>0</v>
      </c>
      <c r="Z1080" s="41">
        <f>IF(tbl_PV_Milestones[[#This Row],[Baseline Date]]&lt;PV_Meta!$B$7,1,0)</f>
        <v>1</v>
      </c>
      <c r="AA1080" s="41">
        <f>IF(tbl_PV_Milestones[[#This Row],[Complete]]="Yes",1,0)</f>
        <v>0</v>
      </c>
      <c r="AB1080" s="41">
        <f>IF(AND(tbl_PV_Milestones[[#This Row],[BL FY]]=2025,tbl_PV_Milestones[[#This Row],[Baseline Date]]&lt;PV_Meta!$B$7),1,0)</f>
        <v>1</v>
      </c>
      <c r="AC1080" s="41">
        <f>IF(AND(tbl_PV_Milestones[[#This Row],[Planned YTD]]=1,tbl_PV_Milestones[[#This Row],[Complete]]="Yes"),1,0)</f>
        <v>0</v>
      </c>
      <c r="AD1080" s="41">
        <f>IF(AND(tbl_PV_Milestones[[#This Row],[Actual/Schedule Finish]]&lt;PV_Meta!$B$7,tbl_PV_Milestones[[#This Row],[Complete]]="No",tbl_PV_Milestones[[#This Row],[Project Status]]&lt;&gt;"On Hold"),1,0)</f>
        <v>0</v>
      </c>
      <c r="AE1080" s="41">
        <f>IF(AND(tbl_PV_Milestones[[#This Row],[Actual/Schedule Finish]]&gt;tbl_PV_Milestones[[#This Row],[Baseline Date]],tbl_PV_Milestones[[#This Row],[Complete]]="No",tbl_PV_Milestones[[#This Row],[Project Status]]&lt;&gt;"On Hold",tbl_PV_Milestones[[#This Row],[Overdue]]=0,tbl_PV_Milestones[[#This Row],[To be Baselined]]&lt;&gt;1),1,0)</f>
        <v>0</v>
      </c>
      <c r="AF1080" s="41">
        <f>IF(AND(tbl_PV_Milestones[[#This Row],[BL FY]]=2025,tbl_PV_Milestones[[#This Row],[Finish FY]]&gt;2025),1,0)</f>
        <v>0</v>
      </c>
      <c r="AG1080" s="56" t="str">
        <f>_xlfn.XLOOKUP(tbl_PV_Milestones[[#This Row],[Work ID]],tbl_PV_Meta[Work ID '#],tbl_PV_Meta[Project Manager/Owner],,0)</f>
        <v>Project Manager 4</v>
      </c>
      <c r="AH1080" s="6"/>
    </row>
    <row r="1081" spans="4:34" x14ac:dyDescent="0.25">
      <c r="D1081" s="6" t="s">
        <v>136</v>
      </c>
      <c r="E1081" s="6" t="s">
        <v>513</v>
      </c>
      <c r="F1081" s="6" t="s">
        <v>1706</v>
      </c>
      <c r="G1081" s="6" t="s">
        <v>511</v>
      </c>
      <c r="H1081" s="6" t="s">
        <v>505</v>
      </c>
      <c r="I1081" s="6" t="s">
        <v>512</v>
      </c>
      <c r="J1081" s="6" t="s">
        <v>136</v>
      </c>
      <c r="K1081" s="6" t="s">
        <v>61</v>
      </c>
      <c r="L1081" s="6" t="s">
        <v>121</v>
      </c>
      <c r="M1081" s="43"/>
      <c r="N1081" s="44" t="s">
        <v>1979</v>
      </c>
      <c r="O1081" s="39">
        <v>45709.708333333299</v>
      </c>
      <c r="P1081" s="39">
        <v>45579.708333333299</v>
      </c>
      <c r="Q1081" s="6">
        <v>-83</v>
      </c>
      <c r="R1081" s="6">
        <v>-0.113854595336077</v>
      </c>
      <c r="S1081" s="45" t="e">
        <f>_xlfn.CONCAT(#REF!,TRIM(tbl_PV_Milestones[[#This Row],[Milestone Description]]))</f>
        <v>#REF!</v>
      </c>
      <c r="T1081" s="84" t="str">
        <f>IF(COUNTIF(tbl_PV_Milestones[UID],tbl_PV_Milestones[[#This Row],[UID]])&gt;1,"Duplicate","")</f>
        <v>Duplicate</v>
      </c>
      <c r="U1081" s="42" t="str">
        <f>_xlfn.XLOOKUP(tbl_PV_Milestones[[#This Row],[Work ID]],tbl_PV_Meta[Work ID '#],tbl_PV_Meta[Sub-Portfolio])</f>
        <v>Sub-Portfolio 7</v>
      </c>
      <c r="V1081" s="41">
        <f>IF(MONTH(tbl_PV_Milestones[[#This Row],[Baseline Date]])&lt;7,YEAR(tbl_PV_Milestones[[#This Row],[Baseline Date]]),YEAR(tbl_PV_Milestones[[#This Row],[Baseline Date]])+1)</f>
        <v>2025</v>
      </c>
      <c r="W1081" s="41">
        <f>IF(MONTH(tbl_PV_Milestones[[#This Row],[Actual/Schedule Finish]])&lt;7,YEAR(tbl_PV_Milestones[[#This Row],[Actual/Schedule Finish]]),YEAR(tbl_PV_Milestones[[#This Row],[Actual/Schedule Finish]])+1)</f>
        <v>2025</v>
      </c>
      <c r="X1081" s="41" t="str">
        <f>IF(OR(tbl_PV_Milestones[[#This Row],[Project Status]]="Completed",tbl_PV_Milestones[[#This Row],[Project Status]]="Assumed Completed"),"Yes","No")</f>
        <v>No</v>
      </c>
      <c r="Y1081" s="41">
        <f>IF(tbl_PV_Milestones[[#This Row],[Baseline Date]]="",1,0)</f>
        <v>0</v>
      </c>
      <c r="Z1081" s="41">
        <f>IF(tbl_PV_Milestones[[#This Row],[Baseline Date]]&lt;PV_Meta!$B$7,1,0)</f>
        <v>1</v>
      </c>
      <c r="AA1081" s="41">
        <f>IF(tbl_PV_Milestones[[#This Row],[Complete]]="Yes",1,0)</f>
        <v>0</v>
      </c>
      <c r="AB1081" s="41">
        <f>IF(AND(tbl_PV_Milestones[[#This Row],[BL FY]]=2025,tbl_PV_Milestones[[#This Row],[Baseline Date]]&lt;PV_Meta!$B$7),1,0)</f>
        <v>1</v>
      </c>
      <c r="AC1081" s="41">
        <f>IF(AND(tbl_PV_Milestones[[#This Row],[Planned YTD]]=1,tbl_PV_Milestones[[#This Row],[Complete]]="Yes"),1,0)</f>
        <v>0</v>
      </c>
      <c r="AD1081" s="41">
        <f>IF(AND(tbl_PV_Milestones[[#This Row],[Actual/Schedule Finish]]&lt;PV_Meta!$B$7,tbl_PV_Milestones[[#This Row],[Complete]]="No",tbl_PV_Milestones[[#This Row],[Project Status]]&lt;&gt;"On Hold"),1,0)</f>
        <v>0</v>
      </c>
      <c r="AE1081" s="41">
        <f>IF(AND(tbl_PV_Milestones[[#This Row],[Actual/Schedule Finish]]&gt;tbl_PV_Milestones[[#This Row],[Baseline Date]],tbl_PV_Milestones[[#This Row],[Complete]]="No",tbl_PV_Milestones[[#This Row],[Project Status]]&lt;&gt;"On Hold",tbl_PV_Milestones[[#This Row],[Overdue]]=0,tbl_PV_Milestones[[#This Row],[To be Baselined]]&lt;&gt;1),1,0)</f>
        <v>0</v>
      </c>
      <c r="AF1081" s="41">
        <f>IF(AND(tbl_PV_Milestones[[#This Row],[BL FY]]=2025,tbl_PV_Milestones[[#This Row],[Finish FY]]&gt;2025),1,0)</f>
        <v>0</v>
      </c>
      <c r="AG1081" s="56" t="str">
        <f>_xlfn.XLOOKUP(tbl_PV_Milestones[[#This Row],[Work ID]],tbl_PV_Meta[Work ID '#],tbl_PV_Meta[Project Manager/Owner],,0)</f>
        <v>Project Manager 4</v>
      </c>
      <c r="AH1081" s="6"/>
    </row>
    <row r="1082" spans="4:34" x14ac:dyDescent="0.25">
      <c r="D1082" s="6" t="s">
        <v>136</v>
      </c>
      <c r="E1082" s="6" t="s">
        <v>520</v>
      </c>
      <c r="F1082" s="6" t="s">
        <v>1706</v>
      </c>
      <c r="G1082" s="6" t="s">
        <v>786</v>
      </c>
      <c r="H1082" s="6" t="s">
        <v>510</v>
      </c>
      <c r="I1082" s="6" t="s">
        <v>510</v>
      </c>
      <c r="J1082" s="6" t="s">
        <v>136</v>
      </c>
      <c r="K1082" s="6" t="s">
        <v>61</v>
      </c>
      <c r="L1082" s="6" t="s">
        <v>121</v>
      </c>
      <c r="M1082" s="43"/>
      <c r="N1082" s="44" t="s">
        <v>1979</v>
      </c>
      <c r="O1082" s="39">
        <v>45596.333333333299</v>
      </c>
      <c r="P1082" s="39">
        <v>45499.708333333299</v>
      </c>
      <c r="Q1082" s="6">
        <v>-67</v>
      </c>
      <c r="R1082" s="6">
        <v>-9.1906721536351196E-2</v>
      </c>
      <c r="S1082" s="45" t="e">
        <f>_xlfn.CONCAT(#REF!,TRIM(tbl_PV_Milestones[[#This Row],[Milestone Description]]))</f>
        <v>#REF!</v>
      </c>
      <c r="T1082" s="84" t="str">
        <f>IF(COUNTIF(tbl_PV_Milestones[UID],tbl_PV_Milestones[[#This Row],[UID]])&gt;1,"Duplicate","")</f>
        <v>Duplicate</v>
      </c>
      <c r="U1082" s="42" t="str">
        <f>_xlfn.XLOOKUP(tbl_PV_Milestones[[#This Row],[Work ID]],tbl_PV_Meta[Work ID '#],tbl_PV_Meta[Sub-Portfolio])</f>
        <v>Sub-Portfolio 7</v>
      </c>
      <c r="V1082" s="41">
        <f>IF(MONTH(tbl_PV_Milestones[[#This Row],[Baseline Date]])&lt;7,YEAR(tbl_PV_Milestones[[#This Row],[Baseline Date]]),YEAR(tbl_PV_Milestones[[#This Row],[Baseline Date]])+1)</f>
        <v>2025</v>
      </c>
      <c r="W1082" s="41">
        <f>IF(MONTH(tbl_PV_Milestones[[#This Row],[Actual/Schedule Finish]])&lt;7,YEAR(tbl_PV_Milestones[[#This Row],[Actual/Schedule Finish]]),YEAR(tbl_PV_Milestones[[#This Row],[Actual/Schedule Finish]])+1)</f>
        <v>2025</v>
      </c>
      <c r="X1082" s="41" t="str">
        <f>IF(OR(tbl_PV_Milestones[[#This Row],[Project Status]]="Completed",tbl_PV_Milestones[[#This Row],[Project Status]]="Assumed Completed"),"Yes","No")</f>
        <v>No</v>
      </c>
      <c r="Y1082" s="41">
        <f>IF(tbl_PV_Milestones[[#This Row],[Baseline Date]]="",1,0)</f>
        <v>0</v>
      </c>
      <c r="Z1082" s="41">
        <f>IF(tbl_PV_Milestones[[#This Row],[Baseline Date]]&lt;PV_Meta!$B$7,1,0)</f>
        <v>1</v>
      </c>
      <c r="AA1082" s="41">
        <f>IF(tbl_PV_Milestones[[#This Row],[Complete]]="Yes",1,0)</f>
        <v>0</v>
      </c>
      <c r="AB1082" s="41">
        <f>IF(AND(tbl_PV_Milestones[[#This Row],[BL FY]]=2025,tbl_PV_Milestones[[#This Row],[Baseline Date]]&lt;PV_Meta!$B$7),1,0)</f>
        <v>1</v>
      </c>
      <c r="AC1082" s="41">
        <f>IF(AND(tbl_PV_Milestones[[#This Row],[Planned YTD]]=1,tbl_PV_Milestones[[#This Row],[Complete]]="Yes"),1,0)</f>
        <v>0</v>
      </c>
      <c r="AD1082" s="41">
        <f>IF(AND(tbl_PV_Milestones[[#This Row],[Actual/Schedule Finish]]&lt;PV_Meta!$B$7,tbl_PV_Milestones[[#This Row],[Complete]]="No",tbl_PV_Milestones[[#This Row],[Project Status]]&lt;&gt;"On Hold"),1,0)</f>
        <v>0</v>
      </c>
      <c r="AE1082" s="41">
        <f>IF(AND(tbl_PV_Milestones[[#This Row],[Actual/Schedule Finish]]&gt;tbl_PV_Milestones[[#This Row],[Baseline Date]],tbl_PV_Milestones[[#This Row],[Complete]]="No",tbl_PV_Milestones[[#This Row],[Project Status]]&lt;&gt;"On Hold",tbl_PV_Milestones[[#This Row],[Overdue]]=0,tbl_PV_Milestones[[#This Row],[To be Baselined]]&lt;&gt;1),1,0)</f>
        <v>0</v>
      </c>
      <c r="AF1082" s="41">
        <f>IF(AND(tbl_PV_Milestones[[#This Row],[BL FY]]=2025,tbl_PV_Milestones[[#This Row],[Finish FY]]&gt;2025),1,0)</f>
        <v>0</v>
      </c>
      <c r="AG1082" s="56" t="str">
        <f>_xlfn.XLOOKUP(tbl_PV_Milestones[[#This Row],[Work ID]],tbl_PV_Meta[Work ID '#],tbl_PV_Meta[Project Manager/Owner],,0)</f>
        <v>Project Manager 4</v>
      </c>
      <c r="AH1082" s="6"/>
    </row>
    <row r="1083" spans="4:34" x14ac:dyDescent="0.25">
      <c r="D1083" s="6" t="s">
        <v>136</v>
      </c>
      <c r="E1083" s="6" t="s">
        <v>513</v>
      </c>
      <c r="F1083" s="6" t="s">
        <v>1706</v>
      </c>
      <c r="G1083" s="6" t="s">
        <v>787</v>
      </c>
      <c r="H1083" s="6" t="s">
        <v>510</v>
      </c>
      <c r="I1083" s="6" t="s">
        <v>510</v>
      </c>
      <c r="J1083" s="6" t="s">
        <v>136</v>
      </c>
      <c r="K1083" s="6" t="s">
        <v>61</v>
      </c>
      <c r="L1083" s="6" t="s">
        <v>121</v>
      </c>
      <c r="M1083" s="43"/>
      <c r="N1083" s="44" t="s">
        <v>1979</v>
      </c>
      <c r="O1083" s="39">
        <v>45596.333333333299</v>
      </c>
      <c r="P1083" s="39">
        <v>45464.708333333299</v>
      </c>
      <c r="Q1083" s="6">
        <v>-92</v>
      </c>
      <c r="R1083" s="6">
        <v>-0.12620027434842199</v>
      </c>
      <c r="S1083" s="45" t="e">
        <f>_xlfn.CONCAT(#REF!,TRIM(tbl_PV_Milestones[[#This Row],[Milestone Description]]))</f>
        <v>#REF!</v>
      </c>
      <c r="T1083" s="84" t="str">
        <f>IF(COUNTIF(tbl_PV_Milestones[UID],tbl_PV_Milestones[[#This Row],[UID]])&gt;1,"Duplicate","")</f>
        <v>Duplicate</v>
      </c>
      <c r="U1083" s="42" t="str">
        <f>_xlfn.XLOOKUP(tbl_PV_Milestones[[#This Row],[Work ID]],tbl_PV_Meta[Work ID '#],tbl_PV_Meta[Sub-Portfolio])</f>
        <v>Sub-Portfolio 7</v>
      </c>
      <c r="V1083" s="41">
        <f>IF(MONTH(tbl_PV_Milestones[[#This Row],[Baseline Date]])&lt;7,YEAR(tbl_PV_Milestones[[#This Row],[Baseline Date]]),YEAR(tbl_PV_Milestones[[#This Row],[Baseline Date]])+1)</f>
        <v>2024</v>
      </c>
      <c r="W1083" s="41">
        <f>IF(MONTH(tbl_PV_Milestones[[#This Row],[Actual/Schedule Finish]])&lt;7,YEAR(tbl_PV_Milestones[[#This Row],[Actual/Schedule Finish]]),YEAR(tbl_PV_Milestones[[#This Row],[Actual/Schedule Finish]])+1)</f>
        <v>2025</v>
      </c>
      <c r="X1083" s="41" t="str">
        <f>IF(OR(tbl_PV_Milestones[[#This Row],[Project Status]]="Completed",tbl_PV_Milestones[[#This Row],[Project Status]]="Assumed Completed"),"Yes","No")</f>
        <v>No</v>
      </c>
      <c r="Y1083" s="41">
        <f>IF(tbl_PV_Milestones[[#This Row],[Baseline Date]]="",1,0)</f>
        <v>0</v>
      </c>
      <c r="Z1083" s="41">
        <f>IF(tbl_PV_Milestones[[#This Row],[Baseline Date]]&lt;PV_Meta!$B$7,1,0)</f>
        <v>1</v>
      </c>
      <c r="AA1083" s="41">
        <f>IF(tbl_PV_Milestones[[#This Row],[Complete]]="Yes",1,0)</f>
        <v>0</v>
      </c>
      <c r="AB1083" s="41">
        <f>IF(AND(tbl_PV_Milestones[[#This Row],[BL FY]]=2025,tbl_PV_Milestones[[#This Row],[Baseline Date]]&lt;PV_Meta!$B$7),1,0)</f>
        <v>0</v>
      </c>
      <c r="AC1083" s="41">
        <f>IF(AND(tbl_PV_Milestones[[#This Row],[Planned YTD]]=1,tbl_PV_Milestones[[#This Row],[Complete]]="Yes"),1,0)</f>
        <v>0</v>
      </c>
      <c r="AD1083" s="41">
        <f>IF(AND(tbl_PV_Milestones[[#This Row],[Actual/Schedule Finish]]&lt;PV_Meta!$B$7,tbl_PV_Milestones[[#This Row],[Complete]]="No",tbl_PV_Milestones[[#This Row],[Project Status]]&lt;&gt;"On Hold"),1,0)</f>
        <v>0</v>
      </c>
      <c r="AE1083" s="41">
        <f>IF(AND(tbl_PV_Milestones[[#This Row],[Actual/Schedule Finish]]&gt;tbl_PV_Milestones[[#This Row],[Baseline Date]],tbl_PV_Milestones[[#This Row],[Complete]]="No",tbl_PV_Milestones[[#This Row],[Project Status]]&lt;&gt;"On Hold",tbl_PV_Milestones[[#This Row],[Overdue]]=0,tbl_PV_Milestones[[#This Row],[To be Baselined]]&lt;&gt;1),1,0)</f>
        <v>0</v>
      </c>
      <c r="AF1083" s="41">
        <f>IF(AND(tbl_PV_Milestones[[#This Row],[BL FY]]=2025,tbl_PV_Milestones[[#This Row],[Finish FY]]&gt;2025),1,0)</f>
        <v>0</v>
      </c>
      <c r="AG1083" s="56" t="str">
        <f>_xlfn.XLOOKUP(tbl_PV_Milestones[[#This Row],[Work ID]],tbl_PV_Meta[Work ID '#],tbl_PV_Meta[Project Manager/Owner],,0)</f>
        <v>Project Manager 4</v>
      </c>
      <c r="AH1083" s="6"/>
    </row>
    <row r="1084" spans="4:34" x14ac:dyDescent="0.25">
      <c r="D1084" s="6" t="s">
        <v>136</v>
      </c>
      <c r="E1084" s="6" t="s">
        <v>52</v>
      </c>
      <c r="F1084" s="6" t="s">
        <v>1790</v>
      </c>
      <c r="G1084" s="6" t="s">
        <v>788</v>
      </c>
      <c r="H1084" s="6" t="s">
        <v>510</v>
      </c>
      <c r="I1084" s="6" t="s">
        <v>510</v>
      </c>
      <c r="J1084" s="6" t="s">
        <v>136</v>
      </c>
      <c r="K1084" s="6" t="s">
        <v>213</v>
      </c>
      <c r="L1084" s="6" t="s">
        <v>173</v>
      </c>
      <c r="M1084" s="43"/>
      <c r="N1084" s="44" t="s">
        <v>1979</v>
      </c>
      <c r="O1084" s="39">
        <v>45727.708333333299</v>
      </c>
      <c r="S1084" s="45" t="e">
        <f>_xlfn.CONCAT(#REF!,TRIM(tbl_PV_Milestones[[#This Row],[Milestone Description]]))</f>
        <v>#REF!</v>
      </c>
      <c r="T1084" s="84" t="str">
        <f>IF(COUNTIF(tbl_PV_Milestones[UID],tbl_PV_Milestones[[#This Row],[UID]])&gt;1,"Duplicate","")</f>
        <v>Duplicate</v>
      </c>
      <c r="U1084" s="42" t="str">
        <f>_xlfn.XLOOKUP(tbl_PV_Milestones[[#This Row],[Work ID]],tbl_PV_Meta[Work ID '#],tbl_PV_Meta[Sub-Portfolio])</f>
        <v>Sub-Portfolio 2</v>
      </c>
      <c r="V1084" s="41">
        <f>IF(MONTH(tbl_PV_Milestones[[#This Row],[Baseline Date]])&lt;7,YEAR(tbl_PV_Milestones[[#This Row],[Baseline Date]]),YEAR(tbl_PV_Milestones[[#This Row],[Baseline Date]])+1)</f>
        <v>1900</v>
      </c>
      <c r="W1084" s="41">
        <f>IF(MONTH(tbl_PV_Milestones[[#This Row],[Actual/Schedule Finish]])&lt;7,YEAR(tbl_PV_Milestones[[#This Row],[Actual/Schedule Finish]]),YEAR(tbl_PV_Milestones[[#This Row],[Actual/Schedule Finish]])+1)</f>
        <v>2025</v>
      </c>
      <c r="X1084" s="41" t="str">
        <f>IF(OR(tbl_PV_Milestones[[#This Row],[Project Status]]="Completed",tbl_PV_Milestones[[#This Row],[Project Status]]="Assumed Completed"),"Yes","No")</f>
        <v>No</v>
      </c>
      <c r="Y1084" s="41">
        <f>IF(tbl_PV_Milestones[[#This Row],[Baseline Date]]="",1,0)</f>
        <v>1</v>
      </c>
      <c r="Z1084" s="41">
        <f>IF(tbl_PV_Milestones[[#This Row],[Baseline Date]]&lt;PV_Meta!$B$7,1,0)</f>
        <v>1</v>
      </c>
      <c r="AA1084" s="41">
        <f>IF(tbl_PV_Milestones[[#This Row],[Complete]]="Yes",1,0)</f>
        <v>0</v>
      </c>
      <c r="AB1084" s="41">
        <f>IF(AND(tbl_PV_Milestones[[#This Row],[BL FY]]=2025,tbl_PV_Milestones[[#This Row],[Baseline Date]]&lt;PV_Meta!$B$7),1,0)</f>
        <v>0</v>
      </c>
      <c r="AC1084" s="41">
        <f>IF(AND(tbl_PV_Milestones[[#This Row],[Planned YTD]]=1,tbl_PV_Milestones[[#This Row],[Complete]]="Yes"),1,0)</f>
        <v>0</v>
      </c>
      <c r="AD1084" s="41">
        <f>IF(AND(tbl_PV_Milestones[[#This Row],[Actual/Schedule Finish]]&lt;PV_Meta!$B$7,tbl_PV_Milestones[[#This Row],[Complete]]="No",tbl_PV_Milestones[[#This Row],[Project Status]]&lt;&gt;"On Hold"),1,0)</f>
        <v>0</v>
      </c>
      <c r="AE1084" s="41">
        <f>IF(AND(tbl_PV_Milestones[[#This Row],[Actual/Schedule Finish]]&gt;tbl_PV_Milestones[[#This Row],[Baseline Date]],tbl_PV_Milestones[[#This Row],[Complete]]="No",tbl_PV_Milestones[[#This Row],[Project Status]]&lt;&gt;"On Hold",tbl_PV_Milestones[[#This Row],[Overdue]]=0,tbl_PV_Milestones[[#This Row],[To be Baselined]]&lt;&gt;1),1,0)</f>
        <v>0</v>
      </c>
      <c r="AF1084" s="41">
        <f>IF(AND(tbl_PV_Milestones[[#This Row],[BL FY]]=2025,tbl_PV_Milestones[[#This Row],[Finish FY]]&gt;2025),1,0)</f>
        <v>0</v>
      </c>
      <c r="AG1084" s="56" t="str">
        <f>_xlfn.XLOOKUP(tbl_PV_Milestones[[#This Row],[Work ID]],tbl_PV_Meta[Work ID '#],tbl_PV_Meta[Project Manager/Owner],,0)</f>
        <v/>
      </c>
      <c r="AH1084" s="6"/>
    </row>
    <row r="1085" spans="4:34" x14ac:dyDescent="0.25">
      <c r="D1085" s="6" t="s">
        <v>136</v>
      </c>
      <c r="E1085" s="6" t="s">
        <v>52</v>
      </c>
      <c r="F1085" s="6" t="s">
        <v>1790</v>
      </c>
      <c r="G1085" s="6" t="s">
        <v>789</v>
      </c>
      <c r="H1085" s="6" t="s">
        <v>510</v>
      </c>
      <c r="I1085" s="6" t="s">
        <v>510</v>
      </c>
      <c r="J1085" s="6" t="s">
        <v>136</v>
      </c>
      <c r="K1085" s="6" t="s">
        <v>213</v>
      </c>
      <c r="L1085" s="6" t="s">
        <v>173</v>
      </c>
      <c r="M1085" s="43"/>
      <c r="N1085" s="44" t="s">
        <v>1979</v>
      </c>
      <c r="O1085" s="39">
        <v>45681.333333333299</v>
      </c>
      <c r="S1085" s="45" t="e">
        <f>_xlfn.CONCAT(#REF!,TRIM(tbl_PV_Milestones[[#This Row],[Milestone Description]]))</f>
        <v>#REF!</v>
      </c>
      <c r="T1085" s="84" t="str">
        <f>IF(COUNTIF(tbl_PV_Milestones[UID],tbl_PV_Milestones[[#This Row],[UID]])&gt;1,"Duplicate","")</f>
        <v>Duplicate</v>
      </c>
      <c r="U1085" s="42" t="str">
        <f>_xlfn.XLOOKUP(tbl_PV_Milestones[[#This Row],[Work ID]],tbl_PV_Meta[Work ID '#],tbl_PV_Meta[Sub-Portfolio])</f>
        <v>Sub-Portfolio 2</v>
      </c>
      <c r="V1085" s="41">
        <f>IF(MONTH(tbl_PV_Milestones[[#This Row],[Baseline Date]])&lt;7,YEAR(tbl_PV_Milestones[[#This Row],[Baseline Date]]),YEAR(tbl_PV_Milestones[[#This Row],[Baseline Date]])+1)</f>
        <v>1900</v>
      </c>
      <c r="W1085" s="41">
        <f>IF(MONTH(tbl_PV_Milestones[[#This Row],[Actual/Schedule Finish]])&lt;7,YEAR(tbl_PV_Milestones[[#This Row],[Actual/Schedule Finish]]),YEAR(tbl_PV_Milestones[[#This Row],[Actual/Schedule Finish]])+1)</f>
        <v>2025</v>
      </c>
      <c r="X1085" s="41" t="str">
        <f>IF(OR(tbl_PV_Milestones[[#This Row],[Project Status]]="Completed",tbl_PV_Milestones[[#This Row],[Project Status]]="Assumed Completed"),"Yes","No")</f>
        <v>No</v>
      </c>
      <c r="Y1085" s="41">
        <f>IF(tbl_PV_Milestones[[#This Row],[Baseline Date]]="",1,0)</f>
        <v>1</v>
      </c>
      <c r="Z1085" s="41">
        <f>IF(tbl_PV_Milestones[[#This Row],[Baseline Date]]&lt;PV_Meta!$B$7,1,0)</f>
        <v>1</v>
      </c>
      <c r="AA1085" s="41">
        <f>IF(tbl_PV_Milestones[[#This Row],[Complete]]="Yes",1,0)</f>
        <v>0</v>
      </c>
      <c r="AB1085" s="41">
        <f>IF(AND(tbl_PV_Milestones[[#This Row],[BL FY]]=2025,tbl_PV_Milestones[[#This Row],[Baseline Date]]&lt;PV_Meta!$B$7),1,0)</f>
        <v>0</v>
      </c>
      <c r="AC1085" s="41">
        <f>IF(AND(tbl_PV_Milestones[[#This Row],[Planned YTD]]=1,tbl_PV_Milestones[[#This Row],[Complete]]="Yes"),1,0)</f>
        <v>0</v>
      </c>
      <c r="AD1085" s="41">
        <f>IF(AND(tbl_PV_Milestones[[#This Row],[Actual/Schedule Finish]]&lt;PV_Meta!$B$7,tbl_PV_Milestones[[#This Row],[Complete]]="No",tbl_PV_Milestones[[#This Row],[Project Status]]&lt;&gt;"On Hold"),1,0)</f>
        <v>0</v>
      </c>
      <c r="AE1085" s="41">
        <f>IF(AND(tbl_PV_Milestones[[#This Row],[Actual/Schedule Finish]]&gt;tbl_PV_Milestones[[#This Row],[Baseline Date]],tbl_PV_Milestones[[#This Row],[Complete]]="No",tbl_PV_Milestones[[#This Row],[Project Status]]&lt;&gt;"On Hold",tbl_PV_Milestones[[#This Row],[Overdue]]=0,tbl_PV_Milestones[[#This Row],[To be Baselined]]&lt;&gt;1),1,0)</f>
        <v>0</v>
      </c>
      <c r="AF1085" s="41">
        <f>IF(AND(tbl_PV_Milestones[[#This Row],[BL FY]]=2025,tbl_PV_Milestones[[#This Row],[Finish FY]]&gt;2025),1,0)</f>
        <v>0</v>
      </c>
      <c r="AG1085" s="56" t="str">
        <f>_xlfn.XLOOKUP(tbl_PV_Milestones[[#This Row],[Work ID]],tbl_PV_Meta[Work ID '#],tbl_PV_Meta[Project Manager/Owner],,0)</f>
        <v/>
      </c>
      <c r="AH1085" s="6"/>
    </row>
    <row r="1086" spans="4:34" x14ac:dyDescent="0.25">
      <c r="D1086" s="6" t="s">
        <v>136</v>
      </c>
      <c r="E1086" s="6" t="s">
        <v>52</v>
      </c>
      <c r="F1086" s="6" t="s">
        <v>1790</v>
      </c>
      <c r="G1086" s="6" t="s">
        <v>790</v>
      </c>
      <c r="H1086" s="6" t="s">
        <v>510</v>
      </c>
      <c r="I1086" s="6" t="s">
        <v>510</v>
      </c>
      <c r="J1086" s="6" t="s">
        <v>136</v>
      </c>
      <c r="K1086" s="6" t="s">
        <v>213</v>
      </c>
      <c r="L1086" s="6" t="s">
        <v>173</v>
      </c>
      <c r="M1086" s="43"/>
      <c r="N1086" s="44" t="s">
        <v>1979</v>
      </c>
      <c r="O1086" s="39">
        <v>45702.708333333299</v>
      </c>
      <c r="S1086" s="45" t="e">
        <f>_xlfn.CONCAT(#REF!,TRIM(tbl_PV_Milestones[[#This Row],[Milestone Description]]))</f>
        <v>#REF!</v>
      </c>
      <c r="T1086" s="84" t="str">
        <f>IF(COUNTIF(tbl_PV_Milestones[UID],tbl_PV_Milestones[[#This Row],[UID]])&gt;1,"Duplicate","")</f>
        <v>Duplicate</v>
      </c>
      <c r="U1086" s="42" t="str">
        <f>_xlfn.XLOOKUP(tbl_PV_Milestones[[#This Row],[Work ID]],tbl_PV_Meta[Work ID '#],tbl_PV_Meta[Sub-Portfolio])</f>
        <v>Sub-Portfolio 2</v>
      </c>
      <c r="V1086" s="41">
        <f>IF(MONTH(tbl_PV_Milestones[[#This Row],[Baseline Date]])&lt;7,YEAR(tbl_PV_Milestones[[#This Row],[Baseline Date]]),YEAR(tbl_PV_Milestones[[#This Row],[Baseline Date]])+1)</f>
        <v>1900</v>
      </c>
      <c r="W1086" s="41">
        <f>IF(MONTH(tbl_PV_Milestones[[#This Row],[Actual/Schedule Finish]])&lt;7,YEAR(tbl_PV_Milestones[[#This Row],[Actual/Schedule Finish]]),YEAR(tbl_PV_Milestones[[#This Row],[Actual/Schedule Finish]])+1)</f>
        <v>2025</v>
      </c>
      <c r="X1086" s="41" t="str">
        <f>IF(OR(tbl_PV_Milestones[[#This Row],[Project Status]]="Completed",tbl_PV_Milestones[[#This Row],[Project Status]]="Assumed Completed"),"Yes","No")</f>
        <v>No</v>
      </c>
      <c r="Y1086" s="41">
        <f>IF(tbl_PV_Milestones[[#This Row],[Baseline Date]]="",1,0)</f>
        <v>1</v>
      </c>
      <c r="Z1086" s="41">
        <f>IF(tbl_PV_Milestones[[#This Row],[Baseline Date]]&lt;PV_Meta!$B$7,1,0)</f>
        <v>1</v>
      </c>
      <c r="AA1086" s="41">
        <f>IF(tbl_PV_Milestones[[#This Row],[Complete]]="Yes",1,0)</f>
        <v>0</v>
      </c>
      <c r="AB1086" s="41">
        <f>IF(AND(tbl_PV_Milestones[[#This Row],[BL FY]]=2025,tbl_PV_Milestones[[#This Row],[Baseline Date]]&lt;PV_Meta!$B$7),1,0)</f>
        <v>0</v>
      </c>
      <c r="AC1086" s="41">
        <f>IF(AND(tbl_PV_Milestones[[#This Row],[Planned YTD]]=1,tbl_PV_Milestones[[#This Row],[Complete]]="Yes"),1,0)</f>
        <v>0</v>
      </c>
      <c r="AD1086" s="41">
        <f>IF(AND(tbl_PV_Milestones[[#This Row],[Actual/Schedule Finish]]&lt;PV_Meta!$B$7,tbl_PV_Milestones[[#This Row],[Complete]]="No",tbl_PV_Milestones[[#This Row],[Project Status]]&lt;&gt;"On Hold"),1,0)</f>
        <v>0</v>
      </c>
      <c r="AE1086" s="41">
        <f>IF(AND(tbl_PV_Milestones[[#This Row],[Actual/Schedule Finish]]&gt;tbl_PV_Milestones[[#This Row],[Baseline Date]],tbl_PV_Milestones[[#This Row],[Complete]]="No",tbl_PV_Milestones[[#This Row],[Project Status]]&lt;&gt;"On Hold",tbl_PV_Milestones[[#This Row],[Overdue]]=0,tbl_PV_Milestones[[#This Row],[To be Baselined]]&lt;&gt;1),1,0)</f>
        <v>0</v>
      </c>
      <c r="AF1086" s="41">
        <f>IF(AND(tbl_PV_Milestones[[#This Row],[BL FY]]=2025,tbl_PV_Milestones[[#This Row],[Finish FY]]&gt;2025),1,0)</f>
        <v>0</v>
      </c>
      <c r="AG1086" s="56" t="str">
        <f>_xlfn.XLOOKUP(tbl_PV_Milestones[[#This Row],[Work ID]],tbl_PV_Meta[Work ID '#],tbl_PV_Meta[Project Manager/Owner],,0)</f>
        <v/>
      </c>
      <c r="AH1086" s="6"/>
    </row>
    <row r="1087" spans="4:34" x14ac:dyDescent="0.25">
      <c r="D1087" s="6" t="s">
        <v>136</v>
      </c>
      <c r="E1087" s="6" t="s">
        <v>52</v>
      </c>
      <c r="F1087" s="6" t="s">
        <v>1790</v>
      </c>
      <c r="G1087" s="6" t="s">
        <v>791</v>
      </c>
      <c r="H1087" s="6" t="s">
        <v>510</v>
      </c>
      <c r="I1087" s="6" t="s">
        <v>510</v>
      </c>
      <c r="J1087" s="6" t="s">
        <v>136</v>
      </c>
      <c r="K1087" s="6" t="s">
        <v>213</v>
      </c>
      <c r="L1087" s="6" t="s">
        <v>173</v>
      </c>
      <c r="M1087" s="43"/>
      <c r="N1087" s="44" t="s">
        <v>1979</v>
      </c>
      <c r="O1087" s="39">
        <v>45757.333333333299</v>
      </c>
      <c r="S1087" s="45" t="e">
        <f>_xlfn.CONCAT(#REF!,TRIM(tbl_PV_Milestones[[#This Row],[Milestone Description]]))</f>
        <v>#REF!</v>
      </c>
      <c r="T1087" s="84" t="str">
        <f>IF(COUNTIF(tbl_PV_Milestones[UID],tbl_PV_Milestones[[#This Row],[UID]])&gt;1,"Duplicate","")</f>
        <v>Duplicate</v>
      </c>
      <c r="U1087" s="42" t="str">
        <f>_xlfn.XLOOKUP(tbl_PV_Milestones[[#This Row],[Work ID]],tbl_PV_Meta[Work ID '#],tbl_PV_Meta[Sub-Portfolio])</f>
        <v>Sub-Portfolio 2</v>
      </c>
      <c r="V1087" s="41">
        <f>IF(MONTH(tbl_PV_Milestones[[#This Row],[Baseline Date]])&lt;7,YEAR(tbl_PV_Milestones[[#This Row],[Baseline Date]]),YEAR(tbl_PV_Milestones[[#This Row],[Baseline Date]])+1)</f>
        <v>1900</v>
      </c>
      <c r="W1087" s="41">
        <f>IF(MONTH(tbl_PV_Milestones[[#This Row],[Actual/Schedule Finish]])&lt;7,YEAR(tbl_PV_Milestones[[#This Row],[Actual/Schedule Finish]]),YEAR(tbl_PV_Milestones[[#This Row],[Actual/Schedule Finish]])+1)</f>
        <v>2025</v>
      </c>
      <c r="X1087" s="41" t="str">
        <f>IF(OR(tbl_PV_Milestones[[#This Row],[Project Status]]="Completed",tbl_PV_Milestones[[#This Row],[Project Status]]="Assumed Completed"),"Yes","No")</f>
        <v>No</v>
      </c>
      <c r="Y1087" s="41">
        <f>IF(tbl_PV_Milestones[[#This Row],[Baseline Date]]="",1,0)</f>
        <v>1</v>
      </c>
      <c r="Z1087" s="41">
        <f>IF(tbl_PV_Milestones[[#This Row],[Baseline Date]]&lt;PV_Meta!$B$7,1,0)</f>
        <v>1</v>
      </c>
      <c r="AA1087" s="41">
        <f>IF(tbl_PV_Milestones[[#This Row],[Complete]]="Yes",1,0)</f>
        <v>0</v>
      </c>
      <c r="AB1087" s="41">
        <f>IF(AND(tbl_PV_Milestones[[#This Row],[BL FY]]=2025,tbl_PV_Milestones[[#This Row],[Baseline Date]]&lt;PV_Meta!$B$7),1,0)</f>
        <v>0</v>
      </c>
      <c r="AC1087" s="41">
        <f>IF(AND(tbl_PV_Milestones[[#This Row],[Planned YTD]]=1,tbl_PV_Milestones[[#This Row],[Complete]]="Yes"),1,0)</f>
        <v>0</v>
      </c>
      <c r="AD1087" s="41">
        <f>IF(AND(tbl_PV_Milestones[[#This Row],[Actual/Schedule Finish]]&lt;PV_Meta!$B$7,tbl_PV_Milestones[[#This Row],[Complete]]="No",tbl_PV_Milestones[[#This Row],[Project Status]]&lt;&gt;"On Hold"),1,0)</f>
        <v>0</v>
      </c>
      <c r="AE1087" s="41">
        <f>IF(AND(tbl_PV_Milestones[[#This Row],[Actual/Schedule Finish]]&gt;tbl_PV_Milestones[[#This Row],[Baseline Date]],tbl_PV_Milestones[[#This Row],[Complete]]="No",tbl_PV_Milestones[[#This Row],[Project Status]]&lt;&gt;"On Hold",tbl_PV_Milestones[[#This Row],[Overdue]]=0,tbl_PV_Milestones[[#This Row],[To be Baselined]]&lt;&gt;1),1,0)</f>
        <v>0</v>
      </c>
      <c r="AF1087" s="41">
        <f>IF(AND(tbl_PV_Milestones[[#This Row],[BL FY]]=2025,tbl_PV_Milestones[[#This Row],[Finish FY]]&gt;2025),1,0)</f>
        <v>0</v>
      </c>
      <c r="AG1087" s="56" t="str">
        <f>_xlfn.XLOOKUP(tbl_PV_Milestones[[#This Row],[Work ID]],tbl_PV_Meta[Work ID '#],tbl_PV_Meta[Project Manager/Owner],,0)</f>
        <v/>
      </c>
      <c r="AH1087" s="6"/>
    </row>
    <row r="1088" spans="4:34" x14ac:dyDescent="0.25">
      <c r="D1088" s="6" t="s">
        <v>136</v>
      </c>
      <c r="E1088" s="6" t="s">
        <v>52</v>
      </c>
      <c r="F1088" s="6" t="s">
        <v>1790</v>
      </c>
      <c r="G1088" s="6" t="s">
        <v>792</v>
      </c>
      <c r="H1088" s="6" t="s">
        <v>510</v>
      </c>
      <c r="I1088" s="6" t="s">
        <v>510</v>
      </c>
      <c r="J1088" s="6" t="s">
        <v>136</v>
      </c>
      <c r="K1088" s="6" t="s">
        <v>213</v>
      </c>
      <c r="L1088" s="6" t="s">
        <v>173</v>
      </c>
      <c r="M1088" s="43"/>
      <c r="N1088" s="44" t="s">
        <v>1979</v>
      </c>
      <c r="O1088" s="39">
        <v>45791.333333333299</v>
      </c>
      <c r="S1088" s="45" t="e">
        <f>_xlfn.CONCAT(#REF!,TRIM(tbl_PV_Milestones[[#This Row],[Milestone Description]]))</f>
        <v>#REF!</v>
      </c>
      <c r="T1088" s="84" t="str">
        <f>IF(COUNTIF(tbl_PV_Milestones[UID],tbl_PV_Milestones[[#This Row],[UID]])&gt;1,"Duplicate","")</f>
        <v>Duplicate</v>
      </c>
      <c r="U1088" s="42" t="str">
        <f>_xlfn.XLOOKUP(tbl_PV_Milestones[[#This Row],[Work ID]],tbl_PV_Meta[Work ID '#],tbl_PV_Meta[Sub-Portfolio])</f>
        <v>Sub-Portfolio 2</v>
      </c>
      <c r="V1088" s="41">
        <f>IF(MONTH(tbl_PV_Milestones[[#This Row],[Baseline Date]])&lt;7,YEAR(tbl_PV_Milestones[[#This Row],[Baseline Date]]),YEAR(tbl_PV_Milestones[[#This Row],[Baseline Date]])+1)</f>
        <v>1900</v>
      </c>
      <c r="W1088" s="41">
        <f>IF(MONTH(tbl_PV_Milestones[[#This Row],[Actual/Schedule Finish]])&lt;7,YEAR(tbl_PV_Milestones[[#This Row],[Actual/Schedule Finish]]),YEAR(tbl_PV_Milestones[[#This Row],[Actual/Schedule Finish]])+1)</f>
        <v>2025</v>
      </c>
      <c r="X1088" s="41" t="str">
        <f>IF(OR(tbl_PV_Milestones[[#This Row],[Project Status]]="Completed",tbl_PV_Milestones[[#This Row],[Project Status]]="Assumed Completed"),"Yes","No")</f>
        <v>No</v>
      </c>
      <c r="Y1088" s="41">
        <f>IF(tbl_PV_Milestones[[#This Row],[Baseline Date]]="",1,0)</f>
        <v>1</v>
      </c>
      <c r="Z1088" s="41">
        <f>IF(tbl_PV_Milestones[[#This Row],[Baseline Date]]&lt;PV_Meta!$B$7,1,0)</f>
        <v>1</v>
      </c>
      <c r="AA1088" s="41">
        <f>IF(tbl_PV_Milestones[[#This Row],[Complete]]="Yes",1,0)</f>
        <v>0</v>
      </c>
      <c r="AB1088" s="41">
        <f>IF(AND(tbl_PV_Milestones[[#This Row],[BL FY]]=2025,tbl_PV_Milestones[[#This Row],[Baseline Date]]&lt;PV_Meta!$B$7),1,0)</f>
        <v>0</v>
      </c>
      <c r="AC1088" s="41">
        <f>IF(AND(tbl_PV_Milestones[[#This Row],[Planned YTD]]=1,tbl_PV_Milestones[[#This Row],[Complete]]="Yes"),1,0)</f>
        <v>0</v>
      </c>
      <c r="AD1088" s="41">
        <f>IF(AND(tbl_PV_Milestones[[#This Row],[Actual/Schedule Finish]]&lt;PV_Meta!$B$7,tbl_PV_Milestones[[#This Row],[Complete]]="No",tbl_PV_Milestones[[#This Row],[Project Status]]&lt;&gt;"On Hold"),1,0)</f>
        <v>0</v>
      </c>
      <c r="AE1088" s="41">
        <f>IF(AND(tbl_PV_Milestones[[#This Row],[Actual/Schedule Finish]]&gt;tbl_PV_Milestones[[#This Row],[Baseline Date]],tbl_PV_Milestones[[#This Row],[Complete]]="No",tbl_PV_Milestones[[#This Row],[Project Status]]&lt;&gt;"On Hold",tbl_PV_Milestones[[#This Row],[Overdue]]=0,tbl_PV_Milestones[[#This Row],[To be Baselined]]&lt;&gt;1),1,0)</f>
        <v>0</v>
      </c>
      <c r="AF1088" s="41">
        <f>IF(AND(tbl_PV_Milestones[[#This Row],[BL FY]]=2025,tbl_PV_Milestones[[#This Row],[Finish FY]]&gt;2025),1,0)</f>
        <v>0</v>
      </c>
      <c r="AG1088" s="56" t="str">
        <f>_xlfn.XLOOKUP(tbl_PV_Milestones[[#This Row],[Work ID]],tbl_PV_Meta[Work ID '#],tbl_PV_Meta[Project Manager/Owner],,0)</f>
        <v/>
      </c>
      <c r="AH1088" s="6"/>
    </row>
    <row r="1089" spans="4:34" x14ac:dyDescent="0.25">
      <c r="D1089" s="6" t="s">
        <v>136</v>
      </c>
      <c r="E1089" s="6" t="s">
        <v>52</v>
      </c>
      <c r="F1089" s="6" t="s">
        <v>1790</v>
      </c>
      <c r="G1089" s="6" t="s">
        <v>789</v>
      </c>
      <c r="H1089" s="6" t="s">
        <v>510</v>
      </c>
      <c r="I1089" s="6" t="s">
        <v>510</v>
      </c>
      <c r="J1089" s="6" t="s">
        <v>136</v>
      </c>
      <c r="K1089" s="6" t="s">
        <v>213</v>
      </c>
      <c r="L1089" s="6" t="s">
        <v>173</v>
      </c>
      <c r="M1089" s="43"/>
      <c r="N1089" s="44" t="s">
        <v>1979</v>
      </c>
      <c r="O1089" s="39">
        <v>45866.333333333299</v>
      </c>
      <c r="S1089" s="45" t="e">
        <f>_xlfn.CONCAT(#REF!,TRIM(tbl_PV_Milestones[[#This Row],[Milestone Description]]))</f>
        <v>#REF!</v>
      </c>
      <c r="T1089" s="84" t="str">
        <f>IF(COUNTIF(tbl_PV_Milestones[UID],tbl_PV_Milestones[[#This Row],[UID]])&gt;1,"Duplicate","")</f>
        <v>Duplicate</v>
      </c>
      <c r="U1089" s="42" t="str">
        <f>_xlfn.XLOOKUP(tbl_PV_Milestones[[#This Row],[Work ID]],tbl_PV_Meta[Work ID '#],tbl_PV_Meta[Sub-Portfolio])</f>
        <v>Sub-Portfolio 2</v>
      </c>
      <c r="V1089" s="41">
        <f>IF(MONTH(tbl_PV_Milestones[[#This Row],[Baseline Date]])&lt;7,YEAR(tbl_PV_Milestones[[#This Row],[Baseline Date]]),YEAR(tbl_PV_Milestones[[#This Row],[Baseline Date]])+1)</f>
        <v>1900</v>
      </c>
      <c r="W1089" s="41">
        <f>IF(MONTH(tbl_PV_Milestones[[#This Row],[Actual/Schedule Finish]])&lt;7,YEAR(tbl_PV_Milestones[[#This Row],[Actual/Schedule Finish]]),YEAR(tbl_PV_Milestones[[#This Row],[Actual/Schedule Finish]])+1)</f>
        <v>2026</v>
      </c>
      <c r="X1089" s="41" t="str">
        <f>IF(OR(tbl_PV_Milestones[[#This Row],[Project Status]]="Completed",tbl_PV_Milestones[[#This Row],[Project Status]]="Assumed Completed"),"Yes","No")</f>
        <v>No</v>
      </c>
      <c r="Y1089" s="41">
        <f>IF(tbl_PV_Milestones[[#This Row],[Baseline Date]]="",1,0)</f>
        <v>1</v>
      </c>
      <c r="Z1089" s="41">
        <f>IF(tbl_PV_Milestones[[#This Row],[Baseline Date]]&lt;PV_Meta!$B$7,1,0)</f>
        <v>1</v>
      </c>
      <c r="AA1089" s="41">
        <f>IF(tbl_PV_Milestones[[#This Row],[Complete]]="Yes",1,0)</f>
        <v>0</v>
      </c>
      <c r="AB1089" s="41">
        <f>IF(AND(tbl_PV_Milestones[[#This Row],[BL FY]]=2025,tbl_PV_Milestones[[#This Row],[Baseline Date]]&lt;PV_Meta!$B$7),1,0)</f>
        <v>0</v>
      </c>
      <c r="AC1089" s="41">
        <f>IF(AND(tbl_PV_Milestones[[#This Row],[Planned YTD]]=1,tbl_PV_Milestones[[#This Row],[Complete]]="Yes"),1,0)</f>
        <v>0</v>
      </c>
      <c r="AD1089" s="41">
        <f>IF(AND(tbl_PV_Milestones[[#This Row],[Actual/Schedule Finish]]&lt;PV_Meta!$B$7,tbl_PV_Milestones[[#This Row],[Complete]]="No",tbl_PV_Milestones[[#This Row],[Project Status]]&lt;&gt;"On Hold"),1,0)</f>
        <v>0</v>
      </c>
      <c r="AE1089" s="41">
        <f>IF(AND(tbl_PV_Milestones[[#This Row],[Actual/Schedule Finish]]&gt;tbl_PV_Milestones[[#This Row],[Baseline Date]],tbl_PV_Milestones[[#This Row],[Complete]]="No",tbl_PV_Milestones[[#This Row],[Project Status]]&lt;&gt;"On Hold",tbl_PV_Milestones[[#This Row],[Overdue]]=0,tbl_PV_Milestones[[#This Row],[To be Baselined]]&lt;&gt;1),1,0)</f>
        <v>0</v>
      </c>
      <c r="AF1089" s="41">
        <f>IF(AND(tbl_PV_Milestones[[#This Row],[BL FY]]=2025,tbl_PV_Milestones[[#This Row],[Finish FY]]&gt;2025),1,0)</f>
        <v>0</v>
      </c>
      <c r="AG1089" s="56" t="str">
        <f>_xlfn.XLOOKUP(tbl_PV_Milestones[[#This Row],[Work ID]],tbl_PV_Meta[Work ID '#],tbl_PV_Meta[Project Manager/Owner],,0)</f>
        <v/>
      </c>
      <c r="AH1089" s="6"/>
    </row>
    <row r="1090" spans="4:34" x14ac:dyDescent="0.25">
      <c r="D1090" s="6" t="s">
        <v>136</v>
      </c>
      <c r="E1090" s="6" t="s">
        <v>52</v>
      </c>
      <c r="F1090" s="6" t="s">
        <v>1790</v>
      </c>
      <c r="G1090" s="6" t="s">
        <v>790</v>
      </c>
      <c r="H1090" s="6" t="s">
        <v>510</v>
      </c>
      <c r="I1090" s="6" t="s">
        <v>510</v>
      </c>
      <c r="J1090" s="6" t="s">
        <v>136</v>
      </c>
      <c r="K1090" s="6" t="s">
        <v>213</v>
      </c>
      <c r="L1090" s="6" t="s">
        <v>173</v>
      </c>
      <c r="M1090" s="43"/>
      <c r="N1090" s="44" t="s">
        <v>1979</v>
      </c>
      <c r="O1090" s="39">
        <v>45890.333333333299</v>
      </c>
      <c r="S1090" s="45" t="e">
        <f>_xlfn.CONCAT(#REF!,TRIM(tbl_PV_Milestones[[#This Row],[Milestone Description]]))</f>
        <v>#REF!</v>
      </c>
      <c r="T1090" s="84" t="str">
        <f>IF(COUNTIF(tbl_PV_Milestones[UID],tbl_PV_Milestones[[#This Row],[UID]])&gt;1,"Duplicate","")</f>
        <v>Duplicate</v>
      </c>
      <c r="U1090" s="42" t="str">
        <f>_xlfn.XLOOKUP(tbl_PV_Milestones[[#This Row],[Work ID]],tbl_PV_Meta[Work ID '#],tbl_PV_Meta[Sub-Portfolio])</f>
        <v>Sub-Portfolio 2</v>
      </c>
      <c r="V1090" s="41">
        <f>IF(MONTH(tbl_PV_Milestones[[#This Row],[Baseline Date]])&lt;7,YEAR(tbl_PV_Milestones[[#This Row],[Baseline Date]]),YEAR(tbl_PV_Milestones[[#This Row],[Baseline Date]])+1)</f>
        <v>1900</v>
      </c>
      <c r="W1090" s="41">
        <f>IF(MONTH(tbl_PV_Milestones[[#This Row],[Actual/Schedule Finish]])&lt;7,YEAR(tbl_PV_Milestones[[#This Row],[Actual/Schedule Finish]]),YEAR(tbl_PV_Milestones[[#This Row],[Actual/Schedule Finish]])+1)</f>
        <v>2026</v>
      </c>
      <c r="X1090" s="41" t="str">
        <f>IF(OR(tbl_PV_Milestones[[#This Row],[Project Status]]="Completed",tbl_PV_Milestones[[#This Row],[Project Status]]="Assumed Completed"),"Yes","No")</f>
        <v>No</v>
      </c>
      <c r="Y1090" s="41">
        <f>IF(tbl_PV_Milestones[[#This Row],[Baseline Date]]="",1,0)</f>
        <v>1</v>
      </c>
      <c r="Z1090" s="41">
        <f>IF(tbl_PV_Milestones[[#This Row],[Baseline Date]]&lt;PV_Meta!$B$7,1,0)</f>
        <v>1</v>
      </c>
      <c r="AA1090" s="41">
        <f>IF(tbl_PV_Milestones[[#This Row],[Complete]]="Yes",1,0)</f>
        <v>0</v>
      </c>
      <c r="AB1090" s="41">
        <f>IF(AND(tbl_PV_Milestones[[#This Row],[BL FY]]=2025,tbl_PV_Milestones[[#This Row],[Baseline Date]]&lt;PV_Meta!$B$7),1,0)</f>
        <v>0</v>
      </c>
      <c r="AC1090" s="41">
        <f>IF(AND(tbl_PV_Milestones[[#This Row],[Planned YTD]]=1,tbl_PV_Milestones[[#This Row],[Complete]]="Yes"),1,0)</f>
        <v>0</v>
      </c>
      <c r="AD1090" s="41">
        <f>IF(AND(tbl_PV_Milestones[[#This Row],[Actual/Schedule Finish]]&lt;PV_Meta!$B$7,tbl_PV_Milestones[[#This Row],[Complete]]="No",tbl_PV_Milestones[[#This Row],[Project Status]]&lt;&gt;"On Hold"),1,0)</f>
        <v>0</v>
      </c>
      <c r="AE1090" s="41">
        <f>IF(AND(tbl_PV_Milestones[[#This Row],[Actual/Schedule Finish]]&gt;tbl_PV_Milestones[[#This Row],[Baseline Date]],tbl_PV_Milestones[[#This Row],[Complete]]="No",tbl_PV_Milestones[[#This Row],[Project Status]]&lt;&gt;"On Hold",tbl_PV_Milestones[[#This Row],[Overdue]]=0,tbl_PV_Milestones[[#This Row],[To be Baselined]]&lt;&gt;1),1,0)</f>
        <v>0</v>
      </c>
      <c r="AF1090" s="41">
        <f>IF(AND(tbl_PV_Milestones[[#This Row],[BL FY]]=2025,tbl_PV_Milestones[[#This Row],[Finish FY]]&gt;2025),1,0)</f>
        <v>0</v>
      </c>
      <c r="AG1090" s="56" t="str">
        <f>_xlfn.XLOOKUP(tbl_PV_Milestones[[#This Row],[Work ID]],tbl_PV_Meta[Work ID '#],tbl_PV_Meta[Project Manager/Owner],,0)</f>
        <v/>
      </c>
      <c r="AH1090" s="6"/>
    </row>
    <row r="1091" spans="4:34" x14ac:dyDescent="0.25">
      <c r="D1091" s="6" t="s">
        <v>136</v>
      </c>
      <c r="E1091" s="6" t="s">
        <v>52</v>
      </c>
      <c r="F1091" s="6" t="s">
        <v>1790</v>
      </c>
      <c r="G1091" s="6" t="s">
        <v>788</v>
      </c>
      <c r="H1091" s="6" t="s">
        <v>510</v>
      </c>
      <c r="I1091" s="6" t="s">
        <v>510</v>
      </c>
      <c r="J1091" s="6" t="s">
        <v>136</v>
      </c>
      <c r="K1091" s="6" t="s">
        <v>213</v>
      </c>
      <c r="L1091" s="6" t="s">
        <v>173</v>
      </c>
      <c r="M1091" s="43"/>
      <c r="N1091" s="44" t="s">
        <v>1979</v>
      </c>
      <c r="O1091" s="39">
        <v>45912.333333333299</v>
      </c>
      <c r="S1091" s="45" t="e">
        <f>_xlfn.CONCAT(#REF!,TRIM(tbl_PV_Milestones[[#This Row],[Milestone Description]]))</f>
        <v>#REF!</v>
      </c>
      <c r="T1091" s="84" t="str">
        <f>IF(COUNTIF(tbl_PV_Milestones[UID],tbl_PV_Milestones[[#This Row],[UID]])&gt;1,"Duplicate","")</f>
        <v>Duplicate</v>
      </c>
      <c r="U1091" s="42" t="str">
        <f>_xlfn.XLOOKUP(tbl_PV_Milestones[[#This Row],[Work ID]],tbl_PV_Meta[Work ID '#],tbl_PV_Meta[Sub-Portfolio])</f>
        <v>Sub-Portfolio 2</v>
      </c>
      <c r="V1091" s="41">
        <f>IF(MONTH(tbl_PV_Milestones[[#This Row],[Baseline Date]])&lt;7,YEAR(tbl_PV_Milestones[[#This Row],[Baseline Date]]),YEAR(tbl_PV_Milestones[[#This Row],[Baseline Date]])+1)</f>
        <v>1900</v>
      </c>
      <c r="W1091" s="41">
        <f>IF(MONTH(tbl_PV_Milestones[[#This Row],[Actual/Schedule Finish]])&lt;7,YEAR(tbl_PV_Milestones[[#This Row],[Actual/Schedule Finish]]),YEAR(tbl_PV_Milestones[[#This Row],[Actual/Schedule Finish]])+1)</f>
        <v>2026</v>
      </c>
      <c r="X1091" s="41" t="str">
        <f>IF(OR(tbl_PV_Milestones[[#This Row],[Project Status]]="Completed",tbl_PV_Milestones[[#This Row],[Project Status]]="Assumed Completed"),"Yes","No")</f>
        <v>No</v>
      </c>
      <c r="Y1091" s="41">
        <f>IF(tbl_PV_Milestones[[#This Row],[Baseline Date]]="",1,0)</f>
        <v>1</v>
      </c>
      <c r="Z1091" s="41">
        <f>IF(tbl_PV_Milestones[[#This Row],[Baseline Date]]&lt;PV_Meta!$B$7,1,0)</f>
        <v>1</v>
      </c>
      <c r="AA1091" s="41">
        <f>IF(tbl_PV_Milestones[[#This Row],[Complete]]="Yes",1,0)</f>
        <v>0</v>
      </c>
      <c r="AB1091" s="41">
        <f>IF(AND(tbl_PV_Milestones[[#This Row],[BL FY]]=2025,tbl_PV_Milestones[[#This Row],[Baseline Date]]&lt;PV_Meta!$B$7),1,0)</f>
        <v>0</v>
      </c>
      <c r="AC1091" s="41">
        <f>IF(AND(tbl_PV_Milestones[[#This Row],[Planned YTD]]=1,tbl_PV_Milestones[[#This Row],[Complete]]="Yes"),1,0)</f>
        <v>0</v>
      </c>
      <c r="AD1091" s="41">
        <f>IF(AND(tbl_PV_Milestones[[#This Row],[Actual/Schedule Finish]]&lt;PV_Meta!$B$7,tbl_PV_Milestones[[#This Row],[Complete]]="No",tbl_PV_Milestones[[#This Row],[Project Status]]&lt;&gt;"On Hold"),1,0)</f>
        <v>0</v>
      </c>
      <c r="AE1091" s="41">
        <f>IF(AND(tbl_PV_Milestones[[#This Row],[Actual/Schedule Finish]]&gt;tbl_PV_Milestones[[#This Row],[Baseline Date]],tbl_PV_Milestones[[#This Row],[Complete]]="No",tbl_PV_Milestones[[#This Row],[Project Status]]&lt;&gt;"On Hold",tbl_PV_Milestones[[#This Row],[Overdue]]=0,tbl_PV_Milestones[[#This Row],[To be Baselined]]&lt;&gt;1),1,0)</f>
        <v>0</v>
      </c>
      <c r="AF1091" s="41">
        <f>IF(AND(tbl_PV_Milestones[[#This Row],[BL FY]]=2025,tbl_PV_Milestones[[#This Row],[Finish FY]]&gt;2025),1,0)</f>
        <v>0</v>
      </c>
      <c r="AG1091" s="56" t="str">
        <f>_xlfn.XLOOKUP(tbl_PV_Milestones[[#This Row],[Work ID]],tbl_PV_Meta[Work ID '#],tbl_PV_Meta[Project Manager/Owner],,0)</f>
        <v/>
      </c>
      <c r="AH1091" s="6"/>
    </row>
    <row r="1092" spans="4:34" x14ac:dyDescent="0.25">
      <c r="D1092" s="6" t="s">
        <v>136</v>
      </c>
      <c r="E1092" s="6" t="s">
        <v>52</v>
      </c>
      <c r="F1092" s="6" t="s">
        <v>1790</v>
      </c>
      <c r="G1092" s="6" t="s">
        <v>791</v>
      </c>
      <c r="H1092" s="6" t="s">
        <v>510</v>
      </c>
      <c r="I1092" s="6" t="s">
        <v>510</v>
      </c>
      <c r="J1092" s="6" t="s">
        <v>136</v>
      </c>
      <c r="K1092" s="6" t="s">
        <v>213</v>
      </c>
      <c r="L1092" s="6" t="s">
        <v>173</v>
      </c>
      <c r="M1092" s="43"/>
      <c r="N1092" s="44" t="s">
        <v>1979</v>
      </c>
      <c r="O1092" s="39">
        <v>45944.333333333299</v>
      </c>
      <c r="S1092" s="45" t="e">
        <f>_xlfn.CONCAT(#REF!,TRIM(tbl_PV_Milestones[[#This Row],[Milestone Description]]))</f>
        <v>#REF!</v>
      </c>
      <c r="T1092" s="84" t="str">
        <f>IF(COUNTIF(tbl_PV_Milestones[UID],tbl_PV_Milestones[[#This Row],[UID]])&gt;1,"Duplicate","")</f>
        <v>Duplicate</v>
      </c>
      <c r="U1092" s="42" t="str">
        <f>_xlfn.XLOOKUP(tbl_PV_Milestones[[#This Row],[Work ID]],tbl_PV_Meta[Work ID '#],tbl_PV_Meta[Sub-Portfolio])</f>
        <v>Sub-Portfolio 2</v>
      </c>
      <c r="V1092" s="41">
        <f>IF(MONTH(tbl_PV_Milestones[[#This Row],[Baseline Date]])&lt;7,YEAR(tbl_PV_Milestones[[#This Row],[Baseline Date]]),YEAR(tbl_PV_Milestones[[#This Row],[Baseline Date]])+1)</f>
        <v>1900</v>
      </c>
      <c r="W1092" s="41">
        <f>IF(MONTH(tbl_PV_Milestones[[#This Row],[Actual/Schedule Finish]])&lt;7,YEAR(tbl_PV_Milestones[[#This Row],[Actual/Schedule Finish]]),YEAR(tbl_PV_Milestones[[#This Row],[Actual/Schedule Finish]])+1)</f>
        <v>2026</v>
      </c>
      <c r="X1092" s="41" t="str">
        <f>IF(OR(tbl_PV_Milestones[[#This Row],[Project Status]]="Completed",tbl_PV_Milestones[[#This Row],[Project Status]]="Assumed Completed"),"Yes","No")</f>
        <v>No</v>
      </c>
      <c r="Y1092" s="41">
        <f>IF(tbl_PV_Milestones[[#This Row],[Baseline Date]]="",1,0)</f>
        <v>1</v>
      </c>
      <c r="Z1092" s="41">
        <f>IF(tbl_PV_Milestones[[#This Row],[Baseline Date]]&lt;PV_Meta!$B$7,1,0)</f>
        <v>1</v>
      </c>
      <c r="AA1092" s="41">
        <f>IF(tbl_PV_Milestones[[#This Row],[Complete]]="Yes",1,0)</f>
        <v>0</v>
      </c>
      <c r="AB1092" s="41">
        <f>IF(AND(tbl_PV_Milestones[[#This Row],[BL FY]]=2025,tbl_PV_Milestones[[#This Row],[Baseline Date]]&lt;PV_Meta!$B$7),1,0)</f>
        <v>0</v>
      </c>
      <c r="AC1092" s="41">
        <f>IF(AND(tbl_PV_Milestones[[#This Row],[Planned YTD]]=1,tbl_PV_Milestones[[#This Row],[Complete]]="Yes"),1,0)</f>
        <v>0</v>
      </c>
      <c r="AD1092" s="41">
        <f>IF(AND(tbl_PV_Milestones[[#This Row],[Actual/Schedule Finish]]&lt;PV_Meta!$B$7,tbl_PV_Milestones[[#This Row],[Complete]]="No",tbl_PV_Milestones[[#This Row],[Project Status]]&lt;&gt;"On Hold"),1,0)</f>
        <v>0</v>
      </c>
      <c r="AE1092" s="41">
        <f>IF(AND(tbl_PV_Milestones[[#This Row],[Actual/Schedule Finish]]&gt;tbl_PV_Milestones[[#This Row],[Baseline Date]],tbl_PV_Milestones[[#This Row],[Complete]]="No",tbl_PV_Milestones[[#This Row],[Project Status]]&lt;&gt;"On Hold",tbl_PV_Milestones[[#This Row],[Overdue]]=0,tbl_PV_Milestones[[#This Row],[To be Baselined]]&lt;&gt;1),1,0)</f>
        <v>0</v>
      </c>
      <c r="AF1092" s="41">
        <f>IF(AND(tbl_PV_Milestones[[#This Row],[BL FY]]=2025,tbl_PV_Milestones[[#This Row],[Finish FY]]&gt;2025),1,0)</f>
        <v>0</v>
      </c>
      <c r="AG1092" s="56" t="str">
        <f>_xlfn.XLOOKUP(tbl_PV_Milestones[[#This Row],[Work ID]],tbl_PV_Meta[Work ID '#],tbl_PV_Meta[Project Manager/Owner],,0)</f>
        <v/>
      </c>
      <c r="AH1092" s="6"/>
    </row>
    <row r="1093" spans="4:34" x14ac:dyDescent="0.25">
      <c r="D1093" s="6" t="s">
        <v>136</v>
      </c>
      <c r="E1093" s="6" t="s">
        <v>52</v>
      </c>
      <c r="F1093" s="6" t="s">
        <v>1790</v>
      </c>
      <c r="G1093" s="6" t="s">
        <v>792</v>
      </c>
      <c r="H1093" s="6" t="s">
        <v>510</v>
      </c>
      <c r="I1093" s="6" t="s">
        <v>510</v>
      </c>
      <c r="J1093" s="6" t="s">
        <v>136</v>
      </c>
      <c r="K1093" s="6" t="s">
        <v>213</v>
      </c>
      <c r="L1093" s="6" t="s">
        <v>173</v>
      </c>
      <c r="M1093" s="43"/>
      <c r="N1093" s="44" t="s">
        <v>1979</v>
      </c>
      <c r="O1093" s="39">
        <v>45973.333333333299</v>
      </c>
      <c r="S1093" s="45" t="e">
        <f>_xlfn.CONCAT(#REF!,TRIM(tbl_PV_Milestones[[#This Row],[Milestone Description]]))</f>
        <v>#REF!</v>
      </c>
      <c r="T1093" s="84" t="str">
        <f>IF(COUNTIF(tbl_PV_Milestones[UID],tbl_PV_Milestones[[#This Row],[UID]])&gt;1,"Duplicate","")</f>
        <v>Duplicate</v>
      </c>
      <c r="U1093" s="42" t="str">
        <f>_xlfn.XLOOKUP(tbl_PV_Milestones[[#This Row],[Work ID]],tbl_PV_Meta[Work ID '#],tbl_PV_Meta[Sub-Portfolio])</f>
        <v>Sub-Portfolio 2</v>
      </c>
      <c r="V1093" s="41">
        <f>IF(MONTH(tbl_PV_Milestones[[#This Row],[Baseline Date]])&lt;7,YEAR(tbl_PV_Milestones[[#This Row],[Baseline Date]]),YEAR(tbl_PV_Milestones[[#This Row],[Baseline Date]])+1)</f>
        <v>1900</v>
      </c>
      <c r="W1093" s="41">
        <f>IF(MONTH(tbl_PV_Milestones[[#This Row],[Actual/Schedule Finish]])&lt;7,YEAR(tbl_PV_Milestones[[#This Row],[Actual/Schedule Finish]]),YEAR(tbl_PV_Milestones[[#This Row],[Actual/Schedule Finish]])+1)</f>
        <v>2026</v>
      </c>
      <c r="X1093" s="41" t="str">
        <f>IF(OR(tbl_PV_Milestones[[#This Row],[Project Status]]="Completed",tbl_PV_Milestones[[#This Row],[Project Status]]="Assumed Completed"),"Yes","No")</f>
        <v>No</v>
      </c>
      <c r="Y1093" s="41">
        <f>IF(tbl_PV_Milestones[[#This Row],[Baseline Date]]="",1,0)</f>
        <v>1</v>
      </c>
      <c r="Z1093" s="41">
        <f>IF(tbl_PV_Milestones[[#This Row],[Baseline Date]]&lt;PV_Meta!$B$7,1,0)</f>
        <v>1</v>
      </c>
      <c r="AA1093" s="41">
        <f>IF(tbl_PV_Milestones[[#This Row],[Complete]]="Yes",1,0)</f>
        <v>0</v>
      </c>
      <c r="AB1093" s="41">
        <f>IF(AND(tbl_PV_Milestones[[#This Row],[BL FY]]=2025,tbl_PV_Milestones[[#This Row],[Baseline Date]]&lt;PV_Meta!$B$7),1,0)</f>
        <v>0</v>
      </c>
      <c r="AC1093" s="41">
        <f>IF(AND(tbl_PV_Milestones[[#This Row],[Planned YTD]]=1,tbl_PV_Milestones[[#This Row],[Complete]]="Yes"),1,0)</f>
        <v>0</v>
      </c>
      <c r="AD1093" s="41">
        <f>IF(AND(tbl_PV_Milestones[[#This Row],[Actual/Schedule Finish]]&lt;PV_Meta!$B$7,tbl_PV_Milestones[[#This Row],[Complete]]="No",tbl_PV_Milestones[[#This Row],[Project Status]]&lt;&gt;"On Hold"),1,0)</f>
        <v>0</v>
      </c>
      <c r="AE1093" s="41">
        <f>IF(AND(tbl_PV_Milestones[[#This Row],[Actual/Schedule Finish]]&gt;tbl_PV_Milestones[[#This Row],[Baseline Date]],tbl_PV_Milestones[[#This Row],[Complete]]="No",tbl_PV_Milestones[[#This Row],[Project Status]]&lt;&gt;"On Hold",tbl_PV_Milestones[[#This Row],[Overdue]]=0,tbl_PV_Milestones[[#This Row],[To be Baselined]]&lt;&gt;1),1,0)</f>
        <v>0</v>
      </c>
      <c r="AF1093" s="41">
        <f>IF(AND(tbl_PV_Milestones[[#This Row],[BL FY]]=2025,tbl_PV_Milestones[[#This Row],[Finish FY]]&gt;2025),1,0)</f>
        <v>0</v>
      </c>
      <c r="AG1093" s="56" t="str">
        <f>_xlfn.XLOOKUP(tbl_PV_Milestones[[#This Row],[Work ID]],tbl_PV_Meta[Work ID '#],tbl_PV_Meta[Project Manager/Owner],,0)</f>
        <v/>
      </c>
      <c r="AH1093" s="6"/>
    </row>
    <row r="1094" spans="4:34" x14ac:dyDescent="0.25">
      <c r="D1094" s="6" t="s">
        <v>136</v>
      </c>
      <c r="E1094" s="6" t="s">
        <v>503</v>
      </c>
      <c r="F1094" s="6" t="s">
        <v>1695</v>
      </c>
      <c r="G1094" s="6" t="s">
        <v>793</v>
      </c>
      <c r="H1094" s="6" t="s">
        <v>510</v>
      </c>
      <c r="I1094" s="6" t="s">
        <v>506</v>
      </c>
      <c r="J1094" s="6" t="s">
        <v>136</v>
      </c>
      <c r="K1094" s="6" t="s">
        <v>278</v>
      </c>
      <c r="L1094" s="6" t="s">
        <v>112</v>
      </c>
      <c r="M1094" s="43"/>
      <c r="N1094" s="44" t="s">
        <v>1979</v>
      </c>
      <c r="O1094" s="39">
        <v>45432.333333333299</v>
      </c>
      <c r="P1094" s="39">
        <v>45432.333333333299</v>
      </c>
      <c r="Q1094" s="6">
        <v>0</v>
      </c>
      <c r="S1094" s="45" t="e">
        <f>_xlfn.CONCAT(#REF!,TRIM(tbl_PV_Milestones[[#This Row],[Milestone Description]]))</f>
        <v>#REF!</v>
      </c>
      <c r="T1094" s="84" t="str">
        <f>IF(COUNTIF(tbl_PV_Milestones[UID],tbl_PV_Milestones[[#This Row],[UID]])&gt;1,"Duplicate","")</f>
        <v>Duplicate</v>
      </c>
      <c r="U1094" s="42" t="str">
        <f>_xlfn.XLOOKUP(tbl_PV_Milestones[[#This Row],[Work ID]],tbl_PV_Meta[Work ID '#],tbl_PV_Meta[Sub-Portfolio])</f>
        <v>Sub-Portfolio 8</v>
      </c>
      <c r="V1094" s="41">
        <f>IF(MONTH(tbl_PV_Milestones[[#This Row],[Baseline Date]])&lt;7,YEAR(tbl_PV_Milestones[[#This Row],[Baseline Date]]),YEAR(tbl_PV_Milestones[[#This Row],[Baseline Date]])+1)</f>
        <v>2024</v>
      </c>
      <c r="W1094" s="41">
        <f>IF(MONTH(tbl_PV_Milestones[[#This Row],[Actual/Schedule Finish]])&lt;7,YEAR(tbl_PV_Milestones[[#This Row],[Actual/Schedule Finish]]),YEAR(tbl_PV_Milestones[[#This Row],[Actual/Schedule Finish]])+1)</f>
        <v>2024</v>
      </c>
      <c r="X1094" s="41" t="str">
        <f>IF(OR(tbl_PV_Milestones[[#This Row],[Project Status]]="Completed",tbl_PV_Milestones[[#This Row],[Project Status]]="Assumed Completed"),"Yes","No")</f>
        <v>No</v>
      </c>
      <c r="Y1094" s="41">
        <f>IF(tbl_PV_Milestones[[#This Row],[Baseline Date]]="",1,0)</f>
        <v>0</v>
      </c>
      <c r="Z1094" s="41">
        <f>IF(tbl_PV_Milestones[[#This Row],[Baseline Date]]&lt;PV_Meta!$B$7,1,0)</f>
        <v>1</v>
      </c>
      <c r="AA1094" s="41">
        <f>IF(tbl_PV_Milestones[[#This Row],[Complete]]="Yes",1,0)</f>
        <v>0</v>
      </c>
      <c r="AB1094" s="41">
        <f>IF(AND(tbl_PV_Milestones[[#This Row],[BL FY]]=2025,tbl_PV_Milestones[[#This Row],[Baseline Date]]&lt;PV_Meta!$B$7),1,0)</f>
        <v>0</v>
      </c>
      <c r="AC1094" s="41">
        <f>IF(AND(tbl_PV_Milestones[[#This Row],[Planned YTD]]=1,tbl_PV_Milestones[[#This Row],[Complete]]="Yes"),1,0)</f>
        <v>0</v>
      </c>
      <c r="AD1094" s="41">
        <f>IF(AND(tbl_PV_Milestones[[#This Row],[Actual/Schedule Finish]]&lt;PV_Meta!$B$7,tbl_PV_Milestones[[#This Row],[Complete]]="No",tbl_PV_Milestones[[#This Row],[Project Status]]&lt;&gt;"On Hold"),1,0)</f>
        <v>0</v>
      </c>
      <c r="AE1094" s="41">
        <f>IF(AND(tbl_PV_Milestones[[#This Row],[Actual/Schedule Finish]]&gt;tbl_PV_Milestones[[#This Row],[Baseline Date]],tbl_PV_Milestones[[#This Row],[Complete]]="No",tbl_PV_Milestones[[#This Row],[Project Status]]&lt;&gt;"On Hold",tbl_PV_Milestones[[#This Row],[Overdue]]=0,tbl_PV_Milestones[[#This Row],[To be Baselined]]&lt;&gt;1),1,0)</f>
        <v>0</v>
      </c>
      <c r="AF1094" s="41">
        <f>IF(AND(tbl_PV_Milestones[[#This Row],[BL FY]]=2025,tbl_PV_Milestones[[#This Row],[Finish FY]]&gt;2025),1,0)</f>
        <v>0</v>
      </c>
      <c r="AG1094" s="56" t="str">
        <f>_xlfn.XLOOKUP(tbl_PV_Milestones[[#This Row],[Work ID]],tbl_PV_Meta[Work ID '#],tbl_PV_Meta[Project Manager/Owner],,0)</f>
        <v>Project Manager 22</v>
      </c>
      <c r="AH1094" s="6"/>
    </row>
    <row r="1095" spans="4:34" x14ac:dyDescent="0.25">
      <c r="D1095" s="6" t="s">
        <v>136</v>
      </c>
      <c r="E1095" s="6" t="s">
        <v>579</v>
      </c>
      <c r="F1095" s="6" t="s">
        <v>1706</v>
      </c>
      <c r="G1095" s="6" t="s">
        <v>570</v>
      </c>
      <c r="H1095" s="6" t="s">
        <v>505</v>
      </c>
      <c r="I1095" s="6" t="s">
        <v>522</v>
      </c>
      <c r="J1095" s="6" t="s">
        <v>136</v>
      </c>
      <c r="K1095" s="6" t="s">
        <v>61</v>
      </c>
      <c r="L1095" s="6" t="s">
        <v>121</v>
      </c>
      <c r="M1095" s="43"/>
      <c r="N1095" s="44" t="s">
        <v>1979</v>
      </c>
      <c r="O1095" s="39">
        <v>45548.708333333299</v>
      </c>
      <c r="P1095" s="39">
        <v>45215.708333333299</v>
      </c>
      <c r="Q1095" s="6">
        <v>-224</v>
      </c>
      <c r="R1095" s="6">
        <v>-0.30727023319615898</v>
      </c>
      <c r="S1095" s="45" t="e">
        <f>_xlfn.CONCAT(#REF!,TRIM(tbl_PV_Milestones[[#This Row],[Milestone Description]]))</f>
        <v>#REF!</v>
      </c>
      <c r="T1095" s="84" t="str">
        <f>IF(COUNTIF(tbl_PV_Milestones[UID],tbl_PV_Milestones[[#This Row],[UID]])&gt;1,"Duplicate","")</f>
        <v>Duplicate</v>
      </c>
      <c r="U1095" s="42" t="str">
        <f>_xlfn.XLOOKUP(tbl_PV_Milestones[[#This Row],[Work ID]],tbl_PV_Meta[Work ID '#],tbl_PV_Meta[Sub-Portfolio])</f>
        <v>Sub-Portfolio 7</v>
      </c>
      <c r="V1095" s="41">
        <f>IF(MONTH(tbl_PV_Milestones[[#This Row],[Baseline Date]])&lt;7,YEAR(tbl_PV_Milestones[[#This Row],[Baseline Date]]),YEAR(tbl_PV_Milestones[[#This Row],[Baseline Date]])+1)</f>
        <v>2024</v>
      </c>
      <c r="W1095" s="41">
        <f>IF(MONTH(tbl_PV_Milestones[[#This Row],[Actual/Schedule Finish]])&lt;7,YEAR(tbl_PV_Milestones[[#This Row],[Actual/Schedule Finish]]),YEAR(tbl_PV_Milestones[[#This Row],[Actual/Schedule Finish]])+1)</f>
        <v>2025</v>
      </c>
      <c r="X1095" s="41" t="str">
        <f>IF(OR(tbl_PV_Milestones[[#This Row],[Project Status]]="Completed",tbl_PV_Milestones[[#This Row],[Project Status]]="Assumed Completed"),"Yes","No")</f>
        <v>No</v>
      </c>
      <c r="Y1095" s="41">
        <f>IF(tbl_PV_Milestones[[#This Row],[Baseline Date]]="",1,0)</f>
        <v>0</v>
      </c>
      <c r="Z1095" s="41">
        <f>IF(tbl_PV_Milestones[[#This Row],[Baseline Date]]&lt;PV_Meta!$B$7,1,0)</f>
        <v>1</v>
      </c>
      <c r="AA1095" s="41">
        <f>IF(tbl_PV_Milestones[[#This Row],[Complete]]="Yes",1,0)</f>
        <v>0</v>
      </c>
      <c r="AB1095" s="41">
        <f>IF(AND(tbl_PV_Milestones[[#This Row],[BL FY]]=2025,tbl_PV_Milestones[[#This Row],[Baseline Date]]&lt;PV_Meta!$B$7),1,0)</f>
        <v>0</v>
      </c>
      <c r="AC1095" s="41">
        <f>IF(AND(tbl_PV_Milestones[[#This Row],[Planned YTD]]=1,tbl_PV_Milestones[[#This Row],[Complete]]="Yes"),1,0)</f>
        <v>0</v>
      </c>
      <c r="AD1095" s="41">
        <f>IF(AND(tbl_PV_Milestones[[#This Row],[Actual/Schedule Finish]]&lt;PV_Meta!$B$7,tbl_PV_Milestones[[#This Row],[Complete]]="No",tbl_PV_Milestones[[#This Row],[Project Status]]&lt;&gt;"On Hold"),1,0)</f>
        <v>0</v>
      </c>
      <c r="AE1095" s="41">
        <f>IF(AND(tbl_PV_Milestones[[#This Row],[Actual/Schedule Finish]]&gt;tbl_PV_Milestones[[#This Row],[Baseline Date]],tbl_PV_Milestones[[#This Row],[Complete]]="No",tbl_PV_Milestones[[#This Row],[Project Status]]&lt;&gt;"On Hold",tbl_PV_Milestones[[#This Row],[Overdue]]=0,tbl_PV_Milestones[[#This Row],[To be Baselined]]&lt;&gt;1),1,0)</f>
        <v>0</v>
      </c>
      <c r="AF1095" s="41">
        <f>IF(AND(tbl_PV_Milestones[[#This Row],[BL FY]]=2025,tbl_PV_Milestones[[#This Row],[Finish FY]]&gt;2025),1,0)</f>
        <v>0</v>
      </c>
      <c r="AG1095" s="56" t="str">
        <f>_xlfn.XLOOKUP(tbl_PV_Milestones[[#This Row],[Work ID]],tbl_PV_Meta[Work ID '#],tbl_PV_Meta[Project Manager/Owner],,0)</f>
        <v>Project Manager 4</v>
      </c>
      <c r="AH1095" s="6"/>
    </row>
    <row r="1096" spans="4:34" x14ac:dyDescent="0.25">
      <c r="D1096" s="6" t="s">
        <v>136</v>
      </c>
      <c r="E1096" s="6" t="s">
        <v>503</v>
      </c>
      <c r="F1096" s="6" t="s">
        <v>1695</v>
      </c>
      <c r="G1096" s="6" t="s">
        <v>794</v>
      </c>
      <c r="H1096" s="6" t="s">
        <v>510</v>
      </c>
      <c r="I1096" s="6" t="s">
        <v>510</v>
      </c>
      <c r="J1096" s="6" t="s">
        <v>136</v>
      </c>
      <c r="K1096" s="6" t="s">
        <v>278</v>
      </c>
      <c r="L1096" s="6" t="s">
        <v>112</v>
      </c>
      <c r="M1096" s="43"/>
      <c r="N1096" s="44" t="s">
        <v>1979</v>
      </c>
      <c r="O1096" s="39">
        <v>45022</v>
      </c>
      <c r="P1096" s="39">
        <v>45022</v>
      </c>
      <c r="Q1096" s="6">
        <v>0</v>
      </c>
      <c r="S1096" s="45" t="e">
        <f>_xlfn.CONCAT(#REF!,TRIM(tbl_PV_Milestones[[#This Row],[Milestone Description]]))</f>
        <v>#REF!</v>
      </c>
      <c r="T1096" s="84" t="str">
        <f>IF(COUNTIF(tbl_PV_Milestones[UID],tbl_PV_Milestones[[#This Row],[UID]])&gt;1,"Duplicate","")</f>
        <v>Duplicate</v>
      </c>
      <c r="U1096" s="42" t="str">
        <f>_xlfn.XLOOKUP(tbl_PV_Milestones[[#This Row],[Work ID]],tbl_PV_Meta[Work ID '#],tbl_PV_Meta[Sub-Portfolio])</f>
        <v>Sub-Portfolio 8</v>
      </c>
      <c r="V1096" s="41">
        <f>IF(MONTH(tbl_PV_Milestones[[#This Row],[Baseline Date]])&lt;7,YEAR(tbl_PV_Milestones[[#This Row],[Baseline Date]]),YEAR(tbl_PV_Milestones[[#This Row],[Baseline Date]])+1)</f>
        <v>2023</v>
      </c>
      <c r="W1096" s="41">
        <f>IF(MONTH(tbl_PV_Milestones[[#This Row],[Actual/Schedule Finish]])&lt;7,YEAR(tbl_PV_Milestones[[#This Row],[Actual/Schedule Finish]]),YEAR(tbl_PV_Milestones[[#This Row],[Actual/Schedule Finish]])+1)</f>
        <v>2023</v>
      </c>
      <c r="X1096" s="41" t="str">
        <f>IF(OR(tbl_PV_Milestones[[#This Row],[Project Status]]="Completed",tbl_PV_Milestones[[#This Row],[Project Status]]="Assumed Completed"),"Yes","No")</f>
        <v>No</v>
      </c>
      <c r="Y1096" s="41">
        <f>IF(tbl_PV_Milestones[[#This Row],[Baseline Date]]="",1,0)</f>
        <v>0</v>
      </c>
      <c r="Z1096" s="41">
        <f>IF(tbl_PV_Milestones[[#This Row],[Baseline Date]]&lt;PV_Meta!$B$7,1,0)</f>
        <v>1</v>
      </c>
      <c r="AA1096" s="41">
        <f>IF(tbl_PV_Milestones[[#This Row],[Complete]]="Yes",1,0)</f>
        <v>0</v>
      </c>
      <c r="AB1096" s="41">
        <f>IF(AND(tbl_PV_Milestones[[#This Row],[BL FY]]=2025,tbl_PV_Milestones[[#This Row],[Baseline Date]]&lt;PV_Meta!$B$7),1,0)</f>
        <v>0</v>
      </c>
      <c r="AC1096" s="41">
        <f>IF(AND(tbl_PV_Milestones[[#This Row],[Planned YTD]]=1,tbl_PV_Milestones[[#This Row],[Complete]]="Yes"),1,0)</f>
        <v>0</v>
      </c>
      <c r="AD1096" s="41">
        <f>IF(AND(tbl_PV_Milestones[[#This Row],[Actual/Schedule Finish]]&lt;PV_Meta!$B$7,tbl_PV_Milestones[[#This Row],[Complete]]="No",tbl_PV_Milestones[[#This Row],[Project Status]]&lt;&gt;"On Hold"),1,0)</f>
        <v>0</v>
      </c>
      <c r="AE1096" s="41">
        <f>IF(AND(tbl_PV_Milestones[[#This Row],[Actual/Schedule Finish]]&gt;tbl_PV_Milestones[[#This Row],[Baseline Date]],tbl_PV_Milestones[[#This Row],[Complete]]="No",tbl_PV_Milestones[[#This Row],[Project Status]]&lt;&gt;"On Hold",tbl_PV_Milestones[[#This Row],[Overdue]]=0,tbl_PV_Milestones[[#This Row],[To be Baselined]]&lt;&gt;1),1,0)</f>
        <v>0</v>
      </c>
      <c r="AF1096" s="41">
        <f>IF(AND(tbl_PV_Milestones[[#This Row],[BL FY]]=2025,tbl_PV_Milestones[[#This Row],[Finish FY]]&gt;2025),1,0)</f>
        <v>0</v>
      </c>
      <c r="AG1096" s="56" t="str">
        <f>_xlfn.XLOOKUP(tbl_PV_Milestones[[#This Row],[Work ID]],tbl_PV_Meta[Work ID '#],tbl_PV_Meta[Project Manager/Owner],,0)</f>
        <v>Project Manager 22</v>
      </c>
      <c r="AH1096" s="6"/>
    </row>
    <row r="1097" spans="4:34" x14ac:dyDescent="0.25">
      <c r="D1097" s="6" t="s">
        <v>136</v>
      </c>
      <c r="E1097" s="6" t="s">
        <v>503</v>
      </c>
      <c r="F1097" s="6" t="s">
        <v>1695</v>
      </c>
      <c r="G1097" s="6" t="s">
        <v>795</v>
      </c>
      <c r="H1097" s="6" t="s">
        <v>510</v>
      </c>
      <c r="I1097" s="6" t="s">
        <v>510</v>
      </c>
      <c r="J1097" s="6" t="s">
        <v>136</v>
      </c>
      <c r="K1097" s="6" t="s">
        <v>278</v>
      </c>
      <c r="L1097" s="6" t="s">
        <v>112</v>
      </c>
      <c r="M1097" s="43"/>
      <c r="N1097" s="44" t="s">
        <v>1979</v>
      </c>
      <c r="O1097" s="39">
        <v>44995</v>
      </c>
      <c r="P1097" s="39">
        <v>44995</v>
      </c>
      <c r="Q1097" s="6">
        <v>0</v>
      </c>
      <c r="S1097" s="45" t="e">
        <f>_xlfn.CONCAT(#REF!,TRIM(tbl_PV_Milestones[[#This Row],[Milestone Description]]))</f>
        <v>#REF!</v>
      </c>
      <c r="T1097" s="84" t="str">
        <f>IF(COUNTIF(tbl_PV_Milestones[UID],tbl_PV_Milestones[[#This Row],[UID]])&gt;1,"Duplicate","")</f>
        <v>Duplicate</v>
      </c>
      <c r="U1097" s="42" t="str">
        <f>_xlfn.XLOOKUP(tbl_PV_Milestones[[#This Row],[Work ID]],tbl_PV_Meta[Work ID '#],tbl_PV_Meta[Sub-Portfolio])</f>
        <v>Sub-Portfolio 8</v>
      </c>
      <c r="V1097" s="41">
        <f>IF(MONTH(tbl_PV_Milestones[[#This Row],[Baseline Date]])&lt;7,YEAR(tbl_PV_Milestones[[#This Row],[Baseline Date]]),YEAR(tbl_PV_Milestones[[#This Row],[Baseline Date]])+1)</f>
        <v>2023</v>
      </c>
      <c r="W1097" s="41">
        <f>IF(MONTH(tbl_PV_Milestones[[#This Row],[Actual/Schedule Finish]])&lt;7,YEAR(tbl_PV_Milestones[[#This Row],[Actual/Schedule Finish]]),YEAR(tbl_PV_Milestones[[#This Row],[Actual/Schedule Finish]])+1)</f>
        <v>2023</v>
      </c>
      <c r="X1097" s="41" t="str">
        <f>IF(OR(tbl_PV_Milestones[[#This Row],[Project Status]]="Completed",tbl_PV_Milestones[[#This Row],[Project Status]]="Assumed Completed"),"Yes","No")</f>
        <v>No</v>
      </c>
      <c r="Y1097" s="41">
        <f>IF(tbl_PV_Milestones[[#This Row],[Baseline Date]]="",1,0)</f>
        <v>0</v>
      </c>
      <c r="Z1097" s="41">
        <f>IF(tbl_PV_Milestones[[#This Row],[Baseline Date]]&lt;PV_Meta!$B$7,1,0)</f>
        <v>1</v>
      </c>
      <c r="AA1097" s="41">
        <f>IF(tbl_PV_Milestones[[#This Row],[Complete]]="Yes",1,0)</f>
        <v>0</v>
      </c>
      <c r="AB1097" s="41">
        <f>IF(AND(tbl_PV_Milestones[[#This Row],[BL FY]]=2025,tbl_PV_Milestones[[#This Row],[Baseline Date]]&lt;PV_Meta!$B$7),1,0)</f>
        <v>0</v>
      </c>
      <c r="AC1097" s="41">
        <f>IF(AND(tbl_PV_Milestones[[#This Row],[Planned YTD]]=1,tbl_PV_Milestones[[#This Row],[Complete]]="Yes"),1,0)</f>
        <v>0</v>
      </c>
      <c r="AD1097" s="41">
        <f>IF(AND(tbl_PV_Milestones[[#This Row],[Actual/Schedule Finish]]&lt;PV_Meta!$B$7,tbl_PV_Milestones[[#This Row],[Complete]]="No",tbl_PV_Milestones[[#This Row],[Project Status]]&lt;&gt;"On Hold"),1,0)</f>
        <v>0</v>
      </c>
      <c r="AE1097" s="41">
        <f>IF(AND(tbl_PV_Milestones[[#This Row],[Actual/Schedule Finish]]&gt;tbl_PV_Milestones[[#This Row],[Baseline Date]],tbl_PV_Milestones[[#This Row],[Complete]]="No",tbl_PV_Milestones[[#This Row],[Project Status]]&lt;&gt;"On Hold",tbl_PV_Milestones[[#This Row],[Overdue]]=0,tbl_PV_Milestones[[#This Row],[To be Baselined]]&lt;&gt;1),1,0)</f>
        <v>0</v>
      </c>
      <c r="AF1097" s="41">
        <f>IF(AND(tbl_PV_Milestones[[#This Row],[BL FY]]=2025,tbl_PV_Milestones[[#This Row],[Finish FY]]&gt;2025),1,0)</f>
        <v>0</v>
      </c>
      <c r="AG1097" s="56" t="str">
        <f>_xlfn.XLOOKUP(tbl_PV_Milestones[[#This Row],[Work ID]],tbl_PV_Meta[Work ID '#],tbl_PV_Meta[Project Manager/Owner],,0)</f>
        <v>Project Manager 22</v>
      </c>
      <c r="AH1097" s="6"/>
    </row>
    <row r="1098" spans="4:34" x14ac:dyDescent="0.25">
      <c r="D1098" s="6" t="s">
        <v>136</v>
      </c>
      <c r="E1098" s="6" t="s">
        <v>503</v>
      </c>
      <c r="F1098" s="6" t="s">
        <v>1695</v>
      </c>
      <c r="G1098" s="6" t="s">
        <v>796</v>
      </c>
      <c r="H1098" s="6" t="s">
        <v>510</v>
      </c>
      <c r="I1098" s="6" t="s">
        <v>510</v>
      </c>
      <c r="J1098" s="6" t="s">
        <v>136</v>
      </c>
      <c r="K1098" s="6" t="s">
        <v>278</v>
      </c>
      <c r="L1098" s="6" t="s">
        <v>112</v>
      </c>
      <c r="M1098" s="43"/>
      <c r="N1098" s="44" t="s">
        <v>1979</v>
      </c>
      <c r="O1098" s="39">
        <v>45033</v>
      </c>
      <c r="P1098" s="39">
        <v>45033</v>
      </c>
      <c r="Q1098" s="6">
        <v>0</v>
      </c>
      <c r="S1098" s="45" t="e">
        <f>_xlfn.CONCAT(#REF!,TRIM(tbl_PV_Milestones[[#This Row],[Milestone Description]]))</f>
        <v>#REF!</v>
      </c>
      <c r="T1098" s="84" t="str">
        <f>IF(COUNTIF(tbl_PV_Milestones[UID],tbl_PV_Milestones[[#This Row],[UID]])&gt;1,"Duplicate","")</f>
        <v>Duplicate</v>
      </c>
      <c r="U1098" s="42" t="str">
        <f>_xlfn.XLOOKUP(tbl_PV_Milestones[[#This Row],[Work ID]],tbl_PV_Meta[Work ID '#],tbl_PV_Meta[Sub-Portfolio])</f>
        <v>Sub-Portfolio 8</v>
      </c>
      <c r="V1098" s="41">
        <f>IF(MONTH(tbl_PV_Milestones[[#This Row],[Baseline Date]])&lt;7,YEAR(tbl_PV_Milestones[[#This Row],[Baseline Date]]),YEAR(tbl_PV_Milestones[[#This Row],[Baseline Date]])+1)</f>
        <v>2023</v>
      </c>
      <c r="W1098" s="41">
        <f>IF(MONTH(tbl_PV_Milestones[[#This Row],[Actual/Schedule Finish]])&lt;7,YEAR(tbl_PV_Milestones[[#This Row],[Actual/Schedule Finish]]),YEAR(tbl_PV_Milestones[[#This Row],[Actual/Schedule Finish]])+1)</f>
        <v>2023</v>
      </c>
      <c r="X1098" s="41" t="str">
        <f>IF(OR(tbl_PV_Milestones[[#This Row],[Project Status]]="Completed",tbl_PV_Milestones[[#This Row],[Project Status]]="Assumed Completed"),"Yes","No")</f>
        <v>No</v>
      </c>
      <c r="Y1098" s="41">
        <f>IF(tbl_PV_Milestones[[#This Row],[Baseline Date]]="",1,0)</f>
        <v>0</v>
      </c>
      <c r="Z1098" s="41">
        <f>IF(tbl_PV_Milestones[[#This Row],[Baseline Date]]&lt;PV_Meta!$B$7,1,0)</f>
        <v>1</v>
      </c>
      <c r="AA1098" s="41">
        <f>IF(tbl_PV_Milestones[[#This Row],[Complete]]="Yes",1,0)</f>
        <v>0</v>
      </c>
      <c r="AB1098" s="41">
        <f>IF(AND(tbl_PV_Milestones[[#This Row],[BL FY]]=2025,tbl_PV_Milestones[[#This Row],[Baseline Date]]&lt;PV_Meta!$B$7),1,0)</f>
        <v>0</v>
      </c>
      <c r="AC1098" s="41">
        <f>IF(AND(tbl_PV_Milestones[[#This Row],[Planned YTD]]=1,tbl_PV_Milestones[[#This Row],[Complete]]="Yes"),1,0)</f>
        <v>0</v>
      </c>
      <c r="AD1098" s="41">
        <f>IF(AND(tbl_PV_Milestones[[#This Row],[Actual/Schedule Finish]]&lt;PV_Meta!$B$7,tbl_PV_Milestones[[#This Row],[Complete]]="No",tbl_PV_Milestones[[#This Row],[Project Status]]&lt;&gt;"On Hold"),1,0)</f>
        <v>0</v>
      </c>
      <c r="AE1098" s="41">
        <f>IF(AND(tbl_PV_Milestones[[#This Row],[Actual/Schedule Finish]]&gt;tbl_PV_Milestones[[#This Row],[Baseline Date]],tbl_PV_Milestones[[#This Row],[Complete]]="No",tbl_PV_Milestones[[#This Row],[Project Status]]&lt;&gt;"On Hold",tbl_PV_Milestones[[#This Row],[Overdue]]=0,tbl_PV_Milestones[[#This Row],[To be Baselined]]&lt;&gt;1),1,0)</f>
        <v>0</v>
      </c>
      <c r="AF1098" s="41">
        <f>IF(AND(tbl_PV_Milestones[[#This Row],[BL FY]]=2025,tbl_PV_Milestones[[#This Row],[Finish FY]]&gt;2025),1,0)</f>
        <v>0</v>
      </c>
      <c r="AG1098" s="56" t="str">
        <f>_xlfn.XLOOKUP(tbl_PV_Milestones[[#This Row],[Work ID]],tbl_PV_Meta[Work ID '#],tbl_PV_Meta[Project Manager/Owner],,0)</f>
        <v>Project Manager 22</v>
      </c>
      <c r="AH1098" s="6"/>
    </row>
    <row r="1099" spans="4:34" x14ac:dyDescent="0.25">
      <c r="D1099" s="6" t="s">
        <v>136</v>
      </c>
      <c r="E1099" s="6" t="s">
        <v>503</v>
      </c>
      <c r="F1099" s="6" t="s">
        <v>1695</v>
      </c>
      <c r="G1099" s="6" t="s">
        <v>797</v>
      </c>
      <c r="H1099" s="6" t="s">
        <v>510</v>
      </c>
      <c r="I1099" s="6" t="s">
        <v>510</v>
      </c>
      <c r="J1099" s="6" t="s">
        <v>136</v>
      </c>
      <c r="K1099" s="6" t="s">
        <v>278</v>
      </c>
      <c r="L1099" s="6" t="s">
        <v>112</v>
      </c>
      <c r="M1099" s="43"/>
      <c r="N1099" s="44" t="s">
        <v>1979</v>
      </c>
      <c r="O1099" s="39">
        <v>45058</v>
      </c>
      <c r="P1099" s="39">
        <v>45058</v>
      </c>
      <c r="Q1099" s="6">
        <v>0</v>
      </c>
      <c r="S1099" s="45" t="e">
        <f>_xlfn.CONCAT(#REF!,TRIM(tbl_PV_Milestones[[#This Row],[Milestone Description]]))</f>
        <v>#REF!</v>
      </c>
      <c r="T1099" s="84" t="str">
        <f>IF(COUNTIF(tbl_PV_Milestones[UID],tbl_PV_Milestones[[#This Row],[UID]])&gt;1,"Duplicate","")</f>
        <v>Duplicate</v>
      </c>
      <c r="U1099" s="42" t="str">
        <f>_xlfn.XLOOKUP(tbl_PV_Milestones[[#This Row],[Work ID]],tbl_PV_Meta[Work ID '#],tbl_PV_Meta[Sub-Portfolio])</f>
        <v>Sub-Portfolio 8</v>
      </c>
      <c r="V1099" s="41">
        <f>IF(MONTH(tbl_PV_Milestones[[#This Row],[Baseline Date]])&lt;7,YEAR(tbl_PV_Milestones[[#This Row],[Baseline Date]]),YEAR(tbl_PV_Milestones[[#This Row],[Baseline Date]])+1)</f>
        <v>2023</v>
      </c>
      <c r="W1099" s="41">
        <f>IF(MONTH(tbl_PV_Milestones[[#This Row],[Actual/Schedule Finish]])&lt;7,YEAR(tbl_PV_Milestones[[#This Row],[Actual/Schedule Finish]]),YEAR(tbl_PV_Milestones[[#This Row],[Actual/Schedule Finish]])+1)</f>
        <v>2023</v>
      </c>
      <c r="X1099" s="41" t="str">
        <f>IF(OR(tbl_PV_Milestones[[#This Row],[Project Status]]="Completed",tbl_PV_Milestones[[#This Row],[Project Status]]="Assumed Completed"),"Yes","No")</f>
        <v>No</v>
      </c>
      <c r="Y1099" s="41">
        <f>IF(tbl_PV_Milestones[[#This Row],[Baseline Date]]="",1,0)</f>
        <v>0</v>
      </c>
      <c r="Z1099" s="41">
        <f>IF(tbl_PV_Milestones[[#This Row],[Baseline Date]]&lt;PV_Meta!$B$7,1,0)</f>
        <v>1</v>
      </c>
      <c r="AA1099" s="41">
        <f>IF(tbl_PV_Milestones[[#This Row],[Complete]]="Yes",1,0)</f>
        <v>0</v>
      </c>
      <c r="AB1099" s="41">
        <f>IF(AND(tbl_PV_Milestones[[#This Row],[BL FY]]=2025,tbl_PV_Milestones[[#This Row],[Baseline Date]]&lt;PV_Meta!$B$7),1,0)</f>
        <v>0</v>
      </c>
      <c r="AC1099" s="41">
        <f>IF(AND(tbl_PV_Milestones[[#This Row],[Planned YTD]]=1,tbl_PV_Milestones[[#This Row],[Complete]]="Yes"),1,0)</f>
        <v>0</v>
      </c>
      <c r="AD1099" s="41">
        <f>IF(AND(tbl_PV_Milestones[[#This Row],[Actual/Schedule Finish]]&lt;PV_Meta!$B$7,tbl_PV_Milestones[[#This Row],[Complete]]="No",tbl_PV_Milestones[[#This Row],[Project Status]]&lt;&gt;"On Hold"),1,0)</f>
        <v>0</v>
      </c>
      <c r="AE1099" s="41">
        <f>IF(AND(tbl_PV_Milestones[[#This Row],[Actual/Schedule Finish]]&gt;tbl_PV_Milestones[[#This Row],[Baseline Date]],tbl_PV_Milestones[[#This Row],[Complete]]="No",tbl_PV_Milestones[[#This Row],[Project Status]]&lt;&gt;"On Hold",tbl_PV_Milestones[[#This Row],[Overdue]]=0,tbl_PV_Milestones[[#This Row],[To be Baselined]]&lt;&gt;1),1,0)</f>
        <v>0</v>
      </c>
      <c r="AF1099" s="41">
        <f>IF(AND(tbl_PV_Milestones[[#This Row],[BL FY]]=2025,tbl_PV_Milestones[[#This Row],[Finish FY]]&gt;2025),1,0)</f>
        <v>0</v>
      </c>
      <c r="AG1099" s="56" t="str">
        <f>_xlfn.XLOOKUP(tbl_PV_Milestones[[#This Row],[Work ID]],tbl_PV_Meta[Work ID '#],tbl_PV_Meta[Project Manager/Owner],,0)</f>
        <v>Project Manager 22</v>
      </c>
      <c r="AH1099" s="6"/>
    </row>
    <row r="1100" spans="4:34" x14ac:dyDescent="0.25">
      <c r="D1100" s="6" t="s">
        <v>136</v>
      </c>
      <c r="E1100" s="6" t="s">
        <v>503</v>
      </c>
      <c r="F1100" s="6" t="s">
        <v>1695</v>
      </c>
      <c r="G1100" s="6" t="s">
        <v>798</v>
      </c>
      <c r="H1100" s="6" t="s">
        <v>510</v>
      </c>
      <c r="I1100" s="6" t="s">
        <v>510</v>
      </c>
      <c r="J1100" s="6" t="s">
        <v>136</v>
      </c>
      <c r="K1100" s="6" t="s">
        <v>278</v>
      </c>
      <c r="L1100" s="6" t="s">
        <v>112</v>
      </c>
      <c r="M1100" s="43"/>
      <c r="N1100" s="44" t="s">
        <v>1979</v>
      </c>
      <c r="O1100" s="39">
        <v>44918</v>
      </c>
      <c r="P1100" s="39">
        <v>44918</v>
      </c>
      <c r="Q1100" s="6">
        <v>0</v>
      </c>
      <c r="S1100" s="45" t="e">
        <f>_xlfn.CONCAT(#REF!,TRIM(tbl_PV_Milestones[[#This Row],[Milestone Description]]))</f>
        <v>#REF!</v>
      </c>
      <c r="T1100" s="84" t="str">
        <f>IF(COUNTIF(tbl_PV_Milestones[UID],tbl_PV_Milestones[[#This Row],[UID]])&gt;1,"Duplicate","")</f>
        <v>Duplicate</v>
      </c>
      <c r="U1100" s="42" t="str">
        <f>_xlfn.XLOOKUP(tbl_PV_Milestones[[#This Row],[Work ID]],tbl_PV_Meta[Work ID '#],tbl_PV_Meta[Sub-Portfolio])</f>
        <v>Sub-Portfolio 8</v>
      </c>
      <c r="V1100" s="41">
        <f>IF(MONTH(tbl_PV_Milestones[[#This Row],[Baseline Date]])&lt;7,YEAR(tbl_PV_Milestones[[#This Row],[Baseline Date]]),YEAR(tbl_PV_Milestones[[#This Row],[Baseline Date]])+1)</f>
        <v>2023</v>
      </c>
      <c r="W1100" s="41">
        <f>IF(MONTH(tbl_PV_Milestones[[#This Row],[Actual/Schedule Finish]])&lt;7,YEAR(tbl_PV_Milestones[[#This Row],[Actual/Schedule Finish]]),YEAR(tbl_PV_Milestones[[#This Row],[Actual/Schedule Finish]])+1)</f>
        <v>2023</v>
      </c>
      <c r="X1100" s="41" t="str">
        <f>IF(OR(tbl_PV_Milestones[[#This Row],[Project Status]]="Completed",tbl_PV_Milestones[[#This Row],[Project Status]]="Assumed Completed"),"Yes","No")</f>
        <v>No</v>
      </c>
      <c r="Y1100" s="41">
        <f>IF(tbl_PV_Milestones[[#This Row],[Baseline Date]]="",1,0)</f>
        <v>0</v>
      </c>
      <c r="Z1100" s="41">
        <f>IF(tbl_PV_Milestones[[#This Row],[Baseline Date]]&lt;PV_Meta!$B$7,1,0)</f>
        <v>1</v>
      </c>
      <c r="AA1100" s="41">
        <f>IF(tbl_PV_Milestones[[#This Row],[Complete]]="Yes",1,0)</f>
        <v>0</v>
      </c>
      <c r="AB1100" s="41">
        <f>IF(AND(tbl_PV_Milestones[[#This Row],[BL FY]]=2025,tbl_PV_Milestones[[#This Row],[Baseline Date]]&lt;PV_Meta!$B$7),1,0)</f>
        <v>0</v>
      </c>
      <c r="AC1100" s="41">
        <f>IF(AND(tbl_PV_Milestones[[#This Row],[Planned YTD]]=1,tbl_PV_Milestones[[#This Row],[Complete]]="Yes"),1,0)</f>
        <v>0</v>
      </c>
      <c r="AD1100" s="41">
        <f>IF(AND(tbl_PV_Milestones[[#This Row],[Actual/Schedule Finish]]&lt;PV_Meta!$B$7,tbl_PV_Milestones[[#This Row],[Complete]]="No",tbl_PV_Milestones[[#This Row],[Project Status]]&lt;&gt;"On Hold"),1,0)</f>
        <v>0</v>
      </c>
      <c r="AE1100" s="41">
        <f>IF(AND(tbl_PV_Milestones[[#This Row],[Actual/Schedule Finish]]&gt;tbl_PV_Milestones[[#This Row],[Baseline Date]],tbl_PV_Milestones[[#This Row],[Complete]]="No",tbl_PV_Milestones[[#This Row],[Project Status]]&lt;&gt;"On Hold",tbl_PV_Milestones[[#This Row],[Overdue]]=0,tbl_PV_Milestones[[#This Row],[To be Baselined]]&lt;&gt;1),1,0)</f>
        <v>0</v>
      </c>
      <c r="AF1100" s="41">
        <f>IF(AND(tbl_PV_Milestones[[#This Row],[BL FY]]=2025,tbl_PV_Milestones[[#This Row],[Finish FY]]&gt;2025),1,0)</f>
        <v>0</v>
      </c>
      <c r="AG1100" s="56" t="str">
        <f>_xlfn.XLOOKUP(tbl_PV_Milestones[[#This Row],[Work ID]],tbl_PV_Meta[Work ID '#],tbl_PV_Meta[Project Manager/Owner],,0)</f>
        <v>Project Manager 22</v>
      </c>
      <c r="AH1100" s="6"/>
    </row>
    <row r="1101" spans="4:34" x14ac:dyDescent="0.25">
      <c r="D1101" s="6" t="s">
        <v>136</v>
      </c>
      <c r="E1101" s="6" t="s">
        <v>503</v>
      </c>
      <c r="F1101" s="6" t="s">
        <v>1695</v>
      </c>
      <c r="G1101" s="6" t="s">
        <v>799</v>
      </c>
      <c r="H1101" s="6" t="s">
        <v>510</v>
      </c>
      <c r="I1101" s="6" t="s">
        <v>510</v>
      </c>
      <c r="J1101" s="6" t="s">
        <v>136</v>
      </c>
      <c r="K1101" s="6" t="s">
        <v>278</v>
      </c>
      <c r="L1101" s="6" t="s">
        <v>112</v>
      </c>
      <c r="M1101" s="43"/>
      <c r="N1101" s="44" t="s">
        <v>1979</v>
      </c>
      <c r="O1101" s="39">
        <v>44918</v>
      </c>
      <c r="P1101" s="39">
        <v>44918</v>
      </c>
      <c r="Q1101" s="6">
        <v>0</v>
      </c>
      <c r="S1101" s="45" t="e">
        <f>_xlfn.CONCAT(#REF!,TRIM(tbl_PV_Milestones[[#This Row],[Milestone Description]]))</f>
        <v>#REF!</v>
      </c>
      <c r="T1101" s="84" t="str">
        <f>IF(COUNTIF(tbl_PV_Milestones[UID],tbl_PV_Milestones[[#This Row],[UID]])&gt;1,"Duplicate","")</f>
        <v>Duplicate</v>
      </c>
      <c r="U1101" s="42" t="str">
        <f>_xlfn.XLOOKUP(tbl_PV_Milestones[[#This Row],[Work ID]],tbl_PV_Meta[Work ID '#],tbl_PV_Meta[Sub-Portfolio])</f>
        <v>Sub-Portfolio 8</v>
      </c>
      <c r="V1101" s="41">
        <f>IF(MONTH(tbl_PV_Milestones[[#This Row],[Baseline Date]])&lt;7,YEAR(tbl_PV_Milestones[[#This Row],[Baseline Date]]),YEAR(tbl_PV_Milestones[[#This Row],[Baseline Date]])+1)</f>
        <v>2023</v>
      </c>
      <c r="W1101" s="41">
        <f>IF(MONTH(tbl_PV_Milestones[[#This Row],[Actual/Schedule Finish]])&lt;7,YEAR(tbl_PV_Milestones[[#This Row],[Actual/Schedule Finish]]),YEAR(tbl_PV_Milestones[[#This Row],[Actual/Schedule Finish]])+1)</f>
        <v>2023</v>
      </c>
      <c r="X1101" s="41" t="str">
        <f>IF(OR(tbl_PV_Milestones[[#This Row],[Project Status]]="Completed",tbl_PV_Milestones[[#This Row],[Project Status]]="Assumed Completed"),"Yes","No")</f>
        <v>No</v>
      </c>
      <c r="Y1101" s="41">
        <f>IF(tbl_PV_Milestones[[#This Row],[Baseline Date]]="",1,0)</f>
        <v>0</v>
      </c>
      <c r="Z1101" s="41">
        <f>IF(tbl_PV_Milestones[[#This Row],[Baseline Date]]&lt;PV_Meta!$B$7,1,0)</f>
        <v>1</v>
      </c>
      <c r="AA1101" s="41">
        <f>IF(tbl_PV_Milestones[[#This Row],[Complete]]="Yes",1,0)</f>
        <v>0</v>
      </c>
      <c r="AB1101" s="41">
        <f>IF(AND(tbl_PV_Milestones[[#This Row],[BL FY]]=2025,tbl_PV_Milestones[[#This Row],[Baseline Date]]&lt;PV_Meta!$B$7),1,0)</f>
        <v>0</v>
      </c>
      <c r="AC1101" s="41">
        <f>IF(AND(tbl_PV_Milestones[[#This Row],[Planned YTD]]=1,tbl_PV_Milestones[[#This Row],[Complete]]="Yes"),1,0)</f>
        <v>0</v>
      </c>
      <c r="AD1101" s="41">
        <f>IF(AND(tbl_PV_Milestones[[#This Row],[Actual/Schedule Finish]]&lt;PV_Meta!$B$7,tbl_PV_Milestones[[#This Row],[Complete]]="No",tbl_PV_Milestones[[#This Row],[Project Status]]&lt;&gt;"On Hold"),1,0)</f>
        <v>0</v>
      </c>
      <c r="AE1101" s="41">
        <f>IF(AND(tbl_PV_Milestones[[#This Row],[Actual/Schedule Finish]]&gt;tbl_PV_Milestones[[#This Row],[Baseline Date]],tbl_PV_Milestones[[#This Row],[Complete]]="No",tbl_PV_Milestones[[#This Row],[Project Status]]&lt;&gt;"On Hold",tbl_PV_Milestones[[#This Row],[Overdue]]=0,tbl_PV_Milestones[[#This Row],[To be Baselined]]&lt;&gt;1),1,0)</f>
        <v>0</v>
      </c>
      <c r="AF1101" s="41">
        <f>IF(AND(tbl_PV_Milestones[[#This Row],[BL FY]]=2025,tbl_PV_Milestones[[#This Row],[Finish FY]]&gt;2025),1,0)</f>
        <v>0</v>
      </c>
      <c r="AG1101" s="56" t="str">
        <f>_xlfn.XLOOKUP(tbl_PV_Milestones[[#This Row],[Work ID]],tbl_PV_Meta[Work ID '#],tbl_PV_Meta[Project Manager/Owner],,0)</f>
        <v>Project Manager 22</v>
      </c>
      <c r="AH1101" s="6"/>
    </row>
    <row r="1102" spans="4:34" x14ac:dyDescent="0.25">
      <c r="D1102" s="6" t="s">
        <v>136</v>
      </c>
      <c r="E1102" s="6" t="s">
        <v>503</v>
      </c>
      <c r="F1102" s="6" t="s">
        <v>1695</v>
      </c>
      <c r="G1102" s="6" t="s">
        <v>800</v>
      </c>
      <c r="H1102" s="6" t="s">
        <v>510</v>
      </c>
      <c r="I1102" s="6" t="s">
        <v>510</v>
      </c>
      <c r="J1102" s="6" t="s">
        <v>136</v>
      </c>
      <c r="K1102" s="6" t="s">
        <v>278</v>
      </c>
      <c r="L1102" s="6" t="s">
        <v>112</v>
      </c>
      <c r="M1102" s="43"/>
      <c r="N1102" s="44" t="s">
        <v>1979</v>
      </c>
      <c r="O1102" s="39">
        <v>45169</v>
      </c>
      <c r="P1102" s="39">
        <v>45169</v>
      </c>
      <c r="Q1102" s="6">
        <v>0</v>
      </c>
      <c r="S1102" s="45" t="e">
        <f>_xlfn.CONCAT(#REF!,TRIM(tbl_PV_Milestones[[#This Row],[Milestone Description]]))</f>
        <v>#REF!</v>
      </c>
      <c r="T1102" s="84" t="str">
        <f>IF(COUNTIF(tbl_PV_Milestones[UID],tbl_PV_Milestones[[#This Row],[UID]])&gt;1,"Duplicate","")</f>
        <v>Duplicate</v>
      </c>
      <c r="U1102" s="42" t="str">
        <f>_xlfn.XLOOKUP(tbl_PV_Milestones[[#This Row],[Work ID]],tbl_PV_Meta[Work ID '#],tbl_PV_Meta[Sub-Portfolio])</f>
        <v>Sub-Portfolio 8</v>
      </c>
      <c r="V1102" s="41">
        <f>IF(MONTH(tbl_PV_Milestones[[#This Row],[Baseline Date]])&lt;7,YEAR(tbl_PV_Milestones[[#This Row],[Baseline Date]]),YEAR(tbl_PV_Milestones[[#This Row],[Baseline Date]])+1)</f>
        <v>2024</v>
      </c>
      <c r="W1102" s="41">
        <f>IF(MONTH(tbl_PV_Milestones[[#This Row],[Actual/Schedule Finish]])&lt;7,YEAR(tbl_PV_Milestones[[#This Row],[Actual/Schedule Finish]]),YEAR(tbl_PV_Milestones[[#This Row],[Actual/Schedule Finish]])+1)</f>
        <v>2024</v>
      </c>
      <c r="X1102" s="41" t="str">
        <f>IF(OR(tbl_PV_Milestones[[#This Row],[Project Status]]="Completed",tbl_PV_Milestones[[#This Row],[Project Status]]="Assumed Completed"),"Yes","No")</f>
        <v>No</v>
      </c>
      <c r="Y1102" s="41">
        <f>IF(tbl_PV_Milestones[[#This Row],[Baseline Date]]="",1,0)</f>
        <v>0</v>
      </c>
      <c r="Z1102" s="41">
        <f>IF(tbl_PV_Milestones[[#This Row],[Baseline Date]]&lt;PV_Meta!$B$7,1,0)</f>
        <v>1</v>
      </c>
      <c r="AA1102" s="41">
        <f>IF(tbl_PV_Milestones[[#This Row],[Complete]]="Yes",1,0)</f>
        <v>0</v>
      </c>
      <c r="AB1102" s="41">
        <f>IF(AND(tbl_PV_Milestones[[#This Row],[BL FY]]=2025,tbl_PV_Milestones[[#This Row],[Baseline Date]]&lt;PV_Meta!$B$7),1,0)</f>
        <v>0</v>
      </c>
      <c r="AC1102" s="41">
        <f>IF(AND(tbl_PV_Milestones[[#This Row],[Planned YTD]]=1,tbl_PV_Milestones[[#This Row],[Complete]]="Yes"),1,0)</f>
        <v>0</v>
      </c>
      <c r="AD1102" s="41">
        <f>IF(AND(tbl_PV_Milestones[[#This Row],[Actual/Schedule Finish]]&lt;PV_Meta!$B$7,tbl_PV_Milestones[[#This Row],[Complete]]="No",tbl_PV_Milestones[[#This Row],[Project Status]]&lt;&gt;"On Hold"),1,0)</f>
        <v>0</v>
      </c>
      <c r="AE1102" s="41">
        <f>IF(AND(tbl_PV_Milestones[[#This Row],[Actual/Schedule Finish]]&gt;tbl_PV_Milestones[[#This Row],[Baseline Date]],tbl_PV_Milestones[[#This Row],[Complete]]="No",tbl_PV_Milestones[[#This Row],[Project Status]]&lt;&gt;"On Hold",tbl_PV_Milestones[[#This Row],[Overdue]]=0,tbl_PV_Milestones[[#This Row],[To be Baselined]]&lt;&gt;1),1,0)</f>
        <v>0</v>
      </c>
      <c r="AF1102" s="41">
        <f>IF(AND(tbl_PV_Milestones[[#This Row],[BL FY]]=2025,tbl_PV_Milestones[[#This Row],[Finish FY]]&gt;2025),1,0)</f>
        <v>0</v>
      </c>
      <c r="AG1102" s="56" t="str">
        <f>_xlfn.XLOOKUP(tbl_PV_Milestones[[#This Row],[Work ID]],tbl_PV_Meta[Work ID '#],tbl_PV_Meta[Project Manager/Owner],,0)</f>
        <v>Project Manager 22</v>
      </c>
      <c r="AH1102" s="6"/>
    </row>
    <row r="1103" spans="4:34" x14ac:dyDescent="0.25">
      <c r="D1103" s="6" t="s">
        <v>136</v>
      </c>
      <c r="E1103" s="6" t="s">
        <v>503</v>
      </c>
      <c r="F1103" s="6" t="s">
        <v>1695</v>
      </c>
      <c r="G1103" s="6" t="s">
        <v>801</v>
      </c>
      <c r="H1103" s="6" t="s">
        <v>510</v>
      </c>
      <c r="I1103" s="6" t="s">
        <v>510</v>
      </c>
      <c r="J1103" s="6" t="s">
        <v>136</v>
      </c>
      <c r="K1103" s="6" t="s">
        <v>278</v>
      </c>
      <c r="L1103" s="6" t="s">
        <v>112</v>
      </c>
      <c r="M1103" s="43"/>
      <c r="N1103" s="44" t="s">
        <v>1979</v>
      </c>
      <c r="O1103" s="39">
        <v>45169</v>
      </c>
      <c r="P1103" s="39">
        <v>45169</v>
      </c>
      <c r="Q1103" s="6">
        <v>0</v>
      </c>
      <c r="S1103" s="45" t="e">
        <f>_xlfn.CONCAT(#REF!,TRIM(tbl_PV_Milestones[[#This Row],[Milestone Description]]))</f>
        <v>#REF!</v>
      </c>
      <c r="T1103" s="84" t="str">
        <f>IF(COUNTIF(tbl_PV_Milestones[UID],tbl_PV_Milestones[[#This Row],[UID]])&gt;1,"Duplicate","")</f>
        <v>Duplicate</v>
      </c>
      <c r="U1103" s="42" t="str">
        <f>_xlfn.XLOOKUP(tbl_PV_Milestones[[#This Row],[Work ID]],tbl_PV_Meta[Work ID '#],tbl_PV_Meta[Sub-Portfolio])</f>
        <v>Sub-Portfolio 8</v>
      </c>
      <c r="V1103" s="41">
        <f>IF(MONTH(tbl_PV_Milestones[[#This Row],[Baseline Date]])&lt;7,YEAR(tbl_PV_Milestones[[#This Row],[Baseline Date]]),YEAR(tbl_PV_Milestones[[#This Row],[Baseline Date]])+1)</f>
        <v>2024</v>
      </c>
      <c r="W1103" s="41">
        <f>IF(MONTH(tbl_PV_Milestones[[#This Row],[Actual/Schedule Finish]])&lt;7,YEAR(tbl_PV_Milestones[[#This Row],[Actual/Schedule Finish]]),YEAR(tbl_PV_Milestones[[#This Row],[Actual/Schedule Finish]])+1)</f>
        <v>2024</v>
      </c>
      <c r="X1103" s="41" t="str">
        <f>IF(OR(tbl_PV_Milestones[[#This Row],[Project Status]]="Completed",tbl_PV_Milestones[[#This Row],[Project Status]]="Assumed Completed"),"Yes","No")</f>
        <v>No</v>
      </c>
      <c r="Y1103" s="41">
        <f>IF(tbl_PV_Milestones[[#This Row],[Baseline Date]]="",1,0)</f>
        <v>0</v>
      </c>
      <c r="Z1103" s="41">
        <f>IF(tbl_PV_Milestones[[#This Row],[Baseline Date]]&lt;PV_Meta!$B$7,1,0)</f>
        <v>1</v>
      </c>
      <c r="AA1103" s="41">
        <f>IF(tbl_PV_Milestones[[#This Row],[Complete]]="Yes",1,0)</f>
        <v>0</v>
      </c>
      <c r="AB1103" s="41">
        <f>IF(AND(tbl_PV_Milestones[[#This Row],[BL FY]]=2025,tbl_PV_Milestones[[#This Row],[Baseline Date]]&lt;PV_Meta!$B$7),1,0)</f>
        <v>0</v>
      </c>
      <c r="AC1103" s="41">
        <f>IF(AND(tbl_PV_Milestones[[#This Row],[Planned YTD]]=1,tbl_PV_Milestones[[#This Row],[Complete]]="Yes"),1,0)</f>
        <v>0</v>
      </c>
      <c r="AD1103" s="41">
        <f>IF(AND(tbl_PV_Milestones[[#This Row],[Actual/Schedule Finish]]&lt;PV_Meta!$B$7,tbl_PV_Milestones[[#This Row],[Complete]]="No",tbl_PV_Milestones[[#This Row],[Project Status]]&lt;&gt;"On Hold"),1,0)</f>
        <v>0</v>
      </c>
      <c r="AE1103" s="41">
        <f>IF(AND(tbl_PV_Milestones[[#This Row],[Actual/Schedule Finish]]&gt;tbl_PV_Milestones[[#This Row],[Baseline Date]],tbl_PV_Milestones[[#This Row],[Complete]]="No",tbl_PV_Milestones[[#This Row],[Project Status]]&lt;&gt;"On Hold",tbl_PV_Milestones[[#This Row],[Overdue]]=0,tbl_PV_Milestones[[#This Row],[To be Baselined]]&lt;&gt;1),1,0)</f>
        <v>0</v>
      </c>
      <c r="AF1103" s="41">
        <f>IF(AND(tbl_PV_Milestones[[#This Row],[BL FY]]=2025,tbl_PV_Milestones[[#This Row],[Finish FY]]&gt;2025),1,0)</f>
        <v>0</v>
      </c>
      <c r="AG1103" s="56" t="str">
        <f>_xlfn.XLOOKUP(tbl_PV_Milestones[[#This Row],[Work ID]],tbl_PV_Meta[Work ID '#],tbl_PV_Meta[Project Manager/Owner],,0)</f>
        <v>Project Manager 22</v>
      </c>
      <c r="AH1103" s="6"/>
    </row>
    <row r="1104" spans="4:34" x14ac:dyDescent="0.25">
      <c r="D1104" s="6" t="s">
        <v>136</v>
      </c>
      <c r="E1104" s="6" t="s">
        <v>579</v>
      </c>
      <c r="F1104" s="6" t="s">
        <v>1706</v>
      </c>
      <c r="G1104" s="6" t="s">
        <v>802</v>
      </c>
      <c r="H1104" s="6" t="s">
        <v>505</v>
      </c>
      <c r="I1104" s="6" t="s">
        <v>510</v>
      </c>
      <c r="J1104" s="6" t="s">
        <v>136</v>
      </c>
      <c r="K1104" s="6" t="s">
        <v>61</v>
      </c>
      <c r="L1104" s="6" t="s">
        <v>121</v>
      </c>
      <c r="M1104" s="43"/>
      <c r="N1104" s="44" t="s">
        <v>1979</v>
      </c>
      <c r="O1104" s="39">
        <v>45576.333333333299</v>
      </c>
      <c r="P1104" s="39">
        <v>45240.708333333299</v>
      </c>
      <c r="Q1104" s="6">
        <v>-223</v>
      </c>
      <c r="R1104" s="6">
        <v>-0.30589849108367601</v>
      </c>
      <c r="S1104" s="45" t="e">
        <f>_xlfn.CONCAT(#REF!,TRIM(tbl_PV_Milestones[[#This Row],[Milestone Description]]))</f>
        <v>#REF!</v>
      </c>
      <c r="T1104" s="84" t="str">
        <f>IF(COUNTIF(tbl_PV_Milestones[UID],tbl_PV_Milestones[[#This Row],[UID]])&gt;1,"Duplicate","")</f>
        <v>Duplicate</v>
      </c>
      <c r="U1104" s="42" t="str">
        <f>_xlfn.XLOOKUP(tbl_PV_Milestones[[#This Row],[Work ID]],tbl_PV_Meta[Work ID '#],tbl_PV_Meta[Sub-Portfolio])</f>
        <v>Sub-Portfolio 7</v>
      </c>
      <c r="V1104" s="41">
        <f>IF(MONTH(tbl_PV_Milestones[[#This Row],[Baseline Date]])&lt;7,YEAR(tbl_PV_Milestones[[#This Row],[Baseline Date]]),YEAR(tbl_PV_Milestones[[#This Row],[Baseline Date]])+1)</f>
        <v>2024</v>
      </c>
      <c r="W1104" s="41">
        <f>IF(MONTH(tbl_PV_Milestones[[#This Row],[Actual/Schedule Finish]])&lt;7,YEAR(tbl_PV_Milestones[[#This Row],[Actual/Schedule Finish]]),YEAR(tbl_PV_Milestones[[#This Row],[Actual/Schedule Finish]])+1)</f>
        <v>2025</v>
      </c>
      <c r="X1104" s="41" t="str">
        <f>IF(OR(tbl_PV_Milestones[[#This Row],[Project Status]]="Completed",tbl_PV_Milestones[[#This Row],[Project Status]]="Assumed Completed"),"Yes","No")</f>
        <v>No</v>
      </c>
      <c r="Y1104" s="41">
        <f>IF(tbl_PV_Milestones[[#This Row],[Baseline Date]]="",1,0)</f>
        <v>0</v>
      </c>
      <c r="Z1104" s="41">
        <f>IF(tbl_PV_Milestones[[#This Row],[Baseline Date]]&lt;PV_Meta!$B$7,1,0)</f>
        <v>1</v>
      </c>
      <c r="AA1104" s="41">
        <f>IF(tbl_PV_Milestones[[#This Row],[Complete]]="Yes",1,0)</f>
        <v>0</v>
      </c>
      <c r="AB1104" s="41">
        <f>IF(AND(tbl_PV_Milestones[[#This Row],[BL FY]]=2025,tbl_PV_Milestones[[#This Row],[Baseline Date]]&lt;PV_Meta!$B$7),1,0)</f>
        <v>0</v>
      </c>
      <c r="AC1104" s="41">
        <f>IF(AND(tbl_PV_Milestones[[#This Row],[Planned YTD]]=1,tbl_PV_Milestones[[#This Row],[Complete]]="Yes"),1,0)</f>
        <v>0</v>
      </c>
      <c r="AD1104" s="41">
        <f>IF(AND(tbl_PV_Milestones[[#This Row],[Actual/Schedule Finish]]&lt;PV_Meta!$B$7,tbl_PV_Milestones[[#This Row],[Complete]]="No",tbl_PV_Milestones[[#This Row],[Project Status]]&lt;&gt;"On Hold"),1,0)</f>
        <v>0</v>
      </c>
      <c r="AE1104" s="41">
        <f>IF(AND(tbl_PV_Milestones[[#This Row],[Actual/Schedule Finish]]&gt;tbl_PV_Milestones[[#This Row],[Baseline Date]],tbl_PV_Milestones[[#This Row],[Complete]]="No",tbl_PV_Milestones[[#This Row],[Project Status]]&lt;&gt;"On Hold",tbl_PV_Milestones[[#This Row],[Overdue]]=0,tbl_PV_Milestones[[#This Row],[To be Baselined]]&lt;&gt;1),1,0)</f>
        <v>0</v>
      </c>
      <c r="AF1104" s="41">
        <f>IF(AND(tbl_PV_Milestones[[#This Row],[BL FY]]=2025,tbl_PV_Milestones[[#This Row],[Finish FY]]&gt;2025),1,0)</f>
        <v>0</v>
      </c>
      <c r="AG1104" s="56" t="str">
        <f>_xlfn.XLOOKUP(tbl_PV_Milestones[[#This Row],[Work ID]],tbl_PV_Meta[Work ID '#],tbl_PV_Meta[Project Manager/Owner],,0)</f>
        <v>Project Manager 4</v>
      </c>
      <c r="AH1104" s="6"/>
    </row>
    <row r="1105" spans="4:34" x14ac:dyDescent="0.25">
      <c r="D1105" s="6" t="s">
        <v>136</v>
      </c>
      <c r="E1105" s="6" t="s">
        <v>503</v>
      </c>
      <c r="F1105" s="6" t="s">
        <v>1695</v>
      </c>
      <c r="G1105" s="6" t="s">
        <v>803</v>
      </c>
      <c r="H1105" s="6" t="s">
        <v>510</v>
      </c>
      <c r="I1105" s="6" t="s">
        <v>110</v>
      </c>
      <c r="J1105" s="6" t="s">
        <v>136</v>
      </c>
      <c r="K1105" s="6" t="s">
        <v>278</v>
      </c>
      <c r="L1105" s="6" t="s">
        <v>112</v>
      </c>
      <c r="M1105" s="43"/>
      <c r="N1105" s="44" t="s">
        <v>1979</v>
      </c>
      <c r="O1105" s="39">
        <v>45196.708333333299</v>
      </c>
      <c r="P1105" s="39">
        <v>45196.708333333299</v>
      </c>
      <c r="Q1105" s="6">
        <v>0</v>
      </c>
      <c r="S1105" s="45" t="e">
        <f>_xlfn.CONCAT(#REF!,TRIM(tbl_PV_Milestones[[#This Row],[Milestone Description]]))</f>
        <v>#REF!</v>
      </c>
      <c r="T1105" s="84" t="str">
        <f>IF(COUNTIF(tbl_PV_Milestones[UID],tbl_PV_Milestones[[#This Row],[UID]])&gt;1,"Duplicate","")</f>
        <v>Duplicate</v>
      </c>
      <c r="U1105" s="42" t="str">
        <f>_xlfn.XLOOKUP(tbl_PV_Milestones[[#This Row],[Work ID]],tbl_PV_Meta[Work ID '#],tbl_PV_Meta[Sub-Portfolio])</f>
        <v>Sub-Portfolio 8</v>
      </c>
      <c r="V1105" s="41">
        <f>IF(MONTH(tbl_PV_Milestones[[#This Row],[Baseline Date]])&lt;7,YEAR(tbl_PV_Milestones[[#This Row],[Baseline Date]]),YEAR(tbl_PV_Milestones[[#This Row],[Baseline Date]])+1)</f>
        <v>2024</v>
      </c>
      <c r="W1105" s="41">
        <f>IF(MONTH(tbl_PV_Milestones[[#This Row],[Actual/Schedule Finish]])&lt;7,YEAR(tbl_PV_Milestones[[#This Row],[Actual/Schedule Finish]]),YEAR(tbl_PV_Milestones[[#This Row],[Actual/Schedule Finish]])+1)</f>
        <v>2024</v>
      </c>
      <c r="X1105" s="41" t="str">
        <f>IF(OR(tbl_PV_Milestones[[#This Row],[Project Status]]="Completed",tbl_PV_Milestones[[#This Row],[Project Status]]="Assumed Completed"),"Yes","No")</f>
        <v>No</v>
      </c>
      <c r="Y1105" s="41">
        <f>IF(tbl_PV_Milestones[[#This Row],[Baseline Date]]="",1,0)</f>
        <v>0</v>
      </c>
      <c r="Z1105" s="41">
        <f>IF(tbl_PV_Milestones[[#This Row],[Baseline Date]]&lt;PV_Meta!$B$7,1,0)</f>
        <v>1</v>
      </c>
      <c r="AA1105" s="41">
        <f>IF(tbl_PV_Milestones[[#This Row],[Complete]]="Yes",1,0)</f>
        <v>0</v>
      </c>
      <c r="AB1105" s="41">
        <f>IF(AND(tbl_PV_Milestones[[#This Row],[BL FY]]=2025,tbl_PV_Milestones[[#This Row],[Baseline Date]]&lt;PV_Meta!$B$7),1,0)</f>
        <v>0</v>
      </c>
      <c r="AC1105" s="41">
        <f>IF(AND(tbl_PV_Milestones[[#This Row],[Planned YTD]]=1,tbl_PV_Milestones[[#This Row],[Complete]]="Yes"),1,0)</f>
        <v>0</v>
      </c>
      <c r="AD1105" s="41">
        <f>IF(AND(tbl_PV_Milestones[[#This Row],[Actual/Schedule Finish]]&lt;PV_Meta!$B$7,tbl_PV_Milestones[[#This Row],[Complete]]="No",tbl_PV_Milestones[[#This Row],[Project Status]]&lt;&gt;"On Hold"),1,0)</f>
        <v>0</v>
      </c>
      <c r="AE1105" s="41">
        <f>IF(AND(tbl_PV_Milestones[[#This Row],[Actual/Schedule Finish]]&gt;tbl_PV_Milestones[[#This Row],[Baseline Date]],tbl_PV_Milestones[[#This Row],[Complete]]="No",tbl_PV_Milestones[[#This Row],[Project Status]]&lt;&gt;"On Hold",tbl_PV_Milestones[[#This Row],[Overdue]]=0,tbl_PV_Milestones[[#This Row],[To be Baselined]]&lt;&gt;1),1,0)</f>
        <v>0</v>
      </c>
      <c r="AF1105" s="41">
        <f>IF(AND(tbl_PV_Milestones[[#This Row],[BL FY]]=2025,tbl_PV_Milestones[[#This Row],[Finish FY]]&gt;2025),1,0)</f>
        <v>0</v>
      </c>
      <c r="AG1105" s="56" t="str">
        <f>_xlfn.XLOOKUP(tbl_PV_Milestones[[#This Row],[Work ID]],tbl_PV_Meta[Work ID '#],tbl_PV_Meta[Project Manager/Owner],,0)</f>
        <v>Project Manager 22</v>
      </c>
      <c r="AH1105" s="6"/>
    </row>
    <row r="1106" spans="4:34" x14ac:dyDescent="0.25">
      <c r="D1106" s="6" t="s">
        <v>136</v>
      </c>
      <c r="E1106" s="6" t="s">
        <v>503</v>
      </c>
      <c r="F1106" s="6" t="s">
        <v>1695</v>
      </c>
      <c r="G1106" s="6" t="s">
        <v>804</v>
      </c>
      <c r="H1106" s="6" t="s">
        <v>510</v>
      </c>
      <c r="I1106" s="6" t="s">
        <v>110</v>
      </c>
      <c r="J1106" s="6" t="s">
        <v>136</v>
      </c>
      <c r="K1106" s="6" t="s">
        <v>278</v>
      </c>
      <c r="L1106" s="6" t="s">
        <v>112</v>
      </c>
      <c r="M1106" s="43"/>
      <c r="N1106" s="44" t="s">
        <v>1979</v>
      </c>
      <c r="O1106" s="39">
        <v>45278.708333333299</v>
      </c>
      <c r="P1106" s="39">
        <v>45278.708333333299</v>
      </c>
      <c r="Q1106" s="6">
        <v>0</v>
      </c>
      <c r="S1106" s="45" t="e">
        <f>_xlfn.CONCAT(#REF!,TRIM(tbl_PV_Milestones[[#This Row],[Milestone Description]]))</f>
        <v>#REF!</v>
      </c>
      <c r="T1106" s="84" t="str">
        <f>IF(COUNTIF(tbl_PV_Milestones[UID],tbl_PV_Milestones[[#This Row],[UID]])&gt;1,"Duplicate","")</f>
        <v>Duplicate</v>
      </c>
      <c r="U1106" s="42" t="str">
        <f>_xlfn.XLOOKUP(tbl_PV_Milestones[[#This Row],[Work ID]],tbl_PV_Meta[Work ID '#],tbl_PV_Meta[Sub-Portfolio])</f>
        <v>Sub-Portfolio 8</v>
      </c>
      <c r="V1106" s="41">
        <f>IF(MONTH(tbl_PV_Milestones[[#This Row],[Baseline Date]])&lt;7,YEAR(tbl_PV_Milestones[[#This Row],[Baseline Date]]),YEAR(tbl_PV_Milestones[[#This Row],[Baseline Date]])+1)</f>
        <v>2024</v>
      </c>
      <c r="W1106" s="41">
        <f>IF(MONTH(tbl_PV_Milestones[[#This Row],[Actual/Schedule Finish]])&lt;7,YEAR(tbl_PV_Milestones[[#This Row],[Actual/Schedule Finish]]),YEAR(tbl_PV_Milestones[[#This Row],[Actual/Schedule Finish]])+1)</f>
        <v>2024</v>
      </c>
      <c r="X1106" s="41" t="str">
        <f>IF(OR(tbl_PV_Milestones[[#This Row],[Project Status]]="Completed",tbl_PV_Milestones[[#This Row],[Project Status]]="Assumed Completed"),"Yes","No")</f>
        <v>No</v>
      </c>
      <c r="Y1106" s="41">
        <f>IF(tbl_PV_Milestones[[#This Row],[Baseline Date]]="",1,0)</f>
        <v>0</v>
      </c>
      <c r="Z1106" s="41">
        <f>IF(tbl_PV_Milestones[[#This Row],[Baseline Date]]&lt;PV_Meta!$B$7,1,0)</f>
        <v>1</v>
      </c>
      <c r="AA1106" s="41">
        <f>IF(tbl_PV_Milestones[[#This Row],[Complete]]="Yes",1,0)</f>
        <v>0</v>
      </c>
      <c r="AB1106" s="41">
        <f>IF(AND(tbl_PV_Milestones[[#This Row],[BL FY]]=2025,tbl_PV_Milestones[[#This Row],[Baseline Date]]&lt;PV_Meta!$B$7),1,0)</f>
        <v>0</v>
      </c>
      <c r="AC1106" s="41">
        <f>IF(AND(tbl_PV_Milestones[[#This Row],[Planned YTD]]=1,tbl_PV_Milestones[[#This Row],[Complete]]="Yes"),1,0)</f>
        <v>0</v>
      </c>
      <c r="AD1106" s="41">
        <f>IF(AND(tbl_PV_Milestones[[#This Row],[Actual/Schedule Finish]]&lt;PV_Meta!$B$7,tbl_PV_Milestones[[#This Row],[Complete]]="No",tbl_PV_Milestones[[#This Row],[Project Status]]&lt;&gt;"On Hold"),1,0)</f>
        <v>0</v>
      </c>
      <c r="AE1106" s="41">
        <f>IF(AND(tbl_PV_Milestones[[#This Row],[Actual/Schedule Finish]]&gt;tbl_PV_Milestones[[#This Row],[Baseline Date]],tbl_PV_Milestones[[#This Row],[Complete]]="No",tbl_PV_Milestones[[#This Row],[Project Status]]&lt;&gt;"On Hold",tbl_PV_Milestones[[#This Row],[Overdue]]=0,tbl_PV_Milestones[[#This Row],[To be Baselined]]&lt;&gt;1),1,0)</f>
        <v>0</v>
      </c>
      <c r="AF1106" s="41">
        <f>IF(AND(tbl_PV_Milestones[[#This Row],[BL FY]]=2025,tbl_PV_Milestones[[#This Row],[Finish FY]]&gt;2025),1,0)</f>
        <v>0</v>
      </c>
      <c r="AG1106" s="56" t="str">
        <f>_xlfn.XLOOKUP(tbl_PV_Milestones[[#This Row],[Work ID]],tbl_PV_Meta[Work ID '#],tbl_PV_Meta[Project Manager/Owner],,0)</f>
        <v>Project Manager 22</v>
      </c>
      <c r="AH1106" s="6"/>
    </row>
    <row r="1107" spans="4:34" x14ac:dyDescent="0.25">
      <c r="D1107" s="6" t="s">
        <v>136</v>
      </c>
      <c r="E1107" s="6" t="s">
        <v>52</v>
      </c>
      <c r="F1107" s="6" t="s">
        <v>1762</v>
      </c>
      <c r="G1107" s="6" t="s">
        <v>545</v>
      </c>
      <c r="H1107" s="6" t="s">
        <v>505</v>
      </c>
      <c r="I1107" s="6" t="s">
        <v>510</v>
      </c>
      <c r="J1107" s="6" t="s">
        <v>136</v>
      </c>
      <c r="K1107" s="6" t="s">
        <v>61</v>
      </c>
      <c r="L1107" s="6" t="s">
        <v>59</v>
      </c>
      <c r="M1107" s="43"/>
      <c r="N1107" s="44" t="s">
        <v>1979</v>
      </c>
      <c r="S1107" s="45" t="e">
        <f>_xlfn.CONCAT(#REF!,TRIM(tbl_PV_Milestones[[#This Row],[Milestone Description]]))</f>
        <v>#REF!</v>
      </c>
      <c r="T1107" s="84" t="str">
        <f>IF(COUNTIF(tbl_PV_Milestones[UID],tbl_PV_Milestones[[#This Row],[UID]])&gt;1,"Duplicate","")</f>
        <v>Duplicate</v>
      </c>
      <c r="U1107" s="42" t="str">
        <f>_xlfn.XLOOKUP(tbl_PV_Milestones[[#This Row],[Work ID]],tbl_PV_Meta[Work ID '#],tbl_PV_Meta[Sub-Portfolio])</f>
        <v>Sub-Portfolio 8</v>
      </c>
      <c r="V1107" s="41">
        <f>IF(MONTH(tbl_PV_Milestones[[#This Row],[Baseline Date]])&lt;7,YEAR(tbl_PV_Milestones[[#This Row],[Baseline Date]]),YEAR(tbl_PV_Milestones[[#This Row],[Baseline Date]])+1)</f>
        <v>1900</v>
      </c>
      <c r="W1107" s="41">
        <f>IF(MONTH(tbl_PV_Milestones[[#This Row],[Actual/Schedule Finish]])&lt;7,YEAR(tbl_PV_Milestones[[#This Row],[Actual/Schedule Finish]]),YEAR(tbl_PV_Milestones[[#This Row],[Actual/Schedule Finish]])+1)</f>
        <v>1900</v>
      </c>
      <c r="X1107" s="41" t="str">
        <f>IF(OR(tbl_PV_Milestones[[#This Row],[Project Status]]="Completed",tbl_PV_Milestones[[#This Row],[Project Status]]="Assumed Completed"),"Yes","No")</f>
        <v>No</v>
      </c>
      <c r="Y1107" s="41">
        <f>IF(tbl_PV_Milestones[[#This Row],[Baseline Date]]="",1,0)</f>
        <v>1</v>
      </c>
      <c r="Z1107" s="41">
        <f>IF(tbl_PV_Milestones[[#This Row],[Baseline Date]]&lt;PV_Meta!$B$7,1,0)</f>
        <v>1</v>
      </c>
      <c r="AA1107" s="41">
        <f>IF(tbl_PV_Milestones[[#This Row],[Complete]]="Yes",1,0)</f>
        <v>0</v>
      </c>
      <c r="AB1107" s="41">
        <f>IF(AND(tbl_PV_Milestones[[#This Row],[BL FY]]=2025,tbl_PV_Milestones[[#This Row],[Baseline Date]]&lt;PV_Meta!$B$7),1,0)</f>
        <v>0</v>
      </c>
      <c r="AC1107" s="41">
        <f>IF(AND(tbl_PV_Milestones[[#This Row],[Planned YTD]]=1,tbl_PV_Milestones[[#This Row],[Complete]]="Yes"),1,0)</f>
        <v>0</v>
      </c>
      <c r="AD1107" s="41">
        <f>IF(AND(tbl_PV_Milestones[[#This Row],[Actual/Schedule Finish]]&lt;PV_Meta!$B$7,tbl_PV_Milestones[[#This Row],[Complete]]="No",tbl_PV_Milestones[[#This Row],[Project Status]]&lt;&gt;"On Hold"),1,0)</f>
        <v>0</v>
      </c>
      <c r="AE1107" s="41">
        <f>IF(AND(tbl_PV_Milestones[[#This Row],[Actual/Schedule Finish]]&gt;tbl_PV_Milestones[[#This Row],[Baseline Date]],tbl_PV_Milestones[[#This Row],[Complete]]="No",tbl_PV_Milestones[[#This Row],[Project Status]]&lt;&gt;"On Hold",tbl_PV_Milestones[[#This Row],[Overdue]]=0,tbl_PV_Milestones[[#This Row],[To be Baselined]]&lt;&gt;1),1,0)</f>
        <v>0</v>
      </c>
      <c r="AF1107" s="41">
        <f>IF(AND(tbl_PV_Milestones[[#This Row],[BL FY]]=2025,tbl_PV_Milestones[[#This Row],[Finish FY]]&gt;2025),1,0)</f>
        <v>0</v>
      </c>
      <c r="AG1107" s="56" t="str">
        <f>_xlfn.XLOOKUP(tbl_PV_Milestones[[#This Row],[Work ID]],tbl_PV_Meta[Work ID '#],tbl_PV_Meta[Project Manager/Owner],,0)</f>
        <v>Project Manager 21</v>
      </c>
      <c r="AH1107" s="6"/>
    </row>
    <row r="1108" spans="4:34" x14ac:dyDescent="0.25">
      <c r="D1108" s="6" t="s">
        <v>136</v>
      </c>
      <c r="E1108" s="6" t="s">
        <v>52</v>
      </c>
      <c r="F1108" s="6" t="s">
        <v>1762</v>
      </c>
      <c r="G1108" s="6" t="s">
        <v>514</v>
      </c>
      <c r="H1108" s="6" t="s">
        <v>505</v>
      </c>
      <c r="I1108" s="6" t="s">
        <v>510</v>
      </c>
      <c r="J1108" s="6" t="s">
        <v>136</v>
      </c>
      <c r="K1108" s="6" t="s">
        <v>61</v>
      </c>
      <c r="L1108" s="6" t="s">
        <v>59</v>
      </c>
      <c r="M1108" s="43"/>
      <c r="N1108" s="44" t="s">
        <v>1979</v>
      </c>
      <c r="S1108" s="45" t="e">
        <f>_xlfn.CONCAT(#REF!,TRIM(tbl_PV_Milestones[[#This Row],[Milestone Description]]))</f>
        <v>#REF!</v>
      </c>
      <c r="T1108" s="84" t="str">
        <f>IF(COUNTIF(tbl_PV_Milestones[UID],tbl_PV_Milestones[[#This Row],[UID]])&gt;1,"Duplicate","")</f>
        <v>Duplicate</v>
      </c>
      <c r="U1108" s="42" t="str">
        <f>_xlfn.XLOOKUP(tbl_PV_Milestones[[#This Row],[Work ID]],tbl_PV_Meta[Work ID '#],tbl_PV_Meta[Sub-Portfolio])</f>
        <v>Sub-Portfolio 8</v>
      </c>
      <c r="V1108" s="41">
        <f>IF(MONTH(tbl_PV_Milestones[[#This Row],[Baseline Date]])&lt;7,YEAR(tbl_PV_Milestones[[#This Row],[Baseline Date]]),YEAR(tbl_PV_Milestones[[#This Row],[Baseline Date]])+1)</f>
        <v>1900</v>
      </c>
      <c r="W1108" s="41">
        <f>IF(MONTH(tbl_PV_Milestones[[#This Row],[Actual/Schedule Finish]])&lt;7,YEAR(tbl_PV_Milestones[[#This Row],[Actual/Schedule Finish]]),YEAR(tbl_PV_Milestones[[#This Row],[Actual/Schedule Finish]])+1)</f>
        <v>1900</v>
      </c>
      <c r="X1108" s="41" t="str">
        <f>IF(OR(tbl_PV_Milestones[[#This Row],[Project Status]]="Completed",tbl_PV_Milestones[[#This Row],[Project Status]]="Assumed Completed"),"Yes","No")</f>
        <v>No</v>
      </c>
      <c r="Y1108" s="41">
        <f>IF(tbl_PV_Milestones[[#This Row],[Baseline Date]]="",1,0)</f>
        <v>1</v>
      </c>
      <c r="Z1108" s="41">
        <f>IF(tbl_PV_Milestones[[#This Row],[Baseline Date]]&lt;PV_Meta!$B$7,1,0)</f>
        <v>1</v>
      </c>
      <c r="AA1108" s="41">
        <f>IF(tbl_PV_Milestones[[#This Row],[Complete]]="Yes",1,0)</f>
        <v>0</v>
      </c>
      <c r="AB1108" s="41">
        <f>IF(AND(tbl_PV_Milestones[[#This Row],[BL FY]]=2025,tbl_PV_Milestones[[#This Row],[Baseline Date]]&lt;PV_Meta!$B$7),1,0)</f>
        <v>0</v>
      </c>
      <c r="AC1108" s="41">
        <f>IF(AND(tbl_PV_Milestones[[#This Row],[Planned YTD]]=1,tbl_PV_Milestones[[#This Row],[Complete]]="Yes"),1,0)</f>
        <v>0</v>
      </c>
      <c r="AD1108" s="41">
        <f>IF(AND(tbl_PV_Milestones[[#This Row],[Actual/Schedule Finish]]&lt;PV_Meta!$B$7,tbl_PV_Milestones[[#This Row],[Complete]]="No",tbl_PV_Milestones[[#This Row],[Project Status]]&lt;&gt;"On Hold"),1,0)</f>
        <v>0</v>
      </c>
      <c r="AE1108" s="41">
        <f>IF(AND(tbl_PV_Milestones[[#This Row],[Actual/Schedule Finish]]&gt;tbl_PV_Milestones[[#This Row],[Baseline Date]],tbl_PV_Milestones[[#This Row],[Complete]]="No",tbl_PV_Milestones[[#This Row],[Project Status]]&lt;&gt;"On Hold",tbl_PV_Milestones[[#This Row],[Overdue]]=0,tbl_PV_Milestones[[#This Row],[To be Baselined]]&lt;&gt;1),1,0)</f>
        <v>0</v>
      </c>
      <c r="AF1108" s="41">
        <f>IF(AND(tbl_PV_Milestones[[#This Row],[BL FY]]=2025,tbl_PV_Milestones[[#This Row],[Finish FY]]&gt;2025),1,0)</f>
        <v>0</v>
      </c>
      <c r="AG1108" s="56" t="str">
        <f>_xlfn.XLOOKUP(tbl_PV_Milestones[[#This Row],[Work ID]],tbl_PV_Meta[Work ID '#],tbl_PV_Meta[Project Manager/Owner],,0)</f>
        <v>Project Manager 21</v>
      </c>
      <c r="AH1108" s="6"/>
    </row>
    <row r="1109" spans="4:34" x14ac:dyDescent="0.25">
      <c r="D1109" s="6" t="s">
        <v>136</v>
      </c>
      <c r="E1109" s="6" t="s">
        <v>52</v>
      </c>
      <c r="F1109" s="6" t="s">
        <v>1762</v>
      </c>
      <c r="G1109" s="6" t="s">
        <v>729</v>
      </c>
      <c r="H1109" s="6" t="s">
        <v>505</v>
      </c>
      <c r="I1109" s="6" t="s">
        <v>510</v>
      </c>
      <c r="J1109" s="6" t="s">
        <v>136</v>
      </c>
      <c r="K1109" s="6" t="s">
        <v>61</v>
      </c>
      <c r="L1109" s="6" t="s">
        <v>59</v>
      </c>
      <c r="M1109" s="43"/>
      <c r="N1109" s="44" t="s">
        <v>1979</v>
      </c>
      <c r="S1109" s="45" t="e">
        <f>_xlfn.CONCAT(#REF!,TRIM(tbl_PV_Milestones[[#This Row],[Milestone Description]]))</f>
        <v>#REF!</v>
      </c>
      <c r="T1109" s="84" t="str">
        <f>IF(COUNTIF(tbl_PV_Milestones[UID],tbl_PV_Milestones[[#This Row],[UID]])&gt;1,"Duplicate","")</f>
        <v>Duplicate</v>
      </c>
      <c r="U1109" s="42" t="str">
        <f>_xlfn.XLOOKUP(tbl_PV_Milestones[[#This Row],[Work ID]],tbl_PV_Meta[Work ID '#],tbl_PV_Meta[Sub-Portfolio])</f>
        <v>Sub-Portfolio 8</v>
      </c>
      <c r="V1109" s="41">
        <f>IF(MONTH(tbl_PV_Milestones[[#This Row],[Baseline Date]])&lt;7,YEAR(tbl_PV_Milestones[[#This Row],[Baseline Date]]),YEAR(tbl_PV_Milestones[[#This Row],[Baseline Date]])+1)</f>
        <v>1900</v>
      </c>
      <c r="W1109" s="41">
        <f>IF(MONTH(tbl_PV_Milestones[[#This Row],[Actual/Schedule Finish]])&lt;7,YEAR(tbl_PV_Milestones[[#This Row],[Actual/Schedule Finish]]),YEAR(tbl_PV_Milestones[[#This Row],[Actual/Schedule Finish]])+1)</f>
        <v>1900</v>
      </c>
      <c r="X1109" s="41" t="str">
        <f>IF(OR(tbl_PV_Milestones[[#This Row],[Project Status]]="Completed",tbl_PV_Milestones[[#This Row],[Project Status]]="Assumed Completed"),"Yes","No")</f>
        <v>No</v>
      </c>
      <c r="Y1109" s="41">
        <f>IF(tbl_PV_Milestones[[#This Row],[Baseline Date]]="",1,0)</f>
        <v>1</v>
      </c>
      <c r="Z1109" s="41">
        <f>IF(tbl_PV_Milestones[[#This Row],[Baseline Date]]&lt;PV_Meta!$B$7,1,0)</f>
        <v>1</v>
      </c>
      <c r="AA1109" s="41">
        <f>IF(tbl_PV_Milestones[[#This Row],[Complete]]="Yes",1,0)</f>
        <v>0</v>
      </c>
      <c r="AB1109" s="41">
        <f>IF(AND(tbl_PV_Milestones[[#This Row],[BL FY]]=2025,tbl_PV_Milestones[[#This Row],[Baseline Date]]&lt;PV_Meta!$B$7),1,0)</f>
        <v>0</v>
      </c>
      <c r="AC1109" s="41">
        <f>IF(AND(tbl_PV_Milestones[[#This Row],[Planned YTD]]=1,tbl_PV_Milestones[[#This Row],[Complete]]="Yes"),1,0)</f>
        <v>0</v>
      </c>
      <c r="AD1109" s="41">
        <f>IF(AND(tbl_PV_Milestones[[#This Row],[Actual/Schedule Finish]]&lt;PV_Meta!$B$7,tbl_PV_Milestones[[#This Row],[Complete]]="No",tbl_PV_Milestones[[#This Row],[Project Status]]&lt;&gt;"On Hold"),1,0)</f>
        <v>0</v>
      </c>
      <c r="AE1109" s="41">
        <f>IF(AND(tbl_PV_Milestones[[#This Row],[Actual/Schedule Finish]]&gt;tbl_PV_Milestones[[#This Row],[Baseline Date]],tbl_PV_Milestones[[#This Row],[Complete]]="No",tbl_PV_Milestones[[#This Row],[Project Status]]&lt;&gt;"On Hold",tbl_PV_Milestones[[#This Row],[Overdue]]=0,tbl_PV_Milestones[[#This Row],[To be Baselined]]&lt;&gt;1),1,0)</f>
        <v>0</v>
      </c>
      <c r="AF1109" s="41">
        <f>IF(AND(tbl_PV_Milestones[[#This Row],[BL FY]]=2025,tbl_PV_Milestones[[#This Row],[Finish FY]]&gt;2025),1,0)</f>
        <v>0</v>
      </c>
      <c r="AG1109" s="56" t="str">
        <f>_xlfn.XLOOKUP(tbl_PV_Milestones[[#This Row],[Work ID]],tbl_PV_Meta[Work ID '#],tbl_PV_Meta[Project Manager/Owner],,0)</f>
        <v>Project Manager 21</v>
      </c>
      <c r="AH1109" s="6"/>
    </row>
    <row r="1110" spans="4:34" x14ac:dyDescent="0.25">
      <c r="D1110" s="6" t="s">
        <v>136</v>
      </c>
      <c r="E1110" s="6" t="s">
        <v>52</v>
      </c>
      <c r="F1110" s="6" t="s">
        <v>1762</v>
      </c>
      <c r="G1110" s="6" t="s">
        <v>550</v>
      </c>
      <c r="H1110" s="6" t="s">
        <v>505</v>
      </c>
      <c r="I1110" s="6" t="s">
        <v>510</v>
      </c>
      <c r="J1110" s="6" t="s">
        <v>136</v>
      </c>
      <c r="K1110" s="6" t="s">
        <v>61</v>
      </c>
      <c r="L1110" s="6" t="s">
        <v>59</v>
      </c>
      <c r="M1110" s="43"/>
      <c r="N1110" s="44" t="s">
        <v>1979</v>
      </c>
      <c r="S1110" s="45" t="e">
        <f>_xlfn.CONCAT(#REF!,TRIM(tbl_PV_Milestones[[#This Row],[Milestone Description]]))</f>
        <v>#REF!</v>
      </c>
      <c r="T1110" s="84" t="str">
        <f>IF(COUNTIF(tbl_PV_Milestones[UID],tbl_PV_Milestones[[#This Row],[UID]])&gt;1,"Duplicate","")</f>
        <v>Duplicate</v>
      </c>
      <c r="U1110" s="42" t="str">
        <f>_xlfn.XLOOKUP(tbl_PV_Milestones[[#This Row],[Work ID]],tbl_PV_Meta[Work ID '#],tbl_PV_Meta[Sub-Portfolio])</f>
        <v>Sub-Portfolio 8</v>
      </c>
      <c r="V1110" s="41">
        <f>IF(MONTH(tbl_PV_Milestones[[#This Row],[Baseline Date]])&lt;7,YEAR(tbl_PV_Milestones[[#This Row],[Baseline Date]]),YEAR(tbl_PV_Milestones[[#This Row],[Baseline Date]])+1)</f>
        <v>1900</v>
      </c>
      <c r="W1110" s="41">
        <f>IF(MONTH(tbl_PV_Milestones[[#This Row],[Actual/Schedule Finish]])&lt;7,YEAR(tbl_PV_Milestones[[#This Row],[Actual/Schedule Finish]]),YEAR(tbl_PV_Milestones[[#This Row],[Actual/Schedule Finish]])+1)</f>
        <v>1900</v>
      </c>
      <c r="X1110" s="41" t="str">
        <f>IF(OR(tbl_PV_Milestones[[#This Row],[Project Status]]="Completed",tbl_PV_Milestones[[#This Row],[Project Status]]="Assumed Completed"),"Yes","No")</f>
        <v>No</v>
      </c>
      <c r="Y1110" s="41">
        <f>IF(tbl_PV_Milestones[[#This Row],[Baseline Date]]="",1,0)</f>
        <v>1</v>
      </c>
      <c r="Z1110" s="41">
        <f>IF(tbl_PV_Milestones[[#This Row],[Baseline Date]]&lt;PV_Meta!$B$7,1,0)</f>
        <v>1</v>
      </c>
      <c r="AA1110" s="41">
        <f>IF(tbl_PV_Milestones[[#This Row],[Complete]]="Yes",1,0)</f>
        <v>0</v>
      </c>
      <c r="AB1110" s="41">
        <f>IF(AND(tbl_PV_Milestones[[#This Row],[BL FY]]=2025,tbl_PV_Milestones[[#This Row],[Baseline Date]]&lt;PV_Meta!$B$7),1,0)</f>
        <v>0</v>
      </c>
      <c r="AC1110" s="41">
        <f>IF(AND(tbl_PV_Milestones[[#This Row],[Planned YTD]]=1,tbl_PV_Milestones[[#This Row],[Complete]]="Yes"),1,0)</f>
        <v>0</v>
      </c>
      <c r="AD1110" s="41">
        <f>IF(AND(tbl_PV_Milestones[[#This Row],[Actual/Schedule Finish]]&lt;PV_Meta!$B$7,tbl_PV_Milestones[[#This Row],[Complete]]="No",tbl_PV_Milestones[[#This Row],[Project Status]]&lt;&gt;"On Hold"),1,0)</f>
        <v>0</v>
      </c>
      <c r="AE1110" s="41">
        <f>IF(AND(tbl_PV_Milestones[[#This Row],[Actual/Schedule Finish]]&gt;tbl_PV_Milestones[[#This Row],[Baseline Date]],tbl_PV_Milestones[[#This Row],[Complete]]="No",tbl_PV_Milestones[[#This Row],[Project Status]]&lt;&gt;"On Hold",tbl_PV_Milestones[[#This Row],[Overdue]]=0,tbl_PV_Milestones[[#This Row],[To be Baselined]]&lt;&gt;1),1,0)</f>
        <v>0</v>
      </c>
      <c r="AF1110" s="41">
        <f>IF(AND(tbl_PV_Milestones[[#This Row],[BL FY]]=2025,tbl_PV_Milestones[[#This Row],[Finish FY]]&gt;2025),1,0)</f>
        <v>0</v>
      </c>
      <c r="AG1110" s="56" t="str">
        <f>_xlfn.XLOOKUP(tbl_PV_Milestones[[#This Row],[Work ID]],tbl_PV_Meta[Work ID '#],tbl_PV_Meta[Project Manager/Owner],,0)</f>
        <v>Project Manager 21</v>
      </c>
      <c r="AH1110" s="6"/>
    </row>
    <row r="1111" spans="4:34" x14ac:dyDescent="0.25">
      <c r="D1111" s="6" t="s">
        <v>136</v>
      </c>
      <c r="E1111" s="6" t="s">
        <v>52</v>
      </c>
      <c r="F1111" s="6" t="s">
        <v>1762</v>
      </c>
      <c r="G1111" s="6" t="s">
        <v>551</v>
      </c>
      <c r="H1111" s="6" t="s">
        <v>505</v>
      </c>
      <c r="I1111" s="6" t="s">
        <v>510</v>
      </c>
      <c r="J1111" s="6" t="s">
        <v>136</v>
      </c>
      <c r="K1111" s="6" t="s">
        <v>61</v>
      </c>
      <c r="L1111" s="6" t="s">
        <v>59</v>
      </c>
      <c r="M1111" s="43"/>
      <c r="N1111" s="44" t="s">
        <v>1979</v>
      </c>
      <c r="S1111" s="45" t="e">
        <f>_xlfn.CONCAT(#REF!,TRIM(tbl_PV_Milestones[[#This Row],[Milestone Description]]))</f>
        <v>#REF!</v>
      </c>
      <c r="T1111" s="84" t="str">
        <f>IF(COUNTIF(tbl_PV_Milestones[UID],tbl_PV_Milestones[[#This Row],[UID]])&gt;1,"Duplicate","")</f>
        <v>Duplicate</v>
      </c>
      <c r="U1111" s="42" t="str">
        <f>_xlfn.XLOOKUP(tbl_PV_Milestones[[#This Row],[Work ID]],tbl_PV_Meta[Work ID '#],tbl_PV_Meta[Sub-Portfolio])</f>
        <v>Sub-Portfolio 8</v>
      </c>
      <c r="V1111" s="41">
        <f>IF(MONTH(tbl_PV_Milestones[[#This Row],[Baseline Date]])&lt;7,YEAR(tbl_PV_Milestones[[#This Row],[Baseline Date]]),YEAR(tbl_PV_Milestones[[#This Row],[Baseline Date]])+1)</f>
        <v>1900</v>
      </c>
      <c r="W1111" s="41">
        <f>IF(MONTH(tbl_PV_Milestones[[#This Row],[Actual/Schedule Finish]])&lt;7,YEAR(tbl_PV_Milestones[[#This Row],[Actual/Schedule Finish]]),YEAR(tbl_PV_Milestones[[#This Row],[Actual/Schedule Finish]])+1)</f>
        <v>1900</v>
      </c>
      <c r="X1111" s="41" t="str">
        <f>IF(OR(tbl_PV_Milestones[[#This Row],[Project Status]]="Completed",tbl_PV_Milestones[[#This Row],[Project Status]]="Assumed Completed"),"Yes","No")</f>
        <v>No</v>
      </c>
      <c r="Y1111" s="41">
        <f>IF(tbl_PV_Milestones[[#This Row],[Baseline Date]]="",1,0)</f>
        <v>1</v>
      </c>
      <c r="Z1111" s="41">
        <f>IF(tbl_PV_Milestones[[#This Row],[Baseline Date]]&lt;PV_Meta!$B$7,1,0)</f>
        <v>1</v>
      </c>
      <c r="AA1111" s="41">
        <f>IF(tbl_PV_Milestones[[#This Row],[Complete]]="Yes",1,0)</f>
        <v>0</v>
      </c>
      <c r="AB1111" s="41">
        <f>IF(AND(tbl_PV_Milestones[[#This Row],[BL FY]]=2025,tbl_PV_Milestones[[#This Row],[Baseline Date]]&lt;PV_Meta!$B$7),1,0)</f>
        <v>0</v>
      </c>
      <c r="AC1111" s="41">
        <f>IF(AND(tbl_PV_Milestones[[#This Row],[Planned YTD]]=1,tbl_PV_Milestones[[#This Row],[Complete]]="Yes"),1,0)</f>
        <v>0</v>
      </c>
      <c r="AD1111" s="41">
        <f>IF(AND(tbl_PV_Milestones[[#This Row],[Actual/Schedule Finish]]&lt;PV_Meta!$B$7,tbl_PV_Milestones[[#This Row],[Complete]]="No",tbl_PV_Milestones[[#This Row],[Project Status]]&lt;&gt;"On Hold"),1,0)</f>
        <v>0</v>
      </c>
      <c r="AE1111" s="41">
        <f>IF(AND(tbl_PV_Milestones[[#This Row],[Actual/Schedule Finish]]&gt;tbl_PV_Milestones[[#This Row],[Baseline Date]],tbl_PV_Milestones[[#This Row],[Complete]]="No",tbl_PV_Milestones[[#This Row],[Project Status]]&lt;&gt;"On Hold",tbl_PV_Milestones[[#This Row],[Overdue]]=0,tbl_PV_Milestones[[#This Row],[To be Baselined]]&lt;&gt;1),1,0)</f>
        <v>0</v>
      </c>
      <c r="AF1111" s="41">
        <f>IF(AND(tbl_PV_Milestones[[#This Row],[BL FY]]=2025,tbl_PV_Milestones[[#This Row],[Finish FY]]&gt;2025),1,0)</f>
        <v>0</v>
      </c>
      <c r="AG1111" s="56" t="str">
        <f>_xlfn.XLOOKUP(tbl_PV_Milestones[[#This Row],[Work ID]],tbl_PV_Meta[Work ID '#],tbl_PV_Meta[Project Manager/Owner],,0)</f>
        <v>Project Manager 21</v>
      </c>
      <c r="AH1111" s="6"/>
    </row>
    <row r="1112" spans="4:34" x14ac:dyDescent="0.25">
      <c r="D1112" s="6" t="s">
        <v>136</v>
      </c>
      <c r="E1112" s="6" t="s">
        <v>52</v>
      </c>
      <c r="F1112" s="6" t="s">
        <v>1762</v>
      </c>
      <c r="G1112" s="6" t="s">
        <v>552</v>
      </c>
      <c r="H1112" s="6" t="s">
        <v>505</v>
      </c>
      <c r="I1112" s="6" t="s">
        <v>510</v>
      </c>
      <c r="J1112" s="6" t="s">
        <v>136</v>
      </c>
      <c r="K1112" s="6" t="s">
        <v>61</v>
      </c>
      <c r="L1112" s="6" t="s">
        <v>59</v>
      </c>
      <c r="M1112" s="43"/>
      <c r="N1112" s="44" t="s">
        <v>1979</v>
      </c>
      <c r="S1112" s="45" t="e">
        <f>_xlfn.CONCAT(#REF!,TRIM(tbl_PV_Milestones[[#This Row],[Milestone Description]]))</f>
        <v>#REF!</v>
      </c>
      <c r="T1112" s="84" t="str">
        <f>IF(COUNTIF(tbl_PV_Milestones[UID],tbl_PV_Milestones[[#This Row],[UID]])&gt;1,"Duplicate","")</f>
        <v>Duplicate</v>
      </c>
      <c r="U1112" s="42" t="str">
        <f>_xlfn.XLOOKUP(tbl_PV_Milestones[[#This Row],[Work ID]],tbl_PV_Meta[Work ID '#],tbl_PV_Meta[Sub-Portfolio])</f>
        <v>Sub-Portfolio 8</v>
      </c>
      <c r="V1112" s="41">
        <f>IF(MONTH(tbl_PV_Milestones[[#This Row],[Baseline Date]])&lt;7,YEAR(tbl_PV_Milestones[[#This Row],[Baseline Date]]),YEAR(tbl_PV_Milestones[[#This Row],[Baseline Date]])+1)</f>
        <v>1900</v>
      </c>
      <c r="W1112" s="41">
        <f>IF(MONTH(tbl_PV_Milestones[[#This Row],[Actual/Schedule Finish]])&lt;7,YEAR(tbl_PV_Milestones[[#This Row],[Actual/Schedule Finish]]),YEAR(tbl_PV_Milestones[[#This Row],[Actual/Schedule Finish]])+1)</f>
        <v>1900</v>
      </c>
      <c r="X1112" s="41" t="str">
        <f>IF(OR(tbl_PV_Milestones[[#This Row],[Project Status]]="Completed",tbl_PV_Milestones[[#This Row],[Project Status]]="Assumed Completed"),"Yes","No")</f>
        <v>No</v>
      </c>
      <c r="Y1112" s="41">
        <f>IF(tbl_PV_Milestones[[#This Row],[Baseline Date]]="",1,0)</f>
        <v>1</v>
      </c>
      <c r="Z1112" s="41">
        <f>IF(tbl_PV_Milestones[[#This Row],[Baseline Date]]&lt;PV_Meta!$B$7,1,0)</f>
        <v>1</v>
      </c>
      <c r="AA1112" s="41">
        <f>IF(tbl_PV_Milestones[[#This Row],[Complete]]="Yes",1,0)</f>
        <v>0</v>
      </c>
      <c r="AB1112" s="41">
        <f>IF(AND(tbl_PV_Milestones[[#This Row],[BL FY]]=2025,tbl_PV_Milestones[[#This Row],[Baseline Date]]&lt;PV_Meta!$B$7),1,0)</f>
        <v>0</v>
      </c>
      <c r="AC1112" s="41">
        <f>IF(AND(tbl_PV_Milestones[[#This Row],[Planned YTD]]=1,tbl_PV_Milestones[[#This Row],[Complete]]="Yes"),1,0)</f>
        <v>0</v>
      </c>
      <c r="AD1112" s="41">
        <f>IF(AND(tbl_PV_Milestones[[#This Row],[Actual/Schedule Finish]]&lt;PV_Meta!$B$7,tbl_PV_Milestones[[#This Row],[Complete]]="No",tbl_PV_Milestones[[#This Row],[Project Status]]&lt;&gt;"On Hold"),1,0)</f>
        <v>0</v>
      </c>
      <c r="AE1112" s="41">
        <f>IF(AND(tbl_PV_Milestones[[#This Row],[Actual/Schedule Finish]]&gt;tbl_PV_Milestones[[#This Row],[Baseline Date]],tbl_PV_Milestones[[#This Row],[Complete]]="No",tbl_PV_Milestones[[#This Row],[Project Status]]&lt;&gt;"On Hold",tbl_PV_Milestones[[#This Row],[Overdue]]=0,tbl_PV_Milestones[[#This Row],[To be Baselined]]&lt;&gt;1),1,0)</f>
        <v>0</v>
      </c>
      <c r="AF1112" s="41">
        <f>IF(AND(tbl_PV_Milestones[[#This Row],[BL FY]]=2025,tbl_PV_Milestones[[#This Row],[Finish FY]]&gt;2025),1,0)</f>
        <v>0</v>
      </c>
      <c r="AG1112" s="56" t="str">
        <f>_xlfn.XLOOKUP(tbl_PV_Milestones[[#This Row],[Work ID]],tbl_PV_Meta[Work ID '#],tbl_PV_Meta[Project Manager/Owner],,0)</f>
        <v>Project Manager 21</v>
      </c>
      <c r="AH1112" s="6"/>
    </row>
    <row r="1113" spans="4:34" x14ac:dyDescent="0.25">
      <c r="D1113" s="6" t="s">
        <v>136</v>
      </c>
      <c r="E1113" s="6" t="s">
        <v>52</v>
      </c>
      <c r="F1113" s="6" t="s">
        <v>1762</v>
      </c>
      <c r="G1113" s="6" t="s">
        <v>553</v>
      </c>
      <c r="H1113" s="6" t="s">
        <v>505</v>
      </c>
      <c r="I1113" s="6" t="s">
        <v>510</v>
      </c>
      <c r="J1113" s="6" t="s">
        <v>136</v>
      </c>
      <c r="K1113" s="6" t="s">
        <v>61</v>
      </c>
      <c r="L1113" s="6" t="s">
        <v>59</v>
      </c>
      <c r="M1113" s="43"/>
      <c r="N1113" s="44" t="s">
        <v>1979</v>
      </c>
      <c r="S1113" s="45" t="e">
        <f>_xlfn.CONCAT(#REF!,TRIM(tbl_PV_Milestones[[#This Row],[Milestone Description]]))</f>
        <v>#REF!</v>
      </c>
      <c r="T1113" s="84" t="str">
        <f>IF(COUNTIF(tbl_PV_Milestones[UID],tbl_PV_Milestones[[#This Row],[UID]])&gt;1,"Duplicate","")</f>
        <v>Duplicate</v>
      </c>
      <c r="U1113" s="42" t="str">
        <f>_xlfn.XLOOKUP(tbl_PV_Milestones[[#This Row],[Work ID]],tbl_PV_Meta[Work ID '#],tbl_PV_Meta[Sub-Portfolio])</f>
        <v>Sub-Portfolio 8</v>
      </c>
      <c r="V1113" s="41">
        <f>IF(MONTH(tbl_PV_Milestones[[#This Row],[Baseline Date]])&lt;7,YEAR(tbl_PV_Milestones[[#This Row],[Baseline Date]]),YEAR(tbl_PV_Milestones[[#This Row],[Baseline Date]])+1)</f>
        <v>1900</v>
      </c>
      <c r="W1113" s="41">
        <f>IF(MONTH(tbl_PV_Milestones[[#This Row],[Actual/Schedule Finish]])&lt;7,YEAR(tbl_PV_Milestones[[#This Row],[Actual/Schedule Finish]]),YEAR(tbl_PV_Milestones[[#This Row],[Actual/Schedule Finish]])+1)</f>
        <v>1900</v>
      </c>
      <c r="X1113" s="41" t="str">
        <f>IF(OR(tbl_PV_Milestones[[#This Row],[Project Status]]="Completed",tbl_PV_Milestones[[#This Row],[Project Status]]="Assumed Completed"),"Yes","No")</f>
        <v>No</v>
      </c>
      <c r="Y1113" s="41">
        <f>IF(tbl_PV_Milestones[[#This Row],[Baseline Date]]="",1,0)</f>
        <v>1</v>
      </c>
      <c r="Z1113" s="41">
        <f>IF(tbl_PV_Milestones[[#This Row],[Baseline Date]]&lt;PV_Meta!$B$7,1,0)</f>
        <v>1</v>
      </c>
      <c r="AA1113" s="41">
        <f>IF(tbl_PV_Milestones[[#This Row],[Complete]]="Yes",1,0)</f>
        <v>0</v>
      </c>
      <c r="AB1113" s="41">
        <f>IF(AND(tbl_PV_Milestones[[#This Row],[BL FY]]=2025,tbl_PV_Milestones[[#This Row],[Baseline Date]]&lt;PV_Meta!$B$7),1,0)</f>
        <v>0</v>
      </c>
      <c r="AC1113" s="41">
        <f>IF(AND(tbl_PV_Milestones[[#This Row],[Planned YTD]]=1,tbl_PV_Milestones[[#This Row],[Complete]]="Yes"),1,0)</f>
        <v>0</v>
      </c>
      <c r="AD1113" s="41">
        <f>IF(AND(tbl_PV_Milestones[[#This Row],[Actual/Schedule Finish]]&lt;PV_Meta!$B$7,tbl_PV_Milestones[[#This Row],[Complete]]="No",tbl_PV_Milestones[[#This Row],[Project Status]]&lt;&gt;"On Hold"),1,0)</f>
        <v>0</v>
      </c>
      <c r="AE1113" s="41">
        <f>IF(AND(tbl_PV_Milestones[[#This Row],[Actual/Schedule Finish]]&gt;tbl_PV_Milestones[[#This Row],[Baseline Date]],tbl_PV_Milestones[[#This Row],[Complete]]="No",tbl_PV_Milestones[[#This Row],[Project Status]]&lt;&gt;"On Hold",tbl_PV_Milestones[[#This Row],[Overdue]]=0,tbl_PV_Milestones[[#This Row],[To be Baselined]]&lt;&gt;1),1,0)</f>
        <v>0</v>
      </c>
      <c r="AF1113" s="41">
        <f>IF(AND(tbl_PV_Milestones[[#This Row],[BL FY]]=2025,tbl_PV_Milestones[[#This Row],[Finish FY]]&gt;2025),1,0)</f>
        <v>0</v>
      </c>
      <c r="AG1113" s="56" t="str">
        <f>_xlfn.XLOOKUP(tbl_PV_Milestones[[#This Row],[Work ID]],tbl_PV_Meta[Work ID '#],tbl_PV_Meta[Project Manager/Owner],,0)</f>
        <v>Project Manager 21</v>
      </c>
      <c r="AH1113" s="6"/>
    </row>
    <row r="1114" spans="4:34" x14ac:dyDescent="0.25">
      <c r="D1114" s="6" t="s">
        <v>136</v>
      </c>
      <c r="E1114" s="6" t="s">
        <v>52</v>
      </c>
      <c r="F1114" s="6" t="s">
        <v>1762</v>
      </c>
      <c r="G1114" s="6" t="s">
        <v>554</v>
      </c>
      <c r="H1114" s="6" t="s">
        <v>505</v>
      </c>
      <c r="I1114" s="6" t="s">
        <v>510</v>
      </c>
      <c r="J1114" s="6" t="s">
        <v>136</v>
      </c>
      <c r="K1114" s="6" t="s">
        <v>61</v>
      </c>
      <c r="L1114" s="6" t="s">
        <v>59</v>
      </c>
      <c r="M1114" s="43"/>
      <c r="N1114" s="44" t="s">
        <v>1979</v>
      </c>
      <c r="S1114" s="45" t="e">
        <f>_xlfn.CONCAT(#REF!,TRIM(tbl_PV_Milestones[[#This Row],[Milestone Description]]))</f>
        <v>#REF!</v>
      </c>
      <c r="T1114" s="84" t="str">
        <f>IF(COUNTIF(tbl_PV_Milestones[UID],tbl_PV_Milestones[[#This Row],[UID]])&gt;1,"Duplicate","")</f>
        <v>Duplicate</v>
      </c>
      <c r="U1114" s="42" t="str">
        <f>_xlfn.XLOOKUP(tbl_PV_Milestones[[#This Row],[Work ID]],tbl_PV_Meta[Work ID '#],tbl_PV_Meta[Sub-Portfolio])</f>
        <v>Sub-Portfolio 8</v>
      </c>
      <c r="V1114" s="41">
        <f>IF(MONTH(tbl_PV_Milestones[[#This Row],[Baseline Date]])&lt;7,YEAR(tbl_PV_Milestones[[#This Row],[Baseline Date]]),YEAR(tbl_PV_Milestones[[#This Row],[Baseline Date]])+1)</f>
        <v>1900</v>
      </c>
      <c r="W1114" s="41">
        <f>IF(MONTH(tbl_PV_Milestones[[#This Row],[Actual/Schedule Finish]])&lt;7,YEAR(tbl_PV_Milestones[[#This Row],[Actual/Schedule Finish]]),YEAR(tbl_PV_Milestones[[#This Row],[Actual/Schedule Finish]])+1)</f>
        <v>1900</v>
      </c>
      <c r="X1114" s="41" t="str">
        <f>IF(OR(tbl_PV_Milestones[[#This Row],[Project Status]]="Completed",tbl_PV_Milestones[[#This Row],[Project Status]]="Assumed Completed"),"Yes","No")</f>
        <v>No</v>
      </c>
      <c r="Y1114" s="41">
        <f>IF(tbl_PV_Milestones[[#This Row],[Baseline Date]]="",1,0)</f>
        <v>1</v>
      </c>
      <c r="Z1114" s="41">
        <f>IF(tbl_PV_Milestones[[#This Row],[Baseline Date]]&lt;PV_Meta!$B$7,1,0)</f>
        <v>1</v>
      </c>
      <c r="AA1114" s="41">
        <f>IF(tbl_PV_Milestones[[#This Row],[Complete]]="Yes",1,0)</f>
        <v>0</v>
      </c>
      <c r="AB1114" s="41">
        <f>IF(AND(tbl_PV_Milestones[[#This Row],[BL FY]]=2025,tbl_PV_Milestones[[#This Row],[Baseline Date]]&lt;PV_Meta!$B$7),1,0)</f>
        <v>0</v>
      </c>
      <c r="AC1114" s="41">
        <f>IF(AND(tbl_PV_Milestones[[#This Row],[Planned YTD]]=1,tbl_PV_Milestones[[#This Row],[Complete]]="Yes"),1,0)</f>
        <v>0</v>
      </c>
      <c r="AD1114" s="41">
        <f>IF(AND(tbl_PV_Milestones[[#This Row],[Actual/Schedule Finish]]&lt;PV_Meta!$B$7,tbl_PV_Milestones[[#This Row],[Complete]]="No",tbl_PV_Milestones[[#This Row],[Project Status]]&lt;&gt;"On Hold"),1,0)</f>
        <v>0</v>
      </c>
      <c r="AE1114" s="41">
        <f>IF(AND(tbl_PV_Milestones[[#This Row],[Actual/Schedule Finish]]&gt;tbl_PV_Milestones[[#This Row],[Baseline Date]],tbl_PV_Milestones[[#This Row],[Complete]]="No",tbl_PV_Milestones[[#This Row],[Project Status]]&lt;&gt;"On Hold",tbl_PV_Milestones[[#This Row],[Overdue]]=0,tbl_PV_Milestones[[#This Row],[To be Baselined]]&lt;&gt;1),1,0)</f>
        <v>0</v>
      </c>
      <c r="AF1114" s="41">
        <f>IF(AND(tbl_PV_Milestones[[#This Row],[BL FY]]=2025,tbl_PV_Milestones[[#This Row],[Finish FY]]&gt;2025),1,0)</f>
        <v>0</v>
      </c>
      <c r="AG1114" s="56" t="str">
        <f>_xlfn.XLOOKUP(tbl_PV_Milestones[[#This Row],[Work ID]],tbl_PV_Meta[Work ID '#],tbl_PV_Meta[Project Manager/Owner],,0)</f>
        <v>Project Manager 21</v>
      </c>
      <c r="AH1114" s="6"/>
    </row>
    <row r="1115" spans="4:34" x14ac:dyDescent="0.25">
      <c r="D1115" s="6" t="s">
        <v>136</v>
      </c>
      <c r="E1115" s="6" t="s">
        <v>52</v>
      </c>
      <c r="F1115" s="6" t="s">
        <v>1762</v>
      </c>
      <c r="G1115" s="6" t="s">
        <v>555</v>
      </c>
      <c r="H1115" s="6" t="s">
        <v>505</v>
      </c>
      <c r="I1115" s="6" t="s">
        <v>510</v>
      </c>
      <c r="J1115" s="6" t="s">
        <v>136</v>
      </c>
      <c r="K1115" s="6" t="s">
        <v>61</v>
      </c>
      <c r="L1115" s="6" t="s">
        <v>59</v>
      </c>
      <c r="M1115" s="43"/>
      <c r="N1115" s="44" t="s">
        <v>1979</v>
      </c>
      <c r="S1115" s="45" t="e">
        <f>_xlfn.CONCAT(#REF!,TRIM(tbl_PV_Milestones[[#This Row],[Milestone Description]]))</f>
        <v>#REF!</v>
      </c>
      <c r="T1115" s="84" t="str">
        <f>IF(COUNTIF(tbl_PV_Milestones[UID],tbl_PV_Milestones[[#This Row],[UID]])&gt;1,"Duplicate","")</f>
        <v>Duplicate</v>
      </c>
      <c r="U1115" s="42" t="str">
        <f>_xlfn.XLOOKUP(tbl_PV_Milestones[[#This Row],[Work ID]],tbl_PV_Meta[Work ID '#],tbl_PV_Meta[Sub-Portfolio])</f>
        <v>Sub-Portfolio 8</v>
      </c>
      <c r="V1115" s="41">
        <f>IF(MONTH(tbl_PV_Milestones[[#This Row],[Baseline Date]])&lt;7,YEAR(tbl_PV_Milestones[[#This Row],[Baseline Date]]),YEAR(tbl_PV_Milestones[[#This Row],[Baseline Date]])+1)</f>
        <v>1900</v>
      </c>
      <c r="W1115" s="41">
        <f>IF(MONTH(tbl_PV_Milestones[[#This Row],[Actual/Schedule Finish]])&lt;7,YEAR(tbl_PV_Milestones[[#This Row],[Actual/Schedule Finish]]),YEAR(tbl_PV_Milestones[[#This Row],[Actual/Schedule Finish]])+1)</f>
        <v>1900</v>
      </c>
      <c r="X1115" s="41" t="str">
        <f>IF(OR(tbl_PV_Milestones[[#This Row],[Project Status]]="Completed",tbl_PV_Milestones[[#This Row],[Project Status]]="Assumed Completed"),"Yes","No")</f>
        <v>No</v>
      </c>
      <c r="Y1115" s="41">
        <f>IF(tbl_PV_Milestones[[#This Row],[Baseline Date]]="",1,0)</f>
        <v>1</v>
      </c>
      <c r="Z1115" s="41">
        <f>IF(tbl_PV_Milestones[[#This Row],[Baseline Date]]&lt;PV_Meta!$B$7,1,0)</f>
        <v>1</v>
      </c>
      <c r="AA1115" s="41">
        <f>IF(tbl_PV_Milestones[[#This Row],[Complete]]="Yes",1,0)</f>
        <v>0</v>
      </c>
      <c r="AB1115" s="41">
        <f>IF(AND(tbl_PV_Milestones[[#This Row],[BL FY]]=2025,tbl_PV_Milestones[[#This Row],[Baseline Date]]&lt;PV_Meta!$B$7),1,0)</f>
        <v>0</v>
      </c>
      <c r="AC1115" s="41">
        <f>IF(AND(tbl_PV_Milestones[[#This Row],[Planned YTD]]=1,tbl_PV_Milestones[[#This Row],[Complete]]="Yes"),1,0)</f>
        <v>0</v>
      </c>
      <c r="AD1115" s="41">
        <f>IF(AND(tbl_PV_Milestones[[#This Row],[Actual/Schedule Finish]]&lt;PV_Meta!$B$7,tbl_PV_Milestones[[#This Row],[Complete]]="No",tbl_PV_Milestones[[#This Row],[Project Status]]&lt;&gt;"On Hold"),1,0)</f>
        <v>0</v>
      </c>
      <c r="AE1115" s="41">
        <f>IF(AND(tbl_PV_Milestones[[#This Row],[Actual/Schedule Finish]]&gt;tbl_PV_Milestones[[#This Row],[Baseline Date]],tbl_PV_Milestones[[#This Row],[Complete]]="No",tbl_PV_Milestones[[#This Row],[Project Status]]&lt;&gt;"On Hold",tbl_PV_Milestones[[#This Row],[Overdue]]=0,tbl_PV_Milestones[[#This Row],[To be Baselined]]&lt;&gt;1),1,0)</f>
        <v>0</v>
      </c>
      <c r="AF1115" s="41">
        <f>IF(AND(tbl_PV_Milestones[[#This Row],[BL FY]]=2025,tbl_PV_Milestones[[#This Row],[Finish FY]]&gt;2025),1,0)</f>
        <v>0</v>
      </c>
      <c r="AG1115" s="56" t="str">
        <f>_xlfn.XLOOKUP(tbl_PV_Milestones[[#This Row],[Work ID]],tbl_PV_Meta[Work ID '#],tbl_PV_Meta[Project Manager/Owner],,0)</f>
        <v>Project Manager 21</v>
      </c>
      <c r="AH1115" s="6"/>
    </row>
    <row r="1116" spans="4:34" x14ac:dyDescent="0.25">
      <c r="D1116" s="6" t="s">
        <v>136</v>
      </c>
      <c r="E1116" s="6" t="s">
        <v>52</v>
      </c>
      <c r="F1116" s="6" t="s">
        <v>1762</v>
      </c>
      <c r="G1116" s="6" t="s">
        <v>556</v>
      </c>
      <c r="H1116" s="6" t="s">
        <v>505</v>
      </c>
      <c r="I1116" s="6" t="s">
        <v>510</v>
      </c>
      <c r="J1116" s="6" t="s">
        <v>136</v>
      </c>
      <c r="K1116" s="6" t="s">
        <v>61</v>
      </c>
      <c r="L1116" s="6" t="s">
        <v>59</v>
      </c>
      <c r="M1116" s="43"/>
      <c r="N1116" s="44" t="s">
        <v>1979</v>
      </c>
      <c r="S1116" s="45" t="e">
        <f>_xlfn.CONCAT(#REF!,TRIM(tbl_PV_Milestones[[#This Row],[Milestone Description]]))</f>
        <v>#REF!</v>
      </c>
      <c r="T1116" s="84" t="str">
        <f>IF(COUNTIF(tbl_PV_Milestones[UID],tbl_PV_Milestones[[#This Row],[UID]])&gt;1,"Duplicate","")</f>
        <v>Duplicate</v>
      </c>
      <c r="U1116" s="42" t="str">
        <f>_xlfn.XLOOKUP(tbl_PV_Milestones[[#This Row],[Work ID]],tbl_PV_Meta[Work ID '#],tbl_PV_Meta[Sub-Portfolio])</f>
        <v>Sub-Portfolio 8</v>
      </c>
      <c r="V1116" s="41">
        <f>IF(MONTH(tbl_PV_Milestones[[#This Row],[Baseline Date]])&lt;7,YEAR(tbl_PV_Milestones[[#This Row],[Baseline Date]]),YEAR(tbl_PV_Milestones[[#This Row],[Baseline Date]])+1)</f>
        <v>1900</v>
      </c>
      <c r="W1116" s="41">
        <f>IF(MONTH(tbl_PV_Milestones[[#This Row],[Actual/Schedule Finish]])&lt;7,YEAR(tbl_PV_Milestones[[#This Row],[Actual/Schedule Finish]]),YEAR(tbl_PV_Milestones[[#This Row],[Actual/Schedule Finish]])+1)</f>
        <v>1900</v>
      </c>
      <c r="X1116" s="41" t="str">
        <f>IF(OR(tbl_PV_Milestones[[#This Row],[Project Status]]="Completed",tbl_PV_Milestones[[#This Row],[Project Status]]="Assumed Completed"),"Yes","No")</f>
        <v>No</v>
      </c>
      <c r="Y1116" s="41">
        <f>IF(tbl_PV_Milestones[[#This Row],[Baseline Date]]="",1,0)</f>
        <v>1</v>
      </c>
      <c r="Z1116" s="41">
        <f>IF(tbl_PV_Milestones[[#This Row],[Baseline Date]]&lt;PV_Meta!$B$7,1,0)</f>
        <v>1</v>
      </c>
      <c r="AA1116" s="41">
        <f>IF(tbl_PV_Milestones[[#This Row],[Complete]]="Yes",1,0)</f>
        <v>0</v>
      </c>
      <c r="AB1116" s="41">
        <f>IF(AND(tbl_PV_Milestones[[#This Row],[BL FY]]=2025,tbl_PV_Milestones[[#This Row],[Baseline Date]]&lt;PV_Meta!$B$7),1,0)</f>
        <v>0</v>
      </c>
      <c r="AC1116" s="41">
        <f>IF(AND(tbl_PV_Milestones[[#This Row],[Planned YTD]]=1,tbl_PV_Milestones[[#This Row],[Complete]]="Yes"),1,0)</f>
        <v>0</v>
      </c>
      <c r="AD1116" s="41">
        <f>IF(AND(tbl_PV_Milestones[[#This Row],[Actual/Schedule Finish]]&lt;PV_Meta!$B$7,tbl_PV_Milestones[[#This Row],[Complete]]="No",tbl_PV_Milestones[[#This Row],[Project Status]]&lt;&gt;"On Hold"),1,0)</f>
        <v>0</v>
      </c>
      <c r="AE1116" s="41">
        <f>IF(AND(tbl_PV_Milestones[[#This Row],[Actual/Schedule Finish]]&gt;tbl_PV_Milestones[[#This Row],[Baseline Date]],tbl_PV_Milestones[[#This Row],[Complete]]="No",tbl_PV_Milestones[[#This Row],[Project Status]]&lt;&gt;"On Hold",tbl_PV_Milestones[[#This Row],[Overdue]]=0,tbl_PV_Milestones[[#This Row],[To be Baselined]]&lt;&gt;1),1,0)</f>
        <v>0</v>
      </c>
      <c r="AF1116" s="41">
        <f>IF(AND(tbl_PV_Milestones[[#This Row],[BL FY]]=2025,tbl_PV_Milestones[[#This Row],[Finish FY]]&gt;2025),1,0)</f>
        <v>0</v>
      </c>
      <c r="AG1116" s="56" t="str">
        <f>_xlfn.XLOOKUP(tbl_PV_Milestones[[#This Row],[Work ID]],tbl_PV_Meta[Work ID '#],tbl_PV_Meta[Project Manager/Owner],,0)</f>
        <v>Project Manager 21</v>
      </c>
      <c r="AH1116" s="6"/>
    </row>
    <row r="1117" spans="4:34" x14ac:dyDescent="0.25">
      <c r="D1117" s="6" t="s">
        <v>136</v>
      </c>
      <c r="E1117" s="6" t="s">
        <v>52</v>
      </c>
      <c r="F1117" s="6" t="s">
        <v>1762</v>
      </c>
      <c r="G1117" s="6" t="s">
        <v>558</v>
      </c>
      <c r="H1117" s="6" t="s">
        <v>505</v>
      </c>
      <c r="I1117" s="6" t="s">
        <v>510</v>
      </c>
      <c r="J1117" s="6" t="s">
        <v>136</v>
      </c>
      <c r="K1117" s="6" t="s">
        <v>61</v>
      </c>
      <c r="L1117" s="6" t="s">
        <v>59</v>
      </c>
      <c r="M1117" s="43"/>
      <c r="N1117" s="44" t="s">
        <v>1979</v>
      </c>
      <c r="S1117" s="45" t="e">
        <f>_xlfn.CONCAT(#REF!,TRIM(tbl_PV_Milestones[[#This Row],[Milestone Description]]))</f>
        <v>#REF!</v>
      </c>
      <c r="T1117" s="84" t="str">
        <f>IF(COUNTIF(tbl_PV_Milestones[UID],tbl_PV_Milestones[[#This Row],[UID]])&gt;1,"Duplicate","")</f>
        <v>Duplicate</v>
      </c>
      <c r="U1117" s="42" t="str">
        <f>_xlfn.XLOOKUP(tbl_PV_Milestones[[#This Row],[Work ID]],tbl_PV_Meta[Work ID '#],tbl_PV_Meta[Sub-Portfolio])</f>
        <v>Sub-Portfolio 8</v>
      </c>
      <c r="V1117" s="41">
        <f>IF(MONTH(tbl_PV_Milestones[[#This Row],[Baseline Date]])&lt;7,YEAR(tbl_PV_Milestones[[#This Row],[Baseline Date]]),YEAR(tbl_PV_Milestones[[#This Row],[Baseline Date]])+1)</f>
        <v>1900</v>
      </c>
      <c r="W1117" s="41">
        <f>IF(MONTH(tbl_PV_Milestones[[#This Row],[Actual/Schedule Finish]])&lt;7,YEAR(tbl_PV_Milestones[[#This Row],[Actual/Schedule Finish]]),YEAR(tbl_PV_Milestones[[#This Row],[Actual/Schedule Finish]])+1)</f>
        <v>1900</v>
      </c>
      <c r="X1117" s="41" t="str">
        <f>IF(OR(tbl_PV_Milestones[[#This Row],[Project Status]]="Completed",tbl_PV_Milestones[[#This Row],[Project Status]]="Assumed Completed"),"Yes","No")</f>
        <v>No</v>
      </c>
      <c r="Y1117" s="41">
        <f>IF(tbl_PV_Milestones[[#This Row],[Baseline Date]]="",1,0)</f>
        <v>1</v>
      </c>
      <c r="Z1117" s="41">
        <f>IF(tbl_PV_Milestones[[#This Row],[Baseline Date]]&lt;PV_Meta!$B$7,1,0)</f>
        <v>1</v>
      </c>
      <c r="AA1117" s="41">
        <f>IF(tbl_PV_Milestones[[#This Row],[Complete]]="Yes",1,0)</f>
        <v>0</v>
      </c>
      <c r="AB1117" s="41">
        <f>IF(AND(tbl_PV_Milestones[[#This Row],[BL FY]]=2025,tbl_PV_Milestones[[#This Row],[Baseline Date]]&lt;PV_Meta!$B$7),1,0)</f>
        <v>0</v>
      </c>
      <c r="AC1117" s="41">
        <f>IF(AND(tbl_PV_Milestones[[#This Row],[Planned YTD]]=1,tbl_PV_Milestones[[#This Row],[Complete]]="Yes"),1,0)</f>
        <v>0</v>
      </c>
      <c r="AD1117" s="41">
        <f>IF(AND(tbl_PV_Milestones[[#This Row],[Actual/Schedule Finish]]&lt;PV_Meta!$B$7,tbl_PV_Milestones[[#This Row],[Complete]]="No",tbl_PV_Milestones[[#This Row],[Project Status]]&lt;&gt;"On Hold"),1,0)</f>
        <v>0</v>
      </c>
      <c r="AE1117" s="41">
        <f>IF(AND(tbl_PV_Milestones[[#This Row],[Actual/Schedule Finish]]&gt;tbl_PV_Milestones[[#This Row],[Baseline Date]],tbl_PV_Milestones[[#This Row],[Complete]]="No",tbl_PV_Milestones[[#This Row],[Project Status]]&lt;&gt;"On Hold",tbl_PV_Milestones[[#This Row],[Overdue]]=0,tbl_PV_Milestones[[#This Row],[To be Baselined]]&lt;&gt;1),1,0)</f>
        <v>0</v>
      </c>
      <c r="AF1117" s="41">
        <f>IF(AND(tbl_PV_Milestones[[#This Row],[BL FY]]=2025,tbl_PV_Milestones[[#This Row],[Finish FY]]&gt;2025),1,0)</f>
        <v>0</v>
      </c>
      <c r="AG1117" s="56" t="str">
        <f>_xlfn.XLOOKUP(tbl_PV_Milestones[[#This Row],[Work ID]],tbl_PV_Meta[Work ID '#],tbl_PV_Meta[Project Manager/Owner],,0)</f>
        <v>Project Manager 21</v>
      </c>
      <c r="AH1117" s="6"/>
    </row>
    <row r="1118" spans="4:34" x14ac:dyDescent="0.25">
      <c r="D1118" s="6" t="s">
        <v>136</v>
      </c>
      <c r="E1118" s="6" t="s">
        <v>52</v>
      </c>
      <c r="F1118" s="6" t="s">
        <v>1762</v>
      </c>
      <c r="G1118" s="6" t="s">
        <v>534</v>
      </c>
      <c r="H1118" s="6" t="s">
        <v>505</v>
      </c>
      <c r="I1118" s="6" t="s">
        <v>510</v>
      </c>
      <c r="J1118" s="6" t="s">
        <v>136</v>
      </c>
      <c r="K1118" s="6" t="s">
        <v>61</v>
      </c>
      <c r="L1118" s="6" t="s">
        <v>59</v>
      </c>
      <c r="M1118" s="43"/>
      <c r="N1118" s="44" t="s">
        <v>1979</v>
      </c>
      <c r="S1118" s="45" t="e">
        <f>_xlfn.CONCAT(#REF!,TRIM(tbl_PV_Milestones[[#This Row],[Milestone Description]]))</f>
        <v>#REF!</v>
      </c>
      <c r="T1118" s="84" t="str">
        <f>IF(COUNTIF(tbl_PV_Milestones[UID],tbl_PV_Milestones[[#This Row],[UID]])&gt;1,"Duplicate","")</f>
        <v>Duplicate</v>
      </c>
      <c r="U1118" s="42" t="str">
        <f>_xlfn.XLOOKUP(tbl_PV_Milestones[[#This Row],[Work ID]],tbl_PV_Meta[Work ID '#],tbl_PV_Meta[Sub-Portfolio])</f>
        <v>Sub-Portfolio 8</v>
      </c>
      <c r="V1118" s="41">
        <f>IF(MONTH(tbl_PV_Milestones[[#This Row],[Baseline Date]])&lt;7,YEAR(tbl_PV_Milestones[[#This Row],[Baseline Date]]),YEAR(tbl_PV_Milestones[[#This Row],[Baseline Date]])+1)</f>
        <v>1900</v>
      </c>
      <c r="W1118" s="41">
        <f>IF(MONTH(tbl_PV_Milestones[[#This Row],[Actual/Schedule Finish]])&lt;7,YEAR(tbl_PV_Milestones[[#This Row],[Actual/Schedule Finish]]),YEAR(tbl_PV_Milestones[[#This Row],[Actual/Schedule Finish]])+1)</f>
        <v>1900</v>
      </c>
      <c r="X1118" s="41" t="str">
        <f>IF(OR(tbl_PV_Milestones[[#This Row],[Project Status]]="Completed",tbl_PV_Milestones[[#This Row],[Project Status]]="Assumed Completed"),"Yes","No")</f>
        <v>No</v>
      </c>
      <c r="Y1118" s="41">
        <f>IF(tbl_PV_Milestones[[#This Row],[Baseline Date]]="",1,0)</f>
        <v>1</v>
      </c>
      <c r="Z1118" s="41">
        <f>IF(tbl_PV_Milestones[[#This Row],[Baseline Date]]&lt;PV_Meta!$B$7,1,0)</f>
        <v>1</v>
      </c>
      <c r="AA1118" s="41">
        <f>IF(tbl_PV_Milestones[[#This Row],[Complete]]="Yes",1,0)</f>
        <v>0</v>
      </c>
      <c r="AB1118" s="41">
        <f>IF(AND(tbl_PV_Milestones[[#This Row],[BL FY]]=2025,tbl_PV_Milestones[[#This Row],[Baseline Date]]&lt;PV_Meta!$B$7),1,0)</f>
        <v>0</v>
      </c>
      <c r="AC1118" s="41">
        <f>IF(AND(tbl_PV_Milestones[[#This Row],[Planned YTD]]=1,tbl_PV_Milestones[[#This Row],[Complete]]="Yes"),1,0)</f>
        <v>0</v>
      </c>
      <c r="AD1118" s="41">
        <f>IF(AND(tbl_PV_Milestones[[#This Row],[Actual/Schedule Finish]]&lt;PV_Meta!$B$7,tbl_PV_Milestones[[#This Row],[Complete]]="No",tbl_PV_Milestones[[#This Row],[Project Status]]&lt;&gt;"On Hold"),1,0)</f>
        <v>0</v>
      </c>
      <c r="AE1118" s="41">
        <f>IF(AND(tbl_PV_Milestones[[#This Row],[Actual/Schedule Finish]]&gt;tbl_PV_Milestones[[#This Row],[Baseline Date]],tbl_PV_Milestones[[#This Row],[Complete]]="No",tbl_PV_Milestones[[#This Row],[Project Status]]&lt;&gt;"On Hold",tbl_PV_Milestones[[#This Row],[Overdue]]=0,tbl_PV_Milestones[[#This Row],[To be Baselined]]&lt;&gt;1),1,0)</f>
        <v>0</v>
      </c>
      <c r="AF1118" s="41">
        <f>IF(AND(tbl_PV_Milestones[[#This Row],[BL FY]]=2025,tbl_PV_Milestones[[#This Row],[Finish FY]]&gt;2025),1,0)</f>
        <v>0</v>
      </c>
      <c r="AG1118" s="56" t="str">
        <f>_xlfn.XLOOKUP(tbl_PV_Milestones[[#This Row],[Work ID]],tbl_PV_Meta[Work ID '#],tbl_PV_Meta[Project Manager/Owner],,0)</f>
        <v>Project Manager 21</v>
      </c>
      <c r="AH1118" s="6"/>
    </row>
    <row r="1119" spans="4:34" x14ac:dyDescent="0.25">
      <c r="D1119" s="6" t="s">
        <v>136</v>
      </c>
      <c r="E1119" s="6" t="s">
        <v>52</v>
      </c>
      <c r="F1119" s="6" t="s">
        <v>1762</v>
      </c>
      <c r="G1119" s="6" t="s">
        <v>537</v>
      </c>
      <c r="H1119" s="6" t="s">
        <v>505</v>
      </c>
      <c r="I1119" s="6" t="s">
        <v>510</v>
      </c>
      <c r="J1119" s="6" t="s">
        <v>136</v>
      </c>
      <c r="K1119" s="6" t="s">
        <v>61</v>
      </c>
      <c r="L1119" s="6" t="s">
        <v>59</v>
      </c>
      <c r="M1119" s="43"/>
      <c r="N1119" s="44" t="s">
        <v>1979</v>
      </c>
      <c r="S1119" s="45" t="e">
        <f>_xlfn.CONCAT(#REF!,TRIM(tbl_PV_Milestones[[#This Row],[Milestone Description]]))</f>
        <v>#REF!</v>
      </c>
      <c r="T1119" s="84" t="str">
        <f>IF(COUNTIF(tbl_PV_Milestones[UID],tbl_PV_Milestones[[#This Row],[UID]])&gt;1,"Duplicate","")</f>
        <v>Duplicate</v>
      </c>
      <c r="U1119" s="42" t="str">
        <f>_xlfn.XLOOKUP(tbl_PV_Milestones[[#This Row],[Work ID]],tbl_PV_Meta[Work ID '#],tbl_PV_Meta[Sub-Portfolio])</f>
        <v>Sub-Portfolio 8</v>
      </c>
      <c r="V1119" s="41">
        <f>IF(MONTH(tbl_PV_Milestones[[#This Row],[Baseline Date]])&lt;7,YEAR(tbl_PV_Milestones[[#This Row],[Baseline Date]]),YEAR(tbl_PV_Milestones[[#This Row],[Baseline Date]])+1)</f>
        <v>1900</v>
      </c>
      <c r="W1119" s="41">
        <f>IF(MONTH(tbl_PV_Milestones[[#This Row],[Actual/Schedule Finish]])&lt;7,YEAR(tbl_PV_Milestones[[#This Row],[Actual/Schedule Finish]]),YEAR(tbl_PV_Milestones[[#This Row],[Actual/Schedule Finish]])+1)</f>
        <v>1900</v>
      </c>
      <c r="X1119" s="41" t="str">
        <f>IF(OR(tbl_PV_Milestones[[#This Row],[Project Status]]="Completed",tbl_PV_Milestones[[#This Row],[Project Status]]="Assumed Completed"),"Yes","No")</f>
        <v>No</v>
      </c>
      <c r="Y1119" s="41">
        <f>IF(tbl_PV_Milestones[[#This Row],[Baseline Date]]="",1,0)</f>
        <v>1</v>
      </c>
      <c r="Z1119" s="41">
        <f>IF(tbl_PV_Milestones[[#This Row],[Baseline Date]]&lt;PV_Meta!$B$7,1,0)</f>
        <v>1</v>
      </c>
      <c r="AA1119" s="41">
        <f>IF(tbl_PV_Milestones[[#This Row],[Complete]]="Yes",1,0)</f>
        <v>0</v>
      </c>
      <c r="AB1119" s="41">
        <f>IF(AND(tbl_PV_Milestones[[#This Row],[BL FY]]=2025,tbl_PV_Milestones[[#This Row],[Baseline Date]]&lt;PV_Meta!$B$7),1,0)</f>
        <v>0</v>
      </c>
      <c r="AC1119" s="41">
        <f>IF(AND(tbl_PV_Milestones[[#This Row],[Planned YTD]]=1,tbl_PV_Milestones[[#This Row],[Complete]]="Yes"),1,0)</f>
        <v>0</v>
      </c>
      <c r="AD1119" s="41">
        <f>IF(AND(tbl_PV_Milestones[[#This Row],[Actual/Schedule Finish]]&lt;PV_Meta!$B$7,tbl_PV_Milestones[[#This Row],[Complete]]="No",tbl_PV_Milestones[[#This Row],[Project Status]]&lt;&gt;"On Hold"),1,0)</f>
        <v>0</v>
      </c>
      <c r="AE1119" s="41">
        <f>IF(AND(tbl_PV_Milestones[[#This Row],[Actual/Schedule Finish]]&gt;tbl_PV_Milestones[[#This Row],[Baseline Date]],tbl_PV_Milestones[[#This Row],[Complete]]="No",tbl_PV_Milestones[[#This Row],[Project Status]]&lt;&gt;"On Hold",tbl_PV_Milestones[[#This Row],[Overdue]]=0,tbl_PV_Milestones[[#This Row],[To be Baselined]]&lt;&gt;1),1,0)</f>
        <v>0</v>
      </c>
      <c r="AF1119" s="41">
        <f>IF(AND(tbl_PV_Milestones[[#This Row],[BL FY]]=2025,tbl_PV_Milestones[[#This Row],[Finish FY]]&gt;2025),1,0)</f>
        <v>0</v>
      </c>
      <c r="AG1119" s="56" t="str">
        <f>_xlfn.XLOOKUP(tbl_PV_Milestones[[#This Row],[Work ID]],tbl_PV_Meta[Work ID '#],tbl_PV_Meta[Project Manager/Owner],,0)</f>
        <v>Project Manager 21</v>
      </c>
      <c r="AH1119" s="6"/>
    </row>
    <row r="1120" spans="4:34" x14ac:dyDescent="0.25">
      <c r="D1120" s="6" t="s">
        <v>136</v>
      </c>
      <c r="E1120" s="6" t="s">
        <v>503</v>
      </c>
      <c r="F1120" s="6" t="s">
        <v>1762</v>
      </c>
      <c r="G1120" s="6" t="s">
        <v>712</v>
      </c>
      <c r="H1120" s="6" t="s">
        <v>505</v>
      </c>
      <c r="I1120" s="6" t="s">
        <v>510</v>
      </c>
      <c r="J1120" s="6" t="s">
        <v>136</v>
      </c>
      <c r="K1120" s="6" t="s">
        <v>61</v>
      </c>
      <c r="L1120" s="6" t="s">
        <v>59</v>
      </c>
      <c r="M1120" s="43"/>
      <c r="N1120" s="44" t="s">
        <v>1979</v>
      </c>
      <c r="O1120" s="39">
        <v>45825.708333333299</v>
      </c>
      <c r="P1120" s="39">
        <v>45825.708333333299</v>
      </c>
      <c r="Q1120" s="6">
        <v>0</v>
      </c>
      <c r="R1120" s="6">
        <v>0</v>
      </c>
      <c r="S1120" s="45" t="e">
        <f>_xlfn.CONCAT(#REF!,TRIM(tbl_PV_Milestones[[#This Row],[Milestone Description]]))</f>
        <v>#REF!</v>
      </c>
      <c r="T1120" s="84" t="str">
        <f>IF(COUNTIF(tbl_PV_Milestones[UID],tbl_PV_Milestones[[#This Row],[UID]])&gt;1,"Duplicate","")</f>
        <v>Duplicate</v>
      </c>
      <c r="U1120" s="42" t="str">
        <f>_xlfn.XLOOKUP(tbl_PV_Milestones[[#This Row],[Work ID]],tbl_PV_Meta[Work ID '#],tbl_PV_Meta[Sub-Portfolio])</f>
        <v>Sub-Portfolio 8</v>
      </c>
      <c r="V1120" s="41">
        <f>IF(MONTH(tbl_PV_Milestones[[#This Row],[Baseline Date]])&lt;7,YEAR(tbl_PV_Milestones[[#This Row],[Baseline Date]]),YEAR(tbl_PV_Milestones[[#This Row],[Baseline Date]])+1)</f>
        <v>2025</v>
      </c>
      <c r="W1120" s="41">
        <f>IF(MONTH(tbl_PV_Milestones[[#This Row],[Actual/Schedule Finish]])&lt;7,YEAR(tbl_PV_Milestones[[#This Row],[Actual/Schedule Finish]]),YEAR(tbl_PV_Milestones[[#This Row],[Actual/Schedule Finish]])+1)</f>
        <v>2025</v>
      </c>
      <c r="X1120" s="41" t="str">
        <f>IF(OR(tbl_PV_Milestones[[#This Row],[Project Status]]="Completed",tbl_PV_Milestones[[#This Row],[Project Status]]="Assumed Completed"),"Yes","No")</f>
        <v>No</v>
      </c>
      <c r="Y1120" s="41">
        <f>IF(tbl_PV_Milestones[[#This Row],[Baseline Date]]="",1,0)</f>
        <v>0</v>
      </c>
      <c r="Z1120" s="41">
        <f>IF(tbl_PV_Milestones[[#This Row],[Baseline Date]]&lt;PV_Meta!$B$7,1,0)</f>
        <v>0</v>
      </c>
      <c r="AA1120" s="41">
        <f>IF(tbl_PV_Milestones[[#This Row],[Complete]]="Yes",1,0)</f>
        <v>0</v>
      </c>
      <c r="AB1120" s="41">
        <f>IF(AND(tbl_PV_Milestones[[#This Row],[BL FY]]=2025,tbl_PV_Milestones[[#This Row],[Baseline Date]]&lt;PV_Meta!$B$7),1,0)</f>
        <v>0</v>
      </c>
      <c r="AC1120" s="41">
        <f>IF(AND(tbl_PV_Milestones[[#This Row],[Planned YTD]]=1,tbl_PV_Milestones[[#This Row],[Complete]]="Yes"),1,0)</f>
        <v>0</v>
      </c>
      <c r="AD1120" s="41">
        <f>IF(AND(tbl_PV_Milestones[[#This Row],[Actual/Schedule Finish]]&lt;PV_Meta!$B$7,tbl_PV_Milestones[[#This Row],[Complete]]="No",tbl_PV_Milestones[[#This Row],[Project Status]]&lt;&gt;"On Hold"),1,0)</f>
        <v>0</v>
      </c>
      <c r="AE1120" s="41">
        <f>IF(AND(tbl_PV_Milestones[[#This Row],[Actual/Schedule Finish]]&gt;tbl_PV_Milestones[[#This Row],[Baseline Date]],tbl_PV_Milestones[[#This Row],[Complete]]="No",tbl_PV_Milestones[[#This Row],[Project Status]]&lt;&gt;"On Hold",tbl_PV_Milestones[[#This Row],[Overdue]]=0,tbl_PV_Milestones[[#This Row],[To be Baselined]]&lt;&gt;1),1,0)</f>
        <v>0</v>
      </c>
      <c r="AF1120" s="41">
        <f>IF(AND(tbl_PV_Milestones[[#This Row],[BL FY]]=2025,tbl_PV_Milestones[[#This Row],[Finish FY]]&gt;2025),1,0)</f>
        <v>0</v>
      </c>
      <c r="AG1120" s="56" t="str">
        <f>_xlfn.XLOOKUP(tbl_PV_Milestones[[#This Row],[Work ID]],tbl_PV_Meta[Work ID '#],tbl_PV_Meta[Project Manager/Owner],,0)</f>
        <v>Project Manager 21</v>
      </c>
      <c r="AH1120" s="6"/>
    </row>
    <row r="1121" spans="4:34" x14ac:dyDescent="0.25">
      <c r="D1121" s="6" t="s">
        <v>136</v>
      </c>
      <c r="E1121" s="6" t="s">
        <v>503</v>
      </c>
      <c r="F1121" s="6" t="s">
        <v>1762</v>
      </c>
      <c r="G1121" s="6" t="s">
        <v>731</v>
      </c>
      <c r="H1121" s="6" t="s">
        <v>505</v>
      </c>
      <c r="I1121" s="6" t="s">
        <v>510</v>
      </c>
      <c r="J1121" s="6" t="s">
        <v>136</v>
      </c>
      <c r="K1121" s="6" t="s">
        <v>61</v>
      </c>
      <c r="L1121" s="6" t="s">
        <v>59</v>
      </c>
      <c r="M1121" s="43"/>
      <c r="N1121" s="44" t="s">
        <v>1979</v>
      </c>
      <c r="O1121" s="39">
        <v>45825.708333333299</v>
      </c>
      <c r="P1121" s="39">
        <v>45825.708333333299</v>
      </c>
      <c r="Q1121" s="6">
        <v>0</v>
      </c>
      <c r="R1121" s="6">
        <v>0</v>
      </c>
      <c r="S1121" s="45" t="e">
        <f>_xlfn.CONCAT(#REF!,TRIM(tbl_PV_Milestones[[#This Row],[Milestone Description]]))</f>
        <v>#REF!</v>
      </c>
      <c r="T1121" s="84" t="str">
        <f>IF(COUNTIF(tbl_PV_Milestones[UID],tbl_PV_Milestones[[#This Row],[UID]])&gt;1,"Duplicate","")</f>
        <v>Duplicate</v>
      </c>
      <c r="U1121" s="42" t="str">
        <f>_xlfn.XLOOKUP(tbl_PV_Milestones[[#This Row],[Work ID]],tbl_PV_Meta[Work ID '#],tbl_PV_Meta[Sub-Portfolio])</f>
        <v>Sub-Portfolio 8</v>
      </c>
      <c r="V1121" s="41">
        <f>IF(MONTH(tbl_PV_Milestones[[#This Row],[Baseline Date]])&lt;7,YEAR(tbl_PV_Milestones[[#This Row],[Baseline Date]]),YEAR(tbl_PV_Milestones[[#This Row],[Baseline Date]])+1)</f>
        <v>2025</v>
      </c>
      <c r="W1121" s="41">
        <f>IF(MONTH(tbl_PV_Milestones[[#This Row],[Actual/Schedule Finish]])&lt;7,YEAR(tbl_PV_Milestones[[#This Row],[Actual/Schedule Finish]]),YEAR(tbl_PV_Milestones[[#This Row],[Actual/Schedule Finish]])+1)</f>
        <v>2025</v>
      </c>
      <c r="X1121" s="41" t="str">
        <f>IF(OR(tbl_PV_Milestones[[#This Row],[Project Status]]="Completed",tbl_PV_Milestones[[#This Row],[Project Status]]="Assumed Completed"),"Yes","No")</f>
        <v>No</v>
      </c>
      <c r="Y1121" s="41">
        <f>IF(tbl_PV_Milestones[[#This Row],[Baseline Date]]="",1,0)</f>
        <v>0</v>
      </c>
      <c r="Z1121" s="41">
        <f>IF(tbl_PV_Milestones[[#This Row],[Baseline Date]]&lt;PV_Meta!$B$7,1,0)</f>
        <v>0</v>
      </c>
      <c r="AA1121" s="41">
        <f>IF(tbl_PV_Milestones[[#This Row],[Complete]]="Yes",1,0)</f>
        <v>0</v>
      </c>
      <c r="AB1121" s="41">
        <f>IF(AND(tbl_PV_Milestones[[#This Row],[BL FY]]=2025,tbl_PV_Milestones[[#This Row],[Baseline Date]]&lt;PV_Meta!$B$7),1,0)</f>
        <v>0</v>
      </c>
      <c r="AC1121" s="41">
        <f>IF(AND(tbl_PV_Milestones[[#This Row],[Planned YTD]]=1,tbl_PV_Milestones[[#This Row],[Complete]]="Yes"),1,0)</f>
        <v>0</v>
      </c>
      <c r="AD1121" s="41">
        <f>IF(AND(tbl_PV_Milestones[[#This Row],[Actual/Schedule Finish]]&lt;PV_Meta!$B$7,tbl_PV_Milestones[[#This Row],[Complete]]="No",tbl_PV_Milestones[[#This Row],[Project Status]]&lt;&gt;"On Hold"),1,0)</f>
        <v>0</v>
      </c>
      <c r="AE1121" s="41">
        <f>IF(AND(tbl_PV_Milestones[[#This Row],[Actual/Schedule Finish]]&gt;tbl_PV_Milestones[[#This Row],[Baseline Date]],tbl_PV_Milestones[[#This Row],[Complete]]="No",tbl_PV_Milestones[[#This Row],[Project Status]]&lt;&gt;"On Hold",tbl_PV_Milestones[[#This Row],[Overdue]]=0,tbl_PV_Milestones[[#This Row],[To be Baselined]]&lt;&gt;1),1,0)</f>
        <v>0</v>
      </c>
      <c r="AF1121" s="41">
        <f>IF(AND(tbl_PV_Milestones[[#This Row],[BL FY]]=2025,tbl_PV_Milestones[[#This Row],[Finish FY]]&gt;2025),1,0)</f>
        <v>0</v>
      </c>
      <c r="AG1121" s="56" t="str">
        <f>_xlfn.XLOOKUP(tbl_PV_Milestones[[#This Row],[Work ID]],tbl_PV_Meta[Work ID '#],tbl_PV_Meta[Project Manager/Owner],,0)</f>
        <v>Project Manager 21</v>
      </c>
      <c r="AH1121" s="6"/>
    </row>
    <row r="1122" spans="4:34" x14ac:dyDescent="0.25">
      <c r="D1122" s="6" t="s">
        <v>136</v>
      </c>
      <c r="E1122" s="6" t="s">
        <v>503</v>
      </c>
      <c r="F1122" s="6" t="s">
        <v>1762</v>
      </c>
      <c r="G1122" s="6" t="s">
        <v>732</v>
      </c>
      <c r="H1122" s="6" t="s">
        <v>505</v>
      </c>
      <c r="I1122" s="6" t="s">
        <v>510</v>
      </c>
      <c r="J1122" s="6" t="s">
        <v>136</v>
      </c>
      <c r="K1122" s="6" t="s">
        <v>61</v>
      </c>
      <c r="L1122" s="6" t="s">
        <v>59</v>
      </c>
      <c r="M1122" s="43"/>
      <c r="N1122" s="44" t="s">
        <v>1979</v>
      </c>
      <c r="O1122" s="39">
        <v>45825.708333333299</v>
      </c>
      <c r="P1122" s="39">
        <v>45825.708333333299</v>
      </c>
      <c r="Q1122" s="6">
        <v>0</v>
      </c>
      <c r="R1122" s="6">
        <v>0</v>
      </c>
      <c r="S1122" s="45" t="e">
        <f>_xlfn.CONCAT(#REF!,TRIM(tbl_PV_Milestones[[#This Row],[Milestone Description]]))</f>
        <v>#REF!</v>
      </c>
      <c r="T1122" s="84" t="str">
        <f>IF(COUNTIF(tbl_PV_Milestones[UID],tbl_PV_Milestones[[#This Row],[UID]])&gt;1,"Duplicate","")</f>
        <v>Duplicate</v>
      </c>
      <c r="U1122" s="42" t="str">
        <f>_xlfn.XLOOKUP(tbl_PV_Milestones[[#This Row],[Work ID]],tbl_PV_Meta[Work ID '#],tbl_PV_Meta[Sub-Portfolio])</f>
        <v>Sub-Portfolio 8</v>
      </c>
      <c r="V1122" s="41">
        <f>IF(MONTH(tbl_PV_Milestones[[#This Row],[Baseline Date]])&lt;7,YEAR(tbl_PV_Milestones[[#This Row],[Baseline Date]]),YEAR(tbl_PV_Milestones[[#This Row],[Baseline Date]])+1)</f>
        <v>2025</v>
      </c>
      <c r="W1122" s="41">
        <f>IF(MONTH(tbl_PV_Milestones[[#This Row],[Actual/Schedule Finish]])&lt;7,YEAR(tbl_PV_Milestones[[#This Row],[Actual/Schedule Finish]]),YEAR(tbl_PV_Milestones[[#This Row],[Actual/Schedule Finish]])+1)</f>
        <v>2025</v>
      </c>
      <c r="X1122" s="41" t="str">
        <f>IF(OR(tbl_PV_Milestones[[#This Row],[Project Status]]="Completed",tbl_PV_Milestones[[#This Row],[Project Status]]="Assumed Completed"),"Yes","No")</f>
        <v>No</v>
      </c>
      <c r="Y1122" s="41">
        <f>IF(tbl_PV_Milestones[[#This Row],[Baseline Date]]="",1,0)</f>
        <v>0</v>
      </c>
      <c r="Z1122" s="41">
        <f>IF(tbl_PV_Milestones[[#This Row],[Baseline Date]]&lt;PV_Meta!$B$7,1,0)</f>
        <v>0</v>
      </c>
      <c r="AA1122" s="41">
        <f>IF(tbl_PV_Milestones[[#This Row],[Complete]]="Yes",1,0)</f>
        <v>0</v>
      </c>
      <c r="AB1122" s="41">
        <f>IF(AND(tbl_PV_Milestones[[#This Row],[BL FY]]=2025,tbl_PV_Milestones[[#This Row],[Baseline Date]]&lt;PV_Meta!$B$7),1,0)</f>
        <v>0</v>
      </c>
      <c r="AC1122" s="41">
        <f>IF(AND(tbl_PV_Milestones[[#This Row],[Planned YTD]]=1,tbl_PV_Milestones[[#This Row],[Complete]]="Yes"),1,0)</f>
        <v>0</v>
      </c>
      <c r="AD1122" s="41">
        <f>IF(AND(tbl_PV_Milestones[[#This Row],[Actual/Schedule Finish]]&lt;PV_Meta!$B$7,tbl_PV_Milestones[[#This Row],[Complete]]="No",tbl_PV_Milestones[[#This Row],[Project Status]]&lt;&gt;"On Hold"),1,0)</f>
        <v>0</v>
      </c>
      <c r="AE1122" s="41">
        <f>IF(AND(tbl_PV_Milestones[[#This Row],[Actual/Schedule Finish]]&gt;tbl_PV_Milestones[[#This Row],[Baseline Date]],tbl_PV_Milestones[[#This Row],[Complete]]="No",tbl_PV_Milestones[[#This Row],[Project Status]]&lt;&gt;"On Hold",tbl_PV_Milestones[[#This Row],[Overdue]]=0,tbl_PV_Milestones[[#This Row],[To be Baselined]]&lt;&gt;1),1,0)</f>
        <v>0</v>
      </c>
      <c r="AF1122" s="41">
        <f>IF(AND(tbl_PV_Milestones[[#This Row],[BL FY]]=2025,tbl_PV_Milestones[[#This Row],[Finish FY]]&gt;2025),1,0)</f>
        <v>0</v>
      </c>
      <c r="AG1122" s="56" t="str">
        <f>_xlfn.XLOOKUP(tbl_PV_Milestones[[#This Row],[Work ID]],tbl_PV_Meta[Work ID '#],tbl_PV_Meta[Project Manager/Owner],,0)</f>
        <v>Project Manager 21</v>
      </c>
      <c r="AH1122" s="6"/>
    </row>
    <row r="1123" spans="4:34" x14ac:dyDescent="0.25">
      <c r="D1123" s="6" t="s">
        <v>136</v>
      </c>
      <c r="E1123" s="6" t="s">
        <v>503</v>
      </c>
      <c r="F1123" s="6" t="s">
        <v>1762</v>
      </c>
      <c r="G1123" s="6" t="s">
        <v>733</v>
      </c>
      <c r="H1123" s="6" t="s">
        <v>505</v>
      </c>
      <c r="I1123" s="6" t="s">
        <v>510</v>
      </c>
      <c r="J1123" s="6" t="s">
        <v>136</v>
      </c>
      <c r="K1123" s="6" t="s">
        <v>61</v>
      </c>
      <c r="L1123" s="6" t="s">
        <v>59</v>
      </c>
      <c r="M1123" s="43"/>
      <c r="N1123" s="44" t="s">
        <v>1979</v>
      </c>
      <c r="O1123" s="39">
        <v>45825.708333333299</v>
      </c>
      <c r="P1123" s="39">
        <v>45825.708333333299</v>
      </c>
      <c r="Q1123" s="6">
        <v>0</v>
      </c>
      <c r="R1123" s="6">
        <v>0</v>
      </c>
      <c r="S1123" s="45" t="e">
        <f>_xlfn.CONCAT(#REF!,TRIM(tbl_PV_Milestones[[#This Row],[Milestone Description]]))</f>
        <v>#REF!</v>
      </c>
      <c r="T1123" s="84" t="str">
        <f>IF(COUNTIF(tbl_PV_Milestones[UID],tbl_PV_Milestones[[#This Row],[UID]])&gt;1,"Duplicate","")</f>
        <v>Duplicate</v>
      </c>
      <c r="U1123" s="42" t="str">
        <f>_xlfn.XLOOKUP(tbl_PV_Milestones[[#This Row],[Work ID]],tbl_PV_Meta[Work ID '#],tbl_PV_Meta[Sub-Portfolio])</f>
        <v>Sub-Portfolio 8</v>
      </c>
      <c r="V1123" s="41">
        <f>IF(MONTH(tbl_PV_Milestones[[#This Row],[Baseline Date]])&lt;7,YEAR(tbl_PV_Milestones[[#This Row],[Baseline Date]]),YEAR(tbl_PV_Milestones[[#This Row],[Baseline Date]])+1)</f>
        <v>2025</v>
      </c>
      <c r="W1123" s="41">
        <f>IF(MONTH(tbl_PV_Milestones[[#This Row],[Actual/Schedule Finish]])&lt;7,YEAR(tbl_PV_Milestones[[#This Row],[Actual/Schedule Finish]]),YEAR(tbl_PV_Milestones[[#This Row],[Actual/Schedule Finish]])+1)</f>
        <v>2025</v>
      </c>
      <c r="X1123" s="41" t="str">
        <f>IF(OR(tbl_PV_Milestones[[#This Row],[Project Status]]="Completed",tbl_PV_Milestones[[#This Row],[Project Status]]="Assumed Completed"),"Yes","No")</f>
        <v>No</v>
      </c>
      <c r="Y1123" s="41">
        <f>IF(tbl_PV_Milestones[[#This Row],[Baseline Date]]="",1,0)</f>
        <v>0</v>
      </c>
      <c r="Z1123" s="41">
        <f>IF(tbl_PV_Milestones[[#This Row],[Baseline Date]]&lt;PV_Meta!$B$7,1,0)</f>
        <v>0</v>
      </c>
      <c r="AA1123" s="41">
        <f>IF(tbl_PV_Milestones[[#This Row],[Complete]]="Yes",1,0)</f>
        <v>0</v>
      </c>
      <c r="AB1123" s="41">
        <f>IF(AND(tbl_PV_Milestones[[#This Row],[BL FY]]=2025,tbl_PV_Milestones[[#This Row],[Baseline Date]]&lt;PV_Meta!$B$7),1,0)</f>
        <v>0</v>
      </c>
      <c r="AC1123" s="41">
        <f>IF(AND(tbl_PV_Milestones[[#This Row],[Planned YTD]]=1,tbl_PV_Milestones[[#This Row],[Complete]]="Yes"),1,0)</f>
        <v>0</v>
      </c>
      <c r="AD1123" s="41">
        <f>IF(AND(tbl_PV_Milestones[[#This Row],[Actual/Schedule Finish]]&lt;PV_Meta!$B$7,tbl_PV_Milestones[[#This Row],[Complete]]="No",tbl_PV_Milestones[[#This Row],[Project Status]]&lt;&gt;"On Hold"),1,0)</f>
        <v>0</v>
      </c>
      <c r="AE1123" s="41">
        <f>IF(AND(tbl_PV_Milestones[[#This Row],[Actual/Schedule Finish]]&gt;tbl_PV_Milestones[[#This Row],[Baseline Date]],tbl_PV_Milestones[[#This Row],[Complete]]="No",tbl_PV_Milestones[[#This Row],[Project Status]]&lt;&gt;"On Hold",tbl_PV_Milestones[[#This Row],[Overdue]]=0,tbl_PV_Milestones[[#This Row],[To be Baselined]]&lt;&gt;1),1,0)</f>
        <v>0</v>
      </c>
      <c r="AF1123" s="41">
        <f>IF(AND(tbl_PV_Milestones[[#This Row],[BL FY]]=2025,tbl_PV_Milestones[[#This Row],[Finish FY]]&gt;2025),1,0)</f>
        <v>0</v>
      </c>
      <c r="AG1123" s="56" t="str">
        <f>_xlfn.XLOOKUP(tbl_PV_Milestones[[#This Row],[Work ID]],tbl_PV_Meta[Work ID '#],tbl_PV_Meta[Project Manager/Owner],,0)</f>
        <v>Project Manager 21</v>
      </c>
      <c r="AH1123" s="6"/>
    </row>
    <row r="1124" spans="4:34" x14ac:dyDescent="0.25">
      <c r="D1124" s="6" t="s">
        <v>136</v>
      </c>
      <c r="E1124" s="6" t="s">
        <v>52</v>
      </c>
      <c r="F1124" s="6" t="s">
        <v>1744</v>
      </c>
      <c r="G1124" s="6" t="s">
        <v>738</v>
      </c>
      <c r="H1124" s="6" t="s">
        <v>505</v>
      </c>
      <c r="I1124" s="6" t="s">
        <v>522</v>
      </c>
      <c r="J1124" s="6" t="s">
        <v>136</v>
      </c>
      <c r="K1124" s="6" t="s">
        <v>213</v>
      </c>
      <c r="L1124" s="6" t="s">
        <v>150</v>
      </c>
      <c r="M1124" s="43"/>
      <c r="N1124" s="44" t="s">
        <v>1979</v>
      </c>
      <c r="O1124" s="39">
        <v>45838.708333333299</v>
      </c>
      <c r="S1124" s="45" t="e">
        <f>_xlfn.CONCAT(#REF!,TRIM(tbl_PV_Milestones[[#This Row],[Milestone Description]]))</f>
        <v>#REF!</v>
      </c>
      <c r="T1124" s="84" t="str">
        <f>IF(COUNTIF(tbl_PV_Milestones[UID],tbl_PV_Milestones[[#This Row],[UID]])&gt;1,"Duplicate","")</f>
        <v>Duplicate</v>
      </c>
      <c r="U1124" s="42" t="str">
        <f>_xlfn.XLOOKUP(tbl_PV_Milestones[[#This Row],[Work ID]],tbl_PV_Meta[Work ID '#],tbl_PV_Meta[Sub-Portfolio])</f>
        <v>Sub-Portfolio 4</v>
      </c>
      <c r="V1124" s="41">
        <f>IF(MONTH(tbl_PV_Milestones[[#This Row],[Baseline Date]])&lt;7,YEAR(tbl_PV_Milestones[[#This Row],[Baseline Date]]),YEAR(tbl_PV_Milestones[[#This Row],[Baseline Date]])+1)</f>
        <v>1900</v>
      </c>
      <c r="W1124" s="41">
        <f>IF(MONTH(tbl_PV_Milestones[[#This Row],[Actual/Schedule Finish]])&lt;7,YEAR(tbl_PV_Milestones[[#This Row],[Actual/Schedule Finish]]),YEAR(tbl_PV_Milestones[[#This Row],[Actual/Schedule Finish]])+1)</f>
        <v>2025</v>
      </c>
      <c r="X1124" s="41" t="str">
        <f>IF(OR(tbl_PV_Milestones[[#This Row],[Project Status]]="Completed",tbl_PV_Milestones[[#This Row],[Project Status]]="Assumed Completed"),"Yes","No")</f>
        <v>No</v>
      </c>
      <c r="Y1124" s="41">
        <f>IF(tbl_PV_Milestones[[#This Row],[Baseline Date]]="",1,0)</f>
        <v>1</v>
      </c>
      <c r="Z1124" s="41">
        <f>IF(tbl_PV_Milestones[[#This Row],[Baseline Date]]&lt;PV_Meta!$B$7,1,0)</f>
        <v>1</v>
      </c>
      <c r="AA1124" s="41">
        <f>IF(tbl_PV_Milestones[[#This Row],[Complete]]="Yes",1,0)</f>
        <v>0</v>
      </c>
      <c r="AB1124" s="41">
        <f>IF(AND(tbl_PV_Milestones[[#This Row],[BL FY]]=2025,tbl_PV_Milestones[[#This Row],[Baseline Date]]&lt;PV_Meta!$B$7),1,0)</f>
        <v>0</v>
      </c>
      <c r="AC1124" s="41">
        <f>IF(AND(tbl_PV_Milestones[[#This Row],[Planned YTD]]=1,tbl_PV_Milestones[[#This Row],[Complete]]="Yes"),1,0)</f>
        <v>0</v>
      </c>
      <c r="AD1124" s="41">
        <f>IF(AND(tbl_PV_Milestones[[#This Row],[Actual/Schedule Finish]]&lt;PV_Meta!$B$7,tbl_PV_Milestones[[#This Row],[Complete]]="No",tbl_PV_Milestones[[#This Row],[Project Status]]&lt;&gt;"On Hold"),1,0)</f>
        <v>0</v>
      </c>
      <c r="AE1124" s="41">
        <f>IF(AND(tbl_PV_Milestones[[#This Row],[Actual/Schedule Finish]]&gt;tbl_PV_Milestones[[#This Row],[Baseline Date]],tbl_PV_Milestones[[#This Row],[Complete]]="No",tbl_PV_Milestones[[#This Row],[Project Status]]&lt;&gt;"On Hold",tbl_PV_Milestones[[#This Row],[Overdue]]=0,tbl_PV_Milestones[[#This Row],[To be Baselined]]&lt;&gt;1),1,0)</f>
        <v>0</v>
      </c>
      <c r="AF1124" s="41">
        <f>IF(AND(tbl_PV_Milestones[[#This Row],[BL FY]]=2025,tbl_PV_Milestones[[#This Row],[Finish FY]]&gt;2025),1,0)</f>
        <v>0</v>
      </c>
      <c r="AG1124" s="56" t="str">
        <f>_xlfn.XLOOKUP(tbl_PV_Milestones[[#This Row],[Work ID]],tbl_PV_Meta[Work ID '#],tbl_PV_Meta[Project Manager/Owner],,0)</f>
        <v>Project Manager 20</v>
      </c>
      <c r="AH1124" s="6"/>
    </row>
    <row r="1125" spans="4:34" x14ac:dyDescent="0.25">
      <c r="D1125" s="6" t="s">
        <v>136</v>
      </c>
      <c r="E1125" s="6" t="s">
        <v>52</v>
      </c>
      <c r="F1125" s="6" t="s">
        <v>1744</v>
      </c>
      <c r="G1125" s="6" t="s">
        <v>627</v>
      </c>
      <c r="H1125" s="6" t="s">
        <v>505</v>
      </c>
      <c r="I1125" s="6" t="s">
        <v>522</v>
      </c>
      <c r="J1125" s="6" t="s">
        <v>136</v>
      </c>
      <c r="K1125" s="6" t="s">
        <v>213</v>
      </c>
      <c r="L1125" s="6" t="s">
        <v>150</v>
      </c>
      <c r="M1125" s="43"/>
      <c r="N1125" s="44" t="s">
        <v>1979</v>
      </c>
      <c r="O1125" s="39">
        <v>45838.708333333299</v>
      </c>
      <c r="S1125" s="45" t="e">
        <f>_xlfn.CONCAT(#REF!,TRIM(tbl_PV_Milestones[[#This Row],[Milestone Description]]))</f>
        <v>#REF!</v>
      </c>
      <c r="T1125" s="84" t="str">
        <f>IF(COUNTIF(tbl_PV_Milestones[UID],tbl_PV_Milestones[[#This Row],[UID]])&gt;1,"Duplicate","")</f>
        <v>Duplicate</v>
      </c>
      <c r="U1125" s="42" t="str">
        <f>_xlfn.XLOOKUP(tbl_PV_Milestones[[#This Row],[Work ID]],tbl_PV_Meta[Work ID '#],tbl_PV_Meta[Sub-Portfolio])</f>
        <v>Sub-Portfolio 4</v>
      </c>
      <c r="V1125" s="41">
        <f>IF(MONTH(tbl_PV_Milestones[[#This Row],[Baseline Date]])&lt;7,YEAR(tbl_PV_Milestones[[#This Row],[Baseline Date]]),YEAR(tbl_PV_Milestones[[#This Row],[Baseline Date]])+1)</f>
        <v>1900</v>
      </c>
      <c r="W1125" s="41">
        <f>IF(MONTH(tbl_PV_Milestones[[#This Row],[Actual/Schedule Finish]])&lt;7,YEAR(tbl_PV_Milestones[[#This Row],[Actual/Schedule Finish]]),YEAR(tbl_PV_Milestones[[#This Row],[Actual/Schedule Finish]])+1)</f>
        <v>2025</v>
      </c>
      <c r="X1125" s="41" t="str">
        <f>IF(OR(tbl_PV_Milestones[[#This Row],[Project Status]]="Completed",tbl_PV_Milestones[[#This Row],[Project Status]]="Assumed Completed"),"Yes","No")</f>
        <v>No</v>
      </c>
      <c r="Y1125" s="41">
        <f>IF(tbl_PV_Milestones[[#This Row],[Baseline Date]]="",1,0)</f>
        <v>1</v>
      </c>
      <c r="Z1125" s="41">
        <f>IF(tbl_PV_Milestones[[#This Row],[Baseline Date]]&lt;PV_Meta!$B$7,1,0)</f>
        <v>1</v>
      </c>
      <c r="AA1125" s="41">
        <f>IF(tbl_PV_Milestones[[#This Row],[Complete]]="Yes",1,0)</f>
        <v>0</v>
      </c>
      <c r="AB1125" s="41">
        <f>IF(AND(tbl_PV_Milestones[[#This Row],[BL FY]]=2025,tbl_PV_Milestones[[#This Row],[Baseline Date]]&lt;PV_Meta!$B$7),1,0)</f>
        <v>0</v>
      </c>
      <c r="AC1125" s="41">
        <f>IF(AND(tbl_PV_Milestones[[#This Row],[Planned YTD]]=1,tbl_PV_Milestones[[#This Row],[Complete]]="Yes"),1,0)</f>
        <v>0</v>
      </c>
      <c r="AD1125" s="41">
        <f>IF(AND(tbl_PV_Milestones[[#This Row],[Actual/Schedule Finish]]&lt;PV_Meta!$B$7,tbl_PV_Milestones[[#This Row],[Complete]]="No",tbl_PV_Milestones[[#This Row],[Project Status]]&lt;&gt;"On Hold"),1,0)</f>
        <v>0</v>
      </c>
      <c r="AE1125" s="41">
        <f>IF(AND(tbl_PV_Milestones[[#This Row],[Actual/Schedule Finish]]&gt;tbl_PV_Milestones[[#This Row],[Baseline Date]],tbl_PV_Milestones[[#This Row],[Complete]]="No",tbl_PV_Milestones[[#This Row],[Project Status]]&lt;&gt;"On Hold",tbl_PV_Milestones[[#This Row],[Overdue]]=0,tbl_PV_Milestones[[#This Row],[To be Baselined]]&lt;&gt;1),1,0)</f>
        <v>0</v>
      </c>
      <c r="AF1125" s="41">
        <f>IF(AND(tbl_PV_Milestones[[#This Row],[BL FY]]=2025,tbl_PV_Milestones[[#This Row],[Finish FY]]&gt;2025),1,0)</f>
        <v>0</v>
      </c>
      <c r="AG1125" s="56" t="str">
        <f>_xlfn.XLOOKUP(tbl_PV_Milestones[[#This Row],[Work ID]],tbl_PV_Meta[Work ID '#],tbl_PV_Meta[Project Manager/Owner],,0)</f>
        <v>Project Manager 20</v>
      </c>
      <c r="AH1125" s="6"/>
    </row>
    <row r="1126" spans="4:34" x14ac:dyDescent="0.25">
      <c r="D1126" s="6" t="s">
        <v>136</v>
      </c>
      <c r="E1126" s="6" t="s">
        <v>52</v>
      </c>
      <c r="F1126" s="6" t="s">
        <v>1744</v>
      </c>
      <c r="G1126" s="6" t="s">
        <v>566</v>
      </c>
      <c r="H1126" s="6" t="s">
        <v>505</v>
      </c>
      <c r="I1126" s="6" t="s">
        <v>522</v>
      </c>
      <c r="J1126" s="6" t="s">
        <v>136</v>
      </c>
      <c r="K1126" s="6" t="s">
        <v>213</v>
      </c>
      <c r="L1126" s="6" t="s">
        <v>150</v>
      </c>
      <c r="M1126" s="43"/>
      <c r="N1126" s="44" t="s">
        <v>1979</v>
      </c>
      <c r="O1126" s="39">
        <v>45838.708333333299</v>
      </c>
      <c r="S1126" s="45" t="e">
        <f>_xlfn.CONCAT(#REF!,TRIM(tbl_PV_Milestones[[#This Row],[Milestone Description]]))</f>
        <v>#REF!</v>
      </c>
      <c r="T1126" s="84" t="str">
        <f>IF(COUNTIF(tbl_PV_Milestones[UID],tbl_PV_Milestones[[#This Row],[UID]])&gt;1,"Duplicate","")</f>
        <v>Duplicate</v>
      </c>
      <c r="U1126" s="42" t="str">
        <f>_xlfn.XLOOKUP(tbl_PV_Milestones[[#This Row],[Work ID]],tbl_PV_Meta[Work ID '#],tbl_PV_Meta[Sub-Portfolio])</f>
        <v>Sub-Portfolio 4</v>
      </c>
      <c r="V1126" s="41">
        <f>IF(MONTH(tbl_PV_Milestones[[#This Row],[Baseline Date]])&lt;7,YEAR(tbl_PV_Milestones[[#This Row],[Baseline Date]]),YEAR(tbl_PV_Milestones[[#This Row],[Baseline Date]])+1)</f>
        <v>1900</v>
      </c>
      <c r="W1126" s="41">
        <f>IF(MONTH(tbl_PV_Milestones[[#This Row],[Actual/Schedule Finish]])&lt;7,YEAR(tbl_PV_Milestones[[#This Row],[Actual/Schedule Finish]]),YEAR(tbl_PV_Milestones[[#This Row],[Actual/Schedule Finish]])+1)</f>
        <v>2025</v>
      </c>
      <c r="X1126" s="41" t="str">
        <f>IF(OR(tbl_PV_Milestones[[#This Row],[Project Status]]="Completed",tbl_PV_Milestones[[#This Row],[Project Status]]="Assumed Completed"),"Yes","No")</f>
        <v>No</v>
      </c>
      <c r="Y1126" s="41">
        <f>IF(tbl_PV_Milestones[[#This Row],[Baseline Date]]="",1,0)</f>
        <v>1</v>
      </c>
      <c r="Z1126" s="41">
        <f>IF(tbl_PV_Milestones[[#This Row],[Baseline Date]]&lt;PV_Meta!$B$7,1,0)</f>
        <v>1</v>
      </c>
      <c r="AA1126" s="41">
        <f>IF(tbl_PV_Milestones[[#This Row],[Complete]]="Yes",1,0)</f>
        <v>0</v>
      </c>
      <c r="AB1126" s="41">
        <f>IF(AND(tbl_PV_Milestones[[#This Row],[BL FY]]=2025,tbl_PV_Milestones[[#This Row],[Baseline Date]]&lt;PV_Meta!$B$7),1,0)</f>
        <v>0</v>
      </c>
      <c r="AC1126" s="41">
        <f>IF(AND(tbl_PV_Milestones[[#This Row],[Planned YTD]]=1,tbl_PV_Milestones[[#This Row],[Complete]]="Yes"),1,0)</f>
        <v>0</v>
      </c>
      <c r="AD1126" s="41">
        <f>IF(AND(tbl_PV_Milestones[[#This Row],[Actual/Schedule Finish]]&lt;PV_Meta!$B$7,tbl_PV_Milestones[[#This Row],[Complete]]="No",tbl_PV_Milestones[[#This Row],[Project Status]]&lt;&gt;"On Hold"),1,0)</f>
        <v>0</v>
      </c>
      <c r="AE1126" s="41">
        <f>IF(AND(tbl_PV_Milestones[[#This Row],[Actual/Schedule Finish]]&gt;tbl_PV_Milestones[[#This Row],[Baseline Date]],tbl_PV_Milestones[[#This Row],[Complete]]="No",tbl_PV_Milestones[[#This Row],[Project Status]]&lt;&gt;"On Hold",tbl_PV_Milestones[[#This Row],[Overdue]]=0,tbl_PV_Milestones[[#This Row],[To be Baselined]]&lt;&gt;1),1,0)</f>
        <v>0</v>
      </c>
      <c r="AF1126" s="41">
        <f>IF(AND(tbl_PV_Milestones[[#This Row],[BL FY]]=2025,tbl_PV_Milestones[[#This Row],[Finish FY]]&gt;2025),1,0)</f>
        <v>0</v>
      </c>
      <c r="AG1126" s="56" t="str">
        <f>_xlfn.XLOOKUP(tbl_PV_Milestones[[#This Row],[Work ID]],tbl_PV_Meta[Work ID '#],tbl_PV_Meta[Project Manager/Owner],,0)</f>
        <v>Project Manager 20</v>
      </c>
      <c r="AH1126" s="6"/>
    </row>
    <row r="1127" spans="4:34" x14ac:dyDescent="0.25">
      <c r="D1127" s="6" t="s">
        <v>136</v>
      </c>
      <c r="E1127" s="6" t="s">
        <v>52</v>
      </c>
      <c r="F1127" s="6" t="s">
        <v>1744</v>
      </c>
      <c r="G1127" s="6" t="s">
        <v>572</v>
      </c>
      <c r="H1127" s="6" t="s">
        <v>505</v>
      </c>
      <c r="I1127" s="6" t="s">
        <v>522</v>
      </c>
      <c r="J1127" s="6" t="s">
        <v>136</v>
      </c>
      <c r="K1127" s="6" t="s">
        <v>213</v>
      </c>
      <c r="L1127" s="6" t="s">
        <v>150</v>
      </c>
      <c r="M1127" s="43"/>
      <c r="N1127" s="44" t="s">
        <v>1979</v>
      </c>
      <c r="O1127" s="39">
        <v>45838.708333333299</v>
      </c>
      <c r="S1127" s="45" t="e">
        <f>_xlfn.CONCAT(#REF!,TRIM(tbl_PV_Milestones[[#This Row],[Milestone Description]]))</f>
        <v>#REF!</v>
      </c>
      <c r="T1127" s="84" t="str">
        <f>IF(COUNTIF(tbl_PV_Milestones[UID],tbl_PV_Milestones[[#This Row],[UID]])&gt;1,"Duplicate","")</f>
        <v>Duplicate</v>
      </c>
      <c r="U1127" s="42" t="str">
        <f>_xlfn.XLOOKUP(tbl_PV_Milestones[[#This Row],[Work ID]],tbl_PV_Meta[Work ID '#],tbl_PV_Meta[Sub-Portfolio])</f>
        <v>Sub-Portfolio 4</v>
      </c>
      <c r="V1127" s="41">
        <f>IF(MONTH(tbl_PV_Milestones[[#This Row],[Baseline Date]])&lt;7,YEAR(tbl_PV_Milestones[[#This Row],[Baseline Date]]),YEAR(tbl_PV_Milestones[[#This Row],[Baseline Date]])+1)</f>
        <v>1900</v>
      </c>
      <c r="W1127" s="41">
        <f>IF(MONTH(tbl_PV_Milestones[[#This Row],[Actual/Schedule Finish]])&lt;7,YEAR(tbl_PV_Milestones[[#This Row],[Actual/Schedule Finish]]),YEAR(tbl_PV_Milestones[[#This Row],[Actual/Schedule Finish]])+1)</f>
        <v>2025</v>
      </c>
      <c r="X1127" s="41" t="str">
        <f>IF(OR(tbl_PV_Milestones[[#This Row],[Project Status]]="Completed",tbl_PV_Milestones[[#This Row],[Project Status]]="Assumed Completed"),"Yes","No")</f>
        <v>No</v>
      </c>
      <c r="Y1127" s="41">
        <f>IF(tbl_PV_Milestones[[#This Row],[Baseline Date]]="",1,0)</f>
        <v>1</v>
      </c>
      <c r="Z1127" s="41">
        <f>IF(tbl_PV_Milestones[[#This Row],[Baseline Date]]&lt;PV_Meta!$B$7,1,0)</f>
        <v>1</v>
      </c>
      <c r="AA1127" s="41">
        <f>IF(tbl_PV_Milestones[[#This Row],[Complete]]="Yes",1,0)</f>
        <v>0</v>
      </c>
      <c r="AB1127" s="41">
        <f>IF(AND(tbl_PV_Milestones[[#This Row],[BL FY]]=2025,tbl_PV_Milestones[[#This Row],[Baseline Date]]&lt;PV_Meta!$B$7),1,0)</f>
        <v>0</v>
      </c>
      <c r="AC1127" s="41">
        <f>IF(AND(tbl_PV_Milestones[[#This Row],[Planned YTD]]=1,tbl_PV_Milestones[[#This Row],[Complete]]="Yes"),1,0)</f>
        <v>0</v>
      </c>
      <c r="AD1127" s="41">
        <f>IF(AND(tbl_PV_Milestones[[#This Row],[Actual/Schedule Finish]]&lt;PV_Meta!$B$7,tbl_PV_Milestones[[#This Row],[Complete]]="No",tbl_PV_Milestones[[#This Row],[Project Status]]&lt;&gt;"On Hold"),1,0)</f>
        <v>0</v>
      </c>
      <c r="AE1127" s="41">
        <f>IF(AND(tbl_PV_Milestones[[#This Row],[Actual/Schedule Finish]]&gt;tbl_PV_Milestones[[#This Row],[Baseline Date]],tbl_PV_Milestones[[#This Row],[Complete]]="No",tbl_PV_Milestones[[#This Row],[Project Status]]&lt;&gt;"On Hold",tbl_PV_Milestones[[#This Row],[Overdue]]=0,tbl_PV_Milestones[[#This Row],[To be Baselined]]&lt;&gt;1),1,0)</f>
        <v>0</v>
      </c>
      <c r="AF1127" s="41">
        <f>IF(AND(tbl_PV_Milestones[[#This Row],[BL FY]]=2025,tbl_PV_Milestones[[#This Row],[Finish FY]]&gt;2025),1,0)</f>
        <v>0</v>
      </c>
      <c r="AG1127" s="56" t="str">
        <f>_xlfn.XLOOKUP(tbl_PV_Milestones[[#This Row],[Work ID]],tbl_PV_Meta[Work ID '#],tbl_PV_Meta[Project Manager/Owner],,0)</f>
        <v>Project Manager 20</v>
      </c>
      <c r="AH1127" s="6"/>
    </row>
    <row r="1128" spans="4:34" x14ac:dyDescent="0.25">
      <c r="D1128" s="6" t="s">
        <v>136</v>
      </c>
      <c r="E1128" s="6" t="s">
        <v>52</v>
      </c>
      <c r="F1128" s="6" t="s">
        <v>1744</v>
      </c>
      <c r="G1128" s="6" t="s">
        <v>739</v>
      </c>
      <c r="H1128" s="6" t="s">
        <v>505</v>
      </c>
      <c r="I1128" s="6" t="s">
        <v>522</v>
      </c>
      <c r="J1128" s="6" t="s">
        <v>136</v>
      </c>
      <c r="K1128" s="6" t="s">
        <v>213</v>
      </c>
      <c r="L1128" s="6" t="s">
        <v>150</v>
      </c>
      <c r="M1128" s="43"/>
      <c r="N1128" s="44" t="s">
        <v>1979</v>
      </c>
      <c r="O1128" s="39">
        <v>45838.708333333299</v>
      </c>
      <c r="S1128" s="45" t="e">
        <f>_xlfn.CONCAT(#REF!,TRIM(tbl_PV_Milestones[[#This Row],[Milestone Description]]))</f>
        <v>#REF!</v>
      </c>
      <c r="T1128" s="84" t="str">
        <f>IF(COUNTIF(tbl_PV_Milestones[UID],tbl_PV_Milestones[[#This Row],[UID]])&gt;1,"Duplicate","")</f>
        <v>Duplicate</v>
      </c>
      <c r="U1128" s="42" t="str">
        <f>_xlfn.XLOOKUP(tbl_PV_Milestones[[#This Row],[Work ID]],tbl_PV_Meta[Work ID '#],tbl_PV_Meta[Sub-Portfolio])</f>
        <v>Sub-Portfolio 4</v>
      </c>
      <c r="V1128" s="41">
        <f>IF(MONTH(tbl_PV_Milestones[[#This Row],[Baseline Date]])&lt;7,YEAR(tbl_PV_Milestones[[#This Row],[Baseline Date]]),YEAR(tbl_PV_Milestones[[#This Row],[Baseline Date]])+1)</f>
        <v>1900</v>
      </c>
      <c r="W1128" s="41">
        <f>IF(MONTH(tbl_PV_Milestones[[#This Row],[Actual/Schedule Finish]])&lt;7,YEAR(tbl_PV_Milestones[[#This Row],[Actual/Schedule Finish]]),YEAR(tbl_PV_Milestones[[#This Row],[Actual/Schedule Finish]])+1)</f>
        <v>2025</v>
      </c>
      <c r="X1128" s="41" t="str">
        <f>IF(OR(tbl_PV_Milestones[[#This Row],[Project Status]]="Completed",tbl_PV_Milestones[[#This Row],[Project Status]]="Assumed Completed"),"Yes","No")</f>
        <v>No</v>
      </c>
      <c r="Y1128" s="41">
        <f>IF(tbl_PV_Milestones[[#This Row],[Baseline Date]]="",1,0)</f>
        <v>1</v>
      </c>
      <c r="Z1128" s="41">
        <f>IF(tbl_PV_Milestones[[#This Row],[Baseline Date]]&lt;PV_Meta!$B$7,1,0)</f>
        <v>1</v>
      </c>
      <c r="AA1128" s="41">
        <f>IF(tbl_PV_Milestones[[#This Row],[Complete]]="Yes",1,0)</f>
        <v>0</v>
      </c>
      <c r="AB1128" s="41">
        <f>IF(AND(tbl_PV_Milestones[[#This Row],[BL FY]]=2025,tbl_PV_Milestones[[#This Row],[Baseline Date]]&lt;PV_Meta!$B$7),1,0)</f>
        <v>0</v>
      </c>
      <c r="AC1128" s="41">
        <f>IF(AND(tbl_PV_Milestones[[#This Row],[Planned YTD]]=1,tbl_PV_Milestones[[#This Row],[Complete]]="Yes"),1,0)</f>
        <v>0</v>
      </c>
      <c r="AD1128" s="41">
        <f>IF(AND(tbl_PV_Milestones[[#This Row],[Actual/Schedule Finish]]&lt;PV_Meta!$B$7,tbl_PV_Milestones[[#This Row],[Complete]]="No",tbl_PV_Milestones[[#This Row],[Project Status]]&lt;&gt;"On Hold"),1,0)</f>
        <v>0</v>
      </c>
      <c r="AE1128" s="41">
        <f>IF(AND(tbl_PV_Milestones[[#This Row],[Actual/Schedule Finish]]&gt;tbl_PV_Milestones[[#This Row],[Baseline Date]],tbl_PV_Milestones[[#This Row],[Complete]]="No",tbl_PV_Milestones[[#This Row],[Project Status]]&lt;&gt;"On Hold",tbl_PV_Milestones[[#This Row],[Overdue]]=0,tbl_PV_Milestones[[#This Row],[To be Baselined]]&lt;&gt;1),1,0)</f>
        <v>0</v>
      </c>
      <c r="AF1128" s="41">
        <f>IF(AND(tbl_PV_Milestones[[#This Row],[BL FY]]=2025,tbl_PV_Milestones[[#This Row],[Finish FY]]&gt;2025),1,0)</f>
        <v>0</v>
      </c>
      <c r="AG1128" s="56" t="str">
        <f>_xlfn.XLOOKUP(tbl_PV_Milestones[[#This Row],[Work ID]],tbl_PV_Meta[Work ID '#],tbl_PV_Meta[Project Manager/Owner],,0)</f>
        <v>Project Manager 20</v>
      </c>
      <c r="AH1128" s="6"/>
    </row>
    <row r="1129" spans="4:34" x14ac:dyDescent="0.25">
      <c r="D1129" s="6" t="s">
        <v>136</v>
      </c>
      <c r="E1129" s="6" t="s">
        <v>52</v>
      </c>
      <c r="F1129" s="6" t="s">
        <v>1744</v>
      </c>
      <c r="G1129" s="6" t="s">
        <v>740</v>
      </c>
      <c r="H1129" s="6" t="s">
        <v>505</v>
      </c>
      <c r="I1129" s="6" t="s">
        <v>522</v>
      </c>
      <c r="J1129" s="6" t="s">
        <v>136</v>
      </c>
      <c r="K1129" s="6" t="s">
        <v>213</v>
      </c>
      <c r="L1129" s="6" t="s">
        <v>150</v>
      </c>
      <c r="M1129" s="43"/>
      <c r="N1129" s="44" t="s">
        <v>1979</v>
      </c>
      <c r="O1129" s="39">
        <v>45838.708333333299</v>
      </c>
      <c r="S1129" s="45" t="e">
        <f>_xlfn.CONCAT(#REF!,TRIM(tbl_PV_Milestones[[#This Row],[Milestone Description]]))</f>
        <v>#REF!</v>
      </c>
      <c r="T1129" s="84" t="str">
        <f>IF(COUNTIF(tbl_PV_Milestones[UID],tbl_PV_Milestones[[#This Row],[UID]])&gt;1,"Duplicate","")</f>
        <v>Duplicate</v>
      </c>
      <c r="U1129" s="42" t="str">
        <f>_xlfn.XLOOKUP(tbl_PV_Milestones[[#This Row],[Work ID]],tbl_PV_Meta[Work ID '#],tbl_PV_Meta[Sub-Portfolio])</f>
        <v>Sub-Portfolio 4</v>
      </c>
      <c r="V1129" s="41">
        <f>IF(MONTH(tbl_PV_Milestones[[#This Row],[Baseline Date]])&lt;7,YEAR(tbl_PV_Milestones[[#This Row],[Baseline Date]]),YEAR(tbl_PV_Milestones[[#This Row],[Baseline Date]])+1)</f>
        <v>1900</v>
      </c>
      <c r="W1129" s="41">
        <f>IF(MONTH(tbl_PV_Milestones[[#This Row],[Actual/Schedule Finish]])&lt;7,YEAR(tbl_PV_Milestones[[#This Row],[Actual/Schedule Finish]]),YEAR(tbl_PV_Milestones[[#This Row],[Actual/Schedule Finish]])+1)</f>
        <v>2025</v>
      </c>
      <c r="X1129" s="41" t="str">
        <f>IF(OR(tbl_PV_Milestones[[#This Row],[Project Status]]="Completed",tbl_PV_Milestones[[#This Row],[Project Status]]="Assumed Completed"),"Yes","No")</f>
        <v>No</v>
      </c>
      <c r="Y1129" s="41">
        <f>IF(tbl_PV_Milestones[[#This Row],[Baseline Date]]="",1,0)</f>
        <v>1</v>
      </c>
      <c r="Z1129" s="41">
        <f>IF(tbl_PV_Milestones[[#This Row],[Baseline Date]]&lt;PV_Meta!$B$7,1,0)</f>
        <v>1</v>
      </c>
      <c r="AA1129" s="41">
        <f>IF(tbl_PV_Milestones[[#This Row],[Complete]]="Yes",1,0)</f>
        <v>0</v>
      </c>
      <c r="AB1129" s="41">
        <f>IF(AND(tbl_PV_Milestones[[#This Row],[BL FY]]=2025,tbl_PV_Milestones[[#This Row],[Baseline Date]]&lt;PV_Meta!$B$7),1,0)</f>
        <v>0</v>
      </c>
      <c r="AC1129" s="41">
        <f>IF(AND(tbl_PV_Milestones[[#This Row],[Planned YTD]]=1,tbl_PV_Milestones[[#This Row],[Complete]]="Yes"),1,0)</f>
        <v>0</v>
      </c>
      <c r="AD1129" s="41">
        <f>IF(AND(tbl_PV_Milestones[[#This Row],[Actual/Schedule Finish]]&lt;PV_Meta!$B$7,tbl_PV_Milestones[[#This Row],[Complete]]="No",tbl_PV_Milestones[[#This Row],[Project Status]]&lt;&gt;"On Hold"),1,0)</f>
        <v>0</v>
      </c>
      <c r="AE1129" s="41">
        <f>IF(AND(tbl_PV_Milestones[[#This Row],[Actual/Schedule Finish]]&gt;tbl_PV_Milestones[[#This Row],[Baseline Date]],tbl_PV_Milestones[[#This Row],[Complete]]="No",tbl_PV_Milestones[[#This Row],[Project Status]]&lt;&gt;"On Hold",tbl_PV_Milestones[[#This Row],[Overdue]]=0,tbl_PV_Milestones[[#This Row],[To be Baselined]]&lt;&gt;1),1,0)</f>
        <v>0</v>
      </c>
      <c r="AF1129" s="41">
        <f>IF(AND(tbl_PV_Milestones[[#This Row],[BL FY]]=2025,tbl_PV_Milestones[[#This Row],[Finish FY]]&gt;2025),1,0)</f>
        <v>0</v>
      </c>
      <c r="AG1129" s="56" t="str">
        <f>_xlfn.XLOOKUP(tbl_PV_Milestones[[#This Row],[Work ID]],tbl_PV_Meta[Work ID '#],tbl_PV_Meta[Project Manager/Owner],,0)</f>
        <v>Project Manager 20</v>
      </c>
      <c r="AH1129" s="6"/>
    </row>
    <row r="1130" spans="4:34" x14ac:dyDescent="0.25">
      <c r="D1130" s="6" t="s">
        <v>136</v>
      </c>
      <c r="E1130" s="6" t="s">
        <v>52</v>
      </c>
      <c r="F1130" s="6" t="s">
        <v>1744</v>
      </c>
      <c r="G1130" s="6" t="s">
        <v>741</v>
      </c>
      <c r="H1130" s="6" t="s">
        <v>505</v>
      </c>
      <c r="I1130" s="6" t="s">
        <v>522</v>
      </c>
      <c r="J1130" s="6" t="s">
        <v>136</v>
      </c>
      <c r="K1130" s="6" t="s">
        <v>213</v>
      </c>
      <c r="L1130" s="6" t="s">
        <v>150</v>
      </c>
      <c r="M1130" s="43"/>
      <c r="N1130" s="44" t="s">
        <v>1979</v>
      </c>
      <c r="O1130" s="39">
        <v>45838.708333333299</v>
      </c>
      <c r="S1130" s="45" t="e">
        <f>_xlfn.CONCAT(#REF!,TRIM(tbl_PV_Milestones[[#This Row],[Milestone Description]]))</f>
        <v>#REF!</v>
      </c>
      <c r="T1130" s="84" t="str">
        <f>IF(COUNTIF(tbl_PV_Milestones[UID],tbl_PV_Milestones[[#This Row],[UID]])&gt;1,"Duplicate","")</f>
        <v>Duplicate</v>
      </c>
      <c r="U1130" s="42" t="str">
        <f>_xlfn.XLOOKUP(tbl_PV_Milestones[[#This Row],[Work ID]],tbl_PV_Meta[Work ID '#],tbl_PV_Meta[Sub-Portfolio])</f>
        <v>Sub-Portfolio 4</v>
      </c>
      <c r="V1130" s="41">
        <f>IF(MONTH(tbl_PV_Milestones[[#This Row],[Baseline Date]])&lt;7,YEAR(tbl_PV_Milestones[[#This Row],[Baseline Date]]),YEAR(tbl_PV_Milestones[[#This Row],[Baseline Date]])+1)</f>
        <v>1900</v>
      </c>
      <c r="W1130" s="41">
        <f>IF(MONTH(tbl_PV_Milestones[[#This Row],[Actual/Schedule Finish]])&lt;7,YEAR(tbl_PV_Milestones[[#This Row],[Actual/Schedule Finish]]),YEAR(tbl_PV_Milestones[[#This Row],[Actual/Schedule Finish]])+1)</f>
        <v>2025</v>
      </c>
      <c r="X1130" s="41" t="str">
        <f>IF(OR(tbl_PV_Milestones[[#This Row],[Project Status]]="Completed",tbl_PV_Milestones[[#This Row],[Project Status]]="Assumed Completed"),"Yes","No")</f>
        <v>No</v>
      </c>
      <c r="Y1130" s="41">
        <f>IF(tbl_PV_Milestones[[#This Row],[Baseline Date]]="",1,0)</f>
        <v>1</v>
      </c>
      <c r="Z1130" s="41">
        <f>IF(tbl_PV_Milestones[[#This Row],[Baseline Date]]&lt;PV_Meta!$B$7,1,0)</f>
        <v>1</v>
      </c>
      <c r="AA1130" s="41">
        <f>IF(tbl_PV_Milestones[[#This Row],[Complete]]="Yes",1,0)</f>
        <v>0</v>
      </c>
      <c r="AB1130" s="41">
        <f>IF(AND(tbl_PV_Milestones[[#This Row],[BL FY]]=2025,tbl_PV_Milestones[[#This Row],[Baseline Date]]&lt;PV_Meta!$B$7),1,0)</f>
        <v>0</v>
      </c>
      <c r="AC1130" s="41">
        <f>IF(AND(tbl_PV_Milestones[[#This Row],[Planned YTD]]=1,tbl_PV_Milestones[[#This Row],[Complete]]="Yes"),1,0)</f>
        <v>0</v>
      </c>
      <c r="AD1130" s="41">
        <f>IF(AND(tbl_PV_Milestones[[#This Row],[Actual/Schedule Finish]]&lt;PV_Meta!$B$7,tbl_PV_Milestones[[#This Row],[Complete]]="No",tbl_PV_Milestones[[#This Row],[Project Status]]&lt;&gt;"On Hold"),1,0)</f>
        <v>0</v>
      </c>
      <c r="AE1130" s="41">
        <f>IF(AND(tbl_PV_Milestones[[#This Row],[Actual/Schedule Finish]]&gt;tbl_PV_Milestones[[#This Row],[Baseline Date]],tbl_PV_Milestones[[#This Row],[Complete]]="No",tbl_PV_Milestones[[#This Row],[Project Status]]&lt;&gt;"On Hold",tbl_PV_Milestones[[#This Row],[Overdue]]=0,tbl_PV_Milestones[[#This Row],[To be Baselined]]&lt;&gt;1),1,0)</f>
        <v>0</v>
      </c>
      <c r="AF1130" s="41">
        <f>IF(AND(tbl_PV_Milestones[[#This Row],[BL FY]]=2025,tbl_PV_Milestones[[#This Row],[Finish FY]]&gt;2025),1,0)</f>
        <v>0</v>
      </c>
      <c r="AG1130" s="56" t="str">
        <f>_xlfn.XLOOKUP(tbl_PV_Milestones[[#This Row],[Work ID]],tbl_PV_Meta[Work ID '#],tbl_PV_Meta[Project Manager/Owner],,0)</f>
        <v>Project Manager 20</v>
      </c>
      <c r="AH1130" s="6"/>
    </row>
    <row r="1131" spans="4:34" x14ac:dyDescent="0.25">
      <c r="D1131" s="6" t="s">
        <v>136</v>
      </c>
      <c r="E1131" s="6" t="s">
        <v>52</v>
      </c>
      <c r="F1131" s="6" t="s">
        <v>1744</v>
      </c>
      <c r="G1131" s="6" t="s">
        <v>742</v>
      </c>
      <c r="H1131" s="6" t="s">
        <v>505</v>
      </c>
      <c r="I1131" s="6" t="s">
        <v>522</v>
      </c>
      <c r="J1131" s="6" t="s">
        <v>136</v>
      </c>
      <c r="K1131" s="6" t="s">
        <v>213</v>
      </c>
      <c r="L1131" s="6" t="s">
        <v>150</v>
      </c>
      <c r="M1131" s="43"/>
      <c r="N1131" s="44" t="s">
        <v>1979</v>
      </c>
      <c r="O1131" s="39">
        <v>45838.708333333299</v>
      </c>
      <c r="S1131" s="45" t="e">
        <f>_xlfn.CONCAT(#REF!,TRIM(tbl_PV_Milestones[[#This Row],[Milestone Description]]))</f>
        <v>#REF!</v>
      </c>
      <c r="T1131" s="84" t="str">
        <f>IF(COUNTIF(tbl_PV_Milestones[UID],tbl_PV_Milestones[[#This Row],[UID]])&gt;1,"Duplicate","")</f>
        <v>Duplicate</v>
      </c>
      <c r="U1131" s="42" t="str">
        <f>_xlfn.XLOOKUP(tbl_PV_Milestones[[#This Row],[Work ID]],tbl_PV_Meta[Work ID '#],tbl_PV_Meta[Sub-Portfolio])</f>
        <v>Sub-Portfolio 4</v>
      </c>
      <c r="V1131" s="41">
        <f>IF(MONTH(tbl_PV_Milestones[[#This Row],[Baseline Date]])&lt;7,YEAR(tbl_PV_Milestones[[#This Row],[Baseline Date]]),YEAR(tbl_PV_Milestones[[#This Row],[Baseline Date]])+1)</f>
        <v>1900</v>
      </c>
      <c r="W1131" s="41">
        <f>IF(MONTH(tbl_PV_Milestones[[#This Row],[Actual/Schedule Finish]])&lt;7,YEAR(tbl_PV_Milestones[[#This Row],[Actual/Schedule Finish]]),YEAR(tbl_PV_Milestones[[#This Row],[Actual/Schedule Finish]])+1)</f>
        <v>2025</v>
      </c>
      <c r="X1131" s="41" t="str">
        <f>IF(OR(tbl_PV_Milestones[[#This Row],[Project Status]]="Completed",tbl_PV_Milestones[[#This Row],[Project Status]]="Assumed Completed"),"Yes","No")</f>
        <v>No</v>
      </c>
      <c r="Y1131" s="41">
        <f>IF(tbl_PV_Milestones[[#This Row],[Baseline Date]]="",1,0)</f>
        <v>1</v>
      </c>
      <c r="Z1131" s="41">
        <f>IF(tbl_PV_Milestones[[#This Row],[Baseline Date]]&lt;PV_Meta!$B$7,1,0)</f>
        <v>1</v>
      </c>
      <c r="AA1131" s="41">
        <f>IF(tbl_PV_Milestones[[#This Row],[Complete]]="Yes",1,0)</f>
        <v>0</v>
      </c>
      <c r="AB1131" s="41">
        <f>IF(AND(tbl_PV_Milestones[[#This Row],[BL FY]]=2025,tbl_PV_Milestones[[#This Row],[Baseline Date]]&lt;PV_Meta!$B$7),1,0)</f>
        <v>0</v>
      </c>
      <c r="AC1131" s="41">
        <f>IF(AND(tbl_PV_Milestones[[#This Row],[Planned YTD]]=1,tbl_PV_Milestones[[#This Row],[Complete]]="Yes"),1,0)</f>
        <v>0</v>
      </c>
      <c r="AD1131" s="41">
        <f>IF(AND(tbl_PV_Milestones[[#This Row],[Actual/Schedule Finish]]&lt;PV_Meta!$B$7,tbl_PV_Milestones[[#This Row],[Complete]]="No",tbl_PV_Milestones[[#This Row],[Project Status]]&lt;&gt;"On Hold"),1,0)</f>
        <v>0</v>
      </c>
      <c r="AE1131" s="41">
        <f>IF(AND(tbl_PV_Milestones[[#This Row],[Actual/Schedule Finish]]&gt;tbl_PV_Milestones[[#This Row],[Baseline Date]],tbl_PV_Milestones[[#This Row],[Complete]]="No",tbl_PV_Milestones[[#This Row],[Project Status]]&lt;&gt;"On Hold",tbl_PV_Milestones[[#This Row],[Overdue]]=0,tbl_PV_Milestones[[#This Row],[To be Baselined]]&lt;&gt;1),1,0)</f>
        <v>0</v>
      </c>
      <c r="AF1131" s="41">
        <f>IF(AND(tbl_PV_Milestones[[#This Row],[BL FY]]=2025,tbl_PV_Milestones[[#This Row],[Finish FY]]&gt;2025),1,0)</f>
        <v>0</v>
      </c>
      <c r="AG1131" s="56" t="str">
        <f>_xlfn.XLOOKUP(tbl_PV_Milestones[[#This Row],[Work ID]],tbl_PV_Meta[Work ID '#],tbl_PV_Meta[Project Manager/Owner],,0)</f>
        <v>Project Manager 20</v>
      </c>
      <c r="AH1131" s="6"/>
    </row>
    <row r="1132" spans="4:34" x14ac:dyDescent="0.25">
      <c r="D1132" s="6" t="s">
        <v>136</v>
      </c>
      <c r="E1132" s="6" t="s">
        <v>52</v>
      </c>
      <c r="F1132" s="6" t="s">
        <v>1744</v>
      </c>
      <c r="G1132" s="6" t="s">
        <v>743</v>
      </c>
      <c r="H1132" s="6" t="s">
        <v>505</v>
      </c>
      <c r="I1132" s="6" t="s">
        <v>522</v>
      </c>
      <c r="J1132" s="6" t="s">
        <v>136</v>
      </c>
      <c r="K1132" s="6" t="s">
        <v>213</v>
      </c>
      <c r="L1132" s="6" t="s">
        <v>150</v>
      </c>
      <c r="M1132" s="43"/>
      <c r="N1132" s="44" t="s">
        <v>1979</v>
      </c>
      <c r="O1132" s="39">
        <v>45838.708333333299</v>
      </c>
      <c r="S1132" s="45" t="e">
        <f>_xlfn.CONCAT(#REF!,TRIM(tbl_PV_Milestones[[#This Row],[Milestone Description]]))</f>
        <v>#REF!</v>
      </c>
      <c r="T1132" s="84" t="str">
        <f>IF(COUNTIF(tbl_PV_Milestones[UID],tbl_PV_Milestones[[#This Row],[UID]])&gt;1,"Duplicate","")</f>
        <v>Duplicate</v>
      </c>
      <c r="U1132" s="42" t="str">
        <f>_xlfn.XLOOKUP(tbl_PV_Milestones[[#This Row],[Work ID]],tbl_PV_Meta[Work ID '#],tbl_PV_Meta[Sub-Portfolio])</f>
        <v>Sub-Portfolio 4</v>
      </c>
      <c r="V1132" s="41">
        <f>IF(MONTH(tbl_PV_Milestones[[#This Row],[Baseline Date]])&lt;7,YEAR(tbl_PV_Milestones[[#This Row],[Baseline Date]]),YEAR(tbl_PV_Milestones[[#This Row],[Baseline Date]])+1)</f>
        <v>1900</v>
      </c>
      <c r="W1132" s="41">
        <f>IF(MONTH(tbl_PV_Milestones[[#This Row],[Actual/Schedule Finish]])&lt;7,YEAR(tbl_PV_Milestones[[#This Row],[Actual/Schedule Finish]]),YEAR(tbl_PV_Milestones[[#This Row],[Actual/Schedule Finish]])+1)</f>
        <v>2025</v>
      </c>
      <c r="X1132" s="41" t="str">
        <f>IF(OR(tbl_PV_Milestones[[#This Row],[Project Status]]="Completed",tbl_PV_Milestones[[#This Row],[Project Status]]="Assumed Completed"),"Yes","No")</f>
        <v>No</v>
      </c>
      <c r="Y1132" s="41">
        <f>IF(tbl_PV_Milestones[[#This Row],[Baseline Date]]="",1,0)</f>
        <v>1</v>
      </c>
      <c r="Z1132" s="41">
        <f>IF(tbl_PV_Milestones[[#This Row],[Baseline Date]]&lt;PV_Meta!$B$7,1,0)</f>
        <v>1</v>
      </c>
      <c r="AA1132" s="41">
        <f>IF(tbl_PV_Milestones[[#This Row],[Complete]]="Yes",1,0)</f>
        <v>0</v>
      </c>
      <c r="AB1132" s="41">
        <f>IF(AND(tbl_PV_Milestones[[#This Row],[BL FY]]=2025,tbl_PV_Milestones[[#This Row],[Baseline Date]]&lt;PV_Meta!$B$7),1,0)</f>
        <v>0</v>
      </c>
      <c r="AC1132" s="41">
        <f>IF(AND(tbl_PV_Milestones[[#This Row],[Planned YTD]]=1,tbl_PV_Milestones[[#This Row],[Complete]]="Yes"),1,0)</f>
        <v>0</v>
      </c>
      <c r="AD1132" s="41">
        <f>IF(AND(tbl_PV_Milestones[[#This Row],[Actual/Schedule Finish]]&lt;PV_Meta!$B$7,tbl_PV_Milestones[[#This Row],[Complete]]="No",tbl_PV_Milestones[[#This Row],[Project Status]]&lt;&gt;"On Hold"),1,0)</f>
        <v>0</v>
      </c>
      <c r="AE1132" s="41">
        <f>IF(AND(tbl_PV_Milestones[[#This Row],[Actual/Schedule Finish]]&gt;tbl_PV_Milestones[[#This Row],[Baseline Date]],tbl_PV_Milestones[[#This Row],[Complete]]="No",tbl_PV_Milestones[[#This Row],[Project Status]]&lt;&gt;"On Hold",tbl_PV_Milestones[[#This Row],[Overdue]]=0,tbl_PV_Milestones[[#This Row],[To be Baselined]]&lt;&gt;1),1,0)</f>
        <v>0</v>
      </c>
      <c r="AF1132" s="41">
        <f>IF(AND(tbl_PV_Milestones[[#This Row],[BL FY]]=2025,tbl_PV_Milestones[[#This Row],[Finish FY]]&gt;2025),1,0)</f>
        <v>0</v>
      </c>
      <c r="AG1132" s="56" t="str">
        <f>_xlfn.XLOOKUP(tbl_PV_Milestones[[#This Row],[Work ID]],tbl_PV_Meta[Work ID '#],tbl_PV_Meta[Project Manager/Owner],,0)</f>
        <v>Project Manager 20</v>
      </c>
      <c r="AH1132" s="6"/>
    </row>
    <row r="1133" spans="4:34" x14ac:dyDescent="0.25">
      <c r="D1133" s="6" t="s">
        <v>136</v>
      </c>
      <c r="E1133" s="6" t="s">
        <v>52</v>
      </c>
      <c r="F1133" s="6" t="s">
        <v>1744</v>
      </c>
      <c r="G1133" s="6" t="s">
        <v>703</v>
      </c>
      <c r="H1133" s="6" t="s">
        <v>505</v>
      </c>
      <c r="I1133" s="6" t="s">
        <v>522</v>
      </c>
      <c r="J1133" s="6" t="s">
        <v>136</v>
      </c>
      <c r="K1133" s="6" t="s">
        <v>213</v>
      </c>
      <c r="L1133" s="6" t="s">
        <v>150</v>
      </c>
      <c r="M1133" s="43"/>
      <c r="N1133" s="44" t="s">
        <v>1979</v>
      </c>
      <c r="O1133" s="39">
        <v>45838.708333333299</v>
      </c>
      <c r="S1133" s="45" t="e">
        <f>_xlfn.CONCAT(#REF!,TRIM(tbl_PV_Milestones[[#This Row],[Milestone Description]]))</f>
        <v>#REF!</v>
      </c>
      <c r="T1133" s="84" t="str">
        <f>IF(COUNTIF(tbl_PV_Milestones[UID],tbl_PV_Milestones[[#This Row],[UID]])&gt;1,"Duplicate","")</f>
        <v>Duplicate</v>
      </c>
      <c r="U1133" s="42" t="str">
        <f>_xlfn.XLOOKUP(tbl_PV_Milestones[[#This Row],[Work ID]],tbl_PV_Meta[Work ID '#],tbl_PV_Meta[Sub-Portfolio])</f>
        <v>Sub-Portfolio 4</v>
      </c>
      <c r="V1133" s="41">
        <f>IF(MONTH(tbl_PV_Milestones[[#This Row],[Baseline Date]])&lt;7,YEAR(tbl_PV_Milestones[[#This Row],[Baseline Date]]),YEAR(tbl_PV_Milestones[[#This Row],[Baseline Date]])+1)</f>
        <v>1900</v>
      </c>
      <c r="W1133" s="41">
        <f>IF(MONTH(tbl_PV_Milestones[[#This Row],[Actual/Schedule Finish]])&lt;7,YEAR(tbl_PV_Milestones[[#This Row],[Actual/Schedule Finish]]),YEAR(tbl_PV_Milestones[[#This Row],[Actual/Schedule Finish]])+1)</f>
        <v>2025</v>
      </c>
      <c r="X1133" s="41" t="str">
        <f>IF(OR(tbl_PV_Milestones[[#This Row],[Project Status]]="Completed",tbl_PV_Milestones[[#This Row],[Project Status]]="Assumed Completed"),"Yes","No")</f>
        <v>No</v>
      </c>
      <c r="Y1133" s="41">
        <f>IF(tbl_PV_Milestones[[#This Row],[Baseline Date]]="",1,0)</f>
        <v>1</v>
      </c>
      <c r="Z1133" s="41">
        <f>IF(tbl_PV_Milestones[[#This Row],[Baseline Date]]&lt;PV_Meta!$B$7,1,0)</f>
        <v>1</v>
      </c>
      <c r="AA1133" s="41">
        <f>IF(tbl_PV_Milestones[[#This Row],[Complete]]="Yes",1,0)</f>
        <v>0</v>
      </c>
      <c r="AB1133" s="41">
        <f>IF(AND(tbl_PV_Milestones[[#This Row],[BL FY]]=2025,tbl_PV_Milestones[[#This Row],[Baseline Date]]&lt;PV_Meta!$B$7),1,0)</f>
        <v>0</v>
      </c>
      <c r="AC1133" s="41">
        <f>IF(AND(tbl_PV_Milestones[[#This Row],[Planned YTD]]=1,tbl_PV_Milestones[[#This Row],[Complete]]="Yes"),1,0)</f>
        <v>0</v>
      </c>
      <c r="AD1133" s="41">
        <f>IF(AND(tbl_PV_Milestones[[#This Row],[Actual/Schedule Finish]]&lt;PV_Meta!$B$7,tbl_PV_Milestones[[#This Row],[Complete]]="No",tbl_PV_Milestones[[#This Row],[Project Status]]&lt;&gt;"On Hold"),1,0)</f>
        <v>0</v>
      </c>
      <c r="AE1133" s="41">
        <f>IF(AND(tbl_PV_Milestones[[#This Row],[Actual/Schedule Finish]]&gt;tbl_PV_Milestones[[#This Row],[Baseline Date]],tbl_PV_Milestones[[#This Row],[Complete]]="No",tbl_PV_Milestones[[#This Row],[Project Status]]&lt;&gt;"On Hold",tbl_PV_Milestones[[#This Row],[Overdue]]=0,tbl_PV_Milestones[[#This Row],[To be Baselined]]&lt;&gt;1),1,0)</f>
        <v>0</v>
      </c>
      <c r="AF1133" s="41">
        <f>IF(AND(tbl_PV_Milestones[[#This Row],[BL FY]]=2025,tbl_PV_Milestones[[#This Row],[Finish FY]]&gt;2025),1,0)</f>
        <v>0</v>
      </c>
      <c r="AG1133" s="56" t="str">
        <f>_xlfn.XLOOKUP(tbl_PV_Milestones[[#This Row],[Work ID]],tbl_PV_Meta[Work ID '#],tbl_PV_Meta[Project Manager/Owner],,0)</f>
        <v>Project Manager 20</v>
      </c>
      <c r="AH1133" s="6"/>
    </row>
    <row r="1134" spans="4:34" x14ac:dyDescent="0.25">
      <c r="D1134" s="6" t="s">
        <v>136</v>
      </c>
      <c r="E1134" s="6" t="s">
        <v>52</v>
      </c>
      <c r="F1134" s="6" t="s">
        <v>1744</v>
      </c>
      <c r="G1134" s="6" t="s">
        <v>595</v>
      </c>
      <c r="H1134" s="6" t="s">
        <v>505</v>
      </c>
      <c r="I1134" s="6" t="s">
        <v>522</v>
      </c>
      <c r="J1134" s="6" t="s">
        <v>136</v>
      </c>
      <c r="K1134" s="6" t="s">
        <v>213</v>
      </c>
      <c r="L1134" s="6" t="s">
        <v>150</v>
      </c>
      <c r="M1134" s="43"/>
      <c r="N1134" s="44" t="s">
        <v>1979</v>
      </c>
      <c r="O1134" s="39">
        <v>45838.708333333299</v>
      </c>
      <c r="S1134" s="45" t="e">
        <f>_xlfn.CONCAT(#REF!,TRIM(tbl_PV_Milestones[[#This Row],[Milestone Description]]))</f>
        <v>#REF!</v>
      </c>
      <c r="T1134" s="84" t="str">
        <f>IF(COUNTIF(tbl_PV_Milestones[UID],tbl_PV_Milestones[[#This Row],[UID]])&gt;1,"Duplicate","")</f>
        <v>Duplicate</v>
      </c>
      <c r="U1134" s="42" t="str">
        <f>_xlfn.XLOOKUP(tbl_PV_Milestones[[#This Row],[Work ID]],tbl_PV_Meta[Work ID '#],tbl_PV_Meta[Sub-Portfolio])</f>
        <v>Sub-Portfolio 4</v>
      </c>
      <c r="V1134" s="41">
        <f>IF(MONTH(tbl_PV_Milestones[[#This Row],[Baseline Date]])&lt;7,YEAR(tbl_PV_Milestones[[#This Row],[Baseline Date]]),YEAR(tbl_PV_Milestones[[#This Row],[Baseline Date]])+1)</f>
        <v>1900</v>
      </c>
      <c r="W1134" s="41">
        <f>IF(MONTH(tbl_PV_Milestones[[#This Row],[Actual/Schedule Finish]])&lt;7,YEAR(tbl_PV_Milestones[[#This Row],[Actual/Schedule Finish]]),YEAR(tbl_PV_Milestones[[#This Row],[Actual/Schedule Finish]])+1)</f>
        <v>2025</v>
      </c>
      <c r="X1134" s="41" t="str">
        <f>IF(OR(tbl_PV_Milestones[[#This Row],[Project Status]]="Completed",tbl_PV_Milestones[[#This Row],[Project Status]]="Assumed Completed"),"Yes","No")</f>
        <v>No</v>
      </c>
      <c r="Y1134" s="41">
        <f>IF(tbl_PV_Milestones[[#This Row],[Baseline Date]]="",1,0)</f>
        <v>1</v>
      </c>
      <c r="Z1134" s="41">
        <f>IF(tbl_PV_Milestones[[#This Row],[Baseline Date]]&lt;PV_Meta!$B$7,1,0)</f>
        <v>1</v>
      </c>
      <c r="AA1134" s="41">
        <f>IF(tbl_PV_Milestones[[#This Row],[Complete]]="Yes",1,0)</f>
        <v>0</v>
      </c>
      <c r="AB1134" s="41">
        <f>IF(AND(tbl_PV_Milestones[[#This Row],[BL FY]]=2025,tbl_PV_Milestones[[#This Row],[Baseline Date]]&lt;PV_Meta!$B$7),1,0)</f>
        <v>0</v>
      </c>
      <c r="AC1134" s="41">
        <f>IF(AND(tbl_PV_Milestones[[#This Row],[Planned YTD]]=1,tbl_PV_Milestones[[#This Row],[Complete]]="Yes"),1,0)</f>
        <v>0</v>
      </c>
      <c r="AD1134" s="41">
        <f>IF(AND(tbl_PV_Milestones[[#This Row],[Actual/Schedule Finish]]&lt;PV_Meta!$B$7,tbl_PV_Milestones[[#This Row],[Complete]]="No",tbl_PV_Milestones[[#This Row],[Project Status]]&lt;&gt;"On Hold"),1,0)</f>
        <v>0</v>
      </c>
      <c r="AE1134" s="41">
        <f>IF(AND(tbl_PV_Milestones[[#This Row],[Actual/Schedule Finish]]&gt;tbl_PV_Milestones[[#This Row],[Baseline Date]],tbl_PV_Milestones[[#This Row],[Complete]]="No",tbl_PV_Milestones[[#This Row],[Project Status]]&lt;&gt;"On Hold",tbl_PV_Milestones[[#This Row],[Overdue]]=0,tbl_PV_Milestones[[#This Row],[To be Baselined]]&lt;&gt;1),1,0)</f>
        <v>0</v>
      </c>
      <c r="AF1134" s="41">
        <f>IF(AND(tbl_PV_Milestones[[#This Row],[BL FY]]=2025,tbl_PV_Milestones[[#This Row],[Finish FY]]&gt;2025),1,0)</f>
        <v>0</v>
      </c>
      <c r="AG1134" s="56" t="str">
        <f>_xlfn.XLOOKUP(tbl_PV_Milestones[[#This Row],[Work ID]],tbl_PV_Meta[Work ID '#],tbl_PV_Meta[Project Manager/Owner],,0)</f>
        <v>Project Manager 20</v>
      </c>
      <c r="AH1134" s="6"/>
    </row>
    <row r="1135" spans="4:34" x14ac:dyDescent="0.25">
      <c r="D1135" s="6" t="s">
        <v>136</v>
      </c>
      <c r="E1135" s="6" t="s">
        <v>52</v>
      </c>
      <c r="F1135" s="6" t="s">
        <v>1744</v>
      </c>
      <c r="G1135" s="6" t="s">
        <v>569</v>
      </c>
      <c r="H1135" s="6" t="s">
        <v>505</v>
      </c>
      <c r="I1135" s="6" t="s">
        <v>522</v>
      </c>
      <c r="J1135" s="6" t="s">
        <v>136</v>
      </c>
      <c r="K1135" s="6" t="s">
        <v>213</v>
      </c>
      <c r="L1135" s="6" t="s">
        <v>150</v>
      </c>
      <c r="M1135" s="43"/>
      <c r="N1135" s="44" t="s">
        <v>1979</v>
      </c>
      <c r="O1135" s="39">
        <v>45838.708333333299</v>
      </c>
      <c r="S1135" s="45" t="e">
        <f>_xlfn.CONCAT(#REF!,TRIM(tbl_PV_Milestones[[#This Row],[Milestone Description]]))</f>
        <v>#REF!</v>
      </c>
      <c r="T1135" s="84" t="str">
        <f>IF(COUNTIF(tbl_PV_Milestones[UID],tbl_PV_Milestones[[#This Row],[UID]])&gt;1,"Duplicate","")</f>
        <v>Duplicate</v>
      </c>
      <c r="U1135" s="42" t="str">
        <f>_xlfn.XLOOKUP(tbl_PV_Milestones[[#This Row],[Work ID]],tbl_PV_Meta[Work ID '#],tbl_PV_Meta[Sub-Portfolio])</f>
        <v>Sub-Portfolio 4</v>
      </c>
      <c r="V1135" s="41">
        <f>IF(MONTH(tbl_PV_Milestones[[#This Row],[Baseline Date]])&lt;7,YEAR(tbl_PV_Milestones[[#This Row],[Baseline Date]]),YEAR(tbl_PV_Milestones[[#This Row],[Baseline Date]])+1)</f>
        <v>1900</v>
      </c>
      <c r="W1135" s="41">
        <f>IF(MONTH(tbl_PV_Milestones[[#This Row],[Actual/Schedule Finish]])&lt;7,YEAR(tbl_PV_Milestones[[#This Row],[Actual/Schedule Finish]]),YEAR(tbl_PV_Milestones[[#This Row],[Actual/Schedule Finish]])+1)</f>
        <v>2025</v>
      </c>
      <c r="X1135" s="41" t="str">
        <f>IF(OR(tbl_PV_Milestones[[#This Row],[Project Status]]="Completed",tbl_PV_Milestones[[#This Row],[Project Status]]="Assumed Completed"),"Yes","No")</f>
        <v>No</v>
      </c>
      <c r="Y1135" s="41">
        <f>IF(tbl_PV_Milestones[[#This Row],[Baseline Date]]="",1,0)</f>
        <v>1</v>
      </c>
      <c r="Z1135" s="41">
        <f>IF(tbl_PV_Milestones[[#This Row],[Baseline Date]]&lt;PV_Meta!$B$7,1,0)</f>
        <v>1</v>
      </c>
      <c r="AA1135" s="41">
        <f>IF(tbl_PV_Milestones[[#This Row],[Complete]]="Yes",1,0)</f>
        <v>0</v>
      </c>
      <c r="AB1135" s="41">
        <f>IF(AND(tbl_PV_Milestones[[#This Row],[BL FY]]=2025,tbl_PV_Milestones[[#This Row],[Baseline Date]]&lt;PV_Meta!$B$7),1,0)</f>
        <v>0</v>
      </c>
      <c r="AC1135" s="41">
        <f>IF(AND(tbl_PV_Milestones[[#This Row],[Planned YTD]]=1,tbl_PV_Milestones[[#This Row],[Complete]]="Yes"),1,0)</f>
        <v>0</v>
      </c>
      <c r="AD1135" s="41">
        <f>IF(AND(tbl_PV_Milestones[[#This Row],[Actual/Schedule Finish]]&lt;PV_Meta!$B$7,tbl_PV_Milestones[[#This Row],[Complete]]="No",tbl_PV_Milestones[[#This Row],[Project Status]]&lt;&gt;"On Hold"),1,0)</f>
        <v>0</v>
      </c>
      <c r="AE1135" s="41">
        <f>IF(AND(tbl_PV_Milestones[[#This Row],[Actual/Schedule Finish]]&gt;tbl_PV_Milestones[[#This Row],[Baseline Date]],tbl_PV_Milestones[[#This Row],[Complete]]="No",tbl_PV_Milestones[[#This Row],[Project Status]]&lt;&gt;"On Hold",tbl_PV_Milestones[[#This Row],[Overdue]]=0,tbl_PV_Milestones[[#This Row],[To be Baselined]]&lt;&gt;1),1,0)</f>
        <v>0</v>
      </c>
      <c r="AF1135" s="41">
        <f>IF(AND(tbl_PV_Milestones[[#This Row],[BL FY]]=2025,tbl_PV_Milestones[[#This Row],[Finish FY]]&gt;2025),1,0)</f>
        <v>0</v>
      </c>
      <c r="AG1135" s="56" t="str">
        <f>_xlfn.XLOOKUP(tbl_PV_Milestones[[#This Row],[Work ID]],tbl_PV_Meta[Work ID '#],tbl_PV_Meta[Project Manager/Owner],,0)</f>
        <v>Project Manager 20</v>
      </c>
      <c r="AH1135" s="6"/>
    </row>
    <row r="1136" spans="4:34" x14ac:dyDescent="0.25">
      <c r="D1136" s="6" t="s">
        <v>136</v>
      </c>
      <c r="E1136" s="6" t="s">
        <v>52</v>
      </c>
      <c r="F1136" s="6" t="s">
        <v>1744</v>
      </c>
      <c r="G1136" s="6" t="s">
        <v>628</v>
      </c>
      <c r="H1136" s="6" t="s">
        <v>505</v>
      </c>
      <c r="I1136" s="6" t="s">
        <v>522</v>
      </c>
      <c r="J1136" s="6" t="s">
        <v>136</v>
      </c>
      <c r="K1136" s="6" t="s">
        <v>213</v>
      </c>
      <c r="L1136" s="6" t="s">
        <v>150</v>
      </c>
      <c r="M1136" s="43"/>
      <c r="N1136" s="44" t="s">
        <v>1979</v>
      </c>
      <c r="O1136" s="39">
        <v>45838.708333333299</v>
      </c>
      <c r="S1136" s="45" t="e">
        <f>_xlfn.CONCAT(#REF!,TRIM(tbl_PV_Milestones[[#This Row],[Milestone Description]]))</f>
        <v>#REF!</v>
      </c>
      <c r="T1136" s="84" t="str">
        <f>IF(COUNTIF(tbl_PV_Milestones[UID],tbl_PV_Milestones[[#This Row],[UID]])&gt;1,"Duplicate","")</f>
        <v>Duplicate</v>
      </c>
      <c r="U1136" s="42" t="str">
        <f>_xlfn.XLOOKUP(tbl_PV_Milestones[[#This Row],[Work ID]],tbl_PV_Meta[Work ID '#],tbl_PV_Meta[Sub-Portfolio])</f>
        <v>Sub-Portfolio 4</v>
      </c>
      <c r="V1136" s="41">
        <f>IF(MONTH(tbl_PV_Milestones[[#This Row],[Baseline Date]])&lt;7,YEAR(tbl_PV_Milestones[[#This Row],[Baseline Date]]),YEAR(tbl_PV_Milestones[[#This Row],[Baseline Date]])+1)</f>
        <v>1900</v>
      </c>
      <c r="W1136" s="41">
        <f>IF(MONTH(tbl_PV_Milestones[[#This Row],[Actual/Schedule Finish]])&lt;7,YEAR(tbl_PV_Milestones[[#This Row],[Actual/Schedule Finish]]),YEAR(tbl_PV_Milestones[[#This Row],[Actual/Schedule Finish]])+1)</f>
        <v>2025</v>
      </c>
      <c r="X1136" s="41" t="str">
        <f>IF(OR(tbl_PV_Milestones[[#This Row],[Project Status]]="Completed",tbl_PV_Milestones[[#This Row],[Project Status]]="Assumed Completed"),"Yes","No")</f>
        <v>No</v>
      </c>
      <c r="Y1136" s="41">
        <f>IF(tbl_PV_Milestones[[#This Row],[Baseline Date]]="",1,0)</f>
        <v>1</v>
      </c>
      <c r="Z1136" s="41">
        <f>IF(tbl_PV_Milestones[[#This Row],[Baseline Date]]&lt;PV_Meta!$B$7,1,0)</f>
        <v>1</v>
      </c>
      <c r="AA1136" s="41">
        <f>IF(tbl_PV_Milestones[[#This Row],[Complete]]="Yes",1,0)</f>
        <v>0</v>
      </c>
      <c r="AB1136" s="41">
        <f>IF(AND(tbl_PV_Milestones[[#This Row],[BL FY]]=2025,tbl_PV_Milestones[[#This Row],[Baseline Date]]&lt;PV_Meta!$B$7),1,0)</f>
        <v>0</v>
      </c>
      <c r="AC1136" s="41">
        <f>IF(AND(tbl_PV_Milestones[[#This Row],[Planned YTD]]=1,tbl_PV_Milestones[[#This Row],[Complete]]="Yes"),1,0)</f>
        <v>0</v>
      </c>
      <c r="AD1136" s="41">
        <f>IF(AND(tbl_PV_Milestones[[#This Row],[Actual/Schedule Finish]]&lt;PV_Meta!$B$7,tbl_PV_Milestones[[#This Row],[Complete]]="No",tbl_PV_Milestones[[#This Row],[Project Status]]&lt;&gt;"On Hold"),1,0)</f>
        <v>0</v>
      </c>
      <c r="AE1136" s="41">
        <f>IF(AND(tbl_PV_Milestones[[#This Row],[Actual/Schedule Finish]]&gt;tbl_PV_Milestones[[#This Row],[Baseline Date]],tbl_PV_Milestones[[#This Row],[Complete]]="No",tbl_PV_Milestones[[#This Row],[Project Status]]&lt;&gt;"On Hold",tbl_PV_Milestones[[#This Row],[Overdue]]=0,tbl_PV_Milestones[[#This Row],[To be Baselined]]&lt;&gt;1),1,0)</f>
        <v>0</v>
      </c>
      <c r="AF1136" s="41">
        <f>IF(AND(tbl_PV_Milestones[[#This Row],[BL FY]]=2025,tbl_PV_Milestones[[#This Row],[Finish FY]]&gt;2025),1,0)</f>
        <v>0</v>
      </c>
      <c r="AG1136" s="56" t="str">
        <f>_xlfn.XLOOKUP(tbl_PV_Milestones[[#This Row],[Work ID]],tbl_PV_Meta[Work ID '#],tbl_PV_Meta[Project Manager/Owner],,0)</f>
        <v>Project Manager 20</v>
      </c>
      <c r="AH1136" s="6"/>
    </row>
    <row r="1137" spans="4:34" x14ac:dyDescent="0.25">
      <c r="D1137" s="6" t="s">
        <v>136</v>
      </c>
      <c r="E1137" s="6" t="s">
        <v>52</v>
      </c>
      <c r="F1137" s="6" t="s">
        <v>1744</v>
      </c>
      <c r="G1137" s="6" t="s">
        <v>744</v>
      </c>
      <c r="H1137" s="6" t="s">
        <v>505</v>
      </c>
      <c r="I1137" s="6" t="s">
        <v>522</v>
      </c>
      <c r="J1137" s="6" t="s">
        <v>136</v>
      </c>
      <c r="K1137" s="6" t="s">
        <v>213</v>
      </c>
      <c r="L1137" s="6" t="s">
        <v>150</v>
      </c>
      <c r="M1137" s="43"/>
      <c r="N1137" s="44" t="s">
        <v>1979</v>
      </c>
      <c r="O1137" s="39">
        <v>45838.708333333299</v>
      </c>
      <c r="S1137" s="45" t="e">
        <f>_xlfn.CONCAT(#REF!,TRIM(tbl_PV_Milestones[[#This Row],[Milestone Description]]))</f>
        <v>#REF!</v>
      </c>
      <c r="T1137" s="84" t="str">
        <f>IF(COUNTIF(tbl_PV_Milestones[UID],tbl_PV_Milestones[[#This Row],[UID]])&gt;1,"Duplicate","")</f>
        <v>Duplicate</v>
      </c>
      <c r="U1137" s="42" t="str">
        <f>_xlfn.XLOOKUP(tbl_PV_Milestones[[#This Row],[Work ID]],tbl_PV_Meta[Work ID '#],tbl_PV_Meta[Sub-Portfolio])</f>
        <v>Sub-Portfolio 4</v>
      </c>
      <c r="V1137" s="41">
        <f>IF(MONTH(tbl_PV_Milestones[[#This Row],[Baseline Date]])&lt;7,YEAR(tbl_PV_Milestones[[#This Row],[Baseline Date]]),YEAR(tbl_PV_Milestones[[#This Row],[Baseline Date]])+1)</f>
        <v>1900</v>
      </c>
      <c r="W1137" s="41">
        <f>IF(MONTH(tbl_PV_Milestones[[#This Row],[Actual/Schedule Finish]])&lt;7,YEAR(tbl_PV_Milestones[[#This Row],[Actual/Schedule Finish]]),YEAR(tbl_PV_Milestones[[#This Row],[Actual/Schedule Finish]])+1)</f>
        <v>2025</v>
      </c>
      <c r="X1137" s="41" t="str">
        <f>IF(OR(tbl_PV_Milestones[[#This Row],[Project Status]]="Completed",tbl_PV_Milestones[[#This Row],[Project Status]]="Assumed Completed"),"Yes","No")</f>
        <v>No</v>
      </c>
      <c r="Y1137" s="41">
        <f>IF(tbl_PV_Milestones[[#This Row],[Baseline Date]]="",1,0)</f>
        <v>1</v>
      </c>
      <c r="Z1137" s="41">
        <f>IF(tbl_PV_Milestones[[#This Row],[Baseline Date]]&lt;PV_Meta!$B$7,1,0)</f>
        <v>1</v>
      </c>
      <c r="AA1137" s="41">
        <f>IF(tbl_PV_Milestones[[#This Row],[Complete]]="Yes",1,0)</f>
        <v>0</v>
      </c>
      <c r="AB1137" s="41">
        <f>IF(AND(tbl_PV_Milestones[[#This Row],[BL FY]]=2025,tbl_PV_Milestones[[#This Row],[Baseline Date]]&lt;PV_Meta!$B$7),1,0)</f>
        <v>0</v>
      </c>
      <c r="AC1137" s="41">
        <f>IF(AND(tbl_PV_Milestones[[#This Row],[Planned YTD]]=1,tbl_PV_Milestones[[#This Row],[Complete]]="Yes"),1,0)</f>
        <v>0</v>
      </c>
      <c r="AD1137" s="41">
        <f>IF(AND(tbl_PV_Milestones[[#This Row],[Actual/Schedule Finish]]&lt;PV_Meta!$B$7,tbl_PV_Milestones[[#This Row],[Complete]]="No",tbl_PV_Milestones[[#This Row],[Project Status]]&lt;&gt;"On Hold"),1,0)</f>
        <v>0</v>
      </c>
      <c r="AE1137" s="41">
        <f>IF(AND(tbl_PV_Milestones[[#This Row],[Actual/Schedule Finish]]&gt;tbl_PV_Milestones[[#This Row],[Baseline Date]],tbl_PV_Milestones[[#This Row],[Complete]]="No",tbl_PV_Milestones[[#This Row],[Project Status]]&lt;&gt;"On Hold",tbl_PV_Milestones[[#This Row],[Overdue]]=0,tbl_PV_Milestones[[#This Row],[To be Baselined]]&lt;&gt;1),1,0)</f>
        <v>0</v>
      </c>
      <c r="AF1137" s="41">
        <f>IF(AND(tbl_PV_Milestones[[#This Row],[BL FY]]=2025,tbl_PV_Milestones[[#This Row],[Finish FY]]&gt;2025),1,0)</f>
        <v>0</v>
      </c>
      <c r="AG1137" s="56" t="str">
        <f>_xlfn.XLOOKUP(tbl_PV_Milestones[[#This Row],[Work ID]],tbl_PV_Meta[Work ID '#],tbl_PV_Meta[Project Manager/Owner],,0)</f>
        <v>Project Manager 20</v>
      </c>
      <c r="AH1137" s="6"/>
    </row>
    <row r="1138" spans="4:34" x14ac:dyDescent="0.25">
      <c r="D1138" s="6" t="s">
        <v>136</v>
      </c>
      <c r="E1138" s="6" t="s">
        <v>52</v>
      </c>
      <c r="F1138" s="6" t="s">
        <v>1744</v>
      </c>
      <c r="G1138" s="6" t="s">
        <v>567</v>
      </c>
      <c r="H1138" s="6" t="s">
        <v>505</v>
      </c>
      <c r="I1138" s="6" t="s">
        <v>522</v>
      </c>
      <c r="J1138" s="6" t="s">
        <v>136</v>
      </c>
      <c r="K1138" s="6" t="s">
        <v>213</v>
      </c>
      <c r="L1138" s="6" t="s">
        <v>150</v>
      </c>
      <c r="M1138" s="43"/>
      <c r="N1138" s="44" t="s">
        <v>1979</v>
      </c>
      <c r="O1138" s="39">
        <v>45838.708333333299</v>
      </c>
      <c r="S1138" s="45" t="e">
        <f>_xlfn.CONCAT(#REF!,TRIM(tbl_PV_Milestones[[#This Row],[Milestone Description]]))</f>
        <v>#REF!</v>
      </c>
      <c r="T1138" s="84" t="str">
        <f>IF(COUNTIF(tbl_PV_Milestones[UID],tbl_PV_Milestones[[#This Row],[UID]])&gt;1,"Duplicate","")</f>
        <v>Duplicate</v>
      </c>
      <c r="U1138" s="42" t="str">
        <f>_xlfn.XLOOKUP(tbl_PV_Milestones[[#This Row],[Work ID]],tbl_PV_Meta[Work ID '#],tbl_PV_Meta[Sub-Portfolio])</f>
        <v>Sub-Portfolio 4</v>
      </c>
      <c r="V1138" s="41">
        <f>IF(MONTH(tbl_PV_Milestones[[#This Row],[Baseline Date]])&lt;7,YEAR(tbl_PV_Milestones[[#This Row],[Baseline Date]]),YEAR(tbl_PV_Milestones[[#This Row],[Baseline Date]])+1)</f>
        <v>1900</v>
      </c>
      <c r="W1138" s="41">
        <f>IF(MONTH(tbl_PV_Milestones[[#This Row],[Actual/Schedule Finish]])&lt;7,YEAR(tbl_PV_Milestones[[#This Row],[Actual/Schedule Finish]]),YEAR(tbl_PV_Milestones[[#This Row],[Actual/Schedule Finish]])+1)</f>
        <v>2025</v>
      </c>
      <c r="X1138" s="41" t="str">
        <f>IF(OR(tbl_PV_Milestones[[#This Row],[Project Status]]="Completed",tbl_PV_Milestones[[#This Row],[Project Status]]="Assumed Completed"),"Yes","No")</f>
        <v>No</v>
      </c>
      <c r="Y1138" s="41">
        <f>IF(tbl_PV_Milestones[[#This Row],[Baseline Date]]="",1,0)</f>
        <v>1</v>
      </c>
      <c r="Z1138" s="41">
        <f>IF(tbl_PV_Milestones[[#This Row],[Baseline Date]]&lt;PV_Meta!$B$7,1,0)</f>
        <v>1</v>
      </c>
      <c r="AA1138" s="41">
        <f>IF(tbl_PV_Milestones[[#This Row],[Complete]]="Yes",1,0)</f>
        <v>0</v>
      </c>
      <c r="AB1138" s="41">
        <f>IF(AND(tbl_PV_Milestones[[#This Row],[BL FY]]=2025,tbl_PV_Milestones[[#This Row],[Baseline Date]]&lt;PV_Meta!$B$7),1,0)</f>
        <v>0</v>
      </c>
      <c r="AC1138" s="41">
        <f>IF(AND(tbl_PV_Milestones[[#This Row],[Planned YTD]]=1,tbl_PV_Milestones[[#This Row],[Complete]]="Yes"),1,0)</f>
        <v>0</v>
      </c>
      <c r="AD1138" s="41">
        <f>IF(AND(tbl_PV_Milestones[[#This Row],[Actual/Schedule Finish]]&lt;PV_Meta!$B$7,tbl_PV_Milestones[[#This Row],[Complete]]="No",tbl_PV_Milestones[[#This Row],[Project Status]]&lt;&gt;"On Hold"),1,0)</f>
        <v>0</v>
      </c>
      <c r="AE1138" s="41">
        <f>IF(AND(tbl_PV_Milestones[[#This Row],[Actual/Schedule Finish]]&gt;tbl_PV_Milestones[[#This Row],[Baseline Date]],tbl_PV_Milestones[[#This Row],[Complete]]="No",tbl_PV_Milestones[[#This Row],[Project Status]]&lt;&gt;"On Hold",tbl_PV_Milestones[[#This Row],[Overdue]]=0,tbl_PV_Milestones[[#This Row],[To be Baselined]]&lt;&gt;1),1,0)</f>
        <v>0</v>
      </c>
      <c r="AF1138" s="41">
        <f>IF(AND(tbl_PV_Milestones[[#This Row],[BL FY]]=2025,tbl_PV_Milestones[[#This Row],[Finish FY]]&gt;2025),1,0)</f>
        <v>0</v>
      </c>
      <c r="AG1138" s="56" t="str">
        <f>_xlfn.XLOOKUP(tbl_PV_Milestones[[#This Row],[Work ID]],tbl_PV_Meta[Work ID '#],tbl_PV_Meta[Project Manager/Owner],,0)</f>
        <v>Project Manager 20</v>
      </c>
      <c r="AH1138" s="6"/>
    </row>
    <row r="1139" spans="4:34" x14ac:dyDescent="0.25">
      <c r="D1139" s="6" t="s">
        <v>136</v>
      </c>
      <c r="E1139" s="6" t="s">
        <v>52</v>
      </c>
      <c r="F1139" s="6" t="s">
        <v>1744</v>
      </c>
      <c r="G1139" s="6" t="s">
        <v>568</v>
      </c>
      <c r="H1139" s="6" t="s">
        <v>505</v>
      </c>
      <c r="I1139" s="6" t="s">
        <v>522</v>
      </c>
      <c r="J1139" s="6" t="s">
        <v>136</v>
      </c>
      <c r="K1139" s="6" t="s">
        <v>213</v>
      </c>
      <c r="L1139" s="6" t="s">
        <v>150</v>
      </c>
      <c r="M1139" s="43"/>
      <c r="N1139" s="44" t="s">
        <v>1979</v>
      </c>
      <c r="O1139" s="39">
        <v>45838.708333333299</v>
      </c>
      <c r="S1139" s="45" t="e">
        <f>_xlfn.CONCAT(#REF!,TRIM(tbl_PV_Milestones[[#This Row],[Milestone Description]]))</f>
        <v>#REF!</v>
      </c>
      <c r="T1139" s="84" t="str">
        <f>IF(COUNTIF(tbl_PV_Milestones[UID],tbl_PV_Milestones[[#This Row],[UID]])&gt;1,"Duplicate","")</f>
        <v>Duplicate</v>
      </c>
      <c r="U1139" s="42" t="str">
        <f>_xlfn.XLOOKUP(tbl_PV_Milestones[[#This Row],[Work ID]],tbl_PV_Meta[Work ID '#],tbl_PV_Meta[Sub-Portfolio])</f>
        <v>Sub-Portfolio 4</v>
      </c>
      <c r="V1139" s="41">
        <f>IF(MONTH(tbl_PV_Milestones[[#This Row],[Baseline Date]])&lt;7,YEAR(tbl_PV_Milestones[[#This Row],[Baseline Date]]),YEAR(tbl_PV_Milestones[[#This Row],[Baseline Date]])+1)</f>
        <v>1900</v>
      </c>
      <c r="W1139" s="41">
        <f>IF(MONTH(tbl_PV_Milestones[[#This Row],[Actual/Schedule Finish]])&lt;7,YEAR(tbl_PV_Milestones[[#This Row],[Actual/Schedule Finish]]),YEAR(tbl_PV_Milestones[[#This Row],[Actual/Schedule Finish]])+1)</f>
        <v>2025</v>
      </c>
      <c r="X1139" s="41" t="str">
        <f>IF(OR(tbl_PV_Milestones[[#This Row],[Project Status]]="Completed",tbl_PV_Milestones[[#This Row],[Project Status]]="Assumed Completed"),"Yes","No")</f>
        <v>No</v>
      </c>
      <c r="Y1139" s="41">
        <f>IF(tbl_PV_Milestones[[#This Row],[Baseline Date]]="",1,0)</f>
        <v>1</v>
      </c>
      <c r="Z1139" s="41">
        <f>IF(tbl_PV_Milestones[[#This Row],[Baseline Date]]&lt;PV_Meta!$B$7,1,0)</f>
        <v>1</v>
      </c>
      <c r="AA1139" s="41">
        <f>IF(tbl_PV_Milestones[[#This Row],[Complete]]="Yes",1,0)</f>
        <v>0</v>
      </c>
      <c r="AB1139" s="41">
        <f>IF(AND(tbl_PV_Milestones[[#This Row],[BL FY]]=2025,tbl_PV_Milestones[[#This Row],[Baseline Date]]&lt;PV_Meta!$B$7),1,0)</f>
        <v>0</v>
      </c>
      <c r="AC1139" s="41">
        <f>IF(AND(tbl_PV_Milestones[[#This Row],[Planned YTD]]=1,tbl_PV_Milestones[[#This Row],[Complete]]="Yes"),1,0)</f>
        <v>0</v>
      </c>
      <c r="AD1139" s="41">
        <f>IF(AND(tbl_PV_Milestones[[#This Row],[Actual/Schedule Finish]]&lt;PV_Meta!$B$7,tbl_PV_Milestones[[#This Row],[Complete]]="No",tbl_PV_Milestones[[#This Row],[Project Status]]&lt;&gt;"On Hold"),1,0)</f>
        <v>0</v>
      </c>
      <c r="AE1139" s="41">
        <f>IF(AND(tbl_PV_Milestones[[#This Row],[Actual/Schedule Finish]]&gt;tbl_PV_Milestones[[#This Row],[Baseline Date]],tbl_PV_Milestones[[#This Row],[Complete]]="No",tbl_PV_Milestones[[#This Row],[Project Status]]&lt;&gt;"On Hold",tbl_PV_Milestones[[#This Row],[Overdue]]=0,tbl_PV_Milestones[[#This Row],[To be Baselined]]&lt;&gt;1),1,0)</f>
        <v>0</v>
      </c>
      <c r="AF1139" s="41">
        <f>IF(AND(tbl_PV_Milestones[[#This Row],[BL FY]]=2025,tbl_PV_Milestones[[#This Row],[Finish FY]]&gt;2025),1,0)</f>
        <v>0</v>
      </c>
      <c r="AG1139" s="56" t="str">
        <f>_xlfn.XLOOKUP(tbl_PV_Milestones[[#This Row],[Work ID]],tbl_PV_Meta[Work ID '#],tbl_PV_Meta[Project Manager/Owner],,0)</f>
        <v>Project Manager 20</v>
      </c>
      <c r="AH1139" s="6"/>
    </row>
    <row r="1140" spans="4:34" x14ac:dyDescent="0.25">
      <c r="D1140" s="6" t="s">
        <v>136</v>
      </c>
      <c r="E1140" s="6" t="s">
        <v>52</v>
      </c>
      <c r="F1140" s="6" t="s">
        <v>1744</v>
      </c>
      <c r="G1140" s="6" t="s">
        <v>570</v>
      </c>
      <c r="H1140" s="6" t="s">
        <v>505</v>
      </c>
      <c r="I1140" s="6" t="s">
        <v>522</v>
      </c>
      <c r="J1140" s="6" t="s">
        <v>136</v>
      </c>
      <c r="K1140" s="6" t="s">
        <v>213</v>
      </c>
      <c r="L1140" s="6" t="s">
        <v>150</v>
      </c>
      <c r="M1140" s="43"/>
      <c r="N1140" s="44" t="s">
        <v>1979</v>
      </c>
      <c r="O1140" s="39">
        <v>45838.708333333299</v>
      </c>
      <c r="S1140" s="45" t="e">
        <f>_xlfn.CONCAT(#REF!,TRIM(tbl_PV_Milestones[[#This Row],[Milestone Description]]))</f>
        <v>#REF!</v>
      </c>
      <c r="T1140" s="84" t="str">
        <f>IF(COUNTIF(tbl_PV_Milestones[UID],tbl_PV_Milestones[[#This Row],[UID]])&gt;1,"Duplicate","")</f>
        <v>Duplicate</v>
      </c>
      <c r="U1140" s="42" t="str">
        <f>_xlfn.XLOOKUP(tbl_PV_Milestones[[#This Row],[Work ID]],tbl_PV_Meta[Work ID '#],tbl_PV_Meta[Sub-Portfolio])</f>
        <v>Sub-Portfolio 4</v>
      </c>
      <c r="V1140" s="41">
        <f>IF(MONTH(tbl_PV_Milestones[[#This Row],[Baseline Date]])&lt;7,YEAR(tbl_PV_Milestones[[#This Row],[Baseline Date]]),YEAR(tbl_PV_Milestones[[#This Row],[Baseline Date]])+1)</f>
        <v>1900</v>
      </c>
      <c r="W1140" s="41">
        <f>IF(MONTH(tbl_PV_Milestones[[#This Row],[Actual/Schedule Finish]])&lt;7,YEAR(tbl_PV_Milestones[[#This Row],[Actual/Schedule Finish]]),YEAR(tbl_PV_Milestones[[#This Row],[Actual/Schedule Finish]])+1)</f>
        <v>2025</v>
      </c>
      <c r="X1140" s="41" t="str">
        <f>IF(OR(tbl_PV_Milestones[[#This Row],[Project Status]]="Completed",tbl_PV_Milestones[[#This Row],[Project Status]]="Assumed Completed"),"Yes","No")</f>
        <v>No</v>
      </c>
      <c r="Y1140" s="41">
        <f>IF(tbl_PV_Milestones[[#This Row],[Baseline Date]]="",1,0)</f>
        <v>1</v>
      </c>
      <c r="Z1140" s="41">
        <f>IF(tbl_PV_Milestones[[#This Row],[Baseline Date]]&lt;PV_Meta!$B$7,1,0)</f>
        <v>1</v>
      </c>
      <c r="AA1140" s="41">
        <f>IF(tbl_PV_Milestones[[#This Row],[Complete]]="Yes",1,0)</f>
        <v>0</v>
      </c>
      <c r="AB1140" s="41">
        <f>IF(AND(tbl_PV_Milestones[[#This Row],[BL FY]]=2025,tbl_PV_Milestones[[#This Row],[Baseline Date]]&lt;PV_Meta!$B$7),1,0)</f>
        <v>0</v>
      </c>
      <c r="AC1140" s="41">
        <f>IF(AND(tbl_PV_Milestones[[#This Row],[Planned YTD]]=1,tbl_PV_Milestones[[#This Row],[Complete]]="Yes"),1,0)</f>
        <v>0</v>
      </c>
      <c r="AD1140" s="41">
        <f>IF(AND(tbl_PV_Milestones[[#This Row],[Actual/Schedule Finish]]&lt;PV_Meta!$B$7,tbl_PV_Milestones[[#This Row],[Complete]]="No",tbl_PV_Milestones[[#This Row],[Project Status]]&lt;&gt;"On Hold"),1,0)</f>
        <v>0</v>
      </c>
      <c r="AE1140" s="41">
        <f>IF(AND(tbl_PV_Milestones[[#This Row],[Actual/Schedule Finish]]&gt;tbl_PV_Milestones[[#This Row],[Baseline Date]],tbl_PV_Milestones[[#This Row],[Complete]]="No",tbl_PV_Milestones[[#This Row],[Project Status]]&lt;&gt;"On Hold",tbl_PV_Milestones[[#This Row],[Overdue]]=0,tbl_PV_Milestones[[#This Row],[To be Baselined]]&lt;&gt;1),1,0)</f>
        <v>0</v>
      </c>
      <c r="AF1140" s="41">
        <f>IF(AND(tbl_PV_Milestones[[#This Row],[BL FY]]=2025,tbl_PV_Milestones[[#This Row],[Finish FY]]&gt;2025),1,0)</f>
        <v>0</v>
      </c>
      <c r="AG1140" s="56" t="str">
        <f>_xlfn.XLOOKUP(tbl_PV_Milestones[[#This Row],[Work ID]],tbl_PV_Meta[Work ID '#],tbl_PV_Meta[Project Manager/Owner],,0)</f>
        <v>Project Manager 20</v>
      </c>
      <c r="AH1140" s="6"/>
    </row>
    <row r="1141" spans="4:34" x14ac:dyDescent="0.25">
      <c r="D1141" s="6" t="s">
        <v>136</v>
      </c>
      <c r="E1141" s="6" t="s">
        <v>52</v>
      </c>
      <c r="F1141" s="6" t="s">
        <v>1744</v>
      </c>
      <c r="G1141" s="6" t="s">
        <v>598</v>
      </c>
      <c r="H1141" s="6" t="s">
        <v>505</v>
      </c>
      <c r="I1141" s="6" t="s">
        <v>522</v>
      </c>
      <c r="J1141" s="6" t="s">
        <v>136</v>
      </c>
      <c r="K1141" s="6" t="s">
        <v>213</v>
      </c>
      <c r="L1141" s="6" t="s">
        <v>150</v>
      </c>
      <c r="M1141" s="43"/>
      <c r="N1141" s="44" t="s">
        <v>1979</v>
      </c>
      <c r="O1141" s="39">
        <v>45838.708333333299</v>
      </c>
      <c r="S1141" s="45" t="e">
        <f>_xlfn.CONCAT(#REF!,TRIM(tbl_PV_Milestones[[#This Row],[Milestone Description]]))</f>
        <v>#REF!</v>
      </c>
      <c r="T1141" s="84" t="str">
        <f>IF(COUNTIF(tbl_PV_Milestones[UID],tbl_PV_Milestones[[#This Row],[UID]])&gt;1,"Duplicate","")</f>
        <v>Duplicate</v>
      </c>
      <c r="U1141" s="42" t="str">
        <f>_xlfn.XLOOKUP(tbl_PV_Milestones[[#This Row],[Work ID]],tbl_PV_Meta[Work ID '#],tbl_PV_Meta[Sub-Portfolio])</f>
        <v>Sub-Portfolio 4</v>
      </c>
      <c r="V1141" s="41">
        <f>IF(MONTH(tbl_PV_Milestones[[#This Row],[Baseline Date]])&lt;7,YEAR(tbl_PV_Milestones[[#This Row],[Baseline Date]]),YEAR(tbl_PV_Milestones[[#This Row],[Baseline Date]])+1)</f>
        <v>1900</v>
      </c>
      <c r="W1141" s="41">
        <f>IF(MONTH(tbl_PV_Milestones[[#This Row],[Actual/Schedule Finish]])&lt;7,YEAR(tbl_PV_Milestones[[#This Row],[Actual/Schedule Finish]]),YEAR(tbl_PV_Milestones[[#This Row],[Actual/Schedule Finish]])+1)</f>
        <v>2025</v>
      </c>
      <c r="X1141" s="41" t="str">
        <f>IF(OR(tbl_PV_Milestones[[#This Row],[Project Status]]="Completed",tbl_PV_Milestones[[#This Row],[Project Status]]="Assumed Completed"),"Yes","No")</f>
        <v>No</v>
      </c>
      <c r="Y1141" s="41">
        <f>IF(tbl_PV_Milestones[[#This Row],[Baseline Date]]="",1,0)</f>
        <v>1</v>
      </c>
      <c r="Z1141" s="41">
        <f>IF(tbl_PV_Milestones[[#This Row],[Baseline Date]]&lt;PV_Meta!$B$7,1,0)</f>
        <v>1</v>
      </c>
      <c r="AA1141" s="41">
        <f>IF(tbl_PV_Milestones[[#This Row],[Complete]]="Yes",1,0)</f>
        <v>0</v>
      </c>
      <c r="AB1141" s="41">
        <f>IF(AND(tbl_PV_Milestones[[#This Row],[BL FY]]=2025,tbl_PV_Milestones[[#This Row],[Baseline Date]]&lt;PV_Meta!$B$7),1,0)</f>
        <v>0</v>
      </c>
      <c r="AC1141" s="41">
        <f>IF(AND(tbl_PV_Milestones[[#This Row],[Planned YTD]]=1,tbl_PV_Milestones[[#This Row],[Complete]]="Yes"),1,0)</f>
        <v>0</v>
      </c>
      <c r="AD1141" s="41">
        <f>IF(AND(tbl_PV_Milestones[[#This Row],[Actual/Schedule Finish]]&lt;PV_Meta!$B$7,tbl_PV_Milestones[[#This Row],[Complete]]="No",tbl_PV_Milestones[[#This Row],[Project Status]]&lt;&gt;"On Hold"),1,0)</f>
        <v>0</v>
      </c>
      <c r="AE1141" s="41">
        <f>IF(AND(tbl_PV_Milestones[[#This Row],[Actual/Schedule Finish]]&gt;tbl_PV_Milestones[[#This Row],[Baseline Date]],tbl_PV_Milestones[[#This Row],[Complete]]="No",tbl_PV_Milestones[[#This Row],[Project Status]]&lt;&gt;"On Hold",tbl_PV_Milestones[[#This Row],[Overdue]]=0,tbl_PV_Milestones[[#This Row],[To be Baselined]]&lt;&gt;1),1,0)</f>
        <v>0</v>
      </c>
      <c r="AF1141" s="41">
        <f>IF(AND(tbl_PV_Milestones[[#This Row],[BL FY]]=2025,tbl_PV_Milestones[[#This Row],[Finish FY]]&gt;2025),1,0)</f>
        <v>0</v>
      </c>
      <c r="AG1141" s="56" t="str">
        <f>_xlfn.XLOOKUP(tbl_PV_Milestones[[#This Row],[Work ID]],tbl_PV_Meta[Work ID '#],tbl_PV_Meta[Project Manager/Owner],,0)</f>
        <v>Project Manager 20</v>
      </c>
      <c r="AH1141" s="6"/>
    </row>
    <row r="1142" spans="4:34" x14ac:dyDescent="0.25">
      <c r="D1142" s="6" t="s">
        <v>136</v>
      </c>
      <c r="E1142" s="6" t="s">
        <v>52</v>
      </c>
      <c r="F1142" s="6" t="s">
        <v>1744</v>
      </c>
      <c r="G1142" s="6" t="s">
        <v>745</v>
      </c>
      <c r="H1142" s="6" t="s">
        <v>505</v>
      </c>
      <c r="I1142" s="6" t="s">
        <v>522</v>
      </c>
      <c r="J1142" s="6" t="s">
        <v>136</v>
      </c>
      <c r="K1142" s="6" t="s">
        <v>213</v>
      </c>
      <c r="L1142" s="6" t="s">
        <v>150</v>
      </c>
      <c r="M1142" s="43"/>
      <c r="N1142" s="44" t="s">
        <v>1979</v>
      </c>
      <c r="O1142" s="39">
        <v>45838.708333333299</v>
      </c>
      <c r="S1142" s="45" t="e">
        <f>_xlfn.CONCAT(#REF!,TRIM(tbl_PV_Milestones[[#This Row],[Milestone Description]]))</f>
        <v>#REF!</v>
      </c>
      <c r="T1142" s="84" t="str">
        <f>IF(COUNTIF(tbl_PV_Milestones[UID],tbl_PV_Milestones[[#This Row],[UID]])&gt;1,"Duplicate","")</f>
        <v>Duplicate</v>
      </c>
      <c r="U1142" s="42" t="str">
        <f>_xlfn.XLOOKUP(tbl_PV_Milestones[[#This Row],[Work ID]],tbl_PV_Meta[Work ID '#],tbl_PV_Meta[Sub-Portfolio])</f>
        <v>Sub-Portfolio 4</v>
      </c>
      <c r="V1142" s="41">
        <f>IF(MONTH(tbl_PV_Milestones[[#This Row],[Baseline Date]])&lt;7,YEAR(tbl_PV_Milestones[[#This Row],[Baseline Date]]),YEAR(tbl_PV_Milestones[[#This Row],[Baseline Date]])+1)</f>
        <v>1900</v>
      </c>
      <c r="W1142" s="41">
        <f>IF(MONTH(tbl_PV_Milestones[[#This Row],[Actual/Schedule Finish]])&lt;7,YEAR(tbl_PV_Milestones[[#This Row],[Actual/Schedule Finish]]),YEAR(tbl_PV_Milestones[[#This Row],[Actual/Schedule Finish]])+1)</f>
        <v>2025</v>
      </c>
      <c r="X1142" s="41" t="str">
        <f>IF(OR(tbl_PV_Milestones[[#This Row],[Project Status]]="Completed",tbl_PV_Milestones[[#This Row],[Project Status]]="Assumed Completed"),"Yes","No")</f>
        <v>No</v>
      </c>
      <c r="Y1142" s="41">
        <f>IF(tbl_PV_Milestones[[#This Row],[Baseline Date]]="",1,0)</f>
        <v>1</v>
      </c>
      <c r="Z1142" s="41">
        <f>IF(tbl_PV_Milestones[[#This Row],[Baseline Date]]&lt;PV_Meta!$B$7,1,0)</f>
        <v>1</v>
      </c>
      <c r="AA1142" s="41">
        <f>IF(tbl_PV_Milestones[[#This Row],[Complete]]="Yes",1,0)</f>
        <v>0</v>
      </c>
      <c r="AB1142" s="41">
        <f>IF(AND(tbl_PV_Milestones[[#This Row],[BL FY]]=2025,tbl_PV_Milestones[[#This Row],[Baseline Date]]&lt;PV_Meta!$B$7),1,0)</f>
        <v>0</v>
      </c>
      <c r="AC1142" s="41">
        <f>IF(AND(tbl_PV_Milestones[[#This Row],[Planned YTD]]=1,tbl_PV_Milestones[[#This Row],[Complete]]="Yes"),1,0)</f>
        <v>0</v>
      </c>
      <c r="AD1142" s="41">
        <f>IF(AND(tbl_PV_Milestones[[#This Row],[Actual/Schedule Finish]]&lt;PV_Meta!$B$7,tbl_PV_Milestones[[#This Row],[Complete]]="No",tbl_PV_Milestones[[#This Row],[Project Status]]&lt;&gt;"On Hold"),1,0)</f>
        <v>0</v>
      </c>
      <c r="AE1142" s="41">
        <f>IF(AND(tbl_PV_Milestones[[#This Row],[Actual/Schedule Finish]]&gt;tbl_PV_Milestones[[#This Row],[Baseline Date]],tbl_PV_Milestones[[#This Row],[Complete]]="No",tbl_PV_Milestones[[#This Row],[Project Status]]&lt;&gt;"On Hold",tbl_PV_Milestones[[#This Row],[Overdue]]=0,tbl_PV_Milestones[[#This Row],[To be Baselined]]&lt;&gt;1),1,0)</f>
        <v>0</v>
      </c>
      <c r="AF1142" s="41">
        <f>IF(AND(tbl_PV_Milestones[[#This Row],[BL FY]]=2025,tbl_PV_Milestones[[#This Row],[Finish FY]]&gt;2025),1,0)</f>
        <v>0</v>
      </c>
      <c r="AG1142" s="56" t="str">
        <f>_xlfn.XLOOKUP(tbl_PV_Milestones[[#This Row],[Work ID]],tbl_PV_Meta[Work ID '#],tbl_PV_Meta[Project Manager/Owner],,0)</f>
        <v>Project Manager 20</v>
      </c>
      <c r="AH1142" s="6"/>
    </row>
    <row r="1143" spans="4:34" x14ac:dyDescent="0.25">
      <c r="D1143" s="6" t="s">
        <v>136</v>
      </c>
      <c r="E1143" s="6" t="s">
        <v>52</v>
      </c>
      <c r="F1143" s="6" t="s">
        <v>1744</v>
      </c>
      <c r="G1143" s="6" t="s">
        <v>629</v>
      </c>
      <c r="H1143" s="6" t="s">
        <v>505</v>
      </c>
      <c r="I1143" s="6" t="s">
        <v>522</v>
      </c>
      <c r="J1143" s="6" t="s">
        <v>136</v>
      </c>
      <c r="K1143" s="6" t="s">
        <v>213</v>
      </c>
      <c r="L1143" s="6" t="s">
        <v>150</v>
      </c>
      <c r="M1143" s="43"/>
      <c r="N1143" s="44" t="s">
        <v>1979</v>
      </c>
      <c r="O1143" s="39">
        <v>45838.708333333299</v>
      </c>
      <c r="S1143" s="45" t="e">
        <f>_xlfn.CONCAT(#REF!,TRIM(tbl_PV_Milestones[[#This Row],[Milestone Description]]))</f>
        <v>#REF!</v>
      </c>
      <c r="T1143" s="84" t="str">
        <f>IF(COUNTIF(tbl_PV_Milestones[UID],tbl_PV_Milestones[[#This Row],[UID]])&gt;1,"Duplicate","")</f>
        <v>Duplicate</v>
      </c>
      <c r="U1143" s="42" t="str">
        <f>_xlfn.XLOOKUP(tbl_PV_Milestones[[#This Row],[Work ID]],tbl_PV_Meta[Work ID '#],tbl_PV_Meta[Sub-Portfolio])</f>
        <v>Sub-Portfolio 4</v>
      </c>
      <c r="V1143" s="41">
        <f>IF(MONTH(tbl_PV_Milestones[[#This Row],[Baseline Date]])&lt;7,YEAR(tbl_PV_Milestones[[#This Row],[Baseline Date]]),YEAR(tbl_PV_Milestones[[#This Row],[Baseline Date]])+1)</f>
        <v>1900</v>
      </c>
      <c r="W1143" s="41">
        <f>IF(MONTH(tbl_PV_Milestones[[#This Row],[Actual/Schedule Finish]])&lt;7,YEAR(tbl_PV_Milestones[[#This Row],[Actual/Schedule Finish]]),YEAR(tbl_PV_Milestones[[#This Row],[Actual/Schedule Finish]])+1)</f>
        <v>2025</v>
      </c>
      <c r="X1143" s="41" t="str">
        <f>IF(OR(tbl_PV_Milestones[[#This Row],[Project Status]]="Completed",tbl_PV_Milestones[[#This Row],[Project Status]]="Assumed Completed"),"Yes","No")</f>
        <v>No</v>
      </c>
      <c r="Y1143" s="41">
        <f>IF(tbl_PV_Milestones[[#This Row],[Baseline Date]]="",1,0)</f>
        <v>1</v>
      </c>
      <c r="Z1143" s="41">
        <f>IF(tbl_PV_Milestones[[#This Row],[Baseline Date]]&lt;PV_Meta!$B$7,1,0)</f>
        <v>1</v>
      </c>
      <c r="AA1143" s="41">
        <f>IF(tbl_PV_Milestones[[#This Row],[Complete]]="Yes",1,0)</f>
        <v>0</v>
      </c>
      <c r="AB1143" s="41">
        <f>IF(AND(tbl_PV_Milestones[[#This Row],[BL FY]]=2025,tbl_PV_Milestones[[#This Row],[Baseline Date]]&lt;PV_Meta!$B$7),1,0)</f>
        <v>0</v>
      </c>
      <c r="AC1143" s="41">
        <f>IF(AND(tbl_PV_Milestones[[#This Row],[Planned YTD]]=1,tbl_PV_Milestones[[#This Row],[Complete]]="Yes"),1,0)</f>
        <v>0</v>
      </c>
      <c r="AD1143" s="41">
        <f>IF(AND(tbl_PV_Milestones[[#This Row],[Actual/Schedule Finish]]&lt;PV_Meta!$B$7,tbl_PV_Milestones[[#This Row],[Complete]]="No",tbl_PV_Milestones[[#This Row],[Project Status]]&lt;&gt;"On Hold"),1,0)</f>
        <v>0</v>
      </c>
      <c r="AE1143" s="41">
        <f>IF(AND(tbl_PV_Milestones[[#This Row],[Actual/Schedule Finish]]&gt;tbl_PV_Milestones[[#This Row],[Baseline Date]],tbl_PV_Milestones[[#This Row],[Complete]]="No",tbl_PV_Milestones[[#This Row],[Project Status]]&lt;&gt;"On Hold",tbl_PV_Milestones[[#This Row],[Overdue]]=0,tbl_PV_Milestones[[#This Row],[To be Baselined]]&lt;&gt;1),1,0)</f>
        <v>0</v>
      </c>
      <c r="AF1143" s="41">
        <f>IF(AND(tbl_PV_Milestones[[#This Row],[BL FY]]=2025,tbl_PV_Milestones[[#This Row],[Finish FY]]&gt;2025),1,0)</f>
        <v>0</v>
      </c>
      <c r="AG1143" s="56" t="str">
        <f>_xlfn.XLOOKUP(tbl_PV_Milestones[[#This Row],[Work ID]],tbl_PV_Meta[Work ID '#],tbl_PV_Meta[Project Manager/Owner],,0)</f>
        <v>Project Manager 20</v>
      </c>
      <c r="AH1143" s="6"/>
    </row>
    <row r="1144" spans="4:34" x14ac:dyDescent="0.25">
      <c r="D1144" s="6" t="s">
        <v>136</v>
      </c>
      <c r="E1144" s="6" t="s">
        <v>52</v>
      </c>
      <c r="F1144" s="6" t="s">
        <v>1744</v>
      </c>
      <c r="G1144" s="6" t="s">
        <v>746</v>
      </c>
      <c r="H1144" s="6" t="s">
        <v>505</v>
      </c>
      <c r="I1144" s="6" t="s">
        <v>522</v>
      </c>
      <c r="J1144" s="6" t="s">
        <v>136</v>
      </c>
      <c r="K1144" s="6" t="s">
        <v>213</v>
      </c>
      <c r="L1144" s="6" t="s">
        <v>150</v>
      </c>
      <c r="M1144" s="43"/>
      <c r="N1144" s="44" t="s">
        <v>1979</v>
      </c>
      <c r="O1144" s="39">
        <v>45838.708333333299</v>
      </c>
      <c r="S1144" s="45" t="e">
        <f>_xlfn.CONCAT(#REF!,TRIM(tbl_PV_Milestones[[#This Row],[Milestone Description]]))</f>
        <v>#REF!</v>
      </c>
      <c r="T1144" s="84" t="str">
        <f>IF(COUNTIF(tbl_PV_Milestones[UID],tbl_PV_Milestones[[#This Row],[UID]])&gt;1,"Duplicate","")</f>
        <v>Duplicate</v>
      </c>
      <c r="U1144" s="42" t="str">
        <f>_xlfn.XLOOKUP(tbl_PV_Milestones[[#This Row],[Work ID]],tbl_PV_Meta[Work ID '#],tbl_PV_Meta[Sub-Portfolio])</f>
        <v>Sub-Portfolio 4</v>
      </c>
      <c r="V1144" s="41">
        <f>IF(MONTH(tbl_PV_Milestones[[#This Row],[Baseline Date]])&lt;7,YEAR(tbl_PV_Milestones[[#This Row],[Baseline Date]]),YEAR(tbl_PV_Milestones[[#This Row],[Baseline Date]])+1)</f>
        <v>1900</v>
      </c>
      <c r="W1144" s="41">
        <f>IF(MONTH(tbl_PV_Milestones[[#This Row],[Actual/Schedule Finish]])&lt;7,YEAR(tbl_PV_Milestones[[#This Row],[Actual/Schedule Finish]]),YEAR(tbl_PV_Milestones[[#This Row],[Actual/Schedule Finish]])+1)</f>
        <v>2025</v>
      </c>
      <c r="X1144" s="41" t="str">
        <f>IF(OR(tbl_PV_Milestones[[#This Row],[Project Status]]="Completed",tbl_PV_Milestones[[#This Row],[Project Status]]="Assumed Completed"),"Yes","No")</f>
        <v>No</v>
      </c>
      <c r="Y1144" s="41">
        <f>IF(tbl_PV_Milestones[[#This Row],[Baseline Date]]="",1,0)</f>
        <v>1</v>
      </c>
      <c r="Z1144" s="41">
        <f>IF(tbl_PV_Milestones[[#This Row],[Baseline Date]]&lt;PV_Meta!$B$7,1,0)</f>
        <v>1</v>
      </c>
      <c r="AA1144" s="41">
        <f>IF(tbl_PV_Milestones[[#This Row],[Complete]]="Yes",1,0)</f>
        <v>0</v>
      </c>
      <c r="AB1144" s="41">
        <f>IF(AND(tbl_PV_Milestones[[#This Row],[BL FY]]=2025,tbl_PV_Milestones[[#This Row],[Baseline Date]]&lt;PV_Meta!$B$7),1,0)</f>
        <v>0</v>
      </c>
      <c r="AC1144" s="41">
        <f>IF(AND(tbl_PV_Milestones[[#This Row],[Planned YTD]]=1,tbl_PV_Milestones[[#This Row],[Complete]]="Yes"),1,0)</f>
        <v>0</v>
      </c>
      <c r="AD1144" s="41">
        <f>IF(AND(tbl_PV_Milestones[[#This Row],[Actual/Schedule Finish]]&lt;PV_Meta!$B$7,tbl_PV_Milestones[[#This Row],[Complete]]="No",tbl_PV_Milestones[[#This Row],[Project Status]]&lt;&gt;"On Hold"),1,0)</f>
        <v>0</v>
      </c>
      <c r="AE1144" s="41">
        <f>IF(AND(tbl_PV_Milestones[[#This Row],[Actual/Schedule Finish]]&gt;tbl_PV_Milestones[[#This Row],[Baseline Date]],tbl_PV_Milestones[[#This Row],[Complete]]="No",tbl_PV_Milestones[[#This Row],[Project Status]]&lt;&gt;"On Hold",tbl_PV_Milestones[[#This Row],[Overdue]]=0,tbl_PV_Milestones[[#This Row],[To be Baselined]]&lt;&gt;1),1,0)</f>
        <v>0</v>
      </c>
      <c r="AF1144" s="41">
        <f>IF(AND(tbl_PV_Milestones[[#This Row],[BL FY]]=2025,tbl_PV_Milestones[[#This Row],[Finish FY]]&gt;2025),1,0)</f>
        <v>0</v>
      </c>
      <c r="AG1144" s="56" t="str">
        <f>_xlfn.XLOOKUP(tbl_PV_Milestones[[#This Row],[Work ID]],tbl_PV_Meta[Work ID '#],tbl_PV_Meta[Project Manager/Owner],,0)</f>
        <v>Project Manager 20</v>
      </c>
      <c r="AH1144" s="6"/>
    </row>
    <row r="1145" spans="4:34" x14ac:dyDescent="0.25">
      <c r="D1145" s="6" t="s">
        <v>136</v>
      </c>
      <c r="E1145" s="6" t="s">
        <v>52</v>
      </c>
      <c r="F1145" s="6" t="s">
        <v>1744</v>
      </c>
      <c r="G1145" s="6" t="s">
        <v>543</v>
      </c>
      <c r="H1145" s="6" t="s">
        <v>519</v>
      </c>
      <c r="I1145" s="6" t="s">
        <v>522</v>
      </c>
      <c r="J1145" s="6" t="s">
        <v>136</v>
      </c>
      <c r="K1145" s="6" t="s">
        <v>213</v>
      </c>
      <c r="L1145" s="6" t="s">
        <v>150</v>
      </c>
      <c r="M1145" s="43"/>
      <c r="N1145" s="44" t="s">
        <v>1979</v>
      </c>
      <c r="O1145" s="39">
        <v>45838.708333333299</v>
      </c>
      <c r="S1145" s="45" t="e">
        <f>_xlfn.CONCAT(#REF!,TRIM(tbl_PV_Milestones[[#This Row],[Milestone Description]]))</f>
        <v>#REF!</v>
      </c>
      <c r="T1145" s="84" t="str">
        <f>IF(COUNTIF(tbl_PV_Milestones[UID],tbl_PV_Milestones[[#This Row],[UID]])&gt;1,"Duplicate","")</f>
        <v>Duplicate</v>
      </c>
      <c r="U1145" s="42" t="str">
        <f>_xlfn.XLOOKUP(tbl_PV_Milestones[[#This Row],[Work ID]],tbl_PV_Meta[Work ID '#],tbl_PV_Meta[Sub-Portfolio])</f>
        <v>Sub-Portfolio 4</v>
      </c>
      <c r="V1145" s="41">
        <f>IF(MONTH(tbl_PV_Milestones[[#This Row],[Baseline Date]])&lt;7,YEAR(tbl_PV_Milestones[[#This Row],[Baseline Date]]),YEAR(tbl_PV_Milestones[[#This Row],[Baseline Date]])+1)</f>
        <v>1900</v>
      </c>
      <c r="W1145" s="41">
        <f>IF(MONTH(tbl_PV_Milestones[[#This Row],[Actual/Schedule Finish]])&lt;7,YEAR(tbl_PV_Milestones[[#This Row],[Actual/Schedule Finish]]),YEAR(tbl_PV_Milestones[[#This Row],[Actual/Schedule Finish]])+1)</f>
        <v>2025</v>
      </c>
      <c r="X1145" s="41" t="str">
        <f>IF(OR(tbl_PV_Milestones[[#This Row],[Project Status]]="Completed",tbl_PV_Milestones[[#This Row],[Project Status]]="Assumed Completed"),"Yes","No")</f>
        <v>No</v>
      </c>
      <c r="Y1145" s="41">
        <f>IF(tbl_PV_Milestones[[#This Row],[Baseline Date]]="",1,0)</f>
        <v>1</v>
      </c>
      <c r="Z1145" s="41">
        <f>IF(tbl_PV_Milestones[[#This Row],[Baseline Date]]&lt;PV_Meta!$B$7,1,0)</f>
        <v>1</v>
      </c>
      <c r="AA1145" s="41">
        <f>IF(tbl_PV_Milestones[[#This Row],[Complete]]="Yes",1,0)</f>
        <v>0</v>
      </c>
      <c r="AB1145" s="41">
        <f>IF(AND(tbl_PV_Milestones[[#This Row],[BL FY]]=2025,tbl_PV_Milestones[[#This Row],[Baseline Date]]&lt;PV_Meta!$B$7),1,0)</f>
        <v>0</v>
      </c>
      <c r="AC1145" s="41">
        <f>IF(AND(tbl_PV_Milestones[[#This Row],[Planned YTD]]=1,tbl_PV_Milestones[[#This Row],[Complete]]="Yes"),1,0)</f>
        <v>0</v>
      </c>
      <c r="AD1145" s="41">
        <f>IF(AND(tbl_PV_Milestones[[#This Row],[Actual/Schedule Finish]]&lt;PV_Meta!$B$7,tbl_PV_Milestones[[#This Row],[Complete]]="No",tbl_PV_Milestones[[#This Row],[Project Status]]&lt;&gt;"On Hold"),1,0)</f>
        <v>0</v>
      </c>
      <c r="AE1145" s="41">
        <f>IF(AND(tbl_PV_Milestones[[#This Row],[Actual/Schedule Finish]]&gt;tbl_PV_Milestones[[#This Row],[Baseline Date]],tbl_PV_Milestones[[#This Row],[Complete]]="No",tbl_PV_Milestones[[#This Row],[Project Status]]&lt;&gt;"On Hold",tbl_PV_Milestones[[#This Row],[Overdue]]=0,tbl_PV_Milestones[[#This Row],[To be Baselined]]&lt;&gt;1),1,0)</f>
        <v>0</v>
      </c>
      <c r="AF1145" s="41">
        <f>IF(AND(tbl_PV_Milestones[[#This Row],[BL FY]]=2025,tbl_PV_Milestones[[#This Row],[Finish FY]]&gt;2025),1,0)</f>
        <v>0</v>
      </c>
      <c r="AG1145" s="56" t="str">
        <f>_xlfn.XLOOKUP(tbl_PV_Milestones[[#This Row],[Work ID]],tbl_PV_Meta[Work ID '#],tbl_PV_Meta[Project Manager/Owner],,0)</f>
        <v>Project Manager 20</v>
      </c>
      <c r="AH1145" s="6"/>
    </row>
    <row r="1146" spans="4:34" x14ac:dyDescent="0.25">
      <c r="D1146" s="6" t="s">
        <v>136</v>
      </c>
      <c r="E1146" s="6" t="s">
        <v>52</v>
      </c>
      <c r="F1146" s="6" t="s">
        <v>1744</v>
      </c>
      <c r="G1146" s="6" t="s">
        <v>630</v>
      </c>
      <c r="H1146" s="6" t="s">
        <v>505</v>
      </c>
      <c r="I1146" s="6" t="s">
        <v>522</v>
      </c>
      <c r="J1146" s="6" t="s">
        <v>136</v>
      </c>
      <c r="K1146" s="6" t="s">
        <v>213</v>
      </c>
      <c r="L1146" s="6" t="s">
        <v>150</v>
      </c>
      <c r="M1146" s="43"/>
      <c r="N1146" s="44" t="s">
        <v>1979</v>
      </c>
      <c r="O1146" s="39">
        <v>45838.708333333299</v>
      </c>
      <c r="S1146" s="45" t="e">
        <f>_xlfn.CONCAT(#REF!,TRIM(tbl_PV_Milestones[[#This Row],[Milestone Description]]))</f>
        <v>#REF!</v>
      </c>
      <c r="T1146" s="84" t="str">
        <f>IF(COUNTIF(tbl_PV_Milestones[UID],tbl_PV_Milestones[[#This Row],[UID]])&gt;1,"Duplicate","")</f>
        <v>Duplicate</v>
      </c>
      <c r="U1146" s="42" t="str">
        <f>_xlfn.XLOOKUP(tbl_PV_Milestones[[#This Row],[Work ID]],tbl_PV_Meta[Work ID '#],tbl_PV_Meta[Sub-Portfolio])</f>
        <v>Sub-Portfolio 4</v>
      </c>
      <c r="V1146" s="41">
        <f>IF(MONTH(tbl_PV_Milestones[[#This Row],[Baseline Date]])&lt;7,YEAR(tbl_PV_Milestones[[#This Row],[Baseline Date]]),YEAR(tbl_PV_Milestones[[#This Row],[Baseline Date]])+1)</f>
        <v>1900</v>
      </c>
      <c r="W1146" s="41">
        <f>IF(MONTH(tbl_PV_Milestones[[#This Row],[Actual/Schedule Finish]])&lt;7,YEAR(tbl_PV_Milestones[[#This Row],[Actual/Schedule Finish]]),YEAR(tbl_PV_Milestones[[#This Row],[Actual/Schedule Finish]])+1)</f>
        <v>2025</v>
      </c>
      <c r="X1146" s="41" t="str">
        <f>IF(OR(tbl_PV_Milestones[[#This Row],[Project Status]]="Completed",tbl_PV_Milestones[[#This Row],[Project Status]]="Assumed Completed"),"Yes","No")</f>
        <v>No</v>
      </c>
      <c r="Y1146" s="41">
        <f>IF(tbl_PV_Milestones[[#This Row],[Baseline Date]]="",1,0)</f>
        <v>1</v>
      </c>
      <c r="Z1146" s="41">
        <f>IF(tbl_PV_Milestones[[#This Row],[Baseline Date]]&lt;PV_Meta!$B$7,1,0)</f>
        <v>1</v>
      </c>
      <c r="AA1146" s="41">
        <f>IF(tbl_PV_Milestones[[#This Row],[Complete]]="Yes",1,0)</f>
        <v>0</v>
      </c>
      <c r="AB1146" s="41">
        <f>IF(AND(tbl_PV_Milestones[[#This Row],[BL FY]]=2025,tbl_PV_Milestones[[#This Row],[Baseline Date]]&lt;PV_Meta!$B$7),1,0)</f>
        <v>0</v>
      </c>
      <c r="AC1146" s="41">
        <f>IF(AND(tbl_PV_Milestones[[#This Row],[Planned YTD]]=1,tbl_PV_Milestones[[#This Row],[Complete]]="Yes"),1,0)</f>
        <v>0</v>
      </c>
      <c r="AD1146" s="41">
        <f>IF(AND(tbl_PV_Milestones[[#This Row],[Actual/Schedule Finish]]&lt;PV_Meta!$B$7,tbl_PV_Milestones[[#This Row],[Complete]]="No",tbl_PV_Milestones[[#This Row],[Project Status]]&lt;&gt;"On Hold"),1,0)</f>
        <v>0</v>
      </c>
      <c r="AE1146" s="41">
        <f>IF(AND(tbl_PV_Milestones[[#This Row],[Actual/Schedule Finish]]&gt;tbl_PV_Milestones[[#This Row],[Baseline Date]],tbl_PV_Milestones[[#This Row],[Complete]]="No",tbl_PV_Milestones[[#This Row],[Project Status]]&lt;&gt;"On Hold",tbl_PV_Milestones[[#This Row],[Overdue]]=0,tbl_PV_Milestones[[#This Row],[To be Baselined]]&lt;&gt;1),1,0)</f>
        <v>0</v>
      </c>
      <c r="AF1146" s="41">
        <f>IF(AND(tbl_PV_Milestones[[#This Row],[BL FY]]=2025,tbl_PV_Milestones[[#This Row],[Finish FY]]&gt;2025),1,0)</f>
        <v>0</v>
      </c>
      <c r="AG1146" s="56" t="str">
        <f>_xlfn.XLOOKUP(tbl_PV_Milestones[[#This Row],[Work ID]],tbl_PV_Meta[Work ID '#],tbl_PV_Meta[Project Manager/Owner],,0)</f>
        <v>Project Manager 20</v>
      </c>
      <c r="AH1146" s="6"/>
    </row>
    <row r="1147" spans="4:34" x14ac:dyDescent="0.25">
      <c r="D1147" s="6" t="s">
        <v>136</v>
      </c>
      <c r="E1147" s="6" t="s">
        <v>52</v>
      </c>
      <c r="F1147" s="6" t="s">
        <v>1744</v>
      </c>
      <c r="G1147" s="6" t="s">
        <v>521</v>
      </c>
      <c r="H1147" s="6" t="s">
        <v>505</v>
      </c>
      <c r="I1147" s="6" t="s">
        <v>522</v>
      </c>
      <c r="J1147" s="6" t="s">
        <v>136</v>
      </c>
      <c r="K1147" s="6" t="s">
        <v>213</v>
      </c>
      <c r="L1147" s="6" t="s">
        <v>150</v>
      </c>
      <c r="M1147" s="43"/>
      <c r="N1147" s="44" t="s">
        <v>1979</v>
      </c>
      <c r="O1147" s="39">
        <v>45838.708333333299</v>
      </c>
      <c r="S1147" s="45" t="e">
        <f>_xlfn.CONCAT(#REF!,TRIM(tbl_PV_Milestones[[#This Row],[Milestone Description]]))</f>
        <v>#REF!</v>
      </c>
      <c r="T1147" s="84" t="str">
        <f>IF(COUNTIF(tbl_PV_Milestones[UID],tbl_PV_Milestones[[#This Row],[UID]])&gt;1,"Duplicate","")</f>
        <v>Duplicate</v>
      </c>
      <c r="U1147" s="42" t="str">
        <f>_xlfn.XLOOKUP(tbl_PV_Milestones[[#This Row],[Work ID]],tbl_PV_Meta[Work ID '#],tbl_PV_Meta[Sub-Portfolio])</f>
        <v>Sub-Portfolio 4</v>
      </c>
      <c r="V1147" s="41">
        <f>IF(MONTH(tbl_PV_Milestones[[#This Row],[Baseline Date]])&lt;7,YEAR(tbl_PV_Milestones[[#This Row],[Baseline Date]]),YEAR(tbl_PV_Milestones[[#This Row],[Baseline Date]])+1)</f>
        <v>1900</v>
      </c>
      <c r="W1147" s="41">
        <f>IF(MONTH(tbl_PV_Milestones[[#This Row],[Actual/Schedule Finish]])&lt;7,YEAR(tbl_PV_Milestones[[#This Row],[Actual/Schedule Finish]]),YEAR(tbl_PV_Milestones[[#This Row],[Actual/Schedule Finish]])+1)</f>
        <v>2025</v>
      </c>
      <c r="X1147" s="41" t="str">
        <f>IF(OR(tbl_PV_Milestones[[#This Row],[Project Status]]="Completed",tbl_PV_Milestones[[#This Row],[Project Status]]="Assumed Completed"),"Yes","No")</f>
        <v>No</v>
      </c>
      <c r="Y1147" s="41">
        <f>IF(tbl_PV_Milestones[[#This Row],[Baseline Date]]="",1,0)</f>
        <v>1</v>
      </c>
      <c r="Z1147" s="41">
        <f>IF(tbl_PV_Milestones[[#This Row],[Baseline Date]]&lt;PV_Meta!$B$7,1,0)</f>
        <v>1</v>
      </c>
      <c r="AA1147" s="41">
        <f>IF(tbl_PV_Milestones[[#This Row],[Complete]]="Yes",1,0)</f>
        <v>0</v>
      </c>
      <c r="AB1147" s="41">
        <f>IF(AND(tbl_PV_Milestones[[#This Row],[BL FY]]=2025,tbl_PV_Milestones[[#This Row],[Baseline Date]]&lt;PV_Meta!$B$7),1,0)</f>
        <v>0</v>
      </c>
      <c r="AC1147" s="41">
        <f>IF(AND(tbl_PV_Milestones[[#This Row],[Planned YTD]]=1,tbl_PV_Milestones[[#This Row],[Complete]]="Yes"),1,0)</f>
        <v>0</v>
      </c>
      <c r="AD1147" s="41">
        <f>IF(AND(tbl_PV_Milestones[[#This Row],[Actual/Schedule Finish]]&lt;PV_Meta!$B$7,tbl_PV_Milestones[[#This Row],[Complete]]="No",tbl_PV_Milestones[[#This Row],[Project Status]]&lt;&gt;"On Hold"),1,0)</f>
        <v>0</v>
      </c>
      <c r="AE1147" s="41">
        <f>IF(AND(tbl_PV_Milestones[[#This Row],[Actual/Schedule Finish]]&gt;tbl_PV_Milestones[[#This Row],[Baseline Date]],tbl_PV_Milestones[[#This Row],[Complete]]="No",tbl_PV_Milestones[[#This Row],[Project Status]]&lt;&gt;"On Hold",tbl_PV_Milestones[[#This Row],[Overdue]]=0,tbl_PV_Milestones[[#This Row],[To be Baselined]]&lt;&gt;1),1,0)</f>
        <v>0</v>
      </c>
      <c r="AF1147" s="41">
        <f>IF(AND(tbl_PV_Milestones[[#This Row],[BL FY]]=2025,tbl_PV_Milestones[[#This Row],[Finish FY]]&gt;2025),1,0)</f>
        <v>0</v>
      </c>
      <c r="AG1147" s="56" t="str">
        <f>_xlfn.XLOOKUP(tbl_PV_Milestones[[#This Row],[Work ID]],tbl_PV_Meta[Work ID '#],tbl_PV_Meta[Project Manager/Owner],,0)</f>
        <v>Project Manager 20</v>
      </c>
      <c r="AH1147" s="6"/>
    </row>
    <row r="1148" spans="4:34" x14ac:dyDescent="0.25">
      <c r="D1148" s="6" t="s">
        <v>136</v>
      </c>
      <c r="E1148" s="6" t="s">
        <v>52</v>
      </c>
      <c r="F1148" s="6" t="s">
        <v>1744</v>
      </c>
      <c r="G1148" s="6" t="s">
        <v>571</v>
      </c>
      <c r="H1148" s="6" t="s">
        <v>505</v>
      </c>
      <c r="I1148" s="6" t="s">
        <v>522</v>
      </c>
      <c r="J1148" s="6" t="s">
        <v>136</v>
      </c>
      <c r="K1148" s="6" t="s">
        <v>213</v>
      </c>
      <c r="L1148" s="6" t="s">
        <v>150</v>
      </c>
      <c r="M1148" s="43"/>
      <c r="N1148" s="44" t="s">
        <v>1979</v>
      </c>
      <c r="O1148" s="39">
        <v>45838.708333333299</v>
      </c>
      <c r="S1148" s="45" t="e">
        <f>_xlfn.CONCAT(#REF!,TRIM(tbl_PV_Milestones[[#This Row],[Milestone Description]]))</f>
        <v>#REF!</v>
      </c>
      <c r="T1148" s="84" t="str">
        <f>IF(COUNTIF(tbl_PV_Milestones[UID],tbl_PV_Milestones[[#This Row],[UID]])&gt;1,"Duplicate","")</f>
        <v>Duplicate</v>
      </c>
      <c r="U1148" s="42" t="str">
        <f>_xlfn.XLOOKUP(tbl_PV_Milestones[[#This Row],[Work ID]],tbl_PV_Meta[Work ID '#],tbl_PV_Meta[Sub-Portfolio])</f>
        <v>Sub-Portfolio 4</v>
      </c>
      <c r="V1148" s="41">
        <f>IF(MONTH(tbl_PV_Milestones[[#This Row],[Baseline Date]])&lt;7,YEAR(tbl_PV_Milestones[[#This Row],[Baseline Date]]),YEAR(tbl_PV_Milestones[[#This Row],[Baseline Date]])+1)</f>
        <v>1900</v>
      </c>
      <c r="W1148" s="41">
        <f>IF(MONTH(tbl_PV_Milestones[[#This Row],[Actual/Schedule Finish]])&lt;7,YEAR(tbl_PV_Milestones[[#This Row],[Actual/Schedule Finish]]),YEAR(tbl_PV_Milestones[[#This Row],[Actual/Schedule Finish]])+1)</f>
        <v>2025</v>
      </c>
      <c r="X1148" s="41" t="str">
        <f>IF(OR(tbl_PV_Milestones[[#This Row],[Project Status]]="Completed",tbl_PV_Milestones[[#This Row],[Project Status]]="Assumed Completed"),"Yes","No")</f>
        <v>No</v>
      </c>
      <c r="Y1148" s="41">
        <f>IF(tbl_PV_Milestones[[#This Row],[Baseline Date]]="",1,0)</f>
        <v>1</v>
      </c>
      <c r="Z1148" s="41">
        <f>IF(tbl_PV_Milestones[[#This Row],[Baseline Date]]&lt;PV_Meta!$B$7,1,0)</f>
        <v>1</v>
      </c>
      <c r="AA1148" s="41">
        <f>IF(tbl_PV_Milestones[[#This Row],[Complete]]="Yes",1,0)</f>
        <v>0</v>
      </c>
      <c r="AB1148" s="41">
        <f>IF(AND(tbl_PV_Milestones[[#This Row],[BL FY]]=2025,tbl_PV_Milestones[[#This Row],[Baseline Date]]&lt;PV_Meta!$B$7),1,0)</f>
        <v>0</v>
      </c>
      <c r="AC1148" s="41">
        <f>IF(AND(tbl_PV_Milestones[[#This Row],[Planned YTD]]=1,tbl_PV_Milestones[[#This Row],[Complete]]="Yes"),1,0)</f>
        <v>0</v>
      </c>
      <c r="AD1148" s="41">
        <f>IF(AND(tbl_PV_Milestones[[#This Row],[Actual/Schedule Finish]]&lt;PV_Meta!$B$7,tbl_PV_Milestones[[#This Row],[Complete]]="No",tbl_PV_Milestones[[#This Row],[Project Status]]&lt;&gt;"On Hold"),1,0)</f>
        <v>0</v>
      </c>
      <c r="AE1148" s="41">
        <f>IF(AND(tbl_PV_Milestones[[#This Row],[Actual/Schedule Finish]]&gt;tbl_PV_Milestones[[#This Row],[Baseline Date]],tbl_PV_Milestones[[#This Row],[Complete]]="No",tbl_PV_Milestones[[#This Row],[Project Status]]&lt;&gt;"On Hold",tbl_PV_Milestones[[#This Row],[Overdue]]=0,tbl_PV_Milestones[[#This Row],[To be Baselined]]&lt;&gt;1),1,0)</f>
        <v>0</v>
      </c>
      <c r="AF1148" s="41">
        <f>IF(AND(tbl_PV_Milestones[[#This Row],[BL FY]]=2025,tbl_PV_Milestones[[#This Row],[Finish FY]]&gt;2025),1,0)</f>
        <v>0</v>
      </c>
      <c r="AG1148" s="56" t="str">
        <f>_xlfn.XLOOKUP(tbl_PV_Milestones[[#This Row],[Work ID]],tbl_PV_Meta[Work ID '#],tbl_PV_Meta[Project Manager/Owner],,0)</f>
        <v>Project Manager 20</v>
      </c>
      <c r="AH1148" s="6"/>
    </row>
    <row r="1149" spans="4:34" x14ac:dyDescent="0.25">
      <c r="D1149" s="6" t="s">
        <v>136</v>
      </c>
      <c r="E1149" s="6" t="s">
        <v>52</v>
      </c>
      <c r="F1149" s="6" t="s">
        <v>1744</v>
      </c>
      <c r="G1149" s="6" t="s">
        <v>747</v>
      </c>
      <c r="H1149" s="6" t="s">
        <v>505</v>
      </c>
      <c r="I1149" s="6" t="s">
        <v>522</v>
      </c>
      <c r="J1149" s="6" t="s">
        <v>136</v>
      </c>
      <c r="K1149" s="6" t="s">
        <v>213</v>
      </c>
      <c r="L1149" s="6" t="s">
        <v>150</v>
      </c>
      <c r="M1149" s="43"/>
      <c r="N1149" s="44" t="s">
        <v>1979</v>
      </c>
      <c r="O1149" s="39">
        <v>45838.708333333299</v>
      </c>
      <c r="S1149" s="45" t="e">
        <f>_xlfn.CONCAT(#REF!,TRIM(tbl_PV_Milestones[[#This Row],[Milestone Description]]))</f>
        <v>#REF!</v>
      </c>
      <c r="T1149" s="84" t="str">
        <f>IF(COUNTIF(tbl_PV_Milestones[UID],tbl_PV_Milestones[[#This Row],[UID]])&gt;1,"Duplicate","")</f>
        <v>Duplicate</v>
      </c>
      <c r="U1149" s="42" t="str">
        <f>_xlfn.XLOOKUP(tbl_PV_Milestones[[#This Row],[Work ID]],tbl_PV_Meta[Work ID '#],tbl_PV_Meta[Sub-Portfolio])</f>
        <v>Sub-Portfolio 4</v>
      </c>
      <c r="V1149" s="41">
        <f>IF(MONTH(tbl_PV_Milestones[[#This Row],[Baseline Date]])&lt;7,YEAR(tbl_PV_Milestones[[#This Row],[Baseline Date]]),YEAR(tbl_PV_Milestones[[#This Row],[Baseline Date]])+1)</f>
        <v>1900</v>
      </c>
      <c r="W1149" s="41">
        <f>IF(MONTH(tbl_PV_Milestones[[#This Row],[Actual/Schedule Finish]])&lt;7,YEAR(tbl_PV_Milestones[[#This Row],[Actual/Schedule Finish]]),YEAR(tbl_PV_Milestones[[#This Row],[Actual/Schedule Finish]])+1)</f>
        <v>2025</v>
      </c>
      <c r="X1149" s="41" t="str">
        <f>IF(OR(tbl_PV_Milestones[[#This Row],[Project Status]]="Completed",tbl_PV_Milestones[[#This Row],[Project Status]]="Assumed Completed"),"Yes","No")</f>
        <v>No</v>
      </c>
      <c r="Y1149" s="41">
        <f>IF(tbl_PV_Milestones[[#This Row],[Baseline Date]]="",1,0)</f>
        <v>1</v>
      </c>
      <c r="Z1149" s="41">
        <f>IF(tbl_PV_Milestones[[#This Row],[Baseline Date]]&lt;PV_Meta!$B$7,1,0)</f>
        <v>1</v>
      </c>
      <c r="AA1149" s="41">
        <f>IF(tbl_PV_Milestones[[#This Row],[Complete]]="Yes",1,0)</f>
        <v>0</v>
      </c>
      <c r="AB1149" s="41">
        <f>IF(AND(tbl_PV_Milestones[[#This Row],[BL FY]]=2025,tbl_PV_Milestones[[#This Row],[Baseline Date]]&lt;PV_Meta!$B$7),1,0)</f>
        <v>0</v>
      </c>
      <c r="AC1149" s="41">
        <f>IF(AND(tbl_PV_Milestones[[#This Row],[Planned YTD]]=1,tbl_PV_Milestones[[#This Row],[Complete]]="Yes"),1,0)</f>
        <v>0</v>
      </c>
      <c r="AD1149" s="41">
        <f>IF(AND(tbl_PV_Milestones[[#This Row],[Actual/Schedule Finish]]&lt;PV_Meta!$B$7,tbl_PV_Milestones[[#This Row],[Complete]]="No",tbl_PV_Milestones[[#This Row],[Project Status]]&lt;&gt;"On Hold"),1,0)</f>
        <v>0</v>
      </c>
      <c r="AE1149" s="41">
        <f>IF(AND(tbl_PV_Milestones[[#This Row],[Actual/Schedule Finish]]&gt;tbl_PV_Milestones[[#This Row],[Baseline Date]],tbl_PV_Milestones[[#This Row],[Complete]]="No",tbl_PV_Milestones[[#This Row],[Project Status]]&lt;&gt;"On Hold",tbl_PV_Milestones[[#This Row],[Overdue]]=0,tbl_PV_Milestones[[#This Row],[To be Baselined]]&lt;&gt;1),1,0)</f>
        <v>0</v>
      </c>
      <c r="AF1149" s="41">
        <f>IF(AND(tbl_PV_Milestones[[#This Row],[BL FY]]=2025,tbl_PV_Milestones[[#This Row],[Finish FY]]&gt;2025),1,0)</f>
        <v>0</v>
      </c>
      <c r="AG1149" s="56" t="str">
        <f>_xlfn.XLOOKUP(tbl_PV_Milestones[[#This Row],[Work ID]],tbl_PV_Meta[Work ID '#],tbl_PV_Meta[Project Manager/Owner],,0)</f>
        <v>Project Manager 20</v>
      </c>
      <c r="AH1149" s="6"/>
    </row>
    <row r="1150" spans="4:34" x14ac:dyDescent="0.25">
      <c r="D1150" s="6" t="s">
        <v>136</v>
      </c>
      <c r="E1150" s="6" t="s">
        <v>503</v>
      </c>
      <c r="F1150" s="6" t="s">
        <v>1708</v>
      </c>
      <c r="G1150" s="6" t="s">
        <v>805</v>
      </c>
      <c r="H1150" s="6" t="s">
        <v>505</v>
      </c>
      <c r="I1150" s="6" t="s">
        <v>110</v>
      </c>
      <c r="J1150" s="6" t="s">
        <v>136</v>
      </c>
      <c r="K1150" s="6" t="s">
        <v>29</v>
      </c>
      <c r="L1150" s="6" t="s">
        <v>27</v>
      </c>
      <c r="M1150" s="43"/>
      <c r="N1150" s="44" t="s">
        <v>1979</v>
      </c>
      <c r="O1150" s="39">
        <v>45777.708333333299</v>
      </c>
      <c r="P1150" s="39">
        <v>45777.708333333299</v>
      </c>
      <c r="Q1150" s="6">
        <v>0</v>
      </c>
      <c r="R1150" s="6">
        <v>0</v>
      </c>
      <c r="S1150" s="45" t="e">
        <f>_xlfn.CONCAT(#REF!,TRIM(tbl_PV_Milestones[[#This Row],[Milestone Description]]))</f>
        <v>#REF!</v>
      </c>
      <c r="T1150" s="84" t="str">
        <f>IF(COUNTIF(tbl_PV_Milestones[UID],tbl_PV_Milestones[[#This Row],[UID]])&gt;1,"Duplicate","")</f>
        <v>Duplicate</v>
      </c>
      <c r="U1150" s="42" t="str">
        <f>_xlfn.XLOOKUP(tbl_PV_Milestones[[#This Row],[Work ID]],tbl_PV_Meta[Work ID '#],tbl_PV_Meta[Sub-Portfolio])</f>
        <v>Sub-Portfolio 8</v>
      </c>
      <c r="V1150" s="41">
        <f>IF(MONTH(tbl_PV_Milestones[[#This Row],[Baseline Date]])&lt;7,YEAR(tbl_PV_Milestones[[#This Row],[Baseline Date]]),YEAR(tbl_PV_Milestones[[#This Row],[Baseline Date]])+1)</f>
        <v>2025</v>
      </c>
      <c r="W1150" s="41">
        <f>IF(MONTH(tbl_PV_Milestones[[#This Row],[Actual/Schedule Finish]])&lt;7,YEAR(tbl_PV_Milestones[[#This Row],[Actual/Schedule Finish]]),YEAR(tbl_PV_Milestones[[#This Row],[Actual/Schedule Finish]])+1)</f>
        <v>2025</v>
      </c>
      <c r="X1150" s="41" t="str">
        <f>IF(OR(tbl_PV_Milestones[[#This Row],[Project Status]]="Completed",tbl_PV_Milestones[[#This Row],[Project Status]]="Assumed Completed"),"Yes","No")</f>
        <v>No</v>
      </c>
      <c r="Y1150" s="41">
        <f>IF(tbl_PV_Milestones[[#This Row],[Baseline Date]]="",1,0)</f>
        <v>0</v>
      </c>
      <c r="Z1150" s="41">
        <f>IF(tbl_PV_Milestones[[#This Row],[Baseline Date]]&lt;PV_Meta!$B$7,1,0)</f>
        <v>1</v>
      </c>
      <c r="AA1150" s="41">
        <f>IF(tbl_PV_Milestones[[#This Row],[Complete]]="Yes",1,0)</f>
        <v>0</v>
      </c>
      <c r="AB1150" s="41">
        <f>IF(AND(tbl_PV_Milestones[[#This Row],[BL FY]]=2025,tbl_PV_Milestones[[#This Row],[Baseline Date]]&lt;PV_Meta!$B$7),1,0)</f>
        <v>1</v>
      </c>
      <c r="AC1150" s="41">
        <f>IF(AND(tbl_PV_Milestones[[#This Row],[Planned YTD]]=1,tbl_PV_Milestones[[#This Row],[Complete]]="Yes"),1,0)</f>
        <v>0</v>
      </c>
      <c r="AD1150" s="41">
        <f>IF(AND(tbl_PV_Milestones[[#This Row],[Actual/Schedule Finish]]&lt;PV_Meta!$B$7,tbl_PV_Milestones[[#This Row],[Complete]]="No",tbl_PV_Milestones[[#This Row],[Project Status]]&lt;&gt;"On Hold"),1,0)</f>
        <v>0</v>
      </c>
      <c r="AE1150" s="41">
        <f>IF(AND(tbl_PV_Milestones[[#This Row],[Actual/Schedule Finish]]&gt;tbl_PV_Milestones[[#This Row],[Baseline Date]],tbl_PV_Milestones[[#This Row],[Complete]]="No",tbl_PV_Milestones[[#This Row],[Project Status]]&lt;&gt;"On Hold",tbl_PV_Milestones[[#This Row],[Overdue]]=0,tbl_PV_Milestones[[#This Row],[To be Baselined]]&lt;&gt;1),1,0)</f>
        <v>0</v>
      </c>
      <c r="AF1150" s="41">
        <f>IF(AND(tbl_PV_Milestones[[#This Row],[BL FY]]=2025,tbl_PV_Milestones[[#This Row],[Finish FY]]&gt;2025),1,0)</f>
        <v>0</v>
      </c>
      <c r="AG1150" s="56" t="str">
        <f>_xlfn.XLOOKUP(tbl_PV_Milestones[[#This Row],[Work ID]],tbl_PV_Meta[Work ID '#],tbl_PV_Meta[Project Manager/Owner],,0)</f>
        <v>Project Manager 6</v>
      </c>
      <c r="AH1150" s="6"/>
    </row>
    <row r="1151" spans="4:34" x14ac:dyDescent="0.25">
      <c r="D1151" s="6" t="s">
        <v>806</v>
      </c>
      <c r="E1151" s="6" t="s">
        <v>503</v>
      </c>
      <c r="F1151" s="6" t="s">
        <v>1708</v>
      </c>
      <c r="G1151" s="6" t="s">
        <v>807</v>
      </c>
      <c r="H1151" s="6" t="s">
        <v>505</v>
      </c>
      <c r="I1151" s="6" t="s">
        <v>110</v>
      </c>
      <c r="J1151" s="6" t="s">
        <v>806</v>
      </c>
      <c r="K1151" s="6" t="s">
        <v>29</v>
      </c>
      <c r="L1151" s="6" t="s">
        <v>27</v>
      </c>
      <c r="M1151" s="43"/>
      <c r="N1151" s="44" t="s">
        <v>1979</v>
      </c>
      <c r="O1151" s="39">
        <v>45341.708333333299</v>
      </c>
      <c r="P1151" s="39">
        <v>45341.708333333299</v>
      </c>
      <c r="Q1151" s="6">
        <v>0</v>
      </c>
      <c r="R1151" s="6">
        <v>0</v>
      </c>
      <c r="S1151" s="45" t="e">
        <f>_xlfn.CONCAT(#REF!,TRIM(tbl_PV_Milestones[[#This Row],[Milestone Description]]))</f>
        <v>#REF!</v>
      </c>
      <c r="T1151" s="84" t="str">
        <f>IF(COUNTIF(tbl_PV_Milestones[UID],tbl_PV_Milestones[[#This Row],[UID]])&gt;1,"Duplicate","")</f>
        <v>Duplicate</v>
      </c>
      <c r="U1151" s="42" t="str">
        <f>_xlfn.XLOOKUP(tbl_PV_Milestones[[#This Row],[Work ID]],tbl_PV_Meta[Work ID '#],tbl_PV_Meta[Sub-Portfolio])</f>
        <v>Sub-Portfolio 8</v>
      </c>
      <c r="V1151" s="41">
        <f>IF(MONTH(tbl_PV_Milestones[[#This Row],[Baseline Date]])&lt;7,YEAR(tbl_PV_Milestones[[#This Row],[Baseline Date]]),YEAR(tbl_PV_Milestones[[#This Row],[Baseline Date]])+1)</f>
        <v>2024</v>
      </c>
      <c r="W1151" s="41">
        <f>IF(MONTH(tbl_PV_Milestones[[#This Row],[Actual/Schedule Finish]])&lt;7,YEAR(tbl_PV_Milestones[[#This Row],[Actual/Schedule Finish]]),YEAR(tbl_PV_Milestones[[#This Row],[Actual/Schedule Finish]])+1)</f>
        <v>2024</v>
      </c>
      <c r="X1151" s="41" t="str">
        <f>IF(OR(tbl_PV_Milestones[[#This Row],[Project Status]]="Completed",tbl_PV_Milestones[[#This Row],[Project Status]]="Assumed Completed"),"Yes","No")</f>
        <v>Yes</v>
      </c>
      <c r="Y1151" s="41">
        <f>IF(tbl_PV_Milestones[[#This Row],[Baseline Date]]="",1,0)</f>
        <v>0</v>
      </c>
      <c r="Z1151" s="41">
        <f>IF(tbl_PV_Milestones[[#This Row],[Baseline Date]]&lt;PV_Meta!$B$7,1,0)</f>
        <v>1</v>
      </c>
      <c r="AA1151" s="41">
        <f>IF(tbl_PV_Milestones[[#This Row],[Complete]]="Yes",1,0)</f>
        <v>1</v>
      </c>
      <c r="AB1151" s="41">
        <f>IF(AND(tbl_PV_Milestones[[#This Row],[BL FY]]=2025,tbl_PV_Milestones[[#This Row],[Baseline Date]]&lt;PV_Meta!$B$7),1,0)</f>
        <v>0</v>
      </c>
      <c r="AC1151" s="41">
        <f>IF(AND(tbl_PV_Milestones[[#This Row],[Planned YTD]]=1,tbl_PV_Milestones[[#This Row],[Complete]]="Yes"),1,0)</f>
        <v>0</v>
      </c>
      <c r="AD1151" s="41">
        <f>IF(AND(tbl_PV_Milestones[[#This Row],[Actual/Schedule Finish]]&lt;PV_Meta!$B$7,tbl_PV_Milestones[[#This Row],[Complete]]="No",tbl_PV_Milestones[[#This Row],[Project Status]]&lt;&gt;"On Hold"),1,0)</f>
        <v>0</v>
      </c>
      <c r="AE1151" s="41">
        <f>IF(AND(tbl_PV_Milestones[[#This Row],[Actual/Schedule Finish]]&gt;tbl_PV_Milestones[[#This Row],[Baseline Date]],tbl_PV_Milestones[[#This Row],[Complete]]="No",tbl_PV_Milestones[[#This Row],[Project Status]]&lt;&gt;"On Hold",tbl_PV_Milestones[[#This Row],[Overdue]]=0,tbl_PV_Milestones[[#This Row],[To be Baselined]]&lt;&gt;1),1,0)</f>
        <v>0</v>
      </c>
      <c r="AF1151" s="41">
        <f>IF(AND(tbl_PV_Milestones[[#This Row],[BL FY]]=2025,tbl_PV_Milestones[[#This Row],[Finish FY]]&gt;2025),1,0)</f>
        <v>0</v>
      </c>
      <c r="AG1151" s="56" t="str">
        <f>_xlfn.XLOOKUP(tbl_PV_Milestones[[#This Row],[Work ID]],tbl_PV_Meta[Work ID '#],tbl_PV_Meta[Project Manager/Owner],,0)</f>
        <v>Project Manager 6</v>
      </c>
      <c r="AH1151" s="6"/>
    </row>
    <row r="1152" spans="4:34" x14ac:dyDescent="0.25">
      <c r="D1152" s="6" t="s">
        <v>806</v>
      </c>
      <c r="E1152" s="6" t="s">
        <v>503</v>
      </c>
      <c r="F1152" s="6" t="s">
        <v>1708</v>
      </c>
      <c r="G1152" s="6" t="s">
        <v>808</v>
      </c>
      <c r="H1152" s="6" t="s">
        <v>505</v>
      </c>
      <c r="I1152" s="6" t="s">
        <v>110</v>
      </c>
      <c r="J1152" s="6" t="s">
        <v>806</v>
      </c>
      <c r="K1152" s="6" t="s">
        <v>29</v>
      </c>
      <c r="L1152" s="6" t="s">
        <v>27</v>
      </c>
      <c r="M1152" s="43"/>
      <c r="N1152" s="44" t="s">
        <v>1979</v>
      </c>
      <c r="O1152" s="39">
        <v>45338.708333333299</v>
      </c>
      <c r="P1152" s="39">
        <v>45338.708333333299</v>
      </c>
      <c r="Q1152" s="6">
        <v>0</v>
      </c>
      <c r="R1152" s="6">
        <v>0</v>
      </c>
      <c r="S1152" s="45" t="e">
        <f>_xlfn.CONCAT(#REF!,TRIM(tbl_PV_Milestones[[#This Row],[Milestone Description]]))</f>
        <v>#REF!</v>
      </c>
      <c r="T1152" s="84" t="str">
        <f>IF(COUNTIF(tbl_PV_Milestones[UID],tbl_PV_Milestones[[#This Row],[UID]])&gt;1,"Duplicate","")</f>
        <v>Duplicate</v>
      </c>
      <c r="U1152" s="42" t="str">
        <f>_xlfn.XLOOKUP(tbl_PV_Milestones[[#This Row],[Work ID]],tbl_PV_Meta[Work ID '#],tbl_PV_Meta[Sub-Portfolio])</f>
        <v>Sub-Portfolio 8</v>
      </c>
      <c r="V1152" s="41">
        <f>IF(MONTH(tbl_PV_Milestones[[#This Row],[Baseline Date]])&lt;7,YEAR(tbl_PV_Milestones[[#This Row],[Baseline Date]]),YEAR(tbl_PV_Milestones[[#This Row],[Baseline Date]])+1)</f>
        <v>2024</v>
      </c>
      <c r="W1152" s="41">
        <f>IF(MONTH(tbl_PV_Milestones[[#This Row],[Actual/Schedule Finish]])&lt;7,YEAR(tbl_PV_Milestones[[#This Row],[Actual/Schedule Finish]]),YEAR(tbl_PV_Milestones[[#This Row],[Actual/Schedule Finish]])+1)</f>
        <v>2024</v>
      </c>
      <c r="X1152" s="41" t="str">
        <f>IF(OR(tbl_PV_Milestones[[#This Row],[Project Status]]="Completed",tbl_PV_Milestones[[#This Row],[Project Status]]="Assumed Completed"),"Yes","No")</f>
        <v>Yes</v>
      </c>
      <c r="Y1152" s="41">
        <f>IF(tbl_PV_Milestones[[#This Row],[Baseline Date]]="",1,0)</f>
        <v>0</v>
      </c>
      <c r="Z1152" s="41">
        <f>IF(tbl_PV_Milestones[[#This Row],[Baseline Date]]&lt;PV_Meta!$B$7,1,0)</f>
        <v>1</v>
      </c>
      <c r="AA1152" s="41">
        <f>IF(tbl_PV_Milestones[[#This Row],[Complete]]="Yes",1,0)</f>
        <v>1</v>
      </c>
      <c r="AB1152" s="41">
        <f>IF(AND(tbl_PV_Milestones[[#This Row],[BL FY]]=2025,tbl_PV_Milestones[[#This Row],[Baseline Date]]&lt;PV_Meta!$B$7),1,0)</f>
        <v>0</v>
      </c>
      <c r="AC1152" s="41">
        <f>IF(AND(tbl_PV_Milestones[[#This Row],[Planned YTD]]=1,tbl_PV_Milestones[[#This Row],[Complete]]="Yes"),1,0)</f>
        <v>0</v>
      </c>
      <c r="AD1152" s="41">
        <f>IF(AND(tbl_PV_Milestones[[#This Row],[Actual/Schedule Finish]]&lt;PV_Meta!$B$7,tbl_PV_Milestones[[#This Row],[Complete]]="No",tbl_PV_Milestones[[#This Row],[Project Status]]&lt;&gt;"On Hold"),1,0)</f>
        <v>0</v>
      </c>
      <c r="AE1152" s="41">
        <f>IF(AND(tbl_PV_Milestones[[#This Row],[Actual/Schedule Finish]]&gt;tbl_PV_Milestones[[#This Row],[Baseline Date]],tbl_PV_Milestones[[#This Row],[Complete]]="No",tbl_PV_Milestones[[#This Row],[Project Status]]&lt;&gt;"On Hold",tbl_PV_Milestones[[#This Row],[Overdue]]=0,tbl_PV_Milestones[[#This Row],[To be Baselined]]&lt;&gt;1),1,0)</f>
        <v>0</v>
      </c>
      <c r="AF1152" s="41">
        <f>IF(AND(tbl_PV_Milestones[[#This Row],[BL FY]]=2025,tbl_PV_Milestones[[#This Row],[Finish FY]]&gt;2025),1,0)</f>
        <v>0</v>
      </c>
      <c r="AG1152" s="56" t="str">
        <f>_xlfn.XLOOKUP(tbl_PV_Milestones[[#This Row],[Work ID]],tbl_PV_Meta[Work ID '#],tbl_PV_Meta[Project Manager/Owner],,0)</f>
        <v>Project Manager 6</v>
      </c>
      <c r="AH1152" s="6"/>
    </row>
    <row r="1153" spans="4:34" x14ac:dyDescent="0.25">
      <c r="D1153" s="6" t="s">
        <v>806</v>
      </c>
      <c r="E1153" s="6" t="s">
        <v>503</v>
      </c>
      <c r="F1153" s="6" t="s">
        <v>1708</v>
      </c>
      <c r="G1153" s="6" t="s">
        <v>809</v>
      </c>
      <c r="H1153" s="6" t="s">
        <v>505</v>
      </c>
      <c r="I1153" s="6" t="s">
        <v>110</v>
      </c>
      <c r="J1153" s="6" t="s">
        <v>806</v>
      </c>
      <c r="K1153" s="6" t="s">
        <v>29</v>
      </c>
      <c r="L1153" s="6" t="s">
        <v>27</v>
      </c>
      <c r="M1153" s="43"/>
      <c r="N1153" s="44" t="s">
        <v>1979</v>
      </c>
      <c r="O1153" s="39">
        <v>45492.708333333299</v>
      </c>
      <c r="P1153" s="39">
        <v>45492.708333333299</v>
      </c>
      <c r="Q1153" s="6">
        <v>0</v>
      </c>
      <c r="R1153" s="6">
        <v>0</v>
      </c>
      <c r="S1153" s="45" t="e">
        <f>_xlfn.CONCAT(#REF!,TRIM(tbl_PV_Milestones[[#This Row],[Milestone Description]]))</f>
        <v>#REF!</v>
      </c>
      <c r="T1153" s="84" t="str">
        <f>IF(COUNTIF(tbl_PV_Milestones[UID],tbl_PV_Milestones[[#This Row],[UID]])&gt;1,"Duplicate","")</f>
        <v>Duplicate</v>
      </c>
      <c r="U1153" s="42" t="str">
        <f>_xlfn.XLOOKUP(tbl_PV_Milestones[[#This Row],[Work ID]],tbl_PV_Meta[Work ID '#],tbl_PV_Meta[Sub-Portfolio])</f>
        <v>Sub-Portfolio 8</v>
      </c>
      <c r="V1153" s="41">
        <f>IF(MONTH(tbl_PV_Milestones[[#This Row],[Baseline Date]])&lt;7,YEAR(tbl_PV_Milestones[[#This Row],[Baseline Date]]),YEAR(tbl_PV_Milestones[[#This Row],[Baseline Date]])+1)</f>
        <v>2025</v>
      </c>
      <c r="W1153" s="41">
        <f>IF(MONTH(tbl_PV_Milestones[[#This Row],[Actual/Schedule Finish]])&lt;7,YEAR(tbl_PV_Milestones[[#This Row],[Actual/Schedule Finish]]),YEAR(tbl_PV_Milestones[[#This Row],[Actual/Schedule Finish]])+1)</f>
        <v>2025</v>
      </c>
      <c r="X1153" s="41" t="str">
        <f>IF(OR(tbl_PV_Milestones[[#This Row],[Project Status]]="Completed",tbl_PV_Milestones[[#This Row],[Project Status]]="Assumed Completed"),"Yes","No")</f>
        <v>Yes</v>
      </c>
      <c r="Y1153" s="41">
        <f>IF(tbl_PV_Milestones[[#This Row],[Baseline Date]]="",1,0)</f>
        <v>0</v>
      </c>
      <c r="Z1153" s="41">
        <f>IF(tbl_PV_Milestones[[#This Row],[Baseline Date]]&lt;PV_Meta!$B$7,1,0)</f>
        <v>1</v>
      </c>
      <c r="AA1153" s="41">
        <f>IF(tbl_PV_Milestones[[#This Row],[Complete]]="Yes",1,0)</f>
        <v>1</v>
      </c>
      <c r="AB1153" s="41">
        <f>IF(AND(tbl_PV_Milestones[[#This Row],[BL FY]]=2025,tbl_PV_Milestones[[#This Row],[Baseline Date]]&lt;PV_Meta!$B$7),1,0)</f>
        <v>1</v>
      </c>
      <c r="AC1153" s="41">
        <f>IF(AND(tbl_PV_Milestones[[#This Row],[Planned YTD]]=1,tbl_PV_Milestones[[#This Row],[Complete]]="Yes"),1,0)</f>
        <v>1</v>
      </c>
      <c r="AD1153" s="41">
        <f>IF(AND(tbl_PV_Milestones[[#This Row],[Actual/Schedule Finish]]&lt;PV_Meta!$B$7,tbl_PV_Milestones[[#This Row],[Complete]]="No",tbl_PV_Milestones[[#This Row],[Project Status]]&lt;&gt;"On Hold"),1,0)</f>
        <v>0</v>
      </c>
      <c r="AE1153" s="41">
        <f>IF(AND(tbl_PV_Milestones[[#This Row],[Actual/Schedule Finish]]&gt;tbl_PV_Milestones[[#This Row],[Baseline Date]],tbl_PV_Milestones[[#This Row],[Complete]]="No",tbl_PV_Milestones[[#This Row],[Project Status]]&lt;&gt;"On Hold",tbl_PV_Milestones[[#This Row],[Overdue]]=0,tbl_PV_Milestones[[#This Row],[To be Baselined]]&lt;&gt;1),1,0)</f>
        <v>0</v>
      </c>
      <c r="AF1153" s="41">
        <f>IF(AND(tbl_PV_Milestones[[#This Row],[BL FY]]=2025,tbl_PV_Milestones[[#This Row],[Finish FY]]&gt;2025),1,0)</f>
        <v>0</v>
      </c>
      <c r="AG1153" s="56" t="str">
        <f>_xlfn.XLOOKUP(tbl_PV_Milestones[[#This Row],[Work ID]],tbl_PV_Meta[Work ID '#],tbl_PV_Meta[Project Manager/Owner],,0)</f>
        <v>Project Manager 6</v>
      </c>
      <c r="AH1153" s="6"/>
    </row>
    <row r="1154" spans="4:34" x14ac:dyDescent="0.25">
      <c r="D1154" s="6" t="s">
        <v>806</v>
      </c>
      <c r="E1154" s="6" t="s">
        <v>503</v>
      </c>
      <c r="F1154" s="6" t="s">
        <v>1708</v>
      </c>
      <c r="G1154" s="6" t="s">
        <v>810</v>
      </c>
      <c r="H1154" s="6" t="s">
        <v>505</v>
      </c>
      <c r="I1154" s="6" t="s">
        <v>110</v>
      </c>
      <c r="J1154" s="6" t="s">
        <v>806</v>
      </c>
      <c r="K1154" s="6" t="s">
        <v>29</v>
      </c>
      <c r="L1154" s="6" t="s">
        <v>27</v>
      </c>
      <c r="M1154" s="43"/>
      <c r="N1154" s="44" t="s">
        <v>1979</v>
      </c>
      <c r="O1154" s="39">
        <v>45492.708333333299</v>
      </c>
      <c r="P1154" s="39">
        <v>45492.708333333299</v>
      </c>
      <c r="Q1154" s="6">
        <v>0</v>
      </c>
      <c r="R1154" s="6">
        <v>0</v>
      </c>
      <c r="S1154" s="45" t="e">
        <f>_xlfn.CONCAT(#REF!,TRIM(tbl_PV_Milestones[[#This Row],[Milestone Description]]))</f>
        <v>#REF!</v>
      </c>
      <c r="T1154" s="84" t="str">
        <f>IF(COUNTIF(tbl_PV_Milestones[UID],tbl_PV_Milestones[[#This Row],[UID]])&gt;1,"Duplicate","")</f>
        <v>Duplicate</v>
      </c>
      <c r="U1154" s="42" t="str">
        <f>_xlfn.XLOOKUP(tbl_PV_Milestones[[#This Row],[Work ID]],tbl_PV_Meta[Work ID '#],tbl_PV_Meta[Sub-Portfolio])</f>
        <v>Sub-Portfolio 8</v>
      </c>
      <c r="V1154" s="41">
        <f>IF(MONTH(tbl_PV_Milestones[[#This Row],[Baseline Date]])&lt;7,YEAR(tbl_PV_Milestones[[#This Row],[Baseline Date]]),YEAR(tbl_PV_Milestones[[#This Row],[Baseline Date]])+1)</f>
        <v>2025</v>
      </c>
      <c r="W1154" s="41">
        <f>IF(MONTH(tbl_PV_Milestones[[#This Row],[Actual/Schedule Finish]])&lt;7,YEAR(tbl_PV_Milestones[[#This Row],[Actual/Schedule Finish]]),YEAR(tbl_PV_Milestones[[#This Row],[Actual/Schedule Finish]])+1)</f>
        <v>2025</v>
      </c>
      <c r="X1154" s="41" t="str">
        <f>IF(OR(tbl_PV_Milestones[[#This Row],[Project Status]]="Completed",tbl_PV_Milestones[[#This Row],[Project Status]]="Assumed Completed"),"Yes","No")</f>
        <v>Yes</v>
      </c>
      <c r="Y1154" s="41">
        <f>IF(tbl_PV_Milestones[[#This Row],[Baseline Date]]="",1,0)</f>
        <v>0</v>
      </c>
      <c r="Z1154" s="41">
        <f>IF(tbl_PV_Milestones[[#This Row],[Baseline Date]]&lt;PV_Meta!$B$7,1,0)</f>
        <v>1</v>
      </c>
      <c r="AA1154" s="41">
        <f>IF(tbl_PV_Milestones[[#This Row],[Complete]]="Yes",1,0)</f>
        <v>1</v>
      </c>
      <c r="AB1154" s="41">
        <f>IF(AND(tbl_PV_Milestones[[#This Row],[BL FY]]=2025,tbl_PV_Milestones[[#This Row],[Baseline Date]]&lt;PV_Meta!$B$7),1,0)</f>
        <v>1</v>
      </c>
      <c r="AC1154" s="41">
        <f>IF(AND(tbl_PV_Milestones[[#This Row],[Planned YTD]]=1,tbl_PV_Milestones[[#This Row],[Complete]]="Yes"),1,0)</f>
        <v>1</v>
      </c>
      <c r="AD1154" s="41">
        <f>IF(AND(tbl_PV_Milestones[[#This Row],[Actual/Schedule Finish]]&lt;PV_Meta!$B$7,tbl_PV_Milestones[[#This Row],[Complete]]="No",tbl_PV_Milestones[[#This Row],[Project Status]]&lt;&gt;"On Hold"),1,0)</f>
        <v>0</v>
      </c>
      <c r="AE1154" s="41">
        <f>IF(AND(tbl_PV_Milestones[[#This Row],[Actual/Schedule Finish]]&gt;tbl_PV_Milestones[[#This Row],[Baseline Date]],tbl_PV_Milestones[[#This Row],[Complete]]="No",tbl_PV_Milestones[[#This Row],[Project Status]]&lt;&gt;"On Hold",tbl_PV_Milestones[[#This Row],[Overdue]]=0,tbl_PV_Milestones[[#This Row],[To be Baselined]]&lt;&gt;1),1,0)</f>
        <v>0</v>
      </c>
      <c r="AF1154" s="41">
        <f>IF(AND(tbl_PV_Milestones[[#This Row],[BL FY]]=2025,tbl_PV_Milestones[[#This Row],[Finish FY]]&gt;2025),1,0)</f>
        <v>0</v>
      </c>
      <c r="AG1154" s="56" t="str">
        <f>_xlfn.XLOOKUP(tbl_PV_Milestones[[#This Row],[Work ID]],tbl_PV_Meta[Work ID '#],tbl_PV_Meta[Project Manager/Owner],,0)</f>
        <v>Project Manager 6</v>
      </c>
      <c r="AH1154" s="6"/>
    </row>
    <row r="1155" spans="4:34" x14ac:dyDescent="0.25">
      <c r="D1155" s="6" t="s">
        <v>806</v>
      </c>
      <c r="E1155" s="6" t="s">
        <v>503</v>
      </c>
      <c r="F1155" s="6" t="s">
        <v>1708</v>
      </c>
      <c r="G1155" s="6" t="s">
        <v>811</v>
      </c>
      <c r="H1155" s="6" t="s">
        <v>505</v>
      </c>
      <c r="I1155" s="6" t="s">
        <v>110</v>
      </c>
      <c r="J1155" s="6" t="s">
        <v>806</v>
      </c>
      <c r="K1155" s="6" t="s">
        <v>29</v>
      </c>
      <c r="L1155" s="6" t="s">
        <v>27</v>
      </c>
      <c r="M1155" s="43"/>
      <c r="N1155" s="44" t="s">
        <v>1979</v>
      </c>
      <c r="O1155" s="39">
        <v>45492.708333333299</v>
      </c>
      <c r="P1155" s="39">
        <v>45492.708333333299</v>
      </c>
      <c r="Q1155" s="6">
        <v>0</v>
      </c>
      <c r="R1155" s="6">
        <v>0</v>
      </c>
      <c r="S1155" s="45" t="e">
        <f>_xlfn.CONCAT(#REF!,TRIM(tbl_PV_Milestones[[#This Row],[Milestone Description]]))</f>
        <v>#REF!</v>
      </c>
      <c r="T1155" s="84" t="str">
        <f>IF(COUNTIF(tbl_PV_Milestones[UID],tbl_PV_Milestones[[#This Row],[UID]])&gt;1,"Duplicate","")</f>
        <v>Duplicate</v>
      </c>
      <c r="U1155" s="42" t="str">
        <f>_xlfn.XLOOKUP(tbl_PV_Milestones[[#This Row],[Work ID]],tbl_PV_Meta[Work ID '#],tbl_PV_Meta[Sub-Portfolio])</f>
        <v>Sub-Portfolio 8</v>
      </c>
      <c r="V1155" s="41">
        <f>IF(MONTH(tbl_PV_Milestones[[#This Row],[Baseline Date]])&lt;7,YEAR(tbl_PV_Milestones[[#This Row],[Baseline Date]]),YEAR(tbl_PV_Milestones[[#This Row],[Baseline Date]])+1)</f>
        <v>2025</v>
      </c>
      <c r="W1155" s="41">
        <f>IF(MONTH(tbl_PV_Milestones[[#This Row],[Actual/Schedule Finish]])&lt;7,YEAR(tbl_PV_Milestones[[#This Row],[Actual/Schedule Finish]]),YEAR(tbl_PV_Milestones[[#This Row],[Actual/Schedule Finish]])+1)</f>
        <v>2025</v>
      </c>
      <c r="X1155" s="41" t="str">
        <f>IF(OR(tbl_PV_Milestones[[#This Row],[Project Status]]="Completed",tbl_PV_Milestones[[#This Row],[Project Status]]="Assumed Completed"),"Yes","No")</f>
        <v>Yes</v>
      </c>
      <c r="Y1155" s="41">
        <f>IF(tbl_PV_Milestones[[#This Row],[Baseline Date]]="",1,0)</f>
        <v>0</v>
      </c>
      <c r="Z1155" s="41">
        <f>IF(tbl_PV_Milestones[[#This Row],[Baseline Date]]&lt;PV_Meta!$B$7,1,0)</f>
        <v>1</v>
      </c>
      <c r="AA1155" s="41">
        <f>IF(tbl_PV_Milestones[[#This Row],[Complete]]="Yes",1,0)</f>
        <v>1</v>
      </c>
      <c r="AB1155" s="41">
        <f>IF(AND(tbl_PV_Milestones[[#This Row],[BL FY]]=2025,tbl_PV_Milestones[[#This Row],[Baseline Date]]&lt;PV_Meta!$B$7),1,0)</f>
        <v>1</v>
      </c>
      <c r="AC1155" s="41">
        <f>IF(AND(tbl_PV_Milestones[[#This Row],[Planned YTD]]=1,tbl_PV_Milestones[[#This Row],[Complete]]="Yes"),1,0)</f>
        <v>1</v>
      </c>
      <c r="AD1155" s="41">
        <f>IF(AND(tbl_PV_Milestones[[#This Row],[Actual/Schedule Finish]]&lt;PV_Meta!$B$7,tbl_PV_Milestones[[#This Row],[Complete]]="No",tbl_PV_Milestones[[#This Row],[Project Status]]&lt;&gt;"On Hold"),1,0)</f>
        <v>0</v>
      </c>
      <c r="AE1155" s="41">
        <f>IF(AND(tbl_PV_Milestones[[#This Row],[Actual/Schedule Finish]]&gt;tbl_PV_Milestones[[#This Row],[Baseline Date]],tbl_PV_Milestones[[#This Row],[Complete]]="No",tbl_PV_Milestones[[#This Row],[Project Status]]&lt;&gt;"On Hold",tbl_PV_Milestones[[#This Row],[Overdue]]=0,tbl_PV_Milestones[[#This Row],[To be Baselined]]&lt;&gt;1),1,0)</f>
        <v>0</v>
      </c>
      <c r="AF1155" s="41">
        <f>IF(AND(tbl_PV_Milestones[[#This Row],[BL FY]]=2025,tbl_PV_Milestones[[#This Row],[Finish FY]]&gt;2025),1,0)</f>
        <v>0</v>
      </c>
      <c r="AG1155" s="56" t="str">
        <f>_xlfn.XLOOKUP(tbl_PV_Milestones[[#This Row],[Work ID]],tbl_PV_Meta[Work ID '#],tbl_PV_Meta[Project Manager/Owner],,0)</f>
        <v>Project Manager 6</v>
      </c>
      <c r="AH1155" s="6"/>
    </row>
    <row r="1156" spans="4:34" x14ac:dyDescent="0.25">
      <c r="D1156" s="6" t="s">
        <v>806</v>
      </c>
      <c r="E1156" s="6" t="s">
        <v>503</v>
      </c>
      <c r="F1156" s="6" t="s">
        <v>1696</v>
      </c>
      <c r="G1156" s="6" t="s">
        <v>812</v>
      </c>
      <c r="H1156" s="6" t="s">
        <v>510</v>
      </c>
      <c r="I1156" s="6" t="s">
        <v>110</v>
      </c>
      <c r="J1156" s="6" t="s">
        <v>806</v>
      </c>
      <c r="K1156" s="6" t="s">
        <v>36</v>
      </c>
      <c r="L1156" s="6" t="s">
        <v>71</v>
      </c>
      <c r="M1156" s="43"/>
      <c r="N1156" s="44" t="s">
        <v>1979</v>
      </c>
      <c r="O1156" s="39">
        <v>45386.708333333299</v>
      </c>
      <c r="P1156" s="39">
        <v>45386.708333333299</v>
      </c>
      <c r="Q1156" s="6">
        <v>0</v>
      </c>
      <c r="R1156" s="6">
        <v>0</v>
      </c>
      <c r="S1156" s="45" t="e">
        <f>_xlfn.CONCAT(#REF!,TRIM(tbl_PV_Milestones[[#This Row],[Milestone Description]]))</f>
        <v>#REF!</v>
      </c>
      <c r="T1156" s="84" t="str">
        <f>IF(COUNTIF(tbl_PV_Milestones[UID],tbl_PV_Milestones[[#This Row],[UID]])&gt;1,"Duplicate","")</f>
        <v>Duplicate</v>
      </c>
      <c r="U1156" s="42" t="str">
        <f>_xlfn.XLOOKUP(tbl_PV_Milestones[[#This Row],[Work ID]],tbl_PV_Meta[Work ID '#],tbl_PV_Meta[Sub-Portfolio])</f>
        <v>Sub-Portfolio 4</v>
      </c>
      <c r="V1156" s="41">
        <f>IF(MONTH(tbl_PV_Milestones[[#This Row],[Baseline Date]])&lt;7,YEAR(tbl_PV_Milestones[[#This Row],[Baseline Date]]),YEAR(tbl_PV_Milestones[[#This Row],[Baseline Date]])+1)</f>
        <v>2024</v>
      </c>
      <c r="W1156" s="41">
        <f>IF(MONTH(tbl_PV_Milestones[[#This Row],[Actual/Schedule Finish]])&lt;7,YEAR(tbl_PV_Milestones[[#This Row],[Actual/Schedule Finish]]),YEAR(tbl_PV_Milestones[[#This Row],[Actual/Schedule Finish]])+1)</f>
        <v>2024</v>
      </c>
      <c r="X1156" s="41" t="str">
        <f>IF(OR(tbl_PV_Milestones[[#This Row],[Project Status]]="Completed",tbl_PV_Milestones[[#This Row],[Project Status]]="Assumed Completed"),"Yes","No")</f>
        <v>Yes</v>
      </c>
      <c r="Y1156" s="41">
        <f>IF(tbl_PV_Milestones[[#This Row],[Baseline Date]]="",1,0)</f>
        <v>0</v>
      </c>
      <c r="Z1156" s="41">
        <f>IF(tbl_PV_Milestones[[#This Row],[Baseline Date]]&lt;PV_Meta!$B$7,1,0)</f>
        <v>1</v>
      </c>
      <c r="AA1156" s="41">
        <f>IF(tbl_PV_Milestones[[#This Row],[Complete]]="Yes",1,0)</f>
        <v>1</v>
      </c>
      <c r="AB1156" s="41">
        <f>IF(AND(tbl_PV_Milestones[[#This Row],[BL FY]]=2025,tbl_PV_Milestones[[#This Row],[Baseline Date]]&lt;PV_Meta!$B$7),1,0)</f>
        <v>0</v>
      </c>
      <c r="AC1156" s="41">
        <f>IF(AND(tbl_PV_Milestones[[#This Row],[Planned YTD]]=1,tbl_PV_Milestones[[#This Row],[Complete]]="Yes"),1,0)</f>
        <v>0</v>
      </c>
      <c r="AD1156" s="41">
        <f>IF(AND(tbl_PV_Milestones[[#This Row],[Actual/Schedule Finish]]&lt;PV_Meta!$B$7,tbl_PV_Milestones[[#This Row],[Complete]]="No",tbl_PV_Milestones[[#This Row],[Project Status]]&lt;&gt;"On Hold"),1,0)</f>
        <v>0</v>
      </c>
      <c r="AE1156" s="41">
        <f>IF(AND(tbl_PV_Milestones[[#This Row],[Actual/Schedule Finish]]&gt;tbl_PV_Milestones[[#This Row],[Baseline Date]],tbl_PV_Milestones[[#This Row],[Complete]]="No",tbl_PV_Milestones[[#This Row],[Project Status]]&lt;&gt;"On Hold",tbl_PV_Milestones[[#This Row],[Overdue]]=0,tbl_PV_Milestones[[#This Row],[To be Baselined]]&lt;&gt;1),1,0)</f>
        <v>0</v>
      </c>
      <c r="AF1156" s="41">
        <f>IF(AND(tbl_PV_Milestones[[#This Row],[BL FY]]=2025,tbl_PV_Milestones[[#This Row],[Finish FY]]&gt;2025),1,0)</f>
        <v>0</v>
      </c>
      <c r="AG1156" s="56" t="str">
        <f>_xlfn.XLOOKUP(tbl_PV_Milestones[[#This Row],[Work ID]],tbl_PV_Meta[Work ID '#],tbl_PV_Meta[Project Manager/Owner],,0)</f>
        <v>Project Manager 38</v>
      </c>
      <c r="AH1156" s="6"/>
    </row>
    <row r="1157" spans="4:34" x14ac:dyDescent="0.25">
      <c r="D1157" s="6" t="s">
        <v>806</v>
      </c>
      <c r="E1157" s="6" t="s">
        <v>503</v>
      </c>
      <c r="F1157" s="6" t="s">
        <v>1703</v>
      </c>
      <c r="G1157" s="6" t="s">
        <v>813</v>
      </c>
      <c r="H1157" s="6" t="s">
        <v>505</v>
      </c>
      <c r="I1157" s="6" t="s">
        <v>506</v>
      </c>
      <c r="J1157" s="6" t="s">
        <v>806</v>
      </c>
      <c r="K1157" s="6" t="s">
        <v>278</v>
      </c>
      <c r="L1157" s="6" t="s">
        <v>119</v>
      </c>
      <c r="M1157" s="43"/>
      <c r="N1157" s="44" t="s">
        <v>1979</v>
      </c>
      <c r="O1157" s="39">
        <v>45379.333333333299</v>
      </c>
      <c r="P1157" s="39">
        <v>45379.333333333299</v>
      </c>
      <c r="Q1157" s="6">
        <v>0</v>
      </c>
      <c r="R1157" s="6">
        <v>0</v>
      </c>
      <c r="S1157" s="45" t="e">
        <f>_xlfn.CONCAT(#REF!,TRIM(tbl_PV_Milestones[[#This Row],[Milestone Description]]))</f>
        <v>#REF!</v>
      </c>
      <c r="T1157" s="84" t="str">
        <f>IF(COUNTIF(tbl_PV_Milestones[UID],tbl_PV_Milestones[[#This Row],[UID]])&gt;1,"Duplicate","")</f>
        <v>Duplicate</v>
      </c>
      <c r="U1157" s="42" t="str">
        <f>_xlfn.XLOOKUP(tbl_PV_Milestones[[#This Row],[Work ID]],tbl_PV_Meta[Work ID '#],tbl_PV_Meta[Sub-Portfolio])</f>
        <v>Sub-Portfolio 8</v>
      </c>
      <c r="V1157" s="41">
        <f>IF(MONTH(tbl_PV_Milestones[[#This Row],[Baseline Date]])&lt;7,YEAR(tbl_PV_Milestones[[#This Row],[Baseline Date]]),YEAR(tbl_PV_Milestones[[#This Row],[Baseline Date]])+1)</f>
        <v>2024</v>
      </c>
      <c r="W1157" s="41">
        <f>IF(MONTH(tbl_PV_Milestones[[#This Row],[Actual/Schedule Finish]])&lt;7,YEAR(tbl_PV_Milestones[[#This Row],[Actual/Schedule Finish]]),YEAR(tbl_PV_Milestones[[#This Row],[Actual/Schedule Finish]])+1)</f>
        <v>2024</v>
      </c>
      <c r="X1157" s="41" t="str">
        <f>IF(OR(tbl_PV_Milestones[[#This Row],[Project Status]]="Completed",tbl_PV_Milestones[[#This Row],[Project Status]]="Assumed Completed"),"Yes","No")</f>
        <v>Yes</v>
      </c>
      <c r="Y1157" s="41">
        <f>IF(tbl_PV_Milestones[[#This Row],[Baseline Date]]="",1,0)</f>
        <v>0</v>
      </c>
      <c r="Z1157" s="41">
        <f>IF(tbl_PV_Milestones[[#This Row],[Baseline Date]]&lt;PV_Meta!$B$7,1,0)</f>
        <v>1</v>
      </c>
      <c r="AA1157" s="41">
        <f>IF(tbl_PV_Milestones[[#This Row],[Complete]]="Yes",1,0)</f>
        <v>1</v>
      </c>
      <c r="AB1157" s="41">
        <f>IF(AND(tbl_PV_Milestones[[#This Row],[BL FY]]=2025,tbl_PV_Milestones[[#This Row],[Baseline Date]]&lt;PV_Meta!$B$7),1,0)</f>
        <v>0</v>
      </c>
      <c r="AC1157" s="41">
        <f>IF(AND(tbl_PV_Milestones[[#This Row],[Planned YTD]]=1,tbl_PV_Milestones[[#This Row],[Complete]]="Yes"),1,0)</f>
        <v>0</v>
      </c>
      <c r="AD1157" s="41">
        <f>IF(AND(tbl_PV_Milestones[[#This Row],[Actual/Schedule Finish]]&lt;PV_Meta!$B$7,tbl_PV_Milestones[[#This Row],[Complete]]="No",tbl_PV_Milestones[[#This Row],[Project Status]]&lt;&gt;"On Hold"),1,0)</f>
        <v>0</v>
      </c>
      <c r="AE1157" s="41">
        <f>IF(AND(tbl_PV_Milestones[[#This Row],[Actual/Schedule Finish]]&gt;tbl_PV_Milestones[[#This Row],[Baseline Date]],tbl_PV_Milestones[[#This Row],[Complete]]="No",tbl_PV_Milestones[[#This Row],[Project Status]]&lt;&gt;"On Hold",tbl_PV_Milestones[[#This Row],[Overdue]]=0,tbl_PV_Milestones[[#This Row],[To be Baselined]]&lt;&gt;1),1,0)</f>
        <v>0</v>
      </c>
      <c r="AF1157" s="41">
        <f>IF(AND(tbl_PV_Milestones[[#This Row],[BL FY]]=2025,tbl_PV_Milestones[[#This Row],[Finish FY]]&gt;2025),1,0)</f>
        <v>0</v>
      </c>
      <c r="AG1157" s="56" t="str">
        <f>_xlfn.XLOOKUP(tbl_PV_Milestones[[#This Row],[Work ID]],tbl_PV_Meta[Work ID '#],tbl_PV_Meta[Project Manager/Owner],,0)</f>
        <v>Project Manager 25</v>
      </c>
      <c r="AH1157" s="6"/>
    </row>
    <row r="1158" spans="4:34" x14ac:dyDescent="0.25">
      <c r="D1158" s="6" t="s">
        <v>806</v>
      </c>
      <c r="E1158" s="6" t="s">
        <v>580</v>
      </c>
      <c r="F1158" s="6" t="s">
        <v>1703</v>
      </c>
      <c r="G1158" s="6" t="s">
        <v>814</v>
      </c>
      <c r="H1158" s="6" t="s">
        <v>505</v>
      </c>
      <c r="I1158" s="6" t="s">
        <v>506</v>
      </c>
      <c r="J1158" s="6" t="s">
        <v>806</v>
      </c>
      <c r="K1158" s="6" t="s">
        <v>278</v>
      </c>
      <c r="L1158" s="6" t="s">
        <v>119</v>
      </c>
      <c r="M1158" s="43"/>
      <c r="N1158" s="44" t="s">
        <v>1979</v>
      </c>
      <c r="O1158" s="39">
        <v>45412.708333333299</v>
      </c>
      <c r="P1158" s="39">
        <v>45379.333333333299</v>
      </c>
      <c r="Q1158" s="6">
        <v>-21</v>
      </c>
      <c r="R1158" s="6">
        <v>-1.91256830601093E-2</v>
      </c>
      <c r="S1158" s="45" t="e">
        <f>_xlfn.CONCAT(#REF!,TRIM(tbl_PV_Milestones[[#This Row],[Milestone Description]]))</f>
        <v>#REF!</v>
      </c>
      <c r="T1158" s="84" t="str">
        <f>IF(COUNTIF(tbl_PV_Milestones[UID],tbl_PV_Milestones[[#This Row],[UID]])&gt;1,"Duplicate","")</f>
        <v>Duplicate</v>
      </c>
      <c r="U1158" s="42" t="str">
        <f>_xlfn.XLOOKUP(tbl_PV_Milestones[[#This Row],[Work ID]],tbl_PV_Meta[Work ID '#],tbl_PV_Meta[Sub-Portfolio])</f>
        <v>Sub-Portfolio 8</v>
      </c>
      <c r="V1158" s="41">
        <f>IF(MONTH(tbl_PV_Milestones[[#This Row],[Baseline Date]])&lt;7,YEAR(tbl_PV_Milestones[[#This Row],[Baseline Date]]),YEAR(tbl_PV_Milestones[[#This Row],[Baseline Date]])+1)</f>
        <v>2024</v>
      </c>
      <c r="W1158" s="41">
        <f>IF(MONTH(tbl_PV_Milestones[[#This Row],[Actual/Schedule Finish]])&lt;7,YEAR(tbl_PV_Milestones[[#This Row],[Actual/Schedule Finish]]),YEAR(tbl_PV_Milestones[[#This Row],[Actual/Schedule Finish]])+1)</f>
        <v>2024</v>
      </c>
      <c r="X1158" s="41" t="str">
        <f>IF(OR(tbl_PV_Milestones[[#This Row],[Project Status]]="Completed",tbl_PV_Milestones[[#This Row],[Project Status]]="Assumed Completed"),"Yes","No")</f>
        <v>Yes</v>
      </c>
      <c r="Y1158" s="41">
        <f>IF(tbl_PV_Milestones[[#This Row],[Baseline Date]]="",1,0)</f>
        <v>0</v>
      </c>
      <c r="Z1158" s="41">
        <f>IF(tbl_PV_Milestones[[#This Row],[Baseline Date]]&lt;PV_Meta!$B$7,1,0)</f>
        <v>1</v>
      </c>
      <c r="AA1158" s="41">
        <f>IF(tbl_PV_Milestones[[#This Row],[Complete]]="Yes",1,0)</f>
        <v>1</v>
      </c>
      <c r="AB1158" s="41">
        <f>IF(AND(tbl_PV_Milestones[[#This Row],[BL FY]]=2025,tbl_PV_Milestones[[#This Row],[Baseline Date]]&lt;PV_Meta!$B$7),1,0)</f>
        <v>0</v>
      </c>
      <c r="AC1158" s="41">
        <f>IF(AND(tbl_PV_Milestones[[#This Row],[Planned YTD]]=1,tbl_PV_Milestones[[#This Row],[Complete]]="Yes"),1,0)</f>
        <v>0</v>
      </c>
      <c r="AD1158" s="41">
        <f>IF(AND(tbl_PV_Milestones[[#This Row],[Actual/Schedule Finish]]&lt;PV_Meta!$B$7,tbl_PV_Milestones[[#This Row],[Complete]]="No",tbl_PV_Milestones[[#This Row],[Project Status]]&lt;&gt;"On Hold"),1,0)</f>
        <v>0</v>
      </c>
      <c r="AE1158" s="41">
        <f>IF(AND(tbl_PV_Milestones[[#This Row],[Actual/Schedule Finish]]&gt;tbl_PV_Milestones[[#This Row],[Baseline Date]],tbl_PV_Milestones[[#This Row],[Complete]]="No",tbl_PV_Milestones[[#This Row],[Project Status]]&lt;&gt;"On Hold",tbl_PV_Milestones[[#This Row],[Overdue]]=0,tbl_PV_Milestones[[#This Row],[To be Baselined]]&lt;&gt;1),1,0)</f>
        <v>0</v>
      </c>
      <c r="AF1158" s="41">
        <f>IF(AND(tbl_PV_Milestones[[#This Row],[BL FY]]=2025,tbl_PV_Milestones[[#This Row],[Finish FY]]&gt;2025),1,0)</f>
        <v>0</v>
      </c>
      <c r="AG1158" s="56" t="str">
        <f>_xlfn.XLOOKUP(tbl_PV_Milestones[[#This Row],[Work ID]],tbl_PV_Meta[Work ID '#],tbl_PV_Meta[Project Manager/Owner],,0)</f>
        <v>Project Manager 25</v>
      </c>
      <c r="AH1158" s="6"/>
    </row>
    <row r="1159" spans="4:34" x14ac:dyDescent="0.25">
      <c r="D1159" s="6" t="s">
        <v>806</v>
      </c>
      <c r="E1159" s="6" t="s">
        <v>580</v>
      </c>
      <c r="F1159" s="6" t="s">
        <v>1703</v>
      </c>
      <c r="G1159" s="6" t="s">
        <v>815</v>
      </c>
      <c r="H1159" s="6" t="s">
        <v>505</v>
      </c>
      <c r="I1159" s="6" t="s">
        <v>506</v>
      </c>
      <c r="J1159" s="6" t="s">
        <v>806</v>
      </c>
      <c r="K1159" s="6" t="s">
        <v>278</v>
      </c>
      <c r="L1159" s="6" t="s">
        <v>119</v>
      </c>
      <c r="M1159" s="43"/>
      <c r="N1159" s="44" t="s">
        <v>1979</v>
      </c>
      <c r="O1159" s="39">
        <v>45313.333333333299</v>
      </c>
      <c r="P1159" s="39">
        <v>45289.333333333299</v>
      </c>
      <c r="Q1159" s="6">
        <v>-10</v>
      </c>
      <c r="R1159" s="6">
        <v>-9.1074681238615708E-3</v>
      </c>
      <c r="S1159" s="45" t="e">
        <f>_xlfn.CONCAT(#REF!,TRIM(tbl_PV_Milestones[[#This Row],[Milestone Description]]))</f>
        <v>#REF!</v>
      </c>
      <c r="T1159" s="84" t="str">
        <f>IF(COUNTIF(tbl_PV_Milestones[UID],tbl_PV_Milestones[[#This Row],[UID]])&gt;1,"Duplicate","")</f>
        <v>Duplicate</v>
      </c>
      <c r="U1159" s="42" t="str">
        <f>_xlfn.XLOOKUP(tbl_PV_Milestones[[#This Row],[Work ID]],tbl_PV_Meta[Work ID '#],tbl_PV_Meta[Sub-Portfolio])</f>
        <v>Sub-Portfolio 8</v>
      </c>
      <c r="V1159" s="41">
        <f>IF(MONTH(tbl_PV_Milestones[[#This Row],[Baseline Date]])&lt;7,YEAR(tbl_PV_Milestones[[#This Row],[Baseline Date]]),YEAR(tbl_PV_Milestones[[#This Row],[Baseline Date]])+1)</f>
        <v>2024</v>
      </c>
      <c r="W1159" s="41">
        <f>IF(MONTH(tbl_PV_Milestones[[#This Row],[Actual/Schedule Finish]])&lt;7,YEAR(tbl_PV_Milestones[[#This Row],[Actual/Schedule Finish]]),YEAR(tbl_PV_Milestones[[#This Row],[Actual/Schedule Finish]])+1)</f>
        <v>2024</v>
      </c>
      <c r="X1159" s="41" t="str">
        <f>IF(OR(tbl_PV_Milestones[[#This Row],[Project Status]]="Completed",tbl_PV_Milestones[[#This Row],[Project Status]]="Assumed Completed"),"Yes","No")</f>
        <v>Yes</v>
      </c>
      <c r="Y1159" s="41">
        <f>IF(tbl_PV_Milestones[[#This Row],[Baseline Date]]="",1,0)</f>
        <v>0</v>
      </c>
      <c r="Z1159" s="41">
        <f>IF(tbl_PV_Milestones[[#This Row],[Baseline Date]]&lt;PV_Meta!$B$7,1,0)</f>
        <v>1</v>
      </c>
      <c r="AA1159" s="41">
        <f>IF(tbl_PV_Milestones[[#This Row],[Complete]]="Yes",1,0)</f>
        <v>1</v>
      </c>
      <c r="AB1159" s="41">
        <f>IF(AND(tbl_PV_Milestones[[#This Row],[BL FY]]=2025,tbl_PV_Milestones[[#This Row],[Baseline Date]]&lt;PV_Meta!$B$7),1,0)</f>
        <v>0</v>
      </c>
      <c r="AC1159" s="41">
        <f>IF(AND(tbl_PV_Milestones[[#This Row],[Planned YTD]]=1,tbl_PV_Milestones[[#This Row],[Complete]]="Yes"),1,0)</f>
        <v>0</v>
      </c>
      <c r="AD1159" s="41">
        <f>IF(AND(tbl_PV_Milestones[[#This Row],[Actual/Schedule Finish]]&lt;PV_Meta!$B$7,tbl_PV_Milestones[[#This Row],[Complete]]="No",tbl_PV_Milestones[[#This Row],[Project Status]]&lt;&gt;"On Hold"),1,0)</f>
        <v>0</v>
      </c>
      <c r="AE1159" s="41">
        <f>IF(AND(tbl_PV_Milestones[[#This Row],[Actual/Schedule Finish]]&gt;tbl_PV_Milestones[[#This Row],[Baseline Date]],tbl_PV_Milestones[[#This Row],[Complete]]="No",tbl_PV_Milestones[[#This Row],[Project Status]]&lt;&gt;"On Hold",tbl_PV_Milestones[[#This Row],[Overdue]]=0,tbl_PV_Milestones[[#This Row],[To be Baselined]]&lt;&gt;1),1,0)</f>
        <v>0</v>
      </c>
      <c r="AF1159" s="41">
        <f>IF(AND(tbl_PV_Milestones[[#This Row],[BL FY]]=2025,tbl_PV_Milestones[[#This Row],[Finish FY]]&gt;2025),1,0)</f>
        <v>0</v>
      </c>
      <c r="AG1159" s="56" t="str">
        <f>_xlfn.XLOOKUP(tbl_PV_Milestones[[#This Row],[Work ID]],tbl_PV_Meta[Work ID '#],tbl_PV_Meta[Project Manager/Owner],,0)</f>
        <v>Project Manager 25</v>
      </c>
      <c r="AH1159" s="6"/>
    </row>
    <row r="1160" spans="4:34" x14ac:dyDescent="0.25">
      <c r="D1160" s="6" t="s">
        <v>806</v>
      </c>
      <c r="E1160" s="6" t="s">
        <v>503</v>
      </c>
      <c r="F1160" s="6" t="s">
        <v>1694</v>
      </c>
      <c r="G1160" s="6" t="s">
        <v>816</v>
      </c>
      <c r="H1160" s="6" t="s">
        <v>505</v>
      </c>
      <c r="I1160" s="6" t="s">
        <v>510</v>
      </c>
      <c r="J1160" s="6" t="s">
        <v>806</v>
      </c>
      <c r="K1160" s="6" t="s">
        <v>39</v>
      </c>
      <c r="L1160" s="6" t="s">
        <v>80</v>
      </c>
      <c r="M1160" s="43"/>
      <c r="N1160" s="44" t="s">
        <v>1979</v>
      </c>
      <c r="O1160" s="39">
        <v>45243.708333333299</v>
      </c>
      <c r="P1160" s="39">
        <v>45243.708333333299</v>
      </c>
      <c r="Q1160" s="6">
        <v>0</v>
      </c>
      <c r="R1160" s="6">
        <v>0</v>
      </c>
      <c r="S1160" s="45" t="e">
        <f>_xlfn.CONCAT(#REF!,TRIM(tbl_PV_Milestones[[#This Row],[Milestone Description]]))</f>
        <v>#REF!</v>
      </c>
      <c r="T1160" s="84" t="str">
        <f>IF(COUNTIF(tbl_PV_Milestones[UID],tbl_PV_Milestones[[#This Row],[UID]])&gt;1,"Duplicate","")</f>
        <v>Duplicate</v>
      </c>
      <c r="U1160" s="42" t="str">
        <f>_xlfn.XLOOKUP(tbl_PV_Milestones[[#This Row],[Work ID]],tbl_PV_Meta[Work ID '#],tbl_PV_Meta[Sub-Portfolio])</f>
        <v>Sub-Portfolio 7</v>
      </c>
      <c r="V1160" s="41">
        <f>IF(MONTH(tbl_PV_Milestones[[#This Row],[Baseline Date]])&lt;7,YEAR(tbl_PV_Milestones[[#This Row],[Baseline Date]]),YEAR(tbl_PV_Milestones[[#This Row],[Baseline Date]])+1)</f>
        <v>2024</v>
      </c>
      <c r="W1160" s="41">
        <f>IF(MONTH(tbl_PV_Milestones[[#This Row],[Actual/Schedule Finish]])&lt;7,YEAR(tbl_PV_Milestones[[#This Row],[Actual/Schedule Finish]]),YEAR(tbl_PV_Milestones[[#This Row],[Actual/Schedule Finish]])+1)</f>
        <v>2024</v>
      </c>
      <c r="X1160" s="41" t="str">
        <f>IF(OR(tbl_PV_Milestones[[#This Row],[Project Status]]="Completed",tbl_PV_Milestones[[#This Row],[Project Status]]="Assumed Completed"),"Yes","No")</f>
        <v>Yes</v>
      </c>
      <c r="Y1160" s="41">
        <f>IF(tbl_PV_Milestones[[#This Row],[Baseline Date]]="",1,0)</f>
        <v>0</v>
      </c>
      <c r="Z1160" s="41">
        <f>IF(tbl_PV_Milestones[[#This Row],[Baseline Date]]&lt;PV_Meta!$B$7,1,0)</f>
        <v>1</v>
      </c>
      <c r="AA1160" s="41">
        <f>IF(tbl_PV_Milestones[[#This Row],[Complete]]="Yes",1,0)</f>
        <v>1</v>
      </c>
      <c r="AB1160" s="41">
        <f>IF(AND(tbl_PV_Milestones[[#This Row],[BL FY]]=2025,tbl_PV_Milestones[[#This Row],[Baseline Date]]&lt;PV_Meta!$B$7),1,0)</f>
        <v>0</v>
      </c>
      <c r="AC1160" s="41">
        <f>IF(AND(tbl_PV_Milestones[[#This Row],[Planned YTD]]=1,tbl_PV_Milestones[[#This Row],[Complete]]="Yes"),1,0)</f>
        <v>0</v>
      </c>
      <c r="AD1160" s="41">
        <f>IF(AND(tbl_PV_Milestones[[#This Row],[Actual/Schedule Finish]]&lt;PV_Meta!$B$7,tbl_PV_Milestones[[#This Row],[Complete]]="No",tbl_PV_Milestones[[#This Row],[Project Status]]&lt;&gt;"On Hold"),1,0)</f>
        <v>0</v>
      </c>
      <c r="AE1160" s="41">
        <f>IF(AND(tbl_PV_Milestones[[#This Row],[Actual/Schedule Finish]]&gt;tbl_PV_Milestones[[#This Row],[Baseline Date]],tbl_PV_Milestones[[#This Row],[Complete]]="No",tbl_PV_Milestones[[#This Row],[Project Status]]&lt;&gt;"On Hold",tbl_PV_Milestones[[#This Row],[Overdue]]=0,tbl_PV_Milestones[[#This Row],[To be Baselined]]&lt;&gt;1),1,0)</f>
        <v>0</v>
      </c>
      <c r="AF1160" s="41">
        <f>IF(AND(tbl_PV_Milestones[[#This Row],[BL FY]]=2025,tbl_PV_Milestones[[#This Row],[Finish FY]]&gt;2025),1,0)</f>
        <v>0</v>
      </c>
      <c r="AG1160" s="56" t="str">
        <f>_xlfn.XLOOKUP(tbl_PV_Milestones[[#This Row],[Work ID]],tbl_PV_Meta[Work ID '#],tbl_PV_Meta[Project Manager/Owner],,0)</f>
        <v>Project Manager 8</v>
      </c>
      <c r="AH1160" s="6"/>
    </row>
    <row r="1161" spans="4:34" x14ac:dyDescent="0.25">
      <c r="D1161" s="6" t="s">
        <v>806</v>
      </c>
      <c r="E1161" s="6" t="s">
        <v>503</v>
      </c>
      <c r="F1161" s="6" t="s">
        <v>1694</v>
      </c>
      <c r="G1161" s="6" t="s">
        <v>817</v>
      </c>
      <c r="H1161" s="6" t="s">
        <v>505</v>
      </c>
      <c r="I1161" s="6" t="s">
        <v>510</v>
      </c>
      <c r="J1161" s="6" t="s">
        <v>806</v>
      </c>
      <c r="K1161" s="6" t="s">
        <v>39</v>
      </c>
      <c r="L1161" s="6" t="s">
        <v>80</v>
      </c>
      <c r="M1161" s="43"/>
      <c r="N1161" s="44" t="s">
        <v>1979</v>
      </c>
      <c r="O1161" s="39">
        <v>45366.708333333299</v>
      </c>
      <c r="P1161" s="39">
        <v>45366.708333333299</v>
      </c>
      <c r="Q1161" s="6">
        <v>0</v>
      </c>
      <c r="R1161" s="6">
        <v>0</v>
      </c>
      <c r="S1161" s="45" t="e">
        <f>_xlfn.CONCAT(#REF!,TRIM(tbl_PV_Milestones[[#This Row],[Milestone Description]]))</f>
        <v>#REF!</v>
      </c>
      <c r="T1161" s="84" t="str">
        <f>IF(COUNTIF(tbl_PV_Milestones[UID],tbl_PV_Milestones[[#This Row],[UID]])&gt;1,"Duplicate","")</f>
        <v>Duplicate</v>
      </c>
      <c r="U1161" s="42" t="str">
        <f>_xlfn.XLOOKUP(tbl_PV_Milestones[[#This Row],[Work ID]],tbl_PV_Meta[Work ID '#],tbl_PV_Meta[Sub-Portfolio])</f>
        <v>Sub-Portfolio 7</v>
      </c>
      <c r="V1161" s="41">
        <f>IF(MONTH(tbl_PV_Milestones[[#This Row],[Baseline Date]])&lt;7,YEAR(tbl_PV_Milestones[[#This Row],[Baseline Date]]),YEAR(tbl_PV_Milestones[[#This Row],[Baseline Date]])+1)</f>
        <v>2024</v>
      </c>
      <c r="W1161" s="41">
        <f>IF(MONTH(tbl_PV_Milestones[[#This Row],[Actual/Schedule Finish]])&lt;7,YEAR(tbl_PV_Milestones[[#This Row],[Actual/Schedule Finish]]),YEAR(tbl_PV_Milestones[[#This Row],[Actual/Schedule Finish]])+1)</f>
        <v>2024</v>
      </c>
      <c r="X1161" s="41" t="str">
        <f>IF(OR(tbl_PV_Milestones[[#This Row],[Project Status]]="Completed",tbl_PV_Milestones[[#This Row],[Project Status]]="Assumed Completed"),"Yes","No")</f>
        <v>Yes</v>
      </c>
      <c r="Y1161" s="41">
        <f>IF(tbl_PV_Milestones[[#This Row],[Baseline Date]]="",1,0)</f>
        <v>0</v>
      </c>
      <c r="Z1161" s="41">
        <f>IF(tbl_PV_Milestones[[#This Row],[Baseline Date]]&lt;PV_Meta!$B$7,1,0)</f>
        <v>1</v>
      </c>
      <c r="AA1161" s="41">
        <f>IF(tbl_PV_Milestones[[#This Row],[Complete]]="Yes",1,0)</f>
        <v>1</v>
      </c>
      <c r="AB1161" s="41">
        <f>IF(AND(tbl_PV_Milestones[[#This Row],[BL FY]]=2025,tbl_PV_Milestones[[#This Row],[Baseline Date]]&lt;PV_Meta!$B$7),1,0)</f>
        <v>0</v>
      </c>
      <c r="AC1161" s="41">
        <f>IF(AND(tbl_PV_Milestones[[#This Row],[Planned YTD]]=1,tbl_PV_Milestones[[#This Row],[Complete]]="Yes"),1,0)</f>
        <v>0</v>
      </c>
      <c r="AD1161" s="41">
        <f>IF(AND(tbl_PV_Milestones[[#This Row],[Actual/Schedule Finish]]&lt;PV_Meta!$B$7,tbl_PV_Milestones[[#This Row],[Complete]]="No",tbl_PV_Milestones[[#This Row],[Project Status]]&lt;&gt;"On Hold"),1,0)</f>
        <v>0</v>
      </c>
      <c r="AE1161" s="41">
        <f>IF(AND(tbl_PV_Milestones[[#This Row],[Actual/Schedule Finish]]&gt;tbl_PV_Milestones[[#This Row],[Baseline Date]],tbl_PV_Milestones[[#This Row],[Complete]]="No",tbl_PV_Milestones[[#This Row],[Project Status]]&lt;&gt;"On Hold",tbl_PV_Milestones[[#This Row],[Overdue]]=0,tbl_PV_Milestones[[#This Row],[To be Baselined]]&lt;&gt;1),1,0)</f>
        <v>0</v>
      </c>
      <c r="AF1161" s="41">
        <f>IF(AND(tbl_PV_Milestones[[#This Row],[BL FY]]=2025,tbl_PV_Milestones[[#This Row],[Finish FY]]&gt;2025),1,0)</f>
        <v>0</v>
      </c>
      <c r="AG1161" s="56" t="str">
        <f>_xlfn.XLOOKUP(tbl_PV_Milestones[[#This Row],[Work ID]],tbl_PV_Meta[Work ID '#],tbl_PV_Meta[Project Manager/Owner],,0)</f>
        <v>Project Manager 8</v>
      </c>
      <c r="AH1161" s="6"/>
    </row>
    <row r="1162" spans="4:34" x14ac:dyDescent="0.25">
      <c r="D1162" s="6" t="s">
        <v>806</v>
      </c>
      <c r="E1162" s="6" t="s">
        <v>503</v>
      </c>
      <c r="F1162" s="6" t="s">
        <v>1694</v>
      </c>
      <c r="G1162" s="6" t="s">
        <v>627</v>
      </c>
      <c r="H1162" s="6" t="s">
        <v>505</v>
      </c>
      <c r="I1162" s="6" t="s">
        <v>522</v>
      </c>
      <c r="J1162" s="6" t="s">
        <v>806</v>
      </c>
      <c r="K1162" s="6" t="s">
        <v>39</v>
      </c>
      <c r="L1162" s="6" t="s">
        <v>80</v>
      </c>
      <c r="M1162" s="43"/>
      <c r="N1162" s="44" t="s">
        <v>1979</v>
      </c>
      <c r="O1162" s="39">
        <v>44693.708333333299</v>
      </c>
      <c r="P1162" s="39">
        <v>44693.708333333299</v>
      </c>
      <c r="Q1162" s="6">
        <v>0</v>
      </c>
      <c r="R1162" s="6">
        <v>0</v>
      </c>
      <c r="S1162" s="45" t="e">
        <f>_xlfn.CONCAT(#REF!,TRIM(tbl_PV_Milestones[[#This Row],[Milestone Description]]))</f>
        <v>#REF!</v>
      </c>
      <c r="T1162" s="84" t="str">
        <f>IF(COUNTIF(tbl_PV_Milestones[UID],tbl_PV_Milestones[[#This Row],[UID]])&gt;1,"Duplicate","")</f>
        <v>Duplicate</v>
      </c>
      <c r="U1162" s="42" t="str">
        <f>_xlfn.XLOOKUP(tbl_PV_Milestones[[#This Row],[Work ID]],tbl_PV_Meta[Work ID '#],tbl_PV_Meta[Sub-Portfolio])</f>
        <v>Sub-Portfolio 7</v>
      </c>
      <c r="V1162" s="41">
        <f>IF(MONTH(tbl_PV_Milestones[[#This Row],[Baseline Date]])&lt;7,YEAR(tbl_PV_Milestones[[#This Row],[Baseline Date]]),YEAR(tbl_PV_Milestones[[#This Row],[Baseline Date]])+1)</f>
        <v>2022</v>
      </c>
      <c r="W1162" s="41">
        <f>IF(MONTH(tbl_PV_Milestones[[#This Row],[Actual/Schedule Finish]])&lt;7,YEAR(tbl_PV_Milestones[[#This Row],[Actual/Schedule Finish]]),YEAR(tbl_PV_Milestones[[#This Row],[Actual/Schedule Finish]])+1)</f>
        <v>2022</v>
      </c>
      <c r="X1162" s="41" t="str">
        <f>IF(OR(tbl_PV_Milestones[[#This Row],[Project Status]]="Completed",tbl_PV_Milestones[[#This Row],[Project Status]]="Assumed Completed"),"Yes","No")</f>
        <v>Yes</v>
      </c>
      <c r="Y1162" s="41">
        <f>IF(tbl_PV_Milestones[[#This Row],[Baseline Date]]="",1,0)</f>
        <v>0</v>
      </c>
      <c r="Z1162" s="41">
        <f>IF(tbl_PV_Milestones[[#This Row],[Baseline Date]]&lt;PV_Meta!$B$7,1,0)</f>
        <v>1</v>
      </c>
      <c r="AA1162" s="41">
        <f>IF(tbl_PV_Milestones[[#This Row],[Complete]]="Yes",1,0)</f>
        <v>1</v>
      </c>
      <c r="AB1162" s="41">
        <f>IF(AND(tbl_PV_Milestones[[#This Row],[BL FY]]=2025,tbl_PV_Milestones[[#This Row],[Baseline Date]]&lt;PV_Meta!$B$7),1,0)</f>
        <v>0</v>
      </c>
      <c r="AC1162" s="41">
        <f>IF(AND(tbl_PV_Milestones[[#This Row],[Planned YTD]]=1,tbl_PV_Milestones[[#This Row],[Complete]]="Yes"),1,0)</f>
        <v>0</v>
      </c>
      <c r="AD1162" s="41">
        <f>IF(AND(tbl_PV_Milestones[[#This Row],[Actual/Schedule Finish]]&lt;PV_Meta!$B$7,tbl_PV_Milestones[[#This Row],[Complete]]="No",tbl_PV_Milestones[[#This Row],[Project Status]]&lt;&gt;"On Hold"),1,0)</f>
        <v>0</v>
      </c>
      <c r="AE1162" s="41">
        <f>IF(AND(tbl_PV_Milestones[[#This Row],[Actual/Schedule Finish]]&gt;tbl_PV_Milestones[[#This Row],[Baseline Date]],tbl_PV_Milestones[[#This Row],[Complete]]="No",tbl_PV_Milestones[[#This Row],[Project Status]]&lt;&gt;"On Hold",tbl_PV_Milestones[[#This Row],[Overdue]]=0,tbl_PV_Milestones[[#This Row],[To be Baselined]]&lt;&gt;1),1,0)</f>
        <v>0</v>
      </c>
      <c r="AF1162" s="41">
        <f>IF(AND(tbl_PV_Milestones[[#This Row],[BL FY]]=2025,tbl_PV_Milestones[[#This Row],[Finish FY]]&gt;2025),1,0)</f>
        <v>0</v>
      </c>
      <c r="AG1162" s="56" t="str">
        <f>_xlfn.XLOOKUP(tbl_PV_Milestones[[#This Row],[Work ID]],tbl_PV_Meta[Work ID '#],tbl_PV_Meta[Project Manager/Owner],,0)</f>
        <v>Project Manager 8</v>
      </c>
      <c r="AH1162" s="6"/>
    </row>
    <row r="1163" spans="4:34" x14ac:dyDescent="0.25">
      <c r="D1163" s="6" t="s">
        <v>806</v>
      </c>
      <c r="E1163" s="6" t="s">
        <v>503</v>
      </c>
      <c r="F1163" s="6" t="s">
        <v>1694</v>
      </c>
      <c r="G1163" s="6" t="s">
        <v>564</v>
      </c>
      <c r="H1163" s="6" t="s">
        <v>505</v>
      </c>
      <c r="I1163" s="6" t="s">
        <v>522</v>
      </c>
      <c r="J1163" s="6" t="s">
        <v>806</v>
      </c>
      <c r="K1163" s="6" t="s">
        <v>39</v>
      </c>
      <c r="L1163" s="6" t="s">
        <v>80</v>
      </c>
      <c r="M1163" s="43"/>
      <c r="N1163" s="44" t="s">
        <v>1979</v>
      </c>
      <c r="O1163" s="39">
        <v>44714.708333333299</v>
      </c>
      <c r="P1163" s="39">
        <v>44714.708333333299</v>
      </c>
      <c r="Q1163" s="6">
        <v>0</v>
      </c>
      <c r="R1163" s="6">
        <v>0</v>
      </c>
      <c r="S1163" s="45" t="e">
        <f>_xlfn.CONCAT(#REF!,TRIM(tbl_PV_Milestones[[#This Row],[Milestone Description]]))</f>
        <v>#REF!</v>
      </c>
      <c r="T1163" s="84" t="str">
        <f>IF(COUNTIF(tbl_PV_Milestones[UID],tbl_PV_Milestones[[#This Row],[UID]])&gt;1,"Duplicate","")</f>
        <v>Duplicate</v>
      </c>
      <c r="U1163" s="42" t="str">
        <f>_xlfn.XLOOKUP(tbl_PV_Milestones[[#This Row],[Work ID]],tbl_PV_Meta[Work ID '#],tbl_PV_Meta[Sub-Portfolio])</f>
        <v>Sub-Portfolio 7</v>
      </c>
      <c r="V1163" s="41">
        <f>IF(MONTH(tbl_PV_Milestones[[#This Row],[Baseline Date]])&lt;7,YEAR(tbl_PV_Milestones[[#This Row],[Baseline Date]]),YEAR(tbl_PV_Milestones[[#This Row],[Baseline Date]])+1)</f>
        <v>2022</v>
      </c>
      <c r="W1163" s="41">
        <f>IF(MONTH(tbl_PV_Milestones[[#This Row],[Actual/Schedule Finish]])&lt;7,YEAR(tbl_PV_Milestones[[#This Row],[Actual/Schedule Finish]]),YEAR(tbl_PV_Milestones[[#This Row],[Actual/Schedule Finish]])+1)</f>
        <v>2022</v>
      </c>
      <c r="X1163" s="41" t="str">
        <f>IF(OR(tbl_PV_Milestones[[#This Row],[Project Status]]="Completed",tbl_PV_Milestones[[#This Row],[Project Status]]="Assumed Completed"),"Yes","No")</f>
        <v>Yes</v>
      </c>
      <c r="Y1163" s="41">
        <f>IF(tbl_PV_Milestones[[#This Row],[Baseline Date]]="",1,0)</f>
        <v>0</v>
      </c>
      <c r="Z1163" s="41">
        <f>IF(tbl_PV_Milestones[[#This Row],[Baseline Date]]&lt;PV_Meta!$B$7,1,0)</f>
        <v>1</v>
      </c>
      <c r="AA1163" s="41">
        <f>IF(tbl_PV_Milestones[[#This Row],[Complete]]="Yes",1,0)</f>
        <v>1</v>
      </c>
      <c r="AB1163" s="41">
        <f>IF(AND(tbl_PV_Milestones[[#This Row],[BL FY]]=2025,tbl_PV_Milestones[[#This Row],[Baseline Date]]&lt;PV_Meta!$B$7),1,0)</f>
        <v>0</v>
      </c>
      <c r="AC1163" s="41">
        <f>IF(AND(tbl_PV_Milestones[[#This Row],[Planned YTD]]=1,tbl_PV_Milestones[[#This Row],[Complete]]="Yes"),1,0)</f>
        <v>0</v>
      </c>
      <c r="AD1163" s="41">
        <f>IF(AND(tbl_PV_Milestones[[#This Row],[Actual/Schedule Finish]]&lt;PV_Meta!$B$7,tbl_PV_Milestones[[#This Row],[Complete]]="No",tbl_PV_Milestones[[#This Row],[Project Status]]&lt;&gt;"On Hold"),1,0)</f>
        <v>0</v>
      </c>
      <c r="AE1163" s="41">
        <f>IF(AND(tbl_PV_Milestones[[#This Row],[Actual/Schedule Finish]]&gt;tbl_PV_Milestones[[#This Row],[Baseline Date]],tbl_PV_Milestones[[#This Row],[Complete]]="No",tbl_PV_Milestones[[#This Row],[Project Status]]&lt;&gt;"On Hold",tbl_PV_Milestones[[#This Row],[Overdue]]=0,tbl_PV_Milestones[[#This Row],[To be Baselined]]&lt;&gt;1),1,0)</f>
        <v>0</v>
      </c>
      <c r="AF1163" s="41">
        <f>IF(AND(tbl_PV_Milestones[[#This Row],[BL FY]]=2025,tbl_PV_Milestones[[#This Row],[Finish FY]]&gt;2025),1,0)</f>
        <v>0</v>
      </c>
      <c r="AG1163" s="56" t="str">
        <f>_xlfn.XLOOKUP(tbl_PV_Milestones[[#This Row],[Work ID]],tbl_PV_Meta[Work ID '#],tbl_PV_Meta[Project Manager/Owner],,0)</f>
        <v>Project Manager 8</v>
      </c>
      <c r="AH1163" s="6"/>
    </row>
    <row r="1164" spans="4:34" x14ac:dyDescent="0.25">
      <c r="D1164" s="6" t="s">
        <v>806</v>
      </c>
      <c r="E1164" s="6" t="s">
        <v>503</v>
      </c>
      <c r="F1164" s="6" t="s">
        <v>1694</v>
      </c>
      <c r="G1164" s="6" t="s">
        <v>818</v>
      </c>
      <c r="H1164" s="6" t="s">
        <v>505</v>
      </c>
      <c r="I1164" s="6" t="s">
        <v>522</v>
      </c>
      <c r="J1164" s="6" t="s">
        <v>806</v>
      </c>
      <c r="K1164" s="6" t="s">
        <v>39</v>
      </c>
      <c r="L1164" s="6" t="s">
        <v>80</v>
      </c>
      <c r="M1164" s="43"/>
      <c r="N1164" s="44" t="s">
        <v>1979</v>
      </c>
      <c r="O1164" s="39">
        <v>44746.708333333299</v>
      </c>
      <c r="P1164" s="39">
        <v>44746.708333333299</v>
      </c>
      <c r="Q1164" s="6">
        <v>0</v>
      </c>
      <c r="R1164" s="6">
        <v>0</v>
      </c>
      <c r="S1164" s="45" t="e">
        <f>_xlfn.CONCAT(#REF!,TRIM(tbl_PV_Milestones[[#This Row],[Milestone Description]]))</f>
        <v>#REF!</v>
      </c>
      <c r="T1164" s="84" t="str">
        <f>IF(COUNTIF(tbl_PV_Milestones[UID],tbl_PV_Milestones[[#This Row],[UID]])&gt;1,"Duplicate","")</f>
        <v>Duplicate</v>
      </c>
      <c r="U1164" s="42" t="str">
        <f>_xlfn.XLOOKUP(tbl_PV_Milestones[[#This Row],[Work ID]],tbl_PV_Meta[Work ID '#],tbl_PV_Meta[Sub-Portfolio])</f>
        <v>Sub-Portfolio 7</v>
      </c>
      <c r="V1164" s="41">
        <f>IF(MONTH(tbl_PV_Milestones[[#This Row],[Baseline Date]])&lt;7,YEAR(tbl_PV_Milestones[[#This Row],[Baseline Date]]),YEAR(tbl_PV_Milestones[[#This Row],[Baseline Date]])+1)</f>
        <v>2023</v>
      </c>
      <c r="W1164" s="41">
        <f>IF(MONTH(tbl_PV_Milestones[[#This Row],[Actual/Schedule Finish]])&lt;7,YEAR(tbl_PV_Milestones[[#This Row],[Actual/Schedule Finish]]),YEAR(tbl_PV_Milestones[[#This Row],[Actual/Schedule Finish]])+1)</f>
        <v>2023</v>
      </c>
      <c r="X1164" s="41" t="str">
        <f>IF(OR(tbl_PV_Milestones[[#This Row],[Project Status]]="Completed",tbl_PV_Milestones[[#This Row],[Project Status]]="Assumed Completed"),"Yes","No")</f>
        <v>Yes</v>
      </c>
      <c r="Y1164" s="41">
        <f>IF(tbl_PV_Milestones[[#This Row],[Baseline Date]]="",1,0)</f>
        <v>0</v>
      </c>
      <c r="Z1164" s="41">
        <f>IF(tbl_PV_Milestones[[#This Row],[Baseline Date]]&lt;PV_Meta!$B$7,1,0)</f>
        <v>1</v>
      </c>
      <c r="AA1164" s="41">
        <f>IF(tbl_PV_Milestones[[#This Row],[Complete]]="Yes",1,0)</f>
        <v>1</v>
      </c>
      <c r="AB1164" s="41">
        <f>IF(AND(tbl_PV_Milestones[[#This Row],[BL FY]]=2025,tbl_PV_Milestones[[#This Row],[Baseline Date]]&lt;PV_Meta!$B$7),1,0)</f>
        <v>0</v>
      </c>
      <c r="AC1164" s="41">
        <f>IF(AND(tbl_PV_Milestones[[#This Row],[Planned YTD]]=1,tbl_PV_Milestones[[#This Row],[Complete]]="Yes"),1,0)</f>
        <v>0</v>
      </c>
      <c r="AD1164" s="41">
        <f>IF(AND(tbl_PV_Milestones[[#This Row],[Actual/Schedule Finish]]&lt;PV_Meta!$B$7,tbl_PV_Milestones[[#This Row],[Complete]]="No",tbl_PV_Milestones[[#This Row],[Project Status]]&lt;&gt;"On Hold"),1,0)</f>
        <v>0</v>
      </c>
      <c r="AE1164" s="41">
        <f>IF(AND(tbl_PV_Milestones[[#This Row],[Actual/Schedule Finish]]&gt;tbl_PV_Milestones[[#This Row],[Baseline Date]],tbl_PV_Milestones[[#This Row],[Complete]]="No",tbl_PV_Milestones[[#This Row],[Project Status]]&lt;&gt;"On Hold",tbl_PV_Milestones[[#This Row],[Overdue]]=0,tbl_PV_Milestones[[#This Row],[To be Baselined]]&lt;&gt;1),1,0)</f>
        <v>0</v>
      </c>
      <c r="AF1164" s="41">
        <f>IF(AND(tbl_PV_Milestones[[#This Row],[BL FY]]=2025,tbl_PV_Milestones[[#This Row],[Finish FY]]&gt;2025),1,0)</f>
        <v>0</v>
      </c>
      <c r="AG1164" s="56" t="str">
        <f>_xlfn.XLOOKUP(tbl_PV_Milestones[[#This Row],[Work ID]],tbl_PV_Meta[Work ID '#],tbl_PV_Meta[Project Manager/Owner],,0)</f>
        <v>Project Manager 8</v>
      </c>
      <c r="AH1164" s="6"/>
    </row>
    <row r="1165" spans="4:34" x14ac:dyDescent="0.25">
      <c r="D1165" s="6" t="s">
        <v>806</v>
      </c>
      <c r="E1165" s="6" t="s">
        <v>503</v>
      </c>
      <c r="F1165" s="6" t="s">
        <v>1694</v>
      </c>
      <c r="G1165" s="6" t="s">
        <v>746</v>
      </c>
      <c r="H1165" s="6" t="s">
        <v>505</v>
      </c>
      <c r="I1165" s="6" t="s">
        <v>522</v>
      </c>
      <c r="J1165" s="6" t="s">
        <v>806</v>
      </c>
      <c r="K1165" s="6" t="s">
        <v>39</v>
      </c>
      <c r="L1165" s="6" t="s">
        <v>80</v>
      </c>
      <c r="M1165" s="43"/>
      <c r="N1165" s="44" t="s">
        <v>1979</v>
      </c>
      <c r="O1165" s="39">
        <v>45134.708333333299</v>
      </c>
      <c r="P1165" s="39">
        <v>45134.708333333299</v>
      </c>
      <c r="Q1165" s="6">
        <v>0</v>
      </c>
      <c r="R1165" s="6">
        <v>0</v>
      </c>
      <c r="S1165" s="45" t="e">
        <f>_xlfn.CONCAT(#REF!,TRIM(tbl_PV_Milestones[[#This Row],[Milestone Description]]))</f>
        <v>#REF!</v>
      </c>
      <c r="T1165" s="84" t="str">
        <f>IF(COUNTIF(tbl_PV_Milestones[UID],tbl_PV_Milestones[[#This Row],[UID]])&gt;1,"Duplicate","")</f>
        <v>Duplicate</v>
      </c>
      <c r="U1165" s="42" t="str">
        <f>_xlfn.XLOOKUP(tbl_PV_Milestones[[#This Row],[Work ID]],tbl_PV_Meta[Work ID '#],tbl_PV_Meta[Sub-Portfolio])</f>
        <v>Sub-Portfolio 7</v>
      </c>
      <c r="V1165" s="41">
        <f>IF(MONTH(tbl_PV_Milestones[[#This Row],[Baseline Date]])&lt;7,YEAR(tbl_PV_Milestones[[#This Row],[Baseline Date]]),YEAR(tbl_PV_Milestones[[#This Row],[Baseline Date]])+1)</f>
        <v>2024</v>
      </c>
      <c r="W1165" s="41">
        <f>IF(MONTH(tbl_PV_Milestones[[#This Row],[Actual/Schedule Finish]])&lt;7,YEAR(tbl_PV_Milestones[[#This Row],[Actual/Schedule Finish]]),YEAR(tbl_PV_Milestones[[#This Row],[Actual/Schedule Finish]])+1)</f>
        <v>2024</v>
      </c>
      <c r="X1165" s="41" t="str">
        <f>IF(OR(tbl_PV_Milestones[[#This Row],[Project Status]]="Completed",tbl_PV_Milestones[[#This Row],[Project Status]]="Assumed Completed"),"Yes","No")</f>
        <v>Yes</v>
      </c>
      <c r="Y1165" s="41">
        <f>IF(tbl_PV_Milestones[[#This Row],[Baseline Date]]="",1,0)</f>
        <v>0</v>
      </c>
      <c r="Z1165" s="41">
        <f>IF(tbl_PV_Milestones[[#This Row],[Baseline Date]]&lt;PV_Meta!$B$7,1,0)</f>
        <v>1</v>
      </c>
      <c r="AA1165" s="41">
        <f>IF(tbl_PV_Milestones[[#This Row],[Complete]]="Yes",1,0)</f>
        <v>1</v>
      </c>
      <c r="AB1165" s="41">
        <f>IF(AND(tbl_PV_Milestones[[#This Row],[BL FY]]=2025,tbl_PV_Milestones[[#This Row],[Baseline Date]]&lt;PV_Meta!$B$7),1,0)</f>
        <v>0</v>
      </c>
      <c r="AC1165" s="41">
        <f>IF(AND(tbl_PV_Milestones[[#This Row],[Planned YTD]]=1,tbl_PV_Milestones[[#This Row],[Complete]]="Yes"),1,0)</f>
        <v>0</v>
      </c>
      <c r="AD1165" s="41">
        <f>IF(AND(tbl_PV_Milestones[[#This Row],[Actual/Schedule Finish]]&lt;PV_Meta!$B$7,tbl_PV_Milestones[[#This Row],[Complete]]="No",tbl_PV_Milestones[[#This Row],[Project Status]]&lt;&gt;"On Hold"),1,0)</f>
        <v>0</v>
      </c>
      <c r="AE1165" s="41">
        <f>IF(AND(tbl_PV_Milestones[[#This Row],[Actual/Schedule Finish]]&gt;tbl_PV_Milestones[[#This Row],[Baseline Date]],tbl_PV_Milestones[[#This Row],[Complete]]="No",tbl_PV_Milestones[[#This Row],[Project Status]]&lt;&gt;"On Hold",tbl_PV_Milestones[[#This Row],[Overdue]]=0,tbl_PV_Milestones[[#This Row],[To be Baselined]]&lt;&gt;1),1,0)</f>
        <v>0</v>
      </c>
      <c r="AF1165" s="41">
        <f>IF(AND(tbl_PV_Milestones[[#This Row],[BL FY]]=2025,tbl_PV_Milestones[[#This Row],[Finish FY]]&gt;2025),1,0)</f>
        <v>0</v>
      </c>
      <c r="AG1165" s="56" t="str">
        <f>_xlfn.XLOOKUP(tbl_PV_Milestones[[#This Row],[Work ID]],tbl_PV_Meta[Work ID '#],tbl_PV_Meta[Project Manager/Owner],,0)</f>
        <v>Project Manager 8</v>
      </c>
      <c r="AH1165" s="6"/>
    </row>
    <row r="1166" spans="4:34" x14ac:dyDescent="0.25">
      <c r="D1166" s="6" t="s">
        <v>806</v>
      </c>
      <c r="E1166" s="6" t="s">
        <v>503</v>
      </c>
      <c r="F1166" s="6" t="s">
        <v>1694</v>
      </c>
      <c r="G1166" s="6" t="s">
        <v>819</v>
      </c>
      <c r="H1166" s="6" t="s">
        <v>519</v>
      </c>
      <c r="I1166" s="6" t="s">
        <v>510</v>
      </c>
      <c r="J1166" s="6" t="s">
        <v>806</v>
      </c>
      <c r="K1166" s="6" t="s">
        <v>39</v>
      </c>
      <c r="L1166" s="6" t="s">
        <v>80</v>
      </c>
      <c r="M1166" s="43"/>
      <c r="N1166" s="44" t="s">
        <v>1979</v>
      </c>
      <c r="O1166" s="39">
        <v>45503.708333333299</v>
      </c>
      <c r="P1166" s="39">
        <v>45503.708333333299</v>
      </c>
      <c r="Q1166" s="6">
        <v>0</v>
      </c>
      <c r="R1166" s="6">
        <v>0</v>
      </c>
      <c r="S1166" s="45" t="e">
        <f>_xlfn.CONCAT(#REF!,TRIM(tbl_PV_Milestones[[#This Row],[Milestone Description]]))</f>
        <v>#REF!</v>
      </c>
      <c r="T1166" s="84" t="str">
        <f>IF(COUNTIF(tbl_PV_Milestones[UID],tbl_PV_Milestones[[#This Row],[UID]])&gt;1,"Duplicate","")</f>
        <v>Duplicate</v>
      </c>
      <c r="U1166" s="42" t="str">
        <f>_xlfn.XLOOKUP(tbl_PV_Milestones[[#This Row],[Work ID]],tbl_PV_Meta[Work ID '#],tbl_PV_Meta[Sub-Portfolio])</f>
        <v>Sub-Portfolio 7</v>
      </c>
      <c r="V1166" s="41">
        <f>IF(MONTH(tbl_PV_Milestones[[#This Row],[Baseline Date]])&lt;7,YEAR(tbl_PV_Milestones[[#This Row],[Baseline Date]]),YEAR(tbl_PV_Milestones[[#This Row],[Baseline Date]])+1)</f>
        <v>2025</v>
      </c>
      <c r="W1166" s="41">
        <f>IF(MONTH(tbl_PV_Milestones[[#This Row],[Actual/Schedule Finish]])&lt;7,YEAR(tbl_PV_Milestones[[#This Row],[Actual/Schedule Finish]]),YEAR(tbl_PV_Milestones[[#This Row],[Actual/Schedule Finish]])+1)</f>
        <v>2025</v>
      </c>
      <c r="X1166" s="41" t="str">
        <f>IF(OR(tbl_PV_Milestones[[#This Row],[Project Status]]="Completed",tbl_PV_Milestones[[#This Row],[Project Status]]="Assumed Completed"),"Yes","No")</f>
        <v>Yes</v>
      </c>
      <c r="Y1166" s="41">
        <f>IF(tbl_PV_Milestones[[#This Row],[Baseline Date]]="",1,0)</f>
        <v>0</v>
      </c>
      <c r="Z1166" s="41">
        <f>IF(tbl_PV_Milestones[[#This Row],[Baseline Date]]&lt;PV_Meta!$B$7,1,0)</f>
        <v>1</v>
      </c>
      <c r="AA1166" s="41">
        <f>IF(tbl_PV_Milestones[[#This Row],[Complete]]="Yes",1,0)</f>
        <v>1</v>
      </c>
      <c r="AB1166" s="41">
        <f>IF(AND(tbl_PV_Milestones[[#This Row],[BL FY]]=2025,tbl_PV_Milestones[[#This Row],[Baseline Date]]&lt;PV_Meta!$B$7),1,0)</f>
        <v>1</v>
      </c>
      <c r="AC1166" s="41">
        <f>IF(AND(tbl_PV_Milestones[[#This Row],[Planned YTD]]=1,tbl_PV_Milestones[[#This Row],[Complete]]="Yes"),1,0)</f>
        <v>1</v>
      </c>
      <c r="AD1166" s="41">
        <f>IF(AND(tbl_PV_Milestones[[#This Row],[Actual/Schedule Finish]]&lt;PV_Meta!$B$7,tbl_PV_Milestones[[#This Row],[Complete]]="No",tbl_PV_Milestones[[#This Row],[Project Status]]&lt;&gt;"On Hold"),1,0)</f>
        <v>0</v>
      </c>
      <c r="AE1166" s="41">
        <f>IF(AND(tbl_PV_Milestones[[#This Row],[Actual/Schedule Finish]]&gt;tbl_PV_Milestones[[#This Row],[Baseline Date]],tbl_PV_Milestones[[#This Row],[Complete]]="No",tbl_PV_Milestones[[#This Row],[Project Status]]&lt;&gt;"On Hold",tbl_PV_Milestones[[#This Row],[Overdue]]=0,tbl_PV_Milestones[[#This Row],[To be Baselined]]&lt;&gt;1),1,0)</f>
        <v>0</v>
      </c>
      <c r="AF1166" s="41">
        <f>IF(AND(tbl_PV_Milestones[[#This Row],[BL FY]]=2025,tbl_PV_Milestones[[#This Row],[Finish FY]]&gt;2025),1,0)</f>
        <v>0</v>
      </c>
      <c r="AG1166" s="56" t="str">
        <f>_xlfn.XLOOKUP(tbl_PV_Milestones[[#This Row],[Work ID]],tbl_PV_Meta[Work ID '#],tbl_PV_Meta[Project Manager/Owner],,0)</f>
        <v>Project Manager 8</v>
      </c>
      <c r="AH1166" s="6"/>
    </row>
    <row r="1167" spans="4:34" x14ac:dyDescent="0.25">
      <c r="D1167" s="6" t="s">
        <v>806</v>
      </c>
      <c r="E1167" s="6" t="s">
        <v>503</v>
      </c>
      <c r="F1167" s="6" t="s">
        <v>1694</v>
      </c>
      <c r="G1167" s="6" t="s">
        <v>820</v>
      </c>
      <c r="H1167" s="6" t="s">
        <v>519</v>
      </c>
      <c r="I1167" s="6" t="s">
        <v>510</v>
      </c>
      <c r="J1167" s="6" t="s">
        <v>806</v>
      </c>
      <c r="K1167" s="6" t="s">
        <v>39</v>
      </c>
      <c r="L1167" s="6" t="s">
        <v>80</v>
      </c>
      <c r="M1167" s="43"/>
      <c r="N1167" s="44" t="s">
        <v>1979</v>
      </c>
      <c r="O1167" s="39">
        <v>45565.708333333299</v>
      </c>
      <c r="P1167" s="39">
        <v>45565.708333333299</v>
      </c>
      <c r="Q1167" s="6">
        <v>0</v>
      </c>
      <c r="R1167" s="6">
        <v>0</v>
      </c>
      <c r="S1167" s="45" t="e">
        <f>_xlfn.CONCAT(#REF!,TRIM(tbl_PV_Milestones[[#This Row],[Milestone Description]]))</f>
        <v>#REF!</v>
      </c>
      <c r="T1167" s="84" t="str">
        <f>IF(COUNTIF(tbl_PV_Milestones[UID],tbl_PV_Milestones[[#This Row],[UID]])&gt;1,"Duplicate","")</f>
        <v>Duplicate</v>
      </c>
      <c r="U1167" s="42" t="str">
        <f>_xlfn.XLOOKUP(tbl_PV_Milestones[[#This Row],[Work ID]],tbl_PV_Meta[Work ID '#],tbl_PV_Meta[Sub-Portfolio])</f>
        <v>Sub-Portfolio 7</v>
      </c>
      <c r="V1167" s="41">
        <f>IF(MONTH(tbl_PV_Milestones[[#This Row],[Baseline Date]])&lt;7,YEAR(tbl_PV_Milestones[[#This Row],[Baseline Date]]),YEAR(tbl_PV_Milestones[[#This Row],[Baseline Date]])+1)</f>
        <v>2025</v>
      </c>
      <c r="W1167" s="41">
        <f>IF(MONTH(tbl_PV_Milestones[[#This Row],[Actual/Schedule Finish]])&lt;7,YEAR(tbl_PV_Milestones[[#This Row],[Actual/Schedule Finish]]),YEAR(tbl_PV_Milestones[[#This Row],[Actual/Schedule Finish]])+1)</f>
        <v>2025</v>
      </c>
      <c r="X1167" s="41" t="str">
        <f>IF(OR(tbl_PV_Milestones[[#This Row],[Project Status]]="Completed",tbl_PV_Milestones[[#This Row],[Project Status]]="Assumed Completed"),"Yes","No")</f>
        <v>Yes</v>
      </c>
      <c r="Y1167" s="41">
        <f>IF(tbl_PV_Milestones[[#This Row],[Baseline Date]]="",1,0)</f>
        <v>0</v>
      </c>
      <c r="Z1167" s="41">
        <f>IF(tbl_PV_Milestones[[#This Row],[Baseline Date]]&lt;PV_Meta!$B$7,1,0)</f>
        <v>1</v>
      </c>
      <c r="AA1167" s="41">
        <f>IF(tbl_PV_Milestones[[#This Row],[Complete]]="Yes",1,0)</f>
        <v>1</v>
      </c>
      <c r="AB1167" s="41">
        <f>IF(AND(tbl_PV_Milestones[[#This Row],[BL FY]]=2025,tbl_PV_Milestones[[#This Row],[Baseline Date]]&lt;PV_Meta!$B$7),1,0)</f>
        <v>1</v>
      </c>
      <c r="AC1167" s="41">
        <f>IF(AND(tbl_PV_Milestones[[#This Row],[Planned YTD]]=1,tbl_PV_Milestones[[#This Row],[Complete]]="Yes"),1,0)</f>
        <v>1</v>
      </c>
      <c r="AD1167" s="41">
        <f>IF(AND(tbl_PV_Milestones[[#This Row],[Actual/Schedule Finish]]&lt;PV_Meta!$B$7,tbl_PV_Milestones[[#This Row],[Complete]]="No",tbl_PV_Milestones[[#This Row],[Project Status]]&lt;&gt;"On Hold"),1,0)</f>
        <v>0</v>
      </c>
      <c r="AE1167" s="41">
        <f>IF(AND(tbl_PV_Milestones[[#This Row],[Actual/Schedule Finish]]&gt;tbl_PV_Milestones[[#This Row],[Baseline Date]],tbl_PV_Milestones[[#This Row],[Complete]]="No",tbl_PV_Milestones[[#This Row],[Project Status]]&lt;&gt;"On Hold",tbl_PV_Milestones[[#This Row],[Overdue]]=0,tbl_PV_Milestones[[#This Row],[To be Baselined]]&lt;&gt;1),1,0)</f>
        <v>0</v>
      </c>
      <c r="AF1167" s="41">
        <f>IF(AND(tbl_PV_Milestones[[#This Row],[BL FY]]=2025,tbl_PV_Milestones[[#This Row],[Finish FY]]&gt;2025),1,0)</f>
        <v>0</v>
      </c>
      <c r="AG1167" s="56" t="str">
        <f>_xlfn.XLOOKUP(tbl_PV_Milestones[[#This Row],[Work ID]],tbl_PV_Meta[Work ID '#],tbl_PV_Meta[Project Manager/Owner],,0)</f>
        <v>Project Manager 8</v>
      </c>
      <c r="AH1167" s="6"/>
    </row>
    <row r="1168" spans="4:34" x14ac:dyDescent="0.25">
      <c r="D1168" s="6" t="s">
        <v>806</v>
      </c>
      <c r="E1168" s="6" t="s">
        <v>52</v>
      </c>
      <c r="F1168" s="6" t="s">
        <v>1733</v>
      </c>
      <c r="G1168" s="6" t="s">
        <v>821</v>
      </c>
      <c r="H1168" s="6" t="s">
        <v>510</v>
      </c>
      <c r="I1168" s="6" t="s">
        <v>510</v>
      </c>
      <c r="J1168" s="6" t="s">
        <v>806</v>
      </c>
      <c r="K1168" s="6" t="s">
        <v>510</v>
      </c>
      <c r="L1168" s="6" t="s">
        <v>394</v>
      </c>
      <c r="M1168" s="43"/>
      <c r="N1168" s="44" t="s">
        <v>1979</v>
      </c>
      <c r="O1168" s="39">
        <v>45443.333333333299</v>
      </c>
      <c r="S1168" s="45" t="e">
        <f>_xlfn.CONCAT(#REF!,TRIM(tbl_PV_Milestones[[#This Row],[Milestone Description]]))</f>
        <v>#REF!</v>
      </c>
      <c r="T1168" s="84" t="str">
        <f>IF(COUNTIF(tbl_PV_Milestones[UID],tbl_PV_Milestones[[#This Row],[UID]])&gt;1,"Duplicate","")</f>
        <v>Duplicate</v>
      </c>
      <c r="U1168" s="42" t="str">
        <f>_xlfn.XLOOKUP(tbl_PV_Milestones[[#This Row],[Work ID]],tbl_PV_Meta[Work ID '#],tbl_PV_Meta[Sub-Portfolio])</f>
        <v>Sub-Portfolio 1</v>
      </c>
      <c r="V1168" s="41">
        <f>IF(MONTH(tbl_PV_Milestones[[#This Row],[Baseline Date]])&lt;7,YEAR(tbl_PV_Milestones[[#This Row],[Baseline Date]]),YEAR(tbl_PV_Milestones[[#This Row],[Baseline Date]])+1)</f>
        <v>1900</v>
      </c>
      <c r="W1168" s="41">
        <f>IF(MONTH(tbl_PV_Milestones[[#This Row],[Actual/Schedule Finish]])&lt;7,YEAR(tbl_PV_Milestones[[#This Row],[Actual/Schedule Finish]]),YEAR(tbl_PV_Milestones[[#This Row],[Actual/Schedule Finish]])+1)</f>
        <v>2024</v>
      </c>
      <c r="X1168" s="41" t="str">
        <f>IF(OR(tbl_PV_Milestones[[#This Row],[Project Status]]="Completed",tbl_PV_Milestones[[#This Row],[Project Status]]="Assumed Completed"),"Yes","No")</f>
        <v>Yes</v>
      </c>
      <c r="Y1168" s="41">
        <f>IF(tbl_PV_Milestones[[#This Row],[Baseline Date]]="",1,0)</f>
        <v>1</v>
      </c>
      <c r="Z1168" s="41">
        <f>IF(tbl_PV_Milestones[[#This Row],[Baseline Date]]&lt;PV_Meta!$B$7,1,0)</f>
        <v>1</v>
      </c>
      <c r="AA1168" s="41">
        <f>IF(tbl_PV_Milestones[[#This Row],[Complete]]="Yes",1,0)</f>
        <v>1</v>
      </c>
      <c r="AB1168" s="41">
        <f>IF(AND(tbl_PV_Milestones[[#This Row],[BL FY]]=2025,tbl_PV_Milestones[[#This Row],[Baseline Date]]&lt;PV_Meta!$B$7),1,0)</f>
        <v>0</v>
      </c>
      <c r="AC1168" s="41">
        <f>IF(AND(tbl_PV_Milestones[[#This Row],[Planned YTD]]=1,tbl_PV_Milestones[[#This Row],[Complete]]="Yes"),1,0)</f>
        <v>0</v>
      </c>
      <c r="AD1168" s="41">
        <f>IF(AND(tbl_PV_Milestones[[#This Row],[Actual/Schedule Finish]]&lt;PV_Meta!$B$7,tbl_PV_Milestones[[#This Row],[Complete]]="No",tbl_PV_Milestones[[#This Row],[Project Status]]&lt;&gt;"On Hold"),1,0)</f>
        <v>0</v>
      </c>
      <c r="AE1168" s="41">
        <f>IF(AND(tbl_PV_Milestones[[#This Row],[Actual/Schedule Finish]]&gt;tbl_PV_Milestones[[#This Row],[Baseline Date]],tbl_PV_Milestones[[#This Row],[Complete]]="No",tbl_PV_Milestones[[#This Row],[Project Status]]&lt;&gt;"On Hold",tbl_PV_Milestones[[#This Row],[Overdue]]=0,tbl_PV_Milestones[[#This Row],[To be Baselined]]&lt;&gt;1),1,0)</f>
        <v>0</v>
      </c>
      <c r="AF1168" s="41">
        <f>IF(AND(tbl_PV_Milestones[[#This Row],[BL FY]]=2025,tbl_PV_Milestones[[#This Row],[Finish FY]]&gt;2025),1,0)</f>
        <v>0</v>
      </c>
      <c r="AG1168" s="56" t="str">
        <f>_xlfn.XLOOKUP(tbl_PV_Milestones[[#This Row],[Work ID]],tbl_PV_Meta[Work ID '#],tbl_PV_Meta[Project Manager/Owner],,0)</f>
        <v>Project Manager 7</v>
      </c>
      <c r="AH1168" s="6"/>
    </row>
    <row r="1169" spans="4:34" x14ac:dyDescent="0.25">
      <c r="D1169" s="6" t="s">
        <v>806</v>
      </c>
      <c r="E1169" s="6" t="s">
        <v>52</v>
      </c>
      <c r="F1169" s="6" t="s">
        <v>1733</v>
      </c>
      <c r="G1169" s="6" t="s">
        <v>822</v>
      </c>
      <c r="H1169" s="6" t="s">
        <v>510</v>
      </c>
      <c r="I1169" s="6" t="s">
        <v>510</v>
      </c>
      <c r="J1169" s="6" t="s">
        <v>806</v>
      </c>
      <c r="K1169" s="6" t="s">
        <v>510</v>
      </c>
      <c r="L1169" s="6" t="s">
        <v>394</v>
      </c>
      <c r="M1169" s="43"/>
      <c r="N1169" s="44" t="s">
        <v>1979</v>
      </c>
      <c r="O1169" s="39">
        <v>45492.333333333299</v>
      </c>
      <c r="S1169" s="45" t="e">
        <f>_xlfn.CONCAT(#REF!,TRIM(tbl_PV_Milestones[[#This Row],[Milestone Description]]))</f>
        <v>#REF!</v>
      </c>
      <c r="T1169" s="84" t="str">
        <f>IF(COUNTIF(tbl_PV_Milestones[UID],tbl_PV_Milestones[[#This Row],[UID]])&gt;1,"Duplicate","")</f>
        <v>Duplicate</v>
      </c>
      <c r="U1169" s="42" t="str">
        <f>_xlfn.XLOOKUP(tbl_PV_Milestones[[#This Row],[Work ID]],tbl_PV_Meta[Work ID '#],tbl_PV_Meta[Sub-Portfolio])</f>
        <v>Sub-Portfolio 1</v>
      </c>
      <c r="V1169" s="41">
        <f>IF(MONTH(tbl_PV_Milestones[[#This Row],[Baseline Date]])&lt;7,YEAR(tbl_PV_Milestones[[#This Row],[Baseline Date]]),YEAR(tbl_PV_Milestones[[#This Row],[Baseline Date]])+1)</f>
        <v>1900</v>
      </c>
      <c r="W1169" s="41">
        <f>IF(MONTH(tbl_PV_Milestones[[#This Row],[Actual/Schedule Finish]])&lt;7,YEAR(tbl_PV_Milestones[[#This Row],[Actual/Schedule Finish]]),YEAR(tbl_PV_Milestones[[#This Row],[Actual/Schedule Finish]])+1)</f>
        <v>2025</v>
      </c>
      <c r="X1169" s="41" t="str">
        <f>IF(OR(tbl_PV_Milestones[[#This Row],[Project Status]]="Completed",tbl_PV_Milestones[[#This Row],[Project Status]]="Assumed Completed"),"Yes","No")</f>
        <v>Yes</v>
      </c>
      <c r="Y1169" s="41">
        <f>IF(tbl_PV_Milestones[[#This Row],[Baseline Date]]="",1,0)</f>
        <v>1</v>
      </c>
      <c r="Z1169" s="41">
        <f>IF(tbl_PV_Milestones[[#This Row],[Baseline Date]]&lt;PV_Meta!$B$7,1,0)</f>
        <v>1</v>
      </c>
      <c r="AA1169" s="41">
        <f>IF(tbl_PV_Milestones[[#This Row],[Complete]]="Yes",1,0)</f>
        <v>1</v>
      </c>
      <c r="AB1169" s="41">
        <f>IF(AND(tbl_PV_Milestones[[#This Row],[BL FY]]=2025,tbl_PV_Milestones[[#This Row],[Baseline Date]]&lt;PV_Meta!$B$7),1,0)</f>
        <v>0</v>
      </c>
      <c r="AC1169" s="41">
        <f>IF(AND(tbl_PV_Milestones[[#This Row],[Planned YTD]]=1,tbl_PV_Milestones[[#This Row],[Complete]]="Yes"),1,0)</f>
        <v>0</v>
      </c>
      <c r="AD1169" s="41">
        <f>IF(AND(tbl_PV_Milestones[[#This Row],[Actual/Schedule Finish]]&lt;PV_Meta!$B$7,tbl_PV_Milestones[[#This Row],[Complete]]="No",tbl_PV_Milestones[[#This Row],[Project Status]]&lt;&gt;"On Hold"),1,0)</f>
        <v>0</v>
      </c>
      <c r="AE1169" s="41">
        <f>IF(AND(tbl_PV_Milestones[[#This Row],[Actual/Schedule Finish]]&gt;tbl_PV_Milestones[[#This Row],[Baseline Date]],tbl_PV_Milestones[[#This Row],[Complete]]="No",tbl_PV_Milestones[[#This Row],[Project Status]]&lt;&gt;"On Hold",tbl_PV_Milestones[[#This Row],[Overdue]]=0,tbl_PV_Milestones[[#This Row],[To be Baselined]]&lt;&gt;1),1,0)</f>
        <v>0</v>
      </c>
      <c r="AF1169" s="41">
        <f>IF(AND(tbl_PV_Milestones[[#This Row],[BL FY]]=2025,tbl_PV_Milestones[[#This Row],[Finish FY]]&gt;2025),1,0)</f>
        <v>0</v>
      </c>
      <c r="AG1169" s="56" t="str">
        <f>_xlfn.XLOOKUP(tbl_PV_Milestones[[#This Row],[Work ID]],tbl_PV_Meta[Work ID '#],tbl_PV_Meta[Project Manager/Owner],,0)</f>
        <v>Project Manager 7</v>
      </c>
      <c r="AH1169" s="6"/>
    </row>
    <row r="1170" spans="4:34" x14ac:dyDescent="0.25">
      <c r="D1170" s="6" t="s">
        <v>806</v>
      </c>
      <c r="E1170" s="6" t="s">
        <v>52</v>
      </c>
      <c r="F1170" s="6" t="s">
        <v>1733</v>
      </c>
      <c r="G1170" s="6" t="s">
        <v>823</v>
      </c>
      <c r="H1170" s="6" t="s">
        <v>510</v>
      </c>
      <c r="I1170" s="6" t="s">
        <v>510</v>
      </c>
      <c r="J1170" s="6" t="s">
        <v>806</v>
      </c>
      <c r="K1170" s="6" t="s">
        <v>510</v>
      </c>
      <c r="L1170" s="6" t="s">
        <v>394</v>
      </c>
      <c r="M1170" s="43"/>
      <c r="N1170" s="44" t="s">
        <v>1979</v>
      </c>
      <c r="O1170" s="39">
        <v>45492.333333333299</v>
      </c>
      <c r="S1170" s="45" t="e">
        <f>_xlfn.CONCAT(#REF!,TRIM(tbl_PV_Milestones[[#This Row],[Milestone Description]]))</f>
        <v>#REF!</v>
      </c>
      <c r="T1170" s="84" t="str">
        <f>IF(COUNTIF(tbl_PV_Milestones[UID],tbl_PV_Milestones[[#This Row],[UID]])&gt;1,"Duplicate","")</f>
        <v>Duplicate</v>
      </c>
      <c r="U1170" s="42" t="str">
        <f>_xlfn.XLOOKUP(tbl_PV_Milestones[[#This Row],[Work ID]],tbl_PV_Meta[Work ID '#],tbl_PV_Meta[Sub-Portfolio])</f>
        <v>Sub-Portfolio 1</v>
      </c>
      <c r="V1170" s="41">
        <f>IF(MONTH(tbl_PV_Milestones[[#This Row],[Baseline Date]])&lt;7,YEAR(tbl_PV_Milestones[[#This Row],[Baseline Date]]),YEAR(tbl_PV_Milestones[[#This Row],[Baseline Date]])+1)</f>
        <v>1900</v>
      </c>
      <c r="W1170" s="41">
        <f>IF(MONTH(tbl_PV_Milestones[[#This Row],[Actual/Schedule Finish]])&lt;7,YEAR(tbl_PV_Milestones[[#This Row],[Actual/Schedule Finish]]),YEAR(tbl_PV_Milestones[[#This Row],[Actual/Schedule Finish]])+1)</f>
        <v>2025</v>
      </c>
      <c r="X1170" s="41" t="str">
        <f>IF(OR(tbl_PV_Milestones[[#This Row],[Project Status]]="Completed",tbl_PV_Milestones[[#This Row],[Project Status]]="Assumed Completed"),"Yes","No")</f>
        <v>Yes</v>
      </c>
      <c r="Y1170" s="41">
        <f>IF(tbl_PV_Milestones[[#This Row],[Baseline Date]]="",1,0)</f>
        <v>1</v>
      </c>
      <c r="Z1170" s="41">
        <f>IF(tbl_PV_Milestones[[#This Row],[Baseline Date]]&lt;PV_Meta!$B$7,1,0)</f>
        <v>1</v>
      </c>
      <c r="AA1170" s="41">
        <f>IF(tbl_PV_Milestones[[#This Row],[Complete]]="Yes",1,0)</f>
        <v>1</v>
      </c>
      <c r="AB1170" s="41">
        <f>IF(AND(tbl_PV_Milestones[[#This Row],[BL FY]]=2025,tbl_PV_Milestones[[#This Row],[Baseline Date]]&lt;PV_Meta!$B$7),1,0)</f>
        <v>0</v>
      </c>
      <c r="AC1170" s="41">
        <f>IF(AND(tbl_PV_Milestones[[#This Row],[Planned YTD]]=1,tbl_PV_Milestones[[#This Row],[Complete]]="Yes"),1,0)</f>
        <v>0</v>
      </c>
      <c r="AD1170" s="41">
        <f>IF(AND(tbl_PV_Milestones[[#This Row],[Actual/Schedule Finish]]&lt;PV_Meta!$B$7,tbl_PV_Milestones[[#This Row],[Complete]]="No",tbl_PV_Milestones[[#This Row],[Project Status]]&lt;&gt;"On Hold"),1,0)</f>
        <v>0</v>
      </c>
      <c r="AE1170" s="41">
        <f>IF(AND(tbl_PV_Milestones[[#This Row],[Actual/Schedule Finish]]&gt;tbl_PV_Milestones[[#This Row],[Baseline Date]],tbl_PV_Milestones[[#This Row],[Complete]]="No",tbl_PV_Milestones[[#This Row],[Project Status]]&lt;&gt;"On Hold",tbl_PV_Milestones[[#This Row],[Overdue]]=0,tbl_PV_Milestones[[#This Row],[To be Baselined]]&lt;&gt;1),1,0)</f>
        <v>0</v>
      </c>
      <c r="AF1170" s="41">
        <f>IF(AND(tbl_PV_Milestones[[#This Row],[BL FY]]=2025,tbl_PV_Milestones[[#This Row],[Finish FY]]&gt;2025),1,0)</f>
        <v>0</v>
      </c>
      <c r="AG1170" s="56" t="str">
        <f>_xlfn.XLOOKUP(tbl_PV_Milestones[[#This Row],[Work ID]],tbl_PV_Meta[Work ID '#],tbl_PV_Meta[Project Manager/Owner],,0)</f>
        <v>Project Manager 7</v>
      </c>
      <c r="AH1170" s="6"/>
    </row>
    <row r="1171" spans="4:34" x14ac:dyDescent="0.25">
      <c r="D1171" s="6" t="s">
        <v>806</v>
      </c>
      <c r="E1171" s="6" t="s">
        <v>503</v>
      </c>
      <c r="F1171" s="6" t="s">
        <v>1702</v>
      </c>
      <c r="G1171" s="6" t="s">
        <v>824</v>
      </c>
      <c r="H1171" s="6" t="s">
        <v>505</v>
      </c>
      <c r="I1171" s="6" t="s">
        <v>510</v>
      </c>
      <c r="J1171" s="6" t="s">
        <v>806</v>
      </c>
      <c r="K1171" s="6" t="s">
        <v>278</v>
      </c>
      <c r="L1171" s="6" t="s">
        <v>117</v>
      </c>
      <c r="M1171" s="43"/>
      <c r="N1171" s="44" t="s">
        <v>1979</v>
      </c>
      <c r="O1171" s="39">
        <v>44970.708333333299</v>
      </c>
      <c r="P1171" s="39">
        <v>44970.708333333299</v>
      </c>
      <c r="Q1171" s="6">
        <v>0</v>
      </c>
      <c r="R1171" s="6">
        <v>0</v>
      </c>
      <c r="S1171" s="45" t="e">
        <f>_xlfn.CONCAT(#REF!,TRIM(tbl_PV_Milestones[[#This Row],[Milestone Description]]))</f>
        <v>#REF!</v>
      </c>
      <c r="T1171" s="84" t="str">
        <f>IF(COUNTIF(tbl_PV_Milestones[UID],tbl_PV_Milestones[[#This Row],[UID]])&gt;1,"Duplicate","")</f>
        <v>Duplicate</v>
      </c>
      <c r="U1171" s="42" t="str">
        <f>_xlfn.XLOOKUP(tbl_PV_Milestones[[#This Row],[Work ID]],tbl_PV_Meta[Work ID '#],tbl_PV_Meta[Sub-Portfolio])</f>
        <v>Sub-Portfolio 8</v>
      </c>
      <c r="V1171" s="41">
        <f>IF(MONTH(tbl_PV_Milestones[[#This Row],[Baseline Date]])&lt;7,YEAR(tbl_PV_Milestones[[#This Row],[Baseline Date]]),YEAR(tbl_PV_Milestones[[#This Row],[Baseline Date]])+1)</f>
        <v>2023</v>
      </c>
      <c r="W1171" s="41">
        <f>IF(MONTH(tbl_PV_Milestones[[#This Row],[Actual/Schedule Finish]])&lt;7,YEAR(tbl_PV_Milestones[[#This Row],[Actual/Schedule Finish]]),YEAR(tbl_PV_Milestones[[#This Row],[Actual/Schedule Finish]])+1)</f>
        <v>2023</v>
      </c>
      <c r="X1171" s="41" t="str">
        <f>IF(OR(tbl_PV_Milestones[[#This Row],[Project Status]]="Completed",tbl_PV_Milestones[[#This Row],[Project Status]]="Assumed Completed"),"Yes","No")</f>
        <v>Yes</v>
      </c>
      <c r="Y1171" s="41">
        <f>IF(tbl_PV_Milestones[[#This Row],[Baseline Date]]="",1,0)</f>
        <v>0</v>
      </c>
      <c r="Z1171" s="41">
        <f>IF(tbl_PV_Milestones[[#This Row],[Baseline Date]]&lt;PV_Meta!$B$7,1,0)</f>
        <v>1</v>
      </c>
      <c r="AA1171" s="41">
        <f>IF(tbl_PV_Milestones[[#This Row],[Complete]]="Yes",1,0)</f>
        <v>1</v>
      </c>
      <c r="AB1171" s="41">
        <f>IF(AND(tbl_PV_Milestones[[#This Row],[BL FY]]=2025,tbl_PV_Milestones[[#This Row],[Baseline Date]]&lt;PV_Meta!$B$7),1,0)</f>
        <v>0</v>
      </c>
      <c r="AC1171" s="41">
        <f>IF(AND(tbl_PV_Milestones[[#This Row],[Planned YTD]]=1,tbl_PV_Milestones[[#This Row],[Complete]]="Yes"),1,0)</f>
        <v>0</v>
      </c>
      <c r="AD1171" s="41">
        <f>IF(AND(tbl_PV_Milestones[[#This Row],[Actual/Schedule Finish]]&lt;PV_Meta!$B$7,tbl_PV_Milestones[[#This Row],[Complete]]="No",tbl_PV_Milestones[[#This Row],[Project Status]]&lt;&gt;"On Hold"),1,0)</f>
        <v>0</v>
      </c>
      <c r="AE1171" s="41">
        <f>IF(AND(tbl_PV_Milestones[[#This Row],[Actual/Schedule Finish]]&gt;tbl_PV_Milestones[[#This Row],[Baseline Date]],tbl_PV_Milestones[[#This Row],[Complete]]="No",tbl_PV_Milestones[[#This Row],[Project Status]]&lt;&gt;"On Hold",tbl_PV_Milestones[[#This Row],[Overdue]]=0,tbl_PV_Milestones[[#This Row],[To be Baselined]]&lt;&gt;1),1,0)</f>
        <v>0</v>
      </c>
      <c r="AF1171" s="41">
        <f>IF(AND(tbl_PV_Milestones[[#This Row],[BL FY]]=2025,tbl_PV_Milestones[[#This Row],[Finish FY]]&gt;2025),1,0)</f>
        <v>0</v>
      </c>
      <c r="AG1171" s="56" t="str">
        <f>_xlfn.XLOOKUP(tbl_PV_Milestones[[#This Row],[Work ID]],tbl_PV_Meta[Work ID '#],tbl_PV_Meta[Project Manager/Owner],,0)</f>
        <v>Project Manager 22</v>
      </c>
      <c r="AH1171" s="6"/>
    </row>
    <row r="1172" spans="4:34" x14ac:dyDescent="0.25">
      <c r="D1172" s="6" t="s">
        <v>806</v>
      </c>
      <c r="E1172" s="6" t="s">
        <v>503</v>
      </c>
      <c r="F1172" s="6" t="s">
        <v>1702</v>
      </c>
      <c r="G1172" s="6" t="s">
        <v>549</v>
      </c>
      <c r="H1172" s="6" t="s">
        <v>505</v>
      </c>
      <c r="I1172" s="6" t="s">
        <v>510</v>
      </c>
      <c r="J1172" s="6" t="s">
        <v>806</v>
      </c>
      <c r="K1172" s="6" t="s">
        <v>278</v>
      </c>
      <c r="L1172" s="6" t="s">
        <v>117</v>
      </c>
      <c r="M1172" s="43"/>
      <c r="N1172" s="44" t="s">
        <v>1979</v>
      </c>
      <c r="O1172" s="39">
        <v>45436.708333333299</v>
      </c>
      <c r="P1172" s="39">
        <v>45436.708333333299</v>
      </c>
      <c r="Q1172" s="6">
        <v>0</v>
      </c>
      <c r="R1172" s="6">
        <v>0</v>
      </c>
      <c r="S1172" s="45" t="e">
        <f>_xlfn.CONCAT(#REF!,TRIM(tbl_PV_Milestones[[#This Row],[Milestone Description]]))</f>
        <v>#REF!</v>
      </c>
      <c r="T1172" s="84" t="str">
        <f>IF(COUNTIF(tbl_PV_Milestones[UID],tbl_PV_Milestones[[#This Row],[UID]])&gt;1,"Duplicate","")</f>
        <v>Duplicate</v>
      </c>
      <c r="U1172" s="42" t="str">
        <f>_xlfn.XLOOKUP(tbl_PV_Milestones[[#This Row],[Work ID]],tbl_PV_Meta[Work ID '#],tbl_PV_Meta[Sub-Portfolio])</f>
        <v>Sub-Portfolio 8</v>
      </c>
      <c r="V1172" s="41">
        <f>IF(MONTH(tbl_PV_Milestones[[#This Row],[Baseline Date]])&lt;7,YEAR(tbl_PV_Milestones[[#This Row],[Baseline Date]]),YEAR(tbl_PV_Milestones[[#This Row],[Baseline Date]])+1)</f>
        <v>2024</v>
      </c>
      <c r="W1172" s="41">
        <f>IF(MONTH(tbl_PV_Milestones[[#This Row],[Actual/Schedule Finish]])&lt;7,YEAR(tbl_PV_Milestones[[#This Row],[Actual/Schedule Finish]]),YEAR(tbl_PV_Milestones[[#This Row],[Actual/Schedule Finish]])+1)</f>
        <v>2024</v>
      </c>
      <c r="X1172" s="41" t="str">
        <f>IF(OR(tbl_PV_Milestones[[#This Row],[Project Status]]="Completed",tbl_PV_Milestones[[#This Row],[Project Status]]="Assumed Completed"),"Yes","No")</f>
        <v>Yes</v>
      </c>
      <c r="Y1172" s="41">
        <f>IF(tbl_PV_Milestones[[#This Row],[Baseline Date]]="",1,0)</f>
        <v>0</v>
      </c>
      <c r="Z1172" s="41">
        <f>IF(tbl_PV_Milestones[[#This Row],[Baseline Date]]&lt;PV_Meta!$B$7,1,0)</f>
        <v>1</v>
      </c>
      <c r="AA1172" s="41">
        <f>IF(tbl_PV_Milestones[[#This Row],[Complete]]="Yes",1,0)</f>
        <v>1</v>
      </c>
      <c r="AB1172" s="41">
        <f>IF(AND(tbl_PV_Milestones[[#This Row],[BL FY]]=2025,tbl_PV_Milestones[[#This Row],[Baseline Date]]&lt;PV_Meta!$B$7),1,0)</f>
        <v>0</v>
      </c>
      <c r="AC1172" s="41">
        <f>IF(AND(tbl_PV_Milestones[[#This Row],[Planned YTD]]=1,tbl_PV_Milestones[[#This Row],[Complete]]="Yes"),1,0)</f>
        <v>0</v>
      </c>
      <c r="AD1172" s="41">
        <f>IF(AND(tbl_PV_Milestones[[#This Row],[Actual/Schedule Finish]]&lt;PV_Meta!$B$7,tbl_PV_Milestones[[#This Row],[Complete]]="No",tbl_PV_Milestones[[#This Row],[Project Status]]&lt;&gt;"On Hold"),1,0)</f>
        <v>0</v>
      </c>
      <c r="AE1172" s="41">
        <f>IF(AND(tbl_PV_Milestones[[#This Row],[Actual/Schedule Finish]]&gt;tbl_PV_Milestones[[#This Row],[Baseline Date]],tbl_PV_Milestones[[#This Row],[Complete]]="No",tbl_PV_Milestones[[#This Row],[Project Status]]&lt;&gt;"On Hold",tbl_PV_Milestones[[#This Row],[Overdue]]=0,tbl_PV_Milestones[[#This Row],[To be Baselined]]&lt;&gt;1),1,0)</f>
        <v>0</v>
      </c>
      <c r="AF1172" s="41">
        <f>IF(AND(tbl_PV_Milestones[[#This Row],[BL FY]]=2025,tbl_PV_Milestones[[#This Row],[Finish FY]]&gt;2025),1,0)</f>
        <v>0</v>
      </c>
      <c r="AG1172" s="56" t="str">
        <f>_xlfn.XLOOKUP(tbl_PV_Milestones[[#This Row],[Work ID]],tbl_PV_Meta[Work ID '#],tbl_PV_Meta[Project Manager/Owner],,0)</f>
        <v>Project Manager 22</v>
      </c>
      <c r="AH1172" s="6"/>
    </row>
    <row r="1173" spans="4:34" x14ac:dyDescent="0.25">
      <c r="D1173" s="6" t="s">
        <v>806</v>
      </c>
      <c r="E1173" s="6" t="s">
        <v>503</v>
      </c>
      <c r="F1173" s="6" t="s">
        <v>1702</v>
      </c>
      <c r="G1173" s="6" t="s">
        <v>570</v>
      </c>
      <c r="H1173" s="6" t="s">
        <v>505</v>
      </c>
      <c r="I1173" s="6" t="s">
        <v>522</v>
      </c>
      <c r="J1173" s="6" t="s">
        <v>806</v>
      </c>
      <c r="K1173" s="6" t="s">
        <v>278</v>
      </c>
      <c r="L1173" s="6" t="s">
        <v>117</v>
      </c>
      <c r="M1173" s="43"/>
      <c r="N1173" s="44" t="s">
        <v>1979</v>
      </c>
      <c r="O1173" s="39">
        <v>45390.708333333299</v>
      </c>
      <c r="P1173" s="39">
        <v>45390.708333333299</v>
      </c>
      <c r="Q1173" s="6">
        <v>0</v>
      </c>
      <c r="R1173" s="6">
        <v>0</v>
      </c>
      <c r="S1173" s="45" t="e">
        <f>_xlfn.CONCAT(#REF!,TRIM(tbl_PV_Milestones[[#This Row],[Milestone Description]]))</f>
        <v>#REF!</v>
      </c>
      <c r="T1173" s="84" t="str">
        <f>IF(COUNTIF(tbl_PV_Milestones[UID],tbl_PV_Milestones[[#This Row],[UID]])&gt;1,"Duplicate","")</f>
        <v>Duplicate</v>
      </c>
      <c r="U1173" s="42" t="str">
        <f>_xlfn.XLOOKUP(tbl_PV_Milestones[[#This Row],[Work ID]],tbl_PV_Meta[Work ID '#],tbl_PV_Meta[Sub-Portfolio])</f>
        <v>Sub-Portfolio 8</v>
      </c>
      <c r="V1173" s="41">
        <f>IF(MONTH(tbl_PV_Milestones[[#This Row],[Baseline Date]])&lt;7,YEAR(tbl_PV_Milestones[[#This Row],[Baseline Date]]),YEAR(tbl_PV_Milestones[[#This Row],[Baseline Date]])+1)</f>
        <v>2024</v>
      </c>
      <c r="W1173" s="41">
        <f>IF(MONTH(tbl_PV_Milestones[[#This Row],[Actual/Schedule Finish]])&lt;7,YEAR(tbl_PV_Milestones[[#This Row],[Actual/Schedule Finish]]),YEAR(tbl_PV_Milestones[[#This Row],[Actual/Schedule Finish]])+1)</f>
        <v>2024</v>
      </c>
      <c r="X1173" s="41" t="str">
        <f>IF(OR(tbl_PV_Milestones[[#This Row],[Project Status]]="Completed",tbl_PV_Milestones[[#This Row],[Project Status]]="Assumed Completed"),"Yes","No")</f>
        <v>Yes</v>
      </c>
      <c r="Y1173" s="41">
        <f>IF(tbl_PV_Milestones[[#This Row],[Baseline Date]]="",1,0)</f>
        <v>0</v>
      </c>
      <c r="Z1173" s="41">
        <f>IF(tbl_PV_Milestones[[#This Row],[Baseline Date]]&lt;PV_Meta!$B$7,1,0)</f>
        <v>1</v>
      </c>
      <c r="AA1173" s="41">
        <f>IF(tbl_PV_Milestones[[#This Row],[Complete]]="Yes",1,0)</f>
        <v>1</v>
      </c>
      <c r="AB1173" s="41">
        <f>IF(AND(tbl_PV_Milestones[[#This Row],[BL FY]]=2025,tbl_PV_Milestones[[#This Row],[Baseline Date]]&lt;PV_Meta!$B$7),1,0)</f>
        <v>0</v>
      </c>
      <c r="AC1173" s="41">
        <f>IF(AND(tbl_PV_Milestones[[#This Row],[Planned YTD]]=1,tbl_PV_Milestones[[#This Row],[Complete]]="Yes"),1,0)</f>
        <v>0</v>
      </c>
      <c r="AD1173" s="41">
        <f>IF(AND(tbl_PV_Milestones[[#This Row],[Actual/Schedule Finish]]&lt;PV_Meta!$B$7,tbl_PV_Milestones[[#This Row],[Complete]]="No",tbl_PV_Milestones[[#This Row],[Project Status]]&lt;&gt;"On Hold"),1,0)</f>
        <v>0</v>
      </c>
      <c r="AE1173" s="41">
        <f>IF(AND(tbl_PV_Milestones[[#This Row],[Actual/Schedule Finish]]&gt;tbl_PV_Milestones[[#This Row],[Baseline Date]],tbl_PV_Milestones[[#This Row],[Complete]]="No",tbl_PV_Milestones[[#This Row],[Project Status]]&lt;&gt;"On Hold",tbl_PV_Milestones[[#This Row],[Overdue]]=0,tbl_PV_Milestones[[#This Row],[To be Baselined]]&lt;&gt;1),1,0)</f>
        <v>0</v>
      </c>
      <c r="AF1173" s="41">
        <f>IF(AND(tbl_PV_Milestones[[#This Row],[BL FY]]=2025,tbl_PV_Milestones[[#This Row],[Finish FY]]&gt;2025),1,0)</f>
        <v>0</v>
      </c>
      <c r="AG1173" s="56" t="str">
        <f>_xlfn.XLOOKUP(tbl_PV_Milestones[[#This Row],[Work ID]],tbl_PV_Meta[Work ID '#],tbl_PV_Meta[Project Manager/Owner],,0)</f>
        <v>Project Manager 22</v>
      </c>
      <c r="AH1173" s="6"/>
    </row>
    <row r="1174" spans="4:34" x14ac:dyDescent="0.25">
      <c r="D1174" s="6" t="s">
        <v>806</v>
      </c>
      <c r="E1174" s="6" t="s">
        <v>503</v>
      </c>
      <c r="F1174" s="6" t="s">
        <v>1702</v>
      </c>
      <c r="G1174" s="6" t="s">
        <v>547</v>
      </c>
      <c r="H1174" s="6" t="s">
        <v>505</v>
      </c>
      <c r="I1174" s="6" t="s">
        <v>510</v>
      </c>
      <c r="J1174" s="6" t="s">
        <v>806</v>
      </c>
      <c r="K1174" s="6" t="s">
        <v>278</v>
      </c>
      <c r="L1174" s="6" t="s">
        <v>117</v>
      </c>
      <c r="M1174" s="43"/>
      <c r="N1174" s="44" t="s">
        <v>1979</v>
      </c>
      <c r="O1174" s="39">
        <v>45484.708333333299</v>
      </c>
      <c r="P1174" s="39">
        <v>45484.708333333299</v>
      </c>
      <c r="Q1174" s="6">
        <v>0</v>
      </c>
      <c r="R1174" s="6">
        <v>0</v>
      </c>
      <c r="S1174" s="45" t="e">
        <f>_xlfn.CONCAT(#REF!,TRIM(tbl_PV_Milestones[[#This Row],[Milestone Description]]))</f>
        <v>#REF!</v>
      </c>
      <c r="T1174" s="84" t="str">
        <f>IF(COUNTIF(tbl_PV_Milestones[UID],tbl_PV_Milestones[[#This Row],[UID]])&gt;1,"Duplicate","")</f>
        <v>Duplicate</v>
      </c>
      <c r="U1174" s="42" t="str">
        <f>_xlfn.XLOOKUP(tbl_PV_Milestones[[#This Row],[Work ID]],tbl_PV_Meta[Work ID '#],tbl_PV_Meta[Sub-Portfolio])</f>
        <v>Sub-Portfolio 8</v>
      </c>
      <c r="V1174" s="41">
        <f>IF(MONTH(tbl_PV_Milestones[[#This Row],[Baseline Date]])&lt;7,YEAR(tbl_PV_Milestones[[#This Row],[Baseline Date]]),YEAR(tbl_PV_Milestones[[#This Row],[Baseline Date]])+1)</f>
        <v>2025</v>
      </c>
      <c r="W1174" s="41">
        <f>IF(MONTH(tbl_PV_Milestones[[#This Row],[Actual/Schedule Finish]])&lt;7,YEAR(tbl_PV_Milestones[[#This Row],[Actual/Schedule Finish]]),YEAR(tbl_PV_Milestones[[#This Row],[Actual/Schedule Finish]])+1)</f>
        <v>2025</v>
      </c>
      <c r="X1174" s="41" t="str">
        <f>IF(OR(tbl_PV_Milestones[[#This Row],[Project Status]]="Completed",tbl_PV_Milestones[[#This Row],[Project Status]]="Assumed Completed"),"Yes","No")</f>
        <v>Yes</v>
      </c>
      <c r="Y1174" s="41">
        <f>IF(tbl_PV_Milestones[[#This Row],[Baseline Date]]="",1,0)</f>
        <v>0</v>
      </c>
      <c r="Z1174" s="41">
        <f>IF(tbl_PV_Milestones[[#This Row],[Baseline Date]]&lt;PV_Meta!$B$7,1,0)</f>
        <v>1</v>
      </c>
      <c r="AA1174" s="41">
        <f>IF(tbl_PV_Milestones[[#This Row],[Complete]]="Yes",1,0)</f>
        <v>1</v>
      </c>
      <c r="AB1174" s="41">
        <f>IF(AND(tbl_PV_Milestones[[#This Row],[BL FY]]=2025,tbl_PV_Milestones[[#This Row],[Baseline Date]]&lt;PV_Meta!$B$7),1,0)</f>
        <v>1</v>
      </c>
      <c r="AC1174" s="41">
        <f>IF(AND(tbl_PV_Milestones[[#This Row],[Planned YTD]]=1,tbl_PV_Milestones[[#This Row],[Complete]]="Yes"),1,0)</f>
        <v>1</v>
      </c>
      <c r="AD1174" s="41">
        <f>IF(AND(tbl_PV_Milestones[[#This Row],[Actual/Schedule Finish]]&lt;PV_Meta!$B$7,tbl_PV_Milestones[[#This Row],[Complete]]="No",tbl_PV_Milestones[[#This Row],[Project Status]]&lt;&gt;"On Hold"),1,0)</f>
        <v>0</v>
      </c>
      <c r="AE1174" s="41">
        <f>IF(AND(tbl_PV_Milestones[[#This Row],[Actual/Schedule Finish]]&gt;tbl_PV_Milestones[[#This Row],[Baseline Date]],tbl_PV_Milestones[[#This Row],[Complete]]="No",tbl_PV_Milestones[[#This Row],[Project Status]]&lt;&gt;"On Hold",tbl_PV_Milestones[[#This Row],[Overdue]]=0,tbl_PV_Milestones[[#This Row],[To be Baselined]]&lt;&gt;1),1,0)</f>
        <v>0</v>
      </c>
      <c r="AF1174" s="41">
        <f>IF(AND(tbl_PV_Milestones[[#This Row],[BL FY]]=2025,tbl_PV_Milestones[[#This Row],[Finish FY]]&gt;2025),1,0)</f>
        <v>0</v>
      </c>
      <c r="AG1174" s="56" t="str">
        <f>_xlfn.XLOOKUP(tbl_PV_Milestones[[#This Row],[Work ID]],tbl_PV_Meta[Work ID '#],tbl_PV_Meta[Project Manager/Owner],,0)</f>
        <v>Project Manager 22</v>
      </c>
      <c r="AH1174" s="6"/>
    </row>
    <row r="1175" spans="4:34" x14ac:dyDescent="0.25">
      <c r="D1175" s="6" t="s">
        <v>806</v>
      </c>
      <c r="E1175" s="6" t="s">
        <v>503</v>
      </c>
      <c r="F1175" s="6" t="s">
        <v>1702</v>
      </c>
      <c r="G1175" s="6" t="s">
        <v>572</v>
      </c>
      <c r="H1175" s="6" t="s">
        <v>505</v>
      </c>
      <c r="I1175" s="6" t="s">
        <v>522</v>
      </c>
      <c r="J1175" s="6" t="s">
        <v>806</v>
      </c>
      <c r="K1175" s="6" t="s">
        <v>278</v>
      </c>
      <c r="L1175" s="6" t="s">
        <v>117</v>
      </c>
      <c r="M1175" s="43"/>
      <c r="N1175" s="44" t="s">
        <v>1979</v>
      </c>
      <c r="O1175" s="39">
        <v>45390.708333333299</v>
      </c>
      <c r="P1175" s="39">
        <v>45390.708333333299</v>
      </c>
      <c r="Q1175" s="6">
        <v>0</v>
      </c>
      <c r="R1175" s="6">
        <v>0</v>
      </c>
      <c r="S1175" s="45" t="e">
        <f>_xlfn.CONCAT(#REF!,TRIM(tbl_PV_Milestones[[#This Row],[Milestone Description]]))</f>
        <v>#REF!</v>
      </c>
      <c r="T1175" s="84" t="str">
        <f>IF(COUNTIF(tbl_PV_Milestones[UID],tbl_PV_Milestones[[#This Row],[UID]])&gt;1,"Duplicate","")</f>
        <v>Duplicate</v>
      </c>
      <c r="U1175" s="42" t="str">
        <f>_xlfn.XLOOKUP(tbl_PV_Milestones[[#This Row],[Work ID]],tbl_PV_Meta[Work ID '#],tbl_PV_Meta[Sub-Portfolio])</f>
        <v>Sub-Portfolio 8</v>
      </c>
      <c r="V1175" s="41">
        <f>IF(MONTH(tbl_PV_Milestones[[#This Row],[Baseline Date]])&lt;7,YEAR(tbl_PV_Milestones[[#This Row],[Baseline Date]]),YEAR(tbl_PV_Milestones[[#This Row],[Baseline Date]])+1)</f>
        <v>2024</v>
      </c>
      <c r="W1175" s="41">
        <f>IF(MONTH(tbl_PV_Milestones[[#This Row],[Actual/Schedule Finish]])&lt;7,YEAR(tbl_PV_Milestones[[#This Row],[Actual/Schedule Finish]]),YEAR(tbl_PV_Milestones[[#This Row],[Actual/Schedule Finish]])+1)</f>
        <v>2024</v>
      </c>
      <c r="X1175" s="41" t="str">
        <f>IF(OR(tbl_PV_Milestones[[#This Row],[Project Status]]="Completed",tbl_PV_Milestones[[#This Row],[Project Status]]="Assumed Completed"),"Yes","No")</f>
        <v>Yes</v>
      </c>
      <c r="Y1175" s="41">
        <f>IF(tbl_PV_Milestones[[#This Row],[Baseline Date]]="",1,0)</f>
        <v>0</v>
      </c>
      <c r="Z1175" s="41">
        <f>IF(tbl_PV_Milestones[[#This Row],[Baseline Date]]&lt;PV_Meta!$B$7,1,0)</f>
        <v>1</v>
      </c>
      <c r="AA1175" s="41">
        <f>IF(tbl_PV_Milestones[[#This Row],[Complete]]="Yes",1,0)</f>
        <v>1</v>
      </c>
      <c r="AB1175" s="41">
        <f>IF(AND(tbl_PV_Milestones[[#This Row],[BL FY]]=2025,tbl_PV_Milestones[[#This Row],[Baseline Date]]&lt;PV_Meta!$B$7),1,0)</f>
        <v>0</v>
      </c>
      <c r="AC1175" s="41">
        <f>IF(AND(tbl_PV_Milestones[[#This Row],[Planned YTD]]=1,tbl_PV_Milestones[[#This Row],[Complete]]="Yes"),1,0)</f>
        <v>0</v>
      </c>
      <c r="AD1175" s="41">
        <f>IF(AND(tbl_PV_Milestones[[#This Row],[Actual/Schedule Finish]]&lt;PV_Meta!$B$7,tbl_PV_Milestones[[#This Row],[Complete]]="No",tbl_PV_Milestones[[#This Row],[Project Status]]&lt;&gt;"On Hold"),1,0)</f>
        <v>0</v>
      </c>
      <c r="AE1175" s="41">
        <f>IF(AND(tbl_PV_Milestones[[#This Row],[Actual/Schedule Finish]]&gt;tbl_PV_Milestones[[#This Row],[Baseline Date]],tbl_PV_Milestones[[#This Row],[Complete]]="No",tbl_PV_Milestones[[#This Row],[Project Status]]&lt;&gt;"On Hold",tbl_PV_Milestones[[#This Row],[Overdue]]=0,tbl_PV_Milestones[[#This Row],[To be Baselined]]&lt;&gt;1),1,0)</f>
        <v>0</v>
      </c>
      <c r="AF1175" s="41">
        <f>IF(AND(tbl_PV_Milestones[[#This Row],[BL FY]]=2025,tbl_PV_Milestones[[#This Row],[Finish FY]]&gt;2025),1,0)</f>
        <v>0</v>
      </c>
      <c r="AG1175" s="56" t="str">
        <f>_xlfn.XLOOKUP(tbl_PV_Milestones[[#This Row],[Work ID]],tbl_PV_Meta[Work ID '#],tbl_PV_Meta[Project Manager/Owner],,0)</f>
        <v>Project Manager 22</v>
      </c>
      <c r="AH1175" s="6"/>
    </row>
    <row r="1176" spans="4:34" x14ac:dyDescent="0.25">
      <c r="D1176" s="6" t="s">
        <v>806</v>
      </c>
      <c r="E1176" s="6" t="s">
        <v>503</v>
      </c>
      <c r="F1176" s="6" t="s">
        <v>1702</v>
      </c>
      <c r="G1176" s="6" t="s">
        <v>825</v>
      </c>
      <c r="H1176" s="6" t="s">
        <v>519</v>
      </c>
      <c r="I1176" s="6" t="s">
        <v>510</v>
      </c>
      <c r="J1176" s="6" t="s">
        <v>806</v>
      </c>
      <c r="K1176" s="6" t="s">
        <v>278</v>
      </c>
      <c r="L1176" s="6" t="s">
        <v>117</v>
      </c>
      <c r="M1176" s="43"/>
      <c r="N1176" s="44" t="s">
        <v>1979</v>
      </c>
      <c r="O1176" s="39">
        <v>45330.333333333299</v>
      </c>
      <c r="P1176" s="39">
        <v>45330.333333333299</v>
      </c>
      <c r="Q1176" s="6">
        <v>0</v>
      </c>
      <c r="R1176" s="6">
        <v>0</v>
      </c>
      <c r="S1176" s="45" t="e">
        <f>_xlfn.CONCAT(#REF!,TRIM(tbl_PV_Milestones[[#This Row],[Milestone Description]]))</f>
        <v>#REF!</v>
      </c>
      <c r="T1176" s="84" t="str">
        <f>IF(COUNTIF(tbl_PV_Milestones[UID],tbl_PV_Milestones[[#This Row],[UID]])&gt;1,"Duplicate","")</f>
        <v>Duplicate</v>
      </c>
      <c r="U1176" s="42" t="str">
        <f>_xlfn.XLOOKUP(tbl_PV_Milestones[[#This Row],[Work ID]],tbl_PV_Meta[Work ID '#],tbl_PV_Meta[Sub-Portfolio])</f>
        <v>Sub-Portfolio 8</v>
      </c>
      <c r="V1176" s="41">
        <f>IF(MONTH(tbl_PV_Milestones[[#This Row],[Baseline Date]])&lt;7,YEAR(tbl_PV_Milestones[[#This Row],[Baseline Date]]),YEAR(tbl_PV_Milestones[[#This Row],[Baseline Date]])+1)</f>
        <v>2024</v>
      </c>
      <c r="W1176" s="41">
        <f>IF(MONTH(tbl_PV_Milestones[[#This Row],[Actual/Schedule Finish]])&lt;7,YEAR(tbl_PV_Milestones[[#This Row],[Actual/Schedule Finish]]),YEAR(tbl_PV_Milestones[[#This Row],[Actual/Schedule Finish]])+1)</f>
        <v>2024</v>
      </c>
      <c r="X1176" s="41" t="str">
        <f>IF(OR(tbl_PV_Milestones[[#This Row],[Project Status]]="Completed",tbl_PV_Milestones[[#This Row],[Project Status]]="Assumed Completed"),"Yes","No")</f>
        <v>Yes</v>
      </c>
      <c r="Y1176" s="41">
        <f>IF(tbl_PV_Milestones[[#This Row],[Baseline Date]]="",1,0)</f>
        <v>0</v>
      </c>
      <c r="Z1176" s="41">
        <f>IF(tbl_PV_Milestones[[#This Row],[Baseline Date]]&lt;PV_Meta!$B$7,1,0)</f>
        <v>1</v>
      </c>
      <c r="AA1176" s="41">
        <f>IF(tbl_PV_Milestones[[#This Row],[Complete]]="Yes",1,0)</f>
        <v>1</v>
      </c>
      <c r="AB1176" s="41">
        <f>IF(AND(tbl_PV_Milestones[[#This Row],[BL FY]]=2025,tbl_PV_Milestones[[#This Row],[Baseline Date]]&lt;PV_Meta!$B$7),1,0)</f>
        <v>0</v>
      </c>
      <c r="AC1176" s="41">
        <f>IF(AND(tbl_PV_Milestones[[#This Row],[Planned YTD]]=1,tbl_PV_Milestones[[#This Row],[Complete]]="Yes"),1,0)</f>
        <v>0</v>
      </c>
      <c r="AD1176" s="41">
        <f>IF(AND(tbl_PV_Milestones[[#This Row],[Actual/Schedule Finish]]&lt;PV_Meta!$B$7,tbl_PV_Milestones[[#This Row],[Complete]]="No",tbl_PV_Milestones[[#This Row],[Project Status]]&lt;&gt;"On Hold"),1,0)</f>
        <v>0</v>
      </c>
      <c r="AE1176" s="41">
        <f>IF(AND(tbl_PV_Milestones[[#This Row],[Actual/Schedule Finish]]&gt;tbl_PV_Milestones[[#This Row],[Baseline Date]],tbl_PV_Milestones[[#This Row],[Complete]]="No",tbl_PV_Milestones[[#This Row],[Project Status]]&lt;&gt;"On Hold",tbl_PV_Milestones[[#This Row],[Overdue]]=0,tbl_PV_Milestones[[#This Row],[To be Baselined]]&lt;&gt;1),1,0)</f>
        <v>0</v>
      </c>
      <c r="AF1176" s="41">
        <f>IF(AND(tbl_PV_Milestones[[#This Row],[BL FY]]=2025,tbl_PV_Milestones[[#This Row],[Finish FY]]&gt;2025),1,0)</f>
        <v>0</v>
      </c>
      <c r="AG1176" s="56" t="str">
        <f>_xlfn.XLOOKUP(tbl_PV_Milestones[[#This Row],[Work ID]],tbl_PV_Meta[Work ID '#],tbl_PV_Meta[Project Manager/Owner],,0)</f>
        <v>Project Manager 22</v>
      </c>
      <c r="AH1176" s="6"/>
    </row>
    <row r="1177" spans="4:34" x14ac:dyDescent="0.25">
      <c r="D1177" s="6" t="s">
        <v>806</v>
      </c>
      <c r="E1177" s="6" t="s">
        <v>503</v>
      </c>
      <c r="F1177" s="6" t="s">
        <v>1698</v>
      </c>
      <c r="G1177" s="6" t="s">
        <v>562</v>
      </c>
      <c r="H1177" s="6" t="s">
        <v>505</v>
      </c>
      <c r="I1177" s="6" t="s">
        <v>522</v>
      </c>
      <c r="J1177" s="6" t="s">
        <v>806</v>
      </c>
      <c r="K1177" s="6" t="s">
        <v>278</v>
      </c>
      <c r="L1177" s="6" t="s">
        <v>114</v>
      </c>
      <c r="M1177" s="43"/>
      <c r="N1177" s="44" t="s">
        <v>1979</v>
      </c>
      <c r="O1177" s="39">
        <v>45190.708333333299</v>
      </c>
      <c r="P1177" s="39">
        <v>45190.708333333299</v>
      </c>
      <c r="Q1177" s="6">
        <v>0</v>
      </c>
      <c r="R1177" s="6">
        <v>0</v>
      </c>
      <c r="S1177" s="45" t="e">
        <f>_xlfn.CONCAT(#REF!,TRIM(tbl_PV_Milestones[[#This Row],[Milestone Description]]))</f>
        <v>#REF!</v>
      </c>
      <c r="T1177" s="84" t="str">
        <f>IF(COUNTIF(tbl_PV_Milestones[UID],tbl_PV_Milestones[[#This Row],[UID]])&gt;1,"Duplicate","")</f>
        <v>Duplicate</v>
      </c>
      <c r="U1177" s="42" t="str">
        <f>_xlfn.XLOOKUP(tbl_PV_Milestones[[#This Row],[Work ID]],tbl_PV_Meta[Work ID '#],tbl_PV_Meta[Sub-Portfolio])</f>
        <v>Sub-Portfolio 8</v>
      </c>
      <c r="V1177" s="41">
        <f>IF(MONTH(tbl_PV_Milestones[[#This Row],[Baseline Date]])&lt;7,YEAR(tbl_PV_Milestones[[#This Row],[Baseline Date]]),YEAR(tbl_PV_Milestones[[#This Row],[Baseline Date]])+1)</f>
        <v>2024</v>
      </c>
      <c r="W1177" s="41">
        <f>IF(MONTH(tbl_PV_Milestones[[#This Row],[Actual/Schedule Finish]])&lt;7,YEAR(tbl_PV_Milestones[[#This Row],[Actual/Schedule Finish]]),YEAR(tbl_PV_Milestones[[#This Row],[Actual/Schedule Finish]])+1)</f>
        <v>2024</v>
      </c>
      <c r="X1177" s="41" t="str">
        <f>IF(OR(tbl_PV_Milestones[[#This Row],[Project Status]]="Completed",tbl_PV_Milestones[[#This Row],[Project Status]]="Assumed Completed"),"Yes","No")</f>
        <v>Yes</v>
      </c>
      <c r="Y1177" s="41">
        <f>IF(tbl_PV_Milestones[[#This Row],[Baseline Date]]="",1,0)</f>
        <v>0</v>
      </c>
      <c r="Z1177" s="41">
        <f>IF(tbl_PV_Milestones[[#This Row],[Baseline Date]]&lt;PV_Meta!$B$7,1,0)</f>
        <v>1</v>
      </c>
      <c r="AA1177" s="41">
        <f>IF(tbl_PV_Milestones[[#This Row],[Complete]]="Yes",1,0)</f>
        <v>1</v>
      </c>
      <c r="AB1177" s="41">
        <f>IF(AND(tbl_PV_Milestones[[#This Row],[BL FY]]=2025,tbl_PV_Milestones[[#This Row],[Baseline Date]]&lt;PV_Meta!$B$7),1,0)</f>
        <v>0</v>
      </c>
      <c r="AC1177" s="41">
        <f>IF(AND(tbl_PV_Milestones[[#This Row],[Planned YTD]]=1,tbl_PV_Milestones[[#This Row],[Complete]]="Yes"),1,0)</f>
        <v>0</v>
      </c>
      <c r="AD1177" s="41">
        <f>IF(AND(tbl_PV_Milestones[[#This Row],[Actual/Schedule Finish]]&lt;PV_Meta!$B$7,tbl_PV_Milestones[[#This Row],[Complete]]="No",tbl_PV_Milestones[[#This Row],[Project Status]]&lt;&gt;"On Hold"),1,0)</f>
        <v>0</v>
      </c>
      <c r="AE1177" s="41">
        <f>IF(AND(tbl_PV_Milestones[[#This Row],[Actual/Schedule Finish]]&gt;tbl_PV_Milestones[[#This Row],[Baseline Date]],tbl_PV_Milestones[[#This Row],[Complete]]="No",tbl_PV_Milestones[[#This Row],[Project Status]]&lt;&gt;"On Hold",tbl_PV_Milestones[[#This Row],[Overdue]]=0,tbl_PV_Milestones[[#This Row],[To be Baselined]]&lt;&gt;1),1,0)</f>
        <v>0</v>
      </c>
      <c r="AF1177" s="41">
        <f>IF(AND(tbl_PV_Milestones[[#This Row],[BL FY]]=2025,tbl_PV_Milestones[[#This Row],[Finish FY]]&gt;2025),1,0)</f>
        <v>0</v>
      </c>
      <c r="AG1177" s="56" t="str">
        <f>_xlfn.XLOOKUP(tbl_PV_Milestones[[#This Row],[Work ID]],tbl_PV_Meta[Work ID '#],tbl_PV_Meta[Project Manager/Owner],,0)</f>
        <v>Project Manager 12</v>
      </c>
      <c r="AH1177" s="6"/>
    </row>
    <row r="1178" spans="4:34" x14ac:dyDescent="0.25">
      <c r="D1178" s="6" t="s">
        <v>806</v>
      </c>
      <c r="E1178" s="6" t="s">
        <v>503</v>
      </c>
      <c r="F1178" s="6" t="s">
        <v>1698</v>
      </c>
      <c r="G1178" s="6" t="s">
        <v>563</v>
      </c>
      <c r="H1178" s="6" t="s">
        <v>505</v>
      </c>
      <c r="I1178" s="6" t="s">
        <v>522</v>
      </c>
      <c r="J1178" s="6" t="s">
        <v>806</v>
      </c>
      <c r="K1178" s="6" t="s">
        <v>278</v>
      </c>
      <c r="L1178" s="6" t="s">
        <v>114</v>
      </c>
      <c r="M1178" s="43"/>
      <c r="N1178" s="44" t="s">
        <v>1979</v>
      </c>
      <c r="O1178" s="39">
        <v>45190.708333333299</v>
      </c>
      <c r="P1178" s="39">
        <v>45190.708333333299</v>
      </c>
      <c r="Q1178" s="6">
        <v>0</v>
      </c>
      <c r="R1178" s="6">
        <v>0</v>
      </c>
      <c r="S1178" s="45" t="e">
        <f>_xlfn.CONCAT(#REF!,TRIM(tbl_PV_Milestones[[#This Row],[Milestone Description]]))</f>
        <v>#REF!</v>
      </c>
      <c r="T1178" s="84" t="str">
        <f>IF(COUNTIF(tbl_PV_Milestones[UID],tbl_PV_Milestones[[#This Row],[UID]])&gt;1,"Duplicate","")</f>
        <v>Duplicate</v>
      </c>
      <c r="U1178" s="42" t="str">
        <f>_xlfn.XLOOKUP(tbl_PV_Milestones[[#This Row],[Work ID]],tbl_PV_Meta[Work ID '#],tbl_PV_Meta[Sub-Portfolio])</f>
        <v>Sub-Portfolio 8</v>
      </c>
      <c r="V1178" s="41">
        <f>IF(MONTH(tbl_PV_Milestones[[#This Row],[Baseline Date]])&lt;7,YEAR(tbl_PV_Milestones[[#This Row],[Baseline Date]]),YEAR(tbl_PV_Milestones[[#This Row],[Baseline Date]])+1)</f>
        <v>2024</v>
      </c>
      <c r="W1178" s="41">
        <f>IF(MONTH(tbl_PV_Milestones[[#This Row],[Actual/Schedule Finish]])&lt;7,YEAR(tbl_PV_Milestones[[#This Row],[Actual/Schedule Finish]]),YEAR(tbl_PV_Milestones[[#This Row],[Actual/Schedule Finish]])+1)</f>
        <v>2024</v>
      </c>
      <c r="X1178" s="41" t="str">
        <f>IF(OR(tbl_PV_Milestones[[#This Row],[Project Status]]="Completed",tbl_PV_Milestones[[#This Row],[Project Status]]="Assumed Completed"),"Yes","No")</f>
        <v>Yes</v>
      </c>
      <c r="Y1178" s="41">
        <f>IF(tbl_PV_Milestones[[#This Row],[Baseline Date]]="",1,0)</f>
        <v>0</v>
      </c>
      <c r="Z1178" s="41">
        <f>IF(tbl_PV_Milestones[[#This Row],[Baseline Date]]&lt;PV_Meta!$B$7,1,0)</f>
        <v>1</v>
      </c>
      <c r="AA1178" s="41">
        <f>IF(tbl_PV_Milestones[[#This Row],[Complete]]="Yes",1,0)</f>
        <v>1</v>
      </c>
      <c r="AB1178" s="41">
        <f>IF(AND(tbl_PV_Milestones[[#This Row],[BL FY]]=2025,tbl_PV_Milestones[[#This Row],[Baseline Date]]&lt;PV_Meta!$B$7),1,0)</f>
        <v>0</v>
      </c>
      <c r="AC1178" s="41">
        <f>IF(AND(tbl_PV_Milestones[[#This Row],[Planned YTD]]=1,tbl_PV_Milestones[[#This Row],[Complete]]="Yes"),1,0)</f>
        <v>0</v>
      </c>
      <c r="AD1178" s="41">
        <f>IF(AND(tbl_PV_Milestones[[#This Row],[Actual/Schedule Finish]]&lt;PV_Meta!$B$7,tbl_PV_Milestones[[#This Row],[Complete]]="No",tbl_PV_Milestones[[#This Row],[Project Status]]&lt;&gt;"On Hold"),1,0)</f>
        <v>0</v>
      </c>
      <c r="AE1178" s="41">
        <f>IF(AND(tbl_PV_Milestones[[#This Row],[Actual/Schedule Finish]]&gt;tbl_PV_Milestones[[#This Row],[Baseline Date]],tbl_PV_Milestones[[#This Row],[Complete]]="No",tbl_PV_Milestones[[#This Row],[Project Status]]&lt;&gt;"On Hold",tbl_PV_Milestones[[#This Row],[Overdue]]=0,tbl_PV_Milestones[[#This Row],[To be Baselined]]&lt;&gt;1),1,0)</f>
        <v>0</v>
      </c>
      <c r="AF1178" s="41">
        <f>IF(AND(tbl_PV_Milestones[[#This Row],[BL FY]]=2025,tbl_PV_Milestones[[#This Row],[Finish FY]]&gt;2025),1,0)</f>
        <v>0</v>
      </c>
      <c r="AG1178" s="56" t="str">
        <f>_xlfn.XLOOKUP(tbl_PV_Milestones[[#This Row],[Work ID]],tbl_PV_Meta[Work ID '#],tbl_PV_Meta[Project Manager/Owner],,0)</f>
        <v>Project Manager 12</v>
      </c>
      <c r="AH1178" s="6"/>
    </row>
    <row r="1179" spans="4:34" x14ac:dyDescent="0.25">
      <c r="D1179" s="6" t="s">
        <v>806</v>
      </c>
      <c r="E1179" s="6" t="s">
        <v>503</v>
      </c>
      <c r="F1179" s="6" t="s">
        <v>1698</v>
      </c>
      <c r="G1179" s="6" t="s">
        <v>826</v>
      </c>
      <c r="H1179" s="6" t="s">
        <v>505</v>
      </c>
      <c r="I1179" s="6" t="s">
        <v>522</v>
      </c>
      <c r="J1179" s="6" t="s">
        <v>806</v>
      </c>
      <c r="K1179" s="6" t="s">
        <v>278</v>
      </c>
      <c r="L1179" s="6" t="s">
        <v>114</v>
      </c>
      <c r="M1179" s="43"/>
      <c r="N1179" s="44" t="s">
        <v>1979</v>
      </c>
      <c r="O1179" s="39">
        <v>45229.708333333299</v>
      </c>
      <c r="P1179" s="39">
        <v>45229.708333333299</v>
      </c>
      <c r="Q1179" s="6">
        <v>0</v>
      </c>
      <c r="R1179" s="6">
        <v>0</v>
      </c>
      <c r="S1179" s="45" t="e">
        <f>_xlfn.CONCAT(#REF!,TRIM(tbl_PV_Milestones[[#This Row],[Milestone Description]]))</f>
        <v>#REF!</v>
      </c>
      <c r="T1179" s="84" t="str">
        <f>IF(COUNTIF(tbl_PV_Milestones[UID],tbl_PV_Milestones[[#This Row],[UID]])&gt;1,"Duplicate","")</f>
        <v>Duplicate</v>
      </c>
      <c r="U1179" s="42" t="str">
        <f>_xlfn.XLOOKUP(tbl_PV_Milestones[[#This Row],[Work ID]],tbl_PV_Meta[Work ID '#],tbl_PV_Meta[Sub-Portfolio])</f>
        <v>Sub-Portfolio 8</v>
      </c>
      <c r="V1179" s="41">
        <f>IF(MONTH(tbl_PV_Milestones[[#This Row],[Baseline Date]])&lt;7,YEAR(tbl_PV_Milestones[[#This Row],[Baseline Date]]),YEAR(tbl_PV_Milestones[[#This Row],[Baseline Date]])+1)</f>
        <v>2024</v>
      </c>
      <c r="W1179" s="41">
        <f>IF(MONTH(tbl_PV_Milestones[[#This Row],[Actual/Schedule Finish]])&lt;7,YEAR(tbl_PV_Milestones[[#This Row],[Actual/Schedule Finish]]),YEAR(tbl_PV_Milestones[[#This Row],[Actual/Schedule Finish]])+1)</f>
        <v>2024</v>
      </c>
      <c r="X1179" s="41" t="str">
        <f>IF(OR(tbl_PV_Milestones[[#This Row],[Project Status]]="Completed",tbl_PV_Milestones[[#This Row],[Project Status]]="Assumed Completed"),"Yes","No")</f>
        <v>Yes</v>
      </c>
      <c r="Y1179" s="41">
        <f>IF(tbl_PV_Milestones[[#This Row],[Baseline Date]]="",1,0)</f>
        <v>0</v>
      </c>
      <c r="Z1179" s="41">
        <f>IF(tbl_PV_Milestones[[#This Row],[Baseline Date]]&lt;PV_Meta!$B$7,1,0)</f>
        <v>1</v>
      </c>
      <c r="AA1179" s="41">
        <f>IF(tbl_PV_Milestones[[#This Row],[Complete]]="Yes",1,0)</f>
        <v>1</v>
      </c>
      <c r="AB1179" s="41">
        <f>IF(AND(tbl_PV_Milestones[[#This Row],[BL FY]]=2025,tbl_PV_Milestones[[#This Row],[Baseline Date]]&lt;PV_Meta!$B$7),1,0)</f>
        <v>0</v>
      </c>
      <c r="AC1179" s="41">
        <f>IF(AND(tbl_PV_Milestones[[#This Row],[Planned YTD]]=1,tbl_PV_Milestones[[#This Row],[Complete]]="Yes"),1,0)</f>
        <v>0</v>
      </c>
      <c r="AD1179" s="41">
        <f>IF(AND(tbl_PV_Milestones[[#This Row],[Actual/Schedule Finish]]&lt;PV_Meta!$B$7,tbl_PV_Milestones[[#This Row],[Complete]]="No",tbl_PV_Milestones[[#This Row],[Project Status]]&lt;&gt;"On Hold"),1,0)</f>
        <v>0</v>
      </c>
      <c r="AE1179" s="41">
        <f>IF(AND(tbl_PV_Milestones[[#This Row],[Actual/Schedule Finish]]&gt;tbl_PV_Milestones[[#This Row],[Baseline Date]],tbl_PV_Milestones[[#This Row],[Complete]]="No",tbl_PV_Milestones[[#This Row],[Project Status]]&lt;&gt;"On Hold",tbl_PV_Milestones[[#This Row],[Overdue]]=0,tbl_PV_Milestones[[#This Row],[To be Baselined]]&lt;&gt;1),1,0)</f>
        <v>0</v>
      </c>
      <c r="AF1179" s="41">
        <f>IF(AND(tbl_PV_Milestones[[#This Row],[BL FY]]=2025,tbl_PV_Milestones[[#This Row],[Finish FY]]&gt;2025),1,0)</f>
        <v>0</v>
      </c>
      <c r="AG1179" s="56" t="str">
        <f>_xlfn.XLOOKUP(tbl_PV_Milestones[[#This Row],[Work ID]],tbl_PV_Meta[Work ID '#],tbl_PV_Meta[Project Manager/Owner],,0)</f>
        <v>Project Manager 12</v>
      </c>
      <c r="AH1179" s="6"/>
    </row>
    <row r="1180" spans="4:34" x14ac:dyDescent="0.25">
      <c r="D1180" s="6" t="s">
        <v>806</v>
      </c>
      <c r="E1180" s="6" t="s">
        <v>503</v>
      </c>
      <c r="F1180" s="6" t="s">
        <v>1698</v>
      </c>
      <c r="G1180" s="6" t="s">
        <v>827</v>
      </c>
      <c r="H1180" s="6" t="s">
        <v>505</v>
      </c>
      <c r="I1180" s="6" t="s">
        <v>522</v>
      </c>
      <c r="J1180" s="6" t="s">
        <v>806</v>
      </c>
      <c r="K1180" s="6" t="s">
        <v>278</v>
      </c>
      <c r="L1180" s="6" t="s">
        <v>114</v>
      </c>
      <c r="M1180" s="43"/>
      <c r="N1180" s="44" t="s">
        <v>1979</v>
      </c>
      <c r="O1180" s="39">
        <v>44911.708333333299</v>
      </c>
      <c r="P1180" s="39">
        <v>44911.708333333299</v>
      </c>
      <c r="Q1180" s="6">
        <v>0</v>
      </c>
      <c r="R1180" s="6">
        <v>0</v>
      </c>
      <c r="S1180" s="45" t="e">
        <f>_xlfn.CONCAT(#REF!,TRIM(tbl_PV_Milestones[[#This Row],[Milestone Description]]))</f>
        <v>#REF!</v>
      </c>
      <c r="T1180" s="84" t="str">
        <f>IF(COUNTIF(tbl_PV_Milestones[UID],tbl_PV_Milestones[[#This Row],[UID]])&gt;1,"Duplicate","")</f>
        <v>Duplicate</v>
      </c>
      <c r="U1180" s="42" t="str">
        <f>_xlfn.XLOOKUP(tbl_PV_Milestones[[#This Row],[Work ID]],tbl_PV_Meta[Work ID '#],tbl_PV_Meta[Sub-Portfolio])</f>
        <v>Sub-Portfolio 8</v>
      </c>
      <c r="V1180" s="41">
        <f>IF(MONTH(tbl_PV_Milestones[[#This Row],[Baseline Date]])&lt;7,YEAR(tbl_PV_Milestones[[#This Row],[Baseline Date]]),YEAR(tbl_PV_Milestones[[#This Row],[Baseline Date]])+1)</f>
        <v>2023</v>
      </c>
      <c r="W1180" s="41">
        <f>IF(MONTH(tbl_PV_Milestones[[#This Row],[Actual/Schedule Finish]])&lt;7,YEAR(tbl_PV_Milestones[[#This Row],[Actual/Schedule Finish]]),YEAR(tbl_PV_Milestones[[#This Row],[Actual/Schedule Finish]])+1)</f>
        <v>2023</v>
      </c>
      <c r="X1180" s="41" t="str">
        <f>IF(OR(tbl_PV_Milestones[[#This Row],[Project Status]]="Completed",tbl_PV_Milestones[[#This Row],[Project Status]]="Assumed Completed"),"Yes","No")</f>
        <v>Yes</v>
      </c>
      <c r="Y1180" s="41">
        <f>IF(tbl_PV_Milestones[[#This Row],[Baseline Date]]="",1,0)</f>
        <v>0</v>
      </c>
      <c r="Z1180" s="41">
        <f>IF(tbl_PV_Milestones[[#This Row],[Baseline Date]]&lt;PV_Meta!$B$7,1,0)</f>
        <v>1</v>
      </c>
      <c r="AA1180" s="41">
        <f>IF(tbl_PV_Milestones[[#This Row],[Complete]]="Yes",1,0)</f>
        <v>1</v>
      </c>
      <c r="AB1180" s="41">
        <f>IF(AND(tbl_PV_Milestones[[#This Row],[BL FY]]=2025,tbl_PV_Milestones[[#This Row],[Baseline Date]]&lt;PV_Meta!$B$7),1,0)</f>
        <v>0</v>
      </c>
      <c r="AC1180" s="41">
        <f>IF(AND(tbl_PV_Milestones[[#This Row],[Planned YTD]]=1,tbl_PV_Milestones[[#This Row],[Complete]]="Yes"),1,0)</f>
        <v>0</v>
      </c>
      <c r="AD1180" s="41">
        <f>IF(AND(tbl_PV_Milestones[[#This Row],[Actual/Schedule Finish]]&lt;PV_Meta!$B$7,tbl_PV_Milestones[[#This Row],[Complete]]="No",tbl_PV_Milestones[[#This Row],[Project Status]]&lt;&gt;"On Hold"),1,0)</f>
        <v>0</v>
      </c>
      <c r="AE1180" s="41">
        <f>IF(AND(tbl_PV_Milestones[[#This Row],[Actual/Schedule Finish]]&gt;tbl_PV_Milestones[[#This Row],[Baseline Date]],tbl_PV_Milestones[[#This Row],[Complete]]="No",tbl_PV_Milestones[[#This Row],[Project Status]]&lt;&gt;"On Hold",tbl_PV_Milestones[[#This Row],[Overdue]]=0,tbl_PV_Milestones[[#This Row],[To be Baselined]]&lt;&gt;1),1,0)</f>
        <v>0</v>
      </c>
      <c r="AF1180" s="41">
        <f>IF(AND(tbl_PV_Milestones[[#This Row],[BL FY]]=2025,tbl_PV_Milestones[[#This Row],[Finish FY]]&gt;2025),1,0)</f>
        <v>0</v>
      </c>
      <c r="AG1180" s="56" t="str">
        <f>_xlfn.XLOOKUP(tbl_PV_Milestones[[#This Row],[Work ID]],tbl_PV_Meta[Work ID '#],tbl_PV_Meta[Project Manager/Owner],,0)</f>
        <v>Project Manager 12</v>
      </c>
      <c r="AH1180" s="6"/>
    </row>
    <row r="1181" spans="4:34" x14ac:dyDescent="0.25">
      <c r="D1181" s="6" t="s">
        <v>806</v>
      </c>
      <c r="E1181" s="6" t="s">
        <v>503</v>
      </c>
      <c r="F1181" s="6" t="s">
        <v>1698</v>
      </c>
      <c r="G1181" s="6" t="s">
        <v>828</v>
      </c>
      <c r="H1181" s="6" t="s">
        <v>505</v>
      </c>
      <c r="I1181" s="6" t="s">
        <v>510</v>
      </c>
      <c r="J1181" s="6" t="s">
        <v>806</v>
      </c>
      <c r="K1181" s="6" t="s">
        <v>278</v>
      </c>
      <c r="L1181" s="6" t="s">
        <v>114</v>
      </c>
      <c r="M1181" s="43"/>
      <c r="N1181" s="44" t="s">
        <v>1979</v>
      </c>
      <c r="O1181" s="39">
        <v>45401.708333333299</v>
      </c>
      <c r="P1181" s="39">
        <v>45401.708333333299</v>
      </c>
      <c r="Q1181" s="6">
        <v>0</v>
      </c>
      <c r="R1181" s="6">
        <v>0</v>
      </c>
      <c r="S1181" s="45" t="e">
        <f>_xlfn.CONCAT(#REF!,TRIM(tbl_PV_Milestones[[#This Row],[Milestone Description]]))</f>
        <v>#REF!</v>
      </c>
      <c r="T1181" s="84" t="str">
        <f>IF(COUNTIF(tbl_PV_Milestones[UID],tbl_PV_Milestones[[#This Row],[UID]])&gt;1,"Duplicate","")</f>
        <v>Duplicate</v>
      </c>
      <c r="U1181" s="42" t="str">
        <f>_xlfn.XLOOKUP(tbl_PV_Milestones[[#This Row],[Work ID]],tbl_PV_Meta[Work ID '#],tbl_PV_Meta[Sub-Portfolio])</f>
        <v>Sub-Portfolio 8</v>
      </c>
      <c r="V1181" s="41">
        <f>IF(MONTH(tbl_PV_Milestones[[#This Row],[Baseline Date]])&lt;7,YEAR(tbl_PV_Milestones[[#This Row],[Baseline Date]]),YEAR(tbl_PV_Milestones[[#This Row],[Baseline Date]])+1)</f>
        <v>2024</v>
      </c>
      <c r="W1181" s="41">
        <f>IF(MONTH(tbl_PV_Milestones[[#This Row],[Actual/Schedule Finish]])&lt;7,YEAR(tbl_PV_Milestones[[#This Row],[Actual/Schedule Finish]]),YEAR(tbl_PV_Milestones[[#This Row],[Actual/Schedule Finish]])+1)</f>
        <v>2024</v>
      </c>
      <c r="X1181" s="41" t="str">
        <f>IF(OR(tbl_PV_Milestones[[#This Row],[Project Status]]="Completed",tbl_PV_Milestones[[#This Row],[Project Status]]="Assumed Completed"),"Yes","No")</f>
        <v>Yes</v>
      </c>
      <c r="Y1181" s="41">
        <f>IF(tbl_PV_Milestones[[#This Row],[Baseline Date]]="",1,0)</f>
        <v>0</v>
      </c>
      <c r="Z1181" s="41">
        <f>IF(tbl_PV_Milestones[[#This Row],[Baseline Date]]&lt;PV_Meta!$B$7,1,0)</f>
        <v>1</v>
      </c>
      <c r="AA1181" s="41">
        <f>IF(tbl_PV_Milestones[[#This Row],[Complete]]="Yes",1,0)</f>
        <v>1</v>
      </c>
      <c r="AB1181" s="41">
        <f>IF(AND(tbl_PV_Milestones[[#This Row],[BL FY]]=2025,tbl_PV_Milestones[[#This Row],[Baseline Date]]&lt;PV_Meta!$B$7),1,0)</f>
        <v>0</v>
      </c>
      <c r="AC1181" s="41">
        <f>IF(AND(tbl_PV_Milestones[[#This Row],[Planned YTD]]=1,tbl_PV_Milestones[[#This Row],[Complete]]="Yes"),1,0)</f>
        <v>0</v>
      </c>
      <c r="AD1181" s="41">
        <f>IF(AND(tbl_PV_Milestones[[#This Row],[Actual/Schedule Finish]]&lt;PV_Meta!$B$7,tbl_PV_Milestones[[#This Row],[Complete]]="No",tbl_PV_Milestones[[#This Row],[Project Status]]&lt;&gt;"On Hold"),1,0)</f>
        <v>0</v>
      </c>
      <c r="AE1181" s="41">
        <f>IF(AND(tbl_PV_Milestones[[#This Row],[Actual/Schedule Finish]]&gt;tbl_PV_Milestones[[#This Row],[Baseline Date]],tbl_PV_Milestones[[#This Row],[Complete]]="No",tbl_PV_Milestones[[#This Row],[Project Status]]&lt;&gt;"On Hold",tbl_PV_Milestones[[#This Row],[Overdue]]=0,tbl_PV_Milestones[[#This Row],[To be Baselined]]&lt;&gt;1),1,0)</f>
        <v>0</v>
      </c>
      <c r="AF1181" s="41">
        <f>IF(AND(tbl_PV_Milestones[[#This Row],[BL FY]]=2025,tbl_PV_Milestones[[#This Row],[Finish FY]]&gt;2025),1,0)</f>
        <v>0</v>
      </c>
      <c r="AG1181" s="56" t="str">
        <f>_xlfn.XLOOKUP(tbl_PV_Milestones[[#This Row],[Work ID]],tbl_PV_Meta[Work ID '#],tbl_PV_Meta[Project Manager/Owner],,0)</f>
        <v>Project Manager 12</v>
      </c>
      <c r="AH1181" s="6"/>
    </row>
    <row r="1182" spans="4:34" x14ac:dyDescent="0.25">
      <c r="D1182" s="6" t="s">
        <v>806</v>
      </c>
      <c r="E1182" s="6" t="s">
        <v>503</v>
      </c>
      <c r="F1182" s="6" t="s">
        <v>1698</v>
      </c>
      <c r="G1182" s="6" t="s">
        <v>829</v>
      </c>
      <c r="H1182" s="6" t="s">
        <v>505</v>
      </c>
      <c r="I1182" s="6" t="s">
        <v>522</v>
      </c>
      <c r="J1182" s="6" t="s">
        <v>806</v>
      </c>
      <c r="K1182" s="6" t="s">
        <v>278</v>
      </c>
      <c r="L1182" s="6" t="s">
        <v>114</v>
      </c>
      <c r="M1182" s="43"/>
      <c r="N1182" s="44" t="s">
        <v>1979</v>
      </c>
      <c r="O1182" s="39">
        <v>45379.708333333299</v>
      </c>
      <c r="P1182" s="39">
        <v>45379.708333333299</v>
      </c>
      <c r="Q1182" s="6">
        <v>0</v>
      </c>
      <c r="R1182" s="6">
        <v>0</v>
      </c>
      <c r="S1182" s="45" t="e">
        <f>_xlfn.CONCAT(#REF!,TRIM(tbl_PV_Milestones[[#This Row],[Milestone Description]]))</f>
        <v>#REF!</v>
      </c>
      <c r="T1182" s="84" t="str">
        <f>IF(COUNTIF(tbl_PV_Milestones[UID],tbl_PV_Milestones[[#This Row],[UID]])&gt;1,"Duplicate","")</f>
        <v>Duplicate</v>
      </c>
      <c r="U1182" s="42" t="str">
        <f>_xlfn.XLOOKUP(tbl_PV_Milestones[[#This Row],[Work ID]],tbl_PV_Meta[Work ID '#],tbl_PV_Meta[Sub-Portfolio])</f>
        <v>Sub-Portfolio 8</v>
      </c>
      <c r="V1182" s="41">
        <f>IF(MONTH(tbl_PV_Milestones[[#This Row],[Baseline Date]])&lt;7,YEAR(tbl_PV_Milestones[[#This Row],[Baseline Date]]),YEAR(tbl_PV_Milestones[[#This Row],[Baseline Date]])+1)</f>
        <v>2024</v>
      </c>
      <c r="W1182" s="41">
        <f>IF(MONTH(tbl_PV_Milestones[[#This Row],[Actual/Schedule Finish]])&lt;7,YEAR(tbl_PV_Milestones[[#This Row],[Actual/Schedule Finish]]),YEAR(tbl_PV_Milestones[[#This Row],[Actual/Schedule Finish]])+1)</f>
        <v>2024</v>
      </c>
      <c r="X1182" s="41" t="str">
        <f>IF(OR(tbl_PV_Milestones[[#This Row],[Project Status]]="Completed",tbl_PV_Milestones[[#This Row],[Project Status]]="Assumed Completed"),"Yes","No")</f>
        <v>Yes</v>
      </c>
      <c r="Y1182" s="41">
        <f>IF(tbl_PV_Milestones[[#This Row],[Baseline Date]]="",1,0)</f>
        <v>0</v>
      </c>
      <c r="Z1182" s="41">
        <f>IF(tbl_PV_Milestones[[#This Row],[Baseline Date]]&lt;PV_Meta!$B$7,1,0)</f>
        <v>1</v>
      </c>
      <c r="AA1182" s="41">
        <f>IF(tbl_PV_Milestones[[#This Row],[Complete]]="Yes",1,0)</f>
        <v>1</v>
      </c>
      <c r="AB1182" s="41">
        <f>IF(AND(tbl_PV_Milestones[[#This Row],[BL FY]]=2025,tbl_PV_Milestones[[#This Row],[Baseline Date]]&lt;PV_Meta!$B$7),1,0)</f>
        <v>0</v>
      </c>
      <c r="AC1182" s="41">
        <f>IF(AND(tbl_PV_Milestones[[#This Row],[Planned YTD]]=1,tbl_PV_Milestones[[#This Row],[Complete]]="Yes"),1,0)</f>
        <v>0</v>
      </c>
      <c r="AD1182" s="41">
        <f>IF(AND(tbl_PV_Milestones[[#This Row],[Actual/Schedule Finish]]&lt;PV_Meta!$B$7,tbl_PV_Milestones[[#This Row],[Complete]]="No",tbl_PV_Milestones[[#This Row],[Project Status]]&lt;&gt;"On Hold"),1,0)</f>
        <v>0</v>
      </c>
      <c r="AE1182" s="41">
        <f>IF(AND(tbl_PV_Milestones[[#This Row],[Actual/Schedule Finish]]&gt;tbl_PV_Milestones[[#This Row],[Baseline Date]],tbl_PV_Milestones[[#This Row],[Complete]]="No",tbl_PV_Milestones[[#This Row],[Project Status]]&lt;&gt;"On Hold",tbl_PV_Milestones[[#This Row],[Overdue]]=0,tbl_PV_Milestones[[#This Row],[To be Baselined]]&lt;&gt;1),1,0)</f>
        <v>0</v>
      </c>
      <c r="AF1182" s="41">
        <f>IF(AND(tbl_PV_Milestones[[#This Row],[BL FY]]=2025,tbl_PV_Milestones[[#This Row],[Finish FY]]&gt;2025),1,0)</f>
        <v>0</v>
      </c>
      <c r="AG1182" s="56" t="str">
        <f>_xlfn.XLOOKUP(tbl_PV_Milestones[[#This Row],[Work ID]],tbl_PV_Meta[Work ID '#],tbl_PV_Meta[Project Manager/Owner],,0)</f>
        <v>Project Manager 12</v>
      </c>
      <c r="AH1182" s="6"/>
    </row>
    <row r="1183" spans="4:34" x14ac:dyDescent="0.25">
      <c r="D1183" s="6" t="s">
        <v>806</v>
      </c>
      <c r="E1183" s="6" t="s">
        <v>503</v>
      </c>
      <c r="F1183" s="6" t="s">
        <v>1698</v>
      </c>
      <c r="G1183" s="6" t="s">
        <v>830</v>
      </c>
      <c r="H1183" s="6" t="s">
        <v>505</v>
      </c>
      <c r="I1183" s="6" t="s">
        <v>522</v>
      </c>
      <c r="J1183" s="6" t="s">
        <v>806</v>
      </c>
      <c r="K1183" s="6" t="s">
        <v>278</v>
      </c>
      <c r="L1183" s="6" t="s">
        <v>114</v>
      </c>
      <c r="M1183" s="43"/>
      <c r="N1183" s="44" t="s">
        <v>1979</v>
      </c>
      <c r="O1183" s="39">
        <v>45379.708333333299</v>
      </c>
      <c r="P1183" s="39">
        <v>45379.708333333299</v>
      </c>
      <c r="Q1183" s="6">
        <v>0</v>
      </c>
      <c r="R1183" s="6">
        <v>0</v>
      </c>
      <c r="S1183" s="45" t="e">
        <f>_xlfn.CONCAT(#REF!,TRIM(tbl_PV_Milestones[[#This Row],[Milestone Description]]))</f>
        <v>#REF!</v>
      </c>
      <c r="T1183" s="84" t="str">
        <f>IF(COUNTIF(tbl_PV_Milestones[UID],tbl_PV_Milestones[[#This Row],[UID]])&gt;1,"Duplicate","")</f>
        <v>Duplicate</v>
      </c>
      <c r="U1183" s="42" t="str">
        <f>_xlfn.XLOOKUP(tbl_PV_Milestones[[#This Row],[Work ID]],tbl_PV_Meta[Work ID '#],tbl_PV_Meta[Sub-Portfolio])</f>
        <v>Sub-Portfolio 8</v>
      </c>
      <c r="V1183" s="41">
        <f>IF(MONTH(tbl_PV_Milestones[[#This Row],[Baseline Date]])&lt;7,YEAR(tbl_PV_Milestones[[#This Row],[Baseline Date]]),YEAR(tbl_PV_Milestones[[#This Row],[Baseline Date]])+1)</f>
        <v>2024</v>
      </c>
      <c r="W1183" s="41">
        <f>IF(MONTH(tbl_PV_Milestones[[#This Row],[Actual/Schedule Finish]])&lt;7,YEAR(tbl_PV_Milestones[[#This Row],[Actual/Schedule Finish]]),YEAR(tbl_PV_Milestones[[#This Row],[Actual/Schedule Finish]])+1)</f>
        <v>2024</v>
      </c>
      <c r="X1183" s="41" t="str">
        <f>IF(OR(tbl_PV_Milestones[[#This Row],[Project Status]]="Completed",tbl_PV_Milestones[[#This Row],[Project Status]]="Assumed Completed"),"Yes","No")</f>
        <v>Yes</v>
      </c>
      <c r="Y1183" s="41">
        <f>IF(tbl_PV_Milestones[[#This Row],[Baseline Date]]="",1,0)</f>
        <v>0</v>
      </c>
      <c r="Z1183" s="41">
        <f>IF(tbl_PV_Milestones[[#This Row],[Baseline Date]]&lt;PV_Meta!$B$7,1,0)</f>
        <v>1</v>
      </c>
      <c r="AA1183" s="41">
        <f>IF(tbl_PV_Milestones[[#This Row],[Complete]]="Yes",1,0)</f>
        <v>1</v>
      </c>
      <c r="AB1183" s="41">
        <f>IF(AND(tbl_PV_Milestones[[#This Row],[BL FY]]=2025,tbl_PV_Milestones[[#This Row],[Baseline Date]]&lt;PV_Meta!$B$7),1,0)</f>
        <v>0</v>
      </c>
      <c r="AC1183" s="41">
        <f>IF(AND(tbl_PV_Milestones[[#This Row],[Planned YTD]]=1,tbl_PV_Milestones[[#This Row],[Complete]]="Yes"),1,0)</f>
        <v>0</v>
      </c>
      <c r="AD1183" s="41">
        <f>IF(AND(tbl_PV_Milestones[[#This Row],[Actual/Schedule Finish]]&lt;PV_Meta!$B$7,tbl_PV_Milestones[[#This Row],[Complete]]="No",tbl_PV_Milestones[[#This Row],[Project Status]]&lt;&gt;"On Hold"),1,0)</f>
        <v>0</v>
      </c>
      <c r="AE1183" s="41">
        <f>IF(AND(tbl_PV_Milestones[[#This Row],[Actual/Schedule Finish]]&gt;tbl_PV_Milestones[[#This Row],[Baseline Date]],tbl_PV_Milestones[[#This Row],[Complete]]="No",tbl_PV_Milestones[[#This Row],[Project Status]]&lt;&gt;"On Hold",tbl_PV_Milestones[[#This Row],[Overdue]]=0,tbl_PV_Milestones[[#This Row],[To be Baselined]]&lt;&gt;1),1,0)</f>
        <v>0</v>
      </c>
      <c r="AF1183" s="41">
        <f>IF(AND(tbl_PV_Milestones[[#This Row],[BL FY]]=2025,tbl_PV_Milestones[[#This Row],[Finish FY]]&gt;2025),1,0)</f>
        <v>0</v>
      </c>
      <c r="AG1183" s="56" t="str">
        <f>_xlfn.XLOOKUP(tbl_PV_Milestones[[#This Row],[Work ID]],tbl_PV_Meta[Work ID '#],tbl_PV_Meta[Project Manager/Owner],,0)</f>
        <v>Project Manager 12</v>
      </c>
      <c r="AH1183" s="6"/>
    </row>
    <row r="1184" spans="4:34" x14ac:dyDescent="0.25">
      <c r="D1184" s="6" t="s">
        <v>806</v>
      </c>
      <c r="E1184" s="6" t="s">
        <v>503</v>
      </c>
      <c r="F1184" s="6" t="s">
        <v>1698</v>
      </c>
      <c r="G1184" s="6" t="s">
        <v>571</v>
      </c>
      <c r="H1184" s="6" t="s">
        <v>505</v>
      </c>
      <c r="I1184" s="6" t="s">
        <v>522</v>
      </c>
      <c r="J1184" s="6" t="s">
        <v>806</v>
      </c>
      <c r="K1184" s="6" t="s">
        <v>278</v>
      </c>
      <c r="L1184" s="6" t="s">
        <v>114</v>
      </c>
      <c r="M1184" s="43"/>
      <c r="N1184" s="44" t="s">
        <v>1979</v>
      </c>
      <c r="O1184" s="39">
        <v>45379.708333333299</v>
      </c>
      <c r="P1184" s="39">
        <v>45379.708333333299</v>
      </c>
      <c r="Q1184" s="6">
        <v>0</v>
      </c>
      <c r="R1184" s="6">
        <v>0</v>
      </c>
      <c r="S1184" s="45" t="e">
        <f>_xlfn.CONCAT(#REF!,TRIM(tbl_PV_Milestones[[#This Row],[Milestone Description]]))</f>
        <v>#REF!</v>
      </c>
      <c r="T1184" s="84" t="str">
        <f>IF(COUNTIF(tbl_PV_Milestones[UID],tbl_PV_Milestones[[#This Row],[UID]])&gt;1,"Duplicate","")</f>
        <v>Duplicate</v>
      </c>
      <c r="U1184" s="42" t="str">
        <f>_xlfn.XLOOKUP(tbl_PV_Milestones[[#This Row],[Work ID]],tbl_PV_Meta[Work ID '#],tbl_PV_Meta[Sub-Portfolio])</f>
        <v>Sub-Portfolio 8</v>
      </c>
      <c r="V1184" s="41">
        <f>IF(MONTH(tbl_PV_Milestones[[#This Row],[Baseline Date]])&lt;7,YEAR(tbl_PV_Milestones[[#This Row],[Baseline Date]]),YEAR(tbl_PV_Milestones[[#This Row],[Baseline Date]])+1)</f>
        <v>2024</v>
      </c>
      <c r="W1184" s="41">
        <f>IF(MONTH(tbl_PV_Milestones[[#This Row],[Actual/Schedule Finish]])&lt;7,YEAR(tbl_PV_Milestones[[#This Row],[Actual/Schedule Finish]]),YEAR(tbl_PV_Milestones[[#This Row],[Actual/Schedule Finish]])+1)</f>
        <v>2024</v>
      </c>
      <c r="X1184" s="41" t="str">
        <f>IF(OR(tbl_PV_Milestones[[#This Row],[Project Status]]="Completed",tbl_PV_Milestones[[#This Row],[Project Status]]="Assumed Completed"),"Yes","No")</f>
        <v>Yes</v>
      </c>
      <c r="Y1184" s="41">
        <f>IF(tbl_PV_Milestones[[#This Row],[Baseline Date]]="",1,0)</f>
        <v>0</v>
      </c>
      <c r="Z1184" s="41">
        <f>IF(tbl_PV_Milestones[[#This Row],[Baseline Date]]&lt;PV_Meta!$B$7,1,0)</f>
        <v>1</v>
      </c>
      <c r="AA1184" s="41">
        <f>IF(tbl_PV_Milestones[[#This Row],[Complete]]="Yes",1,0)</f>
        <v>1</v>
      </c>
      <c r="AB1184" s="41">
        <f>IF(AND(tbl_PV_Milestones[[#This Row],[BL FY]]=2025,tbl_PV_Milestones[[#This Row],[Baseline Date]]&lt;PV_Meta!$B$7),1,0)</f>
        <v>0</v>
      </c>
      <c r="AC1184" s="41">
        <f>IF(AND(tbl_PV_Milestones[[#This Row],[Planned YTD]]=1,tbl_PV_Milestones[[#This Row],[Complete]]="Yes"),1,0)</f>
        <v>0</v>
      </c>
      <c r="AD1184" s="41">
        <f>IF(AND(tbl_PV_Milestones[[#This Row],[Actual/Schedule Finish]]&lt;PV_Meta!$B$7,tbl_PV_Milestones[[#This Row],[Complete]]="No",tbl_PV_Milestones[[#This Row],[Project Status]]&lt;&gt;"On Hold"),1,0)</f>
        <v>0</v>
      </c>
      <c r="AE1184" s="41">
        <f>IF(AND(tbl_PV_Milestones[[#This Row],[Actual/Schedule Finish]]&gt;tbl_PV_Milestones[[#This Row],[Baseline Date]],tbl_PV_Milestones[[#This Row],[Complete]]="No",tbl_PV_Milestones[[#This Row],[Project Status]]&lt;&gt;"On Hold",tbl_PV_Milestones[[#This Row],[Overdue]]=0,tbl_PV_Milestones[[#This Row],[To be Baselined]]&lt;&gt;1),1,0)</f>
        <v>0</v>
      </c>
      <c r="AF1184" s="41">
        <f>IF(AND(tbl_PV_Milestones[[#This Row],[BL FY]]=2025,tbl_PV_Milestones[[#This Row],[Finish FY]]&gt;2025),1,0)</f>
        <v>0</v>
      </c>
      <c r="AG1184" s="56" t="str">
        <f>_xlfn.XLOOKUP(tbl_PV_Milestones[[#This Row],[Work ID]],tbl_PV_Meta[Work ID '#],tbl_PV_Meta[Project Manager/Owner],,0)</f>
        <v>Project Manager 12</v>
      </c>
      <c r="AH1184" s="6"/>
    </row>
    <row r="1185" spans="4:34" x14ac:dyDescent="0.25">
      <c r="D1185" s="6" t="s">
        <v>806</v>
      </c>
      <c r="E1185" s="6" t="s">
        <v>503</v>
      </c>
      <c r="F1185" s="6" t="s">
        <v>1698</v>
      </c>
      <c r="G1185" s="6" t="s">
        <v>831</v>
      </c>
      <c r="H1185" s="6" t="s">
        <v>505</v>
      </c>
      <c r="I1185" s="6" t="s">
        <v>510</v>
      </c>
      <c r="J1185" s="6" t="s">
        <v>806</v>
      </c>
      <c r="K1185" s="6" t="s">
        <v>278</v>
      </c>
      <c r="L1185" s="6" t="s">
        <v>114</v>
      </c>
      <c r="M1185" s="43"/>
      <c r="N1185" s="44" t="s">
        <v>1979</v>
      </c>
      <c r="O1185" s="39">
        <v>45401.708333333299</v>
      </c>
      <c r="P1185" s="39">
        <v>45401.708333333299</v>
      </c>
      <c r="Q1185" s="6">
        <v>0</v>
      </c>
      <c r="R1185" s="6">
        <v>0</v>
      </c>
      <c r="S1185" s="45" t="e">
        <f>_xlfn.CONCAT(#REF!,TRIM(tbl_PV_Milestones[[#This Row],[Milestone Description]]))</f>
        <v>#REF!</v>
      </c>
      <c r="T1185" s="84" t="str">
        <f>IF(COUNTIF(tbl_PV_Milestones[UID],tbl_PV_Milestones[[#This Row],[UID]])&gt;1,"Duplicate","")</f>
        <v>Duplicate</v>
      </c>
      <c r="U1185" s="42" t="str">
        <f>_xlfn.XLOOKUP(tbl_PV_Milestones[[#This Row],[Work ID]],tbl_PV_Meta[Work ID '#],tbl_PV_Meta[Sub-Portfolio])</f>
        <v>Sub-Portfolio 8</v>
      </c>
      <c r="V1185" s="41">
        <f>IF(MONTH(tbl_PV_Milestones[[#This Row],[Baseline Date]])&lt;7,YEAR(tbl_PV_Milestones[[#This Row],[Baseline Date]]),YEAR(tbl_PV_Milestones[[#This Row],[Baseline Date]])+1)</f>
        <v>2024</v>
      </c>
      <c r="W1185" s="41">
        <f>IF(MONTH(tbl_PV_Milestones[[#This Row],[Actual/Schedule Finish]])&lt;7,YEAR(tbl_PV_Milestones[[#This Row],[Actual/Schedule Finish]]),YEAR(tbl_PV_Milestones[[#This Row],[Actual/Schedule Finish]])+1)</f>
        <v>2024</v>
      </c>
      <c r="X1185" s="41" t="str">
        <f>IF(OR(tbl_PV_Milestones[[#This Row],[Project Status]]="Completed",tbl_PV_Milestones[[#This Row],[Project Status]]="Assumed Completed"),"Yes","No")</f>
        <v>Yes</v>
      </c>
      <c r="Y1185" s="41">
        <f>IF(tbl_PV_Milestones[[#This Row],[Baseline Date]]="",1,0)</f>
        <v>0</v>
      </c>
      <c r="Z1185" s="41">
        <f>IF(tbl_PV_Milestones[[#This Row],[Baseline Date]]&lt;PV_Meta!$B$7,1,0)</f>
        <v>1</v>
      </c>
      <c r="AA1185" s="41">
        <f>IF(tbl_PV_Milestones[[#This Row],[Complete]]="Yes",1,0)</f>
        <v>1</v>
      </c>
      <c r="AB1185" s="41">
        <f>IF(AND(tbl_PV_Milestones[[#This Row],[BL FY]]=2025,tbl_PV_Milestones[[#This Row],[Baseline Date]]&lt;PV_Meta!$B$7),1,0)</f>
        <v>0</v>
      </c>
      <c r="AC1185" s="41">
        <f>IF(AND(tbl_PV_Milestones[[#This Row],[Planned YTD]]=1,tbl_PV_Milestones[[#This Row],[Complete]]="Yes"),1,0)</f>
        <v>0</v>
      </c>
      <c r="AD1185" s="41">
        <f>IF(AND(tbl_PV_Milestones[[#This Row],[Actual/Schedule Finish]]&lt;PV_Meta!$B$7,tbl_PV_Milestones[[#This Row],[Complete]]="No",tbl_PV_Milestones[[#This Row],[Project Status]]&lt;&gt;"On Hold"),1,0)</f>
        <v>0</v>
      </c>
      <c r="AE1185" s="41">
        <f>IF(AND(tbl_PV_Milestones[[#This Row],[Actual/Schedule Finish]]&gt;tbl_PV_Milestones[[#This Row],[Baseline Date]],tbl_PV_Milestones[[#This Row],[Complete]]="No",tbl_PV_Milestones[[#This Row],[Project Status]]&lt;&gt;"On Hold",tbl_PV_Milestones[[#This Row],[Overdue]]=0,tbl_PV_Milestones[[#This Row],[To be Baselined]]&lt;&gt;1),1,0)</f>
        <v>0</v>
      </c>
      <c r="AF1185" s="41">
        <f>IF(AND(tbl_PV_Milestones[[#This Row],[BL FY]]=2025,tbl_PV_Milestones[[#This Row],[Finish FY]]&gt;2025),1,0)</f>
        <v>0</v>
      </c>
      <c r="AG1185" s="56" t="str">
        <f>_xlfn.XLOOKUP(tbl_PV_Milestones[[#This Row],[Work ID]],tbl_PV_Meta[Work ID '#],tbl_PV_Meta[Project Manager/Owner],,0)</f>
        <v>Project Manager 12</v>
      </c>
      <c r="AH1185" s="6"/>
    </row>
    <row r="1186" spans="4:34" x14ac:dyDescent="0.25">
      <c r="D1186" s="6" t="s">
        <v>806</v>
      </c>
      <c r="E1186" s="6" t="s">
        <v>503</v>
      </c>
      <c r="F1186" s="6" t="s">
        <v>1708</v>
      </c>
      <c r="G1186" s="6" t="s">
        <v>832</v>
      </c>
      <c r="H1186" s="6" t="s">
        <v>505</v>
      </c>
      <c r="I1186" s="6" t="s">
        <v>510</v>
      </c>
      <c r="J1186" s="6" t="s">
        <v>806</v>
      </c>
      <c r="K1186" s="6" t="s">
        <v>29</v>
      </c>
      <c r="L1186" s="6" t="s">
        <v>27</v>
      </c>
      <c r="M1186" s="43"/>
      <c r="N1186" s="44" t="s">
        <v>1979</v>
      </c>
      <c r="O1186" s="39">
        <v>45504.708333333299</v>
      </c>
      <c r="P1186" s="39">
        <v>45504.708333333299</v>
      </c>
      <c r="Q1186" s="6">
        <v>0</v>
      </c>
      <c r="R1186" s="6">
        <v>0</v>
      </c>
      <c r="S1186" s="45" t="e">
        <f>_xlfn.CONCAT(#REF!,TRIM(tbl_PV_Milestones[[#This Row],[Milestone Description]]))</f>
        <v>#REF!</v>
      </c>
      <c r="T1186" s="84" t="str">
        <f>IF(COUNTIF(tbl_PV_Milestones[UID],tbl_PV_Milestones[[#This Row],[UID]])&gt;1,"Duplicate","")</f>
        <v>Duplicate</v>
      </c>
      <c r="U1186" s="42" t="str">
        <f>_xlfn.XLOOKUP(tbl_PV_Milestones[[#This Row],[Work ID]],tbl_PV_Meta[Work ID '#],tbl_PV_Meta[Sub-Portfolio])</f>
        <v>Sub-Portfolio 8</v>
      </c>
      <c r="V1186" s="41">
        <f>IF(MONTH(tbl_PV_Milestones[[#This Row],[Baseline Date]])&lt;7,YEAR(tbl_PV_Milestones[[#This Row],[Baseline Date]]),YEAR(tbl_PV_Milestones[[#This Row],[Baseline Date]])+1)</f>
        <v>2025</v>
      </c>
      <c r="W1186" s="41">
        <f>IF(MONTH(tbl_PV_Milestones[[#This Row],[Actual/Schedule Finish]])&lt;7,YEAR(tbl_PV_Milestones[[#This Row],[Actual/Schedule Finish]]),YEAR(tbl_PV_Milestones[[#This Row],[Actual/Schedule Finish]])+1)</f>
        <v>2025</v>
      </c>
      <c r="X1186" s="41" t="str">
        <f>IF(OR(tbl_PV_Milestones[[#This Row],[Project Status]]="Completed",tbl_PV_Milestones[[#This Row],[Project Status]]="Assumed Completed"),"Yes","No")</f>
        <v>Yes</v>
      </c>
      <c r="Y1186" s="41">
        <f>IF(tbl_PV_Milestones[[#This Row],[Baseline Date]]="",1,0)</f>
        <v>0</v>
      </c>
      <c r="Z1186" s="41">
        <f>IF(tbl_PV_Milestones[[#This Row],[Baseline Date]]&lt;PV_Meta!$B$7,1,0)</f>
        <v>1</v>
      </c>
      <c r="AA1186" s="41">
        <f>IF(tbl_PV_Milestones[[#This Row],[Complete]]="Yes",1,0)</f>
        <v>1</v>
      </c>
      <c r="AB1186" s="41">
        <f>IF(AND(tbl_PV_Milestones[[#This Row],[BL FY]]=2025,tbl_PV_Milestones[[#This Row],[Baseline Date]]&lt;PV_Meta!$B$7),1,0)</f>
        <v>1</v>
      </c>
      <c r="AC1186" s="41">
        <f>IF(AND(tbl_PV_Milestones[[#This Row],[Planned YTD]]=1,tbl_PV_Milestones[[#This Row],[Complete]]="Yes"),1,0)</f>
        <v>1</v>
      </c>
      <c r="AD1186" s="41">
        <f>IF(AND(tbl_PV_Milestones[[#This Row],[Actual/Schedule Finish]]&lt;PV_Meta!$B$7,tbl_PV_Milestones[[#This Row],[Complete]]="No",tbl_PV_Milestones[[#This Row],[Project Status]]&lt;&gt;"On Hold"),1,0)</f>
        <v>0</v>
      </c>
      <c r="AE1186" s="41">
        <f>IF(AND(tbl_PV_Milestones[[#This Row],[Actual/Schedule Finish]]&gt;tbl_PV_Milestones[[#This Row],[Baseline Date]],tbl_PV_Milestones[[#This Row],[Complete]]="No",tbl_PV_Milestones[[#This Row],[Project Status]]&lt;&gt;"On Hold",tbl_PV_Milestones[[#This Row],[Overdue]]=0,tbl_PV_Milestones[[#This Row],[To be Baselined]]&lt;&gt;1),1,0)</f>
        <v>0</v>
      </c>
      <c r="AF1186" s="41">
        <f>IF(AND(tbl_PV_Milestones[[#This Row],[BL FY]]=2025,tbl_PV_Milestones[[#This Row],[Finish FY]]&gt;2025),1,0)</f>
        <v>0</v>
      </c>
      <c r="AG1186" s="56" t="str">
        <f>_xlfn.XLOOKUP(tbl_PV_Milestones[[#This Row],[Work ID]],tbl_PV_Meta[Work ID '#],tbl_PV_Meta[Project Manager/Owner],,0)</f>
        <v>Project Manager 6</v>
      </c>
      <c r="AH1186" s="6"/>
    </row>
    <row r="1187" spans="4:34" x14ac:dyDescent="0.25">
      <c r="D1187" s="6" t="s">
        <v>806</v>
      </c>
      <c r="E1187" s="6" t="s">
        <v>503</v>
      </c>
      <c r="F1187" s="6" t="s">
        <v>1698</v>
      </c>
      <c r="G1187" s="6" t="s">
        <v>833</v>
      </c>
      <c r="H1187" s="6" t="s">
        <v>505</v>
      </c>
      <c r="I1187" s="6" t="s">
        <v>506</v>
      </c>
      <c r="J1187" s="6" t="s">
        <v>806</v>
      </c>
      <c r="K1187" s="6" t="s">
        <v>278</v>
      </c>
      <c r="L1187" s="6" t="s">
        <v>114</v>
      </c>
      <c r="M1187" s="43"/>
      <c r="N1187" s="44" t="s">
        <v>1979</v>
      </c>
      <c r="O1187" s="39">
        <v>45523.708333333299</v>
      </c>
      <c r="P1187" s="39">
        <v>45523.708333333299</v>
      </c>
      <c r="Q1187" s="6">
        <v>0</v>
      </c>
      <c r="R1187" s="6">
        <v>0</v>
      </c>
      <c r="S1187" s="45" t="e">
        <f>_xlfn.CONCAT(#REF!,TRIM(tbl_PV_Milestones[[#This Row],[Milestone Description]]))</f>
        <v>#REF!</v>
      </c>
      <c r="T1187" s="84" t="str">
        <f>IF(COUNTIF(tbl_PV_Milestones[UID],tbl_PV_Milestones[[#This Row],[UID]])&gt;1,"Duplicate","")</f>
        <v>Duplicate</v>
      </c>
      <c r="U1187" s="42" t="str">
        <f>_xlfn.XLOOKUP(tbl_PV_Milestones[[#This Row],[Work ID]],tbl_PV_Meta[Work ID '#],tbl_PV_Meta[Sub-Portfolio])</f>
        <v>Sub-Portfolio 8</v>
      </c>
      <c r="V1187" s="41">
        <f>IF(MONTH(tbl_PV_Milestones[[#This Row],[Baseline Date]])&lt;7,YEAR(tbl_PV_Milestones[[#This Row],[Baseline Date]]),YEAR(tbl_PV_Milestones[[#This Row],[Baseline Date]])+1)</f>
        <v>2025</v>
      </c>
      <c r="W1187" s="41">
        <f>IF(MONTH(tbl_PV_Milestones[[#This Row],[Actual/Schedule Finish]])&lt;7,YEAR(tbl_PV_Milestones[[#This Row],[Actual/Schedule Finish]]),YEAR(tbl_PV_Milestones[[#This Row],[Actual/Schedule Finish]])+1)</f>
        <v>2025</v>
      </c>
      <c r="X1187" s="41" t="str">
        <f>IF(OR(tbl_PV_Milestones[[#This Row],[Project Status]]="Completed",tbl_PV_Milestones[[#This Row],[Project Status]]="Assumed Completed"),"Yes","No")</f>
        <v>Yes</v>
      </c>
      <c r="Y1187" s="41">
        <f>IF(tbl_PV_Milestones[[#This Row],[Baseline Date]]="",1,0)</f>
        <v>0</v>
      </c>
      <c r="Z1187" s="41">
        <f>IF(tbl_PV_Milestones[[#This Row],[Baseline Date]]&lt;PV_Meta!$B$7,1,0)</f>
        <v>1</v>
      </c>
      <c r="AA1187" s="41">
        <f>IF(tbl_PV_Milestones[[#This Row],[Complete]]="Yes",1,0)</f>
        <v>1</v>
      </c>
      <c r="AB1187" s="41">
        <f>IF(AND(tbl_PV_Milestones[[#This Row],[BL FY]]=2025,tbl_PV_Milestones[[#This Row],[Baseline Date]]&lt;PV_Meta!$B$7),1,0)</f>
        <v>1</v>
      </c>
      <c r="AC1187" s="41">
        <f>IF(AND(tbl_PV_Milestones[[#This Row],[Planned YTD]]=1,tbl_PV_Milestones[[#This Row],[Complete]]="Yes"),1,0)</f>
        <v>1</v>
      </c>
      <c r="AD1187" s="41">
        <f>IF(AND(tbl_PV_Milestones[[#This Row],[Actual/Schedule Finish]]&lt;PV_Meta!$B$7,tbl_PV_Milestones[[#This Row],[Complete]]="No",tbl_PV_Milestones[[#This Row],[Project Status]]&lt;&gt;"On Hold"),1,0)</f>
        <v>0</v>
      </c>
      <c r="AE1187" s="41">
        <f>IF(AND(tbl_PV_Milestones[[#This Row],[Actual/Schedule Finish]]&gt;tbl_PV_Milestones[[#This Row],[Baseline Date]],tbl_PV_Milestones[[#This Row],[Complete]]="No",tbl_PV_Milestones[[#This Row],[Project Status]]&lt;&gt;"On Hold",tbl_PV_Milestones[[#This Row],[Overdue]]=0,tbl_PV_Milestones[[#This Row],[To be Baselined]]&lt;&gt;1),1,0)</f>
        <v>0</v>
      </c>
      <c r="AF1187" s="41">
        <f>IF(AND(tbl_PV_Milestones[[#This Row],[BL FY]]=2025,tbl_PV_Milestones[[#This Row],[Finish FY]]&gt;2025),1,0)</f>
        <v>0</v>
      </c>
      <c r="AG1187" s="56" t="str">
        <f>_xlfn.XLOOKUP(tbl_PV_Milestones[[#This Row],[Work ID]],tbl_PV_Meta[Work ID '#],tbl_PV_Meta[Project Manager/Owner],,0)</f>
        <v>Project Manager 12</v>
      </c>
      <c r="AH1187" s="6"/>
    </row>
    <row r="1188" spans="4:34" x14ac:dyDescent="0.25">
      <c r="D1188" s="6" t="s">
        <v>806</v>
      </c>
      <c r="E1188" s="6" t="s">
        <v>52</v>
      </c>
      <c r="F1188" s="6" t="s">
        <v>1706</v>
      </c>
      <c r="G1188" s="6" t="s">
        <v>834</v>
      </c>
      <c r="H1188" s="6" t="s">
        <v>505</v>
      </c>
      <c r="I1188" s="6" t="s">
        <v>522</v>
      </c>
      <c r="J1188" s="6" t="s">
        <v>806</v>
      </c>
      <c r="K1188" s="6" t="s">
        <v>61</v>
      </c>
      <c r="L1188" s="6" t="s">
        <v>121</v>
      </c>
      <c r="M1188" s="43"/>
      <c r="N1188" s="44" t="s">
        <v>1979</v>
      </c>
      <c r="O1188" s="39">
        <v>45184.708333333299</v>
      </c>
      <c r="S1188" s="45" t="e">
        <f>_xlfn.CONCAT(#REF!,TRIM(tbl_PV_Milestones[[#This Row],[Milestone Description]]))</f>
        <v>#REF!</v>
      </c>
      <c r="T1188" s="84" t="str">
        <f>IF(COUNTIF(tbl_PV_Milestones[UID],tbl_PV_Milestones[[#This Row],[UID]])&gt;1,"Duplicate","")</f>
        <v>Duplicate</v>
      </c>
      <c r="U1188" s="42" t="str">
        <f>_xlfn.XLOOKUP(tbl_PV_Milestones[[#This Row],[Work ID]],tbl_PV_Meta[Work ID '#],tbl_PV_Meta[Sub-Portfolio])</f>
        <v>Sub-Portfolio 7</v>
      </c>
      <c r="V1188" s="41">
        <f>IF(MONTH(tbl_PV_Milestones[[#This Row],[Baseline Date]])&lt;7,YEAR(tbl_PV_Milestones[[#This Row],[Baseline Date]]),YEAR(tbl_PV_Milestones[[#This Row],[Baseline Date]])+1)</f>
        <v>1900</v>
      </c>
      <c r="W1188" s="41">
        <f>IF(MONTH(tbl_PV_Milestones[[#This Row],[Actual/Schedule Finish]])&lt;7,YEAR(tbl_PV_Milestones[[#This Row],[Actual/Schedule Finish]]),YEAR(tbl_PV_Milestones[[#This Row],[Actual/Schedule Finish]])+1)</f>
        <v>2024</v>
      </c>
      <c r="X1188" s="41" t="str">
        <f>IF(OR(tbl_PV_Milestones[[#This Row],[Project Status]]="Completed",tbl_PV_Milestones[[#This Row],[Project Status]]="Assumed Completed"),"Yes","No")</f>
        <v>Yes</v>
      </c>
      <c r="Y1188" s="41">
        <f>IF(tbl_PV_Milestones[[#This Row],[Baseline Date]]="",1,0)</f>
        <v>1</v>
      </c>
      <c r="Z1188" s="41">
        <f>IF(tbl_PV_Milestones[[#This Row],[Baseline Date]]&lt;PV_Meta!$B$7,1,0)</f>
        <v>1</v>
      </c>
      <c r="AA1188" s="41">
        <f>IF(tbl_PV_Milestones[[#This Row],[Complete]]="Yes",1,0)</f>
        <v>1</v>
      </c>
      <c r="AB1188" s="41">
        <f>IF(AND(tbl_PV_Milestones[[#This Row],[BL FY]]=2025,tbl_PV_Milestones[[#This Row],[Baseline Date]]&lt;PV_Meta!$B$7),1,0)</f>
        <v>0</v>
      </c>
      <c r="AC1188" s="41">
        <f>IF(AND(tbl_PV_Milestones[[#This Row],[Planned YTD]]=1,tbl_PV_Milestones[[#This Row],[Complete]]="Yes"),1,0)</f>
        <v>0</v>
      </c>
      <c r="AD1188" s="41">
        <f>IF(AND(tbl_PV_Milestones[[#This Row],[Actual/Schedule Finish]]&lt;PV_Meta!$B$7,tbl_PV_Milestones[[#This Row],[Complete]]="No",tbl_PV_Milestones[[#This Row],[Project Status]]&lt;&gt;"On Hold"),1,0)</f>
        <v>0</v>
      </c>
      <c r="AE1188" s="41">
        <f>IF(AND(tbl_PV_Milestones[[#This Row],[Actual/Schedule Finish]]&gt;tbl_PV_Milestones[[#This Row],[Baseline Date]],tbl_PV_Milestones[[#This Row],[Complete]]="No",tbl_PV_Milestones[[#This Row],[Project Status]]&lt;&gt;"On Hold",tbl_PV_Milestones[[#This Row],[Overdue]]=0,tbl_PV_Milestones[[#This Row],[To be Baselined]]&lt;&gt;1),1,0)</f>
        <v>0</v>
      </c>
      <c r="AF1188" s="41">
        <f>IF(AND(tbl_PV_Milestones[[#This Row],[BL FY]]=2025,tbl_PV_Milestones[[#This Row],[Finish FY]]&gt;2025),1,0)</f>
        <v>0</v>
      </c>
      <c r="AG1188" s="56" t="str">
        <f>_xlfn.XLOOKUP(tbl_PV_Milestones[[#This Row],[Work ID]],tbl_PV_Meta[Work ID '#],tbl_PV_Meta[Project Manager/Owner],,0)</f>
        <v>Project Manager 4</v>
      </c>
      <c r="AH1188" s="6"/>
    </row>
    <row r="1189" spans="4:34" x14ac:dyDescent="0.25">
      <c r="D1189" s="6" t="s">
        <v>806</v>
      </c>
      <c r="E1189" s="6" t="s">
        <v>52</v>
      </c>
      <c r="F1189" s="6" t="s">
        <v>1706</v>
      </c>
      <c r="G1189" s="6" t="s">
        <v>562</v>
      </c>
      <c r="H1189" s="6" t="s">
        <v>505</v>
      </c>
      <c r="I1189" s="6" t="s">
        <v>522</v>
      </c>
      <c r="J1189" s="6" t="s">
        <v>806</v>
      </c>
      <c r="K1189" s="6" t="s">
        <v>61</v>
      </c>
      <c r="L1189" s="6" t="s">
        <v>121</v>
      </c>
      <c r="M1189" s="43"/>
      <c r="N1189" s="44" t="s">
        <v>1979</v>
      </c>
      <c r="O1189" s="39">
        <v>45184.708333333299</v>
      </c>
      <c r="S1189" s="45" t="e">
        <f>_xlfn.CONCAT(#REF!,TRIM(tbl_PV_Milestones[[#This Row],[Milestone Description]]))</f>
        <v>#REF!</v>
      </c>
      <c r="T1189" s="84" t="str">
        <f>IF(COUNTIF(tbl_PV_Milestones[UID],tbl_PV_Milestones[[#This Row],[UID]])&gt;1,"Duplicate","")</f>
        <v>Duplicate</v>
      </c>
      <c r="U1189" s="42" t="str">
        <f>_xlfn.XLOOKUP(tbl_PV_Milestones[[#This Row],[Work ID]],tbl_PV_Meta[Work ID '#],tbl_PV_Meta[Sub-Portfolio])</f>
        <v>Sub-Portfolio 7</v>
      </c>
      <c r="V1189" s="41">
        <f>IF(MONTH(tbl_PV_Milestones[[#This Row],[Baseline Date]])&lt;7,YEAR(tbl_PV_Milestones[[#This Row],[Baseline Date]]),YEAR(tbl_PV_Milestones[[#This Row],[Baseline Date]])+1)</f>
        <v>1900</v>
      </c>
      <c r="W1189" s="41">
        <f>IF(MONTH(tbl_PV_Milestones[[#This Row],[Actual/Schedule Finish]])&lt;7,YEAR(tbl_PV_Milestones[[#This Row],[Actual/Schedule Finish]]),YEAR(tbl_PV_Milestones[[#This Row],[Actual/Schedule Finish]])+1)</f>
        <v>2024</v>
      </c>
      <c r="X1189" s="41" t="str">
        <f>IF(OR(tbl_PV_Milestones[[#This Row],[Project Status]]="Completed",tbl_PV_Milestones[[#This Row],[Project Status]]="Assumed Completed"),"Yes","No")</f>
        <v>Yes</v>
      </c>
      <c r="Y1189" s="41">
        <f>IF(tbl_PV_Milestones[[#This Row],[Baseline Date]]="",1,0)</f>
        <v>1</v>
      </c>
      <c r="Z1189" s="41">
        <f>IF(tbl_PV_Milestones[[#This Row],[Baseline Date]]&lt;PV_Meta!$B$7,1,0)</f>
        <v>1</v>
      </c>
      <c r="AA1189" s="41">
        <f>IF(tbl_PV_Milestones[[#This Row],[Complete]]="Yes",1,0)</f>
        <v>1</v>
      </c>
      <c r="AB1189" s="41">
        <f>IF(AND(tbl_PV_Milestones[[#This Row],[BL FY]]=2025,tbl_PV_Milestones[[#This Row],[Baseline Date]]&lt;PV_Meta!$B$7),1,0)</f>
        <v>0</v>
      </c>
      <c r="AC1189" s="41">
        <f>IF(AND(tbl_PV_Milestones[[#This Row],[Planned YTD]]=1,tbl_PV_Milestones[[#This Row],[Complete]]="Yes"),1,0)</f>
        <v>0</v>
      </c>
      <c r="AD1189" s="41">
        <f>IF(AND(tbl_PV_Milestones[[#This Row],[Actual/Schedule Finish]]&lt;PV_Meta!$B$7,tbl_PV_Milestones[[#This Row],[Complete]]="No",tbl_PV_Milestones[[#This Row],[Project Status]]&lt;&gt;"On Hold"),1,0)</f>
        <v>0</v>
      </c>
      <c r="AE1189" s="41">
        <f>IF(AND(tbl_PV_Milestones[[#This Row],[Actual/Schedule Finish]]&gt;tbl_PV_Milestones[[#This Row],[Baseline Date]],tbl_PV_Milestones[[#This Row],[Complete]]="No",tbl_PV_Milestones[[#This Row],[Project Status]]&lt;&gt;"On Hold",tbl_PV_Milestones[[#This Row],[Overdue]]=0,tbl_PV_Milestones[[#This Row],[To be Baselined]]&lt;&gt;1),1,0)</f>
        <v>0</v>
      </c>
      <c r="AF1189" s="41">
        <f>IF(AND(tbl_PV_Milestones[[#This Row],[BL FY]]=2025,tbl_PV_Milestones[[#This Row],[Finish FY]]&gt;2025),1,0)</f>
        <v>0</v>
      </c>
      <c r="AG1189" s="56" t="str">
        <f>_xlfn.XLOOKUP(tbl_PV_Milestones[[#This Row],[Work ID]],tbl_PV_Meta[Work ID '#],tbl_PV_Meta[Project Manager/Owner],,0)</f>
        <v>Project Manager 4</v>
      </c>
      <c r="AH1189" s="6"/>
    </row>
    <row r="1190" spans="4:34" x14ac:dyDescent="0.25">
      <c r="D1190" s="6" t="s">
        <v>806</v>
      </c>
      <c r="E1190" s="6" t="s">
        <v>52</v>
      </c>
      <c r="F1190" s="6" t="s">
        <v>1706</v>
      </c>
      <c r="G1190" s="6" t="s">
        <v>563</v>
      </c>
      <c r="H1190" s="6" t="s">
        <v>505</v>
      </c>
      <c r="I1190" s="6" t="s">
        <v>522</v>
      </c>
      <c r="J1190" s="6" t="s">
        <v>806</v>
      </c>
      <c r="K1190" s="6" t="s">
        <v>61</v>
      </c>
      <c r="L1190" s="6" t="s">
        <v>121</v>
      </c>
      <c r="M1190" s="43"/>
      <c r="N1190" s="44" t="s">
        <v>1979</v>
      </c>
      <c r="O1190" s="39">
        <v>45184.708333333299</v>
      </c>
      <c r="S1190" s="45" t="e">
        <f>_xlfn.CONCAT(#REF!,TRIM(tbl_PV_Milestones[[#This Row],[Milestone Description]]))</f>
        <v>#REF!</v>
      </c>
      <c r="T1190" s="84" t="str">
        <f>IF(COUNTIF(tbl_PV_Milestones[UID],tbl_PV_Milestones[[#This Row],[UID]])&gt;1,"Duplicate","")</f>
        <v>Duplicate</v>
      </c>
      <c r="U1190" s="42" t="str">
        <f>_xlfn.XLOOKUP(tbl_PV_Milestones[[#This Row],[Work ID]],tbl_PV_Meta[Work ID '#],tbl_PV_Meta[Sub-Portfolio])</f>
        <v>Sub-Portfolio 7</v>
      </c>
      <c r="V1190" s="41">
        <f>IF(MONTH(tbl_PV_Milestones[[#This Row],[Baseline Date]])&lt;7,YEAR(tbl_PV_Milestones[[#This Row],[Baseline Date]]),YEAR(tbl_PV_Milestones[[#This Row],[Baseline Date]])+1)</f>
        <v>1900</v>
      </c>
      <c r="W1190" s="41">
        <f>IF(MONTH(tbl_PV_Milestones[[#This Row],[Actual/Schedule Finish]])&lt;7,YEAR(tbl_PV_Milestones[[#This Row],[Actual/Schedule Finish]]),YEAR(tbl_PV_Milestones[[#This Row],[Actual/Schedule Finish]])+1)</f>
        <v>2024</v>
      </c>
      <c r="X1190" s="41" t="str">
        <f>IF(OR(tbl_PV_Milestones[[#This Row],[Project Status]]="Completed",tbl_PV_Milestones[[#This Row],[Project Status]]="Assumed Completed"),"Yes","No")</f>
        <v>Yes</v>
      </c>
      <c r="Y1190" s="41">
        <f>IF(tbl_PV_Milestones[[#This Row],[Baseline Date]]="",1,0)</f>
        <v>1</v>
      </c>
      <c r="Z1190" s="41">
        <f>IF(tbl_PV_Milestones[[#This Row],[Baseline Date]]&lt;PV_Meta!$B$7,1,0)</f>
        <v>1</v>
      </c>
      <c r="AA1190" s="41">
        <f>IF(tbl_PV_Milestones[[#This Row],[Complete]]="Yes",1,0)</f>
        <v>1</v>
      </c>
      <c r="AB1190" s="41">
        <f>IF(AND(tbl_PV_Milestones[[#This Row],[BL FY]]=2025,tbl_PV_Milestones[[#This Row],[Baseline Date]]&lt;PV_Meta!$B$7),1,0)</f>
        <v>0</v>
      </c>
      <c r="AC1190" s="41">
        <f>IF(AND(tbl_PV_Milestones[[#This Row],[Planned YTD]]=1,tbl_PV_Milestones[[#This Row],[Complete]]="Yes"),1,0)</f>
        <v>0</v>
      </c>
      <c r="AD1190" s="41">
        <f>IF(AND(tbl_PV_Milestones[[#This Row],[Actual/Schedule Finish]]&lt;PV_Meta!$B$7,tbl_PV_Milestones[[#This Row],[Complete]]="No",tbl_PV_Milestones[[#This Row],[Project Status]]&lt;&gt;"On Hold"),1,0)</f>
        <v>0</v>
      </c>
      <c r="AE1190" s="41">
        <f>IF(AND(tbl_PV_Milestones[[#This Row],[Actual/Schedule Finish]]&gt;tbl_PV_Milestones[[#This Row],[Baseline Date]],tbl_PV_Milestones[[#This Row],[Complete]]="No",tbl_PV_Milestones[[#This Row],[Project Status]]&lt;&gt;"On Hold",tbl_PV_Milestones[[#This Row],[Overdue]]=0,tbl_PV_Milestones[[#This Row],[To be Baselined]]&lt;&gt;1),1,0)</f>
        <v>0</v>
      </c>
      <c r="AF1190" s="41">
        <f>IF(AND(tbl_PV_Milestones[[#This Row],[BL FY]]=2025,tbl_PV_Milestones[[#This Row],[Finish FY]]&gt;2025),1,0)</f>
        <v>0</v>
      </c>
      <c r="AG1190" s="56" t="str">
        <f>_xlfn.XLOOKUP(tbl_PV_Milestones[[#This Row],[Work ID]],tbl_PV_Meta[Work ID '#],tbl_PV_Meta[Project Manager/Owner],,0)</f>
        <v>Project Manager 4</v>
      </c>
      <c r="AH1190" s="6"/>
    </row>
    <row r="1191" spans="4:34" x14ac:dyDescent="0.25">
      <c r="D1191" s="6" t="s">
        <v>806</v>
      </c>
      <c r="E1191" s="6" t="s">
        <v>503</v>
      </c>
      <c r="F1191" s="6" t="s">
        <v>1698</v>
      </c>
      <c r="G1191" s="6" t="s">
        <v>835</v>
      </c>
      <c r="H1191" s="6" t="s">
        <v>519</v>
      </c>
      <c r="I1191" s="6" t="s">
        <v>510</v>
      </c>
      <c r="J1191" s="6" t="s">
        <v>806</v>
      </c>
      <c r="K1191" s="6" t="s">
        <v>278</v>
      </c>
      <c r="L1191" s="6" t="s">
        <v>114</v>
      </c>
      <c r="M1191" s="43"/>
      <c r="N1191" s="44" t="s">
        <v>1979</v>
      </c>
      <c r="O1191" s="39">
        <v>45315.708333333299</v>
      </c>
      <c r="P1191" s="39">
        <v>45315.708333333299</v>
      </c>
      <c r="Q1191" s="6">
        <v>0</v>
      </c>
      <c r="R1191" s="6">
        <v>0</v>
      </c>
      <c r="S1191" s="45" t="e">
        <f>_xlfn.CONCAT(#REF!,TRIM(tbl_PV_Milestones[[#This Row],[Milestone Description]]))</f>
        <v>#REF!</v>
      </c>
      <c r="T1191" s="84" t="str">
        <f>IF(COUNTIF(tbl_PV_Milestones[UID],tbl_PV_Milestones[[#This Row],[UID]])&gt;1,"Duplicate","")</f>
        <v>Duplicate</v>
      </c>
      <c r="U1191" s="42" t="str">
        <f>_xlfn.XLOOKUP(tbl_PV_Milestones[[#This Row],[Work ID]],tbl_PV_Meta[Work ID '#],tbl_PV_Meta[Sub-Portfolio])</f>
        <v>Sub-Portfolio 8</v>
      </c>
      <c r="V1191" s="41">
        <f>IF(MONTH(tbl_PV_Milestones[[#This Row],[Baseline Date]])&lt;7,YEAR(tbl_PV_Milestones[[#This Row],[Baseline Date]]),YEAR(tbl_PV_Milestones[[#This Row],[Baseline Date]])+1)</f>
        <v>2024</v>
      </c>
      <c r="W1191" s="41">
        <f>IF(MONTH(tbl_PV_Milestones[[#This Row],[Actual/Schedule Finish]])&lt;7,YEAR(tbl_PV_Milestones[[#This Row],[Actual/Schedule Finish]]),YEAR(tbl_PV_Milestones[[#This Row],[Actual/Schedule Finish]])+1)</f>
        <v>2024</v>
      </c>
      <c r="X1191" s="41" t="str">
        <f>IF(OR(tbl_PV_Milestones[[#This Row],[Project Status]]="Completed",tbl_PV_Milestones[[#This Row],[Project Status]]="Assumed Completed"),"Yes","No")</f>
        <v>Yes</v>
      </c>
      <c r="Y1191" s="41">
        <f>IF(tbl_PV_Milestones[[#This Row],[Baseline Date]]="",1,0)</f>
        <v>0</v>
      </c>
      <c r="Z1191" s="41">
        <f>IF(tbl_PV_Milestones[[#This Row],[Baseline Date]]&lt;PV_Meta!$B$7,1,0)</f>
        <v>1</v>
      </c>
      <c r="AA1191" s="41">
        <f>IF(tbl_PV_Milestones[[#This Row],[Complete]]="Yes",1,0)</f>
        <v>1</v>
      </c>
      <c r="AB1191" s="41">
        <f>IF(AND(tbl_PV_Milestones[[#This Row],[BL FY]]=2025,tbl_PV_Milestones[[#This Row],[Baseline Date]]&lt;PV_Meta!$B$7),1,0)</f>
        <v>0</v>
      </c>
      <c r="AC1191" s="41">
        <f>IF(AND(tbl_PV_Milestones[[#This Row],[Planned YTD]]=1,tbl_PV_Milestones[[#This Row],[Complete]]="Yes"),1,0)</f>
        <v>0</v>
      </c>
      <c r="AD1191" s="41">
        <f>IF(AND(tbl_PV_Milestones[[#This Row],[Actual/Schedule Finish]]&lt;PV_Meta!$B$7,tbl_PV_Milestones[[#This Row],[Complete]]="No",tbl_PV_Milestones[[#This Row],[Project Status]]&lt;&gt;"On Hold"),1,0)</f>
        <v>0</v>
      </c>
      <c r="AE1191" s="41">
        <f>IF(AND(tbl_PV_Milestones[[#This Row],[Actual/Schedule Finish]]&gt;tbl_PV_Milestones[[#This Row],[Baseline Date]],tbl_PV_Milestones[[#This Row],[Complete]]="No",tbl_PV_Milestones[[#This Row],[Project Status]]&lt;&gt;"On Hold",tbl_PV_Milestones[[#This Row],[Overdue]]=0,tbl_PV_Milestones[[#This Row],[To be Baselined]]&lt;&gt;1),1,0)</f>
        <v>0</v>
      </c>
      <c r="AF1191" s="41">
        <f>IF(AND(tbl_PV_Milestones[[#This Row],[BL FY]]=2025,tbl_PV_Milestones[[#This Row],[Finish FY]]&gt;2025),1,0)</f>
        <v>0</v>
      </c>
      <c r="AG1191" s="56" t="str">
        <f>_xlfn.XLOOKUP(tbl_PV_Milestones[[#This Row],[Work ID]],tbl_PV_Meta[Work ID '#],tbl_PV_Meta[Project Manager/Owner],,0)</f>
        <v>Project Manager 12</v>
      </c>
      <c r="AH1191" s="6"/>
    </row>
    <row r="1192" spans="4:34" x14ac:dyDescent="0.25">
      <c r="D1192" s="6" t="s">
        <v>806</v>
      </c>
      <c r="E1192" s="6" t="s">
        <v>580</v>
      </c>
      <c r="F1192" s="6" t="s">
        <v>1698</v>
      </c>
      <c r="G1192" s="6" t="s">
        <v>516</v>
      </c>
      <c r="H1192" s="6" t="s">
        <v>505</v>
      </c>
      <c r="I1192" s="6" t="s">
        <v>512</v>
      </c>
      <c r="J1192" s="6" t="s">
        <v>806</v>
      </c>
      <c r="K1192" s="6" t="s">
        <v>278</v>
      </c>
      <c r="L1192" s="6" t="s">
        <v>114</v>
      </c>
      <c r="M1192" s="43"/>
      <c r="N1192" s="44" t="s">
        <v>1979</v>
      </c>
      <c r="O1192" s="39">
        <v>45604.708333333299</v>
      </c>
      <c r="P1192" s="39">
        <v>45569.708333333299</v>
      </c>
      <c r="Q1192" s="6">
        <v>-24</v>
      </c>
      <c r="R1192" s="6">
        <v>-4.9818370524130802E-2</v>
      </c>
      <c r="S1192" s="45" t="e">
        <f>_xlfn.CONCAT(#REF!,TRIM(tbl_PV_Milestones[[#This Row],[Milestone Description]]))</f>
        <v>#REF!</v>
      </c>
      <c r="T1192" s="84" t="str">
        <f>IF(COUNTIF(tbl_PV_Milestones[UID],tbl_PV_Milestones[[#This Row],[UID]])&gt;1,"Duplicate","")</f>
        <v>Duplicate</v>
      </c>
      <c r="U1192" s="42" t="str">
        <f>_xlfn.XLOOKUP(tbl_PV_Milestones[[#This Row],[Work ID]],tbl_PV_Meta[Work ID '#],tbl_PV_Meta[Sub-Portfolio])</f>
        <v>Sub-Portfolio 8</v>
      </c>
      <c r="V1192" s="41">
        <f>IF(MONTH(tbl_PV_Milestones[[#This Row],[Baseline Date]])&lt;7,YEAR(tbl_PV_Milestones[[#This Row],[Baseline Date]]),YEAR(tbl_PV_Milestones[[#This Row],[Baseline Date]])+1)</f>
        <v>2025</v>
      </c>
      <c r="W1192" s="41">
        <f>IF(MONTH(tbl_PV_Milestones[[#This Row],[Actual/Schedule Finish]])&lt;7,YEAR(tbl_PV_Milestones[[#This Row],[Actual/Schedule Finish]]),YEAR(tbl_PV_Milestones[[#This Row],[Actual/Schedule Finish]])+1)</f>
        <v>2025</v>
      </c>
      <c r="X1192" s="41" t="str">
        <f>IF(OR(tbl_PV_Milestones[[#This Row],[Project Status]]="Completed",tbl_PV_Milestones[[#This Row],[Project Status]]="Assumed Completed"),"Yes","No")</f>
        <v>Yes</v>
      </c>
      <c r="Y1192" s="41">
        <f>IF(tbl_PV_Milestones[[#This Row],[Baseline Date]]="",1,0)</f>
        <v>0</v>
      </c>
      <c r="Z1192" s="41">
        <f>IF(tbl_PV_Milestones[[#This Row],[Baseline Date]]&lt;PV_Meta!$B$7,1,0)</f>
        <v>1</v>
      </c>
      <c r="AA1192" s="41">
        <f>IF(tbl_PV_Milestones[[#This Row],[Complete]]="Yes",1,0)</f>
        <v>1</v>
      </c>
      <c r="AB1192" s="41">
        <f>IF(AND(tbl_PV_Milestones[[#This Row],[BL FY]]=2025,tbl_PV_Milestones[[#This Row],[Baseline Date]]&lt;PV_Meta!$B$7),1,0)</f>
        <v>1</v>
      </c>
      <c r="AC1192" s="41">
        <f>IF(AND(tbl_PV_Milestones[[#This Row],[Planned YTD]]=1,tbl_PV_Milestones[[#This Row],[Complete]]="Yes"),1,0)</f>
        <v>1</v>
      </c>
      <c r="AD1192" s="41">
        <f>IF(AND(tbl_PV_Milestones[[#This Row],[Actual/Schedule Finish]]&lt;PV_Meta!$B$7,tbl_PV_Milestones[[#This Row],[Complete]]="No",tbl_PV_Milestones[[#This Row],[Project Status]]&lt;&gt;"On Hold"),1,0)</f>
        <v>0</v>
      </c>
      <c r="AE1192" s="41">
        <f>IF(AND(tbl_PV_Milestones[[#This Row],[Actual/Schedule Finish]]&gt;tbl_PV_Milestones[[#This Row],[Baseline Date]],tbl_PV_Milestones[[#This Row],[Complete]]="No",tbl_PV_Milestones[[#This Row],[Project Status]]&lt;&gt;"On Hold",tbl_PV_Milestones[[#This Row],[Overdue]]=0,tbl_PV_Milestones[[#This Row],[To be Baselined]]&lt;&gt;1),1,0)</f>
        <v>0</v>
      </c>
      <c r="AF1192" s="41">
        <f>IF(AND(tbl_PV_Milestones[[#This Row],[BL FY]]=2025,tbl_PV_Milestones[[#This Row],[Finish FY]]&gt;2025),1,0)</f>
        <v>0</v>
      </c>
      <c r="AG1192" s="56" t="str">
        <f>_xlfn.XLOOKUP(tbl_PV_Milestones[[#This Row],[Work ID]],tbl_PV_Meta[Work ID '#],tbl_PV_Meta[Project Manager/Owner],,0)</f>
        <v>Project Manager 12</v>
      </c>
      <c r="AH1192" s="6"/>
    </row>
    <row r="1193" spans="4:34" x14ac:dyDescent="0.25">
      <c r="D1193" s="6" t="s">
        <v>806</v>
      </c>
      <c r="E1193" s="6" t="s">
        <v>503</v>
      </c>
      <c r="F1193" s="6" t="s">
        <v>1698</v>
      </c>
      <c r="G1193" s="6" t="s">
        <v>528</v>
      </c>
      <c r="H1193" s="6" t="s">
        <v>505</v>
      </c>
      <c r="I1193" s="6" t="s">
        <v>510</v>
      </c>
      <c r="J1193" s="6" t="s">
        <v>806</v>
      </c>
      <c r="K1193" s="6" t="s">
        <v>278</v>
      </c>
      <c r="L1193" s="6" t="s">
        <v>114</v>
      </c>
      <c r="M1193" s="43"/>
      <c r="N1193" s="44" t="s">
        <v>1979</v>
      </c>
      <c r="O1193" s="39">
        <v>45443.708333333299</v>
      </c>
      <c r="P1193" s="39">
        <v>45443.708333333299</v>
      </c>
      <c r="Q1193" s="6">
        <v>0</v>
      </c>
      <c r="R1193" s="6">
        <v>0</v>
      </c>
      <c r="S1193" s="45" t="e">
        <f>_xlfn.CONCAT(#REF!,TRIM(tbl_PV_Milestones[[#This Row],[Milestone Description]]))</f>
        <v>#REF!</v>
      </c>
      <c r="T1193" s="84" t="str">
        <f>IF(COUNTIF(tbl_PV_Milestones[UID],tbl_PV_Milestones[[#This Row],[UID]])&gt;1,"Duplicate","")</f>
        <v>Duplicate</v>
      </c>
      <c r="U1193" s="42" t="str">
        <f>_xlfn.XLOOKUP(tbl_PV_Milestones[[#This Row],[Work ID]],tbl_PV_Meta[Work ID '#],tbl_PV_Meta[Sub-Portfolio])</f>
        <v>Sub-Portfolio 8</v>
      </c>
      <c r="V1193" s="41">
        <f>IF(MONTH(tbl_PV_Milestones[[#This Row],[Baseline Date]])&lt;7,YEAR(tbl_PV_Milestones[[#This Row],[Baseline Date]]),YEAR(tbl_PV_Milestones[[#This Row],[Baseline Date]])+1)</f>
        <v>2024</v>
      </c>
      <c r="W1193" s="41">
        <f>IF(MONTH(tbl_PV_Milestones[[#This Row],[Actual/Schedule Finish]])&lt;7,YEAR(tbl_PV_Milestones[[#This Row],[Actual/Schedule Finish]]),YEAR(tbl_PV_Milestones[[#This Row],[Actual/Schedule Finish]])+1)</f>
        <v>2024</v>
      </c>
      <c r="X1193" s="41" t="str">
        <f>IF(OR(tbl_PV_Milestones[[#This Row],[Project Status]]="Completed",tbl_PV_Milestones[[#This Row],[Project Status]]="Assumed Completed"),"Yes","No")</f>
        <v>Yes</v>
      </c>
      <c r="Y1193" s="41">
        <f>IF(tbl_PV_Milestones[[#This Row],[Baseline Date]]="",1,0)</f>
        <v>0</v>
      </c>
      <c r="Z1193" s="41">
        <f>IF(tbl_PV_Milestones[[#This Row],[Baseline Date]]&lt;PV_Meta!$B$7,1,0)</f>
        <v>1</v>
      </c>
      <c r="AA1193" s="41">
        <f>IF(tbl_PV_Milestones[[#This Row],[Complete]]="Yes",1,0)</f>
        <v>1</v>
      </c>
      <c r="AB1193" s="41">
        <f>IF(AND(tbl_PV_Milestones[[#This Row],[BL FY]]=2025,tbl_PV_Milestones[[#This Row],[Baseline Date]]&lt;PV_Meta!$B$7),1,0)</f>
        <v>0</v>
      </c>
      <c r="AC1193" s="41">
        <f>IF(AND(tbl_PV_Milestones[[#This Row],[Planned YTD]]=1,tbl_PV_Milestones[[#This Row],[Complete]]="Yes"),1,0)</f>
        <v>0</v>
      </c>
      <c r="AD1193" s="41">
        <f>IF(AND(tbl_PV_Milestones[[#This Row],[Actual/Schedule Finish]]&lt;PV_Meta!$B$7,tbl_PV_Milestones[[#This Row],[Complete]]="No",tbl_PV_Milestones[[#This Row],[Project Status]]&lt;&gt;"On Hold"),1,0)</f>
        <v>0</v>
      </c>
      <c r="AE1193" s="41">
        <f>IF(AND(tbl_PV_Milestones[[#This Row],[Actual/Schedule Finish]]&gt;tbl_PV_Milestones[[#This Row],[Baseline Date]],tbl_PV_Milestones[[#This Row],[Complete]]="No",tbl_PV_Milestones[[#This Row],[Project Status]]&lt;&gt;"On Hold",tbl_PV_Milestones[[#This Row],[Overdue]]=0,tbl_PV_Milestones[[#This Row],[To be Baselined]]&lt;&gt;1),1,0)</f>
        <v>0</v>
      </c>
      <c r="AF1193" s="41">
        <f>IF(AND(tbl_PV_Milestones[[#This Row],[BL FY]]=2025,tbl_PV_Milestones[[#This Row],[Finish FY]]&gt;2025),1,0)</f>
        <v>0</v>
      </c>
      <c r="AG1193" s="56" t="str">
        <f>_xlfn.XLOOKUP(tbl_PV_Milestones[[#This Row],[Work ID]],tbl_PV_Meta[Work ID '#],tbl_PV_Meta[Project Manager/Owner],,0)</f>
        <v>Project Manager 12</v>
      </c>
      <c r="AH1193" s="6"/>
    </row>
    <row r="1194" spans="4:34" x14ac:dyDescent="0.25">
      <c r="D1194" s="6" t="s">
        <v>806</v>
      </c>
      <c r="E1194" s="6" t="s">
        <v>52</v>
      </c>
      <c r="F1194" s="6" t="s">
        <v>1709</v>
      </c>
      <c r="G1194" s="6" t="s">
        <v>657</v>
      </c>
      <c r="H1194" s="6" t="s">
        <v>519</v>
      </c>
      <c r="I1194" s="6" t="s">
        <v>510</v>
      </c>
      <c r="J1194" s="6" t="s">
        <v>806</v>
      </c>
      <c r="K1194" s="6" t="s">
        <v>61</v>
      </c>
      <c r="L1194" s="6" t="s">
        <v>124</v>
      </c>
      <c r="M1194" s="43"/>
      <c r="N1194" s="44" t="s">
        <v>1979</v>
      </c>
      <c r="O1194" s="39">
        <v>45595.708333333299</v>
      </c>
      <c r="S1194" s="45" t="e">
        <f>_xlfn.CONCAT(#REF!,TRIM(tbl_PV_Milestones[[#This Row],[Milestone Description]]))</f>
        <v>#REF!</v>
      </c>
      <c r="T1194" s="84" t="str">
        <f>IF(COUNTIF(tbl_PV_Milestones[UID],tbl_PV_Milestones[[#This Row],[UID]])&gt;1,"Duplicate","")</f>
        <v>Duplicate</v>
      </c>
      <c r="U1194" s="42" t="str">
        <f>_xlfn.XLOOKUP(tbl_PV_Milestones[[#This Row],[Work ID]],tbl_PV_Meta[Work ID '#],tbl_PV_Meta[Sub-Portfolio])</f>
        <v>Sub-Portfolio 8</v>
      </c>
      <c r="V1194" s="41">
        <f>IF(MONTH(tbl_PV_Milestones[[#This Row],[Baseline Date]])&lt;7,YEAR(tbl_PV_Milestones[[#This Row],[Baseline Date]]),YEAR(tbl_PV_Milestones[[#This Row],[Baseline Date]])+1)</f>
        <v>1900</v>
      </c>
      <c r="W1194" s="41">
        <f>IF(MONTH(tbl_PV_Milestones[[#This Row],[Actual/Schedule Finish]])&lt;7,YEAR(tbl_PV_Milestones[[#This Row],[Actual/Schedule Finish]]),YEAR(tbl_PV_Milestones[[#This Row],[Actual/Schedule Finish]])+1)</f>
        <v>2025</v>
      </c>
      <c r="X1194" s="41" t="str">
        <f>IF(OR(tbl_PV_Milestones[[#This Row],[Project Status]]="Completed",tbl_PV_Milestones[[#This Row],[Project Status]]="Assumed Completed"),"Yes","No")</f>
        <v>Yes</v>
      </c>
      <c r="Y1194" s="41">
        <f>IF(tbl_PV_Milestones[[#This Row],[Baseline Date]]="",1,0)</f>
        <v>1</v>
      </c>
      <c r="Z1194" s="41">
        <f>IF(tbl_PV_Milestones[[#This Row],[Baseline Date]]&lt;PV_Meta!$B$7,1,0)</f>
        <v>1</v>
      </c>
      <c r="AA1194" s="41">
        <f>IF(tbl_PV_Milestones[[#This Row],[Complete]]="Yes",1,0)</f>
        <v>1</v>
      </c>
      <c r="AB1194" s="41">
        <f>IF(AND(tbl_PV_Milestones[[#This Row],[BL FY]]=2025,tbl_PV_Milestones[[#This Row],[Baseline Date]]&lt;PV_Meta!$B$7),1,0)</f>
        <v>0</v>
      </c>
      <c r="AC1194" s="41">
        <f>IF(AND(tbl_PV_Milestones[[#This Row],[Planned YTD]]=1,tbl_PV_Milestones[[#This Row],[Complete]]="Yes"),1,0)</f>
        <v>0</v>
      </c>
      <c r="AD1194" s="41">
        <f>IF(AND(tbl_PV_Milestones[[#This Row],[Actual/Schedule Finish]]&lt;PV_Meta!$B$7,tbl_PV_Milestones[[#This Row],[Complete]]="No",tbl_PV_Milestones[[#This Row],[Project Status]]&lt;&gt;"On Hold"),1,0)</f>
        <v>0</v>
      </c>
      <c r="AE1194" s="41">
        <f>IF(AND(tbl_PV_Milestones[[#This Row],[Actual/Schedule Finish]]&gt;tbl_PV_Milestones[[#This Row],[Baseline Date]],tbl_PV_Milestones[[#This Row],[Complete]]="No",tbl_PV_Milestones[[#This Row],[Project Status]]&lt;&gt;"On Hold",tbl_PV_Milestones[[#This Row],[Overdue]]=0,tbl_PV_Milestones[[#This Row],[To be Baselined]]&lt;&gt;1),1,0)</f>
        <v>0</v>
      </c>
      <c r="AF1194" s="41">
        <f>IF(AND(tbl_PV_Milestones[[#This Row],[BL FY]]=2025,tbl_PV_Milestones[[#This Row],[Finish FY]]&gt;2025),1,0)</f>
        <v>0</v>
      </c>
      <c r="AG1194" s="56" t="str">
        <f>_xlfn.XLOOKUP(tbl_PV_Milestones[[#This Row],[Work ID]],tbl_PV_Meta[Work ID '#],tbl_PV_Meta[Project Manager/Owner],,0)</f>
        <v>Project Manager 31</v>
      </c>
      <c r="AH1194" s="6"/>
    </row>
    <row r="1195" spans="4:34" x14ac:dyDescent="0.25">
      <c r="D1195" s="6" t="s">
        <v>806</v>
      </c>
      <c r="E1195" s="6" t="s">
        <v>52</v>
      </c>
      <c r="F1195" s="6" t="s">
        <v>1709</v>
      </c>
      <c r="G1195" s="6" t="s">
        <v>543</v>
      </c>
      <c r="H1195" s="6" t="s">
        <v>519</v>
      </c>
      <c r="I1195" s="6" t="s">
        <v>522</v>
      </c>
      <c r="J1195" s="6" t="s">
        <v>806</v>
      </c>
      <c r="K1195" s="6" t="s">
        <v>61</v>
      </c>
      <c r="L1195" s="6" t="s">
        <v>124</v>
      </c>
      <c r="M1195" s="43"/>
      <c r="N1195" s="44" t="s">
        <v>1979</v>
      </c>
      <c r="O1195" s="39">
        <v>45260.708333333299</v>
      </c>
      <c r="S1195" s="45" t="e">
        <f>_xlfn.CONCAT(#REF!,TRIM(tbl_PV_Milestones[[#This Row],[Milestone Description]]))</f>
        <v>#REF!</v>
      </c>
      <c r="T1195" s="84" t="str">
        <f>IF(COUNTIF(tbl_PV_Milestones[UID],tbl_PV_Milestones[[#This Row],[UID]])&gt;1,"Duplicate","")</f>
        <v>Duplicate</v>
      </c>
      <c r="U1195" s="42" t="str">
        <f>_xlfn.XLOOKUP(tbl_PV_Milestones[[#This Row],[Work ID]],tbl_PV_Meta[Work ID '#],tbl_PV_Meta[Sub-Portfolio])</f>
        <v>Sub-Portfolio 8</v>
      </c>
      <c r="V1195" s="41">
        <f>IF(MONTH(tbl_PV_Milestones[[#This Row],[Baseline Date]])&lt;7,YEAR(tbl_PV_Milestones[[#This Row],[Baseline Date]]),YEAR(tbl_PV_Milestones[[#This Row],[Baseline Date]])+1)</f>
        <v>1900</v>
      </c>
      <c r="W1195" s="41">
        <f>IF(MONTH(tbl_PV_Milestones[[#This Row],[Actual/Schedule Finish]])&lt;7,YEAR(tbl_PV_Milestones[[#This Row],[Actual/Schedule Finish]]),YEAR(tbl_PV_Milestones[[#This Row],[Actual/Schedule Finish]])+1)</f>
        <v>2024</v>
      </c>
      <c r="X1195" s="41" t="str">
        <f>IF(OR(tbl_PV_Milestones[[#This Row],[Project Status]]="Completed",tbl_PV_Milestones[[#This Row],[Project Status]]="Assumed Completed"),"Yes","No")</f>
        <v>Yes</v>
      </c>
      <c r="Y1195" s="41">
        <f>IF(tbl_PV_Milestones[[#This Row],[Baseline Date]]="",1,0)</f>
        <v>1</v>
      </c>
      <c r="Z1195" s="41">
        <f>IF(tbl_PV_Milestones[[#This Row],[Baseline Date]]&lt;PV_Meta!$B$7,1,0)</f>
        <v>1</v>
      </c>
      <c r="AA1195" s="41">
        <f>IF(tbl_PV_Milestones[[#This Row],[Complete]]="Yes",1,0)</f>
        <v>1</v>
      </c>
      <c r="AB1195" s="41">
        <f>IF(AND(tbl_PV_Milestones[[#This Row],[BL FY]]=2025,tbl_PV_Milestones[[#This Row],[Baseline Date]]&lt;PV_Meta!$B$7),1,0)</f>
        <v>0</v>
      </c>
      <c r="AC1195" s="41">
        <f>IF(AND(tbl_PV_Milestones[[#This Row],[Planned YTD]]=1,tbl_PV_Milestones[[#This Row],[Complete]]="Yes"),1,0)</f>
        <v>0</v>
      </c>
      <c r="AD1195" s="41">
        <f>IF(AND(tbl_PV_Milestones[[#This Row],[Actual/Schedule Finish]]&lt;PV_Meta!$B$7,tbl_PV_Milestones[[#This Row],[Complete]]="No",tbl_PV_Milestones[[#This Row],[Project Status]]&lt;&gt;"On Hold"),1,0)</f>
        <v>0</v>
      </c>
      <c r="AE1195" s="41">
        <f>IF(AND(tbl_PV_Milestones[[#This Row],[Actual/Schedule Finish]]&gt;tbl_PV_Milestones[[#This Row],[Baseline Date]],tbl_PV_Milestones[[#This Row],[Complete]]="No",tbl_PV_Milestones[[#This Row],[Project Status]]&lt;&gt;"On Hold",tbl_PV_Milestones[[#This Row],[Overdue]]=0,tbl_PV_Milestones[[#This Row],[To be Baselined]]&lt;&gt;1),1,0)</f>
        <v>0</v>
      </c>
      <c r="AF1195" s="41">
        <f>IF(AND(tbl_PV_Milestones[[#This Row],[BL FY]]=2025,tbl_PV_Milestones[[#This Row],[Finish FY]]&gt;2025),1,0)</f>
        <v>0</v>
      </c>
      <c r="AG1195" s="56" t="str">
        <f>_xlfn.XLOOKUP(tbl_PV_Milestones[[#This Row],[Work ID]],tbl_PV_Meta[Work ID '#],tbl_PV_Meta[Project Manager/Owner],,0)</f>
        <v>Project Manager 31</v>
      </c>
      <c r="AH1195" s="6"/>
    </row>
    <row r="1196" spans="4:34" x14ac:dyDescent="0.25">
      <c r="D1196" s="6" t="s">
        <v>806</v>
      </c>
      <c r="E1196" s="6" t="s">
        <v>52</v>
      </c>
      <c r="F1196" s="6" t="s">
        <v>1709</v>
      </c>
      <c r="G1196" s="6" t="s">
        <v>642</v>
      </c>
      <c r="H1196" s="6" t="s">
        <v>505</v>
      </c>
      <c r="I1196" s="6" t="s">
        <v>510</v>
      </c>
      <c r="J1196" s="6" t="s">
        <v>806</v>
      </c>
      <c r="K1196" s="6" t="s">
        <v>61</v>
      </c>
      <c r="L1196" s="6" t="s">
        <v>124</v>
      </c>
      <c r="M1196" s="43"/>
      <c r="N1196" s="44" t="s">
        <v>1979</v>
      </c>
      <c r="O1196" s="39">
        <v>45561.708333333299</v>
      </c>
      <c r="S1196" s="45" t="e">
        <f>_xlfn.CONCAT(#REF!,TRIM(tbl_PV_Milestones[[#This Row],[Milestone Description]]))</f>
        <v>#REF!</v>
      </c>
      <c r="T1196" s="84" t="str">
        <f>IF(COUNTIF(tbl_PV_Milestones[UID],tbl_PV_Milestones[[#This Row],[UID]])&gt;1,"Duplicate","")</f>
        <v>Duplicate</v>
      </c>
      <c r="U1196" s="42" t="str">
        <f>_xlfn.XLOOKUP(tbl_PV_Milestones[[#This Row],[Work ID]],tbl_PV_Meta[Work ID '#],tbl_PV_Meta[Sub-Portfolio])</f>
        <v>Sub-Portfolio 8</v>
      </c>
      <c r="V1196" s="41">
        <f>IF(MONTH(tbl_PV_Milestones[[#This Row],[Baseline Date]])&lt;7,YEAR(tbl_PV_Milestones[[#This Row],[Baseline Date]]),YEAR(tbl_PV_Milestones[[#This Row],[Baseline Date]])+1)</f>
        <v>1900</v>
      </c>
      <c r="W1196" s="41">
        <f>IF(MONTH(tbl_PV_Milestones[[#This Row],[Actual/Schedule Finish]])&lt;7,YEAR(tbl_PV_Milestones[[#This Row],[Actual/Schedule Finish]]),YEAR(tbl_PV_Milestones[[#This Row],[Actual/Schedule Finish]])+1)</f>
        <v>2025</v>
      </c>
      <c r="X1196" s="41" t="str">
        <f>IF(OR(tbl_PV_Milestones[[#This Row],[Project Status]]="Completed",tbl_PV_Milestones[[#This Row],[Project Status]]="Assumed Completed"),"Yes","No")</f>
        <v>Yes</v>
      </c>
      <c r="Y1196" s="41">
        <f>IF(tbl_PV_Milestones[[#This Row],[Baseline Date]]="",1,0)</f>
        <v>1</v>
      </c>
      <c r="Z1196" s="41">
        <f>IF(tbl_PV_Milestones[[#This Row],[Baseline Date]]&lt;PV_Meta!$B$7,1,0)</f>
        <v>1</v>
      </c>
      <c r="AA1196" s="41">
        <f>IF(tbl_PV_Milestones[[#This Row],[Complete]]="Yes",1,0)</f>
        <v>1</v>
      </c>
      <c r="AB1196" s="41">
        <f>IF(AND(tbl_PV_Milestones[[#This Row],[BL FY]]=2025,tbl_PV_Milestones[[#This Row],[Baseline Date]]&lt;PV_Meta!$B$7),1,0)</f>
        <v>0</v>
      </c>
      <c r="AC1196" s="41">
        <f>IF(AND(tbl_PV_Milestones[[#This Row],[Planned YTD]]=1,tbl_PV_Milestones[[#This Row],[Complete]]="Yes"),1,0)</f>
        <v>0</v>
      </c>
      <c r="AD1196" s="41">
        <f>IF(AND(tbl_PV_Milestones[[#This Row],[Actual/Schedule Finish]]&lt;PV_Meta!$B$7,tbl_PV_Milestones[[#This Row],[Complete]]="No",tbl_PV_Milestones[[#This Row],[Project Status]]&lt;&gt;"On Hold"),1,0)</f>
        <v>0</v>
      </c>
      <c r="AE1196" s="41">
        <f>IF(AND(tbl_PV_Milestones[[#This Row],[Actual/Schedule Finish]]&gt;tbl_PV_Milestones[[#This Row],[Baseline Date]],tbl_PV_Milestones[[#This Row],[Complete]]="No",tbl_PV_Milestones[[#This Row],[Project Status]]&lt;&gt;"On Hold",tbl_PV_Milestones[[#This Row],[Overdue]]=0,tbl_PV_Milestones[[#This Row],[To be Baselined]]&lt;&gt;1),1,0)</f>
        <v>0</v>
      </c>
      <c r="AF1196" s="41">
        <f>IF(AND(tbl_PV_Milestones[[#This Row],[BL FY]]=2025,tbl_PV_Milestones[[#This Row],[Finish FY]]&gt;2025),1,0)</f>
        <v>0</v>
      </c>
      <c r="AG1196" s="56" t="str">
        <f>_xlfn.XLOOKUP(tbl_PV_Milestones[[#This Row],[Work ID]],tbl_PV_Meta[Work ID '#],tbl_PV_Meta[Project Manager/Owner],,0)</f>
        <v>Project Manager 31</v>
      </c>
      <c r="AH1196" s="6"/>
    </row>
    <row r="1197" spans="4:34" x14ac:dyDescent="0.25">
      <c r="D1197" s="6" t="s">
        <v>806</v>
      </c>
      <c r="E1197" s="6" t="s">
        <v>52</v>
      </c>
      <c r="F1197" s="6" t="s">
        <v>1709</v>
      </c>
      <c r="G1197" s="6" t="s">
        <v>535</v>
      </c>
      <c r="H1197" s="6" t="s">
        <v>505</v>
      </c>
      <c r="I1197" s="6" t="s">
        <v>510</v>
      </c>
      <c r="J1197" s="6" t="s">
        <v>806</v>
      </c>
      <c r="K1197" s="6" t="s">
        <v>61</v>
      </c>
      <c r="L1197" s="6" t="s">
        <v>124</v>
      </c>
      <c r="M1197" s="43"/>
      <c r="N1197" s="44" t="s">
        <v>1979</v>
      </c>
      <c r="O1197" s="39">
        <v>45429.708333333299</v>
      </c>
      <c r="S1197" s="45" t="e">
        <f>_xlfn.CONCAT(#REF!,TRIM(tbl_PV_Milestones[[#This Row],[Milestone Description]]))</f>
        <v>#REF!</v>
      </c>
      <c r="T1197" s="84" t="str">
        <f>IF(COUNTIF(tbl_PV_Milestones[UID],tbl_PV_Milestones[[#This Row],[UID]])&gt;1,"Duplicate","")</f>
        <v>Duplicate</v>
      </c>
      <c r="U1197" s="42" t="str">
        <f>_xlfn.XLOOKUP(tbl_PV_Milestones[[#This Row],[Work ID]],tbl_PV_Meta[Work ID '#],tbl_PV_Meta[Sub-Portfolio])</f>
        <v>Sub-Portfolio 8</v>
      </c>
      <c r="V1197" s="41">
        <f>IF(MONTH(tbl_PV_Milestones[[#This Row],[Baseline Date]])&lt;7,YEAR(tbl_PV_Milestones[[#This Row],[Baseline Date]]),YEAR(tbl_PV_Milestones[[#This Row],[Baseline Date]])+1)</f>
        <v>1900</v>
      </c>
      <c r="W1197" s="41">
        <f>IF(MONTH(tbl_PV_Milestones[[#This Row],[Actual/Schedule Finish]])&lt;7,YEAR(tbl_PV_Milestones[[#This Row],[Actual/Schedule Finish]]),YEAR(tbl_PV_Milestones[[#This Row],[Actual/Schedule Finish]])+1)</f>
        <v>2024</v>
      </c>
      <c r="X1197" s="41" t="str">
        <f>IF(OR(tbl_PV_Milestones[[#This Row],[Project Status]]="Completed",tbl_PV_Milestones[[#This Row],[Project Status]]="Assumed Completed"),"Yes","No")</f>
        <v>Yes</v>
      </c>
      <c r="Y1197" s="41">
        <f>IF(tbl_PV_Milestones[[#This Row],[Baseline Date]]="",1,0)</f>
        <v>1</v>
      </c>
      <c r="Z1197" s="41">
        <f>IF(tbl_PV_Milestones[[#This Row],[Baseline Date]]&lt;PV_Meta!$B$7,1,0)</f>
        <v>1</v>
      </c>
      <c r="AA1197" s="41">
        <f>IF(tbl_PV_Milestones[[#This Row],[Complete]]="Yes",1,0)</f>
        <v>1</v>
      </c>
      <c r="AB1197" s="41">
        <f>IF(AND(tbl_PV_Milestones[[#This Row],[BL FY]]=2025,tbl_PV_Milestones[[#This Row],[Baseline Date]]&lt;PV_Meta!$B$7),1,0)</f>
        <v>0</v>
      </c>
      <c r="AC1197" s="41">
        <f>IF(AND(tbl_PV_Milestones[[#This Row],[Planned YTD]]=1,tbl_PV_Milestones[[#This Row],[Complete]]="Yes"),1,0)</f>
        <v>0</v>
      </c>
      <c r="AD1197" s="41">
        <f>IF(AND(tbl_PV_Milestones[[#This Row],[Actual/Schedule Finish]]&lt;PV_Meta!$B$7,tbl_PV_Milestones[[#This Row],[Complete]]="No",tbl_PV_Milestones[[#This Row],[Project Status]]&lt;&gt;"On Hold"),1,0)</f>
        <v>0</v>
      </c>
      <c r="AE1197" s="41">
        <f>IF(AND(tbl_PV_Milestones[[#This Row],[Actual/Schedule Finish]]&gt;tbl_PV_Milestones[[#This Row],[Baseline Date]],tbl_PV_Milestones[[#This Row],[Complete]]="No",tbl_PV_Milestones[[#This Row],[Project Status]]&lt;&gt;"On Hold",tbl_PV_Milestones[[#This Row],[Overdue]]=0,tbl_PV_Milestones[[#This Row],[To be Baselined]]&lt;&gt;1),1,0)</f>
        <v>0</v>
      </c>
      <c r="AF1197" s="41">
        <f>IF(AND(tbl_PV_Milestones[[#This Row],[BL FY]]=2025,tbl_PV_Milestones[[#This Row],[Finish FY]]&gt;2025),1,0)</f>
        <v>0</v>
      </c>
      <c r="AG1197" s="56" t="str">
        <f>_xlfn.XLOOKUP(tbl_PV_Milestones[[#This Row],[Work ID]],tbl_PV_Meta[Work ID '#],tbl_PV_Meta[Project Manager/Owner],,0)</f>
        <v>Project Manager 31</v>
      </c>
      <c r="AH1197" s="6"/>
    </row>
    <row r="1198" spans="4:34" x14ac:dyDescent="0.25">
      <c r="D1198" s="6" t="s">
        <v>806</v>
      </c>
      <c r="E1198" s="6" t="s">
        <v>52</v>
      </c>
      <c r="F1198" s="6" t="s">
        <v>1709</v>
      </c>
      <c r="G1198" s="6" t="s">
        <v>536</v>
      </c>
      <c r="H1198" s="6" t="s">
        <v>505</v>
      </c>
      <c r="I1198" s="6" t="s">
        <v>510</v>
      </c>
      <c r="J1198" s="6" t="s">
        <v>806</v>
      </c>
      <c r="K1198" s="6" t="s">
        <v>61</v>
      </c>
      <c r="L1198" s="6" t="s">
        <v>124</v>
      </c>
      <c r="M1198" s="43"/>
      <c r="N1198" s="44" t="s">
        <v>1979</v>
      </c>
      <c r="O1198" s="39">
        <v>45436.708333333299</v>
      </c>
      <c r="S1198" s="45" t="e">
        <f>_xlfn.CONCAT(#REF!,TRIM(tbl_PV_Milestones[[#This Row],[Milestone Description]]))</f>
        <v>#REF!</v>
      </c>
      <c r="T1198" s="84" t="str">
        <f>IF(COUNTIF(tbl_PV_Milestones[UID],tbl_PV_Milestones[[#This Row],[UID]])&gt;1,"Duplicate","")</f>
        <v>Duplicate</v>
      </c>
      <c r="U1198" s="42" t="str">
        <f>_xlfn.XLOOKUP(tbl_PV_Milestones[[#This Row],[Work ID]],tbl_PV_Meta[Work ID '#],tbl_PV_Meta[Sub-Portfolio])</f>
        <v>Sub-Portfolio 8</v>
      </c>
      <c r="V1198" s="41">
        <f>IF(MONTH(tbl_PV_Milestones[[#This Row],[Baseline Date]])&lt;7,YEAR(tbl_PV_Milestones[[#This Row],[Baseline Date]]),YEAR(tbl_PV_Milestones[[#This Row],[Baseline Date]])+1)</f>
        <v>1900</v>
      </c>
      <c r="W1198" s="41">
        <f>IF(MONTH(tbl_PV_Milestones[[#This Row],[Actual/Schedule Finish]])&lt;7,YEAR(tbl_PV_Milestones[[#This Row],[Actual/Schedule Finish]]),YEAR(tbl_PV_Milestones[[#This Row],[Actual/Schedule Finish]])+1)</f>
        <v>2024</v>
      </c>
      <c r="X1198" s="41" t="str">
        <f>IF(OR(tbl_PV_Milestones[[#This Row],[Project Status]]="Completed",tbl_PV_Milestones[[#This Row],[Project Status]]="Assumed Completed"),"Yes","No")</f>
        <v>Yes</v>
      </c>
      <c r="Y1198" s="41">
        <f>IF(tbl_PV_Milestones[[#This Row],[Baseline Date]]="",1,0)</f>
        <v>1</v>
      </c>
      <c r="Z1198" s="41">
        <f>IF(tbl_PV_Milestones[[#This Row],[Baseline Date]]&lt;PV_Meta!$B$7,1,0)</f>
        <v>1</v>
      </c>
      <c r="AA1198" s="41">
        <f>IF(tbl_PV_Milestones[[#This Row],[Complete]]="Yes",1,0)</f>
        <v>1</v>
      </c>
      <c r="AB1198" s="41">
        <f>IF(AND(tbl_PV_Milestones[[#This Row],[BL FY]]=2025,tbl_PV_Milestones[[#This Row],[Baseline Date]]&lt;PV_Meta!$B$7),1,0)</f>
        <v>0</v>
      </c>
      <c r="AC1198" s="41">
        <f>IF(AND(tbl_PV_Milestones[[#This Row],[Planned YTD]]=1,tbl_PV_Milestones[[#This Row],[Complete]]="Yes"),1,0)</f>
        <v>0</v>
      </c>
      <c r="AD1198" s="41">
        <f>IF(AND(tbl_PV_Milestones[[#This Row],[Actual/Schedule Finish]]&lt;PV_Meta!$B$7,tbl_PV_Milestones[[#This Row],[Complete]]="No",tbl_PV_Milestones[[#This Row],[Project Status]]&lt;&gt;"On Hold"),1,0)</f>
        <v>0</v>
      </c>
      <c r="AE1198" s="41">
        <f>IF(AND(tbl_PV_Milestones[[#This Row],[Actual/Schedule Finish]]&gt;tbl_PV_Milestones[[#This Row],[Baseline Date]],tbl_PV_Milestones[[#This Row],[Complete]]="No",tbl_PV_Milestones[[#This Row],[Project Status]]&lt;&gt;"On Hold",tbl_PV_Milestones[[#This Row],[Overdue]]=0,tbl_PV_Milestones[[#This Row],[To be Baselined]]&lt;&gt;1),1,0)</f>
        <v>0</v>
      </c>
      <c r="AF1198" s="41">
        <f>IF(AND(tbl_PV_Milestones[[#This Row],[BL FY]]=2025,tbl_PV_Milestones[[#This Row],[Finish FY]]&gt;2025),1,0)</f>
        <v>0</v>
      </c>
      <c r="AG1198" s="56" t="str">
        <f>_xlfn.XLOOKUP(tbl_PV_Milestones[[#This Row],[Work ID]],tbl_PV_Meta[Work ID '#],tbl_PV_Meta[Project Manager/Owner],,0)</f>
        <v>Project Manager 31</v>
      </c>
      <c r="AH1198" s="6"/>
    </row>
    <row r="1199" spans="4:34" x14ac:dyDescent="0.25">
      <c r="D1199" s="6" t="s">
        <v>806</v>
      </c>
      <c r="E1199" s="6" t="s">
        <v>52</v>
      </c>
      <c r="F1199" s="6" t="s">
        <v>1709</v>
      </c>
      <c r="G1199" s="6" t="s">
        <v>589</v>
      </c>
      <c r="H1199" s="6" t="s">
        <v>505</v>
      </c>
      <c r="I1199" s="6" t="s">
        <v>510</v>
      </c>
      <c r="J1199" s="6" t="s">
        <v>806</v>
      </c>
      <c r="K1199" s="6" t="s">
        <v>61</v>
      </c>
      <c r="L1199" s="6" t="s">
        <v>124</v>
      </c>
      <c r="M1199" s="43"/>
      <c r="N1199" s="44" t="s">
        <v>1979</v>
      </c>
      <c r="O1199" s="39">
        <v>45443.708333333299</v>
      </c>
      <c r="S1199" s="45" t="e">
        <f>_xlfn.CONCAT(#REF!,TRIM(tbl_PV_Milestones[[#This Row],[Milestone Description]]))</f>
        <v>#REF!</v>
      </c>
      <c r="T1199" s="84" t="str">
        <f>IF(COUNTIF(tbl_PV_Milestones[UID],tbl_PV_Milestones[[#This Row],[UID]])&gt;1,"Duplicate","")</f>
        <v>Duplicate</v>
      </c>
      <c r="U1199" s="42" t="str">
        <f>_xlfn.XLOOKUP(tbl_PV_Milestones[[#This Row],[Work ID]],tbl_PV_Meta[Work ID '#],tbl_PV_Meta[Sub-Portfolio])</f>
        <v>Sub-Portfolio 8</v>
      </c>
      <c r="V1199" s="41">
        <f>IF(MONTH(tbl_PV_Milestones[[#This Row],[Baseline Date]])&lt;7,YEAR(tbl_PV_Milestones[[#This Row],[Baseline Date]]),YEAR(tbl_PV_Milestones[[#This Row],[Baseline Date]])+1)</f>
        <v>1900</v>
      </c>
      <c r="W1199" s="41">
        <f>IF(MONTH(tbl_PV_Milestones[[#This Row],[Actual/Schedule Finish]])&lt;7,YEAR(tbl_PV_Milestones[[#This Row],[Actual/Schedule Finish]]),YEAR(tbl_PV_Milestones[[#This Row],[Actual/Schedule Finish]])+1)</f>
        <v>2024</v>
      </c>
      <c r="X1199" s="41" t="str">
        <f>IF(OR(tbl_PV_Milestones[[#This Row],[Project Status]]="Completed",tbl_PV_Milestones[[#This Row],[Project Status]]="Assumed Completed"),"Yes","No")</f>
        <v>Yes</v>
      </c>
      <c r="Y1199" s="41">
        <f>IF(tbl_PV_Milestones[[#This Row],[Baseline Date]]="",1,0)</f>
        <v>1</v>
      </c>
      <c r="Z1199" s="41">
        <f>IF(tbl_PV_Milestones[[#This Row],[Baseline Date]]&lt;PV_Meta!$B$7,1,0)</f>
        <v>1</v>
      </c>
      <c r="AA1199" s="41">
        <f>IF(tbl_PV_Milestones[[#This Row],[Complete]]="Yes",1,0)</f>
        <v>1</v>
      </c>
      <c r="AB1199" s="41">
        <f>IF(AND(tbl_PV_Milestones[[#This Row],[BL FY]]=2025,tbl_PV_Milestones[[#This Row],[Baseline Date]]&lt;PV_Meta!$B$7),1,0)</f>
        <v>0</v>
      </c>
      <c r="AC1199" s="41">
        <f>IF(AND(tbl_PV_Milestones[[#This Row],[Planned YTD]]=1,tbl_PV_Milestones[[#This Row],[Complete]]="Yes"),1,0)</f>
        <v>0</v>
      </c>
      <c r="AD1199" s="41">
        <f>IF(AND(tbl_PV_Milestones[[#This Row],[Actual/Schedule Finish]]&lt;PV_Meta!$B$7,tbl_PV_Milestones[[#This Row],[Complete]]="No",tbl_PV_Milestones[[#This Row],[Project Status]]&lt;&gt;"On Hold"),1,0)</f>
        <v>0</v>
      </c>
      <c r="AE1199" s="41">
        <f>IF(AND(tbl_PV_Milestones[[#This Row],[Actual/Schedule Finish]]&gt;tbl_PV_Milestones[[#This Row],[Baseline Date]],tbl_PV_Milestones[[#This Row],[Complete]]="No",tbl_PV_Milestones[[#This Row],[Project Status]]&lt;&gt;"On Hold",tbl_PV_Milestones[[#This Row],[Overdue]]=0,tbl_PV_Milestones[[#This Row],[To be Baselined]]&lt;&gt;1),1,0)</f>
        <v>0</v>
      </c>
      <c r="AF1199" s="41">
        <f>IF(AND(tbl_PV_Milestones[[#This Row],[BL FY]]=2025,tbl_PV_Milestones[[#This Row],[Finish FY]]&gt;2025),1,0)</f>
        <v>0</v>
      </c>
      <c r="AG1199" s="56" t="str">
        <f>_xlfn.XLOOKUP(tbl_PV_Milestones[[#This Row],[Work ID]],tbl_PV_Meta[Work ID '#],tbl_PV_Meta[Project Manager/Owner],,0)</f>
        <v>Project Manager 31</v>
      </c>
      <c r="AH1199" s="6"/>
    </row>
    <row r="1200" spans="4:34" x14ac:dyDescent="0.25">
      <c r="D1200" s="6" t="s">
        <v>806</v>
      </c>
      <c r="E1200" s="6" t="s">
        <v>52</v>
      </c>
      <c r="F1200" s="6" t="s">
        <v>1709</v>
      </c>
      <c r="G1200" s="6" t="s">
        <v>534</v>
      </c>
      <c r="H1200" s="6" t="s">
        <v>505</v>
      </c>
      <c r="I1200" s="6" t="s">
        <v>510</v>
      </c>
      <c r="J1200" s="6" t="s">
        <v>806</v>
      </c>
      <c r="K1200" s="6" t="s">
        <v>61</v>
      </c>
      <c r="L1200" s="6" t="s">
        <v>124</v>
      </c>
      <c r="M1200" s="43"/>
      <c r="N1200" s="44" t="s">
        <v>1979</v>
      </c>
      <c r="O1200" s="39">
        <v>45429.708333333299</v>
      </c>
      <c r="S1200" s="45" t="e">
        <f>_xlfn.CONCAT(#REF!,TRIM(tbl_PV_Milestones[[#This Row],[Milestone Description]]))</f>
        <v>#REF!</v>
      </c>
      <c r="T1200" s="84" t="str">
        <f>IF(COUNTIF(tbl_PV_Milestones[UID],tbl_PV_Milestones[[#This Row],[UID]])&gt;1,"Duplicate","")</f>
        <v>Duplicate</v>
      </c>
      <c r="U1200" s="42" t="str">
        <f>_xlfn.XLOOKUP(tbl_PV_Milestones[[#This Row],[Work ID]],tbl_PV_Meta[Work ID '#],tbl_PV_Meta[Sub-Portfolio])</f>
        <v>Sub-Portfolio 8</v>
      </c>
      <c r="V1200" s="41">
        <f>IF(MONTH(tbl_PV_Milestones[[#This Row],[Baseline Date]])&lt;7,YEAR(tbl_PV_Milestones[[#This Row],[Baseline Date]]),YEAR(tbl_PV_Milestones[[#This Row],[Baseline Date]])+1)</f>
        <v>1900</v>
      </c>
      <c r="W1200" s="41">
        <f>IF(MONTH(tbl_PV_Milestones[[#This Row],[Actual/Schedule Finish]])&lt;7,YEAR(tbl_PV_Milestones[[#This Row],[Actual/Schedule Finish]]),YEAR(tbl_PV_Milestones[[#This Row],[Actual/Schedule Finish]])+1)</f>
        <v>2024</v>
      </c>
      <c r="X1200" s="41" t="str">
        <f>IF(OR(tbl_PV_Milestones[[#This Row],[Project Status]]="Completed",tbl_PV_Milestones[[#This Row],[Project Status]]="Assumed Completed"),"Yes","No")</f>
        <v>Yes</v>
      </c>
      <c r="Y1200" s="41">
        <f>IF(tbl_PV_Milestones[[#This Row],[Baseline Date]]="",1,0)</f>
        <v>1</v>
      </c>
      <c r="Z1200" s="41">
        <f>IF(tbl_PV_Milestones[[#This Row],[Baseline Date]]&lt;PV_Meta!$B$7,1,0)</f>
        <v>1</v>
      </c>
      <c r="AA1200" s="41">
        <f>IF(tbl_PV_Milestones[[#This Row],[Complete]]="Yes",1,0)</f>
        <v>1</v>
      </c>
      <c r="AB1200" s="41">
        <f>IF(AND(tbl_PV_Milestones[[#This Row],[BL FY]]=2025,tbl_PV_Milestones[[#This Row],[Baseline Date]]&lt;PV_Meta!$B$7),1,0)</f>
        <v>0</v>
      </c>
      <c r="AC1200" s="41">
        <f>IF(AND(tbl_PV_Milestones[[#This Row],[Planned YTD]]=1,tbl_PV_Milestones[[#This Row],[Complete]]="Yes"),1,0)</f>
        <v>0</v>
      </c>
      <c r="AD1200" s="41">
        <f>IF(AND(tbl_PV_Milestones[[#This Row],[Actual/Schedule Finish]]&lt;PV_Meta!$B$7,tbl_PV_Milestones[[#This Row],[Complete]]="No",tbl_PV_Milestones[[#This Row],[Project Status]]&lt;&gt;"On Hold"),1,0)</f>
        <v>0</v>
      </c>
      <c r="AE1200" s="41">
        <f>IF(AND(tbl_PV_Milestones[[#This Row],[Actual/Schedule Finish]]&gt;tbl_PV_Milestones[[#This Row],[Baseline Date]],tbl_PV_Milestones[[#This Row],[Complete]]="No",tbl_PV_Milestones[[#This Row],[Project Status]]&lt;&gt;"On Hold",tbl_PV_Milestones[[#This Row],[Overdue]]=0,tbl_PV_Milestones[[#This Row],[To be Baselined]]&lt;&gt;1),1,0)</f>
        <v>0</v>
      </c>
      <c r="AF1200" s="41">
        <f>IF(AND(tbl_PV_Milestones[[#This Row],[BL FY]]=2025,tbl_PV_Milestones[[#This Row],[Finish FY]]&gt;2025),1,0)</f>
        <v>0</v>
      </c>
      <c r="AG1200" s="56" t="str">
        <f>_xlfn.XLOOKUP(tbl_PV_Milestones[[#This Row],[Work ID]],tbl_PV_Meta[Work ID '#],tbl_PV_Meta[Project Manager/Owner],,0)</f>
        <v>Project Manager 31</v>
      </c>
      <c r="AH1200" s="6"/>
    </row>
    <row r="1201" spans="4:34" x14ac:dyDescent="0.25">
      <c r="D1201" s="6" t="s">
        <v>806</v>
      </c>
      <c r="E1201" s="6" t="s">
        <v>52</v>
      </c>
      <c r="F1201" s="6" t="s">
        <v>1706</v>
      </c>
      <c r="G1201" s="6" t="s">
        <v>746</v>
      </c>
      <c r="H1201" s="6" t="s">
        <v>505</v>
      </c>
      <c r="I1201" s="6" t="s">
        <v>522</v>
      </c>
      <c r="J1201" s="6" t="s">
        <v>806</v>
      </c>
      <c r="K1201" s="6" t="s">
        <v>61</v>
      </c>
      <c r="L1201" s="6" t="s">
        <v>121</v>
      </c>
      <c r="M1201" s="43"/>
      <c r="N1201" s="44" t="s">
        <v>1979</v>
      </c>
      <c r="O1201" s="39">
        <v>45443.708333333299</v>
      </c>
      <c r="S1201" s="45" t="e">
        <f>_xlfn.CONCAT(#REF!,TRIM(tbl_PV_Milestones[[#This Row],[Milestone Description]]))</f>
        <v>#REF!</v>
      </c>
      <c r="T1201" s="84" t="str">
        <f>IF(COUNTIF(tbl_PV_Milestones[UID],tbl_PV_Milestones[[#This Row],[UID]])&gt;1,"Duplicate","")</f>
        <v>Duplicate</v>
      </c>
      <c r="U1201" s="42" t="str">
        <f>_xlfn.XLOOKUP(tbl_PV_Milestones[[#This Row],[Work ID]],tbl_PV_Meta[Work ID '#],tbl_PV_Meta[Sub-Portfolio])</f>
        <v>Sub-Portfolio 7</v>
      </c>
      <c r="V1201" s="41">
        <f>IF(MONTH(tbl_PV_Milestones[[#This Row],[Baseline Date]])&lt;7,YEAR(tbl_PV_Milestones[[#This Row],[Baseline Date]]),YEAR(tbl_PV_Milestones[[#This Row],[Baseline Date]])+1)</f>
        <v>1900</v>
      </c>
      <c r="W1201" s="41">
        <f>IF(MONTH(tbl_PV_Milestones[[#This Row],[Actual/Schedule Finish]])&lt;7,YEAR(tbl_PV_Milestones[[#This Row],[Actual/Schedule Finish]]),YEAR(tbl_PV_Milestones[[#This Row],[Actual/Schedule Finish]])+1)</f>
        <v>2024</v>
      </c>
      <c r="X1201" s="41" t="str">
        <f>IF(OR(tbl_PV_Milestones[[#This Row],[Project Status]]="Completed",tbl_PV_Milestones[[#This Row],[Project Status]]="Assumed Completed"),"Yes","No")</f>
        <v>Yes</v>
      </c>
      <c r="Y1201" s="41">
        <f>IF(tbl_PV_Milestones[[#This Row],[Baseline Date]]="",1,0)</f>
        <v>1</v>
      </c>
      <c r="Z1201" s="41">
        <f>IF(tbl_PV_Milestones[[#This Row],[Baseline Date]]&lt;PV_Meta!$B$7,1,0)</f>
        <v>1</v>
      </c>
      <c r="AA1201" s="41">
        <f>IF(tbl_PV_Milestones[[#This Row],[Complete]]="Yes",1,0)</f>
        <v>1</v>
      </c>
      <c r="AB1201" s="41">
        <f>IF(AND(tbl_PV_Milestones[[#This Row],[BL FY]]=2025,tbl_PV_Milestones[[#This Row],[Baseline Date]]&lt;PV_Meta!$B$7),1,0)</f>
        <v>0</v>
      </c>
      <c r="AC1201" s="41">
        <f>IF(AND(tbl_PV_Milestones[[#This Row],[Planned YTD]]=1,tbl_PV_Milestones[[#This Row],[Complete]]="Yes"),1,0)</f>
        <v>0</v>
      </c>
      <c r="AD1201" s="41">
        <f>IF(AND(tbl_PV_Milestones[[#This Row],[Actual/Schedule Finish]]&lt;PV_Meta!$B$7,tbl_PV_Milestones[[#This Row],[Complete]]="No",tbl_PV_Milestones[[#This Row],[Project Status]]&lt;&gt;"On Hold"),1,0)</f>
        <v>0</v>
      </c>
      <c r="AE1201" s="41">
        <f>IF(AND(tbl_PV_Milestones[[#This Row],[Actual/Schedule Finish]]&gt;tbl_PV_Milestones[[#This Row],[Baseline Date]],tbl_PV_Milestones[[#This Row],[Complete]]="No",tbl_PV_Milestones[[#This Row],[Project Status]]&lt;&gt;"On Hold",tbl_PV_Milestones[[#This Row],[Overdue]]=0,tbl_PV_Milestones[[#This Row],[To be Baselined]]&lt;&gt;1),1,0)</f>
        <v>0</v>
      </c>
      <c r="AF1201" s="41">
        <f>IF(AND(tbl_PV_Milestones[[#This Row],[BL FY]]=2025,tbl_PV_Milestones[[#This Row],[Finish FY]]&gt;2025),1,0)</f>
        <v>0</v>
      </c>
      <c r="AG1201" s="56" t="str">
        <f>_xlfn.XLOOKUP(tbl_PV_Milestones[[#This Row],[Work ID]],tbl_PV_Meta[Work ID '#],tbl_PV_Meta[Project Manager/Owner],,0)</f>
        <v>Project Manager 4</v>
      </c>
      <c r="AH1201" s="6"/>
    </row>
    <row r="1202" spans="4:34" x14ac:dyDescent="0.25">
      <c r="D1202" s="6" t="s">
        <v>806</v>
      </c>
      <c r="E1202" s="6" t="s">
        <v>52</v>
      </c>
      <c r="F1202" s="6" t="s">
        <v>1703</v>
      </c>
      <c r="G1202" s="6" t="s">
        <v>836</v>
      </c>
      <c r="H1202" s="6" t="s">
        <v>505</v>
      </c>
      <c r="I1202" s="6" t="s">
        <v>522</v>
      </c>
      <c r="J1202" s="6" t="s">
        <v>806</v>
      </c>
      <c r="K1202" s="6" t="s">
        <v>278</v>
      </c>
      <c r="L1202" s="6" t="s">
        <v>119</v>
      </c>
      <c r="M1202" s="43"/>
      <c r="N1202" s="44" t="s">
        <v>1979</v>
      </c>
      <c r="O1202" s="39">
        <v>45050.708333333299</v>
      </c>
      <c r="S1202" s="45" t="e">
        <f>_xlfn.CONCAT(#REF!,TRIM(tbl_PV_Milestones[[#This Row],[Milestone Description]]))</f>
        <v>#REF!</v>
      </c>
      <c r="T1202" s="84" t="str">
        <f>IF(COUNTIF(tbl_PV_Milestones[UID],tbl_PV_Milestones[[#This Row],[UID]])&gt;1,"Duplicate","")</f>
        <v>Duplicate</v>
      </c>
      <c r="U1202" s="42" t="str">
        <f>_xlfn.XLOOKUP(tbl_PV_Milestones[[#This Row],[Work ID]],tbl_PV_Meta[Work ID '#],tbl_PV_Meta[Sub-Portfolio])</f>
        <v>Sub-Portfolio 8</v>
      </c>
      <c r="V1202" s="41">
        <f>IF(MONTH(tbl_PV_Milestones[[#This Row],[Baseline Date]])&lt;7,YEAR(tbl_PV_Milestones[[#This Row],[Baseline Date]]),YEAR(tbl_PV_Milestones[[#This Row],[Baseline Date]])+1)</f>
        <v>1900</v>
      </c>
      <c r="W1202" s="41">
        <f>IF(MONTH(tbl_PV_Milestones[[#This Row],[Actual/Schedule Finish]])&lt;7,YEAR(tbl_PV_Milestones[[#This Row],[Actual/Schedule Finish]]),YEAR(tbl_PV_Milestones[[#This Row],[Actual/Schedule Finish]])+1)</f>
        <v>2023</v>
      </c>
      <c r="X1202" s="41" t="str">
        <f>IF(OR(tbl_PV_Milestones[[#This Row],[Project Status]]="Completed",tbl_PV_Milestones[[#This Row],[Project Status]]="Assumed Completed"),"Yes","No")</f>
        <v>Yes</v>
      </c>
      <c r="Y1202" s="41">
        <f>IF(tbl_PV_Milestones[[#This Row],[Baseline Date]]="",1,0)</f>
        <v>1</v>
      </c>
      <c r="Z1202" s="41">
        <f>IF(tbl_PV_Milestones[[#This Row],[Baseline Date]]&lt;PV_Meta!$B$7,1,0)</f>
        <v>1</v>
      </c>
      <c r="AA1202" s="41">
        <f>IF(tbl_PV_Milestones[[#This Row],[Complete]]="Yes",1,0)</f>
        <v>1</v>
      </c>
      <c r="AB1202" s="41">
        <f>IF(AND(tbl_PV_Milestones[[#This Row],[BL FY]]=2025,tbl_PV_Milestones[[#This Row],[Baseline Date]]&lt;PV_Meta!$B$7),1,0)</f>
        <v>0</v>
      </c>
      <c r="AC1202" s="41">
        <f>IF(AND(tbl_PV_Milestones[[#This Row],[Planned YTD]]=1,tbl_PV_Milestones[[#This Row],[Complete]]="Yes"),1,0)</f>
        <v>0</v>
      </c>
      <c r="AD1202" s="41">
        <f>IF(AND(tbl_PV_Milestones[[#This Row],[Actual/Schedule Finish]]&lt;PV_Meta!$B$7,tbl_PV_Milestones[[#This Row],[Complete]]="No",tbl_PV_Milestones[[#This Row],[Project Status]]&lt;&gt;"On Hold"),1,0)</f>
        <v>0</v>
      </c>
      <c r="AE1202" s="41">
        <f>IF(AND(tbl_PV_Milestones[[#This Row],[Actual/Schedule Finish]]&gt;tbl_PV_Milestones[[#This Row],[Baseline Date]],tbl_PV_Milestones[[#This Row],[Complete]]="No",tbl_PV_Milestones[[#This Row],[Project Status]]&lt;&gt;"On Hold",tbl_PV_Milestones[[#This Row],[Overdue]]=0,tbl_PV_Milestones[[#This Row],[To be Baselined]]&lt;&gt;1),1,0)</f>
        <v>0</v>
      </c>
      <c r="AF1202" s="41">
        <f>IF(AND(tbl_PV_Milestones[[#This Row],[BL FY]]=2025,tbl_PV_Milestones[[#This Row],[Finish FY]]&gt;2025),1,0)</f>
        <v>0</v>
      </c>
      <c r="AG1202" s="56" t="str">
        <f>_xlfn.XLOOKUP(tbl_PV_Milestones[[#This Row],[Work ID]],tbl_PV_Meta[Work ID '#],tbl_PV_Meta[Project Manager/Owner],,0)</f>
        <v>Project Manager 25</v>
      </c>
      <c r="AH1202" s="6"/>
    </row>
    <row r="1203" spans="4:34" x14ac:dyDescent="0.25">
      <c r="D1203" s="6" t="s">
        <v>806</v>
      </c>
      <c r="E1203" s="6" t="s">
        <v>52</v>
      </c>
      <c r="F1203" s="6" t="s">
        <v>1703</v>
      </c>
      <c r="G1203" s="6" t="s">
        <v>837</v>
      </c>
      <c r="H1203" s="6" t="s">
        <v>505</v>
      </c>
      <c r="I1203" s="6" t="s">
        <v>522</v>
      </c>
      <c r="J1203" s="6" t="s">
        <v>806</v>
      </c>
      <c r="K1203" s="6" t="s">
        <v>278</v>
      </c>
      <c r="L1203" s="6" t="s">
        <v>119</v>
      </c>
      <c r="M1203" s="43"/>
      <c r="N1203" s="44" t="s">
        <v>1979</v>
      </c>
      <c r="O1203" s="39">
        <v>45050.708333333299</v>
      </c>
      <c r="S1203" s="45" t="e">
        <f>_xlfn.CONCAT(#REF!,TRIM(tbl_PV_Milestones[[#This Row],[Milestone Description]]))</f>
        <v>#REF!</v>
      </c>
      <c r="T1203" s="84" t="str">
        <f>IF(COUNTIF(tbl_PV_Milestones[UID],tbl_PV_Milestones[[#This Row],[UID]])&gt;1,"Duplicate","")</f>
        <v>Duplicate</v>
      </c>
      <c r="U1203" s="42" t="str">
        <f>_xlfn.XLOOKUP(tbl_PV_Milestones[[#This Row],[Work ID]],tbl_PV_Meta[Work ID '#],tbl_PV_Meta[Sub-Portfolio])</f>
        <v>Sub-Portfolio 8</v>
      </c>
      <c r="V1203" s="41">
        <f>IF(MONTH(tbl_PV_Milestones[[#This Row],[Baseline Date]])&lt;7,YEAR(tbl_PV_Milestones[[#This Row],[Baseline Date]]),YEAR(tbl_PV_Milestones[[#This Row],[Baseline Date]])+1)</f>
        <v>1900</v>
      </c>
      <c r="W1203" s="41">
        <f>IF(MONTH(tbl_PV_Milestones[[#This Row],[Actual/Schedule Finish]])&lt;7,YEAR(tbl_PV_Milestones[[#This Row],[Actual/Schedule Finish]]),YEAR(tbl_PV_Milestones[[#This Row],[Actual/Schedule Finish]])+1)</f>
        <v>2023</v>
      </c>
      <c r="X1203" s="41" t="str">
        <f>IF(OR(tbl_PV_Milestones[[#This Row],[Project Status]]="Completed",tbl_PV_Milestones[[#This Row],[Project Status]]="Assumed Completed"),"Yes","No")</f>
        <v>Yes</v>
      </c>
      <c r="Y1203" s="41">
        <f>IF(tbl_PV_Milestones[[#This Row],[Baseline Date]]="",1,0)</f>
        <v>1</v>
      </c>
      <c r="Z1203" s="41">
        <f>IF(tbl_PV_Milestones[[#This Row],[Baseline Date]]&lt;PV_Meta!$B$7,1,0)</f>
        <v>1</v>
      </c>
      <c r="AA1203" s="41">
        <f>IF(tbl_PV_Milestones[[#This Row],[Complete]]="Yes",1,0)</f>
        <v>1</v>
      </c>
      <c r="AB1203" s="41">
        <f>IF(AND(tbl_PV_Milestones[[#This Row],[BL FY]]=2025,tbl_PV_Milestones[[#This Row],[Baseline Date]]&lt;PV_Meta!$B$7),1,0)</f>
        <v>0</v>
      </c>
      <c r="AC1203" s="41">
        <f>IF(AND(tbl_PV_Milestones[[#This Row],[Planned YTD]]=1,tbl_PV_Milestones[[#This Row],[Complete]]="Yes"),1,0)</f>
        <v>0</v>
      </c>
      <c r="AD1203" s="41">
        <f>IF(AND(tbl_PV_Milestones[[#This Row],[Actual/Schedule Finish]]&lt;PV_Meta!$B$7,tbl_PV_Milestones[[#This Row],[Complete]]="No",tbl_PV_Milestones[[#This Row],[Project Status]]&lt;&gt;"On Hold"),1,0)</f>
        <v>0</v>
      </c>
      <c r="AE1203" s="41">
        <f>IF(AND(tbl_PV_Milestones[[#This Row],[Actual/Schedule Finish]]&gt;tbl_PV_Milestones[[#This Row],[Baseline Date]],tbl_PV_Milestones[[#This Row],[Complete]]="No",tbl_PV_Milestones[[#This Row],[Project Status]]&lt;&gt;"On Hold",tbl_PV_Milestones[[#This Row],[Overdue]]=0,tbl_PV_Milestones[[#This Row],[To be Baselined]]&lt;&gt;1),1,0)</f>
        <v>0</v>
      </c>
      <c r="AF1203" s="41">
        <f>IF(AND(tbl_PV_Milestones[[#This Row],[BL FY]]=2025,tbl_PV_Milestones[[#This Row],[Finish FY]]&gt;2025),1,0)</f>
        <v>0</v>
      </c>
      <c r="AG1203" s="56" t="str">
        <f>_xlfn.XLOOKUP(tbl_PV_Milestones[[#This Row],[Work ID]],tbl_PV_Meta[Work ID '#],tbl_PV_Meta[Project Manager/Owner],,0)</f>
        <v>Project Manager 25</v>
      </c>
      <c r="AH1203" s="6"/>
    </row>
    <row r="1204" spans="4:34" x14ac:dyDescent="0.25">
      <c r="D1204" s="6" t="s">
        <v>806</v>
      </c>
      <c r="E1204" s="6" t="s">
        <v>52</v>
      </c>
      <c r="F1204" s="6" t="s">
        <v>1703</v>
      </c>
      <c r="G1204" s="6" t="s">
        <v>838</v>
      </c>
      <c r="H1204" s="6" t="s">
        <v>505</v>
      </c>
      <c r="I1204" s="6" t="s">
        <v>522</v>
      </c>
      <c r="J1204" s="6" t="s">
        <v>806</v>
      </c>
      <c r="K1204" s="6" t="s">
        <v>278</v>
      </c>
      <c r="L1204" s="6" t="s">
        <v>119</v>
      </c>
      <c r="M1204" s="43"/>
      <c r="N1204" s="44" t="s">
        <v>1979</v>
      </c>
      <c r="O1204" s="39">
        <v>45050.708333333299</v>
      </c>
      <c r="S1204" s="45" t="e">
        <f>_xlfn.CONCAT(#REF!,TRIM(tbl_PV_Milestones[[#This Row],[Milestone Description]]))</f>
        <v>#REF!</v>
      </c>
      <c r="T1204" s="84" t="str">
        <f>IF(COUNTIF(tbl_PV_Milestones[UID],tbl_PV_Milestones[[#This Row],[UID]])&gt;1,"Duplicate","")</f>
        <v>Duplicate</v>
      </c>
      <c r="U1204" s="42" t="str">
        <f>_xlfn.XLOOKUP(tbl_PV_Milestones[[#This Row],[Work ID]],tbl_PV_Meta[Work ID '#],tbl_PV_Meta[Sub-Portfolio])</f>
        <v>Sub-Portfolio 8</v>
      </c>
      <c r="V1204" s="41">
        <f>IF(MONTH(tbl_PV_Milestones[[#This Row],[Baseline Date]])&lt;7,YEAR(tbl_PV_Milestones[[#This Row],[Baseline Date]]),YEAR(tbl_PV_Milestones[[#This Row],[Baseline Date]])+1)</f>
        <v>1900</v>
      </c>
      <c r="W1204" s="41">
        <f>IF(MONTH(tbl_PV_Milestones[[#This Row],[Actual/Schedule Finish]])&lt;7,YEAR(tbl_PV_Milestones[[#This Row],[Actual/Schedule Finish]]),YEAR(tbl_PV_Milestones[[#This Row],[Actual/Schedule Finish]])+1)</f>
        <v>2023</v>
      </c>
      <c r="X1204" s="41" t="str">
        <f>IF(OR(tbl_PV_Milestones[[#This Row],[Project Status]]="Completed",tbl_PV_Milestones[[#This Row],[Project Status]]="Assumed Completed"),"Yes","No")</f>
        <v>Yes</v>
      </c>
      <c r="Y1204" s="41">
        <f>IF(tbl_PV_Milestones[[#This Row],[Baseline Date]]="",1,0)</f>
        <v>1</v>
      </c>
      <c r="Z1204" s="41">
        <f>IF(tbl_PV_Milestones[[#This Row],[Baseline Date]]&lt;PV_Meta!$B$7,1,0)</f>
        <v>1</v>
      </c>
      <c r="AA1204" s="41">
        <f>IF(tbl_PV_Milestones[[#This Row],[Complete]]="Yes",1,0)</f>
        <v>1</v>
      </c>
      <c r="AB1204" s="41">
        <f>IF(AND(tbl_PV_Milestones[[#This Row],[BL FY]]=2025,tbl_PV_Milestones[[#This Row],[Baseline Date]]&lt;PV_Meta!$B$7),1,0)</f>
        <v>0</v>
      </c>
      <c r="AC1204" s="41">
        <f>IF(AND(tbl_PV_Milestones[[#This Row],[Planned YTD]]=1,tbl_PV_Milestones[[#This Row],[Complete]]="Yes"),1,0)</f>
        <v>0</v>
      </c>
      <c r="AD1204" s="41">
        <f>IF(AND(tbl_PV_Milestones[[#This Row],[Actual/Schedule Finish]]&lt;PV_Meta!$B$7,tbl_PV_Milestones[[#This Row],[Complete]]="No",tbl_PV_Milestones[[#This Row],[Project Status]]&lt;&gt;"On Hold"),1,0)</f>
        <v>0</v>
      </c>
      <c r="AE1204" s="41">
        <f>IF(AND(tbl_PV_Milestones[[#This Row],[Actual/Schedule Finish]]&gt;tbl_PV_Milestones[[#This Row],[Baseline Date]],tbl_PV_Milestones[[#This Row],[Complete]]="No",tbl_PV_Milestones[[#This Row],[Project Status]]&lt;&gt;"On Hold",tbl_PV_Milestones[[#This Row],[Overdue]]=0,tbl_PV_Milestones[[#This Row],[To be Baselined]]&lt;&gt;1),1,0)</f>
        <v>0</v>
      </c>
      <c r="AF1204" s="41">
        <f>IF(AND(tbl_PV_Milestones[[#This Row],[BL FY]]=2025,tbl_PV_Milestones[[#This Row],[Finish FY]]&gt;2025),1,0)</f>
        <v>0</v>
      </c>
      <c r="AG1204" s="56" t="str">
        <f>_xlfn.XLOOKUP(tbl_PV_Milestones[[#This Row],[Work ID]],tbl_PV_Meta[Work ID '#],tbl_PV_Meta[Project Manager/Owner],,0)</f>
        <v>Project Manager 25</v>
      </c>
      <c r="AH1204" s="6"/>
    </row>
    <row r="1205" spans="4:34" x14ac:dyDescent="0.25">
      <c r="D1205" s="6" t="s">
        <v>806</v>
      </c>
      <c r="E1205" s="6" t="s">
        <v>52</v>
      </c>
      <c r="F1205" s="6" t="s">
        <v>1703</v>
      </c>
      <c r="G1205" s="6" t="s">
        <v>543</v>
      </c>
      <c r="H1205" s="6" t="s">
        <v>519</v>
      </c>
      <c r="I1205" s="6" t="s">
        <v>522</v>
      </c>
      <c r="J1205" s="6" t="s">
        <v>806</v>
      </c>
      <c r="K1205" s="6" t="s">
        <v>278</v>
      </c>
      <c r="L1205" s="6" t="s">
        <v>119</v>
      </c>
      <c r="M1205" s="43"/>
      <c r="N1205" s="44" t="s">
        <v>1979</v>
      </c>
      <c r="O1205" s="39">
        <v>45077.708333333299</v>
      </c>
      <c r="S1205" s="45" t="e">
        <f>_xlfn.CONCAT(#REF!,TRIM(tbl_PV_Milestones[[#This Row],[Milestone Description]]))</f>
        <v>#REF!</v>
      </c>
      <c r="T1205" s="84" t="str">
        <f>IF(COUNTIF(tbl_PV_Milestones[UID],tbl_PV_Milestones[[#This Row],[UID]])&gt;1,"Duplicate","")</f>
        <v>Duplicate</v>
      </c>
      <c r="U1205" s="42" t="str">
        <f>_xlfn.XLOOKUP(tbl_PV_Milestones[[#This Row],[Work ID]],tbl_PV_Meta[Work ID '#],tbl_PV_Meta[Sub-Portfolio])</f>
        <v>Sub-Portfolio 8</v>
      </c>
      <c r="V1205" s="41">
        <f>IF(MONTH(tbl_PV_Milestones[[#This Row],[Baseline Date]])&lt;7,YEAR(tbl_PV_Milestones[[#This Row],[Baseline Date]]),YEAR(tbl_PV_Milestones[[#This Row],[Baseline Date]])+1)</f>
        <v>1900</v>
      </c>
      <c r="W1205" s="41">
        <f>IF(MONTH(tbl_PV_Milestones[[#This Row],[Actual/Schedule Finish]])&lt;7,YEAR(tbl_PV_Milestones[[#This Row],[Actual/Schedule Finish]]),YEAR(tbl_PV_Milestones[[#This Row],[Actual/Schedule Finish]])+1)</f>
        <v>2023</v>
      </c>
      <c r="X1205" s="41" t="str">
        <f>IF(OR(tbl_PV_Milestones[[#This Row],[Project Status]]="Completed",tbl_PV_Milestones[[#This Row],[Project Status]]="Assumed Completed"),"Yes","No")</f>
        <v>Yes</v>
      </c>
      <c r="Y1205" s="41">
        <f>IF(tbl_PV_Milestones[[#This Row],[Baseline Date]]="",1,0)</f>
        <v>1</v>
      </c>
      <c r="Z1205" s="41">
        <f>IF(tbl_PV_Milestones[[#This Row],[Baseline Date]]&lt;PV_Meta!$B$7,1,0)</f>
        <v>1</v>
      </c>
      <c r="AA1205" s="41">
        <f>IF(tbl_PV_Milestones[[#This Row],[Complete]]="Yes",1,0)</f>
        <v>1</v>
      </c>
      <c r="AB1205" s="41">
        <f>IF(AND(tbl_PV_Milestones[[#This Row],[BL FY]]=2025,tbl_PV_Milestones[[#This Row],[Baseline Date]]&lt;PV_Meta!$B$7),1,0)</f>
        <v>0</v>
      </c>
      <c r="AC1205" s="41">
        <f>IF(AND(tbl_PV_Milestones[[#This Row],[Planned YTD]]=1,tbl_PV_Milestones[[#This Row],[Complete]]="Yes"),1,0)</f>
        <v>0</v>
      </c>
      <c r="AD1205" s="41">
        <f>IF(AND(tbl_PV_Milestones[[#This Row],[Actual/Schedule Finish]]&lt;PV_Meta!$B$7,tbl_PV_Milestones[[#This Row],[Complete]]="No",tbl_PV_Milestones[[#This Row],[Project Status]]&lt;&gt;"On Hold"),1,0)</f>
        <v>0</v>
      </c>
      <c r="AE1205" s="41">
        <f>IF(AND(tbl_PV_Milestones[[#This Row],[Actual/Schedule Finish]]&gt;tbl_PV_Milestones[[#This Row],[Baseline Date]],tbl_PV_Milestones[[#This Row],[Complete]]="No",tbl_PV_Milestones[[#This Row],[Project Status]]&lt;&gt;"On Hold",tbl_PV_Milestones[[#This Row],[Overdue]]=0,tbl_PV_Milestones[[#This Row],[To be Baselined]]&lt;&gt;1),1,0)</f>
        <v>0</v>
      </c>
      <c r="AF1205" s="41">
        <f>IF(AND(tbl_PV_Milestones[[#This Row],[BL FY]]=2025,tbl_PV_Milestones[[#This Row],[Finish FY]]&gt;2025),1,0)</f>
        <v>0</v>
      </c>
      <c r="AG1205" s="56" t="str">
        <f>_xlfn.XLOOKUP(tbl_PV_Milestones[[#This Row],[Work ID]],tbl_PV_Meta[Work ID '#],tbl_PV_Meta[Project Manager/Owner],,0)</f>
        <v>Project Manager 25</v>
      </c>
      <c r="AH1205" s="6"/>
    </row>
    <row r="1206" spans="4:34" x14ac:dyDescent="0.25">
      <c r="D1206" s="6" t="s">
        <v>806</v>
      </c>
      <c r="E1206" s="6" t="s">
        <v>52</v>
      </c>
      <c r="F1206" s="6" t="s">
        <v>1703</v>
      </c>
      <c r="G1206" s="6" t="s">
        <v>533</v>
      </c>
      <c r="H1206" s="6" t="s">
        <v>519</v>
      </c>
      <c r="I1206" s="6" t="s">
        <v>510</v>
      </c>
      <c r="J1206" s="6" t="s">
        <v>806</v>
      </c>
      <c r="K1206" s="6" t="s">
        <v>278</v>
      </c>
      <c r="L1206" s="6" t="s">
        <v>119</v>
      </c>
      <c r="M1206" s="43"/>
      <c r="N1206" s="44" t="s">
        <v>1979</v>
      </c>
      <c r="O1206" s="39">
        <v>45412.708333333299</v>
      </c>
      <c r="S1206" s="45" t="e">
        <f>_xlfn.CONCAT(#REF!,TRIM(tbl_PV_Milestones[[#This Row],[Milestone Description]]))</f>
        <v>#REF!</v>
      </c>
      <c r="T1206" s="84" t="str">
        <f>IF(COUNTIF(tbl_PV_Milestones[UID],tbl_PV_Milestones[[#This Row],[UID]])&gt;1,"Duplicate","")</f>
        <v>Duplicate</v>
      </c>
      <c r="U1206" s="42" t="str">
        <f>_xlfn.XLOOKUP(tbl_PV_Milestones[[#This Row],[Work ID]],tbl_PV_Meta[Work ID '#],tbl_PV_Meta[Sub-Portfolio])</f>
        <v>Sub-Portfolio 8</v>
      </c>
      <c r="V1206" s="41">
        <f>IF(MONTH(tbl_PV_Milestones[[#This Row],[Baseline Date]])&lt;7,YEAR(tbl_PV_Milestones[[#This Row],[Baseline Date]]),YEAR(tbl_PV_Milestones[[#This Row],[Baseline Date]])+1)</f>
        <v>1900</v>
      </c>
      <c r="W1206" s="41">
        <f>IF(MONTH(tbl_PV_Milestones[[#This Row],[Actual/Schedule Finish]])&lt;7,YEAR(tbl_PV_Milestones[[#This Row],[Actual/Schedule Finish]]),YEAR(tbl_PV_Milestones[[#This Row],[Actual/Schedule Finish]])+1)</f>
        <v>2024</v>
      </c>
      <c r="X1206" s="41" t="str">
        <f>IF(OR(tbl_PV_Milestones[[#This Row],[Project Status]]="Completed",tbl_PV_Milestones[[#This Row],[Project Status]]="Assumed Completed"),"Yes","No")</f>
        <v>Yes</v>
      </c>
      <c r="Y1206" s="41">
        <f>IF(tbl_PV_Milestones[[#This Row],[Baseline Date]]="",1,0)</f>
        <v>1</v>
      </c>
      <c r="Z1206" s="41">
        <f>IF(tbl_PV_Milestones[[#This Row],[Baseline Date]]&lt;PV_Meta!$B$7,1,0)</f>
        <v>1</v>
      </c>
      <c r="AA1206" s="41">
        <f>IF(tbl_PV_Milestones[[#This Row],[Complete]]="Yes",1,0)</f>
        <v>1</v>
      </c>
      <c r="AB1206" s="41">
        <f>IF(AND(tbl_PV_Milestones[[#This Row],[BL FY]]=2025,tbl_PV_Milestones[[#This Row],[Baseline Date]]&lt;PV_Meta!$B$7),1,0)</f>
        <v>0</v>
      </c>
      <c r="AC1206" s="41">
        <f>IF(AND(tbl_PV_Milestones[[#This Row],[Planned YTD]]=1,tbl_PV_Milestones[[#This Row],[Complete]]="Yes"),1,0)</f>
        <v>0</v>
      </c>
      <c r="AD1206" s="41">
        <f>IF(AND(tbl_PV_Milestones[[#This Row],[Actual/Schedule Finish]]&lt;PV_Meta!$B$7,tbl_PV_Milestones[[#This Row],[Complete]]="No",tbl_PV_Milestones[[#This Row],[Project Status]]&lt;&gt;"On Hold"),1,0)</f>
        <v>0</v>
      </c>
      <c r="AE1206" s="41">
        <f>IF(AND(tbl_PV_Milestones[[#This Row],[Actual/Schedule Finish]]&gt;tbl_PV_Milestones[[#This Row],[Baseline Date]],tbl_PV_Milestones[[#This Row],[Complete]]="No",tbl_PV_Milestones[[#This Row],[Project Status]]&lt;&gt;"On Hold",tbl_PV_Milestones[[#This Row],[Overdue]]=0,tbl_PV_Milestones[[#This Row],[To be Baselined]]&lt;&gt;1),1,0)</f>
        <v>0</v>
      </c>
      <c r="AF1206" s="41">
        <f>IF(AND(tbl_PV_Milestones[[#This Row],[BL FY]]=2025,tbl_PV_Milestones[[#This Row],[Finish FY]]&gt;2025),1,0)</f>
        <v>0</v>
      </c>
      <c r="AG1206" s="56" t="str">
        <f>_xlfn.XLOOKUP(tbl_PV_Milestones[[#This Row],[Work ID]],tbl_PV_Meta[Work ID '#],tbl_PV_Meta[Project Manager/Owner],,0)</f>
        <v>Project Manager 25</v>
      </c>
      <c r="AH1206" s="6"/>
    </row>
    <row r="1207" spans="4:34" x14ac:dyDescent="0.25">
      <c r="D1207" s="6" t="s">
        <v>806</v>
      </c>
      <c r="E1207" s="6" t="s">
        <v>52</v>
      </c>
      <c r="F1207" s="6" t="s">
        <v>1703</v>
      </c>
      <c r="G1207" s="6" t="s">
        <v>516</v>
      </c>
      <c r="H1207" s="6" t="s">
        <v>505</v>
      </c>
      <c r="I1207" s="6" t="s">
        <v>512</v>
      </c>
      <c r="J1207" s="6" t="s">
        <v>806</v>
      </c>
      <c r="K1207" s="6" t="s">
        <v>278</v>
      </c>
      <c r="L1207" s="6" t="s">
        <v>119</v>
      </c>
      <c r="M1207" s="43"/>
      <c r="N1207" s="44" t="s">
        <v>1979</v>
      </c>
      <c r="O1207" s="39">
        <v>45483.708333333299</v>
      </c>
      <c r="S1207" s="45" t="e">
        <f>_xlfn.CONCAT(#REF!,TRIM(tbl_PV_Milestones[[#This Row],[Milestone Description]]))</f>
        <v>#REF!</v>
      </c>
      <c r="T1207" s="84" t="str">
        <f>IF(COUNTIF(tbl_PV_Milestones[UID],tbl_PV_Milestones[[#This Row],[UID]])&gt;1,"Duplicate","")</f>
        <v>Duplicate</v>
      </c>
      <c r="U1207" s="42" t="str">
        <f>_xlfn.XLOOKUP(tbl_PV_Milestones[[#This Row],[Work ID]],tbl_PV_Meta[Work ID '#],tbl_PV_Meta[Sub-Portfolio])</f>
        <v>Sub-Portfolio 8</v>
      </c>
      <c r="V1207" s="41">
        <f>IF(MONTH(tbl_PV_Milestones[[#This Row],[Baseline Date]])&lt;7,YEAR(tbl_PV_Milestones[[#This Row],[Baseline Date]]),YEAR(tbl_PV_Milestones[[#This Row],[Baseline Date]])+1)</f>
        <v>1900</v>
      </c>
      <c r="W1207" s="41">
        <f>IF(MONTH(tbl_PV_Milestones[[#This Row],[Actual/Schedule Finish]])&lt;7,YEAR(tbl_PV_Milestones[[#This Row],[Actual/Schedule Finish]]),YEAR(tbl_PV_Milestones[[#This Row],[Actual/Schedule Finish]])+1)</f>
        <v>2025</v>
      </c>
      <c r="X1207" s="41" t="str">
        <f>IF(OR(tbl_PV_Milestones[[#This Row],[Project Status]]="Completed",tbl_PV_Milestones[[#This Row],[Project Status]]="Assumed Completed"),"Yes","No")</f>
        <v>Yes</v>
      </c>
      <c r="Y1207" s="41">
        <f>IF(tbl_PV_Milestones[[#This Row],[Baseline Date]]="",1,0)</f>
        <v>1</v>
      </c>
      <c r="Z1207" s="41">
        <f>IF(tbl_PV_Milestones[[#This Row],[Baseline Date]]&lt;PV_Meta!$B$7,1,0)</f>
        <v>1</v>
      </c>
      <c r="AA1207" s="41">
        <f>IF(tbl_PV_Milestones[[#This Row],[Complete]]="Yes",1,0)</f>
        <v>1</v>
      </c>
      <c r="AB1207" s="41">
        <f>IF(AND(tbl_PV_Milestones[[#This Row],[BL FY]]=2025,tbl_PV_Milestones[[#This Row],[Baseline Date]]&lt;PV_Meta!$B$7),1,0)</f>
        <v>0</v>
      </c>
      <c r="AC1207" s="41">
        <f>IF(AND(tbl_PV_Milestones[[#This Row],[Planned YTD]]=1,tbl_PV_Milestones[[#This Row],[Complete]]="Yes"),1,0)</f>
        <v>0</v>
      </c>
      <c r="AD1207" s="41">
        <f>IF(AND(tbl_PV_Milestones[[#This Row],[Actual/Schedule Finish]]&lt;PV_Meta!$B$7,tbl_PV_Milestones[[#This Row],[Complete]]="No",tbl_PV_Milestones[[#This Row],[Project Status]]&lt;&gt;"On Hold"),1,0)</f>
        <v>0</v>
      </c>
      <c r="AE1207" s="41">
        <f>IF(AND(tbl_PV_Milestones[[#This Row],[Actual/Schedule Finish]]&gt;tbl_PV_Milestones[[#This Row],[Baseline Date]],tbl_PV_Milestones[[#This Row],[Complete]]="No",tbl_PV_Milestones[[#This Row],[Project Status]]&lt;&gt;"On Hold",tbl_PV_Milestones[[#This Row],[Overdue]]=0,tbl_PV_Milestones[[#This Row],[To be Baselined]]&lt;&gt;1),1,0)</f>
        <v>0</v>
      </c>
      <c r="AF1207" s="41">
        <f>IF(AND(tbl_PV_Milestones[[#This Row],[BL FY]]=2025,tbl_PV_Milestones[[#This Row],[Finish FY]]&gt;2025),1,0)</f>
        <v>0</v>
      </c>
      <c r="AG1207" s="56" t="str">
        <f>_xlfn.XLOOKUP(tbl_PV_Milestones[[#This Row],[Work ID]],tbl_PV_Meta[Work ID '#],tbl_PV_Meta[Project Manager/Owner],,0)</f>
        <v>Project Manager 25</v>
      </c>
      <c r="AH1207" s="6"/>
    </row>
    <row r="1208" spans="4:34" x14ac:dyDescent="0.25">
      <c r="D1208" s="6" t="s">
        <v>806</v>
      </c>
      <c r="E1208" s="6" t="s">
        <v>52</v>
      </c>
      <c r="F1208" s="6" t="s">
        <v>1703</v>
      </c>
      <c r="G1208" s="6" t="s">
        <v>511</v>
      </c>
      <c r="H1208" s="6" t="s">
        <v>505</v>
      </c>
      <c r="I1208" s="6" t="s">
        <v>512</v>
      </c>
      <c r="J1208" s="6" t="s">
        <v>806</v>
      </c>
      <c r="K1208" s="6" t="s">
        <v>278</v>
      </c>
      <c r="L1208" s="6" t="s">
        <v>119</v>
      </c>
      <c r="M1208" s="43"/>
      <c r="N1208" s="44" t="s">
        <v>1979</v>
      </c>
      <c r="O1208" s="39">
        <v>45483.708333333299</v>
      </c>
      <c r="S1208" s="45" t="e">
        <f>_xlfn.CONCAT(#REF!,TRIM(tbl_PV_Milestones[[#This Row],[Milestone Description]]))</f>
        <v>#REF!</v>
      </c>
      <c r="T1208" s="84" t="str">
        <f>IF(COUNTIF(tbl_PV_Milestones[UID],tbl_PV_Milestones[[#This Row],[UID]])&gt;1,"Duplicate","")</f>
        <v>Duplicate</v>
      </c>
      <c r="U1208" s="42" t="str">
        <f>_xlfn.XLOOKUP(tbl_PV_Milestones[[#This Row],[Work ID]],tbl_PV_Meta[Work ID '#],tbl_PV_Meta[Sub-Portfolio])</f>
        <v>Sub-Portfolio 8</v>
      </c>
      <c r="V1208" s="41">
        <f>IF(MONTH(tbl_PV_Milestones[[#This Row],[Baseline Date]])&lt;7,YEAR(tbl_PV_Milestones[[#This Row],[Baseline Date]]),YEAR(tbl_PV_Milestones[[#This Row],[Baseline Date]])+1)</f>
        <v>1900</v>
      </c>
      <c r="W1208" s="41">
        <f>IF(MONTH(tbl_PV_Milestones[[#This Row],[Actual/Schedule Finish]])&lt;7,YEAR(tbl_PV_Milestones[[#This Row],[Actual/Schedule Finish]]),YEAR(tbl_PV_Milestones[[#This Row],[Actual/Schedule Finish]])+1)</f>
        <v>2025</v>
      </c>
      <c r="X1208" s="41" t="str">
        <f>IF(OR(tbl_PV_Milestones[[#This Row],[Project Status]]="Completed",tbl_PV_Milestones[[#This Row],[Project Status]]="Assumed Completed"),"Yes","No")</f>
        <v>Yes</v>
      </c>
      <c r="Y1208" s="41">
        <f>IF(tbl_PV_Milestones[[#This Row],[Baseline Date]]="",1,0)</f>
        <v>1</v>
      </c>
      <c r="Z1208" s="41">
        <f>IF(tbl_PV_Milestones[[#This Row],[Baseline Date]]&lt;PV_Meta!$B$7,1,0)</f>
        <v>1</v>
      </c>
      <c r="AA1208" s="41">
        <f>IF(tbl_PV_Milestones[[#This Row],[Complete]]="Yes",1,0)</f>
        <v>1</v>
      </c>
      <c r="AB1208" s="41">
        <f>IF(AND(tbl_PV_Milestones[[#This Row],[BL FY]]=2025,tbl_PV_Milestones[[#This Row],[Baseline Date]]&lt;PV_Meta!$B$7),1,0)</f>
        <v>0</v>
      </c>
      <c r="AC1208" s="41">
        <f>IF(AND(tbl_PV_Milestones[[#This Row],[Planned YTD]]=1,tbl_PV_Milestones[[#This Row],[Complete]]="Yes"),1,0)</f>
        <v>0</v>
      </c>
      <c r="AD1208" s="41">
        <f>IF(AND(tbl_PV_Milestones[[#This Row],[Actual/Schedule Finish]]&lt;PV_Meta!$B$7,tbl_PV_Milestones[[#This Row],[Complete]]="No",tbl_PV_Milestones[[#This Row],[Project Status]]&lt;&gt;"On Hold"),1,0)</f>
        <v>0</v>
      </c>
      <c r="AE1208" s="41">
        <f>IF(AND(tbl_PV_Milestones[[#This Row],[Actual/Schedule Finish]]&gt;tbl_PV_Milestones[[#This Row],[Baseline Date]],tbl_PV_Milestones[[#This Row],[Complete]]="No",tbl_PV_Milestones[[#This Row],[Project Status]]&lt;&gt;"On Hold",tbl_PV_Milestones[[#This Row],[Overdue]]=0,tbl_PV_Milestones[[#This Row],[To be Baselined]]&lt;&gt;1),1,0)</f>
        <v>0</v>
      </c>
      <c r="AF1208" s="41">
        <f>IF(AND(tbl_PV_Milestones[[#This Row],[BL FY]]=2025,tbl_PV_Milestones[[#This Row],[Finish FY]]&gt;2025),1,0)</f>
        <v>0</v>
      </c>
      <c r="AG1208" s="56" t="str">
        <f>_xlfn.XLOOKUP(tbl_PV_Milestones[[#This Row],[Work ID]],tbl_PV_Meta[Work ID '#],tbl_PV_Meta[Project Manager/Owner],,0)</f>
        <v>Project Manager 25</v>
      </c>
      <c r="AH1208" s="6"/>
    </row>
    <row r="1209" spans="4:34" x14ac:dyDescent="0.25">
      <c r="D1209" s="6" t="s">
        <v>806</v>
      </c>
      <c r="E1209" s="6" t="s">
        <v>52</v>
      </c>
      <c r="F1209" s="6" t="s">
        <v>1703</v>
      </c>
      <c r="G1209" s="6" t="s">
        <v>517</v>
      </c>
      <c r="H1209" s="6" t="s">
        <v>505</v>
      </c>
      <c r="I1209" s="6" t="s">
        <v>512</v>
      </c>
      <c r="J1209" s="6" t="s">
        <v>806</v>
      </c>
      <c r="K1209" s="6" t="s">
        <v>278</v>
      </c>
      <c r="L1209" s="6" t="s">
        <v>119</v>
      </c>
      <c r="M1209" s="43"/>
      <c r="N1209" s="44" t="s">
        <v>1979</v>
      </c>
      <c r="O1209" s="39">
        <v>45483.708333333299</v>
      </c>
      <c r="S1209" s="45" t="e">
        <f>_xlfn.CONCAT(#REF!,TRIM(tbl_PV_Milestones[[#This Row],[Milestone Description]]))</f>
        <v>#REF!</v>
      </c>
      <c r="T1209" s="84" t="str">
        <f>IF(COUNTIF(tbl_PV_Milestones[UID],tbl_PV_Milestones[[#This Row],[UID]])&gt;1,"Duplicate","")</f>
        <v>Duplicate</v>
      </c>
      <c r="U1209" s="42" t="str">
        <f>_xlfn.XLOOKUP(tbl_PV_Milestones[[#This Row],[Work ID]],tbl_PV_Meta[Work ID '#],tbl_PV_Meta[Sub-Portfolio])</f>
        <v>Sub-Portfolio 8</v>
      </c>
      <c r="V1209" s="41">
        <f>IF(MONTH(tbl_PV_Milestones[[#This Row],[Baseline Date]])&lt;7,YEAR(tbl_PV_Milestones[[#This Row],[Baseline Date]]),YEAR(tbl_PV_Milestones[[#This Row],[Baseline Date]])+1)</f>
        <v>1900</v>
      </c>
      <c r="W1209" s="41">
        <f>IF(MONTH(tbl_PV_Milestones[[#This Row],[Actual/Schedule Finish]])&lt;7,YEAR(tbl_PV_Milestones[[#This Row],[Actual/Schedule Finish]]),YEAR(tbl_PV_Milestones[[#This Row],[Actual/Schedule Finish]])+1)</f>
        <v>2025</v>
      </c>
      <c r="X1209" s="41" t="str">
        <f>IF(OR(tbl_PV_Milestones[[#This Row],[Project Status]]="Completed",tbl_PV_Milestones[[#This Row],[Project Status]]="Assumed Completed"),"Yes","No")</f>
        <v>Yes</v>
      </c>
      <c r="Y1209" s="41">
        <f>IF(tbl_PV_Milestones[[#This Row],[Baseline Date]]="",1,0)</f>
        <v>1</v>
      </c>
      <c r="Z1209" s="41">
        <f>IF(tbl_PV_Milestones[[#This Row],[Baseline Date]]&lt;PV_Meta!$B$7,1,0)</f>
        <v>1</v>
      </c>
      <c r="AA1209" s="41">
        <f>IF(tbl_PV_Milestones[[#This Row],[Complete]]="Yes",1,0)</f>
        <v>1</v>
      </c>
      <c r="AB1209" s="41">
        <f>IF(AND(tbl_PV_Milestones[[#This Row],[BL FY]]=2025,tbl_PV_Milestones[[#This Row],[Baseline Date]]&lt;PV_Meta!$B$7),1,0)</f>
        <v>0</v>
      </c>
      <c r="AC1209" s="41">
        <f>IF(AND(tbl_PV_Milestones[[#This Row],[Planned YTD]]=1,tbl_PV_Milestones[[#This Row],[Complete]]="Yes"),1,0)</f>
        <v>0</v>
      </c>
      <c r="AD1209" s="41">
        <f>IF(AND(tbl_PV_Milestones[[#This Row],[Actual/Schedule Finish]]&lt;PV_Meta!$B$7,tbl_PV_Milestones[[#This Row],[Complete]]="No",tbl_PV_Milestones[[#This Row],[Project Status]]&lt;&gt;"On Hold"),1,0)</f>
        <v>0</v>
      </c>
      <c r="AE1209" s="41">
        <f>IF(AND(tbl_PV_Milestones[[#This Row],[Actual/Schedule Finish]]&gt;tbl_PV_Milestones[[#This Row],[Baseline Date]],tbl_PV_Milestones[[#This Row],[Complete]]="No",tbl_PV_Milestones[[#This Row],[Project Status]]&lt;&gt;"On Hold",tbl_PV_Milestones[[#This Row],[Overdue]]=0,tbl_PV_Milestones[[#This Row],[To be Baselined]]&lt;&gt;1),1,0)</f>
        <v>0</v>
      </c>
      <c r="AF1209" s="41">
        <f>IF(AND(tbl_PV_Milestones[[#This Row],[BL FY]]=2025,tbl_PV_Milestones[[#This Row],[Finish FY]]&gt;2025),1,0)</f>
        <v>0</v>
      </c>
      <c r="AG1209" s="56" t="str">
        <f>_xlfn.XLOOKUP(tbl_PV_Milestones[[#This Row],[Work ID]],tbl_PV_Meta[Work ID '#],tbl_PV_Meta[Project Manager/Owner],,0)</f>
        <v>Project Manager 25</v>
      </c>
      <c r="AH1209" s="6"/>
    </row>
    <row r="1210" spans="4:34" x14ac:dyDescent="0.25">
      <c r="D1210" s="6" t="s">
        <v>806</v>
      </c>
      <c r="E1210" s="6" t="s">
        <v>52</v>
      </c>
      <c r="F1210" s="6" t="s">
        <v>1703</v>
      </c>
      <c r="G1210" s="6" t="s">
        <v>518</v>
      </c>
      <c r="H1210" s="6" t="s">
        <v>519</v>
      </c>
      <c r="I1210" s="6" t="s">
        <v>512</v>
      </c>
      <c r="J1210" s="6" t="s">
        <v>806</v>
      </c>
      <c r="K1210" s="6" t="s">
        <v>278</v>
      </c>
      <c r="L1210" s="6" t="s">
        <v>119</v>
      </c>
      <c r="M1210" s="43"/>
      <c r="N1210" s="44" t="s">
        <v>1979</v>
      </c>
      <c r="O1210" s="39">
        <v>45497.708333333299</v>
      </c>
      <c r="S1210" s="45" t="e">
        <f>_xlfn.CONCAT(#REF!,TRIM(tbl_PV_Milestones[[#This Row],[Milestone Description]]))</f>
        <v>#REF!</v>
      </c>
      <c r="T1210" s="84" t="str">
        <f>IF(COUNTIF(tbl_PV_Milestones[UID],tbl_PV_Milestones[[#This Row],[UID]])&gt;1,"Duplicate","")</f>
        <v>Duplicate</v>
      </c>
      <c r="U1210" s="42" t="str">
        <f>_xlfn.XLOOKUP(tbl_PV_Milestones[[#This Row],[Work ID]],tbl_PV_Meta[Work ID '#],tbl_PV_Meta[Sub-Portfolio])</f>
        <v>Sub-Portfolio 8</v>
      </c>
      <c r="V1210" s="41">
        <f>IF(MONTH(tbl_PV_Milestones[[#This Row],[Baseline Date]])&lt;7,YEAR(tbl_PV_Milestones[[#This Row],[Baseline Date]]),YEAR(tbl_PV_Milestones[[#This Row],[Baseline Date]])+1)</f>
        <v>1900</v>
      </c>
      <c r="W1210" s="41">
        <f>IF(MONTH(tbl_PV_Milestones[[#This Row],[Actual/Schedule Finish]])&lt;7,YEAR(tbl_PV_Milestones[[#This Row],[Actual/Schedule Finish]]),YEAR(tbl_PV_Milestones[[#This Row],[Actual/Schedule Finish]])+1)</f>
        <v>2025</v>
      </c>
      <c r="X1210" s="41" t="str">
        <f>IF(OR(tbl_PV_Milestones[[#This Row],[Project Status]]="Completed",tbl_PV_Milestones[[#This Row],[Project Status]]="Assumed Completed"),"Yes","No")</f>
        <v>Yes</v>
      </c>
      <c r="Y1210" s="41">
        <f>IF(tbl_PV_Milestones[[#This Row],[Baseline Date]]="",1,0)</f>
        <v>1</v>
      </c>
      <c r="Z1210" s="41">
        <f>IF(tbl_PV_Milestones[[#This Row],[Baseline Date]]&lt;PV_Meta!$B$7,1,0)</f>
        <v>1</v>
      </c>
      <c r="AA1210" s="41">
        <f>IF(tbl_PV_Milestones[[#This Row],[Complete]]="Yes",1,0)</f>
        <v>1</v>
      </c>
      <c r="AB1210" s="41">
        <f>IF(AND(tbl_PV_Milestones[[#This Row],[BL FY]]=2025,tbl_PV_Milestones[[#This Row],[Baseline Date]]&lt;PV_Meta!$B$7),1,0)</f>
        <v>0</v>
      </c>
      <c r="AC1210" s="41">
        <f>IF(AND(tbl_PV_Milestones[[#This Row],[Planned YTD]]=1,tbl_PV_Milestones[[#This Row],[Complete]]="Yes"),1,0)</f>
        <v>0</v>
      </c>
      <c r="AD1210" s="41">
        <f>IF(AND(tbl_PV_Milestones[[#This Row],[Actual/Schedule Finish]]&lt;PV_Meta!$B$7,tbl_PV_Milestones[[#This Row],[Complete]]="No",tbl_PV_Milestones[[#This Row],[Project Status]]&lt;&gt;"On Hold"),1,0)</f>
        <v>0</v>
      </c>
      <c r="AE1210" s="41">
        <f>IF(AND(tbl_PV_Milestones[[#This Row],[Actual/Schedule Finish]]&gt;tbl_PV_Milestones[[#This Row],[Baseline Date]],tbl_PV_Milestones[[#This Row],[Complete]]="No",tbl_PV_Milestones[[#This Row],[Project Status]]&lt;&gt;"On Hold",tbl_PV_Milestones[[#This Row],[Overdue]]=0,tbl_PV_Milestones[[#This Row],[To be Baselined]]&lt;&gt;1),1,0)</f>
        <v>0</v>
      </c>
      <c r="AF1210" s="41">
        <f>IF(AND(tbl_PV_Milestones[[#This Row],[BL FY]]=2025,tbl_PV_Milestones[[#This Row],[Finish FY]]&gt;2025),1,0)</f>
        <v>0</v>
      </c>
      <c r="AG1210" s="56" t="str">
        <f>_xlfn.XLOOKUP(tbl_PV_Milestones[[#This Row],[Work ID]],tbl_PV_Meta[Work ID '#],tbl_PV_Meta[Project Manager/Owner],,0)</f>
        <v>Project Manager 25</v>
      </c>
      <c r="AH1210" s="6"/>
    </row>
    <row r="1211" spans="4:34" x14ac:dyDescent="0.25">
      <c r="D1211" s="6" t="s">
        <v>806</v>
      </c>
      <c r="E1211" s="6" t="s">
        <v>503</v>
      </c>
      <c r="F1211" s="6" t="s">
        <v>1716</v>
      </c>
      <c r="G1211" s="6" t="s">
        <v>839</v>
      </c>
      <c r="H1211" s="6" t="s">
        <v>505</v>
      </c>
      <c r="I1211" s="6" t="s">
        <v>522</v>
      </c>
      <c r="J1211" s="6" t="s">
        <v>806</v>
      </c>
      <c r="K1211" s="6" t="s">
        <v>213</v>
      </c>
      <c r="L1211" s="6" t="s">
        <v>132</v>
      </c>
      <c r="M1211" s="43"/>
      <c r="N1211" s="44" t="s">
        <v>1979</v>
      </c>
      <c r="O1211" s="39">
        <v>45482.708333333299</v>
      </c>
      <c r="P1211" s="39">
        <v>45482.708333333299</v>
      </c>
      <c r="Q1211" s="6">
        <v>0</v>
      </c>
      <c r="R1211" s="6">
        <v>0</v>
      </c>
      <c r="S1211" s="45" t="e">
        <f>_xlfn.CONCAT(#REF!,TRIM(tbl_PV_Milestones[[#This Row],[Milestone Description]]))</f>
        <v>#REF!</v>
      </c>
      <c r="T1211" s="84" t="str">
        <f>IF(COUNTIF(tbl_PV_Milestones[UID],tbl_PV_Milestones[[#This Row],[UID]])&gt;1,"Duplicate","")</f>
        <v>Duplicate</v>
      </c>
      <c r="U1211" s="42" t="str">
        <f>_xlfn.XLOOKUP(tbl_PV_Milestones[[#This Row],[Work ID]],tbl_PV_Meta[Work ID '#],tbl_PV_Meta[Sub-Portfolio])</f>
        <v>Sub-Portfolio 7</v>
      </c>
      <c r="V1211" s="41">
        <f>IF(MONTH(tbl_PV_Milestones[[#This Row],[Baseline Date]])&lt;7,YEAR(tbl_PV_Milestones[[#This Row],[Baseline Date]]),YEAR(tbl_PV_Milestones[[#This Row],[Baseline Date]])+1)</f>
        <v>2025</v>
      </c>
      <c r="W1211" s="41">
        <f>IF(MONTH(tbl_PV_Milestones[[#This Row],[Actual/Schedule Finish]])&lt;7,YEAR(tbl_PV_Milestones[[#This Row],[Actual/Schedule Finish]]),YEAR(tbl_PV_Milestones[[#This Row],[Actual/Schedule Finish]])+1)</f>
        <v>2025</v>
      </c>
      <c r="X1211" s="41" t="str">
        <f>IF(OR(tbl_PV_Milestones[[#This Row],[Project Status]]="Completed",tbl_PV_Milestones[[#This Row],[Project Status]]="Assumed Completed"),"Yes","No")</f>
        <v>Yes</v>
      </c>
      <c r="Y1211" s="41">
        <f>IF(tbl_PV_Milestones[[#This Row],[Baseline Date]]="",1,0)</f>
        <v>0</v>
      </c>
      <c r="Z1211" s="41">
        <f>IF(tbl_PV_Milestones[[#This Row],[Baseline Date]]&lt;PV_Meta!$B$7,1,0)</f>
        <v>1</v>
      </c>
      <c r="AA1211" s="41">
        <f>IF(tbl_PV_Milestones[[#This Row],[Complete]]="Yes",1,0)</f>
        <v>1</v>
      </c>
      <c r="AB1211" s="41">
        <f>IF(AND(tbl_PV_Milestones[[#This Row],[BL FY]]=2025,tbl_PV_Milestones[[#This Row],[Baseline Date]]&lt;PV_Meta!$B$7),1,0)</f>
        <v>1</v>
      </c>
      <c r="AC1211" s="41">
        <f>IF(AND(tbl_PV_Milestones[[#This Row],[Planned YTD]]=1,tbl_PV_Milestones[[#This Row],[Complete]]="Yes"),1,0)</f>
        <v>1</v>
      </c>
      <c r="AD1211" s="41">
        <f>IF(AND(tbl_PV_Milestones[[#This Row],[Actual/Schedule Finish]]&lt;PV_Meta!$B$7,tbl_PV_Milestones[[#This Row],[Complete]]="No",tbl_PV_Milestones[[#This Row],[Project Status]]&lt;&gt;"On Hold"),1,0)</f>
        <v>0</v>
      </c>
      <c r="AE1211" s="41">
        <f>IF(AND(tbl_PV_Milestones[[#This Row],[Actual/Schedule Finish]]&gt;tbl_PV_Milestones[[#This Row],[Baseline Date]],tbl_PV_Milestones[[#This Row],[Complete]]="No",tbl_PV_Milestones[[#This Row],[Project Status]]&lt;&gt;"On Hold",tbl_PV_Milestones[[#This Row],[Overdue]]=0,tbl_PV_Milestones[[#This Row],[To be Baselined]]&lt;&gt;1),1,0)</f>
        <v>0</v>
      </c>
      <c r="AF1211" s="41">
        <f>IF(AND(tbl_PV_Milestones[[#This Row],[BL FY]]=2025,tbl_PV_Milestones[[#This Row],[Finish FY]]&gt;2025),1,0)</f>
        <v>0</v>
      </c>
      <c r="AG1211" s="56" t="str">
        <f>_xlfn.XLOOKUP(tbl_PV_Milestones[[#This Row],[Work ID]],tbl_PV_Meta[Work ID '#],tbl_PV_Meta[Project Manager/Owner],,0)</f>
        <v>Project Manager 38</v>
      </c>
      <c r="AH1211" s="6"/>
    </row>
    <row r="1212" spans="4:34" x14ac:dyDescent="0.25">
      <c r="D1212" s="6" t="s">
        <v>806</v>
      </c>
      <c r="E1212" s="6" t="s">
        <v>503</v>
      </c>
      <c r="F1212" s="6" t="s">
        <v>1716</v>
      </c>
      <c r="G1212" s="6" t="s">
        <v>836</v>
      </c>
      <c r="H1212" s="6" t="s">
        <v>505</v>
      </c>
      <c r="I1212" s="6" t="s">
        <v>522</v>
      </c>
      <c r="J1212" s="6" t="s">
        <v>806</v>
      </c>
      <c r="K1212" s="6" t="s">
        <v>213</v>
      </c>
      <c r="L1212" s="6" t="s">
        <v>132</v>
      </c>
      <c r="M1212" s="43"/>
      <c r="N1212" s="44" t="s">
        <v>1979</v>
      </c>
      <c r="O1212" s="39">
        <v>45482.708333333299</v>
      </c>
      <c r="P1212" s="39">
        <v>45482.708333333299</v>
      </c>
      <c r="Q1212" s="6">
        <v>0</v>
      </c>
      <c r="R1212" s="6">
        <v>0</v>
      </c>
      <c r="S1212" s="45" t="e">
        <f>_xlfn.CONCAT(#REF!,TRIM(tbl_PV_Milestones[[#This Row],[Milestone Description]]))</f>
        <v>#REF!</v>
      </c>
      <c r="T1212" s="84" t="str">
        <f>IF(COUNTIF(tbl_PV_Milestones[UID],tbl_PV_Milestones[[#This Row],[UID]])&gt;1,"Duplicate","")</f>
        <v>Duplicate</v>
      </c>
      <c r="U1212" s="42" t="str">
        <f>_xlfn.XLOOKUP(tbl_PV_Milestones[[#This Row],[Work ID]],tbl_PV_Meta[Work ID '#],tbl_PV_Meta[Sub-Portfolio])</f>
        <v>Sub-Portfolio 7</v>
      </c>
      <c r="V1212" s="41">
        <f>IF(MONTH(tbl_PV_Milestones[[#This Row],[Baseline Date]])&lt;7,YEAR(tbl_PV_Milestones[[#This Row],[Baseline Date]]),YEAR(tbl_PV_Milestones[[#This Row],[Baseline Date]])+1)</f>
        <v>2025</v>
      </c>
      <c r="W1212" s="41">
        <f>IF(MONTH(tbl_PV_Milestones[[#This Row],[Actual/Schedule Finish]])&lt;7,YEAR(tbl_PV_Milestones[[#This Row],[Actual/Schedule Finish]]),YEAR(tbl_PV_Milestones[[#This Row],[Actual/Schedule Finish]])+1)</f>
        <v>2025</v>
      </c>
      <c r="X1212" s="41" t="str">
        <f>IF(OR(tbl_PV_Milestones[[#This Row],[Project Status]]="Completed",tbl_PV_Milestones[[#This Row],[Project Status]]="Assumed Completed"),"Yes","No")</f>
        <v>Yes</v>
      </c>
      <c r="Y1212" s="41">
        <f>IF(tbl_PV_Milestones[[#This Row],[Baseline Date]]="",1,0)</f>
        <v>0</v>
      </c>
      <c r="Z1212" s="41">
        <f>IF(tbl_PV_Milestones[[#This Row],[Baseline Date]]&lt;PV_Meta!$B$7,1,0)</f>
        <v>1</v>
      </c>
      <c r="AA1212" s="41">
        <f>IF(tbl_PV_Milestones[[#This Row],[Complete]]="Yes",1,0)</f>
        <v>1</v>
      </c>
      <c r="AB1212" s="41">
        <f>IF(AND(tbl_PV_Milestones[[#This Row],[BL FY]]=2025,tbl_PV_Milestones[[#This Row],[Baseline Date]]&lt;PV_Meta!$B$7),1,0)</f>
        <v>1</v>
      </c>
      <c r="AC1212" s="41">
        <f>IF(AND(tbl_PV_Milestones[[#This Row],[Planned YTD]]=1,tbl_PV_Milestones[[#This Row],[Complete]]="Yes"),1,0)</f>
        <v>1</v>
      </c>
      <c r="AD1212" s="41">
        <f>IF(AND(tbl_PV_Milestones[[#This Row],[Actual/Schedule Finish]]&lt;PV_Meta!$B$7,tbl_PV_Milestones[[#This Row],[Complete]]="No",tbl_PV_Milestones[[#This Row],[Project Status]]&lt;&gt;"On Hold"),1,0)</f>
        <v>0</v>
      </c>
      <c r="AE1212" s="41">
        <f>IF(AND(tbl_PV_Milestones[[#This Row],[Actual/Schedule Finish]]&gt;tbl_PV_Milestones[[#This Row],[Baseline Date]],tbl_PV_Milestones[[#This Row],[Complete]]="No",tbl_PV_Milestones[[#This Row],[Project Status]]&lt;&gt;"On Hold",tbl_PV_Milestones[[#This Row],[Overdue]]=0,tbl_PV_Milestones[[#This Row],[To be Baselined]]&lt;&gt;1),1,0)</f>
        <v>0</v>
      </c>
      <c r="AF1212" s="41">
        <f>IF(AND(tbl_PV_Milestones[[#This Row],[BL FY]]=2025,tbl_PV_Milestones[[#This Row],[Finish FY]]&gt;2025),1,0)</f>
        <v>0</v>
      </c>
      <c r="AG1212" s="56" t="str">
        <f>_xlfn.XLOOKUP(tbl_PV_Milestones[[#This Row],[Work ID]],tbl_PV_Meta[Work ID '#],tbl_PV_Meta[Project Manager/Owner],,0)</f>
        <v>Project Manager 38</v>
      </c>
      <c r="AH1212" s="6"/>
    </row>
    <row r="1213" spans="4:34" x14ac:dyDescent="0.25">
      <c r="D1213" s="6" t="s">
        <v>806</v>
      </c>
      <c r="E1213" s="6" t="s">
        <v>503</v>
      </c>
      <c r="F1213" s="6" t="s">
        <v>1716</v>
      </c>
      <c r="G1213" s="6" t="s">
        <v>837</v>
      </c>
      <c r="H1213" s="6" t="s">
        <v>505</v>
      </c>
      <c r="I1213" s="6" t="s">
        <v>522</v>
      </c>
      <c r="J1213" s="6" t="s">
        <v>806</v>
      </c>
      <c r="K1213" s="6" t="s">
        <v>213</v>
      </c>
      <c r="L1213" s="6" t="s">
        <v>132</v>
      </c>
      <c r="M1213" s="43"/>
      <c r="N1213" s="44" t="s">
        <v>1979</v>
      </c>
      <c r="O1213" s="39">
        <v>45482.708333333299</v>
      </c>
      <c r="P1213" s="39">
        <v>45482.708333333299</v>
      </c>
      <c r="Q1213" s="6">
        <v>0</v>
      </c>
      <c r="R1213" s="6">
        <v>0</v>
      </c>
      <c r="S1213" s="45" t="e">
        <f>_xlfn.CONCAT(#REF!,TRIM(tbl_PV_Milestones[[#This Row],[Milestone Description]]))</f>
        <v>#REF!</v>
      </c>
      <c r="T1213" s="84" t="str">
        <f>IF(COUNTIF(tbl_PV_Milestones[UID],tbl_PV_Milestones[[#This Row],[UID]])&gt;1,"Duplicate","")</f>
        <v>Duplicate</v>
      </c>
      <c r="U1213" s="42" t="str">
        <f>_xlfn.XLOOKUP(tbl_PV_Milestones[[#This Row],[Work ID]],tbl_PV_Meta[Work ID '#],tbl_PV_Meta[Sub-Portfolio])</f>
        <v>Sub-Portfolio 7</v>
      </c>
      <c r="V1213" s="41">
        <f>IF(MONTH(tbl_PV_Milestones[[#This Row],[Baseline Date]])&lt;7,YEAR(tbl_PV_Milestones[[#This Row],[Baseline Date]]),YEAR(tbl_PV_Milestones[[#This Row],[Baseline Date]])+1)</f>
        <v>2025</v>
      </c>
      <c r="W1213" s="41">
        <f>IF(MONTH(tbl_PV_Milestones[[#This Row],[Actual/Schedule Finish]])&lt;7,YEAR(tbl_PV_Milestones[[#This Row],[Actual/Schedule Finish]]),YEAR(tbl_PV_Milestones[[#This Row],[Actual/Schedule Finish]])+1)</f>
        <v>2025</v>
      </c>
      <c r="X1213" s="41" t="str">
        <f>IF(OR(tbl_PV_Milestones[[#This Row],[Project Status]]="Completed",tbl_PV_Milestones[[#This Row],[Project Status]]="Assumed Completed"),"Yes","No")</f>
        <v>Yes</v>
      </c>
      <c r="Y1213" s="41">
        <f>IF(tbl_PV_Milestones[[#This Row],[Baseline Date]]="",1,0)</f>
        <v>0</v>
      </c>
      <c r="Z1213" s="41">
        <f>IF(tbl_PV_Milestones[[#This Row],[Baseline Date]]&lt;PV_Meta!$B$7,1,0)</f>
        <v>1</v>
      </c>
      <c r="AA1213" s="41">
        <f>IF(tbl_PV_Milestones[[#This Row],[Complete]]="Yes",1,0)</f>
        <v>1</v>
      </c>
      <c r="AB1213" s="41">
        <f>IF(AND(tbl_PV_Milestones[[#This Row],[BL FY]]=2025,tbl_PV_Milestones[[#This Row],[Baseline Date]]&lt;PV_Meta!$B$7),1,0)</f>
        <v>1</v>
      </c>
      <c r="AC1213" s="41">
        <f>IF(AND(tbl_PV_Milestones[[#This Row],[Planned YTD]]=1,tbl_PV_Milestones[[#This Row],[Complete]]="Yes"),1,0)</f>
        <v>1</v>
      </c>
      <c r="AD1213" s="41">
        <f>IF(AND(tbl_PV_Milestones[[#This Row],[Actual/Schedule Finish]]&lt;PV_Meta!$B$7,tbl_PV_Milestones[[#This Row],[Complete]]="No",tbl_PV_Milestones[[#This Row],[Project Status]]&lt;&gt;"On Hold"),1,0)</f>
        <v>0</v>
      </c>
      <c r="AE1213" s="41">
        <f>IF(AND(tbl_PV_Milestones[[#This Row],[Actual/Schedule Finish]]&gt;tbl_PV_Milestones[[#This Row],[Baseline Date]],tbl_PV_Milestones[[#This Row],[Complete]]="No",tbl_PV_Milestones[[#This Row],[Project Status]]&lt;&gt;"On Hold",tbl_PV_Milestones[[#This Row],[Overdue]]=0,tbl_PV_Milestones[[#This Row],[To be Baselined]]&lt;&gt;1),1,0)</f>
        <v>0</v>
      </c>
      <c r="AF1213" s="41">
        <f>IF(AND(tbl_PV_Milestones[[#This Row],[BL FY]]=2025,tbl_PV_Milestones[[#This Row],[Finish FY]]&gt;2025),1,0)</f>
        <v>0</v>
      </c>
      <c r="AG1213" s="56" t="str">
        <f>_xlfn.XLOOKUP(tbl_PV_Milestones[[#This Row],[Work ID]],tbl_PV_Meta[Work ID '#],tbl_PV_Meta[Project Manager/Owner],,0)</f>
        <v>Project Manager 38</v>
      </c>
      <c r="AH1213" s="6"/>
    </row>
    <row r="1214" spans="4:34" x14ac:dyDescent="0.25">
      <c r="D1214" s="6" t="s">
        <v>806</v>
      </c>
      <c r="E1214" s="6" t="s">
        <v>503</v>
      </c>
      <c r="F1214" s="6" t="s">
        <v>1716</v>
      </c>
      <c r="G1214" s="6" t="s">
        <v>840</v>
      </c>
      <c r="H1214" s="6" t="s">
        <v>505</v>
      </c>
      <c r="I1214" s="6" t="s">
        <v>522</v>
      </c>
      <c r="J1214" s="6" t="s">
        <v>806</v>
      </c>
      <c r="K1214" s="6" t="s">
        <v>213</v>
      </c>
      <c r="L1214" s="6" t="s">
        <v>132</v>
      </c>
      <c r="M1214" s="43"/>
      <c r="N1214" s="44" t="s">
        <v>1979</v>
      </c>
      <c r="O1214" s="39">
        <v>45482.708333333299</v>
      </c>
      <c r="P1214" s="39">
        <v>45482.708333333299</v>
      </c>
      <c r="Q1214" s="6">
        <v>0</v>
      </c>
      <c r="R1214" s="6">
        <v>0</v>
      </c>
      <c r="S1214" s="45" t="e">
        <f>_xlfn.CONCAT(#REF!,TRIM(tbl_PV_Milestones[[#This Row],[Milestone Description]]))</f>
        <v>#REF!</v>
      </c>
      <c r="T1214" s="84" t="str">
        <f>IF(COUNTIF(tbl_PV_Milestones[UID],tbl_PV_Milestones[[#This Row],[UID]])&gt;1,"Duplicate","")</f>
        <v>Duplicate</v>
      </c>
      <c r="U1214" s="42" t="str">
        <f>_xlfn.XLOOKUP(tbl_PV_Milestones[[#This Row],[Work ID]],tbl_PV_Meta[Work ID '#],tbl_PV_Meta[Sub-Portfolio])</f>
        <v>Sub-Portfolio 7</v>
      </c>
      <c r="V1214" s="41">
        <f>IF(MONTH(tbl_PV_Milestones[[#This Row],[Baseline Date]])&lt;7,YEAR(tbl_PV_Milestones[[#This Row],[Baseline Date]]),YEAR(tbl_PV_Milestones[[#This Row],[Baseline Date]])+1)</f>
        <v>2025</v>
      </c>
      <c r="W1214" s="41">
        <f>IF(MONTH(tbl_PV_Milestones[[#This Row],[Actual/Schedule Finish]])&lt;7,YEAR(tbl_PV_Milestones[[#This Row],[Actual/Schedule Finish]]),YEAR(tbl_PV_Milestones[[#This Row],[Actual/Schedule Finish]])+1)</f>
        <v>2025</v>
      </c>
      <c r="X1214" s="41" t="str">
        <f>IF(OR(tbl_PV_Milestones[[#This Row],[Project Status]]="Completed",tbl_PV_Milestones[[#This Row],[Project Status]]="Assumed Completed"),"Yes","No")</f>
        <v>Yes</v>
      </c>
      <c r="Y1214" s="41">
        <f>IF(tbl_PV_Milestones[[#This Row],[Baseline Date]]="",1,0)</f>
        <v>0</v>
      </c>
      <c r="Z1214" s="41">
        <f>IF(tbl_PV_Milestones[[#This Row],[Baseline Date]]&lt;PV_Meta!$B$7,1,0)</f>
        <v>1</v>
      </c>
      <c r="AA1214" s="41">
        <f>IF(tbl_PV_Milestones[[#This Row],[Complete]]="Yes",1,0)</f>
        <v>1</v>
      </c>
      <c r="AB1214" s="41">
        <f>IF(AND(tbl_PV_Milestones[[#This Row],[BL FY]]=2025,tbl_PV_Milestones[[#This Row],[Baseline Date]]&lt;PV_Meta!$B$7),1,0)</f>
        <v>1</v>
      </c>
      <c r="AC1214" s="41">
        <f>IF(AND(tbl_PV_Milestones[[#This Row],[Planned YTD]]=1,tbl_PV_Milestones[[#This Row],[Complete]]="Yes"),1,0)</f>
        <v>1</v>
      </c>
      <c r="AD1214" s="41">
        <f>IF(AND(tbl_PV_Milestones[[#This Row],[Actual/Schedule Finish]]&lt;PV_Meta!$B$7,tbl_PV_Milestones[[#This Row],[Complete]]="No",tbl_PV_Milestones[[#This Row],[Project Status]]&lt;&gt;"On Hold"),1,0)</f>
        <v>0</v>
      </c>
      <c r="AE1214" s="41">
        <f>IF(AND(tbl_PV_Milestones[[#This Row],[Actual/Schedule Finish]]&gt;tbl_PV_Milestones[[#This Row],[Baseline Date]],tbl_PV_Milestones[[#This Row],[Complete]]="No",tbl_PV_Milestones[[#This Row],[Project Status]]&lt;&gt;"On Hold",tbl_PV_Milestones[[#This Row],[Overdue]]=0,tbl_PV_Milestones[[#This Row],[To be Baselined]]&lt;&gt;1),1,0)</f>
        <v>0</v>
      </c>
      <c r="AF1214" s="41">
        <f>IF(AND(tbl_PV_Milestones[[#This Row],[BL FY]]=2025,tbl_PV_Milestones[[#This Row],[Finish FY]]&gt;2025),1,0)</f>
        <v>0</v>
      </c>
      <c r="AG1214" s="56" t="str">
        <f>_xlfn.XLOOKUP(tbl_PV_Milestones[[#This Row],[Work ID]],tbl_PV_Meta[Work ID '#],tbl_PV_Meta[Project Manager/Owner],,0)</f>
        <v>Project Manager 38</v>
      </c>
      <c r="AH1214" s="6"/>
    </row>
    <row r="1215" spans="4:34" x14ac:dyDescent="0.25">
      <c r="D1215" s="6" t="s">
        <v>806</v>
      </c>
      <c r="E1215" s="6" t="s">
        <v>503</v>
      </c>
      <c r="F1215" s="6" t="s">
        <v>1716</v>
      </c>
      <c r="G1215" s="6" t="s">
        <v>565</v>
      </c>
      <c r="H1215" s="6" t="s">
        <v>519</v>
      </c>
      <c r="I1215" s="6" t="s">
        <v>522</v>
      </c>
      <c r="J1215" s="6" t="s">
        <v>806</v>
      </c>
      <c r="K1215" s="6" t="s">
        <v>213</v>
      </c>
      <c r="L1215" s="6" t="s">
        <v>132</v>
      </c>
      <c r="M1215" s="43"/>
      <c r="N1215" s="44" t="s">
        <v>1979</v>
      </c>
      <c r="O1215" s="39">
        <v>45482.708333333299</v>
      </c>
      <c r="P1215" s="39">
        <v>45482.708333333299</v>
      </c>
      <c r="Q1215" s="6">
        <v>0</v>
      </c>
      <c r="R1215" s="6">
        <v>0</v>
      </c>
      <c r="S1215" s="45" t="e">
        <f>_xlfn.CONCAT(#REF!,TRIM(tbl_PV_Milestones[[#This Row],[Milestone Description]]))</f>
        <v>#REF!</v>
      </c>
      <c r="T1215" s="84" t="str">
        <f>IF(COUNTIF(tbl_PV_Milestones[UID],tbl_PV_Milestones[[#This Row],[UID]])&gt;1,"Duplicate","")</f>
        <v>Duplicate</v>
      </c>
      <c r="U1215" s="42" t="str">
        <f>_xlfn.XLOOKUP(tbl_PV_Milestones[[#This Row],[Work ID]],tbl_PV_Meta[Work ID '#],tbl_PV_Meta[Sub-Portfolio])</f>
        <v>Sub-Portfolio 7</v>
      </c>
      <c r="V1215" s="41">
        <f>IF(MONTH(tbl_PV_Milestones[[#This Row],[Baseline Date]])&lt;7,YEAR(tbl_PV_Milestones[[#This Row],[Baseline Date]]),YEAR(tbl_PV_Milestones[[#This Row],[Baseline Date]])+1)</f>
        <v>2025</v>
      </c>
      <c r="W1215" s="41">
        <f>IF(MONTH(tbl_PV_Milestones[[#This Row],[Actual/Schedule Finish]])&lt;7,YEAR(tbl_PV_Milestones[[#This Row],[Actual/Schedule Finish]]),YEAR(tbl_PV_Milestones[[#This Row],[Actual/Schedule Finish]])+1)</f>
        <v>2025</v>
      </c>
      <c r="X1215" s="41" t="str">
        <f>IF(OR(tbl_PV_Milestones[[#This Row],[Project Status]]="Completed",tbl_PV_Milestones[[#This Row],[Project Status]]="Assumed Completed"),"Yes","No")</f>
        <v>Yes</v>
      </c>
      <c r="Y1215" s="41">
        <f>IF(tbl_PV_Milestones[[#This Row],[Baseline Date]]="",1,0)</f>
        <v>0</v>
      </c>
      <c r="Z1215" s="41">
        <f>IF(tbl_PV_Milestones[[#This Row],[Baseline Date]]&lt;PV_Meta!$B$7,1,0)</f>
        <v>1</v>
      </c>
      <c r="AA1215" s="41">
        <f>IF(tbl_PV_Milestones[[#This Row],[Complete]]="Yes",1,0)</f>
        <v>1</v>
      </c>
      <c r="AB1215" s="41">
        <f>IF(AND(tbl_PV_Milestones[[#This Row],[BL FY]]=2025,tbl_PV_Milestones[[#This Row],[Baseline Date]]&lt;PV_Meta!$B$7),1,0)</f>
        <v>1</v>
      </c>
      <c r="AC1215" s="41">
        <f>IF(AND(tbl_PV_Milestones[[#This Row],[Planned YTD]]=1,tbl_PV_Milestones[[#This Row],[Complete]]="Yes"),1,0)</f>
        <v>1</v>
      </c>
      <c r="AD1215" s="41">
        <f>IF(AND(tbl_PV_Milestones[[#This Row],[Actual/Schedule Finish]]&lt;PV_Meta!$B$7,tbl_PV_Milestones[[#This Row],[Complete]]="No",tbl_PV_Milestones[[#This Row],[Project Status]]&lt;&gt;"On Hold"),1,0)</f>
        <v>0</v>
      </c>
      <c r="AE1215" s="41">
        <f>IF(AND(tbl_PV_Milestones[[#This Row],[Actual/Schedule Finish]]&gt;tbl_PV_Milestones[[#This Row],[Baseline Date]],tbl_PV_Milestones[[#This Row],[Complete]]="No",tbl_PV_Milestones[[#This Row],[Project Status]]&lt;&gt;"On Hold",tbl_PV_Milestones[[#This Row],[Overdue]]=0,tbl_PV_Milestones[[#This Row],[To be Baselined]]&lt;&gt;1),1,0)</f>
        <v>0</v>
      </c>
      <c r="AF1215" s="41">
        <f>IF(AND(tbl_PV_Milestones[[#This Row],[BL FY]]=2025,tbl_PV_Milestones[[#This Row],[Finish FY]]&gt;2025),1,0)</f>
        <v>0</v>
      </c>
      <c r="AG1215" s="56" t="str">
        <f>_xlfn.XLOOKUP(tbl_PV_Milestones[[#This Row],[Work ID]],tbl_PV_Meta[Work ID '#],tbl_PV_Meta[Project Manager/Owner],,0)</f>
        <v>Project Manager 38</v>
      </c>
      <c r="AH1215" s="6"/>
    </row>
    <row r="1216" spans="4:34" x14ac:dyDescent="0.25">
      <c r="D1216" s="6" t="s">
        <v>806</v>
      </c>
      <c r="E1216" s="6" t="s">
        <v>503</v>
      </c>
      <c r="F1216" s="6" t="s">
        <v>1702</v>
      </c>
      <c r="G1216" s="6" t="s">
        <v>563</v>
      </c>
      <c r="H1216" s="6" t="s">
        <v>505</v>
      </c>
      <c r="I1216" s="6" t="s">
        <v>522</v>
      </c>
      <c r="J1216" s="6" t="s">
        <v>806</v>
      </c>
      <c r="K1216" s="6" t="s">
        <v>278</v>
      </c>
      <c r="L1216" s="6" t="s">
        <v>117</v>
      </c>
      <c r="M1216" s="43"/>
      <c r="N1216" s="44" t="s">
        <v>1979</v>
      </c>
      <c r="O1216" s="39">
        <v>45182.708333333299</v>
      </c>
      <c r="P1216" s="39">
        <v>45182.708333333299</v>
      </c>
      <c r="Q1216" s="6">
        <v>0</v>
      </c>
      <c r="R1216" s="6">
        <v>0</v>
      </c>
      <c r="S1216" s="45" t="e">
        <f>_xlfn.CONCAT(#REF!,TRIM(tbl_PV_Milestones[[#This Row],[Milestone Description]]))</f>
        <v>#REF!</v>
      </c>
      <c r="T1216" s="84" t="str">
        <f>IF(COUNTIF(tbl_PV_Milestones[UID],tbl_PV_Milestones[[#This Row],[UID]])&gt;1,"Duplicate","")</f>
        <v>Duplicate</v>
      </c>
      <c r="U1216" s="42" t="str">
        <f>_xlfn.XLOOKUP(tbl_PV_Milestones[[#This Row],[Work ID]],tbl_PV_Meta[Work ID '#],tbl_PV_Meta[Sub-Portfolio])</f>
        <v>Sub-Portfolio 8</v>
      </c>
      <c r="V1216" s="41">
        <f>IF(MONTH(tbl_PV_Milestones[[#This Row],[Baseline Date]])&lt;7,YEAR(tbl_PV_Milestones[[#This Row],[Baseline Date]]),YEAR(tbl_PV_Milestones[[#This Row],[Baseline Date]])+1)</f>
        <v>2024</v>
      </c>
      <c r="W1216" s="41">
        <f>IF(MONTH(tbl_PV_Milestones[[#This Row],[Actual/Schedule Finish]])&lt;7,YEAR(tbl_PV_Milestones[[#This Row],[Actual/Schedule Finish]]),YEAR(tbl_PV_Milestones[[#This Row],[Actual/Schedule Finish]])+1)</f>
        <v>2024</v>
      </c>
      <c r="X1216" s="41" t="str">
        <f>IF(OR(tbl_PV_Milestones[[#This Row],[Project Status]]="Completed",tbl_PV_Milestones[[#This Row],[Project Status]]="Assumed Completed"),"Yes","No")</f>
        <v>Yes</v>
      </c>
      <c r="Y1216" s="41">
        <f>IF(tbl_PV_Milestones[[#This Row],[Baseline Date]]="",1,0)</f>
        <v>0</v>
      </c>
      <c r="Z1216" s="41">
        <f>IF(tbl_PV_Milestones[[#This Row],[Baseline Date]]&lt;PV_Meta!$B$7,1,0)</f>
        <v>1</v>
      </c>
      <c r="AA1216" s="41">
        <f>IF(tbl_PV_Milestones[[#This Row],[Complete]]="Yes",1,0)</f>
        <v>1</v>
      </c>
      <c r="AB1216" s="41">
        <f>IF(AND(tbl_PV_Milestones[[#This Row],[BL FY]]=2025,tbl_PV_Milestones[[#This Row],[Baseline Date]]&lt;PV_Meta!$B$7),1,0)</f>
        <v>0</v>
      </c>
      <c r="AC1216" s="41">
        <f>IF(AND(tbl_PV_Milestones[[#This Row],[Planned YTD]]=1,tbl_PV_Milestones[[#This Row],[Complete]]="Yes"),1,0)</f>
        <v>0</v>
      </c>
      <c r="AD1216" s="41">
        <f>IF(AND(tbl_PV_Milestones[[#This Row],[Actual/Schedule Finish]]&lt;PV_Meta!$B$7,tbl_PV_Milestones[[#This Row],[Complete]]="No",tbl_PV_Milestones[[#This Row],[Project Status]]&lt;&gt;"On Hold"),1,0)</f>
        <v>0</v>
      </c>
      <c r="AE1216" s="41">
        <f>IF(AND(tbl_PV_Milestones[[#This Row],[Actual/Schedule Finish]]&gt;tbl_PV_Milestones[[#This Row],[Baseline Date]],tbl_PV_Milestones[[#This Row],[Complete]]="No",tbl_PV_Milestones[[#This Row],[Project Status]]&lt;&gt;"On Hold",tbl_PV_Milestones[[#This Row],[Overdue]]=0,tbl_PV_Milestones[[#This Row],[To be Baselined]]&lt;&gt;1),1,0)</f>
        <v>0</v>
      </c>
      <c r="AF1216" s="41">
        <f>IF(AND(tbl_PV_Milestones[[#This Row],[BL FY]]=2025,tbl_PV_Milestones[[#This Row],[Finish FY]]&gt;2025),1,0)</f>
        <v>0</v>
      </c>
      <c r="AG1216" s="56" t="str">
        <f>_xlfn.XLOOKUP(tbl_PV_Milestones[[#This Row],[Work ID]],tbl_PV_Meta[Work ID '#],tbl_PV_Meta[Project Manager/Owner],,0)</f>
        <v>Project Manager 22</v>
      </c>
      <c r="AH1216" s="6"/>
    </row>
    <row r="1217" spans="4:34" x14ac:dyDescent="0.25">
      <c r="D1217" s="6" t="s">
        <v>806</v>
      </c>
      <c r="E1217" s="6" t="s">
        <v>503</v>
      </c>
      <c r="F1217" s="6" t="s">
        <v>1702</v>
      </c>
      <c r="G1217" s="6" t="s">
        <v>562</v>
      </c>
      <c r="H1217" s="6" t="s">
        <v>505</v>
      </c>
      <c r="I1217" s="6" t="s">
        <v>522</v>
      </c>
      <c r="J1217" s="6" t="s">
        <v>806</v>
      </c>
      <c r="K1217" s="6" t="s">
        <v>278</v>
      </c>
      <c r="L1217" s="6" t="s">
        <v>117</v>
      </c>
      <c r="M1217" s="43"/>
      <c r="N1217" s="44" t="s">
        <v>1979</v>
      </c>
      <c r="O1217" s="39">
        <v>45182.708333333299</v>
      </c>
      <c r="P1217" s="39">
        <v>45182.708333333299</v>
      </c>
      <c r="Q1217" s="6">
        <v>0</v>
      </c>
      <c r="R1217" s="6">
        <v>0</v>
      </c>
      <c r="S1217" s="45" t="e">
        <f>_xlfn.CONCAT(#REF!,TRIM(tbl_PV_Milestones[[#This Row],[Milestone Description]]))</f>
        <v>#REF!</v>
      </c>
      <c r="T1217" s="84" t="str">
        <f>IF(COUNTIF(tbl_PV_Milestones[UID],tbl_PV_Milestones[[#This Row],[UID]])&gt;1,"Duplicate","")</f>
        <v>Duplicate</v>
      </c>
      <c r="U1217" s="42" t="str">
        <f>_xlfn.XLOOKUP(tbl_PV_Milestones[[#This Row],[Work ID]],tbl_PV_Meta[Work ID '#],tbl_PV_Meta[Sub-Portfolio])</f>
        <v>Sub-Portfolio 8</v>
      </c>
      <c r="V1217" s="41">
        <f>IF(MONTH(tbl_PV_Milestones[[#This Row],[Baseline Date]])&lt;7,YEAR(tbl_PV_Milestones[[#This Row],[Baseline Date]]),YEAR(tbl_PV_Milestones[[#This Row],[Baseline Date]])+1)</f>
        <v>2024</v>
      </c>
      <c r="W1217" s="41">
        <f>IF(MONTH(tbl_PV_Milestones[[#This Row],[Actual/Schedule Finish]])&lt;7,YEAR(tbl_PV_Milestones[[#This Row],[Actual/Schedule Finish]]),YEAR(tbl_PV_Milestones[[#This Row],[Actual/Schedule Finish]])+1)</f>
        <v>2024</v>
      </c>
      <c r="X1217" s="41" t="str">
        <f>IF(OR(tbl_PV_Milestones[[#This Row],[Project Status]]="Completed",tbl_PV_Milestones[[#This Row],[Project Status]]="Assumed Completed"),"Yes","No")</f>
        <v>Yes</v>
      </c>
      <c r="Y1217" s="41">
        <f>IF(tbl_PV_Milestones[[#This Row],[Baseline Date]]="",1,0)</f>
        <v>0</v>
      </c>
      <c r="Z1217" s="41">
        <f>IF(tbl_PV_Milestones[[#This Row],[Baseline Date]]&lt;PV_Meta!$B$7,1,0)</f>
        <v>1</v>
      </c>
      <c r="AA1217" s="41">
        <f>IF(tbl_PV_Milestones[[#This Row],[Complete]]="Yes",1,0)</f>
        <v>1</v>
      </c>
      <c r="AB1217" s="41">
        <f>IF(AND(tbl_PV_Milestones[[#This Row],[BL FY]]=2025,tbl_PV_Milestones[[#This Row],[Baseline Date]]&lt;PV_Meta!$B$7),1,0)</f>
        <v>0</v>
      </c>
      <c r="AC1217" s="41">
        <f>IF(AND(tbl_PV_Milestones[[#This Row],[Planned YTD]]=1,tbl_PV_Milestones[[#This Row],[Complete]]="Yes"),1,0)</f>
        <v>0</v>
      </c>
      <c r="AD1217" s="41">
        <f>IF(AND(tbl_PV_Milestones[[#This Row],[Actual/Schedule Finish]]&lt;PV_Meta!$B$7,tbl_PV_Milestones[[#This Row],[Complete]]="No",tbl_PV_Milestones[[#This Row],[Project Status]]&lt;&gt;"On Hold"),1,0)</f>
        <v>0</v>
      </c>
      <c r="AE1217" s="41">
        <f>IF(AND(tbl_PV_Milestones[[#This Row],[Actual/Schedule Finish]]&gt;tbl_PV_Milestones[[#This Row],[Baseline Date]],tbl_PV_Milestones[[#This Row],[Complete]]="No",tbl_PV_Milestones[[#This Row],[Project Status]]&lt;&gt;"On Hold",tbl_PV_Milestones[[#This Row],[Overdue]]=0,tbl_PV_Milestones[[#This Row],[To be Baselined]]&lt;&gt;1),1,0)</f>
        <v>0</v>
      </c>
      <c r="AF1217" s="41">
        <f>IF(AND(tbl_PV_Milestones[[#This Row],[BL FY]]=2025,tbl_PV_Milestones[[#This Row],[Finish FY]]&gt;2025),1,0)</f>
        <v>0</v>
      </c>
      <c r="AG1217" s="56" t="str">
        <f>_xlfn.XLOOKUP(tbl_PV_Milestones[[#This Row],[Work ID]],tbl_PV_Meta[Work ID '#],tbl_PV_Meta[Project Manager/Owner],,0)</f>
        <v>Project Manager 22</v>
      </c>
      <c r="AH1217" s="6"/>
    </row>
    <row r="1218" spans="4:34" x14ac:dyDescent="0.25">
      <c r="D1218" s="6" t="s">
        <v>806</v>
      </c>
      <c r="E1218" s="6" t="s">
        <v>503</v>
      </c>
      <c r="F1218" s="6" t="s">
        <v>1712</v>
      </c>
      <c r="G1218" s="6" t="s">
        <v>525</v>
      </c>
      <c r="H1218" s="6" t="s">
        <v>505</v>
      </c>
      <c r="I1218" s="6" t="s">
        <v>510</v>
      </c>
      <c r="J1218" s="6" t="s">
        <v>806</v>
      </c>
      <c r="K1218" s="6" t="s">
        <v>36</v>
      </c>
      <c r="L1218" s="6" t="s">
        <v>85</v>
      </c>
      <c r="M1218" s="43"/>
      <c r="N1218" s="44" t="s">
        <v>1979</v>
      </c>
      <c r="O1218" s="39">
        <v>45637.708333333299</v>
      </c>
      <c r="P1218" s="39">
        <v>45637.708333333299</v>
      </c>
      <c r="Q1218" s="6">
        <v>0</v>
      </c>
      <c r="R1218" s="6">
        <v>0</v>
      </c>
      <c r="S1218" s="45" t="e">
        <f>_xlfn.CONCAT(#REF!,TRIM(tbl_PV_Milestones[[#This Row],[Milestone Description]]))</f>
        <v>#REF!</v>
      </c>
      <c r="T1218" s="84" t="str">
        <f>IF(COUNTIF(tbl_PV_Milestones[UID],tbl_PV_Milestones[[#This Row],[UID]])&gt;1,"Duplicate","")</f>
        <v>Duplicate</v>
      </c>
      <c r="U1218" s="42" t="str">
        <f>_xlfn.XLOOKUP(tbl_PV_Milestones[[#This Row],[Work ID]],tbl_PV_Meta[Work ID '#],tbl_PV_Meta[Sub-Portfolio])</f>
        <v>Sub-Portfolio 7</v>
      </c>
      <c r="V1218" s="41">
        <f>IF(MONTH(tbl_PV_Milestones[[#This Row],[Baseline Date]])&lt;7,YEAR(tbl_PV_Milestones[[#This Row],[Baseline Date]]),YEAR(tbl_PV_Milestones[[#This Row],[Baseline Date]])+1)</f>
        <v>2025</v>
      </c>
      <c r="W1218" s="41">
        <f>IF(MONTH(tbl_PV_Milestones[[#This Row],[Actual/Schedule Finish]])&lt;7,YEAR(tbl_PV_Milestones[[#This Row],[Actual/Schedule Finish]]),YEAR(tbl_PV_Milestones[[#This Row],[Actual/Schedule Finish]])+1)</f>
        <v>2025</v>
      </c>
      <c r="X1218" s="41" t="str">
        <f>IF(OR(tbl_PV_Milestones[[#This Row],[Project Status]]="Completed",tbl_PV_Milestones[[#This Row],[Project Status]]="Assumed Completed"),"Yes","No")</f>
        <v>Yes</v>
      </c>
      <c r="Y1218" s="41">
        <f>IF(tbl_PV_Milestones[[#This Row],[Baseline Date]]="",1,0)</f>
        <v>0</v>
      </c>
      <c r="Z1218" s="41">
        <f>IF(tbl_PV_Milestones[[#This Row],[Baseline Date]]&lt;PV_Meta!$B$7,1,0)</f>
        <v>1</v>
      </c>
      <c r="AA1218" s="41">
        <f>IF(tbl_PV_Milestones[[#This Row],[Complete]]="Yes",1,0)</f>
        <v>1</v>
      </c>
      <c r="AB1218" s="41">
        <f>IF(AND(tbl_PV_Milestones[[#This Row],[BL FY]]=2025,tbl_PV_Milestones[[#This Row],[Baseline Date]]&lt;PV_Meta!$B$7),1,0)</f>
        <v>1</v>
      </c>
      <c r="AC1218" s="41">
        <f>IF(AND(tbl_PV_Milestones[[#This Row],[Planned YTD]]=1,tbl_PV_Milestones[[#This Row],[Complete]]="Yes"),1,0)</f>
        <v>1</v>
      </c>
      <c r="AD1218" s="41">
        <f>IF(AND(tbl_PV_Milestones[[#This Row],[Actual/Schedule Finish]]&lt;PV_Meta!$B$7,tbl_PV_Milestones[[#This Row],[Complete]]="No",tbl_PV_Milestones[[#This Row],[Project Status]]&lt;&gt;"On Hold"),1,0)</f>
        <v>0</v>
      </c>
      <c r="AE1218" s="41">
        <f>IF(AND(tbl_PV_Milestones[[#This Row],[Actual/Schedule Finish]]&gt;tbl_PV_Milestones[[#This Row],[Baseline Date]],tbl_PV_Milestones[[#This Row],[Complete]]="No",tbl_PV_Milestones[[#This Row],[Project Status]]&lt;&gt;"On Hold",tbl_PV_Milestones[[#This Row],[Overdue]]=0,tbl_PV_Milestones[[#This Row],[To be Baselined]]&lt;&gt;1),1,0)</f>
        <v>0</v>
      </c>
      <c r="AF1218" s="41">
        <f>IF(AND(tbl_PV_Milestones[[#This Row],[BL FY]]=2025,tbl_PV_Milestones[[#This Row],[Finish FY]]&gt;2025),1,0)</f>
        <v>0</v>
      </c>
      <c r="AG1218" s="56" t="str">
        <f>_xlfn.XLOOKUP(tbl_PV_Milestones[[#This Row],[Work ID]],tbl_PV_Meta[Work ID '#],tbl_PV_Meta[Project Manager/Owner],,0)</f>
        <v>Project Manager 33</v>
      </c>
      <c r="AH1218" s="6"/>
    </row>
    <row r="1219" spans="4:34" x14ac:dyDescent="0.25">
      <c r="D1219" s="6" t="s">
        <v>806</v>
      </c>
      <c r="E1219" s="6" t="s">
        <v>503</v>
      </c>
      <c r="F1219" s="6" t="s">
        <v>1712</v>
      </c>
      <c r="G1219" s="6" t="s">
        <v>527</v>
      </c>
      <c r="H1219" s="6" t="s">
        <v>505</v>
      </c>
      <c r="I1219" s="6" t="s">
        <v>510</v>
      </c>
      <c r="J1219" s="6" t="s">
        <v>806</v>
      </c>
      <c r="K1219" s="6" t="s">
        <v>36</v>
      </c>
      <c r="L1219" s="6" t="s">
        <v>85</v>
      </c>
      <c r="M1219" s="43"/>
      <c r="N1219" s="44" t="s">
        <v>1979</v>
      </c>
      <c r="O1219" s="39">
        <v>45719.708333333299</v>
      </c>
      <c r="P1219" s="39">
        <v>45719.708333333299</v>
      </c>
      <c r="Q1219" s="6">
        <v>0</v>
      </c>
      <c r="R1219" s="6">
        <v>0</v>
      </c>
      <c r="S1219" s="45" t="e">
        <f>_xlfn.CONCAT(#REF!,TRIM(tbl_PV_Milestones[[#This Row],[Milestone Description]]))</f>
        <v>#REF!</v>
      </c>
      <c r="T1219" s="84" t="str">
        <f>IF(COUNTIF(tbl_PV_Milestones[UID],tbl_PV_Milestones[[#This Row],[UID]])&gt;1,"Duplicate","")</f>
        <v>Duplicate</v>
      </c>
      <c r="U1219" s="42" t="str">
        <f>_xlfn.XLOOKUP(tbl_PV_Milestones[[#This Row],[Work ID]],tbl_PV_Meta[Work ID '#],tbl_PV_Meta[Sub-Portfolio])</f>
        <v>Sub-Portfolio 7</v>
      </c>
      <c r="V1219" s="41">
        <f>IF(MONTH(tbl_PV_Milestones[[#This Row],[Baseline Date]])&lt;7,YEAR(tbl_PV_Milestones[[#This Row],[Baseline Date]]),YEAR(tbl_PV_Milestones[[#This Row],[Baseline Date]])+1)</f>
        <v>2025</v>
      </c>
      <c r="W1219" s="41">
        <f>IF(MONTH(tbl_PV_Milestones[[#This Row],[Actual/Schedule Finish]])&lt;7,YEAR(tbl_PV_Milestones[[#This Row],[Actual/Schedule Finish]]),YEAR(tbl_PV_Milestones[[#This Row],[Actual/Schedule Finish]])+1)</f>
        <v>2025</v>
      </c>
      <c r="X1219" s="41" t="str">
        <f>IF(OR(tbl_PV_Milestones[[#This Row],[Project Status]]="Completed",tbl_PV_Milestones[[#This Row],[Project Status]]="Assumed Completed"),"Yes","No")</f>
        <v>Yes</v>
      </c>
      <c r="Y1219" s="41">
        <f>IF(tbl_PV_Milestones[[#This Row],[Baseline Date]]="",1,0)</f>
        <v>0</v>
      </c>
      <c r="Z1219" s="41">
        <f>IF(tbl_PV_Milestones[[#This Row],[Baseline Date]]&lt;PV_Meta!$B$7,1,0)</f>
        <v>1</v>
      </c>
      <c r="AA1219" s="41">
        <f>IF(tbl_PV_Milestones[[#This Row],[Complete]]="Yes",1,0)</f>
        <v>1</v>
      </c>
      <c r="AB1219" s="41">
        <f>IF(AND(tbl_PV_Milestones[[#This Row],[BL FY]]=2025,tbl_PV_Milestones[[#This Row],[Baseline Date]]&lt;PV_Meta!$B$7),1,0)</f>
        <v>1</v>
      </c>
      <c r="AC1219" s="41">
        <f>IF(AND(tbl_PV_Milestones[[#This Row],[Planned YTD]]=1,tbl_PV_Milestones[[#This Row],[Complete]]="Yes"),1,0)</f>
        <v>1</v>
      </c>
      <c r="AD1219" s="41">
        <f>IF(AND(tbl_PV_Milestones[[#This Row],[Actual/Schedule Finish]]&lt;PV_Meta!$B$7,tbl_PV_Milestones[[#This Row],[Complete]]="No",tbl_PV_Milestones[[#This Row],[Project Status]]&lt;&gt;"On Hold"),1,0)</f>
        <v>0</v>
      </c>
      <c r="AE1219" s="41">
        <f>IF(AND(tbl_PV_Milestones[[#This Row],[Actual/Schedule Finish]]&gt;tbl_PV_Milestones[[#This Row],[Baseline Date]],tbl_PV_Milestones[[#This Row],[Complete]]="No",tbl_PV_Milestones[[#This Row],[Project Status]]&lt;&gt;"On Hold",tbl_PV_Milestones[[#This Row],[Overdue]]=0,tbl_PV_Milestones[[#This Row],[To be Baselined]]&lt;&gt;1),1,0)</f>
        <v>0</v>
      </c>
      <c r="AF1219" s="41">
        <f>IF(AND(tbl_PV_Milestones[[#This Row],[BL FY]]=2025,tbl_PV_Milestones[[#This Row],[Finish FY]]&gt;2025),1,0)</f>
        <v>0</v>
      </c>
      <c r="AG1219" s="56" t="str">
        <f>_xlfn.XLOOKUP(tbl_PV_Milestones[[#This Row],[Work ID]],tbl_PV_Meta[Work ID '#],tbl_PV_Meta[Project Manager/Owner],,0)</f>
        <v>Project Manager 33</v>
      </c>
      <c r="AH1219" s="6"/>
    </row>
    <row r="1220" spans="4:34" x14ac:dyDescent="0.25">
      <c r="D1220" s="6" t="s">
        <v>806</v>
      </c>
      <c r="E1220" s="6" t="s">
        <v>580</v>
      </c>
      <c r="F1220" s="6" t="s">
        <v>1712</v>
      </c>
      <c r="G1220" s="6" t="s">
        <v>642</v>
      </c>
      <c r="H1220" s="6" t="s">
        <v>505</v>
      </c>
      <c r="I1220" s="6" t="s">
        <v>510</v>
      </c>
      <c r="J1220" s="6" t="s">
        <v>806</v>
      </c>
      <c r="K1220" s="6" t="s">
        <v>36</v>
      </c>
      <c r="L1220" s="6" t="s">
        <v>85</v>
      </c>
      <c r="M1220" s="43"/>
      <c r="N1220" s="44" t="s">
        <v>1979</v>
      </c>
      <c r="O1220" s="39">
        <v>45771.708333333299</v>
      </c>
      <c r="P1220" s="39">
        <v>45755.708333333299</v>
      </c>
      <c r="Q1220" s="6">
        <v>-10</v>
      </c>
      <c r="R1220" s="6">
        <v>-1.7006802721088399E-2</v>
      </c>
      <c r="S1220" s="45" t="e">
        <f>_xlfn.CONCAT(#REF!,TRIM(tbl_PV_Milestones[[#This Row],[Milestone Description]]))</f>
        <v>#REF!</v>
      </c>
      <c r="T1220" s="84" t="str">
        <f>IF(COUNTIF(tbl_PV_Milestones[UID],tbl_PV_Milestones[[#This Row],[UID]])&gt;1,"Duplicate","")</f>
        <v>Duplicate</v>
      </c>
      <c r="U1220" s="42" t="str">
        <f>_xlfn.XLOOKUP(tbl_PV_Milestones[[#This Row],[Work ID]],tbl_PV_Meta[Work ID '#],tbl_PV_Meta[Sub-Portfolio])</f>
        <v>Sub-Portfolio 7</v>
      </c>
      <c r="V1220" s="41">
        <f>IF(MONTH(tbl_PV_Milestones[[#This Row],[Baseline Date]])&lt;7,YEAR(tbl_PV_Milestones[[#This Row],[Baseline Date]]),YEAR(tbl_PV_Milestones[[#This Row],[Baseline Date]])+1)</f>
        <v>2025</v>
      </c>
      <c r="W1220" s="41">
        <f>IF(MONTH(tbl_PV_Milestones[[#This Row],[Actual/Schedule Finish]])&lt;7,YEAR(tbl_PV_Milestones[[#This Row],[Actual/Schedule Finish]]),YEAR(tbl_PV_Milestones[[#This Row],[Actual/Schedule Finish]])+1)</f>
        <v>2025</v>
      </c>
      <c r="X1220" s="41" t="str">
        <f>IF(OR(tbl_PV_Milestones[[#This Row],[Project Status]]="Completed",tbl_PV_Milestones[[#This Row],[Project Status]]="Assumed Completed"),"Yes","No")</f>
        <v>Yes</v>
      </c>
      <c r="Y1220" s="41">
        <f>IF(tbl_PV_Milestones[[#This Row],[Baseline Date]]="",1,0)</f>
        <v>0</v>
      </c>
      <c r="Z1220" s="41">
        <f>IF(tbl_PV_Milestones[[#This Row],[Baseline Date]]&lt;PV_Meta!$B$7,1,0)</f>
        <v>1</v>
      </c>
      <c r="AA1220" s="41">
        <f>IF(tbl_PV_Milestones[[#This Row],[Complete]]="Yes",1,0)</f>
        <v>1</v>
      </c>
      <c r="AB1220" s="41">
        <f>IF(AND(tbl_PV_Milestones[[#This Row],[BL FY]]=2025,tbl_PV_Milestones[[#This Row],[Baseline Date]]&lt;PV_Meta!$B$7),1,0)</f>
        <v>1</v>
      </c>
      <c r="AC1220" s="41">
        <f>IF(AND(tbl_PV_Milestones[[#This Row],[Planned YTD]]=1,tbl_PV_Milestones[[#This Row],[Complete]]="Yes"),1,0)</f>
        <v>1</v>
      </c>
      <c r="AD1220" s="41">
        <f>IF(AND(tbl_PV_Milestones[[#This Row],[Actual/Schedule Finish]]&lt;PV_Meta!$B$7,tbl_PV_Milestones[[#This Row],[Complete]]="No",tbl_PV_Milestones[[#This Row],[Project Status]]&lt;&gt;"On Hold"),1,0)</f>
        <v>0</v>
      </c>
      <c r="AE1220" s="41">
        <f>IF(AND(tbl_PV_Milestones[[#This Row],[Actual/Schedule Finish]]&gt;tbl_PV_Milestones[[#This Row],[Baseline Date]],tbl_PV_Milestones[[#This Row],[Complete]]="No",tbl_PV_Milestones[[#This Row],[Project Status]]&lt;&gt;"On Hold",tbl_PV_Milestones[[#This Row],[Overdue]]=0,tbl_PV_Milestones[[#This Row],[To be Baselined]]&lt;&gt;1),1,0)</f>
        <v>0</v>
      </c>
      <c r="AF1220" s="41">
        <f>IF(AND(tbl_PV_Milestones[[#This Row],[BL FY]]=2025,tbl_PV_Milestones[[#This Row],[Finish FY]]&gt;2025),1,0)</f>
        <v>0</v>
      </c>
      <c r="AG1220" s="56" t="str">
        <f>_xlfn.XLOOKUP(tbl_PV_Milestones[[#This Row],[Work ID]],tbl_PV_Meta[Work ID '#],tbl_PV_Meta[Project Manager/Owner],,0)</f>
        <v>Project Manager 33</v>
      </c>
      <c r="AH1220" s="6"/>
    </row>
    <row r="1221" spans="4:34" x14ac:dyDescent="0.25">
      <c r="D1221" s="6" t="s">
        <v>806</v>
      </c>
      <c r="E1221" s="6" t="s">
        <v>520</v>
      </c>
      <c r="F1221" s="6" t="s">
        <v>1712</v>
      </c>
      <c r="G1221" s="6" t="s">
        <v>643</v>
      </c>
      <c r="H1221" s="6" t="s">
        <v>505</v>
      </c>
      <c r="I1221" s="6" t="s">
        <v>510</v>
      </c>
      <c r="J1221" s="6" t="s">
        <v>806</v>
      </c>
      <c r="K1221" s="6" t="s">
        <v>36</v>
      </c>
      <c r="L1221" s="6" t="s">
        <v>85</v>
      </c>
      <c r="M1221" s="43"/>
      <c r="N1221" s="44" t="s">
        <v>1979</v>
      </c>
      <c r="O1221" s="39">
        <v>45771.708333333299</v>
      </c>
      <c r="P1221" s="39">
        <v>45721.708333333299</v>
      </c>
      <c r="Q1221" s="6">
        <v>-34</v>
      </c>
      <c r="R1221" s="6">
        <v>-5.7823129251700703E-2</v>
      </c>
      <c r="S1221" s="45" t="e">
        <f>_xlfn.CONCAT(#REF!,TRIM(tbl_PV_Milestones[[#This Row],[Milestone Description]]))</f>
        <v>#REF!</v>
      </c>
      <c r="T1221" s="84" t="str">
        <f>IF(COUNTIF(tbl_PV_Milestones[UID],tbl_PV_Milestones[[#This Row],[UID]])&gt;1,"Duplicate","")</f>
        <v>Duplicate</v>
      </c>
      <c r="U1221" s="42" t="str">
        <f>_xlfn.XLOOKUP(tbl_PV_Milestones[[#This Row],[Work ID]],tbl_PV_Meta[Work ID '#],tbl_PV_Meta[Sub-Portfolio])</f>
        <v>Sub-Portfolio 7</v>
      </c>
      <c r="V1221" s="41">
        <f>IF(MONTH(tbl_PV_Milestones[[#This Row],[Baseline Date]])&lt;7,YEAR(tbl_PV_Milestones[[#This Row],[Baseline Date]]),YEAR(tbl_PV_Milestones[[#This Row],[Baseline Date]])+1)</f>
        <v>2025</v>
      </c>
      <c r="W1221" s="41">
        <f>IF(MONTH(tbl_PV_Milestones[[#This Row],[Actual/Schedule Finish]])&lt;7,YEAR(tbl_PV_Milestones[[#This Row],[Actual/Schedule Finish]]),YEAR(tbl_PV_Milestones[[#This Row],[Actual/Schedule Finish]])+1)</f>
        <v>2025</v>
      </c>
      <c r="X1221" s="41" t="str">
        <f>IF(OR(tbl_PV_Milestones[[#This Row],[Project Status]]="Completed",tbl_PV_Milestones[[#This Row],[Project Status]]="Assumed Completed"),"Yes","No")</f>
        <v>Yes</v>
      </c>
      <c r="Y1221" s="41">
        <f>IF(tbl_PV_Milestones[[#This Row],[Baseline Date]]="",1,0)</f>
        <v>0</v>
      </c>
      <c r="Z1221" s="41">
        <f>IF(tbl_PV_Milestones[[#This Row],[Baseline Date]]&lt;PV_Meta!$B$7,1,0)</f>
        <v>1</v>
      </c>
      <c r="AA1221" s="41">
        <f>IF(tbl_PV_Milestones[[#This Row],[Complete]]="Yes",1,0)</f>
        <v>1</v>
      </c>
      <c r="AB1221" s="41">
        <f>IF(AND(tbl_PV_Milestones[[#This Row],[BL FY]]=2025,tbl_PV_Milestones[[#This Row],[Baseline Date]]&lt;PV_Meta!$B$7),1,0)</f>
        <v>1</v>
      </c>
      <c r="AC1221" s="41">
        <f>IF(AND(tbl_PV_Milestones[[#This Row],[Planned YTD]]=1,tbl_PV_Milestones[[#This Row],[Complete]]="Yes"),1,0)</f>
        <v>1</v>
      </c>
      <c r="AD1221" s="41">
        <f>IF(AND(tbl_PV_Milestones[[#This Row],[Actual/Schedule Finish]]&lt;PV_Meta!$B$7,tbl_PV_Milestones[[#This Row],[Complete]]="No",tbl_PV_Milestones[[#This Row],[Project Status]]&lt;&gt;"On Hold"),1,0)</f>
        <v>0</v>
      </c>
      <c r="AE1221" s="41">
        <f>IF(AND(tbl_PV_Milestones[[#This Row],[Actual/Schedule Finish]]&gt;tbl_PV_Milestones[[#This Row],[Baseline Date]],tbl_PV_Milestones[[#This Row],[Complete]]="No",tbl_PV_Milestones[[#This Row],[Project Status]]&lt;&gt;"On Hold",tbl_PV_Milestones[[#This Row],[Overdue]]=0,tbl_PV_Milestones[[#This Row],[To be Baselined]]&lt;&gt;1),1,0)</f>
        <v>0</v>
      </c>
      <c r="AF1221" s="41">
        <f>IF(AND(tbl_PV_Milestones[[#This Row],[BL FY]]=2025,tbl_PV_Milestones[[#This Row],[Finish FY]]&gt;2025),1,0)</f>
        <v>0</v>
      </c>
      <c r="AG1221" s="56" t="str">
        <f>_xlfn.XLOOKUP(tbl_PV_Milestones[[#This Row],[Work ID]],tbl_PV_Meta[Work ID '#],tbl_PV_Meta[Project Manager/Owner],,0)</f>
        <v>Project Manager 33</v>
      </c>
      <c r="AH1221" s="6"/>
    </row>
    <row r="1222" spans="4:34" x14ac:dyDescent="0.25">
      <c r="D1222" s="6" t="s">
        <v>806</v>
      </c>
      <c r="E1222" s="6" t="s">
        <v>580</v>
      </c>
      <c r="F1222" s="6" t="s">
        <v>1702</v>
      </c>
      <c r="G1222" s="6" t="s">
        <v>525</v>
      </c>
      <c r="H1222" s="6" t="s">
        <v>505</v>
      </c>
      <c r="I1222" s="6" t="s">
        <v>510</v>
      </c>
      <c r="J1222" s="6" t="s">
        <v>806</v>
      </c>
      <c r="K1222" s="6" t="s">
        <v>278</v>
      </c>
      <c r="L1222" s="6" t="s">
        <v>117</v>
      </c>
      <c r="M1222" s="43"/>
      <c r="N1222" s="44" t="s">
        <v>1979</v>
      </c>
      <c r="O1222" s="39">
        <v>45631.708333333299</v>
      </c>
      <c r="P1222" s="39">
        <v>45625.333333333299</v>
      </c>
      <c r="Q1222" s="6">
        <v>-5</v>
      </c>
      <c r="R1222" s="6">
        <v>-9.0252707581227401E-3</v>
      </c>
      <c r="S1222" s="45" t="e">
        <f>_xlfn.CONCAT(#REF!,TRIM(tbl_PV_Milestones[[#This Row],[Milestone Description]]))</f>
        <v>#REF!</v>
      </c>
      <c r="T1222" s="84" t="str">
        <f>IF(COUNTIF(tbl_PV_Milestones[UID],tbl_PV_Milestones[[#This Row],[UID]])&gt;1,"Duplicate","")</f>
        <v>Duplicate</v>
      </c>
      <c r="U1222" s="42" t="str">
        <f>_xlfn.XLOOKUP(tbl_PV_Milestones[[#This Row],[Work ID]],tbl_PV_Meta[Work ID '#],tbl_PV_Meta[Sub-Portfolio])</f>
        <v>Sub-Portfolio 8</v>
      </c>
      <c r="V1222" s="41">
        <f>IF(MONTH(tbl_PV_Milestones[[#This Row],[Baseline Date]])&lt;7,YEAR(tbl_PV_Milestones[[#This Row],[Baseline Date]]),YEAR(tbl_PV_Milestones[[#This Row],[Baseline Date]])+1)</f>
        <v>2025</v>
      </c>
      <c r="W1222" s="41">
        <f>IF(MONTH(tbl_PV_Milestones[[#This Row],[Actual/Schedule Finish]])&lt;7,YEAR(tbl_PV_Milestones[[#This Row],[Actual/Schedule Finish]]),YEAR(tbl_PV_Milestones[[#This Row],[Actual/Schedule Finish]])+1)</f>
        <v>2025</v>
      </c>
      <c r="X1222" s="41" t="str">
        <f>IF(OR(tbl_PV_Milestones[[#This Row],[Project Status]]="Completed",tbl_PV_Milestones[[#This Row],[Project Status]]="Assumed Completed"),"Yes","No")</f>
        <v>Yes</v>
      </c>
      <c r="Y1222" s="41">
        <f>IF(tbl_PV_Milestones[[#This Row],[Baseline Date]]="",1,0)</f>
        <v>0</v>
      </c>
      <c r="Z1222" s="41">
        <f>IF(tbl_PV_Milestones[[#This Row],[Baseline Date]]&lt;PV_Meta!$B$7,1,0)</f>
        <v>1</v>
      </c>
      <c r="AA1222" s="41">
        <f>IF(tbl_PV_Milestones[[#This Row],[Complete]]="Yes",1,0)</f>
        <v>1</v>
      </c>
      <c r="AB1222" s="41">
        <f>IF(AND(tbl_PV_Milestones[[#This Row],[BL FY]]=2025,tbl_PV_Milestones[[#This Row],[Baseline Date]]&lt;PV_Meta!$B$7),1,0)</f>
        <v>1</v>
      </c>
      <c r="AC1222" s="41">
        <f>IF(AND(tbl_PV_Milestones[[#This Row],[Planned YTD]]=1,tbl_PV_Milestones[[#This Row],[Complete]]="Yes"),1,0)</f>
        <v>1</v>
      </c>
      <c r="AD1222" s="41">
        <f>IF(AND(tbl_PV_Milestones[[#This Row],[Actual/Schedule Finish]]&lt;PV_Meta!$B$7,tbl_PV_Milestones[[#This Row],[Complete]]="No",tbl_PV_Milestones[[#This Row],[Project Status]]&lt;&gt;"On Hold"),1,0)</f>
        <v>0</v>
      </c>
      <c r="AE1222" s="41">
        <f>IF(AND(tbl_PV_Milestones[[#This Row],[Actual/Schedule Finish]]&gt;tbl_PV_Milestones[[#This Row],[Baseline Date]],tbl_PV_Milestones[[#This Row],[Complete]]="No",tbl_PV_Milestones[[#This Row],[Project Status]]&lt;&gt;"On Hold",tbl_PV_Milestones[[#This Row],[Overdue]]=0,tbl_PV_Milestones[[#This Row],[To be Baselined]]&lt;&gt;1),1,0)</f>
        <v>0</v>
      </c>
      <c r="AF1222" s="41">
        <f>IF(AND(tbl_PV_Milestones[[#This Row],[BL FY]]=2025,tbl_PV_Milestones[[#This Row],[Finish FY]]&gt;2025),1,0)</f>
        <v>0</v>
      </c>
      <c r="AG1222" s="56" t="str">
        <f>_xlfn.XLOOKUP(tbl_PV_Milestones[[#This Row],[Work ID]],tbl_PV_Meta[Work ID '#],tbl_PV_Meta[Project Manager/Owner],,0)</f>
        <v>Project Manager 22</v>
      </c>
      <c r="AH1222" s="6"/>
    </row>
    <row r="1223" spans="4:34" x14ac:dyDescent="0.25">
      <c r="D1223" s="6" t="s">
        <v>806</v>
      </c>
      <c r="E1223" s="6" t="s">
        <v>503</v>
      </c>
      <c r="F1223" s="6" t="s">
        <v>1702</v>
      </c>
      <c r="G1223" s="6" t="s">
        <v>542</v>
      </c>
      <c r="H1223" s="6" t="s">
        <v>519</v>
      </c>
      <c r="I1223" s="6" t="s">
        <v>510</v>
      </c>
      <c r="J1223" s="6" t="s">
        <v>806</v>
      </c>
      <c r="K1223" s="6" t="s">
        <v>278</v>
      </c>
      <c r="L1223" s="6" t="s">
        <v>117</v>
      </c>
      <c r="M1223" s="43"/>
      <c r="N1223" s="44" t="s">
        <v>1979</v>
      </c>
      <c r="O1223" s="39">
        <v>45631.708333333299</v>
      </c>
      <c r="P1223" s="39">
        <v>45631.708333333299</v>
      </c>
      <c r="Q1223" s="6">
        <v>0</v>
      </c>
      <c r="R1223" s="6">
        <v>0</v>
      </c>
      <c r="S1223" s="45" t="e">
        <f>_xlfn.CONCAT(#REF!,TRIM(tbl_PV_Milestones[[#This Row],[Milestone Description]]))</f>
        <v>#REF!</v>
      </c>
      <c r="T1223" s="84" t="str">
        <f>IF(COUNTIF(tbl_PV_Milestones[UID],tbl_PV_Milestones[[#This Row],[UID]])&gt;1,"Duplicate","")</f>
        <v>Duplicate</v>
      </c>
      <c r="U1223" s="42" t="str">
        <f>_xlfn.XLOOKUP(tbl_PV_Milestones[[#This Row],[Work ID]],tbl_PV_Meta[Work ID '#],tbl_PV_Meta[Sub-Portfolio])</f>
        <v>Sub-Portfolio 8</v>
      </c>
      <c r="V1223" s="41">
        <f>IF(MONTH(tbl_PV_Milestones[[#This Row],[Baseline Date]])&lt;7,YEAR(tbl_PV_Milestones[[#This Row],[Baseline Date]]),YEAR(tbl_PV_Milestones[[#This Row],[Baseline Date]])+1)</f>
        <v>2025</v>
      </c>
      <c r="W1223" s="41">
        <f>IF(MONTH(tbl_PV_Milestones[[#This Row],[Actual/Schedule Finish]])&lt;7,YEAR(tbl_PV_Milestones[[#This Row],[Actual/Schedule Finish]]),YEAR(tbl_PV_Milestones[[#This Row],[Actual/Schedule Finish]])+1)</f>
        <v>2025</v>
      </c>
      <c r="X1223" s="41" t="str">
        <f>IF(OR(tbl_PV_Milestones[[#This Row],[Project Status]]="Completed",tbl_PV_Milestones[[#This Row],[Project Status]]="Assumed Completed"),"Yes","No")</f>
        <v>Yes</v>
      </c>
      <c r="Y1223" s="41">
        <f>IF(tbl_PV_Milestones[[#This Row],[Baseline Date]]="",1,0)</f>
        <v>0</v>
      </c>
      <c r="Z1223" s="41">
        <f>IF(tbl_PV_Milestones[[#This Row],[Baseline Date]]&lt;PV_Meta!$B$7,1,0)</f>
        <v>1</v>
      </c>
      <c r="AA1223" s="41">
        <f>IF(tbl_PV_Milestones[[#This Row],[Complete]]="Yes",1,0)</f>
        <v>1</v>
      </c>
      <c r="AB1223" s="41">
        <f>IF(AND(tbl_PV_Milestones[[#This Row],[BL FY]]=2025,tbl_PV_Milestones[[#This Row],[Baseline Date]]&lt;PV_Meta!$B$7),1,0)</f>
        <v>1</v>
      </c>
      <c r="AC1223" s="41">
        <f>IF(AND(tbl_PV_Milestones[[#This Row],[Planned YTD]]=1,tbl_PV_Milestones[[#This Row],[Complete]]="Yes"),1,0)</f>
        <v>1</v>
      </c>
      <c r="AD1223" s="41">
        <f>IF(AND(tbl_PV_Milestones[[#This Row],[Actual/Schedule Finish]]&lt;PV_Meta!$B$7,tbl_PV_Milestones[[#This Row],[Complete]]="No",tbl_PV_Milestones[[#This Row],[Project Status]]&lt;&gt;"On Hold"),1,0)</f>
        <v>0</v>
      </c>
      <c r="AE1223" s="41">
        <f>IF(AND(tbl_PV_Milestones[[#This Row],[Actual/Schedule Finish]]&gt;tbl_PV_Milestones[[#This Row],[Baseline Date]],tbl_PV_Milestones[[#This Row],[Complete]]="No",tbl_PV_Milestones[[#This Row],[Project Status]]&lt;&gt;"On Hold",tbl_PV_Milestones[[#This Row],[Overdue]]=0,tbl_PV_Milestones[[#This Row],[To be Baselined]]&lt;&gt;1),1,0)</f>
        <v>0</v>
      </c>
      <c r="AF1223" s="41">
        <f>IF(AND(tbl_PV_Milestones[[#This Row],[BL FY]]=2025,tbl_PV_Milestones[[#This Row],[Finish FY]]&gt;2025),1,0)</f>
        <v>0</v>
      </c>
      <c r="AG1223" s="56" t="str">
        <f>_xlfn.XLOOKUP(tbl_PV_Milestones[[#This Row],[Work ID]],tbl_PV_Meta[Work ID '#],tbl_PV_Meta[Project Manager/Owner],,0)</f>
        <v>Project Manager 22</v>
      </c>
      <c r="AH1223" s="6"/>
    </row>
    <row r="1224" spans="4:34" x14ac:dyDescent="0.25">
      <c r="D1224" s="6" t="s">
        <v>806</v>
      </c>
      <c r="E1224" s="6" t="s">
        <v>503</v>
      </c>
      <c r="F1224" s="6" t="s">
        <v>1702</v>
      </c>
      <c r="G1224" s="6" t="s">
        <v>536</v>
      </c>
      <c r="H1224" s="6" t="s">
        <v>505</v>
      </c>
      <c r="I1224" s="6" t="s">
        <v>510</v>
      </c>
      <c r="J1224" s="6" t="s">
        <v>806</v>
      </c>
      <c r="K1224" s="6" t="s">
        <v>278</v>
      </c>
      <c r="L1224" s="6" t="s">
        <v>117</v>
      </c>
      <c r="M1224" s="43"/>
      <c r="N1224" s="44" t="s">
        <v>1979</v>
      </c>
      <c r="O1224" s="39">
        <v>45631.708333333299</v>
      </c>
      <c r="P1224" s="39">
        <v>45631.708333333299</v>
      </c>
      <c r="Q1224" s="6">
        <v>0</v>
      </c>
      <c r="R1224" s="6">
        <v>0</v>
      </c>
      <c r="S1224" s="45" t="e">
        <f>_xlfn.CONCAT(#REF!,TRIM(tbl_PV_Milestones[[#This Row],[Milestone Description]]))</f>
        <v>#REF!</v>
      </c>
      <c r="T1224" s="84" t="str">
        <f>IF(COUNTIF(tbl_PV_Milestones[UID],tbl_PV_Milestones[[#This Row],[UID]])&gt;1,"Duplicate","")</f>
        <v>Duplicate</v>
      </c>
      <c r="U1224" s="42" t="str">
        <f>_xlfn.XLOOKUP(tbl_PV_Milestones[[#This Row],[Work ID]],tbl_PV_Meta[Work ID '#],tbl_PV_Meta[Sub-Portfolio])</f>
        <v>Sub-Portfolio 8</v>
      </c>
      <c r="V1224" s="41">
        <f>IF(MONTH(tbl_PV_Milestones[[#This Row],[Baseline Date]])&lt;7,YEAR(tbl_PV_Milestones[[#This Row],[Baseline Date]]),YEAR(tbl_PV_Milestones[[#This Row],[Baseline Date]])+1)</f>
        <v>2025</v>
      </c>
      <c r="W1224" s="41">
        <f>IF(MONTH(tbl_PV_Milestones[[#This Row],[Actual/Schedule Finish]])&lt;7,YEAR(tbl_PV_Milestones[[#This Row],[Actual/Schedule Finish]]),YEAR(tbl_PV_Milestones[[#This Row],[Actual/Schedule Finish]])+1)</f>
        <v>2025</v>
      </c>
      <c r="X1224" s="41" t="str">
        <f>IF(OR(tbl_PV_Milestones[[#This Row],[Project Status]]="Completed",tbl_PV_Milestones[[#This Row],[Project Status]]="Assumed Completed"),"Yes","No")</f>
        <v>Yes</v>
      </c>
      <c r="Y1224" s="41">
        <f>IF(tbl_PV_Milestones[[#This Row],[Baseline Date]]="",1,0)</f>
        <v>0</v>
      </c>
      <c r="Z1224" s="41">
        <f>IF(tbl_PV_Milestones[[#This Row],[Baseline Date]]&lt;PV_Meta!$B$7,1,0)</f>
        <v>1</v>
      </c>
      <c r="AA1224" s="41">
        <f>IF(tbl_PV_Milestones[[#This Row],[Complete]]="Yes",1,0)</f>
        <v>1</v>
      </c>
      <c r="AB1224" s="41">
        <f>IF(AND(tbl_PV_Milestones[[#This Row],[BL FY]]=2025,tbl_PV_Milestones[[#This Row],[Baseline Date]]&lt;PV_Meta!$B$7),1,0)</f>
        <v>1</v>
      </c>
      <c r="AC1224" s="41">
        <f>IF(AND(tbl_PV_Milestones[[#This Row],[Planned YTD]]=1,tbl_PV_Milestones[[#This Row],[Complete]]="Yes"),1,0)</f>
        <v>1</v>
      </c>
      <c r="AD1224" s="41">
        <f>IF(AND(tbl_PV_Milestones[[#This Row],[Actual/Schedule Finish]]&lt;PV_Meta!$B$7,tbl_PV_Milestones[[#This Row],[Complete]]="No",tbl_PV_Milestones[[#This Row],[Project Status]]&lt;&gt;"On Hold"),1,0)</f>
        <v>0</v>
      </c>
      <c r="AE1224" s="41">
        <f>IF(AND(tbl_PV_Milestones[[#This Row],[Actual/Schedule Finish]]&gt;tbl_PV_Milestones[[#This Row],[Baseline Date]],tbl_PV_Milestones[[#This Row],[Complete]]="No",tbl_PV_Milestones[[#This Row],[Project Status]]&lt;&gt;"On Hold",tbl_PV_Milestones[[#This Row],[Overdue]]=0,tbl_PV_Milestones[[#This Row],[To be Baselined]]&lt;&gt;1),1,0)</f>
        <v>0</v>
      </c>
      <c r="AF1224" s="41">
        <f>IF(AND(tbl_PV_Milestones[[#This Row],[BL FY]]=2025,tbl_PV_Milestones[[#This Row],[Finish FY]]&gt;2025),1,0)</f>
        <v>0</v>
      </c>
      <c r="AG1224" s="56" t="str">
        <f>_xlfn.XLOOKUP(tbl_PV_Milestones[[#This Row],[Work ID]],tbl_PV_Meta[Work ID '#],tbl_PV_Meta[Project Manager/Owner],,0)</f>
        <v>Project Manager 22</v>
      </c>
      <c r="AH1224" s="6"/>
    </row>
    <row r="1225" spans="4:34" x14ac:dyDescent="0.25">
      <c r="D1225" s="6" t="s">
        <v>806</v>
      </c>
      <c r="E1225" s="6" t="s">
        <v>503</v>
      </c>
      <c r="F1225" s="6" t="s">
        <v>1702</v>
      </c>
      <c r="G1225" s="6" t="s">
        <v>746</v>
      </c>
      <c r="H1225" s="6" t="s">
        <v>505</v>
      </c>
      <c r="I1225" s="6" t="s">
        <v>522</v>
      </c>
      <c r="J1225" s="6" t="s">
        <v>806</v>
      </c>
      <c r="K1225" s="6" t="s">
        <v>278</v>
      </c>
      <c r="L1225" s="6" t="s">
        <v>117</v>
      </c>
      <c r="M1225" s="43"/>
      <c r="N1225" s="44" t="s">
        <v>1979</v>
      </c>
      <c r="O1225" s="39">
        <v>45408.708333333299</v>
      </c>
      <c r="P1225" s="39">
        <v>45408.708333333299</v>
      </c>
      <c r="Q1225" s="6">
        <v>0</v>
      </c>
      <c r="R1225" s="6">
        <v>0</v>
      </c>
      <c r="S1225" s="45" t="e">
        <f>_xlfn.CONCAT(#REF!,TRIM(tbl_PV_Milestones[[#This Row],[Milestone Description]]))</f>
        <v>#REF!</v>
      </c>
      <c r="T1225" s="84" t="str">
        <f>IF(COUNTIF(tbl_PV_Milestones[UID],tbl_PV_Milestones[[#This Row],[UID]])&gt;1,"Duplicate","")</f>
        <v>Duplicate</v>
      </c>
      <c r="U1225" s="42" t="str">
        <f>_xlfn.XLOOKUP(tbl_PV_Milestones[[#This Row],[Work ID]],tbl_PV_Meta[Work ID '#],tbl_PV_Meta[Sub-Portfolio])</f>
        <v>Sub-Portfolio 8</v>
      </c>
      <c r="V1225" s="41">
        <f>IF(MONTH(tbl_PV_Milestones[[#This Row],[Baseline Date]])&lt;7,YEAR(tbl_PV_Milestones[[#This Row],[Baseline Date]]),YEAR(tbl_PV_Milestones[[#This Row],[Baseline Date]])+1)</f>
        <v>2024</v>
      </c>
      <c r="W1225" s="41">
        <f>IF(MONTH(tbl_PV_Milestones[[#This Row],[Actual/Schedule Finish]])&lt;7,YEAR(tbl_PV_Milestones[[#This Row],[Actual/Schedule Finish]]),YEAR(tbl_PV_Milestones[[#This Row],[Actual/Schedule Finish]])+1)</f>
        <v>2024</v>
      </c>
      <c r="X1225" s="41" t="str">
        <f>IF(OR(tbl_PV_Milestones[[#This Row],[Project Status]]="Completed",tbl_PV_Milestones[[#This Row],[Project Status]]="Assumed Completed"),"Yes","No")</f>
        <v>Yes</v>
      </c>
      <c r="Y1225" s="41">
        <f>IF(tbl_PV_Milestones[[#This Row],[Baseline Date]]="",1,0)</f>
        <v>0</v>
      </c>
      <c r="Z1225" s="41">
        <f>IF(tbl_PV_Milestones[[#This Row],[Baseline Date]]&lt;PV_Meta!$B$7,1,0)</f>
        <v>1</v>
      </c>
      <c r="AA1225" s="41">
        <f>IF(tbl_PV_Milestones[[#This Row],[Complete]]="Yes",1,0)</f>
        <v>1</v>
      </c>
      <c r="AB1225" s="41">
        <f>IF(AND(tbl_PV_Milestones[[#This Row],[BL FY]]=2025,tbl_PV_Milestones[[#This Row],[Baseline Date]]&lt;PV_Meta!$B$7),1,0)</f>
        <v>0</v>
      </c>
      <c r="AC1225" s="41">
        <f>IF(AND(tbl_PV_Milestones[[#This Row],[Planned YTD]]=1,tbl_PV_Milestones[[#This Row],[Complete]]="Yes"),1,0)</f>
        <v>0</v>
      </c>
      <c r="AD1225" s="41">
        <f>IF(AND(tbl_PV_Milestones[[#This Row],[Actual/Schedule Finish]]&lt;PV_Meta!$B$7,tbl_PV_Milestones[[#This Row],[Complete]]="No",tbl_PV_Milestones[[#This Row],[Project Status]]&lt;&gt;"On Hold"),1,0)</f>
        <v>0</v>
      </c>
      <c r="AE1225" s="41">
        <f>IF(AND(tbl_PV_Milestones[[#This Row],[Actual/Schedule Finish]]&gt;tbl_PV_Milestones[[#This Row],[Baseline Date]],tbl_PV_Milestones[[#This Row],[Complete]]="No",tbl_PV_Milestones[[#This Row],[Project Status]]&lt;&gt;"On Hold",tbl_PV_Milestones[[#This Row],[Overdue]]=0,tbl_PV_Milestones[[#This Row],[To be Baselined]]&lt;&gt;1),1,0)</f>
        <v>0</v>
      </c>
      <c r="AF1225" s="41">
        <f>IF(AND(tbl_PV_Milestones[[#This Row],[BL FY]]=2025,tbl_PV_Milestones[[#This Row],[Finish FY]]&gt;2025),1,0)</f>
        <v>0</v>
      </c>
      <c r="AG1225" s="56" t="str">
        <f>_xlfn.XLOOKUP(tbl_PV_Milestones[[#This Row],[Work ID]],tbl_PV_Meta[Work ID '#],tbl_PV_Meta[Project Manager/Owner],,0)</f>
        <v>Project Manager 22</v>
      </c>
      <c r="AH1225" s="6"/>
    </row>
    <row r="1226" spans="4:34" x14ac:dyDescent="0.25">
      <c r="D1226" s="6" t="s">
        <v>806</v>
      </c>
      <c r="E1226" s="6" t="s">
        <v>503</v>
      </c>
      <c r="F1226" s="6" t="s">
        <v>1702</v>
      </c>
      <c r="G1226" s="6" t="s">
        <v>543</v>
      </c>
      <c r="H1226" s="6" t="s">
        <v>519</v>
      </c>
      <c r="I1226" s="6" t="s">
        <v>522</v>
      </c>
      <c r="J1226" s="6" t="s">
        <v>806</v>
      </c>
      <c r="K1226" s="6" t="s">
        <v>278</v>
      </c>
      <c r="L1226" s="6" t="s">
        <v>117</v>
      </c>
      <c r="M1226" s="43"/>
      <c r="N1226" s="44" t="s">
        <v>1979</v>
      </c>
      <c r="O1226" s="39">
        <v>45497.708333333299</v>
      </c>
      <c r="P1226" s="39">
        <v>45497.708333333299</v>
      </c>
      <c r="Q1226" s="6">
        <v>0</v>
      </c>
      <c r="R1226" s="6">
        <v>0</v>
      </c>
      <c r="S1226" s="45" t="e">
        <f>_xlfn.CONCAT(#REF!,TRIM(tbl_PV_Milestones[[#This Row],[Milestone Description]]))</f>
        <v>#REF!</v>
      </c>
      <c r="T1226" s="84" t="str">
        <f>IF(COUNTIF(tbl_PV_Milestones[UID],tbl_PV_Milestones[[#This Row],[UID]])&gt;1,"Duplicate","")</f>
        <v>Duplicate</v>
      </c>
      <c r="U1226" s="42" t="str">
        <f>_xlfn.XLOOKUP(tbl_PV_Milestones[[#This Row],[Work ID]],tbl_PV_Meta[Work ID '#],tbl_PV_Meta[Sub-Portfolio])</f>
        <v>Sub-Portfolio 8</v>
      </c>
      <c r="V1226" s="41">
        <f>IF(MONTH(tbl_PV_Milestones[[#This Row],[Baseline Date]])&lt;7,YEAR(tbl_PV_Milestones[[#This Row],[Baseline Date]]),YEAR(tbl_PV_Milestones[[#This Row],[Baseline Date]])+1)</f>
        <v>2025</v>
      </c>
      <c r="W1226" s="41">
        <f>IF(MONTH(tbl_PV_Milestones[[#This Row],[Actual/Schedule Finish]])&lt;7,YEAR(tbl_PV_Milestones[[#This Row],[Actual/Schedule Finish]]),YEAR(tbl_PV_Milestones[[#This Row],[Actual/Schedule Finish]])+1)</f>
        <v>2025</v>
      </c>
      <c r="X1226" s="41" t="str">
        <f>IF(OR(tbl_PV_Milestones[[#This Row],[Project Status]]="Completed",tbl_PV_Milestones[[#This Row],[Project Status]]="Assumed Completed"),"Yes","No")</f>
        <v>Yes</v>
      </c>
      <c r="Y1226" s="41">
        <f>IF(tbl_PV_Milestones[[#This Row],[Baseline Date]]="",1,0)</f>
        <v>0</v>
      </c>
      <c r="Z1226" s="41">
        <f>IF(tbl_PV_Milestones[[#This Row],[Baseline Date]]&lt;PV_Meta!$B$7,1,0)</f>
        <v>1</v>
      </c>
      <c r="AA1226" s="41">
        <f>IF(tbl_PV_Milestones[[#This Row],[Complete]]="Yes",1,0)</f>
        <v>1</v>
      </c>
      <c r="AB1226" s="41">
        <f>IF(AND(tbl_PV_Milestones[[#This Row],[BL FY]]=2025,tbl_PV_Milestones[[#This Row],[Baseline Date]]&lt;PV_Meta!$B$7),1,0)</f>
        <v>1</v>
      </c>
      <c r="AC1226" s="41">
        <f>IF(AND(tbl_PV_Milestones[[#This Row],[Planned YTD]]=1,tbl_PV_Milestones[[#This Row],[Complete]]="Yes"),1,0)</f>
        <v>1</v>
      </c>
      <c r="AD1226" s="41">
        <f>IF(AND(tbl_PV_Milestones[[#This Row],[Actual/Schedule Finish]]&lt;PV_Meta!$B$7,tbl_PV_Milestones[[#This Row],[Complete]]="No",tbl_PV_Milestones[[#This Row],[Project Status]]&lt;&gt;"On Hold"),1,0)</f>
        <v>0</v>
      </c>
      <c r="AE1226" s="41">
        <f>IF(AND(tbl_PV_Milestones[[#This Row],[Actual/Schedule Finish]]&gt;tbl_PV_Milestones[[#This Row],[Baseline Date]],tbl_PV_Milestones[[#This Row],[Complete]]="No",tbl_PV_Milestones[[#This Row],[Project Status]]&lt;&gt;"On Hold",tbl_PV_Milestones[[#This Row],[Overdue]]=0,tbl_PV_Milestones[[#This Row],[To be Baselined]]&lt;&gt;1),1,0)</f>
        <v>0</v>
      </c>
      <c r="AF1226" s="41">
        <f>IF(AND(tbl_PV_Milestones[[#This Row],[BL FY]]=2025,tbl_PV_Milestones[[#This Row],[Finish FY]]&gt;2025),1,0)</f>
        <v>0</v>
      </c>
      <c r="AG1226" s="56" t="str">
        <f>_xlfn.XLOOKUP(tbl_PV_Milestones[[#This Row],[Work ID]],tbl_PV_Meta[Work ID '#],tbl_PV_Meta[Project Manager/Owner],,0)</f>
        <v>Project Manager 22</v>
      </c>
      <c r="AH1226" s="6"/>
    </row>
    <row r="1227" spans="4:34" x14ac:dyDescent="0.25">
      <c r="D1227" s="6" t="s">
        <v>806</v>
      </c>
      <c r="E1227" s="6" t="s">
        <v>503</v>
      </c>
      <c r="F1227" s="6" t="s">
        <v>1702</v>
      </c>
      <c r="G1227" s="6" t="s">
        <v>841</v>
      </c>
      <c r="H1227" s="6" t="s">
        <v>505</v>
      </c>
      <c r="I1227" s="6" t="s">
        <v>522</v>
      </c>
      <c r="J1227" s="6" t="s">
        <v>806</v>
      </c>
      <c r="K1227" s="6" t="s">
        <v>278</v>
      </c>
      <c r="L1227" s="6" t="s">
        <v>117</v>
      </c>
      <c r="M1227" s="43"/>
      <c r="N1227" s="44" t="s">
        <v>1979</v>
      </c>
      <c r="O1227" s="39">
        <v>45366.708333333299</v>
      </c>
      <c r="P1227" s="39">
        <v>45366.708333333299</v>
      </c>
      <c r="Q1227" s="6">
        <v>0</v>
      </c>
      <c r="R1227" s="6">
        <v>0</v>
      </c>
      <c r="S1227" s="45" t="e">
        <f>_xlfn.CONCAT(#REF!,TRIM(tbl_PV_Milestones[[#This Row],[Milestone Description]]))</f>
        <v>#REF!</v>
      </c>
      <c r="T1227" s="84" t="str">
        <f>IF(COUNTIF(tbl_PV_Milestones[UID],tbl_PV_Milestones[[#This Row],[UID]])&gt;1,"Duplicate","")</f>
        <v>Duplicate</v>
      </c>
      <c r="U1227" s="42" t="str">
        <f>_xlfn.XLOOKUP(tbl_PV_Milestones[[#This Row],[Work ID]],tbl_PV_Meta[Work ID '#],tbl_PV_Meta[Sub-Portfolio])</f>
        <v>Sub-Portfolio 8</v>
      </c>
      <c r="V1227" s="41">
        <f>IF(MONTH(tbl_PV_Milestones[[#This Row],[Baseline Date]])&lt;7,YEAR(tbl_PV_Milestones[[#This Row],[Baseline Date]]),YEAR(tbl_PV_Milestones[[#This Row],[Baseline Date]])+1)</f>
        <v>2024</v>
      </c>
      <c r="W1227" s="41">
        <f>IF(MONTH(tbl_PV_Milestones[[#This Row],[Actual/Schedule Finish]])&lt;7,YEAR(tbl_PV_Milestones[[#This Row],[Actual/Schedule Finish]]),YEAR(tbl_PV_Milestones[[#This Row],[Actual/Schedule Finish]])+1)</f>
        <v>2024</v>
      </c>
      <c r="X1227" s="41" t="str">
        <f>IF(OR(tbl_PV_Milestones[[#This Row],[Project Status]]="Completed",tbl_PV_Milestones[[#This Row],[Project Status]]="Assumed Completed"),"Yes","No")</f>
        <v>Yes</v>
      </c>
      <c r="Y1227" s="41">
        <f>IF(tbl_PV_Milestones[[#This Row],[Baseline Date]]="",1,0)</f>
        <v>0</v>
      </c>
      <c r="Z1227" s="41">
        <f>IF(tbl_PV_Milestones[[#This Row],[Baseline Date]]&lt;PV_Meta!$B$7,1,0)</f>
        <v>1</v>
      </c>
      <c r="AA1227" s="41">
        <f>IF(tbl_PV_Milestones[[#This Row],[Complete]]="Yes",1,0)</f>
        <v>1</v>
      </c>
      <c r="AB1227" s="41">
        <f>IF(AND(tbl_PV_Milestones[[#This Row],[BL FY]]=2025,tbl_PV_Milestones[[#This Row],[Baseline Date]]&lt;PV_Meta!$B$7),1,0)</f>
        <v>0</v>
      </c>
      <c r="AC1227" s="41">
        <f>IF(AND(tbl_PV_Milestones[[#This Row],[Planned YTD]]=1,tbl_PV_Milestones[[#This Row],[Complete]]="Yes"),1,0)</f>
        <v>0</v>
      </c>
      <c r="AD1227" s="41">
        <f>IF(AND(tbl_PV_Milestones[[#This Row],[Actual/Schedule Finish]]&lt;PV_Meta!$B$7,tbl_PV_Milestones[[#This Row],[Complete]]="No",tbl_PV_Milestones[[#This Row],[Project Status]]&lt;&gt;"On Hold"),1,0)</f>
        <v>0</v>
      </c>
      <c r="AE1227" s="41">
        <f>IF(AND(tbl_PV_Milestones[[#This Row],[Actual/Schedule Finish]]&gt;tbl_PV_Milestones[[#This Row],[Baseline Date]],tbl_PV_Milestones[[#This Row],[Complete]]="No",tbl_PV_Milestones[[#This Row],[Project Status]]&lt;&gt;"On Hold",tbl_PV_Milestones[[#This Row],[Overdue]]=0,tbl_PV_Milestones[[#This Row],[To be Baselined]]&lt;&gt;1),1,0)</f>
        <v>0</v>
      </c>
      <c r="AF1227" s="41">
        <f>IF(AND(tbl_PV_Milestones[[#This Row],[BL FY]]=2025,tbl_PV_Milestones[[#This Row],[Finish FY]]&gt;2025),1,0)</f>
        <v>0</v>
      </c>
      <c r="AG1227" s="56" t="str">
        <f>_xlfn.XLOOKUP(tbl_PV_Milestones[[#This Row],[Work ID]],tbl_PV_Meta[Work ID '#],tbl_PV_Meta[Project Manager/Owner],,0)</f>
        <v>Project Manager 22</v>
      </c>
      <c r="AH1227" s="6"/>
    </row>
    <row r="1228" spans="4:34" x14ac:dyDescent="0.25">
      <c r="D1228" s="6" t="s">
        <v>806</v>
      </c>
      <c r="E1228" s="6" t="s">
        <v>580</v>
      </c>
      <c r="F1228" s="6" t="s">
        <v>1702</v>
      </c>
      <c r="G1228" s="6" t="s">
        <v>842</v>
      </c>
      <c r="H1228" s="6" t="s">
        <v>510</v>
      </c>
      <c r="I1228" s="6" t="s">
        <v>510</v>
      </c>
      <c r="J1228" s="6" t="s">
        <v>806</v>
      </c>
      <c r="K1228" s="6" t="s">
        <v>278</v>
      </c>
      <c r="L1228" s="6" t="s">
        <v>117</v>
      </c>
      <c r="M1228" s="43"/>
      <c r="N1228" s="44" t="s">
        <v>1979</v>
      </c>
      <c r="O1228" s="39">
        <v>45635.708333333299</v>
      </c>
      <c r="P1228" s="39">
        <v>45632.708333333299</v>
      </c>
      <c r="Q1228" s="6">
        <v>-1</v>
      </c>
      <c r="R1228" s="6">
        <v>-1.8050541516245501E-3</v>
      </c>
      <c r="S1228" s="45" t="e">
        <f>_xlfn.CONCAT(#REF!,TRIM(tbl_PV_Milestones[[#This Row],[Milestone Description]]))</f>
        <v>#REF!</v>
      </c>
      <c r="T1228" s="84" t="str">
        <f>IF(COUNTIF(tbl_PV_Milestones[UID],tbl_PV_Milestones[[#This Row],[UID]])&gt;1,"Duplicate","")</f>
        <v>Duplicate</v>
      </c>
      <c r="U1228" s="42" t="str">
        <f>_xlfn.XLOOKUP(tbl_PV_Milestones[[#This Row],[Work ID]],tbl_PV_Meta[Work ID '#],tbl_PV_Meta[Sub-Portfolio])</f>
        <v>Sub-Portfolio 8</v>
      </c>
      <c r="V1228" s="41">
        <f>IF(MONTH(tbl_PV_Milestones[[#This Row],[Baseline Date]])&lt;7,YEAR(tbl_PV_Milestones[[#This Row],[Baseline Date]]),YEAR(tbl_PV_Milestones[[#This Row],[Baseline Date]])+1)</f>
        <v>2025</v>
      </c>
      <c r="W1228" s="41">
        <f>IF(MONTH(tbl_PV_Milestones[[#This Row],[Actual/Schedule Finish]])&lt;7,YEAR(tbl_PV_Milestones[[#This Row],[Actual/Schedule Finish]]),YEAR(tbl_PV_Milestones[[#This Row],[Actual/Schedule Finish]])+1)</f>
        <v>2025</v>
      </c>
      <c r="X1228" s="41" t="str">
        <f>IF(OR(tbl_PV_Milestones[[#This Row],[Project Status]]="Completed",tbl_PV_Milestones[[#This Row],[Project Status]]="Assumed Completed"),"Yes","No")</f>
        <v>Yes</v>
      </c>
      <c r="Y1228" s="41">
        <f>IF(tbl_PV_Milestones[[#This Row],[Baseline Date]]="",1,0)</f>
        <v>0</v>
      </c>
      <c r="Z1228" s="41">
        <f>IF(tbl_PV_Milestones[[#This Row],[Baseline Date]]&lt;PV_Meta!$B$7,1,0)</f>
        <v>1</v>
      </c>
      <c r="AA1228" s="41">
        <f>IF(tbl_PV_Milestones[[#This Row],[Complete]]="Yes",1,0)</f>
        <v>1</v>
      </c>
      <c r="AB1228" s="41">
        <f>IF(AND(tbl_PV_Milestones[[#This Row],[BL FY]]=2025,tbl_PV_Milestones[[#This Row],[Baseline Date]]&lt;PV_Meta!$B$7),1,0)</f>
        <v>1</v>
      </c>
      <c r="AC1228" s="41">
        <f>IF(AND(tbl_PV_Milestones[[#This Row],[Planned YTD]]=1,tbl_PV_Milestones[[#This Row],[Complete]]="Yes"),1,0)</f>
        <v>1</v>
      </c>
      <c r="AD1228" s="41">
        <f>IF(AND(tbl_PV_Milestones[[#This Row],[Actual/Schedule Finish]]&lt;PV_Meta!$B$7,tbl_PV_Milestones[[#This Row],[Complete]]="No",tbl_PV_Milestones[[#This Row],[Project Status]]&lt;&gt;"On Hold"),1,0)</f>
        <v>0</v>
      </c>
      <c r="AE1228" s="41">
        <f>IF(AND(tbl_PV_Milestones[[#This Row],[Actual/Schedule Finish]]&gt;tbl_PV_Milestones[[#This Row],[Baseline Date]],tbl_PV_Milestones[[#This Row],[Complete]]="No",tbl_PV_Milestones[[#This Row],[Project Status]]&lt;&gt;"On Hold",tbl_PV_Milestones[[#This Row],[Overdue]]=0,tbl_PV_Milestones[[#This Row],[To be Baselined]]&lt;&gt;1),1,0)</f>
        <v>0</v>
      </c>
      <c r="AF1228" s="41">
        <f>IF(AND(tbl_PV_Milestones[[#This Row],[BL FY]]=2025,tbl_PV_Milestones[[#This Row],[Finish FY]]&gt;2025),1,0)</f>
        <v>0</v>
      </c>
      <c r="AG1228" s="56" t="str">
        <f>_xlfn.XLOOKUP(tbl_PV_Milestones[[#This Row],[Work ID]],tbl_PV_Meta[Work ID '#],tbl_PV_Meta[Project Manager/Owner],,0)</f>
        <v>Project Manager 22</v>
      </c>
      <c r="AH1228" s="6"/>
    </row>
    <row r="1229" spans="4:34" x14ac:dyDescent="0.25">
      <c r="D1229" s="6" t="s">
        <v>806</v>
      </c>
      <c r="E1229" s="6" t="s">
        <v>503</v>
      </c>
      <c r="F1229" s="6" t="s">
        <v>1702</v>
      </c>
      <c r="G1229" s="6" t="s">
        <v>628</v>
      </c>
      <c r="H1229" s="6" t="s">
        <v>505</v>
      </c>
      <c r="I1229" s="6" t="s">
        <v>522</v>
      </c>
      <c r="J1229" s="6" t="s">
        <v>806</v>
      </c>
      <c r="K1229" s="6" t="s">
        <v>278</v>
      </c>
      <c r="L1229" s="6" t="s">
        <v>117</v>
      </c>
      <c r="M1229" s="43"/>
      <c r="N1229" s="44" t="s">
        <v>1979</v>
      </c>
      <c r="O1229" s="39">
        <v>45392.708333333299</v>
      </c>
      <c r="P1229" s="39">
        <v>45392.708333333299</v>
      </c>
      <c r="Q1229" s="6">
        <v>0</v>
      </c>
      <c r="R1229" s="6">
        <v>0</v>
      </c>
      <c r="S1229" s="45" t="e">
        <f>_xlfn.CONCAT(#REF!,TRIM(tbl_PV_Milestones[[#This Row],[Milestone Description]]))</f>
        <v>#REF!</v>
      </c>
      <c r="T1229" s="84" t="str">
        <f>IF(COUNTIF(tbl_PV_Milestones[UID],tbl_PV_Milestones[[#This Row],[UID]])&gt;1,"Duplicate","")</f>
        <v>Duplicate</v>
      </c>
      <c r="U1229" s="42" t="str">
        <f>_xlfn.XLOOKUP(tbl_PV_Milestones[[#This Row],[Work ID]],tbl_PV_Meta[Work ID '#],tbl_PV_Meta[Sub-Portfolio])</f>
        <v>Sub-Portfolio 8</v>
      </c>
      <c r="V1229" s="41">
        <f>IF(MONTH(tbl_PV_Milestones[[#This Row],[Baseline Date]])&lt;7,YEAR(tbl_PV_Milestones[[#This Row],[Baseline Date]]),YEAR(tbl_PV_Milestones[[#This Row],[Baseline Date]])+1)</f>
        <v>2024</v>
      </c>
      <c r="W1229" s="41">
        <f>IF(MONTH(tbl_PV_Milestones[[#This Row],[Actual/Schedule Finish]])&lt;7,YEAR(tbl_PV_Milestones[[#This Row],[Actual/Schedule Finish]]),YEAR(tbl_PV_Milestones[[#This Row],[Actual/Schedule Finish]])+1)</f>
        <v>2024</v>
      </c>
      <c r="X1229" s="41" t="str">
        <f>IF(OR(tbl_PV_Milestones[[#This Row],[Project Status]]="Completed",tbl_PV_Milestones[[#This Row],[Project Status]]="Assumed Completed"),"Yes","No")</f>
        <v>Yes</v>
      </c>
      <c r="Y1229" s="41">
        <f>IF(tbl_PV_Milestones[[#This Row],[Baseline Date]]="",1,0)</f>
        <v>0</v>
      </c>
      <c r="Z1229" s="41">
        <f>IF(tbl_PV_Milestones[[#This Row],[Baseline Date]]&lt;PV_Meta!$B$7,1,0)</f>
        <v>1</v>
      </c>
      <c r="AA1229" s="41">
        <f>IF(tbl_PV_Milestones[[#This Row],[Complete]]="Yes",1,0)</f>
        <v>1</v>
      </c>
      <c r="AB1229" s="41">
        <f>IF(AND(tbl_PV_Milestones[[#This Row],[BL FY]]=2025,tbl_PV_Milestones[[#This Row],[Baseline Date]]&lt;PV_Meta!$B$7),1,0)</f>
        <v>0</v>
      </c>
      <c r="AC1229" s="41">
        <f>IF(AND(tbl_PV_Milestones[[#This Row],[Planned YTD]]=1,tbl_PV_Milestones[[#This Row],[Complete]]="Yes"),1,0)</f>
        <v>0</v>
      </c>
      <c r="AD1229" s="41">
        <f>IF(AND(tbl_PV_Milestones[[#This Row],[Actual/Schedule Finish]]&lt;PV_Meta!$B$7,tbl_PV_Milestones[[#This Row],[Complete]]="No",tbl_PV_Milestones[[#This Row],[Project Status]]&lt;&gt;"On Hold"),1,0)</f>
        <v>0</v>
      </c>
      <c r="AE1229" s="41">
        <f>IF(AND(tbl_PV_Milestones[[#This Row],[Actual/Schedule Finish]]&gt;tbl_PV_Milestones[[#This Row],[Baseline Date]],tbl_PV_Milestones[[#This Row],[Complete]]="No",tbl_PV_Milestones[[#This Row],[Project Status]]&lt;&gt;"On Hold",tbl_PV_Milestones[[#This Row],[Overdue]]=0,tbl_PV_Milestones[[#This Row],[To be Baselined]]&lt;&gt;1),1,0)</f>
        <v>0</v>
      </c>
      <c r="AF1229" s="41">
        <f>IF(AND(tbl_PV_Milestones[[#This Row],[BL FY]]=2025,tbl_PV_Milestones[[#This Row],[Finish FY]]&gt;2025),1,0)</f>
        <v>0</v>
      </c>
      <c r="AG1229" s="56" t="str">
        <f>_xlfn.XLOOKUP(tbl_PV_Milestones[[#This Row],[Work ID]],tbl_PV_Meta[Work ID '#],tbl_PV_Meta[Project Manager/Owner],,0)</f>
        <v>Project Manager 22</v>
      </c>
      <c r="AH1229" s="6"/>
    </row>
    <row r="1230" spans="4:34" x14ac:dyDescent="0.25">
      <c r="D1230" s="6" t="s">
        <v>806</v>
      </c>
      <c r="E1230" s="6" t="s">
        <v>503</v>
      </c>
      <c r="F1230" s="6" t="s">
        <v>1702</v>
      </c>
      <c r="G1230" s="6" t="s">
        <v>744</v>
      </c>
      <c r="H1230" s="6" t="s">
        <v>505</v>
      </c>
      <c r="I1230" s="6" t="s">
        <v>522</v>
      </c>
      <c r="J1230" s="6" t="s">
        <v>806</v>
      </c>
      <c r="K1230" s="6" t="s">
        <v>278</v>
      </c>
      <c r="L1230" s="6" t="s">
        <v>117</v>
      </c>
      <c r="M1230" s="43"/>
      <c r="N1230" s="44" t="s">
        <v>1979</v>
      </c>
      <c r="O1230" s="39">
        <v>45392.708333333299</v>
      </c>
      <c r="P1230" s="39">
        <v>45392.708333333299</v>
      </c>
      <c r="Q1230" s="6">
        <v>0</v>
      </c>
      <c r="R1230" s="6">
        <v>0</v>
      </c>
      <c r="S1230" s="45" t="e">
        <f>_xlfn.CONCAT(#REF!,TRIM(tbl_PV_Milestones[[#This Row],[Milestone Description]]))</f>
        <v>#REF!</v>
      </c>
      <c r="T1230" s="84" t="str">
        <f>IF(COUNTIF(tbl_PV_Milestones[UID],tbl_PV_Milestones[[#This Row],[UID]])&gt;1,"Duplicate","")</f>
        <v>Duplicate</v>
      </c>
      <c r="U1230" s="42" t="str">
        <f>_xlfn.XLOOKUP(tbl_PV_Milestones[[#This Row],[Work ID]],tbl_PV_Meta[Work ID '#],tbl_PV_Meta[Sub-Portfolio])</f>
        <v>Sub-Portfolio 8</v>
      </c>
      <c r="V1230" s="41">
        <f>IF(MONTH(tbl_PV_Milestones[[#This Row],[Baseline Date]])&lt;7,YEAR(tbl_PV_Milestones[[#This Row],[Baseline Date]]),YEAR(tbl_PV_Milestones[[#This Row],[Baseline Date]])+1)</f>
        <v>2024</v>
      </c>
      <c r="W1230" s="41">
        <f>IF(MONTH(tbl_PV_Milestones[[#This Row],[Actual/Schedule Finish]])&lt;7,YEAR(tbl_PV_Milestones[[#This Row],[Actual/Schedule Finish]]),YEAR(tbl_PV_Milestones[[#This Row],[Actual/Schedule Finish]])+1)</f>
        <v>2024</v>
      </c>
      <c r="X1230" s="41" t="str">
        <f>IF(OR(tbl_PV_Milestones[[#This Row],[Project Status]]="Completed",tbl_PV_Milestones[[#This Row],[Project Status]]="Assumed Completed"),"Yes","No")</f>
        <v>Yes</v>
      </c>
      <c r="Y1230" s="41">
        <f>IF(tbl_PV_Milestones[[#This Row],[Baseline Date]]="",1,0)</f>
        <v>0</v>
      </c>
      <c r="Z1230" s="41">
        <f>IF(tbl_PV_Milestones[[#This Row],[Baseline Date]]&lt;PV_Meta!$B$7,1,0)</f>
        <v>1</v>
      </c>
      <c r="AA1230" s="41">
        <f>IF(tbl_PV_Milestones[[#This Row],[Complete]]="Yes",1,0)</f>
        <v>1</v>
      </c>
      <c r="AB1230" s="41">
        <f>IF(AND(tbl_PV_Milestones[[#This Row],[BL FY]]=2025,tbl_PV_Milestones[[#This Row],[Baseline Date]]&lt;PV_Meta!$B$7),1,0)</f>
        <v>0</v>
      </c>
      <c r="AC1230" s="41">
        <f>IF(AND(tbl_PV_Milestones[[#This Row],[Planned YTD]]=1,tbl_PV_Milestones[[#This Row],[Complete]]="Yes"),1,0)</f>
        <v>0</v>
      </c>
      <c r="AD1230" s="41">
        <f>IF(AND(tbl_PV_Milestones[[#This Row],[Actual/Schedule Finish]]&lt;PV_Meta!$B$7,tbl_PV_Milestones[[#This Row],[Complete]]="No",tbl_PV_Milestones[[#This Row],[Project Status]]&lt;&gt;"On Hold"),1,0)</f>
        <v>0</v>
      </c>
      <c r="AE1230" s="41">
        <f>IF(AND(tbl_PV_Milestones[[#This Row],[Actual/Schedule Finish]]&gt;tbl_PV_Milestones[[#This Row],[Baseline Date]],tbl_PV_Milestones[[#This Row],[Complete]]="No",tbl_PV_Milestones[[#This Row],[Project Status]]&lt;&gt;"On Hold",tbl_PV_Milestones[[#This Row],[Overdue]]=0,tbl_PV_Milestones[[#This Row],[To be Baselined]]&lt;&gt;1),1,0)</f>
        <v>0</v>
      </c>
      <c r="AF1230" s="41">
        <f>IF(AND(tbl_PV_Milestones[[#This Row],[BL FY]]=2025,tbl_PV_Milestones[[#This Row],[Finish FY]]&gt;2025),1,0)</f>
        <v>0</v>
      </c>
      <c r="AG1230" s="56" t="str">
        <f>_xlfn.XLOOKUP(tbl_PV_Milestones[[#This Row],[Work ID]],tbl_PV_Meta[Work ID '#],tbl_PV_Meta[Project Manager/Owner],,0)</f>
        <v>Project Manager 22</v>
      </c>
      <c r="AH1230" s="6"/>
    </row>
    <row r="1231" spans="4:34" x14ac:dyDescent="0.25">
      <c r="D1231" s="6" t="s">
        <v>806</v>
      </c>
      <c r="E1231" s="6" t="s">
        <v>503</v>
      </c>
      <c r="F1231" s="6" t="s">
        <v>1702</v>
      </c>
      <c r="G1231" s="6" t="s">
        <v>567</v>
      </c>
      <c r="H1231" s="6" t="s">
        <v>505</v>
      </c>
      <c r="I1231" s="6" t="s">
        <v>522</v>
      </c>
      <c r="J1231" s="6" t="s">
        <v>806</v>
      </c>
      <c r="K1231" s="6" t="s">
        <v>278</v>
      </c>
      <c r="L1231" s="6" t="s">
        <v>117</v>
      </c>
      <c r="M1231" s="43"/>
      <c r="N1231" s="44" t="s">
        <v>1979</v>
      </c>
      <c r="O1231" s="39">
        <v>45392.708333333299</v>
      </c>
      <c r="P1231" s="39">
        <v>45392.708333333299</v>
      </c>
      <c r="Q1231" s="6">
        <v>0</v>
      </c>
      <c r="R1231" s="6">
        <v>0</v>
      </c>
      <c r="S1231" s="45" t="e">
        <f>_xlfn.CONCAT(#REF!,TRIM(tbl_PV_Milestones[[#This Row],[Milestone Description]]))</f>
        <v>#REF!</v>
      </c>
      <c r="T1231" s="84" t="str">
        <f>IF(COUNTIF(tbl_PV_Milestones[UID],tbl_PV_Milestones[[#This Row],[UID]])&gt;1,"Duplicate","")</f>
        <v>Duplicate</v>
      </c>
      <c r="U1231" s="42" t="str">
        <f>_xlfn.XLOOKUP(tbl_PV_Milestones[[#This Row],[Work ID]],tbl_PV_Meta[Work ID '#],tbl_PV_Meta[Sub-Portfolio])</f>
        <v>Sub-Portfolio 8</v>
      </c>
      <c r="V1231" s="41">
        <f>IF(MONTH(tbl_PV_Milestones[[#This Row],[Baseline Date]])&lt;7,YEAR(tbl_PV_Milestones[[#This Row],[Baseline Date]]),YEAR(tbl_PV_Milestones[[#This Row],[Baseline Date]])+1)</f>
        <v>2024</v>
      </c>
      <c r="W1231" s="41">
        <f>IF(MONTH(tbl_PV_Milestones[[#This Row],[Actual/Schedule Finish]])&lt;7,YEAR(tbl_PV_Milestones[[#This Row],[Actual/Schedule Finish]]),YEAR(tbl_PV_Milestones[[#This Row],[Actual/Schedule Finish]])+1)</f>
        <v>2024</v>
      </c>
      <c r="X1231" s="41" t="str">
        <f>IF(OR(tbl_PV_Milestones[[#This Row],[Project Status]]="Completed",tbl_PV_Milestones[[#This Row],[Project Status]]="Assumed Completed"),"Yes","No")</f>
        <v>Yes</v>
      </c>
      <c r="Y1231" s="41">
        <f>IF(tbl_PV_Milestones[[#This Row],[Baseline Date]]="",1,0)</f>
        <v>0</v>
      </c>
      <c r="Z1231" s="41">
        <f>IF(tbl_PV_Milestones[[#This Row],[Baseline Date]]&lt;PV_Meta!$B$7,1,0)</f>
        <v>1</v>
      </c>
      <c r="AA1231" s="41">
        <f>IF(tbl_PV_Milestones[[#This Row],[Complete]]="Yes",1,0)</f>
        <v>1</v>
      </c>
      <c r="AB1231" s="41">
        <f>IF(AND(tbl_PV_Milestones[[#This Row],[BL FY]]=2025,tbl_PV_Milestones[[#This Row],[Baseline Date]]&lt;PV_Meta!$B$7),1,0)</f>
        <v>0</v>
      </c>
      <c r="AC1231" s="41">
        <f>IF(AND(tbl_PV_Milestones[[#This Row],[Planned YTD]]=1,tbl_PV_Milestones[[#This Row],[Complete]]="Yes"),1,0)</f>
        <v>0</v>
      </c>
      <c r="AD1231" s="41">
        <f>IF(AND(tbl_PV_Milestones[[#This Row],[Actual/Schedule Finish]]&lt;PV_Meta!$B$7,tbl_PV_Milestones[[#This Row],[Complete]]="No",tbl_PV_Milestones[[#This Row],[Project Status]]&lt;&gt;"On Hold"),1,0)</f>
        <v>0</v>
      </c>
      <c r="AE1231" s="41">
        <f>IF(AND(tbl_PV_Milestones[[#This Row],[Actual/Schedule Finish]]&gt;tbl_PV_Milestones[[#This Row],[Baseline Date]],tbl_PV_Milestones[[#This Row],[Complete]]="No",tbl_PV_Milestones[[#This Row],[Project Status]]&lt;&gt;"On Hold",tbl_PV_Milestones[[#This Row],[Overdue]]=0,tbl_PV_Milestones[[#This Row],[To be Baselined]]&lt;&gt;1),1,0)</f>
        <v>0</v>
      </c>
      <c r="AF1231" s="41">
        <f>IF(AND(tbl_PV_Milestones[[#This Row],[BL FY]]=2025,tbl_PV_Milestones[[#This Row],[Finish FY]]&gt;2025),1,0)</f>
        <v>0</v>
      </c>
      <c r="AG1231" s="56" t="str">
        <f>_xlfn.XLOOKUP(tbl_PV_Milestones[[#This Row],[Work ID]],tbl_PV_Meta[Work ID '#],tbl_PV_Meta[Project Manager/Owner],,0)</f>
        <v>Project Manager 22</v>
      </c>
      <c r="AH1231" s="6"/>
    </row>
    <row r="1232" spans="4:34" x14ac:dyDescent="0.25">
      <c r="D1232" s="6" t="s">
        <v>806</v>
      </c>
      <c r="E1232" s="6" t="s">
        <v>503</v>
      </c>
      <c r="F1232" s="6" t="s">
        <v>1702</v>
      </c>
      <c r="G1232" s="6" t="s">
        <v>568</v>
      </c>
      <c r="H1232" s="6" t="s">
        <v>505</v>
      </c>
      <c r="I1232" s="6" t="s">
        <v>522</v>
      </c>
      <c r="J1232" s="6" t="s">
        <v>806</v>
      </c>
      <c r="K1232" s="6" t="s">
        <v>278</v>
      </c>
      <c r="L1232" s="6" t="s">
        <v>117</v>
      </c>
      <c r="M1232" s="43"/>
      <c r="N1232" s="44" t="s">
        <v>1979</v>
      </c>
      <c r="O1232" s="39">
        <v>45392.708333333299</v>
      </c>
      <c r="P1232" s="39">
        <v>45392.708333333299</v>
      </c>
      <c r="Q1232" s="6">
        <v>0</v>
      </c>
      <c r="R1232" s="6">
        <v>0</v>
      </c>
      <c r="S1232" s="45" t="e">
        <f>_xlfn.CONCAT(#REF!,TRIM(tbl_PV_Milestones[[#This Row],[Milestone Description]]))</f>
        <v>#REF!</v>
      </c>
      <c r="T1232" s="84" t="str">
        <f>IF(COUNTIF(tbl_PV_Milestones[UID],tbl_PV_Milestones[[#This Row],[UID]])&gt;1,"Duplicate","")</f>
        <v>Duplicate</v>
      </c>
      <c r="U1232" s="42" t="str">
        <f>_xlfn.XLOOKUP(tbl_PV_Milestones[[#This Row],[Work ID]],tbl_PV_Meta[Work ID '#],tbl_PV_Meta[Sub-Portfolio])</f>
        <v>Sub-Portfolio 8</v>
      </c>
      <c r="V1232" s="41">
        <f>IF(MONTH(tbl_PV_Milestones[[#This Row],[Baseline Date]])&lt;7,YEAR(tbl_PV_Milestones[[#This Row],[Baseline Date]]),YEAR(tbl_PV_Milestones[[#This Row],[Baseline Date]])+1)</f>
        <v>2024</v>
      </c>
      <c r="W1232" s="41">
        <f>IF(MONTH(tbl_PV_Milestones[[#This Row],[Actual/Schedule Finish]])&lt;7,YEAR(tbl_PV_Milestones[[#This Row],[Actual/Schedule Finish]]),YEAR(tbl_PV_Milestones[[#This Row],[Actual/Schedule Finish]])+1)</f>
        <v>2024</v>
      </c>
      <c r="X1232" s="41" t="str">
        <f>IF(OR(tbl_PV_Milestones[[#This Row],[Project Status]]="Completed",tbl_PV_Milestones[[#This Row],[Project Status]]="Assumed Completed"),"Yes","No")</f>
        <v>Yes</v>
      </c>
      <c r="Y1232" s="41">
        <f>IF(tbl_PV_Milestones[[#This Row],[Baseline Date]]="",1,0)</f>
        <v>0</v>
      </c>
      <c r="Z1232" s="41">
        <f>IF(tbl_PV_Milestones[[#This Row],[Baseline Date]]&lt;PV_Meta!$B$7,1,0)</f>
        <v>1</v>
      </c>
      <c r="AA1232" s="41">
        <f>IF(tbl_PV_Milestones[[#This Row],[Complete]]="Yes",1,0)</f>
        <v>1</v>
      </c>
      <c r="AB1232" s="41">
        <f>IF(AND(tbl_PV_Milestones[[#This Row],[BL FY]]=2025,tbl_PV_Milestones[[#This Row],[Baseline Date]]&lt;PV_Meta!$B$7),1,0)</f>
        <v>0</v>
      </c>
      <c r="AC1232" s="41">
        <f>IF(AND(tbl_PV_Milestones[[#This Row],[Planned YTD]]=1,tbl_PV_Milestones[[#This Row],[Complete]]="Yes"),1,0)</f>
        <v>0</v>
      </c>
      <c r="AD1232" s="41">
        <f>IF(AND(tbl_PV_Milestones[[#This Row],[Actual/Schedule Finish]]&lt;PV_Meta!$B$7,tbl_PV_Milestones[[#This Row],[Complete]]="No",tbl_PV_Milestones[[#This Row],[Project Status]]&lt;&gt;"On Hold"),1,0)</f>
        <v>0</v>
      </c>
      <c r="AE1232" s="41">
        <f>IF(AND(tbl_PV_Milestones[[#This Row],[Actual/Schedule Finish]]&gt;tbl_PV_Milestones[[#This Row],[Baseline Date]],tbl_PV_Milestones[[#This Row],[Complete]]="No",tbl_PV_Milestones[[#This Row],[Project Status]]&lt;&gt;"On Hold",tbl_PV_Milestones[[#This Row],[Overdue]]=0,tbl_PV_Milestones[[#This Row],[To be Baselined]]&lt;&gt;1),1,0)</f>
        <v>0</v>
      </c>
      <c r="AF1232" s="41">
        <f>IF(AND(tbl_PV_Milestones[[#This Row],[BL FY]]=2025,tbl_PV_Milestones[[#This Row],[Finish FY]]&gt;2025),1,0)</f>
        <v>0</v>
      </c>
      <c r="AG1232" s="56" t="str">
        <f>_xlfn.XLOOKUP(tbl_PV_Milestones[[#This Row],[Work ID]],tbl_PV_Meta[Work ID '#],tbl_PV_Meta[Project Manager/Owner],,0)</f>
        <v>Project Manager 22</v>
      </c>
      <c r="AH1232" s="6"/>
    </row>
    <row r="1233" spans="4:34" x14ac:dyDescent="0.25">
      <c r="D1233" s="6" t="s">
        <v>806</v>
      </c>
      <c r="E1233" s="6" t="s">
        <v>503</v>
      </c>
      <c r="F1233" s="6" t="s">
        <v>1702</v>
      </c>
      <c r="G1233" s="6" t="s">
        <v>595</v>
      </c>
      <c r="H1233" s="6" t="s">
        <v>505</v>
      </c>
      <c r="I1233" s="6" t="s">
        <v>522</v>
      </c>
      <c r="J1233" s="6" t="s">
        <v>806</v>
      </c>
      <c r="K1233" s="6" t="s">
        <v>278</v>
      </c>
      <c r="L1233" s="6" t="s">
        <v>117</v>
      </c>
      <c r="M1233" s="43"/>
      <c r="N1233" s="44" t="s">
        <v>1979</v>
      </c>
      <c r="O1233" s="39">
        <v>45394.708333333299</v>
      </c>
      <c r="P1233" s="39">
        <v>45394.708333333299</v>
      </c>
      <c r="Q1233" s="6">
        <v>0</v>
      </c>
      <c r="R1233" s="6">
        <v>0</v>
      </c>
      <c r="S1233" s="45" t="e">
        <f>_xlfn.CONCAT(#REF!,TRIM(tbl_PV_Milestones[[#This Row],[Milestone Description]]))</f>
        <v>#REF!</v>
      </c>
      <c r="T1233" s="84" t="str">
        <f>IF(COUNTIF(tbl_PV_Milestones[UID],tbl_PV_Milestones[[#This Row],[UID]])&gt;1,"Duplicate","")</f>
        <v>Duplicate</v>
      </c>
      <c r="U1233" s="42" t="str">
        <f>_xlfn.XLOOKUP(tbl_PV_Milestones[[#This Row],[Work ID]],tbl_PV_Meta[Work ID '#],tbl_PV_Meta[Sub-Portfolio])</f>
        <v>Sub-Portfolio 8</v>
      </c>
      <c r="V1233" s="41">
        <f>IF(MONTH(tbl_PV_Milestones[[#This Row],[Baseline Date]])&lt;7,YEAR(tbl_PV_Milestones[[#This Row],[Baseline Date]]),YEAR(tbl_PV_Milestones[[#This Row],[Baseline Date]])+1)</f>
        <v>2024</v>
      </c>
      <c r="W1233" s="41">
        <f>IF(MONTH(tbl_PV_Milestones[[#This Row],[Actual/Schedule Finish]])&lt;7,YEAR(tbl_PV_Milestones[[#This Row],[Actual/Schedule Finish]]),YEAR(tbl_PV_Milestones[[#This Row],[Actual/Schedule Finish]])+1)</f>
        <v>2024</v>
      </c>
      <c r="X1233" s="41" t="str">
        <f>IF(OR(tbl_PV_Milestones[[#This Row],[Project Status]]="Completed",tbl_PV_Milestones[[#This Row],[Project Status]]="Assumed Completed"),"Yes","No")</f>
        <v>Yes</v>
      </c>
      <c r="Y1233" s="41">
        <f>IF(tbl_PV_Milestones[[#This Row],[Baseline Date]]="",1,0)</f>
        <v>0</v>
      </c>
      <c r="Z1233" s="41">
        <f>IF(tbl_PV_Milestones[[#This Row],[Baseline Date]]&lt;PV_Meta!$B$7,1,0)</f>
        <v>1</v>
      </c>
      <c r="AA1233" s="41">
        <f>IF(tbl_PV_Milestones[[#This Row],[Complete]]="Yes",1,0)</f>
        <v>1</v>
      </c>
      <c r="AB1233" s="41">
        <f>IF(AND(tbl_PV_Milestones[[#This Row],[BL FY]]=2025,tbl_PV_Milestones[[#This Row],[Baseline Date]]&lt;PV_Meta!$B$7),1,0)</f>
        <v>0</v>
      </c>
      <c r="AC1233" s="41">
        <f>IF(AND(tbl_PV_Milestones[[#This Row],[Planned YTD]]=1,tbl_PV_Milestones[[#This Row],[Complete]]="Yes"),1,0)</f>
        <v>0</v>
      </c>
      <c r="AD1233" s="41">
        <f>IF(AND(tbl_PV_Milestones[[#This Row],[Actual/Schedule Finish]]&lt;PV_Meta!$B$7,tbl_PV_Milestones[[#This Row],[Complete]]="No",tbl_PV_Milestones[[#This Row],[Project Status]]&lt;&gt;"On Hold"),1,0)</f>
        <v>0</v>
      </c>
      <c r="AE1233" s="41">
        <f>IF(AND(tbl_PV_Milestones[[#This Row],[Actual/Schedule Finish]]&gt;tbl_PV_Milestones[[#This Row],[Baseline Date]],tbl_PV_Milestones[[#This Row],[Complete]]="No",tbl_PV_Milestones[[#This Row],[Project Status]]&lt;&gt;"On Hold",tbl_PV_Milestones[[#This Row],[Overdue]]=0,tbl_PV_Milestones[[#This Row],[To be Baselined]]&lt;&gt;1),1,0)</f>
        <v>0</v>
      </c>
      <c r="AF1233" s="41">
        <f>IF(AND(tbl_PV_Milestones[[#This Row],[BL FY]]=2025,tbl_PV_Milestones[[#This Row],[Finish FY]]&gt;2025),1,0)</f>
        <v>0</v>
      </c>
      <c r="AG1233" s="56" t="str">
        <f>_xlfn.XLOOKUP(tbl_PV_Milestones[[#This Row],[Work ID]],tbl_PV_Meta[Work ID '#],tbl_PV_Meta[Project Manager/Owner],,0)</f>
        <v>Project Manager 22</v>
      </c>
      <c r="AH1233" s="6"/>
    </row>
    <row r="1234" spans="4:34" x14ac:dyDescent="0.25">
      <c r="D1234" s="6" t="s">
        <v>806</v>
      </c>
      <c r="E1234" s="6" t="s">
        <v>503</v>
      </c>
      <c r="F1234" s="6" t="s">
        <v>1702</v>
      </c>
      <c r="G1234" s="6" t="s">
        <v>544</v>
      </c>
      <c r="H1234" s="6" t="s">
        <v>505</v>
      </c>
      <c r="I1234" s="6" t="s">
        <v>510</v>
      </c>
      <c r="J1234" s="6" t="s">
        <v>806</v>
      </c>
      <c r="K1234" s="6" t="s">
        <v>278</v>
      </c>
      <c r="L1234" s="6" t="s">
        <v>117</v>
      </c>
      <c r="M1234" s="43"/>
      <c r="N1234" s="44" t="s">
        <v>1979</v>
      </c>
      <c r="O1234" s="39">
        <v>45436.708333333299</v>
      </c>
      <c r="P1234" s="39">
        <v>45436.708333333299</v>
      </c>
      <c r="Q1234" s="6">
        <v>0</v>
      </c>
      <c r="R1234" s="6">
        <v>0</v>
      </c>
      <c r="S1234" s="45" t="e">
        <f>_xlfn.CONCAT(#REF!,TRIM(tbl_PV_Milestones[[#This Row],[Milestone Description]]))</f>
        <v>#REF!</v>
      </c>
      <c r="T1234" s="84" t="str">
        <f>IF(COUNTIF(tbl_PV_Milestones[UID],tbl_PV_Milestones[[#This Row],[UID]])&gt;1,"Duplicate","")</f>
        <v>Duplicate</v>
      </c>
      <c r="U1234" s="42" t="str">
        <f>_xlfn.XLOOKUP(tbl_PV_Milestones[[#This Row],[Work ID]],tbl_PV_Meta[Work ID '#],tbl_PV_Meta[Sub-Portfolio])</f>
        <v>Sub-Portfolio 8</v>
      </c>
      <c r="V1234" s="41">
        <f>IF(MONTH(tbl_PV_Milestones[[#This Row],[Baseline Date]])&lt;7,YEAR(tbl_PV_Milestones[[#This Row],[Baseline Date]]),YEAR(tbl_PV_Milestones[[#This Row],[Baseline Date]])+1)</f>
        <v>2024</v>
      </c>
      <c r="W1234" s="41">
        <f>IF(MONTH(tbl_PV_Milestones[[#This Row],[Actual/Schedule Finish]])&lt;7,YEAR(tbl_PV_Milestones[[#This Row],[Actual/Schedule Finish]]),YEAR(tbl_PV_Milestones[[#This Row],[Actual/Schedule Finish]])+1)</f>
        <v>2024</v>
      </c>
      <c r="X1234" s="41" t="str">
        <f>IF(OR(tbl_PV_Milestones[[#This Row],[Project Status]]="Completed",tbl_PV_Milestones[[#This Row],[Project Status]]="Assumed Completed"),"Yes","No")</f>
        <v>Yes</v>
      </c>
      <c r="Y1234" s="41">
        <f>IF(tbl_PV_Milestones[[#This Row],[Baseline Date]]="",1,0)</f>
        <v>0</v>
      </c>
      <c r="Z1234" s="41">
        <f>IF(tbl_PV_Milestones[[#This Row],[Baseline Date]]&lt;PV_Meta!$B$7,1,0)</f>
        <v>1</v>
      </c>
      <c r="AA1234" s="41">
        <f>IF(tbl_PV_Milestones[[#This Row],[Complete]]="Yes",1,0)</f>
        <v>1</v>
      </c>
      <c r="AB1234" s="41">
        <f>IF(AND(tbl_PV_Milestones[[#This Row],[BL FY]]=2025,tbl_PV_Milestones[[#This Row],[Baseline Date]]&lt;PV_Meta!$B$7),1,0)</f>
        <v>0</v>
      </c>
      <c r="AC1234" s="41">
        <f>IF(AND(tbl_PV_Milestones[[#This Row],[Planned YTD]]=1,tbl_PV_Milestones[[#This Row],[Complete]]="Yes"),1,0)</f>
        <v>0</v>
      </c>
      <c r="AD1234" s="41">
        <f>IF(AND(tbl_PV_Milestones[[#This Row],[Actual/Schedule Finish]]&lt;PV_Meta!$B$7,tbl_PV_Milestones[[#This Row],[Complete]]="No",tbl_PV_Milestones[[#This Row],[Project Status]]&lt;&gt;"On Hold"),1,0)</f>
        <v>0</v>
      </c>
      <c r="AE1234" s="41">
        <f>IF(AND(tbl_PV_Milestones[[#This Row],[Actual/Schedule Finish]]&gt;tbl_PV_Milestones[[#This Row],[Baseline Date]],tbl_PV_Milestones[[#This Row],[Complete]]="No",tbl_PV_Milestones[[#This Row],[Project Status]]&lt;&gt;"On Hold",tbl_PV_Milestones[[#This Row],[Overdue]]=0,tbl_PV_Milestones[[#This Row],[To be Baselined]]&lt;&gt;1),1,0)</f>
        <v>0</v>
      </c>
      <c r="AF1234" s="41">
        <f>IF(AND(tbl_PV_Milestones[[#This Row],[BL FY]]=2025,tbl_PV_Milestones[[#This Row],[Finish FY]]&gt;2025),1,0)</f>
        <v>0</v>
      </c>
      <c r="AG1234" s="56" t="str">
        <f>_xlfn.XLOOKUP(tbl_PV_Milestones[[#This Row],[Work ID]],tbl_PV_Meta[Work ID '#],tbl_PV_Meta[Project Manager/Owner],,0)</f>
        <v>Project Manager 22</v>
      </c>
      <c r="AH1234" s="6"/>
    </row>
    <row r="1235" spans="4:34" x14ac:dyDescent="0.25">
      <c r="D1235" s="6" t="s">
        <v>806</v>
      </c>
      <c r="E1235" s="6" t="s">
        <v>503</v>
      </c>
      <c r="F1235" s="6" t="s">
        <v>1698</v>
      </c>
      <c r="G1235" s="6" t="s">
        <v>628</v>
      </c>
      <c r="H1235" s="6" t="s">
        <v>505</v>
      </c>
      <c r="I1235" s="6" t="s">
        <v>522</v>
      </c>
      <c r="J1235" s="6" t="s">
        <v>806</v>
      </c>
      <c r="K1235" s="6" t="s">
        <v>278</v>
      </c>
      <c r="L1235" s="6" t="s">
        <v>114</v>
      </c>
      <c r="M1235" s="43"/>
      <c r="N1235" s="44" t="s">
        <v>1979</v>
      </c>
      <c r="O1235" s="39">
        <v>45229.708333333299</v>
      </c>
      <c r="P1235" s="39">
        <v>45229.708333333299</v>
      </c>
      <c r="Q1235" s="6">
        <v>0</v>
      </c>
      <c r="R1235" s="6">
        <v>0</v>
      </c>
      <c r="S1235" s="45" t="e">
        <f>_xlfn.CONCAT(#REF!,TRIM(tbl_PV_Milestones[[#This Row],[Milestone Description]]))</f>
        <v>#REF!</v>
      </c>
      <c r="T1235" s="84" t="str">
        <f>IF(COUNTIF(tbl_PV_Milestones[UID],tbl_PV_Milestones[[#This Row],[UID]])&gt;1,"Duplicate","")</f>
        <v>Duplicate</v>
      </c>
      <c r="U1235" s="42" t="str">
        <f>_xlfn.XLOOKUP(tbl_PV_Milestones[[#This Row],[Work ID]],tbl_PV_Meta[Work ID '#],tbl_PV_Meta[Sub-Portfolio])</f>
        <v>Sub-Portfolio 8</v>
      </c>
      <c r="V1235" s="41">
        <f>IF(MONTH(tbl_PV_Milestones[[#This Row],[Baseline Date]])&lt;7,YEAR(tbl_PV_Milestones[[#This Row],[Baseline Date]]),YEAR(tbl_PV_Milestones[[#This Row],[Baseline Date]])+1)</f>
        <v>2024</v>
      </c>
      <c r="W1235" s="41">
        <f>IF(MONTH(tbl_PV_Milestones[[#This Row],[Actual/Schedule Finish]])&lt;7,YEAR(tbl_PV_Milestones[[#This Row],[Actual/Schedule Finish]]),YEAR(tbl_PV_Milestones[[#This Row],[Actual/Schedule Finish]])+1)</f>
        <v>2024</v>
      </c>
      <c r="X1235" s="41" t="str">
        <f>IF(OR(tbl_PV_Milestones[[#This Row],[Project Status]]="Completed",tbl_PV_Milestones[[#This Row],[Project Status]]="Assumed Completed"),"Yes","No")</f>
        <v>Yes</v>
      </c>
      <c r="Y1235" s="41">
        <f>IF(tbl_PV_Milestones[[#This Row],[Baseline Date]]="",1,0)</f>
        <v>0</v>
      </c>
      <c r="Z1235" s="41">
        <f>IF(tbl_PV_Milestones[[#This Row],[Baseline Date]]&lt;PV_Meta!$B$7,1,0)</f>
        <v>1</v>
      </c>
      <c r="AA1235" s="41">
        <f>IF(tbl_PV_Milestones[[#This Row],[Complete]]="Yes",1,0)</f>
        <v>1</v>
      </c>
      <c r="AB1235" s="41">
        <f>IF(AND(tbl_PV_Milestones[[#This Row],[BL FY]]=2025,tbl_PV_Milestones[[#This Row],[Baseline Date]]&lt;PV_Meta!$B$7),1,0)</f>
        <v>0</v>
      </c>
      <c r="AC1235" s="41">
        <f>IF(AND(tbl_PV_Milestones[[#This Row],[Planned YTD]]=1,tbl_PV_Milestones[[#This Row],[Complete]]="Yes"),1,0)</f>
        <v>0</v>
      </c>
      <c r="AD1235" s="41">
        <f>IF(AND(tbl_PV_Milestones[[#This Row],[Actual/Schedule Finish]]&lt;PV_Meta!$B$7,tbl_PV_Milestones[[#This Row],[Complete]]="No",tbl_PV_Milestones[[#This Row],[Project Status]]&lt;&gt;"On Hold"),1,0)</f>
        <v>0</v>
      </c>
      <c r="AE1235" s="41">
        <f>IF(AND(tbl_PV_Milestones[[#This Row],[Actual/Schedule Finish]]&gt;tbl_PV_Milestones[[#This Row],[Baseline Date]],tbl_PV_Milestones[[#This Row],[Complete]]="No",tbl_PV_Milestones[[#This Row],[Project Status]]&lt;&gt;"On Hold",tbl_PV_Milestones[[#This Row],[Overdue]]=0,tbl_PV_Milestones[[#This Row],[To be Baselined]]&lt;&gt;1),1,0)</f>
        <v>0</v>
      </c>
      <c r="AF1235" s="41">
        <f>IF(AND(tbl_PV_Milestones[[#This Row],[BL FY]]=2025,tbl_PV_Milestones[[#This Row],[Finish FY]]&gt;2025),1,0)</f>
        <v>0</v>
      </c>
      <c r="AG1235" s="56" t="str">
        <f>_xlfn.XLOOKUP(tbl_PV_Milestones[[#This Row],[Work ID]],tbl_PV_Meta[Work ID '#],tbl_PV_Meta[Project Manager/Owner],,0)</f>
        <v>Project Manager 12</v>
      </c>
      <c r="AH1235" s="6"/>
    </row>
    <row r="1236" spans="4:34" x14ac:dyDescent="0.25">
      <c r="D1236" s="6" t="s">
        <v>806</v>
      </c>
      <c r="E1236" s="6" t="s">
        <v>503</v>
      </c>
      <c r="F1236" s="6" t="s">
        <v>1698</v>
      </c>
      <c r="G1236" s="6" t="s">
        <v>643</v>
      </c>
      <c r="H1236" s="6" t="s">
        <v>505</v>
      </c>
      <c r="I1236" s="6" t="s">
        <v>510</v>
      </c>
      <c r="J1236" s="6" t="s">
        <v>806</v>
      </c>
      <c r="K1236" s="6" t="s">
        <v>278</v>
      </c>
      <c r="L1236" s="6" t="s">
        <v>114</v>
      </c>
      <c r="M1236" s="43"/>
      <c r="N1236" s="44" t="s">
        <v>1979</v>
      </c>
      <c r="O1236" s="39">
        <v>45443.708333333299</v>
      </c>
      <c r="P1236" s="39">
        <v>45443.708333333299</v>
      </c>
      <c r="Q1236" s="6">
        <v>0</v>
      </c>
      <c r="R1236" s="6">
        <v>0</v>
      </c>
      <c r="S1236" s="45" t="e">
        <f>_xlfn.CONCAT(#REF!,TRIM(tbl_PV_Milestones[[#This Row],[Milestone Description]]))</f>
        <v>#REF!</v>
      </c>
      <c r="T1236" s="84" t="str">
        <f>IF(COUNTIF(tbl_PV_Milestones[UID],tbl_PV_Milestones[[#This Row],[UID]])&gt;1,"Duplicate","")</f>
        <v>Duplicate</v>
      </c>
      <c r="U1236" s="42" t="str">
        <f>_xlfn.XLOOKUP(tbl_PV_Milestones[[#This Row],[Work ID]],tbl_PV_Meta[Work ID '#],tbl_PV_Meta[Sub-Portfolio])</f>
        <v>Sub-Portfolio 8</v>
      </c>
      <c r="V1236" s="41">
        <f>IF(MONTH(tbl_PV_Milestones[[#This Row],[Baseline Date]])&lt;7,YEAR(tbl_PV_Milestones[[#This Row],[Baseline Date]]),YEAR(tbl_PV_Milestones[[#This Row],[Baseline Date]])+1)</f>
        <v>2024</v>
      </c>
      <c r="W1236" s="41">
        <f>IF(MONTH(tbl_PV_Milestones[[#This Row],[Actual/Schedule Finish]])&lt;7,YEAR(tbl_PV_Milestones[[#This Row],[Actual/Schedule Finish]]),YEAR(tbl_PV_Milestones[[#This Row],[Actual/Schedule Finish]])+1)</f>
        <v>2024</v>
      </c>
      <c r="X1236" s="41" t="str">
        <f>IF(OR(tbl_PV_Milestones[[#This Row],[Project Status]]="Completed",tbl_PV_Milestones[[#This Row],[Project Status]]="Assumed Completed"),"Yes","No")</f>
        <v>Yes</v>
      </c>
      <c r="Y1236" s="41">
        <f>IF(tbl_PV_Milestones[[#This Row],[Baseline Date]]="",1,0)</f>
        <v>0</v>
      </c>
      <c r="Z1236" s="41">
        <f>IF(tbl_PV_Milestones[[#This Row],[Baseline Date]]&lt;PV_Meta!$B$7,1,0)</f>
        <v>1</v>
      </c>
      <c r="AA1236" s="41">
        <f>IF(tbl_PV_Milestones[[#This Row],[Complete]]="Yes",1,0)</f>
        <v>1</v>
      </c>
      <c r="AB1236" s="41">
        <f>IF(AND(tbl_PV_Milestones[[#This Row],[BL FY]]=2025,tbl_PV_Milestones[[#This Row],[Baseline Date]]&lt;PV_Meta!$B$7),1,0)</f>
        <v>0</v>
      </c>
      <c r="AC1236" s="41">
        <f>IF(AND(tbl_PV_Milestones[[#This Row],[Planned YTD]]=1,tbl_PV_Milestones[[#This Row],[Complete]]="Yes"),1,0)</f>
        <v>0</v>
      </c>
      <c r="AD1236" s="41">
        <f>IF(AND(tbl_PV_Milestones[[#This Row],[Actual/Schedule Finish]]&lt;PV_Meta!$B$7,tbl_PV_Milestones[[#This Row],[Complete]]="No",tbl_PV_Milestones[[#This Row],[Project Status]]&lt;&gt;"On Hold"),1,0)</f>
        <v>0</v>
      </c>
      <c r="AE1236" s="41">
        <f>IF(AND(tbl_PV_Milestones[[#This Row],[Actual/Schedule Finish]]&gt;tbl_PV_Milestones[[#This Row],[Baseline Date]],tbl_PV_Milestones[[#This Row],[Complete]]="No",tbl_PV_Milestones[[#This Row],[Project Status]]&lt;&gt;"On Hold",tbl_PV_Milestones[[#This Row],[Overdue]]=0,tbl_PV_Milestones[[#This Row],[To be Baselined]]&lt;&gt;1),1,0)</f>
        <v>0</v>
      </c>
      <c r="AF1236" s="41">
        <f>IF(AND(tbl_PV_Milestones[[#This Row],[BL FY]]=2025,tbl_PV_Milestones[[#This Row],[Finish FY]]&gt;2025),1,0)</f>
        <v>0</v>
      </c>
      <c r="AG1236" s="56" t="str">
        <f>_xlfn.XLOOKUP(tbl_PV_Milestones[[#This Row],[Work ID]],tbl_PV_Meta[Work ID '#],tbl_PV_Meta[Project Manager/Owner],,0)</f>
        <v>Project Manager 12</v>
      </c>
      <c r="AH1236" s="6"/>
    </row>
    <row r="1237" spans="4:34" x14ac:dyDescent="0.25">
      <c r="D1237" s="6" t="s">
        <v>806</v>
      </c>
      <c r="E1237" s="6" t="s">
        <v>503</v>
      </c>
      <c r="F1237" s="6" t="s">
        <v>1698</v>
      </c>
      <c r="G1237" s="6" t="s">
        <v>843</v>
      </c>
      <c r="H1237" s="6" t="s">
        <v>505</v>
      </c>
      <c r="I1237" s="6" t="s">
        <v>510</v>
      </c>
      <c r="J1237" s="6" t="s">
        <v>806</v>
      </c>
      <c r="K1237" s="6" t="s">
        <v>278</v>
      </c>
      <c r="L1237" s="6" t="s">
        <v>114</v>
      </c>
      <c r="M1237" s="43"/>
      <c r="N1237" s="44" t="s">
        <v>1979</v>
      </c>
      <c r="O1237" s="39">
        <v>45443.708333333299</v>
      </c>
      <c r="P1237" s="39">
        <v>45443.708333333299</v>
      </c>
      <c r="Q1237" s="6">
        <v>0</v>
      </c>
      <c r="R1237" s="6">
        <v>0</v>
      </c>
      <c r="S1237" s="45" t="e">
        <f>_xlfn.CONCAT(#REF!,TRIM(tbl_PV_Milestones[[#This Row],[Milestone Description]]))</f>
        <v>#REF!</v>
      </c>
      <c r="T1237" s="84" t="str">
        <f>IF(COUNTIF(tbl_PV_Milestones[UID],tbl_PV_Milestones[[#This Row],[UID]])&gt;1,"Duplicate","")</f>
        <v>Duplicate</v>
      </c>
      <c r="U1237" s="42" t="str">
        <f>_xlfn.XLOOKUP(tbl_PV_Milestones[[#This Row],[Work ID]],tbl_PV_Meta[Work ID '#],tbl_PV_Meta[Sub-Portfolio])</f>
        <v>Sub-Portfolio 8</v>
      </c>
      <c r="V1237" s="41">
        <f>IF(MONTH(tbl_PV_Milestones[[#This Row],[Baseline Date]])&lt;7,YEAR(tbl_PV_Milestones[[#This Row],[Baseline Date]]),YEAR(tbl_PV_Milestones[[#This Row],[Baseline Date]])+1)</f>
        <v>2024</v>
      </c>
      <c r="W1237" s="41">
        <f>IF(MONTH(tbl_PV_Milestones[[#This Row],[Actual/Schedule Finish]])&lt;7,YEAR(tbl_PV_Milestones[[#This Row],[Actual/Schedule Finish]]),YEAR(tbl_PV_Milestones[[#This Row],[Actual/Schedule Finish]])+1)</f>
        <v>2024</v>
      </c>
      <c r="X1237" s="41" t="str">
        <f>IF(OR(tbl_PV_Milestones[[#This Row],[Project Status]]="Completed",tbl_PV_Milestones[[#This Row],[Project Status]]="Assumed Completed"),"Yes","No")</f>
        <v>Yes</v>
      </c>
      <c r="Y1237" s="41">
        <f>IF(tbl_PV_Milestones[[#This Row],[Baseline Date]]="",1,0)</f>
        <v>0</v>
      </c>
      <c r="Z1237" s="41">
        <f>IF(tbl_PV_Milestones[[#This Row],[Baseline Date]]&lt;PV_Meta!$B$7,1,0)</f>
        <v>1</v>
      </c>
      <c r="AA1237" s="41">
        <f>IF(tbl_PV_Milestones[[#This Row],[Complete]]="Yes",1,0)</f>
        <v>1</v>
      </c>
      <c r="AB1237" s="41">
        <f>IF(AND(tbl_PV_Milestones[[#This Row],[BL FY]]=2025,tbl_PV_Milestones[[#This Row],[Baseline Date]]&lt;PV_Meta!$B$7),1,0)</f>
        <v>0</v>
      </c>
      <c r="AC1237" s="41">
        <f>IF(AND(tbl_PV_Milestones[[#This Row],[Planned YTD]]=1,tbl_PV_Milestones[[#This Row],[Complete]]="Yes"),1,0)</f>
        <v>0</v>
      </c>
      <c r="AD1237" s="41">
        <f>IF(AND(tbl_PV_Milestones[[#This Row],[Actual/Schedule Finish]]&lt;PV_Meta!$B$7,tbl_PV_Milestones[[#This Row],[Complete]]="No",tbl_PV_Milestones[[#This Row],[Project Status]]&lt;&gt;"On Hold"),1,0)</f>
        <v>0</v>
      </c>
      <c r="AE1237" s="41">
        <f>IF(AND(tbl_PV_Milestones[[#This Row],[Actual/Schedule Finish]]&gt;tbl_PV_Milestones[[#This Row],[Baseline Date]],tbl_PV_Milestones[[#This Row],[Complete]]="No",tbl_PV_Milestones[[#This Row],[Project Status]]&lt;&gt;"On Hold",tbl_PV_Milestones[[#This Row],[Overdue]]=0,tbl_PV_Milestones[[#This Row],[To be Baselined]]&lt;&gt;1),1,0)</f>
        <v>0</v>
      </c>
      <c r="AF1237" s="41">
        <f>IF(AND(tbl_PV_Milestones[[#This Row],[BL FY]]=2025,tbl_PV_Milestones[[#This Row],[Finish FY]]&gt;2025),1,0)</f>
        <v>0</v>
      </c>
      <c r="AG1237" s="56" t="str">
        <f>_xlfn.XLOOKUP(tbl_PV_Milestones[[#This Row],[Work ID]],tbl_PV_Meta[Work ID '#],tbl_PV_Meta[Project Manager/Owner],,0)</f>
        <v>Project Manager 12</v>
      </c>
      <c r="AH1237" s="6"/>
    </row>
    <row r="1238" spans="4:34" x14ac:dyDescent="0.25">
      <c r="D1238" s="6" t="s">
        <v>806</v>
      </c>
      <c r="E1238" s="6" t="s">
        <v>503</v>
      </c>
      <c r="F1238" s="6" t="s">
        <v>1698</v>
      </c>
      <c r="G1238" s="6" t="s">
        <v>844</v>
      </c>
      <c r="H1238" s="6" t="s">
        <v>519</v>
      </c>
      <c r="I1238" s="6" t="s">
        <v>510</v>
      </c>
      <c r="J1238" s="6" t="s">
        <v>806</v>
      </c>
      <c r="K1238" s="6" t="s">
        <v>278</v>
      </c>
      <c r="L1238" s="6" t="s">
        <v>114</v>
      </c>
      <c r="M1238" s="43"/>
      <c r="N1238" s="44" t="s">
        <v>1979</v>
      </c>
      <c r="O1238" s="39">
        <v>45463.708333333299</v>
      </c>
      <c r="P1238" s="39">
        <v>45463.708333333299</v>
      </c>
      <c r="Q1238" s="6">
        <v>0</v>
      </c>
      <c r="R1238" s="6">
        <v>0</v>
      </c>
      <c r="S1238" s="45" t="e">
        <f>_xlfn.CONCAT(#REF!,TRIM(tbl_PV_Milestones[[#This Row],[Milestone Description]]))</f>
        <v>#REF!</v>
      </c>
      <c r="T1238" s="84" t="str">
        <f>IF(COUNTIF(tbl_PV_Milestones[UID],tbl_PV_Milestones[[#This Row],[UID]])&gt;1,"Duplicate","")</f>
        <v>Duplicate</v>
      </c>
      <c r="U1238" s="42" t="str">
        <f>_xlfn.XLOOKUP(tbl_PV_Milestones[[#This Row],[Work ID]],tbl_PV_Meta[Work ID '#],tbl_PV_Meta[Sub-Portfolio])</f>
        <v>Sub-Portfolio 8</v>
      </c>
      <c r="V1238" s="41">
        <f>IF(MONTH(tbl_PV_Milestones[[#This Row],[Baseline Date]])&lt;7,YEAR(tbl_PV_Milestones[[#This Row],[Baseline Date]]),YEAR(tbl_PV_Milestones[[#This Row],[Baseline Date]])+1)</f>
        <v>2024</v>
      </c>
      <c r="W1238" s="41">
        <f>IF(MONTH(tbl_PV_Milestones[[#This Row],[Actual/Schedule Finish]])&lt;7,YEAR(tbl_PV_Milestones[[#This Row],[Actual/Schedule Finish]]),YEAR(tbl_PV_Milestones[[#This Row],[Actual/Schedule Finish]])+1)</f>
        <v>2024</v>
      </c>
      <c r="X1238" s="41" t="str">
        <f>IF(OR(tbl_PV_Milestones[[#This Row],[Project Status]]="Completed",tbl_PV_Milestones[[#This Row],[Project Status]]="Assumed Completed"),"Yes","No")</f>
        <v>Yes</v>
      </c>
      <c r="Y1238" s="41">
        <f>IF(tbl_PV_Milestones[[#This Row],[Baseline Date]]="",1,0)</f>
        <v>0</v>
      </c>
      <c r="Z1238" s="41">
        <f>IF(tbl_PV_Milestones[[#This Row],[Baseline Date]]&lt;PV_Meta!$B$7,1,0)</f>
        <v>1</v>
      </c>
      <c r="AA1238" s="41">
        <f>IF(tbl_PV_Milestones[[#This Row],[Complete]]="Yes",1,0)</f>
        <v>1</v>
      </c>
      <c r="AB1238" s="41">
        <f>IF(AND(tbl_PV_Milestones[[#This Row],[BL FY]]=2025,tbl_PV_Milestones[[#This Row],[Baseline Date]]&lt;PV_Meta!$B$7),1,0)</f>
        <v>0</v>
      </c>
      <c r="AC1238" s="41">
        <f>IF(AND(tbl_PV_Milestones[[#This Row],[Planned YTD]]=1,tbl_PV_Milestones[[#This Row],[Complete]]="Yes"),1,0)</f>
        <v>0</v>
      </c>
      <c r="AD1238" s="41">
        <f>IF(AND(tbl_PV_Milestones[[#This Row],[Actual/Schedule Finish]]&lt;PV_Meta!$B$7,tbl_PV_Milestones[[#This Row],[Complete]]="No",tbl_PV_Milestones[[#This Row],[Project Status]]&lt;&gt;"On Hold"),1,0)</f>
        <v>0</v>
      </c>
      <c r="AE1238" s="41">
        <f>IF(AND(tbl_PV_Milestones[[#This Row],[Actual/Schedule Finish]]&gt;tbl_PV_Milestones[[#This Row],[Baseline Date]],tbl_PV_Milestones[[#This Row],[Complete]]="No",tbl_PV_Milestones[[#This Row],[Project Status]]&lt;&gt;"On Hold",tbl_PV_Milestones[[#This Row],[Overdue]]=0,tbl_PV_Milestones[[#This Row],[To be Baselined]]&lt;&gt;1),1,0)</f>
        <v>0</v>
      </c>
      <c r="AF1238" s="41">
        <f>IF(AND(tbl_PV_Milestones[[#This Row],[BL FY]]=2025,tbl_PV_Milestones[[#This Row],[Finish FY]]&gt;2025),1,0)</f>
        <v>0</v>
      </c>
      <c r="AG1238" s="56" t="str">
        <f>_xlfn.XLOOKUP(tbl_PV_Milestones[[#This Row],[Work ID]],tbl_PV_Meta[Work ID '#],tbl_PV_Meta[Project Manager/Owner],,0)</f>
        <v>Project Manager 12</v>
      </c>
      <c r="AH1238" s="6"/>
    </row>
    <row r="1239" spans="4:34" x14ac:dyDescent="0.25">
      <c r="D1239" s="6" t="s">
        <v>806</v>
      </c>
      <c r="E1239" s="6" t="s">
        <v>503</v>
      </c>
      <c r="F1239" s="6" t="s">
        <v>1698</v>
      </c>
      <c r="G1239" s="6" t="s">
        <v>845</v>
      </c>
      <c r="H1239" s="6" t="s">
        <v>505</v>
      </c>
      <c r="I1239" s="6" t="s">
        <v>510</v>
      </c>
      <c r="J1239" s="6" t="s">
        <v>806</v>
      </c>
      <c r="K1239" s="6" t="s">
        <v>278</v>
      </c>
      <c r="L1239" s="6" t="s">
        <v>114</v>
      </c>
      <c r="M1239" s="43"/>
      <c r="N1239" s="44" t="s">
        <v>1979</v>
      </c>
      <c r="O1239" s="39">
        <v>45390.708333333299</v>
      </c>
      <c r="P1239" s="39">
        <v>45390.708333333299</v>
      </c>
      <c r="Q1239" s="6">
        <v>0</v>
      </c>
      <c r="R1239" s="6">
        <v>0</v>
      </c>
      <c r="S1239" s="45" t="e">
        <f>_xlfn.CONCAT(#REF!,TRIM(tbl_PV_Milestones[[#This Row],[Milestone Description]]))</f>
        <v>#REF!</v>
      </c>
      <c r="T1239" s="84" t="str">
        <f>IF(COUNTIF(tbl_PV_Milestones[UID],tbl_PV_Milestones[[#This Row],[UID]])&gt;1,"Duplicate","")</f>
        <v>Duplicate</v>
      </c>
      <c r="U1239" s="42" t="str">
        <f>_xlfn.XLOOKUP(tbl_PV_Milestones[[#This Row],[Work ID]],tbl_PV_Meta[Work ID '#],tbl_PV_Meta[Sub-Portfolio])</f>
        <v>Sub-Portfolio 8</v>
      </c>
      <c r="V1239" s="41">
        <f>IF(MONTH(tbl_PV_Milestones[[#This Row],[Baseline Date]])&lt;7,YEAR(tbl_PV_Milestones[[#This Row],[Baseline Date]]),YEAR(tbl_PV_Milestones[[#This Row],[Baseline Date]])+1)</f>
        <v>2024</v>
      </c>
      <c r="W1239" s="41">
        <f>IF(MONTH(tbl_PV_Milestones[[#This Row],[Actual/Schedule Finish]])&lt;7,YEAR(tbl_PV_Milestones[[#This Row],[Actual/Schedule Finish]]),YEAR(tbl_PV_Milestones[[#This Row],[Actual/Schedule Finish]])+1)</f>
        <v>2024</v>
      </c>
      <c r="X1239" s="41" t="str">
        <f>IF(OR(tbl_PV_Milestones[[#This Row],[Project Status]]="Completed",tbl_PV_Milestones[[#This Row],[Project Status]]="Assumed Completed"),"Yes","No")</f>
        <v>Yes</v>
      </c>
      <c r="Y1239" s="41">
        <f>IF(tbl_PV_Milestones[[#This Row],[Baseline Date]]="",1,0)</f>
        <v>0</v>
      </c>
      <c r="Z1239" s="41">
        <f>IF(tbl_PV_Milestones[[#This Row],[Baseline Date]]&lt;PV_Meta!$B$7,1,0)</f>
        <v>1</v>
      </c>
      <c r="AA1239" s="41">
        <f>IF(tbl_PV_Milestones[[#This Row],[Complete]]="Yes",1,0)</f>
        <v>1</v>
      </c>
      <c r="AB1239" s="41">
        <f>IF(AND(tbl_PV_Milestones[[#This Row],[BL FY]]=2025,tbl_PV_Milestones[[#This Row],[Baseline Date]]&lt;PV_Meta!$B$7),1,0)</f>
        <v>0</v>
      </c>
      <c r="AC1239" s="41">
        <f>IF(AND(tbl_PV_Milestones[[#This Row],[Planned YTD]]=1,tbl_PV_Milestones[[#This Row],[Complete]]="Yes"),1,0)</f>
        <v>0</v>
      </c>
      <c r="AD1239" s="41">
        <f>IF(AND(tbl_PV_Milestones[[#This Row],[Actual/Schedule Finish]]&lt;PV_Meta!$B$7,tbl_PV_Milestones[[#This Row],[Complete]]="No",tbl_PV_Milestones[[#This Row],[Project Status]]&lt;&gt;"On Hold"),1,0)</f>
        <v>0</v>
      </c>
      <c r="AE1239" s="41">
        <f>IF(AND(tbl_PV_Milestones[[#This Row],[Actual/Schedule Finish]]&gt;tbl_PV_Milestones[[#This Row],[Baseline Date]],tbl_PV_Milestones[[#This Row],[Complete]]="No",tbl_PV_Milestones[[#This Row],[Project Status]]&lt;&gt;"On Hold",tbl_PV_Milestones[[#This Row],[Overdue]]=0,tbl_PV_Milestones[[#This Row],[To be Baselined]]&lt;&gt;1),1,0)</f>
        <v>0</v>
      </c>
      <c r="AF1239" s="41">
        <f>IF(AND(tbl_PV_Milestones[[#This Row],[BL FY]]=2025,tbl_PV_Milestones[[#This Row],[Finish FY]]&gt;2025),1,0)</f>
        <v>0</v>
      </c>
      <c r="AG1239" s="56" t="str">
        <f>_xlfn.XLOOKUP(tbl_PV_Milestones[[#This Row],[Work ID]],tbl_PV_Meta[Work ID '#],tbl_PV_Meta[Project Manager/Owner],,0)</f>
        <v>Project Manager 12</v>
      </c>
      <c r="AH1239" s="6"/>
    </row>
    <row r="1240" spans="4:34" x14ac:dyDescent="0.25">
      <c r="D1240" s="6" t="s">
        <v>806</v>
      </c>
      <c r="E1240" s="6" t="s">
        <v>503</v>
      </c>
      <c r="F1240" s="6" t="s">
        <v>1698</v>
      </c>
      <c r="G1240" s="6" t="s">
        <v>588</v>
      </c>
      <c r="H1240" s="6" t="s">
        <v>505</v>
      </c>
      <c r="I1240" s="6" t="s">
        <v>510</v>
      </c>
      <c r="J1240" s="6" t="s">
        <v>806</v>
      </c>
      <c r="K1240" s="6" t="s">
        <v>278</v>
      </c>
      <c r="L1240" s="6" t="s">
        <v>114</v>
      </c>
      <c r="M1240" s="43"/>
      <c r="N1240" s="44" t="s">
        <v>1979</v>
      </c>
      <c r="O1240" s="39">
        <v>45436.708333333299</v>
      </c>
      <c r="P1240" s="39">
        <v>45436.708333333299</v>
      </c>
      <c r="Q1240" s="6">
        <v>0</v>
      </c>
      <c r="R1240" s="6">
        <v>0</v>
      </c>
      <c r="S1240" s="45" t="e">
        <f>_xlfn.CONCAT(#REF!,TRIM(tbl_PV_Milestones[[#This Row],[Milestone Description]]))</f>
        <v>#REF!</v>
      </c>
      <c r="T1240" s="84" t="str">
        <f>IF(COUNTIF(tbl_PV_Milestones[UID],tbl_PV_Milestones[[#This Row],[UID]])&gt;1,"Duplicate","")</f>
        <v>Duplicate</v>
      </c>
      <c r="U1240" s="42" t="str">
        <f>_xlfn.XLOOKUP(tbl_PV_Milestones[[#This Row],[Work ID]],tbl_PV_Meta[Work ID '#],tbl_PV_Meta[Sub-Portfolio])</f>
        <v>Sub-Portfolio 8</v>
      </c>
      <c r="V1240" s="41">
        <f>IF(MONTH(tbl_PV_Milestones[[#This Row],[Baseline Date]])&lt;7,YEAR(tbl_PV_Milestones[[#This Row],[Baseline Date]]),YEAR(tbl_PV_Milestones[[#This Row],[Baseline Date]])+1)</f>
        <v>2024</v>
      </c>
      <c r="W1240" s="41">
        <f>IF(MONTH(tbl_PV_Milestones[[#This Row],[Actual/Schedule Finish]])&lt;7,YEAR(tbl_PV_Milestones[[#This Row],[Actual/Schedule Finish]]),YEAR(tbl_PV_Milestones[[#This Row],[Actual/Schedule Finish]])+1)</f>
        <v>2024</v>
      </c>
      <c r="X1240" s="41" t="str">
        <f>IF(OR(tbl_PV_Milestones[[#This Row],[Project Status]]="Completed",tbl_PV_Milestones[[#This Row],[Project Status]]="Assumed Completed"),"Yes","No")</f>
        <v>Yes</v>
      </c>
      <c r="Y1240" s="41">
        <f>IF(tbl_PV_Milestones[[#This Row],[Baseline Date]]="",1,0)</f>
        <v>0</v>
      </c>
      <c r="Z1240" s="41">
        <f>IF(tbl_PV_Milestones[[#This Row],[Baseline Date]]&lt;PV_Meta!$B$7,1,0)</f>
        <v>1</v>
      </c>
      <c r="AA1240" s="41">
        <f>IF(tbl_PV_Milestones[[#This Row],[Complete]]="Yes",1,0)</f>
        <v>1</v>
      </c>
      <c r="AB1240" s="41">
        <f>IF(AND(tbl_PV_Milestones[[#This Row],[BL FY]]=2025,tbl_PV_Milestones[[#This Row],[Baseline Date]]&lt;PV_Meta!$B$7),1,0)</f>
        <v>0</v>
      </c>
      <c r="AC1240" s="41">
        <f>IF(AND(tbl_PV_Milestones[[#This Row],[Planned YTD]]=1,tbl_PV_Milestones[[#This Row],[Complete]]="Yes"),1,0)</f>
        <v>0</v>
      </c>
      <c r="AD1240" s="41">
        <f>IF(AND(tbl_PV_Milestones[[#This Row],[Actual/Schedule Finish]]&lt;PV_Meta!$B$7,tbl_PV_Milestones[[#This Row],[Complete]]="No",tbl_PV_Milestones[[#This Row],[Project Status]]&lt;&gt;"On Hold"),1,0)</f>
        <v>0</v>
      </c>
      <c r="AE1240" s="41">
        <f>IF(AND(tbl_PV_Milestones[[#This Row],[Actual/Schedule Finish]]&gt;tbl_PV_Milestones[[#This Row],[Baseline Date]],tbl_PV_Milestones[[#This Row],[Complete]]="No",tbl_PV_Milestones[[#This Row],[Project Status]]&lt;&gt;"On Hold",tbl_PV_Milestones[[#This Row],[Overdue]]=0,tbl_PV_Milestones[[#This Row],[To be Baselined]]&lt;&gt;1),1,0)</f>
        <v>0</v>
      </c>
      <c r="AF1240" s="41">
        <f>IF(AND(tbl_PV_Milestones[[#This Row],[BL FY]]=2025,tbl_PV_Milestones[[#This Row],[Finish FY]]&gt;2025),1,0)</f>
        <v>0</v>
      </c>
      <c r="AG1240" s="56" t="str">
        <f>_xlfn.XLOOKUP(tbl_PV_Milestones[[#This Row],[Work ID]],tbl_PV_Meta[Work ID '#],tbl_PV_Meta[Project Manager/Owner],,0)</f>
        <v>Project Manager 12</v>
      </c>
      <c r="AH1240" s="6"/>
    </row>
    <row r="1241" spans="4:34" x14ac:dyDescent="0.25">
      <c r="D1241" s="6" t="s">
        <v>806</v>
      </c>
      <c r="E1241" s="6" t="s">
        <v>503</v>
      </c>
      <c r="F1241" s="6" t="s">
        <v>1698</v>
      </c>
      <c r="G1241" s="6" t="s">
        <v>589</v>
      </c>
      <c r="H1241" s="6" t="s">
        <v>505</v>
      </c>
      <c r="I1241" s="6" t="s">
        <v>510</v>
      </c>
      <c r="J1241" s="6" t="s">
        <v>806</v>
      </c>
      <c r="K1241" s="6" t="s">
        <v>278</v>
      </c>
      <c r="L1241" s="6" t="s">
        <v>114</v>
      </c>
      <c r="M1241" s="43"/>
      <c r="N1241" s="44" t="s">
        <v>1979</v>
      </c>
      <c r="O1241" s="39">
        <v>45436.708333333299</v>
      </c>
      <c r="P1241" s="39">
        <v>45436.708333333299</v>
      </c>
      <c r="Q1241" s="6">
        <v>0</v>
      </c>
      <c r="R1241" s="6">
        <v>0</v>
      </c>
      <c r="S1241" s="45" t="e">
        <f>_xlfn.CONCAT(#REF!,TRIM(tbl_PV_Milestones[[#This Row],[Milestone Description]]))</f>
        <v>#REF!</v>
      </c>
      <c r="T1241" s="84" t="str">
        <f>IF(COUNTIF(tbl_PV_Milestones[UID],tbl_PV_Milestones[[#This Row],[UID]])&gt;1,"Duplicate","")</f>
        <v>Duplicate</v>
      </c>
      <c r="U1241" s="42" t="str">
        <f>_xlfn.XLOOKUP(tbl_PV_Milestones[[#This Row],[Work ID]],tbl_PV_Meta[Work ID '#],tbl_PV_Meta[Sub-Portfolio])</f>
        <v>Sub-Portfolio 8</v>
      </c>
      <c r="V1241" s="41">
        <f>IF(MONTH(tbl_PV_Milestones[[#This Row],[Baseline Date]])&lt;7,YEAR(tbl_PV_Milestones[[#This Row],[Baseline Date]]),YEAR(tbl_PV_Milestones[[#This Row],[Baseline Date]])+1)</f>
        <v>2024</v>
      </c>
      <c r="W1241" s="41">
        <f>IF(MONTH(tbl_PV_Milestones[[#This Row],[Actual/Schedule Finish]])&lt;7,YEAR(tbl_PV_Milestones[[#This Row],[Actual/Schedule Finish]]),YEAR(tbl_PV_Milestones[[#This Row],[Actual/Schedule Finish]])+1)</f>
        <v>2024</v>
      </c>
      <c r="X1241" s="41" t="str">
        <f>IF(OR(tbl_PV_Milestones[[#This Row],[Project Status]]="Completed",tbl_PV_Milestones[[#This Row],[Project Status]]="Assumed Completed"),"Yes","No")</f>
        <v>Yes</v>
      </c>
      <c r="Y1241" s="41">
        <f>IF(tbl_PV_Milestones[[#This Row],[Baseline Date]]="",1,0)</f>
        <v>0</v>
      </c>
      <c r="Z1241" s="41">
        <f>IF(tbl_PV_Milestones[[#This Row],[Baseline Date]]&lt;PV_Meta!$B$7,1,0)</f>
        <v>1</v>
      </c>
      <c r="AA1241" s="41">
        <f>IF(tbl_PV_Milestones[[#This Row],[Complete]]="Yes",1,0)</f>
        <v>1</v>
      </c>
      <c r="AB1241" s="41">
        <f>IF(AND(tbl_PV_Milestones[[#This Row],[BL FY]]=2025,tbl_PV_Milestones[[#This Row],[Baseline Date]]&lt;PV_Meta!$B$7),1,0)</f>
        <v>0</v>
      </c>
      <c r="AC1241" s="41">
        <f>IF(AND(tbl_PV_Milestones[[#This Row],[Planned YTD]]=1,tbl_PV_Milestones[[#This Row],[Complete]]="Yes"),1,0)</f>
        <v>0</v>
      </c>
      <c r="AD1241" s="41">
        <f>IF(AND(tbl_PV_Milestones[[#This Row],[Actual/Schedule Finish]]&lt;PV_Meta!$B$7,tbl_PV_Milestones[[#This Row],[Complete]]="No",tbl_PV_Milestones[[#This Row],[Project Status]]&lt;&gt;"On Hold"),1,0)</f>
        <v>0</v>
      </c>
      <c r="AE1241" s="41">
        <f>IF(AND(tbl_PV_Milestones[[#This Row],[Actual/Schedule Finish]]&gt;tbl_PV_Milestones[[#This Row],[Baseline Date]],tbl_PV_Milestones[[#This Row],[Complete]]="No",tbl_PV_Milestones[[#This Row],[Project Status]]&lt;&gt;"On Hold",tbl_PV_Milestones[[#This Row],[Overdue]]=0,tbl_PV_Milestones[[#This Row],[To be Baselined]]&lt;&gt;1),1,0)</f>
        <v>0</v>
      </c>
      <c r="AF1241" s="41">
        <f>IF(AND(tbl_PV_Milestones[[#This Row],[BL FY]]=2025,tbl_PV_Milestones[[#This Row],[Finish FY]]&gt;2025),1,0)</f>
        <v>0</v>
      </c>
      <c r="AG1241" s="56" t="str">
        <f>_xlfn.XLOOKUP(tbl_PV_Milestones[[#This Row],[Work ID]],tbl_PV_Meta[Work ID '#],tbl_PV_Meta[Project Manager/Owner],,0)</f>
        <v>Project Manager 12</v>
      </c>
      <c r="AH1241" s="6"/>
    </row>
    <row r="1242" spans="4:34" x14ac:dyDescent="0.25">
      <c r="D1242" s="6" t="s">
        <v>806</v>
      </c>
      <c r="E1242" s="6" t="s">
        <v>503</v>
      </c>
      <c r="F1242" s="6" t="s">
        <v>1698</v>
      </c>
      <c r="G1242" s="6" t="s">
        <v>539</v>
      </c>
      <c r="H1242" s="6" t="s">
        <v>505</v>
      </c>
      <c r="I1242" s="6" t="s">
        <v>510</v>
      </c>
      <c r="J1242" s="6" t="s">
        <v>806</v>
      </c>
      <c r="K1242" s="6" t="s">
        <v>278</v>
      </c>
      <c r="L1242" s="6" t="s">
        <v>114</v>
      </c>
      <c r="M1242" s="43"/>
      <c r="N1242" s="44" t="s">
        <v>1979</v>
      </c>
      <c r="O1242" s="39">
        <v>45436.708333333299</v>
      </c>
      <c r="P1242" s="39">
        <v>45436.708333333299</v>
      </c>
      <c r="Q1242" s="6">
        <v>0</v>
      </c>
      <c r="R1242" s="6">
        <v>0</v>
      </c>
      <c r="S1242" s="45" t="e">
        <f>_xlfn.CONCAT(#REF!,TRIM(tbl_PV_Milestones[[#This Row],[Milestone Description]]))</f>
        <v>#REF!</v>
      </c>
      <c r="T1242" s="84" t="str">
        <f>IF(COUNTIF(tbl_PV_Milestones[UID],tbl_PV_Milestones[[#This Row],[UID]])&gt;1,"Duplicate","")</f>
        <v>Duplicate</v>
      </c>
      <c r="U1242" s="42" t="str">
        <f>_xlfn.XLOOKUP(tbl_PV_Milestones[[#This Row],[Work ID]],tbl_PV_Meta[Work ID '#],tbl_PV_Meta[Sub-Portfolio])</f>
        <v>Sub-Portfolio 8</v>
      </c>
      <c r="V1242" s="41">
        <f>IF(MONTH(tbl_PV_Milestones[[#This Row],[Baseline Date]])&lt;7,YEAR(tbl_PV_Milestones[[#This Row],[Baseline Date]]),YEAR(tbl_PV_Milestones[[#This Row],[Baseline Date]])+1)</f>
        <v>2024</v>
      </c>
      <c r="W1242" s="41">
        <f>IF(MONTH(tbl_PV_Milestones[[#This Row],[Actual/Schedule Finish]])&lt;7,YEAR(tbl_PV_Milestones[[#This Row],[Actual/Schedule Finish]]),YEAR(tbl_PV_Milestones[[#This Row],[Actual/Schedule Finish]])+1)</f>
        <v>2024</v>
      </c>
      <c r="X1242" s="41" t="str">
        <f>IF(OR(tbl_PV_Milestones[[#This Row],[Project Status]]="Completed",tbl_PV_Milestones[[#This Row],[Project Status]]="Assumed Completed"),"Yes","No")</f>
        <v>Yes</v>
      </c>
      <c r="Y1242" s="41">
        <f>IF(tbl_PV_Milestones[[#This Row],[Baseline Date]]="",1,0)</f>
        <v>0</v>
      </c>
      <c r="Z1242" s="41">
        <f>IF(tbl_PV_Milestones[[#This Row],[Baseline Date]]&lt;PV_Meta!$B$7,1,0)</f>
        <v>1</v>
      </c>
      <c r="AA1242" s="41">
        <f>IF(tbl_PV_Milestones[[#This Row],[Complete]]="Yes",1,0)</f>
        <v>1</v>
      </c>
      <c r="AB1242" s="41">
        <f>IF(AND(tbl_PV_Milestones[[#This Row],[BL FY]]=2025,tbl_PV_Milestones[[#This Row],[Baseline Date]]&lt;PV_Meta!$B$7),1,0)</f>
        <v>0</v>
      </c>
      <c r="AC1242" s="41">
        <f>IF(AND(tbl_PV_Milestones[[#This Row],[Planned YTD]]=1,tbl_PV_Milestones[[#This Row],[Complete]]="Yes"),1,0)</f>
        <v>0</v>
      </c>
      <c r="AD1242" s="41">
        <f>IF(AND(tbl_PV_Milestones[[#This Row],[Actual/Schedule Finish]]&lt;PV_Meta!$B$7,tbl_PV_Milestones[[#This Row],[Complete]]="No",tbl_PV_Milestones[[#This Row],[Project Status]]&lt;&gt;"On Hold"),1,0)</f>
        <v>0</v>
      </c>
      <c r="AE1242" s="41">
        <f>IF(AND(tbl_PV_Milestones[[#This Row],[Actual/Schedule Finish]]&gt;tbl_PV_Milestones[[#This Row],[Baseline Date]],tbl_PV_Milestones[[#This Row],[Complete]]="No",tbl_PV_Milestones[[#This Row],[Project Status]]&lt;&gt;"On Hold",tbl_PV_Milestones[[#This Row],[Overdue]]=0,tbl_PV_Milestones[[#This Row],[To be Baselined]]&lt;&gt;1),1,0)</f>
        <v>0</v>
      </c>
      <c r="AF1242" s="41">
        <f>IF(AND(tbl_PV_Milestones[[#This Row],[BL FY]]=2025,tbl_PV_Milestones[[#This Row],[Finish FY]]&gt;2025),1,0)</f>
        <v>0</v>
      </c>
      <c r="AG1242" s="56" t="str">
        <f>_xlfn.XLOOKUP(tbl_PV_Milestones[[#This Row],[Work ID]],tbl_PV_Meta[Work ID '#],tbl_PV_Meta[Project Manager/Owner],,0)</f>
        <v>Project Manager 12</v>
      </c>
      <c r="AH1242" s="6"/>
    </row>
    <row r="1243" spans="4:34" x14ac:dyDescent="0.25">
      <c r="D1243" s="6" t="s">
        <v>806</v>
      </c>
      <c r="E1243" s="6" t="s">
        <v>503</v>
      </c>
      <c r="F1243" s="6" t="s">
        <v>1698</v>
      </c>
      <c r="G1243" s="6" t="s">
        <v>553</v>
      </c>
      <c r="H1243" s="6" t="s">
        <v>505</v>
      </c>
      <c r="I1243" s="6" t="s">
        <v>510</v>
      </c>
      <c r="J1243" s="6" t="s">
        <v>806</v>
      </c>
      <c r="K1243" s="6" t="s">
        <v>278</v>
      </c>
      <c r="L1243" s="6" t="s">
        <v>114</v>
      </c>
      <c r="M1243" s="43"/>
      <c r="N1243" s="44" t="s">
        <v>1979</v>
      </c>
      <c r="O1243" s="39">
        <v>45401.708333333299</v>
      </c>
      <c r="P1243" s="39">
        <v>45401.708333333299</v>
      </c>
      <c r="Q1243" s="6">
        <v>0</v>
      </c>
      <c r="R1243" s="6">
        <v>0</v>
      </c>
      <c r="S1243" s="45" t="e">
        <f>_xlfn.CONCAT(#REF!,TRIM(tbl_PV_Milestones[[#This Row],[Milestone Description]]))</f>
        <v>#REF!</v>
      </c>
      <c r="T1243" s="84" t="str">
        <f>IF(COUNTIF(tbl_PV_Milestones[UID],tbl_PV_Milestones[[#This Row],[UID]])&gt;1,"Duplicate","")</f>
        <v>Duplicate</v>
      </c>
      <c r="U1243" s="42" t="str">
        <f>_xlfn.XLOOKUP(tbl_PV_Milestones[[#This Row],[Work ID]],tbl_PV_Meta[Work ID '#],tbl_PV_Meta[Sub-Portfolio])</f>
        <v>Sub-Portfolio 8</v>
      </c>
      <c r="V1243" s="41">
        <f>IF(MONTH(tbl_PV_Milestones[[#This Row],[Baseline Date]])&lt;7,YEAR(tbl_PV_Milestones[[#This Row],[Baseline Date]]),YEAR(tbl_PV_Milestones[[#This Row],[Baseline Date]])+1)</f>
        <v>2024</v>
      </c>
      <c r="W1243" s="41">
        <f>IF(MONTH(tbl_PV_Milestones[[#This Row],[Actual/Schedule Finish]])&lt;7,YEAR(tbl_PV_Milestones[[#This Row],[Actual/Schedule Finish]]),YEAR(tbl_PV_Milestones[[#This Row],[Actual/Schedule Finish]])+1)</f>
        <v>2024</v>
      </c>
      <c r="X1243" s="41" t="str">
        <f>IF(OR(tbl_PV_Milestones[[#This Row],[Project Status]]="Completed",tbl_PV_Milestones[[#This Row],[Project Status]]="Assumed Completed"),"Yes","No")</f>
        <v>Yes</v>
      </c>
      <c r="Y1243" s="41">
        <f>IF(tbl_PV_Milestones[[#This Row],[Baseline Date]]="",1,0)</f>
        <v>0</v>
      </c>
      <c r="Z1243" s="41">
        <f>IF(tbl_PV_Milestones[[#This Row],[Baseline Date]]&lt;PV_Meta!$B$7,1,0)</f>
        <v>1</v>
      </c>
      <c r="AA1243" s="41">
        <f>IF(tbl_PV_Milestones[[#This Row],[Complete]]="Yes",1,0)</f>
        <v>1</v>
      </c>
      <c r="AB1243" s="41">
        <f>IF(AND(tbl_PV_Milestones[[#This Row],[BL FY]]=2025,tbl_PV_Milestones[[#This Row],[Baseline Date]]&lt;PV_Meta!$B$7),1,0)</f>
        <v>0</v>
      </c>
      <c r="AC1243" s="41">
        <f>IF(AND(tbl_PV_Milestones[[#This Row],[Planned YTD]]=1,tbl_PV_Milestones[[#This Row],[Complete]]="Yes"),1,0)</f>
        <v>0</v>
      </c>
      <c r="AD1243" s="41">
        <f>IF(AND(tbl_PV_Milestones[[#This Row],[Actual/Schedule Finish]]&lt;PV_Meta!$B$7,tbl_PV_Milestones[[#This Row],[Complete]]="No",tbl_PV_Milestones[[#This Row],[Project Status]]&lt;&gt;"On Hold"),1,0)</f>
        <v>0</v>
      </c>
      <c r="AE1243" s="41">
        <f>IF(AND(tbl_PV_Milestones[[#This Row],[Actual/Schedule Finish]]&gt;tbl_PV_Milestones[[#This Row],[Baseline Date]],tbl_PV_Milestones[[#This Row],[Complete]]="No",tbl_PV_Milestones[[#This Row],[Project Status]]&lt;&gt;"On Hold",tbl_PV_Milestones[[#This Row],[Overdue]]=0,tbl_PV_Milestones[[#This Row],[To be Baselined]]&lt;&gt;1),1,0)</f>
        <v>0</v>
      </c>
      <c r="AF1243" s="41">
        <f>IF(AND(tbl_PV_Milestones[[#This Row],[BL FY]]=2025,tbl_PV_Milestones[[#This Row],[Finish FY]]&gt;2025),1,0)</f>
        <v>0</v>
      </c>
      <c r="AG1243" s="56" t="str">
        <f>_xlfn.XLOOKUP(tbl_PV_Milestones[[#This Row],[Work ID]],tbl_PV_Meta[Work ID '#],tbl_PV_Meta[Project Manager/Owner],,0)</f>
        <v>Project Manager 12</v>
      </c>
      <c r="AH1243" s="6"/>
    </row>
    <row r="1244" spans="4:34" x14ac:dyDescent="0.25">
      <c r="D1244" s="6" t="s">
        <v>806</v>
      </c>
      <c r="E1244" s="6" t="s">
        <v>503</v>
      </c>
      <c r="F1244" s="6" t="s">
        <v>1698</v>
      </c>
      <c r="G1244" s="6" t="s">
        <v>551</v>
      </c>
      <c r="H1244" s="6" t="s">
        <v>505</v>
      </c>
      <c r="I1244" s="6" t="s">
        <v>510</v>
      </c>
      <c r="J1244" s="6" t="s">
        <v>806</v>
      </c>
      <c r="K1244" s="6" t="s">
        <v>278</v>
      </c>
      <c r="L1244" s="6" t="s">
        <v>114</v>
      </c>
      <c r="M1244" s="43"/>
      <c r="N1244" s="44" t="s">
        <v>1979</v>
      </c>
      <c r="O1244" s="39">
        <v>45401.333333333299</v>
      </c>
      <c r="P1244" s="39">
        <v>45401.333333333299</v>
      </c>
      <c r="Q1244" s="6">
        <v>0</v>
      </c>
      <c r="R1244" s="6">
        <v>0</v>
      </c>
      <c r="S1244" s="45" t="e">
        <f>_xlfn.CONCAT(#REF!,TRIM(tbl_PV_Milestones[[#This Row],[Milestone Description]]))</f>
        <v>#REF!</v>
      </c>
      <c r="T1244" s="84" t="str">
        <f>IF(COUNTIF(tbl_PV_Milestones[UID],tbl_PV_Milestones[[#This Row],[UID]])&gt;1,"Duplicate","")</f>
        <v>Duplicate</v>
      </c>
      <c r="U1244" s="42" t="str">
        <f>_xlfn.XLOOKUP(tbl_PV_Milestones[[#This Row],[Work ID]],tbl_PV_Meta[Work ID '#],tbl_PV_Meta[Sub-Portfolio])</f>
        <v>Sub-Portfolio 8</v>
      </c>
      <c r="V1244" s="41">
        <f>IF(MONTH(tbl_PV_Milestones[[#This Row],[Baseline Date]])&lt;7,YEAR(tbl_PV_Milestones[[#This Row],[Baseline Date]]),YEAR(tbl_PV_Milestones[[#This Row],[Baseline Date]])+1)</f>
        <v>2024</v>
      </c>
      <c r="W1244" s="41">
        <f>IF(MONTH(tbl_PV_Milestones[[#This Row],[Actual/Schedule Finish]])&lt;7,YEAR(tbl_PV_Milestones[[#This Row],[Actual/Schedule Finish]]),YEAR(tbl_PV_Milestones[[#This Row],[Actual/Schedule Finish]])+1)</f>
        <v>2024</v>
      </c>
      <c r="X1244" s="41" t="str">
        <f>IF(OR(tbl_PV_Milestones[[#This Row],[Project Status]]="Completed",tbl_PV_Milestones[[#This Row],[Project Status]]="Assumed Completed"),"Yes","No")</f>
        <v>Yes</v>
      </c>
      <c r="Y1244" s="41">
        <f>IF(tbl_PV_Milestones[[#This Row],[Baseline Date]]="",1,0)</f>
        <v>0</v>
      </c>
      <c r="Z1244" s="41">
        <f>IF(tbl_PV_Milestones[[#This Row],[Baseline Date]]&lt;PV_Meta!$B$7,1,0)</f>
        <v>1</v>
      </c>
      <c r="AA1244" s="41">
        <f>IF(tbl_PV_Milestones[[#This Row],[Complete]]="Yes",1,0)</f>
        <v>1</v>
      </c>
      <c r="AB1244" s="41">
        <f>IF(AND(tbl_PV_Milestones[[#This Row],[BL FY]]=2025,tbl_PV_Milestones[[#This Row],[Baseline Date]]&lt;PV_Meta!$B$7),1,0)</f>
        <v>0</v>
      </c>
      <c r="AC1244" s="41">
        <f>IF(AND(tbl_PV_Milestones[[#This Row],[Planned YTD]]=1,tbl_PV_Milestones[[#This Row],[Complete]]="Yes"),1,0)</f>
        <v>0</v>
      </c>
      <c r="AD1244" s="41">
        <f>IF(AND(tbl_PV_Milestones[[#This Row],[Actual/Schedule Finish]]&lt;PV_Meta!$B$7,tbl_PV_Milestones[[#This Row],[Complete]]="No",tbl_PV_Milestones[[#This Row],[Project Status]]&lt;&gt;"On Hold"),1,0)</f>
        <v>0</v>
      </c>
      <c r="AE1244" s="41">
        <f>IF(AND(tbl_PV_Milestones[[#This Row],[Actual/Schedule Finish]]&gt;tbl_PV_Milestones[[#This Row],[Baseline Date]],tbl_PV_Milestones[[#This Row],[Complete]]="No",tbl_PV_Milestones[[#This Row],[Project Status]]&lt;&gt;"On Hold",tbl_PV_Milestones[[#This Row],[Overdue]]=0,tbl_PV_Milestones[[#This Row],[To be Baselined]]&lt;&gt;1),1,0)</f>
        <v>0</v>
      </c>
      <c r="AF1244" s="41">
        <f>IF(AND(tbl_PV_Milestones[[#This Row],[BL FY]]=2025,tbl_PV_Milestones[[#This Row],[Finish FY]]&gt;2025),1,0)</f>
        <v>0</v>
      </c>
      <c r="AG1244" s="56" t="str">
        <f>_xlfn.XLOOKUP(tbl_PV_Milestones[[#This Row],[Work ID]],tbl_PV_Meta[Work ID '#],tbl_PV_Meta[Project Manager/Owner],,0)</f>
        <v>Project Manager 12</v>
      </c>
      <c r="AH1244" s="6"/>
    </row>
    <row r="1245" spans="4:34" x14ac:dyDescent="0.25">
      <c r="D1245" s="6" t="s">
        <v>806</v>
      </c>
      <c r="E1245" s="6" t="s">
        <v>503</v>
      </c>
      <c r="F1245" s="6" t="s">
        <v>1698</v>
      </c>
      <c r="G1245" s="6" t="s">
        <v>548</v>
      </c>
      <c r="H1245" s="6" t="s">
        <v>505</v>
      </c>
      <c r="I1245" s="6" t="s">
        <v>510</v>
      </c>
      <c r="J1245" s="6" t="s">
        <v>806</v>
      </c>
      <c r="K1245" s="6" t="s">
        <v>278</v>
      </c>
      <c r="L1245" s="6" t="s">
        <v>114</v>
      </c>
      <c r="M1245" s="43"/>
      <c r="N1245" s="44" t="s">
        <v>1979</v>
      </c>
      <c r="O1245" s="39">
        <v>45401.708333333299</v>
      </c>
      <c r="P1245" s="39">
        <v>45401.708333333299</v>
      </c>
      <c r="Q1245" s="6">
        <v>0</v>
      </c>
      <c r="R1245" s="6">
        <v>0</v>
      </c>
      <c r="S1245" s="45" t="e">
        <f>_xlfn.CONCAT(#REF!,TRIM(tbl_PV_Milestones[[#This Row],[Milestone Description]]))</f>
        <v>#REF!</v>
      </c>
      <c r="T1245" s="84" t="str">
        <f>IF(COUNTIF(tbl_PV_Milestones[UID],tbl_PV_Milestones[[#This Row],[UID]])&gt;1,"Duplicate","")</f>
        <v>Duplicate</v>
      </c>
      <c r="U1245" s="42" t="str">
        <f>_xlfn.XLOOKUP(tbl_PV_Milestones[[#This Row],[Work ID]],tbl_PV_Meta[Work ID '#],tbl_PV_Meta[Sub-Portfolio])</f>
        <v>Sub-Portfolio 8</v>
      </c>
      <c r="V1245" s="41">
        <f>IF(MONTH(tbl_PV_Milestones[[#This Row],[Baseline Date]])&lt;7,YEAR(tbl_PV_Milestones[[#This Row],[Baseline Date]]),YEAR(tbl_PV_Milestones[[#This Row],[Baseline Date]])+1)</f>
        <v>2024</v>
      </c>
      <c r="W1245" s="41">
        <f>IF(MONTH(tbl_PV_Milestones[[#This Row],[Actual/Schedule Finish]])&lt;7,YEAR(tbl_PV_Milestones[[#This Row],[Actual/Schedule Finish]]),YEAR(tbl_PV_Milestones[[#This Row],[Actual/Schedule Finish]])+1)</f>
        <v>2024</v>
      </c>
      <c r="X1245" s="41" t="str">
        <f>IF(OR(tbl_PV_Milestones[[#This Row],[Project Status]]="Completed",tbl_PV_Milestones[[#This Row],[Project Status]]="Assumed Completed"),"Yes","No")</f>
        <v>Yes</v>
      </c>
      <c r="Y1245" s="41">
        <f>IF(tbl_PV_Milestones[[#This Row],[Baseline Date]]="",1,0)</f>
        <v>0</v>
      </c>
      <c r="Z1245" s="41">
        <f>IF(tbl_PV_Milestones[[#This Row],[Baseline Date]]&lt;PV_Meta!$B$7,1,0)</f>
        <v>1</v>
      </c>
      <c r="AA1245" s="41">
        <f>IF(tbl_PV_Milestones[[#This Row],[Complete]]="Yes",1,0)</f>
        <v>1</v>
      </c>
      <c r="AB1245" s="41">
        <f>IF(AND(tbl_PV_Milestones[[#This Row],[BL FY]]=2025,tbl_PV_Milestones[[#This Row],[Baseline Date]]&lt;PV_Meta!$B$7),1,0)</f>
        <v>0</v>
      </c>
      <c r="AC1245" s="41">
        <f>IF(AND(tbl_PV_Milestones[[#This Row],[Planned YTD]]=1,tbl_PV_Milestones[[#This Row],[Complete]]="Yes"),1,0)</f>
        <v>0</v>
      </c>
      <c r="AD1245" s="41">
        <f>IF(AND(tbl_PV_Milestones[[#This Row],[Actual/Schedule Finish]]&lt;PV_Meta!$B$7,tbl_PV_Milestones[[#This Row],[Complete]]="No",tbl_PV_Milestones[[#This Row],[Project Status]]&lt;&gt;"On Hold"),1,0)</f>
        <v>0</v>
      </c>
      <c r="AE1245" s="41">
        <f>IF(AND(tbl_PV_Milestones[[#This Row],[Actual/Schedule Finish]]&gt;tbl_PV_Milestones[[#This Row],[Baseline Date]],tbl_PV_Milestones[[#This Row],[Complete]]="No",tbl_PV_Milestones[[#This Row],[Project Status]]&lt;&gt;"On Hold",tbl_PV_Milestones[[#This Row],[Overdue]]=0,tbl_PV_Milestones[[#This Row],[To be Baselined]]&lt;&gt;1),1,0)</f>
        <v>0</v>
      </c>
      <c r="AF1245" s="41">
        <f>IF(AND(tbl_PV_Milestones[[#This Row],[BL FY]]=2025,tbl_PV_Milestones[[#This Row],[Finish FY]]&gt;2025),1,0)</f>
        <v>0</v>
      </c>
      <c r="AG1245" s="56" t="str">
        <f>_xlfn.XLOOKUP(tbl_PV_Milestones[[#This Row],[Work ID]],tbl_PV_Meta[Work ID '#],tbl_PV_Meta[Project Manager/Owner],,0)</f>
        <v>Project Manager 12</v>
      </c>
      <c r="AH1245" s="6"/>
    </row>
    <row r="1246" spans="4:34" x14ac:dyDescent="0.25">
      <c r="D1246" s="6" t="s">
        <v>806</v>
      </c>
      <c r="E1246" s="6" t="s">
        <v>503</v>
      </c>
      <c r="F1246" s="6" t="s">
        <v>1698</v>
      </c>
      <c r="G1246" s="6" t="s">
        <v>545</v>
      </c>
      <c r="H1246" s="6" t="s">
        <v>505</v>
      </c>
      <c r="I1246" s="6" t="s">
        <v>510</v>
      </c>
      <c r="J1246" s="6" t="s">
        <v>806</v>
      </c>
      <c r="K1246" s="6" t="s">
        <v>278</v>
      </c>
      <c r="L1246" s="6" t="s">
        <v>114</v>
      </c>
      <c r="M1246" s="43"/>
      <c r="N1246" s="44" t="s">
        <v>1979</v>
      </c>
      <c r="O1246" s="39">
        <v>45176.708333333299</v>
      </c>
      <c r="P1246" s="39">
        <v>45176.708333333299</v>
      </c>
      <c r="Q1246" s="6">
        <v>0</v>
      </c>
      <c r="R1246" s="6">
        <v>0</v>
      </c>
      <c r="S1246" s="45" t="e">
        <f>_xlfn.CONCAT(#REF!,TRIM(tbl_PV_Milestones[[#This Row],[Milestone Description]]))</f>
        <v>#REF!</v>
      </c>
      <c r="T1246" s="84" t="str">
        <f>IF(COUNTIF(tbl_PV_Milestones[UID],tbl_PV_Milestones[[#This Row],[UID]])&gt;1,"Duplicate","")</f>
        <v>Duplicate</v>
      </c>
      <c r="U1246" s="42" t="str">
        <f>_xlfn.XLOOKUP(tbl_PV_Milestones[[#This Row],[Work ID]],tbl_PV_Meta[Work ID '#],tbl_PV_Meta[Sub-Portfolio])</f>
        <v>Sub-Portfolio 8</v>
      </c>
      <c r="V1246" s="41">
        <f>IF(MONTH(tbl_PV_Milestones[[#This Row],[Baseline Date]])&lt;7,YEAR(tbl_PV_Milestones[[#This Row],[Baseline Date]]),YEAR(tbl_PV_Milestones[[#This Row],[Baseline Date]])+1)</f>
        <v>2024</v>
      </c>
      <c r="W1246" s="41">
        <f>IF(MONTH(tbl_PV_Milestones[[#This Row],[Actual/Schedule Finish]])&lt;7,YEAR(tbl_PV_Milestones[[#This Row],[Actual/Schedule Finish]]),YEAR(tbl_PV_Milestones[[#This Row],[Actual/Schedule Finish]])+1)</f>
        <v>2024</v>
      </c>
      <c r="X1246" s="41" t="str">
        <f>IF(OR(tbl_PV_Milestones[[#This Row],[Project Status]]="Completed",tbl_PV_Milestones[[#This Row],[Project Status]]="Assumed Completed"),"Yes","No")</f>
        <v>Yes</v>
      </c>
      <c r="Y1246" s="41">
        <f>IF(tbl_PV_Milestones[[#This Row],[Baseline Date]]="",1,0)</f>
        <v>0</v>
      </c>
      <c r="Z1246" s="41">
        <f>IF(tbl_PV_Milestones[[#This Row],[Baseline Date]]&lt;PV_Meta!$B$7,1,0)</f>
        <v>1</v>
      </c>
      <c r="AA1246" s="41">
        <f>IF(tbl_PV_Milestones[[#This Row],[Complete]]="Yes",1,0)</f>
        <v>1</v>
      </c>
      <c r="AB1246" s="41">
        <f>IF(AND(tbl_PV_Milestones[[#This Row],[BL FY]]=2025,tbl_PV_Milestones[[#This Row],[Baseline Date]]&lt;PV_Meta!$B$7),1,0)</f>
        <v>0</v>
      </c>
      <c r="AC1246" s="41">
        <f>IF(AND(tbl_PV_Milestones[[#This Row],[Planned YTD]]=1,tbl_PV_Milestones[[#This Row],[Complete]]="Yes"),1,0)</f>
        <v>0</v>
      </c>
      <c r="AD1246" s="41">
        <f>IF(AND(tbl_PV_Milestones[[#This Row],[Actual/Schedule Finish]]&lt;PV_Meta!$B$7,tbl_PV_Milestones[[#This Row],[Complete]]="No",tbl_PV_Milestones[[#This Row],[Project Status]]&lt;&gt;"On Hold"),1,0)</f>
        <v>0</v>
      </c>
      <c r="AE1246" s="41">
        <f>IF(AND(tbl_PV_Milestones[[#This Row],[Actual/Schedule Finish]]&gt;tbl_PV_Milestones[[#This Row],[Baseline Date]],tbl_PV_Milestones[[#This Row],[Complete]]="No",tbl_PV_Milestones[[#This Row],[Project Status]]&lt;&gt;"On Hold",tbl_PV_Milestones[[#This Row],[Overdue]]=0,tbl_PV_Milestones[[#This Row],[To be Baselined]]&lt;&gt;1),1,0)</f>
        <v>0</v>
      </c>
      <c r="AF1246" s="41">
        <f>IF(AND(tbl_PV_Milestones[[#This Row],[BL FY]]=2025,tbl_PV_Milestones[[#This Row],[Finish FY]]&gt;2025),1,0)</f>
        <v>0</v>
      </c>
      <c r="AG1246" s="56" t="str">
        <f>_xlfn.XLOOKUP(tbl_PV_Milestones[[#This Row],[Work ID]],tbl_PV_Meta[Work ID '#],tbl_PV_Meta[Project Manager/Owner],,0)</f>
        <v>Project Manager 12</v>
      </c>
      <c r="AH1246" s="6"/>
    </row>
    <row r="1247" spans="4:34" x14ac:dyDescent="0.25">
      <c r="D1247" s="6" t="s">
        <v>806</v>
      </c>
      <c r="E1247" s="6" t="s">
        <v>503</v>
      </c>
      <c r="F1247" s="6" t="s">
        <v>1698</v>
      </c>
      <c r="G1247" s="6" t="s">
        <v>846</v>
      </c>
      <c r="H1247" s="6" t="s">
        <v>505</v>
      </c>
      <c r="I1247" s="6" t="s">
        <v>510</v>
      </c>
      <c r="J1247" s="6" t="s">
        <v>806</v>
      </c>
      <c r="K1247" s="6" t="s">
        <v>278</v>
      </c>
      <c r="L1247" s="6" t="s">
        <v>114</v>
      </c>
      <c r="M1247" s="43"/>
      <c r="N1247" s="44" t="s">
        <v>1979</v>
      </c>
      <c r="O1247" s="39">
        <v>45401.708333333299</v>
      </c>
      <c r="P1247" s="39">
        <v>45401.708333333299</v>
      </c>
      <c r="Q1247" s="6">
        <v>0</v>
      </c>
      <c r="R1247" s="6">
        <v>0</v>
      </c>
      <c r="S1247" s="45" t="e">
        <f>_xlfn.CONCAT(#REF!,TRIM(tbl_PV_Milestones[[#This Row],[Milestone Description]]))</f>
        <v>#REF!</v>
      </c>
      <c r="T1247" s="84" t="str">
        <f>IF(COUNTIF(tbl_PV_Milestones[UID],tbl_PV_Milestones[[#This Row],[UID]])&gt;1,"Duplicate","")</f>
        <v>Duplicate</v>
      </c>
      <c r="U1247" s="42" t="str">
        <f>_xlfn.XLOOKUP(tbl_PV_Milestones[[#This Row],[Work ID]],tbl_PV_Meta[Work ID '#],tbl_PV_Meta[Sub-Portfolio])</f>
        <v>Sub-Portfolio 8</v>
      </c>
      <c r="V1247" s="41">
        <f>IF(MONTH(tbl_PV_Milestones[[#This Row],[Baseline Date]])&lt;7,YEAR(tbl_PV_Milestones[[#This Row],[Baseline Date]]),YEAR(tbl_PV_Milestones[[#This Row],[Baseline Date]])+1)</f>
        <v>2024</v>
      </c>
      <c r="W1247" s="41">
        <f>IF(MONTH(tbl_PV_Milestones[[#This Row],[Actual/Schedule Finish]])&lt;7,YEAR(tbl_PV_Milestones[[#This Row],[Actual/Schedule Finish]]),YEAR(tbl_PV_Milestones[[#This Row],[Actual/Schedule Finish]])+1)</f>
        <v>2024</v>
      </c>
      <c r="X1247" s="41" t="str">
        <f>IF(OR(tbl_PV_Milestones[[#This Row],[Project Status]]="Completed",tbl_PV_Milestones[[#This Row],[Project Status]]="Assumed Completed"),"Yes","No")</f>
        <v>Yes</v>
      </c>
      <c r="Y1247" s="41">
        <f>IF(tbl_PV_Milestones[[#This Row],[Baseline Date]]="",1,0)</f>
        <v>0</v>
      </c>
      <c r="Z1247" s="41">
        <f>IF(tbl_PV_Milestones[[#This Row],[Baseline Date]]&lt;PV_Meta!$B$7,1,0)</f>
        <v>1</v>
      </c>
      <c r="AA1247" s="41">
        <f>IF(tbl_PV_Milestones[[#This Row],[Complete]]="Yes",1,0)</f>
        <v>1</v>
      </c>
      <c r="AB1247" s="41">
        <f>IF(AND(tbl_PV_Milestones[[#This Row],[BL FY]]=2025,tbl_PV_Milestones[[#This Row],[Baseline Date]]&lt;PV_Meta!$B$7),1,0)</f>
        <v>0</v>
      </c>
      <c r="AC1247" s="41">
        <f>IF(AND(tbl_PV_Milestones[[#This Row],[Planned YTD]]=1,tbl_PV_Milestones[[#This Row],[Complete]]="Yes"),1,0)</f>
        <v>0</v>
      </c>
      <c r="AD1247" s="41">
        <f>IF(AND(tbl_PV_Milestones[[#This Row],[Actual/Schedule Finish]]&lt;PV_Meta!$B$7,tbl_PV_Milestones[[#This Row],[Complete]]="No",tbl_PV_Milestones[[#This Row],[Project Status]]&lt;&gt;"On Hold"),1,0)</f>
        <v>0</v>
      </c>
      <c r="AE1247" s="41">
        <f>IF(AND(tbl_PV_Milestones[[#This Row],[Actual/Schedule Finish]]&gt;tbl_PV_Milestones[[#This Row],[Baseline Date]],tbl_PV_Milestones[[#This Row],[Complete]]="No",tbl_PV_Milestones[[#This Row],[Project Status]]&lt;&gt;"On Hold",tbl_PV_Milestones[[#This Row],[Overdue]]=0,tbl_PV_Milestones[[#This Row],[To be Baselined]]&lt;&gt;1),1,0)</f>
        <v>0</v>
      </c>
      <c r="AF1247" s="41">
        <f>IF(AND(tbl_PV_Milestones[[#This Row],[BL FY]]=2025,tbl_PV_Milestones[[#This Row],[Finish FY]]&gt;2025),1,0)</f>
        <v>0</v>
      </c>
      <c r="AG1247" s="56" t="str">
        <f>_xlfn.XLOOKUP(tbl_PV_Milestones[[#This Row],[Work ID]],tbl_PV_Meta[Work ID '#],tbl_PV_Meta[Project Manager/Owner],,0)</f>
        <v>Project Manager 12</v>
      </c>
      <c r="AH1247" s="6"/>
    </row>
    <row r="1248" spans="4:34" x14ac:dyDescent="0.25">
      <c r="D1248" s="6" t="s">
        <v>806</v>
      </c>
      <c r="E1248" s="6" t="s">
        <v>503</v>
      </c>
      <c r="F1248" s="6" t="s">
        <v>1698</v>
      </c>
      <c r="G1248" s="6" t="s">
        <v>747</v>
      </c>
      <c r="H1248" s="6" t="s">
        <v>505</v>
      </c>
      <c r="I1248" s="6" t="s">
        <v>522</v>
      </c>
      <c r="J1248" s="6" t="s">
        <v>806</v>
      </c>
      <c r="K1248" s="6" t="s">
        <v>278</v>
      </c>
      <c r="L1248" s="6" t="s">
        <v>114</v>
      </c>
      <c r="M1248" s="43"/>
      <c r="N1248" s="44" t="s">
        <v>1979</v>
      </c>
      <c r="O1248" s="39">
        <v>45379.708333333299</v>
      </c>
      <c r="P1248" s="39">
        <v>45379.708333333299</v>
      </c>
      <c r="Q1248" s="6">
        <v>0</v>
      </c>
      <c r="R1248" s="6">
        <v>0</v>
      </c>
      <c r="S1248" s="45" t="e">
        <f>_xlfn.CONCAT(#REF!,TRIM(tbl_PV_Milestones[[#This Row],[Milestone Description]]))</f>
        <v>#REF!</v>
      </c>
      <c r="T1248" s="84" t="str">
        <f>IF(COUNTIF(tbl_PV_Milestones[UID],tbl_PV_Milestones[[#This Row],[UID]])&gt;1,"Duplicate","")</f>
        <v>Duplicate</v>
      </c>
      <c r="U1248" s="42" t="str">
        <f>_xlfn.XLOOKUP(tbl_PV_Milestones[[#This Row],[Work ID]],tbl_PV_Meta[Work ID '#],tbl_PV_Meta[Sub-Portfolio])</f>
        <v>Sub-Portfolio 8</v>
      </c>
      <c r="V1248" s="41">
        <f>IF(MONTH(tbl_PV_Milestones[[#This Row],[Baseline Date]])&lt;7,YEAR(tbl_PV_Milestones[[#This Row],[Baseline Date]]),YEAR(tbl_PV_Milestones[[#This Row],[Baseline Date]])+1)</f>
        <v>2024</v>
      </c>
      <c r="W1248" s="41">
        <f>IF(MONTH(tbl_PV_Milestones[[#This Row],[Actual/Schedule Finish]])&lt;7,YEAR(tbl_PV_Milestones[[#This Row],[Actual/Schedule Finish]]),YEAR(tbl_PV_Milestones[[#This Row],[Actual/Schedule Finish]])+1)</f>
        <v>2024</v>
      </c>
      <c r="X1248" s="41" t="str">
        <f>IF(OR(tbl_PV_Milestones[[#This Row],[Project Status]]="Completed",tbl_PV_Milestones[[#This Row],[Project Status]]="Assumed Completed"),"Yes","No")</f>
        <v>Yes</v>
      </c>
      <c r="Y1248" s="41">
        <f>IF(tbl_PV_Milestones[[#This Row],[Baseline Date]]="",1,0)</f>
        <v>0</v>
      </c>
      <c r="Z1248" s="41">
        <f>IF(tbl_PV_Milestones[[#This Row],[Baseline Date]]&lt;PV_Meta!$B$7,1,0)</f>
        <v>1</v>
      </c>
      <c r="AA1248" s="41">
        <f>IF(tbl_PV_Milestones[[#This Row],[Complete]]="Yes",1,0)</f>
        <v>1</v>
      </c>
      <c r="AB1248" s="41">
        <f>IF(AND(tbl_PV_Milestones[[#This Row],[BL FY]]=2025,tbl_PV_Milestones[[#This Row],[Baseline Date]]&lt;PV_Meta!$B$7),1,0)</f>
        <v>0</v>
      </c>
      <c r="AC1248" s="41">
        <f>IF(AND(tbl_PV_Milestones[[#This Row],[Planned YTD]]=1,tbl_PV_Milestones[[#This Row],[Complete]]="Yes"),1,0)</f>
        <v>0</v>
      </c>
      <c r="AD1248" s="41">
        <f>IF(AND(tbl_PV_Milestones[[#This Row],[Actual/Schedule Finish]]&lt;PV_Meta!$B$7,tbl_PV_Milestones[[#This Row],[Complete]]="No",tbl_PV_Milestones[[#This Row],[Project Status]]&lt;&gt;"On Hold"),1,0)</f>
        <v>0</v>
      </c>
      <c r="AE1248" s="41">
        <f>IF(AND(tbl_PV_Milestones[[#This Row],[Actual/Schedule Finish]]&gt;tbl_PV_Milestones[[#This Row],[Baseline Date]],tbl_PV_Milestones[[#This Row],[Complete]]="No",tbl_PV_Milestones[[#This Row],[Project Status]]&lt;&gt;"On Hold",tbl_PV_Milestones[[#This Row],[Overdue]]=0,tbl_PV_Milestones[[#This Row],[To be Baselined]]&lt;&gt;1),1,0)</f>
        <v>0</v>
      </c>
      <c r="AF1248" s="41">
        <f>IF(AND(tbl_PV_Milestones[[#This Row],[BL FY]]=2025,tbl_PV_Milestones[[#This Row],[Finish FY]]&gt;2025),1,0)</f>
        <v>0</v>
      </c>
      <c r="AG1248" s="56" t="str">
        <f>_xlfn.XLOOKUP(tbl_PV_Milestones[[#This Row],[Work ID]],tbl_PV_Meta[Work ID '#],tbl_PV_Meta[Project Manager/Owner],,0)</f>
        <v>Project Manager 12</v>
      </c>
      <c r="AH1248" s="6"/>
    </row>
    <row r="1249" spans="4:34" x14ac:dyDescent="0.25">
      <c r="D1249" s="6" t="s">
        <v>806</v>
      </c>
      <c r="E1249" s="6" t="s">
        <v>503</v>
      </c>
      <c r="F1249" s="6" t="s">
        <v>1698</v>
      </c>
      <c r="G1249" s="6" t="s">
        <v>739</v>
      </c>
      <c r="H1249" s="6" t="s">
        <v>505</v>
      </c>
      <c r="I1249" s="6" t="s">
        <v>522</v>
      </c>
      <c r="J1249" s="6" t="s">
        <v>806</v>
      </c>
      <c r="K1249" s="6" t="s">
        <v>278</v>
      </c>
      <c r="L1249" s="6" t="s">
        <v>114</v>
      </c>
      <c r="M1249" s="43"/>
      <c r="N1249" s="44" t="s">
        <v>1979</v>
      </c>
      <c r="O1249" s="39">
        <v>45401.708333333299</v>
      </c>
      <c r="P1249" s="39">
        <v>45401.708333333299</v>
      </c>
      <c r="Q1249" s="6">
        <v>0</v>
      </c>
      <c r="R1249" s="6">
        <v>0</v>
      </c>
      <c r="S1249" s="45" t="e">
        <f>_xlfn.CONCAT(#REF!,TRIM(tbl_PV_Milestones[[#This Row],[Milestone Description]]))</f>
        <v>#REF!</v>
      </c>
      <c r="T1249" s="84" t="str">
        <f>IF(COUNTIF(tbl_PV_Milestones[UID],tbl_PV_Milestones[[#This Row],[UID]])&gt;1,"Duplicate","")</f>
        <v>Duplicate</v>
      </c>
      <c r="U1249" s="42" t="str">
        <f>_xlfn.XLOOKUP(tbl_PV_Milestones[[#This Row],[Work ID]],tbl_PV_Meta[Work ID '#],tbl_PV_Meta[Sub-Portfolio])</f>
        <v>Sub-Portfolio 8</v>
      </c>
      <c r="V1249" s="41">
        <f>IF(MONTH(tbl_PV_Milestones[[#This Row],[Baseline Date]])&lt;7,YEAR(tbl_PV_Milestones[[#This Row],[Baseline Date]]),YEAR(tbl_PV_Milestones[[#This Row],[Baseline Date]])+1)</f>
        <v>2024</v>
      </c>
      <c r="W1249" s="41">
        <f>IF(MONTH(tbl_PV_Milestones[[#This Row],[Actual/Schedule Finish]])&lt;7,YEAR(tbl_PV_Milestones[[#This Row],[Actual/Schedule Finish]]),YEAR(tbl_PV_Milestones[[#This Row],[Actual/Schedule Finish]])+1)</f>
        <v>2024</v>
      </c>
      <c r="X1249" s="41" t="str">
        <f>IF(OR(tbl_PV_Milestones[[#This Row],[Project Status]]="Completed",tbl_PV_Milestones[[#This Row],[Project Status]]="Assumed Completed"),"Yes","No")</f>
        <v>Yes</v>
      </c>
      <c r="Y1249" s="41">
        <f>IF(tbl_PV_Milestones[[#This Row],[Baseline Date]]="",1,0)</f>
        <v>0</v>
      </c>
      <c r="Z1249" s="41">
        <f>IF(tbl_PV_Milestones[[#This Row],[Baseline Date]]&lt;PV_Meta!$B$7,1,0)</f>
        <v>1</v>
      </c>
      <c r="AA1249" s="41">
        <f>IF(tbl_PV_Milestones[[#This Row],[Complete]]="Yes",1,0)</f>
        <v>1</v>
      </c>
      <c r="AB1249" s="41">
        <f>IF(AND(tbl_PV_Milestones[[#This Row],[BL FY]]=2025,tbl_PV_Milestones[[#This Row],[Baseline Date]]&lt;PV_Meta!$B$7),1,0)</f>
        <v>0</v>
      </c>
      <c r="AC1249" s="41">
        <f>IF(AND(tbl_PV_Milestones[[#This Row],[Planned YTD]]=1,tbl_PV_Milestones[[#This Row],[Complete]]="Yes"),1,0)</f>
        <v>0</v>
      </c>
      <c r="AD1249" s="41">
        <f>IF(AND(tbl_PV_Milestones[[#This Row],[Actual/Schedule Finish]]&lt;PV_Meta!$B$7,tbl_PV_Milestones[[#This Row],[Complete]]="No",tbl_PV_Milestones[[#This Row],[Project Status]]&lt;&gt;"On Hold"),1,0)</f>
        <v>0</v>
      </c>
      <c r="AE1249" s="41">
        <f>IF(AND(tbl_PV_Milestones[[#This Row],[Actual/Schedule Finish]]&gt;tbl_PV_Milestones[[#This Row],[Baseline Date]],tbl_PV_Milestones[[#This Row],[Complete]]="No",tbl_PV_Milestones[[#This Row],[Project Status]]&lt;&gt;"On Hold",tbl_PV_Milestones[[#This Row],[Overdue]]=0,tbl_PV_Milestones[[#This Row],[To be Baselined]]&lt;&gt;1),1,0)</f>
        <v>0</v>
      </c>
      <c r="AF1249" s="41">
        <f>IF(AND(tbl_PV_Milestones[[#This Row],[BL FY]]=2025,tbl_PV_Milestones[[#This Row],[Finish FY]]&gt;2025),1,0)</f>
        <v>0</v>
      </c>
      <c r="AG1249" s="56" t="str">
        <f>_xlfn.XLOOKUP(tbl_PV_Milestones[[#This Row],[Work ID]],tbl_PV_Meta[Work ID '#],tbl_PV_Meta[Project Manager/Owner],,0)</f>
        <v>Project Manager 12</v>
      </c>
      <c r="AH1249" s="6"/>
    </row>
    <row r="1250" spans="4:34" x14ac:dyDescent="0.25">
      <c r="D1250" s="6" t="s">
        <v>806</v>
      </c>
      <c r="E1250" s="6" t="s">
        <v>503</v>
      </c>
      <c r="F1250" s="6" t="s">
        <v>1698</v>
      </c>
      <c r="G1250" s="6" t="s">
        <v>745</v>
      </c>
      <c r="H1250" s="6" t="s">
        <v>505</v>
      </c>
      <c r="I1250" s="6" t="s">
        <v>522</v>
      </c>
      <c r="J1250" s="6" t="s">
        <v>806</v>
      </c>
      <c r="K1250" s="6" t="s">
        <v>278</v>
      </c>
      <c r="L1250" s="6" t="s">
        <v>114</v>
      </c>
      <c r="M1250" s="43"/>
      <c r="N1250" s="44" t="s">
        <v>1979</v>
      </c>
      <c r="O1250" s="39">
        <v>45401.708333333299</v>
      </c>
      <c r="P1250" s="39">
        <v>45401.708333333299</v>
      </c>
      <c r="Q1250" s="6">
        <v>0</v>
      </c>
      <c r="R1250" s="6">
        <v>0</v>
      </c>
      <c r="S1250" s="45" t="e">
        <f>_xlfn.CONCAT(#REF!,TRIM(tbl_PV_Milestones[[#This Row],[Milestone Description]]))</f>
        <v>#REF!</v>
      </c>
      <c r="T1250" s="84" t="str">
        <f>IF(COUNTIF(tbl_PV_Milestones[UID],tbl_PV_Milestones[[#This Row],[UID]])&gt;1,"Duplicate","")</f>
        <v>Duplicate</v>
      </c>
      <c r="U1250" s="42" t="str">
        <f>_xlfn.XLOOKUP(tbl_PV_Milestones[[#This Row],[Work ID]],tbl_PV_Meta[Work ID '#],tbl_PV_Meta[Sub-Portfolio])</f>
        <v>Sub-Portfolio 8</v>
      </c>
      <c r="V1250" s="41">
        <f>IF(MONTH(tbl_PV_Milestones[[#This Row],[Baseline Date]])&lt;7,YEAR(tbl_PV_Milestones[[#This Row],[Baseline Date]]),YEAR(tbl_PV_Milestones[[#This Row],[Baseline Date]])+1)</f>
        <v>2024</v>
      </c>
      <c r="W1250" s="41">
        <f>IF(MONTH(tbl_PV_Milestones[[#This Row],[Actual/Schedule Finish]])&lt;7,YEAR(tbl_PV_Milestones[[#This Row],[Actual/Schedule Finish]]),YEAR(tbl_PV_Milestones[[#This Row],[Actual/Schedule Finish]])+1)</f>
        <v>2024</v>
      </c>
      <c r="X1250" s="41" t="str">
        <f>IF(OR(tbl_PV_Milestones[[#This Row],[Project Status]]="Completed",tbl_PV_Milestones[[#This Row],[Project Status]]="Assumed Completed"),"Yes","No")</f>
        <v>Yes</v>
      </c>
      <c r="Y1250" s="41">
        <f>IF(tbl_PV_Milestones[[#This Row],[Baseline Date]]="",1,0)</f>
        <v>0</v>
      </c>
      <c r="Z1250" s="41">
        <f>IF(tbl_PV_Milestones[[#This Row],[Baseline Date]]&lt;PV_Meta!$B$7,1,0)</f>
        <v>1</v>
      </c>
      <c r="AA1250" s="41">
        <f>IF(tbl_PV_Milestones[[#This Row],[Complete]]="Yes",1,0)</f>
        <v>1</v>
      </c>
      <c r="AB1250" s="41">
        <f>IF(AND(tbl_PV_Milestones[[#This Row],[BL FY]]=2025,tbl_PV_Milestones[[#This Row],[Baseline Date]]&lt;PV_Meta!$B$7),1,0)</f>
        <v>0</v>
      </c>
      <c r="AC1250" s="41">
        <f>IF(AND(tbl_PV_Milestones[[#This Row],[Planned YTD]]=1,tbl_PV_Milestones[[#This Row],[Complete]]="Yes"),1,0)</f>
        <v>0</v>
      </c>
      <c r="AD1250" s="41">
        <f>IF(AND(tbl_PV_Milestones[[#This Row],[Actual/Schedule Finish]]&lt;PV_Meta!$B$7,tbl_PV_Milestones[[#This Row],[Complete]]="No",tbl_PV_Milestones[[#This Row],[Project Status]]&lt;&gt;"On Hold"),1,0)</f>
        <v>0</v>
      </c>
      <c r="AE1250" s="41">
        <f>IF(AND(tbl_PV_Milestones[[#This Row],[Actual/Schedule Finish]]&gt;tbl_PV_Milestones[[#This Row],[Baseline Date]],tbl_PV_Milestones[[#This Row],[Complete]]="No",tbl_PV_Milestones[[#This Row],[Project Status]]&lt;&gt;"On Hold",tbl_PV_Milestones[[#This Row],[Overdue]]=0,tbl_PV_Milestones[[#This Row],[To be Baselined]]&lt;&gt;1),1,0)</f>
        <v>0</v>
      </c>
      <c r="AF1250" s="41">
        <f>IF(AND(tbl_PV_Milestones[[#This Row],[BL FY]]=2025,tbl_PV_Milestones[[#This Row],[Finish FY]]&gt;2025),1,0)</f>
        <v>0</v>
      </c>
      <c r="AG1250" s="56" t="str">
        <f>_xlfn.XLOOKUP(tbl_PV_Milestones[[#This Row],[Work ID]],tbl_PV_Meta[Work ID '#],tbl_PV_Meta[Project Manager/Owner],,0)</f>
        <v>Project Manager 12</v>
      </c>
      <c r="AH1250" s="6"/>
    </row>
    <row r="1251" spans="4:34" x14ac:dyDescent="0.25">
      <c r="D1251" s="6" t="s">
        <v>806</v>
      </c>
      <c r="E1251" s="6" t="s">
        <v>503</v>
      </c>
      <c r="F1251" s="6" t="s">
        <v>1698</v>
      </c>
      <c r="G1251" s="6" t="s">
        <v>567</v>
      </c>
      <c r="H1251" s="6" t="s">
        <v>505</v>
      </c>
      <c r="I1251" s="6" t="s">
        <v>522</v>
      </c>
      <c r="J1251" s="6" t="s">
        <v>806</v>
      </c>
      <c r="K1251" s="6" t="s">
        <v>278</v>
      </c>
      <c r="L1251" s="6" t="s">
        <v>114</v>
      </c>
      <c r="M1251" s="43"/>
      <c r="N1251" s="44" t="s">
        <v>1979</v>
      </c>
      <c r="O1251" s="39">
        <v>45401.708333333299</v>
      </c>
      <c r="P1251" s="39">
        <v>45401.708333333299</v>
      </c>
      <c r="Q1251" s="6">
        <v>0</v>
      </c>
      <c r="R1251" s="6">
        <v>0</v>
      </c>
      <c r="S1251" s="45" t="e">
        <f>_xlfn.CONCAT(#REF!,TRIM(tbl_PV_Milestones[[#This Row],[Milestone Description]]))</f>
        <v>#REF!</v>
      </c>
      <c r="T1251" s="84" t="str">
        <f>IF(COUNTIF(tbl_PV_Milestones[UID],tbl_PV_Milestones[[#This Row],[UID]])&gt;1,"Duplicate","")</f>
        <v>Duplicate</v>
      </c>
      <c r="U1251" s="42" t="str">
        <f>_xlfn.XLOOKUP(tbl_PV_Milestones[[#This Row],[Work ID]],tbl_PV_Meta[Work ID '#],tbl_PV_Meta[Sub-Portfolio])</f>
        <v>Sub-Portfolio 8</v>
      </c>
      <c r="V1251" s="41">
        <f>IF(MONTH(tbl_PV_Milestones[[#This Row],[Baseline Date]])&lt;7,YEAR(tbl_PV_Milestones[[#This Row],[Baseline Date]]),YEAR(tbl_PV_Milestones[[#This Row],[Baseline Date]])+1)</f>
        <v>2024</v>
      </c>
      <c r="W1251" s="41">
        <f>IF(MONTH(tbl_PV_Milestones[[#This Row],[Actual/Schedule Finish]])&lt;7,YEAR(tbl_PV_Milestones[[#This Row],[Actual/Schedule Finish]]),YEAR(tbl_PV_Milestones[[#This Row],[Actual/Schedule Finish]])+1)</f>
        <v>2024</v>
      </c>
      <c r="X1251" s="41" t="str">
        <f>IF(OR(tbl_PV_Milestones[[#This Row],[Project Status]]="Completed",tbl_PV_Milestones[[#This Row],[Project Status]]="Assumed Completed"),"Yes","No")</f>
        <v>Yes</v>
      </c>
      <c r="Y1251" s="41">
        <f>IF(tbl_PV_Milestones[[#This Row],[Baseline Date]]="",1,0)</f>
        <v>0</v>
      </c>
      <c r="Z1251" s="41">
        <f>IF(tbl_PV_Milestones[[#This Row],[Baseline Date]]&lt;PV_Meta!$B$7,1,0)</f>
        <v>1</v>
      </c>
      <c r="AA1251" s="41">
        <f>IF(tbl_PV_Milestones[[#This Row],[Complete]]="Yes",1,0)</f>
        <v>1</v>
      </c>
      <c r="AB1251" s="41">
        <f>IF(AND(tbl_PV_Milestones[[#This Row],[BL FY]]=2025,tbl_PV_Milestones[[#This Row],[Baseline Date]]&lt;PV_Meta!$B$7),1,0)</f>
        <v>0</v>
      </c>
      <c r="AC1251" s="41">
        <f>IF(AND(tbl_PV_Milestones[[#This Row],[Planned YTD]]=1,tbl_PV_Milestones[[#This Row],[Complete]]="Yes"),1,0)</f>
        <v>0</v>
      </c>
      <c r="AD1251" s="41">
        <f>IF(AND(tbl_PV_Milestones[[#This Row],[Actual/Schedule Finish]]&lt;PV_Meta!$B$7,tbl_PV_Milestones[[#This Row],[Complete]]="No",tbl_PV_Milestones[[#This Row],[Project Status]]&lt;&gt;"On Hold"),1,0)</f>
        <v>0</v>
      </c>
      <c r="AE1251" s="41">
        <f>IF(AND(tbl_PV_Milestones[[#This Row],[Actual/Schedule Finish]]&gt;tbl_PV_Milestones[[#This Row],[Baseline Date]],tbl_PV_Milestones[[#This Row],[Complete]]="No",tbl_PV_Milestones[[#This Row],[Project Status]]&lt;&gt;"On Hold",tbl_PV_Milestones[[#This Row],[Overdue]]=0,tbl_PV_Milestones[[#This Row],[To be Baselined]]&lt;&gt;1),1,0)</f>
        <v>0</v>
      </c>
      <c r="AF1251" s="41">
        <f>IF(AND(tbl_PV_Milestones[[#This Row],[BL FY]]=2025,tbl_PV_Milestones[[#This Row],[Finish FY]]&gt;2025),1,0)</f>
        <v>0</v>
      </c>
      <c r="AG1251" s="56" t="str">
        <f>_xlfn.XLOOKUP(tbl_PV_Milestones[[#This Row],[Work ID]],tbl_PV_Meta[Work ID '#],tbl_PV_Meta[Project Manager/Owner],,0)</f>
        <v>Project Manager 12</v>
      </c>
      <c r="AH1251" s="6"/>
    </row>
    <row r="1252" spans="4:34" x14ac:dyDescent="0.25">
      <c r="D1252" s="6" t="s">
        <v>806</v>
      </c>
      <c r="E1252" s="6" t="s">
        <v>503</v>
      </c>
      <c r="F1252" s="6" t="s">
        <v>1698</v>
      </c>
      <c r="G1252" s="6" t="s">
        <v>568</v>
      </c>
      <c r="H1252" s="6" t="s">
        <v>505</v>
      </c>
      <c r="I1252" s="6" t="s">
        <v>522</v>
      </c>
      <c r="J1252" s="6" t="s">
        <v>806</v>
      </c>
      <c r="K1252" s="6" t="s">
        <v>278</v>
      </c>
      <c r="L1252" s="6" t="s">
        <v>114</v>
      </c>
      <c r="M1252" s="43"/>
      <c r="N1252" s="44" t="s">
        <v>1979</v>
      </c>
      <c r="O1252" s="39">
        <v>45401.708333333299</v>
      </c>
      <c r="P1252" s="39">
        <v>45401.708333333299</v>
      </c>
      <c r="Q1252" s="6">
        <v>0</v>
      </c>
      <c r="R1252" s="6">
        <v>0</v>
      </c>
      <c r="S1252" s="45" t="e">
        <f>_xlfn.CONCAT(#REF!,TRIM(tbl_PV_Milestones[[#This Row],[Milestone Description]]))</f>
        <v>#REF!</v>
      </c>
      <c r="T1252" s="84" t="str">
        <f>IF(COUNTIF(tbl_PV_Milestones[UID],tbl_PV_Milestones[[#This Row],[UID]])&gt;1,"Duplicate","")</f>
        <v>Duplicate</v>
      </c>
      <c r="U1252" s="42" t="str">
        <f>_xlfn.XLOOKUP(tbl_PV_Milestones[[#This Row],[Work ID]],tbl_PV_Meta[Work ID '#],tbl_PV_Meta[Sub-Portfolio])</f>
        <v>Sub-Portfolio 8</v>
      </c>
      <c r="V1252" s="41">
        <f>IF(MONTH(tbl_PV_Milestones[[#This Row],[Baseline Date]])&lt;7,YEAR(tbl_PV_Milestones[[#This Row],[Baseline Date]]),YEAR(tbl_PV_Milestones[[#This Row],[Baseline Date]])+1)</f>
        <v>2024</v>
      </c>
      <c r="W1252" s="41">
        <f>IF(MONTH(tbl_PV_Milestones[[#This Row],[Actual/Schedule Finish]])&lt;7,YEAR(tbl_PV_Milestones[[#This Row],[Actual/Schedule Finish]]),YEAR(tbl_PV_Milestones[[#This Row],[Actual/Schedule Finish]])+1)</f>
        <v>2024</v>
      </c>
      <c r="X1252" s="41" t="str">
        <f>IF(OR(tbl_PV_Milestones[[#This Row],[Project Status]]="Completed",tbl_PV_Milestones[[#This Row],[Project Status]]="Assumed Completed"),"Yes","No")</f>
        <v>Yes</v>
      </c>
      <c r="Y1252" s="41">
        <f>IF(tbl_PV_Milestones[[#This Row],[Baseline Date]]="",1,0)</f>
        <v>0</v>
      </c>
      <c r="Z1252" s="41">
        <f>IF(tbl_PV_Milestones[[#This Row],[Baseline Date]]&lt;PV_Meta!$B$7,1,0)</f>
        <v>1</v>
      </c>
      <c r="AA1252" s="41">
        <f>IF(tbl_PV_Milestones[[#This Row],[Complete]]="Yes",1,0)</f>
        <v>1</v>
      </c>
      <c r="AB1252" s="41">
        <f>IF(AND(tbl_PV_Milestones[[#This Row],[BL FY]]=2025,tbl_PV_Milestones[[#This Row],[Baseline Date]]&lt;PV_Meta!$B$7),1,0)</f>
        <v>0</v>
      </c>
      <c r="AC1252" s="41">
        <f>IF(AND(tbl_PV_Milestones[[#This Row],[Planned YTD]]=1,tbl_PV_Milestones[[#This Row],[Complete]]="Yes"),1,0)</f>
        <v>0</v>
      </c>
      <c r="AD1252" s="41">
        <f>IF(AND(tbl_PV_Milestones[[#This Row],[Actual/Schedule Finish]]&lt;PV_Meta!$B$7,tbl_PV_Milestones[[#This Row],[Complete]]="No",tbl_PV_Milestones[[#This Row],[Project Status]]&lt;&gt;"On Hold"),1,0)</f>
        <v>0</v>
      </c>
      <c r="AE1252" s="41">
        <f>IF(AND(tbl_PV_Milestones[[#This Row],[Actual/Schedule Finish]]&gt;tbl_PV_Milestones[[#This Row],[Baseline Date]],tbl_PV_Milestones[[#This Row],[Complete]]="No",tbl_PV_Milestones[[#This Row],[Project Status]]&lt;&gt;"On Hold",tbl_PV_Milestones[[#This Row],[Overdue]]=0,tbl_PV_Milestones[[#This Row],[To be Baselined]]&lt;&gt;1),1,0)</f>
        <v>0</v>
      </c>
      <c r="AF1252" s="41">
        <f>IF(AND(tbl_PV_Milestones[[#This Row],[BL FY]]=2025,tbl_PV_Milestones[[#This Row],[Finish FY]]&gt;2025),1,0)</f>
        <v>0</v>
      </c>
      <c r="AG1252" s="56" t="str">
        <f>_xlfn.XLOOKUP(tbl_PV_Milestones[[#This Row],[Work ID]],tbl_PV_Meta[Work ID '#],tbl_PV_Meta[Project Manager/Owner],,0)</f>
        <v>Project Manager 12</v>
      </c>
      <c r="AH1252" s="6"/>
    </row>
    <row r="1253" spans="4:34" x14ac:dyDescent="0.25">
      <c r="D1253" s="6" t="s">
        <v>806</v>
      </c>
      <c r="E1253" s="6" t="s">
        <v>503</v>
      </c>
      <c r="F1253" s="6" t="s">
        <v>1702</v>
      </c>
      <c r="G1253" s="6" t="s">
        <v>531</v>
      </c>
      <c r="H1253" s="6" t="s">
        <v>505</v>
      </c>
      <c r="I1253" s="6" t="s">
        <v>510</v>
      </c>
      <c r="J1253" s="6" t="s">
        <v>806</v>
      </c>
      <c r="K1253" s="6" t="s">
        <v>278</v>
      </c>
      <c r="L1253" s="6" t="s">
        <v>117</v>
      </c>
      <c r="M1253" s="43"/>
      <c r="N1253" s="44" t="s">
        <v>1979</v>
      </c>
      <c r="O1253" s="39">
        <v>45625.708333333299</v>
      </c>
      <c r="P1253" s="39">
        <v>45625.708333333299</v>
      </c>
      <c r="Q1253" s="6">
        <v>0</v>
      </c>
      <c r="R1253" s="6">
        <v>0</v>
      </c>
      <c r="S1253" s="45" t="e">
        <f>_xlfn.CONCAT(#REF!,TRIM(tbl_PV_Milestones[[#This Row],[Milestone Description]]))</f>
        <v>#REF!</v>
      </c>
      <c r="T1253" s="84" t="str">
        <f>IF(COUNTIF(tbl_PV_Milestones[UID],tbl_PV_Milestones[[#This Row],[UID]])&gt;1,"Duplicate","")</f>
        <v>Duplicate</v>
      </c>
      <c r="U1253" s="42" t="str">
        <f>_xlfn.XLOOKUP(tbl_PV_Milestones[[#This Row],[Work ID]],tbl_PV_Meta[Work ID '#],tbl_PV_Meta[Sub-Portfolio])</f>
        <v>Sub-Portfolio 8</v>
      </c>
      <c r="V1253" s="41">
        <f>IF(MONTH(tbl_PV_Milestones[[#This Row],[Baseline Date]])&lt;7,YEAR(tbl_PV_Milestones[[#This Row],[Baseline Date]]),YEAR(tbl_PV_Milestones[[#This Row],[Baseline Date]])+1)</f>
        <v>2025</v>
      </c>
      <c r="W1253" s="41">
        <f>IF(MONTH(tbl_PV_Milestones[[#This Row],[Actual/Schedule Finish]])&lt;7,YEAR(tbl_PV_Milestones[[#This Row],[Actual/Schedule Finish]]),YEAR(tbl_PV_Milestones[[#This Row],[Actual/Schedule Finish]])+1)</f>
        <v>2025</v>
      </c>
      <c r="X1253" s="41" t="str">
        <f>IF(OR(tbl_PV_Milestones[[#This Row],[Project Status]]="Completed",tbl_PV_Milestones[[#This Row],[Project Status]]="Assumed Completed"),"Yes","No")</f>
        <v>Yes</v>
      </c>
      <c r="Y1253" s="41">
        <f>IF(tbl_PV_Milestones[[#This Row],[Baseline Date]]="",1,0)</f>
        <v>0</v>
      </c>
      <c r="Z1253" s="41">
        <f>IF(tbl_PV_Milestones[[#This Row],[Baseline Date]]&lt;PV_Meta!$B$7,1,0)</f>
        <v>1</v>
      </c>
      <c r="AA1253" s="41">
        <f>IF(tbl_PV_Milestones[[#This Row],[Complete]]="Yes",1,0)</f>
        <v>1</v>
      </c>
      <c r="AB1253" s="41">
        <f>IF(AND(tbl_PV_Milestones[[#This Row],[BL FY]]=2025,tbl_PV_Milestones[[#This Row],[Baseline Date]]&lt;PV_Meta!$B$7),1,0)</f>
        <v>1</v>
      </c>
      <c r="AC1253" s="41">
        <f>IF(AND(tbl_PV_Milestones[[#This Row],[Planned YTD]]=1,tbl_PV_Milestones[[#This Row],[Complete]]="Yes"),1,0)</f>
        <v>1</v>
      </c>
      <c r="AD1253" s="41">
        <f>IF(AND(tbl_PV_Milestones[[#This Row],[Actual/Schedule Finish]]&lt;PV_Meta!$B$7,tbl_PV_Milestones[[#This Row],[Complete]]="No",tbl_PV_Milestones[[#This Row],[Project Status]]&lt;&gt;"On Hold"),1,0)</f>
        <v>0</v>
      </c>
      <c r="AE1253" s="41">
        <f>IF(AND(tbl_PV_Milestones[[#This Row],[Actual/Schedule Finish]]&gt;tbl_PV_Milestones[[#This Row],[Baseline Date]],tbl_PV_Milestones[[#This Row],[Complete]]="No",tbl_PV_Milestones[[#This Row],[Project Status]]&lt;&gt;"On Hold",tbl_PV_Milestones[[#This Row],[Overdue]]=0,tbl_PV_Milestones[[#This Row],[To be Baselined]]&lt;&gt;1),1,0)</f>
        <v>0</v>
      </c>
      <c r="AF1253" s="41">
        <f>IF(AND(tbl_PV_Milestones[[#This Row],[BL FY]]=2025,tbl_PV_Milestones[[#This Row],[Finish FY]]&gt;2025),1,0)</f>
        <v>0</v>
      </c>
      <c r="AG1253" s="56" t="str">
        <f>_xlfn.XLOOKUP(tbl_PV_Milestones[[#This Row],[Work ID]],tbl_PV_Meta[Work ID '#],tbl_PV_Meta[Project Manager/Owner],,0)</f>
        <v>Project Manager 22</v>
      </c>
      <c r="AH1253" s="6"/>
    </row>
    <row r="1254" spans="4:34" x14ac:dyDescent="0.25">
      <c r="D1254" s="6" t="s">
        <v>806</v>
      </c>
      <c r="E1254" s="6" t="s">
        <v>503</v>
      </c>
      <c r="F1254" s="6" t="s">
        <v>1702</v>
      </c>
      <c r="G1254" s="6" t="s">
        <v>528</v>
      </c>
      <c r="H1254" s="6" t="s">
        <v>505</v>
      </c>
      <c r="I1254" s="6" t="s">
        <v>510</v>
      </c>
      <c r="J1254" s="6" t="s">
        <v>806</v>
      </c>
      <c r="K1254" s="6" t="s">
        <v>278</v>
      </c>
      <c r="L1254" s="6" t="s">
        <v>117</v>
      </c>
      <c r="M1254" s="43"/>
      <c r="N1254" s="44" t="s">
        <v>1979</v>
      </c>
      <c r="O1254" s="39">
        <v>45625.708333333299</v>
      </c>
      <c r="P1254" s="39">
        <v>45625.708333333299</v>
      </c>
      <c r="Q1254" s="6">
        <v>0</v>
      </c>
      <c r="R1254" s="6">
        <v>0</v>
      </c>
      <c r="S1254" s="45" t="e">
        <f>_xlfn.CONCAT(#REF!,TRIM(tbl_PV_Milestones[[#This Row],[Milestone Description]]))</f>
        <v>#REF!</v>
      </c>
      <c r="T1254" s="84" t="str">
        <f>IF(COUNTIF(tbl_PV_Milestones[UID],tbl_PV_Milestones[[#This Row],[UID]])&gt;1,"Duplicate","")</f>
        <v>Duplicate</v>
      </c>
      <c r="U1254" s="42" t="str">
        <f>_xlfn.XLOOKUP(tbl_PV_Milestones[[#This Row],[Work ID]],tbl_PV_Meta[Work ID '#],tbl_PV_Meta[Sub-Portfolio])</f>
        <v>Sub-Portfolio 8</v>
      </c>
      <c r="V1254" s="41">
        <f>IF(MONTH(tbl_PV_Milestones[[#This Row],[Baseline Date]])&lt;7,YEAR(tbl_PV_Milestones[[#This Row],[Baseline Date]]),YEAR(tbl_PV_Milestones[[#This Row],[Baseline Date]])+1)</f>
        <v>2025</v>
      </c>
      <c r="W1254" s="41">
        <f>IF(MONTH(tbl_PV_Milestones[[#This Row],[Actual/Schedule Finish]])&lt;7,YEAR(tbl_PV_Milestones[[#This Row],[Actual/Schedule Finish]]),YEAR(tbl_PV_Milestones[[#This Row],[Actual/Schedule Finish]])+1)</f>
        <v>2025</v>
      </c>
      <c r="X1254" s="41" t="str">
        <f>IF(OR(tbl_PV_Milestones[[#This Row],[Project Status]]="Completed",tbl_PV_Milestones[[#This Row],[Project Status]]="Assumed Completed"),"Yes","No")</f>
        <v>Yes</v>
      </c>
      <c r="Y1254" s="41">
        <f>IF(tbl_PV_Milestones[[#This Row],[Baseline Date]]="",1,0)</f>
        <v>0</v>
      </c>
      <c r="Z1254" s="41">
        <f>IF(tbl_PV_Milestones[[#This Row],[Baseline Date]]&lt;PV_Meta!$B$7,1,0)</f>
        <v>1</v>
      </c>
      <c r="AA1254" s="41">
        <f>IF(tbl_PV_Milestones[[#This Row],[Complete]]="Yes",1,0)</f>
        <v>1</v>
      </c>
      <c r="AB1254" s="41">
        <f>IF(AND(tbl_PV_Milestones[[#This Row],[BL FY]]=2025,tbl_PV_Milestones[[#This Row],[Baseline Date]]&lt;PV_Meta!$B$7),1,0)</f>
        <v>1</v>
      </c>
      <c r="AC1254" s="41">
        <f>IF(AND(tbl_PV_Milestones[[#This Row],[Planned YTD]]=1,tbl_PV_Milestones[[#This Row],[Complete]]="Yes"),1,0)</f>
        <v>1</v>
      </c>
      <c r="AD1254" s="41">
        <f>IF(AND(tbl_PV_Milestones[[#This Row],[Actual/Schedule Finish]]&lt;PV_Meta!$B$7,tbl_PV_Milestones[[#This Row],[Complete]]="No",tbl_PV_Milestones[[#This Row],[Project Status]]&lt;&gt;"On Hold"),1,0)</f>
        <v>0</v>
      </c>
      <c r="AE1254" s="41">
        <f>IF(AND(tbl_PV_Milestones[[#This Row],[Actual/Schedule Finish]]&gt;tbl_PV_Milestones[[#This Row],[Baseline Date]],tbl_PV_Milestones[[#This Row],[Complete]]="No",tbl_PV_Milestones[[#This Row],[Project Status]]&lt;&gt;"On Hold",tbl_PV_Milestones[[#This Row],[Overdue]]=0,tbl_PV_Milestones[[#This Row],[To be Baselined]]&lt;&gt;1),1,0)</f>
        <v>0</v>
      </c>
      <c r="AF1254" s="41">
        <f>IF(AND(tbl_PV_Milestones[[#This Row],[BL FY]]=2025,tbl_PV_Milestones[[#This Row],[Finish FY]]&gt;2025),1,0)</f>
        <v>0</v>
      </c>
      <c r="AG1254" s="56" t="str">
        <f>_xlfn.XLOOKUP(tbl_PV_Milestones[[#This Row],[Work ID]],tbl_PV_Meta[Work ID '#],tbl_PV_Meta[Project Manager/Owner],,0)</f>
        <v>Project Manager 22</v>
      </c>
      <c r="AH1254" s="6"/>
    </row>
    <row r="1255" spans="4:34" x14ac:dyDescent="0.25">
      <c r="D1255" s="6" t="s">
        <v>806</v>
      </c>
      <c r="E1255" s="6" t="s">
        <v>503</v>
      </c>
      <c r="F1255" s="6" t="s">
        <v>1699</v>
      </c>
      <c r="G1255" s="6" t="s">
        <v>834</v>
      </c>
      <c r="H1255" s="6" t="s">
        <v>505</v>
      </c>
      <c r="I1255" s="6" t="s">
        <v>522</v>
      </c>
      <c r="J1255" s="6" t="s">
        <v>806</v>
      </c>
      <c r="K1255" s="6" t="s">
        <v>36</v>
      </c>
      <c r="L1255" s="6" t="s">
        <v>87</v>
      </c>
      <c r="M1255" s="43"/>
      <c r="N1255" s="44" t="s">
        <v>1979</v>
      </c>
      <c r="O1255" s="39">
        <v>44791.708333333299</v>
      </c>
      <c r="P1255" s="39">
        <v>44791.708333333299</v>
      </c>
      <c r="Q1255" s="6">
        <v>0</v>
      </c>
      <c r="R1255" s="6">
        <v>0</v>
      </c>
      <c r="S1255" s="45" t="e">
        <f>_xlfn.CONCAT(#REF!,TRIM(tbl_PV_Milestones[[#This Row],[Milestone Description]]))</f>
        <v>#REF!</v>
      </c>
      <c r="T1255" s="84" t="str">
        <f>IF(COUNTIF(tbl_PV_Milestones[UID],tbl_PV_Milestones[[#This Row],[UID]])&gt;1,"Duplicate","")</f>
        <v>Duplicate</v>
      </c>
      <c r="U1255" s="42" t="str">
        <f>_xlfn.XLOOKUP(tbl_PV_Milestones[[#This Row],[Work ID]],tbl_PV_Meta[Work ID '#],tbl_PV_Meta[Sub-Portfolio])</f>
        <v>Sub-Portfolio 7</v>
      </c>
      <c r="V1255" s="41">
        <f>IF(MONTH(tbl_PV_Milestones[[#This Row],[Baseline Date]])&lt;7,YEAR(tbl_PV_Milestones[[#This Row],[Baseline Date]]),YEAR(tbl_PV_Milestones[[#This Row],[Baseline Date]])+1)</f>
        <v>2023</v>
      </c>
      <c r="W1255" s="41">
        <f>IF(MONTH(tbl_PV_Milestones[[#This Row],[Actual/Schedule Finish]])&lt;7,YEAR(tbl_PV_Milestones[[#This Row],[Actual/Schedule Finish]]),YEAR(tbl_PV_Milestones[[#This Row],[Actual/Schedule Finish]])+1)</f>
        <v>2023</v>
      </c>
      <c r="X1255" s="41" t="str">
        <f>IF(OR(tbl_PV_Milestones[[#This Row],[Project Status]]="Completed",tbl_PV_Milestones[[#This Row],[Project Status]]="Assumed Completed"),"Yes","No")</f>
        <v>Yes</v>
      </c>
      <c r="Y1255" s="41">
        <f>IF(tbl_PV_Milestones[[#This Row],[Baseline Date]]="",1,0)</f>
        <v>0</v>
      </c>
      <c r="Z1255" s="41">
        <f>IF(tbl_PV_Milestones[[#This Row],[Baseline Date]]&lt;PV_Meta!$B$7,1,0)</f>
        <v>1</v>
      </c>
      <c r="AA1255" s="41">
        <f>IF(tbl_PV_Milestones[[#This Row],[Complete]]="Yes",1,0)</f>
        <v>1</v>
      </c>
      <c r="AB1255" s="41">
        <f>IF(AND(tbl_PV_Milestones[[#This Row],[BL FY]]=2025,tbl_PV_Milestones[[#This Row],[Baseline Date]]&lt;PV_Meta!$B$7),1,0)</f>
        <v>0</v>
      </c>
      <c r="AC1255" s="41">
        <f>IF(AND(tbl_PV_Milestones[[#This Row],[Planned YTD]]=1,tbl_PV_Milestones[[#This Row],[Complete]]="Yes"),1,0)</f>
        <v>0</v>
      </c>
      <c r="AD1255" s="41">
        <f>IF(AND(tbl_PV_Milestones[[#This Row],[Actual/Schedule Finish]]&lt;PV_Meta!$B$7,tbl_PV_Milestones[[#This Row],[Complete]]="No",tbl_PV_Milestones[[#This Row],[Project Status]]&lt;&gt;"On Hold"),1,0)</f>
        <v>0</v>
      </c>
      <c r="AE1255" s="41">
        <f>IF(AND(tbl_PV_Milestones[[#This Row],[Actual/Schedule Finish]]&gt;tbl_PV_Milestones[[#This Row],[Baseline Date]],tbl_PV_Milestones[[#This Row],[Complete]]="No",tbl_PV_Milestones[[#This Row],[Project Status]]&lt;&gt;"On Hold",tbl_PV_Milestones[[#This Row],[Overdue]]=0,tbl_PV_Milestones[[#This Row],[To be Baselined]]&lt;&gt;1),1,0)</f>
        <v>0</v>
      </c>
      <c r="AF1255" s="41">
        <f>IF(AND(tbl_PV_Milestones[[#This Row],[BL FY]]=2025,tbl_PV_Milestones[[#This Row],[Finish FY]]&gt;2025),1,0)</f>
        <v>0</v>
      </c>
      <c r="AG1255" s="56" t="str">
        <f>_xlfn.XLOOKUP(tbl_PV_Milestones[[#This Row],[Work ID]],tbl_PV_Meta[Work ID '#],tbl_PV_Meta[Project Manager/Owner],,0)</f>
        <v>Project Manager 17</v>
      </c>
      <c r="AH1255" s="6"/>
    </row>
    <row r="1256" spans="4:34" x14ac:dyDescent="0.25">
      <c r="D1256" s="6" t="s">
        <v>806</v>
      </c>
      <c r="E1256" s="6" t="s">
        <v>503</v>
      </c>
      <c r="F1256" s="6" t="s">
        <v>1699</v>
      </c>
      <c r="G1256" s="6" t="s">
        <v>562</v>
      </c>
      <c r="H1256" s="6" t="s">
        <v>505</v>
      </c>
      <c r="I1256" s="6" t="s">
        <v>522</v>
      </c>
      <c r="J1256" s="6" t="s">
        <v>806</v>
      </c>
      <c r="K1256" s="6" t="s">
        <v>36</v>
      </c>
      <c r="L1256" s="6" t="s">
        <v>87</v>
      </c>
      <c r="M1256" s="43"/>
      <c r="N1256" s="44" t="s">
        <v>1979</v>
      </c>
      <c r="O1256" s="39">
        <v>44791.708333333299</v>
      </c>
      <c r="P1256" s="39">
        <v>44791.708333333299</v>
      </c>
      <c r="Q1256" s="6">
        <v>0</v>
      </c>
      <c r="R1256" s="6">
        <v>0</v>
      </c>
      <c r="S1256" s="45" t="e">
        <f>_xlfn.CONCAT(#REF!,TRIM(tbl_PV_Milestones[[#This Row],[Milestone Description]]))</f>
        <v>#REF!</v>
      </c>
      <c r="T1256" s="84" t="str">
        <f>IF(COUNTIF(tbl_PV_Milestones[UID],tbl_PV_Milestones[[#This Row],[UID]])&gt;1,"Duplicate","")</f>
        <v>Duplicate</v>
      </c>
      <c r="U1256" s="42" t="str">
        <f>_xlfn.XLOOKUP(tbl_PV_Milestones[[#This Row],[Work ID]],tbl_PV_Meta[Work ID '#],tbl_PV_Meta[Sub-Portfolio])</f>
        <v>Sub-Portfolio 7</v>
      </c>
      <c r="V1256" s="41">
        <f>IF(MONTH(tbl_PV_Milestones[[#This Row],[Baseline Date]])&lt;7,YEAR(tbl_PV_Milestones[[#This Row],[Baseline Date]]),YEAR(tbl_PV_Milestones[[#This Row],[Baseline Date]])+1)</f>
        <v>2023</v>
      </c>
      <c r="W1256" s="41">
        <f>IF(MONTH(tbl_PV_Milestones[[#This Row],[Actual/Schedule Finish]])&lt;7,YEAR(tbl_PV_Milestones[[#This Row],[Actual/Schedule Finish]]),YEAR(tbl_PV_Milestones[[#This Row],[Actual/Schedule Finish]])+1)</f>
        <v>2023</v>
      </c>
      <c r="X1256" s="41" t="str">
        <f>IF(OR(tbl_PV_Milestones[[#This Row],[Project Status]]="Completed",tbl_PV_Milestones[[#This Row],[Project Status]]="Assumed Completed"),"Yes","No")</f>
        <v>Yes</v>
      </c>
      <c r="Y1256" s="41">
        <f>IF(tbl_PV_Milestones[[#This Row],[Baseline Date]]="",1,0)</f>
        <v>0</v>
      </c>
      <c r="Z1256" s="41">
        <f>IF(tbl_PV_Milestones[[#This Row],[Baseline Date]]&lt;PV_Meta!$B$7,1,0)</f>
        <v>1</v>
      </c>
      <c r="AA1256" s="41">
        <f>IF(tbl_PV_Milestones[[#This Row],[Complete]]="Yes",1,0)</f>
        <v>1</v>
      </c>
      <c r="AB1256" s="41">
        <f>IF(AND(tbl_PV_Milestones[[#This Row],[BL FY]]=2025,tbl_PV_Milestones[[#This Row],[Baseline Date]]&lt;PV_Meta!$B$7),1,0)</f>
        <v>0</v>
      </c>
      <c r="AC1256" s="41">
        <f>IF(AND(tbl_PV_Milestones[[#This Row],[Planned YTD]]=1,tbl_PV_Milestones[[#This Row],[Complete]]="Yes"),1,0)</f>
        <v>0</v>
      </c>
      <c r="AD1256" s="41">
        <f>IF(AND(tbl_PV_Milestones[[#This Row],[Actual/Schedule Finish]]&lt;PV_Meta!$B$7,tbl_PV_Milestones[[#This Row],[Complete]]="No",tbl_PV_Milestones[[#This Row],[Project Status]]&lt;&gt;"On Hold"),1,0)</f>
        <v>0</v>
      </c>
      <c r="AE1256" s="41">
        <f>IF(AND(tbl_PV_Milestones[[#This Row],[Actual/Schedule Finish]]&gt;tbl_PV_Milestones[[#This Row],[Baseline Date]],tbl_PV_Milestones[[#This Row],[Complete]]="No",tbl_PV_Milestones[[#This Row],[Project Status]]&lt;&gt;"On Hold",tbl_PV_Milestones[[#This Row],[Overdue]]=0,tbl_PV_Milestones[[#This Row],[To be Baselined]]&lt;&gt;1),1,0)</f>
        <v>0</v>
      </c>
      <c r="AF1256" s="41">
        <f>IF(AND(tbl_PV_Milestones[[#This Row],[BL FY]]=2025,tbl_PV_Milestones[[#This Row],[Finish FY]]&gt;2025),1,0)</f>
        <v>0</v>
      </c>
      <c r="AG1256" s="56" t="str">
        <f>_xlfn.XLOOKUP(tbl_PV_Milestones[[#This Row],[Work ID]],tbl_PV_Meta[Work ID '#],tbl_PV_Meta[Project Manager/Owner],,0)</f>
        <v>Project Manager 17</v>
      </c>
      <c r="AH1256" s="6"/>
    </row>
    <row r="1257" spans="4:34" x14ac:dyDescent="0.25">
      <c r="D1257" s="6" t="s">
        <v>806</v>
      </c>
      <c r="E1257" s="6" t="s">
        <v>503</v>
      </c>
      <c r="F1257" s="6" t="s">
        <v>1699</v>
      </c>
      <c r="G1257" s="6" t="s">
        <v>563</v>
      </c>
      <c r="H1257" s="6" t="s">
        <v>505</v>
      </c>
      <c r="I1257" s="6" t="s">
        <v>522</v>
      </c>
      <c r="J1257" s="6" t="s">
        <v>806</v>
      </c>
      <c r="K1257" s="6" t="s">
        <v>36</v>
      </c>
      <c r="L1257" s="6" t="s">
        <v>87</v>
      </c>
      <c r="M1257" s="43"/>
      <c r="N1257" s="44" t="s">
        <v>1979</v>
      </c>
      <c r="O1257" s="39">
        <v>44791.708333333299</v>
      </c>
      <c r="P1257" s="39">
        <v>44791.708333333299</v>
      </c>
      <c r="Q1257" s="6">
        <v>0</v>
      </c>
      <c r="R1257" s="6">
        <v>0</v>
      </c>
      <c r="S1257" s="45" t="e">
        <f>_xlfn.CONCAT(#REF!,TRIM(tbl_PV_Milestones[[#This Row],[Milestone Description]]))</f>
        <v>#REF!</v>
      </c>
      <c r="T1257" s="84" t="str">
        <f>IF(COUNTIF(tbl_PV_Milestones[UID],tbl_PV_Milestones[[#This Row],[UID]])&gt;1,"Duplicate","")</f>
        <v>Duplicate</v>
      </c>
      <c r="U1257" s="42" t="str">
        <f>_xlfn.XLOOKUP(tbl_PV_Milestones[[#This Row],[Work ID]],tbl_PV_Meta[Work ID '#],tbl_PV_Meta[Sub-Portfolio])</f>
        <v>Sub-Portfolio 7</v>
      </c>
      <c r="V1257" s="41">
        <f>IF(MONTH(tbl_PV_Milestones[[#This Row],[Baseline Date]])&lt;7,YEAR(tbl_PV_Milestones[[#This Row],[Baseline Date]]),YEAR(tbl_PV_Milestones[[#This Row],[Baseline Date]])+1)</f>
        <v>2023</v>
      </c>
      <c r="W1257" s="41">
        <f>IF(MONTH(tbl_PV_Milestones[[#This Row],[Actual/Schedule Finish]])&lt;7,YEAR(tbl_PV_Milestones[[#This Row],[Actual/Schedule Finish]]),YEAR(tbl_PV_Milestones[[#This Row],[Actual/Schedule Finish]])+1)</f>
        <v>2023</v>
      </c>
      <c r="X1257" s="41" t="str">
        <f>IF(OR(tbl_PV_Milestones[[#This Row],[Project Status]]="Completed",tbl_PV_Milestones[[#This Row],[Project Status]]="Assumed Completed"),"Yes","No")</f>
        <v>Yes</v>
      </c>
      <c r="Y1257" s="41">
        <f>IF(tbl_PV_Milestones[[#This Row],[Baseline Date]]="",1,0)</f>
        <v>0</v>
      </c>
      <c r="Z1257" s="41">
        <f>IF(tbl_PV_Milestones[[#This Row],[Baseline Date]]&lt;PV_Meta!$B$7,1,0)</f>
        <v>1</v>
      </c>
      <c r="AA1257" s="41">
        <f>IF(tbl_PV_Milestones[[#This Row],[Complete]]="Yes",1,0)</f>
        <v>1</v>
      </c>
      <c r="AB1257" s="41">
        <f>IF(AND(tbl_PV_Milestones[[#This Row],[BL FY]]=2025,tbl_PV_Milestones[[#This Row],[Baseline Date]]&lt;PV_Meta!$B$7),1,0)</f>
        <v>0</v>
      </c>
      <c r="AC1257" s="41">
        <f>IF(AND(tbl_PV_Milestones[[#This Row],[Planned YTD]]=1,tbl_PV_Milestones[[#This Row],[Complete]]="Yes"),1,0)</f>
        <v>0</v>
      </c>
      <c r="AD1257" s="41">
        <f>IF(AND(tbl_PV_Milestones[[#This Row],[Actual/Schedule Finish]]&lt;PV_Meta!$B$7,tbl_PV_Milestones[[#This Row],[Complete]]="No",tbl_PV_Milestones[[#This Row],[Project Status]]&lt;&gt;"On Hold"),1,0)</f>
        <v>0</v>
      </c>
      <c r="AE1257" s="41">
        <f>IF(AND(tbl_PV_Milestones[[#This Row],[Actual/Schedule Finish]]&gt;tbl_PV_Milestones[[#This Row],[Baseline Date]],tbl_PV_Milestones[[#This Row],[Complete]]="No",tbl_PV_Milestones[[#This Row],[Project Status]]&lt;&gt;"On Hold",tbl_PV_Milestones[[#This Row],[Overdue]]=0,tbl_PV_Milestones[[#This Row],[To be Baselined]]&lt;&gt;1),1,0)</f>
        <v>0</v>
      </c>
      <c r="AF1257" s="41">
        <f>IF(AND(tbl_PV_Milestones[[#This Row],[BL FY]]=2025,tbl_PV_Milestones[[#This Row],[Finish FY]]&gt;2025),1,0)</f>
        <v>0</v>
      </c>
      <c r="AG1257" s="56" t="str">
        <f>_xlfn.XLOOKUP(tbl_PV_Milestones[[#This Row],[Work ID]],tbl_PV_Meta[Work ID '#],tbl_PV_Meta[Project Manager/Owner],,0)</f>
        <v>Project Manager 17</v>
      </c>
      <c r="AH1257" s="6"/>
    </row>
    <row r="1258" spans="4:34" x14ac:dyDescent="0.25">
      <c r="D1258" s="6" t="s">
        <v>806</v>
      </c>
      <c r="E1258" s="6" t="s">
        <v>503</v>
      </c>
      <c r="F1258" s="6" t="s">
        <v>1699</v>
      </c>
      <c r="G1258" s="6" t="s">
        <v>564</v>
      </c>
      <c r="H1258" s="6" t="s">
        <v>505</v>
      </c>
      <c r="I1258" s="6" t="s">
        <v>522</v>
      </c>
      <c r="J1258" s="6" t="s">
        <v>806</v>
      </c>
      <c r="K1258" s="6" t="s">
        <v>36</v>
      </c>
      <c r="L1258" s="6" t="s">
        <v>87</v>
      </c>
      <c r="M1258" s="43"/>
      <c r="N1258" s="44" t="s">
        <v>1979</v>
      </c>
      <c r="O1258" s="39">
        <v>44791.708333333299</v>
      </c>
      <c r="P1258" s="39">
        <v>44791.708333333299</v>
      </c>
      <c r="Q1258" s="6">
        <v>0</v>
      </c>
      <c r="R1258" s="6">
        <v>0</v>
      </c>
      <c r="S1258" s="45" t="e">
        <f>_xlfn.CONCAT(#REF!,TRIM(tbl_PV_Milestones[[#This Row],[Milestone Description]]))</f>
        <v>#REF!</v>
      </c>
      <c r="T1258" s="84" t="str">
        <f>IF(COUNTIF(tbl_PV_Milestones[UID],tbl_PV_Milestones[[#This Row],[UID]])&gt;1,"Duplicate","")</f>
        <v>Duplicate</v>
      </c>
      <c r="U1258" s="42" t="str">
        <f>_xlfn.XLOOKUP(tbl_PV_Milestones[[#This Row],[Work ID]],tbl_PV_Meta[Work ID '#],tbl_PV_Meta[Sub-Portfolio])</f>
        <v>Sub-Portfolio 7</v>
      </c>
      <c r="V1258" s="41">
        <f>IF(MONTH(tbl_PV_Milestones[[#This Row],[Baseline Date]])&lt;7,YEAR(tbl_PV_Milestones[[#This Row],[Baseline Date]]),YEAR(tbl_PV_Milestones[[#This Row],[Baseline Date]])+1)</f>
        <v>2023</v>
      </c>
      <c r="W1258" s="41">
        <f>IF(MONTH(tbl_PV_Milestones[[#This Row],[Actual/Schedule Finish]])&lt;7,YEAR(tbl_PV_Milestones[[#This Row],[Actual/Schedule Finish]]),YEAR(tbl_PV_Milestones[[#This Row],[Actual/Schedule Finish]])+1)</f>
        <v>2023</v>
      </c>
      <c r="X1258" s="41" t="str">
        <f>IF(OR(tbl_PV_Milestones[[#This Row],[Project Status]]="Completed",tbl_PV_Milestones[[#This Row],[Project Status]]="Assumed Completed"),"Yes","No")</f>
        <v>Yes</v>
      </c>
      <c r="Y1258" s="41">
        <f>IF(tbl_PV_Milestones[[#This Row],[Baseline Date]]="",1,0)</f>
        <v>0</v>
      </c>
      <c r="Z1258" s="41">
        <f>IF(tbl_PV_Milestones[[#This Row],[Baseline Date]]&lt;PV_Meta!$B$7,1,0)</f>
        <v>1</v>
      </c>
      <c r="AA1258" s="41">
        <f>IF(tbl_PV_Milestones[[#This Row],[Complete]]="Yes",1,0)</f>
        <v>1</v>
      </c>
      <c r="AB1258" s="41">
        <f>IF(AND(tbl_PV_Milestones[[#This Row],[BL FY]]=2025,tbl_PV_Milestones[[#This Row],[Baseline Date]]&lt;PV_Meta!$B$7),1,0)</f>
        <v>0</v>
      </c>
      <c r="AC1258" s="41">
        <f>IF(AND(tbl_PV_Milestones[[#This Row],[Planned YTD]]=1,tbl_PV_Milestones[[#This Row],[Complete]]="Yes"),1,0)</f>
        <v>0</v>
      </c>
      <c r="AD1258" s="41">
        <f>IF(AND(tbl_PV_Milestones[[#This Row],[Actual/Schedule Finish]]&lt;PV_Meta!$B$7,tbl_PV_Milestones[[#This Row],[Complete]]="No",tbl_PV_Milestones[[#This Row],[Project Status]]&lt;&gt;"On Hold"),1,0)</f>
        <v>0</v>
      </c>
      <c r="AE1258" s="41">
        <f>IF(AND(tbl_PV_Milestones[[#This Row],[Actual/Schedule Finish]]&gt;tbl_PV_Milestones[[#This Row],[Baseline Date]],tbl_PV_Milestones[[#This Row],[Complete]]="No",tbl_PV_Milestones[[#This Row],[Project Status]]&lt;&gt;"On Hold",tbl_PV_Milestones[[#This Row],[Overdue]]=0,tbl_PV_Milestones[[#This Row],[To be Baselined]]&lt;&gt;1),1,0)</f>
        <v>0</v>
      </c>
      <c r="AF1258" s="41">
        <f>IF(AND(tbl_PV_Milestones[[#This Row],[BL FY]]=2025,tbl_PV_Milestones[[#This Row],[Finish FY]]&gt;2025),1,0)</f>
        <v>0</v>
      </c>
      <c r="AG1258" s="56" t="str">
        <f>_xlfn.XLOOKUP(tbl_PV_Milestones[[#This Row],[Work ID]],tbl_PV_Meta[Work ID '#],tbl_PV_Meta[Project Manager/Owner],,0)</f>
        <v>Project Manager 17</v>
      </c>
      <c r="AH1258" s="6"/>
    </row>
    <row r="1259" spans="4:34" x14ac:dyDescent="0.25">
      <c r="D1259" s="6" t="s">
        <v>806</v>
      </c>
      <c r="E1259" s="6" t="s">
        <v>503</v>
      </c>
      <c r="F1259" s="6" t="s">
        <v>1699</v>
      </c>
      <c r="G1259" s="6" t="s">
        <v>630</v>
      </c>
      <c r="H1259" s="6" t="s">
        <v>505</v>
      </c>
      <c r="I1259" s="6" t="s">
        <v>522</v>
      </c>
      <c r="J1259" s="6" t="s">
        <v>806</v>
      </c>
      <c r="K1259" s="6" t="s">
        <v>36</v>
      </c>
      <c r="L1259" s="6" t="s">
        <v>87</v>
      </c>
      <c r="M1259" s="43"/>
      <c r="N1259" s="44" t="s">
        <v>1979</v>
      </c>
      <c r="O1259" s="39">
        <v>44985.708333333299</v>
      </c>
      <c r="P1259" s="39">
        <v>44985.708333333299</v>
      </c>
      <c r="Q1259" s="6">
        <v>0</v>
      </c>
      <c r="R1259" s="6">
        <v>0</v>
      </c>
      <c r="S1259" s="45" t="e">
        <f>_xlfn.CONCAT(#REF!,TRIM(tbl_PV_Milestones[[#This Row],[Milestone Description]]))</f>
        <v>#REF!</v>
      </c>
      <c r="T1259" s="84" t="str">
        <f>IF(COUNTIF(tbl_PV_Milestones[UID],tbl_PV_Milestones[[#This Row],[UID]])&gt;1,"Duplicate","")</f>
        <v>Duplicate</v>
      </c>
      <c r="U1259" s="42" t="str">
        <f>_xlfn.XLOOKUP(tbl_PV_Milestones[[#This Row],[Work ID]],tbl_PV_Meta[Work ID '#],tbl_PV_Meta[Sub-Portfolio])</f>
        <v>Sub-Portfolio 7</v>
      </c>
      <c r="V1259" s="41">
        <f>IF(MONTH(tbl_PV_Milestones[[#This Row],[Baseline Date]])&lt;7,YEAR(tbl_PV_Milestones[[#This Row],[Baseline Date]]),YEAR(tbl_PV_Milestones[[#This Row],[Baseline Date]])+1)</f>
        <v>2023</v>
      </c>
      <c r="W1259" s="41">
        <f>IF(MONTH(tbl_PV_Milestones[[#This Row],[Actual/Schedule Finish]])&lt;7,YEAR(tbl_PV_Milestones[[#This Row],[Actual/Schedule Finish]]),YEAR(tbl_PV_Milestones[[#This Row],[Actual/Schedule Finish]])+1)</f>
        <v>2023</v>
      </c>
      <c r="X1259" s="41" t="str">
        <f>IF(OR(tbl_PV_Milestones[[#This Row],[Project Status]]="Completed",tbl_PV_Milestones[[#This Row],[Project Status]]="Assumed Completed"),"Yes","No")</f>
        <v>Yes</v>
      </c>
      <c r="Y1259" s="41">
        <f>IF(tbl_PV_Milestones[[#This Row],[Baseline Date]]="",1,0)</f>
        <v>0</v>
      </c>
      <c r="Z1259" s="41">
        <f>IF(tbl_PV_Milestones[[#This Row],[Baseline Date]]&lt;PV_Meta!$B$7,1,0)</f>
        <v>1</v>
      </c>
      <c r="AA1259" s="41">
        <f>IF(tbl_PV_Milestones[[#This Row],[Complete]]="Yes",1,0)</f>
        <v>1</v>
      </c>
      <c r="AB1259" s="41">
        <f>IF(AND(tbl_PV_Milestones[[#This Row],[BL FY]]=2025,tbl_PV_Milestones[[#This Row],[Baseline Date]]&lt;PV_Meta!$B$7),1,0)</f>
        <v>0</v>
      </c>
      <c r="AC1259" s="41">
        <f>IF(AND(tbl_PV_Milestones[[#This Row],[Planned YTD]]=1,tbl_PV_Milestones[[#This Row],[Complete]]="Yes"),1,0)</f>
        <v>0</v>
      </c>
      <c r="AD1259" s="41">
        <f>IF(AND(tbl_PV_Milestones[[#This Row],[Actual/Schedule Finish]]&lt;PV_Meta!$B$7,tbl_PV_Milestones[[#This Row],[Complete]]="No",tbl_PV_Milestones[[#This Row],[Project Status]]&lt;&gt;"On Hold"),1,0)</f>
        <v>0</v>
      </c>
      <c r="AE1259" s="41">
        <f>IF(AND(tbl_PV_Milestones[[#This Row],[Actual/Schedule Finish]]&gt;tbl_PV_Milestones[[#This Row],[Baseline Date]],tbl_PV_Milestones[[#This Row],[Complete]]="No",tbl_PV_Milestones[[#This Row],[Project Status]]&lt;&gt;"On Hold",tbl_PV_Milestones[[#This Row],[Overdue]]=0,tbl_PV_Milestones[[#This Row],[To be Baselined]]&lt;&gt;1),1,0)</f>
        <v>0</v>
      </c>
      <c r="AF1259" s="41">
        <f>IF(AND(tbl_PV_Milestones[[#This Row],[BL FY]]=2025,tbl_PV_Milestones[[#This Row],[Finish FY]]&gt;2025),1,0)</f>
        <v>0</v>
      </c>
      <c r="AG1259" s="56" t="str">
        <f>_xlfn.XLOOKUP(tbl_PV_Milestones[[#This Row],[Work ID]],tbl_PV_Meta[Work ID '#],tbl_PV_Meta[Project Manager/Owner],,0)</f>
        <v>Project Manager 17</v>
      </c>
      <c r="AH1259" s="6"/>
    </row>
    <row r="1260" spans="4:34" x14ac:dyDescent="0.25">
      <c r="D1260" s="6" t="s">
        <v>806</v>
      </c>
      <c r="E1260" s="6" t="s">
        <v>503</v>
      </c>
      <c r="F1260" s="6" t="s">
        <v>1699</v>
      </c>
      <c r="G1260" s="6" t="s">
        <v>521</v>
      </c>
      <c r="H1260" s="6" t="s">
        <v>505</v>
      </c>
      <c r="I1260" s="6" t="s">
        <v>522</v>
      </c>
      <c r="J1260" s="6" t="s">
        <v>806</v>
      </c>
      <c r="K1260" s="6" t="s">
        <v>36</v>
      </c>
      <c r="L1260" s="6" t="s">
        <v>87</v>
      </c>
      <c r="M1260" s="43"/>
      <c r="N1260" s="44" t="s">
        <v>1979</v>
      </c>
      <c r="O1260" s="39">
        <v>44985.708333333299</v>
      </c>
      <c r="P1260" s="39">
        <v>44985.708333333299</v>
      </c>
      <c r="Q1260" s="6">
        <v>0</v>
      </c>
      <c r="R1260" s="6">
        <v>0</v>
      </c>
      <c r="S1260" s="45" t="e">
        <f>_xlfn.CONCAT(#REF!,TRIM(tbl_PV_Milestones[[#This Row],[Milestone Description]]))</f>
        <v>#REF!</v>
      </c>
      <c r="T1260" s="84" t="str">
        <f>IF(COUNTIF(tbl_PV_Milestones[UID],tbl_PV_Milestones[[#This Row],[UID]])&gt;1,"Duplicate","")</f>
        <v>Duplicate</v>
      </c>
      <c r="U1260" s="42" t="str">
        <f>_xlfn.XLOOKUP(tbl_PV_Milestones[[#This Row],[Work ID]],tbl_PV_Meta[Work ID '#],tbl_PV_Meta[Sub-Portfolio])</f>
        <v>Sub-Portfolio 7</v>
      </c>
      <c r="V1260" s="41">
        <f>IF(MONTH(tbl_PV_Milestones[[#This Row],[Baseline Date]])&lt;7,YEAR(tbl_PV_Milestones[[#This Row],[Baseline Date]]),YEAR(tbl_PV_Milestones[[#This Row],[Baseline Date]])+1)</f>
        <v>2023</v>
      </c>
      <c r="W1260" s="41">
        <f>IF(MONTH(tbl_PV_Milestones[[#This Row],[Actual/Schedule Finish]])&lt;7,YEAR(tbl_PV_Milestones[[#This Row],[Actual/Schedule Finish]]),YEAR(tbl_PV_Milestones[[#This Row],[Actual/Schedule Finish]])+1)</f>
        <v>2023</v>
      </c>
      <c r="X1260" s="41" t="str">
        <f>IF(OR(tbl_PV_Milestones[[#This Row],[Project Status]]="Completed",tbl_PV_Milestones[[#This Row],[Project Status]]="Assumed Completed"),"Yes","No")</f>
        <v>Yes</v>
      </c>
      <c r="Y1260" s="41">
        <f>IF(tbl_PV_Milestones[[#This Row],[Baseline Date]]="",1,0)</f>
        <v>0</v>
      </c>
      <c r="Z1260" s="41">
        <f>IF(tbl_PV_Milestones[[#This Row],[Baseline Date]]&lt;PV_Meta!$B$7,1,0)</f>
        <v>1</v>
      </c>
      <c r="AA1260" s="41">
        <f>IF(tbl_PV_Milestones[[#This Row],[Complete]]="Yes",1,0)</f>
        <v>1</v>
      </c>
      <c r="AB1260" s="41">
        <f>IF(AND(tbl_PV_Milestones[[#This Row],[BL FY]]=2025,tbl_PV_Milestones[[#This Row],[Baseline Date]]&lt;PV_Meta!$B$7),1,0)</f>
        <v>0</v>
      </c>
      <c r="AC1260" s="41">
        <f>IF(AND(tbl_PV_Milestones[[#This Row],[Planned YTD]]=1,tbl_PV_Milestones[[#This Row],[Complete]]="Yes"),1,0)</f>
        <v>0</v>
      </c>
      <c r="AD1260" s="41">
        <f>IF(AND(tbl_PV_Milestones[[#This Row],[Actual/Schedule Finish]]&lt;PV_Meta!$B$7,tbl_PV_Milestones[[#This Row],[Complete]]="No",tbl_PV_Milestones[[#This Row],[Project Status]]&lt;&gt;"On Hold"),1,0)</f>
        <v>0</v>
      </c>
      <c r="AE1260" s="41">
        <f>IF(AND(tbl_PV_Milestones[[#This Row],[Actual/Schedule Finish]]&gt;tbl_PV_Milestones[[#This Row],[Baseline Date]],tbl_PV_Milestones[[#This Row],[Complete]]="No",tbl_PV_Milestones[[#This Row],[Project Status]]&lt;&gt;"On Hold",tbl_PV_Milestones[[#This Row],[Overdue]]=0,tbl_PV_Milestones[[#This Row],[To be Baselined]]&lt;&gt;1),1,0)</f>
        <v>0</v>
      </c>
      <c r="AF1260" s="41">
        <f>IF(AND(tbl_PV_Milestones[[#This Row],[BL FY]]=2025,tbl_PV_Milestones[[#This Row],[Finish FY]]&gt;2025),1,0)</f>
        <v>0</v>
      </c>
      <c r="AG1260" s="56" t="str">
        <f>_xlfn.XLOOKUP(tbl_PV_Milestones[[#This Row],[Work ID]],tbl_PV_Meta[Work ID '#],tbl_PV_Meta[Project Manager/Owner],,0)</f>
        <v>Project Manager 17</v>
      </c>
      <c r="AH1260" s="6"/>
    </row>
    <row r="1261" spans="4:34" x14ac:dyDescent="0.25">
      <c r="D1261" s="6" t="s">
        <v>806</v>
      </c>
      <c r="E1261" s="6" t="s">
        <v>503</v>
      </c>
      <c r="F1261" s="6" t="s">
        <v>1699</v>
      </c>
      <c r="G1261" s="6" t="s">
        <v>571</v>
      </c>
      <c r="H1261" s="6" t="s">
        <v>505</v>
      </c>
      <c r="I1261" s="6" t="s">
        <v>522</v>
      </c>
      <c r="J1261" s="6" t="s">
        <v>806</v>
      </c>
      <c r="K1261" s="6" t="s">
        <v>36</v>
      </c>
      <c r="L1261" s="6" t="s">
        <v>87</v>
      </c>
      <c r="M1261" s="43"/>
      <c r="N1261" s="44" t="s">
        <v>1979</v>
      </c>
      <c r="O1261" s="39">
        <v>44985.708333333299</v>
      </c>
      <c r="P1261" s="39">
        <v>44985.708333333299</v>
      </c>
      <c r="Q1261" s="6">
        <v>0</v>
      </c>
      <c r="R1261" s="6">
        <v>0</v>
      </c>
      <c r="S1261" s="45" t="e">
        <f>_xlfn.CONCAT(#REF!,TRIM(tbl_PV_Milestones[[#This Row],[Milestone Description]]))</f>
        <v>#REF!</v>
      </c>
      <c r="T1261" s="84" t="str">
        <f>IF(COUNTIF(tbl_PV_Milestones[UID],tbl_PV_Milestones[[#This Row],[UID]])&gt;1,"Duplicate","")</f>
        <v>Duplicate</v>
      </c>
      <c r="U1261" s="42" t="str">
        <f>_xlfn.XLOOKUP(tbl_PV_Milestones[[#This Row],[Work ID]],tbl_PV_Meta[Work ID '#],tbl_PV_Meta[Sub-Portfolio])</f>
        <v>Sub-Portfolio 7</v>
      </c>
      <c r="V1261" s="41">
        <f>IF(MONTH(tbl_PV_Milestones[[#This Row],[Baseline Date]])&lt;7,YEAR(tbl_PV_Milestones[[#This Row],[Baseline Date]]),YEAR(tbl_PV_Milestones[[#This Row],[Baseline Date]])+1)</f>
        <v>2023</v>
      </c>
      <c r="W1261" s="41">
        <f>IF(MONTH(tbl_PV_Milestones[[#This Row],[Actual/Schedule Finish]])&lt;7,YEAR(tbl_PV_Milestones[[#This Row],[Actual/Schedule Finish]]),YEAR(tbl_PV_Milestones[[#This Row],[Actual/Schedule Finish]])+1)</f>
        <v>2023</v>
      </c>
      <c r="X1261" s="41" t="str">
        <f>IF(OR(tbl_PV_Milestones[[#This Row],[Project Status]]="Completed",tbl_PV_Milestones[[#This Row],[Project Status]]="Assumed Completed"),"Yes","No")</f>
        <v>Yes</v>
      </c>
      <c r="Y1261" s="41">
        <f>IF(tbl_PV_Milestones[[#This Row],[Baseline Date]]="",1,0)</f>
        <v>0</v>
      </c>
      <c r="Z1261" s="41">
        <f>IF(tbl_PV_Milestones[[#This Row],[Baseline Date]]&lt;PV_Meta!$B$7,1,0)</f>
        <v>1</v>
      </c>
      <c r="AA1261" s="41">
        <f>IF(tbl_PV_Milestones[[#This Row],[Complete]]="Yes",1,0)</f>
        <v>1</v>
      </c>
      <c r="AB1261" s="41">
        <f>IF(AND(tbl_PV_Milestones[[#This Row],[BL FY]]=2025,tbl_PV_Milestones[[#This Row],[Baseline Date]]&lt;PV_Meta!$B$7),1,0)</f>
        <v>0</v>
      </c>
      <c r="AC1261" s="41">
        <f>IF(AND(tbl_PV_Milestones[[#This Row],[Planned YTD]]=1,tbl_PV_Milestones[[#This Row],[Complete]]="Yes"),1,0)</f>
        <v>0</v>
      </c>
      <c r="AD1261" s="41">
        <f>IF(AND(tbl_PV_Milestones[[#This Row],[Actual/Schedule Finish]]&lt;PV_Meta!$B$7,tbl_PV_Milestones[[#This Row],[Complete]]="No",tbl_PV_Milestones[[#This Row],[Project Status]]&lt;&gt;"On Hold"),1,0)</f>
        <v>0</v>
      </c>
      <c r="AE1261" s="41">
        <f>IF(AND(tbl_PV_Milestones[[#This Row],[Actual/Schedule Finish]]&gt;tbl_PV_Milestones[[#This Row],[Baseline Date]],tbl_PV_Milestones[[#This Row],[Complete]]="No",tbl_PV_Milestones[[#This Row],[Project Status]]&lt;&gt;"On Hold",tbl_PV_Milestones[[#This Row],[Overdue]]=0,tbl_PV_Milestones[[#This Row],[To be Baselined]]&lt;&gt;1),1,0)</f>
        <v>0</v>
      </c>
      <c r="AF1261" s="41">
        <f>IF(AND(tbl_PV_Milestones[[#This Row],[BL FY]]=2025,tbl_PV_Milestones[[#This Row],[Finish FY]]&gt;2025),1,0)</f>
        <v>0</v>
      </c>
      <c r="AG1261" s="56" t="str">
        <f>_xlfn.XLOOKUP(tbl_PV_Milestones[[#This Row],[Work ID]],tbl_PV_Meta[Work ID '#],tbl_PV_Meta[Project Manager/Owner],,0)</f>
        <v>Project Manager 17</v>
      </c>
      <c r="AH1261" s="6"/>
    </row>
    <row r="1262" spans="4:34" x14ac:dyDescent="0.25">
      <c r="D1262" s="6" t="s">
        <v>806</v>
      </c>
      <c r="E1262" s="6" t="s">
        <v>503</v>
      </c>
      <c r="F1262" s="6" t="s">
        <v>1699</v>
      </c>
      <c r="G1262" s="6" t="s">
        <v>847</v>
      </c>
      <c r="H1262" s="6" t="s">
        <v>505</v>
      </c>
      <c r="I1262" s="6" t="s">
        <v>522</v>
      </c>
      <c r="J1262" s="6" t="s">
        <v>806</v>
      </c>
      <c r="K1262" s="6" t="s">
        <v>36</v>
      </c>
      <c r="L1262" s="6" t="s">
        <v>87</v>
      </c>
      <c r="M1262" s="43"/>
      <c r="N1262" s="44" t="s">
        <v>1979</v>
      </c>
      <c r="O1262" s="39">
        <v>44985.708333333299</v>
      </c>
      <c r="P1262" s="39">
        <v>44985.708333333299</v>
      </c>
      <c r="Q1262" s="6">
        <v>0</v>
      </c>
      <c r="R1262" s="6">
        <v>0</v>
      </c>
      <c r="S1262" s="45" t="e">
        <f>_xlfn.CONCAT(#REF!,TRIM(tbl_PV_Milestones[[#This Row],[Milestone Description]]))</f>
        <v>#REF!</v>
      </c>
      <c r="T1262" s="84" t="str">
        <f>IF(COUNTIF(tbl_PV_Milestones[UID],tbl_PV_Milestones[[#This Row],[UID]])&gt;1,"Duplicate","")</f>
        <v>Duplicate</v>
      </c>
      <c r="U1262" s="42" t="str">
        <f>_xlfn.XLOOKUP(tbl_PV_Milestones[[#This Row],[Work ID]],tbl_PV_Meta[Work ID '#],tbl_PV_Meta[Sub-Portfolio])</f>
        <v>Sub-Portfolio 7</v>
      </c>
      <c r="V1262" s="41">
        <f>IF(MONTH(tbl_PV_Milestones[[#This Row],[Baseline Date]])&lt;7,YEAR(tbl_PV_Milestones[[#This Row],[Baseline Date]]),YEAR(tbl_PV_Milestones[[#This Row],[Baseline Date]])+1)</f>
        <v>2023</v>
      </c>
      <c r="W1262" s="41">
        <f>IF(MONTH(tbl_PV_Milestones[[#This Row],[Actual/Schedule Finish]])&lt;7,YEAR(tbl_PV_Milestones[[#This Row],[Actual/Schedule Finish]]),YEAR(tbl_PV_Milestones[[#This Row],[Actual/Schedule Finish]])+1)</f>
        <v>2023</v>
      </c>
      <c r="X1262" s="41" t="str">
        <f>IF(OR(tbl_PV_Milestones[[#This Row],[Project Status]]="Completed",tbl_PV_Milestones[[#This Row],[Project Status]]="Assumed Completed"),"Yes","No")</f>
        <v>Yes</v>
      </c>
      <c r="Y1262" s="41">
        <f>IF(tbl_PV_Milestones[[#This Row],[Baseline Date]]="",1,0)</f>
        <v>0</v>
      </c>
      <c r="Z1262" s="41">
        <f>IF(tbl_PV_Milestones[[#This Row],[Baseline Date]]&lt;PV_Meta!$B$7,1,0)</f>
        <v>1</v>
      </c>
      <c r="AA1262" s="41">
        <f>IF(tbl_PV_Milestones[[#This Row],[Complete]]="Yes",1,0)</f>
        <v>1</v>
      </c>
      <c r="AB1262" s="41">
        <f>IF(AND(tbl_PV_Milestones[[#This Row],[BL FY]]=2025,tbl_PV_Milestones[[#This Row],[Baseline Date]]&lt;PV_Meta!$B$7),1,0)</f>
        <v>0</v>
      </c>
      <c r="AC1262" s="41">
        <f>IF(AND(tbl_PV_Milestones[[#This Row],[Planned YTD]]=1,tbl_PV_Milestones[[#This Row],[Complete]]="Yes"),1,0)</f>
        <v>0</v>
      </c>
      <c r="AD1262" s="41">
        <f>IF(AND(tbl_PV_Milestones[[#This Row],[Actual/Schedule Finish]]&lt;PV_Meta!$B$7,tbl_PV_Milestones[[#This Row],[Complete]]="No",tbl_PV_Milestones[[#This Row],[Project Status]]&lt;&gt;"On Hold"),1,0)</f>
        <v>0</v>
      </c>
      <c r="AE1262" s="41">
        <f>IF(AND(tbl_PV_Milestones[[#This Row],[Actual/Schedule Finish]]&gt;tbl_PV_Milestones[[#This Row],[Baseline Date]],tbl_PV_Milestones[[#This Row],[Complete]]="No",tbl_PV_Milestones[[#This Row],[Project Status]]&lt;&gt;"On Hold",tbl_PV_Milestones[[#This Row],[Overdue]]=0,tbl_PV_Milestones[[#This Row],[To be Baselined]]&lt;&gt;1),1,0)</f>
        <v>0</v>
      </c>
      <c r="AF1262" s="41">
        <f>IF(AND(tbl_PV_Milestones[[#This Row],[BL FY]]=2025,tbl_PV_Milestones[[#This Row],[Finish FY]]&gt;2025),1,0)</f>
        <v>0</v>
      </c>
      <c r="AG1262" s="56" t="str">
        <f>_xlfn.XLOOKUP(tbl_PV_Milestones[[#This Row],[Work ID]],tbl_PV_Meta[Work ID '#],tbl_PV_Meta[Project Manager/Owner],,0)</f>
        <v>Project Manager 17</v>
      </c>
      <c r="AH1262" s="6"/>
    </row>
    <row r="1263" spans="4:34" x14ac:dyDescent="0.25">
      <c r="D1263" s="6" t="s">
        <v>806</v>
      </c>
      <c r="E1263" s="6" t="s">
        <v>503</v>
      </c>
      <c r="F1263" s="6" t="s">
        <v>1699</v>
      </c>
      <c r="G1263" s="6" t="s">
        <v>738</v>
      </c>
      <c r="H1263" s="6" t="s">
        <v>505</v>
      </c>
      <c r="I1263" s="6" t="s">
        <v>522</v>
      </c>
      <c r="J1263" s="6" t="s">
        <v>806</v>
      </c>
      <c r="K1263" s="6" t="s">
        <v>36</v>
      </c>
      <c r="L1263" s="6" t="s">
        <v>87</v>
      </c>
      <c r="M1263" s="43"/>
      <c r="N1263" s="44" t="s">
        <v>1979</v>
      </c>
      <c r="O1263" s="39">
        <v>44985.708333333299</v>
      </c>
      <c r="P1263" s="39">
        <v>44985.708333333299</v>
      </c>
      <c r="Q1263" s="6">
        <v>0</v>
      </c>
      <c r="R1263" s="6">
        <v>0</v>
      </c>
      <c r="S1263" s="45" t="e">
        <f>_xlfn.CONCAT(#REF!,TRIM(tbl_PV_Milestones[[#This Row],[Milestone Description]]))</f>
        <v>#REF!</v>
      </c>
      <c r="T1263" s="84" t="str">
        <f>IF(COUNTIF(tbl_PV_Milestones[UID],tbl_PV_Milestones[[#This Row],[UID]])&gt;1,"Duplicate","")</f>
        <v>Duplicate</v>
      </c>
      <c r="U1263" s="42" t="str">
        <f>_xlfn.XLOOKUP(tbl_PV_Milestones[[#This Row],[Work ID]],tbl_PV_Meta[Work ID '#],tbl_PV_Meta[Sub-Portfolio])</f>
        <v>Sub-Portfolio 7</v>
      </c>
      <c r="V1263" s="41">
        <f>IF(MONTH(tbl_PV_Milestones[[#This Row],[Baseline Date]])&lt;7,YEAR(tbl_PV_Milestones[[#This Row],[Baseline Date]]),YEAR(tbl_PV_Milestones[[#This Row],[Baseline Date]])+1)</f>
        <v>2023</v>
      </c>
      <c r="W1263" s="41">
        <f>IF(MONTH(tbl_PV_Milestones[[#This Row],[Actual/Schedule Finish]])&lt;7,YEAR(tbl_PV_Milestones[[#This Row],[Actual/Schedule Finish]]),YEAR(tbl_PV_Milestones[[#This Row],[Actual/Schedule Finish]])+1)</f>
        <v>2023</v>
      </c>
      <c r="X1263" s="41" t="str">
        <f>IF(OR(tbl_PV_Milestones[[#This Row],[Project Status]]="Completed",tbl_PV_Milestones[[#This Row],[Project Status]]="Assumed Completed"),"Yes","No")</f>
        <v>Yes</v>
      </c>
      <c r="Y1263" s="41">
        <f>IF(tbl_PV_Milestones[[#This Row],[Baseline Date]]="",1,0)</f>
        <v>0</v>
      </c>
      <c r="Z1263" s="41">
        <f>IF(tbl_PV_Milestones[[#This Row],[Baseline Date]]&lt;PV_Meta!$B$7,1,0)</f>
        <v>1</v>
      </c>
      <c r="AA1263" s="41">
        <f>IF(tbl_PV_Milestones[[#This Row],[Complete]]="Yes",1,0)</f>
        <v>1</v>
      </c>
      <c r="AB1263" s="41">
        <f>IF(AND(tbl_PV_Milestones[[#This Row],[BL FY]]=2025,tbl_PV_Milestones[[#This Row],[Baseline Date]]&lt;PV_Meta!$B$7),1,0)</f>
        <v>0</v>
      </c>
      <c r="AC1263" s="41">
        <f>IF(AND(tbl_PV_Milestones[[#This Row],[Planned YTD]]=1,tbl_PV_Milestones[[#This Row],[Complete]]="Yes"),1,0)</f>
        <v>0</v>
      </c>
      <c r="AD1263" s="41">
        <f>IF(AND(tbl_PV_Milestones[[#This Row],[Actual/Schedule Finish]]&lt;PV_Meta!$B$7,tbl_PV_Milestones[[#This Row],[Complete]]="No",tbl_PV_Milestones[[#This Row],[Project Status]]&lt;&gt;"On Hold"),1,0)</f>
        <v>0</v>
      </c>
      <c r="AE1263" s="41">
        <f>IF(AND(tbl_PV_Milestones[[#This Row],[Actual/Schedule Finish]]&gt;tbl_PV_Milestones[[#This Row],[Baseline Date]],tbl_PV_Milestones[[#This Row],[Complete]]="No",tbl_PV_Milestones[[#This Row],[Project Status]]&lt;&gt;"On Hold",tbl_PV_Milestones[[#This Row],[Overdue]]=0,tbl_PV_Milestones[[#This Row],[To be Baselined]]&lt;&gt;1),1,0)</f>
        <v>0</v>
      </c>
      <c r="AF1263" s="41">
        <f>IF(AND(tbl_PV_Milestones[[#This Row],[BL FY]]=2025,tbl_PV_Milestones[[#This Row],[Finish FY]]&gt;2025),1,0)</f>
        <v>0</v>
      </c>
      <c r="AG1263" s="56" t="str">
        <f>_xlfn.XLOOKUP(tbl_PV_Milestones[[#This Row],[Work ID]],tbl_PV_Meta[Work ID '#],tbl_PV_Meta[Project Manager/Owner],,0)</f>
        <v>Project Manager 17</v>
      </c>
      <c r="AH1263" s="6"/>
    </row>
    <row r="1264" spans="4:34" x14ac:dyDescent="0.25">
      <c r="D1264" s="6" t="s">
        <v>806</v>
      </c>
      <c r="E1264" s="6" t="s">
        <v>503</v>
      </c>
      <c r="F1264" s="6" t="s">
        <v>1699</v>
      </c>
      <c r="G1264" s="6" t="s">
        <v>566</v>
      </c>
      <c r="H1264" s="6" t="s">
        <v>505</v>
      </c>
      <c r="I1264" s="6" t="s">
        <v>522</v>
      </c>
      <c r="J1264" s="6" t="s">
        <v>806</v>
      </c>
      <c r="K1264" s="6" t="s">
        <v>36</v>
      </c>
      <c r="L1264" s="6" t="s">
        <v>87</v>
      </c>
      <c r="M1264" s="43"/>
      <c r="N1264" s="44" t="s">
        <v>1979</v>
      </c>
      <c r="O1264" s="39">
        <v>44985.708333333299</v>
      </c>
      <c r="P1264" s="39">
        <v>44985.708333333299</v>
      </c>
      <c r="Q1264" s="6">
        <v>0</v>
      </c>
      <c r="R1264" s="6">
        <v>0</v>
      </c>
      <c r="S1264" s="45" t="e">
        <f>_xlfn.CONCAT(#REF!,TRIM(tbl_PV_Milestones[[#This Row],[Milestone Description]]))</f>
        <v>#REF!</v>
      </c>
      <c r="T1264" s="84" t="str">
        <f>IF(COUNTIF(tbl_PV_Milestones[UID],tbl_PV_Milestones[[#This Row],[UID]])&gt;1,"Duplicate","")</f>
        <v>Duplicate</v>
      </c>
      <c r="U1264" s="42" t="str">
        <f>_xlfn.XLOOKUP(tbl_PV_Milestones[[#This Row],[Work ID]],tbl_PV_Meta[Work ID '#],tbl_PV_Meta[Sub-Portfolio])</f>
        <v>Sub-Portfolio 7</v>
      </c>
      <c r="V1264" s="41">
        <f>IF(MONTH(tbl_PV_Milestones[[#This Row],[Baseline Date]])&lt;7,YEAR(tbl_PV_Milestones[[#This Row],[Baseline Date]]),YEAR(tbl_PV_Milestones[[#This Row],[Baseline Date]])+1)</f>
        <v>2023</v>
      </c>
      <c r="W1264" s="41">
        <f>IF(MONTH(tbl_PV_Milestones[[#This Row],[Actual/Schedule Finish]])&lt;7,YEAR(tbl_PV_Milestones[[#This Row],[Actual/Schedule Finish]]),YEAR(tbl_PV_Milestones[[#This Row],[Actual/Schedule Finish]])+1)</f>
        <v>2023</v>
      </c>
      <c r="X1264" s="41" t="str">
        <f>IF(OR(tbl_PV_Milestones[[#This Row],[Project Status]]="Completed",tbl_PV_Milestones[[#This Row],[Project Status]]="Assumed Completed"),"Yes","No")</f>
        <v>Yes</v>
      </c>
      <c r="Y1264" s="41">
        <f>IF(tbl_PV_Milestones[[#This Row],[Baseline Date]]="",1,0)</f>
        <v>0</v>
      </c>
      <c r="Z1264" s="41">
        <f>IF(tbl_PV_Milestones[[#This Row],[Baseline Date]]&lt;PV_Meta!$B$7,1,0)</f>
        <v>1</v>
      </c>
      <c r="AA1264" s="41">
        <f>IF(tbl_PV_Milestones[[#This Row],[Complete]]="Yes",1,0)</f>
        <v>1</v>
      </c>
      <c r="AB1264" s="41">
        <f>IF(AND(tbl_PV_Milestones[[#This Row],[BL FY]]=2025,tbl_PV_Milestones[[#This Row],[Baseline Date]]&lt;PV_Meta!$B$7),1,0)</f>
        <v>0</v>
      </c>
      <c r="AC1264" s="41">
        <f>IF(AND(tbl_PV_Milestones[[#This Row],[Planned YTD]]=1,tbl_PV_Milestones[[#This Row],[Complete]]="Yes"),1,0)</f>
        <v>0</v>
      </c>
      <c r="AD1264" s="41">
        <f>IF(AND(tbl_PV_Milestones[[#This Row],[Actual/Schedule Finish]]&lt;PV_Meta!$B$7,tbl_PV_Milestones[[#This Row],[Complete]]="No",tbl_PV_Milestones[[#This Row],[Project Status]]&lt;&gt;"On Hold"),1,0)</f>
        <v>0</v>
      </c>
      <c r="AE1264" s="41">
        <f>IF(AND(tbl_PV_Milestones[[#This Row],[Actual/Schedule Finish]]&gt;tbl_PV_Milestones[[#This Row],[Baseline Date]],tbl_PV_Milestones[[#This Row],[Complete]]="No",tbl_PV_Milestones[[#This Row],[Project Status]]&lt;&gt;"On Hold",tbl_PV_Milestones[[#This Row],[Overdue]]=0,tbl_PV_Milestones[[#This Row],[To be Baselined]]&lt;&gt;1),1,0)</f>
        <v>0</v>
      </c>
      <c r="AF1264" s="41">
        <f>IF(AND(tbl_PV_Milestones[[#This Row],[BL FY]]=2025,tbl_PV_Milestones[[#This Row],[Finish FY]]&gt;2025),1,0)</f>
        <v>0</v>
      </c>
      <c r="AG1264" s="56" t="str">
        <f>_xlfn.XLOOKUP(tbl_PV_Milestones[[#This Row],[Work ID]],tbl_PV_Meta[Work ID '#],tbl_PV_Meta[Project Manager/Owner],,0)</f>
        <v>Project Manager 17</v>
      </c>
      <c r="AH1264" s="6"/>
    </row>
    <row r="1265" spans="4:34" x14ac:dyDescent="0.25">
      <c r="D1265" s="6" t="s">
        <v>806</v>
      </c>
      <c r="E1265" s="6" t="s">
        <v>503</v>
      </c>
      <c r="F1265" s="6" t="s">
        <v>1699</v>
      </c>
      <c r="G1265" s="6" t="s">
        <v>739</v>
      </c>
      <c r="H1265" s="6" t="s">
        <v>505</v>
      </c>
      <c r="I1265" s="6" t="s">
        <v>522</v>
      </c>
      <c r="J1265" s="6" t="s">
        <v>806</v>
      </c>
      <c r="K1265" s="6" t="s">
        <v>36</v>
      </c>
      <c r="L1265" s="6" t="s">
        <v>87</v>
      </c>
      <c r="M1265" s="43"/>
      <c r="N1265" s="44" t="s">
        <v>1979</v>
      </c>
      <c r="O1265" s="39">
        <v>44985.708333333299</v>
      </c>
      <c r="P1265" s="39">
        <v>44985.708333333299</v>
      </c>
      <c r="Q1265" s="6">
        <v>0</v>
      </c>
      <c r="R1265" s="6">
        <v>0</v>
      </c>
      <c r="S1265" s="45" t="e">
        <f>_xlfn.CONCAT(#REF!,TRIM(tbl_PV_Milestones[[#This Row],[Milestone Description]]))</f>
        <v>#REF!</v>
      </c>
      <c r="T1265" s="84" t="str">
        <f>IF(COUNTIF(tbl_PV_Milestones[UID],tbl_PV_Milestones[[#This Row],[UID]])&gt;1,"Duplicate","")</f>
        <v>Duplicate</v>
      </c>
      <c r="U1265" s="42" t="str">
        <f>_xlfn.XLOOKUP(tbl_PV_Milestones[[#This Row],[Work ID]],tbl_PV_Meta[Work ID '#],tbl_PV_Meta[Sub-Portfolio])</f>
        <v>Sub-Portfolio 7</v>
      </c>
      <c r="V1265" s="41">
        <f>IF(MONTH(tbl_PV_Milestones[[#This Row],[Baseline Date]])&lt;7,YEAR(tbl_PV_Milestones[[#This Row],[Baseline Date]]),YEAR(tbl_PV_Milestones[[#This Row],[Baseline Date]])+1)</f>
        <v>2023</v>
      </c>
      <c r="W1265" s="41">
        <f>IF(MONTH(tbl_PV_Milestones[[#This Row],[Actual/Schedule Finish]])&lt;7,YEAR(tbl_PV_Milestones[[#This Row],[Actual/Schedule Finish]]),YEAR(tbl_PV_Milestones[[#This Row],[Actual/Schedule Finish]])+1)</f>
        <v>2023</v>
      </c>
      <c r="X1265" s="41" t="str">
        <f>IF(OR(tbl_PV_Milestones[[#This Row],[Project Status]]="Completed",tbl_PV_Milestones[[#This Row],[Project Status]]="Assumed Completed"),"Yes","No")</f>
        <v>Yes</v>
      </c>
      <c r="Y1265" s="41">
        <f>IF(tbl_PV_Milestones[[#This Row],[Baseline Date]]="",1,0)</f>
        <v>0</v>
      </c>
      <c r="Z1265" s="41">
        <f>IF(tbl_PV_Milestones[[#This Row],[Baseline Date]]&lt;PV_Meta!$B$7,1,0)</f>
        <v>1</v>
      </c>
      <c r="AA1265" s="41">
        <f>IF(tbl_PV_Milestones[[#This Row],[Complete]]="Yes",1,0)</f>
        <v>1</v>
      </c>
      <c r="AB1265" s="41">
        <f>IF(AND(tbl_PV_Milestones[[#This Row],[BL FY]]=2025,tbl_PV_Milestones[[#This Row],[Baseline Date]]&lt;PV_Meta!$B$7),1,0)</f>
        <v>0</v>
      </c>
      <c r="AC1265" s="41">
        <f>IF(AND(tbl_PV_Milestones[[#This Row],[Planned YTD]]=1,tbl_PV_Milestones[[#This Row],[Complete]]="Yes"),1,0)</f>
        <v>0</v>
      </c>
      <c r="AD1265" s="41">
        <f>IF(AND(tbl_PV_Milestones[[#This Row],[Actual/Schedule Finish]]&lt;PV_Meta!$B$7,tbl_PV_Milestones[[#This Row],[Complete]]="No",tbl_PV_Milestones[[#This Row],[Project Status]]&lt;&gt;"On Hold"),1,0)</f>
        <v>0</v>
      </c>
      <c r="AE1265" s="41">
        <f>IF(AND(tbl_PV_Milestones[[#This Row],[Actual/Schedule Finish]]&gt;tbl_PV_Milestones[[#This Row],[Baseline Date]],tbl_PV_Milestones[[#This Row],[Complete]]="No",tbl_PV_Milestones[[#This Row],[Project Status]]&lt;&gt;"On Hold",tbl_PV_Milestones[[#This Row],[Overdue]]=0,tbl_PV_Milestones[[#This Row],[To be Baselined]]&lt;&gt;1),1,0)</f>
        <v>0</v>
      </c>
      <c r="AF1265" s="41">
        <f>IF(AND(tbl_PV_Milestones[[#This Row],[BL FY]]=2025,tbl_PV_Milestones[[#This Row],[Finish FY]]&gt;2025),1,0)</f>
        <v>0</v>
      </c>
      <c r="AG1265" s="56" t="str">
        <f>_xlfn.XLOOKUP(tbl_PV_Milestones[[#This Row],[Work ID]],tbl_PV_Meta[Work ID '#],tbl_PV_Meta[Project Manager/Owner],,0)</f>
        <v>Project Manager 17</v>
      </c>
      <c r="AH1265" s="6"/>
    </row>
    <row r="1266" spans="4:34" x14ac:dyDescent="0.25">
      <c r="D1266" s="6" t="s">
        <v>806</v>
      </c>
      <c r="E1266" s="6" t="s">
        <v>503</v>
      </c>
      <c r="F1266" s="6" t="s">
        <v>1699</v>
      </c>
      <c r="G1266" s="6" t="s">
        <v>743</v>
      </c>
      <c r="H1266" s="6" t="s">
        <v>505</v>
      </c>
      <c r="I1266" s="6" t="s">
        <v>522</v>
      </c>
      <c r="J1266" s="6" t="s">
        <v>806</v>
      </c>
      <c r="K1266" s="6" t="s">
        <v>36</v>
      </c>
      <c r="L1266" s="6" t="s">
        <v>87</v>
      </c>
      <c r="M1266" s="43"/>
      <c r="N1266" s="44" t="s">
        <v>1979</v>
      </c>
      <c r="O1266" s="39">
        <v>44890.708333333299</v>
      </c>
      <c r="P1266" s="39">
        <v>44890.708333333299</v>
      </c>
      <c r="Q1266" s="6">
        <v>0</v>
      </c>
      <c r="R1266" s="6">
        <v>0</v>
      </c>
      <c r="S1266" s="45" t="e">
        <f>_xlfn.CONCAT(#REF!,TRIM(tbl_PV_Milestones[[#This Row],[Milestone Description]]))</f>
        <v>#REF!</v>
      </c>
      <c r="T1266" s="84" t="str">
        <f>IF(COUNTIF(tbl_PV_Milestones[UID],tbl_PV_Milestones[[#This Row],[UID]])&gt;1,"Duplicate","")</f>
        <v>Duplicate</v>
      </c>
      <c r="U1266" s="42" t="str">
        <f>_xlfn.XLOOKUP(tbl_PV_Milestones[[#This Row],[Work ID]],tbl_PV_Meta[Work ID '#],tbl_PV_Meta[Sub-Portfolio])</f>
        <v>Sub-Portfolio 7</v>
      </c>
      <c r="V1266" s="41">
        <f>IF(MONTH(tbl_PV_Milestones[[#This Row],[Baseline Date]])&lt;7,YEAR(tbl_PV_Milestones[[#This Row],[Baseline Date]]),YEAR(tbl_PV_Milestones[[#This Row],[Baseline Date]])+1)</f>
        <v>2023</v>
      </c>
      <c r="W1266" s="41">
        <f>IF(MONTH(tbl_PV_Milestones[[#This Row],[Actual/Schedule Finish]])&lt;7,YEAR(tbl_PV_Milestones[[#This Row],[Actual/Schedule Finish]]),YEAR(tbl_PV_Milestones[[#This Row],[Actual/Schedule Finish]])+1)</f>
        <v>2023</v>
      </c>
      <c r="X1266" s="41" t="str">
        <f>IF(OR(tbl_PV_Milestones[[#This Row],[Project Status]]="Completed",tbl_PV_Milestones[[#This Row],[Project Status]]="Assumed Completed"),"Yes","No")</f>
        <v>Yes</v>
      </c>
      <c r="Y1266" s="41">
        <f>IF(tbl_PV_Milestones[[#This Row],[Baseline Date]]="",1,0)</f>
        <v>0</v>
      </c>
      <c r="Z1266" s="41">
        <f>IF(tbl_PV_Milestones[[#This Row],[Baseline Date]]&lt;PV_Meta!$B$7,1,0)</f>
        <v>1</v>
      </c>
      <c r="AA1266" s="41">
        <f>IF(tbl_PV_Milestones[[#This Row],[Complete]]="Yes",1,0)</f>
        <v>1</v>
      </c>
      <c r="AB1266" s="41">
        <f>IF(AND(tbl_PV_Milestones[[#This Row],[BL FY]]=2025,tbl_PV_Milestones[[#This Row],[Baseline Date]]&lt;PV_Meta!$B$7),1,0)</f>
        <v>0</v>
      </c>
      <c r="AC1266" s="41">
        <f>IF(AND(tbl_PV_Milestones[[#This Row],[Planned YTD]]=1,tbl_PV_Milestones[[#This Row],[Complete]]="Yes"),1,0)</f>
        <v>0</v>
      </c>
      <c r="AD1266" s="41">
        <f>IF(AND(tbl_PV_Milestones[[#This Row],[Actual/Schedule Finish]]&lt;PV_Meta!$B$7,tbl_PV_Milestones[[#This Row],[Complete]]="No",tbl_PV_Milestones[[#This Row],[Project Status]]&lt;&gt;"On Hold"),1,0)</f>
        <v>0</v>
      </c>
      <c r="AE1266" s="41">
        <f>IF(AND(tbl_PV_Milestones[[#This Row],[Actual/Schedule Finish]]&gt;tbl_PV_Milestones[[#This Row],[Baseline Date]],tbl_PV_Milestones[[#This Row],[Complete]]="No",tbl_PV_Milestones[[#This Row],[Project Status]]&lt;&gt;"On Hold",tbl_PV_Milestones[[#This Row],[Overdue]]=0,tbl_PV_Milestones[[#This Row],[To be Baselined]]&lt;&gt;1),1,0)</f>
        <v>0</v>
      </c>
      <c r="AF1266" s="41">
        <f>IF(AND(tbl_PV_Milestones[[#This Row],[BL FY]]=2025,tbl_PV_Milestones[[#This Row],[Finish FY]]&gt;2025),1,0)</f>
        <v>0</v>
      </c>
      <c r="AG1266" s="56" t="str">
        <f>_xlfn.XLOOKUP(tbl_PV_Milestones[[#This Row],[Work ID]],tbl_PV_Meta[Work ID '#],tbl_PV_Meta[Project Manager/Owner],,0)</f>
        <v>Project Manager 17</v>
      </c>
      <c r="AH1266" s="6"/>
    </row>
    <row r="1267" spans="4:34" x14ac:dyDescent="0.25">
      <c r="D1267" s="6" t="s">
        <v>806</v>
      </c>
      <c r="E1267" s="6" t="s">
        <v>503</v>
      </c>
      <c r="F1267" s="6" t="s">
        <v>1699</v>
      </c>
      <c r="G1267" s="6" t="s">
        <v>595</v>
      </c>
      <c r="H1267" s="6" t="s">
        <v>505</v>
      </c>
      <c r="I1267" s="6" t="s">
        <v>522</v>
      </c>
      <c r="J1267" s="6" t="s">
        <v>806</v>
      </c>
      <c r="K1267" s="6" t="s">
        <v>36</v>
      </c>
      <c r="L1267" s="6" t="s">
        <v>87</v>
      </c>
      <c r="M1267" s="43"/>
      <c r="N1267" s="44" t="s">
        <v>1979</v>
      </c>
      <c r="O1267" s="39">
        <v>44985.708333333299</v>
      </c>
      <c r="P1267" s="39">
        <v>44985.708333333299</v>
      </c>
      <c r="Q1267" s="6">
        <v>0</v>
      </c>
      <c r="R1267" s="6">
        <v>0</v>
      </c>
      <c r="S1267" s="45" t="e">
        <f>_xlfn.CONCAT(#REF!,TRIM(tbl_PV_Milestones[[#This Row],[Milestone Description]]))</f>
        <v>#REF!</v>
      </c>
      <c r="T1267" s="84" t="str">
        <f>IF(COUNTIF(tbl_PV_Milestones[UID],tbl_PV_Milestones[[#This Row],[UID]])&gt;1,"Duplicate","")</f>
        <v>Duplicate</v>
      </c>
      <c r="U1267" s="42" t="str">
        <f>_xlfn.XLOOKUP(tbl_PV_Milestones[[#This Row],[Work ID]],tbl_PV_Meta[Work ID '#],tbl_PV_Meta[Sub-Portfolio])</f>
        <v>Sub-Portfolio 7</v>
      </c>
      <c r="V1267" s="41">
        <f>IF(MONTH(tbl_PV_Milestones[[#This Row],[Baseline Date]])&lt;7,YEAR(tbl_PV_Milestones[[#This Row],[Baseline Date]]),YEAR(tbl_PV_Milestones[[#This Row],[Baseline Date]])+1)</f>
        <v>2023</v>
      </c>
      <c r="W1267" s="41">
        <f>IF(MONTH(tbl_PV_Milestones[[#This Row],[Actual/Schedule Finish]])&lt;7,YEAR(tbl_PV_Milestones[[#This Row],[Actual/Schedule Finish]]),YEAR(tbl_PV_Milestones[[#This Row],[Actual/Schedule Finish]])+1)</f>
        <v>2023</v>
      </c>
      <c r="X1267" s="41" t="str">
        <f>IF(OR(tbl_PV_Milestones[[#This Row],[Project Status]]="Completed",tbl_PV_Milestones[[#This Row],[Project Status]]="Assumed Completed"),"Yes","No")</f>
        <v>Yes</v>
      </c>
      <c r="Y1267" s="41">
        <f>IF(tbl_PV_Milestones[[#This Row],[Baseline Date]]="",1,0)</f>
        <v>0</v>
      </c>
      <c r="Z1267" s="41">
        <f>IF(tbl_PV_Milestones[[#This Row],[Baseline Date]]&lt;PV_Meta!$B$7,1,0)</f>
        <v>1</v>
      </c>
      <c r="AA1267" s="41">
        <f>IF(tbl_PV_Milestones[[#This Row],[Complete]]="Yes",1,0)</f>
        <v>1</v>
      </c>
      <c r="AB1267" s="41">
        <f>IF(AND(tbl_PV_Milestones[[#This Row],[BL FY]]=2025,tbl_PV_Milestones[[#This Row],[Baseline Date]]&lt;PV_Meta!$B$7),1,0)</f>
        <v>0</v>
      </c>
      <c r="AC1267" s="41">
        <f>IF(AND(tbl_PV_Milestones[[#This Row],[Planned YTD]]=1,tbl_PV_Milestones[[#This Row],[Complete]]="Yes"),1,0)</f>
        <v>0</v>
      </c>
      <c r="AD1267" s="41">
        <f>IF(AND(tbl_PV_Milestones[[#This Row],[Actual/Schedule Finish]]&lt;PV_Meta!$B$7,tbl_PV_Milestones[[#This Row],[Complete]]="No",tbl_PV_Milestones[[#This Row],[Project Status]]&lt;&gt;"On Hold"),1,0)</f>
        <v>0</v>
      </c>
      <c r="AE1267" s="41">
        <f>IF(AND(tbl_PV_Milestones[[#This Row],[Actual/Schedule Finish]]&gt;tbl_PV_Milestones[[#This Row],[Baseline Date]],tbl_PV_Milestones[[#This Row],[Complete]]="No",tbl_PV_Milestones[[#This Row],[Project Status]]&lt;&gt;"On Hold",tbl_PV_Milestones[[#This Row],[Overdue]]=0,tbl_PV_Milestones[[#This Row],[To be Baselined]]&lt;&gt;1),1,0)</f>
        <v>0</v>
      </c>
      <c r="AF1267" s="41">
        <f>IF(AND(tbl_PV_Milestones[[#This Row],[BL FY]]=2025,tbl_PV_Milestones[[#This Row],[Finish FY]]&gt;2025),1,0)</f>
        <v>0</v>
      </c>
      <c r="AG1267" s="56" t="str">
        <f>_xlfn.XLOOKUP(tbl_PV_Milestones[[#This Row],[Work ID]],tbl_PV_Meta[Work ID '#],tbl_PV_Meta[Project Manager/Owner],,0)</f>
        <v>Project Manager 17</v>
      </c>
      <c r="AH1267" s="6"/>
    </row>
    <row r="1268" spans="4:34" x14ac:dyDescent="0.25">
      <c r="D1268" s="6" t="s">
        <v>806</v>
      </c>
      <c r="E1268" s="6" t="s">
        <v>503</v>
      </c>
      <c r="F1268" s="6" t="s">
        <v>1699</v>
      </c>
      <c r="G1268" s="6" t="s">
        <v>628</v>
      </c>
      <c r="H1268" s="6" t="s">
        <v>505</v>
      </c>
      <c r="I1268" s="6" t="s">
        <v>522</v>
      </c>
      <c r="J1268" s="6" t="s">
        <v>806</v>
      </c>
      <c r="K1268" s="6" t="s">
        <v>36</v>
      </c>
      <c r="L1268" s="6" t="s">
        <v>87</v>
      </c>
      <c r="M1268" s="43"/>
      <c r="N1268" s="44" t="s">
        <v>1979</v>
      </c>
      <c r="O1268" s="39">
        <v>44985.708333333299</v>
      </c>
      <c r="P1268" s="39">
        <v>44985.708333333299</v>
      </c>
      <c r="Q1268" s="6">
        <v>0</v>
      </c>
      <c r="R1268" s="6">
        <v>0</v>
      </c>
      <c r="S1268" s="45" t="e">
        <f>_xlfn.CONCAT(#REF!,TRIM(tbl_PV_Milestones[[#This Row],[Milestone Description]]))</f>
        <v>#REF!</v>
      </c>
      <c r="T1268" s="84" t="str">
        <f>IF(COUNTIF(tbl_PV_Milestones[UID],tbl_PV_Milestones[[#This Row],[UID]])&gt;1,"Duplicate","")</f>
        <v>Duplicate</v>
      </c>
      <c r="U1268" s="42" t="str">
        <f>_xlfn.XLOOKUP(tbl_PV_Milestones[[#This Row],[Work ID]],tbl_PV_Meta[Work ID '#],tbl_PV_Meta[Sub-Portfolio])</f>
        <v>Sub-Portfolio 7</v>
      </c>
      <c r="V1268" s="41">
        <f>IF(MONTH(tbl_PV_Milestones[[#This Row],[Baseline Date]])&lt;7,YEAR(tbl_PV_Milestones[[#This Row],[Baseline Date]]),YEAR(tbl_PV_Milestones[[#This Row],[Baseline Date]])+1)</f>
        <v>2023</v>
      </c>
      <c r="W1268" s="41">
        <f>IF(MONTH(tbl_PV_Milestones[[#This Row],[Actual/Schedule Finish]])&lt;7,YEAR(tbl_PV_Milestones[[#This Row],[Actual/Schedule Finish]]),YEAR(tbl_PV_Milestones[[#This Row],[Actual/Schedule Finish]])+1)</f>
        <v>2023</v>
      </c>
      <c r="X1268" s="41" t="str">
        <f>IF(OR(tbl_PV_Milestones[[#This Row],[Project Status]]="Completed",tbl_PV_Milestones[[#This Row],[Project Status]]="Assumed Completed"),"Yes","No")</f>
        <v>Yes</v>
      </c>
      <c r="Y1268" s="41">
        <f>IF(tbl_PV_Milestones[[#This Row],[Baseline Date]]="",1,0)</f>
        <v>0</v>
      </c>
      <c r="Z1268" s="41">
        <f>IF(tbl_PV_Milestones[[#This Row],[Baseline Date]]&lt;PV_Meta!$B$7,1,0)</f>
        <v>1</v>
      </c>
      <c r="AA1268" s="41">
        <f>IF(tbl_PV_Milestones[[#This Row],[Complete]]="Yes",1,0)</f>
        <v>1</v>
      </c>
      <c r="AB1268" s="41">
        <f>IF(AND(tbl_PV_Milestones[[#This Row],[BL FY]]=2025,tbl_PV_Milestones[[#This Row],[Baseline Date]]&lt;PV_Meta!$B$7),1,0)</f>
        <v>0</v>
      </c>
      <c r="AC1268" s="41">
        <f>IF(AND(tbl_PV_Milestones[[#This Row],[Planned YTD]]=1,tbl_PV_Milestones[[#This Row],[Complete]]="Yes"),1,0)</f>
        <v>0</v>
      </c>
      <c r="AD1268" s="41">
        <f>IF(AND(tbl_PV_Milestones[[#This Row],[Actual/Schedule Finish]]&lt;PV_Meta!$B$7,tbl_PV_Milestones[[#This Row],[Complete]]="No",tbl_PV_Milestones[[#This Row],[Project Status]]&lt;&gt;"On Hold"),1,0)</f>
        <v>0</v>
      </c>
      <c r="AE1268" s="41">
        <f>IF(AND(tbl_PV_Milestones[[#This Row],[Actual/Schedule Finish]]&gt;tbl_PV_Milestones[[#This Row],[Baseline Date]],tbl_PV_Milestones[[#This Row],[Complete]]="No",tbl_PV_Milestones[[#This Row],[Project Status]]&lt;&gt;"On Hold",tbl_PV_Milestones[[#This Row],[Overdue]]=0,tbl_PV_Milestones[[#This Row],[To be Baselined]]&lt;&gt;1),1,0)</f>
        <v>0</v>
      </c>
      <c r="AF1268" s="41">
        <f>IF(AND(tbl_PV_Milestones[[#This Row],[BL FY]]=2025,tbl_PV_Milestones[[#This Row],[Finish FY]]&gt;2025),1,0)</f>
        <v>0</v>
      </c>
      <c r="AG1268" s="56" t="str">
        <f>_xlfn.XLOOKUP(tbl_PV_Milestones[[#This Row],[Work ID]],tbl_PV_Meta[Work ID '#],tbl_PV_Meta[Project Manager/Owner],,0)</f>
        <v>Project Manager 17</v>
      </c>
      <c r="AH1268" s="6"/>
    </row>
    <row r="1269" spans="4:34" x14ac:dyDescent="0.25">
      <c r="D1269" s="6" t="s">
        <v>806</v>
      </c>
      <c r="E1269" s="6" t="s">
        <v>503</v>
      </c>
      <c r="F1269" s="6" t="s">
        <v>1699</v>
      </c>
      <c r="G1269" s="6" t="s">
        <v>744</v>
      </c>
      <c r="H1269" s="6" t="s">
        <v>505</v>
      </c>
      <c r="I1269" s="6" t="s">
        <v>522</v>
      </c>
      <c r="J1269" s="6" t="s">
        <v>806</v>
      </c>
      <c r="K1269" s="6" t="s">
        <v>36</v>
      </c>
      <c r="L1269" s="6" t="s">
        <v>87</v>
      </c>
      <c r="M1269" s="43"/>
      <c r="N1269" s="44" t="s">
        <v>1979</v>
      </c>
      <c r="O1269" s="39">
        <v>44985.708333333299</v>
      </c>
      <c r="P1269" s="39">
        <v>44985.708333333299</v>
      </c>
      <c r="Q1269" s="6">
        <v>0</v>
      </c>
      <c r="R1269" s="6">
        <v>0</v>
      </c>
      <c r="S1269" s="45" t="e">
        <f>_xlfn.CONCAT(#REF!,TRIM(tbl_PV_Milestones[[#This Row],[Milestone Description]]))</f>
        <v>#REF!</v>
      </c>
      <c r="T1269" s="84" t="str">
        <f>IF(COUNTIF(tbl_PV_Milestones[UID],tbl_PV_Milestones[[#This Row],[UID]])&gt;1,"Duplicate","")</f>
        <v>Duplicate</v>
      </c>
      <c r="U1269" s="42" t="str">
        <f>_xlfn.XLOOKUP(tbl_PV_Milestones[[#This Row],[Work ID]],tbl_PV_Meta[Work ID '#],tbl_PV_Meta[Sub-Portfolio])</f>
        <v>Sub-Portfolio 7</v>
      </c>
      <c r="V1269" s="41">
        <f>IF(MONTH(tbl_PV_Milestones[[#This Row],[Baseline Date]])&lt;7,YEAR(tbl_PV_Milestones[[#This Row],[Baseline Date]]),YEAR(tbl_PV_Milestones[[#This Row],[Baseline Date]])+1)</f>
        <v>2023</v>
      </c>
      <c r="W1269" s="41">
        <f>IF(MONTH(tbl_PV_Milestones[[#This Row],[Actual/Schedule Finish]])&lt;7,YEAR(tbl_PV_Milestones[[#This Row],[Actual/Schedule Finish]]),YEAR(tbl_PV_Milestones[[#This Row],[Actual/Schedule Finish]])+1)</f>
        <v>2023</v>
      </c>
      <c r="X1269" s="41" t="str">
        <f>IF(OR(tbl_PV_Milestones[[#This Row],[Project Status]]="Completed",tbl_PV_Milestones[[#This Row],[Project Status]]="Assumed Completed"),"Yes","No")</f>
        <v>Yes</v>
      </c>
      <c r="Y1269" s="41">
        <f>IF(tbl_PV_Milestones[[#This Row],[Baseline Date]]="",1,0)</f>
        <v>0</v>
      </c>
      <c r="Z1269" s="41">
        <f>IF(tbl_PV_Milestones[[#This Row],[Baseline Date]]&lt;PV_Meta!$B$7,1,0)</f>
        <v>1</v>
      </c>
      <c r="AA1269" s="41">
        <f>IF(tbl_PV_Milestones[[#This Row],[Complete]]="Yes",1,0)</f>
        <v>1</v>
      </c>
      <c r="AB1269" s="41">
        <f>IF(AND(tbl_PV_Milestones[[#This Row],[BL FY]]=2025,tbl_PV_Milestones[[#This Row],[Baseline Date]]&lt;PV_Meta!$B$7),1,0)</f>
        <v>0</v>
      </c>
      <c r="AC1269" s="41">
        <f>IF(AND(tbl_PV_Milestones[[#This Row],[Planned YTD]]=1,tbl_PV_Milestones[[#This Row],[Complete]]="Yes"),1,0)</f>
        <v>0</v>
      </c>
      <c r="AD1269" s="41">
        <f>IF(AND(tbl_PV_Milestones[[#This Row],[Actual/Schedule Finish]]&lt;PV_Meta!$B$7,tbl_PV_Milestones[[#This Row],[Complete]]="No",tbl_PV_Milestones[[#This Row],[Project Status]]&lt;&gt;"On Hold"),1,0)</f>
        <v>0</v>
      </c>
      <c r="AE1269" s="41">
        <f>IF(AND(tbl_PV_Milestones[[#This Row],[Actual/Schedule Finish]]&gt;tbl_PV_Milestones[[#This Row],[Baseline Date]],tbl_PV_Milestones[[#This Row],[Complete]]="No",tbl_PV_Milestones[[#This Row],[Project Status]]&lt;&gt;"On Hold",tbl_PV_Milestones[[#This Row],[Overdue]]=0,tbl_PV_Milestones[[#This Row],[To be Baselined]]&lt;&gt;1),1,0)</f>
        <v>0</v>
      </c>
      <c r="AF1269" s="41">
        <f>IF(AND(tbl_PV_Milestones[[#This Row],[BL FY]]=2025,tbl_PV_Milestones[[#This Row],[Finish FY]]&gt;2025),1,0)</f>
        <v>0</v>
      </c>
      <c r="AG1269" s="56" t="str">
        <f>_xlfn.XLOOKUP(tbl_PV_Milestones[[#This Row],[Work ID]],tbl_PV_Meta[Work ID '#],tbl_PV_Meta[Project Manager/Owner],,0)</f>
        <v>Project Manager 17</v>
      </c>
      <c r="AH1269" s="6"/>
    </row>
    <row r="1270" spans="4:34" x14ac:dyDescent="0.25">
      <c r="D1270" s="6" t="s">
        <v>806</v>
      </c>
      <c r="E1270" s="6" t="s">
        <v>503</v>
      </c>
      <c r="F1270" s="6" t="s">
        <v>1699</v>
      </c>
      <c r="G1270" s="6" t="s">
        <v>567</v>
      </c>
      <c r="H1270" s="6" t="s">
        <v>505</v>
      </c>
      <c r="I1270" s="6" t="s">
        <v>522</v>
      </c>
      <c r="J1270" s="6" t="s">
        <v>806</v>
      </c>
      <c r="K1270" s="6" t="s">
        <v>36</v>
      </c>
      <c r="L1270" s="6" t="s">
        <v>87</v>
      </c>
      <c r="M1270" s="43"/>
      <c r="N1270" s="44" t="s">
        <v>1979</v>
      </c>
      <c r="O1270" s="39">
        <v>44985.708333333299</v>
      </c>
      <c r="P1270" s="39">
        <v>44985.708333333299</v>
      </c>
      <c r="Q1270" s="6">
        <v>0</v>
      </c>
      <c r="R1270" s="6">
        <v>0</v>
      </c>
      <c r="S1270" s="45" t="e">
        <f>_xlfn.CONCAT(#REF!,TRIM(tbl_PV_Milestones[[#This Row],[Milestone Description]]))</f>
        <v>#REF!</v>
      </c>
      <c r="T1270" s="84" t="str">
        <f>IF(COUNTIF(tbl_PV_Milestones[UID],tbl_PV_Milestones[[#This Row],[UID]])&gt;1,"Duplicate","")</f>
        <v>Duplicate</v>
      </c>
      <c r="U1270" s="42" t="str">
        <f>_xlfn.XLOOKUP(tbl_PV_Milestones[[#This Row],[Work ID]],tbl_PV_Meta[Work ID '#],tbl_PV_Meta[Sub-Portfolio])</f>
        <v>Sub-Portfolio 7</v>
      </c>
      <c r="V1270" s="41">
        <f>IF(MONTH(tbl_PV_Milestones[[#This Row],[Baseline Date]])&lt;7,YEAR(tbl_PV_Milestones[[#This Row],[Baseline Date]]),YEAR(tbl_PV_Milestones[[#This Row],[Baseline Date]])+1)</f>
        <v>2023</v>
      </c>
      <c r="W1270" s="41">
        <f>IF(MONTH(tbl_PV_Milestones[[#This Row],[Actual/Schedule Finish]])&lt;7,YEAR(tbl_PV_Milestones[[#This Row],[Actual/Schedule Finish]]),YEAR(tbl_PV_Milestones[[#This Row],[Actual/Schedule Finish]])+1)</f>
        <v>2023</v>
      </c>
      <c r="X1270" s="41" t="str">
        <f>IF(OR(tbl_PV_Milestones[[#This Row],[Project Status]]="Completed",tbl_PV_Milestones[[#This Row],[Project Status]]="Assumed Completed"),"Yes","No")</f>
        <v>Yes</v>
      </c>
      <c r="Y1270" s="41">
        <f>IF(tbl_PV_Milestones[[#This Row],[Baseline Date]]="",1,0)</f>
        <v>0</v>
      </c>
      <c r="Z1270" s="41">
        <f>IF(tbl_PV_Milestones[[#This Row],[Baseline Date]]&lt;PV_Meta!$B$7,1,0)</f>
        <v>1</v>
      </c>
      <c r="AA1270" s="41">
        <f>IF(tbl_PV_Milestones[[#This Row],[Complete]]="Yes",1,0)</f>
        <v>1</v>
      </c>
      <c r="AB1270" s="41">
        <f>IF(AND(tbl_PV_Milestones[[#This Row],[BL FY]]=2025,tbl_PV_Milestones[[#This Row],[Baseline Date]]&lt;PV_Meta!$B$7),1,0)</f>
        <v>0</v>
      </c>
      <c r="AC1270" s="41">
        <f>IF(AND(tbl_PV_Milestones[[#This Row],[Planned YTD]]=1,tbl_PV_Milestones[[#This Row],[Complete]]="Yes"),1,0)</f>
        <v>0</v>
      </c>
      <c r="AD1270" s="41">
        <f>IF(AND(tbl_PV_Milestones[[#This Row],[Actual/Schedule Finish]]&lt;PV_Meta!$B$7,tbl_PV_Milestones[[#This Row],[Complete]]="No",tbl_PV_Milestones[[#This Row],[Project Status]]&lt;&gt;"On Hold"),1,0)</f>
        <v>0</v>
      </c>
      <c r="AE1270" s="41">
        <f>IF(AND(tbl_PV_Milestones[[#This Row],[Actual/Schedule Finish]]&gt;tbl_PV_Milestones[[#This Row],[Baseline Date]],tbl_PV_Milestones[[#This Row],[Complete]]="No",tbl_PV_Milestones[[#This Row],[Project Status]]&lt;&gt;"On Hold",tbl_PV_Milestones[[#This Row],[Overdue]]=0,tbl_PV_Milestones[[#This Row],[To be Baselined]]&lt;&gt;1),1,0)</f>
        <v>0</v>
      </c>
      <c r="AF1270" s="41">
        <f>IF(AND(tbl_PV_Milestones[[#This Row],[BL FY]]=2025,tbl_PV_Milestones[[#This Row],[Finish FY]]&gt;2025),1,0)</f>
        <v>0</v>
      </c>
      <c r="AG1270" s="56" t="str">
        <f>_xlfn.XLOOKUP(tbl_PV_Milestones[[#This Row],[Work ID]],tbl_PV_Meta[Work ID '#],tbl_PV_Meta[Project Manager/Owner],,0)</f>
        <v>Project Manager 17</v>
      </c>
      <c r="AH1270" s="6"/>
    </row>
    <row r="1271" spans="4:34" x14ac:dyDescent="0.25">
      <c r="D1271" s="6" t="s">
        <v>806</v>
      </c>
      <c r="E1271" s="6" t="s">
        <v>503</v>
      </c>
      <c r="F1271" s="6" t="s">
        <v>1699</v>
      </c>
      <c r="G1271" s="6" t="s">
        <v>568</v>
      </c>
      <c r="H1271" s="6" t="s">
        <v>505</v>
      </c>
      <c r="I1271" s="6" t="s">
        <v>522</v>
      </c>
      <c r="J1271" s="6" t="s">
        <v>806</v>
      </c>
      <c r="K1271" s="6" t="s">
        <v>36</v>
      </c>
      <c r="L1271" s="6" t="s">
        <v>87</v>
      </c>
      <c r="M1271" s="43"/>
      <c r="N1271" s="44" t="s">
        <v>1979</v>
      </c>
      <c r="O1271" s="39">
        <v>44985.708333333299</v>
      </c>
      <c r="P1271" s="39">
        <v>44985.708333333299</v>
      </c>
      <c r="Q1271" s="6">
        <v>0</v>
      </c>
      <c r="R1271" s="6">
        <v>0</v>
      </c>
      <c r="S1271" s="45" t="e">
        <f>_xlfn.CONCAT(#REF!,TRIM(tbl_PV_Milestones[[#This Row],[Milestone Description]]))</f>
        <v>#REF!</v>
      </c>
      <c r="T1271" s="84" t="str">
        <f>IF(COUNTIF(tbl_PV_Milestones[UID],tbl_PV_Milestones[[#This Row],[UID]])&gt;1,"Duplicate","")</f>
        <v>Duplicate</v>
      </c>
      <c r="U1271" s="42" t="str">
        <f>_xlfn.XLOOKUP(tbl_PV_Milestones[[#This Row],[Work ID]],tbl_PV_Meta[Work ID '#],tbl_PV_Meta[Sub-Portfolio])</f>
        <v>Sub-Portfolio 7</v>
      </c>
      <c r="V1271" s="41">
        <f>IF(MONTH(tbl_PV_Milestones[[#This Row],[Baseline Date]])&lt;7,YEAR(tbl_PV_Milestones[[#This Row],[Baseline Date]]),YEAR(tbl_PV_Milestones[[#This Row],[Baseline Date]])+1)</f>
        <v>2023</v>
      </c>
      <c r="W1271" s="41">
        <f>IF(MONTH(tbl_PV_Milestones[[#This Row],[Actual/Schedule Finish]])&lt;7,YEAR(tbl_PV_Milestones[[#This Row],[Actual/Schedule Finish]]),YEAR(tbl_PV_Milestones[[#This Row],[Actual/Schedule Finish]])+1)</f>
        <v>2023</v>
      </c>
      <c r="X1271" s="41" t="str">
        <f>IF(OR(tbl_PV_Milestones[[#This Row],[Project Status]]="Completed",tbl_PV_Milestones[[#This Row],[Project Status]]="Assumed Completed"),"Yes","No")</f>
        <v>Yes</v>
      </c>
      <c r="Y1271" s="41">
        <f>IF(tbl_PV_Milestones[[#This Row],[Baseline Date]]="",1,0)</f>
        <v>0</v>
      </c>
      <c r="Z1271" s="41">
        <f>IF(tbl_PV_Milestones[[#This Row],[Baseline Date]]&lt;PV_Meta!$B$7,1,0)</f>
        <v>1</v>
      </c>
      <c r="AA1271" s="41">
        <f>IF(tbl_PV_Milestones[[#This Row],[Complete]]="Yes",1,0)</f>
        <v>1</v>
      </c>
      <c r="AB1271" s="41">
        <f>IF(AND(tbl_PV_Milestones[[#This Row],[BL FY]]=2025,tbl_PV_Milestones[[#This Row],[Baseline Date]]&lt;PV_Meta!$B$7),1,0)</f>
        <v>0</v>
      </c>
      <c r="AC1271" s="41">
        <f>IF(AND(tbl_PV_Milestones[[#This Row],[Planned YTD]]=1,tbl_PV_Milestones[[#This Row],[Complete]]="Yes"),1,0)</f>
        <v>0</v>
      </c>
      <c r="AD1271" s="41">
        <f>IF(AND(tbl_PV_Milestones[[#This Row],[Actual/Schedule Finish]]&lt;PV_Meta!$B$7,tbl_PV_Milestones[[#This Row],[Complete]]="No",tbl_PV_Milestones[[#This Row],[Project Status]]&lt;&gt;"On Hold"),1,0)</f>
        <v>0</v>
      </c>
      <c r="AE1271" s="41">
        <f>IF(AND(tbl_PV_Milestones[[#This Row],[Actual/Schedule Finish]]&gt;tbl_PV_Milestones[[#This Row],[Baseline Date]],tbl_PV_Milestones[[#This Row],[Complete]]="No",tbl_PV_Milestones[[#This Row],[Project Status]]&lt;&gt;"On Hold",tbl_PV_Milestones[[#This Row],[Overdue]]=0,tbl_PV_Milestones[[#This Row],[To be Baselined]]&lt;&gt;1),1,0)</f>
        <v>0</v>
      </c>
      <c r="AF1271" s="41">
        <f>IF(AND(tbl_PV_Milestones[[#This Row],[BL FY]]=2025,tbl_PV_Milestones[[#This Row],[Finish FY]]&gt;2025),1,0)</f>
        <v>0</v>
      </c>
      <c r="AG1271" s="56" t="str">
        <f>_xlfn.XLOOKUP(tbl_PV_Milestones[[#This Row],[Work ID]],tbl_PV_Meta[Work ID '#],tbl_PV_Meta[Project Manager/Owner],,0)</f>
        <v>Project Manager 17</v>
      </c>
      <c r="AH1271" s="6"/>
    </row>
    <row r="1272" spans="4:34" x14ac:dyDescent="0.25">
      <c r="D1272" s="6" t="s">
        <v>806</v>
      </c>
      <c r="E1272" s="6" t="s">
        <v>503</v>
      </c>
      <c r="F1272" s="6" t="s">
        <v>1699</v>
      </c>
      <c r="G1272" s="6" t="s">
        <v>570</v>
      </c>
      <c r="H1272" s="6" t="s">
        <v>505</v>
      </c>
      <c r="I1272" s="6" t="s">
        <v>522</v>
      </c>
      <c r="J1272" s="6" t="s">
        <v>806</v>
      </c>
      <c r="K1272" s="6" t="s">
        <v>36</v>
      </c>
      <c r="L1272" s="6" t="s">
        <v>87</v>
      </c>
      <c r="M1272" s="43"/>
      <c r="N1272" s="44" t="s">
        <v>1979</v>
      </c>
      <c r="O1272" s="39">
        <v>44985.708333333299</v>
      </c>
      <c r="P1272" s="39">
        <v>44985.708333333299</v>
      </c>
      <c r="Q1272" s="6">
        <v>0</v>
      </c>
      <c r="R1272" s="6">
        <v>0</v>
      </c>
      <c r="S1272" s="45" t="e">
        <f>_xlfn.CONCAT(#REF!,TRIM(tbl_PV_Milestones[[#This Row],[Milestone Description]]))</f>
        <v>#REF!</v>
      </c>
      <c r="T1272" s="84" t="str">
        <f>IF(COUNTIF(tbl_PV_Milestones[UID],tbl_PV_Milestones[[#This Row],[UID]])&gt;1,"Duplicate","")</f>
        <v>Duplicate</v>
      </c>
      <c r="U1272" s="42" t="str">
        <f>_xlfn.XLOOKUP(tbl_PV_Milestones[[#This Row],[Work ID]],tbl_PV_Meta[Work ID '#],tbl_PV_Meta[Sub-Portfolio])</f>
        <v>Sub-Portfolio 7</v>
      </c>
      <c r="V1272" s="41">
        <f>IF(MONTH(tbl_PV_Milestones[[#This Row],[Baseline Date]])&lt;7,YEAR(tbl_PV_Milestones[[#This Row],[Baseline Date]]),YEAR(tbl_PV_Milestones[[#This Row],[Baseline Date]])+1)</f>
        <v>2023</v>
      </c>
      <c r="W1272" s="41">
        <f>IF(MONTH(tbl_PV_Milestones[[#This Row],[Actual/Schedule Finish]])&lt;7,YEAR(tbl_PV_Milestones[[#This Row],[Actual/Schedule Finish]]),YEAR(tbl_PV_Milestones[[#This Row],[Actual/Schedule Finish]])+1)</f>
        <v>2023</v>
      </c>
      <c r="X1272" s="41" t="str">
        <f>IF(OR(tbl_PV_Milestones[[#This Row],[Project Status]]="Completed",tbl_PV_Milestones[[#This Row],[Project Status]]="Assumed Completed"),"Yes","No")</f>
        <v>Yes</v>
      </c>
      <c r="Y1272" s="41">
        <f>IF(tbl_PV_Milestones[[#This Row],[Baseline Date]]="",1,0)</f>
        <v>0</v>
      </c>
      <c r="Z1272" s="41">
        <f>IF(tbl_PV_Milestones[[#This Row],[Baseline Date]]&lt;PV_Meta!$B$7,1,0)</f>
        <v>1</v>
      </c>
      <c r="AA1272" s="41">
        <f>IF(tbl_PV_Milestones[[#This Row],[Complete]]="Yes",1,0)</f>
        <v>1</v>
      </c>
      <c r="AB1272" s="41">
        <f>IF(AND(tbl_PV_Milestones[[#This Row],[BL FY]]=2025,tbl_PV_Milestones[[#This Row],[Baseline Date]]&lt;PV_Meta!$B$7),1,0)</f>
        <v>0</v>
      </c>
      <c r="AC1272" s="41">
        <f>IF(AND(tbl_PV_Milestones[[#This Row],[Planned YTD]]=1,tbl_PV_Milestones[[#This Row],[Complete]]="Yes"),1,0)</f>
        <v>0</v>
      </c>
      <c r="AD1272" s="41">
        <f>IF(AND(tbl_PV_Milestones[[#This Row],[Actual/Schedule Finish]]&lt;PV_Meta!$B$7,tbl_PV_Milestones[[#This Row],[Complete]]="No",tbl_PV_Milestones[[#This Row],[Project Status]]&lt;&gt;"On Hold"),1,0)</f>
        <v>0</v>
      </c>
      <c r="AE1272" s="41">
        <f>IF(AND(tbl_PV_Milestones[[#This Row],[Actual/Schedule Finish]]&gt;tbl_PV_Milestones[[#This Row],[Baseline Date]],tbl_PV_Milestones[[#This Row],[Complete]]="No",tbl_PV_Milestones[[#This Row],[Project Status]]&lt;&gt;"On Hold",tbl_PV_Milestones[[#This Row],[Overdue]]=0,tbl_PV_Milestones[[#This Row],[To be Baselined]]&lt;&gt;1),1,0)</f>
        <v>0</v>
      </c>
      <c r="AF1272" s="41">
        <f>IF(AND(tbl_PV_Milestones[[#This Row],[BL FY]]=2025,tbl_PV_Milestones[[#This Row],[Finish FY]]&gt;2025),1,0)</f>
        <v>0</v>
      </c>
      <c r="AG1272" s="56" t="str">
        <f>_xlfn.XLOOKUP(tbl_PV_Milestones[[#This Row],[Work ID]],tbl_PV_Meta[Work ID '#],tbl_PV_Meta[Project Manager/Owner],,0)</f>
        <v>Project Manager 17</v>
      </c>
      <c r="AH1272" s="6"/>
    </row>
    <row r="1273" spans="4:34" x14ac:dyDescent="0.25">
      <c r="D1273" s="6" t="s">
        <v>806</v>
      </c>
      <c r="E1273" s="6" t="s">
        <v>503</v>
      </c>
      <c r="F1273" s="6" t="s">
        <v>1699</v>
      </c>
      <c r="G1273" s="6" t="s">
        <v>745</v>
      </c>
      <c r="H1273" s="6" t="s">
        <v>505</v>
      </c>
      <c r="I1273" s="6" t="s">
        <v>522</v>
      </c>
      <c r="J1273" s="6" t="s">
        <v>806</v>
      </c>
      <c r="K1273" s="6" t="s">
        <v>36</v>
      </c>
      <c r="L1273" s="6" t="s">
        <v>87</v>
      </c>
      <c r="M1273" s="43"/>
      <c r="N1273" s="44" t="s">
        <v>1979</v>
      </c>
      <c r="O1273" s="39">
        <v>44985.708333333299</v>
      </c>
      <c r="P1273" s="39">
        <v>44985.708333333299</v>
      </c>
      <c r="Q1273" s="6">
        <v>0</v>
      </c>
      <c r="R1273" s="6">
        <v>0</v>
      </c>
      <c r="S1273" s="45" t="e">
        <f>_xlfn.CONCAT(#REF!,TRIM(tbl_PV_Milestones[[#This Row],[Milestone Description]]))</f>
        <v>#REF!</v>
      </c>
      <c r="T1273" s="84" t="str">
        <f>IF(COUNTIF(tbl_PV_Milestones[UID],tbl_PV_Milestones[[#This Row],[UID]])&gt;1,"Duplicate","")</f>
        <v>Duplicate</v>
      </c>
      <c r="U1273" s="42" t="str">
        <f>_xlfn.XLOOKUP(tbl_PV_Milestones[[#This Row],[Work ID]],tbl_PV_Meta[Work ID '#],tbl_PV_Meta[Sub-Portfolio])</f>
        <v>Sub-Portfolio 7</v>
      </c>
      <c r="V1273" s="41">
        <f>IF(MONTH(tbl_PV_Milestones[[#This Row],[Baseline Date]])&lt;7,YEAR(tbl_PV_Milestones[[#This Row],[Baseline Date]]),YEAR(tbl_PV_Milestones[[#This Row],[Baseline Date]])+1)</f>
        <v>2023</v>
      </c>
      <c r="W1273" s="41">
        <f>IF(MONTH(tbl_PV_Milestones[[#This Row],[Actual/Schedule Finish]])&lt;7,YEAR(tbl_PV_Milestones[[#This Row],[Actual/Schedule Finish]]),YEAR(tbl_PV_Milestones[[#This Row],[Actual/Schedule Finish]])+1)</f>
        <v>2023</v>
      </c>
      <c r="X1273" s="41" t="str">
        <f>IF(OR(tbl_PV_Milestones[[#This Row],[Project Status]]="Completed",tbl_PV_Milestones[[#This Row],[Project Status]]="Assumed Completed"),"Yes","No")</f>
        <v>Yes</v>
      </c>
      <c r="Y1273" s="41">
        <f>IF(tbl_PV_Milestones[[#This Row],[Baseline Date]]="",1,0)</f>
        <v>0</v>
      </c>
      <c r="Z1273" s="41">
        <f>IF(tbl_PV_Milestones[[#This Row],[Baseline Date]]&lt;PV_Meta!$B$7,1,0)</f>
        <v>1</v>
      </c>
      <c r="AA1273" s="41">
        <f>IF(tbl_PV_Milestones[[#This Row],[Complete]]="Yes",1,0)</f>
        <v>1</v>
      </c>
      <c r="AB1273" s="41">
        <f>IF(AND(tbl_PV_Milestones[[#This Row],[BL FY]]=2025,tbl_PV_Milestones[[#This Row],[Baseline Date]]&lt;PV_Meta!$B$7),1,0)</f>
        <v>0</v>
      </c>
      <c r="AC1273" s="41">
        <f>IF(AND(tbl_PV_Milestones[[#This Row],[Planned YTD]]=1,tbl_PV_Milestones[[#This Row],[Complete]]="Yes"),1,0)</f>
        <v>0</v>
      </c>
      <c r="AD1273" s="41">
        <f>IF(AND(tbl_PV_Milestones[[#This Row],[Actual/Schedule Finish]]&lt;PV_Meta!$B$7,tbl_PV_Milestones[[#This Row],[Complete]]="No",tbl_PV_Milestones[[#This Row],[Project Status]]&lt;&gt;"On Hold"),1,0)</f>
        <v>0</v>
      </c>
      <c r="AE1273" s="41">
        <f>IF(AND(tbl_PV_Milestones[[#This Row],[Actual/Schedule Finish]]&gt;tbl_PV_Milestones[[#This Row],[Baseline Date]],tbl_PV_Milestones[[#This Row],[Complete]]="No",tbl_PV_Milestones[[#This Row],[Project Status]]&lt;&gt;"On Hold",tbl_PV_Milestones[[#This Row],[Overdue]]=0,tbl_PV_Milestones[[#This Row],[To be Baselined]]&lt;&gt;1),1,0)</f>
        <v>0</v>
      </c>
      <c r="AF1273" s="41">
        <f>IF(AND(tbl_PV_Milestones[[#This Row],[BL FY]]=2025,tbl_PV_Milestones[[#This Row],[Finish FY]]&gt;2025),1,0)</f>
        <v>0</v>
      </c>
      <c r="AG1273" s="56" t="str">
        <f>_xlfn.XLOOKUP(tbl_PV_Milestones[[#This Row],[Work ID]],tbl_PV_Meta[Work ID '#],tbl_PV_Meta[Project Manager/Owner],,0)</f>
        <v>Project Manager 17</v>
      </c>
      <c r="AH1273" s="6"/>
    </row>
    <row r="1274" spans="4:34" x14ac:dyDescent="0.25">
      <c r="D1274" s="6" t="s">
        <v>806</v>
      </c>
      <c r="E1274" s="6" t="s">
        <v>503</v>
      </c>
      <c r="F1274" s="6" t="s">
        <v>1699</v>
      </c>
      <c r="G1274" s="6" t="s">
        <v>746</v>
      </c>
      <c r="H1274" s="6" t="s">
        <v>505</v>
      </c>
      <c r="I1274" s="6" t="s">
        <v>522</v>
      </c>
      <c r="J1274" s="6" t="s">
        <v>806</v>
      </c>
      <c r="K1274" s="6" t="s">
        <v>36</v>
      </c>
      <c r="L1274" s="6" t="s">
        <v>87</v>
      </c>
      <c r="M1274" s="43"/>
      <c r="N1274" s="44" t="s">
        <v>1979</v>
      </c>
      <c r="O1274" s="39">
        <v>44985.708333333299</v>
      </c>
      <c r="P1274" s="39">
        <v>44985.708333333299</v>
      </c>
      <c r="Q1274" s="6">
        <v>0</v>
      </c>
      <c r="R1274" s="6">
        <v>0</v>
      </c>
      <c r="S1274" s="45" t="e">
        <f>_xlfn.CONCAT(#REF!,TRIM(tbl_PV_Milestones[[#This Row],[Milestone Description]]))</f>
        <v>#REF!</v>
      </c>
      <c r="T1274" s="84" t="str">
        <f>IF(COUNTIF(tbl_PV_Milestones[UID],tbl_PV_Milestones[[#This Row],[UID]])&gt;1,"Duplicate","")</f>
        <v>Duplicate</v>
      </c>
      <c r="U1274" s="42" t="str">
        <f>_xlfn.XLOOKUP(tbl_PV_Milestones[[#This Row],[Work ID]],tbl_PV_Meta[Work ID '#],tbl_PV_Meta[Sub-Portfolio])</f>
        <v>Sub-Portfolio 7</v>
      </c>
      <c r="V1274" s="41">
        <f>IF(MONTH(tbl_PV_Milestones[[#This Row],[Baseline Date]])&lt;7,YEAR(tbl_PV_Milestones[[#This Row],[Baseline Date]]),YEAR(tbl_PV_Milestones[[#This Row],[Baseline Date]])+1)</f>
        <v>2023</v>
      </c>
      <c r="W1274" s="41">
        <f>IF(MONTH(tbl_PV_Milestones[[#This Row],[Actual/Schedule Finish]])&lt;7,YEAR(tbl_PV_Milestones[[#This Row],[Actual/Schedule Finish]]),YEAR(tbl_PV_Milestones[[#This Row],[Actual/Schedule Finish]])+1)</f>
        <v>2023</v>
      </c>
      <c r="X1274" s="41" t="str">
        <f>IF(OR(tbl_PV_Milestones[[#This Row],[Project Status]]="Completed",tbl_PV_Milestones[[#This Row],[Project Status]]="Assumed Completed"),"Yes","No")</f>
        <v>Yes</v>
      </c>
      <c r="Y1274" s="41">
        <f>IF(tbl_PV_Milestones[[#This Row],[Baseline Date]]="",1,0)</f>
        <v>0</v>
      </c>
      <c r="Z1274" s="41">
        <f>IF(tbl_PV_Milestones[[#This Row],[Baseline Date]]&lt;PV_Meta!$B$7,1,0)</f>
        <v>1</v>
      </c>
      <c r="AA1274" s="41">
        <f>IF(tbl_PV_Milestones[[#This Row],[Complete]]="Yes",1,0)</f>
        <v>1</v>
      </c>
      <c r="AB1274" s="41">
        <f>IF(AND(tbl_PV_Milestones[[#This Row],[BL FY]]=2025,tbl_PV_Milestones[[#This Row],[Baseline Date]]&lt;PV_Meta!$B$7),1,0)</f>
        <v>0</v>
      </c>
      <c r="AC1274" s="41">
        <f>IF(AND(tbl_PV_Milestones[[#This Row],[Planned YTD]]=1,tbl_PV_Milestones[[#This Row],[Complete]]="Yes"),1,0)</f>
        <v>0</v>
      </c>
      <c r="AD1274" s="41">
        <f>IF(AND(tbl_PV_Milestones[[#This Row],[Actual/Schedule Finish]]&lt;PV_Meta!$B$7,tbl_PV_Milestones[[#This Row],[Complete]]="No",tbl_PV_Milestones[[#This Row],[Project Status]]&lt;&gt;"On Hold"),1,0)</f>
        <v>0</v>
      </c>
      <c r="AE1274" s="41">
        <f>IF(AND(tbl_PV_Milestones[[#This Row],[Actual/Schedule Finish]]&gt;tbl_PV_Milestones[[#This Row],[Baseline Date]],tbl_PV_Milestones[[#This Row],[Complete]]="No",tbl_PV_Milestones[[#This Row],[Project Status]]&lt;&gt;"On Hold",tbl_PV_Milestones[[#This Row],[Overdue]]=0,tbl_PV_Milestones[[#This Row],[To be Baselined]]&lt;&gt;1),1,0)</f>
        <v>0</v>
      </c>
      <c r="AF1274" s="41">
        <f>IF(AND(tbl_PV_Milestones[[#This Row],[BL FY]]=2025,tbl_PV_Milestones[[#This Row],[Finish FY]]&gt;2025),1,0)</f>
        <v>0</v>
      </c>
      <c r="AG1274" s="56" t="str">
        <f>_xlfn.XLOOKUP(tbl_PV_Milestones[[#This Row],[Work ID]],tbl_PV_Meta[Work ID '#],tbl_PV_Meta[Project Manager/Owner],,0)</f>
        <v>Project Manager 17</v>
      </c>
      <c r="AH1274" s="6"/>
    </row>
    <row r="1275" spans="4:34" x14ac:dyDescent="0.25">
      <c r="D1275" s="6" t="s">
        <v>806</v>
      </c>
      <c r="E1275" s="6" t="s">
        <v>503</v>
      </c>
      <c r="F1275" s="6" t="s">
        <v>1699</v>
      </c>
      <c r="G1275" s="6" t="s">
        <v>558</v>
      </c>
      <c r="H1275" s="6" t="s">
        <v>505</v>
      </c>
      <c r="I1275" s="6" t="s">
        <v>510</v>
      </c>
      <c r="J1275" s="6" t="s">
        <v>806</v>
      </c>
      <c r="K1275" s="6" t="s">
        <v>36</v>
      </c>
      <c r="L1275" s="6" t="s">
        <v>87</v>
      </c>
      <c r="M1275" s="43"/>
      <c r="N1275" s="44" t="s">
        <v>1979</v>
      </c>
      <c r="O1275" s="39">
        <v>45058.708333333299</v>
      </c>
      <c r="P1275" s="39">
        <v>45058.708333333299</v>
      </c>
      <c r="Q1275" s="6">
        <v>0</v>
      </c>
      <c r="R1275" s="6">
        <v>0</v>
      </c>
      <c r="S1275" s="45" t="e">
        <f>_xlfn.CONCAT(#REF!,TRIM(tbl_PV_Milestones[[#This Row],[Milestone Description]]))</f>
        <v>#REF!</v>
      </c>
      <c r="T1275" s="84" t="str">
        <f>IF(COUNTIF(tbl_PV_Milestones[UID],tbl_PV_Milestones[[#This Row],[UID]])&gt;1,"Duplicate","")</f>
        <v>Duplicate</v>
      </c>
      <c r="U1275" s="42" t="str">
        <f>_xlfn.XLOOKUP(tbl_PV_Milestones[[#This Row],[Work ID]],tbl_PV_Meta[Work ID '#],tbl_PV_Meta[Sub-Portfolio])</f>
        <v>Sub-Portfolio 7</v>
      </c>
      <c r="V1275" s="41">
        <f>IF(MONTH(tbl_PV_Milestones[[#This Row],[Baseline Date]])&lt;7,YEAR(tbl_PV_Milestones[[#This Row],[Baseline Date]]),YEAR(tbl_PV_Milestones[[#This Row],[Baseline Date]])+1)</f>
        <v>2023</v>
      </c>
      <c r="W1275" s="41">
        <f>IF(MONTH(tbl_PV_Milestones[[#This Row],[Actual/Schedule Finish]])&lt;7,YEAR(tbl_PV_Milestones[[#This Row],[Actual/Schedule Finish]]),YEAR(tbl_PV_Milestones[[#This Row],[Actual/Schedule Finish]])+1)</f>
        <v>2023</v>
      </c>
      <c r="X1275" s="41" t="str">
        <f>IF(OR(tbl_PV_Milestones[[#This Row],[Project Status]]="Completed",tbl_PV_Milestones[[#This Row],[Project Status]]="Assumed Completed"),"Yes","No")</f>
        <v>Yes</v>
      </c>
      <c r="Y1275" s="41">
        <f>IF(tbl_PV_Milestones[[#This Row],[Baseline Date]]="",1,0)</f>
        <v>0</v>
      </c>
      <c r="Z1275" s="41">
        <f>IF(tbl_PV_Milestones[[#This Row],[Baseline Date]]&lt;PV_Meta!$B$7,1,0)</f>
        <v>1</v>
      </c>
      <c r="AA1275" s="41">
        <f>IF(tbl_PV_Milestones[[#This Row],[Complete]]="Yes",1,0)</f>
        <v>1</v>
      </c>
      <c r="AB1275" s="41">
        <f>IF(AND(tbl_PV_Milestones[[#This Row],[BL FY]]=2025,tbl_PV_Milestones[[#This Row],[Baseline Date]]&lt;PV_Meta!$B$7),1,0)</f>
        <v>0</v>
      </c>
      <c r="AC1275" s="41">
        <f>IF(AND(tbl_PV_Milestones[[#This Row],[Planned YTD]]=1,tbl_PV_Milestones[[#This Row],[Complete]]="Yes"),1,0)</f>
        <v>0</v>
      </c>
      <c r="AD1275" s="41">
        <f>IF(AND(tbl_PV_Milestones[[#This Row],[Actual/Schedule Finish]]&lt;PV_Meta!$B$7,tbl_PV_Milestones[[#This Row],[Complete]]="No",tbl_PV_Milestones[[#This Row],[Project Status]]&lt;&gt;"On Hold"),1,0)</f>
        <v>0</v>
      </c>
      <c r="AE1275" s="41">
        <f>IF(AND(tbl_PV_Milestones[[#This Row],[Actual/Schedule Finish]]&gt;tbl_PV_Milestones[[#This Row],[Baseline Date]],tbl_PV_Milestones[[#This Row],[Complete]]="No",tbl_PV_Milestones[[#This Row],[Project Status]]&lt;&gt;"On Hold",tbl_PV_Milestones[[#This Row],[Overdue]]=0,tbl_PV_Milestones[[#This Row],[To be Baselined]]&lt;&gt;1),1,0)</f>
        <v>0</v>
      </c>
      <c r="AF1275" s="41">
        <f>IF(AND(tbl_PV_Milestones[[#This Row],[BL FY]]=2025,tbl_PV_Milestones[[#This Row],[Finish FY]]&gt;2025),1,0)</f>
        <v>0</v>
      </c>
      <c r="AG1275" s="56" t="str">
        <f>_xlfn.XLOOKUP(tbl_PV_Milestones[[#This Row],[Work ID]],tbl_PV_Meta[Work ID '#],tbl_PV_Meta[Project Manager/Owner],,0)</f>
        <v>Project Manager 17</v>
      </c>
      <c r="AH1275" s="6"/>
    </row>
    <row r="1276" spans="4:34" x14ac:dyDescent="0.25">
      <c r="D1276" s="6" t="s">
        <v>806</v>
      </c>
      <c r="E1276" s="6" t="s">
        <v>503</v>
      </c>
      <c r="F1276" s="6" t="s">
        <v>1699</v>
      </c>
      <c r="G1276" s="6" t="s">
        <v>559</v>
      </c>
      <c r="H1276" s="6" t="s">
        <v>505</v>
      </c>
      <c r="I1276" s="6" t="s">
        <v>510</v>
      </c>
      <c r="J1276" s="6" t="s">
        <v>806</v>
      </c>
      <c r="K1276" s="6" t="s">
        <v>36</v>
      </c>
      <c r="L1276" s="6" t="s">
        <v>87</v>
      </c>
      <c r="M1276" s="43"/>
      <c r="N1276" s="44" t="s">
        <v>1979</v>
      </c>
      <c r="O1276" s="39">
        <v>45058.708333333299</v>
      </c>
      <c r="P1276" s="39">
        <v>45058.708333333299</v>
      </c>
      <c r="Q1276" s="6">
        <v>0</v>
      </c>
      <c r="R1276" s="6">
        <v>0</v>
      </c>
      <c r="S1276" s="45" t="e">
        <f>_xlfn.CONCAT(#REF!,TRIM(tbl_PV_Milestones[[#This Row],[Milestone Description]]))</f>
        <v>#REF!</v>
      </c>
      <c r="T1276" s="84" t="str">
        <f>IF(COUNTIF(tbl_PV_Milestones[UID],tbl_PV_Milestones[[#This Row],[UID]])&gt;1,"Duplicate","")</f>
        <v>Duplicate</v>
      </c>
      <c r="U1276" s="42" t="str">
        <f>_xlfn.XLOOKUP(tbl_PV_Milestones[[#This Row],[Work ID]],tbl_PV_Meta[Work ID '#],tbl_PV_Meta[Sub-Portfolio])</f>
        <v>Sub-Portfolio 7</v>
      </c>
      <c r="V1276" s="41">
        <f>IF(MONTH(tbl_PV_Milestones[[#This Row],[Baseline Date]])&lt;7,YEAR(tbl_PV_Milestones[[#This Row],[Baseline Date]]),YEAR(tbl_PV_Milestones[[#This Row],[Baseline Date]])+1)</f>
        <v>2023</v>
      </c>
      <c r="W1276" s="41">
        <f>IF(MONTH(tbl_PV_Milestones[[#This Row],[Actual/Schedule Finish]])&lt;7,YEAR(tbl_PV_Milestones[[#This Row],[Actual/Schedule Finish]]),YEAR(tbl_PV_Milestones[[#This Row],[Actual/Schedule Finish]])+1)</f>
        <v>2023</v>
      </c>
      <c r="X1276" s="41" t="str">
        <f>IF(OR(tbl_PV_Milestones[[#This Row],[Project Status]]="Completed",tbl_PV_Milestones[[#This Row],[Project Status]]="Assumed Completed"),"Yes","No")</f>
        <v>Yes</v>
      </c>
      <c r="Y1276" s="41">
        <f>IF(tbl_PV_Milestones[[#This Row],[Baseline Date]]="",1,0)</f>
        <v>0</v>
      </c>
      <c r="Z1276" s="41">
        <f>IF(tbl_PV_Milestones[[#This Row],[Baseline Date]]&lt;PV_Meta!$B$7,1,0)</f>
        <v>1</v>
      </c>
      <c r="AA1276" s="41">
        <f>IF(tbl_PV_Milestones[[#This Row],[Complete]]="Yes",1,0)</f>
        <v>1</v>
      </c>
      <c r="AB1276" s="41">
        <f>IF(AND(tbl_PV_Milestones[[#This Row],[BL FY]]=2025,tbl_PV_Milestones[[#This Row],[Baseline Date]]&lt;PV_Meta!$B$7),1,0)</f>
        <v>0</v>
      </c>
      <c r="AC1276" s="41">
        <f>IF(AND(tbl_PV_Milestones[[#This Row],[Planned YTD]]=1,tbl_PV_Milestones[[#This Row],[Complete]]="Yes"),1,0)</f>
        <v>0</v>
      </c>
      <c r="AD1276" s="41">
        <f>IF(AND(tbl_PV_Milestones[[#This Row],[Actual/Schedule Finish]]&lt;PV_Meta!$B$7,tbl_PV_Milestones[[#This Row],[Complete]]="No",tbl_PV_Milestones[[#This Row],[Project Status]]&lt;&gt;"On Hold"),1,0)</f>
        <v>0</v>
      </c>
      <c r="AE1276" s="41">
        <f>IF(AND(tbl_PV_Milestones[[#This Row],[Actual/Schedule Finish]]&gt;tbl_PV_Milestones[[#This Row],[Baseline Date]],tbl_PV_Milestones[[#This Row],[Complete]]="No",tbl_PV_Milestones[[#This Row],[Project Status]]&lt;&gt;"On Hold",tbl_PV_Milestones[[#This Row],[Overdue]]=0,tbl_PV_Milestones[[#This Row],[To be Baselined]]&lt;&gt;1),1,0)</f>
        <v>0</v>
      </c>
      <c r="AF1276" s="41">
        <f>IF(AND(tbl_PV_Milestones[[#This Row],[BL FY]]=2025,tbl_PV_Milestones[[#This Row],[Finish FY]]&gt;2025),1,0)</f>
        <v>0</v>
      </c>
      <c r="AG1276" s="56" t="str">
        <f>_xlfn.XLOOKUP(tbl_PV_Milestones[[#This Row],[Work ID]],tbl_PV_Meta[Work ID '#],tbl_PV_Meta[Project Manager/Owner],,0)</f>
        <v>Project Manager 17</v>
      </c>
      <c r="AH1276" s="6"/>
    </row>
    <row r="1277" spans="4:34" x14ac:dyDescent="0.25">
      <c r="D1277" s="6" t="s">
        <v>806</v>
      </c>
      <c r="E1277" s="6" t="s">
        <v>503</v>
      </c>
      <c r="F1277" s="6" t="s">
        <v>1699</v>
      </c>
      <c r="G1277" s="6" t="s">
        <v>545</v>
      </c>
      <c r="H1277" s="6" t="s">
        <v>505</v>
      </c>
      <c r="I1277" s="6" t="s">
        <v>510</v>
      </c>
      <c r="J1277" s="6" t="s">
        <v>806</v>
      </c>
      <c r="K1277" s="6" t="s">
        <v>36</v>
      </c>
      <c r="L1277" s="6" t="s">
        <v>87</v>
      </c>
      <c r="M1277" s="43"/>
      <c r="N1277" s="44" t="s">
        <v>1979</v>
      </c>
      <c r="O1277" s="39">
        <v>45058.708333333299</v>
      </c>
      <c r="P1277" s="39">
        <v>45058.708333333299</v>
      </c>
      <c r="Q1277" s="6">
        <v>0</v>
      </c>
      <c r="R1277" s="6">
        <v>0</v>
      </c>
      <c r="S1277" s="45" t="e">
        <f>_xlfn.CONCAT(#REF!,TRIM(tbl_PV_Milestones[[#This Row],[Milestone Description]]))</f>
        <v>#REF!</v>
      </c>
      <c r="T1277" s="84" t="str">
        <f>IF(COUNTIF(tbl_PV_Milestones[UID],tbl_PV_Milestones[[#This Row],[UID]])&gt;1,"Duplicate","")</f>
        <v>Duplicate</v>
      </c>
      <c r="U1277" s="42" t="str">
        <f>_xlfn.XLOOKUP(tbl_PV_Milestones[[#This Row],[Work ID]],tbl_PV_Meta[Work ID '#],tbl_PV_Meta[Sub-Portfolio])</f>
        <v>Sub-Portfolio 7</v>
      </c>
      <c r="V1277" s="41">
        <f>IF(MONTH(tbl_PV_Milestones[[#This Row],[Baseline Date]])&lt;7,YEAR(tbl_PV_Milestones[[#This Row],[Baseline Date]]),YEAR(tbl_PV_Milestones[[#This Row],[Baseline Date]])+1)</f>
        <v>2023</v>
      </c>
      <c r="W1277" s="41">
        <f>IF(MONTH(tbl_PV_Milestones[[#This Row],[Actual/Schedule Finish]])&lt;7,YEAR(tbl_PV_Milestones[[#This Row],[Actual/Schedule Finish]]),YEAR(tbl_PV_Milestones[[#This Row],[Actual/Schedule Finish]])+1)</f>
        <v>2023</v>
      </c>
      <c r="X1277" s="41" t="str">
        <f>IF(OR(tbl_PV_Milestones[[#This Row],[Project Status]]="Completed",tbl_PV_Milestones[[#This Row],[Project Status]]="Assumed Completed"),"Yes","No")</f>
        <v>Yes</v>
      </c>
      <c r="Y1277" s="41">
        <f>IF(tbl_PV_Milestones[[#This Row],[Baseline Date]]="",1,0)</f>
        <v>0</v>
      </c>
      <c r="Z1277" s="41">
        <f>IF(tbl_PV_Milestones[[#This Row],[Baseline Date]]&lt;PV_Meta!$B$7,1,0)</f>
        <v>1</v>
      </c>
      <c r="AA1277" s="41">
        <f>IF(tbl_PV_Milestones[[#This Row],[Complete]]="Yes",1,0)</f>
        <v>1</v>
      </c>
      <c r="AB1277" s="41">
        <f>IF(AND(tbl_PV_Milestones[[#This Row],[BL FY]]=2025,tbl_PV_Milestones[[#This Row],[Baseline Date]]&lt;PV_Meta!$B$7),1,0)</f>
        <v>0</v>
      </c>
      <c r="AC1277" s="41">
        <f>IF(AND(tbl_PV_Milestones[[#This Row],[Planned YTD]]=1,tbl_PV_Milestones[[#This Row],[Complete]]="Yes"),1,0)</f>
        <v>0</v>
      </c>
      <c r="AD1277" s="41">
        <f>IF(AND(tbl_PV_Milestones[[#This Row],[Actual/Schedule Finish]]&lt;PV_Meta!$B$7,tbl_PV_Milestones[[#This Row],[Complete]]="No",tbl_PV_Milestones[[#This Row],[Project Status]]&lt;&gt;"On Hold"),1,0)</f>
        <v>0</v>
      </c>
      <c r="AE1277" s="41">
        <f>IF(AND(tbl_PV_Milestones[[#This Row],[Actual/Schedule Finish]]&gt;tbl_PV_Milestones[[#This Row],[Baseline Date]],tbl_PV_Milestones[[#This Row],[Complete]]="No",tbl_PV_Milestones[[#This Row],[Project Status]]&lt;&gt;"On Hold",tbl_PV_Milestones[[#This Row],[Overdue]]=0,tbl_PV_Milestones[[#This Row],[To be Baselined]]&lt;&gt;1),1,0)</f>
        <v>0</v>
      </c>
      <c r="AF1277" s="41">
        <f>IF(AND(tbl_PV_Milestones[[#This Row],[BL FY]]=2025,tbl_PV_Milestones[[#This Row],[Finish FY]]&gt;2025),1,0)</f>
        <v>0</v>
      </c>
      <c r="AG1277" s="56" t="str">
        <f>_xlfn.XLOOKUP(tbl_PV_Milestones[[#This Row],[Work ID]],tbl_PV_Meta[Work ID '#],tbl_PV_Meta[Project Manager/Owner],,0)</f>
        <v>Project Manager 17</v>
      </c>
      <c r="AH1277" s="6"/>
    </row>
    <row r="1278" spans="4:34" x14ac:dyDescent="0.25">
      <c r="D1278" s="6" t="s">
        <v>806</v>
      </c>
      <c r="E1278" s="6" t="s">
        <v>503</v>
      </c>
      <c r="F1278" s="6" t="s">
        <v>1699</v>
      </c>
      <c r="G1278" s="6" t="s">
        <v>548</v>
      </c>
      <c r="H1278" s="6" t="s">
        <v>505</v>
      </c>
      <c r="I1278" s="6" t="s">
        <v>510</v>
      </c>
      <c r="J1278" s="6" t="s">
        <v>806</v>
      </c>
      <c r="K1278" s="6" t="s">
        <v>36</v>
      </c>
      <c r="L1278" s="6" t="s">
        <v>87</v>
      </c>
      <c r="M1278" s="43"/>
      <c r="N1278" s="44" t="s">
        <v>1979</v>
      </c>
      <c r="O1278" s="39">
        <v>45058.708333333299</v>
      </c>
      <c r="P1278" s="39">
        <v>45058.708333333299</v>
      </c>
      <c r="Q1278" s="6">
        <v>0</v>
      </c>
      <c r="R1278" s="6">
        <v>0</v>
      </c>
      <c r="S1278" s="45" t="e">
        <f>_xlfn.CONCAT(#REF!,TRIM(tbl_PV_Milestones[[#This Row],[Milestone Description]]))</f>
        <v>#REF!</v>
      </c>
      <c r="T1278" s="84" t="str">
        <f>IF(COUNTIF(tbl_PV_Milestones[UID],tbl_PV_Milestones[[#This Row],[UID]])&gt;1,"Duplicate","")</f>
        <v>Duplicate</v>
      </c>
      <c r="U1278" s="42" t="str">
        <f>_xlfn.XLOOKUP(tbl_PV_Milestones[[#This Row],[Work ID]],tbl_PV_Meta[Work ID '#],tbl_PV_Meta[Sub-Portfolio])</f>
        <v>Sub-Portfolio 7</v>
      </c>
      <c r="V1278" s="41">
        <f>IF(MONTH(tbl_PV_Milestones[[#This Row],[Baseline Date]])&lt;7,YEAR(tbl_PV_Milestones[[#This Row],[Baseline Date]]),YEAR(tbl_PV_Milestones[[#This Row],[Baseline Date]])+1)</f>
        <v>2023</v>
      </c>
      <c r="W1278" s="41">
        <f>IF(MONTH(tbl_PV_Milestones[[#This Row],[Actual/Schedule Finish]])&lt;7,YEAR(tbl_PV_Milestones[[#This Row],[Actual/Schedule Finish]]),YEAR(tbl_PV_Milestones[[#This Row],[Actual/Schedule Finish]])+1)</f>
        <v>2023</v>
      </c>
      <c r="X1278" s="41" t="str">
        <f>IF(OR(tbl_PV_Milestones[[#This Row],[Project Status]]="Completed",tbl_PV_Milestones[[#This Row],[Project Status]]="Assumed Completed"),"Yes","No")</f>
        <v>Yes</v>
      </c>
      <c r="Y1278" s="41">
        <f>IF(tbl_PV_Milestones[[#This Row],[Baseline Date]]="",1,0)</f>
        <v>0</v>
      </c>
      <c r="Z1278" s="41">
        <f>IF(tbl_PV_Milestones[[#This Row],[Baseline Date]]&lt;PV_Meta!$B$7,1,0)</f>
        <v>1</v>
      </c>
      <c r="AA1278" s="41">
        <f>IF(tbl_PV_Milestones[[#This Row],[Complete]]="Yes",1,0)</f>
        <v>1</v>
      </c>
      <c r="AB1278" s="41">
        <f>IF(AND(tbl_PV_Milestones[[#This Row],[BL FY]]=2025,tbl_PV_Milestones[[#This Row],[Baseline Date]]&lt;PV_Meta!$B$7),1,0)</f>
        <v>0</v>
      </c>
      <c r="AC1278" s="41">
        <f>IF(AND(tbl_PV_Milestones[[#This Row],[Planned YTD]]=1,tbl_PV_Milestones[[#This Row],[Complete]]="Yes"),1,0)</f>
        <v>0</v>
      </c>
      <c r="AD1278" s="41">
        <f>IF(AND(tbl_PV_Milestones[[#This Row],[Actual/Schedule Finish]]&lt;PV_Meta!$B$7,tbl_PV_Milestones[[#This Row],[Complete]]="No",tbl_PV_Milestones[[#This Row],[Project Status]]&lt;&gt;"On Hold"),1,0)</f>
        <v>0</v>
      </c>
      <c r="AE1278" s="41">
        <f>IF(AND(tbl_PV_Milestones[[#This Row],[Actual/Schedule Finish]]&gt;tbl_PV_Milestones[[#This Row],[Baseline Date]],tbl_PV_Milestones[[#This Row],[Complete]]="No",tbl_PV_Milestones[[#This Row],[Project Status]]&lt;&gt;"On Hold",tbl_PV_Milestones[[#This Row],[Overdue]]=0,tbl_PV_Milestones[[#This Row],[To be Baselined]]&lt;&gt;1),1,0)</f>
        <v>0</v>
      </c>
      <c r="AF1278" s="41">
        <f>IF(AND(tbl_PV_Milestones[[#This Row],[BL FY]]=2025,tbl_PV_Milestones[[#This Row],[Finish FY]]&gt;2025),1,0)</f>
        <v>0</v>
      </c>
      <c r="AG1278" s="56" t="str">
        <f>_xlfn.XLOOKUP(tbl_PV_Milestones[[#This Row],[Work ID]],tbl_PV_Meta[Work ID '#],tbl_PV_Meta[Project Manager/Owner],,0)</f>
        <v>Project Manager 17</v>
      </c>
      <c r="AH1278" s="6"/>
    </row>
    <row r="1279" spans="4:34" x14ac:dyDescent="0.25">
      <c r="D1279" s="6" t="s">
        <v>806</v>
      </c>
      <c r="E1279" s="6" t="s">
        <v>503</v>
      </c>
      <c r="F1279" s="6" t="s">
        <v>1699</v>
      </c>
      <c r="G1279" s="6" t="s">
        <v>549</v>
      </c>
      <c r="H1279" s="6" t="s">
        <v>505</v>
      </c>
      <c r="I1279" s="6" t="s">
        <v>510</v>
      </c>
      <c r="J1279" s="6" t="s">
        <v>806</v>
      </c>
      <c r="K1279" s="6" t="s">
        <v>36</v>
      </c>
      <c r="L1279" s="6" t="s">
        <v>87</v>
      </c>
      <c r="M1279" s="43"/>
      <c r="N1279" s="44" t="s">
        <v>1979</v>
      </c>
      <c r="O1279" s="39">
        <v>45058.708333333299</v>
      </c>
      <c r="P1279" s="39">
        <v>45058.708333333299</v>
      </c>
      <c r="Q1279" s="6">
        <v>0</v>
      </c>
      <c r="R1279" s="6">
        <v>0</v>
      </c>
      <c r="S1279" s="45" t="e">
        <f>_xlfn.CONCAT(#REF!,TRIM(tbl_PV_Milestones[[#This Row],[Milestone Description]]))</f>
        <v>#REF!</v>
      </c>
      <c r="T1279" s="84" t="str">
        <f>IF(COUNTIF(tbl_PV_Milestones[UID],tbl_PV_Milestones[[#This Row],[UID]])&gt;1,"Duplicate","")</f>
        <v>Duplicate</v>
      </c>
      <c r="U1279" s="42" t="str">
        <f>_xlfn.XLOOKUP(tbl_PV_Milestones[[#This Row],[Work ID]],tbl_PV_Meta[Work ID '#],tbl_PV_Meta[Sub-Portfolio])</f>
        <v>Sub-Portfolio 7</v>
      </c>
      <c r="V1279" s="41">
        <f>IF(MONTH(tbl_PV_Milestones[[#This Row],[Baseline Date]])&lt;7,YEAR(tbl_PV_Milestones[[#This Row],[Baseline Date]]),YEAR(tbl_PV_Milestones[[#This Row],[Baseline Date]])+1)</f>
        <v>2023</v>
      </c>
      <c r="W1279" s="41">
        <f>IF(MONTH(tbl_PV_Milestones[[#This Row],[Actual/Schedule Finish]])&lt;7,YEAR(tbl_PV_Milestones[[#This Row],[Actual/Schedule Finish]]),YEAR(tbl_PV_Milestones[[#This Row],[Actual/Schedule Finish]])+1)</f>
        <v>2023</v>
      </c>
      <c r="X1279" s="41" t="str">
        <f>IF(OR(tbl_PV_Milestones[[#This Row],[Project Status]]="Completed",tbl_PV_Milestones[[#This Row],[Project Status]]="Assumed Completed"),"Yes","No")</f>
        <v>Yes</v>
      </c>
      <c r="Y1279" s="41">
        <f>IF(tbl_PV_Milestones[[#This Row],[Baseline Date]]="",1,0)</f>
        <v>0</v>
      </c>
      <c r="Z1279" s="41">
        <f>IF(tbl_PV_Milestones[[#This Row],[Baseline Date]]&lt;PV_Meta!$B$7,1,0)</f>
        <v>1</v>
      </c>
      <c r="AA1279" s="41">
        <f>IF(tbl_PV_Milestones[[#This Row],[Complete]]="Yes",1,0)</f>
        <v>1</v>
      </c>
      <c r="AB1279" s="41">
        <f>IF(AND(tbl_PV_Milestones[[#This Row],[BL FY]]=2025,tbl_PV_Milestones[[#This Row],[Baseline Date]]&lt;PV_Meta!$B$7),1,0)</f>
        <v>0</v>
      </c>
      <c r="AC1279" s="41">
        <f>IF(AND(tbl_PV_Milestones[[#This Row],[Planned YTD]]=1,tbl_PV_Milestones[[#This Row],[Complete]]="Yes"),1,0)</f>
        <v>0</v>
      </c>
      <c r="AD1279" s="41">
        <f>IF(AND(tbl_PV_Milestones[[#This Row],[Actual/Schedule Finish]]&lt;PV_Meta!$B$7,tbl_PV_Milestones[[#This Row],[Complete]]="No",tbl_PV_Milestones[[#This Row],[Project Status]]&lt;&gt;"On Hold"),1,0)</f>
        <v>0</v>
      </c>
      <c r="AE1279" s="41">
        <f>IF(AND(tbl_PV_Milestones[[#This Row],[Actual/Schedule Finish]]&gt;tbl_PV_Milestones[[#This Row],[Baseline Date]],tbl_PV_Milestones[[#This Row],[Complete]]="No",tbl_PV_Milestones[[#This Row],[Project Status]]&lt;&gt;"On Hold",tbl_PV_Milestones[[#This Row],[Overdue]]=0,tbl_PV_Milestones[[#This Row],[To be Baselined]]&lt;&gt;1),1,0)</f>
        <v>0</v>
      </c>
      <c r="AF1279" s="41">
        <f>IF(AND(tbl_PV_Milestones[[#This Row],[BL FY]]=2025,tbl_PV_Milestones[[#This Row],[Finish FY]]&gt;2025),1,0)</f>
        <v>0</v>
      </c>
      <c r="AG1279" s="56" t="str">
        <f>_xlfn.XLOOKUP(tbl_PV_Milestones[[#This Row],[Work ID]],tbl_PV_Meta[Work ID '#],tbl_PV_Meta[Project Manager/Owner],,0)</f>
        <v>Project Manager 17</v>
      </c>
      <c r="AH1279" s="6"/>
    </row>
    <row r="1280" spans="4:34" x14ac:dyDescent="0.25">
      <c r="D1280" s="6" t="s">
        <v>806</v>
      </c>
      <c r="E1280" s="6" t="s">
        <v>503</v>
      </c>
      <c r="F1280" s="6" t="s">
        <v>1699</v>
      </c>
      <c r="G1280" s="6" t="s">
        <v>550</v>
      </c>
      <c r="H1280" s="6" t="s">
        <v>505</v>
      </c>
      <c r="I1280" s="6" t="s">
        <v>510</v>
      </c>
      <c r="J1280" s="6" t="s">
        <v>806</v>
      </c>
      <c r="K1280" s="6" t="s">
        <v>36</v>
      </c>
      <c r="L1280" s="6" t="s">
        <v>87</v>
      </c>
      <c r="M1280" s="43"/>
      <c r="N1280" s="44" t="s">
        <v>1979</v>
      </c>
      <c r="O1280" s="39">
        <v>45058.708333333299</v>
      </c>
      <c r="P1280" s="39">
        <v>45058.708333333299</v>
      </c>
      <c r="Q1280" s="6">
        <v>0</v>
      </c>
      <c r="R1280" s="6">
        <v>0</v>
      </c>
      <c r="S1280" s="45" t="e">
        <f>_xlfn.CONCAT(#REF!,TRIM(tbl_PV_Milestones[[#This Row],[Milestone Description]]))</f>
        <v>#REF!</v>
      </c>
      <c r="T1280" s="84" t="str">
        <f>IF(COUNTIF(tbl_PV_Milestones[UID],tbl_PV_Milestones[[#This Row],[UID]])&gt;1,"Duplicate","")</f>
        <v>Duplicate</v>
      </c>
      <c r="U1280" s="42" t="str">
        <f>_xlfn.XLOOKUP(tbl_PV_Milestones[[#This Row],[Work ID]],tbl_PV_Meta[Work ID '#],tbl_PV_Meta[Sub-Portfolio])</f>
        <v>Sub-Portfolio 7</v>
      </c>
      <c r="V1280" s="41">
        <f>IF(MONTH(tbl_PV_Milestones[[#This Row],[Baseline Date]])&lt;7,YEAR(tbl_PV_Milestones[[#This Row],[Baseline Date]]),YEAR(tbl_PV_Milestones[[#This Row],[Baseline Date]])+1)</f>
        <v>2023</v>
      </c>
      <c r="W1280" s="41">
        <f>IF(MONTH(tbl_PV_Milestones[[#This Row],[Actual/Schedule Finish]])&lt;7,YEAR(tbl_PV_Milestones[[#This Row],[Actual/Schedule Finish]]),YEAR(tbl_PV_Milestones[[#This Row],[Actual/Schedule Finish]])+1)</f>
        <v>2023</v>
      </c>
      <c r="X1280" s="41" t="str">
        <f>IF(OR(tbl_PV_Milestones[[#This Row],[Project Status]]="Completed",tbl_PV_Milestones[[#This Row],[Project Status]]="Assumed Completed"),"Yes","No")</f>
        <v>Yes</v>
      </c>
      <c r="Y1280" s="41">
        <f>IF(tbl_PV_Milestones[[#This Row],[Baseline Date]]="",1,0)</f>
        <v>0</v>
      </c>
      <c r="Z1280" s="41">
        <f>IF(tbl_PV_Milestones[[#This Row],[Baseline Date]]&lt;PV_Meta!$B$7,1,0)</f>
        <v>1</v>
      </c>
      <c r="AA1280" s="41">
        <f>IF(tbl_PV_Milestones[[#This Row],[Complete]]="Yes",1,0)</f>
        <v>1</v>
      </c>
      <c r="AB1280" s="41">
        <f>IF(AND(tbl_PV_Milestones[[#This Row],[BL FY]]=2025,tbl_PV_Milestones[[#This Row],[Baseline Date]]&lt;PV_Meta!$B$7),1,0)</f>
        <v>0</v>
      </c>
      <c r="AC1280" s="41">
        <f>IF(AND(tbl_PV_Milestones[[#This Row],[Planned YTD]]=1,tbl_PV_Milestones[[#This Row],[Complete]]="Yes"),1,0)</f>
        <v>0</v>
      </c>
      <c r="AD1280" s="41">
        <f>IF(AND(tbl_PV_Milestones[[#This Row],[Actual/Schedule Finish]]&lt;PV_Meta!$B$7,tbl_PV_Milestones[[#This Row],[Complete]]="No",tbl_PV_Milestones[[#This Row],[Project Status]]&lt;&gt;"On Hold"),1,0)</f>
        <v>0</v>
      </c>
      <c r="AE1280" s="41">
        <f>IF(AND(tbl_PV_Milestones[[#This Row],[Actual/Schedule Finish]]&gt;tbl_PV_Milestones[[#This Row],[Baseline Date]],tbl_PV_Milestones[[#This Row],[Complete]]="No",tbl_PV_Milestones[[#This Row],[Project Status]]&lt;&gt;"On Hold",tbl_PV_Milestones[[#This Row],[Overdue]]=0,tbl_PV_Milestones[[#This Row],[To be Baselined]]&lt;&gt;1),1,0)</f>
        <v>0</v>
      </c>
      <c r="AF1280" s="41">
        <f>IF(AND(tbl_PV_Milestones[[#This Row],[BL FY]]=2025,tbl_PV_Milestones[[#This Row],[Finish FY]]&gt;2025),1,0)</f>
        <v>0</v>
      </c>
      <c r="AG1280" s="56" t="str">
        <f>_xlfn.XLOOKUP(tbl_PV_Milestones[[#This Row],[Work ID]],tbl_PV_Meta[Work ID '#],tbl_PV_Meta[Project Manager/Owner],,0)</f>
        <v>Project Manager 17</v>
      </c>
      <c r="AH1280" s="6"/>
    </row>
    <row r="1281" spans="4:34" x14ac:dyDescent="0.25">
      <c r="D1281" s="6" t="s">
        <v>806</v>
      </c>
      <c r="E1281" s="6" t="s">
        <v>503</v>
      </c>
      <c r="F1281" s="6" t="s">
        <v>1699</v>
      </c>
      <c r="G1281" s="6" t="s">
        <v>551</v>
      </c>
      <c r="H1281" s="6" t="s">
        <v>505</v>
      </c>
      <c r="I1281" s="6" t="s">
        <v>510</v>
      </c>
      <c r="J1281" s="6" t="s">
        <v>806</v>
      </c>
      <c r="K1281" s="6" t="s">
        <v>36</v>
      </c>
      <c r="L1281" s="6" t="s">
        <v>87</v>
      </c>
      <c r="M1281" s="43"/>
      <c r="N1281" s="44" t="s">
        <v>1979</v>
      </c>
      <c r="O1281" s="39">
        <v>45058.708333333299</v>
      </c>
      <c r="P1281" s="39">
        <v>45058.708333333299</v>
      </c>
      <c r="Q1281" s="6">
        <v>0</v>
      </c>
      <c r="R1281" s="6">
        <v>0</v>
      </c>
      <c r="S1281" s="45" t="e">
        <f>_xlfn.CONCAT(#REF!,TRIM(tbl_PV_Milestones[[#This Row],[Milestone Description]]))</f>
        <v>#REF!</v>
      </c>
      <c r="T1281" s="84" t="str">
        <f>IF(COUNTIF(tbl_PV_Milestones[UID],tbl_PV_Milestones[[#This Row],[UID]])&gt;1,"Duplicate","")</f>
        <v>Duplicate</v>
      </c>
      <c r="U1281" s="42" t="str">
        <f>_xlfn.XLOOKUP(tbl_PV_Milestones[[#This Row],[Work ID]],tbl_PV_Meta[Work ID '#],tbl_PV_Meta[Sub-Portfolio])</f>
        <v>Sub-Portfolio 7</v>
      </c>
      <c r="V1281" s="41">
        <f>IF(MONTH(tbl_PV_Milestones[[#This Row],[Baseline Date]])&lt;7,YEAR(tbl_PV_Milestones[[#This Row],[Baseline Date]]),YEAR(tbl_PV_Milestones[[#This Row],[Baseline Date]])+1)</f>
        <v>2023</v>
      </c>
      <c r="W1281" s="41">
        <f>IF(MONTH(tbl_PV_Milestones[[#This Row],[Actual/Schedule Finish]])&lt;7,YEAR(tbl_PV_Milestones[[#This Row],[Actual/Schedule Finish]]),YEAR(tbl_PV_Milestones[[#This Row],[Actual/Schedule Finish]])+1)</f>
        <v>2023</v>
      </c>
      <c r="X1281" s="41" t="str">
        <f>IF(OR(tbl_PV_Milestones[[#This Row],[Project Status]]="Completed",tbl_PV_Milestones[[#This Row],[Project Status]]="Assumed Completed"),"Yes","No")</f>
        <v>Yes</v>
      </c>
      <c r="Y1281" s="41">
        <f>IF(tbl_PV_Milestones[[#This Row],[Baseline Date]]="",1,0)</f>
        <v>0</v>
      </c>
      <c r="Z1281" s="41">
        <f>IF(tbl_PV_Milestones[[#This Row],[Baseline Date]]&lt;PV_Meta!$B$7,1,0)</f>
        <v>1</v>
      </c>
      <c r="AA1281" s="41">
        <f>IF(tbl_PV_Milestones[[#This Row],[Complete]]="Yes",1,0)</f>
        <v>1</v>
      </c>
      <c r="AB1281" s="41">
        <f>IF(AND(tbl_PV_Milestones[[#This Row],[BL FY]]=2025,tbl_PV_Milestones[[#This Row],[Baseline Date]]&lt;PV_Meta!$B$7),1,0)</f>
        <v>0</v>
      </c>
      <c r="AC1281" s="41">
        <f>IF(AND(tbl_PV_Milestones[[#This Row],[Planned YTD]]=1,tbl_PV_Milestones[[#This Row],[Complete]]="Yes"),1,0)</f>
        <v>0</v>
      </c>
      <c r="AD1281" s="41">
        <f>IF(AND(tbl_PV_Milestones[[#This Row],[Actual/Schedule Finish]]&lt;PV_Meta!$B$7,tbl_PV_Milestones[[#This Row],[Complete]]="No",tbl_PV_Milestones[[#This Row],[Project Status]]&lt;&gt;"On Hold"),1,0)</f>
        <v>0</v>
      </c>
      <c r="AE1281" s="41">
        <f>IF(AND(tbl_PV_Milestones[[#This Row],[Actual/Schedule Finish]]&gt;tbl_PV_Milestones[[#This Row],[Baseline Date]],tbl_PV_Milestones[[#This Row],[Complete]]="No",tbl_PV_Milestones[[#This Row],[Project Status]]&lt;&gt;"On Hold",tbl_PV_Milestones[[#This Row],[Overdue]]=0,tbl_PV_Milestones[[#This Row],[To be Baselined]]&lt;&gt;1),1,0)</f>
        <v>0</v>
      </c>
      <c r="AF1281" s="41">
        <f>IF(AND(tbl_PV_Milestones[[#This Row],[BL FY]]=2025,tbl_PV_Milestones[[#This Row],[Finish FY]]&gt;2025),1,0)</f>
        <v>0</v>
      </c>
      <c r="AG1281" s="56" t="str">
        <f>_xlfn.XLOOKUP(tbl_PV_Milestones[[#This Row],[Work ID]],tbl_PV_Meta[Work ID '#],tbl_PV_Meta[Project Manager/Owner],,0)</f>
        <v>Project Manager 17</v>
      </c>
      <c r="AH1281" s="6"/>
    </row>
    <row r="1282" spans="4:34" x14ac:dyDescent="0.25">
      <c r="D1282" s="6" t="s">
        <v>806</v>
      </c>
      <c r="E1282" s="6" t="s">
        <v>503</v>
      </c>
      <c r="F1282" s="6" t="s">
        <v>1699</v>
      </c>
      <c r="G1282" s="6" t="s">
        <v>552</v>
      </c>
      <c r="H1282" s="6" t="s">
        <v>505</v>
      </c>
      <c r="I1282" s="6" t="s">
        <v>510</v>
      </c>
      <c r="J1282" s="6" t="s">
        <v>806</v>
      </c>
      <c r="K1282" s="6" t="s">
        <v>36</v>
      </c>
      <c r="L1282" s="6" t="s">
        <v>87</v>
      </c>
      <c r="M1282" s="43"/>
      <c r="N1282" s="44" t="s">
        <v>1979</v>
      </c>
      <c r="O1282" s="39">
        <v>45058.708333333299</v>
      </c>
      <c r="P1282" s="39">
        <v>45058.708333333299</v>
      </c>
      <c r="Q1282" s="6">
        <v>0</v>
      </c>
      <c r="R1282" s="6">
        <v>0</v>
      </c>
      <c r="S1282" s="45" t="e">
        <f>_xlfn.CONCAT(#REF!,TRIM(tbl_PV_Milestones[[#This Row],[Milestone Description]]))</f>
        <v>#REF!</v>
      </c>
      <c r="T1282" s="84" t="str">
        <f>IF(COUNTIF(tbl_PV_Milestones[UID],tbl_PV_Milestones[[#This Row],[UID]])&gt;1,"Duplicate","")</f>
        <v>Duplicate</v>
      </c>
      <c r="U1282" s="42" t="str">
        <f>_xlfn.XLOOKUP(tbl_PV_Milestones[[#This Row],[Work ID]],tbl_PV_Meta[Work ID '#],tbl_PV_Meta[Sub-Portfolio])</f>
        <v>Sub-Portfolio 7</v>
      </c>
      <c r="V1282" s="41">
        <f>IF(MONTH(tbl_PV_Milestones[[#This Row],[Baseline Date]])&lt;7,YEAR(tbl_PV_Milestones[[#This Row],[Baseline Date]]),YEAR(tbl_PV_Milestones[[#This Row],[Baseline Date]])+1)</f>
        <v>2023</v>
      </c>
      <c r="W1282" s="41">
        <f>IF(MONTH(tbl_PV_Milestones[[#This Row],[Actual/Schedule Finish]])&lt;7,YEAR(tbl_PV_Milestones[[#This Row],[Actual/Schedule Finish]]),YEAR(tbl_PV_Milestones[[#This Row],[Actual/Schedule Finish]])+1)</f>
        <v>2023</v>
      </c>
      <c r="X1282" s="41" t="str">
        <f>IF(OR(tbl_PV_Milestones[[#This Row],[Project Status]]="Completed",tbl_PV_Milestones[[#This Row],[Project Status]]="Assumed Completed"),"Yes","No")</f>
        <v>Yes</v>
      </c>
      <c r="Y1282" s="41">
        <f>IF(tbl_PV_Milestones[[#This Row],[Baseline Date]]="",1,0)</f>
        <v>0</v>
      </c>
      <c r="Z1282" s="41">
        <f>IF(tbl_PV_Milestones[[#This Row],[Baseline Date]]&lt;PV_Meta!$B$7,1,0)</f>
        <v>1</v>
      </c>
      <c r="AA1282" s="41">
        <f>IF(tbl_PV_Milestones[[#This Row],[Complete]]="Yes",1,0)</f>
        <v>1</v>
      </c>
      <c r="AB1282" s="41">
        <f>IF(AND(tbl_PV_Milestones[[#This Row],[BL FY]]=2025,tbl_PV_Milestones[[#This Row],[Baseline Date]]&lt;PV_Meta!$B$7),1,0)</f>
        <v>0</v>
      </c>
      <c r="AC1282" s="41">
        <f>IF(AND(tbl_PV_Milestones[[#This Row],[Planned YTD]]=1,tbl_PV_Milestones[[#This Row],[Complete]]="Yes"),1,0)</f>
        <v>0</v>
      </c>
      <c r="AD1282" s="41">
        <f>IF(AND(tbl_PV_Milestones[[#This Row],[Actual/Schedule Finish]]&lt;PV_Meta!$B$7,tbl_PV_Milestones[[#This Row],[Complete]]="No",tbl_PV_Milestones[[#This Row],[Project Status]]&lt;&gt;"On Hold"),1,0)</f>
        <v>0</v>
      </c>
      <c r="AE1282" s="41">
        <f>IF(AND(tbl_PV_Milestones[[#This Row],[Actual/Schedule Finish]]&gt;tbl_PV_Milestones[[#This Row],[Baseline Date]],tbl_PV_Milestones[[#This Row],[Complete]]="No",tbl_PV_Milestones[[#This Row],[Project Status]]&lt;&gt;"On Hold",tbl_PV_Milestones[[#This Row],[Overdue]]=0,tbl_PV_Milestones[[#This Row],[To be Baselined]]&lt;&gt;1),1,0)</f>
        <v>0</v>
      </c>
      <c r="AF1282" s="41">
        <f>IF(AND(tbl_PV_Milestones[[#This Row],[BL FY]]=2025,tbl_PV_Milestones[[#This Row],[Finish FY]]&gt;2025),1,0)</f>
        <v>0</v>
      </c>
      <c r="AG1282" s="56" t="str">
        <f>_xlfn.XLOOKUP(tbl_PV_Milestones[[#This Row],[Work ID]],tbl_PV_Meta[Work ID '#],tbl_PV_Meta[Project Manager/Owner],,0)</f>
        <v>Project Manager 17</v>
      </c>
      <c r="AH1282" s="6"/>
    </row>
    <row r="1283" spans="4:34" x14ac:dyDescent="0.25">
      <c r="D1283" s="6" t="s">
        <v>806</v>
      </c>
      <c r="E1283" s="6" t="s">
        <v>503</v>
      </c>
      <c r="F1283" s="6" t="s">
        <v>1699</v>
      </c>
      <c r="G1283" s="6" t="s">
        <v>553</v>
      </c>
      <c r="H1283" s="6" t="s">
        <v>505</v>
      </c>
      <c r="I1283" s="6" t="s">
        <v>510</v>
      </c>
      <c r="J1283" s="6" t="s">
        <v>806</v>
      </c>
      <c r="K1283" s="6" t="s">
        <v>36</v>
      </c>
      <c r="L1283" s="6" t="s">
        <v>87</v>
      </c>
      <c r="M1283" s="43"/>
      <c r="N1283" s="44" t="s">
        <v>1979</v>
      </c>
      <c r="O1283" s="39">
        <v>45058.708333333299</v>
      </c>
      <c r="P1283" s="39">
        <v>45058.708333333299</v>
      </c>
      <c r="Q1283" s="6">
        <v>0</v>
      </c>
      <c r="R1283" s="6">
        <v>0</v>
      </c>
      <c r="S1283" s="45" t="e">
        <f>_xlfn.CONCAT(#REF!,TRIM(tbl_PV_Milestones[[#This Row],[Milestone Description]]))</f>
        <v>#REF!</v>
      </c>
      <c r="T1283" s="84" t="str">
        <f>IF(COUNTIF(tbl_PV_Milestones[UID],tbl_PV_Milestones[[#This Row],[UID]])&gt;1,"Duplicate","")</f>
        <v>Duplicate</v>
      </c>
      <c r="U1283" s="42" t="str">
        <f>_xlfn.XLOOKUP(tbl_PV_Milestones[[#This Row],[Work ID]],tbl_PV_Meta[Work ID '#],tbl_PV_Meta[Sub-Portfolio])</f>
        <v>Sub-Portfolio 7</v>
      </c>
      <c r="V1283" s="41">
        <f>IF(MONTH(tbl_PV_Milestones[[#This Row],[Baseline Date]])&lt;7,YEAR(tbl_PV_Milestones[[#This Row],[Baseline Date]]),YEAR(tbl_PV_Milestones[[#This Row],[Baseline Date]])+1)</f>
        <v>2023</v>
      </c>
      <c r="W1283" s="41">
        <f>IF(MONTH(tbl_PV_Milestones[[#This Row],[Actual/Schedule Finish]])&lt;7,YEAR(tbl_PV_Milestones[[#This Row],[Actual/Schedule Finish]]),YEAR(tbl_PV_Milestones[[#This Row],[Actual/Schedule Finish]])+1)</f>
        <v>2023</v>
      </c>
      <c r="X1283" s="41" t="str">
        <f>IF(OR(tbl_PV_Milestones[[#This Row],[Project Status]]="Completed",tbl_PV_Milestones[[#This Row],[Project Status]]="Assumed Completed"),"Yes","No")</f>
        <v>Yes</v>
      </c>
      <c r="Y1283" s="41">
        <f>IF(tbl_PV_Milestones[[#This Row],[Baseline Date]]="",1,0)</f>
        <v>0</v>
      </c>
      <c r="Z1283" s="41">
        <f>IF(tbl_PV_Milestones[[#This Row],[Baseline Date]]&lt;PV_Meta!$B$7,1,0)</f>
        <v>1</v>
      </c>
      <c r="AA1283" s="41">
        <f>IF(tbl_PV_Milestones[[#This Row],[Complete]]="Yes",1,0)</f>
        <v>1</v>
      </c>
      <c r="AB1283" s="41">
        <f>IF(AND(tbl_PV_Milestones[[#This Row],[BL FY]]=2025,tbl_PV_Milestones[[#This Row],[Baseline Date]]&lt;PV_Meta!$B$7),1,0)</f>
        <v>0</v>
      </c>
      <c r="AC1283" s="41">
        <f>IF(AND(tbl_PV_Milestones[[#This Row],[Planned YTD]]=1,tbl_PV_Milestones[[#This Row],[Complete]]="Yes"),1,0)</f>
        <v>0</v>
      </c>
      <c r="AD1283" s="41">
        <f>IF(AND(tbl_PV_Milestones[[#This Row],[Actual/Schedule Finish]]&lt;PV_Meta!$B$7,tbl_PV_Milestones[[#This Row],[Complete]]="No",tbl_PV_Milestones[[#This Row],[Project Status]]&lt;&gt;"On Hold"),1,0)</f>
        <v>0</v>
      </c>
      <c r="AE1283" s="41">
        <f>IF(AND(tbl_PV_Milestones[[#This Row],[Actual/Schedule Finish]]&gt;tbl_PV_Milestones[[#This Row],[Baseline Date]],tbl_PV_Milestones[[#This Row],[Complete]]="No",tbl_PV_Milestones[[#This Row],[Project Status]]&lt;&gt;"On Hold",tbl_PV_Milestones[[#This Row],[Overdue]]=0,tbl_PV_Milestones[[#This Row],[To be Baselined]]&lt;&gt;1),1,0)</f>
        <v>0</v>
      </c>
      <c r="AF1283" s="41">
        <f>IF(AND(tbl_PV_Milestones[[#This Row],[BL FY]]=2025,tbl_PV_Milestones[[#This Row],[Finish FY]]&gt;2025),1,0)</f>
        <v>0</v>
      </c>
      <c r="AG1283" s="56" t="str">
        <f>_xlfn.XLOOKUP(tbl_PV_Milestones[[#This Row],[Work ID]],tbl_PV_Meta[Work ID '#],tbl_PV_Meta[Project Manager/Owner],,0)</f>
        <v>Project Manager 17</v>
      </c>
      <c r="AH1283" s="6"/>
    </row>
    <row r="1284" spans="4:34" x14ac:dyDescent="0.25">
      <c r="D1284" s="6" t="s">
        <v>806</v>
      </c>
      <c r="E1284" s="6" t="s">
        <v>503</v>
      </c>
      <c r="F1284" s="6" t="s">
        <v>1699</v>
      </c>
      <c r="G1284" s="6" t="s">
        <v>554</v>
      </c>
      <c r="H1284" s="6" t="s">
        <v>505</v>
      </c>
      <c r="I1284" s="6" t="s">
        <v>510</v>
      </c>
      <c r="J1284" s="6" t="s">
        <v>806</v>
      </c>
      <c r="K1284" s="6" t="s">
        <v>36</v>
      </c>
      <c r="L1284" s="6" t="s">
        <v>87</v>
      </c>
      <c r="M1284" s="43"/>
      <c r="N1284" s="44" t="s">
        <v>1979</v>
      </c>
      <c r="O1284" s="39">
        <v>45058.708333333299</v>
      </c>
      <c r="P1284" s="39">
        <v>45058.708333333299</v>
      </c>
      <c r="Q1284" s="6">
        <v>0</v>
      </c>
      <c r="R1284" s="6">
        <v>0</v>
      </c>
      <c r="S1284" s="45" t="e">
        <f>_xlfn.CONCAT(#REF!,TRIM(tbl_PV_Milestones[[#This Row],[Milestone Description]]))</f>
        <v>#REF!</v>
      </c>
      <c r="T1284" s="84" t="str">
        <f>IF(COUNTIF(tbl_PV_Milestones[UID],tbl_PV_Milestones[[#This Row],[UID]])&gt;1,"Duplicate","")</f>
        <v>Duplicate</v>
      </c>
      <c r="U1284" s="42" t="str">
        <f>_xlfn.XLOOKUP(tbl_PV_Milestones[[#This Row],[Work ID]],tbl_PV_Meta[Work ID '#],tbl_PV_Meta[Sub-Portfolio])</f>
        <v>Sub-Portfolio 7</v>
      </c>
      <c r="V1284" s="41">
        <f>IF(MONTH(tbl_PV_Milestones[[#This Row],[Baseline Date]])&lt;7,YEAR(tbl_PV_Milestones[[#This Row],[Baseline Date]]),YEAR(tbl_PV_Milestones[[#This Row],[Baseline Date]])+1)</f>
        <v>2023</v>
      </c>
      <c r="W1284" s="41">
        <f>IF(MONTH(tbl_PV_Milestones[[#This Row],[Actual/Schedule Finish]])&lt;7,YEAR(tbl_PV_Milestones[[#This Row],[Actual/Schedule Finish]]),YEAR(tbl_PV_Milestones[[#This Row],[Actual/Schedule Finish]])+1)</f>
        <v>2023</v>
      </c>
      <c r="X1284" s="41" t="str">
        <f>IF(OR(tbl_PV_Milestones[[#This Row],[Project Status]]="Completed",tbl_PV_Milestones[[#This Row],[Project Status]]="Assumed Completed"),"Yes","No")</f>
        <v>Yes</v>
      </c>
      <c r="Y1284" s="41">
        <f>IF(tbl_PV_Milestones[[#This Row],[Baseline Date]]="",1,0)</f>
        <v>0</v>
      </c>
      <c r="Z1284" s="41">
        <f>IF(tbl_PV_Milestones[[#This Row],[Baseline Date]]&lt;PV_Meta!$B$7,1,0)</f>
        <v>1</v>
      </c>
      <c r="AA1284" s="41">
        <f>IF(tbl_PV_Milestones[[#This Row],[Complete]]="Yes",1,0)</f>
        <v>1</v>
      </c>
      <c r="AB1284" s="41">
        <f>IF(AND(tbl_PV_Milestones[[#This Row],[BL FY]]=2025,tbl_PV_Milestones[[#This Row],[Baseline Date]]&lt;PV_Meta!$B$7),1,0)</f>
        <v>0</v>
      </c>
      <c r="AC1284" s="41">
        <f>IF(AND(tbl_PV_Milestones[[#This Row],[Planned YTD]]=1,tbl_PV_Milestones[[#This Row],[Complete]]="Yes"),1,0)</f>
        <v>0</v>
      </c>
      <c r="AD1284" s="41">
        <f>IF(AND(tbl_PV_Milestones[[#This Row],[Actual/Schedule Finish]]&lt;PV_Meta!$B$7,tbl_PV_Milestones[[#This Row],[Complete]]="No",tbl_PV_Milestones[[#This Row],[Project Status]]&lt;&gt;"On Hold"),1,0)</f>
        <v>0</v>
      </c>
      <c r="AE1284" s="41">
        <f>IF(AND(tbl_PV_Milestones[[#This Row],[Actual/Schedule Finish]]&gt;tbl_PV_Milestones[[#This Row],[Baseline Date]],tbl_PV_Milestones[[#This Row],[Complete]]="No",tbl_PV_Milestones[[#This Row],[Project Status]]&lt;&gt;"On Hold",tbl_PV_Milestones[[#This Row],[Overdue]]=0,tbl_PV_Milestones[[#This Row],[To be Baselined]]&lt;&gt;1),1,0)</f>
        <v>0</v>
      </c>
      <c r="AF1284" s="41">
        <f>IF(AND(tbl_PV_Milestones[[#This Row],[BL FY]]=2025,tbl_PV_Milestones[[#This Row],[Finish FY]]&gt;2025),1,0)</f>
        <v>0</v>
      </c>
      <c r="AG1284" s="56" t="str">
        <f>_xlfn.XLOOKUP(tbl_PV_Milestones[[#This Row],[Work ID]],tbl_PV_Meta[Work ID '#],tbl_PV_Meta[Project Manager/Owner],,0)</f>
        <v>Project Manager 17</v>
      </c>
      <c r="AH1284" s="6"/>
    </row>
    <row r="1285" spans="4:34" x14ac:dyDescent="0.25">
      <c r="D1285" s="6" t="s">
        <v>806</v>
      </c>
      <c r="E1285" s="6" t="s">
        <v>503</v>
      </c>
      <c r="F1285" s="6" t="s">
        <v>1699</v>
      </c>
      <c r="G1285" s="6" t="s">
        <v>555</v>
      </c>
      <c r="H1285" s="6" t="s">
        <v>505</v>
      </c>
      <c r="I1285" s="6" t="s">
        <v>510</v>
      </c>
      <c r="J1285" s="6" t="s">
        <v>806</v>
      </c>
      <c r="K1285" s="6" t="s">
        <v>36</v>
      </c>
      <c r="L1285" s="6" t="s">
        <v>87</v>
      </c>
      <c r="M1285" s="43"/>
      <c r="N1285" s="44" t="s">
        <v>1979</v>
      </c>
      <c r="O1285" s="39">
        <v>45058.708333333299</v>
      </c>
      <c r="P1285" s="39">
        <v>45058.708333333299</v>
      </c>
      <c r="Q1285" s="6">
        <v>0</v>
      </c>
      <c r="R1285" s="6">
        <v>0</v>
      </c>
      <c r="S1285" s="45" t="e">
        <f>_xlfn.CONCAT(#REF!,TRIM(tbl_PV_Milestones[[#This Row],[Milestone Description]]))</f>
        <v>#REF!</v>
      </c>
      <c r="T1285" s="84" t="str">
        <f>IF(COUNTIF(tbl_PV_Milestones[UID],tbl_PV_Milestones[[#This Row],[UID]])&gt;1,"Duplicate","")</f>
        <v>Duplicate</v>
      </c>
      <c r="U1285" s="42" t="str">
        <f>_xlfn.XLOOKUP(tbl_PV_Milestones[[#This Row],[Work ID]],tbl_PV_Meta[Work ID '#],tbl_PV_Meta[Sub-Portfolio])</f>
        <v>Sub-Portfolio 7</v>
      </c>
      <c r="V1285" s="41">
        <f>IF(MONTH(tbl_PV_Milestones[[#This Row],[Baseline Date]])&lt;7,YEAR(tbl_PV_Milestones[[#This Row],[Baseline Date]]),YEAR(tbl_PV_Milestones[[#This Row],[Baseline Date]])+1)</f>
        <v>2023</v>
      </c>
      <c r="W1285" s="41">
        <f>IF(MONTH(tbl_PV_Milestones[[#This Row],[Actual/Schedule Finish]])&lt;7,YEAR(tbl_PV_Milestones[[#This Row],[Actual/Schedule Finish]]),YEAR(tbl_PV_Milestones[[#This Row],[Actual/Schedule Finish]])+1)</f>
        <v>2023</v>
      </c>
      <c r="X1285" s="41" t="str">
        <f>IF(OR(tbl_PV_Milestones[[#This Row],[Project Status]]="Completed",tbl_PV_Milestones[[#This Row],[Project Status]]="Assumed Completed"),"Yes","No")</f>
        <v>Yes</v>
      </c>
      <c r="Y1285" s="41">
        <f>IF(tbl_PV_Milestones[[#This Row],[Baseline Date]]="",1,0)</f>
        <v>0</v>
      </c>
      <c r="Z1285" s="41">
        <f>IF(tbl_PV_Milestones[[#This Row],[Baseline Date]]&lt;PV_Meta!$B$7,1,0)</f>
        <v>1</v>
      </c>
      <c r="AA1285" s="41">
        <f>IF(tbl_PV_Milestones[[#This Row],[Complete]]="Yes",1,0)</f>
        <v>1</v>
      </c>
      <c r="AB1285" s="41">
        <f>IF(AND(tbl_PV_Milestones[[#This Row],[BL FY]]=2025,tbl_PV_Milestones[[#This Row],[Baseline Date]]&lt;PV_Meta!$B$7),1,0)</f>
        <v>0</v>
      </c>
      <c r="AC1285" s="41">
        <f>IF(AND(tbl_PV_Milestones[[#This Row],[Planned YTD]]=1,tbl_PV_Milestones[[#This Row],[Complete]]="Yes"),1,0)</f>
        <v>0</v>
      </c>
      <c r="AD1285" s="41">
        <f>IF(AND(tbl_PV_Milestones[[#This Row],[Actual/Schedule Finish]]&lt;PV_Meta!$B$7,tbl_PV_Milestones[[#This Row],[Complete]]="No",tbl_PV_Milestones[[#This Row],[Project Status]]&lt;&gt;"On Hold"),1,0)</f>
        <v>0</v>
      </c>
      <c r="AE1285" s="41">
        <f>IF(AND(tbl_PV_Milestones[[#This Row],[Actual/Schedule Finish]]&gt;tbl_PV_Milestones[[#This Row],[Baseline Date]],tbl_PV_Milestones[[#This Row],[Complete]]="No",tbl_PV_Milestones[[#This Row],[Project Status]]&lt;&gt;"On Hold",tbl_PV_Milestones[[#This Row],[Overdue]]=0,tbl_PV_Milestones[[#This Row],[To be Baselined]]&lt;&gt;1),1,0)</f>
        <v>0</v>
      </c>
      <c r="AF1285" s="41">
        <f>IF(AND(tbl_PV_Milestones[[#This Row],[BL FY]]=2025,tbl_PV_Milestones[[#This Row],[Finish FY]]&gt;2025),1,0)</f>
        <v>0</v>
      </c>
      <c r="AG1285" s="56" t="str">
        <f>_xlfn.XLOOKUP(tbl_PV_Milestones[[#This Row],[Work ID]],tbl_PV_Meta[Work ID '#],tbl_PV_Meta[Project Manager/Owner],,0)</f>
        <v>Project Manager 17</v>
      </c>
      <c r="AH1285" s="6"/>
    </row>
    <row r="1286" spans="4:34" x14ac:dyDescent="0.25">
      <c r="D1286" s="6" t="s">
        <v>806</v>
      </c>
      <c r="E1286" s="6" t="s">
        <v>503</v>
      </c>
      <c r="F1286" s="6" t="s">
        <v>1699</v>
      </c>
      <c r="G1286" s="6" t="s">
        <v>556</v>
      </c>
      <c r="H1286" s="6" t="s">
        <v>505</v>
      </c>
      <c r="I1286" s="6" t="s">
        <v>510</v>
      </c>
      <c r="J1286" s="6" t="s">
        <v>806</v>
      </c>
      <c r="K1286" s="6" t="s">
        <v>36</v>
      </c>
      <c r="L1286" s="6" t="s">
        <v>87</v>
      </c>
      <c r="M1286" s="43"/>
      <c r="N1286" s="44" t="s">
        <v>1979</v>
      </c>
      <c r="O1286" s="39">
        <v>45058.708333333299</v>
      </c>
      <c r="P1286" s="39">
        <v>45058.708333333299</v>
      </c>
      <c r="Q1286" s="6">
        <v>0</v>
      </c>
      <c r="R1286" s="6">
        <v>0</v>
      </c>
      <c r="S1286" s="45" t="e">
        <f>_xlfn.CONCAT(#REF!,TRIM(tbl_PV_Milestones[[#This Row],[Milestone Description]]))</f>
        <v>#REF!</v>
      </c>
      <c r="T1286" s="84" t="str">
        <f>IF(COUNTIF(tbl_PV_Milestones[UID],tbl_PV_Milestones[[#This Row],[UID]])&gt;1,"Duplicate","")</f>
        <v>Duplicate</v>
      </c>
      <c r="U1286" s="42" t="str">
        <f>_xlfn.XLOOKUP(tbl_PV_Milestones[[#This Row],[Work ID]],tbl_PV_Meta[Work ID '#],tbl_PV_Meta[Sub-Portfolio])</f>
        <v>Sub-Portfolio 7</v>
      </c>
      <c r="V1286" s="41">
        <f>IF(MONTH(tbl_PV_Milestones[[#This Row],[Baseline Date]])&lt;7,YEAR(tbl_PV_Milestones[[#This Row],[Baseline Date]]),YEAR(tbl_PV_Milestones[[#This Row],[Baseline Date]])+1)</f>
        <v>2023</v>
      </c>
      <c r="W1286" s="41">
        <f>IF(MONTH(tbl_PV_Milestones[[#This Row],[Actual/Schedule Finish]])&lt;7,YEAR(tbl_PV_Milestones[[#This Row],[Actual/Schedule Finish]]),YEAR(tbl_PV_Milestones[[#This Row],[Actual/Schedule Finish]])+1)</f>
        <v>2023</v>
      </c>
      <c r="X1286" s="41" t="str">
        <f>IF(OR(tbl_PV_Milestones[[#This Row],[Project Status]]="Completed",tbl_PV_Milestones[[#This Row],[Project Status]]="Assumed Completed"),"Yes","No")</f>
        <v>Yes</v>
      </c>
      <c r="Y1286" s="41">
        <f>IF(tbl_PV_Milestones[[#This Row],[Baseline Date]]="",1,0)</f>
        <v>0</v>
      </c>
      <c r="Z1286" s="41">
        <f>IF(tbl_PV_Milestones[[#This Row],[Baseline Date]]&lt;PV_Meta!$B$7,1,0)</f>
        <v>1</v>
      </c>
      <c r="AA1286" s="41">
        <f>IF(tbl_PV_Milestones[[#This Row],[Complete]]="Yes",1,0)</f>
        <v>1</v>
      </c>
      <c r="AB1286" s="41">
        <f>IF(AND(tbl_PV_Milestones[[#This Row],[BL FY]]=2025,tbl_PV_Milestones[[#This Row],[Baseline Date]]&lt;PV_Meta!$B$7),1,0)</f>
        <v>0</v>
      </c>
      <c r="AC1286" s="41">
        <f>IF(AND(tbl_PV_Milestones[[#This Row],[Planned YTD]]=1,tbl_PV_Milestones[[#This Row],[Complete]]="Yes"),1,0)</f>
        <v>0</v>
      </c>
      <c r="AD1286" s="41">
        <f>IF(AND(tbl_PV_Milestones[[#This Row],[Actual/Schedule Finish]]&lt;PV_Meta!$B$7,tbl_PV_Milestones[[#This Row],[Complete]]="No",tbl_PV_Milestones[[#This Row],[Project Status]]&lt;&gt;"On Hold"),1,0)</f>
        <v>0</v>
      </c>
      <c r="AE1286" s="41">
        <f>IF(AND(tbl_PV_Milestones[[#This Row],[Actual/Schedule Finish]]&gt;tbl_PV_Milestones[[#This Row],[Baseline Date]],tbl_PV_Milestones[[#This Row],[Complete]]="No",tbl_PV_Milestones[[#This Row],[Project Status]]&lt;&gt;"On Hold",tbl_PV_Milestones[[#This Row],[Overdue]]=0,tbl_PV_Milestones[[#This Row],[To be Baselined]]&lt;&gt;1),1,0)</f>
        <v>0</v>
      </c>
      <c r="AF1286" s="41">
        <f>IF(AND(tbl_PV_Milestones[[#This Row],[BL FY]]=2025,tbl_PV_Milestones[[#This Row],[Finish FY]]&gt;2025),1,0)</f>
        <v>0</v>
      </c>
      <c r="AG1286" s="56" t="str">
        <f>_xlfn.XLOOKUP(tbl_PV_Milestones[[#This Row],[Work ID]],tbl_PV_Meta[Work ID '#],tbl_PV_Meta[Project Manager/Owner],,0)</f>
        <v>Project Manager 17</v>
      </c>
      <c r="AH1286" s="6"/>
    </row>
    <row r="1287" spans="4:34" x14ac:dyDescent="0.25">
      <c r="D1287" s="6" t="s">
        <v>806</v>
      </c>
      <c r="E1287" s="6" t="s">
        <v>503</v>
      </c>
      <c r="F1287" s="6" t="s">
        <v>1699</v>
      </c>
      <c r="G1287" s="6" t="s">
        <v>535</v>
      </c>
      <c r="H1287" s="6" t="s">
        <v>505</v>
      </c>
      <c r="I1287" s="6" t="s">
        <v>510</v>
      </c>
      <c r="J1287" s="6" t="s">
        <v>806</v>
      </c>
      <c r="K1287" s="6" t="s">
        <v>36</v>
      </c>
      <c r="L1287" s="6" t="s">
        <v>87</v>
      </c>
      <c r="M1287" s="43"/>
      <c r="N1287" s="44" t="s">
        <v>1979</v>
      </c>
      <c r="O1287" s="39">
        <v>45471.708333333299</v>
      </c>
      <c r="P1287" s="39">
        <v>45471.708333333299</v>
      </c>
      <c r="Q1287" s="6">
        <v>0</v>
      </c>
      <c r="R1287" s="6">
        <v>0</v>
      </c>
      <c r="S1287" s="45" t="e">
        <f>_xlfn.CONCAT(#REF!,TRIM(tbl_PV_Milestones[[#This Row],[Milestone Description]]))</f>
        <v>#REF!</v>
      </c>
      <c r="T1287" s="84" t="str">
        <f>IF(COUNTIF(tbl_PV_Milestones[UID],tbl_PV_Milestones[[#This Row],[UID]])&gt;1,"Duplicate","")</f>
        <v>Duplicate</v>
      </c>
      <c r="U1287" s="42" t="str">
        <f>_xlfn.XLOOKUP(tbl_PV_Milestones[[#This Row],[Work ID]],tbl_PV_Meta[Work ID '#],tbl_PV_Meta[Sub-Portfolio])</f>
        <v>Sub-Portfolio 7</v>
      </c>
      <c r="V1287" s="41">
        <f>IF(MONTH(tbl_PV_Milestones[[#This Row],[Baseline Date]])&lt;7,YEAR(tbl_PV_Milestones[[#This Row],[Baseline Date]]),YEAR(tbl_PV_Milestones[[#This Row],[Baseline Date]])+1)</f>
        <v>2024</v>
      </c>
      <c r="W1287" s="41">
        <f>IF(MONTH(tbl_PV_Milestones[[#This Row],[Actual/Schedule Finish]])&lt;7,YEAR(tbl_PV_Milestones[[#This Row],[Actual/Schedule Finish]]),YEAR(tbl_PV_Milestones[[#This Row],[Actual/Schedule Finish]])+1)</f>
        <v>2024</v>
      </c>
      <c r="X1287" s="41" t="str">
        <f>IF(OR(tbl_PV_Milestones[[#This Row],[Project Status]]="Completed",tbl_PV_Milestones[[#This Row],[Project Status]]="Assumed Completed"),"Yes","No")</f>
        <v>Yes</v>
      </c>
      <c r="Y1287" s="41">
        <f>IF(tbl_PV_Milestones[[#This Row],[Baseline Date]]="",1,0)</f>
        <v>0</v>
      </c>
      <c r="Z1287" s="41">
        <f>IF(tbl_PV_Milestones[[#This Row],[Baseline Date]]&lt;PV_Meta!$B$7,1,0)</f>
        <v>1</v>
      </c>
      <c r="AA1287" s="41">
        <f>IF(tbl_PV_Milestones[[#This Row],[Complete]]="Yes",1,0)</f>
        <v>1</v>
      </c>
      <c r="AB1287" s="41">
        <f>IF(AND(tbl_PV_Milestones[[#This Row],[BL FY]]=2025,tbl_PV_Milestones[[#This Row],[Baseline Date]]&lt;PV_Meta!$B$7),1,0)</f>
        <v>0</v>
      </c>
      <c r="AC1287" s="41">
        <f>IF(AND(tbl_PV_Milestones[[#This Row],[Planned YTD]]=1,tbl_PV_Milestones[[#This Row],[Complete]]="Yes"),1,0)</f>
        <v>0</v>
      </c>
      <c r="AD1287" s="41">
        <f>IF(AND(tbl_PV_Milestones[[#This Row],[Actual/Schedule Finish]]&lt;PV_Meta!$B$7,tbl_PV_Milestones[[#This Row],[Complete]]="No",tbl_PV_Milestones[[#This Row],[Project Status]]&lt;&gt;"On Hold"),1,0)</f>
        <v>0</v>
      </c>
      <c r="AE1287" s="41">
        <f>IF(AND(tbl_PV_Milestones[[#This Row],[Actual/Schedule Finish]]&gt;tbl_PV_Milestones[[#This Row],[Baseline Date]],tbl_PV_Milestones[[#This Row],[Complete]]="No",tbl_PV_Milestones[[#This Row],[Project Status]]&lt;&gt;"On Hold",tbl_PV_Milestones[[#This Row],[Overdue]]=0,tbl_PV_Milestones[[#This Row],[To be Baselined]]&lt;&gt;1),1,0)</f>
        <v>0</v>
      </c>
      <c r="AF1287" s="41">
        <f>IF(AND(tbl_PV_Milestones[[#This Row],[BL FY]]=2025,tbl_PV_Milestones[[#This Row],[Finish FY]]&gt;2025),1,0)</f>
        <v>0</v>
      </c>
      <c r="AG1287" s="56" t="str">
        <f>_xlfn.XLOOKUP(tbl_PV_Milestones[[#This Row],[Work ID]],tbl_PV_Meta[Work ID '#],tbl_PV_Meta[Project Manager/Owner],,0)</f>
        <v>Project Manager 17</v>
      </c>
      <c r="AH1287" s="6"/>
    </row>
    <row r="1288" spans="4:34" x14ac:dyDescent="0.25">
      <c r="D1288" s="6" t="s">
        <v>806</v>
      </c>
      <c r="E1288" s="6" t="s">
        <v>503</v>
      </c>
      <c r="F1288" s="6" t="s">
        <v>1699</v>
      </c>
      <c r="G1288" s="6" t="s">
        <v>589</v>
      </c>
      <c r="H1288" s="6" t="s">
        <v>505</v>
      </c>
      <c r="I1288" s="6" t="s">
        <v>510</v>
      </c>
      <c r="J1288" s="6" t="s">
        <v>806</v>
      </c>
      <c r="K1288" s="6" t="s">
        <v>36</v>
      </c>
      <c r="L1288" s="6" t="s">
        <v>87</v>
      </c>
      <c r="M1288" s="43"/>
      <c r="N1288" s="44" t="s">
        <v>1979</v>
      </c>
      <c r="O1288" s="39">
        <v>45471.708333333299</v>
      </c>
      <c r="P1288" s="39">
        <v>45471.708333333299</v>
      </c>
      <c r="Q1288" s="6">
        <v>0</v>
      </c>
      <c r="R1288" s="6">
        <v>0</v>
      </c>
      <c r="S1288" s="45" t="e">
        <f>_xlfn.CONCAT(#REF!,TRIM(tbl_PV_Milestones[[#This Row],[Milestone Description]]))</f>
        <v>#REF!</v>
      </c>
      <c r="T1288" s="84" t="str">
        <f>IF(COUNTIF(tbl_PV_Milestones[UID],tbl_PV_Milestones[[#This Row],[UID]])&gt;1,"Duplicate","")</f>
        <v>Duplicate</v>
      </c>
      <c r="U1288" s="42" t="str">
        <f>_xlfn.XLOOKUP(tbl_PV_Milestones[[#This Row],[Work ID]],tbl_PV_Meta[Work ID '#],tbl_PV_Meta[Sub-Portfolio])</f>
        <v>Sub-Portfolio 7</v>
      </c>
      <c r="V1288" s="41">
        <f>IF(MONTH(tbl_PV_Milestones[[#This Row],[Baseline Date]])&lt;7,YEAR(tbl_PV_Milestones[[#This Row],[Baseline Date]]),YEAR(tbl_PV_Milestones[[#This Row],[Baseline Date]])+1)</f>
        <v>2024</v>
      </c>
      <c r="W1288" s="41">
        <f>IF(MONTH(tbl_PV_Milestones[[#This Row],[Actual/Schedule Finish]])&lt;7,YEAR(tbl_PV_Milestones[[#This Row],[Actual/Schedule Finish]]),YEAR(tbl_PV_Milestones[[#This Row],[Actual/Schedule Finish]])+1)</f>
        <v>2024</v>
      </c>
      <c r="X1288" s="41" t="str">
        <f>IF(OR(tbl_PV_Milestones[[#This Row],[Project Status]]="Completed",tbl_PV_Milestones[[#This Row],[Project Status]]="Assumed Completed"),"Yes","No")</f>
        <v>Yes</v>
      </c>
      <c r="Y1288" s="41">
        <f>IF(tbl_PV_Milestones[[#This Row],[Baseline Date]]="",1,0)</f>
        <v>0</v>
      </c>
      <c r="Z1288" s="41">
        <f>IF(tbl_PV_Milestones[[#This Row],[Baseline Date]]&lt;PV_Meta!$B$7,1,0)</f>
        <v>1</v>
      </c>
      <c r="AA1288" s="41">
        <f>IF(tbl_PV_Milestones[[#This Row],[Complete]]="Yes",1,0)</f>
        <v>1</v>
      </c>
      <c r="AB1288" s="41">
        <f>IF(AND(tbl_PV_Milestones[[#This Row],[BL FY]]=2025,tbl_PV_Milestones[[#This Row],[Baseline Date]]&lt;PV_Meta!$B$7),1,0)</f>
        <v>0</v>
      </c>
      <c r="AC1288" s="41">
        <f>IF(AND(tbl_PV_Milestones[[#This Row],[Planned YTD]]=1,tbl_PV_Milestones[[#This Row],[Complete]]="Yes"),1,0)</f>
        <v>0</v>
      </c>
      <c r="AD1288" s="41">
        <f>IF(AND(tbl_PV_Milestones[[#This Row],[Actual/Schedule Finish]]&lt;PV_Meta!$B$7,tbl_PV_Milestones[[#This Row],[Complete]]="No",tbl_PV_Milestones[[#This Row],[Project Status]]&lt;&gt;"On Hold"),1,0)</f>
        <v>0</v>
      </c>
      <c r="AE1288" s="41">
        <f>IF(AND(tbl_PV_Milestones[[#This Row],[Actual/Schedule Finish]]&gt;tbl_PV_Milestones[[#This Row],[Baseline Date]],tbl_PV_Milestones[[#This Row],[Complete]]="No",tbl_PV_Milestones[[#This Row],[Project Status]]&lt;&gt;"On Hold",tbl_PV_Milestones[[#This Row],[Overdue]]=0,tbl_PV_Milestones[[#This Row],[To be Baselined]]&lt;&gt;1),1,0)</f>
        <v>0</v>
      </c>
      <c r="AF1288" s="41">
        <f>IF(AND(tbl_PV_Milestones[[#This Row],[BL FY]]=2025,tbl_PV_Milestones[[#This Row],[Finish FY]]&gt;2025),1,0)</f>
        <v>0</v>
      </c>
      <c r="AG1288" s="56" t="str">
        <f>_xlfn.XLOOKUP(tbl_PV_Milestones[[#This Row],[Work ID]],tbl_PV_Meta[Work ID '#],tbl_PV_Meta[Project Manager/Owner],,0)</f>
        <v>Project Manager 17</v>
      </c>
      <c r="AH1288" s="6"/>
    </row>
    <row r="1289" spans="4:34" x14ac:dyDescent="0.25">
      <c r="D1289" s="6" t="s">
        <v>806</v>
      </c>
      <c r="E1289" s="6" t="s">
        <v>503</v>
      </c>
      <c r="F1289" s="6" t="s">
        <v>1699</v>
      </c>
      <c r="G1289" s="6" t="s">
        <v>538</v>
      </c>
      <c r="H1289" s="6" t="s">
        <v>505</v>
      </c>
      <c r="I1289" s="6" t="s">
        <v>510</v>
      </c>
      <c r="J1289" s="6" t="s">
        <v>806</v>
      </c>
      <c r="K1289" s="6" t="s">
        <v>36</v>
      </c>
      <c r="L1289" s="6" t="s">
        <v>87</v>
      </c>
      <c r="M1289" s="43"/>
      <c r="N1289" s="44" t="s">
        <v>1979</v>
      </c>
      <c r="O1289" s="39">
        <v>45471.708333333299</v>
      </c>
      <c r="P1289" s="39">
        <v>45471.708333333299</v>
      </c>
      <c r="Q1289" s="6">
        <v>0</v>
      </c>
      <c r="R1289" s="6">
        <v>0</v>
      </c>
      <c r="S1289" s="45" t="e">
        <f>_xlfn.CONCAT(#REF!,TRIM(tbl_PV_Milestones[[#This Row],[Milestone Description]]))</f>
        <v>#REF!</v>
      </c>
      <c r="T1289" s="84" t="str">
        <f>IF(COUNTIF(tbl_PV_Milestones[UID],tbl_PV_Milestones[[#This Row],[UID]])&gt;1,"Duplicate","")</f>
        <v>Duplicate</v>
      </c>
      <c r="U1289" s="42" t="str">
        <f>_xlfn.XLOOKUP(tbl_PV_Milestones[[#This Row],[Work ID]],tbl_PV_Meta[Work ID '#],tbl_PV_Meta[Sub-Portfolio])</f>
        <v>Sub-Portfolio 7</v>
      </c>
      <c r="V1289" s="41">
        <f>IF(MONTH(tbl_PV_Milestones[[#This Row],[Baseline Date]])&lt;7,YEAR(tbl_PV_Milestones[[#This Row],[Baseline Date]]),YEAR(tbl_PV_Milestones[[#This Row],[Baseline Date]])+1)</f>
        <v>2024</v>
      </c>
      <c r="W1289" s="41">
        <f>IF(MONTH(tbl_PV_Milestones[[#This Row],[Actual/Schedule Finish]])&lt;7,YEAR(tbl_PV_Milestones[[#This Row],[Actual/Schedule Finish]]),YEAR(tbl_PV_Milestones[[#This Row],[Actual/Schedule Finish]])+1)</f>
        <v>2024</v>
      </c>
      <c r="X1289" s="41" t="str">
        <f>IF(OR(tbl_PV_Milestones[[#This Row],[Project Status]]="Completed",tbl_PV_Milestones[[#This Row],[Project Status]]="Assumed Completed"),"Yes","No")</f>
        <v>Yes</v>
      </c>
      <c r="Y1289" s="41">
        <f>IF(tbl_PV_Milestones[[#This Row],[Baseline Date]]="",1,0)</f>
        <v>0</v>
      </c>
      <c r="Z1289" s="41">
        <f>IF(tbl_PV_Milestones[[#This Row],[Baseline Date]]&lt;PV_Meta!$B$7,1,0)</f>
        <v>1</v>
      </c>
      <c r="AA1289" s="41">
        <f>IF(tbl_PV_Milestones[[#This Row],[Complete]]="Yes",1,0)</f>
        <v>1</v>
      </c>
      <c r="AB1289" s="41">
        <f>IF(AND(tbl_PV_Milestones[[#This Row],[BL FY]]=2025,tbl_PV_Milestones[[#This Row],[Baseline Date]]&lt;PV_Meta!$B$7),1,0)</f>
        <v>0</v>
      </c>
      <c r="AC1289" s="41">
        <f>IF(AND(tbl_PV_Milestones[[#This Row],[Planned YTD]]=1,tbl_PV_Milestones[[#This Row],[Complete]]="Yes"),1,0)</f>
        <v>0</v>
      </c>
      <c r="AD1289" s="41">
        <f>IF(AND(tbl_PV_Milestones[[#This Row],[Actual/Schedule Finish]]&lt;PV_Meta!$B$7,tbl_PV_Milestones[[#This Row],[Complete]]="No",tbl_PV_Milestones[[#This Row],[Project Status]]&lt;&gt;"On Hold"),1,0)</f>
        <v>0</v>
      </c>
      <c r="AE1289" s="41">
        <f>IF(AND(tbl_PV_Milestones[[#This Row],[Actual/Schedule Finish]]&gt;tbl_PV_Milestones[[#This Row],[Baseline Date]],tbl_PV_Milestones[[#This Row],[Complete]]="No",tbl_PV_Milestones[[#This Row],[Project Status]]&lt;&gt;"On Hold",tbl_PV_Milestones[[#This Row],[Overdue]]=0,tbl_PV_Milestones[[#This Row],[To be Baselined]]&lt;&gt;1),1,0)</f>
        <v>0</v>
      </c>
      <c r="AF1289" s="41">
        <f>IF(AND(tbl_PV_Milestones[[#This Row],[BL FY]]=2025,tbl_PV_Milestones[[#This Row],[Finish FY]]&gt;2025),1,0)</f>
        <v>0</v>
      </c>
      <c r="AG1289" s="56" t="str">
        <f>_xlfn.XLOOKUP(tbl_PV_Milestones[[#This Row],[Work ID]],tbl_PV_Meta[Work ID '#],tbl_PV_Meta[Project Manager/Owner],,0)</f>
        <v>Project Manager 17</v>
      </c>
      <c r="AH1289" s="6"/>
    </row>
    <row r="1290" spans="4:34" x14ac:dyDescent="0.25">
      <c r="D1290" s="6" t="s">
        <v>806</v>
      </c>
      <c r="E1290" s="6" t="s">
        <v>503</v>
      </c>
      <c r="F1290" s="6" t="s">
        <v>1699</v>
      </c>
      <c r="G1290" s="6" t="s">
        <v>539</v>
      </c>
      <c r="H1290" s="6" t="s">
        <v>505</v>
      </c>
      <c r="I1290" s="6" t="s">
        <v>510</v>
      </c>
      <c r="J1290" s="6" t="s">
        <v>806</v>
      </c>
      <c r="K1290" s="6" t="s">
        <v>36</v>
      </c>
      <c r="L1290" s="6" t="s">
        <v>87</v>
      </c>
      <c r="M1290" s="43"/>
      <c r="N1290" s="44" t="s">
        <v>1979</v>
      </c>
      <c r="O1290" s="39">
        <v>45471.708333333299</v>
      </c>
      <c r="P1290" s="39">
        <v>45471.708333333299</v>
      </c>
      <c r="Q1290" s="6">
        <v>0</v>
      </c>
      <c r="R1290" s="6">
        <v>0</v>
      </c>
      <c r="S1290" s="45" t="e">
        <f>_xlfn.CONCAT(#REF!,TRIM(tbl_PV_Milestones[[#This Row],[Milestone Description]]))</f>
        <v>#REF!</v>
      </c>
      <c r="T1290" s="84" t="str">
        <f>IF(COUNTIF(tbl_PV_Milestones[UID],tbl_PV_Milestones[[#This Row],[UID]])&gt;1,"Duplicate","")</f>
        <v>Duplicate</v>
      </c>
      <c r="U1290" s="42" t="str">
        <f>_xlfn.XLOOKUP(tbl_PV_Milestones[[#This Row],[Work ID]],tbl_PV_Meta[Work ID '#],tbl_PV_Meta[Sub-Portfolio])</f>
        <v>Sub-Portfolio 7</v>
      </c>
      <c r="V1290" s="41">
        <f>IF(MONTH(tbl_PV_Milestones[[#This Row],[Baseline Date]])&lt;7,YEAR(tbl_PV_Milestones[[#This Row],[Baseline Date]]),YEAR(tbl_PV_Milestones[[#This Row],[Baseline Date]])+1)</f>
        <v>2024</v>
      </c>
      <c r="W1290" s="41">
        <f>IF(MONTH(tbl_PV_Milestones[[#This Row],[Actual/Schedule Finish]])&lt;7,YEAR(tbl_PV_Milestones[[#This Row],[Actual/Schedule Finish]]),YEAR(tbl_PV_Milestones[[#This Row],[Actual/Schedule Finish]])+1)</f>
        <v>2024</v>
      </c>
      <c r="X1290" s="41" t="str">
        <f>IF(OR(tbl_PV_Milestones[[#This Row],[Project Status]]="Completed",tbl_PV_Milestones[[#This Row],[Project Status]]="Assumed Completed"),"Yes","No")</f>
        <v>Yes</v>
      </c>
      <c r="Y1290" s="41">
        <f>IF(tbl_PV_Milestones[[#This Row],[Baseline Date]]="",1,0)</f>
        <v>0</v>
      </c>
      <c r="Z1290" s="41">
        <f>IF(tbl_PV_Milestones[[#This Row],[Baseline Date]]&lt;PV_Meta!$B$7,1,0)</f>
        <v>1</v>
      </c>
      <c r="AA1290" s="41">
        <f>IF(tbl_PV_Milestones[[#This Row],[Complete]]="Yes",1,0)</f>
        <v>1</v>
      </c>
      <c r="AB1290" s="41">
        <f>IF(AND(tbl_PV_Milestones[[#This Row],[BL FY]]=2025,tbl_PV_Milestones[[#This Row],[Baseline Date]]&lt;PV_Meta!$B$7),1,0)</f>
        <v>0</v>
      </c>
      <c r="AC1290" s="41">
        <f>IF(AND(tbl_PV_Milestones[[#This Row],[Planned YTD]]=1,tbl_PV_Milestones[[#This Row],[Complete]]="Yes"),1,0)</f>
        <v>0</v>
      </c>
      <c r="AD1290" s="41">
        <f>IF(AND(tbl_PV_Milestones[[#This Row],[Actual/Schedule Finish]]&lt;PV_Meta!$B$7,tbl_PV_Milestones[[#This Row],[Complete]]="No",tbl_PV_Milestones[[#This Row],[Project Status]]&lt;&gt;"On Hold"),1,0)</f>
        <v>0</v>
      </c>
      <c r="AE1290" s="41">
        <f>IF(AND(tbl_PV_Milestones[[#This Row],[Actual/Schedule Finish]]&gt;tbl_PV_Milestones[[#This Row],[Baseline Date]],tbl_PV_Milestones[[#This Row],[Complete]]="No",tbl_PV_Milestones[[#This Row],[Project Status]]&lt;&gt;"On Hold",tbl_PV_Milestones[[#This Row],[Overdue]]=0,tbl_PV_Milestones[[#This Row],[To be Baselined]]&lt;&gt;1),1,0)</f>
        <v>0</v>
      </c>
      <c r="AF1290" s="41">
        <f>IF(AND(tbl_PV_Milestones[[#This Row],[BL FY]]=2025,tbl_PV_Milestones[[#This Row],[Finish FY]]&gt;2025),1,0)</f>
        <v>0</v>
      </c>
      <c r="AG1290" s="56" t="str">
        <f>_xlfn.XLOOKUP(tbl_PV_Milestones[[#This Row],[Work ID]],tbl_PV_Meta[Work ID '#],tbl_PV_Meta[Project Manager/Owner],,0)</f>
        <v>Project Manager 17</v>
      </c>
      <c r="AH1290" s="6"/>
    </row>
    <row r="1291" spans="4:34" x14ac:dyDescent="0.25">
      <c r="D1291" s="6" t="s">
        <v>806</v>
      </c>
      <c r="E1291" s="6" t="s">
        <v>503</v>
      </c>
      <c r="F1291" s="6" t="s">
        <v>1699</v>
      </c>
      <c r="G1291" s="6" t="s">
        <v>531</v>
      </c>
      <c r="H1291" s="6" t="s">
        <v>505</v>
      </c>
      <c r="I1291" s="6" t="s">
        <v>510</v>
      </c>
      <c r="J1291" s="6" t="s">
        <v>806</v>
      </c>
      <c r="K1291" s="6" t="s">
        <v>36</v>
      </c>
      <c r="L1291" s="6" t="s">
        <v>87</v>
      </c>
      <c r="M1291" s="43"/>
      <c r="N1291" s="44" t="s">
        <v>1979</v>
      </c>
      <c r="O1291" s="39">
        <v>45617.708333333299</v>
      </c>
      <c r="P1291" s="39">
        <v>45617.708333333299</v>
      </c>
      <c r="Q1291" s="6">
        <v>0</v>
      </c>
      <c r="R1291" s="6">
        <v>0</v>
      </c>
      <c r="S1291" s="45" t="e">
        <f>_xlfn.CONCAT(#REF!,TRIM(tbl_PV_Milestones[[#This Row],[Milestone Description]]))</f>
        <v>#REF!</v>
      </c>
      <c r="T1291" s="84" t="str">
        <f>IF(COUNTIF(tbl_PV_Milestones[UID],tbl_PV_Milestones[[#This Row],[UID]])&gt;1,"Duplicate","")</f>
        <v>Duplicate</v>
      </c>
      <c r="U1291" s="42" t="str">
        <f>_xlfn.XLOOKUP(tbl_PV_Milestones[[#This Row],[Work ID]],tbl_PV_Meta[Work ID '#],tbl_PV_Meta[Sub-Portfolio])</f>
        <v>Sub-Portfolio 7</v>
      </c>
      <c r="V1291" s="41">
        <f>IF(MONTH(tbl_PV_Milestones[[#This Row],[Baseline Date]])&lt;7,YEAR(tbl_PV_Milestones[[#This Row],[Baseline Date]]),YEAR(tbl_PV_Milestones[[#This Row],[Baseline Date]])+1)</f>
        <v>2025</v>
      </c>
      <c r="W1291" s="41">
        <f>IF(MONTH(tbl_PV_Milestones[[#This Row],[Actual/Schedule Finish]])&lt;7,YEAR(tbl_PV_Milestones[[#This Row],[Actual/Schedule Finish]]),YEAR(tbl_PV_Milestones[[#This Row],[Actual/Schedule Finish]])+1)</f>
        <v>2025</v>
      </c>
      <c r="X1291" s="41" t="str">
        <f>IF(OR(tbl_PV_Milestones[[#This Row],[Project Status]]="Completed",tbl_PV_Milestones[[#This Row],[Project Status]]="Assumed Completed"),"Yes","No")</f>
        <v>Yes</v>
      </c>
      <c r="Y1291" s="41">
        <f>IF(tbl_PV_Milestones[[#This Row],[Baseline Date]]="",1,0)</f>
        <v>0</v>
      </c>
      <c r="Z1291" s="41">
        <f>IF(tbl_PV_Milestones[[#This Row],[Baseline Date]]&lt;PV_Meta!$B$7,1,0)</f>
        <v>1</v>
      </c>
      <c r="AA1291" s="41">
        <f>IF(tbl_PV_Milestones[[#This Row],[Complete]]="Yes",1,0)</f>
        <v>1</v>
      </c>
      <c r="AB1291" s="41">
        <f>IF(AND(tbl_PV_Milestones[[#This Row],[BL FY]]=2025,tbl_PV_Milestones[[#This Row],[Baseline Date]]&lt;PV_Meta!$B$7),1,0)</f>
        <v>1</v>
      </c>
      <c r="AC1291" s="41">
        <f>IF(AND(tbl_PV_Milestones[[#This Row],[Planned YTD]]=1,tbl_PV_Milestones[[#This Row],[Complete]]="Yes"),1,0)</f>
        <v>1</v>
      </c>
      <c r="AD1291" s="41">
        <f>IF(AND(tbl_PV_Milestones[[#This Row],[Actual/Schedule Finish]]&lt;PV_Meta!$B$7,tbl_PV_Milestones[[#This Row],[Complete]]="No",tbl_PV_Milestones[[#This Row],[Project Status]]&lt;&gt;"On Hold"),1,0)</f>
        <v>0</v>
      </c>
      <c r="AE1291" s="41">
        <f>IF(AND(tbl_PV_Milestones[[#This Row],[Actual/Schedule Finish]]&gt;tbl_PV_Milestones[[#This Row],[Baseline Date]],tbl_PV_Milestones[[#This Row],[Complete]]="No",tbl_PV_Milestones[[#This Row],[Project Status]]&lt;&gt;"On Hold",tbl_PV_Milestones[[#This Row],[Overdue]]=0,tbl_PV_Milestones[[#This Row],[To be Baselined]]&lt;&gt;1),1,0)</f>
        <v>0</v>
      </c>
      <c r="AF1291" s="41">
        <f>IF(AND(tbl_PV_Milestones[[#This Row],[BL FY]]=2025,tbl_PV_Milestones[[#This Row],[Finish FY]]&gt;2025),1,0)</f>
        <v>0</v>
      </c>
      <c r="AG1291" s="56" t="str">
        <f>_xlfn.XLOOKUP(tbl_PV_Milestones[[#This Row],[Work ID]],tbl_PV_Meta[Work ID '#],tbl_PV_Meta[Project Manager/Owner],,0)</f>
        <v>Project Manager 17</v>
      </c>
      <c r="AH1291" s="6"/>
    </row>
    <row r="1292" spans="4:34" x14ac:dyDescent="0.25">
      <c r="D1292" s="6" t="s">
        <v>806</v>
      </c>
      <c r="E1292" s="6" t="s">
        <v>52</v>
      </c>
      <c r="F1292" s="6" t="s">
        <v>1706</v>
      </c>
      <c r="G1292" s="6" t="s">
        <v>630</v>
      </c>
      <c r="H1292" s="6" t="s">
        <v>505</v>
      </c>
      <c r="I1292" s="6" t="s">
        <v>522</v>
      </c>
      <c r="J1292" s="6" t="s">
        <v>806</v>
      </c>
      <c r="K1292" s="6" t="s">
        <v>61</v>
      </c>
      <c r="L1292" s="6" t="s">
        <v>121</v>
      </c>
      <c r="M1292" s="43"/>
      <c r="N1292" s="44" t="s">
        <v>1979</v>
      </c>
      <c r="O1292" s="39">
        <v>45471.708333333299</v>
      </c>
      <c r="S1292" s="45" t="e">
        <f>_xlfn.CONCAT(#REF!,TRIM(tbl_PV_Milestones[[#This Row],[Milestone Description]]))</f>
        <v>#REF!</v>
      </c>
      <c r="T1292" s="84" t="str">
        <f>IF(COUNTIF(tbl_PV_Milestones[UID],tbl_PV_Milestones[[#This Row],[UID]])&gt;1,"Duplicate","")</f>
        <v>Duplicate</v>
      </c>
      <c r="U1292" s="42" t="str">
        <f>_xlfn.XLOOKUP(tbl_PV_Milestones[[#This Row],[Work ID]],tbl_PV_Meta[Work ID '#],tbl_PV_Meta[Sub-Portfolio])</f>
        <v>Sub-Portfolio 7</v>
      </c>
      <c r="V1292" s="41">
        <f>IF(MONTH(tbl_PV_Milestones[[#This Row],[Baseline Date]])&lt;7,YEAR(tbl_PV_Milestones[[#This Row],[Baseline Date]]),YEAR(tbl_PV_Milestones[[#This Row],[Baseline Date]])+1)</f>
        <v>1900</v>
      </c>
      <c r="W1292" s="41">
        <f>IF(MONTH(tbl_PV_Milestones[[#This Row],[Actual/Schedule Finish]])&lt;7,YEAR(tbl_PV_Milestones[[#This Row],[Actual/Schedule Finish]]),YEAR(tbl_PV_Milestones[[#This Row],[Actual/Schedule Finish]])+1)</f>
        <v>2024</v>
      </c>
      <c r="X1292" s="41" t="str">
        <f>IF(OR(tbl_PV_Milestones[[#This Row],[Project Status]]="Completed",tbl_PV_Milestones[[#This Row],[Project Status]]="Assumed Completed"),"Yes","No")</f>
        <v>Yes</v>
      </c>
      <c r="Y1292" s="41">
        <f>IF(tbl_PV_Milestones[[#This Row],[Baseline Date]]="",1,0)</f>
        <v>1</v>
      </c>
      <c r="Z1292" s="41">
        <f>IF(tbl_PV_Milestones[[#This Row],[Baseline Date]]&lt;PV_Meta!$B$7,1,0)</f>
        <v>1</v>
      </c>
      <c r="AA1292" s="41">
        <f>IF(tbl_PV_Milestones[[#This Row],[Complete]]="Yes",1,0)</f>
        <v>1</v>
      </c>
      <c r="AB1292" s="41">
        <f>IF(AND(tbl_PV_Milestones[[#This Row],[BL FY]]=2025,tbl_PV_Milestones[[#This Row],[Baseline Date]]&lt;PV_Meta!$B$7),1,0)</f>
        <v>0</v>
      </c>
      <c r="AC1292" s="41">
        <f>IF(AND(tbl_PV_Milestones[[#This Row],[Planned YTD]]=1,tbl_PV_Milestones[[#This Row],[Complete]]="Yes"),1,0)</f>
        <v>0</v>
      </c>
      <c r="AD1292" s="41">
        <f>IF(AND(tbl_PV_Milestones[[#This Row],[Actual/Schedule Finish]]&lt;PV_Meta!$B$7,tbl_PV_Milestones[[#This Row],[Complete]]="No",tbl_PV_Milestones[[#This Row],[Project Status]]&lt;&gt;"On Hold"),1,0)</f>
        <v>0</v>
      </c>
      <c r="AE1292" s="41">
        <f>IF(AND(tbl_PV_Milestones[[#This Row],[Actual/Schedule Finish]]&gt;tbl_PV_Milestones[[#This Row],[Baseline Date]],tbl_PV_Milestones[[#This Row],[Complete]]="No",tbl_PV_Milestones[[#This Row],[Project Status]]&lt;&gt;"On Hold",tbl_PV_Milestones[[#This Row],[Overdue]]=0,tbl_PV_Milestones[[#This Row],[To be Baselined]]&lt;&gt;1),1,0)</f>
        <v>0</v>
      </c>
      <c r="AF1292" s="41">
        <f>IF(AND(tbl_PV_Milestones[[#This Row],[BL FY]]=2025,tbl_PV_Milestones[[#This Row],[Finish FY]]&gt;2025),1,0)</f>
        <v>0</v>
      </c>
      <c r="AG1292" s="56" t="str">
        <f>_xlfn.XLOOKUP(tbl_PV_Milestones[[#This Row],[Work ID]],tbl_PV_Meta[Work ID '#],tbl_PV_Meta[Project Manager/Owner],,0)</f>
        <v>Project Manager 4</v>
      </c>
      <c r="AH1292" s="6"/>
    </row>
    <row r="1293" spans="4:34" x14ac:dyDescent="0.25">
      <c r="D1293" s="6" t="s">
        <v>806</v>
      </c>
      <c r="E1293" s="6" t="s">
        <v>52</v>
      </c>
      <c r="F1293" s="6" t="s">
        <v>1706</v>
      </c>
      <c r="G1293" s="6" t="s">
        <v>521</v>
      </c>
      <c r="H1293" s="6" t="s">
        <v>505</v>
      </c>
      <c r="I1293" s="6" t="s">
        <v>522</v>
      </c>
      <c r="J1293" s="6" t="s">
        <v>806</v>
      </c>
      <c r="K1293" s="6" t="s">
        <v>61</v>
      </c>
      <c r="L1293" s="6" t="s">
        <v>121</v>
      </c>
      <c r="M1293" s="43"/>
      <c r="N1293" s="44" t="s">
        <v>1979</v>
      </c>
      <c r="O1293" s="39">
        <v>45471.708333333299</v>
      </c>
      <c r="S1293" s="45" t="e">
        <f>_xlfn.CONCAT(#REF!,TRIM(tbl_PV_Milestones[[#This Row],[Milestone Description]]))</f>
        <v>#REF!</v>
      </c>
      <c r="T1293" s="84" t="str">
        <f>IF(COUNTIF(tbl_PV_Milestones[UID],tbl_PV_Milestones[[#This Row],[UID]])&gt;1,"Duplicate","")</f>
        <v>Duplicate</v>
      </c>
      <c r="U1293" s="42" t="str">
        <f>_xlfn.XLOOKUP(tbl_PV_Milestones[[#This Row],[Work ID]],tbl_PV_Meta[Work ID '#],tbl_PV_Meta[Sub-Portfolio])</f>
        <v>Sub-Portfolio 7</v>
      </c>
      <c r="V1293" s="41">
        <f>IF(MONTH(tbl_PV_Milestones[[#This Row],[Baseline Date]])&lt;7,YEAR(tbl_PV_Milestones[[#This Row],[Baseline Date]]),YEAR(tbl_PV_Milestones[[#This Row],[Baseline Date]])+1)</f>
        <v>1900</v>
      </c>
      <c r="W1293" s="41">
        <f>IF(MONTH(tbl_PV_Milestones[[#This Row],[Actual/Schedule Finish]])&lt;7,YEAR(tbl_PV_Milestones[[#This Row],[Actual/Schedule Finish]]),YEAR(tbl_PV_Milestones[[#This Row],[Actual/Schedule Finish]])+1)</f>
        <v>2024</v>
      </c>
      <c r="X1293" s="41" t="str">
        <f>IF(OR(tbl_PV_Milestones[[#This Row],[Project Status]]="Completed",tbl_PV_Milestones[[#This Row],[Project Status]]="Assumed Completed"),"Yes","No")</f>
        <v>Yes</v>
      </c>
      <c r="Y1293" s="41">
        <f>IF(tbl_PV_Milestones[[#This Row],[Baseline Date]]="",1,0)</f>
        <v>1</v>
      </c>
      <c r="Z1293" s="41">
        <f>IF(tbl_PV_Milestones[[#This Row],[Baseline Date]]&lt;PV_Meta!$B$7,1,0)</f>
        <v>1</v>
      </c>
      <c r="AA1293" s="41">
        <f>IF(tbl_PV_Milestones[[#This Row],[Complete]]="Yes",1,0)</f>
        <v>1</v>
      </c>
      <c r="AB1293" s="41">
        <f>IF(AND(tbl_PV_Milestones[[#This Row],[BL FY]]=2025,tbl_PV_Milestones[[#This Row],[Baseline Date]]&lt;PV_Meta!$B$7),1,0)</f>
        <v>0</v>
      </c>
      <c r="AC1293" s="41">
        <f>IF(AND(tbl_PV_Milestones[[#This Row],[Planned YTD]]=1,tbl_PV_Milestones[[#This Row],[Complete]]="Yes"),1,0)</f>
        <v>0</v>
      </c>
      <c r="AD1293" s="41">
        <f>IF(AND(tbl_PV_Milestones[[#This Row],[Actual/Schedule Finish]]&lt;PV_Meta!$B$7,tbl_PV_Milestones[[#This Row],[Complete]]="No",tbl_PV_Milestones[[#This Row],[Project Status]]&lt;&gt;"On Hold"),1,0)</f>
        <v>0</v>
      </c>
      <c r="AE1293" s="41">
        <f>IF(AND(tbl_PV_Milestones[[#This Row],[Actual/Schedule Finish]]&gt;tbl_PV_Milestones[[#This Row],[Baseline Date]],tbl_PV_Milestones[[#This Row],[Complete]]="No",tbl_PV_Milestones[[#This Row],[Project Status]]&lt;&gt;"On Hold",tbl_PV_Milestones[[#This Row],[Overdue]]=0,tbl_PV_Milestones[[#This Row],[To be Baselined]]&lt;&gt;1),1,0)</f>
        <v>0</v>
      </c>
      <c r="AF1293" s="41">
        <f>IF(AND(tbl_PV_Milestones[[#This Row],[BL FY]]=2025,tbl_PV_Milestones[[#This Row],[Finish FY]]&gt;2025),1,0)</f>
        <v>0</v>
      </c>
      <c r="AG1293" s="56" t="str">
        <f>_xlfn.XLOOKUP(tbl_PV_Milestones[[#This Row],[Work ID]],tbl_PV_Meta[Work ID '#],tbl_PV_Meta[Project Manager/Owner],,0)</f>
        <v>Project Manager 4</v>
      </c>
      <c r="AH1293" s="6"/>
    </row>
    <row r="1294" spans="4:34" x14ac:dyDescent="0.25">
      <c r="D1294" s="6" t="s">
        <v>806</v>
      </c>
      <c r="E1294" s="6" t="s">
        <v>503</v>
      </c>
      <c r="F1294" s="6" t="s">
        <v>1699</v>
      </c>
      <c r="G1294" s="6" t="s">
        <v>848</v>
      </c>
      <c r="H1294" s="6" t="s">
        <v>519</v>
      </c>
      <c r="I1294" s="6" t="s">
        <v>510</v>
      </c>
      <c r="J1294" s="6" t="s">
        <v>806</v>
      </c>
      <c r="K1294" s="6" t="s">
        <v>36</v>
      </c>
      <c r="L1294" s="6" t="s">
        <v>87</v>
      </c>
      <c r="M1294" s="43"/>
      <c r="N1294" s="44" t="s">
        <v>1979</v>
      </c>
      <c r="O1294" s="39">
        <v>45469.708333333299</v>
      </c>
      <c r="P1294" s="39">
        <v>45469.708333333299</v>
      </c>
      <c r="Q1294" s="6">
        <v>0</v>
      </c>
      <c r="R1294" s="6">
        <v>0</v>
      </c>
      <c r="S1294" s="45" t="e">
        <f>_xlfn.CONCAT(#REF!,TRIM(tbl_PV_Milestones[[#This Row],[Milestone Description]]))</f>
        <v>#REF!</v>
      </c>
      <c r="T1294" s="84" t="str">
        <f>IF(COUNTIF(tbl_PV_Milestones[UID],tbl_PV_Milestones[[#This Row],[UID]])&gt;1,"Duplicate","")</f>
        <v>Duplicate</v>
      </c>
      <c r="U1294" s="42" t="str">
        <f>_xlfn.XLOOKUP(tbl_PV_Milestones[[#This Row],[Work ID]],tbl_PV_Meta[Work ID '#],tbl_PV_Meta[Sub-Portfolio])</f>
        <v>Sub-Portfolio 7</v>
      </c>
      <c r="V1294" s="41">
        <f>IF(MONTH(tbl_PV_Milestones[[#This Row],[Baseline Date]])&lt;7,YEAR(tbl_PV_Milestones[[#This Row],[Baseline Date]]),YEAR(tbl_PV_Milestones[[#This Row],[Baseline Date]])+1)</f>
        <v>2024</v>
      </c>
      <c r="W1294" s="41">
        <f>IF(MONTH(tbl_PV_Milestones[[#This Row],[Actual/Schedule Finish]])&lt;7,YEAR(tbl_PV_Milestones[[#This Row],[Actual/Schedule Finish]]),YEAR(tbl_PV_Milestones[[#This Row],[Actual/Schedule Finish]])+1)</f>
        <v>2024</v>
      </c>
      <c r="X1294" s="41" t="str">
        <f>IF(OR(tbl_PV_Milestones[[#This Row],[Project Status]]="Completed",tbl_PV_Milestones[[#This Row],[Project Status]]="Assumed Completed"),"Yes","No")</f>
        <v>Yes</v>
      </c>
      <c r="Y1294" s="41">
        <f>IF(tbl_PV_Milestones[[#This Row],[Baseline Date]]="",1,0)</f>
        <v>0</v>
      </c>
      <c r="Z1294" s="41">
        <f>IF(tbl_PV_Milestones[[#This Row],[Baseline Date]]&lt;PV_Meta!$B$7,1,0)</f>
        <v>1</v>
      </c>
      <c r="AA1294" s="41">
        <f>IF(tbl_PV_Milestones[[#This Row],[Complete]]="Yes",1,0)</f>
        <v>1</v>
      </c>
      <c r="AB1294" s="41">
        <f>IF(AND(tbl_PV_Milestones[[#This Row],[BL FY]]=2025,tbl_PV_Milestones[[#This Row],[Baseline Date]]&lt;PV_Meta!$B$7),1,0)</f>
        <v>0</v>
      </c>
      <c r="AC1294" s="41">
        <f>IF(AND(tbl_PV_Milestones[[#This Row],[Planned YTD]]=1,tbl_PV_Milestones[[#This Row],[Complete]]="Yes"),1,0)</f>
        <v>0</v>
      </c>
      <c r="AD1294" s="41">
        <f>IF(AND(tbl_PV_Milestones[[#This Row],[Actual/Schedule Finish]]&lt;PV_Meta!$B$7,tbl_PV_Milestones[[#This Row],[Complete]]="No",tbl_PV_Milestones[[#This Row],[Project Status]]&lt;&gt;"On Hold"),1,0)</f>
        <v>0</v>
      </c>
      <c r="AE1294" s="41">
        <f>IF(AND(tbl_PV_Milestones[[#This Row],[Actual/Schedule Finish]]&gt;tbl_PV_Milestones[[#This Row],[Baseline Date]],tbl_PV_Milestones[[#This Row],[Complete]]="No",tbl_PV_Milestones[[#This Row],[Project Status]]&lt;&gt;"On Hold",tbl_PV_Milestones[[#This Row],[Overdue]]=0,tbl_PV_Milestones[[#This Row],[To be Baselined]]&lt;&gt;1),1,0)</f>
        <v>0</v>
      </c>
      <c r="AF1294" s="41">
        <f>IF(AND(tbl_PV_Milestones[[#This Row],[BL FY]]=2025,tbl_PV_Milestones[[#This Row],[Finish FY]]&gt;2025),1,0)</f>
        <v>0</v>
      </c>
      <c r="AG1294" s="56" t="str">
        <f>_xlfn.XLOOKUP(tbl_PV_Milestones[[#This Row],[Work ID]],tbl_PV_Meta[Work ID '#],tbl_PV_Meta[Project Manager/Owner],,0)</f>
        <v>Project Manager 17</v>
      </c>
      <c r="AH1294" s="6"/>
    </row>
    <row r="1295" spans="4:34" x14ac:dyDescent="0.25">
      <c r="D1295" s="6" t="s">
        <v>806</v>
      </c>
      <c r="E1295" s="6" t="s">
        <v>503</v>
      </c>
      <c r="F1295" s="6" t="s">
        <v>1768</v>
      </c>
      <c r="G1295" s="6" t="s">
        <v>561</v>
      </c>
      <c r="H1295" s="6" t="s">
        <v>505</v>
      </c>
      <c r="I1295" s="6" t="s">
        <v>522</v>
      </c>
      <c r="J1295" s="6" t="s">
        <v>806</v>
      </c>
      <c r="K1295" s="6" t="s">
        <v>61</v>
      </c>
      <c r="L1295" s="6" t="s">
        <v>96</v>
      </c>
      <c r="M1295" s="43"/>
      <c r="N1295" s="44" t="s">
        <v>1979</v>
      </c>
      <c r="O1295" s="39">
        <v>45470.708333333299</v>
      </c>
      <c r="P1295" s="39">
        <v>45470.708333333299</v>
      </c>
      <c r="Q1295" s="6">
        <v>0</v>
      </c>
      <c r="R1295" s="6">
        <v>0</v>
      </c>
      <c r="S1295" s="45" t="e">
        <f>_xlfn.CONCAT(#REF!,TRIM(tbl_PV_Milestones[[#This Row],[Milestone Description]]))</f>
        <v>#REF!</v>
      </c>
      <c r="T1295" s="84" t="str">
        <f>IF(COUNTIF(tbl_PV_Milestones[UID],tbl_PV_Milestones[[#This Row],[UID]])&gt;1,"Duplicate","")</f>
        <v>Duplicate</v>
      </c>
      <c r="U1295" s="42" t="str">
        <f>_xlfn.XLOOKUP(tbl_PV_Milestones[[#This Row],[Work ID]],tbl_PV_Meta[Work ID '#],tbl_PV_Meta[Sub-Portfolio])</f>
        <v>Sub-Portfolio 7</v>
      </c>
      <c r="V1295" s="41">
        <f>IF(MONTH(tbl_PV_Milestones[[#This Row],[Baseline Date]])&lt;7,YEAR(tbl_PV_Milestones[[#This Row],[Baseline Date]]),YEAR(tbl_PV_Milestones[[#This Row],[Baseline Date]])+1)</f>
        <v>2024</v>
      </c>
      <c r="W1295" s="41">
        <f>IF(MONTH(tbl_PV_Milestones[[#This Row],[Actual/Schedule Finish]])&lt;7,YEAR(tbl_PV_Milestones[[#This Row],[Actual/Schedule Finish]]),YEAR(tbl_PV_Milestones[[#This Row],[Actual/Schedule Finish]])+1)</f>
        <v>2024</v>
      </c>
      <c r="X1295" s="41" t="str">
        <f>IF(OR(tbl_PV_Milestones[[#This Row],[Project Status]]="Completed",tbl_PV_Milestones[[#This Row],[Project Status]]="Assumed Completed"),"Yes","No")</f>
        <v>Yes</v>
      </c>
      <c r="Y1295" s="41">
        <f>IF(tbl_PV_Milestones[[#This Row],[Baseline Date]]="",1,0)</f>
        <v>0</v>
      </c>
      <c r="Z1295" s="41">
        <f>IF(tbl_PV_Milestones[[#This Row],[Baseline Date]]&lt;PV_Meta!$B$7,1,0)</f>
        <v>1</v>
      </c>
      <c r="AA1295" s="41">
        <f>IF(tbl_PV_Milestones[[#This Row],[Complete]]="Yes",1,0)</f>
        <v>1</v>
      </c>
      <c r="AB1295" s="41">
        <f>IF(AND(tbl_PV_Milestones[[#This Row],[BL FY]]=2025,tbl_PV_Milestones[[#This Row],[Baseline Date]]&lt;PV_Meta!$B$7),1,0)</f>
        <v>0</v>
      </c>
      <c r="AC1295" s="41">
        <f>IF(AND(tbl_PV_Milestones[[#This Row],[Planned YTD]]=1,tbl_PV_Milestones[[#This Row],[Complete]]="Yes"),1,0)</f>
        <v>0</v>
      </c>
      <c r="AD1295" s="41">
        <f>IF(AND(tbl_PV_Milestones[[#This Row],[Actual/Schedule Finish]]&lt;PV_Meta!$B$7,tbl_PV_Milestones[[#This Row],[Complete]]="No",tbl_PV_Milestones[[#This Row],[Project Status]]&lt;&gt;"On Hold"),1,0)</f>
        <v>0</v>
      </c>
      <c r="AE1295" s="41">
        <f>IF(AND(tbl_PV_Milestones[[#This Row],[Actual/Schedule Finish]]&gt;tbl_PV_Milestones[[#This Row],[Baseline Date]],tbl_PV_Milestones[[#This Row],[Complete]]="No",tbl_PV_Milestones[[#This Row],[Project Status]]&lt;&gt;"On Hold",tbl_PV_Milestones[[#This Row],[Overdue]]=0,tbl_PV_Milestones[[#This Row],[To be Baselined]]&lt;&gt;1),1,0)</f>
        <v>0</v>
      </c>
      <c r="AF1295" s="41">
        <f>IF(AND(tbl_PV_Milestones[[#This Row],[BL FY]]=2025,tbl_PV_Milestones[[#This Row],[Finish FY]]&gt;2025),1,0)</f>
        <v>0</v>
      </c>
      <c r="AG1295" s="56" t="str">
        <f>_xlfn.XLOOKUP(tbl_PV_Milestones[[#This Row],[Work ID]],tbl_PV_Meta[Work ID '#],tbl_PV_Meta[Project Manager/Owner],,0)</f>
        <v>Project Manager 38</v>
      </c>
      <c r="AH1295" s="6"/>
    </row>
    <row r="1296" spans="4:34" x14ac:dyDescent="0.25">
      <c r="D1296" s="6" t="s">
        <v>806</v>
      </c>
      <c r="E1296" s="6" t="s">
        <v>503</v>
      </c>
      <c r="F1296" s="6" t="s">
        <v>1768</v>
      </c>
      <c r="G1296" s="6" t="s">
        <v>562</v>
      </c>
      <c r="H1296" s="6" t="s">
        <v>505</v>
      </c>
      <c r="I1296" s="6" t="s">
        <v>522</v>
      </c>
      <c r="J1296" s="6" t="s">
        <v>806</v>
      </c>
      <c r="K1296" s="6" t="s">
        <v>61</v>
      </c>
      <c r="L1296" s="6" t="s">
        <v>96</v>
      </c>
      <c r="M1296" s="43"/>
      <c r="N1296" s="44" t="s">
        <v>1979</v>
      </c>
      <c r="O1296" s="39">
        <v>45470.708333333299</v>
      </c>
      <c r="P1296" s="39">
        <v>45470.708333333299</v>
      </c>
      <c r="Q1296" s="6">
        <v>0</v>
      </c>
      <c r="R1296" s="6">
        <v>0</v>
      </c>
      <c r="S1296" s="45" t="e">
        <f>_xlfn.CONCAT(#REF!,TRIM(tbl_PV_Milestones[[#This Row],[Milestone Description]]))</f>
        <v>#REF!</v>
      </c>
      <c r="T1296" s="84" t="str">
        <f>IF(COUNTIF(tbl_PV_Milestones[UID],tbl_PV_Milestones[[#This Row],[UID]])&gt;1,"Duplicate","")</f>
        <v>Duplicate</v>
      </c>
      <c r="U1296" s="42" t="str">
        <f>_xlfn.XLOOKUP(tbl_PV_Milestones[[#This Row],[Work ID]],tbl_PV_Meta[Work ID '#],tbl_PV_Meta[Sub-Portfolio])</f>
        <v>Sub-Portfolio 7</v>
      </c>
      <c r="V1296" s="41">
        <f>IF(MONTH(tbl_PV_Milestones[[#This Row],[Baseline Date]])&lt;7,YEAR(tbl_PV_Milestones[[#This Row],[Baseline Date]]),YEAR(tbl_PV_Milestones[[#This Row],[Baseline Date]])+1)</f>
        <v>2024</v>
      </c>
      <c r="W1296" s="41">
        <f>IF(MONTH(tbl_PV_Milestones[[#This Row],[Actual/Schedule Finish]])&lt;7,YEAR(tbl_PV_Milestones[[#This Row],[Actual/Schedule Finish]]),YEAR(tbl_PV_Milestones[[#This Row],[Actual/Schedule Finish]])+1)</f>
        <v>2024</v>
      </c>
      <c r="X1296" s="41" t="str">
        <f>IF(OR(tbl_PV_Milestones[[#This Row],[Project Status]]="Completed",tbl_PV_Milestones[[#This Row],[Project Status]]="Assumed Completed"),"Yes","No")</f>
        <v>Yes</v>
      </c>
      <c r="Y1296" s="41">
        <f>IF(tbl_PV_Milestones[[#This Row],[Baseline Date]]="",1,0)</f>
        <v>0</v>
      </c>
      <c r="Z1296" s="41">
        <f>IF(tbl_PV_Milestones[[#This Row],[Baseline Date]]&lt;PV_Meta!$B$7,1,0)</f>
        <v>1</v>
      </c>
      <c r="AA1296" s="41">
        <f>IF(tbl_PV_Milestones[[#This Row],[Complete]]="Yes",1,0)</f>
        <v>1</v>
      </c>
      <c r="AB1296" s="41">
        <f>IF(AND(tbl_PV_Milestones[[#This Row],[BL FY]]=2025,tbl_PV_Milestones[[#This Row],[Baseline Date]]&lt;PV_Meta!$B$7),1,0)</f>
        <v>0</v>
      </c>
      <c r="AC1296" s="41">
        <f>IF(AND(tbl_PV_Milestones[[#This Row],[Planned YTD]]=1,tbl_PV_Milestones[[#This Row],[Complete]]="Yes"),1,0)</f>
        <v>0</v>
      </c>
      <c r="AD1296" s="41">
        <f>IF(AND(tbl_PV_Milestones[[#This Row],[Actual/Schedule Finish]]&lt;PV_Meta!$B$7,tbl_PV_Milestones[[#This Row],[Complete]]="No",tbl_PV_Milestones[[#This Row],[Project Status]]&lt;&gt;"On Hold"),1,0)</f>
        <v>0</v>
      </c>
      <c r="AE1296" s="41">
        <f>IF(AND(tbl_PV_Milestones[[#This Row],[Actual/Schedule Finish]]&gt;tbl_PV_Milestones[[#This Row],[Baseline Date]],tbl_PV_Milestones[[#This Row],[Complete]]="No",tbl_PV_Milestones[[#This Row],[Project Status]]&lt;&gt;"On Hold",tbl_PV_Milestones[[#This Row],[Overdue]]=0,tbl_PV_Milestones[[#This Row],[To be Baselined]]&lt;&gt;1),1,0)</f>
        <v>0</v>
      </c>
      <c r="AF1296" s="41">
        <f>IF(AND(tbl_PV_Milestones[[#This Row],[BL FY]]=2025,tbl_PV_Milestones[[#This Row],[Finish FY]]&gt;2025),1,0)</f>
        <v>0</v>
      </c>
      <c r="AG1296" s="56" t="str">
        <f>_xlfn.XLOOKUP(tbl_PV_Milestones[[#This Row],[Work ID]],tbl_PV_Meta[Work ID '#],tbl_PV_Meta[Project Manager/Owner],,0)</f>
        <v>Project Manager 38</v>
      </c>
      <c r="AH1296" s="6"/>
    </row>
    <row r="1297" spans="4:34" x14ac:dyDescent="0.25">
      <c r="D1297" s="6" t="s">
        <v>806</v>
      </c>
      <c r="E1297" s="6" t="s">
        <v>503</v>
      </c>
      <c r="F1297" s="6" t="s">
        <v>1768</v>
      </c>
      <c r="G1297" s="6" t="s">
        <v>563</v>
      </c>
      <c r="H1297" s="6" t="s">
        <v>505</v>
      </c>
      <c r="I1297" s="6" t="s">
        <v>522</v>
      </c>
      <c r="J1297" s="6" t="s">
        <v>806</v>
      </c>
      <c r="K1297" s="6" t="s">
        <v>61</v>
      </c>
      <c r="L1297" s="6" t="s">
        <v>96</v>
      </c>
      <c r="M1297" s="43"/>
      <c r="N1297" s="44" t="s">
        <v>1979</v>
      </c>
      <c r="O1297" s="39">
        <v>45470.708333333299</v>
      </c>
      <c r="P1297" s="39">
        <v>45470.708333333299</v>
      </c>
      <c r="Q1297" s="6">
        <v>0</v>
      </c>
      <c r="R1297" s="6">
        <v>0</v>
      </c>
      <c r="S1297" s="45" t="e">
        <f>_xlfn.CONCAT(#REF!,TRIM(tbl_PV_Milestones[[#This Row],[Milestone Description]]))</f>
        <v>#REF!</v>
      </c>
      <c r="T1297" s="84" t="str">
        <f>IF(COUNTIF(tbl_PV_Milestones[UID],tbl_PV_Milestones[[#This Row],[UID]])&gt;1,"Duplicate","")</f>
        <v>Duplicate</v>
      </c>
      <c r="U1297" s="42" t="str">
        <f>_xlfn.XLOOKUP(tbl_PV_Milestones[[#This Row],[Work ID]],tbl_PV_Meta[Work ID '#],tbl_PV_Meta[Sub-Portfolio])</f>
        <v>Sub-Portfolio 7</v>
      </c>
      <c r="V1297" s="41">
        <f>IF(MONTH(tbl_PV_Milestones[[#This Row],[Baseline Date]])&lt;7,YEAR(tbl_PV_Milestones[[#This Row],[Baseline Date]]),YEAR(tbl_PV_Milestones[[#This Row],[Baseline Date]])+1)</f>
        <v>2024</v>
      </c>
      <c r="W1297" s="41">
        <f>IF(MONTH(tbl_PV_Milestones[[#This Row],[Actual/Schedule Finish]])&lt;7,YEAR(tbl_PV_Milestones[[#This Row],[Actual/Schedule Finish]]),YEAR(tbl_PV_Milestones[[#This Row],[Actual/Schedule Finish]])+1)</f>
        <v>2024</v>
      </c>
      <c r="X1297" s="41" t="str">
        <f>IF(OR(tbl_PV_Milestones[[#This Row],[Project Status]]="Completed",tbl_PV_Milestones[[#This Row],[Project Status]]="Assumed Completed"),"Yes","No")</f>
        <v>Yes</v>
      </c>
      <c r="Y1297" s="41">
        <f>IF(tbl_PV_Milestones[[#This Row],[Baseline Date]]="",1,0)</f>
        <v>0</v>
      </c>
      <c r="Z1297" s="41">
        <f>IF(tbl_PV_Milestones[[#This Row],[Baseline Date]]&lt;PV_Meta!$B$7,1,0)</f>
        <v>1</v>
      </c>
      <c r="AA1297" s="41">
        <f>IF(tbl_PV_Milestones[[#This Row],[Complete]]="Yes",1,0)</f>
        <v>1</v>
      </c>
      <c r="AB1297" s="41">
        <f>IF(AND(tbl_PV_Milestones[[#This Row],[BL FY]]=2025,tbl_PV_Milestones[[#This Row],[Baseline Date]]&lt;PV_Meta!$B$7),1,0)</f>
        <v>0</v>
      </c>
      <c r="AC1297" s="41">
        <f>IF(AND(tbl_PV_Milestones[[#This Row],[Planned YTD]]=1,tbl_PV_Milestones[[#This Row],[Complete]]="Yes"),1,0)</f>
        <v>0</v>
      </c>
      <c r="AD1297" s="41">
        <f>IF(AND(tbl_PV_Milestones[[#This Row],[Actual/Schedule Finish]]&lt;PV_Meta!$B$7,tbl_PV_Milestones[[#This Row],[Complete]]="No",tbl_PV_Milestones[[#This Row],[Project Status]]&lt;&gt;"On Hold"),1,0)</f>
        <v>0</v>
      </c>
      <c r="AE1297" s="41">
        <f>IF(AND(tbl_PV_Milestones[[#This Row],[Actual/Schedule Finish]]&gt;tbl_PV_Milestones[[#This Row],[Baseline Date]],tbl_PV_Milestones[[#This Row],[Complete]]="No",tbl_PV_Milestones[[#This Row],[Project Status]]&lt;&gt;"On Hold",tbl_PV_Milestones[[#This Row],[Overdue]]=0,tbl_PV_Milestones[[#This Row],[To be Baselined]]&lt;&gt;1),1,0)</f>
        <v>0</v>
      </c>
      <c r="AF1297" s="41">
        <f>IF(AND(tbl_PV_Milestones[[#This Row],[BL FY]]=2025,tbl_PV_Milestones[[#This Row],[Finish FY]]&gt;2025),1,0)</f>
        <v>0</v>
      </c>
      <c r="AG1297" s="56" t="str">
        <f>_xlfn.XLOOKUP(tbl_PV_Milestones[[#This Row],[Work ID]],tbl_PV_Meta[Work ID '#],tbl_PV_Meta[Project Manager/Owner],,0)</f>
        <v>Project Manager 38</v>
      </c>
      <c r="AH1297" s="6"/>
    </row>
    <row r="1298" spans="4:34" x14ac:dyDescent="0.25">
      <c r="D1298" s="6" t="s">
        <v>806</v>
      </c>
      <c r="E1298" s="6" t="s">
        <v>503</v>
      </c>
      <c r="F1298" s="6" t="s">
        <v>1768</v>
      </c>
      <c r="G1298" s="6" t="s">
        <v>564</v>
      </c>
      <c r="H1298" s="6" t="s">
        <v>505</v>
      </c>
      <c r="I1298" s="6" t="s">
        <v>522</v>
      </c>
      <c r="J1298" s="6" t="s">
        <v>806</v>
      </c>
      <c r="K1298" s="6" t="s">
        <v>61</v>
      </c>
      <c r="L1298" s="6" t="s">
        <v>96</v>
      </c>
      <c r="M1298" s="43"/>
      <c r="N1298" s="44" t="s">
        <v>1979</v>
      </c>
      <c r="O1298" s="39">
        <v>45470.708333333299</v>
      </c>
      <c r="P1298" s="39">
        <v>45470.708333333299</v>
      </c>
      <c r="Q1298" s="6">
        <v>0</v>
      </c>
      <c r="R1298" s="6">
        <v>0</v>
      </c>
      <c r="S1298" s="45" t="e">
        <f>_xlfn.CONCAT(#REF!,TRIM(tbl_PV_Milestones[[#This Row],[Milestone Description]]))</f>
        <v>#REF!</v>
      </c>
      <c r="T1298" s="84" t="str">
        <f>IF(COUNTIF(tbl_PV_Milestones[UID],tbl_PV_Milestones[[#This Row],[UID]])&gt;1,"Duplicate","")</f>
        <v>Duplicate</v>
      </c>
      <c r="U1298" s="42" t="str">
        <f>_xlfn.XLOOKUP(tbl_PV_Milestones[[#This Row],[Work ID]],tbl_PV_Meta[Work ID '#],tbl_PV_Meta[Sub-Portfolio])</f>
        <v>Sub-Portfolio 7</v>
      </c>
      <c r="V1298" s="41">
        <f>IF(MONTH(tbl_PV_Milestones[[#This Row],[Baseline Date]])&lt;7,YEAR(tbl_PV_Milestones[[#This Row],[Baseline Date]]),YEAR(tbl_PV_Milestones[[#This Row],[Baseline Date]])+1)</f>
        <v>2024</v>
      </c>
      <c r="W1298" s="41">
        <f>IF(MONTH(tbl_PV_Milestones[[#This Row],[Actual/Schedule Finish]])&lt;7,YEAR(tbl_PV_Milestones[[#This Row],[Actual/Schedule Finish]]),YEAR(tbl_PV_Milestones[[#This Row],[Actual/Schedule Finish]])+1)</f>
        <v>2024</v>
      </c>
      <c r="X1298" s="41" t="str">
        <f>IF(OR(tbl_PV_Milestones[[#This Row],[Project Status]]="Completed",tbl_PV_Milestones[[#This Row],[Project Status]]="Assumed Completed"),"Yes","No")</f>
        <v>Yes</v>
      </c>
      <c r="Y1298" s="41">
        <f>IF(tbl_PV_Milestones[[#This Row],[Baseline Date]]="",1,0)</f>
        <v>0</v>
      </c>
      <c r="Z1298" s="41">
        <f>IF(tbl_PV_Milestones[[#This Row],[Baseline Date]]&lt;PV_Meta!$B$7,1,0)</f>
        <v>1</v>
      </c>
      <c r="AA1298" s="41">
        <f>IF(tbl_PV_Milestones[[#This Row],[Complete]]="Yes",1,0)</f>
        <v>1</v>
      </c>
      <c r="AB1298" s="41">
        <f>IF(AND(tbl_PV_Milestones[[#This Row],[BL FY]]=2025,tbl_PV_Milestones[[#This Row],[Baseline Date]]&lt;PV_Meta!$B$7),1,0)</f>
        <v>0</v>
      </c>
      <c r="AC1298" s="41">
        <f>IF(AND(tbl_PV_Milestones[[#This Row],[Planned YTD]]=1,tbl_PV_Milestones[[#This Row],[Complete]]="Yes"),1,0)</f>
        <v>0</v>
      </c>
      <c r="AD1298" s="41">
        <f>IF(AND(tbl_PV_Milestones[[#This Row],[Actual/Schedule Finish]]&lt;PV_Meta!$B$7,tbl_PV_Milestones[[#This Row],[Complete]]="No",tbl_PV_Milestones[[#This Row],[Project Status]]&lt;&gt;"On Hold"),1,0)</f>
        <v>0</v>
      </c>
      <c r="AE1298" s="41">
        <f>IF(AND(tbl_PV_Milestones[[#This Row],[Actual/Schedule Finish]]&gt;tbl_PV_Milestones[[#This Row],[Baseline Date]],tbl_PV_Milestones[[#This Row],[Complete]]="No",tbl_PV_Milestones[[#This Row],[Project Status]]&lt;&gt;"On Hold",tbl_PV_Milestones[[#This Row],[Overdue]]=0,tbl_PV_Milestones[[#This Row],[To be Baselined]]&lt;&gt;1),1,0)</f>
        <v>0</v>
      </c>
      <c r="AF1298" s="41">
        <f>IF(AND(tbl_PV_Milestones[[#This Row],[BL FY]]=2025,tbl_PV_Milestones[[#This Row],[Finish FY]]&gt;2025),1,0)</f>
        <v>0</v>
      </c>
      <c r="AG1298" s="56" t="str">
        <f>_xlfn.XLOOKUP(tbl_PV_Milestones[[#This Row],[Work ID]],tbl_PV_Meta[Work ID '#],tbl_PV_Meta[Project Manager/Owner],,0)</f>
        <v>Project Manager 38</v>
      </c>
      <c r="AH1298" s="6"/>
    </row>
    <row r="1299" spans="4:34" x14ac:dyDescent="0.25">
      <c r="D1299" s="6" t="s">
        <v>806</v>
      </c>
      <c r="E1299" s="6" t="s">
        <v>503</v>
      </c>
      <c r="F1299" s="6" t="s">
        <v>1768</v>
      </c>
      <c r="G1299" s="6" t="s">
        <v>565</v>
      </c>
      <c r="H1299" s="6" t="s">
        <v>519</v>
      </c>
      <c r="I1299" s="6" t="s">
        <v>522</v>
      </c>
      <c r="J1299" s="6" t="s">
        <v>806</v>
      </c>
      <c r="K1299" s="6" t="s">
        <v>61</v>
      </c>
      <c r="L1299" s="6" t="s">
        <v>96</v>
      </c>
      <c r="M1299" s="43"/>
      <c r="N1299" s="44" t="s">
        <v>1979</v>
      </c>
      <c r="O1299" s="39">
        <v>45470.708333333299</v>
      </c>
      <c r="P1299" s="39">
        <v>45470.708333333299</v>
      </c>
      <c r="Q1299" s="6">
        <v>0</v>
      </c>
      <c r="R1299" s="6">
        <v>0</v>
      </c>
      <c r="S1299" s="45" t="e">
        <f>_xlfn.CONCAT(#REF!,TRIM(tbl_PV_Milestones[[#This Row],[Milestone Description]]))</f>
        <v>#REF!</v>
      </c>
      <c r="T1299" s="84" t="str">
        <f>IF(COUNTIF(tbl_PV_Milestones[UID],tbl_PV_Milestones[[#This Row],[UID]])&gt;1,"Duplicate","")</f>
        <v>Duplicate</v>
      </c>
      <c r="U1299" s="42" t="str">
        <f>_xlfn.XLOOKUP(tbl_PV_Milestones[[#This Row],[Work ID]],tbl_PV_Meta[Work ID '#],tbl_PV_Meta[Sub-Portfolio])</f>
        <v>Sub-Portfolio 7</v>
      </c>
      <c r="V1299" s="41">
        <f>IF(MONTH(tbl_PV_Milestones[[#This Row],[Baseline Date]])&lt;7,YEAR(tbl_PV_Milestones[[#This Row],[Baseline Date]]),YEAR(tbl_PV_Milestones[[#This Row],[Baseline Date]])+1)</f>
        <v>2024</v>
      </c>
      <c r="W1299" s="41">
        <f>IF(MONTH(tbl_PV_Milestones[[#This Row],[Actual/Schedule Finish]])&lt;7,YEAR(tbl_PV_Milestones[[#This Row],[Actual/Schedule Finish]]),YEAR(tbl_PV_Milestones[[#This Row],[Actual/Schedule Finish]])+1)</f>
        <v>2024</v>
      </c>
      <c r="X1299" s="41" t="str">
        <f>IF(OR(tbl_PV_Milestones[[#This Row],[Project Status]]="Completed",tbl_PV_Milestones[[#This Row],[Project Status]]="Assumed Completed"),"Yes","No")</f>
        <v>Yes</v>
      </c>
      <c r="Y1299" s="41">
        <f>IF(tbl_PV_Milestones[[#This Row],[Baseline Date]]="",1,0)</f>
        <v>0</v>
      </c>
      <c r="Z1299" s="41">
        <f>IF(tbl_PV_Milestones[[#This Row],[Baseline Date]]&lt;PV_Meta!$B$7,1,0)</f>
        <v>1</v>
      </c>
      <c r="AA1299" s="41">
        <f>IF(tbl_PV_Milestones[[#This Row],[Complete]]="Yes",1,0)</f>
        <v>1</v>
      </c>
      <c r="AB1299" s="41">
        <f>IF(AND(tbl_PV_Milestones[[#This Row],[BL FY]]=2025,tbl_PV_Milestones[[#This Row],[Baseline Date]]&lt;PV_Meta!$B$7),1,0)</f>
        <v>0</v>
      </c>
      <c r="AC1299" s="41">
        <f>IF(AND(tbl_PV_Milestones[[#This Row],[Planned YTD]]=1,tbl_PV_Milestones[[#This Row],[Complete]]="Yes"),1,0)</f>
        <v>0</v>
      </c>
      <c r="AD1299" s="41">
        <f>IF(AND(tbl_PV_Milestones[[#This Row],[Actual/Schedule Finish]]&lt;PV_Meta!$B$7,tbl_PV_Milestones[[#This Row],[Complete]]="No",tbl_PV_Milestones[[#This Row],[Project Status]]&lt;&gt;"On Hold"),1,0)</f>
        <v>0</v>
      </c>
      <c r="AE1299" s="41">
        <f>IF(AND(tbl_PV_Milestones[[#This Row],[Actual/Schedule Finish]]&gt;tbl_PV_Milestones[[#This Row],[Baseline Date]],tbl_PV_Milestones[[#This Row],[Complete]]="No",tbl_PV_Milestones[[#This Row],[Project Status]]&lt;&gt;"On Hold",tbl_PV_Milestones[[#This Row],[Overdue]]=0,tbl_PV_Milestones[[#This Row],[To be Baselined]]&lt;&gt;1),1,0)</f>
        <v>0</v>
      </c>
      <c r="AF1299" s="41">
        <f>IF(AND(tbl_PV_Milestones[[#This Row],[BL FY]]=2025,tbl_PV_Milestones[[#This Row],[Finish FY]]&gt;2025),1,0)</f>
        <v>0</v>
      </c>
      <c r="AG1299" s="56" t="str">
        <f>_xlfn.XLOOKUP(tbl_PV_Milestones[[#This Row],[Work ID]],tbl_PV_Meta[Work ID '#],tbl_PV_Meta[Project Manager/Owner],,0)</f>
        <v>Project Manager 38</v>
      </c>
      <c r="AH1299" s="6"/>
    </row>
    <row r="1300" spans="4:34" x14ac:dyDescent="0.25">
      <c r="D1300" s="6" t="s">
        <v>806</v>
      </c>
      <c r="E1300" s="6" t="s">
        <v>52</v>
      </c>
      <c r="F1300" s="6" t="s">
        <v>1700</v>
      </c>
      <c r="G1300" s="6" t="s">
        <v>562</v>
      </c>
      <c r="H1300" s="6" t="s">
        <v>505</v>
      </c>
      <c r="I1300" s="6" t="s">
        <v>522</v>
      </c>
      <c r="J1300" s="6" t="s">
        <v>806</v>
      </c>
      <c r="K1300" s="6" t="s">
        <v>36</v>
      </c>
      <c r="L1300" s="6" t="s">
        <v>88</v>
      </c>
      <c r="M1300" s="43"/>
      <c r="N1300" s="44" t="s">
        <v>1979</v>
      </c>
      <c r="O1300" s="39">
        <v>43759.708333333299</v>
      </c>
      <c r="S1300" s="45" t="e">
        <f>_xlfn.CONCAT(#REF!,TRIM(tbl_PV_Milestones[[#This Row],[Milestone Description]]))</f>
        <v>#REF!</v>
      </c>
      <c r="T1300" s="84" t="str">
        <f>IF(COUNTIF(tbl_PV_Milestones[UID],tbl_PV_Milestones[[#This Row],[UID]])&gt;1,"Duplicate","")</f>
        <v>Duplicate</v>
      </c>
      <c r="U1300" s="42" t="str">
        <f>_xlfn.XLOOKUP(tbl_PV_Milestones[[#This Row],[Work ID]],tbl_PV_Meta[Work ID '#],tbl_PV_Meta[Sub-Portfolio])</f>
        <v>Sub-Portfolio 7</v>
      </c>
      <c r="V1300" s="41">
        <f>IF(MONTH(tbl_PV_Milestones[[#This Row],[Baseline Date]])&lt;7,YEAR(tbl_PV_Milestones[[#This Row],[Baseline Date]]),YEAR(tbl_PV_Milestones[[#This Row],[Baseline Date]])+1)</f>
        <v>1900</v>
      </c>
      <c r="W1300" s="41">
        <f>IF(MONTH(tbl_PV_Milestones[[#This Row],[Actual/Schedule Finish]])&lt;7,YEAR(tbl_PV_Milestones[[#This Row],[Actual/Schedule Finish]]),YEAR(tbl_PV_Milestones[[#This Row],[Actual/Schedule Finish]])+1)</f>
        <v>2020</v>
      </c>
      <c r="X1300" s="41" t="str">
        <f>IF(OR(tbl_PV_Milestones[[#This Row],[Project Status]]="Completed",tbl_PV_Milestones[[#This Row],[Project Status]]="Assumed Completed"),"Yes","No")</f>
        <v>Yes</v>
      </c>
      <c r="Y1300" s="41">
        <f>IF(tbl_PV_Milestones[[#This Row],[Baseline Date]]="",1,0)</f>
        <v>1</v>
      </c>
      <c r="Z1300" s="41">
        <f>IF(tbl_PV_Milestones[[#This Row],[Baseline Date]]&lt;PV_Meta!$B$7,1,0)</f>
        <v>1</v>
      </c>
      <c r="AA1300" s="41">
        <f>IF(tbl_PV_Milestones[[#This Row],[Complete]]="Yes",1,0)</f>
        <v>1</v>
      </c>
      <c r="AB1300" s="41">
        <f>IF(AND(tbl_PV_Milestones[[#This Row],[BL FY]]=2025,tbl_PV_Milestones[[#This Row],[Baseline Date]]&lt;PV_Meta!$B$7),1,0)</f>
        <v>0</v>
      </c>
      <c r="AC1300" s="41">
        <f>IF(AND(tbl_PV_Milestones[[#This Row],[Planned YTD]]=1,tbl_PV_Milestones[[#This Row],[Complete]]="Yes"),1,0)</f>
        <v>0</v>
      </c>
      <c r="AD1300" s="41">
        <f>IF(AND(tbl_PV_Milestones[[#This Row],[Actual/Schedule Finish]]&lt;PV_Meta!$B$7,tbl_PV_Milestones[[#This Row],[Complete]]="No",tbl_PV_Milestones[[#This Row],[Project Status]]&lt;&gt;"On Hold"),1,0)</f>
        <v>0</v>
      </c>
      <c r="AE1300" s="41">
        <f>IF(AND(tbl_PV_Milestones[[#This Row],[Actual/Schedule Finish]]&gt;tbl_PV_Milestones[[#This Row],[Baseline Date]],tbl_PV_Milestones[[#This Row],[Complete]]="No",tbl_PV_Milestones[[#This Row],[Project Status]]&lt;&gt;"On Hold",tbl_PV_Milestones[[#This Row],[Overdue]]=0,tbl_PV_Milestones[[#This Row],[To be Baselined]]&lt;&gt;1),1,0)</f>
        <v>0</v>
      </c>
      <c r="AF1300" s="41">
        <f>IF(AND(tbl_PV_Milestones[[#This Row],[BL FY]]=2025,tbl_PV_Milestones[[#This Row],[Finish FY]]&gt;2025),1,0)</f>
        <v>0</v>
      </c>
      <c r="AG1300" s="56" t="str">
        <f>_xlfn.XLOOKUP(tbl_PV_Milestones[[#This Row],[Work ID]],tbl_PV_Meta[Work ID '#],tbl_PV_Meta[Project Manager/Owner],,0)</f>
        <v>Project Manager 17</v>
      </c>
      <c r="AH1300" s="6"/>
    </row>
    <row r="1301" spans="4:34" x14ac:dyDescent="0.25">
      <c r="D1301" s="6" t="s">
        <v>806</v>
      </c>
      <c r="E1301" s="6" t="s">
        <v>52</v>
      </c>
      <c r="F1301" s="6" t="s">
        <v>1700</v>
      </c>
      <c r="G1301" s="6" t="s">
        <v>563</v>
      </c>
      <c r="H1301" s="6" t="s">
        <v>505</v>
      </c>
      <c r="I1301" s="6" t="s">
        <v>522</v>
      </c>
      <c r="J1301" s="6" t="s">
        <v>806</v>
      </c>
      <c r="K1301" s="6" t="s">
        <v>36</v>
      </c>
      <c r="L1301" s="6" t="s">
        <v>88</v>
      </c>
      <c r="M1301" s="43"/>
      <c r="N1301" s="44" t="s">
        <v>1979</v>
      </c>
      <c r="O1301" s="39">
        <v>43759.708333333299</v>
      </c>
      <c r="S1301" s="45" t="e">
        <f>_xlfn.CONCAT(#REF!,TRIM(tbl_PV_Milestones[[#This Row],[Milestone Description]]))</f>
        <v>#REF!</v>
      </c>
      <c r="T1301" s="84" t="str">
        <f>IF(COUNTIF(tbl_PV_Milestones[UID],tbl_PV_Milestones[[#This Row],[UID]])&gt;1,"Duplicate","")</f>
        <v>Duplicate</v>
      </c>
      <c r="U1301" s="42" t="str">
        <f>_xlfn.XLOOKUP(tbl_PV_Milestones[[#This Row],[Work ID]],tbl_PV_Meta[Work ID '#],tbl_PV_Meta[Sub-Portfolio])</f>
        <v>Sub-Portfolio 7</v>
      </c>
      <c r="V1301" s="41">
        <f>IF(MONTH(tbl_PV_Milestones[[#This Row],[Baseline Date]])&lt;7,YEAR(tbl_PV_Milestones[[#This Row],[Baseline Date]]),YEAR(tbl_PV_Milestones[[#This Row],[Baseline Date]])+1)</f>
        <v>1900</v>
      </c>
      <c r="W1301" s="41">
        <f>IF(MONTH(tbl_PV_Milestones[[#This Row],[Actual/Schedule Finish]])&lt;7,YEAR(tbl_PV_Milestones[[#This Row],[Actual/Schedule Finish]]),YEAR(tbl_PV_Milestones[[#This Row],[Actual/Schedule Finish]])+1)</f>
        <v>2020</v>
      </c>
      <c r="X1301" s="41" t="str">
        <f>IF(OR(tbl_PV_Milestones[[#This Row],[Project Status]]="Completed",tbl_PV_Milestones[[#This Row],[Project Status]]="Assumed Completed"),"Yes","No")</f>
        <v>Yes</v>
      </c>
      <c r="Y1301" s="41">
        <f>IF(tbl_PV_Milestones[[#This Row],[Baseline Date]]="",1,0)</f>
        <v>1</v>
      </c>
      <c r="Z1301" s="41">
        <f>IF(tbl_PV_Milestones[[#This Row],[Baseline Date]]&lt;PV_Meta!$B$7,1,0)</f>
        <v>1</v>
      </c>
      <c r="AA1301" s="41">
        <f>IF(tbl_PV_Milestones[[#This Row],[Complete]]="Yes",1,0)</f>
        <v>1</v>
      </c>
      <c r="AB1301" s="41">
        <f>IF(AND(tbl_PV_Milestones[[#This Row],[BL FY]]=2025,tbl_PV_Milestones[[#This Row],[Baseline Date]]&lt;PV_Meta!$B$7),1,0)</f>
        <v>0</v>
      </c>
      <c r="AC1301" s="41">
        <f>IF(AND(tbl_PV_Milestones[[#This Row],[Planned YTD]]=1,tbl_PV_Milestones[[#This Row],[Complete]]="Yes"),1,0)</f>
        <v>0</v>
      </c>
      <c r="AD1301" s="41">
        <f>IF(AND(tbl_PV_Milestones[[#This Row],[Actual/Schedule Finish]]&lt;PV_Meta!$B$7,tbl_PV_Milestones[[#This Row],[Complete]]="No",tbl_PV_Milestones[[#This Row],[Project Status]]&lt;&gt;"On Hold"),1,0)</f>
        <v>0</v>
      </c>
      <c r="AE1301" s="41">
        <f>IF(AND(tbl_PV_Milestones[[#This Row],[Actual/Schedule Finish]]&gt;tbl_PV_Milestones[[#This Row],[Baseline Date]],tbl_PV_Milestones[[#This Row],[Complete]]="No",tbl_PV_Milestones[[#This Row],[Project Status]]&lt;&gt;"On Hold",tbl_PV_Milestones[[#This Row],[Overdue]]=0,tbl_PV_Milestones[[#This Row],[To be Baselined]]&lt;&gt;1),1,0)</f>
        <v>0</v>
      </c>
      <c r="AF1301" s="41">
        <f>IF(AND(tbl_PV_Milestones[[#This Row],[BL FY]]=2025,tbl_PV_Milestones[[#This Row],[Finish FY]]&gt;2025),1,0)</f>
        <v>0</v>
      </c>
      <c r="AG1301" s="56" t="str">
        <f>_xlfn.XLOOKUP(tbl_PV_Milestones[[#This Row],[Work ID]],tbl_PV_Meta[Work ID '#],tbl_PV_Meta[Project Manager/Owner],,0)</f>
        <v>Project Manager 17</v>
      </c>
      <c r="AH1301" s="6"/>
    </row>
    <row r="1302" spans="4:34" x14ac:dyDescent="0.25">
      <c r="D1302" s="6" t="s">
        <v>806</v>
      </c>
      <c r="E1302" s="6" t="s">
        <v>52</v>
      </c>
      <c r="F1302" s="6" t="s">
        <v>1700</v>
      </c>
      <c r="G1302" s="6" t="s">
        <v>564</v>
      </c>
      <c r="H1302" s="6" t="s">
        <v>505</v>
      </c>
      <c r="I1302" s="6" t="s">
        <v>522</v>
      </c>
      <c r="J1302" s="6" t="s">
        <v>806</v>
      </c>
      <c r="K1302" s="6" t="s">
        <v>36</v>
      </c>
      <c r="L1302" s="6" t="s">
        <v>88</v>
      </c>
      <c r="M1302" s="43"/>
      <c r="N1302" s="44" t="s">
        <v>1979</v>
      </c>
      <c r="O1302" s="39">
        <v>43759.708333333299</v>
      </c>
      <c r="S1302" s="45" t="e">
        <f>_xlfn.CONCAT(#REF!,TRIM(tbl_PV_Milestones[[#This Row],[Milestone Description]]))</f>
        <v>#REF!</v>
      </c>
      <c r="T1302" s="84" t="str">
        <f>IF(COUNTIF(tbl_PV_Milestones[UID],tbl_PV_Milestones[[#This Row],[UID]])&gt;1,"Duplicate","")</f>
        <v>Duplicate</v>
      </c>
      <c r="U1302" s="42" t="str">
        <f>_xlfn.XLOOKUP(tbl_PV_Milestones[[#This Row],[Work ID]],tbl_PV_Meta[Work ID '#],tbl_PV_Meta[Sub-Portfolio])</f>
        <v>Sub-Portfolio 7</v>
      </c>
      <c r="V1302" s="41">
        <f>IF(MONTH(tbl_PV_Milestones[[#This Row],[Baseline Date]])&lt;7,YEAR(tbl_PV_Milestones[[#This Row],[Baseline Date]]),YEAR(tbl_PV_Milestones[[#This Row],[Baseline Date]])+1)</f>
        <v>1900</v>
      </c>
      <c r="W1302" s="41">
        <f>IF(MONTH(tbl_PV_Milestones[[#This Row],[Actual/Schedule Finish]])&lt;7,YEAR(tbl_PV_Milestones[[#This Row],[Actual/Schedule Finish]]),YEAR(tbl_PV_Milestones[[#This Row],[Actual/Schedule Finish]])+1)</f>
        <v>2020</v>
      </c>
      <c r="X1302" s="41" t="str">
        <f>IF(OR(tbl_PV_Milestones[[#This Row],[Project Status]]="Completed",tbl_PV_Milestones[[#This Row],[Project Status]]="Assumed Completed"),"Yes","No")</f>
        <v>Yes</v>
      </c>
      <c r="Y1302" s="41">
        <f>IF(tbl_PV_Milestones[[#This Row],[Baseline Date]]="",1,0)</f>
        <v>1</v>
      </c>
      <c r="Z1302" s="41">
        <f>IF(tbl_PV_Milestones[[#This Row],[Baseline Date]]&lt;PV_Meta!$B$7,1,0)</f>
        <v>1</v>
      </c>
      <c r="AA1302" s="41">
        <f>IF(tbl_PV_Milestones[[#This Row],[Complete]]="Yes",1,0)</f>
        <v>1</v>
      </c>
      <c r="AB1302" s="41">
        <f>IF(AND(tbl_PV_Milestones[[#This Row],[BL FY]]=2025,tbl_PV_Milestones[[#This Row],[Baseline Date]]&lt;PV_Meta!$B$7),1,0)</f>
        <v>0</v>
      </c>
      <c r="AC1302" s="41">
        <f>IF(AND(tbl_PV_Milestones[[#This Row],[Planned YTD]]=1,tbl_PV_Milestones[[#This Row],[Complete]]="Yes"),1,0)</f>
        <v>0</v>
      </c>
      <c r="AD1302" s="41">
        <f>IF(AND(tbl_PV_Milestones[[#This Row],[Actual/Schedule Finish]]&lt;PV_Meta!$B$7,tbl_PV_Milestones[[#This Row],[Complete]]="No",tbl_PV_Milestones[[#This Row],[Project Status]]&lt;&gt;"On Hold"),1,0)</f>
        <v>0</v>
      </c>
      <c r="AE1302" s="41">
        <f>IF(AND(tbl_PV_Milestones[[#This Row],[Actual/Schedule Finish]]&gt;tbl_PV_Milestones[[#This Row],[Baseline Date]],tbl_PV_Milestones[[#This Row],[Complete]]="No",tbl_PV_Milestones[[#This Row],[Project Status]]&lt;&gt;"On Hold",tbl_PV_Milestones[[#This Row],[Overdue]]=0,tbl_PV_Milestones[[#This Row],[To be Baselined]]&lt;&gt;1),1,0)</f>
        <v>0</v>
      </c>
      <c r="AF1302" s="41">
        <f>IF(AND(tbl_PV_Milestones[[#This Row],[BL FY]]=2025,tbl_PV_Milestones[[#This Row],[Finish FY]]&gt;2025),1,0)</f>
        <v>0</v>
      </c>
      <c r="AG1302" s="56" t="str">
        <f>_xlfn.XLOOKUP(tbl_PV_Milestones[[#This Row],[Work ID]],tbl_PV_Meta[Work ID '#],tbl_PV_Meta[Project Manager/Owner],,0)</f>
        <v>Project Manager 17</v>
      </c>
      <c r="AH1302" s="6"/>
    </row>
    <row r="1303" spans="4:34" x14ac:dyDescent="0.25">
      <c r="D1303" s="6" t="s">
        <v>806</v>
      </c>
      <c r="E1303" s="6" t="s">
        <v>52</v>
      </c>
      <c r="F1303" s="6" t="s">
        <v>1700</v>
      </c>
      <c r="G1303" s="6" t="s">
        <v>630</v>
      </c>
      <c r="H1303" s="6" t="s">
        <v>505</v>
      </c>
      <c r="I1303" s="6" t="s">
        <v>522</v>
      </c>
      <c r="J1303" s="6" t="s">
        <v>806</v>
      </c>
      <c r="K1303" s="6" t="s">
        <v>36</v>
      </c>
      <c r="L1303" s="6" t="s">
        <v>88</v>
      </c>
      <c r="M1303" s="43"/>
      <c r="N1303" s="44" t="s">
        <v>1979</v>
      </c>
      <c r="O1303" s="39">
        <v>45138.708333333299</v>
      </c>
      <c r="S1303" s="45" t="e">
        <f>_xlfn.CONCAT(#REF!,TRIM(tbl_PV_Milestones[[#This Row],[Milestone Description]]))</f>
        <v>#REF!</v>
      </c>
      <c r="T1303" s="84" t="str">
        <f>IF(COUNTIF(tbl_PV_Milestones[UID],tbl_PV_Milestones[[#This Row],[UID]])&gt;1,"Duplicate","")</f>
        <v>Duplicate</v>
      </c>
      <c r="U1303" s="42" t="str">
        <f>_xlfn.XLOOKUP(tbl_PV_Milestones[[#This Row],[Work ID]],tbl_PV_Meta[Work ID '#],tbl_PV_Meta[Sub-Portfolio])</f>
        <v>Sub-Portfolio 7</v>
      </c>
      <c r="V1303" s="41">
        <f>IF(MONTH(tbl_PV_Milestones[[#This Row],[Baseline Date]])&lt;7,YEAR(tbl_PV_Milestones[[#This Row],[Baseline Date]]),YEAR(tbl_PV_Milestones[[#This Row],[Baseline Date]])+1)</f>
        <v>1900</v>
      </c>
      <c r="W1303" s="41">
        <f>IF(MONTH(tbl_PV_Milestones[[#This Row],[Actual/Schedule Finish]])&lt;7,YEAR(tbl_PV_Milestones[[#This Row],[Actual/Schedule Finish]]),YEAR(tbl_PV_Milestones[[#This Row],[Actual/Schedule Finish]])+1)</f>
        <v>2024</v>
      </c>
      <c r="X1303" s="41" t="str">
        <f>IF(OR(tbl_PV_Milestones[[#This Row],[Project Status]]="Completed",tbl_PV_Milestones[[#This Row],[Project Status]]="Assumed Completed"),"Yes","No")</f>
        <v>Yes</v>
      </c>
      <c r="Y1303" s="41">
        <f>IF(tbl_PV_Milestones[[#This Row],[Baseline Date]]="",1,0)</f>
        <v>1</v>
      </c>
      <c r="Z1303" s="41">
        <f>IF(tbl_PV_Milestones[[#This Row],[Baseline Date]]&lt;PV_Meta!$B$7,1,0)</f>
        <v>1</v>
      </c>
      <c r="AA1303" s="41">
        <f>IF(tbl_PV_Milestones[[#This Row],[Complete]]="Yes",1,0)</f>
        <v>1</v>
      </c>
      <c r="AB1303" s="41">
        <f>IF(AND(tbl_PV_Milestones[[#This Row],[BL FY]]=2025,tbl_PV_Milestones[[#This Row],[Baseline Date]]&lt;PV_Meta!$B$7),1,0)</f>
        <v>0</v>
      </c>
      <c r="AC1303" s="41">
        <f>IF(AND(tbl_PV_Milestones[[#This Row],[Planned YTD]]=1,tbl_PV_Milestones[[#This Row],[Complete]]="Yes"),1,0)</f>
        <v>0</v>
      </c>
      <c r="AD1303" s="41">
        <f>IF(AND(tbl_PV_Milestones[[#This Row],[Actual/Schedule Finish]]&lt;PV_Meta!$B$7,tbl_PV_Milestones[[#This Row],[Complete]]="No",tbl_PV_Milestones[[#This Row],[Project Status]]&lt;&gt;"On Hold"),1,0)</f>
        <v>0</v>
      </c>
      <c r="AE1303" s="41">
        <f>IF(AND(tbl_PV_Milestones[[#This Row],[Actual/Schedule Finish]]&gt;tbl_PV_Milestones[[#This Row],[Baseline Date]],tbl_PV_Milestones[[#This Row],[Complete]]="No",tbl_PV_Milestones[[#This Row],[Project Status]]&lt;&gt;"On Hold",tbl_PV_Milestones[[#This Row],[Overdue]]=0,tbl_PV_Milestones[[#This Row],[To be Baselined]]&lt;&gt;1),1,0)</f>
        <v>0</v>
      </c>
      <c r="AF1303" s="41">
        <f>IF(AND(tbl_PV_Milestones[[#This Row],[BL FY]]=2025,tbl_PV_Milestones[[#This Row],[Finish FY]]&gt;2025),1,0)</f>
        <v>0</v>
      </c>
      <c r="AG1303" s="56" t="str">
        <f>_xlfn.XLOOKUP(tbl_PV_Milestones[[#This Row],[Work ID]],tbl_PV_Meta[Work ID '#],tbl_PV_Meta[Project Manager/Owner],,0)</f>
        <v>Project Manager 17</v>
      </c>
      <c r="AH1303" s="6"/>
    </row>
    <row r="1304" spans="4:34" x14ac:dyDescent="0.25">
      <c r="D1304" s="6" t="s">
        <v>806</v>
      </c>
      <c r="E1304" s="6" t="s">
        <v>52</v>
      </c>
      <c r="F1304" s="6" t="s">
        <v>1700</v>
      </c>
      <c r="G1304" s="6" t="s">
        <v>521</v>
      </c>
      <c r="H1304" s="6" t="s">
        <v>505</v>
      </c>
      <c r="I1304" s="6" t="s">
        <v>522</v>
      </c>
      <c r="J1304" s="6" t="s">
        <v>806</v>
      </c>
      <c r="K1304" s="6" t="s">
        <v>36</v>
      </c>
      <c r="L1304" s="6" t="s">
        <v>88</v>
      </c>
      <c r="M1304" s="43"/>
      <c r="N1304" s="44" t="s">
        <v>1979</v>
      </c>
      <c r="O1304" s="39">
        <v>45138.708333333299</v>
      </c>
      <c r="S1304" s="45" t="e">
        <f>_xlfn.CONCAT(#REF!,TRIM(tbl_PV_Milestones[[#This Row],[Milestone Description]]))</f>
        <v>#REF!</v>
      </c>
      <c r="T1304" s="84" t="str">
        <f>IF(COUNTIF(tbl_PV_Milestones[UID],tbl_PV_Milestones[[#This Row],[UID]])&gt;1,"Duplicate","")</f>
        <v>Duplicate</v>
      </c>
      <c r="U1304" s="42" t="str">
        <f>_xlfn.XLOOKUP(tbl_PV_Milestones[[#This Row],[Work ID]],tbl_PV_Meta[Work ID '#],tbl_PV_Meta[Sub-Portfolio])</f>
        <v>Sub-Portfolio 7</v>
      </c>
      <c r="V1304" s="41">
        <f>IF(MONTH(tbl_PV_Milestones[[#This Row],[Baseline Date]])&lt;7,YEAR(tbl_PV_Milestones[[#This Row],[Baseline Date]]),YEAR(tbl_PV_Milestones[[#This Row],[Baseline Date]])+1)</f>
        <v>1900</v>
      </c>
      <c r="W1304" s="41">
        <f>IF(MONTH(tbl_PV_Milestones[[#This Row],[Actual/Schedule Finish]])&lt;7,YEAR(tbl_PV_Milestones[[#This Row],[Actual/Schedule Finish]]),YEAR(tbl_PV_Milestones[[#This Row],[Actual/Schedule Finish]])+1)</f>
        <v>2024</v>
      </c>
      <c r="X1304" s="41" t="str">
        <f>IF(OR(tbl_PV_Milestones[[#This Row],[Project Status]]="Completed",tbl_PV_Milestones[[#This Row],[Project Status]]="Assumed Completed"),"Yes","No")</f>
        <v>Yes</v>
      </c>
      <c r="Y1304" s="41">
        <f>IF(tbl_PV_Milestones[[#This Row],[Baseline Date]]="",1,0)</f>
        <v>1</v>
      </c>
      <c r="Z1304" s="41">
        <f>IF(tbl_PV_Milestones[[#This Row],[Baseline Date]]&lt;PV_Meta!$B$7,1,0)</f>
        <v>1</v>
      </c>
      <c r="AA1304" s="41">
        <f>IF(tbl_PV_Milestones[[#This Row],[Complete]]="Yes",1,0)</f>
        <v>1</v>
      </c>
      <c r="AB1304" s="41">
        <f>IF(AND(tbl_PV_Milestones[[#This Row],[BL FY]]=2025,tbl_PV_Milestones[[#This Row],[Baseline Date]]&lt;PV_Meta!$B$7),1,0)</f>
        <v>0</v>
      </c>
      <c r="AC1304" s="41">
        <f>IF(AND(tbl_PV_Milestones[[#This Row],[Planned YTD]]=1,tbl_PV_Milestones[[#This Row],[Complete]]="Yes"),1,0)</f>
        <v>0</v>
      </c>
      <c r="AD1304" s="41">
        <f>IF(AND(tbl_PV_Milestones[[#This Row],[Actual/Schedule Finish]]&lt;PV_Meta!$B$7,tbl_PV_Milestones[[#This Row],[Complete]]="No",tbl_PV_Milestones[[#This Row],[Project Status]]&lt;&gt;"On Hold"),1,0)</f>
        <v>0</v>
      </c>
      <c r="AE1304" s="41">
        <f>IF(AND(tbl_PV_Milestones[[#This Row],[Actual/Schedule Finish]]&gt;tbl_PV_Milestones[[#This Row],[Baseline Date]],tbl_PV_Milestones[[#This Row],[Complete]]="No",tbl_PV_Milestones[[#This Row],[Project Status]]&lt;&gt;"On Hold",tbl_PV_Milestones[[#This Row],[Overdue]]=0,tbl_PV_Milestones[[#This Row],[To be Baselined]]&lt;&gt;1),1,0)</f>
        <v>0</v>
      </c>
      <c r="AF1304" s="41">
        <f>IF(AND(tbl_PV_Milestones[[#This Row],[BL FY]]=2025,tbl_PV_Milestones[[#This Row],[Finish FY]]&gt;2025),1,0)</f>
        <v>0</v>
      </c>
      <c r="AG1304" s="56" t="str">
        <f>_xlfn.XLOOKUP(tbl_PV_Milestones[[#This Row],[Work ID]],tbl_PV_Meta[Work ID '#],tbl_PV_Meta[Project Manager/Owner],,0)</f>
        <v>Project Manager 17</v>
      </c>
      <c r="AH1304" s="6"/>
    </row>
    <row r="1305" spans="4:34" x14ac:dyDescent="0.25">
      <c r="D1305" s="6" t="s">
        <v>806</v>
      </c>
      <c r="E1305" s="6" t="s">
        <v>52</v>
      </c>
      <c r="F1305" s="6" t="s">
        <v>1700</v>
      </c>
      <c r="G1305" s="6" t="s">
        <v>571</v>
      </c>
      <c r="H1305" s="6" t="s">
        <v>505</v>
      </c>
      <c r="I1305" s="6" t="s">
        <v>522</v>
      </c>
      <c r="J1305" s="6" t="s">
        <v>806</v>
      </c>
      <c r="K1305" s="6" t="s">
        <v>36</v>
      </c>
      <c r="L1305" s="6" t="s">
        <v>88</v>
      </c>
      <c r="M1305" s="43"/>
      <c r="N1305" s="44" t="s">
        <v>1979</v>
      </c>
      <c r="O1305" s="39">
        <v>45138.708333333299</v>
      </c>
      <c r="S1305" s="45" t="e">
        <f>_xlfn.CONCAT(#REF!,TRIM(tbl_PV_Milestones[[#This Row],[Milestone Description]]))</f>
        <v>#REF!</v>
      </c>
      <c r="T1305" s="84" t="str">
        <f>IF(COUNTIF(tbl_PV_Milestones[UID],tbl_PV_Milestones[[#This Row],[UID]])&gt;1,"Duplicate","")</f>
        <v>Duplicate</v>
      </c>
      <c r="U1305" s="42" t="str">
        <f>_xlfn.XLOOKUP(tbl_PV_Milestones[[#This Row],[Work ID]],tbl_PV_Meta[Work ID '#],tbl_PV_Meta[Sub-Portfolio])</f>
        <v>Sub-Portfolio 7</v>
      </c>
      <c r="V1305" s="41">
        <f>IF(MONTH(tbl_PV_Milestones[[#This Row],[Baseline Date]])&lt;7,YEAR(tbl_PV_Milestones[[#This Row],[Baseline Date]]),YEAR(tbl_PV_Milestones[[#This Row],[Baseline Date]])+1)</f>
        <v>1900</v>
      </c>
      <c r="W1305" s="41">
        <f>IF(MONTH(tbl_PV_Milestones[[#This Row],[Actual/Schedule Finish]])&lt;7,YEAR(tbl_PV_Milestones[[#This Row],[Actual/Schedule Finish]]),YEAR(tbl_PV_Milestones[[#This Row],[Actual/Schedule Finish]])+1)</f>
        <v>2024</v>
      </c>
      <c r="X1305" s="41" t="str">
        <f>IF(OR(tbl_PV_Milestones[[#This Row],[Project Status]]="Completed",tbl_PV_Milestones[[#This Row],[Project Status]]="Assumed Completed"),"Yes","No")</f>
        <v>Yes</v>
      </c>
      <c r="Y1305" s="41">
        <f>IF(tbl_PV_Milestones[[#This Row],[Baseline Date]]="",1,0)</f>
        <v>1</v>
      </c>
      <c r="Z1305" s="41">
        <f>IF(tbl_PV_Milestones[[#This Row],[Baseline Date]]&lt;PV_Meta!$B$7,1,0)</f>
        <v>1</v>
      </c>
      <c r="AA1305" s="41">
        <f>IF(tbl_PV_Milestones[[#This Row],[Complete]]="Yes",1,0)</f>
        <v>1</v>
      </c>
      <c r="AB1305" s="41">
        <f>IF(AND(tbl_PV_Milestones[[#This Row],[BL FY]]=2025,tbl_PV_Milestones[[#This Row],[Baseline Date]]&lt;PV_Meta!$B$7),1,0)</f>
        <v>0</v>
      </c>
      <c r="AC1305" s="41">
        <f>IF(AND(tbl_PV_Milestones[[#This Row],[Planned YTD]]=1,tbl_PV_Milestones[[#This Row],[Complete]]="Yes"),1,0)</f>
        <v>0</v>
      </c>
      <c r="AD1305" s="41">
        <f>IF(AND(tbl_PV_Milestones[[#This Row],[Actual/Schedule Finish]]&lt;PV_Meta!$B$7,tbl_PV_Milestones[[#This Row],[Complete]]="No",tbl_PV_Milestones[[#This Row],[Project Status]]&lt;&gt;"On Hold"),1,0)</f>
        <v>0</v>
      </c>
      <c r="AE1305" s="41">
        <f>IF(AND(tbl_PV_Milestones[[#This Row],[Actual/Schedule Finish]]&gt;tbl_PV_Milestones[[#This Row],[Baseline Date]],tbl_PV_Milestones[[#This Row],[Complete]]="No",tbl_PV_Milestones[[#This Row],[Project Status]]&lt;&gt;"On Hold",tbl_PV_Milestones[[#This Row],[Overdue]]=0,tbl_PV_Milestones[[#This Row],[To be Baselined]]&lt;&gt;1),1,0)</f>
        <v>0</v>
      </c>
      <c r="AF1305" s="41">
        <f>IF(AND(tbl_PV_Milestones[[#This Row],[BL FY]]=2025,tbl_PV_Milestones[[#This Row],[Finish FY]]&gt;2025),1,0)</f>
        <v>0</v>
      </c>
      <c r="AG1305" s="56" t="str">
        <f>_xlfn.XLOOKUP(tbl_PV_Milestones[[#This Row],[Work ID]],tbl_PV_Meta[Work ID '#],tbl_PV_Meta[Project Manager/Owner],,0)</f>
        <v>Project Manager 17</v>
      </c>
      <c r="AH1305" s="6"/>
    </row>
    <row r="1306" spans="4:34" x14ac:dyDescent="0.25">
      <c r="D1306" s="6" t="s">
        <v>806</v>
      </c>
      <c r="E1306" s="6" t="s">
        <v>52</v>
      </c>
      <c r="F1306" s="6" t="s">
        <v>1700</v>
      </c>
      <c r="G1306" s="6" t="s">
        <v>747</v>
      </c>
      <c r="H1306" s="6" t="s">
        <v>505</v>
      </c>
      <c r="I1306" s="6" t="s">
        <v>522</v>
      </c>
      <c r="J1306" s="6" t="s">
        <v>806</v>
      </c>
      <c r="K1306" s="6" t="s">
        <v>36</v>
      </c>
      <c r="L1306" s="6" t="s">
        <v>88</v>
      </c>
      <c r="M1306" s="43"/>
      <c r="N1306" s="44" t="s">
        <v>1979</v>
      </c>
      <c r="O1306" s="39">
        <v>45138.708333333299</v>
      </c>
      <c r="S1306" s="45" t="e">
        <f>_xlfn.CONCAT(#REF!,TRIM(tbl_PV_Milestones[[#This Row],[Milestone Description]]))</f>
        <v>#REF!</v>
      </c>
      <c r="T1306" s="84" t="str">
        <f>IF(COUNTIF(tbl_PV_Milestones[UID],tbl_PV_Milestones[[#This Row],[UID]])&gt;1,"Duplicate","")</f>
        <v>Duplicate</v>
      </c>
      <c r="U1306" s="42" t="str">
        <f>_xlfn.XLOOKUP(tbl_PV_Milestones[[#This Row],[Work ID]],tbl_PV_Meta[Work ID '#],tbl_PV_Meta[Sub-Portfolio])</f>
        <v>Sub-Portfolio 7</v>
      </c>
      <c r="V1306" s="41">
        <f>IF(MONTH(tbl_PV_Milestones[[#This Row],[Baseline Date]])&lt;7,YEAR(tbl_PV_Milestones[[#This Row],[Baseline Date]]),YEAR(tbl_PV_Milestones[[#This Row],[Baseline Date]])+1)</f>
        <v>1900</v>
      </c>
      <c r="W1306" s="41">
        <f>IF(MONTH(tbl_PV_Milestones[[#This Row],[Actual/Schedule Finish]])&lt;7,YEAR(tbl_PV_Milestones[[#This Row],[Actual/Schedule Finish]]),YEAR(tbl_PV_Milestones[[#This Row],[Actual/Schedule Finish]])+1)</f>
        <v>2024</v>
      </c>
      <c r="X1306" s="41" t="str">
        <f>IF(OR(tbl_PV_Milestones[[#This Row],[Project Status]]="Completed",tbl_PV_Milestones[[#This Row],[Project Status]]="Assumed Completed"),"Yes","No")</f>
        <v>Yes</v>
      </c>
      <c r="Y1306" s="41">
        <f>IF(tbl_PV_Milestones[[#This Row],[Baseline Date]]="",1,0)</f>
        <v>1</v>
      </c>
      <c r="Z1306" s="41">
        <f>IF(tbl_PV_Milestones[[#This Row],[Baseline Date]]&lt;PV_Meta!$B$7,1,0)</f>
        <v>1</v>
      </c>
      <c r="AA1306" s="41">
        <f>IF(tbl_PV_Milestones[[#This Row],[Complete]]="Yes",1,0)</f>
        <v>1</v>
      </c>
      <c r="AB1306" s="41">
        <f>IF(AND(tbl_PV_Milestones[[#This Row],[BL FY]]=2025,tbl_PV_Milestones[[#This Row],[Baseline Date]]&lt;PV_Meta!$B$7),1,0)</f>
        <v>0</v>
      </c>
      <c r="AC1306" s="41">
        <f>IF(AND(tbl_PV_Milestones[[#This Row],[Planned YTD]]=1,tbl_PV_Milestones[[#This Row],[Complete]]="Yes"),1,0)</f>
        <v>0</v>
      </c>
      <c r="AD1306" s="41">
        <f>IF(AND(tbl_PV_Milestones[[#This Row],[Actual/Schedule Finish]]&lt;PV_Meta!$B$7,tbl_PV_Milestones[[#This Row],[Complete]]="No",tbl_PV_Milestones[[#This Row],[Project Status]]&lt;&gt;"On Hold"),1,0)</f>
        <v>0</v>
      </c>
      <c r="AE1306" s="41">
        <f>IF(AND(tbl_PV_Milestones[[#This Row],[Actual/Schedule Finish]]&gt;tbl_PV_Milestones[[#This Row],[Baseline Date]],tbl_PV_Milestones[[#This Row],[Complete]]="No",tbl_PV_Milestones[[#This Row],[Project Status]]&lt;&gt;"On Hold",tbl_PV_Milestones[[#This Row],[Overdue]]=0,tbl_PV_Milestones[[#This Row],[To be Baselined]]&lt;&gt;1),1,0)</f>
        <v>0</v>
      </c>
      <c r="AF1306" s="41">
        <f>IF(AND(tbl_PV_Milestones[[#This Row],[BL FY]]=2025,tbl_PV_Milestones[[#This Row],[Finish FY]]&gt;2025),1,0)</f>
        <v>0</v>
      </c>
      <c r="AG1306" s="56" t="str">
        <f>_xlfn.XLOOKUP(tbl_PV_Milestones[[#This Row],[Work ID]],tbl_PV_Meta[Work ID '#],tbl_PV_Meta[Project Manager/Owner],,0)</f>
        <v>Project Manager 17</v>
      </c>
      <c r="AH1306" s="6"/>
    </row>
    <row r="1307" spans="4:34" x14ac:dyDescent="0.25">
      <c r="D1307" s="6" t="s">
        <v>806</v>
      </c>
      <c r="E1307" s="6" t="s">
        <v>52</v>
      </c>
      <c r="F1307" s="6" t="s">
        <v>1700</v>
      </c>
      <c r="G1307" s="6" t="s">
        <v>738</v>
      </c>
      <c r="H1307" s="6" t="s">
        <v>505</v>
      </c>
      <c r="I1307" s="6" t="s">
        <v>522</v>
      </c>
      <c r="J1307" s="6" t="s">
        <v>806</v>
      </c>
      <c r="K1307" s="6" t="s">
        <v>36</v>
      </c>
      <c r="L1307" s="6" t="s">
        <v>88</v>
      </c>
      <c r="M1307" s="43"/>
      <c r="N1307" s="44" t="s">
        <v>1979</v>
      </c>
      <c r="O1307" s="39">
        <v>45138.708333333299</v>
      </c>
      <c r="S1307" s="45" t="e">
        <f>_xlfn.CONCAT(#REF!,TRIM(tbl_PV_Milestones[[#This Row],[Milestone Description]]))</f>
        <v>#REF!</v>
      </c>
      <c r="T1307" s="84" t="str">
        <f>IF(COUNTIF(tbl_PV_Milestones[UID],tbl_PV_Milestones[[#This Row],[UID]])&gt;1,"Duplicate","")</f>
        <v>Duplicate</v>
      </c>
      <c r="U1307" s="42" t="str">
        <f>_xlfn.XLOOKUP(tbl_PV_Milestones[[#This Row],[Work ID]],tbl_PV_Meta[Work ID '#],tbl_PV_Meta[Sub-Portfolio])</f>
        <v>Sub-Portfolio 7</v>
      </c>
      <c r="V1307" s="41">
        <f>IF(MONTH(tbl_PV_Milestones[[#This Row],[Baseline Date]])&lt;7,YEAR(tbl_PV_Milestones[[#This Row],[Baseline Date]]),YEAR(tbl_PV_Milestones[[#This Row],[Baseline Date]])+1)</f>
        <v>1900</v>
      </c>
      <c r="W1307" s="41">
        <f>IF(MONTH(tbl_PV_Milestones[[#This Row],[Actual/Schedule Finish]])&lt;7,YEAR(tbl_PV_Milestones[[#This Row],[Actual/Schedule Finish]]),YEAR(tbl_PV_Milestones[[#This Row],[Actual/Schedule Finish]])+1)</f>
        <v>2024</v>
      </c>
      <c r="X1307" s="41" t="str">
        <f>IF(OR(tbl_PV_Milestones[[#This Row],[Project Status]]="Completed",tbl_PV_Milestones[[#This Row],[Project Status]]="Assumed Completed"),"Yes","No")</f>
        <v>Yes</v>
      </c>
      <c r="Y1307" s="41">
        <f>IF(tbl_PV_Milestones[[#This Row],[Baseline Date]]="",1,0)</f>
        <v>1</v>
      </c>
      <c r="Z1307" s="41">
        <f>IF(tbl_PV_Milestones[[#This Row],[Baseline Date]]&lt;PV_Meta!$B$7,1,0)</f>
        <v>1</v>
      </c>
      <c r="AA1307" s="41">
        <f>IF(tbl_PV_Milestones[[#This Row],[Complete]]="Yes",1,0)</f>
        <v>1</v>
      </c>
      <c r="AB1307" s="41">
        <f>IF(AND(tbl_PV_Milestones[[#This Row],[BL FY]]=2025,tbl_PV_Milestones[[#This Row],[Baseline Date]]&lt;PV_Meta!$B$7),1,0)</f>
        <v>0</v>
      </c>
      <c r="AC1307" s="41">
        <f>IF(AND(tbl_PV_Milestones[[#This Row],[Planned YTD]]=1,tbl_PV_Milestones[[#This Row],[Complete]]="Yes"),1,0)</f>
        <v>0</v>
      </c>
      <c r="AD1307" s="41">
        <f>IF(AND(tbl_PV_Milestones[[#This Row],[Actual/Schedule Finish]]&lt;PV_Meta!$B$7,tbl_PV_Milestones[[#This Row],[Complete]]="No",tbl_PV_Milestones[[#This Row],[Project Status]]&lt;&gt;"On Hold"),1,0)</f>
        <v>0</v>
      </c>
      <c r="AE1307" s="41">
        <f>IF(AND(tbl_PV_Milestones[[#This Row],[Actual/Schedule Finish]]&gt;tbl_PV_Milestones[[#This Row],[Baseline Date]],tbl_PV_Milestones[[#This Row],[Complete]]="No",tbl_PV_Milestones[[#This Row],[Project Status]]&lt;&gt;"On Hold",tbl_PV_Milestones[[#This Row],[Overdue]]=0,tbl_PV_Milestones[[#This Row],[To be Baselined]]&lt;&gt;1),1,0)</f>
        <v>0</v>
      </c>
      <c r="AF1307" s="41">
        <f>IF(AND(tbl_PV_Milestones[[#This Row],[BL FY]]=2025,tbl_PV_Milestones[[#This Row],[Finish FY]]&gt;2025),1,0)</f>
        <v>0</v>
      </c>
      <c r="AG1307" s="56" t="str">
        <f>_xlfn.XLOOKUP(tbl_PV_Milestones[[#This Row],[Work ID]],tbl_PV_Meta[Work ID '#],tbl_PV_Meta[Project Manager/Owner],,0)</f>
        <v>Project Manager 17</v>
      </c>
      <c r="AH1307" s="6"/>
    </row>
    <row r="1308" spans="4:34" x14ac:dyDescent="0.25">
      <c r="D1308" s="6" t="s">
        <v>806</v>
      </c>
      <c r="E1308" s="6" t="s">
        <v>52</v>
      </c>
      <c r="F1308" s="6" t="s">
        <v>1700</v>
      </c>
      <c r="G1308" s="6" t="s">
        <v>566</v>
      </c>
      <c r="H1308" s="6" t="s">
        <v>505</v>
      </c>
      <c r="I1308" s="6" t="s">
        <v>522</v>
      </c>
      <c r="J1308" s="6" t="s">
        <v>806</v>
      </c>
      <c r="K1308" s="6" t="s">
        <v>36</v>
      </c>
      <c r="L1308" s="6" t="s">
        <v>88</v>
      </c>
      <c r="M1308" s="43"/>
      <c r="N1308" s="44" t="s">
        <v>1979</v>
      </c>
      <c r="O1308" s="39">
        <v>45138.708333333299</v>
      </c>
      <c r="S1308" s="45" t="e">
        <f>_xlfn.CONCAT(#REF!,TRIM(tbl_PV_Milestones[[#This Row],[Milestone Description]]))</f>
        <v>#REF!</v>
      </c>
      <c r="T1308" s="84" t="str">
        <f>IF(COUNTIF(tbl_PV_Milestones[UID],tbl_PV_Milestones[[#This Row],[UID]])&gt;1,"Duplicate","")</f>
        <v>Duplicate</v>
      </c>
      <c r="U1308" s="42" t="str">
        <f>_xlfn.XLOOKUP(tbl_PV_Milestones[[#This Row],[Work ID]],tbl_PV_Meta[Work ID '#],tbl_PV_Meta[Sub-Portfolio])</f>
        <v>Sub-Portfolio 7</v>
      </c>
      <c r="V1308" s="41">
        <f>IF(MONTH(tbl_PV_Milestones[[#This Row],[Baseline Date]])&lt;7,YEAR(tbl_PV_Milestones[[#This Row],[Baseline Date]]),YEAR(tbl_PV_Milestones[[#This Row],[Baseline Date]])+1)</f>
        <v>1900</v>
      </c>
      <c r="W1308" s="41">
        <f>IF(MONTH(tbl_PV_Milestones[[#This Row],[Actual/Schedule Finish]])&lt;7,YEAR(tbl_PV_Milestones[[#This Row],[Actual/Schedule Finish]]),YEAR(tbl_PV_Milestones[[#This Row],[Actual/Schedule Finish]])+1)</f>
        <v>2024</v>
      </c>
      <c r="X1308" s="41" t="str">
        <f>IF(OR(tbl_PV_Milestones[[#This Row],[Project Status]]="Completed",tbl_PV_Milestones[[#This Row],[Project Status]]="Assumed Completed"),"Yes","No")</f>
        <v>Yes</v>
      </c>
      <c r="Y1308" s="41">
        <f>IF(tbl_PV_Milestones[[#This Row],[Baseline Date]]="",1,0)</f>
        <v>1</v>
      </c>
      <c r="Z1308" s="41">
        <f>IF(tbl_PV_Milestones[[#This Row],[Baseline Date]]&lt;PV_Meta!$B$7,1,0)</f>
        <v>1</v>
      </c>
      <c r="AA1308" s="41">
        <f>IF(tbl_PV_Milestones[[#This Row],[Complete]]="Yes",1,0)</f>
        <v>1</v>
      </c>
      <c r="AB1308" s="41">
        <f>IF(AND(tbl_PV_Milestones[[#This Row],[BL FY]]=2025,tbl_PV_Milestones[[#This Row],[Baseline Date]]&lt;PV_Meta!$B$7),1,0)</f>
        <v>0</v>
      </c>
      <c r="AC1308" s="41">
        <f>IF(AND(tbl_PV_Milestones[[#This Row],[Planned YTD]]=1,tbl_PV_Milestones[[#This Row],[Complete]]="Yes"),1,0)</f>
        <v>0</v>
      </c>
      <c r="AD1308" s="41">
        <f>IF(AND(tbl_PV_Milestones[[#This Row],[Actual/Schedule Finish]]&lt;PV_Meta!$B$7,tbl_PV_Milestones[[#This Row],[Complete]]="No",tbl_PV_Milestones[[#This Row],[Project Status]]&lt;&gt;"On Hold"),1,0)</f>
        <v>0</v>
      </c>
      <c r="AE1308" s="41">
        <f>IF(AND(tbl_PV_Milestones[[#This Row],[Actual/Schedule Finish]]&gt;tbl_PV_Milestones[[#This Row],[Baseline Date]],tbl_PV_Milestones[[#This Row],[Complete]]="No",tbl_PV_Milestones[[#This Row],[Project Status]]&lt;&gt;"On Hold",tbl_PV_Milestones[[#This Row],[Overdue]]=0,tbl_PV_Milestones[[#This Row],[To be Baselined]]&lt;&gt;1),1,0)</f>
        <v>0</v>
      </c>
      <c r="AF1308" s="41">
        <f>IF(AND(tbl_PV_Milestones[[#This Row],[BL FY]]=2025,tbl_PV_Milestones[[#This Row],[Finish FY]]&gt;2025),1,0)</f>
        <v>0</v>
      </c>
      <c r="AG1308" s="56" t="str">
        <f>_xlfn.XLOOKUP(tbl_PV_Milestones[[#This Row],[Work ID]],tbl_PV_Meta[Work ID '#],tbl_PV_Meta[Project Manager/Owner],,0)</f>
        <v>Project Manager 17</v>
      </c>
      <c r="AH1308" s="6"/>
    </row>
    <row r="1309" spans="4:34" x14ac:dyDescent="0.25">
      <c r="D1309" s="6" t="s">
        <v>806</v>
      </c>
      <c r="E1309" s="6" t="s">
        <v>52</v>
      </c>
      <c r="F1309" s="6" t="s">
        <v>1700</v>
      </c>
      <c r="G1309" s="6" t="s">
        <v>739</v>
      </c>
      <c r="H1309" s="6" t="s">
        <v>505</v>
      </c>
      <c r="I1309" s="6" t="s">
        <v>522</v>
      </c>
      <c r="J1309" s="6" t="s">
        <v>806</v>
      </c>
      <c r="K1309" s="6" t="s">
        <v>36</v>
      </c>
      <c r="L1309" s="6" t="s">
        <v>88</v>
      </c>
      <c r="M1309" s="43"/>
      <c r="N1309" s="44" t="s">
        <v>1979</v>
      </c>
      <c r="O1309" s="39">
        <v>45138.708333333299</v>
      </c>
      <c r="S1309" s="45" t="e">
        <f>_xlfn.CONCAT(#REF!,TRIM(tbl_PV_Milestones[[#This Row],[Milestone Description]]))</f>
        <v>#REF!</v>
      </c>
      <c r="T1309" s="84" t="str">
        <f>IF(COUNTIF(tbl_PV_Milestones[UID],tbl_PV_Milestones[[#This Row],[UID]])&gt;1,"Duplicate","")</f>
        <v>Duplicate</v>
      </c>
      <c r="U1309" s="42" t="str">
        <f>_xlfn.XLOOKUP(tbl_PV_Milestones[[#This Row],[Work ID]],tbl_PV_Meta[Work ID '#],tbl_PV_Meta[Sub-Portfolio])</f>
        <v>Sub-Portfolio 7</v>
      </c>
      <c r="V1309" s="41">
        <f>IF(MONTH(tbl_PV_Milestones[[#This Row],[Baseline Date]])&lt;7,YEAR(tbl_PV_Milestones[[#This Row],[Baseline Date]]),YEAR(tbl_PV_Milestones[[#This Row],[Baseline Date]])+1)</f>
        <v>1900</v>
      </c>
      <c r="W1309" s="41">
        <f>IF(MONTH(tbl_PV_Milestones[[#This Row],[Actual/Schedule Finish]])&lt;7,YEAR(tbl_PV_Milestones[[#This Row],[Actual/Schedule Finish]]),YEAR(tbl_PV_Milestones[[#This Row],[Actual/Schedule Finish]])+1)</f>
        <v>2024</v>
      </c>
      <c r="X1309" s="41" t="str">
        <f>IF(OR(tbl_PV_Milestones[[#This Row],[Project Status]]="Completed",tbl_PV_Milestones[[#This Row],[Project Status]]="Assumed Completed"),"Yes","No")</f>
        <v>Yes</v>
      </c>
      <c r="Y1309" s="41">
        <f>IF(tbl_PV_Milestones[[#This Row],[Baseline Date]]="",1,0)</f>
        <v>1</v>
      </c>
      <c r="Z1309" s="41">
        <f>IF(tbl_PV_Milestones[[#This Row],[Baseline Date]]&lt;PV_Meta!$B$7,1,0)</f>
        <v>1</v>
      </c>
      <c r="AA1309" s="41">
        <f>IF(tbl_PV_Milestones[[#This Row],[Complete]]="Yes",1,0)</f>
        <v>1</v>
      </c>
      <c r="AB1309" s="41">
        <f>IF(AND(tbl_PV_Milestones[[#This Row],[BL FY]]=2025,tbl_PV_Milestones[[#This Row],[Baseline Date]]&lt;PV_Meta!$B$7),1,0)</f>
        <v>0</v>
      </c>
      <c r="AC1309" s="41">
        <f>IF(AND(tbl_PV_Milestones[[#This Row],[Planned YTD]]=1,tbl_PV_Milestones[[#This Row],[Complete]]="Yes"),1,0)</f>
        <v>0</v>
      </c>
      <c r="AD1309" s="41">
        <f>IF(AND(tbl_PV_Milestones[[#This Row],[Actual/Schedule Finish]]&lt;PV_Meta!$B$7,tbl_PV_Milestones[[#This Row],[Complete]]="No",tbl_PV_Milestones[[#This Row],[Project Status]]&lt;&gt;"On Hold"),1,0)</f>
        <v>0</v>
      </c>
      <c r="AE1309" s="41">
        <f>IF(AND(tbl_PV_Milestones[[#This Row],[Actual/Schedule Finish]]&gt;tbl_PV_Milestones[[#This Row],[Baseline Date]],tbl_PV_Milestones[[#This Row],[Complete]]="No",tbl_PV_Milestones[[#This Row],[Project Status]]&lt;&gt;"On Hold",tbl_PV_Milestones[[#This Row],[Overdue]]=0,tbl_PV_Milestones[[#This Row],[To be Baselined]]&lt;&gt;1),1,0)</f>
        <v>0</v>
      </c>
      <c r="AF1309" s="41">
        <f>IF(AND(tbl_PV_Milestones[[#This Row],[BL FY]]=2025,tbl_PV_Milestones[[#This Row],[Finish FY]]&gt;2025),1,0)</f>
        <v>0</v>
      </c>
      <c r="AG1309" s="56" t="str">
        <f>_xlfn.XLOOKUP(tbl_PV_Milestones[[#This Row],[Work ID]],tbl_PV_Meta[Work ID '#],tbl_PV_Meta[Project Manager/Owner],,0)</f>
        <v>Project Manager 17</v>
      </c>
      <c r="AH1309" s="6"/>
    </row>
    <row r="1310" spans="4:34" x14ac:dyDescent="0.25">
      <c r="D1310" s="6" t="s">
        <v>806</v>
      </c>
      <c r="E1310" s="6" t="s">
        <v>52</v>
      </c>
      <c r="F1310" s="6" t="s">
        <v>1700</v>
      </c>
      <c r="G1310" s="6" t="s">
        <v>595</v>
      </c>
      <c r="H1310" s="6" t="s">
        <v>505</v>
      </c>
      <c r="I1310" s="6" t="s">
        <v>522</v>
      </c>
      <c r="J1310" s="6" t="s">
        <v>806</v>
      </c>
      <c r="K1310" s="6" t="s">
        <v>36</v>
      </c>
      <c r="L1310" s="6" t="s">
        <v>88</v>
      </c>
      <c r="M1310" s="43"/>
      <c r="N1310" s="44" t="s">
        <v>1979</v>
      </c>
      <c r="O1310" s="39">
        <v>45138.708333333299</v>
      </c>
      <c r="S1310" s="45" t="e">
        <f>_xlfn.CONCAT(#REF!,TRIM(tbl_PV_Milestones[[#This Row],[Milestone Description]]))</f>
        <v>#REF!</v>
      </c>
      <c r="T1310" s="84" t="str">
        <f>IF(COUNTIF(tbl_PV_Milestones[UID],tbl_PV_Milestones[[#This Row],[UID]])&gt;1,"Duplicate","")</f>
        <v>Duplicate</v>
      </c>
      <c r="U1310" s="42" t="str">
        <f>_xlfn.XLOOKUP(tbl_PV_Milestones[[#This Row],[Work ID]],tbl_PV_Meta[Work ID '#],tbl_PV_Meta[Sub-Portfolio])</f>
        <v>Sub-Portfolio 7</v>
      </c>
      <c r="V1310" s="41">
        <f>IF(MONTH(tbl_PV_Milestones[[#This Row],[Baseline Date]])&lt;7,YEAR(tbl_PV_Milestones[[#This Row],[Baseline Date]]),YEAR(tbl_PV_Milestones[[#This Row],[Baseline Date]])+1)</f>
        <v>1900</v>
      </c>
      <c r="W1310" s="41">
        <f>IF(MONTH(tbl_PV_Milestones[[#This Row],[Actual/Schedule Finish]])&lt;7,YEAR(tbl_PV_Milestones[[#This Row],[Actual/Schedule Finish]]),YEAR(tbl_PV_Milestones[[#This Row],[Actual/Schedule Finish]])+1)</f>
        <v>2024</v>
      </c>
      <c r="X1310" s="41" t="str">
        <f>IF(OR(tbl_PV_Milestones[[#This Row],[Project Status]]="Completed",tbl_PV_Milestones[[#This Row],[Project Status]]="Assumed Completed"),"Yes","No")</f>
        <v>Yes</v>
      </c>
      <c r="Y1310" s="41">
        <f>IF(tbl_PV_Milestones[[#This Row],[Baseline Date]]="",1,0)</f>
        <v>1</v>
      </c>
      <c r="Z1310" s="41">
        <f>IF(tbl_PV_Milestones[[#This Row],[Baseline Date]]&lt;PV_Meta!$B$7,1,0)</f>
        <v>1</v>
      </c>
      <c r="AA1310" s="41">
        <f>IF(tbl_PV_Milestones[[#This Row],[Complete]]="Yes",1,0)</f>
        <v>1</v>
      </c>
      <c r="AB1310" s="41">
        <f>IF(AND(tbl_PV_Milestones[[#This Row],[BL FY]]=2025,tbl_PV_Milestones[[#This Row],[Baseline Date]]&lt;PV_Meta!$B$7),1,0)</f>
        <v>0</v>
      </c>
      <c r="AC1310" s="41">
        <f>IF(AND(tbl_PV_Milestones[[#This Row],[Planned YTD]]=1,tbl_PV_Milestones[[#This Row],[Complete]]="Yes"),1,0)</f>
        <v>0</v>
      </c>
      <c r="AD1310" s="41">
        <f>IF(AND(tbl_PV_Milestones[[#This Row],[Actual/Schedule Finish]]&lt;PV_Meta!$B$7,tbl_PV_Milestones[[#This Row],[Complete]]="No",tbl_PV_Milestones[[#This Row],[Project Status]]&lt;&gt;"On Hold"),1,0)</f>
        <v>0</v>
      </c>
      <c r="AE1310" s="41">
        <f>IF(AND(tbl_PV_Milestones[[#This Row],[Actual/Schedule Finish]]&gt;tbl_PV_Milestones[[#This Row],[Baseline Date]],tbl_PV_Milestones[[#This Row],[Complete]]="No",tbl_PV_Milestones[[#This Row],[Project Status]]&lt;&gt;"On Hold",tbl_PV_Milestones[[#This Row],[Overdue]]=0,tbl_PV_Milestones[[#This Row],[To be Baselined]]&lt;&gt;1),1,0)</f>
        <v>0</v>
      </c>
      <c r="AF1310" s="41">
        <f>IF(AND(tbl_PV_Milestones[[#This Row],[BL FY]]=2025,tbl_PV_Milestones[[#This Row],[Finish FY]]&gt;2025),1,0)</f>
        <v>0</v>
      </c>
      <c r="AG1310" s="56" t="str">
        <f>_xlfn.XLOOKUP(tbl_PV_Milestones[[#This Row],[Work ID]],tbl_PV_Meta[Work ID '#],tbl_PV_Meta[Project Manager/Owner],,0)</f>
        <v>Project Manager 17</v>
      </c>
      <c r="AH1310" s="6"/>
    </row>
    <row r="1311" spans="4:34" x14ac:dyDescent="0.25">
      <c r="D1311" s="6" t="s">
        <v>806</v>
      </c>
      <c r="E1311" s="6" t="s">
        <v>52</v>
      </c>
      <c r="F1311" s="6" t="s">
        <v>1700</v>
      </c>
      <c r="G1311" s="6" t="s">
        <v>628</v>
      </c>
      <c r="H1311" s="6" t="s">
        <v>505</v>
      </c>
      <c r="I1311" s="6" t="s">
        <v>522</v>
      </c>
      <c r="J1311" s="6" t="s">
        <v>806</v>
      </c>
      <c r="K1311" s="6" t="s">
        <v>36</v>
      </c>
      <c r="L1311" s="6" t="s">
        <v>88</v>
      </c>
      <c r="M1311" s="43"/>
      <c r="N1311" s="44" t="s">
        <v>1979</v>
      </c>
      <c r="O1311" s="39">
        <v>45138.708333333299</v>
      </c>
      <c r="S1311" s="45" t="e">
        <f>_xlfn.CONCAT(#REF!,TRIM(tbl_PV_Milestones[[#This Row],[Milestone Description]]))</f>
        <v>#REF!</v>
      </c>
      <c r="T1311" s="84" t="str">
        <f>IF(COUNTIF(tbl_PV_Milestones[UID],tbl_PV_Milestones[[#This Row],[UID]])&gt;1,"Duplicate","")</f>
        <v>Duplicate</v>
      </c>
      <c r="U1311" s="42" t="str">
        <f>_xlfn.XLOOKUP(tbl_PV_Milestones[[#This Row],[Work ID]],tbl_PV_Meta[Work ID '#],tbl_PV_Meta[Sub-Portfolio])</f>
        <v>Sub-Portfolio 7</v>
      </c>
      <c r="V1311" s="41">
        <f>IF(MONTH(tbl_PV_Milestones[[#This Row],[Baseline Date]])&lt;7,YEAR(tbl_PV_Milestones[[#This Row],[Baseline Date]]),YEAR(tbl_PV_Milestones[[#This Row],[Baseline Date]])+1)</f>
        <v>1900</v>
      </c>
      <c r="W1311" s="41">
        <f>IF(MONTH(tbl_PV_Milestones[[#This Row],[Actual/Schedule Finish]])&lt;7,YEAR(tbl_PV_Milestones[[#This Row],[Actual/Schedule Finish]]),YEAR(tbl_PV_Milestones[[#This Row],[Actual/Schedule Finish]])+1)</f>
        <v>2024</v>
      </c>
      <c r="X1311" s="41" t="str">
        <f>IF(OR(tbl_PV_Milestones[[#This Row],[Project Status]]="Completed",tbl_PV_Milestones[[#This Row],[Project Status]]="Assumed Completed"),"Yes","No")</f>
        <v>Yes</v>
      </c>
      <c r="Y1311" s="41">
        <f>IF(tbl_PV_Milestones[[#This Row],[Baseline Date]]="",1,0)</f>
        <v>1</v>
      </c>
      <c r="Z1311" s="41">
        <f>IF(tbl_PV_Milestones[[#This Row],[Baseline Date]]&lt;PV_Meta!$B$7,1,0)</f>
        <v>1</v>
      </c>
      <c r="AA1311" s="41">
        <f>IF(tbl_PV_Milestones[[#This Row],[Complete]]="Yes",1,0)</f>
        <v>1</v>
      </c>
      <c r="AB1311" s="41">
        <f>IF(AND(tbl_PV_Milestones[[#This Row],[BL FY]]=2025,tbl_PV_Milestones[[#This Row],[Baseline Date]]&lt;PV_Meta!$B$7),1,0)</f>
        <v>0</v>
      </c>
      <c r="AC1311" s="41">
        <f>IF(AND(tbl_PV_Milestones[[#This Row],[Planned YTD]]=1,tbl_PV_Milestones[[#This Row],[Complete]]="Yes"),1,0)</f>
        <v>0</v>
      </c>
      <c r="AD1311" s="41">
        <f>IF(AND(tbl_PV_Milestones[[#This Row],[Actual/Schedule Finish]]&lt;PV_Meta!$B$7,tbl_PV_Milestones[[#This Row],[Complete]]="No",tbl_PV_Milestones[[#This Row],[Project Status]]&lt;&gt;"On Hold"),1,0)</f>
        <v>0</v>
      </c>
      <c r="AE1311" s="41">
        <f>IF(AND(tbl_PV_Milestones[[#This Row],[Actual/Schedule Finish]]&gt;tbl_PV_Milestones[[#This Row],[Baseline Date]],tbl_PV_Milestones[[#This Row],[Complete]]="No",tbl_PV_Milestones[[#This Row],[Project Status]]&lt;&gt;"On Hold",tbl_PV_Milestones[[#This Row],[Overdue]]=0,tbl_PV_Milestones[[#This Row],[To be Baselined]]&lt;&gt;1),1,0)</f>
        <v>0</v>
      </c>
      <c r="AF1311" s="41">
        <f>IF(AND(tbl_PV_Milestones[[#This Row],[BL FY]]=2025,tbl_PV_Milestones[[#This Row],[Finish FY]]&gt;2025),1,0)</f>
        <v>0</v>
      </c>
      <c r="AG1311" s="56" t="str">
        <f>_xlfn.XLOOKUP(tbl_PV_Milestones[[#This Row],[Work ID]],tbl_PV_Meta[Work ID '#],tbl_PV_Meta[Project Manager/Owner],,0)</f>
        <v>Project Manager 17</v>
      </c>
      <c r="AH1311" s="6"/>
    </row>
    <row r="1312" spans="4:34" x14ac:dyDescent="0.25">
      <c r="D1312" s="6" t="s">
        <v>806</v>
      </c>
      <c r="E1312" s="6" t="s">
        <v>52</v>
      </c>
      <c r="F1312" s="6" t="s">
        <v>1700</v>
      </c>
      <c r="G1312" s="6" t="s">
        <v>744</v>
      </c>
      <c r="H1312" s="6" t="s">
        <v>505</v>
      </c>
      <c r="I1312" s="6" t="s">
        <v>522</v>
      </c>
      <c r="J1312" s="6" t="s">
        <v>806</v>
      </c>
      <c r="K1312" s="6" t="s">
        <v>36</v>
      </c>
      <c r="L1312" s="6" t="s">
        <v>88</v>
      </c>
      <c r="M1312" s="43"/>
      <c r="N1312" s="44" t="s">
        <v>1979</v>
      </c>
      <c r="O1312" s="39">
        <v>45138.708333333299</v>
      </c>
      <c r="S1312" s="45" t="e">
        <f>_xlfn.CONCAT(#REF!,TRIM(tbl_PV_Milestones[[#This Row],[Milestone Description]]))</f>
        <v>#REF!</v>
      </c>
      <c r="T1312" s="84" t="str">
        <f>IF(COUNTIF(tbl_PV_Milestones[UID],tbl_PV_Milestones[[#This Row],[UID]])&gt;1,"Duplicate","")</f>
        <v>Duplicate</v>
      </c>
      <c r="U1312" s="42" t="str">
        <f>_xlfn.XLOOKUP(tbl_PV_Milestones[[#This Row],[Work ID]],tbl_PV_Meta[Work ID '#],tbl_PV_Meta[Sub-Portfolio])</f>
        <v>Sub-Portfolio 7</v>
      </c>
      <c r="V1312" s="41">
        <f>IF(MONTH(tbl_PV_Milestones[[#This Row],[Baseline Date]])&lt;7,YEAR(tbl_PV_Milestones[[#This Row],[Baseline Date]]),YEAR(tbl_PV_Milestones[[#This Row],[Baseline Date]])+1)</f>
        <v>1900</v>
      </c>
      <c r="W1312" s="41">
        <f>IF(MONTH(tbl_PV_Milestones[[#This Row],[Actual/Schedule Finish]])&lt;7,YEAR(tbl_PV_Milestones[[#This Row],[Actual/Schedule Finish]]),YEAR(tbl_PV_Milestones[[#This Row],[Actual/Schedule Finish]])+1)</f>
        <v>2024</v>
      </c>
      <c r="X1312" s="41" t="str">
        <f>IF(OR(tbl_PV_Milestones[[#This Row],[Project Status]]="Completed",tbl_PV_Milestones[[#This Row],[Project Status]]="Assumed Completed"),"Yes","No")</f>
        <v>Yes</v>
      </c>
      <c r="Y1312" s="41">
        <f>IF(tbl_PV_Milestones[[#This Row],[Baseline Date]]="",1,0)</f>
        <v>1</v>
      </c>
      <c r="Z1312" s="41">
        <f>IF(tbl_PV_Milestones[[#This Row],[Baseline Date]]&lt;PV_Meta!$B$7,1,0)</f>
        <v>1</v>
      </c>
      <c r="AA1312" s="41">
        <f>IF(tbl_PV_Milestones[[#This Row],[Complete]]="Yes",1,0)</f>
        <v>1</v>
      </c>
      <c r="AB1312" s="41">
        <f>IF(AND(tbl_PV_Milestones[[#This Row],[BL FY]]=2025,tbl_PV_Milestones[[#This Row],[Baseline Date]]&lt;PV_Meta!$B$7),1,0)</f>
        <v>0</v>
      </c>
      <c r="AC1312" s="41">
        <f>IF(AND(tbl_PV_Milestones[[#This Row],[Planned YTD]]=1,tbl_PV_Milestones[[#This Row],[Complete]]="Yes"),1,0)</f>
        <v>0</v>
      </c>
      <c r="AD1312" s="41">
        <f>IF(AND(tbl_PV_Milestones[[#This Row],[Actual/Schedule Finish]]&lt;PV_Meta!$B$7,tbl_PV_Milestones[[#This Row],[Complete]]="No",tbl_PV_Milestones[[#This Row],[Project Status]]&lt;&gt;"On Hold"),1,0)</f>
        <v>0</v>
      </c>
      <c r="AE1312" s="41">
        <f>IF(AND(tbl_PV_Milestones[[#This Row],[Actual/Schedule Finish]]&gt;tbl_PV_Milestones[[#This Row],[Baseline Date]],tbl_PV_Milestones[[#This Row],[Complete]]="No",tbl_PV_Milestones[[#This Row],[Project Status]]&lt;&gt;"On Hold",tbl_PV_Milestones[[#This Row],[Overdue]]=0,tbl_PV_Milestones[[#This Row],[To be Baselined]]&lt;&gt;1),1,0)</f>
        <v>0</v>
      </c>
      <c r="AF1312" s="41">
        <f>IF(AND(tbl_PV_Milestones[[#This Row],[BL FY]]=2025,tbl_PV_Milestones[[#This Row],[Finish FY]]&gt;2025),1,0)</f>
        <v>0</v>
      </c>
      <c r="AG1312" s="56" t="str">
        <f>_xlfn.XLOOKUP(tbl_PV_Milestones[[#This Row],[Work ID]],tbl_PV_Meta[Work ID '#],tbl_PV_Meta[Project Manager/Owner],,0)</f>
        <v>Project Manager 17</v>
      </c>
      <c r="AH1312" s="6"/>
    </row>
    <row r="1313" spans="4:34" x14ac:dyDescent="0.25">
      <c r="D1313" s="6" t="s">
        <v>806</v>
      </c>
      <c r="E1313" s="6" t="s">
        <v>52</v>
      </c>
      <c r="F1313" s="6" t="s">
        <v>1700</v>
      </c>
      <c r="G1313" s="6" t="s">
        <v>567</v>
      </c>
      <c r="H1313" s="6" t="s">
        <v>505</v>
      </c>
      <c r="I1313" s="6" t="s">
        <v>522</v>
      </c>
      <c r="J1313" s="6" t="s">
        <v>806</v>
      </c>
      <c r="K1313" s="6" t="s">
        <v>36</v>
      </c>
      <c r="L1313" s="6" t="s">
        <v>88</v>
      </c>
      <c r="M1313" s="43"/>
      <c r="N1313" s="44" t="s">
        <v>1979</v>
      </c>
      <c r="O1313" s="39">
        <v>45138.708333333299</v>
      </c>
      <c r="S1313" s="45" t="e">
        <f>_xlfn.CONCAT(#REF!,TRIM(tbl_PV_Milestones[[#This Row],[Milestone Description]]))</f>
        <v>#REF!</v>
      </c>
      <c r="T1313" s="84" t="str">
        <f>IF(COUNTIF(tbl_PV_Milestones[UID],tbl_PV_Milestones[[#This Row],[UID]])&gt;1,"Duplicate","")</f>
        <v>Duplicate</v>
      </c>
      <c r="U1313" s="42" t="str">
        <f>_xlfn.XLOOKUP(tbl_PV_Milestones[[#This Row],[Work ID]],tbl_PV_Meta[Work ID '#],tbl_PV_Meta[Sub-Portfolio])</f>
        <v>Sub-Portfolio 7</v>
      </c>
      <c r="V1313" s="41">
        <f>IF(MONTH(tbl_PV_Milestones[[#This Row],[Baseline Date]])&lt;7,YEAR(tbl_PV_Milestones[[#This Row],[Baseline Date]]),YEAR(tbl_PV_Milestones[[#This Row],[Baseline Date]])+1)</f>
        <v>1900</v>
      </c>
      <c r="W1313" s="41">
        <f>IF(MONTH(tbl_PV_Milestones[[#This Row],[Actual/Schedule Finish]])&lt;7,YEAR(tbl_PV_Milestones[[#This Row],[Actual/Schedule Finish]]),YEAR(tbl_PV_Milestones[[#This Row],[Actual/Schedule Finish]])+1)</f>
        <v>2024</v>
      </c>
      <c r="X1313" s="41" t="str">
        <f>IF(OR(tbl_PV_Milestones[[#This Row],[Project Status]]="Completed",tbl_PV_Milestones[[#This Row],[Project Status]]="Assumed Completed"),"Yes","No")</f>
        <v>Yes</v>
      </c>
      <c r="Y1313" s="41">
        <f>IF(tbl_PV_Milestones[[#This Row],[Baseline Date]]="",1,0)</f>
        <v>1</v>
      </c>
      <c r="Z1313" s="41">
        <f>IF(tbl_PV_Milestones[[#This Row],[Baseline Date]]&lt;PV_Meta!$B$7,1,0)</f>
        <v>1</v>
      </c>
      <c r="AA1313" s="41">
        <f>IF(tbl_PV_Milestones[[#This Row],[Complete]]="Yes",1,0)</f>
        <v>1</v>
      </c>
      <c r="AB1313" s="41">
        <f>IF(AND(tbl_PV_Milestones[[#This Row],[BL FY]]=2025,tbl_PV_Milestones[[#This Row],[Baseline Date]]&lt;PV_Meta!$B$7),1,0)</f>
        <v>0</v>
      </c>
      <c r="AC1313" s="41">
        <f>IF(AND(tbl_PV_Milestones[[#This Row],[Planned YTD]]=1,tbl_PV_Milestones[[#This Row],[Complete]]="Yes"),1,0)</f>
        <v>0</v>
      </c>
      <c r="AD1313" s="41">
        <f>IF(AND(tbl_PV_Milestones[[#This Row],[Actual/Schedule Finish]]&lt;PV_Meta!$B$7,tbl_PV_Milestones[[#This Row],[Complete]]="No",tbl_PV_Milestones[[#This Row],[Project Status]]&lt;&gt;"On Hold"),1,0)</f>
        <v>0</v>
      </c>
      <c r="AE1313" s="41">
        <f>IF(AND(tbl_PV_Milestones[[#This Row],[Actual/Schedule Finish]]&gt;tbl_PV_Milestones[[#This Row],[Baseline Date]],tbl_PV_Milestones[[#This Row],[Complete]]="No",tbl_PV_Milestones[[#This Row],[Project Status]]&lt;&gt;"On Hold",tbl_PV_Milestones[[#This Row],[Overdue]]=0,tbl_PV_Milestones[[#This Row],[To be Baselined]]&lt;&gt;1),1,0)</f>
        <v>0</v>
      </c>
      <c r="AF1313" s="41">
        <f>IF(AND(tbl_PV_Milestones[[#This Row],[BL FY]]=2025,tbl_PV_Milestones[[#This Row],[Finish FY]]&gt;2025),1,0)</f>
        <v>0</v>
      </c>
      <c r="AG1313" s="56" t="str">
        <f>_xlfn.XLOOKUP(tbl_PV_Milestones[[#This Row],[Work ID]],tbl_PV_Meta[Work ID '#],tbl_PV_Meta[Project Manager/Owner],,0)</f>
        <v>Project Manager 17</v>
      </c>
      <c r="AH1313" s="6"/>
    </row>
    <row r="1314" spans="4:34" x14ac:dyDescent="0.25">
      <c r="D1314" s="6" t="s">
        <v>806</v>
      </c>
      <c r="E1314" s="6" t="s">
        <v>52</v>
      </c>
      <c r="F1314" s="6" t="s">
        <v>1700</v>
      </c>
      <c r="G1314" s="6" t="s">
        <v>568</v>
      </c>
      <c r="H1314" s="6" t="s">
        <v>505</v>
      </c>
      <c r="I1314" s="6" t="s">
        <v>522</v>
      </c>
      <c r="J1314" s="6" t="s">
        <v>806</v>
      </c>
      <c r="K1314" s="6" t="s">
        <v>36</v>
      </c>
      <c r="L1314" s="6" t="s">
        <v>88</v>
      </c>
      <c r="M1314" s="43"/>
      <c r="N1314" s="44" t="s">
        <v>1979</v>
      </c>
      <c r="O1314" s="39">
        <v>45138.708333333299</v>
      </c>
      <c r="S1314" s="45" t="e">
        <f>_xlfn.CONCAT(#REF!,TRIM(tbl_PV_Milestones[[#This Row],[Milestone Description]]))</f>
        <v>#REF!</v>
      </c>
      <c r="T1314" s="84" t="str">
        <f>IF(COUNTIF(tbl_PV_Milestones[UID],tbl_PV_Milestones[[#This Row],[UID]])&gt;1,"Duplicate","")</f>
        <v>Duplicate</v>
      </c>
      <c r="U1314" s="42" t="str">
        <f>_xlfn.XLOOKUP(tbl_PV_Milestones[[#This Row],[Work ID]],tbl_PV_Meta[Work ID '#],tbl_PV_Meta[Sub-Portfolio])</f>
        <v>Sub-Portfolio 7</v>
      </c>
      <c r="V1314" s="41">
        <f>IF(MONTH(tbl_PV_Milestones[[#This Row],[Baseline Date]])&lt;7,YEAR(tbl_PV_Milestones[[#This Row],[Baseline Date]]),YEAR(tbl_PV_Milestones[[#This Row],[Baseline Date]])+1)</f>
        <v>1900</v>
      </c>
      <c r="W1314" s="41">
        <f>IF(MONTH(tbl_PV_Milestones[[#This Row],[Actual/Schedule Finish]])&lt;7,YEAR(tbl_PV_Milestones[[#This Row],[Actual/Schedule Finish]]),YEAR(tbl_PV_Milestones[[#This Row],[Actual/Schedule Finish]])+1)</f>
        <v>2024</v>
      </c>
      <c r="X1314" s="41" t="str">
        <f>IF(OR(tbl_PV_Milestones[[#This Row],[Project Status]]="Completed",tbl_PV_Milestones[[#This Row],[Project Status]]="Assumed Completed"),"Yes","No")</f>
        <v>Yes</v>
      </c>
      <c r="Y1314" s="41">
        <f>IF(tbl_PV_Milestones[[#This Row],[Baseline Date]]="",1,0)</f>
        <v>1</v>
      </c>
      <c r="Z1314" s="41">
        <f>IF(tbl_PV_Milestones[[#This Row],[Baseline Date]]&lt;PV_Meta!$B$7,1,0)</f>
        <v>1</v>
      </c>
      <c r="AA1314" s="41">
        <f>IF(tbl_PV_Milestones[[#This Row],[Complete]]="Yes",1,0)</f>
        <v>1</v>
      </c>
      <c r="AB1314" s="41">
        <f>IF(AND(tbl_PV_Milestones[[#This Row],[BL FY]]=2025,tbl_PV_Milestones[[#This Row],[Baseline Date]]&lt;PV_Meta!$B$7),1,0)</f>
        <v>0</v>
      </c>
      <c r="AC1314" s="41">
        <f>IF(AND(tbl_PV_Milestones[[#This Row],[Planned YTD]]=1,tbl_PV_Milestones[[#This Row],[Complete]]="Yes"),1,0)</f>
        <v>0</v>
      </c>
      <c r="AD1314" s="41">
        <f>IF(AND(tbl_PV_Milestones[[#This Row],[Actual/Schedule Finish]]&lt;PV_Meta!$B$7,tbl_PV_Milestones[[#This Row],[Complete]]="No",tbl_PV_Milestones[[#This Row],[Project Status]]&lt;&gt;"On Hold"),1,0)</f>
        <v>0</v>
      </c>
      <c r="AE1314" s="41">
        <f>IF(AND(tbl_PV_Milestones[[#This Row],[Actual/Schedule Finish]]&gt;tbl_PV_Milestones[[#This Row],[Baseline Date]],tbl_PV_Milestones[[#This Row],[Complete]]="No",tbl_PV_Milestones[[#This Row],[Project Status]]&lt;&gt;"On Hold",tbl_PV_Milestones[[#This Row],[Overdue]]=0,tbl_PV_Milestones[[#This Row],[To be Baselined]]&lt;&gt;1),1,0)</f>
        <v>0</v>
      </c>
      <c r="AF1314" s="41">
        <f>IF(AND(tbl_PV_Milestones[[#This Row],[BL FY]]=2025,tbl_PV_Milestones[[#This Row],[Finish FY]]&gt;2025),1,0)</f>
        <v>0</v>
      </c>
      <c r="AG1314" s="56" t="str">
        <f>_xlfn.XLOOKUP(tbl_PV_Milestones[[#This Row],[Work ID]],tbl_PV_Meta[Work ID '#],tbl_PV_Meta[Project Manager/Owner],,0)</f>
        <v>Project Manager 17</v>
      </c>
      <c r="AH1314" s="6"/>
    </row>
    <row r="1315" spans="4:34" x14ac:dyDescent="0.25">
      <c r="D1315" s="6" t="s">
        <v>806</v>
      </c>
      <c r="E1315" s="6" t="s">
        <v>52</v>
      </c>
      <c r="F1315" s="6" t="s">
        <v>1700</v>
      </c>
      <c r="G1315" s="6" t="s">
        <v>570</v>
      </c>
      <c r="H1315" s="6" t="s">
        <v>505</v>
      </c>
      <c r="I1315" s="6" t="s">
        <v>522</v>
      </c>
      <c r="J1315" s="6" t="s">
        <v>806</v>
      </c>
      <c r="K1315" s="6" t="s">
        <v>36</v>
      </c>
      <c r="L1315" s="6" t="s">
        <v>88</v>
      </c>
      <c r="M1315" s="43"/>
      <c r="N1315" s="44" t="s">
        <v>1979</v>
      </c>
      <c r="O1315" s="39">
        <v>45138.708333333299</v>
      </c>
      <c r="S1315" s="45" t="e">
        <f>_xlfn.CONCAT(#REF!,TRIM(tbl_PV_Milestones[[#This Row],[Milestone Description]]))</f>
        <v>#REF!</v>
      </c>
      <c r="T1315" s="84" t="str">
        <f>IF(COUNTIF(tbl_PV_Milestones[UID],tbl_PV_Milestones[[#This Row],[UID]])&gt;1,"Duplicate","")</f>
        <v>Duplicate</v>
      </c>
      <c r="U1315" s="42" t="str">
        <f>_xlfn.XLOOKUP(tbl_PV_Milestones[[#This Row],[Work ID]],tbl_PV_Meta[Work ID '#],tbl_PV_Meta[Sub-Portfolio])</f>
        <v>Sub-Portfolio 7</v>
      </c>
      <c r="V1315" s="41">
        <f>IF(MONTH(tbl_PV_Milestones[[#This Row],[Baseline Date]])&lt;7,YEAR(tbl_PV_Milestones[[#This Row],[Baseline Date]]),YEAR(tbl_PV_Milestones[[#This Row],[Baseline Date]])+1)</f>
        <v>1900</v>
      </c>
      <c r="W1315" s="41">
        <f>IF(MONTH(tbl_PV_Milestones[[#This Row],[Actual/Schedule Finish]])&lt;7,YEAR(tbl_PV_Milestones[[#This Row],[Actual/Schedule Finish]]),YEAR(tbl_PV_Milestones[[#This Row],[Actual/Schedule Finish]])+1)</f>
        <v>2024</v>
      </c>
      <c r="X1315" s="41" t="str">
        <f>IF(OR(tbl_PV_Milestones[[#This Row],[Project Status]]="Completed",tbl_PV_Milestones[[#This Row],[Project Status]]="Assumed Completed"),"Yes","No")</f>
        <v>Yes</v>
      </c>
      <c r="Y1315" s="41">
        <f>IF(tbl_PV_Milestones[[#This Row],[Baseline Date]]="",1,0)</f>
        <v>1</v>
      </c>
      <c r="Z1315" s="41">
        <f>IF(tbl_PV_Milestones[[#This Row],[Baseline Date]]&lt;PV_Meta!$B$7,1,0)</f>
        <v>1</v>
      </c>
      <c r="AA1315" s="41">
        <f>IF(tbl_PV_Milestones[[#This Row],[Complete]]="Yes",1,0)</f>
        <v>1</v>
      </c>
      <c r="AB1315" s="41">
        <f>IF(AND(tbl_PV_Milestones[[#This Row],[BL FY]]=2025,tbl_PV_Milestones[[#This Row],[Baseline Date]]&lt;PV_Meta!$B$7),1,0)</f>
        <v>0</v>
      </c>
      <c r="AC1315" s="41">
        <f>IF(AND(tbl_PV_Milestones[[#This Row],[Planned YTD]]=1,tbl_PV_Milestones[[#This Row],[Complete]]="Yes"),1,0)</f>
        <v>0</v>
      </c>
      <c r="AD1315" s="41">
        <f>IF(AND(tbl_PV_Milestones[[#This Row],[Actual/Schedule Finish]]&lt;PV_Meta!$B$7,tbl_PV_Milestones[[#This Row],[Complete]]="No",tbl_PV_Milestones[[#This Row],[Project Status]]&lt;&gt;"On Hold"),1,0)</f>
        <v>0</v>
      </c>
      <c r="AE1315" s="41">
        <f>IF(AND(tbl_PV_Milestones[[#This Row],[Actual/Schedule Finish]]&gt;tbl_PV_Milestones[[#This Row],[Baseline Date]],tbl_PV_Milestones[[#This Row],[Complete]]="No",tbl_PV_Milestones[[#This Row],[Project Status]]&lt;&gt;"On Hold",tbl_PV_Milestones[[#This Row],[Overdue]]=0,tbl_PV_Milestones[[#This Row],[To be Baselined]]&lt;&gt;1),1,0)</f>
        <v>0</v>
      </c>
      <c r="AF1315" s="41">
        <f>IF(AND(tbl_PV_Milestones[[#This Row],[BL FY]]=2025,tbl_PV_Milestones[[#This Row],[Finish FY]]&gt;2025),1,0)</f>
        <v>0</v>
      </c>
      <c r="AG1315" s="56" t="str">
        <f>_xlfn.XLOOKUP(tbl_PV_Milestones[[#This Row],[Work ID]],tbl_PV_Meta[Work ID '#],tbl_PV_Meta[Project Manager/Owner],,0)</f>
        <v>Project Manager 17</v>
      </c>
      <c r="AH1315" s="6"/>
    </row>
    <row r="1316" spans="4:34" x14ac:dyDescent="0.25">
      <c r="D1316" s="6" t="s">
        <v>806</v>
      </c>
      <c r="E1316" s="6" t="s">
        <v>52</v>
      </c>
      <c r="F1316" s="6" t="s">
        <v>1700</v>
      </c>
      <c r="G1316" s="6" t="s">
        <v>746</v>
      </c>
      <c r="H1316" s="6" t="s">
        <v>505</v>
      </c>
      <c r="I1316" s="6" t="s">
        <v>522</v>
      </c>
      <c r="J1316" s="6" t="s">
        <v>806</v>
      </c>
      <c r="K1316" s="6" t="s">
        <v>36</v>
      </c>
      <c r="L1316" s="6" t="s">
        <v>88</v>
      </c>
      <c r="M1316" s="43"/>
      <c r="N1316" s="44" t="s">
        <v>1979</v>
      </c>
      <c r="O1316" s="39">
        <v>45138.708333333299</v>
      </c>
      <c r="S1316" s="45" t="e">
        <f>_xlfn.CONCAT(#REF!,TRIM(tbl_PV_Milestones[[#This Row],[Milestone Description]]))</f>
        <v>#REF!</v>
      </c>
      <c r="T1316" s="84" t="str">
        <f>IF(COUNTIF(tbl_PV_Milestones[UID],tbl_PV_Milestones[[#This Row],[UID]])&gt;1,"Duplicate","")</f>
        <v>Duplicate</v>
      </c>
      <c r="U1316" s="42" t="str">
        <f>_xlfn.XLOOKUP(tbl_PV_Milestones[[#This Row],[Work ID]],tbl_PV_Meta[Work ID '#],tbl_PV_Meta[Sub-Portfolio])</f>
        <v>Sub-Portfolio 7</v>
      </c>
      <c r="V1316" s="41">
        <f>IF(MONTH(tbl_PV_Milestones[[#This Row],[Baseline Date]])&lt;7,YEAR(tbl_PV_Milestones[[#This Row],[Baseline Date]]),YEAR(tbl_PV_Milestones[[#This Row],[Baseline Date]])+1)</f>
        <v>1900</v>
      </c>
      <c r="W1316" s="41">
        <f>IF(MONTH(tbl_PV_Milestones[[#This Row],[Actual/Schedule Finish]])&lt;7,YEAR(tbl_PV_Milestones[[#This Row],[Actual/Schedule Finish]]),YEAR(tbl_PV_Milestones[[#This Row],[Actual/Schedule Finish]])+1)</f>
        <v>2024</v>
      </c>
      <c r="X1316" s="41" t="str">
        <f>IF(OR(tbl_PV_Milestones[[#This Row],[Project Status]]="Completed",tbl_PV_Milestones[[#This Row],[Project Status]]="Assumed Completed"),"Yes","No")</f>
        <v>Yes</v>
      </c>
      <c r="Y1316" s="41">
        <f>IF(tbl_PV_Milestones[[#This Row],[Baseline Date]]="",1,0)</f>
        <v>1</v>
      </c>
      <c r="Z1316" s="41">
        <f>IF(tbl_PV_Milestones[[#This Row],[Baseline Date]]&lt;PV_Meta!$B$7,1,0)</f>
        <v>1</v>
      </c>
      <c r="AA1316" s="41">
        <f>IF(tbl_PV_Milestones[[#This Row],[Complete]]="Yes",1,0)</f>
        <v>1</v>
      </c>
      <c r="AB1316" s="41">
        <f>IF(AND(tbl_PV_Milestones[[#This Row],[BL FY]]=2025,tbl_PV_Milestones[[#This Row],[Baseline Date]]&lt;PV_Meta!$B$7),1,0)</f>
        <v>0</v>
      </c>
      <c r="AC1316" s="41">
        <f>IF(AND(tbl_PV_Milestones[[#This Row],[Planned YTD]]=1,tbl_PV_Milestones[[#This Row],[Complete]]="Yes"),1,0)</f>
        <v>0</v>
      </c>
      <c r="AD1316" s="41">
        <f>IF(AND(tbl_PV_Milestones[[#This Row],[Actual/Schedule Finish]]&lt;PV_Meta!$B$7,tbl_PV_Milestones[[#This Row],[Complete]]="No",tbl_PV_Milestones[[#This Row],[Project Status]]&lt;&gt;"On Hold"),1,0)</f>
        <v>0</v>
      </c>
      <c r="AE1316" s="41">
        <f>IF(AND(tbl_PV_Milestones[[#This Row],[Actual/Schedule Finish]]&gt;tbl_PV_Milestones[[#This Row],[Baseline Date]],tbl_PV_Milestones[[#This Row],[Complete]]="No",tbl_PV_Milestones[[#This Row],[Project Status]]&lt;&gt;"On Hold",tbl_PV_Milestones[[#This Row],[Overdue]]=0,tbl_PV_Milestones[[#This Row],[To be Baselined]]&lt;&gt;1),1,0)</f>
        <v>0</v>
      </c>
      <c r="AF1316" s="41">
        <f>IF(AND(tbl_PV_Milestones[[#This Row],[BL FY]]=2025,tbl_PV_Milestones[[#This Row],[Finish FY]]&gt;2025),1,0)</f>
        <v>0</v>
      </c>
      <c r="AG1316" s="56" t="str">
        <f>_xlfn.XLOOKUP(tbl_PV_Milestones[[#This Row],[Work ID]],tbl_PV_Meta[Work ID '#],tbl_PV_Meta[Project Manager/Owner],,0)</f>
        <v>Project Manager 17</v>
      </c>
      <c r="AH1316" s="6"/>
    </row>
    <row r="1317" spans="4:34" x14ac:dyDescent="0.25">
      <c r="D1317" s="6" t="s">
        <v>806</v>
      </c>
      <c r="E1317" s="6" t="s">
        <v>52</v>
      </c>
      <c r="F1317" s="6" t="s">
        <v>1700</v>
      </c>
      <c r="G1317" s="6" t="s">
        <v>548</v>
      </c>
      <c r="H1317" s="6" t="s">
        <v>505</v>
      </c>
      <c r="I1317" s="6" t="s">
        <v>510</v>
      </c>
      <c r="J1317" s="6" t="s">
        <v>806</v>
      </c>
      <c r="K1317" s="6" t="s">
        <v>36</v>
      </c>
      <c r="L1317" s="6" t="s">
        <v>88</v>
      </c>
      <c r="M1317" s="43"/>
      <c r="N1317" s="44" t="s">
        <v>1979</v>
      </c>
      <c r="O1317" s="39">
        <v>45503.708333333299</v>
      </c>
      <c r="S1317" s="45" t="e">
        <f>_xlfn.CONCAT(#REF!,TRIM(tbl_PV_Milestones[[#This Row],[Milestone Description]]))</f>
        <v>#REF!</v>
      </c>
      <c r="T1317" s="84" t="str">
        <f>IF(COUNTIF(tbl_PV_Milestones[UID],tbl_PV_Milestones[[#This Row],[UID]])&gt;1,"Duplicate","")</f>
        <v>Duplicate</v>
      </c>
      <c r="U1317" s="42" t="str">
        <f>_xlfn.XLOOKUP(tbl_PV_Milestones[[#This Row],[Work ID]],tbl_PV_Meta[Work ID '#],tbl_PV_Meta[Sub-Portfolio])</f>
        <v>Sub-Portfolio 7</v>
      </c>
      <c r="V1317" s="41">
        <f>IF(MONTH(tbl_PV_Milestones[[#This Row],[Baseline Date]])&lt;7,YEAR(tbl_PV_Milestones[[#This Row],[Baseline Date]]),YEAR(tbl_PV_Milestones[[#This Row],[Baseline Date]])+1)</f>
        <v>1900</v>
      </c>
      <c r="W1317" s="41">
        <f>IF(MONTH(tbl_PV_Milestones[[#This Row],[Actual/Schedule Finish]])&lt;7,YEAR(tbl_PV_Milestones[[#This Row],[Actual/Schedule Finish]]),YEAR(tbl_PV_Milestones[[#This Row],[Actual/Schedule Finish]])+1)</f>
        <v>2025</v>
      </c>
      <c r="X1317" s="41" t="str">
        <f>IF(OR(tbl_PV_Milestones[[#This Row],[Project Status]]="Completed",tbl_PV_Milestones[[#This Row],[Project Status]]="Assumed Completed"),"Yes","No")</f>
        <v>Yes</v>
      </c>
      <c r="Y1317" s="41">
        <f>IF(tbl_PV_Milestones[[#This Row],[Baseline Date]]="",1,0)</f>
        <v>1</v>
      </c>
      <c r="Z1317" s="41">
        <f>IF(tbl_PV_Milestones[[#This Row],[Baseline Date]]&lt;PV_Meta!$B$7,1,0)</f>
        <v>1</v>
      </c>
      <c r="AA1317" s="41">
        <f>IF(tbl_PV_Milestones[[#This Row],[Complete]]="Yes",1,0)</f>
        <v>1</v>
      </c>
      <c r="AB1317" s="41">
        <f>IF(AND(tbl_PV_Milestones[[#This Row],[BL FY]]=2025,tbl_PV_Milestones[[#This Row],[Baseline Date]]&lt;PV_Meta!$B$7),1,0)</f>
        <v>0</v>
      </c>
      <c r="AC1317" s="41">
        <f>IF(AND(tbl_PV_Milestones[[#This Row],[Planned YTD]]=1,tbl_PV_Milestones[[#This Row],[Complete]]="Yes"),1,0)</f>
        <v>0</v>
      </c>
      <c r="AD1317" s="41">
        <f>IF(AND(tbl_PV_Milestones[[#This Row],[Actual/Schedule Finish]]&lt;PV_Meta!$B$7,tbl_PV_Milestones[[#This Row],[Complete]]="No",tbl_PV_Milestones[[#This Row],[Project Status]]&lt;&gt;"On Hold"),1,0)</f>
        <v>0</v>
      </c>
      <c r="AE1317" s="41">
        <f>IF(AND(tbl_PV_Milestones[[#This Row],[Actual/Schedule Finish]]&gt;tbl_PV_Milestones[[#This Row],[Baseline Date]],tbl_PV_Milestones[[#This Row],[Complete]]="No",tbl_PV_Milestones[[#This Row],[Project Status]]&lt;&gt;"On Hold",tbl_PV_Milestones[[#This Row],[Overdue]]=0,tbl_PV_Milestones[[#This Row],[To be Baselined]]&lt;&gt;1),1,0)</f>
        <v>0</v>
      </c>
      <c r="AF1317" s="41">
        <f>IF(AND(tbl_PV_Milestones[[#This Row],[BL FY]]=2025,tbl_PV_Milestones[[#This Row],[Finish FY]]&gt;2025),1,0)</f>
        <v>0</v>
      </c>
      <c r="AG1317" s="56" t="str">
        <f>_xlfn.XLOOKUP(tbl_PV_Milestones[[#This Row],[Work ID]],tbl_PV_Meta[Work ID '#],tbl_PV_Meta[Project Manager/Owner],,0)</f>
        <v>Project Manager 17</v>
      </c>
      <c r="AH1317" s="6"/>
    </row>
    <row r="1318" spans="4:34" x14ac:dyDescent="0.25">
      <c r="D1318" s="6" t="s">
        <v>806</v>
      </c>
      <c r="E1318" s="6" t="s">
        <v>52</v>
      </c>
      <c r="F1318" s="6" t="s">
        <v>1700</v>
      </c>
      <c r="G1318" s="6" t="s">
        <v>549</v>
      </c>
      <c r="H1318" s="6" t="s">
        <v>505</v>
      </c>
      <c r="I1318" s="6" t="s">
        <v>510</v>
      </c>
      <c r="J1318" s="6" t="s">
        <v>806</v>
      </c>
      <c r="K1318" s="6" t="s">
        <v>36</v>
      </c>
      <c r="L1318" s="6" t="s">
        <v>88</v>
      </c>
      <c r="M1318" s="43"/>
      <c r="N1318" s="44" t="s">
        <v>1979</v>
      </c>
      <c r="O1318" s="39">
        <v>45503.708333333299</v>
      </c>
      <c r="S1318" s="45" t="e">
        <f>_xlfn.CONCAT(#REF!,TRIM(tbl_PV_Milestones[[#This Row],[Milestone Description]]))</f>
        <v>#REF!</v>
      </c>
      <c r="T1318" s="84" t="str">
        <f>IF(COUNTIF(tbl_PV_Milestones[UID],tbl_PV_Milestones[[#This Row],[UID]])&gt;1,"Duplicate","")</f>
        <v>Duplicate</v>
      </c>
      <c r="U1318" s="42" t="str">
        <f>_xlfn.XLOOKUP(tbl_PV_Milestones[[#This Row],[Work ID]],tbl_PV_Meta[Work ID '#],tbl_PV_Meta[Sub-Portfolio])</f>
        <v>Sub-Portfolio 7</v>
      </c>
      <c r="V1318" s="41">
        <f>IF(MONTH(tbl_PV_Milestones[[#This Row],[Baseline Date]])&lt;7,YEAR(tbl_PV_Milestones[[#This Row],[Baseline Date]]),YEAR(tbl_PV_Milestones[[#This Row],[Baseline Date]])+1)</f>
        <v>1900</v>
      </c>
      <c r="W1318" s="41">
        <f>IF(MONTH(tbl_PV_Milestones[[#This Row],[Actual/Schedule Finish]])&lt;7,YEAR(tbl_PV_Milestones[[#This Row],[Actual/Schedule Finish]]),YEAR(tbl_PV_Milestones[[#This Row],[Actual/Schedule Finish]])+1)</f>
        <v>2025</v>
      </c>
      <c r="X1318" s="41" t="str">
        <f>IF(OR(tbl_PV_Milestones[[#This Row],[Project Status]]="Completed",tbl_PV_Milestones[[#This Row],[Project Status]]="Assumed Completed"),"Yes","No")</f>
        <v>Yes</v>
      </c>
      <c r="Y1318" s="41">
        <f>IF(tbl_PV_Milestones[[#This Row],[Baseline Date]]="",1,0)</f>
        <v>1</v>
      </c>
      <c r="Z1318" s="41">
        <f>IF(tbl_PV_Milestones[[#This Row],[Baseline Date]]&lt;PV_Meta!$B$7,1,0)</f>
        <v>1</v>
      </c>
      <c r="AA1318" s="41">
        <f>IF(tbl_PV_Milestones[[#This Row],[Complete]]="Yes",1,0)</f>
        <v>1</v>
      </c>
      <c r="AB1318" s="41">
        <f>IF(AND(tbl_PV_Milestones[[#This Row],[BL FY]]=2025,tbl_PV_Milestones[[#This Row],[Baseline Date]]&lt;PV_Meta!$B$7),1,0)</f>
        <v>0</v>
      </c>
      <c r="AC1318" s="41">
        <f>IF(AND(tbl_PV_Milestones[[#This Row],[Planned YTD]]=1,tbl_PV_Milestones[[#This Row],[Complete]]="Yes"),1,0)</f>
        <v>0</v>
      </c>
      <c r="AD1318" s="41">
        <f>IF(AND(tbl_PV_Milestones[[#This Row],[Actual/Schedule Finish]]&lt;PV_Meta!$B$7,tbl_PV_Milestones[[#This Row],[Complete]]="No",tbl_PV_Milestones[[#This Row],[Project Status]]&lt;&gt;"On Hold"),1,0)</f>
        <v>0</v>
      </c>
      <c r="AE1318" s="41">
        <f>IF(AND(tbl_PV_Milestones[[#This Row],[Actual/Schedule Finish]]&gt;tbl_PV_Milestones[[#This Row],[Baseline Date]],tbl_PV_Milestones[[#This Row],[Complete]]="No",tbl_PV_Milestones[[#This Row],[Project Status]]&lt;&gt;"On Hold",tbl_PV_Milestones[[#This Row],[Overdue]]=0,tbl_PV_Milestones[[#This Row],[To be Baselined]]&lt;&gt;1),1,0)</f>
        <v>0</v>
      </c>
      <c r="AF1318" s="41">
        <f>IF(AND(tbl_PV_Milestones[[#This Row],[BL FY]]=2025,tbl_PV_Milestones[[#This Row],[Finish FY]]&gt;2025),1,0)</f>
        <v>0</v>
      </c>
      <c r="AG1318" s="56" t="str">
        <f>_xlfn.XLOOKUP(tbl_PV_Milestones[[#This Row],[Work ID]],tbl_PV_Meta[Work ID '#],tbl_PV_Meta[Project Manager/Owner],,0)</f>
        <v>Project Manager 17</v>
      </c>
      <c r="AH1318" s="6"/>
    </row>
    <row r="1319" spans="4:34" x14ac:dyDescent="0.25">
      <c r="D1319" s="6" t="s">
        <v>806</v>
      </c>
      <c r="E1319" s="6" t="s">
        <v>52</v>
      </c>
      <c r="F1319" s="6" t="s">
        <v>1700</v>
      </c>
      <c r="G1319" s="6" t="s">
        <v>550</v>
      </c>
      <c r="H1319" s="6" t="s">
        <v>505</v>
      </c>
      <c r="I1319" s="6" t="s">
        <v>510</v>
      </c>
      <c r="J1319" s="6" t="s">
        <v>806</v>
      </c>
      <c r="K1319" s="6" t="s">
        <v>36</v>
      </c>
      <c r="L1319" s="6" t="s">
        <v>88</v>
      </c>
      <c r="M1319" s="43"/>
      <c r="N1319" s="44" t="s">
        <v>1979</v>
      </c>
      <c r="O1319" s="39">
        <v>45503.708333333299</v>
      </c>
      <c r="S1319" s="45" t="e">
        <f>_xlfn.CONCAT(#REF!,TRIM(tbl_PV_Milestones[[#This Row],[Milestone Description]]))</f>
        <v>#REF!</v>
      </c>
      <c r="T1319" s="84" t="str">
        <f>IF(COUNTIF(tbl_PV_Milestones[UID],tbl_PV_Milestones[[#This Row],[UID]])&gt;1,"Duplicate","")</f>
        <v>Duplicate</v>
      </c>
      <c r="U1319" s="42" t="str">
        <f>_xlfn.XLOOKUP(tbl_PV_Milestones[[#This Row],[Work ID]],tbl_PV_Meta[Work ID '#],tbl_PV_Meta[Sub-Portfolio])</f>
        <v>Sub-Portfolio 7</v>
      </c>
      <c r="V1319" s="41">
        <f>IF(MONTH(tbl_PV_Milestones[[#This Row],[Baseline Date]])&lt;7,YEAR(tbl_PV_Milestones[[#This Row],[Baseline Date]]),YEAR(tbl_PV_Milestones[[#This Row],[Baseline Date]])+1)</f>
        <v>1900</v>
      </c>
      <c r="W1319" s="41">
        <f>IF(MONTH(tbl_PV_Milestones[[#This Row],[Actual/Schedule Finish]])&lt;7,YEAR(tbl_PV_Milestones[[#This Row],[Actual/Schedule Finish]]),YEAR(tbl_PV_Milestones[[#This Row],[Actual/Schedule Finish]])+1)</f>
        <v>2025</v>
      </c>
      <c r="X1319" s="41" t="str">
        <f>IF(OR(tbl_PV_Milestones[[#This Row],[Project Status]]="Completed",tbl_PV_Milestones[[#This Row],[Project Status]]="Assumed Completed"),"Yes","No")</f>
        <v>Yes</v>
      </c>
      <c r="Y1319" s="41">
        <f>IF(tbl_PV_Milestones[[#This Row],[Baseline Date]]="",1,0)</f>
        <v>1</v>
      </c>
      <c r="Z1319" s="41">
        <f>IF(tbl_PV_Milestones[[#This Row],[Baseline Date]]&lt;PV_Meta!$B$7,1,0)</f>
        <v>1</v>
      </c>
      <c r="AA1319" s="41">
        <f>IF(tbl_PV_Milestones[[#This Row],[Complete]]="Yes",1,0)</f>
        <v>1</v>
      </c>
      <c r="AB1319" s="41">
        <f>IF(AND(tbl_PV_Milestones[[#This Row],[BL FY]]=2025,tbl_PV_Milestones[[#This Row],[Baseline Date]]&lt;PV_Meta!$B$7),1,0)</f>
        <v>0</v>
      </c>
      <c r="AC1319" s="41">
        <f>IF(AND(tbl_PV_Milestones[[#This Row],[Planned YTD]]=1,tbl_PV_Milestones[[#This Row],[Complete]]="Yes"),1,0)</f>
        <v>0</v>
      </c>
      <c r="AD1319" s="41">
        <f>IF(AND(tbl_PV_Milestones[[#This Row],[Actual/Schedule Finish]]&lt;PV_Meta!$B$7,tbl_PV_Milestones[[#This Row],[Complete]]="No",tbl_PV_Milestones[[#This Row],[Project Status]]&lt;&gt;"On Hold"),1,0)</f>
        <v>0</v>
      </c>
      <c r="AE1319" s="41">
        <f>IF(AND(tbl_PV_Milestones[[#This Row],[Actual/Schedule Finish]]&gt;tbl_PV_Milestones[[#This Row],[Baseline Date]],tbl_PV_Milestones[[#This Row],[Complete]]="No",tbl_PV_Milestones[[#This Row],[Project Status]]&lt;&gt;"On Hold",tbl_PV_Milestones[[#This Row],[Overdue]]=0,tbl_PV_Milestones[[#This Row],[To be Baselined]]&lt;&gt;1),1,0)</f>
        <v>0</v>
      </c>
      <c r="AF1319" s="41">
        <f>IF(AND(tbl_PV_Milestones[[#This Row],[BL FY]]=2025,tbl_PV_Milestones[[#This Row],[Finish FY]]&gt;2025),1,0)</f>
        <v>0</v>
      </c>
      <c r="AG1319" s="56" t="str">
        <f>_xlfn.XLOOKUP(tbl_PV_Milestones[[#This Row],[Work ID]],tbl_PV_Meta[Work ID '#],tbl_PV_Meta[Project Manager/Owner],,0)</f>
        <v>Project Manager 17</v>
      </c>
      <c r="AH1319" s="6"/>
    </row>
    <row r="1320" spans="4:34" x14ac:dyDescent="0.25">
      <c r="D1320" s="6" t="s">
        <v>806</v>
      </c>
      <c r="E1320" s="6" t="s">
        <v>52</v>
      </c>
      <c r="F1320" s="6" t="s">
        <v>1700</v>
      </c>
      <c r="G1320" s="6" t="s">
        <v>551</v>
      </c>
      <c r="H1320" s="6" t="s">
        <v>505</v>
      </c>
      <c r="I1320" s="6" t="s">
        <v>510</v>
      </c>
      <c r="J1320" s="6" t="s">
        <v>806</v>
      </c>
      <c r="K1320" s="6" t="s">
        <v>36</v>
      </c>
      <c r="L1320" s="6" t="s">
        <v>88</v>
      </c>
      <c r="M1320" s="43"/>
      <c r="N1320" s="44" t="s">
        <v>1979</v>
      </c>
      <c r="O1320" s="39">
        <v>45503.708333333299</v>
      </c>
      <c r="S1320" s="45" t="e">
        <f>_xlfn.CONCAT(#REF!,TRIM(tbl_PV_Milestones[[#This Row],[Milestone Description]]))</f>
        <v>#REF!</v>
      </c>
      <c r="T1320" s="84" t="str">
        <f>IF(COUNTIF(tbl_PV_Milestones[UID],tbl_PV_Milestones[[#This Row],[UID]])&gt;1,"Duplicate","")</f>
        <v>Duplicate</v>
      </c>
      <c r="U1320" s="42" t="str">
        <f>_xlfn.XLOOKUP(tbl_PV_Milestones[[#This Row],[Work ID]],tbl_PV_Meta[Work ID '#],tbl_PV_Meta[Sub-Portfolio])</f>
        <v>Sub-Portfolio 7</v>
      </c>
      <c r="V1320" s="41">
        <f>IF(MONTH(tbl_PV_Milestones[[#This Row],[Baseline Date]])&lt;7,YEAR(tbl_PV_Milestones[[#This Row],[Baseline Date]]),YEAR(tbl_PV_Milestones[[#This Row],[Baseline Date]])+1)</f>
        <v>1900</v>
      </c>
      <c r="W1320" s="41">
        <f>IF(MONTH(tbl_PV_Milestones[[#This Row],[Actual/Schedule Finish]])&lt;7,YEAR(tbl_PV_Milestones[[#This Row],[Actual/Schedule Finish]]),YEAR(tbl_PV_Milestones[[#This Row],[Actual/Schedule Finish]])+1)</f>
        <v>2025</v>
      </c>
      <c r="X1320" s="41" t="str">
        <f>IF(OR(tbl_PV_Milestones[[#This Row],[Project Status]]="Completed",tbl_PV_Milestones[[#This Row],[Project Status]]="Assumed Completed"),"Yes","No")</f>
        <v>Yes</v>
      </c>
      <c r="Y1320" s="41">
        <f>IF(tbl_PV_Milestones[[#This Row],[Baseline Date]]="",1,0)</f>
        <v>1</v>
      </c>
      <c r="Z1320" s="41">
        <f>IF(tbl_PV_Milestones[[#This Row],[Baseline Date]]&lt;PV_Meta!$B$7,1,0)</f>
        <v>1</v>
      </c>
      <c r="AA1320" s="41">
        <f>IF(tbl_PV_Milestones[[#This Row],[Complete]]="Yes",1,0)</f>
        <v>1</v>
      </c>
      <c r="AB1320" s="41">
        <f>IF(AND(tbl_PV_Milestones[[#This Row],[BL FY]]=2025,tbl_PV_Milestones[[#This Row],[Baseline Date]]&lt;PV_Meta!$B$7),1,0)</f>
        <v>0</v>
      </c>
      <c r="AC1320" s="41">
        <f>IF(AND(tbl_PV_Milestones[[#This Row],[Planned YTD]]=1,tbl_PV_Milestones[[#This Row],[Complete]]="Yes"),1,0)</f>
        <v>0</v>
      </c>
      <c r="AD1320" s="41">
        <f>IF(AND(tbl_PV_Milestones[[#This Row],[Actual/Schedule Finish]]&lt;PV_Meta!$B$7,tbl_PV_Milestones[[#This Row],[Complete]]="No",tbl_PV_Milestones[[#This Row],[Project Status]]&lt;&gt;"On Hold"),1,0)</f>
        <v>0</v>
      </c>
      <c r="AE1320" s="41">
        <f>IF(AND(tbl_PV_Milestones[[#This Row],[Actual/Schedule Finish]]&gt;tbl_PV_Milestones[[#This Row],[Baseline Date]],tbl_PV_Milestones[[#This Row],[Complete]]="No",tbl_PV_Milestones[[#This Row],[Project Status]]&lt;&gt;"On Hold",tbl_PV_Milestones[[#This Row],[Overdue]]=0,tbl_PV_Milestones[[#This Row],[To be Baselined]]&lt;&gt;1),1,0)</f>
        <v>0</v>
      </c>
      <c r="AF1320" s="41">
        <f>IF(AND(tbl_PV_Milestones[[#This Row],[BL FY]]=2025,tbl_PV_Milestones[[#This Row],[Finish FY]]&gt;2025),1,0)</f>
        <v>0</v>
      </c>
      <c r="AG1320" s="56" t="str">
        <f>_xlfn.XLOOKUP(tbl_PV_Milestones[[#This Row],[Work ID]],tbl_PV_Meta[Work ID '#],tbl_PV_Meta[Project Manager/Owner],,0)</f>
        <v>Project Manager 17</v>
      </c>
      <c r="AH1320" s="6"/>
    </row>
    <row r="1321" spans="4:34" x14ac:dyDescent="0.25">
      <c r="D1321" s="6" t="s">
        <v>806</v>
      </c>
      <c r="E1321" s="6" t="s">
        <v>52</v>
      </c>
      <c r="F1321" s="6" t="s">
        <v>1700</v>
      </c>
      <c r="G1321" s="6" t="s">
        <v>552</v>
      </c>
      <c r="H1321" s="6" t="s">
        <v>505</v>
      </c>
      <c r="I1321" s="6" t="s">
        <v>510</v>
      </c>
      <c r="J1321" s="6" t="s">
        <v>806</v>
      </c>
      <c r="K1321" s="6" t="s">
        <v>36</v>
      </c>
      <c r="L1321" s="6" t="s">
        <v>88</v>
      </c>
      <c r="M1321" s="43"/>
      <c r="N1321" s="44" t="s">
        <v>1979</v>
      </c>
      <c r="O1321" s="39">
        <v>45503.708333333299</v>
      </c>
      <c r="S1321" s="45" t="e">
        <f>_xlfn.CONCAT(#REF!,TRIM(tbl_PV_Milestones[[#This Row],[Milestone Description]]))</f>
        <v>#REF!</v>
      </c>
      <c r="T1321" s="84" t="str">
        <f>IF(COUNTIF(tbl_PV_Milestones[UID],tbl_PV_Milestones[[#This Row],[UID]])&gt;1,"Duplicate","")</f>
        <v>Duplicate</v>
      </c>
      <c r="U1321" s="42" t="str">
        <f>_xlfn.XLOOKUP(tbl_PV_Milestones[[#This Row],[Work ID]],tbl_PV_Meta[Work ID '#],tbl_PV_Meta[Sub-Portfolio])</f>
        <v>Sub-Portfolio 7</v>
      </c>
      <c r="V1321" s="41">
        <f>IF(MONTH(tbl_PV_Milestones[[#This Row],[Baseline Date]])&lt;7,YEAR(tbl_PV_Milestones[[#This Row],[Baseline Date]]),YEAR(tbl_PV_Milestones[[#This Row],[Baseline Date]])+1)</f>
        <v>1900</v>
      </c>
      <c r="W1321" s="41">
        <f>IF(MONTH(tbl_PV_Milestones[[#This Row],[Actual/Schedule Finish]])&lt;7,YEAR(tbl_PV_Milestones[[#This Row],[Actual/Schedule Finish]]),YEAR(tbl_PV_Milestones[[#This Row],[Actual/Schedule Finish]])+1)</f>
        <v>2025</v>
      </c>
      <c r="X1321" s="41" t="str">
        <f>IF(OR(tbl_PV_Milestones[[#This Row],[Project Status]]="Completed",tbl_PV_Milestones[[#This Row],[Project Status]]="Assumed Completed"),"Yes","No")</f>
        <v>Yes</v>
      </c>
      <c r="Y1321" s="41">
        <f>IF(tbl_PV_Milestones[[#This Row],[Baseline Date]]="",1,0)</f>
        <v>1</v>
      </c>
      <c r="Z1321" s="41">
        <f>IF(tbl_PV_Milestones[[#This Row],[Baseline Date]]&lt;PV_Meta!$B$7,1,0)</f>
        <v>1</v>
      </c>
      <c r="AA1321" s="41">
        <f>IF(tbl_PV_Milestones[[#This Row],[Complete]]="Yes",1,0)</f>
        <v>1</v>
      </c>
      <c r="AB1321" s="41">
        <f>IF(AND(tbl_PV_Milestones[[#This Row],[BL FY]]=2025,tbl_PV_Milestones[[#This Row],[Baseline Date]]&lt;PV_Meta!$B$7),1,0)</f>
        <v>0</v>
      </c>
      <c r="AC1321" s="41">
        <f>IF(AND(tbl_PV_Milestones[[#This Row],[Planned YTD]]=1,tbl_PV_Milestones[[#This Row],[Complete]]="Yes"),1,0)</f>
        <v>0</v>
      </c>
      <c r="AD1321" s="41">
        <f>IF(AND(tbl_PV_Milestones[[#This Row],[Actual/Schedule Finish]]&lt;PV_Meta!$B$7,tbl_PV_Milestones[[#This Row],[Complete]]="No",tbl_PV_Milestones[[#This Row],[Project Status]]&lt;&gt;"On Hold"),1,0)</f>
        <v>0</v>
      </c>
      <c r="AE1321" s="41">
        <f>IF(AND(tbl_PV_Milestones[[#This Row],[Actual/Schedule Finish]]&gt;tbl_PV_Milestones[[#This Row],[Baseline Date]],tbl_PV_Milestones[[#This Row],[Complete]]="No",tbl_PV_Milestones[[#This Row],[Project Status]]&lt;&gt;"On Hold",tbl_PV_Milestones[[#This Row],[Overdue]]=0,tbl_PV_Milestones[[#This Row],[To be Baselined]]&lt;&gt;1),1,0)</f>
        <v>0</v>
      </c>
      <c r="AF1321" s="41">
        <f>IF(AND(tbl_PV_Milestones[[#This Row],[BL FY]]=2025,tbl_PV_Milestones[[#This Row],[Finish FY]]&gt;2025),1,0)</f>
        <v>0</v>
      </c>
      <c r="AG1321" s="56" t="str">
        <f>_xlfn.XLOOKUP(tbl_PV_Milestones[[#This Row],[Work ID]],tbl_PV_Meta[Work ID '#],tbl_PV_Meta[Project Manager/Owner],,0)</f>
        <v>Project Manager 17</v>
      </c>
      <c r="AH1321" s="6"/>
    </row>
    <row r="1322" spans="4:34" x14ac:dyDescent="0.25">
      <c r="D1322" s="6" t="s">
        <v>806</v>
      </c>
      <c r="E1322" s="6" t="s">
        <v>52</v>
      </c>
      <c r="F1322" s="6" t="s">
        <v>1700</v>
      </c>
      <c r="G1322" s="6" t="s">
        <v>553</v>
      </c>
      <c r="H1322" s="6" t="s">
        <v>505</v>
      </c>
      <c r="I1322" s="6" t="s">
        <v>510</v>
      </c>
      <c r="J1322" s="6" t="s">
        <v>806</v>
      </c>
      <c r="K1322" s="6" t="s">
        <v>36</v>
      </c>
      <c r="L1322" s="6" t="s">
        <v>88</v>
      </c>
      <c r="M1322" s="43"/>
      <c r="N1322" s="44" t="s">
        <v>1979</v>
      </c>
      <c r="O1322" s="39">
        <v>45503.708333333299</v>
      </c>
      <c r="S1322" s="45" t="e">
        <f>_xlfn.CONCAT(#REF!,TRIM(tbl_PV_Milestones[[#This Row],[Milestone Description]]))</f>
        <v>#REF!</v>
      </c>
      <c r="T1322" s="84" t="str">
        <f>IF(COUNTIF(tbl_PV_Milestones[UID],tbl_PV_Milestones[[#This Row],[UID]])&gt;1,"Duplicate","")</f>
        <v>Duplicate</v>
      </c>
      <c r="U1322" s="42" t="str">
        <f>_xlfn.XLOOKUP(tbl_PV_Milestones[[#This Row],[Work ID]],tbl_PV_Meta[Work ID '#],tbl_PV_Meta[Sub-Portfolio])</f>
        <v>Sub-Portfolio 7</v>
      </c>
      <c r="V1322" s="41">
        <f>IF(MONTH(tbl_PV_Milestones[[#This Row],[Baseline Date]])&lt;7,YEAR(tbl_PV_Milestones[[#This Row],[Baseline Date]]),YEAR(tbl_PV_Milestones[[#This Row],[Baseline Date]])+1)</f>
        <v>1900</v>
      </c>
      <c r="W1322" s="41">
        <f>IF(MONTH(tbl_PV_Milestones[[#This Row],[Actual/Schedule Finish]])&lt;7,YEAR(tbl_PV_Milestones[[#This Row],[Actual/Schedule Finish]]),YEAR(tbl_PV_Milestones[[#This Row],[Actual/Schedule Finish]])+1)</f>
        <v>2025</v>
      </c>
      <c r="X1322" s="41" t="str">
        <f>IF(OR(tbl_PV_Milestones[[#This Row],[Project Status]]="Completed",tbl_PV_Milestones[[#This Row],[Project Status]]="Assumed Completed"),"Yes","No")</f>
        <v>Yes</v>
      </c>
      <c r="Y1322" s="41">
        <f>IF(tbl_PV_Milestones[[#This Row],[Baseline Date]]="",1,0)</f>
        <v>1</v>
      </c>
      <c r="Z1322" s="41">
        <f>IF(tbl_PV_Milestones[[#This Row],[Baseline Date]]&lt;PV_Meta!$B$7,1,0)</f>
        <v>1</v>
      </c>
      <c r="AA1322" s="41">
        <f>IF(tbl_PV_Milestones[[#This Row],[Complete]]="Yes",1,0)</f>
        <v>1</v>
      </c>
      <c r="AB1322" s="41">
        <f>IF(AND(tbl_PV_Milestones[[#This Row],[BL FY]]=2025,tbl_PV_Milestones[[#This Row],[Baseline Date]]&lt;PV_Meta!$B$7),1,0)</f>
        <v>0</v>
      </c>
      <c r="AC1322" s="41">
        <f>IF(AND(tbl_PV_Milestones[[#This Row],[Planned YTD]]=1,tbl_PV_Milestones[[#This Row],[Complete]]="Yes"),1,0)</f>
        <v>0</v>
      </c>
      <c r="AD1322" s="41">
        <f>IF(AND(tbl_PV_Milestones[[#This Row],[Actual/Schedule Finish]]&lt;PV_Meta!$B$7,tbl_PV_Milestones[[#This Row],[Complete]]="No",tbl_PV_Milestones[[#This Row],[Project Status]]&lt;&gt;"On Hold"),1,0)</f>
        <v>0</v>
      </c>
      <c r="AE1322" s="41">
        <f>IF(AND(tbl_PV_Milestones[[#This Row],[Actual/Schedule Finish]]&gt;tbl_PV_Milestones[[#This Row],[Baseline Date]],tbl_PV_Milestones[[#This Row],[Complete]]="No",tbl_PV_Milestones[[#This Row],[Project Status]]&lt;&gt;"On Hold",tbl_PV_Milestones[[#This Row],[Overdue]]=0,tbl_PV_Milestones[[#This Row],[To be Baselined]]&lt;&gt;1),1,0)</f>
        <v>0</v>
      </c>
      <c r="AF1322" s="41">
        <f>IF(AND(tbl_PV_Milestones[[#This Row],[BL FY]]=2025,tbl_PV_Milestones[[#This Row],[Finish FY]]&gt;2025),1,0)</f>
        <v>0</v>
      </c>
      <c r="AG1322" s="56" t="str">
        <f>_xlfn.XLOOKUP(tbl_PV_Milestones[[#This Row],[Work ID]],tbl_PV_Meta[Work ID '#],tbl_PV_Meta[Project Manager/Owner],,0)</f>
        <v>Project Manager 17</v>
      </c>
      <c r="AH1322" s="6"/>
    </row>
    <row r="1323" spans="4:34" x14ac:dyDescent="0.25">
      <c r="D1323" s="6" t="s">
        <v>806</v>
      </c>
      <c r="E1323" s="6" t="s">
        <v>52</v>
      </c>
      <c r="F1323" s="6" t="s">
        <v>1700</v>
      </c>
      <c r="G1323" s="6" t="s">
        <v>554</v>
      </c>
      <c r="H1323" s="6" t="s">
        <v>505</v>
      </c>
      <c r="I1323" s="6" t="s">
        <v>510</v>
      </c>
      <c r="J1323" s="6" t="s">
        <v>806</v>
      </c>
      <c r="K1323" s="6" t="s">
        <v>36</v>
      </c>
      <c r="L1323" s="6" t="s">
        <v>88</v>
      </c>
      <c r="M1323" s="43"/>
      <c r="N1323" s="44" t="s">
        <v>1979</v>
      </c>
      <c r="O1323" s="39">
        <v>45503.708333333299</v>
      </c>
      <c r="S1323" s="45" t="e">
        <f>_xlfn.CONCAT(#REF!,TRIM(tbl_PV_Milestones[[#This Row],[Milestone Description]]))</f>
        <v>#REF!</v>
      </c>
      <c r="T1323" s="84" t="str">
        <f>IF(COUNTIF(tbl_PV_Milestones[UID],tbl_PV_Milestones[[#This Row],[UID]])&gt;1,"Duplicate","")</f>
        <v>Duplicate</v>
      </c>
      <c r="U1323" s="42" t="str">
        <f>_xlfn.XLOOKUP(tbl_PV_Milestones[[#This Row],[Work ID]],tbl_PV_Meta[Work ID '#],tbl_PV_Meta[Sub-Portfolio])</f>
        <v>Sub-Portfolio 7</v>
      </c>
      <c r="V1323" s="41">
        <f>IF(MONTH(tbl_PV_Milestones[[#This Row],[Baseline Date]])&lt;7,YEAR(tbl_PV_Milestones[[#This Row],[Baseline Date]]),YEAR(tbl_PV_Milestones[[#This Row],[Baseline Date]])+1)</f>
        <v>1900</v>
      </c>
      <c r="W1323" s="41">
        <f>IF(MONTH(tbl_PV_Milestones[[#This Row],[Actual/Schedule Finish]])&lt;7,YEAR(tbl_PV_Milestones[[#This Row],[Actual/Schedule Finish]]),YEAR(tbl_PV_Milestones[[#This Row],[Actual/Schedule Finish]])+1)</f>
        <v>2025</v>
      </c>
      <c r="X1323" s="41" t="str">
        <f>IF(OR(tbl_PV_Milestones[[#This Row],[Project Status]]="Completed",tbl_PV_Milestones[[#This Row],[Project Status]]="Assumed Completed"),"Yes","No")</f>
        <v>Yes</v>
      </c>
      <c r="Y1323" s="41">
        <f>IF(tbl_PV_Milestones[[#This Row],[Baseline Date]]="",1,0)</f>
        <v>1</v>
      </c>
      <c r="Z1323" s="41">
        <f>IF(tbl_PV_Milestones[[#This Row],[Baseline Date]]&lt;PV_Meta!$B$7,1,0)</f>
        <v>1</v>
      </c>
      <c r="AA1323" s="41">
        <f>IF(tbl_PV_Milestones[[#This Row],[Complete]]="Yes",1,0)</f>
        <v>1</v>
      </c>
      <c r="AB1323" s="41">
        <f>IF(AND(tbl_PV_Milestones[[#This Row],[BL FY]]=2025,tbl_PV_Milestones[[#This Row],[Baseline Date]]&lt;PV_Meta!$B$7),1,0)</f>
        <v>0</v>
      </c>
      <c r="AC1323" s="41">
        <f>IF(AND(tbl_PV_Milestones[[#This Row],[Planned YTD]]=1,tbl_PV_Milestones[[#This Row],[Complete]]="Yes"),1,0)</f>
        <v>0</v>
      </c>
      <c r="AD1323" s="41">
        <f>IF(AND(tbl_PV_Milestones[[#This Row],[Actual/Schedule Finish]]&lt;PV_Meta!$B$7,tbl_PV_Milestones[[#This Row],[Complete]]="No",tbl_PV_Milestones[[#This Row],[Project Status]]&lt;&gt;"On Hold"),1,0)</f>
        <v>0</v>
      </c>
      <c r="AE1323" s="41">
        <f>IF(AND(tbl_PV_Milestones[[#This Row],[Actual/Schedule Finish]]&gt;tbl_PV_Milestones[[#This Row],[Baseline Date]],tbl_PV_Milestones[[#This Row],[Complete]]="No",tbl_PV_Milestones[[#This Row],[Project Status]]&lt;&gt;"On Hold",tbl_PV_Milestones[[#This Row],[Overdue]]=0,tbl_PV_Milestones[[#This Row],[To be Baselined]]&lt;&gt;1),1,0)</f>
        <v>0</v>
      </c>
      <c r="AF1323" s="41">
        <f>IF(AND(tbl_PV_Milestones[[#This Row],[BL FY]]=2025,tbl_PV_Milestones[[#This Row],[Finish FY]]&gt;2025),1,0)</f>
        <v>0</v>
      </c>
      <c r="AG1323" s="56" t="str">
        <f>_xlfn.XLOOKUP(tbl_PV_Milestones[[#This Row],[Work ID]],tbl_PV_Meta[Work ID '#],tbl_PV_Meta[Project Manager/Owner],,0)</f>
        <v>Project Manager 17</v>
      </c>
      <c r="AH1323" s="6"/>
    </row>
    <row r="1324" spans="4:34" x14ac:dyDescent="0.25">
      <c r="D1324" s="6" t="s">
        <v>806</v>
      </c>
      <c r="E1324" s="6" t="s">
        <v>52</v>
      </c>
      <c r="F1324" s="6" t="s">
        <v>1700</v>
      </c>
      <c r="G1324" s="6" t="s">
        <v>555</v>
      </c>
      <c r="H1324" s="6" t="s">
        <v>505</v>
      </c>
      <c r="I1324" s="6" t="s">
        <v>510</v>
      </c>
      <c r="J1324" s="6" t="s">
        <v>806</v>
      </c>
      <c r="K1324" s="6" t="s">
        <v>36</v>
      </c>
      <c r="L1324" s="6" t="s">
        <v>88</v>
      </c>
      <c r="M1324" s="43"/>
      <c r="N1324" s="44" t="s">
        <v>1979</v>
      </c>
      <c r="O1324" s="39">
        <v>45503.708333333299</v>
      </c>
      <c r="S1324" s="45" t="e">
        <f>_xlfn.CONCAT(#REF!,TRIM(tbl_PV_Milestones[[#This Row],[Milestone Description]]))</f>
        <v>#REF!</v>
      </c>
      <c r="T1324" s="84" t="str">
        <f>IF(COUNTIF(tbl_PV_Milestones[UID],tbl_PV_Milestones[[#This Row],[UID]])&gt;1,"Duplicate","")</f>
        <v>Duplicate</v>
      </c>
      <c r="U1324" s="42" t="str">
        <f>_xlfn.XLOOKUP(tbl_PV_Milestones[[#This Row],[Work ID]],tbl_PV_Meta[Work ID '#],tbl_PV_Meta[Sub-Portfolio])</f>
        <v>Sub-Portfolio 7</v>
      </c>
      <c r="V1324" s="41">
        <f>IF(MONTH(tbl_PV_Milestones[[#This Row],[Baseline Date]])&lt;7,YEAR(tbl_PV_Milestones[[#This Row],[Baseline Date]]),YEAR(tbl_PV_Milestones[[#This Row],[Baseline Date]])+1)</f>
        <v>1900</v>
      </c>
      <c r="W1324" s="41">
        <f>IF(MONTH(tbl_PV_Milestones[[#This Row],[Actual/Schedule Finish]])&lt;7,YEAR(tbl_PV_Milestones[[#This Row],[Actual/Schedule Finish]]),YEAR(tbl_PV_Milestones[[#This Row],[Actual/Schedule Finish]])+1)</f>
        <v>2025</v>
      </c>
      <c r="X1324" s="41" t="str">
        <f>IF(OR(tbl_PV_Milestones[[#This Row],[Project Status]]="Completed",tbl_PV_Milestones[[#This Row],[Project Status]]="Assumed Completed"),"Yes","No")</f>
        <v>Yes</v>
      </c>
      <c r="Y1324" s="41">
        <f>IF(tbl_PV_Milestones[[#This Row],[Baseline Date]]="",1,0)</f>
        <v>1</v>
      </c>
      <c r="Z1324" s="41">
        <f>IF(tbl_PV_Milestones[[#This Row],[Baseline Date]]&lt;PV_Meta!$B$7,1,0)</f>
        <v>1</v>
      </c>
      <c r="AA1324" s="41">
        <f>IF(tbl_PV_Milestones[[#This Row],[Complete]]="Yes",1,0)</f>
        <v>1</v>
      </c>
      <c r="AB1324" s="41">
        <f>IF(AND(tbl_PV_Milestones[[#This Row],[BL FY]]=2025,tbl_PV_Milestones[[#This Row],[Baseline Date]]&lt;PV_Meta!$B$7),1,0)</f>
        <v>0</v>
      </c>
      <c r="AC1324" s="41">
        <f>IF(AND(tbl_PV_Milestones[[#This Row],[Planned YTD]]=1,tbl_PV_Milestones[[#This Row],[Complete]]="Yes"),1,0)</f>
        <v>0</v>
      </c>
      <c r="AD1324" s="41">
        <f>IF(AND(tbl_PV_Milestones[[#This Row],[Actual/Schedule Finish]]&lt;PV_Meta!$B$7,tbl_PV_Milestones[[#This Row],[Complete]]="No",tbl_PV_Milestones[[#This Row],[Project Status]]&lt;&gt;"On Hold"),1,0)</f>
        <v>0</v>
      </c>
      <c r="AE1324" s="41">
        <f>IF(AND(tbl_PV_Milestones[[#This Row],[Actual/Schedule Finish]]&gt;tbl_PV_Milestones[[#This Row],[Baseline Date]],tbl_PV_Milestones[[#This Row],[Complete]]="No",tbl_PV_Milestones[[#This Row],[Project Status]]&lt;&gt;"On Hold",tbl_PV_Milestones[[#This Row],[Overdue]]=0,tbl_PV_Milestones[[#This Row],[To be Baselined]]&lt;&gt;1),1,0)</f>
        <v>0</v>
      </c>
      <c r="AF1324" s="41">
        <f>IF(AND(tbl_PV_Milestones[[#This Row],[BL FY]]=2025,tbl_PV_Milestones[[#This Row],[Finish FY]]&gt;2025),1,0)</f>
        <v>0</v>
      </c>
      <c r="AG1324" s="56" t="str">
        <f>_xlfn.XLOOKUP(tbl_PV_Milestones[[#This Row],[Work ID]],tbl_PV_Meta[Work ID '#],tbl_PV_Meta[Project Manager/Owner],,0)</f>
        <v>Project Manager 17</v>
      </c>
      <c r="AH1324" s="6"/>
    </row>
    <row r="1325" spans="4:34" x14ac:dyDescent="0.25">
      <c r="D1325" s="6" t="s">
        <v>806</v>
      </c>
      <c r="E1325" s="6" t="s">
        <v>52</v>
      </c>
      <c r="F1325" s="6" t="s">
        <v>1700</v>
      </c>
      <c r="G1325" s="6" t="s">
        <v>556</v>
      </c>
      <c r="H1325" s="6" t="s">
        <v>505</v>
      </c>
      <c r="I1325" s="6" t="s">
        <v>510</v>
      </c>
      <c r="J1325" s="6" t="s">
        <v>806</v>
      </c>
      <c r="K1325" s="6" t="s">
        <v>36</v>
      </c>
      <c r="L1325" s="6" t="s">
        <v>88</v>
      </c>
      <c r="M1325" s="43"/>
      <c r="N1325" s="44" t="s">
        <v>1979</v>
      </c>
      <c r="O1325" s="39">
        <v>45503.708333333299</v>
      </c>
      <c r="S1325" s="45" t="e">
        <f>_xlfn.CONCAT(#REF!,TRIM(tbl_PV_Milestones[[#This Row],[Milestone Description]]))</f>
        <v>#REF!</v>
      </c>
      <c r="T1325" s="84" t="str">
        <f>IF(COUNTIF(tbl_PV_Milestones[UID],tbl_PV_Milestones[[#This Row],[UID]])&gt;1,"Duplicate","")</f>
        <v>Duplicate</v>
      </c>
      <c r="U1325" s="42" t="str">
        <f>_xlfn.XLOOKUP(tbl_PV_Milestones[[#This Row],[Work ID]],tbl_PV_Meta[Work ID '#],tbl_PV_Meta[Sub-Portfolio])</f>
        <v>Sub-Portfolio 7</v>
      </c>
      <c r="V1325" s="41">
        <f>IF(MONTH(tbl_PV_Milestones[[#This Row],[Baseline Date]])&lt;7,YEAR(tbl_PV_Milestones[[#This Row],[Baseline Date]]),YEAR(tbl_PV_Milestones[[#This Row],[Baseline Date]])+1)</f>
        <v>1900</v>
      </c>
      <c r="W1325" s="41">
        <f>IF(MONTH(tbl_PV_Milestones[[#This Row],[Actual/Schedule Finish]])&lt;7,YEAR(tbl_PV_Milestones[[#This Row],[Actual/Schedule Finish]]),YEAR(tbl_PV_Milestones[[#This Row],[Actual/Schedule Finish]])+1)</f>
        <v>2025</v>
      </c>
      <c r="X1325" s="41" t="str">
        <f>IF(OR(tbl_PV_Milestones[[#This Row],[Project Status]]="Completed",tbl_PV_Milestones[[#This Row],[Project Status]]="Assumed Completed"),"Yes","No")</f>
        <v>Yes</v>
      </c>
      <c r="Y1325" s="41">
        <f>IF(tbl_PV_Milestones[[#This Row],[Baseline Date]]="",1,0)</f>
        <v>1</v>
      </c>
      <c r="Z1325" s="41">
        <f>IF(tbl_PV_Milestones[[#This Row],[Baseline Date]]&lt;PV_Meta!$B$7,1,0)</f>
        <v>1</v>
      </c>
      <c r="AA1325" s="41">
        <f>IF(tbl_PV_Milestones[[#This Row],[Complete]]="Yes",1,0)</f>
        <v>1</v>
      </c>
      <c r="AB1325" s="41">
        <f>IF(AND(tbl_PV_Milestones[[#This Row],[BL FY]]=2025,tbl_PV_Milestones[[#This Row],[Baseline Date]]&lt;PV_Meta!$B$7),1,0)</f>
        <v>0</v>
      </c>
      <c r="AC1325" s="41">
        <f>IF(AND(tbl_PV_Milestones[[#This Row],[Planned YTD]]=1,tbl_PV_Milestones[[#This Row],[Complete]]="Yes"),1,0)</f>
        <v>0</v>
      </c>
      <c r="AD1325" s="41">
        <f>IF(AND(tbl_PV_Milestones[[#This Row],[Actual/Schedule Finish]]&lt;PV_Meta!$B$7,tbl_PV_Milestones[[#This Row],[Complete]]="No",tbl_PV_Milestones[[#This Row],[Project Status]]&lt;&gt;"On Hold"),1,0)</f>
        <v>0</v>
      </c>
      <c r="AE1325" s="41">
        <f>IF(AND(tbl_PV_Milestones[[#This Row],[Actual/Schedule Finish]]&gt;tbl_PV_Milestones[[#This Row],[Baseline Date]],tbl_PV_Milestones[[#This Row],[Complete]]="No",tbl_PV_Milestones[[#This Row],[Project Status]]&lt;&gt;"On Hold",tbl_PV_Milestones[[#This Row],[Overdue]]=0,tbl_PV_Milestones[[#This Row],[To be Baselined]]&lt;&gt;1),1,0)</f>
        <v>0</v>
      </c>
      <c r="AF1325" s="41">
        <f>IF(AND(tbl_PV_Milestones[[#This Row],[BL FY]]=2025,tbl_PV_Milestones[[#This Row],[Finish FY]]&gt;2025),1,0)</f>
        <v>0</v>
      </c>
      <c r="AG1325" s="56" t="str">
        <f>_xlfn.XLOOKUP(tbl_PV_Milestones[[#This Row],[Work ID]],tbl_PV_Meta[Work ID '#],tbl_PV_Meta[Project Manager/Owner],,0)</f>
        <v>Project Manager 17</v>
      </c>
      <c r="AH1325" s="6"/>
    </row>
    <row r="1326" spans="4:34" x14ac:dyDescent="0.25">
      <c r="D1326" s="6" t="s">
        <v>806</v>
      </c>
      <c r="E1326" s="6" t="s">
        <v>52</v>
      </c>
      <c r="F1326" s="6" t="s">
        <v>1700</v>
      </c>
      <c r="G1326" s="6" t="s">
        <v>557</v>
      </c>
      <c r="H1326" s="6" t="s">
        <v>519</v>
      </c>
      <c r="I1326" s="6" t="s">
        <v>510</v>
      </c>
      <c r="J1326" s="6" t="s">
        <v>806</v>
      </c>
      <c r="K1326" s="6" t="s">
        <v>36</v>
      </c>
      <c r="L1326" s="6" t="s">
        <v>88</v>
      </c>
      <c r="M1326" s="43"/>
      <c r="N1326" s="44" t="s">
        <v>1979</v>
      </c>
      <c r="O1326" s="39">
        <v>45503.708333333299</v>
      </c>
      <c r="S1326" s="45" t="e">
        <f>_xlfn.CONCAT(#REF!,TRIM(tbl_PV_Milestones[[#This Row],[Milestone Description]]))</f>
        <v>#REF!</v>
      </c>
      <c r="T1326" s="84" t="str">
        <f>IF(COUNTIF(tbl_PV_Milestones[UID],tbl_PV_Milestones[[#This Row],[UID]])&gt;1,"Duplicate","")</f>
        <v>Duplicate</v>
      </c>
      <c r="U1326" s="42" t="str">
        <f>_xlfn.XLOOKUP(tbl_PV_Milestones[[#This Row],[Work ID]],tbl_PV_Meta[Work ID '#],tbl_PV_Meta[Sub-Portfolio])</f>
        <v>Sub-Portfolio 7</v>
      </c>
      <c r="V1326" s="41">
        <f>IF(MONTH(tbl_PV_Milestones[[#This Row],[Baseline Date]])&lt;7,YEAR(tbl_PV_Milestones[[#This Row],[Baseline Date]]),YEAR(tbl_PV_Milestones[[#This Row],[Baseline Date]])+1)</f>
        <v>1900</v>
      </c>
      <c r="W1326" s="41">
        <f>IF(MONTH(tbl_PV_Milestones[[#This Row],[Actual/Schedule Finish]])&lt;7,YEAR(tbl_PV_Milestones[[#This Row],[Actual/Schedule Finish]]),YEAR(tbl_PV_Milestones[[#This Row],[Actual/Schedule Finish]])+1)</f>
        <v>2025</v>
      </c>
      <c r="X1326" s="41" t="str">
        <f>IF(OR(tbl_PV_Milestones[[#This Row],[Project Status]]="Completed",tbl_PV_Milestones[[#This Row],[Project Status]]="Assumed Completed"),"Yes","No")</f>
        <v>Yes</v>
      </c>
      <c r="Y1326" s="41">
        <f>IF(tbl_PV_Milestones[[#This Row],[Baseline Date]]="",1,0)</f>
        <v>1</v>
      </c>
      <c r="Z1326" s="41">
        <f>IF(tbl_PV_Milestones[[#This Row],[Baseline Date]]&lt;PV_Meta!$B$7,1,0)</f>
        <v>1</v>
      </c>
      <c r="AA1326" s="41">
        <f>IF(tbl_PV_Milestones[[#This Row],[Complete]]="Yes",1,0)</f>
        <v>1</v>
      </c>
      <c r="AB1326" s="41">
        <f>IF(AND(tbl_PV_Milestones[[#This Row],[BL FY]]=2025,tbl_PV_Milestones[[#This Row],[Baseline Date]]&lt;PV_Meta!$B$7),1,0)</f>
        <v>0</v>
      </c>
      <c r="AC1326" s="41">
        <f>IF(AND(tbl_PV_Milestones[[#This Row],[Planned YTD]]=1,tbl_PV_Milestones[[#This Row],[Complete]]="Yes"),1,0)</f>
        <v>0</v>
      </c>
      <c r="AD1326" s="41">
        <f>IF(AND(tbl_PV_Milestones[[#This Row],[Actual/Schedule Finish]]&lt;PV_Meta!$B$7,tbl_PV_Milestones[[#This Row],[Complete]]="No",tbl_PV_Milestones[[#This Row],[Project Status]]&lt;&gt;"On Hold"),1,0)</f>
        <v>0</v>
      </c>
      <c r="AE1326" s="41">
        <f>IF(AND(tbl_PV_Milestones[[#This Row],[Actual/Schedule Finish]]&gt;tbl_PV_Milestones[[#This Row],[Baseline Date]],tbl_PV_Milestones[[#This Row],[Complete]]="No",tbl_PV_Milestones[[#This Row],[Project Status]]&lt;&gt;"On Hold",tbl_PV_Milestones[[#This Row],[Overdue]]=0,tbl_PV_Milestones[[#This Row],[To be Baselined]]&lt;&gt;1),1,0)</f>
        <v>0</v>
      </c>
      <c r="AF1326" s="41">
        <f>IF(AND(tbl_PV_Milestones[[#This Row],[BL FY]]=2025,tbl_PV_Milestones[[#This Row],[Finish FY]]&gt;2025),1,0)</f>
        <v>0</v>
      </c>
      <c r="AG1326" s="56" t="str">
        <f>_xlfn.XLOOKUP(tbl_PV_Milestones[[#This Row],[Work ID]],tbl_PV_Meta[Work ID '#],tbl_PV_Meta[Project Manager/Owner],,0)</f>
        <v>Project Manager 17</v>
      </c>
      <c r="AH1326" s="6"/>
    </row>
    <row r="1327" spans="4:34" x14ac:dyDescent="0.25">
      <c r="D1327" s="6" t="s">
        <v>806</v>
      </c>
      <c r="E1327" s="6" t="s">
        <v>520</v>
      </c>
      <c r="F1327" s="6" t="s">
        <v>1716</v>
      </c>
      <c r="G1327" s="6" t="s">
        <v>630</v>
      </c>
      <c r="H1327" s="6" t="s">
        <v>505</v>
      </c>
      <c r="I1327" s="6" t="s">
        <v>510</v>
      </c>
      <c r="J1327" s="6" t="s">
        <v>806</v>
      </c>
      <c r="K1327" s="6" t="s">
        <v>213</v>
      </c>
      <c r="L1327" s="6" t="s">
        <v>132</v>
      </c>
      <c r="M1327" s="43"/>
      <c r="N1327" s="44" t="s">
        <v>1979</v>
      </c>
      <c r="O1327" s="39">
        <v>45553.708333333299</v>
      </c>
      <c r="P1327" s="39">
        <v>45506.708333333299</v>
      </c>
      <c r="Q1327" s="6">
        <v>-33</v>
      </c>
      <c r="R1327" s="6">
        <v>-6.8464730290456396E-2</v>
      </c>
      <c r="S1327" s="45" t="e">
        <f>_xlfn.CONCAT(#REF!,TRIM(tbl_PV_Milestones[[#This Row],[Milestone Description]]))</f>
        <v>#REF!</v>
      </c>
      <c r="T1327" s="84" t="str">
        <f>IF(COUNTIF(tbl_PV_Milestones[UID],tbl_PV_Milestones[[#This Row],[UID]])&gt;1,"Duplicate","")</f>
        <v>Duplicate</v>
      </c>
      <c r="U1327" s="42" t="str">
        <f>_xlfn.XLOOKUP(tbl_PV_Milestones[[#This Row],[Work ID]],tbl_PV_Meta[Work ID '#],tbl_PV_Meta[Sub-Portfolio])</f>
        <v>Sub-Portfolio 7</v>
      </c>
      <c r="V1327" s="41">
        <f>IF(MONTH(tbl_PV_Milestones[[#This Row],[Baseline Date]])&lt;7,YEAR(tbl_PV_Milestones[[#This Row],[Baseline Date]]),YEAR(tbl_PV_Milestones[[#This Row],[Baseline Date]])+1)</f>
        <v>2025</v>
      </c>
      <c r="W1327" s="41">
        <f>IF(MONTH(tbl_PV_Milestones[[#This Row],[Actual/Schedule Finish]])&lt;7,YEAR(tbl_PV_Milestones[[#This Row],[Actual/Schedule Finish]]),YEAR(tbl_PV_Milestones[[#This Row],[Actual/Schedule Finish]])+1)</f>
        <v>2025</v>
      </c>
      <c r="X1327" s="41" t="str">
        <f>IF(OR(tbl_PV_Milestones[[#This Row],[Project Status]]="Completed",tbl_PV_Milestones[[#This Row],[Project Status]]="Assumed Completed"),"Yes","No")</f>
        <v>Yes</v>
      </c>
      <c r="Y1327" s="41">
        <f>IF(tbl_PV_Milestones[[#This Row],[Baseline Date]]="",1,0)</f>
        <v>0</v>
      </c>
      <c r="Z1327" s="41">
        <f>IF(tbl_PV_Milestones[[#This Row],[Baseline Date]]&lt;PV_Meta!$B$7,1,0)</f>
        <v>1</v>
      </c>
      <c r="AA1327" s="41">
        <f>IF(tbl_PV_Milestones[[#This Row],[Complete]]="Yes",1,0)</f>
        <v>1</v>
      </c>
      <c r="AB1327" s="41">
        <f>IF(AND(tbl_PV_Milestones[[#This Row],[BL FY]]=2025,tbl_PV_Milestones[[#This Row],[Baseline Date]]&lt;PV_Meta!$B$7),1,0)</f>
        <v>1</v>
      </c>
      <c r="AC1327" s="41">
        <f>IF(AND(tbl_PV_Milestones[[#This Row],[Planned YTD]]=1,tbl_PV_Milestones[[#This Row],[Complete]]="Yes"),1,0)</f>
        <v>1</v>
      </c>
      <c r="AD1327" s="41">
        <f>IF(AND(tbl_PV_Milestones[[#This Row],[Actual/Schedule Finish]]&lt;PV_Meta!$B$7,tbl_PV_Milestones[[#This Row],[Complete]]="No",tbl_PV_Milestones[[#This Row],[Project Status]]&lt;&gt;"On Hold"),1,0)</f>
        <v>0</v>
      </c>
      <c r="AE1327" s="41">
        <f>IF(AND(tbl_PV_Milestones[[#This Row],[Actual/Schedule Finish]]&gt;tbl_PV_Milestones[[#This Row],[Baseline Date]],tbl_PV_Milestones[[#This Row],[Complete]]="No",tbl_PV_Milestones[[#This Row],[Project Status]]&lt;&gt;"On Hold",tbl_PV_Milestones[[#This Row],[Overdue]]=0,tbl_PV_Milestones[[#This Row],[To be Baselined]]&lt;&gt;1),1,0)</f>
        <v>0</v>
      </c>
      <c r="AF1327" s="41">
        <f>IF(AND(tbl_PV_Milestones[[#This Row],[BL FY]]=2025,tbl_PV_Milestones[[#This Row],[Finish FY]]&gt;2025),1,0)</f>
        <v>0</v>
      </c>
      <c r="AG1327" s="56" t="str">
        <f>_xlfn.XLOOKUP(tbl_PV_Milestones[[#This Row],[Work ID]],tbl_PV_Meta[Work ID '#],tbl_PV_Meta[Project Manager/Owner],,0)</f>
        <v>Project Manager 38</v>
      </c>
      <c r="AH1327" s="6"/>
    </row>
    <row r="1328" spans="4:34" x14ac:dyDescent="0.25">
      <c r="D1328" s="6" t="s">
        <v>806</v>
      </c>
      <c r="E1328" s="6" t="s">
        <v>520</v>
      </c>
      <c r="F1328" s="6" t="s">
        <v>1716</v>
      </c>
      <c r="G1328" s="6" t="s">
        <v>571</v>
      </c>
      <c r="H1328" s="6" t="s">
        <v>505</v>
      </c>
      <c r="I1328" s="6" t="s">
        <v>510</v>
      </c>
      <c r="J1328" s="6" t="s">
        <v>806</v>
      </c>
      <c r="K1328" s="6" t="s">
        <v>213</v>
      </c>
      <c r="L1328" s="6" t="s">
        <v>132</v>
      </c>
      <c r="M1328" s="43"/>
      <c r="N1328" s="44" t="s">
        <v>1979</v>
      </c>
      <c r="O1328" s="39">
        <v>45553.708333333299</v>
      </c>
      <c r="P1328" s="39">
        <v>45506.708333333299</v>
      </c>
      <c r="Q1328" s="6">
        <v>-33</v>
      </c>
      <c r="R1328" s="6">
        <v>-6.8464730290456396E-2</v>
      </c>
      <c r="S1328" s="45" t="e">
        <f>_xlfn.CONCAT(#REF!,TRIM(tbl_PV_Milestones[[#This Row],[Milestone Description]]))</f>
        <v>#REF!</v>
      </c>
      <c r="T1328" s="84" t="str">
        <f>IF(COUNTIF(tbl_PV_Milestones[UID],tbl_PV_Milestones[[#This Row],[UID]])&gt;1,"Duplicate","")</f>
        <v>Duplicate</v>
      </c>
      <c r="U1328" s="42" t="str">
        <f>_xlfn.XLOOKUP(tbl_PV_Milestones[[#This Row],[Work ID]],tbl_PV_Meta[Work ID '#],tbl_PV_Meta[Sub-Portfolio])</f>
        <v>Sub-Portfolio 7</v>
      </c>
      <c r="V1328" s="41">
        <f>IF(MONTH(tbl_PV_Milestones[[#This Row],[Baseline Date]])&lt;7,YEAR(tbl_PV_Milestones[[#This Row],[Baseline Date]]),YEAR(tbl_PV_Milestones[[#This Row],[Baseline Date]])+1)</f>
        <v>2025</v>
      </c>
      <c r="W1328" s="41">
        <f>IF(MONTH(tbl_PV_Milestones[[#This Row],[Actual/Schedule Finish]])&lt;7,YEAR(tbl_PV_Milestones[[#This Row],[Actual/Schedule Finish]]),YEAR(tbl_PV_Milestones[[#This Row],[Actual/Schedule Finish]])+1)</f>
        <v>2025</v>
      </c>
      <c r="X1328" s="41" t="str">
        <f>IF(OR(tbl_PV_Milestones[[#This Row],[Project Status]]="Completed",tbl_PV_Milestones[[#This Row],[Project Status]]="Assumed Completed"),"Yes","No")</f>
        <v>Yes</v>
      </c>
      <c r="Y1328" s="41">
        <f>IF(tbl_PV_Milestones[[#This Row],[Baseline Date]]="",1,0)</f>
        <v>0</v>
      </c>
      <c r="Z1328" s="41">
        <f>IF(tbl_PV_Milestones[[#This Row],[Baseline Date]]&lt;PV_Meta!$B$7,1,0)</f>
        <v>1</v>
      </c>
      <c r="AA1328" s="41">
        <f>IF(tbl_PV_Milestones[[#This Row],[Complete]]="Yes",1,0)</f>
        <v>1</v>
      </c>
      <c r="AB1328" s="41">
        <f>IF(AND(tbl_PV_Milestones[[#This Row],[BL FY]]=2025,tbl_PV_Milestones[[#This Row],[Baseline Date]]&lt;PV_Meta!$B$7),1,0)</f>
        <v>1</v>
      </c>
      <c r="AC1328" s="41">
        <f>IF(AND(tbl_PV_Milestones[[#This Row],[Planned YTD]]=1,tbl_PV_Milestones[[#This Row],[Complete]]="Yes"),1,0)</f>
        <v>1</v>
      </c>
      <c r="AD1328" s="41">
        <f>IF(AND(tbl_PV_Milestones[[#This Row],[Actual/Schedule Finish]]&lt;PV_Meta!$B$7,tbl_PV_Milestones[[#This Row],[Complete]]="No",tbl_PV_Milestones[[#This Row],[Project Status]]&lt;&gt;"On Hold"),1,0)</f>
        <v>0</v>
      </c>
      <c r="AE1328" s="41">
        <f>IF(AND(tbl_PV_Milestones[[#This Row],[Actual/Schedule Finish]]&gt;tbl_PV_Milestones[[#This Row],[Baseline Date]],tbl_PV_Milestones[[#This Row],[Complete]]="No",tbl_PV_Milestones[[#This Row],[Project Status]]&lt;&gt;"On Hold",tbl_PV_Milestones[[#This Row],[Overdue]]=0,tbl_PV_Milestones[[#This Row],[To be Baselined]]&lt;&gt;1),1,0)</f>
        <v>0</v>
      </c>
      <c r="AF1328" s="41">
        <f>IF(AND(tbl_PV_Milestones[[#This Row],[BL FY]]=2025,tbl_PV_Milestones[[#This Row],[Finish FY]]&gt;2025),1,0)</f>
        <v>0</v>
      </c>
      <c r="AG1328" s="56" t="str">
        <f>_xlfn.XLOOKUP(tbl_PV_Milestones[[#This Row],[Work ID]],tbl_PV_Meta[Work ID '#],tbl_PV_Meta[Project Manager/Owner],,0)</f>
        <v>Project Manager 38</v>
      </c>
      <c r="AH1328" s="6"/>
    </row>
    <row r="1329" spans="4:34" x14ac:dyDescent="0.25">
      <c r="D1329" s="6" t="s">
        <v>806</v>
      </c>
      <c r="E1329" s="6" t="s">
        <v>580</v>
      </c>
      <c r="F1329" s="6" t="s">
        <v>1716</v>
      </c>
      <c r="G1329" s="6" t="s">
        <v>627</v>
      </c>
      <c r="H1329" s="6" t="s">
        <v>505</v>
      </c>
      <c r="I1329" s="6" t="s">
        <v>510</v>
      </c>
      <c r="J1329" s="6" t="s">
        <v>806</v>
      </c>
      <c r="K1329" s="6" t="s">
        <v>213</v>
      </c>
      <c r="L1329" s="6" t="s">
        <v>132</v>
      </c>
      <c r="M1329" s="43"/>
      <c r="N1329" s="44" t="s">
        <v>1979</v>
      </c>
      <c r="O1329" s="39">
        <v>45537.708333333299</v>
      </c>
      <c r="P1329" s="39">
        <v>45506.708333333299</v>
      </c>
      <c r="Q1329" s="6">
        <v>-21</v>
      </c>
      <c r="R1329" s="6">
        <v>-4.3568464730290503E-2</v>
      </c>
      <c r="S1329" s="45" t="e">
        <f>_xlfn.CONCAT(#REF!,TRIM(tbl_PV_Milestones[[#This Row],[Milestone Description]]))</f>
        <v>#REF!</v>
      </c>
      <c r="T1329" s="84" t="str">
        <f>IF(COUNTIF(tbl_PV_Milestones[UID],tbl_PV_Milestones[[#This Row],[UID]])&gt;1,"Duplicate","")</f>
        <v>Duplicate</v>
      </c>
      <c r="U1329" s="42" t="str">
        <f>_xlfn.XLOOKUP(tbl_PV_Milestones[[#This Row],[Work ID]],tbl_PV_Meta[Work ID '#],tbl_PV_Meta[Sub-Portfolio])</f>
        <v>Sub-Portfolio 7</v>
      </c>
      <c r="V1329" s="41">
        <f>IF(MONTH(tbl_PV_Milestones[[#This Row],[Baseline Date]])&lt;7,YEAR(tbl_PV_Milestones[[#This Row],[Baseline Date]]),YEAR(tbl_PV_Milestones[[#This Row],[Baseline Date]])+1)</f>
        <v>2025</v>
      </c>
      <c r="W1329" s="41">
        <f>IF(MONTH(tbl_PV_Milestones[[#This Row],[Actual/Schedule Finish]])&lt;7,YEAR(tbl_PV_Milestones[[#This Row],[Actual/Schedule Finish]]),YEAR(tbl_PV_Milestones[[#This Row],[Actual/Schedule Finish]])+1)</f>
        <v>2025</v>
      </c>
      <c r="X1329" s="41" t="str">
        <f>IF(OR(tbl_PV_Milestones[[#This Row],[Project Status]]="Completed",tbl_PV_Milestones[[#This Row],[Project Status]]="Assumed Completed"),"Yes","No")</f>
        <v>Yes</v>
      </c>
      <c r="Y1329" s="41">
        <f>IF(tbl_PV_Milestones[[#This Row],[Baseline Date]]="",1,0)</f>
        <v>0</v>
      </c>
      <c r="Z1329" s="41">
        <f>IF(tbl_PV_Milestones[[#This Row],[Baseline Date]]&lt;PV_Meta!$B$7,1,0)</f>
        <v>1</v>
      </c>
      <c r="AA1329" s="41">
        <f>IF(tbl_PV_Milestones[[#This Row],[Complete]]="Yes",1,0)</f>
        <v>1</v>
      </c>
      <c r="AB1329" s="41">
        <f>IF(AND(tbl_PV_Milestones[[#This Row],[BL FY]]=2025,tbl_PV_Milestones[[#This Row],[Baseline Date]]&lt;PV_Meta!$B$7),1,0)</f>
        <v>1</v>
      </c>
      <c r="AC1329" s="41">
        <f>IF(AND(tbl_PV_Milestones[[#This Row],[Planned YTD]]=1,tbl_PV_Milestones[[#This Row],[Complete]]="Yes"),1,0)</f>
        <v>1</v>
      </c>
      <c r="AD1329" s="41">
        <f>IF(AND(tbl_PV_Milestones[[#This Row],[Actual/Schedule Finish]]&lt;PV_Meta!$B$7,tbl_PV_Milestones[[#This Row],[Complete]]="No",tbl_PV_Milestones[[#This Row],[Project Status]]&lt;&gt;"On Hold"),1,0)</f>
        <v>0</v>
      </c>
      <c r="AE1329" s="41">
        <f>IF(AND(tbl_PV_Milestones[[#This Row],[Actual/Schedule Finish]]&gt;tbl_PV_Milestones[[#This Row],[Baseline Date]],tbl_PV_Milestones[[#This Row],[Complete]]="No",tbl_PV_Milestones[[#This Row],[Project Status]]&lt;&gt;"On Hold",tbl_PV_Milestones[[#This Row],[Overdue]]=0,tbl_PV_Milestones[[#This Row],[To be Baselined]]&lt;&gt;1),1,0)</f>
        <v>0</v>
      </c>
      <c r="AF1329" s="41">
        <f>IF(AND(tbl_PV_Milestones[[#This Row],[BL FY]]=2025,tbl_PV_Milestones[[#This Row],[Finish FY]]&gt;2025),1,0)</f>
        <v>0</v>
      </c>
      <c r="AG1329" s="56" t="str">
        <f>_xlfn.XLOOKUP(tbl_PV_Milestones[[#This Row],[Work ID]],tbl_PV_Meta[Work ID '#],tbl_PV_Meta[Project Manager/Owner],,0)</f>
        <v>Project Manager 38</v>
      </c>
      <c r="AH1329" s="6"/>
    </row>
    <row r="1330" spans="4:34" x14ac:dyDescent="0.25">
      <c r="D1330" s="6" t="s">
        <v>806</v>
      </c>
      <c r="E1330" s="6" t="s">
        <v>580</v>
      </c>
      <c r="F1330" s="6" t="s">
        <v>1716</v>
      </c>
      <c r="G1330" s="6" t="s">
        <v>572</v>
      </c>
      <c r="H1330" s="6" t="s">
        <v>505</v>
      </c>
      <c r="I1330" s="6" t="s">
        <v>510</v>
      </c>
      <c r="J1330" s="6" t="s">
        <v>806</v>
      </c>
      <c r="K1330" s="6" t="s">
        <v>213</v>
      </c>
      <c r="L1330" s="6" t="s">
        <v>132</v>
      </c>
      <c r="M1330" s="43"/>
      <c r="N1330" s="44" t="s">
        <v>1979</v>
      </c>
      <c r="O1330" s="39">
        <v>45537.708333333299</v>
      </c>
      <c r="P1330" s="39">
        <v>45506.708333333299</v>
      </c>
      <c r="Q1330" s="6">
        <v>-21</v>
      </c>
      <c r="R1330" s="6">
        <v>-4.3568464730290503E-2</v>
      </c>
      <c r="S1330" s="45" t="e">
        <f>_xlfn.CONCAT(#REF!,TRIM(tbl_PV_Milestones[[#This Row],[Milestone Description]]))</f>
        <v>#REF!</v>
      </c>
      <c r="T1330" s="84" t="str">
        <f>IF(COUNTIF(tbl_PV_Milestones[UID],tbl_PV_Milestones[[#This Row],[UID]])&gt;1,"Duplicate","")</f>
        <v>Duplicate</v>
      </c>
      <c r="U1330" s="42" t="str">
        <f>_xlfn.XLOOKUP(tbl_PV_Milestones[[#This Row],[Work ID]],tbl_PV_Meta[Work ID '#],tbl_PV_Meta[Sub-Portfolio])</f>
        <v>Sub-Portfolio 7</v>
      </c>
      <c r="V1330" s="41">
        <f>IF(MONTH(tbl_PV_Milestones[[#This Row],[Baseline Date]])&lt;7,YEAR(tbl_PV_Milestones[[#This Row],[Baseline Date]]),YEAR(tbl_PV_Milestones[[#This Row],[Baseline Date]])+1)</f>
        <v>2025</v>
      </c>
      <c r="W1330" s="41">
        <f>IF(MONTH(tbl_PV_Milestones[[#This Row],[Actual/Schedule Finish]])&lt;7,YEAR(tbl_PV_Milestones[[#This Row],[Actual/Schedule Finish]]),YEAR(tbl_PV_Milestones[[#This Row],[Actual/Schedule Finish]])+1)</f>
        <v>2025</v>
      </c>
      <c r="X1330" s="41" t="str">
        <f>IF(OR(tbl_PV_Milestones[[#This Row],[Project Status]]="Completed",tbl_PV_Milestones[[#This Row],[Project Status]]="Assumed Completed"),"Yes","No")</f>
        <v>Yes</v>
      </c>
      <c r="Y1330" s="41">
        <f>IF(tbl_PV_Milestones[[#This Row],[Baseline Date]]="",1,0)</f>
        <v>0</v>
      </c>
      <c r="Z1330" s="41">
        <f>IF(tbl_PV_Milestones[[#This Row],[Baseline Date]]&lt;PV_Meta!$B$7,1,0)</f>
        <v>1</v>
      </c>
      <c r="AA1330" s="41">
        <f>IF(tbl_PV_Milestones[[#This Row],[Complete]]="Yes",1,0)</f>
        <v>1</v>
      </c>
      <c r="AB1330" s="41">
        <f>IF(AND(tbl_PV_Milestones[[#This Row],[BL FY]]=2025,tbl_PV_Milestones[[#This Row],[Baseline Date]]&lt;PV_Meta!$B$7),1,0)</f>
        <v>1</v>
      </c>
      <c r="AC1330" s="41">
        <f>IF(AND(tbl_PV_Milestones[[#This Row],[Planned YTD]]=1,tbl_PV_Milestones[[#This Row],[Complete]]="Yes"),1,0)</f>
        <v>1</v>
      </c>
      <c r="AD1330" s="41">
        <f>IF(AND(tbl_PV_Milestones[[#This Row],[Actual/Schedule Finish]]&lt;PV_Meta!$B$7,tbl_PV_Milestones[[#This Row],[Complete]]="No",tbl_PV_Milestones[[#This Row],[Project Status]]&lt;&gt;"On Hold"),1,0)</f>
        <v>0</v>
      </c>
      <c r="AE1330" s="41">
        <f>IF(AND(tbl_PV_Milestones[[#This Row],[Actual/Schedule Finish]]&gt;tbl_PV_Milestones[[#This Row],[Baseline Date]],tbl_PV_Milestones[[#This Row],[Complete]]="No",tbl_PV_Milestones[[#This Row],[Project Status]]&lt;&gt;"On Hold",tbl_PV_Milestones[[#This Row],[Overdue]]=0,tbl_PV_Milestones[[#This Row],[To be Baselined]]&lt;&gt;1),1,0)</f>
        <v>0</v>
      </c>
      <c r="AF1330" s="41">
        <f>IF(AND(tbl_PV_Milestones[[#This Row],[BL FY]]=2025,tbl_PV_Milestones[[#This Row],[Finish FY]]&gt;2025),1,0)</f>
        <v>0</v>
      </c>
      <c r="AG1330" s="56" t="str">
        <f>_xlfn.XLOOKUP(tbl_PV_Milestones[[#This Row],[Work ID]],tbl_PV_Meta[Work ID '#],tbl_PV_Meta[Project Manager/Owner],,0)</f>
        <v>Project Manager 38</v>
      </c>
      <c r="AH1330" s="6"/>
    </row>
    <row r="1331" spans="4:34" x14ac:dyDescent="0.25">
      <c r="D1331" s="6" t="s">
        <v>806</v>
      </c>
      <c r="E1331" s="6" t="s">
        <v>580</v>
      </c>
      <c r="F1331" s="6" t="s">
        <v>1716</v>
      </c>
      <c r="G1331" s="6" t="s">
        <v>743</v>
      </c>
      <c r="H1331" s="6" t="s">
        <v>505</v>
      </c>
      <c r="I1331" s="6" t="s">
        <v>510</v>
      </c>
      <c r="J1331" s="6" t="s">
        <v>806</v>
      </c>
      <c r="K1331" s="6" t="s">
        <v>213</v>
      </c>
      <c r="L1331" s="6" t="s">
        <v>132</v>
      </c>
      <c r="M1331" s="43"/>
      <c r="N1331" s="44" t="s">
        <v>1979</v>
      </c>
      <c r="O1331" s="39">
        <v>45537.708333333299</v>
      </c>
      <c r="P1331" s="39">
        <v>45506.708333333299</v>
      </c>
      <c r="Q1331" s="6">
        <v>-21</v>
      </c>
      <c r="R1331" s="6">
        <v>-4.3568464730290503E-2</v>
      </c>
      <c r="S1331" s="45" t="e">
        <f>_xlfn.CONCAT(#REF!,TRIM(tbl_PV_Milestones[[#This Row],[Milestone Description]]))</f>
        <v>#REF!</v>
      </c>
      <c r="T1331" s="84" t="str">
        <f>IF(COUNTIF(tbl_PV_Milestones[UID],tbl_PV_Milestones[[#This Row],[UID]])&gt;1,"Duplicate","")</f>
        <v>Duplicate</v>
      </c>
      <c r="U1331" s="42" t="str">
        <f>_xlfn.XLOOKUP(tbl_PV_Milestones[[#This Row],[Work ID]],tbl_PV_Meta[Work ID '#],tbl_PV_Meta[Sub-Portfolio])</f>
        <v>Sub-Portfolio 7</v>
      </c>
      <c r="V1331" s="41">
        <f>IF(MONTH(tbl_PV_Milestones[[#This Row],[Baseline Date]])&lt;7,YEAR(tbl_PV_Milestones[[#This Row],[Baseline Date]]),YEAR(tbl_PV_Milestones[[#This Row],[Baseline Date]])+1)</f>
        <v>2025</v>
      </c>
      <c r="W1331" s="41">
        <f>IF(MONTH(tbl_PV_Milestones[[#This Row],[Actual/Schedule Finish]])&lt;7,YEAR(tbl_PV_Milestones[[#This Row],[Actual/Schedule Finish]]),YEAR(tbl_PV_Milestones[[#This Row],[Actual/Schedule Finish]])+1)</f>
        <v>2025</v>
      </c>
      <c r="X1331" s="41" t="str">
        <f>IF(OR(tbl_PV_Milestones[[#This Row],[Project Status]]="Completed",tbl_PV_Milestones[[#This Row],[Project Status]]="Assumed Completed"),"Yes","No")</f>
        <v>Yes</v>
      </c>
      <c r="Y1331" s="41">
        <f>IF(tbl_PV_Milestones[[#This Row],[Baseline Date]]="",1,0)</f>
        <v>0</v>
      </c>
      <c r="Z1331" s="41">
        <f>IF(tbl_PV_Milestones[[#This Row],[Baseline Date]]&lt;PV_Meta!$B$7,1,0)</f>
        <v>1</v>
      </c>
      <c r="AA1331" s="41">
        <f>IF(tbl_PV_Milestones[[#This Row],[Complete]]="Yes",1,0)</f>
        <v>1</v>
      </c>
      <c r="AB1331" s="41">
        <f>IF(AND(tbl_PV_Milestones[[#This Row],[BL FY]]=2025,tbl_PV_Milestones[[#This Row],[Baseline Date]]&lt;PV_Meta!$B$7),1,0)</f>
        <v>1</v>
      </c>
      <c r="AC1331" s="41">
        <f>IF(AND(tbl_PV_Milestones[[#This Row],[Planned YTD]]=1,tbl_PV_Milestones[[#This Row],[Complete]]="Yes"),1,0)</f>
        <v>1</v>
      </c>
      <c r="AD1331" s="41">
        <f>IF(AND(tbl_PV_Milestones[[#This Row],[Actual/Schedule Finish]]&lt;PV_Meta!$B$7,tbl_PV_Milestones[[#This Row],[Complete]]="No",tbl_PV_Milestones[[#This Row],[Project Status]]&lt;&gt;"On Hold"),1,0)</f>
        <v>0</v>
      </c>
      <c r="AE1331" s="41">
        <f>IF(AND(tbl_PV_Milestones[[#This Row],[Actual/Schedule Finish]]&gt;tbl_PV_Milestones[[#This Row],[Baseline Date]],tbl_PV_Milestones[[#This Row],[Complete]]="No",tbl_PV_Milestones[[#This Row],[Project Status]]&lt;&gt;"On Hold",tbl_PV_Milestones[[#This Row],[Overdue]]=0,tbl_PV_Milestones[[#This Row],[To be Baselined]]&lt;&gt;1),1,0)</f>
        <v>0</v>
      </c>
      <c r="AF1331" s="41">
        <f>IF(AND(tbl_PV_Milestones[[#This Row],[BL FY]]=2025,tbl_PV_Milestones[[#This Row],[Finish FY]]&gt;2025),1,0)</f>
        <v>0</v>
      </c>
      <c r="AG1331" s="56" t="str">
        <f>_xlfn.XLOOKUP(tbl_PV_Milestones[[#This Row],[Work ID]],tbl_PV_Meta[Work ID '#],tbl_PV_Meta[Project Manager/Owner],,0)</f>
        <v>Project Manager 38</v>
      </c>
      <c r="AH1331" s="6"/>
    </row>
    <row r="1332" spans="4:34" x14ac:dyDescent="0.25">
      <c r="D1332" s="6" t="s">
        <v>806</v>
      </c>
      <c r="E1332" s="6" t="s">
        <v>580</v>
      </c>
      <c r="F1332" s="6" t="s">
        <v>1716</v>
      </c>
      <c r="G1332" s="6" t="s">
        <v>569</v>
      </c>
      <c r="H1332" s="6" t="s">
        <v>505</v>
      </c>
      <c r="I1332" s="6" t="s">
        <v>510</v>
      </c>
      <c r="J1332" s="6" t="s">
        <v>806</v>
      </c>
      <c r="K1332" s="6" t="s">
        <v>213</v>
      </c>
      <c r="L1332" s="6" t="s">
        <v>132</v>
      </c>
      <c r="M1332" s="43"/>
      <c r="N1332" s="44" t="s">
        <v>1979</v>
      </c>
      <c r="O1332" s="39">
        <v>45537.708333333299</v>
      </c>
      <c r="P1332" s="39">
        <v>45506.708333333299</v>
      </c>
      <c r="Q1332" s="6">
        <v>-21</v>
      </c>
      <c r="R1332" s="6">
        <v>-4.3568464730290503E-2</v>
      </c>
      <c r="S1332" s="45" t="e">
        <f>_xlfn.CONCAT(#REF!,TRIM(tbl_PV_Milestones[[#This Row],[Milestone Description]]))</f>
        <v>#REF!</v>
      </c>
      <c r="T1332" s="84" t="str">
        <f>IF(COUNTIF(tbl_PV_Milestones[UID],tbl_PV_Milestones[[#This Row],[UID]])&gt;1,"Duplicate","")</f>
        <v>Duplicate</v>
      </c>
      <c r="U1332" s="42" t="str">
        <f>_xlfn.XLOOKUP(tbl_PV_Milestones[[#This Row],[Work ID]],tbl_PV_Meta[Work ID '#],tbl_PV_Meta[Sub-Portfolio])</f>
        <v>Sub-Portfolio 7</v>
      </c>
      <c r="V1332" s="41">
        <f>IF(MONTH(tbl_PV_Milestones[[#This Row],[Baseline Date]])&lt;7,YEAR(tbl_PV_Milestones[[#This Row],[Baseline Date]]),YEAR(tbl_PV_Milestones[[#This Row],[Baseline Date]])+1)</f>
        <v>2025</v>
      </c>
      <c r="W1332" s="41">
        <f>IF(MONTH(tbl_PV_Milestones[[#This Row],[Actual/Schedule Finish]])&lt;7,YEAR(tbl_PV_Milestones[[#This Row],[Actual/Schedule Finish]]),YEAR(tbl_PV_Milestones[[#This Row],[Actual/Schedule Finish]])+1)</f>
        <v>2025</v>
      </c>
      <c r="X1332" s="41" t="str">
        <f>IF(OR(tbl_PV_Milestones[[#This Row],[Project Status]]="Completed",tbl_PV_Milestones[[#This Row],[Project Status]]="Assumed Completed"),"Yes","No")</f>
        <v>Yes</v>
      </c>
      <c r="Y1332" s="41">
        <f>IF(tbl_PV_Milestones[[#This Row],[Baseline Date]]="",1,0)</f>
        <v>0</v>
      </c>
      <c r="Z1332" s="41">
        <f>IF(tbl_PV_Milestones[[#This Row],[Baseline Date]]&lt;PV_Meta!$B$7,1,0)</f>
        <v>1</v>
      </c>
      <c r="AA1332" s="41">
        <f>IF(tbl_PV_Milestones[[#This Row],[Complete]]="Yes",1,0)</f>
        <v>1</v>
      </c>
      <c r="AB1332" s="41">
        <f>IF(AND(tbl_PV_Milestones[[#This Row],[BL FY]]=2025,tbl_PV_Milestones[[#This Row],[Baseline Date]]&lt;PV_Meta!$B$7),1,0)</f>
        <v>1</v>
      </c>
      <c r="AC1332" s="41">
        <f>IF(AND(tbl_PV_Milestones[[#This Row],[Planned YTD]]=1,tbl_PV_Milestones[[#This Row],[Complete]]="Yes"),1,0)</f>
        <v>1</v>
      </c>
      <c r="AD1332" s="41">
        <f>IF(AND(tbl_PV_Milestones[[#This Row],[Actual/Schedule Finish]]&lt;PV_Meta!$B$7,tbl_PV_Milestones[[#This Row],[Complete]]="No",tbl_PV_Milestones[[#This Row],[Project Status]]&lt;&gt;"On Hold"),1,0)</f>
        <v>0</v>
      </c>
      <c r="AE1332" s="41">
        <f>IF(AND(tbl_PV_Milestones[[#This Row],[Actual/Schedule Finish]]&gt;tbl_PV_Milestones[[#This Row],[Baseline Date]],tbl_PV_Milestones[[#This Row],[Complete]]="No",tbl_PV_Milestones[[#This Row],[Project Status]]&lt;&gt;"On Hold",tbl_PV_Milestones[[#This Row],[Overdue]]=0,tbl_PV_Milestones[[#This Row],[To be Baselined]]&lt;&gt;1),1,0)</f>
        <v>0</v>
      </c>
      <c r="AF1332" s="41">
        <f>IF(AND(tbl_PV_Milestones[[#This Row],[BL FY]]=2025,tbl_PV_Milestones[[#This Row],[Finish FY]]&gt;2025),1,0)</f>
        <v>0</v>
      </c>
      <c r="AG1332" s="56" t="str">
        <f>_xlfn.XLOOKUP(tbl_PV_Milestones[[#This Row],[Work ID]],tbl_PV_Meta[Work ID '#],tbl_PV_Meta[Project Manager/Owner],,0)</f>
        <v>Project Manager 38</v>
      </c>
      <c r="AH1332" s="6"/>
    </row>
    <row r="1333" spans="4:34" x14ac:dyDescent="0.25">
      <c r="D1333" s="6" t="s">
        <v>806</v>
      </c>
      <c r="E1333" s="6" t="s">
        <v>520</v>
      </c>
      <c r="F1333" s="6" t="s">
        <v>1716</v>
      </c>
      <c r="G1333" s="6" t="s">
        <v>543</v>
      </c>
      <c r="H1333" s="6" t="s">
        <v>519</v>
      </c>
      <c r="I1333" s="6" t="s">
        <v>510</v>
      </c>
      <c r="J1333" s="6" t="s">
        <v>806</v>
      </c>
      <c r="K1333" s="6" t="s">
        <v>213</v>
      </c>
      <c r="L1333" s="6" t="s">
        <v>132</v>
      </c>
      <c r="M1333" s="43"/>
      <c r="N1333" s="44" t="s">
        <v>1979</v>
      </c>
      <c r="O1333" s="39">
        <v>45565.708333333299</v>
      </c>
      <c r="P1333" s="39">
        <v>45506.708333333299</v>
      </c>
      <c r="Q1333" s="6">
        <v>-41</v>
      </c>
      <c r="R1333" s="6">
        <v>-8.5062240663900404E-2</v>
      </c>
      <c r="S1333" s="45" t="e">
        <f>_xlfn.CONCAT(#REF!,TRIM(tbl_PV_Milestones[[#This Row],[Milestone Description]]))</f>
        <v>#REF!</v>
      </c>
      <c r="T1333" s="84" t="str">
        <f>IF(COUNTIF(tbl_PV_Milestones[UID],tbl_PV_Milestones[[#This Row],[UID]])&gt;1,"Duplicate","")</f>
        <v>Duplicate</v>
      </c>
      <c r="U1333" s="42" t="str">
        <f>_xlfn.XLOOKUP(tbl_PV_Milestones[[#This Row],[Work ID]],tbl_PV_Meta[Work ID '#],tbl_PV_Meta[Sub-Portfolio])</f>
        <v>Sub-Portfolio 7</v>
      </c>
      <c r="V1333" s="41">
        <f>IF(MONTH(tbl_PV_Milestones[[#This Row],[Baseline Date]])&lt;7,YEAR(tbl_PV_Milestones[[#This Row],[Baseline Date]]),YEAR(tbl_PV_Milestones[[#This Row],[Baseline Date]])+1)</f>
        <v>2025</v>
      </c>
      <c r="W1333" s="41">
        <f>IF(MONTH(tbl_PV_Milestones[[#This Row],[Actual/Schedule Finish]])&lt;7,YEAR(tbl_PV_Milestones[[#This Row],[Actual/Schedule Finish]]),YEAR(tbl_PV_Milestones[[#This Row],[Actual/Schedule Finish]])+1)</f>
        <v>2025</v>
      </c>
      <c r="X1333" s="41" t="str">
        <f>IF(OR(tbl_PV_Milestones[[#This Row],[Project Status]]="Completed",tbl_PV_Milestones[[#This Row],[Project Status]]="Assumed Completed"),"Yes","No")</f>
        <v>Yes</v>
      </c>
      <c r="Y1333" s="41">
        <f>IF(tbl_PV_Milestones[[#This Row],[Baseline Date]]="",1,0)</f>
        <v>0</v>
      </c>
      <c r="Z1333" s="41">
        <f>IF(tbl_PV_Milestones[[#This Row],[Baseline Date]]&lt;PV_Meta!$B$7,1,0)</f>
        <v>1</v>
      </c>
      <c r="AA1333" s="41">
        <f>IF(tbl_PV_Milestones[[#This Row],[Complete]]="Yes",1,0)</f>
        <v>1</v>
      </c>
      <c r="AB1333" s="41">
        <f>IF(AND(tbl_PV_Milestones[[#This Row],[BL FY]]=2025,tbl_PV_Milestones[[#This Row],[Baseline Date]]&lt;PV_Meta!$B$7),1,0)</f>
        <v>1</v>
      </c>
      <c r="AC1333" s="41">
        <f>IF(AND(tbl_PV_Milestones[[#This Row],[Planned YTD]]=1,tbl_PV_Milestones[[#This Row],[Complete]]="Yes"),1,0)</f>
        <v>1</v>
      </c>
      <c r="AD1333" s="41">
        <f>IF(AND(tbl_PV_Milestones[[#This Row],[Actual/Schedule Finish]]&lt;PV_Meta!$B$7,tbl_PV_Milestones[[#This Row],[Complete]]="No",tbl_PV_Milestones[[#This Row],[Project Status]]&lt;&gt;"On Hold"),1,0)</f>
        <v>0</v>
      </c>
      <c r="AE1333" s="41">
        <f>IF(AND(tbl_PV_Milestones[[#This Row],[Actual/Schedule Finish]]&gt;tbl_PV_Milestones[[#This Row],[Baseline Date]],tbl_PV_Milestones[[#This Row],[Complete]]="No",tbl_PV_Milestones[[#This Row],[Project Status]]&lt;&gt;"On Hold",tbl_PV_Milestones[[#This Row],[Overdue]]=0,tbl_PV_Milestones[[#This Row],[To be Baselined]]&lt;&gt;1),1,0)</f>
        <v>0</v>
      </c>
      <c r="AF1333" s="41">
        <f>IF(AND(tbl_PV_Milestones[[#This Row],[BL FY]]=2025,tbl_PV_Milestones[[#This Row],[Finish FY]]&gt;2025),1,0)</f>
        <v>0</v>
      </c>
      <c r="AG1333" s="56" t="str">
        <f>_xlfn.XLOOKUP(tbl_PV_Milestones[[#This Row],[Work ID]],tbl_PV_Meta[Work ID '#],tbl_PV_Meta[Project Manager/Owner],,0)</f>
        <v>Project Manager 38</v>
      </c>
      <c r="AH1333" s="6"/>
    </row>
    <row r="1334" spans="4:34" x14ac:dyDescent="0.25">
      <c r="D1334" s="6" t="s">
        <v>806</v>
      </c>
      <c r="E1334" s="6" t="s">
        <v>503</v>
      </c>
      <c r="F1334" s="6" t="s">
        <v>1768</v>
      </c>
      <c r="G1334" s="6" t="s">
        <v>630</v>
      </c>
      <c r="H1334" s="6" t="s">
        <v>505</v>
      </c>
      <c r="I1334" s="6" t="s">
        <v>522</v>
      </c>
      <c r="J1334" s="6" t="s">
        <v>806</v>
      </c>
      <c r="K1334" s="6" t="s">
        <v>61</v>
      </c>
      <c r="L1334" s="6" t="s">
        <v>96</v>
      </c>
      <c r="M1334" s="43"/>
      <c r="N1334" s="44" t="s">
        <v>1979</v>
      </c>
      <c r="O1334" s="39">
        <v>45511.708333333299</v>
      </c>
      <c r="P1334" s="39">
        <v>45511.708333333299</v>
      </c>
      <c r="Q1334" s="6">
        <v>0</v>
      </c>
      <c r="R1334" s="6">
        <v>0</v>
      </c>
      <c r="S1334" s="45" t="e">
        <f>_xlfn.CONCAT(#REF!,TRIM(tbl_PV_Milestones[[#This Row],[Milestone Description]]))</f>
        <v>#REF!</v>
      </c>
      <c r="T1334" s="84" t="str">
        <f>IF(COUNTIF(tbl_PV_Milestones[UID],tbl_PV_Milestones[[#This Row],[UID]])&gt;1,"Duplicate","")</f>
        <v>Duplicate</v>
      </c>
      <c r="U1334" s="42" t="str">
        <f>_xlfn.XLOOKUP(tbl_PV_Milestones[[#This Row],[Work ID]],tbl_PV_Meta[Work ID '#],tbl_PV_Meta[Sub-Portfolio])</f>
        <v>Sub-Portfolio 7</v>
      </c>
      <c r="V1334" s="41">
        <f>IF(MONTH(tbl_PV_Milestones[[#This Row],[Baseline Date]])&lt;7,YEAR(tbl_PV_Milestones[[#This Row],[Baseline Date]]),YEAR(tbl_PV_Milestones[[#This Row],[Baseline Date]])+1)</f>
        <v>2025</v>
      </c>
      <c r="W1334" s="41">
        <f>IF(MONTH(tbl_PV_Milestones[[#This Row],[Actual/Schedule Finish]])&lt;7,YEAR(tbl_PV_Milestones[[#This Row],[Actual/Schedule Finish]]),YEAR(tbl_PV_Milestones[[#This Row],[Actual/Schedule Finish]])+1)</f>
        <v>2025</v>
      </c>
      <c r="X1334" s="41" t="str">
        <f>IF(OR(tbl_PV_Milestones[[#This Row],[Project Status]]="Completed",tbl_PV_Milestones[[#This Row],[Project Status]]="Assumed Completed"),"Yes","No")</f>
        <v>Yes</v>
      </c>
      <c r="Y1334" s="41">
        <f>IF(tbl_PV_Milestones[[#This Row],[Baseline Date]]="",1,0)</f>
        <v>0</v>
      </c>
      <c r="Z1334" s="41">
        <f>IF(tbl_PV_Milestones[[#This Row],[Baseline Date]]&lt;PV_Meta!$B$7,1,0)</f>
        <v>1</v>
      </c>
      <c r="AA1334" s="41">
        <f>IF(tbl_PV_Milestones[[#This Row],[Complete]]="Yes",1,0)</f>
        <v>1</v>
      </c>
      <c r="AB1334" s="41">
        <f>IF(AND(tbl_PV_Milestones[[#This Row],[BL FY]]=2025,tbl_PV_Milestones[[#This Row],[Baseline Date]]&lt;PV_Meta!$B$7),1,0)</f>
        <v>1</v>
      </c>
      <c r="AC1334" s="41">
        <f>IF(AND(tbl_PV_Milestones[[#This Row],[Planned YTD]]=1,tbl_PV_Milestones[[#This Row],[Complete]]="Yes"),1,0)</f>
        <v>1</v>
      </c>
      <c r="AD1334" s="41">
        <f>IF(AND(tbl_PV_Milestones[[#This Row],[Actual/Schedule Finish]]&lt;PV_Meta!$B$7,tbl_PV_Milestones[[#This Row],[Complete]]="No",tbl_PV_Milestones[[#This Row],[Project Status]]&lt;&gt;"On Hold"),1,0)</f>
        <v>0</v>
      </c>
      <c r="AE1334" s="41">
        <f>IF(AND(tbl_PV_Milestones[[#This Row],[Actual/Schedule Finish]]&gt;tbl_PV_Milestones[[#This Row],[Baseline Date]],tbl_PV_Milestones[[#This Row],[Complete]]="No",tbl_PV_Milestones[[#This Row],[Project Status]]&lt;&gt;"On Hold",tbl_PV_Milestones[[#This Row],[Overdue]]=0,tbl_PV_Milestones[[#This Row],[To be Baselined]]&lt;&gt;1),1,0)</f>
        <v>0</v>
      </c>
      <c r="AF1334" s="41">
        <f>IF(AND(tbl_PV_Milestones[[#This Row],[BL FY]]=2025,tbl_PV_Milestones[[#This Row],[Finish FY]]&gt;2025),1,0)</f>
        <v>0</v>
      </c>
      <c r="AG1334" s="56" t="str">
        <f>_xlfn.XLOOKUP(tbl_PV_Milestones[[#This Row],[Work ID]],tbl_PV_Meta[Work ID '#],tbl_PV_Meta[Project Manager/Owner],,0)</f>
        <v>Project Manager 38</v>
      </c>
      <c r="AH1334" s="6"/>
    </row>
    <row r="1335" spans="4:34" x14ac:dyDescent="0.25">
      <c r="D1335" s="6" t="s">
        <v>806</v>
      </c>
      <c r="E1335" s="6" t="s">
        <v>503</v>
      </c>
      <c r="F1335" s="6" t="s">
        <v>1768</v>
      </c>
      <c r="G1335" s="6" t="s">
        <v>521</v>
      </c>
      <c r="H1335" s="6" t="s">
        <v>505</v>
      </c>
      <c r="I1335" s="6" t="s">
        <v>522</v>
      </c>
      <c r="J1335" s="6" t="s">
        <v>806</v>
      </c>
      <c r="K1335" s="6" t="s">
        <v>61</v>
      </c>
      <c r="L1335" s="6" t="s">
        <v>96</v>
      </c>
      <c r="M1335" s="43"/>
      <c r="N1335" s="44" t="s">
        <v>1979</v>
      </c>
      <c r="O1335" s="39">
        <v>45511.708333333299</v>
      </c>
      <c r="P1335" s="39">
        <v>45511.708333333299</v>
      </c>
      <c r="Q1335" s="6">
        <v>0</v>
      </c>
      <c r="R1335" s="6">
        <v>0</v>
      </c>
      <c r="S1335" s="45" t="e">
        <f>_xlfn.CONCAT(#REF!,TRIM(tbl_PV_Milestones[[#This Row],[Milestone Description]]))</f>
        <v>#REF!</v>
      </c>
      <c r="T1335" s="84" t="str">
        <f>IF(COUNTIF(tbl_PV_Milestones[UID],tbl_PV_Milestones[[#This Row],[UID]])&gt;1,"Duplicate","")</f>
        <v>Duplicate</v>
      </c>
      <c r="U1335" s="42" t="str">
        <f>_xlfn.XLOOKUP(tbl_PV_Milestones[[#This Row],[Work ID]],tbl_PV_Meta[Work ID '#],tbl_PV_Meta[Sub-Portfolio])</f>
        <v>Sub-Portfolio 7</v>
      </c>
      <c r="V1335" s="41">
        <f>IF(MONTH(tbl_PV_Milestones[[#This Row],[Baseline Date]])&lt;7,YEAR(tbl_PV_Milestones[[#This Row],[Baseline Date]]),YEAR(tbl_PV_Milestones[[#This Row],[Baseline Date]])+1)</f>
        <v>2025</v>
      </c>
      <c r="W1335" s="41">
        <f>IF(MONTH(tbl_PV_Milestones[[#This Row],[Actual/Schedule Finish]])&lt;7,YEAR(tbl_PV_Milestones[[#This Row],[Actual/Schedule Finish]]),YEAR(tbl_PV_Milestones[[#This Row],[Actual/Schedule Finish]])+1)</f>
        <v>2025</v>
      </c>
      <c r="X1335" s="41" t="str">
        <f>IF(OR(tbl_PV_Milestones[[#This Row],[Project Status]]="Completed",tbl_PV_Milestones[[#This Row],[Project Status]]="Assumed Completed"),"Yes","No")</f>
        <v>Yes</v>
      </c>
      <c r="Y1335" s="41">
        <f>IF(tbl_PV_Milestones[[#This Row],[Baseline Date]]="",1,0)</f>
        <v>0</v>
      </c>
      <c r="Z1335" s="41">
        <f>IF(tbl_PV_Milestones[[#This Row],[Baseline Date]]&lt;PV_Meta!$B$7,1,0)</f>
        <v>1</v>
      </c>
      <c r="AA1335" s="41">
        <f>IF(tbl_PV_Milestones[[#This Row],[Complete]]="Yes",1,0)</f>
        <v>1</v>
      </c>
      <c r="AB1335" s="41">
        <f>IF(AND(tbl_PV_Milestones[[#This Row],[BL FY]]=2025,tbl_PV_Milestones[[#This Row],[Baseline Date]]&lt;PV_Meta!$B$7),1,0)</f>
        <v>1</v>
      </c>
      <c r="AC1335" s="41">
        <f>IF(AND(tbl_PV_Milestones[[#This Row],[Planned YTD]]=1,tbl_PV_Milestones[[#This Row],[Complete]]="Yes"),1,0)</f>
        <v>1</v>
      </c>
      <c r="AD1335" s="41">
        <f>IF(AND(tbl_PV_Milestones[[#This Row],[Actual/Schedule Finish]]&lt;PV_Meta!$B$7,tbl_PV_Milestones[[#This Row],[Complete]]="No",tbl_PV_Milestones[[#This Row],[Project Status]]&lt;&gt;"On Hold"),1,0)</f>
        <v>0</v>
      </c>
      <c r="AE1335" s="41">
        <f>IF(AND(tbl_PV_Milestones[[#This Row],[Actual/Schedule Finish]]&gt;tbl_PV_Milestones[[#This Row],[Baseline Date]],tbl_PV_Milestones[[#This Row],[Complete]]="No",tbl_PV_Milestones[[#This Row],[Project Status]]&lt;&gt;"On Hold",tbl_PV_Milestones[[#This Row],[Overdue]]=0,tbl_PV_Milestones[[#This Row],[To be Baselined]]&lt;&gt;1),1,0)</f>
        <v>0</v>
      </c>
      <c r="AF1335" s="41">
        <f>IF(AND(tbl_PV_Milestones[[#This Row],[BL FY]]=2025,tbl_PV_Milestones[[#This Row],[Finish FY]]&gt;2025),1,0)</f>
        <v>0</v>
      </c>
      <c r="AG1335" s="56" t="str">
        <f>_xlfn.XLOOKUP(tbl_PV_Milestones[[#This Row],[Work ID]],tbl_PV_Meta[Work ID '#],tbl_PV_Meta[Project Manager/Owner],,0)</f>
        <v>Project Manager 38</v>
      </c>
      <c r="AH1335" s="6"/>
    </row>
    <row r="1336" spans="4:34" x14ac:dyDescent="0.25">
      <c r="D1336" s="6" t="s">
        <v>806</v>
      </c>
      <c r="E1336" s="6" t="s">
        <v>503</v>
      </c>
      <c r="F1336" s="6" t="s">
        <v>1768</v>
      </c>
      <c r="G1336" s="6" t="s">
        <v>571</v>
      </c>
      <c r="H1336" s="6" t="s">
        <v>505</v>
      </c>
      <c r="I1336" s="6" t="s">
        <v>522</v>
      </c>
      <c r="J1336" s="6" t="s">
        <v>806</v>
      </c>
      <c r="K1336" s="6" t="s">
        <v>61</v>
      </c>
      <c r="L1336" s="6" t="s">
        <v>96</v>
      </c>
      <c r="M1336" s="43"/>
      <c r="N1336" s="44" t="s">
        <v>1979</v>
      </c>
      <c r="O1336" s="39">
        <v>45488.708333333299</v>
      </c>
      <c r="P1336" s="39">
        <v>45488.708333333299</v>
      </c>
      <c r="Q1336" s="6">
        <v>0</v>
      </c>
      <c r="R1336" s="6">
        <v>0</v>
      </c>
      <c r="S1336" s="45" t="e">
        <f>_xlfn.CONCAT(#REF!,TRIM(tbl_PV_Milestones[[#This Row],[Milestone Description]]))</f>
        <v>#REF!</v>
      </c>
      <c r="T1336" s="84" t="str">
        <f>IF(COUNTIF(tbl_PV_Milestones[UID],tbl_PV_Milestones[[#This Row],[UID]])&gt;1,"Duplicate","")</f>
        <v>Duplicate</v>
      </c>
      <c r="U1336" s="42" t="str">
        <f>_xlfn.XLOOKUP(tbl_PV_Milestones[[#This Row],[Work ID]],tbl_PV_Meta[Work ID '#],tbl_PV_Meta[Sub-Portfolio])</f>
        <v>Sub-Portfolio 7</v>
      </c>
      <c r="V1336" s="41">
        <f>IF(MONTH(tbl_PV_Milestones[[#This Row],[Baseline Date]])&lt;7,YEAR(tbl_PV_Milestones[[#This Row],[Baseline Date]]),YEAR(tbl_PV_Milestones[[#This Row],[Baseline Date]])+1)</f>
        <v>2025</v>
      </c>
      <c r="W1336" s="41">
        <f>IF(MONTH(tbl_PV_Milestones[[#This Row],[Actual/Schedule Finish]])&lt;7,YEAR(tbl_PV_Milestones[[#This Row],[Actual/Schedule Finish]]),YEAR(tbl_PV_Milestones[[#This Row],[Actual/Schedule Finish]])+1)</f>
        <v>2025</v>
      </c>
      <c r="X1336" s="41" t="str">
        <f>IF(OR(tbl_PV_Milestones[[#This Row],[Project Status]]="Completed",tbl_PV_Milestones[[#This Row],[Project Status]]="Assumed Completed"),"Yes","No")</f>
        <v>Yes</v>
      </c>
      <c r="Y1336" s="41">
        <f>IF(tbl_PV_Milestones[[#This Row],[Baseline Date]]="",1,0)</f>
        <v>0</v>
      </c>
      <c r="Z1336" s="41">
        <f>IF(tbl_PV_Milestones[[#This Row],[Baseline Date]]&lt;PV_Meta!$B$7,1,0)</f>
        <v>1</v>
      </c>
      <c r="AA1336" s="41">
        <f>IF(tbl_PV_Milestones[[#This Row],[Complete]]="Yes",1,0)</f>
        <v>1</v>
      </c>
      <c r="AB1336" s="41">
        <f>IF(AND(tbl_PV_Milestones[[#This Row],[BL FY]]=2025,tbl_PV_Milestones[[#This Row],[Baseline Date]]&lt;PV_Meta!$B$7),1,0)</f>
        <v>1</v>
      </c>
      <c r="AC1336" s="41">
        <f>IF(AND(tbl_PV_Milestones[[#This Row],[Planned YTD]]=1,tbl_PV_Milestones[[#This Row],[Complete]]="Yes"),1,0)</f>
        <v>1</v>
      </c>
      <c r="AD1336" s="41">
        <f>IF(AND(tbl_PV_Milestones[[#This Row],[Actual/Schedule Finish]]&lt;PV_Meta!$B$7,tbl_PV_Milestones[[#This Row],[Complete]]="No",tbl_PV_Milestones[[#This Row],[Project Status]]&lt;&gt;"On Hold"),1,0)</f>
        <v>0</v>
      </c>
      <c r="AE1336" s="41">
        <f>IF(AND(tbl_PV_Milestones[[#This Row],[Actual/Schedule Finish]]&gt;tbl_PV_Milestones[[#This Row],[Baseline Date]],tbl_PV_Milestones[[#This Row],[Complete]]="No",tbl_PV_Milestones[[#This Row],[Project Status]]&lt;&gt;"On Hold",tbl_PV_Milestones[[#This Row],[Overdue]]=0,tbl_PV_Milestones[[#This Row],[To be Baselined]]&lt;&gt;1),1,0)</f>
        <v>0</v>
      </c>
      <c r="AF1336" s="41">
        <f>IF(AND(tbl_PV_Milestones[[#This Row],[BL FY]]=2025,tbl_PV_Milestones[[#This Row],[Finish FY]]&gt;2025),1,0)</f>
        <v>0</v>
      </c>
      <c r="AG1336" s="56" t="str">
        <f>_xlfn.XLOOKUP(tbl_PV_Milestones[[#This Row],[Work ID]],tbl_PV_Meta[Work ID '#],tbl_PV_Meta[Project Manager/Owner],,0)</f>
        <v>Project Manager 38</v>
      </c>
      <c r="AH1336" s="6"/>
    </row>
    <row r="1337" spans="4:34" x14ac:dyDescent="0.25">
      <c r="D1337" s="6" t="s">
        <v>806</v>
      </c>
      <c r="E1337" s="6" t="s">
        <v>503</v>
      </c>
      <c r="F1337" s="6" t="s">
        <v>1768</v>
      </c>
      <c r="G1337" s="6" t="s">
        <v>627</v>
      </c>
      <c r="H1337" s="6" t="s">
        <v>505</v>
      </c>
      <c r="I1337" s="6" t="s">
        <v>522</v>
      </c>
      <c r="J1337" s="6" t="s">
        <v>806</v>
      </c>
      <c r="K1337" s="6" t="s">
        <v>61</v>
      </c>
      <c r="L1337" s="6" t="s">
        <v>96</v>
      </c>
      <c r="M1337" s="43"/>
      <c r="N1337" s="44" t="s">
        <v>1979</v>
      </c>
      <c r="O1337" s="39">
        <v>45474.708333333299</v>
      </c>
      <c r="P1337" s="39">
        <v>45474.708333333299</v>
      </c>
      <c r="Q1337" s="6">
        <v>0</v>
      </c>
      <c r="R1337" s="6">
        <v>0</v>
      </c>
      <c r="S1337" s="45" t="e">
        <f>_xlfn.CONCAT(#REF!,TRIM(tbl_PV_Milestones[[#This Row],[Milestone Description]]))</f>
        <v>#REF!</v>
      </c>
      <c r="T1337" s="84" t="str">
        <f>IF(COUNTIF(tbl_PV_Milestones[UID],tbl_PV_Milestones[[#This Row],[UID]])&gt;1,"Duplicate","")</f>
        <v>Duplicate</v>
      </c>
      <c r="U1337" s="42" t="str">
        <f>_xlfn.XLOOKUP(tbl_PV_Milestones[[#This Row],[Work ID]],tbl_PV_Meta[Work ID '#],tbl_PV_Meta[Sub-Portfolio])</f>
        <v>Sub-Portfolio 7</v>
      </c>
      <c r="V1337" s="41">
        <f>IF(MONTH(tbl_PV_Milestones[[#This Row],[Baseline Date]])&lt;7,YEAR(tbl_PV_Milestones[[#This Row],[Baseline Date]]),YEAR(tbl_PV_Milestones[[#This Row],[Baseline Date]])+1)</f>
        <v>2025</v>
      </c>
      <c r="W1337" s="41">
        <f>IF(MONTH(tbl_PV_Milestones[[#This Row],[Actual/Schedule Finish]])&lt;7,YEAR(tbl_PV_Milestones[[#This Row],[Actual/Schedule Finish]]),YEAR(tbl_PV_Milestones[[#This Row],[Actual/Schedule Finish]])+1)</f>
        <v>2025</v>
      </c>
      <c r="X1337" s="41" t="str">
        <f>IF(OR(tbl_PV_Milestones[[#This Row],[Project Status]]="Completed",tbl_PV_Milestones[[#This Row],[Project Status]]="Assumed Completed"),"Yes","No")</f>
        <v>Yes</v>
      </c>
      <c r="Y1337" s="41">
        <f>IF(tbl_PV_Milestones[[#This Row],[Baseline Date]]="",1,0)</f>
        <v>0</v>
      </c>
      <c r="Z1337" s="41">
        <f>IF(tbl_PV_Milestones[[#This Row],[Baseline Date]]&lt;PV_Meta!$B$7,1,0)</f>
        <v>1</v>
      </c>
      <c r="AA1337" s="41">
        <f>IF(tbl_PV_Milestones[[#This Row],[Complete]]="Yes",1,0)</f>
        <v>1</v>
      </c>
      <c r="AB1337" s="41">
        <f>IF(AND(tbl_PV_Milestones[[#This Row],[BL FY]]=2025,tbl_PV_Milestones[[#This Row],[Baseline Date]]&lt;PV_Meta!$B$7),1,0)</f>
        <v>1</v>
      </c>
      <c r="AC1337" s="41">
        <f>IF(AND(tbl_PV_Milestones[[#This Row],[Planned YTD]]=1,tbl_PV_Milestones[[#This Row],[Complete]]="Yes"),1,0)</f>
        <v>1</v>
      </c>
      <c r="AD1337" s="41">
        <f>IF(AND(tbl_PV_Milestones[[#This Row],[Actual/Schedule Finish]]&lt;PV_Meta!$B$7,tbl_PV_Milestones[[#This Row],[Complete]]="No",tbl_PV_Milestones[[#This Row],[Project Status]]&lt;&gt;"On Hold"),1,0)</f>
        <v>0</v>
      </c>
      <c r="AE1337" s="41">
        <f>IF(AND(tbl_PV_Milestones[[#This Row],[Actual/Schedule Finish]]&gt;tbl_PV_Milestones[[#This Row],[Baseline Date]],tbl_PV_Milestones[[#This Row],[Complete]]="No",tbl_PV_Milestones[[#This Row],[Project Status]]&lt;&gt;"On Hold",tbl_PV_Milestones[[#This Row],[Overdue]]=0,tbl_PV_Milestones[[#This Row],[To be Baselined]]&lt;&gt;1),1,0)</f>
        <v>0</v>
      </c>
      <c r="AF1337" s="41">
        <f>IF(AND(tbl_PV_Milestones[[#This Row],[BL FY]]=2025,tbl_PV_Milestones[[#This Row],[Finish FY]]&gt;2025),1,0)</f>
        <v>0</v>
      </c>
      <c r="AG1337" s="56" t="str">
        <f>_xlfn.XLOOKUP(tbl_PV_Milestones[[#This Row],[Work ID]],tbl_PV_Meta[Work ID '#],tbl_PV_Meta[Project Manager/Owner],,0)</f>
        <v>Project Manager 38</v>
      </c>
      <c r="AH1337" s="6"/>
    </row>
    <row r="1338" spans="4:34" x14ac:dyDescent="0.25">
      <c r="D1338" s="6" t="s">
        <v>806</v>
      </c>
      <c r="E1338" s="6" t="s">
        <v>503</v>
      </c>
      <c r="F1338" s="6" t="s">
        <v>1768</v>
      </c>
      <c r="G1338" s="6" t="s">
        <v>566</v>
      </c>
      <c r="H1338" s="6" t="s">
        <v>505</v>
      </c>
      <c r="I1338" s="6" t="s">
        <v>522</v>
      </c>
      <c r="J1338" s="6" t="s">
        <v>806</v>
      </c>
      <c r="K1338" s="6" t="s">
        <v>61</v>
      </c>
      <c r="L1338" s="6" t="s">
        <v>96</v>
      </c>
      <c r="M1338" s="43"/>
      <c r="N1338" s="44" t="s">
        <v>1979</v>
      </c>
      <c r="O1338" s="39">
        <v>45497.708333333299</v>
      </c>
      <c r="P1338" s="39">
        <v>45497.708333333299</v>
      </c>
      <c r="Q1338" s="6">
        <v>0</v>
      </c>
      <c r="R1338" s="6">
        <v>0</v>
      </c>
      <c r="S1338" s="45" t="e">
        <f>_xlfn.CONCAT(#REF!,TRIM(tbl_PV_Milestones[[#This Row],[Milestone Description]]))</f>
        <v>#REF!</v>
      </c>
      <c r="T1338" s="84" t="str">
        <f>IF(COUNTIF(tbl_PV_Milestones[UID],tbl_PV_Milestones[[#This Row],[UID]])&gt;1,"Duplicate","")</f>
        <v>Duplicate</v>
      </c>
      <c r="U1338" s="42" t="str">
        <f>_xlfn.XLOOKUP(tbl_PV_Milestones[[#This Row],[Work ID]],tbl_PV_Meta[Work ID '#],tbl_PV_Meta[Sub-Portfolio])</f>
        <v>Sub-Portfolio 7</v>
      </c>
      <c r="V1338" s="41">
        <f>IF(MONTH(tbl_PV_Milestones[[#This Row],[Baseline Date]])&lt;7,YEAR(tbl_PV_Milestones[[#This Row],[Baseline Date]]),YEAR(tbl_PV_Milestones[[#This Row],[Baseline Date]])+1)</f>
        <v>2025</v>
      </c>
      <c r="W1338" s="41">
        <f>IF(MONTH(tbl_PV_Milestones[[#This Row],[Actual/Schedule Finish]])&lt;7,YEAR(tbl_PV_Milestones[[#This Row],[Actual/Schedule Finish]]),YEAR(tbl_PV_Milestones[[#This Row],[Actual/Schedule Finish]])+1)</f>
        <v>2025</v>
      </c>
      <c r="X1338" s="41" t="str">
        <f>IF(OR(tbl_PV_Milestones[[#This Row],[Project Status]]="Completed",tbl_PV_Milestones[[#This Row],[Project Status]]="Assumed Completed"),"Yes","No")</f>
        <v>Yes</v>
      </c>
      <c r="Y1338" s="41">
        <f>IF(tbl_PV_Milestones[[#This Row],[Baseline Date]]="",1,0)</f>
        <v>0</v>
      </c>
      <c r="Z1338" s="41">
        <f>IF(tbl_PV_Milestones[[#This Row],[Baseline Date]]&lt;PV_Meta!$B$7,1,0)</f>
        <v>1</v>
      </c>
      <c r="AA1338" s="41">
        <f>IF(tbl_PV_Milestones[[#This Row],[Complete]]="Yes",1,0)</f>
        <v>1</v>
      </c>
      <c r="AB1338" s="41">
        <f>IF(AND(tbl_PV_Milestones[[#This Row],[BL FY]]=2025,tbl_PV_Milestones[[#This Row],[Baseline Date]]&lt;PV_Meta!$B$7),1,0)</f>
        <v>1</v>
      </c>
      <c r="AC1338" s="41">
        <f>IF(AND(tbl_PV_Milestones[[#This Row],[Planned YTD]]=1,tbl_PV_Milestones[[#This Row],[Complete]]="Yes"),1,0)</f>
        <v>1</v>
      </c>
      <c r="AD1338" s="41">
        <f>IF(AND(tbl_PV_Milestones[[#This Row],[Actual/Schedule Finish]]&lt;PV_Meta!$B$7,tbl_PV_Milestones[[#This Row],[Complete]]="No",tbl_PV_Milestones[[#This Row],[Project Status]]&lt;&gt;"On Hold"),1,0)</f>
        <v>0</v>
      </c>
      <c r="AE1338" s="41">
        <f>IF(AND(tbl_PV_Milestones[[#This Row],[Actual/Schedule Finish]]&gt;tbl_PV_Milestones[[#This Row],[Baseline Date]],tbl_PV_Milestones[[#This Row],[Complete]]="No",tbl_PV_Milestones[[#This Row],[Project Status]]&lt;&gt;"On Hold",tbl_PV_Milestones[[#This Row],[Overdue]]=0,tbl_PV_Milestones[[#This Row],[To be Baselined]]&lt;&gt;1),1,0)</f>
        <v>0</v>
      </c>
      <c r="AF1338" s="41">
        <f>IF(AND(tbl_PV_Milestones[[#This Row],[BL FY]]=2025,tbl_PV_Milestones[[#This Row],[Finish FY]]&gt;2025),1,0)</f>
        <v>0</v>
      </c>
      <c r="AG1338" s="56" t="str">
        <f>_xlfn.XLOOKUP(tbl_PV_Milestones[[#This Row],[Work ID]],tbl_PV_Meta[Work ID '#],tbl_PV_Meta[Project Manager/Owner],,0)</f>
        <v>Project Manager 38</v>
      </c>
      <c r="AH1338" s="6"/>
    </row>
    <row r="1339" spans="4:34" x14ac:dyDescent="0.25">
      <c r="D1339" s="6" t="s">
        <v>806</v>
      </c>
      <c r="E1339" s="6" t="s">
        <v>503</v>
      </c>
      <c r="F1339" s="6" t="s">
        <v>1768</v>
      </c>
      <c r="G1339" s="6" t="s">
        <v>572</v>
      </c>
      <c r="H1339" s="6" t="s">
        <v>505</v>
      </c>
      <c r="I1339" s="6" t="s">
        <v>522</v>
      </c>
      <c r="J1339" s="6" t="s">
        <v>806</v>
      </c>
      <c r="K1339" s="6" t="s">
        <v>61</v>
      </c>
      <c r="L1339" s="6" t="s">
        <v>96</v>
      </c>
      <c r="M1339" s="43"/>
      <c r="N1339" s="44" t="s">
        <v>1979</v>
      </c>
      <c r="O1339" s="39">
        <v>45492.708333333299</v>
      </c>
      <c r="P1339" s="39">
        <v>45492.708333333299</v>
      </c>
      <c r="Q1339" s="6">
        <v>0</v>
      </c>
      <c r="R1339" s="6">
        <v>0</v>
      </c>
      <c r="S1339" s="45" t="e">
        <f>_xlfn.CONCAT(#REF!,TRIM(tbl_PV_Milestones[[#This Row],[Milestone Description]]))</f>
        <v>#REF!</v>
      </c>
      <c r="T1339" s="84" t="str">
        <f>IF(COUNTIF(tbl_PV_Milestones[UID],tbl_PV_Milestones[[#This Row],[UID]])&gt;1,"Duplicate","")</f>
        <v>Duplicate</v>
      </c>
      <c r="U1339" s="42" t="str">
        <f>_xlfn.XLOOKUP(tbl_PV_Milestones[[#This Row],[Work ID]],tbl_PV_Meta[Work ID '#],tbl_PV_Meta[Sub-Portfolio])</f>
        <v>Sub-Portfolio 7</v>
      </c>
      <c r="V1339" s="41">
        <f>IF(MONTH(tbl_PV_Milestones[[#This Row],[Baseline Date]])&lt;7,YEAR(tbl_PV_Milestones[[#This Row],[Baseline Date]]),YEAR(tbl_PV_Milestones[[#This Row],[Baseline Date]])+1)</f>
        <v>2025</v>
      </c>
      <c r="W1339" s="41">
        <f>IF(MONTH(tbl_PV_Milestones[[#This Row],[Actual/Schedule Finish]])&lt;7,YEAR(tbl_PV_Milestones[[#This Row],[Actual/Schedule Finish]]),YEAR(tbl_PV_Milestones[[#This Row],[Actual/Schedule Finish]])+1)</f>
        <v>2025</v>
      </c>
      <c r="X1339" s="41" t="str">
        <f>IF(OR(tbl_PV_Milestones[[#This Row],[Project Status]]="Completed",tbl_PV_Milestones[[#This Row],[Project Status]]="Assumed Completed"),"Yes","No")</f>
        <v>Yes</v>
      </c>
      <c r="Y1339" s="41">
        <f>IF(tbl_PV_Milestones[[#This Row],[Baseline Date]]="",1,0)</f>
        <v>0</v>
      </c>
      <c r="Z1339" s="41">
        <f>IF(tbl_PV_Milestones[[#This Row],[Baseline Date]]&lt;PV_Meta!$B$7,1,0)</f>
        <v>1</v>
      </c>
      <c r="AA1339" s="41">
        <f>IF(tbl_PV_Milestones[[#This Row],[Complete]]="Yes",1,0)</f>
        <v>1</v>
      </c>
      <c r="AB1339" s="41">
        <f>IF(AND(tbl_PV_Milestones[[#This Row],[BL FY]]=2025,tbl_PV_Milestones[[#This Row],[Baseline Date]]&lt;PV_Meta!$B$7),1,0)</f>
        <v>1</v>
      </c>
      <c r="AC1339" s="41">
        <f>IF(AND(tbl_PV_Milestones[[#This Row],[Planned YTD]]=1,tbl_PV_Milestones[[#This Row],[Complete]]="Yes"),1,0)</f>
        <v>1</v>
      </c>
      <c r="AD1339" s="41">
        <f>IF(AND(tbl_PV_Milestones[[#This Row],[Actual/Schedule Finish]]&lt;PV_Meta!$B$7,tbl_PV_Milestones[[#This Row],[Complete]]="No",tbl_PV_Milestones[[#This Row],[Project Status]]&lt;&gt;"On Hold"),1,0)</f>
        <v>0</v>
      </c>
      <c r="AE1339" s="41">
        <f>IF(AND(tbl_PV_Milestones[[#This Row],[Actual/Schedule Finish]]&gt;tbl_PV_Milestones[[#This Row],[Baseline Date]],tbl_PV_Milestones[[#This Row],[Complete]]="No",tbl_PV_Milestones[[#This Row],[Project Status]]&lt;&gt;"On Hold",tbl_PV_Milestones[[#This Row],[Overdue]]=0,tbl_PV_Milestones[[#This Row],[To be Baselined]]&lt;&gt;1),1,0)</f>
        <v>0</v>
      </c>
      <c r="AF1339" s="41">
        <f>IF(AND(tbl_PV_Milestones[[#This Row],[BL FY]]=2025,tbl_PV_Milestones[[#This Row],[Finish FY]]&gt;2025),1,0)</f>
        <v>0</v>
      </c>
      <c r="AG1339" s="56" t="str">
        <f>_xlfn.XLOOKUP(tbl_PV_Milestones[[#This Row],[Work ID]],tbl_PV_Meta[Work ID '#],tbl_PV_Meta[Project Manager/Owner],,0)</f>
        <v>Project Manager 38</v>
      </c>
      <c r="AH1339" s="6"/>
    </row>
    <row r="1340" spans="4:34" x14ac:dyDescent="0.25">
      <c r="D1340" s="6" t="s">
        <v>806</v>
      </c>
      <c r="E1340" s="6" t="s">
        <v>503</v>
      </c>
      <c r="F1340" s="6" t="s">
        <v>1768</v>
      </c>
      <c r="G1340" s="6" t="s">
        <v>743</v>
      </c>
      <c r="H1340" s="6" t="s">
        <v>505</v>
      </c>
      <c r="I1340" s="6" t="s">
        <v>522</v>
      </c>
      <c r="J1340" s="6" t="s">
        <v>806</v>
      </c>
      <c r="K1340" s="6" t="s">
        <v>61</v>
      </c>
      <c r="L1340" s="6" t="s">
        <v>96</v>
      </c>
      <c r="M1340" s="43"/>
      <c r="N1340" s="44" t="s">
        <v>1979</v>
      </c>
      <c r="O1340" s="39">
        <v>45512.708333333299</v>
      </c>
      <c r="P1340" s="39">
        <v>45512.708333333299</v>
      </c>
      <c r="Q1340" s="6">
        <v>0</v>
      </c>
      <c r="R1340" s="6">
        <v>0</v>
      </c>
      <c r="S1340" s="45" t="e">
        <f>_xlfn.CONCAT(#REF!,TRIM(tbl_PV_Milestones[[#This Row],[Milestone Description]]))</f>
        <v>#REF!</v>
      </c>
      <c r="T1340" s="84" t="str">
        <f>IF(COUNTIF(tbl_PV_Milestones[UID],tbl_PV_Milestones[[#This Row],[UID]])&gt;1,"Duplicate","")</f>
        <v>Duplicate</v>
      </c>
      <c r="U1340" s="42" t="str">
        <f>_xlfn.XLOOKUP(tbl_PV_Milestones[[#This Row],[Work ID]],tbl_PV_Meta[Work ID '#],tbl_PV_Meta[Sub-Portfolio])</f>
        <v>Sub-Portfolio 7</v>
      </c>
      <c r="V1340" s="41">
        <f>IF(MONTH(tbl_PV_Milestones[[#This Row],[Baseline Date]])&lt;7,YEAR(tbl_PV_Milestones[[#This Row],[Baseline Date]]),YEAR(tbl_PV_Milestones[[#This Row],[Baseline Date]])+1)</f>
        <v>2025</v>
      </c>
      <c r="W1340" s="41">
        <f>IF(MONTH(tbl_PV_Milestones[[#This Row],[Actual/Schedule Finish]])&lt;7,YEAR(tbl_PV_Milestones[[#This Row],[Actual/Schedule Finish]]),YEAR(tbl_PV_Milestones[[#This Row],[Actual/Schedule Finish]])+1)</f>
        <v>2025</v>
      </c>
      <c r="X1340" s="41" t="str">
        <f>IF(OR(tbl_PV_Milestones[[#This Row],[Project Status]]="Completed",tbl_PV_Milestones[[#This Row],[Project Status]]="Assumed Completed"),"Yes","No")</f>
        <v>Yes</v>
      </c>
      <c r="Y1340" s="41">
        <f>IF(tbl_PV_Milestones[[#This Row],[Baseline Date]]="",1,0)</f>
        <v>0</v>
      </c>
      <c r="Z1340" s="41">
        <f>IF(tbl_PV_Milestones[[#This Row],[Baseline Date]]&lt;PV_Meta!$B$7,1,0)</f>
        <v>1</v>
      </c>
      <c r="AA1340" s="41">
        <f>IF(tbl_PV_Milestones[[#This Row],[Complete]]="Yes",1,0)</f>
        <v>1</v>
      </c>
      <c r="AB1340" s="41">
        <f>IF(AND(tbl_PV_Milestones[[#This Row],[BL FY]]=2025,tbl_PV_Milestones[[#This Row],[Baseline Date]]&lt;PV_Meta!$B$7),1,0)</f>
        <v>1</v>
      </c>
      <c r="AC1340" s="41">
        <f>IF(AND(tbl_PV_Milestones[[#This Row],[Planned YTD]]=1,tbl_PV_Milestones[[#This Row],[Complete]]="Yes"),1,0)</f>
        <v>1</v>
      </c>
      <c r="AD1340" s="41">
        <f>IF(AND(tbl_PV_Milestones[[#This Row],[Actual/Schedule Finish]]&lt;PV_Meta!$B$7,tbl_PV_Milestones[[#This Row],[Complete]]="No",tbl_PV_Milestones[[#This Row],[Project Status]]&lt;&gt;"On Hold"),1,0)</f>
        <v>0</v>
      </c>
      <c r="AE1340" s="41">
        <f>IF(AND(tbl_PV_Milestones[[#This Row],[Actual/Schedule Finish]]&gt;tbl_PV_Milestones[[#This Row],[Baseline Date]],tbl_PV_Milestones[[#This Row],[Complete]]="No",tbl_PV_Milestones[[#This Row],[Project Status]]&lt;&gt;"On Hold",tbl_PV_Milestones[[#This Row],[Overdue]]=0,tbl_PV_Milestones[[#This Row],[To be Baselined]]&lt;&gt;1),1,0)</f>
        <v>0</v>
      </c>
      <c r="AF1340" s="41">
        <f>IF(AND(tbl_PV_Milestones[[#This Row],[BL FY]]=2025,tbl_PV_Milestones[[#This Row],[Finish FY]]&gt;2025),1,0)</f>
        <v>0</v>
      </c>
      <c r="AG1340" s="56" t="str">
        <f>_xlfn.XLOOKUP(tbl_PV_Milestones[[#This Row],[Work ID]],tbl_PV_Meta[Work ID '#],tbl_PV_Meta[Project Manager/Owner],,0)</f>
        <v>Project Manager 38</v>
      </c>
      <c r="AH1340" s="6"/>
    </row>
    <row r="1341" spans="4:34" x14ac:dyDescent="0.25">
      <c r="D1341" s="6" t="s">
        <v>806</v>
      </c>
      <c r="E1341" s="6" t="s">
        <v>503</v>
      </c>
      <c r="F1341" s="6" t="s">
        <v>1768</v>
      </c>
      <c r="G1341" s="6" t="s">
        <v>569</v>
      </c>
      <c r="H1341" s="6" t="s">
        <v>505</v>
      </c>
      <c r="I1341" s="6" t="s">
        <v>522</v>
      </c>
      <c r="J1341" s="6" t="s">
        <v>806</v>
      </c>
      <c r="K1341" s="6" t="s">
        <v>61</v>
      </c>
      <c r="L1341" s="6" t="s">
        <v>96</v>
      </c>
      <c r="M1341" s="43"/>
      <c r="N1341" s="44" t="s">
        <v>1979</v>
      </c>
      <c r="O1341" s="39">
        <v>45526.708333333299</v>
      </c>
      <c r="P1341" s="39">
        <v>45526.708333333299</v>
      </c>
      <c r="Q1341" s="6">
        <v>0</v>
      </c>
      <c r="R1341" s="6">
        <v>0</v>
      </c>
      <c r="S1341" s="45" t="e">
        <f>_xlfn.CONCAT(#REF!,TRIM(tbl_PV_Milestones[[#This Row],[Milestone Description]]))</f>
        <v>#REF!</v>
      </c>
      <c r="T1341" s="84" t="str">
        <f>IF(COUNTIF(tbl_PV_Milestones[UID],tbl_PV_Milestones[[#This Row],[UID]])&gt;1,"Duplicate","")</f>
        <v>Duplicate</v>
      </c>
      <c r="U1341" s="42" t="str">
        <f>_xlfn.XLOOKUP(tbl_PV_Milestones[[#This Row],[Work ID]],tbl_PV_Meta[Work ID '#],tbl_PV_Meta[Sub-Portfolio])</f>
        <v>Sub-Portfolio 7</v>
      </c>
      <c r="V1341" s="41">
        <f>IF(MONTH(tbl_PV_Milestones[[#This Row],[Baseline Date]])&lt;7,YEAR(tbl_PV_Milestones[[#This Row],[Baseline Date]]),YEAR(tbl_PV_Milestones[[#This Row],[Baseline Date]])+1)</f>
        <v>2025</v>
      </c>
      <c r="W1341" s="41">
        <f>IF(MONTH(tbl_PV_Milestones[[#This Row],[Actual/Schedule Finish]])&lt;7,YEAR(tbl_PV_Milestones[[#This Row],[Actual/Schedule Finish]]),YEAR(tbl_PV_Milestones[[#This Row],[Actual/Schedule Finish]])+1)</f>
        <v>2025</v>
      </c>
      <c r="X1341" s="41" t="str">
        <f>IF(OR(tbl_PV_Milestones[[#This Row],[Project Status]]="Completed",tbl_PV_Milestones[[#This Row],[Project Status]]="Assumed Completed"),"Yes","No")</f>
        <v>Yes</v>
      </c>
      <c r="Y1341" s="41">
        <f>IF(tbl_PV_Milestones[[#This Row],[Baseline Date]]="",1,0)</f>
        <v>0</v>
      </c>
      <c r="Z1341" s="41">
        <f>IF(tbl_PV_Milestones[[#This Row],[Baseline Date]]&lt;PV_Meta!$B$7,1,0)</f>
        <v>1</v>
      </c>
      <c r="AA1341" s="41">
        <f>IF(tbl_PV_Milestones[[#This Row],[Complete]]="Yes",1,0)</f>
        <v>1</v>
      </c>
      <c r="AB1341" s="41">
        <f>IF(AND(tbl_PV_Milestones[[#This Row],[BL FY]]=2025,tbl_PV_Milestones[[#This Row],[Baseline Date]]&lt;PV_Meta!$B$7),1,0)</f>
        <v>1</v>
      </c>
      <c r="AC1341" s="41">
        <f>IF(AND(tbl_PV_Milestones[[#This Row],[Planned YTD]]=1,tbl_PV_Milestones[[#This Row],[Complete]]="Yes"),1,0)</f>
        <v>1</v>
      </c>
      <c r="AD1341" s="41">
        <f>IF(AND(tbl_PV_Milestones[[#This Row],[Actual/Schedule Finish]]&lt;PV_Meta!$B$7,tbl_PV_Milestones[[#This Row],[Complete]]="No",tbl_PV_Milestones[[#This Row],[Project Status]]&lt;&gt;"On Hold"),1,0)</f>
        <v>0</v>
      </c>
      <c r="AE1341" s="41">
        <f>IF(AND(tbl_PV_Milestones[[#This Row],[Actual/Schedule Finish]]&gt;tbl_PV_Milestones[[#This Row],[Baseline Date]],tbl_PV_Milestones[[#This Row],[Complete]]="No",tbl_PV_Milestones[[#This Row],[Project Status]]&lt;&gt;"On Hold",tbl_PV_Milestones[[#This Row],[Overdue]]=0,tbl_PV_Milestones[[#This Row],[To be Baselined]]&lt;&gt;1),1,0)</f>
        <v>0</v>
      </c>
      <c r="AF1341" s="41">
        <f>IF(AND(tbl_PV_Milestones[[#This Row],[BL FY]]=2025,tbl_PV_Milestones[[#This Row],[Finish FY]]&gt;2025),1,0)</f>
        <v>0</v>
      </c>
      <c r="AG1341" s="56" t="str">
        <f>_xlfn.XLOOKUP(tbl_PV_Milestones[[#This Row],[Work ID]],tbl_PV_Meta[Work ID '#],tbl_PV_Meta[Project Manager/Owner],,0)</f>
        <v>Project Manager 38</v>
      </c>
      <c r="AH1341" s="6"/>
    </row>
    <row r="1342" spans="4:34" x14ac:dyDescent="0.25">
      <c r="D1342" s="6" t="s">
        <v>806</v>
      </c>
      <c r="E1342" s="6" t="s">
        <v>503</v>
      </c>
      <c r="F1342" s="6" t="s">
        <v>1768</v>
      </c>
      <c r="G1342" s="6" t="s">
        <v>746</v>
      </c>
      <c r="H1342" s="6" t="s">
        <v>505</v>
      </c>
      <c r="I1342" s="6" t="s">
        <v>522</v>
      </c>
      <c r="J1342" s="6" t="s">
        <v>806</v>
      </c>
      <c r="K1342" s="6" t="s">
        <v>61</v>
      </c>
      <c r="L1342" s="6" t="s">
        <v>96</v>
      </c>
      <c r="M1342" s="43"/>
      <c r="N1342" s="44" t="s">
        <v>1979</v>
      </c>
      <c r="O1342" s="39">
        <v>45526.708333333299</v>
      </c>
      <c r="P1342" s="39">
        <v>45526.708333333299</v>
      </c>
      <c r="Q1342" s="6">
        <v>0</v>
      </c>
      <c r="R1342" s="6">
        <v>0</v>
      </c>
      <c r="S1342" s="45" t="e">
        <f>_xlfn.CONCAT(#REF!,TRIM(tbl_PV_Milestones[[#This Row],[Milestone Description]]))</f>
        <v>#REF!</v>
      </c>
      <c r="T1342" s="84" t="str">
        <f>IF(COUNTIF(tbl_PV_Milestones[UID],tbl_PV_Milestones[[#This Row],[UID]])&gt;1,"Duplicate","")</f>
        <v>Duplicate</v>
      </c>
      <c r="U1342" s="42" t="str">
        <f>_xlfn.XLOOKUP(tbl_PV_Milestones[[#This Row],[Work ID]],tbl_PV_Meta[Work ID '#],tbl_PV_Meta[Sub-Portfolio])</f>
        <v>Sub-Portfolio 7</v>
      </c>
      <c r="V1342" s="41">
        <f>IF(MONTH(tbl_PV_Milestones[[#This Row],[Baseline Date]])&lt;7,YEAR(tbl_PV_Milestones[[#This Row],[Baseline Date]]),YEAR(tbl_PV_Milestones[[#This Row],[Baseline Date]])+1)</f>
        <v>2025</v>
      </c>
      <c r="W1342" s="41">
        <f>IF(MONTH(tbl_PV_Milestones[[#This Row],[Actual/Schedule Finish]])&lt;7,YEAR(tbl_PV_Milestones[[#This Row],[Actual/Schedule Finish]]),YEAR(tbl_PV_Milestones[[#This Row],[Actual/Schedule Finish]])+1)</f>
        <v>2025</v>
      </c>
      <c r="X1342" s="41" t="str">
        <f>IF(OR(tbl_PV_Milestones[[#This Row],[Project Status]]="Completed",tbl_PV_Milestones[[#This Row],[Project Status]]="Assumed Completed"),"Yes","No")</f>
        <v>Yes</v>
      </c>
      <c r="Y1342" s="41">
        <f>IF(tbl_PV_Milestones[[#This Row],[Baseline Date]]="",1,0)</f>
        <v>0</v>
      </c>
      <c r="Z1342" s="41">
        <f>IF(tbl_PV_Milestones[[#This Row],[Baseline Date]]&lt;PV_Meta!$B$7,1,0)</f>
        <v>1</v>
      </c>
      <c r="AA1342" s="41">
        <f>IF(tbl_PV_Milestones[[#This Row],[Complete]]="Yes",1,0)</f>
        <v>1</v>
      </c>
      <c r="AB1342" s="41">
        <f>IF(AND(tbl_PV_Milestones[[#This Row],[BL FY]]=2025,tbl_PV_Milestones[[#This Row],[Baseline Date]]&lt;PV_Meta!$B$7),1,0)</f>
        <v>1</v>
      </c>
      <c r="AC1342" s="41">
        <f>IF(AND(tbl_PV_Milestones[[#This Row],[Planned YTD]]=1,tbl_PV_Milestones[[#This Row],[Complete]]="Yes"),1,0)</f>
        <v>1</v>
      </c>
      <c r="AD1342" s="41">
        <f>IF(AND(tbl_PV_Milestones[[#This Row],[Actual/Schedule Finish]]&lt;PV_Meta!$B$7,tbl_PV_Milestones[[#This Row],[Complete]]="No",tbl_PV_Milestones[[#This Row],[Project Status]]&lt;&gt;"On Hold"),1,0)</f>
        <v>0</v>
      </c>
      <c r="AE1342" s="41">
        <f>IF(AND(tbl_PV_Milestones[[#This Row],[Actual/Schedule Finish]]&gt;tbl_PV_Milestones[[#This Row],[Baseline Date]],tbl_PV_Milestones[[#This Row],[Complete]]="No",tbl_PV_Milestones[[#This Row],[Project Status]]&lt;&gt;"On Hold",tbl_PV_Milestones[[#This Row],[Overdue]]=0,tbl_PV_Milestones[[#This Row],[To be Baselined]]&lt;&gt;1),1,0)</f>
        <v>0</v>
      </c>
      <c r="AF1342" s="41">
        <f>IF(AND(tbl_PV_Milestones[[#This Row],[BL FY]]=2025,tbl_PV_Milestones[[#This Row],[Finish FY]]&gt;2025),1,0)</f>
        <v>0</v>
      </c>
      <c r="AG1342" s="56" t="str">
        <f>_xlfn.XLOOKUP(tbl_PV_Milestones[[#This Row],[Work ID]],tbl_PV_Meta[Work ID '#],tbl_PV_Meta[Project Manager/Owner],,0)</f>
        <v>Project Manager 38</v>
      </c>
      <c r="AH1342" s="6"/>
    </row>
    <row r="1343" spans="4:34" x14ac:dyDescent="0.25">
      <c r="D1343" s="6" t="s">
        <v>806</v>
      </c>
      <c r="E1343" s="6" t="s">
        <v>503</v>
      </c>
      <c r="F1343" s="6" t="s">
        <v>1768</v>
      </c>
      <c r="G1343" s="6" t="s">
        <v>543</v>
      </c>
      <c r="H1343" s="6" t="s">
        <v>519</v>
      </c>
      <c r="I1343" s="6" t="s">
        <v>522</v>
      </c>
      <c r="J1343" s="6" t="s">
        <v>806</v>
      </c>
      <c r="K1343" s="6" t="s">
        <v>61</v>
      </c>
      <c r="L1343" s="6" t="s">
        <v>96</v>
      </c>
      <c r="M1343" s="43"/>
      <c r="N1343" s="44" t="s">
        <v>1979</v>
      </c>
      <c r="O1343" s="39">
        <v>45552.708333333299</v>
      </c>
      <c r="P1343" s="39">
        <v>45552.708333333299</v>
      </c>
      <c r="Q1343" s="6">
        <v>0</v>
      </c>
      <c r="R1343" s="6">
        <v>0</v>
      </c>
      <c r="S1343" s="45" t="e">
        <f>_xlfn.CONCAT(#REF!,TRIM(tbl_PV_Milestones[[#This Row],[Milestone Description]]))</f>
        <v>#REF!</v>
      </c>
      <c r="T1343" s="84" t="str">
        <f>IF(COUNTIF(tbl_PV_Milestones[UID],tbl_PV_Milestones[[#This Row],[UID]])&gt;1,"Duplicate","")</f>
        <v>Duplicate</v>
      </c>
      <c r="U1343" s="42" t="str">
        <f>_xlfn.XLOOKUP(tbl_PV_Milestones[[#This Row],[Work ID]],tbl_PV_Meta[Work ID '#],tbl_PV_Meta[Sub-Portfolio])</f>
        <v>Sub-Portfolio 7</v>
      </c>
      <c r="V1343" s="41">
        <f>IF(MONTH(tbl_PV_Milestones[[#This Row],[Baseline Date]])&lt;7,YEAR(tbl_PV_Milestones[[#This Row],[Baseline Date]]),YEAR(tbl_PV_Milestones[[#This Row],[Baseline Date]])+1)</f>
        <v>2025</v>
      </c>
      <c r="W1343" s="41">
        <f>IF(MONTH(tbl_PV_Milestones[[#This Row],[Actual/Schedule Finish]])&lt;7,YEAR(tbl_PV_Milestones[[#This Row],[Actual/Schedule Finish]]),YEAR(tbl_PV_Milestones[[#This Row],[Actual/Schedule Finish]])+1)</f>
        <v>2025</v>
      </c>
      <c r="X1343" s="41" t="str">
        <f>IF(OR(tbl_PV_Milestones[[#This Row],[Project Status]]="Completed",tbl_PV_Milestones[[#This Row],[Project Status]]="Assumed Completed"),"Yes","No")</f>
        <v>Yes</v>
      </c>
      <c r="Y1343" s="41">
        <f>IF(tbl_PV_Milestones[[#This Row],[Baseline Date]]="",1,0)</f>
        <v>0</v>
      </c>
      <c r="Z1343" s="41">
        <f>IF(tbl_PV_Milestones[[#This Row],[Baseline Date]]&lt;PV_Meta!$B$7,1,0)</f>
        <v>1</v>
      </c>
      <c r="AA1343" s="41">
        <f>IF(tbl_PV_Milestones[[#This Row],[Complete]]="Yes",1,0)</f>
        <v>1</v>
      </c>
      <c r="AB1343" s="41">
        <f>IF(AND(tbl_PV_Milestones[[#This Row],[BL FY]]=2025,tbl_PV_Milestones[[#This Row],[Baseline Date]]&lt;PV_Meta!$B$7),1,0)</f>
        <v>1</v>
      </c>
      <c r="AC1343" s="41">
        <f>IF(AND(tbl_PV_Milestones[[#This Row],[Planned YTD]]=1,tbl_PV_Milestones[[#This Row],[Complete]]="Yes"),1,0)</f>
        <v>1</v>
      </c>
      <c r="AD1343" s="41">
        <f>IF(AND(tbl_PV_Milestones[[#This Row],[Actual/Schedule Finish]]&lt;PV_Meta!$B$7,tbl_PV_Milestones[[#This Row],[Complete]]="No",tbl_PV_Milestones[[#This Row],[Project Status]]&lt;&gt;"On Hold"),1,0)</f>
        <v>0</v>
      </c>
      <c r="AE1343" s="41">
        <f>IF(AND(tbl_PV_Milestones[[#This Row],[Actual/Schedule Finish]]&gt;tbl_PV_Milestones[[#This Row],[Baseline Date]],tbl_PV_Milestones[[#This Row],[Complete]]="No",tbl_PV_Milestones[[#This Row],[Project Status]]&lt;&gt;"On Hold",tbl_PV_Milestones[[#This Row],[Overdue]]=0,tbl_PV_Milestones[[#This Row],[To be Baselined]]&lt;&gt;1),1,0)</f>
        <v>0</v>
      </c>
      <c r="AF1343" s="41">
        <f>IF(AND(tbl_PV_Milestones[[#This Row],[BL FY]]=2025,tbl_PV_Milestones[[#This Row],[Finish FY]]&gt;2025),1,0)</f>
        <v>0</v>
      </c>
      <c r="AG1343" s="56" t="str">
        <f>_xlfn.XLOOKUP(tbl_PV_Milestones[[#This Row],[Work ID]],tbl_PV_Meta[Work ID '#],tbl_PV_Meta[Project Manager/Owner],,0)</f>
        <v>Project Manager 38</v>
      </c>
      <c r="AH1343" s="6"/>
    </row>
    <row r="1344" spans="4:34" x14ac:dyDescent="0.25">
      <c r="D1344" s="6" t="s">
        <v>806</v>
      </c>
      <c r="E1344" s="6" t="s">
        <v>503</v>
      </c>
      <c r="F1344" s="6" t="s">
        <v>1712</v>
      </c>
      <c r="G1344" s="6" t="s">
        <v>849</v>
      </c>
      <c r="H1344" s="6" t="s">
        <v>505</v>
      </c>
      <c r="I1344" s="6" t="s">
        <v>522</v>
      </c>
      <c r="J1344" s="6" t="s">
        <v>806</v>
      </c>
      <c r="K1344" s="6" t="s">
        <v>36</v>
      </c>
      <c r="L1344" s="6" t="s">
        <v>85</v>
      </c>
      <c r="M1344" s="43"/>
      <c r="N1344" s="44" t="s">
        <v>1979</v>
      </c>
      <c r="O1344" s="39">
        <v>45044.708333333299</v>
      </c>
      <c r="P1344" s="39">
        <v>45044.708333333299</v>
      </c>
      <c r="Q1344" s="6">
        <v>0</v>
      </c>
      <c r="R1344" s="6">
        <v>0</v>
      </c>
      <c r="S1344" s="45" t="e">
        <f>_xlfn.CONCAT(#REF!,TRIM(tbl_PV_Milestones[[#This Row],[Milestone Description]]))</f>
        <v>#REF!</v>
      </c>
      <c r="T1344" s="84" t="str">
        <f>IF(COUNTIF(tbl_PV_Milestones[UID],tbl_PV_Milestones[[#This Row],[UID]])&gt;1,"Duplicate","")</f>
        <v>Duplicate</v>
      </c>
      <c r="U1344" s="42" t="str">
        <f>_xlfn.XLOOKUP(tbl_PV_Milestones[[#This Row],[Work ID]],tbl_PV_Meta[Work ID '#],tbl_PV_Meta[Sub-Portfolio])</f>
        <v>Sub-Portfolio 7</v>
      </c>
      <c r="V1344" s="41">
        <f>IF(MONTH(tbl_PV_Milestones[[#This Row],[Baseline Date]])&lt;7,YEAR(tbl_PV_Milestones[[#This Row],[Baseline Date]]),YEAR(tbl_PV_Milestones[[#This Row],[Baseline Date]])+1)</f>
        <v>2023</v>
      </c>
      <c r="W1344" s="41">
        <f>IF(MONTH(tbl_PV_Milestones[[#This Row],[Actual/Schedule Finish]])&lt;7,YEAR(tbl_PV_Milestones[[#This Row],[Actual/Schedule Finish]]),YEAR(tbl_PV_Milestones[[#This Row],[Actual/Schedule Finish]])+1)</f>
        <v>2023</v>
      </c>
      <c r="X1344" s="41" t="str">
        <f>IF(OR(tbl_PV_Milestones[[#This Row],[Project Status]]="Completed",tbl_PV_Milestones[[#This Row],[Project Status]]="Assumed Completed"),"Yes","No")</f>
        <v>Yes</v>
      </c>
      <c r="Y1344" s="41">
        <f>IF(tbl_PV_Milestones[[#This Row],[Baseline Date]]="",1,0)</f>
        <v>0</v>
      </c>
      <c r="Z1344" s="41">
        <f>IF(tbl_PV_Milestones[[#This Row],[Baseline Date]]&lt;PV_Meta!$B$7,1,0)</f>
        <v>1</v>
      </c>
      <c r="AA1344" s="41">
        <f>IF(tbl_PV_Milestones[[#This Row],[Complete]]="Yes",1,0)</f>
        <v>1</v>
      </c>
      <c r="AB1344" s="41">
        <f>IF(AND(tbl_PV_Milestones[[#This Row],[BL FY]]=2025,tbl_PV_Milestones[[#This Row],[Baseline Date]]&lt;PV_Meta!$B$7),1,0)</f>
        <v>0</v>
      </c>
      <c r="AC1344" s="41">
        <f>IF(AND(tbl_PV_Milestones[[#This Row],[Planned YTD]]=1,tbl_PV_Milestones[[#This Row],[Complete]]="Yes"),1,0)</f>
        <v>0</v>
      </c>
      <c r="AD1344" s="41">
        <f>IF(AND(tbl_PV_Milestones[[#This Row],[Actual/Schedule Finish]]&lt;PV_Meta!$B$7,tbl_PV_Milestones[[#This Row],[Complete]]="No",tbl_PV_Milestones[[#This Row],[Project Status]]&lt;&gt;"On Hold"),1,0)</f>
        <v>0</v>
      </c>
      <c r="AE1344" s="41">
        <f>IF(AND(tbl_PV_Milestones[[#This Row],[Actual/Schedule Finish]]&gt;tbl_PV_Milestones[[#This Row],[Baseline Date]],tbl_PV_Milestones[[#This Row],[Complete]]="No",tbl_PV_Milestones[[#This Row],[Project Status]]&lt;&gt;"On Hold",tbl_PV_Milestones[[#This Row],[Overdue]]=0,tbl_PV_Milestones[[#This Row],[To be Baselined]]&lt;&gt;1),1,0)</f>
        <v>0</v>
      </c>
      <c r="AF1344" s="41">
        <f>IF(AND(tbl_PV_Milestones[[#This Row],[BL FY]]=2025,tbl_PV_Milestones[[#This Row],[Finish FY]]&gt;2025),1,0)</f>
        <v>0</v>
      </c>
      <c r="AG1344" s="56" t="str">
        <f>_xlfn.XLOOKUP(tbl_PV_Milestones[[#This Row],[Work ID]],tbl_PV_Meta[Work ID '#],tbl_PV_Meta[Project Manager/Owner],,0)</f>
        <v>Project Manager 33</v>
      </c>
      <c r="AH1344" s="6"/>
    </row>
    <row r="1345" spans="4:34" x14ac:dyDescent="0.25">
      <c r="D1345" s="6" t="s">
        <v>806</v>
      </c>
      <c r="E1345" s="6" t="s">
        <v>503</v>
      </c>
      <c r="F1345" s="6" t="s">
        <v>1712</v>
      </c>
      <c r="G1345" s="6" t="s">
        <v>562</v>
      </c>
      <c r="H1345" s="6" t="s">
        <v>505</v>
      </c>
      <c r="I1345" s="6" t="s">
        <v>522</v>
      </c>
      <c r="J1345" s="6" t="s">
        <v>806</v>
      </c>
      <c r="K1345" s="6" t="s">
        <v>36</v>
      </c>
      <c r="L1345" s="6" t="s">
        <v>85</v>
      </c>
      <c r="M1345" s="43"/>
      <c r="N1345" s="44" t="s">
        <v>1979</v>
      </c>
      <c r="O1345" s="39">
        <v>45044.708333333299</v>
      </c>
      <c r="P1345" s="39">
        <v>45044.708333333299</v>
      </c>
      <c r="Q1345" s="6">
        <v>0</v>
      </c>
      <c r="R1345" s="6">
        <v>0</v>
      </c>
      <c r="S1345" s="45" t="e">
        <f>_xlfn.CONCAT(#REF!,TRIM(tbl_PV_Milestones[[#This Row],[Milestone Description]]))</f>
        <v>#REF!</v>
      </c>
      <c r="T1345" s="84" t="str">
        <f>IF(COUNTIF(tbl_PV_Milestones[UID],tbl_PV_Milestones[[#This Row],[UID]])&gt;1,"Duplicate","")</f>
        <v>Duplicate</v>
      </c>
      <c r="U1345" s="42" t="str">
        <f>_xlfn.XLOOKUP(tbl_PV_Milestones[[#This Row],[Work ID]],tbl_PV_Meta[Work ID '#],tbl_PV_Meta[Sub-Portfolio])</f>
        <v>Sub-Portfolio 7</v>
      </c>
      <c r="V1345" s="41">
        <f>IF(MONTH(tbl_PV_Milestones[[#This Row],[Baseline Date]])&lt;7,YEAR(tbl_PV_Milestones[[#This Row],[Baseline Date]]),YEAR(tbl_PV_Milestones[[#This Row],[Baseline Date]])+1)</f>
        <v>2023</v>
      </c>
      <c r="W1345" s="41">
        <f>IF(MONTH(tbl_PV_Milestones[[#This Row],[Actual/Schedule Finish]])&lt;7,YEAR(tbl_PV_Milestones[[#This Row],[Actual/Schedule Finish]]),YEAR(tbl_PV_Milestones[[#This Row],[Actual/Schedule Finish]])+1)</f>
        <v>2023</v>
      </c>
      <c r="X1345" s="41" t="str">
        <f>IF(OR(tbl_PV_Milestones[[#This Row],[Project Status]]="Completed",tbl_PV_Milestones[[#This Row],[Project Status]]="Assumed Completed"),"Yes","No")</f>
        <v>Yes</v>
      </c>
      <c r="Y1345" s="41">
        <f>IF(tbl_PV_Milestones[[#This Row],[Baseline Date]]="",1,0)</f>
        <v>0</v>
      </c>
      <c r="Z1345" s="41">
        <f>IF(tbl_PV_Milestones[[#This Row],[Baseline Date]]&lt;PV_Meta!$B$7,1,0)</f>
        <v>1</v>
      </c>
      <c r="AA1345" s="41">
        <f>IF(tbl_PV_Milestones[[#This Row],[Complete]]="Yes",1,0)</f>
        <v>1</v>
      </c>
      <c r="AB1345" s="41">
        <f>IF(AND(tbl_PV_Milestones[[#This Row],[BL FY]]=2025,tbl_PV_Milestones[[#This Row],[Baseline Date]]&lt;PV_Meta!$B$7),1,0)</f>
        <v>0</v>
      </c>
      <c r="AC1345" s="41">
        <f>IF(AND(tbl_PV_Milestones[[#This Row],[Planned YTD]]=1,tbl_PV_Milestones[[#This Row],[Complete]]="Yes"),1,0)</f>
        <v>0</v>
      </c>
      <c r="AD1345" s="41">
        <f>IF(AND(tbl_PV_Milestones[[#This Row],[Actual/Schedule Finish]]&lt;PV_Meta!$B$7,tbl_PV_Milestones[[#This Row],[Complete]]="No",tbl_PV_Milestones[[#This Row],[Project Status]]&lt;&gt;"On Hold"),1,0)</f>
        <v>0</v>
      </c>
      <c r="AE1345" s="41">
        <f>IF(AND(tbl_PV_Milestones[[#This Row],[Actual/Schedule Finish]]&gt;tbl_PV_Milestones[[#This Row],[Baseline Date]],tbl_PV_Milestones[[#This Row],[Complete]]="No",tbl_PV_Milestones[[#This Row],[Project Status]]&lt;&gt;"On Hold",tbl_PV_Milestones[[#This Row],[Overdue]]=0,tbl_PV_Milestones[[#This Row],[To be Baselined]]&lt;&gt;1),1,0)</f>
        <v>0</v>
      </c>
      <c r="AF1345" s="41">
        <f>IF(AND(tbl_PV_Milestones[[#This Row],[BL FY]]=2025,tbl_PV_Milestones[[#This Row],[Finish FY]]&gt;2025),1,0)</f>
        <v>0</v>
      </c>
      <c r="AG1345" s="56" t="str">
        <f>_xlfn.XLOOKUP(tbl_PV_Milestones[[#This Row],[Work ID]],tbl_PV_Meta[Work ID '#],tbl_PV_Meta[Project Manager/Owner],,0)</f>
        <v>Project Manager 33</v>
      </c>
      <c r="AH1345" s="6"/>
    </row>
    <row r="1346" spans="4:34" x14ac:dyDescent="0.25">
      <c r="D1346" s="6" t="s">
        <v>806</v>
      </c>
      <c r="E1346" s="6" t="s">
        <v>503</v>
      </c>
      <c r="F1346" s="6" t="s">
        <v>1712</v>
      </c>
      <c r="G1346" s="6" t="s">
        <v>563</v>
      </c>
      <c r="H1346" s="6" t="s">
        <v>505</v>
      </c>
      <c r="I1346" s="6" t="s">
        <v>522</v>
      </c>
      <c r="J1346" s="6" t="s">
        <v>806</v>
      </c>
      <c r="K1346" s="6" t="s">
        <v>36</v>
      </c>
      <c r="L1346" s="6" t="s">
        <v>85</v>
      </c>
      <c r="M1346" s="43"/>
      <c r="N1346" s="44" t="s">
        <v>1979</v>
      </c>
      <c r="O1346" s="39">
        <v>45044.708333333299</v>
      </c>
      <c r="P1346" s="39">
        <v>45044.708333333299</v>
      </c>
      <c r="Q1346" s="6">
        <v>0</v>
      </c>
      <c r="R1346" s="6">
        <v>0</v>
      </c>
      <c r="S1346" s="45" t="e">
        <f>_xlfn.CONCAT(#REF!,TRIM(tbl_PV_Milestones[[#This Row],[Milestone Description]]))</f>
        <v>#REF!</v>
      </c>
      <c r="T1346" s="84" t="str">
        <f>IF(COUNTIF(tbl_PV_Milestones[UID],tbl_PV_Milestones[[#This Row],[UID]])&gt;1,"Duplicate","")</f>
        <v>Duplicate</v>
      </c>
      <c r="U1346" s="42" t="str">
        <f>_xlfn.XLOOKUP(tbl_PV_Milestones[[#This Row],[Work ID]],tbl_PV_Meta[Work ID '#],tbl_PV_Meta[Sub-Portfolio])</f>
        <v>Sub-Portfolio 7</v>
      </c>
      <c r="V1346" s="41">
        <f>IF(MONTH(tbl_PV_Milestones[[#This Row],[Baseline Date]])&lt;7,YEAR(tbl_PV_Milestones[[#This Row],[Baseline Date]]),YEAR(tbl_PV_Milestones[[#This Row],[Baseline Date]])+1)</f>
        <v>2023</v>
      </c>
      <c r="W1346" s="41">
        <f>IF(MONTH(tbl_PV_Milestones[[#This Row],[Actual/Schedule Finish]])&lt;7,YEAR(tbl_PV_Milestones[[#This Row],[Actual/Schedule Finish]]),YEAR(tbl_PV_Milestones[[#This Row],[Actual/Schedule Finish]])+1)</f>
        <v>2023</v>
      </c>
      <c r="X1346" s="41" t="str">
        <f>IF(OR(tbl_PV_Milestones[[#This Row],[Project Status]]="Completed",tbl_PV_Milestones[[#This Row],[Project Status]]="Assumed Completed"),"Yes","No")</f>
        <v>Yes</v>
      </c>
      <c r="Y1346" s="41">
        <f>IF(tbl_PV_Milestones[[#This Row],[Baseline Date]]="",1,0)</f>
        <v>0</v>
      </c>
      <c r="Z1346" s="41">
        <f>IF(tbl_PV_Milestones[[#This Row],[Baseline Date]]&lt;PV_Meta!$B$7,1,0)</f>
        <v>1</v>
      </c>
      <c r="AA1346" s="41">
        <f>IF(tbl_PV_Milestones[[#This Row],[Complete]]="Yes",1,0)</f>
        <v>1</v>
      </c>
      <c r="AB1346" s="41">
        <f>IF(AND(tbl_PV_Milestones[[#This Row],[BL FY]]=2025,tbl_PV_Milestones[[#This Row],[Baseline Date]]&lt;PV_Meta!$B$7),1,0)</f>
        <v>0</v>
      </c>
      <c r="AC1346" s="41">
        <f>IF(AND(tbl_PV_Milestones[[#This Row],[Planned YTD]]=1,tbl_PV_Milestones[[#This Row],[Complete]]="Yes"),1,0)</f>
        <v>0</v>
      </c>
      <c r="AD1346" s="41">
        <f>IF(AND(tbl_PV_Milestones[[#This Row],[Actual/Schedule Finish]]&lt;PV_Meta!$B$7,tbl_PV_Milestones[[#This Row],[Complete]]="No",tbl_PV_Milestones[[#This Row],[Project Status]]&lt;&gt;"On Hold"),1,0)</f>
        <v>0</v>
      </c>
      <c r="AE1346" s="41">
        <f>IF(AND(tbl_PV_Milestones[[#This Row],[Actual/Schedule Finish]]&gt;tbl_PV_Milestones[[#This Row],[Baseline Date]],tbl_PV_Milestones[[#This Row],[Complete]]="No",tbl_PV_Milestones[[#This Row],[Project Status]]&lt;&gt;"On Hold",tbl_PV_Milestones[[#This Row],[Overdue]]=0,tbl_PV_Milestones[[#This Row],[To be Baselined]]&lt;&gt;1),1,0)</f>
        <v>0</v>
      </c>
      <c r="AF1346" s="41">
        <f>IF(AND(tbl_PV_Milestones[[#This Row],[BL FY]]=2025,tbl_PV_Milestones[[#This Row],[Finish FY]]&gt;2025),1,0)</f>
        <v>0</v>
      </c>
      <c r="AG1346" s="56" t="str">
        <f>_xlfn.XLOOKUP(tbl_PV_Milestones[[#This Row],[Work ID]],tbl_PV_Meta[Work ID '#],tbl_PV_Meta[Project Manager/Owner],,0)</f>
        <v>Project Manager 33</v>
      </c>
      <c r="AH1346" s="6"/>
    </row>
    <row r="1347" spans="4:34" x14ac:dyDescent="0.25">
      <c r="D1347" s="6" t="s">
        <v>806</v>
      </c>
      <c r="E1347" s="6" t="s">
        <v>503</v>
      </c>
      <c r="F1347" s="6" t="s">
        <v>1712</v>
      </c>
      <c r="G1347" s="6" t="s">
        <v>564</v>
      </c>
      <c r="H1347" s="6" t="s">
        <v>505</v>
      </c>
      <c r="I1347" s="6" t="s">
        <v>522</v>
      </c>
      <c r="J1347" s="6" t="s">
        <v>806</v>
      </c>
      <c r="K1347" s="6" t="s">
        <v>36</v>
      </c>
      <c r="L1347" s="6" t="s">
        <v>85</v>
      </c>
      <c r="M1347" s="43"/>
      <c r="N1347" s="44" t="s">
        <v>1979</v>
      </c>
      <c r="O1347" s="39">
        <v>45044.708333333299</v>
      </c>
      <c r="P1347" s="39">
        <v>45044.708333333299</v>
      </c>
      <c r="Q1347" s="6">
        <v>0</v>
      </c>
      <c r="R1347" s="6">
        <v>0</v>
      </c>
      <c r="S1347" s="45" t="e">
        <f>_xlfn.CONCAT(#REF!,TRIM(tbl_PV_Milestones[[#This Row],[Milestone Description]]))</f>
        <v>#REF!</v>
      </c>
      <c r="T1347" s="84" t="str">
        <f>IF(COUNTIF(tbl_PV_Milestones[UID],tbl_PV_Milestones[[#This Row],[UID]])&gt;1,"Duplicate","")</f>
        <v>Duplicate</v>
      </c>
      <c r="U1347" s="42" t="str">
        <f>_xlfn.XLOOKUP(tbl_PV_Milestones[[#This Row],[Work ID]],tbl_PV_Meta[Work ID '#],tbl_PV_Meta[Sub-Portfolio])</f>
        <v>Sub-Portfolio 7</v>
      </c>
      <c r="V1347" s="41">
        <f>IF(MONTH(tbl_PV_Milestones[[#This Row],[Baseline Date]])&lt;7,YEAR(tbl_PV_Milestones[[#This Row],[Baseline Date]]),YEAR(tbl_PV_Milestones[[#This Row],[Baseline Date]])+1)</f>
        <v>2023</v>
      </c>
      <c r="W1347" s="41">
        <f>IF(MONTH(tbl_PV_Milestones[[#This Row],[Actual/Schedule Finish]])&lt;7,YEAR(tbl_PV_Milestones[[#This Row],[Actual/Schedule Finish]]),YEAR(tbl_PV_Milestones[[#This Row],[Actual/Schedule Finish]])+1)</f>
        <v>2023</v>
      </c>
      <c r="X1347" s="41" t="str">
        <f>IF(OR(tbl_PV_Milestones[[#This Row],[Project Status]]="Completed",tbl_PV_Milestones[[#This Row],[Project Status]]="Assumed Completed"),"Yes","No")</f>
        <v>Yes</v>
      </c>
      <c r="Y1347" s="41">
        <f>IF(tbl_PV_Milestones[[#This Row],[Baseline Date]]="",1,0)</f>
        <v>0</v>
      </c>
      <c r="Z1347" s="41">
        <f>IF(tbl_PV_Milestones[[#This Row],[Baseline Date]]&lt;PV_Meta!$B$7,1,0)</f>
        <v>1</v>
      </c>
      <c r="AA1347" s="41">
        <f>IF(tbl_PV_Milestones[[#This Row],[Complete]]="Yes",1,0)</f>
        <v>1</v>
      </c>
      <c r="AB1347" s="41">
        <f>IF(AND(tbl_PV_Milestones[[#This Row],[BL FY]]=2025,tbl_PV_Milestones[[#This Row],[Baseline Date]]&lt;PV_Meta!$B$7),1,0)</f>
        <v>0</v>
      </c>
      <c r="AC1347" s="41">
        <f>IF(AND(tbl_PV_Milestones[[#This Row],[Planned YTD]]=1,tbl_PV_Milestones[[#This Row],[Complete]]="Yes"),1,0)</f>
        <v>0</v>
      </c>
      <c r="AD1347" s="41">
        <f>IF(AND(tbl_PV_Milestones[[#This Row],[Actual/Schedule Finish]]&lt;PV_Meta!$B$7,tbl_PV_Milestones[[#This Row],[Complete]]="No",tbl_PV_Milestones[[#This Row],[Project Status]]&lt;&gt;"On Hold"),1,0)</f>
        <v>0</v>
      </c>
      <c r="AE1347" s="41">
        <f>IF(AND(tbl_PV_Milestones[[#This Row],[Actual/Schedule Finish]]&gt;tbl_PV_Milestones[[#This Row],[Baseline Date]],tbl_PV_Milestones[[#This Row],[Complete]]="No",tbl_PV_Milestones[[#This Row],[Project Status]]&lt;&gt;"On Hold",tbl_PV_Milestones[[#This Row],[Overdue]]=0,tbl_PV_Milestones[[#This Row],[To be Baselined]]&lt;&gt;1),1,0)</f>
        <v>0</v>
      </c>
      <c r="AF1347" s="41">
        <f>IF(AND(tbl_PV_Milestones[[#This Row],[BL FY]]=2025,tbl_PV_Milestones[[#This Row],[Finish FY]]&gt;2025),1,0)</f>
        <v>0</v>
      </c>
      <c r="AG1347" s="56" t="str">
        <f>_xlfn.XLOOKUP(tbl_PV_Milestones[[#This Row],[Work ID]],tbl_PV_Meta[Work ID '#],tbl_PV_Meta[Project Manager/Owner],,0)</f>
        <v>Project Manager 33</v>
      </c>
      <c r="AH1347" s="6"/>
    </row>
    <row r="1348" spans="4:34" x14ac:dyDescent="0.25">
      <c r="D1348" s="6" t="s">
        <v>806</v>
      </c>
      <c r="E1348" s="6" t="s">
        <v>503</v>
      </c>
      <c r="F1348" s="6" t="s">
        <v>1712</v>
      </c>
      <c r="G1348" s="6" t="s">
        <v>565</v>
      </c>
      <c r="H1348" s="6" t="s">
        <v>519</v>
      </c>
      <c r="I1348" s="6" t="s">
        <v>522</v>
      </c>
      <c r="J1348" s="6" t="s">
        <v>806</v>
      </c>
      <c r="K1348" s="6" t="s">
        <v>36</v>
      </c>
      <c r="L1348" s="6" t="s">
        <v>85</v>
      </c>
      <c r="M1348" s="43"/>
      <c r="N1348" s="44" t="s">
        <v>1979</v>
      </c>
      <c r="O1348" s="39">
        <v>45044.708333333299</v>
      </c>
      <c r="P1348" s="39">
        <v>45044.708333333299</v>
      </c>
      <c r="Q1348" s="6">
        <v>0</v>
      </c>
      <c r="R1348" s="6">
        <v>0</v>
      </c>
      <c r="S1348" s="45" t="e">
        <f>_xlfn.CONCAT(#REF!,TRIM(tbl_PV_Milestones[[#This Row],[Milestone Description]]))</f>
        <v>#REF!</v>
      </c>
      <c r="T1348" s="84" t="str">
        <f>IF(COUNTIF(tbl_PV_Milestones[UID],tbl_PV_Milestones[[#This Row],[UID]])&gt;1,"Duplicate","")</f>
        <v>Duplicate</v>
      </c>
      <c r="U1348" s="42" t="str">
        <f>_xlfn.XLOOKUP(tbl_PV_Milestones[[#This Row],[Work ID]],tbl_PV_Meta[Work ID '#],tbl_PV_Meta[Sub-Portfolio])</f>
        <v>Sub-Portfolio 7</v>
      </c>
      <c r="V1348" s="41">
        <f>IF(MONTH(tbl_PV_Milestones[[#This Row],[Baseline Date]])&lt;7,YEAR(tbl_PV_Milestones[[#This Row],[Baseline Date]]),YEAR(tbl_PV_Milestones[[#This Row],[Baseline Date]])+1)</f>
        <v>2023</v>
      </c>
      <c r="W1348" s="41">
        <f>IF(MONTH(tbl_PV_Milestones[[#This Row],[Actual/Schedule Finish]])&lt;7,YEAR(tbl_PV_Milestones[[#This Row],[Actual/Schedule Finish]]),YEAR(tbl_PV_Milestones[[#This Row],[Actual/Schedule Finish]])+1)</f>
        <v>2023</v>
      </c>
      <c r="X1348" s="41" t="str">
        <f>IF(OR(tbl_PV_Milestones[[#This Row],[Project Status]]="Completed",tbl_PV_Milestones[[#This Row],[Project Status]]="Assumed Completed"),"Yes","No")</f>
        <v>Yes</v>
      </c>
      <c r="Y1348" s="41">
        <f>IF(tbl_PV_Milestones[[#This Row],[Baseline Date]]="",1,0)</f>
        <v>0</v>
      </c>
      <c r="Z1348" s="41">
        <f>IF(tbl_PV_Milestones[[#This Row],[Baseline Date]]&lt;PV_Meta!$B$7,1,0)</f>
        <v>1</v>
      </c>
      <c r="AA1348" s="41">
        <f>IF(tbl_PV_Milestones[[#This Row],[Complete]]="Yes",1,0)</f>
        <v>1</v>
      </c>
      <c r="AB1348" s="41">
        <f>IF(AND(tbl_PV_Milestones[[#This Row],[BL FY]]=2025,tbl_PV_Milestones[[#This Row],[Baseline Date]]&lt;PV_Meta!$B$7),1,0)</f>
        <v>0</v>
      </c>
      <c r="AC1348" s="41">
        <f>IF(AND(tbl_PV_Milestones[[#This Row],[Planned YTD]]=1,tbl_PV_Milestones[[#This Row],[Complete]]="Yes"),1,0)</f>
        <v>0</v>
      </c>
      <c r="AD1348" s="41">
        <f>IF(AND(tbl_PV_Milestones[[#This Row],[Actual/Schedule Finish]]&lt;PV_Meta!$B$7,tbl_PV_Milestones[[#This Row],[Complete]]="No",tbl_PV_Milestones[[#This Row],[Project Status]]&lt;&gt;"On Hold"),1,0)</f>
        <v>0</v>
      </c>
      <c r="AE1348" s="41">
        <f>IF(AND(tbl_PV_Milestones[[#This Row],[Actual/Schedule Finish]]&gt;tbl_PV_Milestones[[#This Row],[Baseline Date]],tbl_PV_Milestones[[#This Row],[Complete]]="No",tbl_PV_Milestones[[#This Row],[Project Status]]&lt;&gt;"On Hold",tbl_PV_Milestones[[#This Row],[Overdue]]=0,tbl_PV_Milestones[[#This Row],[To be Baselined]]&lt;&gt;1),1,0)</f>
        <v>0</v>
      </c>
      <c r="AF1348" s="41">
        <f>IF(AND(tbl_PV_Milestones[[#This Row],[BL FY]]=2025,tbl_PV_Milestones[[#This Row],[Finish FY]]&gt;2025),1,0)</f>
        <v>0</v>
      </c>
      <c r="AG1348" s="56" t="str">
        <f>_xlfn.XLOOKUP(tbl_PV_Milestones[[#This Row],[Work ID]],tbl_PV_Meta[Work ID '#],tbl_PV_Meta[Project Manager/Owner],,0)</f>
        <v>Project Manager 33</v>
      </c>
      <c r="AH1348" s="6"/>
    </row>
    <row r="1349" spans="4:34" x14ac:dyDescent="0.25">
      <c r="D1349" s="6" t="s">
        <v>806</v>
      </c>
      <c r="E1349" s="6" t="s">
        <v>503</v>
      </c>
      <c r="F1349" s="6" t="s">
        <v>1712</v>
      </c>
      <c r="G1349" s="6" t="s">
        <v>630</v>
      </c>
      <c r="H1349" s="6" t="s">
        <v>505</v>
      </c>
      <c r="I1349" s="6" t="s">
        <v>522</v>
      </c>
      <c r="J1349" s="6" t="s">
        <v>806</v>
      </c>
      <c r="K1349" s="6" t="s">
        <v>36</v>
      </c>
      <c r="L1349" s="6" t="s">
        <v>85</v>
      </c>
      <c r="M1349" s="43"/>
      <c r="N1349" s="44" t="s">
        <v>1979</v>
      </c>
      <c r="O1349" s="39">
        <v>45114.708333333299</v>
      </c>
      <c r="P1349" s="39">
        <v>45114.708333333299</v>
      </c>
      <c r="Q1349" s="6">
        <v>0</v>
      </c>
      <c r="R1349" s="6">
        <v>0</v>
      </c>
      <c r="S1349" s="45" t="e">
        <f>_xlfn.CONCAT(#REF!,TRIM(tbl_PV_Milestones[[#This Row],[Milestone Description]]))</f>
        <v>#REF!</v>
      </c>
      <c r="T1349" s="84" t="str">
        <f>IF(COUNTIF(tbl_PV_Milestones[UID],tbl_PV_Milestones[[#This Row],[UID]])&gt;1,"Duplicate","")</f>
        <v>Duplicate</v>
      </c>
      <c r="U1349" s="42" t="str">
        <f>_xlfn.XLOOKUP(tbl_PV_Milestones[[#This Row],[Work ID]],tbl_PV_Meta[Work ID '#],tbl_PV_Meta[Sub-Portfolio])</f>
        <v>Sub-Portfolio 7</v>
      </c>
      <c r="V1349" s="41">
        <f>IF(MONTH(tbl_PV_Milestones[[#This Row],[Baseline Date]])&lt;7,YEAR(tbl_PV_Milestones[[#This Row],[Baseline Date]]),YEAR(tbl_PV_Milestones[[#This Row],[Baseline Date]])+1)</f>
        <v>2024</v>
      </c>
      <c r="W1349" s="41">
        <f>IF(MONTH(tbl_PV_Milestones[[#This Row],[Actual/Schedule Finish]])&lt;7,YEAR(tbl_PV_Milestones[[#This Row],[Actual/Schedule Finish]]),YEAR(tbl_PV_Milestones[[#This Row],[Actual/Schedule Finish]])+1)</f>
        <v>2024</v>
      </c>
      <c r="X1349" s="41" t="str">
        <f>IF(OR(tbl_PV_Milestones[[#This Row],[Project Status]]="Completed",tbl_PV_Milestones[[#This Row],[Project Status]]="Assumed Completed"),"Yes","No")</f>
        <v>Yes</v>
      </c>
      <c r="Y1349" s="41">
        <f>IF(tbl_PV_Milestones[[#This Row],[Baseline Date]]="",1,0)</f>
        <v>0</v>
      </c>
      <c r="Z1349" s="41">
        <f>IF(tbl_PV_Milestones[[#This Row],[Baseline Date]]&lt;PV_Meta!$B$7,1,0)</f>
        <v>1</v>
      </c>
      <c r="AA1349" s="41">
        <f>IF(tbl_PV_Milestones[[#This Row],[Complete]]="Yes",1,0)</f>
        <v>1</v>
      </c>
      <c r="AB1349" s="41">
        <f>IF(AND(tbl_PV_Milestones[[#This Row],[BL FY]]=2025,tbl_PV_Milestones[[#This Row],[Baseline Date]]&lt;PV_Meta!$B$7),1,0)</f>
        <v>0</v>
      </c>
      <c r="AC1349" s="41">
        <f>IF(AND(tbl_PV_Milestones[[#This Row],[Planned YTD]]=1,tbl_PV_Milestones[[#This Row],[Complete]]="Yes"),1,0)</f>
        <v>0</v>
      </c>
      <c r="AD1349" s="41">
        <f>IF(AND(tbl_PV_Milestones[[#This Row],[Actual/Schedule Finish]]&lt;PV_Meta!$B$7,tbl_PV_Milestones[[#This Row],[Complete]]="No",tbl_PV_Milestones[[#This Row],[Project Status]]&lt;&gt;"On Hold"),1,0)</f>
        <v>0</v>
      </c>
      <c r="AE1349" s="41">
        <f>IF(AND(tbl_PV_Milestones[[#This Row],[Actual/Schedule Finish]]&gt;tbl_PV_Milestones[[#This Row],[Baseline Date]],tbl_PV_Milestones[[#This Row],[Complete]]="No",tbl_PV_Milestones[[#This Row],[Project Status]]&lt;&gt;"On Hold",tbl_PV_Milestones[[#This Row],[Overdue]]=0,tbl_PV_Milestones[[#This Row],[To be Baselined]]&lt;&gt;1),1,0)</f>
        <v>0</v>
      </c>
      <c r="AF1349" s="41">
        <f>IF(AND(tbl_PV_Milestones[[#This Row],[BL FY]]=2025,tbl_PV_Milestones[[#This Row],[Finish FY]]&gt;2025),1,0)</f>
        <v>0</v>
      </c>
      <c r="AG1349" s="56" t="str">
        <f>_xlfn.XLOOKUP(tbl_PV_Milestones[[#This Row],[Work ID]],tbl_PV_Meta[Work ID '#],tbl_PV_Meta[Project Manager/Owner],,0)</f>
        <v>Project Manager 33</v>
      </c>
      <c r="AH1349" s="6"/>
    </row>
    <row r="1350" spans="4:34" x14ac:dyDescent="0.25">
      <c r="D1350" s="6" t="s">
        <v>806</v>
      </c>
      <c r="E1350" s="6" t="s">
        <v>503</v>
      </c>
      <c r="F1350" s="6" t="s">
        <v>1712</v>
      </c>
      <c r="G1350" s="6" t="s">
        <v>521</v>
      </c>
      <c r="H1350" s="6" t="s">
        <v>505</v>
      </c>
      <c r="I1350" s="6" t="s">
        <v>522</v>
      </c>
      <c r="J1350" s="6" t="s">
        <v>806</v>
      </c>
      <c r="K1350" s="6" t="s">
        <v>36</v>
      </c>
      <c r="L1350" s="6" t="s">
        <v>85</v>
      </c>
      <c r="M1350" s="43"/>
      <c r="N1350" s="44" t="s">
        <v>1979</v>
      </c>
      <c r="O1350" s="39">
        <v>45114.708333333299</v>
      </c>
      <c r="P1350" s="39">
        <v>45114.708333333299</v>
      </c>
      <c r="Q1350" s="6">
        <v>0</v>
      </c>
      <c r="R1350" s="6">
        <v>0</v>
      </c>
      <c r="S1350" s="45" t="e">
        <f>_xlfn.CONCAT(#REF!,TRIM(tbl_PV_Milestones[[#This Row],[Milestone Description]]))</f>
        <v>#REF!</v>
      </c>
      <c r="T1350" s="84" t="str">
        <f>IF(COUNTIF(tbl_PV_Milestones[UID],tbl_PV_Milestones[[#This Row],[UID]])&gt;1,"Duplicate","")</f>
        <v>Duplicate</v>
      </c>
      <c r="U1350" s="42" t="str">
        <f>_xlfn.XLOOKUP(tbl_PV_Milestones[[#This Row],[Work ID]],tbl_PV_Meta[Work ID '#],tbl_PV_Meta[Sub-Portfolio])</f>
        <v>Sub-Portfolio 7</v>
      </c>
      <c r="V1350" s="41">
        <f>IF(MONTH(tbl_PV_Milestones[[#This Row],[Baseline Date]])&lt;7,YEAR(tbl_PV_Milestones[[#This Row],[Baseline Date]]),YEAR(tbl_PV_Milestones[[#This Row],[Baseline Date]])+1)</f>
        <v>2024</v>
      </c>
      <c r="W1350" s="41">
        <f>IF(MONTH(tbl_PV_Milestones[[#This Row],[Actual/Schedule Finish]])&lt;7,YEAR(tbl_PV_Milestones[[#This Row],[Actual/Schedule Finish]]),YEAR(tbl_PV_Milestones[[#This Row],[Actual/Schedule Finish]])+1)</f>
        <v>2024</v>
      </c>
      <c r="X1350" s="41" t="str">
        <f>IF(OR(tbl_PV_Milestones[[#This Row],[Project Status]]="Completed",tbl_PV_Milestones[[#This Row],[Project Status]]="Assumed Completed"),"Yes","No")</f>
        <v>Yes</v>
      </c>
      <c r="Y1350" s="41">
        <f>IF(tbl_PV_Milestones[[#This Row],[Baseline Date]]="",1,0)</f>
        <v>0</v>
      </c>
      <c r="Z1350" s="41">
        <f>IF(tbl_PV_Milestones[[#This Row],[Baseline Date]]&lt;PV_Meta!$B$7,1,0)</f>
        <v>1</v>
      </c>
      <c r="AA1350" s="41">
        <f>IF(tbl_PV_Milestones[[#This Row],[Complete]]="Yes",1,0)</f>
        <v>1</v>
      </c>
      <c r="AB1350" s="41">
        <f>IF(AND(tbl_PV_Milestones[[#This Row],[BL FY]]=2025,tbl_PV_Milestones[[#This Row],[Baseline Date]]&lt;PV_Meta!$B$7),1,0)</f>
        <v>0</v>
      </c>
      <c r="AC1350" s="41">
        <f>IF(AND(tbl_PV_Milestones[[#This Row],[Planned YTD]]=1,tbl_PV_Milestones[[#This Row],[Complete]]="Yes"),1,0)</f>
        <v>0</v>
      </c>
      <c r="AD1350" s="41">
        <f>IF(AND(tbl_PV_Milestones[[#This Row],[Actual/Schedule Finish]]&lt;PV_Meta!$B$7,tbl_PV_Milestones[[#This Row],[Complete]]="No",tbl_PV_Milestones[[#This Row],[Project Status]]&lt;&gt;"On Hold"),1,0)</f>
        <v>0</v>
      </c>
      <c r="AE1350" s="41">
        <f>IF(AND(tbl_PV_Milestones[[#This Row],[Actual/Schedule Finish]]&gt;tbl_PV_Milestones[[#This Row],[Baseline Date]],tbl_PV_Milestones[[#This Row],[Complete]]="No",tbl_PV_Milestones[[#This Row],[Project Status]]&lt;&gt;"On Hold",tbl_PV_Milestones[[#This Row],[Overdue]]=0,tbl_PV_Milestones[[#This Row],[To be Baselined]]&lt;&gt;1),1,0)</f>
        <v>0</v>
      </c>
      <c r="AF1350" s="41">
        <f>IF(AND(tbl_PV_Milestones[[#This Row],[BL FY]]=2025,tbl_PV_Milestones[[#This Row],[Finish FY]]&gt;2025),1,0)</f>
        <v>0</v>
      </c>
      <c r="AG1350" s="56" t="str">
        <f>_xlfn.XLOOKUP(tbl_PV_Milestones[[#This Row],[Work ID]],tbl_PV_Meta[Work ID '#],tbl_PV_Meta[Project Manager/Owner],,0)</f>
        <v>Project Manager 33</v>
      </c>
      <c r="AH1350" s="6"/>
    </row>
    <row r="1351" spans="4:34" x14ac:dyDescent="0.25">
      <c r="D1351" s="6" t="s">
        <v>806</v>
      </c>
      <c r="E1351" s="6" t="s">
        <v>503</v>
      </c>
      <c r="F1351" s="6" t="s">
        <v>1712</v>
      </c>
      <c r="G1351" s="6" t="s">
        <v>571</v>
      </c>
      <c r="H1351" s="6" t="s">
        <v>505</v>
      </c>
      <c r="I1351" s="6" t="s">
        <v>522</v>
      </c>
      <c r="J1351" s="6" t="s">
        <v>806</v>
      </c>
      <c r="K1351" s="6" t="s">
        <v>36</v>
      </c>
      <c r="L1351" s="6" t="s">
        <v>85</v>
      </c>
      <c r="M1351" s="43"/>
      <c r="N1351" s="44" t="s">
        <v>1979</v>
      </c>
      <c r="O1351" s="39">
        <v>45114.708333333299</v>
      </c>
      <c r="P1351" s="39">
        <v>45114.708333333299</v>
      </c>
      <c r="Q1351" s="6">
        <v>0</v>
      </c>
      <c r="R1351" s="6">
        <v>0</v>
      </c>
      <c r="S1351" s="45" t="e">
        <f>_xlfn.CONCAT(#REF!,TRIM(tbl_PV_Milestones[[#This Row],[Milestone Description]]))</f>
        <v>#REF!</v>
      </c>
      <c r="T1351" s="84" t="str">
        <f>IF(COUNTIF(tbl_PV_Milestones[UID],tbl_PV_Milestones[[#This Row],[UID]])&gt;1,"Duplicate","")</f>
        <v>Duplicate</v>
      </c>
      <c r="U1351" s="42" t="str">
        <f>_xlfn.XLOOKUP(tbl_PV_Milestones[[#This Row],[Work ID]],tbl_PV_Meta[Work ID '#],tbl_PV_Meta[Sub-Portfolio])</f>
        <v>Sub-Portfolio 7</v>
      </c>
      <c r="V1351" s="41">
        <f>IF(MONTH(tbl_PV_Milestones[[#This Row],[Baseline Date]])&lt;7,YEAR(tbl_PV_Milestones[[#This Row],[Baseline Date]]),YEAR(tbl_PV_Milestones[[#This Row],[Baseline Date]])+1)</f>
        <v>2024</v>
      </c>
      <c r="W1351" s="41">
        <f>IF(MONTH(tbl_PV_Milestones[[#This Row],[Actual/Schedule Finish]])&lt;7,YEAR(tbl_PV_Milestones[[#This Row],[Actual/Schedule Finish]]),YEAR(tbl_PV_Milestones[[#This Row],[Actual/Schedule Finish]])+1)</f>
        <v>2024</v>
      </c>
      <c r="X1351" s="41" t="str">
        <f>IF(OR(tbl_PV_Milestones[[#This Row],[Project Status]]="Completed",tbl_PV_Milestones[[#This Row],[Project Status]]="Assumed Completed"),"Yes","No")</f>
        <v>Yes</v>
      </c>
      <c r="Y1351" s="41">
        <f>IF(tbl_PV_Milestones[[#This Row],[Baseline Date]]="",1,0)</f>
        <v>0</v>
      </c>
      <c r="Z1351" s="41">
        <f>IF(tbl_PV_Milestones[[#This Row],[Baseline Date]]&lt;PV_Meta!$B$7,1,0)</f>
        <v>1</v>
      </c>
      <c r="AA1351" s="41">
        <f>IF(tbl_PV_Milestones[[#This Row],[Complete]]="Yes",1,0)</f>
        <v>1</v>
      </c>
      <c r="AB1351" s="41">
        <f>IF(AND(tbl_PV_Milestones[[#This Row],[BL FY]]=2025,tbl_PV_Milestones[[#This Row],[Baseline Date]]&lt;PV_Meta!$B$7),1,0)</f>
        <v>0</v>
      </c>
      <c r="AC1351" s="41">
        <f>IF(AND(tbl_PV_Milestones[[#This Row],[Planned YTD]]=1,tbl_PV_Milestones[[#This Row],[Complete]]="Yes"),1,0)</f>
        <v>0</v>
      </c>
      <c r="AD1351" s="41">
        <f>IF(AND(tbl_PV_Milestones[[#This Row],[Actual/Schedule Finish]]&lt;PV_Meta!$B$7,tbl_PV_Milestones[[#This Row],[Complete]]="No",tbl_PV_Milestones[[#This Row],[Project Status]]&lt;&gt;"On Hold"),1,0)</f>
        <v>0</v>
      </c>
      <c r="AE1351" s="41">
        <f>IF(AND(tbl_PV_Milestones[[#This Row],[Actual/Schedule Finish]]&gt;tbl_PV_Milestones[[#This Row],[Baseline Date]],tbl_PV_Milestones[[#This Row],[Complete]]="No",tbl_PV_Milestones[[#This Row],[Project Status]]&lt;&gt;"On Hold",tbl_PV_Milestones[[#This Row],[Overdue]]=0,tbl_PV_Milestones[[#This Row],[To be Baselined]]&lt;&gt;1),1,0)</f>
        <v>0</v>
      </c>
      <c r="AF1351" s="41">
        <f>IF(AND(tbl_PV_Milestones[[#This Row],[BL FY]]=2025,tbl_PV_Milestones[[#This Row],[Finish FY]]&gt;2025),1,0)</f>
        <v>0</v>
      </c>
      <c r="AG1351" s="56" t="str">
        <f>_xlfn.XLOOKUP(tbl_PV_Milestones[[#This Row],[Work ID]],tbl_PV_Meta[Work ID '#],tbl_PV_Meta[Project Manager/Owner],,0)</f>
        <v>Project Manager 33</v>
      </c>
      <c r="AH1351" s="6"/>
    </row>
    <row r="1352" spans="4:34" x14ac:dyDescent="0.25">
      <c r="D1352" s="6" t="s">
        <v>806</v>
      </c>
      <c r="E1352" s="6" t="s">
        <v>503</v>
      </c>
      <c r="F1352" s="6" t="s">
        <v>1712</v>
      </c>
      <c r="G1352" s="6" t="s">
        <v>738</v>
      </c>
      <c r="H1352" s="6" t="s">
        <v>505</v>
      </c>
      <c r="I1352" s="6" t="s">
        <v>522</v>
      </c>
      <c r="J1352" s="6" t="s">
        <v>806</v>
      </c>
      <c r="K1352" s="6" t="s">
        <v>36</v>
      </c>
      <c r="L1352" s="6" t="s">
        <v>85</v>
      </c>
      <c r="M1352" s="43"/>
      <c r="N1352" s="44" t="s">
        <v>1979</v>
      </c>
      <c r="O1352" s="39">
        <v>45114.708333333299</v>
      </c>
      <c r="P1352" s="39">
        <v>45114.708333333299</v>
      </c>
      <c r="Q1352" s="6">
        <v>0</v>
      </c>
      <c r="R1352" s="6">
        <v>0</v>
      </c>
      <c r="S1352" s="45" t="e">
        <f>_xlfn.CONCAT(#REF!,TRIM(tbl_PV_Milestones[[#This Row],[Milestone Description]]))</f>
        <v>#REF!</v>
      </c>
      <c r="T1352" s="84" t="str">
        <f>IF(COUNTIF(tbl_PV_Milestones[UID],tbl_PV_Milestones[[#This Row],[UID]])&gt;1,"Duplicate","")</f>
        <v>Duplicate</v>
      </c>
      <c r="U1352" s="42" t="str">
        <f>_xlfn.XLOOKUP(tbl_PV_Milestones[[#This Row],[Work ID]],tbl_PV_Meta[Work ID '#],tbl_PV_Meta[Sub-Portfolio])</f>
        <v>Sub-Portfolio 7</v>
      </c>
      <c r="V1352" s="41">
        <f>IF(MONTH(tbl_PV_Milestones[[#This Row],[Baseline Date]])&lt;7,YEAR(tbl_PV_Milestones[[#This Row],[Baseline Date]]),YEAR(tbl_PV_Milestones[[#This Row],[Baseline Date]])+1)</f>
        <v>2024</v>
      </c>
      <c r="W1352" s="41">
        <f>IF(MONTH(tbl_PV_Milestones[[#This Row],[Actual/Schedule Finish]])&lt;7,YEAR(tbl_PV_Milestones[[#This Row],[Actual/Schedule Finish]]),YEAR(tbl_PV_Milestones[[#This Row],[Actual/Schedule Finish]])+1)</f>
        <v>2024</v>
      </c>
      <c r="X1352" s="41" t="str">
        <f>IF(OR(tbl_PV_Milestones[[#This Row],[Project Status]]="Completed",tbl_PV_Milestones[[#This Row],[Project Status]]="Assumed Completed"),"Yes","No")</f>
        <v>Yes</v>
      </c>
      <c r="Y1352" s="41">
        <f>IF(tbl_PV_Milestones[[#This Row],[Baseline Date]]="",1,0)</f>
        <v>0</v>
      </c>
      <c r="Z1352" s="41">
        <f>IF(tbl_PV_Milestones[[#This Row],[Baseline Date]]&lt;PV_Meta!$B$7,1,0)</f>
        <v>1</v>
      </c>
      <c r="AA1352" s="41">
        <f>IF(tbl_PV_Milestones[[#This Row],[Complete]]="Yes",1,0)</f>
        <v>1</v>
      </c>
      <c r="AB1352" s="41">
        <f>IF(AND(tbl_PV_Milestones[[#This Row],[BL FY]]=2025,tbl_PV_Milestones[[#This Row],[Baseline Date]]&lt;PV_Meta!$B$7),1,0)</f>
        <v>0</v>
      </c>
      <c r="AC1352" s="41">
        <f>IF(AND(tbl_PV_Milestones[[#This Row],[Planned YTD]]=1,tbl_PV_Milestones[[#This Row],[Complete]]="Yes"),1,0)</f>
        <v>0</v>
      </c>
      <c r="AD1352" s="41">
        <f>IF(AND(tbl_PV_Milestones[[#This Row],[Actual/Schedule Finish]]&lt;PV_Meta!$B$7,tbl_PV_Milestones[[#This Row],[Complete]]="No",tbl_PV_Milestones[[#This Row],[Project Status]]&lt;&gt;"On Hold"),1,0)</f>
        <v>0</v>
      </c>
      <c r="AE1352" s="41">
        <f>IF(AND(tbl_PV_Milestones[[#This Row],[Actual/Schedule Finish]]&gt;tbl_PV_Milestones[[#This Row],[Baseline Date]],tbl_PV_Milestones[[#This Row],[Complete]]="No",tbl_PV_Milestones[[#This Row],[Project Status]]&lt;&gt;"On Hold",tbl_PV_Milestones[[#This Row],[Overdue]]=0,tbl_PV_Milestones[[#This Row],[To be Baselined]]&lt;&gt;1),1,0)</f>
        <v>0</v>
      </c>
      <c r="AF1352" s="41">
        <f>IF(AND(tbl_PV_Milestones[[#This Row],[BL FY]]=2025,tbl_PV_Milestones[[#This Row],[Finish FY]]&gt;2025),1,0)</f>
        <v>0</v>
      </c>
      <c r="AG1352" s="56" t="str">
        <f>_xlfn.XLOOKUP(tbl_PV_Milestones[[#This Row],[Work ID]],tbl_PV_Meta[Work ID '#],tbl_PV_Meta[Project Manager/Owner],,0)</f>
        <v>Project Manager 33</v>
      </c>
      <c r="AH1352" s="6"/>
    </row>
    <row r="1353" spans="4:34" x14ac:dyDescent="0.25">
      <c r="D1353" s="6" t="s">
        <v>806</v>
      </c>
      <c r="E1353" s="6" t="s">
        <v>503</v>
      </c>
      <c r="F1353" s="6" t="s">
        <v>1712</v>
      </c>
      <c r="G1353" s="6" t="s">
        <v>627</v>
      </c>
      <c r="H1353" s="6" t="s">
        <v>505</v>
      </c>
      <c r="I1353" s="6" t="s">
        <v>522</v>
      </c>
      <c r="J1353" s="6" t="s">
        <v>806</v>
      </c>
      <c r="K1353" s="6" t="s">
        <v>36</v>
      </c>
      <c r="L1353" s="6" t="s">
        <v>85</v>
      </c>
      <c r="M1353" s="43"/>
      <c r="N1353" s="44" t="s">
        <v>1979</v>
      </c>
      <c r="O1353" s="39">
        <v>45114.708333333299</v>
      </c>
      <c r="P1353" s="39">
        <v>45114.708333333299</v>
      </c>
      <c r="Q1353" s="6">
        <v>0</v>
      </c>
      <c r="R1353" s="6">
        <v>0</v>
      </c>
      <c r="S1353" s="45" t="e">
        <f>_xlfn.CONCAT(#REF!,TRIM(tbl_PV_Milestones[[#This Row],[Milestone Description]]))</f>
        <v>#REF!</v>
      </c>
      <c r="T1353" s="84" t="str">
        <f>IF(COUNTIF(tbl_PV_Milestones[UID],tbl_PV_Milestones[[#This Row],[UID]])&gt;1,"Duplicate","")</f>
        <v>Duplicate</v>
      </c>
      <c r="U1353" s="42" t="str">
        <f>_xlfn.XLOOKUP(tbl_PV_Milestones[[#This Row],[Work ID]],tbl_PV_Meta[Work ID '#],tbl_PV_Meta[Sub-Portfolio])</f>
        <v>Sub-Portfolio 7</v>
      </c>
      <c r="V1353" s="41">
        <f>IF(MONTH(tbl_PV_Milestones[[#This Row],[Baseline Date]])&lt;7,YEAR(tbl_PV_Milestones[[#This Row],[Baseline Date]]),YEAR(tbl_PV_Milestones[[#This Row],[Baseline Date]])+1)</f>
        <v>2024</v>
      </c>
      <c r="W1353" s="41">
        <f>IF(MONTH(tbl_PV_Milestones[[#This Row],[Actual/Schedule Finish]])&lt;7,YEAR(tbl_PV_Milestones[[#This Row],[Actual/Schedule Finish]]),YEAR(tbl_PV_Milestones[[#This Row],[Actual/Schedule Finish]])+1)</f>
        <v>2024</v>
      </c>
      <c r="X1353" s="41" t="str">
        <f>IF(OR(tbl_PV_Milestones[[#This Row],[Project Status]]="Completed",tbl_PV_Milestones[[#This Row],[Project Status]]="Assumed Completed"),"Yes","No")</f>
        <v>Yes</v>
      </c>
      <c r="Y1353" s="41">
        <f>IF(tbl_PV_Milestones[[#This Row],[Baseline Date]]="",1,0)</f>
        <v>0</v>
      </c>
      <c r="Z1353" s="41">
        <f>IF(tbl_PV_Milestones[[#This Row],[Baseline Date]]&lt;PV_Meta!$B$7,1,0)</f>
        <v>1</v>
      </c>
      <c r="AA1353" s="41">
        <f>IF(tbl_PV_Milestones[[#This Row],[Complete]]="Yes",1,0)</f>
        <v>1</v>
      </c>
      <c r="AB1353" s="41">
        <f>IF(AND(tbl_PV_Milestones[[#This Row],[BL FY]]=2025,tbl_PV_Milestones[[#This Row],[Baseline Date]]&lt;PV_Meta!$B$7),1,0)</f>
        <v>0</v>
      </c>
      <c r="AC1353" s="41">
        <f>IF(AND(tbl_PV_Milestones[[#This Row],[Planned YTD]]=1,tbl_PV_Milestones[[#This Row],[Complete]]="Yes"),1,0)</f>
        <v>0</v>
      </c>
      <c r="AD1353" s="41">
        <f>IF(AND(tbl_PV_Milestones[[#This Row],[Actual/Schedule Finish]]&lt;PV_Meta!$B$7,tbl_PV_Milestones[[#This Row],[Complete]]="No",tbl_PV_Milestones[[#This Row],[Project Status]]&lt;&gt;"On Hold"),1,0)</f>
        <v>0</v>
      </c>
      <c r="AE1353" s="41">
        <f>IF(AND(tbl_PV_Milestones[[#This Row],[Actual/Schedule Finish]]&gt;tbl_PV_Milestones[[#This Row],[Baseline Date]],tbl_PV_Milestones[[#This Row],[Complete]]="No",tbl_PV_Milestones[[#This Row],[Project Status]]&lt;&gt;"On Hold",tbl_PV_Milestones[[#This Row],[Overdue]]=0,tbl_PV_Milestones[[#This Row],[To be Baselined]]&lt;&gt;1),1,0)</f>
        <v>0</v>
      </c>
      <c r="AF1353" s="41">
        <f>IF(AND(tbl_PV_Milestones[[#This Row],[BL FY]]=2025,tbl_PV_Milestones[[#This Row],[Finish FY]]&gt;2025),1,0)</f>
        <v>0</v>
      </c>
      <c r="AG1353" s="56" t="str">
        <f>_xlfn.XLOOKUP(tbl_PV_Milestones[[#This Row],[Work ID]],tbl_PV_Meta[Work ID '#],tbl_PV_Meta[Project Manager/Owner],,0)</f>
        <v>Project Manager 33</v>
      </c>
      <c r="AH1353" s="6"/>
    </row>
    <row r="1354" spans="4:34" x14ac:dyDescent="0.25">
      <c r="D1354" s="6" t="s">
        <v>806</v>
      </c>
      <c r="E1354" s="6" t="s">
        <v>503</v>
      </c>
      <c r="F1354" s="6" t="s">
        <v>1712</v>
      </c>
      <c r="G1354" s="6" t="s">
        <v>566</v>
      </c>
      <c r="H1354" s="6" t="s">
        <v>505</v>
      </c>
      <c r="I1354" s="6" t="s">
        <v>522</v>
      </c>
      <c r="J1354" s="6" t="s">
        <v>806</v>
      </c>
      <c r="K1354" s="6" t="s">
        <v>36</v>
      </c>
      <c r="L1354" s="6" t="s">
        <v>85</v>
      </c>
      <c r="M1354" s="43"/>
      <c r="N1354" s="44" t="s">
        <v>1979</v>
      </c>
      <c r="O1354" s="39">
        <v>45114.708333333299</v>
      </c>
      <c r="P1354" s="39">
        <v>45114.708333333299</v>
      </c>
      <c r="Q1354" s="6">
        <v>0</v>
      </c>
      <c r="R1354" s="6">
        <v>0</v>
      </c>
      <c r="S1354" s="45" t="e">
        <f>_xlfn.CONCAT(#REF!,TRIM(tbl_PV_Milestones[[#This Row],[Milestone Description]]))</f>
        <v>#REF!</v>
      </c>
      <c r="T1354" s="84" t="str">
        <f>IF(COUNTIF(tbl_PV_Milestones[UID],tbl_PV_Milestones[[#This Row],[UID]])&gt;1,"Duplicate","")</f>
        <v>Duplicate</v>
      </c>
      <c r="U1354" s="42" t="str">
        <f>_xlfn.XLOOKUP(tbl_PV_Milestones[[#This Row],[Work ID]],tbl_PV_Meta[Work ID '#],tbl_PV_Meta[Sub-Portfolio])</f>
        <v>Sub-Portfolio 7</v>
      </c>
      <c r="V1354" s="41">
        <f>IF(MONTH(tbl_PV_Milestones[[#This Row],[Baseline Date]])&lt;7,YEAR(tbl_PV_Milestones[[#This Row],[Baseline Date]]),YEAR(tbl_PV_Milestones[[#This Row],[Baseline Date]])+1)</f>
        <v>2024</v>
      </c>
      <c r="W1354" s="41">
        <f>IF(MONTH(tbl_PV_Milestones[[#This Row],[Actual/Schedule Finish]])&lt;7,YEAR(tbl_PV_Milestones[[#This Row],[Actual/Schedule Finish]]),YEAR(tbl_PV_Milestones[[#This Row],[Actual/Schedule Finish]])+1)</f>
        <v>2024</v>
      </c>
      <c r="X1354" s="41" t="str">
        <f>IF(OR(tbl_PV_Milestones[[#This Row],[Project Status]]="Completed",tbl_PV_Milestones[[#This Row],[Project Status]]="Assumed Completed"),"Yes","No")</f>
        <v>Yes</v>
      </c>
      <c r="Y1354" s="41">
        <f>IF(tbl_PV_Milestones[[#This Row],[Baseline Date]]="",1,0)</f>
        <v>0</v>
      </c>
      <c r="Z1354" s="41">
        <f>IF(tbl_PV_Milestones[[#This Row],[Baseline Date]]&lt;PV_Meta!$B$7,1,0)</f>
        <v>1</v>
      </c>
      <c r="AA1354" s="41">
        <f>IF(tbl_PV_Milestones[[#This Row],[Complete]]="Yes",1,0)</f>
        <v>1</v>
      </c>
      <c r="AB1354" s="41">
        <f>IF(AND(tbl_PV_Milestones[[#This Row],[BL FY]]=2025,tbl_PV_Milestones[[#This Row],[Baseline Date]]&lt;PV_Meta!$B$7),1,0)</f>
        <v>0</v>
      </c>
      <c r="AC1354" s="41">
        <f>IF(AND(tbl_PV_Milestones[[#This Row],[Planned YTD]]=1,tbl_PV_Milestones[[#This Row],[Complete]]="Yes"),1,0)</f>
        <v>0</v>
      </c>
      <c r="AD1354" s="41">
        <f>IF(AND(tbl_PV_Milestones[[#This Row],[Actual/Schedule Finish]]&lt;PV_Meta!$B$7,tbl_PV_Milestones[[#This Row],[Complete]]="No",tbl_PV_Milestones[[#This Row],[Project Status]]&lt;&gt;"On Hold"),1,0)</f>
        <v>0</v>
      </c>
      <c r="AE1354" s="41">
        <f>IF(AND(tbl_PV_Milestones[[#This Row],[Actual/Schedule Finish]]&gt;tbl_PV_Milestones[[#This Row],[Baseline Date]],tbl_PV_Milestones[[#This Row],[Complete]]="No",tbl_PV_Milestones[[#This Row],[Project Status]]&lt;&gt;"On Hold",tbl_PV_Milestones[[#This Row],[Overdue]]=0,tbl_PV_Milestones[[#This Row],[To be Baselined]]&lt;&gt;1),1,0)</f>
        <v>0</v>
      </c>
      <c r="AF1354" s="41">
        <f>IF(AND(tbl_PV_Milestones[[#This Row],[BL FY]]=2025,tbl_PV_Milestones[[#This Row],[Finish FY]]&gt;2025),1,0)</f>
        <v>0</v>
      </c>
      <c r="AG1354" s="56" t="str">
        <f>_xlfn.XLOOKUP(tbl_PV_Milestones[[#This Row],[Work ID]],tbl_PV_Meta[Work ID '#],tbl_PV_Meta[Project Manager/Owner],,0)</f>
        <v>Project Manager 33</v>
      </c>
      <c r="AH1354" s="6"/>
    </row>
    <row r="1355" spans="4:34" x14ac:dyDescent="0.25">
      <c r="D1355" s="6" t="s">
        <v>806</v>
      </c>
      <c r="E1355" s="6" t="s">
        <v>503</v>
      </c>
      <c r="F1355" s="6" t="s">
        <v>1712</v>
      </c>
      <c r="G1355" s="6" t="s">
        <v>572</v>
      </c>
      <c r="H1355" s="6" t="s">
        <v>505</v>
      </c>
      <c r="I1355" s="6" t="s">
        <v>522</v>
      </c>
      <c r="J1355" s="6" t="s">
        <v>806</v>
      </c>
      <c r="K1355" s="6" t="s">
        <v>36</v>
      </c>
      <c r="L1355" s="6" t="s">
        <v>85</v>
      </c>
      <c r="M1355" s="43"/>
      <c r="N1355" s="44" t="s">
        <v>1979</v>
      </c>
      <c r="O1355" s="39">
        <v>45114.708333333299</v>
      </c>
      <c r="P1355" s="39">
        <v>45114.708333333299</v>
      </c>
      <c r="Q1355" s="6">
        <v>0</v>
      </c>
      <c r="R1355" s="6">
        <v>0</v>
      </c>
      <c r="S1355" s="45" t="e">
        <f>_xlfn.CONCAT(#REF!,TRIM(tbl_PV_Milestones[[#This Row],[Milestone Description]]))</f>
        <v>#REF!</v>
      </c>
      <c r="T1355" s="84" t="str">
        <f>IF(COUNTIF(tbl_PV_Milestones[UID],tbl_PV_Milestones[[#This Row],[UID]])&gt;1,"Duplicate","")</f>
        <v>Duplicate</v>
      </c>
      <c r="U1355" s="42" t="str">
        <f>_xlfn.XLOOKUP(tbl_PV_Milestones[[#This Row],[Work ID]],tbl_PV_Meta[Work ID '#],tbl_PV_Meta[Sub-Portfolio])</f>
        <v>Sub-Portfolio 7</v>
      </c>
      <c r="V1355" s="41">
        <f>IF(MONTH(tbl_PV_Milestones[[#This Row],[Baseline Date]])&lt;7,YEAR(tbl_PV_Milestones[[#This Row],[Baseline Date]]),YEAR(tbl_PV_Milestones[[#This Row],[Baseline Date]])+1)</f>
        <v>2024</v>
      </c>
      <c r="W1355" s="41">
        <f>IF(MONTH(tbl_PV_Milestones[[#This Row],[Actual/Schedule Finish]])&lt;7,YEAR(tbl_PV_Milestones[[#This Row],[Actual/Schedule Finish]]),YEAR(tbl_PV_Milestones[[#This Row],[Actual/Schedule Finish]])+1)</f>
        <v>2024</v>
      </c>
      <c r="X1355" s="41" t="str">
        <f>IF(OR(tbl_PV_Milestones[[#This Row],[Project Status]]="Completed",tbl_PV_Milestones[[#This Row],[Project Status]]="Assumed Completed"),"Yes","No")</f>
        <v>Yes</v>
      </c>
      <c r="Y1355" s="41">
        <f>IF(tbl_PV_Milestones[[#This Row],[Baseline Date]]="",1,0)</f>
        <v>0</v>
      </c>
      <c r="Z1355" s="41">
        <f>IF(tbl_PV_Milestones[[#This Row],[Baseline Date]]&lt;PV_Meta!$B$7,1,0)</f>
        <v>1</v>
      </c>
      <c r="AA1355" s="41">
        <f>IF(tbl_PV_Milestones[[#This Row],[Complete]]="Yes",1,0)</f>
        <v>1</v>
      </c>
      <c r="AB1355" s="41">
        <f>IF(AND(tbl_PV_Milestones[[#This Row],[BL FY]]=2025,tbl_PV_Milestones[[#This Row],[Baseline Date]]&lt;PV_Meta!$B$7),1,0)</f>
        <v>0</v>
      </c>
      <c r="AC1355" s="41">
        <f>IF(AND(tbl_PV_Milestones[[#This Row],[Planned YTD]]=1,tbl_PV_Milestones[[#This Row],[Complete]]="Yes"),1,0)</f>
        <v>0</v>
      </c>
      <c r="AD1355" s="41">
        <f>IF(AND(tbl_PV_Milestones[[#This Row],[Actual/Schedule Finish]]&lt;PV_Meta!$B$7,tbl_PV_Milestones[[#This Row],[Complete]]="No",tbl_PV_Milestones[[#This Row],[Project Status]]&lt;&gt;"On Hold"),1,0)</f>
        <v>0</v>
      </c>
      <c r="AE1355" s="41">
        <f>IF(AND(tbl_PV_Milestones[[#This Row],[Actual/Schedule Finish]]&gt;tbl_PV_Milestones[[#This Row],[Baseline Date]],tbl_PV_Milestones[[#This Row],[Complete]]="No",tbl_PV_Milestones[[#This Row],[Project Status]]&lt;&gt;"On Hold",tbl_PV_Milestones[[#This Row],[Overdue]]=0,tbl_PV_Milestones[[#This Row],[To be Baselined]]&lt;&gt;1),1,0)</f>
        <v>0</v>
      </c>
      <c r="AF1355" s="41">
        <f>IF(AND(tbl_PV_Milestones[[#This Row],[BL FY]]=2025,tbl_PV_Milestones[[#This Row],[Finish FY]]&gt;2025),1,0)</f>
        <v>0</v>
      </c>
      <c r="AG1355" s="56" t="str">
        <f>_xlfn.XLOOKUP(tbl_PV_Milestones[[#This Row],[Work ID]],tbl_PV_Meta[Work ID '#],tbl_PV_Meta[Project Manager/Owner],,0)</f>
        <v>Project Manager 33</v>
      </c>
      <c r="AH1355" s="6"/>
    </row>
    <row r="1356" spans="4:34" x14ac:dyDescent="0.25">
      <c r="D1356" s="6" t="s">
        <v>806</v>
      </c>
      <c r="E1356" s="6" t="s">
        <v>503</v>
      </c>
      <c r="F1356" s="6" t="s">
        <v>1712</v>
      </c>
      <c r="G1356" s="6" t="s">
        <v>743</v>
      </c>
      <c r="H1356" s="6" t="s">
        <v>505</v>
      </c>
      <c r="I1356" s="6" t="s">
        <v>522</v>
      </c>
      <c r="J1356" s="6" t="s">
        <v>806</v>
      </c>
      <c r="K1356" s="6" t="s">
        <v>36</v>
      </c>
      <c r="L1356" s="6" t="s">
        <v>85</v>
      </c>
      <c r="M1356" s="43"/>
      <c r="N1356" s="44" t="s">
        <v>1979</v>
      </c>
      <c r="O1356" s="39">
        <v>45114.708333333299</v>
      </c>
      <c r="P1356" s="39">
        <v>45114.708333333299</v>
      </c>
      <c r="Q1356" s="6">
        <v>0</v>
      </c>
      <c r="R1356" s="6">
        <v>0</v>
      </c>
      <c r="S1356" s="45" t="e">
        <f>_xlfn.CONCAT(#REF!,TRIM(tbl_PV_Milestones[[#This Row],[Milestone Description]]))</f>
        <v>#REF!</v>
      </c>
      <c r="T1356" s="84" t="str">
        <f>IF(COUNTIF(tbl_PV_Milestones[UID],tbl_PV_Milestones[[#This Row],[UID]])&gt;1,"Duplicate","")</f>
        <v>Duplicate</v>
      </c>
      <c r="U1356" s="42" t="str">
        <f>_xlfn.XLOOKUP(tbl_PV_Milestones[[#This Row],[Work ID]],tbl_PV_Meta[Work ID '#],tbl_PV_Meta[Sub-Portfolio])</f>
        <v>Sub-Portfolio 7</v>
      </c>
      <c r="V1356" s="41">
        <f>IF(MONTH(tbl_PV_Milestones[[#This Row],[Baseline Date]])&lt;7,YEAR(tbl_PV_Milestones[[#This Row],[Baseline Date]]),YEAR(tbl_PV_Milestones[[#This Row],[Baseline Date]])+1)</f>
        <v>2024</v>
      </c>
      <c r="W1356" s="41">
        <f>IF(MONTH(tbl_PV_Milestones[[#This Row],[Actual/Schedule Finish]])&lt;7,YEAR(tbl_PV_Milestones[[#This Row],[Actual/Schedule Finish]]),YEAR(tbl_PV_Milestones[[#This Row],[Actual/Schedule Finish]])+1)</f>
        <v>2024</v>
      </c>
      <c r="X1356" s="41" t="str">
        <f>IF(OR(tbl_PV_Milestones[[#This Row],[Project Status]]="Completed",tbl_PV_Milestones[[#This Row],[Project Status]]="Assumed Completed"),"Yes","No")</f>
        <v>Yes</v>
      </c>
      <c r="Y1356" s="41">
        <f>IF(tbl_PV_Milestones[[#This Row],[Baseline Date]]="",1,0)</f>
        <v>0</v>
      </c>
      <c r="Z1356" s="41">
        <f>IF(tbl_PV_Milestones[[#This Row],[Baseline Date]]&lt;PV_Meta!$B$7,1,0)</f>
        <v>1</v>
      </c>
      <c r="AA1356" s="41">
        <f>IF(tbl_PV_Milestones[[#This Row],[Complete]]="Yes",1,0)</f>
        <v>1</v>
      </c>
      <c r="AB1356" s="41">
        <f>IF(AND(tbl_PV_Milestones[[#This Row],[BL FY]]=2025,tbl_PV_Milestones[[#This Row],[Baseline Date]]&lt;PV_Meta!$B$7),1,0)</f>
        <v>0</v>
      </c>
      <c r="AC1356" s="41">
        <f>IF(AND(tbl_PV_Milestones[[#This Row],[Planned YTD]]=1,tbl_PV_Milestones[[#This Row],[Complete]]="Yes"),1,0)</f>
        <v>0</v>
      </c>
      <c r="AD1356" s="41">
        <f>IF(AND(tbl_PV_Milestones[[#This Row],[Actual/Schedule Finish]]&lt;PV_Meta!$B$7,tbl_PV_Milestones[[#This Row],[Complete]]="No",tbl_PV_Milestones[[#This Row],[Project Status]]&lt;&gt;"On Hold"),1,0)</f>
        <v>0</v>
      </c>
      <c r="AE1356" s="41">
        <f>IF(AND(tbl_PV_Milestones[[#This Row],[Actual/Schedule Finish]]&gt;tbl_PV_Milestones[[#This Row],[Baseline Date]],tbl_PV_Milestones[[#This Row],[Complete]]="No",tbl_PV_Milestones[[#This Row],[Project Status]]&lt;&gt;"On Hold",tbl_PV_Milestones[[#This Row],[Overdue]]=0,tbl_PV_Milestones[[#This Row],[To be Baselined]]&lt;&gt;1),1,0)</f>
        <v>0</v>
      </c>
      <c r="AF1356" s="41">
        <f>IF(AND(tbl_PV_Milestones[[#This Row],[BL FY]]=2025,tbl_PV_Milestones[[#This Row],[Finish FY]]&gt;2025),1,0)</f>
        <v>0</v>
      </c>
      <c r="AG1356" s="56" t="str">
        <f>_xlfn.XLOOKUP(tbl_PV_Milestones[[#This Row],[Work ID]],tbl_PV_Meta[Work ID '#],tbl_PV_Meta[Project Manager/Owner],,0)</f>
        <v>Project Manager 33</v>
      </c>
      <c r="AH1356" s="6"/>
    </row>
    <row r="1357" spans="4:34" x14ac:dyDescent="0.25">
      <c r="D1357" s="6" t="s">
        <v>806</v>
      </c>
      <c r="E1357" s="6" t="s">
        <v>503</v>
      </c>
      <c r="F1357" s="6" t="s">
        <v>1712</v>
      </c>
      <c r="G1357" s="6" t="s">
        <v>569</v>
      </c>
      <c r="H1357" s="6" t="s">
        <v>505</v>
      </c>
      <c r="I1357" s="6" t="s">
        <v>522</v>
      </c>
      <c r="J1357" s="6" t="s">
        <v>806</v>
      </c>
      <c r="K1357" s="6" t="s">
        <v>36</v>
      </c>
      <c r="L1357" s="6" t="s">
        <v>85</v>
      </c>
      <c r="M1357" s="43"/>
      <c r="N1357" s="44" t="s">
        <v>1979</v>
      </c>
      <c r="O1357" s="39">
        <v>45114.708333333299</v>
      </c>
      <c r="P1357" s="39">
        <v>45114.708333333299</v>
      </c>
      <c r="Q1357" s="6">
        <v>0</v>
      </c>
      <c r="R1357" s="6">
        <v>0</v>
      </c>
      <c r="S1357" s="45" t="e">
        <f>_xlfn.CONCAT(#REF!,TRIM(tbl_PV_Milestones[[#This Row],[Milestone Description]]))</f>
        <v>#REF!</v>
      </c>
      <c r="T1357" s="84" t="str">
        <f>IF(COUNTIF(tbl_PV_Milestones[UID],tbl_PV_Milestones[[#This Row],[UID]])&gt;1,"Duplicate","")</f>
        <v>Duplicate</v>
      </c>
      <c r="U1357" s="42" t="str">
        <f>_xlfn.XLOOKUP(tbl_PV_Milestones[[#This Row],[Work ID]],tbl_PV_Meta[Work ID '#],tbl_PV_Meta[Sub-Portfolio])</f>
        <v>Sub-Portfolio 7</v>
      </c>
      <c r="V1357" s="41">
        <f>IF(MONTH(tbl_PV_Milestones[[#This Row],[Baseline Date]])&lt;7,YEAR(tbl_PV_Milestones[[#This Row],[Baseline Date]]),YEAR(tbl_PV_Milestones[[#This Row],[Baseline Date]])+1)</f>
        <v>2024</v>
      </c>
      <c r="W1357" s="41">
        <f>IF(MONTH(tbl_PV_Milestones[[#This Row],[Actual/Schedule Finish]])&lt;7,YEAR(tbl_PV_Milestones[[#This Row],[Actual/Schedule Finish]]),YEAR(tbl_PV_Milestones[[#This Row],[Actual/Schedule Finish]])+1)</f>
        <v>2024</v>
      </c>
      <c r="X1357" s="41" t="str">
        <f>IF(OR(tbl_PV_Milestones[[#This Row],[Project Status]]="Completed",tbl_PV_Milestones[[#This Row],[Project Status]]="Assumed Completed"),"Yes","No")</f>
        <v>Yes</v>
      </c>
      <c r="Y1357" s="41">
        <f>IF(tbl_PV_Milestones[[#This Row],[Baseline Date]]="",1,0)</f>
        <v>0</v>
      </c>
      <c r="Z1357" s="41">
        <f>IF(tbl_PV_Milestones[[#This Row],[Baseline Date]]&lt;PV_Meta!$B$7,1,0)</f>
        <v>1</v>
      </c>
      <c r="AA1357" s="41">
        <f>IF(tbl_PV_Milestones[[#This Row],[Complete]]="Yes",1,0)</f>
        <v>1</v>
      </c>
      <c r="AB1357" s="41">
        <f>IF(AND(tbl_PV_Milestones[[#This Row],[BL FY]]=2025,tbl_PV_Milestones[[#This Row],[Baseline Date]]&lt;PV_Meta!$B$7),1,0)</f>
        <v>0</v>
      </c>
      <c r="AC1357" s="41">
        <f>IF(AND(tbl_PV_Milestones[[#This Row],[Planned YTD]]=1,tbl_PV_Milestones[[#This Row],[Complete]]="Yes"),1,0)</f>
        <v>0</v>
      </c>
      <c r="AD1357" s="41">
        <f>IF(AND(tbl_PV_Milestones[[#This Row],[Actual/Schedule Finish]]&lt;PV_Meta!$B$7,tbl_PV_Milestones[[#This Row],[Complete]]="No",tbl_PV_Milestones[[#This Row],[Project Status]]&lt;&gt;"On Hold"),1,0)</f>
        <v>0</v>
      </c>
      <c r="AE1357" s="41">
        <f>IF(AND(tbl_PV_Milestones[[#This Row],[Actual/Schedule Finish]]&gt;tbl_PV_Milestones[[#This Row],[Baseline Date]],tbl_PV_Milestones[[#This Row],[Complete]]="No",tbl_PV_Milestones[[#This Row],[Project Status]]&lt;&gt;"On Hold",tbl_PV_Milestones[[#This Row],[Overdue]]=0,tbl_PV_Milestones[[#This Row],[To be Baselined]]&lt;&gt;1),1,0)</f>
        <v>0</v>
      </c>
      <c r="AF1357" s="41">
        <f>IF(AND(tbl_PV_Milestones[[#This Row],[BL FY]]=2025,tbl_PV_Milestones[[#This Row],[Finish FY]]&gt;2025),1,0)</f>
        <v>0</v>
      </c>
      <c r="AG1357" s="56" t="str">
        <f>_xlfn.XLOOKUP(tbl_PV_Milestones[[#This Row],[Work ID]],tbl_PV_Meta[Work ID '#],tbl_PV_Meta[Project Manager/Owner],,0)</f>
        <v>Project Manager 33</v>
      </c>
      <c r="AH1357" s="6"/>
    </row>
    <row r="1358" spans="4:34" x14ac:dyDescent="0.25">
      <c r="D1358" s="6" t="s">
        <v>806</v>
      </c>
      <c r="E1358" s="6" t="s">
        <v>503</v>
      </c>
      <c r="F1358" s="6" t="s">
        <v>1712</v>
      </c>
      <c r="G1358" s="6" t="s">
        <v>628</v>
      </c>
      <c r="H1358" s="6" t="s">
        <v>505</v>
      </c>
      <c r="I1358" s="6" t="s">
        <v>522</v>
      </c>
      <c r="J1358" s="6" t="s">
        <v>806</v>
      </c>
      <c r="K1358" s="6" t="s">
        <v>36</v>
      </c>
      <c r="L1358" s="6" t="s">
        <v>85</v>
      </c>
      <c r="M1358" s="43"/>
      <c r="N1358" s="44" t="s">
        <v>1979</v>
      </c>
      <c r="O1358" s="39">
        <v>45114.708333333299</v>
      </c>
      <c r="P1358" s="39">
        <v>45114.708333333299</v>
      </c>
      <c r="Q1358" s="6">
        <v>0</v>
      </c>
      <c r="R1358" s="6">
        <v>0</v>
      </c>
      <c r="S1358" s="45" t="e">
        <f>_xlfn.CONCAT(#REF!,TRIM(tbl_PV_Milestones[[#This Row],[Milestone Description]]))</f>
        <v>#REF!</v>
      </c>
      <c r="T1358" s="84" t="str">
        <f>IF(COUNTIF(tbl_PV_Milestones[UID],tbl_PV_Milestones[[#This Row],[UID]])&gt;1,"Duplicate","")</f>
        <v>Duplicate</v>
      </c>
      <c r="U1358" s="42" t="str">
        <f>_xlfn.XLOOKUP(tbl_PV_Milestones[[#This Row],[Work ID]],tbl_PV_Meta[Work ID '#],tbl_PV_Meta[Sub-Portfolio])</f>
        <v>Sub-Portfolio 7</v>
      </c>
      <c r="V1358" s="41">
        <f>IF(MONTH(tbl_PV_Milestones[[#This Row],[Baseline Date]])&lt;7,YEAR(tbl_PV_Milestones[[#This Row],[Baseline Date]]),YEAR(tbl_PV_Milestones[[#This Row],[Baseline Date]])+1)</f>
        <v>2024</v>
      </c>
      <c r="W1358" s="41">
        <f>IF(MONTH(tbl_PV_Milestones[[#This Row],[Actual/Schedule Finish]])&lt;7,YEAR(tbl_PV_Milestones[[#This Row],[Actual/Schedule Finish]]),YEAR(tbl_PV_Milestones[[#This Row],[Actual/Schedule Finish]])+1)</f>
        <v>2024</v>
      </c>
      <c r="X1358" s="41" t="str">
        <f>IF(OR(tbl_PV_Milestones[[#This Row],[Project Status]]="Completed",tbl_PV_Milestones[[#This Row],[Project Status]]="Assumed Completed"),"Yes","No")</f>
        <v>Yes</v>
      </c>
      <c r="Y1358" s="41">
        <f>IF(tbl_PV_Milestones[[#This Row],[Baseline Date]]="",1,0)</f>
        <v>0</v>
      </c>
      <c r="Z1358" s="41">
        <f>IF(tbl_PV_Milestones[[#This Row],[Baseline Date]]&lt;PV_Meta!$B$7,1,0)</f>
        <v>1</v>
      </c>
      <c r="AA1358" s="41">
        <f>IF(tbl_PV_Milestones[[#This Row],[Complete]]="Yes",1,0)</f>
        <v>1</v>
      </c>
      <c r="AB1358" s="41">
        <f>IF(AND(tbl_PV_Milestones[[#This Row],[BL FY]]=2025,tbl_PV_Milestones[[#This Row],[Baseline Date]]&lt;PV_Meta!$B$7),1,0)</f>
        <v>0</v>
      </c>
      <c r="AC1358" s="41">
        <f>IF(AND(tbl_PV_Milestones[[#This Row],[Planned YTD]]=1,tbl_PV_Milestones[[#This Row],[Complete]]="Yes"),1,0)</f>
        <v>0</v>
      </c>
      <c r="AD1358" s="41">
        <f>IF(AND(tbl_PV_Milestones[[#This Row],[Actual/Schedule Finish]]&lt;PV_Meta!$B$7,tbl_PV_Milestones[[#This Row],[Complete]]="No",tbl_PV_Milestones[[#This Row],[Project Status]]&lt;&gt;"On Hold"),1,0)</f>
        <v>0</v>
      </c>
      <c r="AE1358" s="41">
        <f>IF(AND(tbl_PV_Milestones[[#This Row],[Actual/Schedule Finish]]&gt;tbl_PV_Milestones[[#This Row],[Baseline Date]],tbl_PV_Milestones[[#This Row],[Complete]]="No",tbl_PV_Milestones[[#This Row],[Project Status]]&lt;&gt;"On Hold",tbl_PV_Milestones[[#This Row],[Overdue]]=0,tbl_PV_Milestones[[#This Row],[To be Baselined]]&lt;&gt;1),1,0)</f>
        <v>0</v>
      </c>
      <c r="AF1358" s="41">
        <f>IF(AND(tbl_PV_Milestones[[#This Row],[BL FY]]=2025,tbl_PV_Milestones[[#This Row],[Finish FY]]&gt;2025),1,0)</f>
        <v>0</v>
      </c>
      <c r="AG1358" s="56" t="str">
        <f>_xlfn.XLOOKUP(tbl_PV_Milestones[[#This Row],[Work ID]],tbl_PV_Meta[Work ID '#],tbl_PV_Meta[Project Manager/Owner],,0)</f>
        <v>Project Manager 33</v>
      </c>
      <c r="AH1358" s="6"/>
    </row>
    <row r="1359" spans="4:34" x14ac:dyDescent="0.25">
      <c r="D1359" s="6" t="s">
        <v>806</v>
      </c>
      <c r="E1359" s="6" t="s">
        <v>503</v>
      </c>
      <c r="F1359" s="6" t="s">
        <v>1712</v>
      </c>
      <c r="G1359" s="6" t="s">
        <v>744</v>
      </c>
      <c r="H1359" s="6" t="s">
        <v>505</v>
      </c>
      <c r="I1359" s="6" t="s">
        <v>522</v>
      </c>
      <c r="J1359" s="6" t="s">
        <v>806</v>
      </c>
      <c r="K1359" s="6" t="s">
        <v>36</v>
      </c>
      <c r="L1359" s="6" t="s">
        <v>85</v>
      </c>
      <c r="M1359" s="43"/>
      <c r="N1359" s="44" t="s">
        <v>1979</v>
      </c>
      <c r="O1359" s="39">
        <v>45114.708333333299</v>
      </c>
      <c r="P1359" s="39">
        <v>45114.708333333299</v>
      </c>
      <c r="Q1359" s="6">
        <v>0</v>
      </c>
      <c r="R1359" s="6">
        <v>0</v>
      </c>
      <c r="S1359" s="45" t="e">
        <f>_xlfn.CONCAT(#REF!,TRIM(tbl_PV_Milestones[[#This Row],[Milestone Description]]))</f>
        <v>#REF!</v>
      </c>
      <c r="T1359" s="84" t="str">
        <f>IF(COUNTIF(tbl_PV_Milestones[UID],tbl_PV_Milestones[[#This Row],[UID]])&gt;1,"Duplicate","")</f>
        <v>Duplicate</v>
      </c>
      <c r="U1359" s="42" t="str">
        <f>_xlfn.XLOOKUP(tbl_PV_Milestones[[#This Row],[Work ID]],tbl_PV_Meta[Work ID '#],tbl_PV_Meta[Sub-Portfolio])</f>
        <v>Sub-Portfolio 7</v>
      </c>
      <c r="V1359" s="41">
        <f>IF(MONTH(tbl_PV_Milestones[[#This Row],[Baseline Date]])&lt;7,YEAR(tbl_PV_Milestones[[#This Row],[Baseline Date]]),YEAR(tbl_PV_Milestones[[#This Row],[Baseline Date]])+1)</f>
        <v>2024</v>
      </c>
      <c r="W1359" s="41">
        <f>IF(MONTH(tbl_PV_Milestones[[#This Row],[Actual/Schedule Finish]])&lt;7,YEAR(tbl_PV_Milestones[[#This Row],[Actual/Schedule Finish]]),YEAR(tbl_PV_Milestones[[#This Row],[Actual/Schedule Finish]])+1)</f>
        <v>2024</v>
      </c>
      <c r="X1359" s="41" t="str">
        <f>IF(OR(tbl_PV_Milestones[[#This Row],[Project Status]]="Completed",tbl_PV_Milestones[[#This Row],[Project Status]]="Assumed Completed"),"Yes","No")</f>
        <v>Yes</v>
      </c>
      <c r="Y1359" s="41">
        <f>IF(tbl_PV_Milestones[[#This Row],[Baseline Date]]="",1,0)</f>
        <v>0</v>
      </c>
      <c r="Z1359" s="41">
        <f>IF(tbl_PV_Milestones[[#This Row],[Baseline Date]]&lt;PV_Meta!$B$7,1,0)</f>
        <v>1</v>
      </c>
      <c r="AA1359" s="41">
        <f>IF(tbl_PV_Milestones[[#This Row],[Complete]]="Yes",1,0)</f>
        <v>1</v>
      </c>
      <c r="AB1359" s="41">
        <f>IF(AND(tbl_PV_Milestones[[#This Row],[BL FY]]=2025,tbl_PV_Milestones[[#This Row],[Baseline Date]]&lt;PV_Meta!$B$7),1,0)</f>
        <v>0</v>
      </c>
      <c r="AC1359" s="41">
        <f>IF(AND(tbl_PV_Milestones[[#This Row],[Planned YTD]]=1,tbl_PV_Milestones[[#This Row],[Complete]]="Yes"),1,0)</f>
        <v>0</v>
      </c>
      <c r="AD1359" s="41">
        <f>IF(AND(tbl_PV_Milestones[[#This Row],[Actual/Schedule Finish]]&lt;PV_Meta!$B$7,tbl_PV_Milestones[[#This Row],[Complete]]="No",tbl_PV_Milestones[[#This Row],[Project Status]]&lt;&gt;"On Hold"),1,0)</f>
        <v>0</v>
      </c>
      <c r="AE1359" s="41">
        <f>IF(AND(tbl_PV_Milestones[[#This Row],[Actual/Schedule Finish]]&gt;tbl_PV_Milestones[[#This Row],[Baseline Date]],tbl_PV_Milestones[[#This Row],[Complete]]="No",tbl_PV_Milestones[[#This Row],[Project Status]]&lt;&gt;"On Hold",tbl_PV_Milestones[[#This Row],[Overdue]]=0,tbl_PV_Milestones[[#This Row],[To be Baselined]]&lt;&gt;1),1,0)</f>
        <v>0</v>
      </c>
      <c r="AF1359" s="41">
        <f>IF(AND(tbl_PV_Milestones[[#This Row],[BL FY]]=2025,tbl_PV_Milestones[[#This Row],[Finish FY]]&gt;2025),1,0)</f>
        <v>0</v>
      </c>
      <c r="AG1359" s="56" t="str">
        <f>_xlfn.XLOOKUP(tbl_PV_Milestones[[#This Row],[Work ID]],tbl_PV_Meta[Work ID '#],tbl_PV_Meta[Project Manager/Owner],,0)</f>
        <v>Project Manager 33</v>
      </c>
      <c r="AH1359" s="6"/>
    </row>
    <row r="1360" spans="4:34" x14ac:dyDescent="0.25">
      <c r="D1360" s="6" t="s">
        <v>806</v>
      </c>
      <c r="E1360" s="6" t="s">
        <v>503</v>
      </c>
      <c r="F1360" s="6" t="s">
        <v>1712</v>
      </c>
      <c r="G1360" s="6" t="s">
        <v>568</v>
      </c>
      <c r="H1360" s="6" t="s">
        <v>505</v>
      </c>
      <c r="I1360" s="6" t="s">
        <v>522</v>
      </c>
      <c r="J1360" s="6" t="s">
        <v>806</v>
      </c>
      <c r="K1360" s="6" t="s">
        <v>36</v>
      </c>
      <c r="L1360" s="6" t="s">
        <v>85</v>
      </c>
      <c r="M1360" s="43"/>
      <c r="N1360" s="44" t="s">
        <v>1979</v>
      </c>
      <c r="O1360" s="39">
        <v>45114.708333333299</v>
      </c>
      <c r="P1360" s="39">
        <v>45114.708333333299</v>
      </c>
      <c r="Q1360" s="6">
        <v>0</v>
      </c>
      <c r="R1360" s="6">
        <v>0</v>
      </c>
      <c r="S1360" s="45" t="e">
        <f>_xlfn.CONCAT(#REF!,TRIM(tbl_PV_Milestones[[#This Row],[Milestone Description]]))</f>
        <v>#REF!</v>
      </c>
      <c r="T1360" s="84" t="str">
        <f>IF(COUNTIF(tbl_PV_Milestones[UID],tbl_PV_Milestones[[#This Row],[UID]])&gt;1,"Duplicate","")</f>
        <v>Duplicate</v>
      </c>
      <c r="U1360" s="42" t="str">
        <f>_xlfn.XLOOKUP(tbl_PV_Milestones[[#This Row],[Work ID]],tbl_PV_Meta[Work ID '#],tbl_PV_Meta[Sub-Portfolio])</f>
        <v>Sub-Portfolio 7</v>
      </c>
      <c r="V1360" s="41">
        <f>IF(MONTH(tbl_PV_Milestones[[#This Row],[Baseline Date]])&lt;7,YEAR(tbl_PV_Milestones[[#This Row],[Baseline Date]]),YEAR(tbl_PV_Milestones[[#This Row],[Baseline Date]])+1)</f>
        <v>2024</v>
      </c>
      <c r="W1360" s="41">
        <f>IF(MONTH(tbl_PV_Milestones[[#This Row],[Actual/Schedule Finish]])&lt;7,YEAR(tbl_PV_Milestones[[#This Row],[Actual/Schedule Finish]]),YEAR(tbl_PV_Milestones[[#This Row],[Actual/Schedule Finish]])+1)</f>
        <v>2024</v>
      </c>
      <c r="X1360" s="41" t="str">
        <f>IF(OR(tbl_PV_Milestones[[#This Row],[Project Status]]="Completed",tbl_PV_Milestones[[#This Row],[Project Status]]="Assumed Completed"),"Yes","No")</f>
        <v>Yes</v>
      </c>
      <c r="Y1360" s="41">
        <f>IF(tbl_PV_Milestones[[#This Row],[Baseline Date]]="",1,0)</f>
        <v>0</v>
      </c>
      <c r="Z1360" s="41">
        <f>IF(tbl_PV_Milestones[[#This Row],[Baseline Date]]&lt;PV_Meta!$B$7,1,0)</f>
        <v>1</v>
      </c>
      <c r="AA1360" s="41">
        <f>IF(tbl_PV_Milestones[[#This Row],[Complete]]="Yes",1,0)</f>
        <v>1</v>
      </c>
      <c r="AB1360" s="41">
        <f>IF(AND(tbl_PV_Milestones[[#This Row],[BL FY]]=2025,tbl_PV_Milestones[[#This Row],[Baseline Date]]&lt;PV_Meta!$B$7),1,0)</f>
        <v>0</v>
      </c>
      <c r="AC1360" s="41">
        <f>IF(AND(tbl_PV_Milestones[[#This Row],[Planned YTD]]=1,tbl_PV_Milestones[[#This Row],[Complete]]="Yes"),1,0)</f>
        <v>0</v>
      </c>
      <c r="AD1360" s="41">
        <f>IF(AND(tbl_PV_Milestones[[#This Row],[Actual/Schedule Finish]]&lt;PV_Meta!$B$7,tbl_PV_Milestones[[#This Row],[Complete]]="No",tbl_PV_Milestones[[#This Row],[Project Status]]&lt;&gt;"On Hold"),1,0)</f>
        <v>0</v>
      </c>
      <c r="AE1360" s="41">
        <f>IF(AND(tbl_PV_Milestones[[#This Row],[Actual/Schedule Finish]]&gt;tbl_PV_Milestones[[#This Row],[Baseline Date]],tbl_PV_Milestones[[#This Row],[Complete]]="No",tbl_PV_Milestones[[#This Row],[Project Status]]&lt;&gt;"On Hold",tbl_PV_Milestones[[#This Row],[Overdue]]=0,tbl_PV_Milestones[[#This Row],[To be Baselined]]&lt;&gt;1),1,0)</f>
        <v>0</v>
      </c>
      <c r="AF1360" s="41">
        <f>IF(AND(tbl_PV_Milestones[[#This Row],[BL FY]]=2025,tbl_PV_Milestones[[#This Row],[Finish FY]]&gt;2025),1,0)</f>
        <v>0</v>
      </c>
      <c r="AG1360" s="56" t="str">
        <f>_xlfn.XLOOKUP(tbl_PV_Milestones[[#This Row],[Work ID]],tbl_PV_Meta[Work ID '#],tbl_PV_Meta[Project Manager/Owner],,0)</f>
        <v>Project Manager 33</v>
      </c>
      <c r="AH1360" s="6"/>
    </row>
    <row r="1361" spans="4:34" x14ac:dyDescent="0.25">
      <c r="D1361" s="6" t="s">
        <v>806</v>
      </c>
      <c r="E1361" s="6" t="s">
        <v>503</v>
      </c>
      <c r="F1361" s="6" t="s">
        <v>1712</v>
      </c>
      <c r="G1361" s="6" t="s">
        <v>570</v>
      </c>
      <c r="H1361" s="6" t="s">
        <v>505</v>
      </c>
      <c r="I1361" s="6" t="s">
        <v>522</v>
      </c>
      <c r="J1361" s="6" t="s">
        <v>806</v>
      </c>
      <c r="K1361" s="6" t="s">
        <v>36</v>
      </c>
      <c r="L1361" s="6" t="s">
        <v>85</v>
      </c>
      <c r="M1361" s="43"/>
      <c r="N1361" s="44" t="s">
        <v>1979</v>
      </c>
      <c r="O1361" s="39">
        <v>45114.708333333299</v>
      </c>
      <c r="P1361" s="39">
        <v>45114.708333333299</v>
      </c>
      <c r="Q1361" s="6">
        <v>0</v>
      </c>
      <c r="R1361" s="6">
        <v>0</v>
      </c>
      <c r="S1361" s="45" t="e">
        <f>_xlfn.CONCAT(#REF!,TRIM(tbl_PV_Milestones[[#This Row],[Milestone Description]]))</f>
        <v>#REF!</v>
      </c>
      <c r="T1361" s="84" t="str">
        <f>IF(COUNTIF(tbl_PV_Milestones[UID],tbl_PV_Milestones[[#This Row],[UID]])&gt;1,"Duplicate","")</f>
        <v>Duplicate</v>
      </c>
      <c r="U1361" s="42" t="str">
        <f>_xlfn.XLOOKUP(tbl_PV_Milestones[[#This Row],[Work ID]],tbl_PV_Meta[Work ID '#],tbl_PV_Meta[Sub-Portfolio])</f>
        <v>Sub-Portfolio 7</v>
      </c>
      <c r="V1361" s="41">
        <f>IF(MONTH(tbl_PV_Milestones[[#This Row],[Baseline Date]])&lt;7,YEAR(tbl_PV_Milestones[[#This Row],[Baseline Date]]),YEAR(tbl_PV_Milestones[[#This Row],[Baseline Date]])+1)</f>
        <v>2024</v>
      </c>
      <c r="W1361" s="41">
        <f>IF(MONTH(tbl_PV_Milestones[[#This Row],[Actual/Schedule Finish]])&lt;7,YEAR(tbl_PV_Milestones[[#This Row],[Actual/Schedule Finish]]),YEAR(tbl_PV_Milestones[[#This Row],[Actual/Schedule Finish]])+1)</f>
        <v>2024</v>
      </c>
      <c r="X1361" s="41" t="str">
        <f>IF(OR(tbl_PV_Milestones[[#This Row],[Project Status]]="Completed",tbl_PV_Milestones[[#This Row],[Project Status]]="Assumed Completed"),"Yes","No")</f>
        <v>Yes</v>
      </c>
      <c r="Y1361" s="41">
        <f>IF(tbl_PV_Milestones[[#This Row],[Baseline Date]]="",1,0)</f>
        <v>0</v>
      </c>
      <c r="Z1361" s="41">
        <f>IF(tbl_PV_Milestones[[#This Row],[Baseline Date]]&lt;PV_Meta!$B$7,1,0)</f>
        <v>1</v>
      </c>
      <c r="AA1361" s="41">
        <f>IF(tbl_PV_Milestones[[#This Row],[Complete]]="Yes",1,0)</f>
        <v>1</v>
      </c>
      <c r="AB1361" s="41">
        <f>IF(AND(tbl_PV_Milestones[[#This Row],[BL FY]]=2025,tbl_PV_Milestones[[#This Row],[Baseline Date]]&lt;PV_Meta!$B$7),1,0)</f>
        <v>0</v>
      </c>
      <c r="AC1361" s="41">
        <f>IF(AND(tbl_PV_Milestones[[#This Row],[Planned YTD]]=1,tbl_PV_Milestones[[#This Row],[Complete]]="Yes"),1,0)</f>
        <v>0</v>
      </c>
      <c r="AD1361" s="41">
        <f>IF(AND(tbl_PV_Milestones[[#This Row],[Actual/Schedule Finish]]&lt;PV_Meta!$B$7,tbl_PV_Milestones[[#This Row],[Complete]]="No",tbl_PV_Milestones[[#This Row],[Project Status]]&lt;&gt;"On Hold"),1,0)</f>
        <v>0</v>
      </c>
      <c r="AE1361" s="41">
        <f>IF(AND(tbl_PV_Milestones[[#This Row],[Actual/Schedule Finish]]&gt;tbl_PV_Milestones[[#This Row],[Baseline Date]],tbl_PV_Milestones[[#This Row],[Complete]]="No",tbl_PV_Milestones[[#This Row],[Project Status]]&lt;&gt;"On Hold",tbl_PV_Milestones[[#This Row],[Overdue]]=0,tbl_PV_Milestones[[#This Row],[To be Baselined]]&lt;&gt;1),1,0)</f>
        <v>0</v>
      </c>
      <c r="AF1361" s="41">
        <f>IF(AND(tbl_PV_Milestones[[#This Row],[BL FY]]=2025,tbl_PV_Milestones[[#This Row],[Finish FY]]&gt;2025),1,0)</f>
        <v>0</v>
      </c>
      <c r="AG1361" s="56" t="str">
        <f>_xlfn.XLOOKUP(tbl_PV_Milestones[[#This Row],[Work ID]],tbl_PV_Meta[Work ID '#],tbl_PV_Meta[Project Manager/Owner],,0)</f>
        <v>Project Manager 33</v>
      </c>
      <c r="AH1361" s="6"/>
    </row>
    <row r="1362" spans="4:34" x14ac:dyDescent="0.25">
      <c r="D1362" s="6" t="s">
        <v>806</v>
      </c>
      <c r="E1362" s="6" t="s">
        <v>503</v>
      </c>
      <c r="F1362" s="6" t="s">
        <v>1712</v>
      </c>
      <c r="G1362" s="6" t="s">
        <v>598</v>
      </c>
      <c r="H1362" s="6" t="s">
        <v>505</v>
      </c>
      <c r="I1362" s="6" t="s">
        <v>522</v>
      </c>
      <c r="J1362" s="6" t="s">
        <v>806</v>
      </c>
      <c r="K1362" s="6" t="s">
        <v>36</v>
      </c>
      <c r="L1362" s="6" t="s">
        <v>85</v>
      </c>
      <c r="M1362" s="43"/>
      <c r="N1362" s="44" t="s">
        <v>1979</v>
      </c>
      <c r="O1362" s="39">
        <v>45114.708333333299</v>
      </c>
      <c r="P1362" s="39">
        <v>45114.708333333299</v>
      </c>
      <c r="Q1362" s="6">
        <v>0</v>
      </c>
      <c r="R1362" s="6">
        <v>0</v>
      </c>
      <c r="S1362" s="45" t="e">
        <f>_xlfn.CONCAT(#REF!,TRIM(tbl_PV_Milestones[[#This Row],[Milestone Description]]))</f>
        <v>#REF!</v>
      </c>
      <c r="T1362" s="84" t="str">
        <f>IF(COUNTIF(tbl_PV_Milestones[UID],tbl_PV_Milestones[[#This Row],[UID]])&gt;1,"Duplicate","")</f>
        <v>Duplicate</v>
      </c>
      <c r="U1362" s="42" t="str">
        <f>_xlfn.XLOOKUP(tbl_PV_Milestones[[#This Row],[Work ID]],tbl_PV_Meta[Work ID '#],tbl_PV_Meta[Sub-Portfolio])</f>
        <v>Sub-Portfolio 7</v>
      </c>
      <c r="V1362" s="41">
        <f>IF(MONTH(tbl_PV_Milestones[[#This Row],[Baseline Date]])&lt;7,YEAR(tbl_PV_Milestones[[#This Row],[Baseline Date]]),YEAR(tbl_PV_Milestones[[#This Row],[Baseline Date]])+1)</f>
        <v>2024</v>
      </c>
      <c r="W1362" s="41">
        <f>IF(MONTH(tbl_PV_Milestones[[#This Row],[Actual/Schedule Finish]])&lt;7,YEAR(tbl_PV_Milestones[[#This Row],[Actual/Schedule Finish]]),YEAR(tbl_PV_Milestones[[#This Row],[Actual/Schedule Finish]])+1)</f>
        <v>2024</v>
      </c>
      <c r="X1362" s="41" t="str">
        <f>IF(OR(tbl_PV_Milestones[[#This Row],[Project Status]]="Completed",tbl_PV_Milestones[[#This Row],[Project Status]]="Assumed Completed"),"Yes","No")</f>
        <v>Yes</v>
      </c>
      <c r="Y1362" s="41">
        <f>IF(tbl_PV_Milestones[[#This Row],[Baseline Date]]="",1,0)</f>
        <v>0</v>
      </c>
      <c r="Z1362" s="41">
        <f>IF(tbl_PV_Milestones[[#This Row],[Baseline Date]]&lt;PV_Meta!$B$7,1,0)</f>
        <v>1</v>
      </c>
      <c r="AA1362" s="41">
        <f>IF(tbl_PV_Milestones[[#This Row],[Complete]]="Yes",1,0)</f>
        <v>1</v>
      </c>
      <c r="AB1362" s="41">
        <f>IF(AND(tbl_PV_Milestones[[#This Row],[BL FY]]=2025,tbl_PV_Milestones[[#This Row],[Baseline Date]]&lt;PV_Meta!$B$7),1,0)</f>
        <v>0</v>
      </c>
      <c r="AC1362" s="41">
        <f>IF(AND(tbl_PV_Milestones[[#This Row],[Planned YTD]]=1,tbl_PV_Milestones[[#This Row],[Complete]]="Yes"),1,0)</f>
        <v>0</v>
      </c>
      <c r="AD1362" s="41">
        <f>IF(AND(tbl_PV_Milestones[[#This Row],[Actual/Schedule Finish]]&lt;PV_Meta!$B$7,tbl_PV_Milestones[[#This Row],[Complete]]="No",tbl_PV_Milestones[[#This Row],[Project Status]]&lt;&gt;"On Hold"),1,0)</f>
        <v>0</v>
      </c>
      <c r="AE1362" s="41">
        <f>IF(AND(tbl_PV_Milestones[[#This Row],[Actual/Schedule Finish]]&gt;tbl_PV_Milestones[[#This Row],[Baseline Date]],tbl_PV_Milestones[[#This Row],[Complete]]="No",tbl_PV_Milestones[[#This Row],[Project Status]]&lt;&gt;"On Hold",tbl_PV_Milestones[[#This Row],[Overdue]]=0,tbl_PV_Milestones[[#This Row],[To be Baselined]]&lt;&gt;1),1,0)</f>
        <v>0</v>
      </c>
      <c r="AF1362" s="41">
        <f>IF(AND(tbl_PV_Milestones[[#This Row],[BL FY]]=2025,tbl_PV_Milestones[[#This Row],[Finish FY]]&gt;2025),1,0)</f>
        <v>0</v>
      </c>
      <c r="AG1362" s="56" t="str">
        <f>_xlfn.XLOOKUP(tbl_PV_Milestones[[#This Row],[Work ID]],tbl_PV_Meta[Work ID '#],tbl_PV_Meta[Project Manager/Owner],,0)</f>
        <v>Project Manager 33</v>
      </c>
      <c r="AH1362" s="6"/>
    </row>
    <row r="1363" spans="4:34" x14ac:dyDescent="0.25">
      <c r="D1363" s="6" t="s">
        <v>806</v>
      </c>
      <c r="E1363" s="6" t="s">
        <v>503</v>
      </c>
      <c r="F1363" s="6" t="s">
        <v>1712</v>
      </c>
      <c r="G1363" s="6" t="s">
        <v>746</v>
      </c>
      <c r="H1363" s="6" t="s">
        <v>505</v>
      </c>
      <c r="I1363" s="6" t="s">
        <v>522</v>
      </c>
      <c r="J1363" s="6" t="s">
        <v>806</v>
      </c>
      <c r="K1363" s="6" t="s">
        <v>36</v>
      </c>
      <c r="L1363" s="6" t="s">
        <v>85</v>
      </c>
      <c r="M1363" s="43"/>
      <c r="N1363" s="44" t="s">
        <v>1979</v>
      </c>
      <c r="O1363" s="39">
        <v>45114.708333333299</v>
      </c>
      <c r="P1363" s="39">
        <v>45114.708333333299</v>
      </c>
      <c r="Q1363" s="6">
        <v>0</v>
      </c>
      <c r="R1363" s="6">
        <v>0</v>
      </c>
      <c r="S1363" s="45" t="e">
        <f>_xlfn.CONCAT(#REF!,TRIM(tbl_PV_Milestones[[#This Row],[Milestone Description]]))</f>
        <v>#REF!</v>
      </c>
      <c r="T1363" s="84" t="str">
        <f>IF(COUNTIF(tbl_PV_Milestones[UID],tbl_PV_Milestones[[#This Row],[UID]])&gt;1,"Duplicate","")</f>
        <v>Duplicate</v>
      </c>
      <c r="U1363" s="42" t="str">
        <f>_xlfn.XLOOKUP(tbl_PV_Milestones[[#This Row],[Work ID]],tbl_PV_Meta[Work ID '#],tbl_PV_Meta[Sub-Portfolio])</f>
        <v>Sub-Portfolio 7</v>
      </c>
      <c r="V1363" s="41">
        <f>IF(MONTH(tbl_PV_Milestones[[#This Row],[Baseline Date]])&lt;7,YEAR(tbl_PV_Milestones[[#This Row],[Baseline Date]]),YEAR(tbl_PV_Milestones[[#This Row],[Baseline Date]])+1)</f>
        <v>2024</v>
      </c>
      <c r="W1363" s="41">
        <f>IF(MONTH(tbl_PV_Milestones[[#This Row],[Actual/Schedule Finish]])&lt;7,YEAR(tbl_PV_Milestones[[#This Row],[Actual/Schedule Finish]]),YEAR(tbl_PV_Milestones[[#This Row],[Actual/Schedule Finish]])+1)</f>
        <v>2024</v>
      </c>
      <c r="X1363" s="41" t="str">
        <f>IF(OR(tbl_PV_Milestones[[#This Row],[Project Status]]="Completed",tbl_PV_Milestones[[#This Row],[Project Status]]="Assumed Completed"),"Yes","No")</f>
        <v>Yes</v>
      </c>
      <c r="Y1363" s="41">
        <f>IF(tbl_PV_Milestones[[#This Row],[Baseline Date]]="",1,0)</f>
        <v>0</v>
      </c>
      <c r="Z1363" s="41">
        <f>IF(tbl_PV_Milestones[[#This Row],[Baseline Date]]&lt;PV_Meta!$B$7,1,0)</f>
        <v>1</v>
      </c>
      <c r="AA1363" s="41">
        <f>IF(tbl_PV_Milestones[[#This Row],[Complete]]="Yes",1,0)</f>
        <v>1</v>
      </c>
      <c r="AB1363" s="41">
        <f>IF(AND(tbl_PV_Milestones[[#This Row],[BL FY]]=2025,tbl_PV_Milestones[[#This Row],[Baseline Date]]&lt;PV_Meta!$B$7),1,0)</f>
        <v>0</v>
      </c>
      <c r="AC1363" s="41">
        <f>IF(AND(tbl_PV_Milestones[[#This Row],[Planned YTD]]=1,tbl_PV_Milestones[[#This Row],[Complete]]="Yes"),1,0)</f>
        <v>0</v>
      </c>
      <c r="AD1363" s="41">
        <f>IF(AND(tbl_PV_Milestones[[#This Row],[Actual/Schedule Finish]]&lt;PV_Meta!$B$7,tbl_PV_Milestones[[#This Row],[Complete]]="No",tbl_PV_Milestones[[#This Row],[Project Status]]&lt;&gt;"On Hold"),1,0)</f>
        <v>0</v>
      </c>
      <c r="AE1363" s="41">
        <f>IF(AND(tbl_PV_Milestones[[#This Row],[Actual/Schedule Finish]]&gt;tbl_PV_Milestones[[#This Row],[Baseline Date]],tbl_PV_Milestones[[#This Row],[Complete]]="No",tbl_PV_Milestones[[#This Row],[Project Status]]&lt;&gt;"On Hold",tbl_PV_Milestones[[#This Row],[Overdue]]=0,tbl_PV_Milestones[[#This Row],[To be Baselined]]&lt;&gt;1),1,0)</f>
        <v>0</v>
      </c>
      <c r="AF1363" s="41">
        <f>IF(AND(tbl_PV_Milestones[[#This Row],[BL FY]]=2025,tbl_PV_Milestones[[#This Row],[Finish FY]]&gt;2025),1,0)</f>
        <v>0</v>
      </c>
      <c r="AG1363" s="56" t="str">
        <f>_xlfn.XLOOKUP(tbl_PV_Milestones[[#This Row],[Work ID]],tbl_PV_Meta[Work ID '#],tbl_PV_Meta[Project Manager/Owner],,0)</f>
        <v>Project Manager 33</v>
      </c>
      <c r="AH1363" s="6"/>
    </row>
    <row r="1364" spans="4:34" x14ac:dyDescent="0.25">
      <c r="D1364" s="6" t="s">
        <v>806</v>
      </c>
      <c r="E1364" s="6" t="s">
        <v>503</v>
      </c>
      <c r="F1364" s="6" t="s">
        <v>1712</v>
      </c>
      <c r="G1364" s="6" t="s">
        <v>534</v>
      </c>
      <c r="H1364" s="6" t="s">
        <v>505</v>
      </c>
      <c r="I1364" s="6" t="s">
        <v>510</v>
      </c>
      <c r="J1364" s="6" t="s">
        <v>806</v>
      </c>
      <c r="K1364" s="6" t="s">
        <v>36</v>
      </c>
      <c r="L1364" s="6" t="s">
        <v>85</v>
      </c>
      <c r="M1364" s="43"/>
      <c r="N1364" s="44" t="s">
        <v>1979</v>
      </c>
      <c r="O1364" s="39">
        <v>45596.708333333299</v>
      </c>
      <c r="P1364" s="39">
        <v>45596.708333333299</v>
      </c>
      <c r="Q1364" s="6">
        <v>0</v>
      </c>
      <c r="R1364" s="6">
        <v>0</v>
      </c>
      <c r="S1364" s="45" t="e">
        <f>_xlfn.CONCAT(#REF!,TRIM(tbl_PV_Milestones[[#This Row],[Milestone Description]]))</f>
        <v>#REF!</v>
      </c>
      <c r="T1364" s="84" t="str">
        <f>IF(COUNTIF(tbl_PV_Milestones[UID],tbl_PV_Milestones[[#This Row],[UID]])&gt;1,"Duplicate","")</f>
        <v>Duplicate</v>
      </c>
      <c r="U1364" s="42" t="str">
        <f>_xlfn.XLOOKUP(tbl_PV_Milestones[[#This Row],[Work ID]],tbl_PV_Meta[Work ID '#],tbl_PV_Meta[Sub-Portfolio])</f>
        <v>Sub-Portfolio 7</v>
      </c>
      <c r="V1364" s="41">
        <f>IF(MONTH(tbl_PV_Milestones[[#This Row],[Baseline Date]])&lt;7,YEAR(tbl_PV_Milestones[[#This Row],[Baseline Date]]),YEAR(tbl_PV_Milestones[[#This Row],[Baseline Date]])+1)</f>
        <v>2025</v>
      </c>
      <c r="W1364" s="41">
        <f>IF(MONTH(tbl_PV_Milestones[[#This Row],[Actual/Schedule Finish]])&lt;7,YEAR(tbl_PV_Milestones[[#This Row],[Actual/Schedule Finish]]),YEAR(tbl_PV_Milestones[[#This Row],[Actual/Schedule Finish]])+1)</f>
        <v>2025</v>
      </c>
      <c r="X1364" s="41" t="str">
        <f>IF(OR(tbl_PV_Milestones[[#This Row],[Project Status]]="Completed",tbl_PV_Milestones[[#This Row],[Project Status]]="Assumed Completed"),"Yes","No")</f>
        <v>Yes</v>
      </c>
      <c r="Y1364" s="41">
        <f>IF(tbl_PV_Milestones[[#This Row],[Baseline Date]]="",1,0)</f>
        <v>0</v>
      </c>
      <c r="Z1364" s="41">
        <f>IF(tbl_PV_Milestones[[#This Row],[Baseline Date]]&lt;PV_Meta!$B$7,1,0)</f>
        <v>1</v>
      </c>
      <c r="AA1364" s="41">
        <f>IF(tbl_PV_Milestones[[#This Row],[Complete]]="Yes",1,0)</f>
        <v>1</v>
      </c>
      <c r="AB1364" s="41">
        <f>IF(AND(tbl_PV_Milestones[[#This Row],[BL FY]]=2025,tbl_PV_Milestones[[#This Row],[Baseline Date]]&lt;PV_Meta!$B$7),1,0)</f>
        <v>1</v>
      </c>
      <c r="AC1364" s="41">
        <f>IF(AND(tbl_PV_Milestones[[#This Row],[Planned YTD]]=1,tbl_PV_Milestones[[#This Row],[Complete]]="Yes"),1,0)</f>
        <v>1</v>
      </c>
      <c r="AD1364" s="41">
        <f>IF(AND(tbl_PV_Milestones[[#This Row],[Actual/Schedule Finish]]&lt;PV_Meta!$B$7,tbl_PV_Milestones[[#This Row],[Complete]]="No",tbl_PV_Milestones[[#This Row],[Project Status]]&lt;&gt;"On Hold"),1,0)</f>
        <v>0</v>
      </c>
      <c r="AE1364" s="41">
        <f>IF(AND(tbl_PV_Milestones[[#This Row],[Actual/Schedule Finish]]&gt;tbl_PV_Milestones[[#This Row],[Baseline Date]],tbl_PV_Milestones[[#This Row],[Complete]]="No",tbl_PV_Milestones[[#This Row],[Project Status]]&lt;&gt;"On Hold",tbl_PV_Milestones[[#This Row],[Overdue]]=0,tbl_PV_Milestones[[#This Row],[To be Baselined]]&lt;&gt;1),1,0)</f>
        <v>0</v>
      </c>
      <c r="AF1364" s="41">
        <f>IF(AND(tbl_PV_Milestones[[#This Row],[BL FY]]=2025,tbl_PV_Milestones[[#This Row],[Finish FY]]&gt;2025),1,0)</f>
        <v>0</v>
      </c>
      <c r="AG1364" s="56" t="str">
        <f>_xlfn.XLOOKUP(tbl_PV_Milestones[[#This Row],[Work ID]],tbl_PV_Meta[Work ID '#],tbl_PV_Meta[Project Manager/Owner],,0)</f>
        <v>Project Manager 33</v>
      </c>
      <c r="AH1364" s="6"/>
    </row>
    <row r="1365" spans="4:34" x14ac:dyDescent="0.25">
      <c r="D1365" s="6" t="s">
        <v>806</v>
      </c>
      <c r="E1365" s="6" t="s">
        <v>503</v>
      </c>
      <c r="F1365" s="6" t="s">
        <v>1712</v>
      </c>
      <c r="G1365" s="6" t="s">
        <v>535</v>
      </c>
      <c r="H1365" s="6" t="s">
        <v>505</v>
      </c>
      <c r="I1365" s="6" t="s">
        <v>510</v>
      </c>
      <c r="J1365" s="6" t="s">
        <v>806</v>
      </c>
      <c r="K1365" s="6" t="s">
        <v>36</v>
      </c>
      <c r="L1365" s="6" t="s">
        <v>85</v>
      </c>
      <c r="M1365" s="43"/>
      <c r="N1365" s="44" t="s">
        <v>1979</v>
      </c>
      <c r="O1365" s="39">
        <v>45565.708333333299</v>
      </c>
      <c r="P1365" s="39">
        <v>45565.708333333299</v>
      </c>
      <c r="Q1365" s="6">
        <v>0</v>
      </c>
      <c r="R1365" s="6">
        <v>0</v>
      </c>
      <c r="S1365" s="45" t="e">
        <f>_xlfn.CONCAT(#REF!,TRIM(tbl_PV_Milestones[[#This Row],[Milestone Description]]))</f>
        <v>#REF!</v>
      </c>
      <c r="T1365" s="84" t="str">
        <f>IF(COUNTIF(tbl_PV_Milestones[UID],tbl_PV_Milestones[[#This Row],[UID]])&gt;1,"Duplicate","")</f>
        <v>Duplicate</v>
      </c>
      <c r="U1365" s="42" t="str">
        <f>_xlfn.XLOOKUP(tbl_PV_Milestones[[#This Row],[Work ID]],tbl_PV_Meta[Work ID '#],tbl_PV_Meta[Sub-Portfolio])</f>
        <v>Sub-Portfolio 7</v>
      </c>
      <c r="V1365" s="41">
        <f>IF(MONTH(tbl_PV_Milestones[[#This Row],[Baseline Date]])&lt;7,YEAR(tbl_PV_Milestones[[#This Row],[Baseline Date]]),YEAR(tbl_PV_Milestones[[#This Row],[Baseline Date]])+1)</f>
        <v>2025</v>
      </c>
      <c r="W1365" s="41">
        <f>IF(MONTH(tbl_PV_Milestones[[#This Row],[Actual/Schedule Finish]])&lt;7,YEAR(tbl_PV_Milestones[[#This Row],[Actual/Schedule Finish]]),YEAR(tbl_PV_Milestones[[#This Row],[Actual/Schedule Finish]])+1)</f>
        <v>2025</v>
      </c>
      <c r="X1365" s="41" t="str">
        <f>IF(OR(tbl_PV_Milestones[[#This Row],[Project Status]]="Completed",tbl_PV_Milestones[[#This Row],[Project Status]]="Assumed Completed"),"Yes","No")</f>
        <v>Yes</v>
      </c>
      <c r="Y1365" s="41">
        <f>IF(tbl_PV_Milestones[[#This Row],[Baseline Date]]="",1,0)</f>
        <v>0</v>
      </c>
      <c r="Z1365" s="41">
        <f>IF(tbl_PV_Milestones[[#This Row],[Baseline Date]]&lt;PV_Meta!$B$7,1,0)</f>
        <v>1</v>
      </c>
      <c r="AA1365" s="41">
        <f>IF(tbl_PV_Milestones[[#This Row],[Complete]]="Yes",1,0)</f>
        <v>1</v>
      </c>
      <c r="AB1365" s="41">
        <f>IF(AND(tbl_PV_Milestones[[#This Row],[BL FY]]=2025,tbl_PV_Milestones[[#This Row],[Baseline Date]]&lt;PV_Meta!$B$7),1,0)</f>
        <v>1</v>
      </c>
      <c r="AC1365" s="41">
        <f>IF(AND(tbl_PV_Milestones[[#This Row],[Planned YTD]]=1,tbl_PV_Milestones[[#This Row],[Complete]]="Yes"),1,0)</f>
        <v>1</v>
      </c>
      <c r="AD1365" s="41">
        <f>IF(AND(tbl_PV_Milestones[[#This Row],[Actual/Schedule Finish]]&lt;PV_Meta!$B$7,tbl_PV_Milestones[[#This Row],[Complete]]="No",tbl_PV_Milestones[[#This Row],[Project Status]]&lt;&gt;"On Hold"),1,0)</f>
        <v>0</v>
      </c>
      <c r="AE1365" s="41">
        <f>IF(AND(tbl_PV_Milestones[[#This Row],[Actual/Schedule Finish]]&gt;tbl_PV_Milestones[[#This Row],[Baseline Date]],tbl_PV_Milestones[[#This Row],[Complete]]="No",tbl_PV_Milestones[[#This Row],[Project Status]]&lt;&gt;"On Hold",tbl_PV_Milestones[[#This Row],[Overdue]]=0,tbl_PV_Milestones[[#This Row],[To be Baselined]]&lt;&gt;1),1,0)</f>
        <v>0</v>
      </c>
      <c r="AF1365" s="41">
        <f>IF(AND(tbl_PV_Milestones[[#This Row],[BL FY]]=2025,tbl_PV_Milestones[[#This Row],[Finish FY]]&gt;2025),1,0)</f>
        <v>0</v>
      </c>
      <c r="AG1365" s="56" t="str">
        <f>_xlfn.XLOOKUP(tbl_PV_Milestones[[#This Row],[Work ID]],tbl_PV_Meta[Work ID '#],tbl_PV_Meta[Project Manager/Owner],,0)</f>
        <v>Project Manager 33</v>
      </c>
      <c r="AH1365" s="6"/>
    </row>
    <row r="1366" spans="4:34" x14ac:dyDescent="0.25">
      <c r="D1366" s="6" t="s">
        <v>806</v>
      </c>
      <c r="E1366" s="6" t="s">
        <v>580</v>
      </c>
      <c r="F1366" s="6" t="s">
        <v>1712</v>
      </c>
      <c r="G1366" s="6" t="s">
        <v>536</v>
      </c>
      <c r="H1366" s="6" t="s">
        <v>505</v>
      </c>
      <c r="I1366" s="6" t="s">
        <v>510</v>
      </c>
      <c r="J1366" s="6" t="s">
        <v>806</v>
      </c>
      <c r="K1366" s="6" t="s">
        <v>36</v>
      </c>
      <c r="L1366" s="6" t="s">
        <v>85</v>
      </c>
      <c r="M1366" s="43"/>
      <c r="N1366" s="44" t="s">
        <v>1979</v>
      </c>
      <c r="O1366" s="39">
        <v>45771.708333333299</v>
      </c>
      <c r="P1366" s="39">
        <v>45747.708333333299</v>
      </c>
      <c r="Q1366" s="6">
        <v>-16</v>
      </c>
      <c r="R1366" s="6">
        <v>-2.7210884353741499E-2</v>
      </c>
      <c r="S1366" s="45" t="e">
        <f>_xlfn.CONCAT(#REF!,TRIM(tbl_PV_Milestones[[#This Row],[Milestone Description]]))</f>
        <v>#REF!</v>
      </c>
      <c r="T1366" s="84" t="str">
        <f>IF(COUNTIF(tbl_PV_Milestones[UID],tbl_PV_Milestones[[#This Row],[UID]])&gt;1,"Duplicate","")</f>
        <v>Duplicate</v>
      </c>
      <c r="U1366" s="42" t="str">
        <f>_xlfn.XLOOKUP(tbl_PV_Milestones[[#This Row],[Work ID]],tbl_PV_Meta[Work ID '#],tbl_PV_Meta[Sub-Portfolio])</f>
        <v>Sub-Portfolio 7</v>
      </c>
      <c r="V1366" s="41">
        <f>IF(MONTH(tbl_PV_Milestones[[#This Row],[Baseline Date]])&lt;7,YEAR(tbl_PV_Milestones[[#This Row],[Baseline Date]]),YEAR(tbl_PV_Milestones[[#This Row],[Baseline Date]])+1)</f>
        <v>2025</v>
      </c>
      <c r="W1366" s="41">
        <f>IF(MONTH(tbl_PV_Milestones[[#This Row],[Actual/Schedule Finish]])&lt;7,YEAR(tbl_PV_Milestones[[#This Row],[Actual/Schedule Finish]]),YEAR(tbl_PV_Milestones[[#This Row],[Actual/Schedule Finish]])+1)</f>
        <v>2025</v>
      </c>
      <c r="X1366" s="41" t="str">
        <f>IF(OR(tbl_PV_Milestones[[#This Row],[Project Status]]="Completed",tbl_PV_Milestones[[#This Row],[Project Status]]="Assumed Completed"),"Yes","No")</f>
        <v>Yes</v>
      </c>
      <c r="Y1366" s="41">
        <f>IF(tbl_PV_Milestones[[#This Row],[Baseline Date]]="",1,0)</f>
        <v>0</v>
      </c>
      <c r="Z1366" s="41">
        <f>IF(tbl_PV_Milestones[[#This Row],[Baseline Date]]&lt;PV_Meta!$B$7,1,0)</f>
        <v>1</v>
      </c>
      <c r="AA1366" s="41">
        <f>IF(tbl_PV_Milestones[[#This Row],[Complete]]="Yes",1,0)</f>
        <v>1</v>
      </c>
      <c r="AB1366" s="41">
        <f>IF(AND(tbl_PV_Milestones[[#This Row],[BL FY]]=2025,tbl_PV_Milestones[[#This Row],[Baseline Date]]&lt;PV_Meta!$B$7),1,0)</f>
        <v>1</v>
      </c>
      <c r="AC1366" s="41">
        <f>IF(AND(tbl_PV_Milestones[[#This Row],[Planned YTD]]=1,tbl_PV_Milestones[[#This Row],[Complete]]="Yes"),1,0)</f>
        <v>1</v>
      </c>
      <c r="AD1366" s="41">
        <f>IF(AND(tbl_PV_Milestones[[#This Row],[Actual/Schedule Finish]]&lt;PV_Meta!$B$7,tbl_PV_Milestones[[#This Row],[Complete]]="No",tbl_PV_Milestones[[#This Row],[Project Status]]&lt;&gt;"On Hold"),1,0)</f>
        <v>0</v>
      </c>
      <c r="AE1366" s="41">
        <f>IF(AND(tbl_PV_Milestones[[#This Row],[Actual/Schedule Finish]]&gt;tbl_PV_Milestones[[#This Row],[Baseline Date]],tbl_PV_Milestones[[#This Row],[Complete]]="No",tbl_PV_Milestones[[#This Row],[Project Status]]&lt;&gt;"On Hold",tbl_PV_Milestones[[#This Row],[Overdue]]=0,tbl_PV_Milestones[[#This Row],[To be Baselined]]&lt;&gt;1),1,0)</f>
        <v>0</v>
      </c>
      <c r="AF1366" s="41">
        <f>IF(AND(tbl_PV_Milestones[[#This Row],[BL FY]]=2025,tbl_PV_Milestones[[#This Row],[Finish FY]]&gt;2025),1,0)</f>
        <v>0</v>
      </c>
      <c r="AG1366" s="56" t="str">
        <f>_xlfn.XLOOKUP(tbl_PV_Milestones[[#This Row],[Work ID]],tbl_PV_Meta[Work ID '#],tbl_PV_Meta[Project Manager/Owner],,0)</f>
        <v>Project Manager 33</v>
      </c>
      <c r="AH1366" s="6"/>
    </row>
    <row r="1367" spans="4:34" x14ac:dyDescent="0.25">
      <c r="D1367" s="6" t="s">
        <v>806</v>
      </c>
      <c r="E1367" s="6" t="s">
        <v>580</v>
      </c>
      <c r="F1367" s="6" t="s">
        <v>1712</v>
      </c>
      <c r="G1367" s="6" t="s">
        <v>539</v>
      </c>
      <c r="H1367" s="6" t="s">
        <v>505</v>
      </c>
      <c r="I1367" s="6" t="s">
        <v>510</v>
      </c>
      <c r="J1367" s="6" t="s">
        <v>806</v>
      </c>
      <c r="K1367" s="6" t="s">
        <v>36</v>
      </c>
      <c r="L1367" s="6" t="s">
        <v>85</v>
      </c>
      <c r="M1367" s="43"/>
      <c r="N1367" s="44" t="s">
        <v>1979</v>
      </c>
      <c r="O1367" s="39">
        <v>45748.708333333299</v>
      </c>
      <c r="P1367" s="39">
        <v>45726.708333333299</v>
      </c>
      <c r="Q1367" s="6">
        <v>-16</v>
      </c>
      <c r="R1367" s="6">
        <v>-2.7210884353741499E-2</v>
      </c>
      <c r="S1367" s="45" t="e">
        <f>_xlfn.CONCAT(#REF!,TRIM(tbl_PV_Milestones[[#This Row],[Milestone Description]]))</f>
        <v>#REF!</v>
      </c>
      <c r="T1367" s="84" t="str">
        <f>IF(COUNTIF(tbl_PV_Milestones[UID],tbl_PV_Milestones[[#This Row],[UID]])&gt;1,"Duplicate","")</f>
        <v>Duplicate</v>
      </c>
      <c r="U1367" s="42" t="str">
        <f>_xlfn.XLOOKUP(tbl_PV_Milestones[[#This Row],[Work ID]],tbl_PV_Meta[Work ID '#],tbl_PV_Meta[Sub-Portfolio])</f>
        <v>Sub-Portfolio 7</v>
      </c>
      <c r="V1367" s="41">
        <f>IF(MONTH(tbl_PV_Milestones[[#This Row],[Baseline Date]])&lt;7,YEAR(tbl_PV_Milestones[[#This Row],[Baseline Date]]),YEAR(tbl_PV_Milestones[[#This Row],[Baseline Date]])+1)</f>
        <v>2025</v>
      </c>
      <c r="W1367" s="41">
        <f>IF(MONTH(tbl_PV_Milestones[[#This Row],[Actual/Schedule Finish]])&lt;7,YEAR(tbl_PV_Milestones[[#This Row],[Actual/Schedule Finish]]),YEAR(tbl_PV_Milestones[[#This Row],[Actual/Schedule Finish]])+1)</f>
        <v>2025</v>
      </c>
      <c r="X1367" s="41" t="str">
        <f>IF(OR(tbl_PV_Milestones[[#This Row],[Project Status]]="Completed",tbl_PV_Milestones[[#This Row],[Project Status]]="Assumed Completed"),"Yes","No")</f>
        <v>Yes</v>
      </c>
      <c r="Y1367" s="41">
        <f>IF(tbl_PV_Milestones[[#This Row],[Baseline Date]]="",1,0)</f>
        <v>0</v>
      </c>
      <c r="Z1367" s="41">
        <f>IF(tbl_PV_Milestones[[#This Row],[Baseline Date]]&lt;PV_Meta!$B$7,1,0)</f>
        <v>1</v>
      </c>
      <c r="AA1367" s="41">
        <f>IF(tbl_PV_Milestones[[#This Row],[Complete]]="Yes",1,0)</f>
        <v>1</v>
      </c>
      <c r="AB1367" s="41">
        <f>IF(AND(tbl_PV_Milestones[[#This Row],[BL FY]]=2025,tbl_PV_Milestones[[#This Row],[Baseline Date]]&lt;PV_Meta!$B$7),1,0)</f>
        <v>1</v>
      </c>
      <c r="AC1367" s="41">
        <f>IF(AND(tbl_PV_Milestones[[#This Row],[Planned YTD]]=1,tbl_PV_Milestones[[#This Row],[Complete]]="Yes"),1,0)</f>
        <v>1</v>
      </c>
      <c r="AD1367" s="41">
        <f>IF(AND(tbl_PV_Milestones[[#This Row],[Actual/Schedule Finish]]&lt;PV_Meta!$B$7,tbl_PV_Milestones[[#This Row],[Complete]]="No",tbl_PV_Milestones[[#This Row],[Project Status]]&lt;&gt;"On Hold"),1,0)</f>
        <v>0</v>
      </c>
      <c r="AE1367" s="41">
        <f>IF(AND(tbl_PV_Milestones[[#This Row],[Actual/Schedule Finish]]&gt;tbl_PV_Milestones[[#This Row],[Baseline Date]],tbl_PV_Milestones[[#This Row],[Complete]]="No",tbl_PV_Milestones[[#This Row],[Project Status]]&lt;&gt;"On Hold",tbl_PV_Milestones[[#This Row],[Overdue]]=0,tbl_PV_Milestones[[#This Row],[To be Baselined]]&lt;&gt;1),1,0)</f>
        <v>0</v>
      </c>
      <c r="AF1367" s="41">
        <f>IF(AND(tbl_PV_Milestones[[#This Row],[BL FY]]=2025,tbl_PV_Milestones[[#This Row],[Finish FY]]&gt;2025),1,0)</f>
        <v>0</v>
      </c>
      <c r="AG1367" s="56" t="str">
        <f>_xlfn.XLOOKUP(tbl_PV_Milestones[[#This Row],[Work ID]],tbl_PV_Meta[Work ID '#],tbl_PV_Meta[Project Manager/Owner],,0)</f>
        <v>Project Manager 33</v>
      </c>
      <c r="AH1367" s="6"/>
    </row>
    <row r="1368" spans="4:34" x14ac:dyDescent="0.25">
      <c r="D1368" s="6" t="s">
        <v>806</v>
      </c>
      <c r="E1368" s="6" t="s">
        <v>580</v>
      </c>
      <c r="F1368" s="6" t="s">
        <v>1712</v>
      </c>
      <c r="G1368" s="6" t="s">
        <v>541</v>
      </c>
      <c r="H1368" s="6" t="s">
        <v>505</v>
      </c>
      <c r="I1368" s="6" t="s">
        <v>510</v>
      </c>
      <c r="J1368" s="6" t="s">
        <v>806</v>
      </c>
      <c r="K1368" s="6" t="s">
        <v>36</v>
      </c>
      <c r="L1368" s="6" t="s">
        <v>85</v>
      </c>
      <c r="M1368" s="43"/>
      <c r="N1368" s="44" t="s">
        <v>1979</v>
      </c>
      <c r="O1368" s="39">
        <v>45771.708333333299</v>
      </c>
      <c r="P1368" s="39">
        <v>45744.708333333299</v>
      </c>
      <c r="Q1368" s="6">
        <v>-17</v>
      </c>
      <c r="R1368" s="6">
        <v>-2.8911564625850299E-2</v>
      </c>
      <c r="S1368" s="45" t="e">
        <f>_xlfn.CONCAT(#REF!,TRIM(tbl_PV_Milestones[[#This Row],[Milestone Description]]))</f>
        <v>#REF!</v>
      </c>
      <c r="T1368" s="84" t="str">
        <f>IF(COUNTIF(tbl_PV_Milestones[UID],tbl_PV_Milestones[[#This Row],[UID]])&gt;1,"Duplicate","")</f>
        <v>Duplicate</v>
      </c>
      <c r="U1368" s="42" t="str">
        <f>_xlfn.XLOOKUP(tbl_PV_Milestones[[#This Row],[Work ID]],tbl_PV_Meta[Work ID '#],tbl_PV_Meta[Sub-Portfolio])</f>
        <v>Sub-Portfolio 7</v>
      </c>
      <c r="V1368" s="41">
        <f>IF(MONTH(tbl_PV_Milestones[[#This Row],[Baseline Date]])&lt;7,YEAR(tbl_PV_Milestones[[#This Row],[Baseline Date]]),YEAR(tbl_PV_Milestones[[#This Row],[Baseline Date]])+1)</f>
        <v>2025</v>
      </c>
      <c r="W1368" s="41">
        <f>IF(MONTH(tbl_PV_Milestones[[#This Row],[Actual/Schedule Finish]])&lt;7,YEAR(tbl_PV_Milestones[[#This Row],[Actual/Schedule Finish]]),YEAR(tbl_PV_Milestones[[#This Row],[Actual/Schedule Finish]])+1)</f>
        <v>2025</v>
      </c>
      <c r="X1368" s="41" t="str">
        <f>IF(OR(tbl_PV_Milestones[[#This Row],[Project Status]]="Completed",tbl_PV_Milestones[[#This Row],[Project Status]]="Assumed Completed"),"Yes","No")</f>
        <v>Yes</v>
      </c>
      <c r="Y1368" s="41">
        <f>IF(tbl_PV_Milestones[[#This Row],[Baseline Date]]="",1,0)</f>
        <v>0</v>
      </c>
      <c r="Z1368" s="41">
        <f>IF(tbl_PV_Milestones[[#This Row],[Baseline Date]]&lt;PV_Meta!$B$7,1,0)</f>
        <v>1</v>
      </c>
      <c r="AA1368" s="41">
        <f>IF(tbl_PV_Milestones[[#This Row],[Complete]]="Yes",1,0)</f>
        <v>1</v>
      </c>
      <c r="AB1368" s="41">
        <f>IF(AND(tbl_PV_Milestones[[#This Row],[BL FY]]=2025,tbl_PV_Milestones[[#This Row],[Baseline Date]]&lt;PV_Meta!$B$7),1,0)</f>
        <v>1</v>
      </c>
      <c r="AC1368" s="41">
        <f>IF(AND(tbl_PV_Milestones[[#This Row],[Planned YTD]]=1,tbl_PV_Milestones[[#This Row],[Complete]]="Yes"),1,0)</f>
        <v>1</v>
      </c>
      <c r="AD1368" s="41">
        <f>IF(AND(tbl_PV_Milestones[[#This Row],[Actual/Schedule Finish]]&lt;PV_Meta!$B$7,tbl_PV_Milestones[[#This Row],[Complete]]="No",tbl_PV_Milestones[[#This Row],[Project Status]]&lt;&gt;"On Hold"),1,0)</f>
        <v>0</v>
      </c>
      <c r="AE1368" s="41">
        <f>IF(AND(tbl_PV_Milestones[[#This Row],[Actual/Schedule Finish]]&gt;tbl_PV_Milestones[[#This Row],[Baseline Date]],tbl_PV_Milestones[[#This Row],[Complete]]="No",tbl_PV_Milestones[[#This Row],[Project Status]]&lt;&gt;"On Hold",tbl_PV_Milestones[[#This Row],[Overdue]]=0,tbl_PV_Milestones[[#This Row],[To be Baselined]]&lt;&gt;1),1,0)</f>
        <v>0</v>
      </c>
      <c r="AF1368" s="41">
        <f>IF(AND(tbl_PV_Milestones[[#This Row],[BL FY]]=2025,tbl_PV_Milestones[[#This Row],[Finish FY]]&gt;2025),1,0)</f>
        <v>0</v>
      </c>
      <c r="AG1368" s="56" t="str">
        <f>_xlfn.XLOOKUP(tbl_PV_Milestones[[#This Row],[Work ID]],tbl_PV_Meta[Work ID '#],tbl_PV_Meta[Project Manager/Owner],,0)</f>
        <v>Project Manager 33</v>
      </c>
      <c r="AH1368" s="6"/>
    </row>
    <row r="1369" spans="4:34" x14ac:dyDescent="0.25">
      <c r="D1369" s="6" t="s">
        <v>806</v>
      </c>
      <c r="E1369" s="6" t="s">
        <v>503</v>
      </c>
      <c r="F1369" s="6" t="s">
        <v>1712</v>
      </c>
      <c r="G1369" s="6" t="s">
        <v>558</v>
      </c>
      <c r="H1369" s="6" t="s">
        <v>505</v>
      </c>
      <c r="I1369" s="6" t="s">
        <v>510</v>
      </c>
      <c r="J1369" s="6" t="s">
        <v>806</v>
      </c>
      <c r="K1369" s="6" t="s">
        <v>36</v>
      </c>
      <c r="L1369" s="6" t="s">
        <v>85</v>
      </c>
      <c r="M1369" s="43"/>
      <c r="N1369" s="44" t="s">
        <v>1979</v>
      </c>
      <c r="O1369" s="39">
        <v>45569.708333333299</v>
      </c>
      <c r="P1369" s="39">
        <v>45569.708333333299</v>
      </c>
      <c r="Q1369" s="6">
        <v>0</v>
      </c>
      <c r="R1369" s="6">
        <v>0</v>
      </c>
      <c r="S1369" s="45" t="e">
        <f>_xlfn.CONCAT(#REF!,TRIM(tbl_PV_Milestones[[#This Row],[Milestone Description]]))</f>
        <v>#REF!</v>
      </c>
      <c r="T1369" s="84" t="str">
        <f>IF(COUNTIF(tbl_PV_Milestones[UID],tbl_PV_Milestones[[#This Row],[UID]])&gt;1,"Duplicate","")</f>
        <v>Duplicate</v>
      </c>
      <c r="U1369" s="42" t="str">
        <f>_xlfn.XLOOKUP(tbl_PV_Milestones[[#This Row],[Work ID]],tbl_PV_Meta[Work ID '#],tbl_PV_Meta[Sub-Portfolio])</f>
        <v>Sub-Portfolio 7</v>
      </c>
      <c r="V1369" s="41">
        <f>IF(MONTH(tbl_PV_Milestones[[#This Row],[Baseline Date]])&lt;7,YEAR(tbl_PV_Milestones[[#This Row],[Baseline Date]]),YEAR(tbl_PV_Milestones[[#This Row],[Baseline Date]])+1)</f>
        <v>2025</v>
      </c>
      <c r="W1369" s="41">
        <f>IF(MONTH(tbl_PV_Milestones[[#This Row],[Actual/Schedule Finish]])&lt;7,YEAR(tbl_PV_Milestones[[#This Row],[Actual/Schedule Finish]]),YEAR(tbl_PV_Milestones[[#This Row],[Actual/Schedule Finish]])+1)</f>
        <v>2025</v>
      </c>
      <c r="X1369" s="41" t="str">
        <f>IF(OR(tbl_PV_Milestones[[#This Row],[Project Status]]="Completed",tbl_PV_Milestones[[#This Row],[Project Status]]="Assumed Completed"),"Yes","No")</f>
        <v>Yes</v>
      </c>
      <c r="Y1369" s="41">
        <f>IF(tbl_PV_Milestones[[#This Row],[Baseline Date]]="",1,0)</f>
        <v>0</v>
      </c>
      <c r="Z1369" s="41">
        <f>IF(tbl_PV_Milestones[[#This Row],[Baseline Date]]&lt;PV_Meta!$B$7,1,0)</f>
        <v>1</v>
      </c>
      <c r="AA1369" s="41">
        <f>IF(tbl_PV_Milestones[[#This Row],[Complete]]="Yes",1,0)</f>
        <v>1</v>
      </c>
      <c r="AB1369" s="41">
        <f>IF(AND(tbl_PV_Milestones[[#This Row],[BL FY]]=2025,tbl_PV_Milestones[[#This Row],[Baseline Date]]&lt;PV_Meta!$B$7),1,0)</f>
        <v>1</v>
      </c>
      <c r="AC1369" s="41">
        <f>IF(AND(tbl_PV_Milestones[[#This Row],[Planned YTD]]=1,tbl_PV_Milestones[[#This Row],[Complete]]="Yes"),1,0)</f>
        <v>1</v>
      </c>
      <c r="AD1369" s="41">
        <f>IF(AND(tbl_PV_Milestones[[#This Row],[Actual/Schedule Finish]]&lt;PV_Meta!$B$7,tbl_PV_Milestones[[#This Row],[Complete]]="No",tbl_PV_Milestones[[#This Row],[Project Status]]&lt;&gt;"On Hold"),1,0)</f>
        <v>0</v>
      </c>
      <c r="AE1369" s="41">
        <f>IF(AND(tbl_PV_Milestones[[#This Row],[Actual/Schedule Finish]]&gt;tbl_PV_Milestones[[#This Row],[Baseline Date]],tbl_PV_Milestones[[#This Row],[Complete]]="No",tbl_PV_Milestones[[#This Row],[Project Status]]&lt;&gt;"On Hold",tbl_PV_Milestones[[#This Row],[Overdue]]=0,tbl_PV_Milestones[[#This Row],[To be Baselined]]&lt;&gt;1),1,0)</f>
        <v>0</v>
      </c>
      <c r="AF1369" s="41">
        <f>IF(AND(tbl_PV_Milestones[[#This Row],[BL FY]]=2025,tbl_PV_Milestones[[#This Row],[Finish FY]]&gt;2025),1,0)</f>
        <v>0</v>
      </c>
      <c r="AG1369" s="56" t="str">
        <f>_xlfn.XLOOKUP(tbl_PV_Milestones[[#This Row],[Work ID]],tbl_PV_Meta[Work ID '#],tbl_PV_Meta[Project Manager/Owner],,0)</f>
        <v>Project Manager 33</v>
      </c>
      <c r="AH1369" s="6"/>
    </row>
    <row r="1370" spans="4:34" x14ac:dyDescent="0.25">
      <c r="D1370" s="6" t="s">
        <v>806</v>
      </c>
      <c r="E1370" s="6" t="s">
        <v>503</v>
      </c>
      <c r="F1370" s="6" t="s">
        <v>1712</v>
      </c>
      <c r="G1370" s="6" t="s">
        <v>559</v>
      </c>
      <c r="H1370" s="6" t="s">
        <v>505</v>
      </c>
      <c r="I1370" s="6" t="s">
        <v>510</v>
      </c>
      <c r="J1370" s="6" t="s">
        <v>806</v>
      </c>
      <c r="K1370" s="6" t="s">
        <v>36</v>
      </c>
      <c r="L1370" s="6" t="s">
        <v>85</v>
      </c>
      <c r="M1370" s="43"/>
      <c r="N1370" s="44" t="s">
        <v>1979</v>
      </c>
      <c r="O1370" s="39">
        <v>45569.708333333299</v>
      </c>
      <c r="P1370" s="39">
        <v>45569.708333333299</v>
      </c>
      <c r="Q1370" s="6">
        <v>0</v>
      </c>
      <c r="R1370" s="6">
        <v>0</v>
      </c>
      <c r="S1370" s="45" t="e">
        <f>_xlfn.CONCAT(#REF!,TRIM(tbl_PV_Milestones[[#This Row],[Milestone Description]]))</f>
        <v>#REF!</v>
      </c>
      <c r="T1370" s="84" t="str">
        <f>IF(COUNTIF(tbl_PV_Milestones[UID],tbl_PV_Milestones[[#This Row],[UID]])&gt;1,"Duplicate","")</f>
        <v>Duplicate</v>
      </c>
      <c r="U1370" s="42" t="str">
        <f>_xlfn.XLOOKUP(tbl_PV_Milestones[[#This Row],[Work ID]],tbl_PV_Meta[Work ID '#],tbl_PV_Meta[Sub-Portfolio])</f>
        <v>Sub-Portfolio 7</v>
      </c>
      <c r="V1370" s="41">
        <f>IF(MONTH(tbl_PV_Milestones[[#This Row],[Baseline Date]])&lt;7,YEAR(tbl_PV_Milestones[[#This Row],[Baseline Date]]),YEAR(tbl_PV_Milestones[[#This Row],[Baseline Date]])+1)</f>
        <v>2025</v>
      </c>
      <c r="W1370" s="41">
        <f>IF(MONTH(tbl_PV_Milestones[[#This Row],[Actual/Schedule Finish]])&lt;7,YEAR(tbl_PV_Milestones[[#This Row],[Actual/Schedule Finish]]),YEAR(tbl_PV_Milestones[[#This Row],[Actual/Schedule Finish]])+1)</f>
        <v>2025</v>
      </c>
      <c r="X1370" s="41" t="str">
        <f>IF(OR(tbl_PV_Milestones[[#This Row],[Project Status]]="Completed",tbl_PV_Milestones[[#This Row],[Project Status]]="Assumed Completed"),"Yes","No")</f>
        <v>Yes</v>
      </c>
      <c r="Y1370" s="41">
        <f>IF(tbl_PV_Milestones[[#This Row],[Baseline Date]]="",1,0)</f>
        <v>0</v>
      </c>
      <c r="Z1370" s="41">
        <f>IF(tbl_PV_Milestones[[#This Row],[Baseline Date]]&lt;PV_Meta!$B$7,1,0)</f>
        <v>1</v>
      </c>
      <c r="AA1370" s="41">
        <f>IF(tbl_PV_Milestones[[#This Row],[Complete]]="Yes",1,0)</f>
        <v>1</v>
      </c>
      <c r="AB1370" s="41">
        <f>IF(AND(tbl_PV_Milestones[[#This Row],[BL FY]]=2025,tbl_PV_Milestones[[#This Row],[Baseline Date]]&lt;PV_Meta!$B$7),1,0)</f>
        <v>1</v>
      </c>
      <c r="AC1370" s="41">
        <f>IF(AND(tbl_PV_Milestones[[#This Row],[Planned YTD]]=1,tbl_PV_Milestones[[#This Row],[Complete]]="Yes"),1,0)</f>
        <v>1</v>
      </c>
      <c r="AD1370" s="41">
        <f>IF(AND(tbl_PV_Milestones[[#This Row],[Actual/Schedule Finish]]&lt;PV_Meta!$B$7,tbl_PV_Milestones[[#This Row],[Complete]]="No",tbl_PV_Milestones[[#This Row],[Project Status]]&lt;&gt;"On Hold"),1,0)</f>
        <v>0</v>
      </c>
      <c r="AE1370" s="41">
        <f>IF(AND(tbl_PV_Milestones[[#This Row],[Actual/Schedule Finish]]&gt;tbl_PV_Milestones[[#This Row],[Baseline Date]],tbl_PV_Milestones[[#This Row],[Complete]]="No",tbl_PV_Milestones[[#This Row],[Project Status]]&lt;&gt;"On Hold",tbl_PV_Milestones[[#This Row],[Overdue]]=0,tbl_PV_Milestones[[#This Row],[To be Baselined]]&lt;&gt;1),1,0)</f>
        <v>0</v>
      </c>
      <c r="AF1370" s="41">
        <f>IF(AND(tbl_PV_Milestones[[#This Row],[BL FY]]=2025,tbl_PV_Milestones[[#This Row],[Finish FY]]&gt;2025),1,0)</f>
        <v>0</v>
      </c>
      <c r="AG1370" s="56" t="str">
        <f>_xlfn.XLOOKUP(tbl_PV_Milestones[[#This Row],[Work ID]],tbl_PV_Meta[Work ID '#],tbl_PV_Meta[Project Manager/Owner],,0)</f>
        <v>Project Manager 33</v>
      </c>
      <c r="AH1370" s="6"/>
    </row>
    <row r="1371" spans="4:34" x14ac:dyDescent="0.25">
      <c r="D1371" s="6" t="s">
        <v>806</v>
      </c>
      <c r="E1371" s="6" t="s">
        <v>503</v>
      </c>
      <c r="F1371" s="6" t="s">
        <v>1712</v>
      </c>
      <c r="G1371" s="6" t="s">
        <v>545</v>
      </c>
      <c r="H1371" s="6" t="s">
        <v>505</v>
      </c>
      <c r="I1371" s="6" t="s">
        <v>510</v>
      </c>
      <c r="J1371" s="6" t="s">
        <v>806</v>
      </c>
      <c r="K1371" s="6" t="s">
        <v>36</v>
      </c>
      <c r="L1371" s="6" t="s">
        <v>85</v>
      </c>
      <c r="M1371" s="43"/>
      <c r="N1371" s="44" t="s">
        <v>1979</v>
      </c>
      <c r="O1371" s="39">
        <v>45622.708333333299</v>
      </c>
      <c r="P1371" s="39">
        <v>45622.708333333299</v>
      </c>
      <c r="Q1371" s="6">
        <v>0</v>
      </c>
      <c r="R1371" s="6">
        <v>0</v>
      </c>
      <c r="S1371" s="45" t="e">
        <f>_xlfn.CONCAT(#REF!,TRIM(tbl_PV_Milestones[[#This Row],[Milestone Description]]))</f>
        <v>#REF!</v>
      </c>
      <c r="T1371" s="84" t="str">
        <f>IF(COUNTIF(tbl_PV_Milestones[UID],tbl_PV_Milestones[[#This Row],[UID]])&gt;1,"Duplicate","")</f>
        <v>Duplicate</v>
      </c>
      <c r="U1371" s="42" t="str">
        <f>_xlfn.XLOOKUP(tbl_PV_Milestones[[#This Row],[Work ID]],tbl_PV_Meta[Work ID '#],tbl_PV_Meta[Sub-Portfolio])</f>
        <v>Sub-Portfolio 7</v>
      </c>
      <c r="V1371" s="41">
        <f>IF(MONTH(tbl_PV_Milestones[[#This Row],[Baseline Date]])&lt;7,YEAR(tbl_PV_Milestones[[#This Row],[Baseline Date]]),YEAR(tbl_PV_Milestones[[#This Row],[Baseline Date]])+1)</f>
        <v>2025</v>
      </c>
      <c r="W1371" s="41">
        <f>IF(MONTH(tbl_PV_Milestones[[#This Row],[Actual/Schedule Finish]])&lt;7,YEAR(tbl_PV_Milestones[[#This Row],[Actual/Schedule Finish]]),YEAR(tbl_PV_Milestones[[#This Row],[Actual/Schedule Finish]])+1)</f>
        <v>2025</v>
      </c>
      <c r="X1371" s="41" t="str">
        <f>IF(OR(tbl_PV_Milestones[[#This Row],[Project Status]]="Completed",tbl_PV_Milestones[[#This Row],[Project Status]]="Assumed Completed"),"Yes","No")</f>
        <v>Yes</v>
      </c>
      <c r="Y1371" s="41">
        <f>IF(tbl_PV_Milestones[[#This Row],[Baseline Date]]="",1,0)</f>
        <v>0</v>
      </c>
      <c r="Z1371" s="41">
        <f>IF(tbl_PV_Milestones[[#This Row],[Baseline Date]]&lt;PV_Meta!$B$7,1,0)</f>
        <v>1</v>
      </c>
      <c r="AA1371" s="41">
        <f>IF(tbl_PV_Milestones[[#This Row],[Complete]]="Yes",1,0)</f>
        <v>1</v>
      </c>
      <c r="AB1371" s="41">
        <f>IF(AND(tbl_PV_Milestones[[#This Row],[BL FY]]=2025,tbl_PV_Milestones[[#This Row],[Baseline Date]]&lt;PV_Meta!$B$7),1,0)</f>
        <v>1</v>
      </c>
      <c r="AC1371" s="41">
        <f>IF(AND(tbl_PV_Milestones[[#This Row],[Planned YTD]]=1,tbl_PV_Milestones[[#This Row],[Complete]]="Yes"),1,0)</f>
        <v>1</v>
      </c>
      <c r="AD1371" s="41">
        <f>IF(AND(tbl_PV_Milestones[[#This Row],[Actual/Schedule Finish]]&lt;PV_Meta!$B$7,tbl_PV_Milestones[[#This Row],[Complete]]="No",tbl_PV_Milestones[[#This Row],[Project Status]]&lt;&gt;"On Hold"),1,0)</f>
        <v>0</v>
      </c>
      <c r="AE1371" s="41">
        <f>IF(AND(tbl_PV_Milestones[[#This Row],[Actual/Schedule Finish]]&gt;tbl_PV_Milestones[[#This Row],[Baseline Date]],tbl_PV_Milestones[[#This Row],[Complete]]="No",tbl_PV_Milestones[[#This Row],[Project Status]]&lt;&gt;"On Hold",tbl_PV_Milestones[[#This Row],[Overdue]]=0,tbl_PV_Milestones[[#This Row],[To be Baselined]]&lt;&gt;1),1,0)</f>
        <v>0</v>
      </c>
      <c r="AF1371" s="41">
        <f>IF(AND(tbl_PV_Milestones[[#This Row],[BL FY]]=2025,tbl_PV_Milestones[[#This Row],[Finish FY]]&gt;2025),1,0)</f>
        <v>0</v>
      </c>
      <c r="AG1371" s="56" t="str">
        <f>_xlfn.XLOOKUP(tbl_PV_Milestones[[#This Row],[Work ID]],tbl_PV_Meta[Work ID '#],tbl_PV_Meta[Project Manager/Owner],,0)</f>
        <v>Project Manager 33</v>
      </c>
      <c r="AH1371" s="6"/>
    </row>
    <row r="1372" spans="4:34" x14ac:dyDescent="0.25">
      <c r="D1372" s="6" t="s">
        <v>806</v>
      </c>
      <c r="E1372" s="6" t="s">
        <v>503</v>
      </c>
      <c r="F1372" s="6" t="s">
        <v>1712</v>
      </c>
      <c r="G1372" s="6" t="s">
        <v>514</v>
      </c>
      <c r="H1372" s="6" t="s">
        <v>505</v>
      </c>
      <c r="I1372" s="6" t="s">
        <v>510</v>
      </c>
      <c r="J1372" s="6" t="s">
        <v>806</v>
      </c>
      <c r="K1372" s="6" t="s">
        <v>36</v>
      </c>
      <c r="L1372" s="6" t="s">
        <v>85</v>
      </c>
      <c r="M1372" s="43"/>
      <c r="N1372" s="44" t="s">
        <v>1979</v>
      </c>
      <c r="O1372" s="39">
        <v>45622.708333333299</v>
      </c>
      <c r="P1372" s="39">
        <v>45622.708333333299</v>
      </c>
      <c r="Q1372" s="6">
        <v>0</v>
      </c>
      <c r="R1372" s="6">
        <v>0</v>
      </c>
      <c r="S1372" s="45" t="e">
        <f>_xlfn.CONCAT(#REF!,TRIM(tbl_PV_Milestones[[#This Row],[Milestone Description]]))</f>
        <v>#REF!</v>
      </c>
      <c r="T1372" s="84" t="str">
        <f>IF(COUNTIF(tbl_PV_Milestones[UID],tbl_PV_Milestones[[#This Row],[UID]])&gt;1,"Duplicate","")</f>
        <v>Duplicate</v>
      </c>
      <c r="U1372" s="42" t="str">
        <f>_xlfn.XLOOKUP(tbl_PV_Milestones[[#This Row],[Work ID]],tbl_PV_Meta[Work ID '#],tbl_PV_Meta[Sub-Portfolio])</f>
        <v>Sub-Portfolio 7</v>
      </c>
      <c r="V1372" s="41">
        <f>IF(MONTH(tbl_PV_Milestones[[#This Row],[Baseline Date]])&lt;7,YEAR(tbl_PV_Milestones[[#This Row],[Baseline Date]]),YEAR(tbl_PV_Milestones[[#This Row],[Baseline Date]])+1)</f>
        <v>2025</v>
      </c>
      <c r="W1372" s="41">
        <f>IF(MONTH(tbl_PV_Milestones[[#This Row],[Actual/Schedule Finish]])&lt;7,YEAR(tbl_PV_Milestones[[#This Row],[Actual/Schedule Finish]]),YEAR(tbl_PV_Milestones[[#This Row],[Actual/Schedule Finish]])+1)</f>
        <v>2025</v>
      </c>
      <c r="X1372" s="41" t="str">
        <f>IF(OR(tbl_PV_Milestones[[#This Row],[Project Status]]="Completed",tbl_PV_Milestones[[#This Row],[Project Status]]="Assumed Completed"),"Yes","No")</f>
        <v>Yes</v>
      </c>
      <c r="Y1372" s="41">
        <f>IF(tbl_PV_Milestones[[#This Row],[Baseline Date]]="",1,0)</f>
        <v>0</v>
      </c>
      <c r="Z1372" s="41">
        <f>IF(tbl_PV_Milestones[[#This Row],[Baseline Date]]&lt;PV_Meta!$B$7,1,0)</f>
        <v>1</v>
      </c>
      <c r="AA1372" s="41">
        <f>IF(tbl_PV_Milestones[[#This Row],[Complete]]="Yes",1,0)</f>
        <v>1</v>
      </c>
      <c r="AB1372" s="41">
        <f>IF(AND(tbl_PV_Milestones[[#This Row],[BL FY]]=2025,tbl_PV_Milestones[[#This Row],[Baseline Date]]&lt;PV_Meta!$B$7),1,0)</f>
        <v>1</v>
      </c>
      <c r="AC1372" s="41">
        <f>IF(AND(tbl_PV_Milestones[[#This Row],[Planned YTD]]=1,tbl_PV_Milestones[[#This Row],[Complete]]="Yes"),1,0)</f>
        <v>1</v>
      </c>
      <c r="AD1372" s="41">
        <f>IF(AND(tbl_PV_Milestones[[#This Row],[Actual/Schedule Finish]]&lt;PV_Meta!$B$7,tbl_PV_Milestones[[#This Row],[Complete]]="No",tbl_PV_Milestones[[#This Row],[Project Status]]&lt;&gt;"On Hold"),1,0)</f>
        <v>0</v>
      </c>
      <c r="AE1372" s="41">
        <f>IF(AND(tbl_PV_Milestones[[#This Row],[Actual/Schedule Finish]]&gt;tbl_PV_Milestones[[#This Row],[Baseline Date]],tbl_PV_Milestones[[#This Row],[Complete]]="No",tbl_PV_Milestones[[#This Row],[Project Status]]&lt;&gt;"On Hold",tbl_PV_Milestones[[#This Row],[Overdue]]=0,tbl_PV_Milestones[[#This Row],[To be Baselined]]&lt;&gt;1),1,0)</f>
        <v>0</v>
      </c>
      <c r="AF1372" s="41">
        <f>IF(AND(tbl_PV_Milestones[[#This Row],[BL FY]]=2025,tbl_PV_Milestones[[#This Row],[Finish FY]]&gt;2025),1,0)</f>
        <v>0</v>
      </c>
      <c r="AG1372" s="56" t="str">
        <f>_xlfn.XLOOKUP(tbl_PV_Milestones[[#This Row],[Work ID]],tbl_PV_Meta[Work ID '#],tbl_PV_Meta[Project Manager/Owner],,0)</f>
        <v>Project Manager 33</v>
      </c>
      <c r="AH1372" s="6"/>
    </row>
    <row r="1373" spans="4:34" x14ac:dyDescent="0.25">
      <c r="D1373" s="6" t="s">
        <v>806</v>
      </c>
      <c r="E1373" s="6" t="s">
        <v>503</v>
      </c>
      <c r="F1373" s="6" t="s">
        <v>1712</v>
      </c>
      <c r="G1373" s="6" t="s">
        <v>515</v>
      </c>
      <c r="H1373" s="6" t="s">
        <v>505</v>
      </c>
      <c r="I1373" s="6" t="s">
        <v>510</v>
      </c>
      <c r="J1373" s="6" t="s">
        <v>806</v>
      </c>
      <c r="K1373" s="6" t="s">
        <v>36</v>
      </c>
      <c r="L1373" s="6" t="s">
        <v>85</v>
      </c>
      <c r="M1373" s="43"/>
      <c r="N1373" s="44" t="s">
        <v>1979</v>
      </c>
      <c r="O1373" s="39">
        <v>45622.708333333299</v>
      </c>
      <c r="P1373" s="39">
        <v>45622.708333333299</v>
      </c>
      <c r="Q1373" s="6">
        <v>0</v>
      </c>
      <c r="R1373" s="6">
        <v>0</v>
      </c>
      <c r="S1373" s="45" t="e">
        <f>_xlfn.CONCAT(#REF!,TRIM(tbl_PV_Milestones[[#This Row],[Milestone Description]]))</f>
        <v>#REF!</v>
      </c>
      <c r="T1373" s="84" t="str">
        <f>IF(COUNTIF(tbl_PV_Milestones[UID],tbl_PV_Milestones[[#This Row],[UID]])&gt;1,"Duplicate","")</f>
        <v>Duplicate</v>
      </c>
      <c r="U1373" s="42" t="str">
        <f>_xlfn.XLOOKUP(tbl_PV_Milestones[[#This Row],[Work ID]],tbl_PV_Meta[Work ID '#],tbl_PV_Meta[Sub-Portfolio])</f>
        <v>Sub-Portfolio 7</v>
      </c>
      <c r="V1373" s="41">
        <f>IF(MONTH(tbl_PV_Milestones[[#This Row],[Baseline Date]])&lt;7,YEAR(tbl_PV_Milestones[[#This Row],[Baseline Date]]),YEAR(tbl_PV_Milestones[[#This Row],[Baseline Date]])+1)</f>
        <v>2025</v>
      </c>
      <c r="W1373" s="41">
        <f>IF(MONTH(tbl_PV_Milestones[[#This Row],[Actual/Schedule Finish]])&lt;7,YEAR(tbl_PV_Milestones[[#This Row],[Actual/Schedule Finish]]),YEAR(tbl_PV_Milestones[[#This Row],[Actual/Schedule Finish]])+1)</f>
        <v>2025</v>
      </c>
      <c r="X1373" s="41" t="str">
        <f>IF(OR(tbl_PV_Milestones[[#This Row],[Project Status]]="Completed",tbl_PV_Milestones[[#This Row],[Project Status]]="Assumed Completed"),"Yes","No")</f>
        <v>Yes</v>
      </c>
      <c r="Y1373" s="41">
        <f>IF(tbl_PV_Milestones[[#This Row],[Baseline Date]]="",1,0)</f>
        <v>0</v>
      </c>
      <c r="Z1373" s="41">
        <f>IF(tbl_PV_Milestones[[#This Row],[Baseline Date]]&lt;PV_Meta!$B$7,1,0)</f>
        <v>1</v>
      </c>
      <c r="AA1373" s="41">
        <f>IF(tbl_PV_Milestones[[#This Row],[Complete]]="Yes",1,0)</f>
        <v>1</v>
      </c>
      <c r="AB1373" s="41">
        <f>IF(AND(tbl_PV_Milestones[[#This Row],[BL FY]]=2025,tbl_PV_Milestones[[#This Row],[Baseline Date]]&lt;PV_Meta!$B$7),1,0)</f>
        <v>1</v>
      </c>
      <c r="AC1373" s="41">
        <f>IF(AND(tbl_PV_Milestones[[#This Row],[Planned YTD]]=1,tbl_PV_Milestones[[#This Row],[Complete]]="Yes"),1,0)</f>
        <v>1</v>
      </c>
      <c r="AD1373" s="41">
        <f>IF(AND(tbl_PV_Milestones[[#This Row],[Actual/Schedule Finish]]&lt;PV_Meta!$B$7,tbl_PV_Milestones[[#This Row],[Complete]]="No",tbl_PV_Milestones[[#This Row],[Project Status]]&lt;&gt;"On Hold"),1,0)</f>
        <v>0</v>
      </c>
      <c r="AE1373" s="41">
        <f>IF(AND(tbl_PV_Milestones[[#This Row],[Actual/Schedule Finish]]&gt;tbl_PV_Milestones[[#This Row],[Baseline Date]],tbl_PV_Milestones[[#This Row],[Complete]]="No",tbl_PV_Milestones[[#This Row],[Project Status]]&lt;&gt;"On Hold",tbl_PV_Milestones[[#This Row],[Overdue]]=0,tbl_PV_Milestones[[#This Row],[To be Baselined]]&lt;&gt;1),1,0)</f>
        <v>0</v>
      </c>
      <c r="AF1373" s="41">
        <f>IF(AND(tbl_PV_Milestones[[#This Row],[BL FY]]=2025,tbl_PV_Milestones[[#This Row],[Finish FY]]&gt;2025),1,0)</f>
        <v>0</v>
      </c>
      <c r="AG1373" s="56" t="str">
        <f>_xlfn.XLOOKUP(tbl_PV_Milestones[[#This Row],[Work ID]],tbl_PV_Meta[Work ID '#],tbl_PV_Meta[Project Manager/Owner],,0)</f>
        <v>Project Manager 33</v>
      </c>
      <c r="AH1373" s="6"/>
    </row>
    <row r="1374" spans="4:34" x14ac:dyDescent="0.25">
      <c r="D1374" s="6" t="s">
        <v>806</v>
      </c>
      <c r="E1374" s="6" t="s">
        <v>503</v>
      </c>
      <c r="F1374" s="6" t="s">
        <v>1712</v>
      </c>
      <c r="G1374" s="6" t="s">
        <v>547</v>
      </c>
      <c r="H1374" s="6" t="s">
        <v>505</v>
      </c>
      <c r="I1374" s="6" t="s">
        <v>510</v>
      </c>
      <c r="J1374" s="6" t="s">
        <v>806</v>
      </c>
      <c r="K1374" s="6" t="s">
        <v>36</v>
      </c>
      <c r="L1374" s="6" t="s">
        <v>85</v>
      </c>
      <c r="M1374" s="43"/>
      <c r="N1374" s="44" t="s">
        <v>1979</v>
      </c>
      <c r="O1374" s="39">
        <v>45623.708333333299</v>
      </c>
      <c r="P1374" s="39">
        <v>45623.708333333299</v>
      </c>
      <c r="Q1374" s="6">
        <v>0</v>
      </c>
      <c r="R1374" s="6">
        <v>0</v>
      </c>
      <c r="S1374" s="45" t="e">
        <f>_xlfn.CONCAT(#REF!,TRIM(tbl_PV_Milestones[[#This Row],[Milestone Description]]))</f>
        <v>#REF!</v>
      </c>
      <c r="T1374" s="84" t="str">
        <f>IF(COUNTIF(tbl_PV_Milestones[UID],tbl_PV_Milestones[[#This Row],[UID]])&gt;1,"Duplicate","")</f>
        <v>Duplicate</v>
      </c>
      <c r="U1374" s="42" t="str">
        <f>_xlfn.XLOOKUP(tbl_PV_Milestones[[#This Row],[Work ID]],tbl_PV_Meta[Work ID '#],tbl_PV_Meta[Sub-Portfolio])</f>
        <v>Sub-Portfolio 7</v>
      </c>
      <c r="V1374" s="41">
        <f>IF(MONTH(tbl_PV_Milestones[[#This Row],[Baseline Date]])&lt;7,YEAR(tbl_PV_Milestones[[#This Row],[Baseline Date]]),YEAR(tbl_PV_Milestones[[#This Row],[Baseline Date]])+1)</f>
        <v>2025</v>
      </c>
      <c r="W1374" s="41">
        <f>IF(MONTH(tbl_PV_Milestones[[#This Row],[Actual/Schedule Finish]])&lt;7,YEAR(tbl_PV_Milestones[[#This Row],[Actual/Schedule Finish]]),YEAR(tbl_PV_Milestones[[#This Row],[Actual/Schedule Finish]])+1)</f>
        <v>2025</v>
      </c>
      <c r="X1374" s="41" t="str">
        <f>IF(OR(tbl_PV_Milestones[[#This Row],[Project Status]]="Completed",tbl_PV_Milestones[[#This Row],[Project Status]]="Assumed Completed"),"Yes","No")</f>
        <v>Yes</v>
      </c>
      <c r="Y1374" s="41">
        <f>IF(tbl_PV_Milestones[[#This Row],[Baseline Date]]="",1,0)</f>
        <v>0</v>
      </c>
      <c r="Z1374" s="41">
        <f>IF(tbl_PV_Milestones[[#This Row],[Baseline Date]]&lt;PV_Meta!$B$7,1,0)</f>
        <v>1</v>
      </c>
      <c r="AA1374" s="41">
        <f>IF(tbl_PV_Milestones[[#This Row],[Complete]]="Yes",1,0)</f>
        <v>1</v>
      </c>
      <c r="AB1374" s="41">
        <f>IF(AND(tbl_PV_Milestones[[#This Row],[BL FY]]=2025,tbl_PV_Milestones[[#This Row],[Baseline Date]]&lt;PV_Meta!$B$7),1,0)</f>
        <v>1</v>
      </c>
      <c r="AC1374" s="41">
        <f>IF(AND(tbl_PV_Milestones[[#This Row],[Planned YTD]]=1,tbl_PV_Milestones[[#This Row],[Complete]]="Yes"),1,0)</f>
        <v>1</v>
      </c>
      <c r="AD1374" s="41">
        <f>IF(AND(tbl_PV_Milestones[[#This Row],[Actual/Schedule Finish]]&lt;PV_Meta!$B$7,tbl_PV_Milestones[[#This Row],[Complete]]="No",tbl_PV_Milestones[[#This Row],[Project Status]]&lt;&gt;"On Hold"),1,0)</f>
        <v>0</v>
      </c>
      <c r="AE1374" s="41">
        <f>IF(AND(tbl_PV_Milestones[[#This Row],[Actual/Schedule Finish]]&gt;tbl_PV_Milestones[[#This Row],[Baseline Date]],tbl_PV_Milestones[[#This Row],[Complete]]="No",tbl_PV_Milestones[[#This Row],[Project Status]]&lt;&gt;"On Hold",tbl_PV_Milestones[[#This Row],[Overdue]]=0,tbl_PV_Milestones[[#This Row],[To be Baselined]]&lt;&gt;1),1,0)</f>
        <v>0</v>
      </c>
      <c r="AF1374" s="41">
        <f>IF(AND(tbl_PV_Milestones[[#This Row],[BL FY]]=2025,tbl_PV_Milestones[[#This Row],[Finish FY]]&gt;2025),1,0)</f>
        <v>0</v>
      </c>
      <c r="AG1374" s="56" t="str">
        <f>_xlfn.XLOOKUP(tbl_PV_Milestones[[#This Row],[Work ID]],tbl_PV_Meta[Work ID '#],tbl_PV_Meta[Project Manager/Owner],,0)</f>
        <v>Project Manager 33</v>
      </c>
      <c r="AH1374" s="6"/>
    </row>
    <row r="1375" spans="4:34" x14ac:dyDescent="0.25">
      <c r="D1375" s="6" t="s">
        <v>806</v>
      </c>
      <c r="E1375" s="6" t="s">
        <v>503</v>
      </c>
      <c r="F1375" s="6" t="s">
        <v>1712</v>
      </c>
      <c r="G1375" s="6" t="s">
        <v>550</v>
      </c>
      <c r="H1375" s="6" t="s">
        <v>505</v>
      </c>
      <c r="I1375" s="6" t="s">
        <v>510</v>
      </c>
      <c r="J1375" s="6" t="s">
        <v>806</v>
      </c>
      <c r="K1375" s="6" t="s">
        <v>36</v>
      </c>
      <c r="L1375" s="6" t="s">
        <v>85</v>
      </c>
      <c r="M1375" s="43"/>
      <c r="N1375" s="44" t="s">
        <v>1979</v>
      </c>
      <c r="O1375" s="39">
        <v>45467.708333333299</v>
      </c>
      <c r="P1375" s="39">
        <v>45467.708333333299</v>
      </c>
      <c r="Q1375" s="6">
        <v>0</v>
      </c>
      <c r="R1375" s="6">
        <v>0</v>
      </c>
      <c r="S1375" s="45" t="e">
        <f>_xlfn.CONCAT(#REF!,TRIM(tbl_PV_Milestones[[#This Row],[Milestone Description]]))</f>
        <v>#REF!</v>
      </c>
      <c r="T1375" s="84" t="str">
        <f>IF(COUNTIF(tbl_PV_Milestones[UID],tbl_PV_Milestones[[#This Row],[UID]])&gt;1,"Duplicate","")</f>
        <v>Duplicate</v>
      </c>
      <c r="U1375" s="42" t="str">
        <f>_xlfn.XLOOKUP(tbl_PV_Milestones[[#This Row],[Work ID]],tbl_PV_Meta[Work ID '#],tbl_PV_Meta[Sub-Portfolio])</f>
        <v>Sub-Portfolio 7</v>
      </c>
      <c r="V1375" s="41">
        <f>IF(MONTH(tbl_PV_Milestones[[#This Row],[Baseline Date]])&lt;7,YEAR(tbl_PV_Milestones[[#This Row],[Baseline Date]]),YEAR(tbl_PV_Milestones[[#This Row],[Baseline Date]])+1)</f>
        <v>2024</v>
      </c>
      <c r="W1375" s="41">
        <f>IF(MONTH(tbl_PV_Milestones[[#This Row],[Actual/Schedule Finish]])&lt;7,YEAR(tbl_PV_Milestones[[#This Row],[Actual/Schedule Finish]]),YEAR(tbl_PV_Milestones[[#This Row],[Actual/Schedule Finish]])+1)</f>
        <v>2024</v>
      </c>
      <c r="X1375" s="41" t="str">
        <f>IF(OR(tbl_PV_Milestones[[#This Row],[Project Status]]="Completed",tbl_PV_Milestones[[#This Row],[Project Status]]="Assumed Completed"),"Yes","No")</f>
        <v>Yes</v>
      </c>
      <c r="Y1375" s="41">
        <f>IF(tbl_PV_Milestones[[#This Row],[Baseline Date]]="",1,0)</f>
        <v>0</v>
      </c>
      <c r="Z1375" s="41">
        <f>IF(tbl_PV_Milestones[[#This Row],[Baseline Date]]&lt;PV_Meta!$B$7,1,0)</f>
        <v>1</v>
      </c>
      <c r="AA1375" s="41">
        <f>IF(tbl_PV_Milestones[[#This Row],[Complete]]="Yes",1,0)</f>
        <v>1</v>
      </c>
      <c r="AB1375" s="41">
        <f>IF(AND(tbl_PV_Milestones[[#This Row],[BL FY]]=2025,tbl_PV_Milestones[[#This Row],[Baseline Date]]&lt;PV_Meta!$B$7),1,0)</f>
        <v>0</v>
      </c>
      <c r="AC1375" s="41">
        <f>IF(AND(tbl_PV_Milestones[[#This Row],[Planned YTD]]=1,tbl_PV_Milestones[[#This Row],[Complete]]="Yes"),1,0)</f>
        <v>0</v>
      </c>
      <c r="AD1375" s="41">
        <f>IF(AND(tbl_PV_Milestones[[#This Row],[Actual/Schedule Finish]]&lt;PV_Meta!$B$7,tbl_PV_Milestones[[#This Row],[Complete]]="No",tbl_PV_Milestones[[#This Row],[Project Status]]&lt;&gt;"On Hold"),1,0)</f>
        <v>0</v>
      </c>
      <c r="AE1375" s="41">
        <f>IF(AND(tbl_PV_Milestones[[#This Row],[Actual/Schedule Finish]]&gt;tbl_PV_Milestones[[#This Row],[Baseline Date]],tbl_PV_Milestones[[#This Row],[Complete]]="No",tbl_PV_Milestones[[#This Row],[Project Status]]&lt;&gt;"On Hold",tbl_PV_Milestones[[#This Row],[Overdue]]=0,tbl_PV_Milestones[[#This Row],[To be Baselined]]&lt;&gt;1),1,0)</f>
        <v>0</v>
      </c>
      <c r="AF1375" s="41">
        <f>IF(AND(tbl_PV_Milestones[[#This Row],[BL FY]]=2025,tbl_PV_Milestones[[#This Row],[Finish FY]]&gt;2025),1,0)</f>
        <v>0</v>
      </c>
      <c r="AG1375" s="56" t="str">
        <f>_xlfn.XLOOKUP(tbl_PV_Milestones[[#This Row],[Work ID]],tbl_PV_Meta[Work ID '#],tbl_PV_Meta[Project Manager/Owner],,0)</f>
        <v>Project Manager 33</v>
      </c>
      <c r="AH1375" s="6"/>
    </row>
    <row r="1376" spans="4:34" x14ac:dyDescent="0.25">
      <c r="D1376" s="6" t="s">
        <v>806</v>
      </c>
      <c r="E1376" s="6" t="s">
        <v>503</v>
      </c>
      <c r="F1376" s="6" t="s">
        <v>1712</v>
      </c>
      <c r="G1376" s="6" t="s">
        <v>555</v>
      </c>
      <c r="H1376" s="6" t="s">
        <v>505</v>
      </c>
      <c r="I1376" s="6" t="s">
        <v>510</v>
      </c>
      <c r="J1376" s="6" t="s">
        <v>806</v>
      </c>
      <c r="K1376" s="6" t="s">
        <v>36</v>
      </c>
      <c r="L1376" s="6" t="s">
        <v>85</v>
      </c>
      <c r="M1376" s="43"/>
      <c r="N1376" s="44" t="s">
        <v>1979</v>
      </c>
      <c r="O1376" s="39">
        <v>45575.708333333299</v>
      </c>
      <c r="P1376" s="39">
        <v>45575.708333333299</v>
      </c>
      <c r="Q1376" s="6">
        <v>0</v>
      </c>
      <c r="R1376" s="6">
        <v>0</v>
      </c>
      <c r="S1376" s="45" t="e">
        <f>_xlfn.CONCAT(#REF!,TRIM(tbl_PV_Milestones[[#This Row],[Milestone Description]]))</f>
        <v>#REF!</v>
      </c>
      <c r="T1376" s="84" t="str">
        <f>IF(COUNTIF(tbl_PV_Milestones[UID],tbl_PV_Milestones[[#This Row],[UID]])&gt;1,"Duplicate","")</f>
        <v>Duplicate</v>
      </c>
      <c r="U1376" s="42" t="str">
        <f>_xlfn.XLOOKUP(tbl_PV_Milestones[[#This Row],[Work ID]],tbl_PV_Meta[Work ID '#],tbl_PV_Meta[Sub-Portfolio])</f>
        <v>Sub-Portfolio 7</v>
      </c>
      <c r="V1376" s="41">
        <f>IF(MONTH(tbl_PV_Milestones[[#This Row],[Baseline Date]])&lt;7,YEAR(tbl_PV_Milestones[[#This Row],[Baseline Date]]),YEAR(tbl_PV_Milestones[[#This Row],[Baseline Date]])+1)</f>
        <v>2025</v>
      </c>
      <c r="W1376" s="41">
        <f>IF(MONTH(tbl_PV_Milestones[[#This Row],[Actual/Schedule Finish]])&lt;7,YEAR(tbl_PV_Milestones[[#This Row],[Actual/Schedule Finish]]),YEAR(tbl_PV_Milestones[[#This Row],[Actual/Schedule Finish]])+1)</f>
        <v>2025</v>
      </c>
      <c r="X1376" s="41" t="str">
        <f>IF(OR(tbl_PV_Milestones[[#This Row],[Project Status]]="Completed",tbl_PV_Milestones[[#This Row],[Project Status]]="Assumed Completed"),"Yes","No")</f>
        <v>Yes</v>
      </c>
      <c r="Y1376" s="41">
        <f>IF(tbl_PV_Milestones[[#This Row],[Baseline Date]]="",1,0)</f>
        <v>0</v>
      </c>
      <c r="Z1376" s="41">
        <f>IF(tbl_PV_Milestones[[#This Row],[Baseline Date]]&lt;PV_Meta!$B$7,1,0)</f>
        <v>1</v>
      </c>
      <c r="AA1376" s="41">
        <f>IF(tbl_PV_Milestones[[#This Row],[Complete]]="Yes",1,0)</f>
        <v>1</v>
      </c>
      <c r="AB1376" s="41">
        <f>IF(AND(tbl_PV_Milestones[[#This Row],[BL FY]]=2025,tbl_PV_Milestones[[#This Row],[Baseline Date]]&lt;PV_Meta!$B$7),1,0)</f>
        <v>1</v>
      </c>
      <c r="AC1376" s="41">
        <f>IF(AND(tbl_PV_Milestones[[#This Row],[Planned YTD]]=1,tbl_PV_Milestones[[#This Row],[Complete]]="Yes"),1,0)</f>
        <v>1</v>
      </c>
      <c r="AD1376" s="41">
        <f>IF(AND(tbl_PV_Milestones[[#This Row],[Actual/Schedule Finish]]&lt;PV_Meta!$B$7,tbl_PV_Milestones[[#This Row],[Complete]]="No",tbl_PV_Milestones[[#This Row],[Project Status]]&lt;&gt;"On Hold"),1,0)</f>
        <v>0</v>
      </c>
      <c r="AE1376" s="41">
        <f>IF(AND(tbl_PV_Milestones[[#This Row],[Actual/Schedule Finish]]&gt;tbl_PV_Milestones[[#This Row],[Baseline Date]],tbl_PV_Milestones[[#This Row],[Complete]]="No",tbl_PV_Milestones[[#This Row],[Project Status]]&lt;&gt;"On Hold",tbl_PV_Milestones[[#This Row],[Overdue]]=0,tbl_PV_Milestones[[#This Row],[To be Baselined]]&lt;&gt;1),1,0)</f>
        <v>0</v>
      </c>
      <c r="AF1376" s="41">
        <f>IF(AND(tbl_PV_Milestones[[#This Row],[BL FY]]=2025,tbl_PV_Milestones[[#This Row],[Finish FY]]&gt;2025),1,0)</f>
        <v>0</v>
      </c>
      <c r="AG1376" s="56" t="str">
        <f>_xlfn.XLOOKUP(tbl_PV_Milestones[[#This Row],[Work ID]],tbl_PV_Meta[Work ID '#],tbl_PV_Meta[Project Manager/Owner],,0)</f>
        <v>Project Manager 33</v>
      </c>
      <c r="AH1376" s="6"/>
    </row>
    <row r="1377" spans="4:34" x14ac:dyDescent="0.25">
      <c r="D1377" s="6" t="s">
        <v>806</v>
      </c>
      <c r="E1377" s="6" t="s">
        <v>503</v>
      </c>
      <c r="F1377" s="6" t="s">
        <v>1712</v>
      </c>
      <c r="G1377" s="6" t="s">
        <v>850</v>
      </c>
      <c r="H1377" s="6" t="s">
        <v>647</v>
      </c>
      <c r="I1377" s="6" t="s">
        <v>510</v>
      </c>
      <c r="J1377" s="6" t="s">
        <v>806</v>
      </c>
      <c r="K1377" s="6" t="s">
        <v>36</v>
      </c>
      <c r="L1377" s="6" t="s">
        <v>85</v>
      </c>
      <c r="M1377" s="43"/>
      <c r="N1377" s="44" t="s">
        <v>1979</v>
      </c>
      <c r="O1377" s="39">
        <v>45595.708333333299</v>
      </c>
      <c r="P1377" s="39">
        <v>45595.708333333299</v>
      </c>
      <c r="Q1377" s="6">
        <v>0</v>
      </c>
      <c r="R1377" s="6">
        <v>0</v>
      </c>
      <c r="S1377" s="45" t="e">
        <f>_xlfn.CONCAT(#REF!,TRIM(tbl_PV_Milestones[[#This Row],[Milestone Description]]))</f>
        <v>#REF!</v>
      </c>
      <c r="T1377" s="84" t="str">
        <f>IF(COUNTIF(tbl_PV_Milestones[UID],tbl_PV_Milestones[[#This Row],[UID]])&gt;1,"Duplicate","")</f>
        <v>Duplicate</v>
      </c>
      <c r="U1377" s="42" t="str">
        <f>_xlfn.XLOOKUP(tbl_PV_Milestones[[#This Row],[Work ID]],tbl_PV_Meta[Work ID '#],tbl_PV_Meta[Sub-Portfolio])</f>
        <v>Sub-Portfolio 7</v>
      </c>
      <c r="V1377" s="41">
        <f>IF(MONTH(tbl_PV_Milestones[[#This Row],[Baseline Date]])&lt;7,YEAR(tbl_PV_Milestones[[#This Row],[Baseline Date]]),YEAR(tbl_PV_Milestones[[#This Row],[Baseline Date]])+1)</f>
        <v>2025</v>
      </c>
      <c r="W1377" s="41">
        <f>IF(MONTH(tbl_PV_Milestones[[#This Row],[Actual/Schedule Finish]])&lt;7,YEAR(tbl_PV_Milestones[[#This Row],[Actual/Schedule Finish]]),YEAR(tbl_PV_Milestones[[#This Row],[Actual/Schedule Finish]])+1)</f>
        <v>2025</v>
      </c>
      <c r="X1377" s="41" t="str">
        <f>IF(OR(tbl_PV_Milestones[[#This Row],[Project Status]]="Completed",tbl_PV_Milestones[[#This Row],[Project Status]]="Assumed Completed"),"Yes","No")</f>
        <v>Yes</v>
      </c>
      <c r="Y1377" s="41">
        <f>IF(tbl_PV_Milestones[[#This Row],[Baseline Date]]="",1,0)</f>
        <v>0</v>
      </c>
      <c r="Z1377" s="41">
        <f>IF(tbl_PV_Milestones[[#This Row],[Baseline Date]]&lt;PV_Meta!$B$7,1,0)</f>
        <v>1</v>
      </c>
      <c r="AA1377" s="41">
        <f>IF(tbl_PV_Milestones[[#This Row],[Complete]]="Yes",1,0)</f>
        <v>1</v>
      </c>
      <c r="AB1377" s="41">
        <f>IF(AND(tbl_PV_Milestones[[#This Row],[BL FY]]=2025,tbl_PV_Milestones[[#This Row],[Baseline Date]]&lt;PV_Meta!$B$7),1,0)</f>
        <v>1</v>
      </c>
      <c r="AC1377" s="41">
        <f>IF(AND(tbl_PV_Milestones[[#This Row],[Planned YTD]]=1,tbl_PV_Milestones[[#This Row],[Complete]]="Yes"),1,0)</f>
        <v>1</v>
      </c>
      <c r="AD1377" s="41">
        <f>IF(AND(tbl_PV_Milestones[[#This Row],[Actual/Schedule Finish]]&lt;PV_Meta!$B$7,tbl_PV_Milestones[[#This Row],[Complete]]="No",tbl_PV_Milestones[[#This Row],[Project Status]]&lt;&gt;"On Hold"),1,0)</f>
        <v>0</v>
      </c>
      <c r="AE1377" s="41">
        <f>IF(AND(tbl_PV_Milestones[[#This Row],[Actual/Schedule Finish]]&gt;tbl_PV_Milestones[[#This Row],[Baseline Date]],tbl_PV_Milestones[[#This Row],[Complete]]="No",tbl_PV_Milestones[[#This Row],[Project Status]]&lt;&gt;"On Hold",tbl_PV_Milestones[[#This Row],[Overdue]]=0,tbl_PV_Milestones[[#This Row],[To be Baselined]]&lt;&gt;1),1,0)</f>
        <v>0</v>
      </c>
      <c r="AF1377" s="41">
        <f>IF(AND(tbl_PV_Milestones[[#This Row],[BL FY]]=2025,tbl_PV_Milestones[[#This Row],[Finish FY]]&gt;2025),1,0)</f>
        <v>0</v>
      </c>
      <c r="AG1377" s="56" t="str">
        <f>_xlfn.XLOOKUP(tbl_PV_Milestones[[#This Row],[Work ID]],tbl_PV_Meta[Work ID '#],tbl_PV_Meta[Project Manager/Owner],,0)</f>
        <v>Project Manager 33</v>
      </c>
      <c r="AH1377" s="6"/>
    </row>
    <row r="1378" spans="4:34" x14ac:dyDescent="0.25">
      <c r="D1378" s="6" t="s">
        <v>806</v>
      </c>
      <c r="E1378" s="6" t="s">
        <v>503</v>
      </c>
      <c r="F1378" s="6" t="s">
        <v>1712</v>
      </c>
      <c r="G1378" s="6" t="s">
        <v>851</v>
      </c>
      <c r="H1378" s="6" t="s">
        <v>647</v>
      </c>
      <c r="I1378" s="6" t="s">
        <v>510</v>
      </c>
      <c r="J1378" s="6" t="s">
        <v>806</v>
      </c>
      <c r="K1378" s="6" t="s">
        <v>36</v>
      </c>
      <c r="L1378" s="6" t="s">
        <v>85</v>
      </c>
      <c r="M1378" s="43"/>
      <c r="N1378" s="44" t="s">
        <v>1979</v>
      </c>
      <c r="O1378" s="39">
        <v>45595.708333333299</v>
      </c>
      <c r="P1378" s="39">
        <v>45595.708333333299</v>
      </c>
      <c r="Q1378" s="6">
        <v>0</v>
      </c>
      <c r="R1378" s="6">
        <v>0</v>
      </c>
      <c r="S1378" s="45" t="e">
        <f>_xlfn.CONCAT(#REF!,TRIM(tbl_PV_Milestones[[#This Row],[Milestone Description]]))</f>
        <v>#REF!</v>
      </c>
      <c r="T1378" s="84" t="str">
        <f>IF(COUNTIF(tbl_PV_Milestones[UID],tbl_PV_Milestones[[#This Row],[UID]])&gt;1,"Duplicate","")</f>
        <v>Duplicate</v>
      </c>
      <c r="U1378" s="42" t="str">
        <f>_xlfn.XLOOKUP(tbl_PV_Milestones[[#This Row],[Work ID]],tbl_PV_Meta[Work ID '#],tbl_PV_Meta[Sub-Portfolio])</f>
        <v>Sub-Portfolio 7</v>
      </c>
      <c r="V1378" s="41">
        <f>IF(MONTH(tbl_PV_Milestones[[#This Row],[Baseline Date]])&lt;7,YEAR(tbl_PV_Milestones[[#This Row],[Baseline Date]]),YEAR(tbl_PV_Milestones[[#This Row],[Baseline Date]])+1)</f>
        <v>2025</v>
      </c>
      <c r="W1378" s="41">
        <f>IF(MONTH(tbl_PV_Milestones[[#This Row],[Actual/Schedule Finish]])&lt;7,YEAR(tbl_PV_Milestones[[#This Row],[Actual/Schedule Finish]]),YEAR(tbl_PV_Milestones[[#This Row],[Actual/Schedule Finish]])+1)</f>
        <v>2025</v>
      </c>
      <c r="X1378" s="41" t="str">
        <f>IF(OR(tbl_PV_Milestones[[#This Row],[Project Status]]="Completed",tbl_PV_Milestones[[#This Row],[Project Status]]="Assumed Completed"),"Yes","No")</f>
        <v>Yes</v>
      </c>
      <c r="Y1378" s="41">
        <f>IF(tbl_PV_Milestones[[#This Row],[Baseline Date]]="",1,0)</f>
        <v>0</v>
      </c>
      <c r="Z1378" s="41">
        <f>IF(tbl_PV_Milestones[[#This Row],[Baseline Date]]&lt;PV_Meta!$B$7,1,0)</f>
        <v>1</v>
      </c>
      <c r="AA1378" s="41">
        <f>IF(tbl_PV_Milestones[[#This Row],[Complete]]="Yes",1,0)</f>
        <v>1</v>
      </c>
      <c r="AB1378" s="41">
        <f>IF(AND(tbl_PV_Milestones[[#This Row],[BL FY]]=2025,tbl_PV_Milestones[[#This Row],[Baseline Date]]&lt;PV_Meta!$B$7),1,0)</f>
        <v>1</v>
      </c>
      <c r="AC1378" s="41">
        <f>IF(AND(tbl_PV_Milestones[[#This Row],[Planned YTD]]=1,tbl_PV_Milestones[[#This Row],[Complete]]="Yes"),1,0)</f>
        <v>1</v>
      </c>
      <c r="AD1378" s="41">
        <f>IF(AND(tbl_PV_Milestones[[#This Row],[Actual/Schedule Finish]]&lt;PV_Meta!$B$7,tbl_PV_Milestones[[#This Row],[Complete]]="No",tbl_PV_Milestones[[#This Row],[Project Status]]&lt;&gt;"On Hold"),1,0)</f>
        <v>0</v>
      </c>
      <c r="AE1378" s="41">
        <f>IF(AND(tbl_PV_Milestones[[#This Row],[Actual/Schedule Finish]]&gt;tbl_PV_Milestones[[#This Row],[Baseline Date]],tbl_PV_Milestones[[#This Row],[Complete]]="No",tbl_PV_Milestones[[#This Row],[Project Status]]&lt;&gt;"On Hold",tbl_PV_Milestones[[#This Row],[Overdue]]=0,tbl_PV_Milestones[[#This Row],[To be Baselined]]&lt;&gt;1),1,0)</f>
        <v>0</v>
      </c>
      <c r="AF1378" s="41">
        <f>IF(AND(tbl_PV_Milestones[[#This Row],[BL FY]]=2025,tbl_PV_Milestones[[#This Row],[Finish FY]]&gt;2025),1,0)</f>
        <v>0</v>
      </c>
      <c r="AG1378" s="56" t="str">
        <f>_xlfn.XLOOKUP(tbl_PV_Milestones[[#This Row],[Work ID]],tbl_PV_Meta[Work ID '#],tbl_PV_Meta[Project Manager/Owner],,0)</f>
        <v>Project Manager 33</v>
      </c>
      <c r="AH1378" s="6"/>
    </row>
    <row r="1379" spans="4:34" x14ac:dyDescent="0.25">
      <c r="D1379" s="6" t="s">
        <v>806</v>
      </c>
      <c r="E1379" s="6" t="s">
        <v>503</v>
      </c>
      <c r="F1379" s="6" t="s">
        <v>1702</v>
      </c>
      <c r="G1379" s="6" t="s">
        <v>630</v>
      </c>
      <c r="H1379" s="6" t="s">
        <v>505</v>
      </c>
      <c r="I1379" s="6" t="s">
        <v>522</v>
      </c>
      <c r="J1379" s="6" t="s">
        <v>806</v>
      </c>
      <c r="K1379" s="6" t="s">
        <v>278</v>
      </c>
      <c r="L1379" s="6" t="s">
        <v>117</v>
      </c>
      <c r="M1379" s="43"/>
      <c r="N1379" s="44" t="s">
        <v>1979</v>
      </c>
      <c r="O1379" s="39">
        <v>45484.708333333299</v>
      </c>
      <c r="P1379" s="39">
        <v>45484.708333333299</v>
      </c>
      <c r="Q1379" s="6">
        <v>0</v>
      </c>
      <c r="R1379" s="6">
        <v>0</v>
      </c>
      <c r="S1379" s="45" t="e">
        <f>_xlfn.CONCAT(#REF!,TRIM(tbl_PV_Milestones[[#This Row],[Milestone Description]]))</f>
        <v>#REF!</v>
      </c>
      <c r="T1379" s="84" t="str">
        <f>IF(COUNTIF(tbl_PV_Milestones[UID],tbl_PV_Milestones[[#This Row],[UID]])&gt;1,"Duplicate","")</f>
        <v>Duplicate</v>
      </c>
      <c r="U1379" s="42" t="str">
        <f>_xlfn.XLOOKUP(tbl_PV_Milestones[[#This Row],[Work ID]],tbl_PV_Meta[Work ID '#],tbl_PV_Meta[Sub-Portfolio])</f>
        <v>Sub-Portfolio 8</v>
      </c>
      <c r="V1379" s="41">
        <f>IF(MONTH(tbl_PV_Milestones[[#This Row],[Baseline Date]])&lt;7,YEAR(tbl_PV_Milestones[[#This Row],[Baseline Date]]),YEAR(tbl_PV_Milestones[[#This Row],[Baseline Date]])+1)</f>
        <v>2025</v>
      </c>
      <c r="W1379" s="41">
        <f>IF(MONTH(tbl_PV_Milestones[[#This Row],[Actual/Schedule Finish]])&lt;7,YEAR(tbl_PV_Milestones[[#This Row],[Actual/Schedule Finish]]),YEAR(tbl_PV_Milestones[[#This Row],[Actual/Schedule Finish]])+1)</f>
        <v>2025</v>
      </c>
      <c r="X1379" s="41" t="str">
        <f>IF(OR(tbl_PV_Milestones[[#This Row],[Project Status]]="Completed",tbl_PV_Milestones[[#This Row],[Project Status]]="Assumed Completed"),"Yes","No")</f>
        <v>Yes</v>
      </c>
      <c r="Y1379" s="41">
        <f>IF(tbl_PV_Milestones[[#This Row],[Baseline Date]]="",1,0)</f>
        <v>0</v>
      </c>
      <c r="Z1379" s="41">
        <f>IF(tbl_PV_Milestones[[#This Row],[Baseline Date]]&lt;PV_Meta!$B$7,1,0)</f>
        <v>1</v>
      </c>
      <c r="AA1379" s="41">
        <f>IF(tbl_PV_Milestones[[#This Row],[Complete]]="Yes",1,0)</f>
        <v>1</v>
      </c>
      <c r="AB1379" s="41">
        <f>IF(AND(tbl_PV_Milestones[[#This Row],[BL FY]]=2025,tbl_PV_Milestones[[#This Row],[Baseline Date]]&lt;PV_Meta!$B$7),1,0)</f>
        <v>1</v>
      </c>
      <c r="AC1379" s="41">
        <f>IF(AND(tbl_PV_Milestones[[#This Row],[Planned YTD]]=1,tbl_PV_Milestones[[#This Row],[Complete]]="Yes"),1,0)</f>
        <v>1</v>
      </c>
      <c r="AD1379" s="41">
        <f>IF(AND(tbl_PV_Milestones[[#This Row],[Actual/Schedule Finish]]&lt;PV_Meta!$B$7,tbl_PV_Milestones[[#This Row],[Complete]]="No",tbl_PV_Milestones[[#This Row],[Project Status]]&lt;&gt;"On Hold"),1,0)</f>
        <v>0</v>
      </c>
      <c r="AE1379" s="41">
        <f>IF(AND(tbl_PV_Milestones[[#This Row],[Actual/Schedule Finish]]&gt;tbl_PV_Milestones[[#This Row],[Baseline Date]],tbl_PV_Milestones[[#This Row],[Complete]]="No",tbl_PV_Milestones[[#This Row],[Project Status]]&lt;&gt;"On Hold",tbl_PV_Milestones[[#This Row],[Overdue]]=0,tbl_PV_Milestones[[#This Row],[To be Baselined]]&lt;&gt;1),1,0)</f>
        <v>0</v>
      </c>
      <c r="AF1379" s="41">
        <f>IF(AND(tbl_PV_Milestones[[#This Row],[BL FY]]=2025,tbl_PV_Milestones[[#This Row],[Finish FY]]&gt;2025),1,0)</f>
        <v>0</v>
      </c>
      <c r="AG1379" s="56" t="str">
        <f>_xlfn.XLOOKUP(tbl_PV_Milestones[[#This Row],[Work ID]],tbl_PV_Meta[Work ID '#],tbl_PV_Meta[Project Manager/Owner],,0)</f>
        <v>Project Manager 22</v>
      </c>
      <c r="AH1379" s="6"/>
    </row>
    <row r="1380" spans="4:34" x14ac:dyDescent="0.25">
      <c r="D1380" s="6" t="s">
        <v>806</v>
      </c>
      <c r="E1380" s="6" t="s">
        <v>503</v>
      </c>
      <c r="F1380" s="6" t="s">
        <v>1702</v>
      </c>
      <c r="G1380" s="6" t="s">
        <v>521</v>
      </c>
      <c r="H1380" s="6" t="s">
        <v>505</v>
      </c>
      <c r="I1380" s="6" t="s">
        <v>522</v>
      </c>
      <c r="J1380" s="6" t="s">
        <v>806</v>
      </c>
      <c r="K1380" s="6" t="s">
        <v>278</v>
      </c>
      <c r="L1380" s="6" t="s">
        <v>117</v>
      </c>
      <c r="M1380" s="43"/>
      <c r="N1380" s="44" t="s">
        <v>1979</v>
      </c>
      <c r="O1380" s="39">
        <v>45492.708333333299</v>
      </c>
      <c r="P1380" s="39">
        <v>45492.708333333299</v>
      </c>
      <c r="Q1380" s="6">
        <v>0</v>
      </c>
      <c r="R1380" s="6">
        <v>0</v>
      </c>
      <c r="S1380" s="45" t="e">
        <f>_xlfn.CONCAT(#REF!,TRIM(tbl_PV_Milestones[[#This Row],[Milestone Description]]))</f>
        <v>#REF!</v>
      </c>
      <c r="T1380" s="84" t="str">
        <f>IF(COUNTIF(tbl_PV_Milestones[UID],tbl_PV_Milestones[[#This Row],[UID]])&gt;1,"Duplicate","")</f>
        <v>Duplicate</v>
      </c>
      <c r="U1380" s="42" t="str">
        <f>_xlfn.XLOOKUP(tbl_PV_Milestones[[#This Row],[Work ID]],tbl_PV_Meta[Work ID '#],tbl_PV_Meta[Sub-Portfolio])</f>
        <v>Sub-Portfolio 8</v>
      </c>
      <c r="V1380" s="41">
        <f>IF(MONTH(tbl_PV_Milestones[[#This Row],[Baseline Date]])&lt;7,YEAR(tbl_PV_Milestones[[#This Row],[Baseline Date]]),YEAR(tbl_PV_Milestones[[#This Row],[Baseline Date]])+1)</f>
        <v>2025</v>
      </c>
      <c r="W1380" s="41">
        <f>IF(MONTH(tbl_PV_Milestones[[#This Row],[Actual/Schedule Finish]])&lt;7,YEAR(tbl_PV_Milestones[[#This Row],[Actual/Schedule Finish]]),YEAR(tbl_PV_Milestones[[#This Row],[Actual/Schedule Finish]])+1)</f>
        <v>2025</v>
      </c>
      <c r="X1380" s="41" t="str">
        <f>IF(OR(tbl_PV_Milestones[[#This Row],[Project Status]]="Completed",tbl_PV_Milestones[[#This Row],[Project Status]]="Assumed Completed"),"Yes","No")</f>
        <v>Yes</v>
      </c>
      <c r="Y1380" s="41">
        <f>IF(tbl_PV_Milestones[[#This Row],[Baseline Date]]="",1,0)</f>
        <v>0</v>
      </c>
      <c r="Z1380" s="41">
        <f>IF(tbl_PV_Milestones[[#This Row],[Baseline Date]]&lt;PV_Meta!$B$7,1,0)</f>
        <v>1</v>
      </c>
      <c r="AA1380" s="41">
        <f>IF(tbl_PV_Milestones[[#This Row],[Complete]]="Yes",1,0)</f>
        <v>1</v>
      </c>
      <c r="AB1380" s="41">
        <f>IF(AND(tbl_PV_Milestones[[#This Row],[BL FY]]=2025,tbl_PV_Milestones[[#This Row],[Baseline Date]]&lt;PV_Meta!$B$7),1,0)</f>
        <v>1</v>
      </c>
      <c r="AC1380" s="41">
        <f>IF(AND(tbl_PV_Milestones[[#This Row],[Planned YTD]]=1,tbl_PV_Milestones[[#This Row],[Complete]]="Yes"),1,0)</f>
        <v>1</v>
      </c>
      <c r="AD1380" s="41">
        <f>IF(AND(tbl_PV_Milestones[[#This Row],[Actual/Schedule Finish]]&lt;PV_Meta!$B$7,tbl_PV_Milestones[[#This Row],[Complete]]="No",tbl_PV_Milestones[[#This Row],[Project Status]]&lt;&gt;"On Hold"),1,0)</f>
        <v>0</v>
      </c>
      <c r="AE1380" s="41">
        <f>IF(AND(tbl_PV_Milestones[[#This Row],[Actual/Schedule Finish]]&gt;tbl_PV_Milestones[[#This Row],[Baseline Date]],tbl_PV_Milestones[[#This Row],[Complete]]="No",tbl_PV_Milestones[[#This Row],[Project Status]]&lt;&gt;"On Hold",tbl_PV_Milestones[[#This Row],[Overdue]]=0,tbl_PV_Milestones[[#This Row],[To be Baselined]]&lt;&gt;1),1,0)</f>
        <v>0</v>
      </c>
      <c r="AF1380" s="41">
        <f>IF(AND(tbl_PV_Milestones[[#This Row],[BL FY]]=2025,tbl_PV_Milestones[[#This Row],[Finish FY]]&gt;2025),1,0)</f>
        <v>0</v>
      </c>
      <c r="AG1380" s="56" t="str">
        <f>_xlfn.XLOOKUP(tbl_PV_Milestones[[#This Row],[Work ID]],tbl_PV_Meta[Work ID '#],tbl_PV_Meta[Project Manager/Owner],,0)</f>
        <v>Project Manager 22</v>
      </c>
      <c r="AH1380" s="6"/>
    </row>
    <row r="1381" spans="4:34" x14ac:dyDescent="0.25">
      <c r="D1381" s="6" t="s">
        <v>806</v>
      </c>
      <c r="E1381" s="6" t="s">
        <v>503</v>
      </c>
      <c r="F1381" s="6" t="s">
        <v>1702</v>
      </c>
      <c r="G1381" s="6" t="s">
        <v>571</v>
      </c>
      <c r="H1381" s="6" t="s">
        <v>505</v>
      </c>
      <c r="I1381" s="6" t="s">
        <v>522</v>
      </c>
      <c r="J1381" s="6" t="s">
        <v>806</v>
      </c>
      <c r="K1381" s="6" t="s">
        <v>278</v>
      </c>
      <c r="L1381" s="6" t="s">
        <v>117</v>
      </c>
      <c r="M1381" s="43"/>
      <c r="N1381" s="44" t="s">
        <v>1979</v>
      </c>
      <c r="O1381" s="39">
        <v>45457.708333333299</v>
      </c>
      <c r="P1381" s="39">
        <v>45457.708333333299</v>
      </c>
      <c r="Q1381" s="6">
        <v>0</v>
      </c>
      <c r="R1381" s="6">
        <v>0</v>
      </c>
      <c r="S1381" s="45" t="e">
        <f>_xlfn.CONCAT(#REF!,TRIM(tbl_PV_Milestones[[#This Row],[Milestone Description]]))</f>
        <v>#REF!</v>
      </c>
      <c r="T1381" s="84" t="str">
        <f>IF(COUNTIF(tbl_PV_Milestones[UID],tbl_PV_Milestones[[#This Row],[UID]])&gt;1,"Duplicate","")</f>
        <v>Duplicate</v>
      </c>
      <c r="U1381" s="42" t="str">
        <f>_xlfn.XLOOKUP(tbl_PV_Milestones[[#This Row],[Work ID]],tbl_PV_Meta[Work ID '#],tbl_PV_Meta[Sub-Portfolio])</f>
        <v>Sub-Portfolio 8</v>
      </c>
      <c r="V1381" s="41">
        <f>IF(MONTH(tbl_PV_Milestones[[#This Row],[Baseline Date]])&lt;7,YEAR(tbl_PV_Milestones[[#This Row],[Baseline Date]]),YEAR(tbl_PV_Milestones[[#This Row],[Baseline Date]])+1)</f>
        <v>2024</v>
      </c>
      <c r="W1381" s="41">
        <f>IF(MONTH(tbl_PV_Milestones[[#This Row],[Actual/Schedule Finish]])&lt;7,YEAR(tbl_PV_Milestones[[#This Row],[Actual/Schedule Finish]]),YEAR(tbl_PV_Milestones[[#This Row],[Actual/Schedule Finish]])+1)</f>
        <v>2024</v>
      </c>
      <c r="X1381" s="41" t="str">
        <f>IF(OR(tbl_PV_Milestones[[#This Row],[Project Status]]="Completed",tbl_PV_Milestones[[#This Row],[Project Status]]="Assumed Completed"),"Yes","No")</f>
        <v>Yes</v>
      </c>
      <c r="Y1381" s="41">
        <f>IF(tbl_PV_Milestones[[#This Row],[Baseline Date]]="",1,0)</f>
        <v>0</v>
      </c>
      <c r="Z1381" s="41">
        <f>IF(tbl_PV_Milestones[[#This Row],[Baseline Date]]&lt;PV_Meta!$B$7,1,0)</f>
        <v>1</v>
      </c>
      <c r="AA1381" s="41">
        <f>IF(tbl_PV_Milestones[[#This Row],[Complete]]="Yes",1,0)</f>
        <v>1</v>
      </c>
      <c r="AB1381" s="41">
        <f>IF(AND(tbl_PV_Milestones[[#This Row],[BL FY]]=2025,tbl_PV_Milestones[[#This Row],[Baseline Date]]&lt;PV_Meta!$B$7),1,0)</f>
        <v>0</v>
      </c>
      <c r="AC1381" s="41">
        <f>IF(AND(tbl_PV_Milestones[[#This Row],[Planned YTD]]=1,tbl_PV_Milestones[[#This Row],[Complete]]="Yes"),1,0)</f>
        <v>0</v>
      </c>
      <c r="AD1381" s="41">
        <f>IF(AND(tbl_PV_Milestones[[#This Row],[Actual/Schedule Finish]]&lt;PV_Meta!$B$7,tbl_PV_Milestones[[#This Row],[Complete]]="No",tbl_PV_Milestones[[#This Row],[Project Status]]&lt;&gt;"On Hold"),1,0)</f>
        <v>0</v>
      </c>
      <c r="AE1381" s="41">
        <f>IF(AND(tbl_PV_Milestones[[#This Row],[Actual/Schedule Finish]]&gt;tbl_PV_Milestones[[#This Row],[Baseline Date]],tbl_PV_Milestones[[#This Row],[Complete]]="No",tbl_PV_Milestones[[#This Row],[Project Status]]&lt;&gt;"On Hold",tbl_PV_Milestones[[#This Row],[Overdue]]=0,tbl_PV_Milestones[[#This Row],[To be Baselined]]&lt;&gt;1),1,0)</f>
        <v>0</v>
      </c>
      <c r="AF1381" s="41">
        <f>IF(AND(tbl_PV_Milestones[[#This Row],[BL FY]]=2025,tbl_PV_Milestones[[#This Row],[Finish FY]]&gt;2025),1,0)</f>
        <v>0</v>
      </c>
      <c r="AG1381" s="56" t="str">
        <f>_xlfn.XLOOKUP(tbl_PV_Milestones[[#This Row],[Work ID]],tbl_PV_Meta[Work ID '#],tbl_PV_Meta[Project Manager/Owner],,0)</f>
        <v>Project Manager 22</v>
      </c>
      <c r="AH1381" s="6"/>
    </row>
    <row r="1382" spans="4:34" x14ac:dyDescent="0.25">
      <c r="D1382" s="6" t="s">
        <v>806</v>
      </c>
      <c r="E1382" s="6" t="s">
        <v>503</v>
      </c>
      <c r="F1382" s="6" t="s">
        <v>1702</v>
      </c>
      <c r="G1382" s="6" t="s">
        <v>738</v>
      </c>
      <c r="H1382" s="6" t="s">
        <v>505</v>
      </c>
      <c r="I1382" s="6" t="s">
        <v>522</v>
      </c>
      <c r="J1382" s="6" t="s">
        <v>806</v>
      </c>
      <c r="K1382" s="6" t="s">
        <v>278</v>
      </c>
      <c r="L1382" s="6" t="s">
        <v>117</v>
      </c>
      <c r="M1382" s="43"/>
      <c r="N1382" s="44" t="s">
        <v>1979</v>
      </c>
      <c r="O1382" s="39">
        <v>45443.708333333299</v>
      </c>
      <c r="P1382" s="39">
        <v>45443.708333333299</v>
      </c>
      <c r="Q1382" s="6">
        <v>0</v>
      </c>
      <c r="R1382" s="6">
        <v>0</v>
      </c>
      <c r="S1382" s="45" t="e">
        <f>_xlfn.CONCAT(#REF!,TRIM(tbl_PV_Milestones[[#This Row],[Milestone Description]]))</f>
        <v>#REF!</v>
      </c>
      <c r="T1382" s="84" t="str">
        <f>IF(COUNTIF(tbl_PV_Milestones[UID],tbl_PV_Milestones[[#This Row],[UID]])&gt;1,"Duplicate","")</f>
        <v>Duplicate</v>
      </c>
      <c r="U1382" s="42" t="str">
        <f>_xlfn.XLOOKUP(tbl_PV_Milestones[[#This Row],[Work ID]],tbl_PV_Meta[Work ID '#],tbl_PV_Meta[Sub-Portfolio])</f>
        <v>Sub-Portfolio 8</v>
      </c>
      <c r="V1382" s="41">
        <f>IF(MONTH(tbl_PV_Milestones[[#This Row],[Baseline Date]])&lt;7,YEAR(tbl_PV_Milestones[[#This Row],[Baseline Date]]),YEAR(tbl_PV_Milestones[[#This Row],[Baseline Date]])+1)</f>
        <v>2024</v>
      </c>
      <c r="W1382" s="41">
        <f>IF(MONTH(tbl_PV_Milestones[[#This Row],[Actual/Schedule Finish]])&lt;7,YEAR(tbl_PV_Milestones[[#This Row],[Actual/Schedule Finish]]),YEAR(tbl_PV_Milestones[[#This Row],[Actual/Schedule Finish]])+1)</f>
        <v>2024</v>
      </c>
      <c r="X1382" s="41" t="str">
        <f>IF(OR(tbl_PV_Milestones[[#This Row],[Project Status]]="Completed",tbl_PV_Milestones[[#This Row],[Project Status]]="Assumed Completed"),"Yes","No")</f>
        <v>Yes</v>
      </c>
      <c r="Y1382" s="41">
        <f>IF(tbl_PV_Milestones[[#This Row],[Baseline Date]]="",1,0)</f>
        <v>0</v>
      </c>
      <c r="Z1382" s="41">
        <f>IF(tbl_PV_Milestones[[#This Row],[Baseline Date]]&lt;PV_Meta!$B$7,1,0)</f>
        <v>1</v>
      </c>
      <c r="AA1382" s="41">
        <f>IF(tbl_PV_Milestones[[#This Row],[Complete]]="Yes",1,0)</f>
        <v>1</v>
      </c>
      <c r="AB1382" s="41">
        <f>IF(AND(tbl_PV_Milestones[[#This Row],[BL FY]]=2025,tbl_PV_Milestones[[#This Row],[Baseline Date]]&lt;PV_Meta!$B$7),1,0)</f>
        <v>0</v>
      </c>
      <c r="AC1382" s="41">
        <f>IF(AND(tbl_PV_Milestones[[#This Row],[Planned YTD]]=1,tbl_PV_Milestones[[#This Row],[Complete]]="Yes"),1,0)</f>
        <v>0</v>
      </c>
      <c r="AD1382" s="41">
        <f>IF(AND(tbl_PV_Milestones[[#This Row],[Actual/Schedule Finish]]&lt;PV_Meta!$B$7,tbl_PV_Milestones[[#This Row],[Complete]]="No",tbl_PV_Milestones[[#This Row],[Project Status]]&lt;&gt;"On Hold"),1,0)</f>
        <v>0</v>
      </c>
      <c r="AE1382" s="41">
        <f>IF(AND(tbl_PV_Milestones[[#This Row],[Actual/Schedule Finish]]&gt;tbl_PV_Milestones[[#This Row],[Baseline Date]],tbl_PV_Milestones[[#This Row],[Complete]]="No",tbl_PV_Milestones[[#This Row],[Project Status]]&lt;&gt;"On Hold",tbl_PV_Milestones[[#This Row],[Overdue]]=0,tbl_PV_Milestones[[#This Row],[To be Baselined]]&lt;&gt;1),1,0)</f>
        <v>0</v>
      </c>
      <c r="AF1382" s="41">
        <f>IF(AND(tbl_PV_Milestones[[#This Row],[BL FY]]=2025,tbl_PV_Milestones[[#This Row],[Finish FY]]&gt;2025),1,0)</f>
        <v>0</v>
      </c>
      <c r="AG1382" s="56" t="str">
        <f>_xlfn.XLOOKUP(tbl_PV_Milestones[[#This Row],[Work ID]],tbl_PV_Meta[Work ID '#],tbl_PV_Meta[Project Manager/Owner],,0)</f>
        <v>Project Manager 22</v>
      </c>
      <c r="AH1382" s="6"/>
    </row>
    <row r="1383" spans="4:34" x14ac:dyDescent="0.25">
      <c r="D1383" s="6" t="s">
        <v>806</v>
      </c>
      <c r="E1383" s="6" t="s">
        <v>503</v>
      </c>
      <c r="F1383" s="6" t="s">
        <v>1718</v>
      </c>
      <c r="G1383" s="6" t="s">
        <v>561</v>
      </c>
      <c r="H1383" s="6" t="s">
        <v>505</v>
      </c>
      <c r="I1383" s="6" t="s">
        <v>522</v>
      </c>
      <c r="J1383" s="6" t="s">
        <v>806</v>
      </c>
      <c r="K1383" s="6" t="s">
        <v>61</v>
      </c>
      <c r="L1383" s="6" t="s">
        <v>90</v>
      </c>
      <c r="M1383" s="43"/>
      <c r="N1383" s="44" t="s">
        <v>1979</v>
      </c>
      <c r="O1383" s="39">
        <v>44378.708333333299</v>
      </c>
      <c r="P1383" s="39">
        <v>44378.708333333299</v>
      </c>
      <c r="Q1383" s="6">
        <v>0</v>
      </c>
      <c r="R1383" s="6">
        <v>0</v>
      </c>
      <c r="S1383" s="45" t="e">
        <f>_xlfn.CONCAT(#REF!,TRIM(tbl_PV_Milestones[[#This Row],[Milestone Description]]))</f>
        <v>#REF!</v>
      </c>
      <c r="T1383" s="84" t="str">
        <f>IF(COUNTIF(tbl_PV_Milestones[UID],tbl_PV_Milestones[[#This Row],[UID]])&gt;1,"Duplicate","")</f>
        <v>Duplicate</v>
      </c>
      <c r="U1383" s="42" t="str">
        <f>_xlfn.XLOOKUP(tbl_PV_Milestones[[#This Row],[Work ID]],tbl_PV_Meta[Work ID '#],tbl_PV_Meta[Sub-Portfolio])</f>
        <v>Sub-Portfolio 7</v>
      </c>
      <c r="V1383" s="41">
        <f>IF(MONTH(tbl_PV_Milestones[[#This Row],[Baseline Date]])&lt;7,YEAR(tbl_PV_Milestones[[#This Row],[Baseline Date]]),YEAR(tbl_PV_Milestones[[#This Row],[Baseline Date]])+1)</f>
        <v>2022</v>
      </c>
      <c r="W1383" s="41">
        <f>IF(MONTH(tbl_PV_Milestones[[#This Row],[Actual/Schedule Finish]])&lt;7,YEAR(tbl_PV_Milestones[[#This Row],[Actual/Schedule Finish]]),YEAR(tbl_PV_Milestones[[#This Row],[Actual/Schedule Finish]])+1)</f>
        <v>2022</v>
      </c>
      <c r="X1383" s="41" t="str">
        <f>IF(OR(tbl_PV_Milestones[[#This Row],[Project Status]]="Completed",tbl_PV_Milestones[[#This Row],[Project Status]]="Assumed Completed"),"Yes","No")</f>
        <v>Yes</v>
      </c>
      <c r="Y1383" s="41">
        <f>IF(tbl_PV_Milestones[[#This Row],[Baseline Date]]="",1,0)</f>
        <v>0</v>
      </c>
      <c r="Z1383" s="41">
        <f>IF(tbl_PV_Milestones[[#This Row],[Baseline Date]]&lt;PV_Meta!$B$7,1,0)</f>
        <v>1</v>
      </c>
      <c r="AA1383" s="41">
        <f>IF(tbl_PV_Milestones[[#This Row],[Complete]]="Yes",1,0)</f>
        <v>1</v>
      </c>
      <c r="AB1383" s="41">
        <f>IF(AND(tbl_PV_Milestones[[#This Row],[BL FY]]=2025,tbl_PV_Milestones[[#This Row],[Baseline Date]]&lt;PV_Meta!$B$7),1,0)</f>
        <v>0</v>
      </c>
      <c r="AC1383" s="41">
        <f>IF(AND(tbl_PV_Milestones[[#This Row],[Planned YTD]]=1,tbl_PV_Milestones[[#This Row],[Complete]]="Yes"),1,0)</f>
        <v>0</v>
      </c>
      <c r="AD1383" s="41">
        <f>IF(AND(tbl_PV_Milestones[[#This Row],[Actual/Schedule Finish]]&lt;PV_Meta!$B$7,tbl_PV_Milestones[[#This Row],[Complete]]="No",tbl_PV_Milestones[[#This Row],[Project Status]]&lt;&gt;"On Hold"),1,0)</f>
        <v>0</v>
      </c>
      <c r="AE1383" s="41">
        <f>IF(AND(tbl_PV_Milestones[[#This Row],[Actual/Schedule Finish]]&gt;tbl_PV_Milestones[[#This Row],[Baseline Date]],tbl_PV_Milestones[[#This Row],[Complete]]="No",tbl_PV_Milestones[[#This Row],[Project Status]]&lt;&gt;"On Hold",tbl_PV_Milestones[[#This Row],[Overdue]]=0,tbl_PV_Milestones[[#This Row],[To be Baselined]]&lt;&gt;1),1,0)</f>
        <v>0</v>
      </c>
      <c r="AF1383" s="41">
        <f>IF(AND(tbl_PV_Milestones[[#This Row],[BL FY]]=2025,tbl_PV_Milestones[[#This Row],[Finish FY]]&gt;2025),1,0)</f>
        <v>0</v>
      </c>
      <c r="AG1383" s="56" t="str">
        <f>_xlfn.XLOOKUP(tbl_PV_Milestones[[#This Row],[Work ID]],tbl_PV_Meta[Work ID '#],tbl_PV_Meta[Project Manager/Owner],,0)</f>
        <v>Project Manager 17</v>
      </c>
      <c r="AH1383" s="6"/>
    </row>
    <row r="1384" spans="4:34" x14ac:dyDescent="0.25">
      <c r="D1384" s="6" t="s">
        <v>806</v>
      </c>
      <c r="E1384" s="6" t="s">
        <v>503</v>
      </c>
      <c r="F1384" s="6" t="s">
        <v>1718</v>
      </c>
      <c r="G1384" s="6" t="s">
        <v>562</v>
      </c>
      <c r="H1384" s="6" t="s">
        <v>505</v>
      </c>
      <c r="I1384" s="6" t="s">
        <v>522</v>
      </c>
      <c r="J1384" s="6" t="s">
        <v>806</v>
      </c>
      <c r="K1384" s="6" t="s">
        <v>61</v>
      </c>
      <c r="L1384" s="6" t="s">
        <v>90</v>
      </c>
      <c r="M1384" s="43"/>
      <c r="N1384" s="44" t="s">
        <v>1979</v>
      </c>
      <c r="O1384" s="39">
        <v>44469.708333333299</v>
      </c>
      <c r="P1384" s="39">
        <v>44469.708333333299</v>
      </c>
      <c r="Q1384" s="6">
        <v>0</v>
      </c>
      <c r="R1384" s="6">
        <v>0</v>
      </c>
      <c r="S1384" s="45" t="e">
        <f>_xlfn.CONCAT(#REF!,TRIM(tbl_PV_Milestones[[#This Row],[Milestone Description]]))</f>
        <v>#REF!</v>
      </c>
      <c r="T1384" s="84" t="str">
        <f>IF(COUNTIF(tbl_PV_Milestones[UID],tbl_PV_Milestones[[#This Row],[UID]])&gt;1,"Duplicate","")</f>
        <v>Duplicate</v>
      </c>
      <c r="U1384" s="42" t="str">
        <f>_xlfn.XLOOKUP(tbl_PV_Milestones[[#This Row],[Work ID]],tbl_PV_Meta[Work ID '#],tbl_PV_Meta[Sub-Portfolio])</f>
        <v>Sub-Portfolio 7</v>
      </c>
      <c r="V1384" s="41">
        <f>IF(MONTH(tbl_PV_Milestones[[#This Row],[Baseline Date]])&lt;7,YEAR(tbl_PV_Milestones[[#This Row],[Baseline Date]]),YEAR(tbl_PV_Milestones[[#This Row],[Baseline Date]])+1)</f>
        <v>2022</v>
      </c>
      <c r="W1384" s="41">
        <f>IF(MONTH(tbl_PV_Milestones[[#This Row],[Actual/Schedule Finish]])&lt;7,YEAR(tbl_PV_Milestones[[#This Row],[Actual/Schedule Finish]]),YEAR(tbl_PV_Milestones[[#This Row],[Actual/Schedule Finish]])+1)</f>
        <v>2022</v>
      </c>
      <c r="X1384" s="41" t="str">
        <f>IF(OR(tbl_PV_Milestones[[#This Row],[Project Status]]="Completed",tbl_PV_Milestones[[#This Row],[Project Status]]="Assumed Completed"),"Yes","No")</f>
        <v>Yes</v>
      </c>
      <c r="Y1384" s="41">
        <f>IF(tbl_PV_Milestones[[#This Row],[Baseline Date]]="",1,0)</f>
        <v>0</v>
      </c>
      <c r="Z1384" s="41">
        <f>IF(tbl_PV_Milestones[[#This Row],[Baseline Date]]&lt;PV_Meta!$B$7,1,0)</f>
        <v>1</v>
      </c>
      <c r="AA1384" s="41">
        <f>IF(tbl_PV_Milestones[[#This Row],[Complete]]="Yes",1,0)</f>
        <v>1</v>
      </c>
      <c r="AB1384" s="41">
        <f>IF(AND(tbl_PV_Milestones[[#This Row],[BL FY]]=2025,tbl_PV_Milestones[[#This Row],[Baseline Date]]&lt;PV_Meta!$B$7),1,0)</f>
        <v>0</v>
      </c>
      <c r="AC1384" s="41">
        <f>IF(AND(tbl_PV_Milestones[[#This Row],[Planned YTD]]=1,tbl_PV_Milestones[[#This Row],[Complete]]="Yes"),1,0)</f>
        <v>0</v>
      </c>
      <c r="AD1384" s="41">
        <f>IF(AND(tbl_PV_Milestones[[#This Row],[Actual/Schedule Finish]]&lt;PV_Meta!$B$7,tbl_PV_Milestones[[#This Row],[Complete]]="No",tbl_PV_Milestones[[#This Row],[Project Status]]&lt;&gt;"On Hold"),1,0)</f>
        <v>0</v>
      </c>
      <c r="AE1384" s="41">
        <f>IF(AND(tbl_PV_Milestones[[#This Row],[Actual/Schedule Finish]]&gt;tbl_PV_Milestones[[#This Row],[Baseline Date]],tbl_PV_Milestones[[#This Row],[Complete]]="No",tbl_PV_Milestones[[#This Row],[Project Status]]&lt;&gt;"On Hold",tbl_PV_Milestones[[#This Row],[Overdue]]=0,tbl_PV_Milestones[[#This Row],[To be Baselined]]&lt;&gt;1),1,0)</f>
        <v>0</v>
      </c>
      <c r="AF1384" s="41">
        <f>IF(AND(tbl_PV_Milestones[[#This Row],[BL FY]]=2025,tbl_PV_Milestones[[#This Row],[Finish FY]]&gt;2025),1,0)</f>
        <v>0</v>
      </c>
      <c r="AG1384" s="56" t="str">
        <f>_xlfn.XLOOKUP(tbl_PV_Milestones[[#This Row],[Work ID]],tbl_PV_Meta[Work ID '#],tbl_PV_Meta[Project Manager/Owner],,0)</f>
        <v>Project Manager 17</v>
      </c>
      <c r="AH1384" s="6"/>
    </row>
    <row r="1385" spans="4:34" x14ac:dyDescent="0.25">
      <c r="D1385" s="6" t="s">
        <v>806</v>
      </c>
      <c r="E1385" s="6" t="s">
        <v>503</v>
      </c>
      <c r="F1385" s="6" t="s">
        <v>1718</v>
      </c>
      <c r="G1385" s="6" t="s">
        <v>563</v>
      </c>
      <c r="H1385" s="6" t="s">
        <v>505</v>
      </c>
      <c r="I1385" s="6" t="s">
        <v>522</v>
      </c>
      <c r="J1385" s="6" t="s">
        <v>806</v>
      </c>
      <c r="K1385" s="6" t="s">
        <v>61</v>
      </c>
      <c r="L1385" s="6" t="s">
        <v>90</v>
      </c>
      <c r="M1385" s="43"/>
      <c r="N1385" s="44" t="s">
        <v>1979</v>
      </c>
      <c r="O1385" s="39">
        <v>44469.708333333299</v>
      </c>
      <c r="P1385" s="39">
        <v>44469.708333333299</v>
      </c>
      <c r="Q1385" s="6">
        <v>0</v>
      </c>
      <c r="R1385" s="6">
        <v>0</v>
      </c>
      <c r="S1385" s="45" t="e">
        <f>_xlfn.CONCAT(#REF!,TRIM(tbl_PV_Milestones[[#This Row],[Milestone Description]]))</f>
        <v>#REF!</v>
      </c>
      <c r="T1385" s="84" t="str">
        <f>IF(COUNTIF(tbl_PV_Milestones[UID],tbl_PV_Milestones[[#This Row],[UID]])&gt;1,"Duplicate","")</f>
        <v>Duplicate</v>
      </c>
      <c r="U1385" s="42" t="str">
        <f>_xlfn.XLOOKUP(tbl_PV_Milestones[[#This Row],[Work ID]],tbl_PV_Meta[Work ID '#],tbl_PV_Meta[Sub-Portfolio])</f>
        <v>Sub-Portfolio 7</v>
      </c>
      <c r="V1385" s="41">
        <f>IF(MONTH(tbl_PV_Milestones[[#This Row],[Baseline Date]])&lt;7,YEAR(tbl_PV_Milestones[[#This Row],[Baseline Date]]),YEAR(tbl_PV_Milestones[[#This Row],[Baseline Date]])+1)</f>
        <v>2022</v>
      </c>
      <c r="W1385" s="41">
        <f>IF(MONTH(tbl_PV_Milestones[[#This Row],[Actual/Schedule Finish]])&lt;7,YEAR(tbl_PV_Milestones[[#This Row],[Actual/Schedule Finish]]),YEAR(tbl_PV_Milestones[[#This Row],[Actual/Schedule Finish]])+1)</f>
        <v>2022</v>
      </c>
      <c r="X1385" s="41" t="str">
        <f>IF(OR(tbl_PV_Milestones[[#This Row],[Project Status]]="Completed",tbl_PV_Milestones[[#This Row],[Project Status]]="Assumed Completed"),"Yes","No")</f>
        <v>Yes</v>
      </c>
      <c r="Y1385" s="41">
        <f>IF(tbl_PV_Milestones[[#This Row],[Baseline Date]]="",1,0)</f>
        <v>0</v>
      </c>
      <c r="Z1385" s="41">
        <f>IF(tbl_PV_Milestones[[#This Row],[Baseline Date]]&lt;PV_Meta!$B$7,1,0)</f>
        <v>1</v>
      </c>
      <c r="AA1385" s="41">
        <f>IF(tbl_PV_Milestones[[#This Row],[Complete]]="Yes",1,0)</f>
        <v>1</v>
      </c>
      <c r="AB1385" s="41">
        <f>IF(AND(tbl_PV_Milestones[[#This Row],[BL FY]]=2025,tbl_PV_Milestones[[#This Row],[Baseline Date]]&lt;PV_Meta!$B$7),1,0)</f>
        <v>0</v>
      </c>
      <c r="AC1385" s="41">
        <f>IF(AND(tbl_PV_Milestones[[#This Row],[Planned YTD]]=1,tbl_PV_Milestones[[#This Row],[Complete]]="Yes"),1,0)</f>
        <v>0</v>
      </c>
      <c r="AD1385" s="41">
        <f>IF(AND(tbl_PV_Milestones[[#This Row],[Actual/Schedule Finish]]&lt;PV_Meta!$B$7,tbl_PV_Milestones[[#This Row],[Complete]]="No",tbl_PV_Milestones[[#This Row],[Project Status]]&lt;&gt;"On Hold"),1,0)</f>
        <v>0</v>
      </c>
      <c r="AE1385" s="41">
        <f>IF(AND(tbl_PV_Milestones[[#This Row],[Actual/Schedule Finish]]&gt;tbl_PV_Milestones[[#This Row],[Baseline Date]],tbl_PV_Milestones[[#This Row],[Complete]]="No",tbl_PV_Milestones[[#This Row],[Project Status]]&lt;&gt;"On Hold",tbl_PV_Milestones[[#This Row],[Overdue]]=0,tbl_PV_Milestones[[#This Row],[To be Baselined]]&lt;&gt;1),1,0)</f>
        <v>0</v>
      </c>
      <c r="AF1385" s="41">
        <f>IF(AND(tbl_PV_Milestones[[#This Row],[BL FY]]=2025,tbl_PV_Milestones[[#This Row],[Finish FY]]&gt;2025),1,0)</f>
        <v>0</v>
      </c>
      <c r="AG1385" s="56" t="str">
        <f>_xlfn.XLOOKUP(tbl_PV_Milestones[[#This Row],[Work ID]],tbl_PV_Meta[Work ID '#],tbl_PV_Meta[Project Manager/Owner],,0)</f>
        <v>Project Manager 17</v>
      </c>
      <c r="AH1385" s="6"/>
    </row>
    <row r="1386" spans="4:34" x14ac:dyDescent="0.25">
      <c r="D1386" s="6" t="s">
        <v>806</v>
      </c>
      <c r="E1386" s="6" t="s">
        <v>503</v>
      </c>
      <c r="F1386" s="6" t="s">
        <v>1718</v>
      </c>
      <c r="G1386" s="6" t="s">
        <v>564</v>
      </c>
      <c r="H1386" s="6" t="s">
        <v>505</v>
      </c>
      <c r="I1386" s="6" t="s">
        <v>522</v>
      </c>
      <c r="J1386" s="6" t="s">
        <v>806</v>
      </c>
      <c r="K1386" s="6" t="s">
        <v>61</v>
      </c>
      <c r="L1386" s="6" t="s">
        <v>90</v>
      </c>
      <c r="M1386" s="43"/>
      <c r="N1386" s="44" t="s">
        <v>1979</v>
      </c>
      <c r="O1386" s="39">
        <v>44407.708333333299</v>
      </c>
      <c r="P1386" s="39">
        <v>44407.708333333299</v>
      </c>
      <c r="Q1386" s="6">
        <v>0</v>
      </c>
      <c r="R1386" s="6">
        <v>0</v>
      </c>
      <c r="S1386" s="45" t="e">
        <f>_xlfn.CONCAT(#REF!,TRIM(tbl_PV_Milestones[[#This Row],[Milestone Description]]))</f>
        <v>#REF!</v>
      </c>
      <c r="T1386" s="84" t="str">
        <f>IF(COUNTIF(tbl_PV_Milestones[UID],tbl_PV_Milestones[[#This Row],[UID]])&gt;1,"Duplicate","")</f>
        <v>Duplicate</v>
      </c>
      <c r="U1386" s="42" t="str">
        <f>_xlfn.XLOOKUP(tbl_PV_Milestones[[#This Row],[Work ID]],tbl_PV_Meta[Work ID '#],tbl_PV_Meta[Sub-Portfolio])</f>
        <v>Sub-Portfolio 7</v>
      </c>
      <c r="V1386" s="41">
        <f>IF(MONTH(tbl_PV_Milestones[[#This Row],[Baseline Date]])&lt;7,YEAR(tbl_PV_Milestones[[#This Row],[Baseline Date]]),YEAR(tbl_PV_Milestones[[#This Row],[Baseline Date]])+1)</f>
        <v>2022</v>
      </c>
      <c r="W1386" s="41">
        <f>IF(MONTH(tbl_PV_Milestones[[#This Row],[Actual/Schedule Finish]])&lt;7,YEAR(tbl_PV_Milestones[[#This Row],[Actual/Schedule Finish]]),YEAR(tbl_PV_Milestones[[#This Row],[Actual/Schedule Finish]])+1)</f>
        <v>2022</v>
      </c>
      <c r="X1386" s="41" t="str">
        <f>IF(OR(tbl_PV_Milestones[[#This Row],[Project Status]]="Completed",tbl_PV_Milestones[[#This Row],[Project Status]]="Assumed Completed"),"Yes","No")</f>
        <v>Yes</v>
      </c>
      <c r="Y1386" s="41">
        <f>IF(tbl_PV_Milestones[[#This Row],[Baseline Date]]="",1,0)</f>
        <v>0</v>
      </c>
      <c r="Z1386" s="41">
        <f>IF(tbl_PV_Milestones[[#This Row],[Baseline Date]]&lt;PV_Meta!$B$7,1,0)</f>
        <v>1</v>
      </c>
      <c r="AA1386" s="41">
        <f>IF(tbl_PV_Milestones[[#This Row],[Complete]]="Yes",1,0)</f>
        <v>1</v>
      </c>
      <c r="AB1386" s="41">
        <f>IF(AND(tbl_PV_Milestones[[#This Row],[BL FY]]=2025,tbl_PV_Milestones[[#This Row],[Baseline Date]]&lt;PV_Meta!$B$7),1,0)</f>
        <v>0</v>
      </c>
      <c r="AC1386" s="41">
        <f>IF(AND(tbl_PV_Milestones[[#This Row],[Planned YTD]]=1,tbl_PV_Milestones[[#This Row],[Complete]]="Yes"),1,0)</f>
        <v>0</v>
      </c>
      <c r="AD1386" s="41">
        <f>IF(AND(tbl_PV_Milestones[[#This Row],[Actual/Schedule Finish]]&lt;PV_Meta!$B$7,tbl_PV_Milestones[[#This Row],[Complete]]="No",tbl_PV_Milestones[[#This Row],[Project Status]]&lt;&gt;"On Hold"),1,0)</f>
        <v>0</v>
      </c>
      <c r="AE1386" s="41">
        <f>IF(AND(tbl_PV_Milestones[[#This Row],[Actual/Schedule Finish]]&gt;tbl_PV_Milestones[[#This Row],[Baseline Date]],tbl_PV_Milestones[[#This Row],[Complete]]="No",tbl_PV_Milestones[[#This Row],[Project Status]]&lt;&gt;"On Hold",tbl_PV_Milestones[[#This Row],[Overdue]]=0,tbl_PV_Milestones[[#This Row],[To be Baselined]]&lt;&gt;1),1,0)</f>
        <v>0</v>
      </c>
      <c r="AF1386" s="41">
        <f>IF(AND(tbl_PV_Milestones[[#This Row],[BL FY]]=2025,tbl_PV_Milestones[[#This Row],[Finish FY]]&gt;2025),1,0)</f>
        <v>0</v>
      </c>
      <c r="AG1386" s="56" t="str">
        <f>_xlfn.XLOOKUP(tbl_PV_Milestones[[#This Row],[Work ID]],tbl_PV_Meta[Work ID '#],tbl_PV_Meta[Project Manager/Owner],,0)</f>
        <v>Project Manager 17</v>
      </c>
      <c r="AH1386" s="6"/>
    </row>
    <row r="1387" spans="4:34" x14ac:dyDescent="0.25">
      <c r="D1387" s="6" t="s">
        <v>806</v>
      </c>
      <c r="E1387" s="6" t="s">
        <v>503</v>
      </c>
      <c r="F1387" s="6" t="s">
        <v>1718</v>
      </c>
      <c r="G1387" s="6" t="s">
        <v>565</v>
      </c>
      <c r="H1387" s="6" t="s">
        <v>519</v>
      </c>
      <c r="I1387" s="6" t="s">
        <v>522</v>
      </c>
      <c r="J1387" s="6" t="s">
        <v>806</v>
      </c>
      <c r="K1387" s="6" t="s">
        <v>61</v>
      </c>
      <c r="L1387" s="6" t="s">
        <v>90</v>
      </c>
      <c r="M1387" s="43"/>
      <c r="N1387" s="44" t="s">
        <v>1979</v>
      </c>
      <c r="O1387" s="39">
        <v>44469.708333333299</v>
      </c>
      <c r="P1387" s="39">
        <v>44469.708333333299</v>
      </c>
      <c r="Q1387" s="6">
        <v>0</v>
      </c>
      <c r="R1387" s="6">
        <v>0</v>
      </c>
      <c r="S1387" s="45" t="e">
        <f>_xlfn.CONCAT(#REF!,TRIM(tbl_PV_Milestones[[#This Row],[Milestone Description]]))</f>
        <v>#REF!</v>
      </c>
      <c r="T1387" s="84" t="str">
        <f>IF(COUNTIF(tbl_PV_Milestones[UID],tbl_PV_Milestones[[#This Row],[UID]])&gt;1,"Duplicate","")</f>
        <v>Duplicate</v>
      </c>
      <c r="U1387" s="42" t="str">
        <f>_xlfn.XLOOKUP(tbl_PV_Milestones[[#This Row],[Work ID]],tbl_PV_Meta[Work ID '#],tbl_PV_Meta[Sub-Portfolio])</f>
        <v>Sub-Portfolio 7</v>
      </c>
      <c r="V1387" s="41">
        <f>IF(MONTH(tbl_PV_Milestones[[#This Row],[Baseline Date]])&lt;7,YEAR(tbl_PV_Milestones[[#This Row],[Baseline Date]]),YEAR(tbl_PV_Milestones[[#This Row],[Baseline Date]])+1)</f>
        <v>2022</v>
      </c>
      <c r="W1387" s="41">
        <f>IF(MONTH(tbl_PV_Milestones[[#This Row],[Actual/Schedule Finish]])&lt;7,YEAR(tbl_PV_Milestones[[#This Row],[Actual/Schedule Finish]]),YEAR(tbl_PV_Milestones[[#This Row],[Actual/Schedule Finish]])+1)</f>
        <v>2022</v>
      </c>
      <c r="X1387" s="41" t="str">
        <f>IF(OR(tbl_PV_Milestones[[#This Row],[Project Status]]="Completed",tbl_PV_Milestones[[#This Row],[Project Status]]="Assumed Completed"),"Yes","No")</f>
        <v>Yes</v>
      </c>
      <c r="Y1387" s="41">
        <f>IF(tbl_PV_Milestones[[#This Row],[Baseline Date]]="",1,0)</f>
        <v>0</v>
      </c>
      <c r="Z1387" s="41">
        <f>IF(tbl_PV_Milestones[[#This Row],[Baseline Date]]&lt;PV_Meta!$B$7,1,0)</f>
        <v>1</v>
      </c>
      <c r="AA1387" s="41">
        <f>IF(tbl_PV_Milestones[[#This Row],[Complete]]="Yes",1,0)</f>
        <v>1</v>
      </c>
      <c r="AB1387" s="41">
        <f>IF(AND(tbl_PV_Milestones[[#This Row],[BL FY]]=2025,tbl_PV_Milestones[[#This Row],[Baseline Date]]&lt;PV_Meta!$B$7),1,0)</f>
        <v>0</v>
      </c>
      <c r="AC1387" s="41">
        <f>IF(AND(tbl_PV_Milestones[[#This Row],[Planned YTD]]=1,tbl_PV_Milestones[[#This Row],[Complete]]="Yes"),1,0)</f>
        <v>0</v>
      </c>
      <c r="AD1387" s="41">
        <f>IF(AND(tbl_PV_Milestones[[#This Row],[Actual/Schedule Finish]]&lt;PV_Meta!$B$7,tbl_PV_Milestones[[#This Row],[Complete]]="No",tbl_PV_Milestones[[#This Row],[Project Status]]&lt;&gt;"On Hold"),1,0)</f>
        <v>0</v>
      </c>
      <c r="AE1387" s="41">
        <f>IF(AND(tbl_PV_Milestones[[#This Row],[Actual/Schedule Finish]]&gt;tbl_PV_Milestones[[#This Row],[Baseline Date]],tbl_PV_Milestones[[#This Row],[Complete]]="No",tbl_PV_Milestones[[#This Row],[Project Status]]&lt;&gt;"On Hold",tbl_PV_Milestones[[#This Row],[Overdue]]=0,tbl_PV_Milestones[[#This Row],[To be Baselined]]&lt;&gt;1),1,0)</f>
        <v>0</v>
      </c>
      <c r="AF1387" s="41">
        <f>IF(AND(tbl_PV_Milestones[[#This Row],[BL FY]]=2025,tbl_PV_Milestones[[#This Row],[Finish FY]]&gt;2025),1,0)</f>
        <v>0</v>
      </c>
      <c r="AG1387" s="56" t="str">
        <f>_xlfn.XLOOKUP(tbl_PV_Milestones[[#This Row],[Work ID]],tbl_PV_Meta[Work ID '#],tbl_PV_Meta[Project Manager/Owner],,0)</f>
        <v>Project Manager 17</v>
      </c>
      <c r="AH1387" s="6"/>
    </row>
    <row r="1388" spans="4:34" x14ac:dyDescent="0.25">
      <c r="D1388" s="6" t="s">
        <v>806</v>
      </c>
      <c r="E1388" s="6" t="s">
        <v>503</v>
      </c>
      <c r="F1388" s="6" t="s">
        <v>1694</v>
      </c>
      <c r="G1388" s="6" t="s">
        <v>565</v>
      </c>
      <c r="H1388" s="6" t="s">
        <v>519</v>
      </c>
      <c r="I1388" s="6" t="s">
        <v>522</v>
      </c>
      <c r="J1388" s="6" t="s">
        <v>806</v>
      </c>
      <c r="K1388" s="6" t="s">
        <v>39</v>
      </c>
      <c r="L1388" s="6" t="s">
        <v>80</v>
      </c>
      <c r="M1388" s="43"/>
      <c r="N1388" s="44" t="s">
        <v>1979</v>
      </c>
      <c r="O1388" s="39">
        <v>44746.708333333299</v>
      </c>
      <c r="P1388" s="39">
        <v>44746.708333333299</v>
      </c>
      <c r="Q1388" s="6">
        <v>0</v>
      </c>
      <c r="R1388" s="6">
        <v>0</v>
      </c>
      <c r="S1388" s="45" t="e">
        <f>_xlfn.CONCAT(#REF!,TRIM(tbl_PV_Milestones[[#This Row],[Milestone Description]]))</f>
        <v>#REF!</v>
      </c>
      <c r="T1388" s="84" t="str">
        <f>IF(COUNTIF(tbl_PV_Milestones[UID],tbl_PV_Milestones[[#This Row],[UID]])&gt;1,"Duplicate","")</f>
        <v>Duplicate</v>
      </c>
      <c r="U1388" s="42" t="str">
        <f>_xlfn.XLOOKUP(tbl_PV_Milestones[[#This Row],[Work ID]],tbl_PV_Meta[Work ID '#],tbl_PV_Meta[Sub-Portfolio])</f>
        <v>Sub-Portfolio 7</v>
      </c>
      <c r="V1388" s="41">
        <f>IF(MONTH(tbl_PV_Milestones[[#This Row],[Baseline Date]])&lt;7,YEAR(tbl_PV_Milestones[[#This Row],[Baseline Date]]),YEAR(tbl_PV_Milestones[[#This Row],[Baseline Date]])+1)</f>
        <v>2023</v>
      </c>
      <c r="W1388" s="41">
        <f>IF(MONTH(tbl_PV_Milestones[[#This Row],[Actual/Schedule Finish]])&lt;7,YEAR(tbl_PV_Milestones[[#This Row],[Actual/Schedule Finish]]),YEAR(tbl_PV_Milestones[[#This Row],[Actual/Schedule Finish]])+1)</f>
        <v>2023</v>
      </c>
      <c r="X1388" s="41" t="str">
        <f>IF(OR(tbl_PV_Milestones[[#This Row],[Project Status]]="Completed",tbl_PV_Milestones[[#This Row],[Project Status]]="Assumed Completed"),"Yes","No")</f>
        <v>Yes</v>
      </c>
      <c r="Y1388" s="41">
        <f>IF(tbl_PV_Milestones[[#This Row],[Baseline Date]]="",1,0)</f>
        <v>0</v>
      </c>
      <c r="Z1388" s="41">
        <f>IF(tbl_PV_Milestones[[#This Row],[Baseline Date]]&lt;PV_Meta!$B$7,1,0)</f>
        <v>1</v>
      </c>
      <c r="AA1388" s="41">
        <f>IF(tbl_PV_Milestones[[#This Row],[Complete]]="Yes",1,0)</f>
        <v>1</v>
      </c>
      <c r="AB1388" s="41">
        <f>IF(AND(tbl_PV_Milestones[[#This Row],[BL FY]]=2025,tbl_PV_Milestones[[#This Row],[Baseline Date]]&lt;PV_Meta!$B$7),1,0)</f>
        <v>0</v>
      </c>
      <c r="AC1388" s="41">
        <f>IF(AND(tbl_PV_Milestones[[#This Row],[Planned YTD]]=1,tbl_PV_Milestones[[#This Row],[Complete]]="Yes"),1,0)</f>
        <v>0</v>
      </c>
      <c r="AD1388" s="41">
        <f>IF(AND(tbl_PV_Milestones[[#This Row],[Actual/Schedule Finish]]&lt;PV_Meta!$B$7,tbl_PV_Milestones[[#This Row],[Complete]]="No",tbl_PV_Milestones[[#This Row],[Project Status]]&lt;&gt;"On Hold"),1,0)</f>
        <v>0</v>
      </c>
      <c r="AE1388" s="41">
        <f>IF(AND(tbl_PV_Milestones[[#This Row],[Actual/Schedule Finish]]&gt;tbl_PV_Milestones[[#This Row],[Baseline Date]],tbl_PV_Milestones[[#This Row],[Complete]]="No",tbl_PV_Milestones[[#This Row],[Project Status]]&lt;&gt;"On Hold",tbl_PV_Milestones[[#This Row],[Overdue]]=0,tbl_PV_Milestones[[#This Row],[To be Baselined]]&lt;&gt;1),1,0)</f>
        <v>0</v>
      </c>
      <c r="AF1388" s="41">
        <f>IF(AND(tbl_PV_Milestones[[#This Row],[BL FY]]=2025,tbl_PV_Milestones[[#This Row],[Finish FY]]&gt;2025),1,0)</f>
        <v>0</v>
      </c>
      <c r="AG1388" s="56" t="str">
        <f>_xlfn.XLOOKUP(tbl_PV_Milestones[[#This Row],[Work ID]],tbl_PV_Meta[Work ID '#],tbl_PV_Meta[Project Manager/Owner],,0)</f>
        <v>Project Manager 8</v>
      </c>
      <c r="AH1388" s="6"/>
    </row>
    <row r="1389" spans="4:34" x14ac:dyDescent="0.25">
      <c r="D1389" s="6" t="s">
        <v>806</v>
      </c>
      <c r="E1389" s="6" t="s">
        <v>503</v>
      </c>
      <c r="F1389" s="6" t="s">
        <v>1694</v>
      </c>
      <c r="G1389" s="6" t="s">
        <v>852</v>
      </c>
      <c r="H1389" s="6" t="s">
        <v>505</v>
      </c>
      <c r="I1389" s="6" t="s">
        <v>522</v>
      </c>
      <c r="J1389" s="6" t="s">
        <v>806</v>
      </c>
      <c r="K1389" s="6" t="s">
        <v>39</v>
      </c>
      <c r="L1389" s="6" t="s">
        <v>80</v>
      </c>
      <c r="M1389" s="43"/>
      <c r="N1389" s="44" t="s">
        <v>1979</v>
      </c>
      <c r="O1389" s="39">
        <v>44746.708333333299</v>
      </c>
      <c r="P1389" s="39">
        <v>44746.708333333299</v>
      </c>
      <c r="Q1389" s="6">
        <v>0</v>
      </c>
      <c r="R1389" s="6">
        <v>0</v>
      </c>
      <c r="S1389" s="45" t="e">
        <f>_xlfn.CONCAT(#REF!,TRIM(tbl_PV_Milestones[[#This Row],[Milestone Description]]))</f>
        <v>#REF!</v>
      </c>
      <c r="T1389" s="84" t="str">
        <f>IF(COUNTIF(tbl_PV_Milestones[UID],tbl_PV_Milestones[[#This Row],[UID]])&gt;1,"Duplicate","")</f>
        <v>Duplicate</v>
      </c>
      <c r="U1389" s="42" t="str">
        <f>_xlfn.XLOOKUP(tbl_PV_Milestones[[#This Row],[Work ID]],tbl_PV_Meta[Work ID '#],tbl_PV_Meta[Sub-Portfolio])</f>
        <v>Sub-Portfolio 7</v>
      </c>
      <c r="V1389" s="41">
        <f>IF(MONTH(tbl_PV_Milestones[[#This Row],[Baseline Date]])&lt;7,YEAR(tbl_PV_Milestones[[#This Row],[Baseline Date]]),YEAR(tbl_PV_Milestones[[#This Row],[Baseline Date]])+1)</f>
        <v>2023</v>
      </c>
      <c r="W1389" s="41">
        <f>IF(MONTH(tbl_PV_Milestones[[#This Row],[Actual/Schedule Finish]])&lt;7,YEAR(tbl_PV_Milestones[[#This Row],[Actual/Schedule Finish]]),YEAR(tbl_PV_Milestones[[#This Row],[Actual/Schedule Finish]])+1)</f>
        <v>2023</v>
      </c>
      <c r="X1389" s="41" t="str">
        <f>IF(OR(tbl_PV_Milestones[[#This Row],[Project Status]]="Completed",tbl_PV_Milestones[[#This Row],[Project Status]]="Assumed Completed"),"Yes","No")</f>
        <v>Yes</v>
      </c>
      <c r="Y1389" s="41">
        <f>IF(tbl_PV_Milestones[[#This Row],[Baseline Date]]="",1,0)</f>
        <v>0</v>
      </c>
      <c r="Z1389" s="41">
        <f>IF(tbl_PV_Milestones[[#This Row],[Baseline Date]]&lt;PV_Meta!$B$7,1,0)</f>
        <v>1</v>
      </c>
      <c r="AA1389" s="41">
        <f>IF(tbl_PV_Milestones[[#This Row],[Complete]]="Yes",1,0)</f>
        <v>1</v>
      </c>
      <c r="AB1389" s="41">
        <f>IF(AND(tbl_PV_Milestones[[#This Row],[BL FY]]=2025,tbl_PV_Milestones[[#This Row],[Baseline Date]]&lt;PV_Meta!$B$7),1,0)</f>
        <v>0</v>
      </c>
      <c r="AC1389" s="41">
        <f>IF(AND(tbl_PV_Milestones[[#This Row],[Planned YTD]]=1,tbl_PV_Milestones[[#This Row],[Complete]]="Yes"),1,0)</f>
        <v>0</v>
      </c>
      <c r="AD1389" s="41">
        <f>IF(AND(tbl_PV_Milestones[[#This Row],[Actual/Schedule Finish]]&lt;PV_Meta!$B$7,tbl_PV_Milestones[[#This Row],[Complete]]="No",tbl_PV_Milestones[[#This Row],[Project Status]]&lt;&gt;"On Hold"),1,0)</f>
        <v>0</v>
      </c>
      <c r="AE1389" s="41">
        <f>IF(AND(tbl_PV_Milestones[[#This Row],[Actual/Schedule Finish]]&gt;tbl_PV_Milestones[[#This Row],[Baseline Date]],tbl_PV_Milestones[[#This Row],[Complete]]="No",tbl_PV_Milestones[[#This Row],[Project Status]]&lt;&gt;"On Hold",tbl_PV_Milestones[[#This Row],[Overdue]]=0,tbl_PV_Milestones[[#This Row],[To be Baselined]]&lt;&gt;1),1,0)</f>
        <v>0</v>
      </c>
      <c r="AF1389" s="41">
        <f>IF(AND(tbl_PV_Milestones[[#This Row],[BL FY]]=2025,tbl_PV_Milestones[[#This Row],[Finish FY]]&gt;2025),1,0)</f>
        <v>0</v>
      </c>
      <c r="AG1389" s="56" t="str">
        <f>_xlfn.XLOOKUP(tbl_PV_Milestones[[#This Row],[Work ID]],tbl_PV_Meta[Work ID '#],tbl_PV_Meta[Project Manager/Owner],,0)</f>
        <v>Project Manager 8</v>
      </c>
      <c r="AH1389" s="6"/>
    </row>
    <row r="1390" spans="4:34" x14ac:dyDescent="0.25">
      <c r="D1390" s="6" t="s">
        <v>806</v>
      </c>
      <c r="E1390" s="6" t="s">
        <v>503</v>
      </c>
      <c r="F1390" s="6" t="s">
        <v>1694</v>
      </c>
      <c r="G1390" s="6" t="s">
        <v>562</v>
      </c>
      <c r="H1390" s="6" t="s">
        <v>505</v>
      </c>
      <c r="I1390" s="6" t="s">
        <v>522</v>
      </c>
      <c r="J1390" s="6" t="s">
        <v>806</v>
      </c>
      <c r="K1390" s="6" t="s">
        <v>39</v>
      </c>
      <c r="L1390" s="6" t="s">
        <v>80</v>
      </c>
      <c r="M1390" s="43"/>
      <c r="N1390" s="44" t="s">
        <v>1979</v>
      </c>
      <c r="O1390" s="39">
        <v>44746.708333333299</v>
      </c>
      <c r="P1390" s="39">
        <v>44746.708333333299</v>
      </c>
      <c r="Q1390" s="6">
        <v>0</v>
      </c>
      <c r="R1390" s="6">
        <v>0</v>
      </c>
      <c r="S1390" s="45" t="e">
        <f>_xlfn.CONCAT(#REF!,TRIM(tbl_PV_Milestones[[#This Row],[Milestone Description]]))</f>
        <v>#REF!</v>
      </c>
      <c r="T1390" s="84" t="str">
        <f>IF(COUNTIF(tbl_PV_Milestones[UID],tbl_PV_Milestones[[#This Row],[UID]])&gt;1,"Duplicate","")</f>
        <v>Duplicate</v>
      </c>
      <c r="U1390" s="42" t="str">
        <f>_xlfn.XLOOKUP(tbl_PV_Milestones[[#This Row],[Work ID]],tbl_PV_Meta[Work ID '#],tbl_PV_Meta[Sub-Portfolio])</f>
        <v>Sub-Portfolio 7</v>
      </c>
      <c r="V1390" s="41">
        <f>IF(MONTH(tbl_PV_Milestones[[#This Row],[Baseline Date]])&lt;7,YEAR(tbl_PV_Milestones[[#This Row],[Baseline Date]]),YEAR(tbl_PV_Milestones[[#This Row],[Baseline Date]])+1)</f>
        <v>2023</v>
      </c>
      <c r="W1390" s="41">
        <f>IF(MONTH(tbl_PV_Milestones[[#This Row],[Actual/Schedule Finish]])&lt;7,YEAR(tbl_PV_Milestones[[#This Row],[Actual/Schedule Finish]]),YEAR(tbl_PV_Milestones[[#This Row],[Actual/Schedule Finish]])+1)</f>
        <v>2023</v>
      </c>
      <c r="X1390" s="41" t="str">
        <f>IF(OR(tbl_PV_Milestones[[#This Row],[Project Status]]="Completed",tbl_PV_Milestones[[#This Row],[Project Status]]="Assumed Completed"),"Yes","No")</f>
        <v>Yes</v>
      </c>
      <c r="Y1390" s="41">
        <f>IF(tbl_PV_Milestones[[#This Row],[Baseline Date]]="",1,0)</f>
        <v>0</v>
      </c>
      <c r="Z1390" s="41">
        <f>IF(tbl_PV_Milestones[[#This Row],[Baseline Date]]&lt;PV_Meta!$B$7,1,0)</f>
        <v>1</v>
      </c>
      <c r="AA1390" s="41">
        <f>IF(tbl_PV_Milestones[[#This Row],[Complete]]="Yes",1,0)</f>
        <v>1</v>
      </c>
      <c r="AB1390" s="41">
        <f>IF(AND(tbl_PV_Milestones[[#This Row],[BL FY]]=2025,tbl_PV_Milestones[[#This Row],[Baseline Date]]&lt;PV_Meta!$B$7),1,0)</f>
        <v>0</v>
      </c>
      <c r="AC1390" s="41">
        <f>IF(AND(tbl_PV_Milestones[[#This Row],[Planned YTD]]=1,tbl_PV_Milestones[[#This Row],[Complete]]="Yes"),1,0)</f>
        <v>0</v>
      </c>
      <c r="AD1390" s="41">
        <f>IF(AND(tbl_PV_Milestones[[#This Row],[Actual/Schedule Finish]]&lt;PV_Meta!$B$7,tbl_PV_Milestones[[#This Row],[Complete]]="No",tbl_PV_Milestones[[#This Row],[Project Status]]&lt;&gt;"On Hold"),1,0)</f>
        <v>0</v>
      </c>
      <c r="AE1390" s="41">
        <f>IF(AND(tbl_PV_Milestones[[#This Row],[Actual/Schedule Finish]]&gt;tbl_PV_Milestones[[#This Row],[Baseline Date]],tbl_PV_Milestones[[#This Row],[Complete]]="No",tbl_PV_Milestones[[#This Row],[Project Status]]&lt;&gt;"On Hold",tbl_PV_Milestones[[#This Row],[Overdue]]=0,tbl_PV_Milestones[[#This Row],[To be Baselined]]&lt;&gt;1),1,0)</f>
        <v>0</v>
      </c>
      <c r="AF1390" s="41">
        <f>IF(AND(tbl_PV_Milestones[[#This Row],[BL FY]]=2025,tbl_PV_Milestones[[#This Row],[Finish FY]]&gt;2025),1,0)</f>
        <v>0</v>
      </c>
      <c r="AG1390" s="56" t="str">
        <f>_xlfn.XLOOKUP(tbl_PV_Milestones[[#This Row],[Work ID]],tbl_PV_Meta[Work ID '#],tbl_PV_Meta[Project Manager/Owner],,0)</f>
        <v>Project Manager 8</v>
      </c>
      <c r="AH1390" s="6"/>
    </row>
    <row r="1391" spans="4:34" x14ac:dyDescent="0.25">
      <c r="D1391" s="6" t="s">
        <v>806</v>
      </c>
      <c r="E1391" s="6" t="s">
        <v>503</v>
      </c>
      <c r="F1391" s="6" t="s">
        <v>1694</v>
      </c>
      <c r="G1391" s="6" t="s">
        <v>563</v>
      </c>
      <c r="H1391" s="6" t="s">
        <v>505</v>
      </c>
      <c r="I1391" s="6" t="s">
        <v>522</v>
      </c>
      <c r="J1391" s="6" t="s">
        <v>806</v>
      </c>
      <c r="K1391" s="6" t="s">
        <v>39</v>
      </c>
      <c r="L1391" s="6" t="s">
        <v>80</v>
      </c>
      <c r="M1391" s="43"/>
      <c r="N1391" s="44" t="s">
        <v>1979</v>
      </c>
      <c r="O1391" s="39">
        <v>44746.708333333299</v>
      </c>
      <c r="P1391" s="39">
        <v>44746.708333333299</v>
      </c>
      <c r="Q1391" s="6">
        <v>0</v>
      </c>
      <c r="R1391" s="6">
        <v>0</v>
      </c>
      <c r="S1391" s="45" t="e">
        <f>_xlfn.CONCAT(#REF!,TRIM(tbl_PV_Milestones[[#This Row],[Milestone Description]]))</f>
        <v>#REF!</v>
      </c>
      <c r="T1391" s="84" t="str">
        <f>IF(COUNTIF(tbl_PV_Milestones[UID],tbl_PV_Milestones[[#This Row],[UID]])&gt;1,"Duplicate","")</f>
        <v>Duplicate</v>
      </c>
      <c r="U1391" s="42" t="str">
        <f>_xlfn.XLOOKUP(tbl_PV_Milestones[[#This Row],[Work ID]],tbl_PV_Meta[Work ID '#],tbl_PV_Meta[Sub-Portfolio])</f>
        <v>Sub-Portfolio 7</v>
      </c>
      <c r="V1391" s="41">
        <f>IF(MONTH(tbl_PV_Milestones[[#This Row],[Baseline Date]])&lt;7,YEAR(tbl_PV_Milestones[[#This Row],[Baseline Date]]),YEAR(tbl_PV_Milestones[[#This Row],[Baseline Date]])+1)</f>
        <v>2023</v>
      </c>
      <c r="W1391" s="41">
        <f>IF(MONTH(tbl_PV_Milestones[[#This Row],[Actual/Schedule Finish]])&lt;7,YEAR(tbl_PV_Milestones[[#This Row],[Actual/Schedule Finish]]),YEAR(tbl_PV_Milestones[[#This Row],[Actual/Schedule Finish]])+1)</f>
        <v>2023</v>
      </c>
      <c r="X1391" s="41" t="str">
        <f>IF(OR(tbl_PV_Milestones[[#This Row],[Project Status]]="Completed",tbl_PV_Milestones[[#This Row],[Project Status]]="Assumed Completed"),"Yes","No")</f>
        <v>Yes</v>
      </c>
      <c r="Y1391" s="41">
        <f>IF(tbl_PV_Milestones[[#This Row],[Baseline Date]]="",1,0)</f>
        <v>0</v>
      </c>
      <c r="Z1391" s="41">
        <f>IF(tbl_PV_Milestones[[#This Row],[Baseline Date]]&lt;PV_Meta!$B$7,1,0)</f>
        <v>1</v>
      </c>
      <c r="AA1391" s="41">
        <f>IF(tbl_PV_Milestones[[#This Row],[Complete]]="Yes",1,0)</f>
        <v>1</v>
      </c>
      <c r="AB1391" s="41">
        <f>IF(AND(tbl_PV_Milestones[[#This Row],[BL FY]]=2025,tbl_PV_Milestones[[#This Row],[Baseline Date]]&lt;PV_Meta!$B$7),1,0)</f>
        <v>0</v>
      </c>
      <c r="AC1391" s="41">
        <f>IF(AND(tbl_PV_Milestones[[#This Row],[Planned YTD]]=1,tbl_PV_Milestones[[#This Row],[Complete]]="Yes"),1,0)</f>
        <v>0</v>
      </c>
      <c r="AD1391" s="41">
        <f>IF(AND(tbl_PV_Milestones[[#This Row],[Actual/Schedule Finish]]&lt;PV_Meta!$B$7,tbl_PV_Milestones[[#This Row],[Complete]]="No",tbl_PV_Milestones[[#This Row],[Project Status]]&lt;&gt;"On Hold"),1,0)</f>
        <v>0</v>
      </c>
      <c r="AE1391" s="41">
        <f>IF(AND(tbl_PV_Milestones[[#This Row],[Actual/Schedule Finish]]&gt;tbl_PV_Milestones[[#This Row],[Baseline Date]],tbl_PV_Milestones[[#This Row],[Complete]]="No",tbl_PV_Milestones[[#This Row],[Project Status]]&lt;&gt;"On Hold",tbl_PV_Milestones[[#This Row],[Overdue]]=0,tbl_PV_Milestones[[#This Row],[To be Baselined]]&lt;&gt;1),1,0)</f>
        <v>0</v>
      </c>
      <c r="AF1391" s="41">
        <f>IF(AND(tbl_PV_Milestones[[#This Row],[BL FY]]=2025,tbl_PV_Milestones[[#This Row],[Finish FY]]&gt;2025),1,0)</f>
        <v>0</v>
      </c>
      <c r="AG1391" s="56" t="str">
        <f>_xlfn.XLOOKUP(tbl_PV_Milestones[[#This Row],[Work ID]],tbl_PV_Meta[Work ID '#],tbl_PV_Meta[Project Manager/Owner],,0)</f>
        <v>Project Manager 8</v>
      </c>
      <c r="AH1391" s="6"/>
    </row>
    <row r="1392" spans="4:34" x14ac:dyDescent="0.25">
      <c r="D1392" s="6" t="s">
        <v>806</v>
      </c>
      <c r="E1392" s="6" t="s">
        <v>503</v>
      </c>
      <c r="F1392" s="6" t="s">
        <v>1718</v>
      </c>
      <c r="G1392" s="6" t="s">
        <v>627</v>
      </c>
      <c r="H1392" s="6" t="s">
        <v>505</v>
      </c>
      <c r="I1392" s="6" t="s">
        <v>522</v>
      </c>
      <c r="J1392" s="6" t="s">
        <v>806</v>
      </c>
      <c r="K1392" s="6" t="s">
        <v>61</v>
      </c>
      <c r="L1392" s="6" t="s">
        <v>90</v>
      </c>
      <c r="M1392" s="43"/>
      <c r="N1392" s="44" t="s">
        <v>1979</v>
      </c>
      <c r="O1392" s="39">
        <v>45603.708333333299</v>
      </c>
      <c r="P1392" s="39">
        <v>45603.708333333299</v>
      </c>
      <c r="Q1392" s="6">
        <v>0</v>
      </c>
      <c r="R1392" s="6">
        <v>0</v>
      </c>
      <c r="S1392" s="45" t="e">
        <f>_xlfn.CONCAT(#REF!,TRIM(tbl_PV_Milestones[[#This Row],[Milestone Description]]))</f>
        <v>#REF!</v>
      </c>
      <c r="T1392" s="84" t="str">
        <f>IF(COUNTIF(tbl_PV_Milestones[UID],tbl_PV_Milestones[[#This Row],[UID]])&gt;1,"Duplicate","")</f>
        <v>Duplicate</v>
      </c>
      <c r="U1392" s="42" t="str">
        <f>_xlfn.XLOOKUP(tbl_PV_Milestones[[#This Row],[Work ID]],tbl_PV_Meta[Work ID '#],tbl_PV_Meta[Sub-Portfolio])</f>
        <v>Sub-Portfolio 7</v>
      </c>
      <c r="V1392" s="41">
        <f>IF(MONTH(tbl_PV_Milestones[[#This Row],[Baseline Date]])&lt;7,YEAR(tbl_PV_Milestones[[#This Row],[Baseline Date]]),YEAR(tbl_PV_Milestones[[#This Row],[Baseline Date]])+1)</f>
        <v>2025</v>
      </c>
      <c r="W1392" s="41">
        <f>IF(MONTH(tbl_PV_Milestones[[#This Row],[Actual/Schedule Finish]])&lt;7,YEAR(tbl_PV_Milestones[[#This Row],[Actual/Schedule Finish]]),YEAR(tbl_PV_Milestones[[#This Row],[Actual/Schedule Finish]])+1)</f>
        <v>2025</v>
      </c>
      <c r="X1392" s="41" t="str">
        <f>IF(OR(tbl_PV_Milestones[[#This Row],[Project Status]]="Completed",tbl_PV_Milestones[[#This Row],[Project Status]]="Assumed Completed"),"Yes","No")</f>
        <v>Yes</v>
      </c>
      <c r="Y1392" s="41">
        <f>IF(tbl_PV_Milestones[[#This Row],[Baseline Date]]="",1,0)</f>
        <v>0</v>
      </c>
      <c r="Z1392" s="41">
        <f>IF(tbl_PV_Milestones[[#This Row],[Baseline Date]]&lt;PV_Meta!$B$7,1,0)</f>
        <v>1</v>
      </c>
      <c r="AA1392" s="41">
        <f>IF(tbl_PV_Milestones[[#This Row],[Complete]]="Yes",1,0)</f>
        <v>1</v>
      </c>
      <c r="AB1392" s="41">
        <f>IF(AND(tbl_PV_Milestones[[#This Row],[BL FY]]=2025,tbl_PV_Milestones[[#This Row],[Baseline Date]]&lt;PV_Meta!$B$7),1,0)</f>
        <v>1</v>
      </c>
      <c r="AC1392" s="41">
        <f>IF(AND(tbl_PV_Milestones[[#This Row],[Planned YTD]]=1,tbl_PV_Milestones[[#This Row],[Complete]]="Yes"),1,0)</f>
        <v>1</v>
      </c>
      <c r="AD1392" s="41">
        <f>IF(AND(tbl_PV_Milestones[[#This Row],[Actual/Schedule Finish]]&lt;PV_Meta!$B$7,tbl_PV_Milestones[[#This Row],[Complete]]="No",tbl_PV_Milestones[[#This Row],[Project Status]]&lt;&gt;"On Hold"),1,0)</f>
        <v>0</v>
      </c>
      <c r="AE1392" s="41">
        <f>IF(AND(tbl_PV_Milestones[[#This Row],[Actual/Schedule Finish]]&gt;tbl_PV_Milestones[[#This Row],[Baseline Date]],tbl_PV_Milestones[[#This Row],[Complete]]="No",tbl_PV_Milestones[[#This Row],[Project Status]]&lt;&gt;"On Hold",tbl_PV_Milestones[[#This Row],[Overdue]]=0,tbl_PV_Milestones[[#This Row],[To be Baselined]]&lt;&gt;1),1,0)</f>
        <v>0</v>
      </c>
      <c r="AF1392" s="41">
        <f>IF(AND(tbl_PV_Milestones[[#This Row],[BL FY]]=2025,tbl_PV_Milestones[[#This Row],[Finish FY]]&gt;2025),1,0)</f>
        <v>0</v>
      </c>
      <c r="AG1392" s="56" t="str">
        <f>_xlfn.XLOOKUP(tbl_PV_Milestones[[#This Row],[Work ID]],tbl_PV_Meta[Work ID '#],tbl_PV_Meta[Project Manager/Owner],,0)</f>
        <v>Project Manager 17</v>
      </c>
      <c r="AH1392" s="6"/>
    </row>
    <row r="1393" spans="4:34" x14ac:dyDescent="0.25">
      <c r="D1393" s="6" t="s">
        <v>806</v>
      </c>
      <c r="E1393" s="6" t="s">
        <v>503</v>
      </c>
      <c r="F1393" s="6" t="s">
        <v>1718</v>
      </c>
      <c r="G1393" s="6" t="s">
        <v>566</v>
      </c>
      <c r="H1393" s="6" t="s">
        <v>505</v>
      </c>
      <c r="I1393" s="6" t="s">
        <v>522</v>
      </c>
      <c r="J1393" s="6" t="s">
        <v>806</v>
      </c>
      <c r="K1393" s="6" t="s">
        <v>61</v>
      </c>
      <c r="L1393" s="6" t="s">
        <v>90</v>
      </c>
      <c r="M1393" s="43"/>
      <c r="N1393" s="44" t="s">
        <v>1979</v>
      </c>
      <c r="O1393" s="39">
        <v>45663.708333333299</v>
      </c>
      <c r="P1393" s="39">
        <v>45663.708333333299</v>
      </c>
      <c r="Q1393" s="6">
        <v>0</v>
      </c>
      <c r="R1393" s="6">
        <v>0</v>
      </c>
      <c r="S1393" s="45" t="e">
        <f>_xlfn.CONCAT(#REF!,TRIM(tbl_PV_Milestones[[#This Row],[Milestone Description]]))</f>
        <v>#REF!</v>
      </c>
      <c r="T1393" s="84" t="str">
        <f>IF(COUNTIF(tbl_PV_Milestones[UID],tbl_PV_Milestones[[#This Row],[UID]])&gt;1,"Duplicate","")</f>
        <v>Duplicate</v>
      </c>
      <c r="U1393" s="42" t="str">
        <f>_xlfn.XLOOKUP(tbl_PV_Milestones[[#This Row],[Work ID]],tbl_PV_Meta[Work ID '#],tbl_PV_Meta[Sub-Portfolio])</f>
        <v>Sub-Portfolio 7</v>
      </c>
      <c r="V1393" s="41">
        <f>IF(MONTH(tbl_PV_Milestones[[#This Row],[Baseline Date]])&lt;7,YEAR(tbl_PV_Milestones[[#This Row],[Baseline Date]]),YEAR(tbl_PV_Milestones[[#This Row],[Baseline Date]])+1)</f>
        <v>2025</v>
      </c>
      <c r="W1393" s="41">
        <f>IF(MONTH(tbl_PV_Milestones[[#This Row],[Actual/Schedule Finish]])&lt;7,YEAR(tbl_PV_Milestones[[#This Row],[Actual/Schedule Finish]]),YEAR(tbl_PV_Milestones[[#This Row],[Actual/Schedule Finish]])+1)</f>
        <v>2025</v>
      </c>
      <c r="X1393" s="41" t="str">
        <f>IF(OR(tbl_PV_Milestones[[#This Row],[Project Status]]="Completed",tbl_PV_Milestones[[#This Row],[Project Status]]="Assumed Completed"),"Yes","No")</f>
        <v>Yes</v>
      </c>
      <c r="Y1393" s="41">
        <f>IF(tbl_PV_Milestones[[#This Row],[Baseline Date]]="",1,0)</f>
        <v>0</v>
      </c>
      <c r="Z1393" s="41">
        <f>IF(tbl_PV_Milestones[[#This Row],[Baseline Date]]&lt;PV_Meta!$B$7,1,0)</f>
        <v>1</v>
      </c>
      <c r="AA1393" s="41">
        <f>IF(tbl_PV_Milestones[[#This Row],[Complete]]="Yes",1,0)</f>
        <v>1</v>
      </c>
      <c r="AB1393" s="41">
        <f>IF(AND(tbl_PV_Milestones[[#This Row],[BL FY]]=2025,tbl_PV_Milestones[[#This Row],[Baseline Date]]&lt;PV_Meta!$B$7),1,0)</f>
        <v>1</v>
      </c>
      <c r="AC1393" s="41">
        <f>IF(AND(tbl_PV_Milestones[[#This Row],[Planned YTD]]=1,tbl_PV_Milestones[[#This Row],[Complete]]="Yes"),1,0)</f>
        <v>1</v>
      </c>
      <c r="AD1393" s="41">
        <f>IF(AND(tbl_PV_Milestones[[#This Row],[Actual/Schedule Finish]]&lt;PV_Meta!$B$7,tbl_PV_Milestones[[#This Row],[Complete]]="No",tbl_PV_Milestones[[#This Row],[Project Status]]&lt;&gt;"On Hold"),1,0)</f>
        <v>0</v>
      </c>
      <c r="AE1393" s="41">
        <f>IF(AND(tbl_PV_Milestones[[#This Row],[Actual/Schedule Finish]]&gt;tbl_PV_Milestones[[#This Row],[Baseline Date]],tbl_PV_Milestones[[#This Row],[Complete]]="No",tbl_PV_Milestones[[#This Row],[Project Status]]&lt;&gt;"On Hold",tbl_PV_Milestones[[#This Row],[Overdue]]=0,tbl_PV_Milestones[[#This Row],[To be Baselined]]&lt;&gt;1),1,0)</f>
        <v>0</v>
      </c>
      <c r="AF1393" s="41">
        <f>IF(AND(tbl_PV_Milestones[[#This Row],[BL FY]]=2025,tbl_PV_Milestones[[#This Row],[Finish FY]]&gt;2025),1,0)</f>
        <v>0</v>
      </c>
      <c r="AG1393" s="56" t="str">
        <f>_xlfn.XLOOKUP(tbl_PV_Milestones[[#This Row],[Work ID]],tbl_PV_Meta[Work ID '#],tbl_PV_Meta[Project Manager/Owner],,0)</f>
        <v>Project Manager 17</v>
      </c>
      <c r="AH1393" s="6"/>
    </row>
    <row r="1394" spans="4:34" x14ac:dyDescent="0.25">
      <c r="D1394" s="6" t="s">
        <v>806</v>
      </c>
      <c r="E1394" s="6" t="s">
        <v>503</v>
      </c>
      <c r="F1394" s="6" t="s">
        <v>1718</v>
      </c>
      <c r="G1394" s="6" t="s">
        <v>572</v>
      </c>
      <c r="H1394" s="6" t="s">
        <v>505</v>
      </c>
      <c r="I1394" s="6" t="s">
        <v>522</v>
      </c>
      <c r="J1394" s="6" t="s">
        <v>806</v>
      </c>
      <c r="K1394" s="6" t="s">
        <v>61</v>
      </c>
      <c r="L1394" s="6" t="s">
        <v>90</v>
      </c>
      <c r="M1394" s="43"/>
      <c r="N1394" s="44" t="s">
        <v>1979</v>
      </c>
      <c r="O1394" s="39">
        <v>45680.708333333299</v>
      </c>
      <c r="P1394" s="39">
        <v>45680.708333333299</v>
      </c>
      <c r="Q1394" s="6">
        <v>0</v>
      </c>
      <c r="R1394" s="6">
        <v>0</v>
      </c>
      <c r="S1394" s="45" t="e">
        <f>_xlfn.CONCAT(#REF!,TRIM(tbl_PV_Milestones[[#This Row],[Milestone Description]]))</f>
        <v>#REF!</v>
      </c>
      <c r="T1394" s="84" t="str">
        <f>IF(COUNTIF(tbl_PV_Milestones[UID],tbl_PV_Milestones[[#This Row],[UID]])&gt;1,"Duplicate","")</f>
        <v>Duplicate</v>
      </c>
      <c r="U1394" s="42" t="str">
        <f>_xlfn.XLOOKUP(tbl_PV_Milestones[[#This Row],[Work ID]],tbl_PV_Meta[Work ID '#],tbl_PV_Meta[Sub-Portfolio])</f>
        <v>Sub-Portfolio 7</v>
      </c>
      <c r="V1394" s="41">
        <f>IF(MONTH(tbl_PV_Milestones[[#This Row],[Baseline Date]])&lt;7,YEAR(tbl_PV_Milestones[[#This Row],[Baseline Date]]),YEAR(tbl_PV_Milestones[[#This Row],[Baseline Date]])+1)</f>
        <v>2025</v>
      </c>
      <c r="W1394" s="41">
        <f>IF(MONTH(tbl_PV_Milestones[[#This Row],[Actual/Schedule Finish]])&lt;7,YEAR(tbl_PV_Milestones[[#This Row],[Actual/Schedule Finish]]),YEAR(tbl_PV_Milestones[[#This Row],[Actual/Schedule Finish]])+1)</f>
        <v>2025</v>
      </c>
      <c r="X1394" s="41" t="str">
        <f>IF(OR(tbl_PV_Milestones[[#This Row],[Project Status]]="Completed",tbl_PV_Milestones[[#This Row],[Project Status]]="Assumed Completed"),"Yes","No")</f>
        <v>Yes</v>
      </c>
      <c r="Y1394" s="41">
        <f>IF(tbl_PV_Milestones[[#This Row],[Baseline Date]]="",1,0)</f>
        <v>0</v>
      </c>
      <c r="Z1394" s="41">
        <f>IF(tbl_PV_Milestones[[#This Row],[Baseline Date]]&lt;PV_Meta!$B$7,1,0)</f>
        <v>1</v>
      </c>
      <c r="AA1394" s="41">
        <f>IF(tbl_PV_Milestones[[#This Row],[Complete]]="Yes",1,0)</f>
        <v>1</v>
      </c>
      <c r="AB1394" s="41">
        <f>IF(AND(tbl_PV_Milestones[[#This Row],[BL FY]]=2025,tbl_PV_Milestones[[#This Row],[Baseline Date]]&lt;PV_Meta!$B$7),1,0)</f>
        <v>1</v>
      </c>
      <c r="AC1394" s="41">
        <f>IF(AND(tbl_PV_Milestones[[#This Row],[Planned YTD]]=1,tbl_PV_Milestones[[#This Row],[Complete]]="Yes"),1,0)</f>
        <v>1</v>
      </c>
      <c r="AD1394" s="41">
        <f>IF(AND(tbl_PV_Milestones[[#This Row],[Actual/Schedule Finish]]&lt;PV_Meta!$B$7,tbl_PV_Milestones[[#This Row],[Complete]]="No",tbl_PV_Milestones[[#This Row],[Project Status]]&lt;&gt;"On Hold"),1,0)</f>
        <v>0</v>
      </c>
      <c r="AE1394" s="41">
        <f>IF(AND(tbl_PV_Milestones[[#This Row],[Actual/Schedule Finish]]&gt;tbl_PV_Milestones[[#This Row],[Baseline Date]],tbl_PV_Milestones[[#This Row],[Complete]]="No",tbl_PV_Milestones[[#This Row],[Project Status]]&lt;&gt;"On Hold",tbl_PV_Milestones[[#This Row],[Overdue]]=0,tbl_PV_Milestones[[#This Row],[To be Baselined]]&lt;&gt;1),1,0)</f>
        <v>0</v>
      </c>
      <c r="AF1394" s="41">
        <f>IF(AND(tbl_PV_Milestones[[#This Row],[BL FY]]=2025,tbl_PV_Milestones[[#This Row],[Finish FY]]&gt;2025),1,0)</f>
        <v>0</v>
      </c>
      <c r="AG1394" s="56" t="str">
        <f>_xlfn.XLOOKUP(tbl_PV_Milestones[[#This Row],[Work ID]],tbl_PV_Meta[Work ID '#],tbl_PV_Meta[Project Manager/Owner],,0)</f>
        <v>Project Manager 17</v>
      </c>
      <c r="AH1394" s="6"/>
    </row>
    <row r="1395" spans="4:34" x14ac:dyDescent="0.25">
      <c r="D1395" s="6" t="s">
        <v>806</v>
      </c>
      <c r="E1395" s="6" t="s">
        <v>503</v>
      </c>
      <c r="F1395" s="6" t="s">
        <v>1718</v>
      </c>
      <c r="G1395" s="6" t="s">
        <v>743</v>
      </c>
      <c r="H1395" s="6" t="s">
        <v>505</v>
      </c>
      <c r="I1395" s="6" t="s">
        <v>522</v>
      </c>
      <c r="J1395" s="6" t="s">
        <v>806</v>
      </c>
      <c r="K1395" s="6" t="s">
        <v>61</v>
      </c>
      <c r="L1395" s="6" t="s">
        <v>90</v>
      </c>
      <c r="M1395" s="43"/>
      <c r="N1395" s="44" t="s">
        <v>1979</v>
      </c>
      <c r="O1395" s="39">
        <v>45617.708333333299</v>
      </c>
      <c r="P1395" s="39">
        <v>45617.708333333299</v>
      </c>
      <c r="Q1395" s="6">
        <v>0</v>
      </c>
      <c r="R1395" s="6">
        <v>0</v>
      </c>
      <c r="S1395" s="45" t="e">
        <f>_xlfn.CONCAT(#REF!,TRIM(tbl_PV_Milestones[[#This Row],[Milestone Description]]))</f>
        <v>#REF!</v>
      </c>
      <c r="T1395" s="84" t="str">
        <f>IF(COUNTIF(tbl_PV_Milestones[UID],tbl_PV_Milestones[[#This Row],[UID]])&gt;1,"Duplicate","")</f>
        <v>Duplicate</v>
      </c>
      <c r="U1395" s="42" t="str">
        <f>_xlfn.XLOOKUP(tbl_PV_Milestones[[#This Row],[Work ID]],tbl_PV_Meta[Work ID '#],tbl_PV_Meta[Sub-Portfolio])</f>
        <v>Sub-Portfolio 7</v>
      </c>
      <c r="V1395" s="41">
        <f>IF(MONTH(tbl_PV_Milestones[[#This Row],[Baseline Date]])&lt;7,YEAR(tbl_PV_Milestones[[#This Row],[Baseline Date]]),YEAR(tbl_PV_Milestones[[#This Row],[Baseline Date]])+1)</f>
        <v>2025</v>
      </c>
      <c r="W1395" s="41">
        <f>IF(MONTH(tbl_PV_Milestones[[#This Row],[Actual/Schedule Finish]])&lt;7,YEAR(tbl_PV_Milestones[[#This Row],[Actual/Schedule Finish]]),YEAR(tbl_PV_Milestones[[#This Row],[Actual/Schedule Finish]])+1)</f>
        <v>2025</v>
      </c>
      <c r="X1395" s="41" t="str">
        <f>IF(OR(tbl_PV_Milestones[[#This Row],[Project Status]]="Completed",tbl_PV_Milestones[[#This Row],[Project Status]]="Assumed Completed"),"Yes","No")</f>
        <v>Yes</v>
      </c>
      <c r="Y1395" s="41">
        <f>IF(tbl_PV_Milestones[[#This Row],[Baseline Date]]="",1,0)</f>
        <v>0</v>
      </c>
      <c r="Z1395" s="41">
        <f>IF(tbl_PV_Milestones[[#This Row],[Baseline Date]]&lt;PV_Meta!$B$7,1,0)</f>
        <v>1</v>
      </c>
      <c r="AA1395" s="41">
        <f>IF(tbl_PV_Milestones[[#This Row],[Complete]]="Yes",1,0)</f>
        <v>1</v>
      </c>
      <c r="AB1395" s="41">
        <f>IF(AND(tbl_PV_Milestones[[#This Row],[BL FY]]=2025,tbl_PV_Milestones[[#This Row],[Baseline Date]]&lt;PV_Meta!$B$7),1,0)</f>
        <v>1</v>
      </c>
      <c r="AC1395" s="41">
        <f>IF(AND(tbl_PV_Milestones[[#This Row],[Planned YTD]]=1,tbl_PV_Milestones[[#This Row],[Complete]]="Yes"),1,0)</f>
        <v>1</v>
      </c>
      <c r="AD1395" s="41">
        <f>IF(AND(tbl_PV_Milestones[[#This Row],[Actual/Schedule Finish]]&lt;PV_Meta!$B$7,tbl_PV_Milestones[[#This Row],[Complete]]="No",tbl_PV_Milestones[[#This Row],[Project Status]]&lt;&gt;"On Hold"),1,0)</f>
        <v>0</v>
      </c>
      <c r="AE1395" s="41">
        <f>IF(AND(tbl_PV_Milestones[[#This Row],[Actual/Schedule Finish]]&gt;tbl_PV_Milestones[[#This Row],[Baseline Date]],tbl_PV_Milestones[[#This Row],[Complete]]="No",tbl_PV_Milestones[[#This Row],[Project Status]]&lt;&gt;"On Hold",tbl_PV_Milestones[[#This Row],[Overdue]]=0,tbl_PV_Milestones[[#This Row],[To be Baselined]]&lt;&gt;1),1,0)</f>
        <v>0</v>
      </c>
      <c r="AF1395" s="41">
        <f>IF(AND(tbl_PV_Milestones[[#This Row],[BL FY]]=2025,tbl_PV_Milestones[[#This Row],[Finish FY]]&gt;2025),1,0)</f>
        <v>0</v>
      </c>
      <c r="AG1395" s="56" t="str">
        <f>_xlfn.XLOOKUP(tbl_PV_Milestones[[#This Row],[Work ID]],tbl_PV_Meta[Work ID '#],tbl_PV_Meta[Project Manager/Owner],,0)</f>
        <v>Project Manager 17</v>
      </c>
      <c r="AH1395" s="6"/>
    </row>
    <row r="1396" spans="4:34" x14ac:dyDescent="0.25">
      <c r="D1396" s="6" t="s">
        <v>806</v>
      </c>
      <c r="E1396" s="6" t="s">
        <v>503</v>
      </c>
      <c r="F1396" s="6" t="s">
        <v>1718</v>
      </c>
      <c r="G1396" s="6" t="s">
        <v>569</v>
      </c>
      <c r="H1396" s="6" t="s">
        <v>505</v>
      </c>
      <c r="I1396" s="6" t="s">
        <v>522</v>
      </c>
      <c r="J1396" s="6" t="s">
        <v>806</v>
      </c>
      <c r="K1396" s="6" t="s">
        <v>61</v>
      </c>
      <c r="L1396" s="6" t="s">
        <v>90</v>
      </c>
      <c r="M1396" s="43"/>
      <c r="N1396" s="44" t="s">
        <v>1979</v>
      </c>
      <c r="O1396" s="39">
        <v>45644.708333333299</v>
      </c>
      <c r="P1396" s="39">
        <v>45644.708333333299</v>
      </c>
      <c r="Q1396" s="6">
        <v>0</v>
      </c>
      <c r="R1396" s="6">
        <v>0</v>
      </c>
      <c r="S1396" s="45" t="e">
        <f>_xlfn.CONCAT(#REF!,TRIM(tbl_PV_Milestones[[#This Row],[Milestone Description]]))</f>
        <v>#REF!</v>
      </c>
      <c r="T1396" s="84" t="str">
        <f>IF(COUNTIF(tbl_PV_Milestones[UID],tbl_PV_Milestones[[#This Row],[UID]])&gt;1,"Duplicate","")</f>
        <v>Duplicate</v>
      </c>
      <c r="U1396" s="42" t="str">
        <f>_xlfn.XLOOKUP(tbl_PV_Milestones[[#This Row],[Work ID]],tbl_PV_Meta[Work ID '#],tbl_PV_Meta[Sub-Portfolio])</f>
        <v>Sub-Portfolio 7</v>
      </c>
      <c r="V1396" s="41">
        <f>IF(MONTH(tbl_PV_Milestones[[#This Row],[Baseline Date]])&lt;7,YEAR(tbl_PV_Milestones[[#This Row],[Baseline Date]]),YEAR(tbl_PV_Milestones[[#This Row],[Baseline Date]])+1)</f>
        <v>2025</v>
      </c>
      <c r="W1396" s="41">
        <f>IF(MONTH(tbl_PV_Milestones[[#This Row],[Actual/Schedule Finish]])&lt;7,YEAR(tbl_PV_Milestones[[#This Row],[Actual/Schedule Finish]]),YEAR(tbl_PV_Milestones[[#This Row],[Actual/Schedule Finish]])+1)</f>
        <v>2025</v>
      </c>
      <c r="X1396" s="41" t="str">
        <f>IF(OR(tbl_PV_Milestones[[#This Row],[Project Status]]="Completed",tbl_PV_Milestones[[#This Row],[Project Status]]="Assumed Completed"),"Yes","No")</f>
        <v>Yes</v>
      </c>
      <c r="Y1396" s="41">
        <f>IF(tbl_PV_Milestones[[#This Row],[Baseline Date]]="",1,0)</f>
        <v>0</v>
      </c>
      <c r="Z1396" s="41">
        <f>IF(tbl_PV_Milestones[[#This Row],[Baseline Date]]&lt;PV_Meta!$B$7,1,0)</f>
        <v>1</v>
      </c>
      <c r="AA1396" s="41">
        <f>IF(tbl_PV_Milestones[[#This Row],[Complete]]="Yes",1,0)</f>
        <v>1</v>
      </c>
      <c r="AB1396" s="41">
        <f>IF(AND(tbl_PV_Milestones[[#This Row],[BL FY]]=2025,tbl_PV_Milestones[[#This Row],[Baseline Date]]&lt;PV_Meta!$B$7),1,0)</f>
        <v>1</v>
      </c>
      <c r="AC1396" s="41">
        <f>IF(AND(tbl_PV_Milestones[[#This Row],[Planned YTD]]=1,tbl_PV_Milestones[[#This Row],[Complete]]="Yes"),1,0)</f>
        <v>1</v>
      </c>
      <c r="AD1396" s="41">
        <f>IF(AND(tbl_PV_Milestones[[#This Row],[Actual/Schedule Finish]]&lt;PV_Meta!$B$7,tbl_PV_Milestones[[#This Row],[Complete]]="No",tbl_PV_Milestones[[#This Row],[Project Status]]&lt;&gt;"On Hold"),1,0)</f>
        <v>0</v>
      </c>
      <c r="AE1396" s="41">
        <f>IF(AND(tbl_PV_Milestones[[#This Row],[Actual/Schedule Finish]]&gt;tbl_PV_Milestones[[#This Row],[Baseline Date]],tbl_PV_Milestones[[#This Row],[Complete]]="No",tbl_PV_Milestones[[#This Row],[Project Status]]&lt;&gt;"On Hold",tbl_PV_Milestones[[#This Row],[Overdue]]=0,tbl_PV_Milestones[[#This Row],[To be Baselined]]&lt;&gt;1),1,0)</f>
        <v>0</v>
      </c>
      <c r="AF1396" s="41">
        <f>IF(AND(tbl_PV_Milestones[[#This Row],[BL FY]]=2025,tbl_PV_Milestones[[#This Row],[Finish FY]]&gt;2025),1,0)</f>
        <v>0</v>
      </c>
      <c r="AG1396" s="56" t="str">
        <f>_xlfn.XLOOKUP(tbl_PV_Milestones[[#This Row],[Work ID]],tbl_PV_Meta[Work ID '#],tbl_PV_Meta[Project Manager/Owner],,0)</f>
        <v>Project Manager 17</v>
      </c>
      <c r="AH1396" s="6"/>
    </row>
    <row r="1397" spans="4:34" x14ac:dyDescent="0.25">
      <c r="D1397" s="6" t="s">
        <v>806</v>
      </c>
      <c r="E1397" s="6" t="s">
        <v>503</v>
      </c>
      <c r="F1397" s="6" t="s">
        <v>1718</v>
      </c>
      <c r="G1397" s="6" t="s">
        <v>598</v>
      </c>
      <c r="H1397" s="6" t="s">
        <v>505</v>
      </c>
      <c r="I1397" s="6" t="s">
        <v>522</v>
      </c>
      <c r="J1397" s="6" t="s">
        <v>806</v>
      </c>
      <c r="K1397" s="6" t="s">
        <v>61</v>
      </c>
      <c r="L1397" s="6" t="s">
        <v>90</v>
      </c>
      <c r="M1397" s="43"/>
      <c r="N1397" s="44" t="s">
        <v>1979</v>
      </c>
      <c r="O1397" s="39">
        <v>45625.708333333299</v>
      </c>
      <c r="P1397" s="39">
        <v>45625.708333333299</v>
      </c>
      <c r="Q1397" s="6">
        <v>0</v>
      </c>
      <c r="R1397" s="6">
        <v>0</v>
      </c>
      <c r="S1397" s="45" t="e">
        <f>_xlfn.CONCAT(#REF!,TRIM(tbl_PV_Milestones[[#This Row],[Milestone Description]]))</f>
        <v>#REF!</v>
      </c>
      <c r="T1397" s="84" t="str">
        <f>IF(COUNTIF(tbl_PV_Milestones[UID],tbl_PV_Milestones[[#This Row],[UID]])&gt;1,"Duplicate","")</f>
        <v>Duplicate</v>
      </c>
      <c r="U1397" s="42" t="str">
        <f>_xlfn.XLOOKUP(tbl_PV_Milestones[[#This Row],[Work ID]],tbl_PV_Meta[Work ID '#],tbl_PV_Meta[Sub-Portfolio])</f>
        <v>Sub-Portfolio 7</v>
      </c>
      <c r="V1397" s="41">
        <f>IF(MONTH(tbl_PV_Milestones[[#This Row],[Baseline Date]])&lt;7,YEAR(tbl_PV_Milestones[[#This Row],[Baseline Date]]),YEAR(tbl_PV_Milestones[[#This Row],[Baseline Date]])+1)</f>
        <v>2025</v>
      </c>
      <c r="W1397" s="41">
        <f>IF(MONTH(tbl_PV_Milestones[[#This Row],[Actual/Schedule Finish]])&lt;7,YEAR(tbl_PV_Milestones[[#This Row],[Actual/Schedule Finish]]),YEAR(tbl_PV_Milestones[[#This Row],[Actual/Schedule Finish]])+1)</f>
        <v>2025</v>
      </c>
      <c r="X1397" s="41" t="str">
        <f>IF(OR(tbl_PV_Milestones[[#This Row],[Project Status]]="Completed",tbl_PV_Milestones[[#This Row],[Project Status]]="Assumed Completed"),"Yes","No")</f>
        <v>Yes</v>
      </c>
      <c r="Y1397" s="41">
        <f>IF(tbl_PV_Milestones[[#This Row],[Baseline Date]]="",1,0)</f>
        <v>0</v>
      </c>
      <c r="Z1397" s="41">
        <f>IF(tbl_PV_Milestones[[#This Row],[Baseline Date]]&lt;PV_Meta!$B$7,1,0)</f>
        <v>1</v>
      </c>
      <c r="AA1397" s="41">
        <f>IF(tbl_PV_Milestones[[#This Row],[Complete]]="Yes",1,0)</f>
        <v>1</v>
      </c>
      <c r="AB1397" s="41">
        <f>IF(AND(tbl_PV_Milestones[[#This Row],[BL FY]]=2025,tbl_PV_Milestones[[#This Row],[Baseline Date]]&lt;PV_Meta!$B$7),1,0)</f>
        <v>1</v>
      </c>
      <c r="AC1397" s="41">
        <f>IF(AND(tbl_PV_Milestones[[#This Row],[Planned YTD]]=1,tbl_PV_Milestones[[#This Row],[Complete]]="Yes"),1,0)</f>
        <v>1</v>
      </c>
      <c r="AD1397" s="41">
        <f>IF(AND(tbl_PV_Milestones[[#This Row],[Actual/Schedule Finish]]&lt;PV_Meta!$B$7,tbl_PV_Milestones[[#This Row],[Complete]]="No",tbl_PV_Milestones[[#This Row],[Project Status]]&lt;&gt;"On Hold"),1,0)</f>
        <v>0</v>
      </c>
      <c r="AE1397" s="41">
        <f>IF(AND(tbl_PV_Milestones[[#This Row],[Actual/Schedule Finish]]&gt;tbl_PV_Milestones[[#This Row],[Baseline Date]],tbl_PV_Milestones[[#This Row],[Complete]]="No",tbl_PV_Milestones[[#This Row],[Project Status]]&lt;&gt;"On Hold",tbl_PV_Milestones[[#This Row],[Overdue]]=0,tbl_PV_Milestones[[#This Row],[To be Baselined]]&lt;&gt;1),1,0)</f>
        <v>0</v>
      </c>
      <c r="AF1397" s="41">
        <f>IF(AND(tbl_PV_Milestones[[#This Row],[BL FY]]=2025,tbl_PV_Milestones[[#This Row],[Finish FY]]&gt;2025),1,0)</f>
        <v>0</v>
      </c>
      <c r="AG1397" s="56" t="str">
        <f>_xlfn.XLOOKUP(tbl_PV_Milestones[[#This Row],[Work ID]],tbl_PV_Meta[Work ID '#],tbl_PV_Meta[Project Manager/Owner],,0)</f>
        <v>Project Manager 17</v>
      </c>
      <c r="AH1397" s="6"/>
    </row>
    <row r="1398" spans="4:34" x14ac:dyDescent="0.25">
      <c r="D1398" s="6" t="s">
        <v>806</v>
      </c>
      <c r="E1398" s="6" t="s">
        <v>503</v>
      </c>
      <c r="F1398" s="6" t="s">
        <v>1718</v>
      </c>
      <c r="G1398" s="6" t="s">
        <v>746</v>
      </c>
      <c r="H1398" s="6" t="s">
        <v>505</v>
      </c>
      <c r="I1398" s="6" t="s">
        <v>522</v>
      </c>
      <c r="J1398" s="6" t="s">
        <v>806</v>
      </c>
      <c r="K1398" s="6" t="s">
        <v>61</v>
      </c>
      <c r="L1398" s="6" t="s">
        <v>90</v>
      </c>
      <c r="M1398" s="43"/>
      <c r="N1398" s="44" t="s">
        <v>1979</v>
      </c>
      <c r="O1398" s="39">
        <v>45617.708333333299</v>
      </c>
      <c r="P1398" s="39">
        <v>45617.708333333299</v>
      </c>
      <c r="Q1398" s="6">
        <v>0</v>
      </c>
      <c r="R1398" s="6">
        <v>0</v>
      </c>
      <c r="S1398" s="45" t="e">
        <f>_xlfn.CONCAT(#REF!,TRIM(tbl_PV_Milestones[[#This Row],[Milestone Description]]))</f>
        <v>#REF!</v>
      </c>
      <c r="T1398" s="84" t="str">
        <f>IF(COUNTIF(tbl_PV_Milestones[UID],tbl_PV_Milestones[[#This Row],[UID]])&gt;1,"Duplicate","")</f>
        <v>Duplicate</v>
      </c>
      <c r="U1398" s="42" t="str">
        <f>_xlfn.XLOOKUP(tbl_PV_Milestones[[#This Row],[Work ID]],tbl_PV_Meta[Work ID '#],tbl_PV_Meta[Sub-Portfolio])</f>
        <v>Sub-Portfolio 7</v>
      </c>
      <c r="V1398" s="41">
        <f>IF(MONTH(tbl_PV_Milestones[[#This Row],[Baseline Date]])&lt;7,YEAR(tbl_PV_Milestones[[#This Row],[Baseline Date]]),YEAR(tbl_PV_Milestones[[#This Row],[Baseline Date]])+1)</f>
        <v>2025</v>
      </c>
      <c r="W1398" s="41">
        <f>IF(MONTH(tbl_PV_Milestones[[#This Row],[Actual/Schedule Finish]])&lt;7,YEAR(tbl_PV_Milestones[[#This Row],[Actual/Schedule Finish]]),YEAR(tbl_PV_Milestones[[#This Row],[Actual/Schedule Finish]])+1)</f>
        <v>2025</v>
      </c>
      <c r="X1398" s="41" t="str">
        <f>IF(OR(tbl_PV_Milestones[[#This Row],[Project Status]]="Completed",tbl_PV_Milestones[[#This Row],[Project Status]]="Assumed Completed"),"Yes","No")</f>
        <v>Yes</v>
      </c>
      <c r="Y1398" s="41">
        <f>IF(tbl_PV_Milestones[[#This Row],[Baseline Date]]="",1,0)</f>
        <v>0</v>
      </c>
      <c r="Z1398" s="41">
        <f>IF(tbl_PV_Milestones[[#This Row],[Baseline Date]]&lt;PV_Meta!$B$7,1,0)</f>
        <v>1</v>
      </c>
      <c r="AA1398" s="41">
        <f>IF(tbl_PV_Milestones[[#This Row],[Complete]]="Yes",1,0)</f>
        <v>1</v>
      </c>
      <c r="AB1398" s="41">
        <f>IF(AND(tbl_PV_Milestones[[#This Row],[BL FY]]=2025,tbl_PV_Milestones[[#This Row],[Baseline Date]]&lt;PV_Meta!$B$7),1,0)</f>
        <v>1</v>
      </c>
      <c r="AC1398" s="41">
        <f>IF(AND(tbl_PV_Milestones[[#This Row],[Planned YTD]]=1,tbl_PV_Milestones[[#This Row],[Complete]]="Yes"),1,0)</f>
        <v>1</v>
      </c>
      <c r="AD1398" s="41">
        <f>IF(AND(tbl_PV_Milestones[[#This Row],[Actual/Schedule Finish]]&lt;PV_Meta!$B$7,tbl_PV_Milestones[[#This Row],[Complete]]="No",tbl_PV_Milestones[[#This Row],[Project Status]]&lt;&gt;"On Hold"),1,0)</f>
        <v>0</v>
      </c>
      <c r="AE1398" s="41">
        <f>IF(AND(tbl_PV_Milestones[[#This Row],[Actual/Schedule Finish]]&gt;tbl_PV_Milestones[[#This Row],[Baseline Date]],tbl_PV_Milestones[[#This Row],[Complete]]="No",tbl_PV_Milestones[[#This Row],[Project Status]]&lt;&gt;"On Hold",tbl_PV_Milestones[[#This Row],[Overdue]]=0,tbl_PV_Milestones[[#This Row],[To be Baselined]]&lt;&gt;1),1,0)</f>
        <v>0</v>
      </c>
      <c r="AF1398" s="41">
        <f>IF(AND(tbl_PV_Milestones[[#This Row],[BL FY]]=2025,tbl_PV_Milestones[[#This Row],[Finish FY]]&gt;2025),1,0)</f>
        <v>0</v>
      </c>
      <c r="AG1398" s="56" t="str">
        <f>_xlfn.XLOOKUP(tbl_PV_Milestones[[#This Row],[Work ID]],tbl_PV_Meta[Work ID '#],tbl_PV_Meta[Project Manager/Owner],,0)</f>
        <v>Project Manager 17</v>
      </c>
      <c r="AH1398" s="6"/>
    </row>
    <row r="1399" spans="4:34" x14ac:dyDescent="0.25">
      <c r="D1399" s="6" t="s">
        <v>806</v>
      </c>
      <c r="E1399" s="6" t="s">
        <v>614</v>
      </c>
      <c r="F1399" s="6" t="s">
        <v>1718</v>
      </c>
      <c r="G1399" s="6" t="s">
        <v>543</v>
      </c>
      <c r="H1399" s="6" t="s">
        <v>519</v>
      </c>
      <c r="I1399" s="6" t="s">
        <v>522</v>
      </c>
      <c r="J1399" s="6" t="s">
        <v>806</v>
      </c>
      <c r="K1399" s="6" t="s">
        <v>61</v>
      </c>
      <c r="L1399" s="6" t="s">
        <v>90</v>
      </c>
      <c r="M1399" s="43"/>
      <c r="N1399" s="44" t="s">
        <v>1979</v>
      </c>
      <c r="O1399" s="39">
        <v>45756.708333333299</v>
      </c>
      <c r="P1399" s="39">
        <v>45764.708333333299</v>
      </c>
      <c r="Q1399" s="6">
        <v>6</v>
      </c>
      <c r="R1399" s="6">
        <v>4.7206923682140004E-3</v>
      </c>
      <c r="S1399" s="45" t="e">
        <f>_xlfn.CONCAT(#REF!,TRIM(tbl_PV_Milestones[[#This Row],[Milestone Description]]))</f>
        <v>#REF!</v>
      </c>
      <c r="T1399" s="84" t="str">
        <f>IF(COUNTIF(tbl_PV_Milestones[UID],tbl_PV_Milestones[[#This Row],[UID]])&gt;1,"Duplicate","")</f>
        <v>Duplicate</v>
      </c>
      <c r="U1399" s="42" t="str">
        <f>_xlfn.XLOOKUP(tbl_PV_Milestones[[#This Row],[Work ID]],tbl_PV_Meta[Work ID '#],tbl_PV_Meta[Sub-Portfolio])</f>
        <v>Sub-Portfolio 7</v>
      </c>
      <c r="V1399" s="41">
        <f>IF(MONTH(tbl_PV_Milestones[[#This Row],[Baseline Date]])&lt;7,YEAR(tbl_PV_Milestones[[#This Row],[Baseline Date]]),YEAR(tbl_PV_Milestones[[#This Row],[Baseline Date]])+1)</f>
        <v>2025</v>
      </c>
      <c r="W1399" s="41">
        <f>IF(MONTH(tbl_PV_Milestones[[#This Row],[Actual/Schedule Finish]])&lt;7,YEAR(tbl_PV_Milestones[[#This Row],[Actual/Schedule Finish]]),YEAR(tbl_PV_Milestones[[#This Row],[Actual/Schedule Finish]])+1)</f>
        <v>2025</v>
      </c>
      <c r="X1399" s="41" t="str">
        <f>IF(OR(tbl_PV_Milestones[[#This Row],[Project Status]]="Completed",tbl_PV_Milestones[[#This Row],[Project Status]]="Assumed Completed"),"Yes","No")</f>
        <v>Yes</v>
      </c>
      <c r="Y1399" s="41">
        <f>IF(tbl_PV_Milestones[[#This Row],[Baseline Date]]="",1,0)</f>
        <v>0</v>
      </c>
      <c r="Z1399" s="41">
        <f>IF(tbl_PV_Milestones[[#This Row],[Baseline Date]]&lt;PV_Meta!$B$7,1,0)</f>
        <v>1</v>
      </c>
      <c r="AA1399" s="41">
        <f>IF(tbl_PV_Milestones[[#This Row],[Complete]]="Yes",1,0)</f>
        <v>1</v>
      </c>
      <c r="AB1399" s="41">
        <f>IF(AND(tbl_PV_Milestones[[#This Row],[BL FY]]=2025,tbl_PV_Milestones[[#This Row],[Baseline Date]]&lt;PV_Meta!$B$7),1,0)</f>
        <v>1</v>
      </c>
      <c r="AC1399" s="41">
        <f>IF(AND(tbl_PV_Milestones[[#This Row],[Planned YTD]]=1,tbl_PV_Milestones[[#This Row],[Complete]]="Yes"),1,0)</f>
        <v>1</v>
      </c>
      <c r="AD1399" s="41">
        <f>IF(AND(tbl_PV_Milestones[[#This Row],[Actual/Schedule Finish]]&lt;PV_Meta!$B$7,tbl_PV_Milestones[[#This Row],[Complete]]="No",tbl_PV_Milestones[[#This Row],[Project Status]]&lt;&gt;"On Hold"),1,0)</f>
        <v>0</v>
      </c>
      <c r="AE1399" s="41">
        <f>IF(AND(tbl_PV_Milestones[[#This Row],[Actual/Schedule Finish]]&gt;tbl_PV_Milestones[[#This Row],[Baseline Date]],tbl_PV_Milestones[[#This Row],[Complete]]="No",tbl_PV_Milestones[[#This Row],[Project Status]]&lt;&gt;"On Hold",tbl_PV_Milestones[[#This Row],[Overdue]]=0,tbl_PV_Milestones[[#This Row],[To be Baselined]]&lt;&gt;1),1,0)</f>
        <v>0</v>
      </c>
      <c r="AF1399" s="41">
        <f>IF(AND(tbl_PV_Milestones[[#This Row],[BL FY]]=2025,tbl_PV_Milestones[[#This Row],[Finish FY]]&gt;2025),1,0)</f>
        <v>0</v>
      </c>
      <c r="AG1399" s="56" t="str">
        <f>_xlfn.XLOOKUP(tbl_PV_Milestones[[#This Row],[Work ID]],tbl_PV_Meta[Work ID '#],tbl_PV_Meta[Project Manager/Owner],,0)</f>
        <v>Project Manager 17</v>
      </c>
      <c r="AH1399" s="6"/>
    </row>
    <row r="1400" spans="4:34" x14ac:dyDescent="0.25">
      <c r="D1400" s="6" t="s">
        <v>806</v>
      </c>
      <c r="E1400" s="6" t="s">
        <v>755</v>
      </c>
      <c r="F1400" s="6" t="s">
        <v>1702</v>
      </c>
      <c r="G1400" s="6" t="s">
        <v>539</v>
      </c>
      <c r="H1400" s="6" t="s">
        <v>505</v>
      </c>
      <c r="I1400" s="6" t="s">
        <v>510</v>
      </c>
      <c r="J1400" s="6" t="s">
        <v>806</v>
      </c>
      <c r="K1400" s="6" t="s">
        <v>278</v>
      </c>
      <c r="L1400" s="6" t="s">
        <v>117</v>
      </c>
      <c r="M1400" s="43"/>
      <c r="N1400" s="44" t="s">
        <v>1979</v>
      </c>
      <c r="O1400" s="39">
        <v>45569.708333333299</v>
      </c>
      <c r="P1400" s="39">
        <v>45618.708333333299</v>
      </c>
      <c r="Q1400" s="6">
        <v>34</v>
      </c>
      <c r="R1400" s="6">
        <v>6.1371841155234703E-2</v>
      </c>
      <c r="S1400" s="45" t="e">
        <f>_xlfn.CONCAT(#REF!,TRIM(tbl_PV_Milestones[[#This Row],[Milestone Description]]))</f>
        <v>#REF!</v>
      </c>
      <c r="T1400" s="84" t="str">
        <f>IF(COUNTIF(tbl_PV_Milestones[UID],tbl_PV_Milestones[[#This Row],[UID]])&gt;1,"Duplicate","")</f>
        <v>Duplicate</v>
      </c>
      <c r="U1400" s="42" t="str">
        <f>_xlfn.XLOOKUP(tbl_PV_Milestones[[#This Row],[Work ID]],tbl_PV_Meta[Work ID '#],tbl_PV_Meta[Sub-Portfolio])</f>
        <v>Sub-Portfolio 8</v>
      </c>
      <c r="V1400" s="41">
        <f>IF(MONTH(tbl_PV_Milestones[[#This Row],[Baseline Date]])&lt;7,YEAR(tbl_PV_Milestones[[#This Row],[Baseline Date]]),YEAR(tbl_PV_Milestones[[#This Row],[Baseline Date]])+1)</f>
        <v>2025</v>
      </c>
      <c r="W1400" s="41">
        <f>IF(MONTH(tbl_PV_Milestones[[#This Row],[Actual/Schedule Finish]])&lt;7,YEAR(tbl_PV_Milestones[[#This Row],[Actual/Schedule Finish]]),YEAR(tbl_PV_Milestones[[#This Row],[Actual/Schedule Finish]])+1)</f>
        <v>2025</v>
      </c>
      <c r="X1400" s="41" t="str">
        <f>IF(OR(tbl_PV_Milestones[[#This Row],[Project Status]]="Completed",tbl_PV_Milestones[[#This Row],[Project Status]]="Assumed Completed"),"Yes","No")</f>
        <v>Yes</v>
      </c>
      <c r="Y1400" s="41">
        <f>IF(tbl_PV_Milestones[[#This Row],[Baseline Date]]="",1,0)</f>
        <v>0</v>
      </c>
      <c r="Z1400" s="41">
        <f>IF(tbl_PV_Milestones[[#This Row],[Baseline Date]]&lt;PV_Meta!$B$7,1,0)</f>
        <v>1</v>
      </c>
      <c r="AA1400" s="41">
        <f>IF(tbl_PV_Milestones[[#This Row],[Complete]]="Yes",1,0)</f>
        <v>1</v>
      </c>
      <c r="AB1400" s="41">
        <f>IF(AND(tbl_PV_Milestones[[#This Row],[BL FY]]=2025,tbl_PV_Milestones[[#This Row],[Baseline Date]]&lt;PV_Meta!$B$7),1,0)</f>
        <v>1</v>
      </c>
      <c r="AC1400" s="41">
        <f>IF(AND(tbl_PV_Milestones[[#This Row],[Planned YTD]]=1,tbl_PV_Milestones[[#This Row],[Complete]]="Yes"),1,0)</f>
        <v>1</v>
      </c>
      <c r="AD1400" s="41">
        <f>IF(AND(tbl_PV_Milestones[[#This Row],[Actual/Schedule Finish]]&lt;PV_Meta!$B$7,tbl_PV_Milestones[[#This Row],[Complete]]="No",tbl_PV_Milestones[[#This Row],[Project Status]]&lt;&gt;"On Hold"),1,0)</f>
        <v>0</v>
      </c>
      <c r="AE1400" s="41">
        <f>IF(AND(tbl_PV_Milestones[[#This Row],[Actual/Schedule Finish]]&gt;tbl_PV_Milestones[[#This Row],[Baseline Date]],tbl_PV_Milestones[[#This Row],[Complete]]="No",tbl_PV_Milestones[[#This Row],[Project Status]]&lt;&gt;"On Hold",tbl_PV_Milestones[[#This Row],[Overdue]]=0,tbl_PV_Milestones[[#This Row],[To be Baselined]]&lt;&gt;1),1,0)</f>
        <v>0</v>
      </c>
      <c r="AF1400" s="41">
        <f>IF(AND(tbl_PV_Milestones[[#This Row],[BL FY]]=2025,tbl_PV_Milestones[[#This Row],[Finish FY]]&gt;2025),1,0)</f>
        <v>0</v>
      </c>
      <c r="AG1400" s="56" t="str">
        <f>_xlfn.XLOOKUP(tbl_PV_Milestones[[#This Row],[Work ID]],tbl_PV_Meta[Work ID '#],tbl_PV_Meta[Project Manager/Owner],,0)</f>
        <v>Project Manager 22</v>
      </c>
      <c r="AH1400" s="6"/>
    </row>
    <row r="1401" spans="4:34" x14ac:dyDescent="0.25">
      <c r="D1401" s="6" t="s">
        <v>806</v>
      </c>
      <c r="E1401" s="6" t="s">
        <v>614</v>
      </c>
      <c r="F1401" s="6" t="s">
        <v>1702</v>
      </c>
      <c r="G1401" s="6" t="s">
        <v>537</v>
      </c>
      <c r="H1401" s="6" t="s">
        <v>505</v>
      </c>
      <c r="I1401" s="6" t="s">
        <v>510</v>
      </c>
      <c r="J1401" s="6" t="s">
        <v>806</v>
      </c>
      <c r="K1401" s="6" t="s">
        <v>278</v>
      </c>
      <c r="L1401" s="6" t="s">
        <v>117</v>
      </c>
      <c r="M1401" s="43"/>
      <c r="N1401" s="44" t="s">
        <v>1979</v>
      </c>
      <c r="O1401" s="39">
        <v>45618.708333333299</v>
      </c>
      <c r="P1401" s="39">
        <v>45625.708333333299</v>
      </c>
      <c r="Q1401" s="6">
        <v>5</v>
      </c>
      <c r="R1401" s="6">
        <v>9.0252707581227401E-3</v>
      </c>
      <c r="S1401" s="45" t="e">
        <f>_xlfn.CONCAT(#REF!,TRIM(tbl_PV_Milestones[[#This Row],[Milestone Description]]))</f>
        <v>#REF!</v>
      </c>
      <c r="T1401" s="84" t="str">
        <f>IF(COUNTIF(tbl_PV_Milestones[UID],tbl_PV_Milestones[[#This Row],[UID]])&gt;1,"Duplicate","")</f>
        <v>Duplicate</v>
      </c>
      <c r="U1401" s="42" t="str">
        <f>_xlfn.XLOOKUP(tbl_PV_Milestones[[#This Row],[Work ID]],tbl_PV_Meta[Work ID '#],tbl_PV_Meta[Sub-Portfolio])</f>
        <v>Sub-Portfolio 8</v>
      </c>
      <c r="V1401" s="41">
        <f>IF(MONTH(tbl_PV_Milestones[[#This Row],[Baseline Date]])&lt;7,YEAR(tbl_PV_Milestones[[#This Row],[Baseline Date]]),YEAR(tbl_PV_Milestones[[#This Row],[Baseline Date]])+1)</f>
        <v>2025</v>
      </c>
      <c r="W1401" s="41">
        <f>IF(MONTH(tbl_PV_Milestones[[#This Row],[Actual/Schedule Finish]])&lt;7,YEAR(tbl_PV_Milestones[[#This Row],[Actual/Schedule Finish]]),YEAR(tbl_PV_Milestones[[#This Row],[Actual/Schedule Finish]])+1)</f>
        <v>2025</v>
      </c>
      <c r="X1401" s="41" t="str">
        <f>IF(OR(tbl_PV_Milestones[[#This Row],[Project Status]]="Completed",tbl_PV_Milestones[[#This Row],[Project Status]]="Assumed Completed"),"Yes","No")</f>
        <v>Yes</v>
      </c>
      <c r="Y1401" s="41">
        <f>IF(tbl_PV_Milestones[[#This Row],[Baseline Date]]="",1,0)</f>
        <v>0</v>
      </c>
      <c r="Z1401" s="41">
        <f>IF(tbl_PV_Milestones[[#This Row],[Baseline Date]]&lt;PV_Meta!$B$7,1,0)</f>
        <v>1</v>
      </c>
      <c r="AA1401" s="41">
        <f>IF(tbl_PV_Milestones[[#This Row],[Complete]]="Yes",1,0)</f>
        <v>1</v>
      </c>
      <c r="AB1401" s="41">
        <f>IF(AND(tbl_PV_Milestones[[#This Row],[BL FY]]=2025,tbl_PV_Milestones[[#This Row],[Baseline Date]]&lt;PV_Meta!$B$7),1,0)</f>
        <v>1</v>
      </c>
      <c r="AC1401" s="41">
        <f>IF(AND(tbl_PV_Milestones[[#This Row],[Planned YTD]]=1,tbl_PV_Milestones[[#This Row],[Complete]]="Yes"),1,0)</f>
        <v>1</v>
      </c>
      <c r="AD1401" s="41">
        <f>IF(AND(tbl_PV_Milestones[[#This Row],[Actual/Schedule Finish]]&lt;PV_Meta!$B$7,tbl_PV_Milestones[[#This Row],[Complete]]="No",tbl_PV_Milestones[[#This Row],[Project Status]]&lt;&gt;"On Hold"),1,0)</f>
        <v>0</v>
      </c>
      <c r="AE1401" s="41">
        <f>IF(AND(tbl_PV_Milestones[[#This Row],[Actual/Schedule Finish]]&gt;tbl_PV_Milestones[[#This Row],[Baseline Date]],tbl_PV_Milestones[[#This Row],[Complete]]="No",tbl_PV_Milestones[[#This Row],[Project Status]]&lt;&gt;"On Hold",tbl_PV_Milestones[[#This Row],[Overdue]]=0,tbl_PV_Milestones[[#This Row],[To be Baselined]]&lt;&gt;1),1,0)</f>
        <v>0</v>
      </c>
      <c r="AF1401" s="41">
        <f>IF(AND(tbl_PV_Milestones[[#This Row],[BL FY]]=2025,tbl_PV_Milestones[[#This Row],[Finish FY]]&gt;2025),1,0)</f>
        <v>0</v>
      </c>
      <c r="AG1401" s="56" t="str">
        <f>_xlfn.XLOOKUP(tbl_PV_Milestones[[#This Row],[Work ID]],tbl_PV_Meta[Work ID '#],tbl_PV_Meta[Project Manager/Owner],,0)</f>
        <v>Project Manager 22</v>
      </c>
      <c r="AH1401" s="6"/>
    </row>
    <row r="1402" spans="4:34" x14ac:dyDescent="0.25">
      <c r="D1402" s="6" t="s">
        <v>806</v>
      </c>
      <c r="E1402" s="6" t="s">
        <v>614</v>
      </c>
      <c r="F1402" s="6" t="s">
        <v>1702</v>
      </c>
      <c r="G1402" s="6" t="s">
        <v>535</v>
      </c>
      <c r="H1402" s="6" t="s">
        <v>505</v>
      </c>
      <c r="I1402" s="6" t="s">
        <v>510</v>
      </c>
      <c r="J1402" s="6" t="s">
        <v>806</v>
      </c>
      <c r="K1402" s="6" t="s">
        <v>278</v>
      </c>
      <c r="L1402" s="6" t="s">
        <v>117</v>
      </c>
      <c r="M1402" s="43"/>
      <c r="N1402" s="44" t="s">
        <v>1979</v>
      </c>
      <c r="O1402" s="39">
        <v>45597.708333333299</v>
      </c>
      <c r="P1402" s="39">
        <v>45611.708333333299</v>
      </c>
      <c r="Q1402" s="6">
        <v>10</v>
      </c>
      <c r="R1402" s="6">
        <v>1.8050541516245501E-2</v>
      </c>
      <c r="S1402" s="45" t="e">
        <f>_xlfn.CONCAT(#REF!,TRIM(tbl_PV_Milestones[[#This Row],[Milestone Description]]))</f>
        <v>#REF!</v>
      </c>
      <c r="T1402" s="84" t="str">
        <f>IF(COUNTIF(tbl_PV_Milestones[UID],tbl_PV_Milestones[[#This Row],[UID]])&gt;1,"Duplicate","")</f>
        <v>Duplicate</v>
      </c>
      <c r="U1402" s="42" t="str">
        <f>_xlfn.XLOOKUP(tbl_PV_Milestones[[#This Row],[Work ID]],tbl_PV_Meta[Work ID '#],tbl_PV_Meta[Sub-Portfolio])</f>
        <v>Sub-Portfolio 8</v>
      </c>
      <c r="V1402" s="41">
        <f>IF(MONTH(tbl_PV_Milestones[[#This Row],[Baseline Date]])&lt;7,YEAR(tbl_PV_Milestones[[#This Row],[Baseline Date]]),YEAR(tbl_PV_Milestones[[#This Row],[Baseline Date]])+1)</f>
        <v>2025</v>
      </c>
      <c r="W1402" s="41">
        <f>IF(MONTH(tbl_PV_Milestones[[#This Row],[Actual/Schedule Finish]])&lt;7,YEAR(tbl_PV_Milestones[[#This Row],[Actual/Schedule Finish]]),YEAR(tbl_PV_Milestones[[#This Row],[Actual/Schedule Finish]])+1)</f>
        <v>2025</v>
      </c>
      <c r="X1402" s="41" t="str">
        <f>IF(OR(tbl_PV_Milestones[[#This Row],[Project Status]]="Completed",tbl_PV_Milestones[[#This Row],[Project Status]]="Assumed Completed"),"Yes","No")</f>
        <v>Yes</v>
      </c>
      <c r="Y1402" s="41">
        <f>IF(tbl_PV_Milestones[[#This Row],[Baseline Date]]="",1,0)</f>
        <v>0</v>
      </c>
      <c r="Z1402" s="41">
        <f>IF(tbl_PV_Milestones[[#This Row],[Baseline Date]]&lt;PV_Meta!$B$7,1,0)</f>
        <v>1</v>
      </c>
      <c r="AA1402" s="41">
        <f>IF(tbl_PV_Milestones[[#This Row],[Complete]]="Yes",1,0)</f>
        <v>1</v>
      </c>
      <c r="AB1402" s="41">
        <f>IF(AND(tbl_PV_Milestones[[#This Row],[BL FY]]=2025,tbl_PV_Milestones[[#This Row],[Baseline Date]]&lt;PV_Meta!$B$7),1,0)</f>
        <v>1</v>
      </c>
      <c r="AC1402" s="41">
        <f>IF(AND(tbl_PV_Milestones[[#This Row],[Planned YTD]]=1,tbl_PV_Milestones[[#This Row],[Complete]]="Yes"),1,0)</f>
        <v>1</v>
      </c>
      <c r="AD1402" s="41">
        <f>IF(AND(tbl_PV_Milestones[[#This Row],[Actual/Schedule Finish]]&lt;PV_Meta!$B$7,tbl_PV_Milestones[[#This Row],[Complete]]="No",tbl_PV_Milestones[[#This Row],[Project Status]]&lt;&gt;"On Hold"),1,0)</f>
        <v>0</v>
      </c>
      <c r="AE1402" s="41">
        <f>IF(AND(tbl_PV_Milestones[[#This Row],[Actual/Schedule Finish]]&gt;tbl_PV_Milestones[[#This Row],[Baseline Date]],tbl_PV_Milestones[[#This Row],[Complete]]="No",tbl_PV_Milestones[[#This Row],[Project Status]]&lt;&gt;"On Hold",tbl_PV_Milestones[[#This Row],[Overdue]]=0,tbl_PV_Milestones[[#This Row],[To be Baselined]]&lt;&gt;1),1,0)</f>
        <v>0</v>
      </c>
      <c r="AF1402" s="41">
        <f>IF(AND(tbl_PV_Milestones[[#This Row],[BL FY]]=2025,tbl_PV_Milestones[[#This Row],[Finish FY]]&gt;2025),1,0)</f>
        <v>0</v>
      </c>
      <c r="AG1402" s="56" t="str">
        <f>_xlfn.XLOOKUP(tbl_PV_Milestones[[#This Row],[Work ID]],tbl_PV_Meta[Work ID '#],tbl_PV_Meta[Project Manager/Owner],,0)</f>
        <v>Project Manager 22</v>
      </c>
      <c r="AH1402" s="6"/>
    </row>
    <row r="1403" spans="4:34" x14ac:dyDescent="0.25">
      <c r="D1403" s="6" t="s">
        <v>806</v>
      </c>
      <c r="E1403" s="6" t="s">
        <v>614</v>
      </c>
      <c r="F1403" s="6" t="s">
        <v>1702</v>
      </c>
      <c r="G1403" s="6" t="s">
        <v>534</v>
      </c>
      <c r="H1403" s="6" t="s">
        <v>505</v>
      </c>
      <c r="I1403" s="6" t="s">
        <v>510</v>
      </c>
      <c r="J1403" s="6" t="s">
        <v>806</v>
      </c>
      <c r="K1403" s="6" t="s">
        <v>278</v>
      </c>
      <c r="L1403" s="6" t="s">
        <v>117</v>
      </c>
      <c r="M1403" s="43"/>
      <c r="N1403" s="44" t="s">
        <v>1979</v>
      </c>
      <c r="O1403" s="39">
        <v>45590.708333333299</v>
      </c>
      <c r="P1403" s="39">
        <v>45618.708333333299</v>
      </c>
      <c r="Q1403" s="6">
        <v>20</v>
      </c>
      <c r="R1403" s="6">
        <v>3.6101083032491002E-2</v>
      </c>
      <c r="S1403" s="45" t="e">
        <f>_xlfn.CONCAT(#REF!,TRIM(tbl_PV_Milestones[[#This Row],[Milestone Description]]))</f>
        <v>#REF!</v>
      </c>
      <c r="T1403" s="84" t="str">
        <f>IF(COUNTIF(tbl_PV_Milestones[UID],tbl_PV_Milestones[[#This Row],[UID]])&gt;1,"Duplicate","")</f>
        <v>Duplicate</v>
      </c>
      <c r="U1403" s="42" t="str">
        <f>_xlfn.XLOOKUP(tbl_PV_Milestones[[#This Row],[Work ID]],tbl_PV_Meta[Work ID '#],tbl_PV_Meta[Sub-Portfolio])</f>
        <v>Sub-Portfolio 8</v>
      </c>
      <c r="V1403" s="41">
        <f>IF(MONTH(tbl_PV_Milestones[[#This Row],[Baseline Date]])&lt;7,YEAR(tbl_PV_Milestones[[#This Row],[Baseline Date]]),YEAR(tbl_PV_Milestones[[#This Row],[Baseline Date]])+1)</f>
        <v>2025</v>
      </c>
      <c r="W1403" s="41">
        <f>IF(MONTH(tbl_PV_Milestones[[#This Row],[Actual/Schedule Finish]])&lt;7,YEAR(tbl_PV_Milestones[[#This Row],[Actual/Schedule Finish]]),YEAR(tbl_PV_Milestones[[#This Row],[Actual/Schedule Finish]])+1)</f>
        <v>2025</v>
      </c>
      <c r="X1403" s="41" t="str">
        <f>IF(OR(tbl_PV_Milestones[[#This Row],[Project Status]]="Completed",tbl_PV_Milestones[[#This Row],[Project Status]]="Assumed Completed"),"Yes","No")</f>
        <v>Yes</v>
      </c>
      <c r="Y1403" s="41">
        <f>IF(tbl_PV_Milestones[[#This Row],[Baseline Date]]="",1,0)</f>
        <v>0</v>
      </c>
      <c r="Z1403" s="41">
        <f>IF(tbl_PV_Milestones[[#This Row],[Baseline Date]]&lt;PV_Meta!$B$7,1,0)</f>
        <v>1</v>
      </c>
      <c r="AA1403" s="41">
        <f>IF(tbl_PV_Milestones[[#This Row],[Complete]]="Yes",1,0)</f>
        <v>1</v>
      </c>
      <c r="AB1403" s="41">
        <f>IF(AND(tbl_PV_Milestones[[#This Row],[BL FY]]=2025,tbl_PV_Milestones[[#This Row],[Baseline Date]]&lt;PV_Meta!$B$7),1,0)</f>
        <v>1</v>
      </c>
      <c r="AC1403" s="41">
        <f>IF(AND(tbl_PV_Milestones[[#This Row],[Planned YTD]]=1,tbl_PV_Milestones[[#This Row],[Complete]]="Yes"),1,0)</f>
        <v>1</v>
      </c>
      <c r="AD1403" s="41">
        <f>IF(AND(tbl_PV_Milestones[[#This Row],[Actual/Schedule Finish]]&lt;PV_Meta!$B$7,tbl_PV_Milestones[[#This Row],[Complete]]="No",tbl_PV_Milestones[[#This Row],[Project Status]]&lt;&gt;"On Hold"),1,0)</f>
        <v>0</v>
      </c>
      <c r="AE1403" s="41">
        <f>IF(AND(tbl_PV_Milestones[[#This Row],[Actual/Schedule Finish]]&gt;tbl_PV_Milestones[[#This Row],[Baseline Date]],tbl_PV_Milestones[[#This Row],[Complete]]="No",tbl_PV_Milestones[[#This Row],[Project Status]]&lt;&gt;"On Hold",tbl_PV_Milestones[[#This Row],[Overdue]]=0,tbl_PV_Milestones[[#This Row],[To be Baselined]]&lt;&gt;1),1,0)</f>
        <v>0</v>
      </c>
      <c r="AF1403" s="41">
        <f>IF(AND(tbl_PV_Milestones[[#This Row],[BL FY]]=2025,tbl_PV_Milestones[[#This Row],[Finish FY]]&gt;2025),1,0)</f>
        <v>0</v>
      </c>
      <c r="AG1403" s="56" t="str">
        <f>_xlfn.XLOOKUP(tbl_PV_Milestones[[#This Row],[Work ID]],tbl_PV_Meta[Work ID '#],tbl_PV_Meta[Project Manager/Owner],,0)</f>
        <v>Project Manager 22</v>
      </c>
      <c r="AH1403" s="6"/>
    </row>
    <row r="1404" spans="4:34" x14ac:dyDescent="0.25">
      <c r="D1404" s="6" t="s">
        <v>806</v>
      </c>
      <c r="E1404" s="6" t="s">
        <v>503</v>
      </c>
      <c r="F1404" s="6" t="s">
        <v>1702</v>
      </c>
      <c r="G1404" s="6" t="s">
        <v>555</v>
      </c>
      <c r="H1404" s="6" t="s">
        <v>505</v>
      </c>
      <c r="I1404" s="6" t="s">
        <v>510</v>
      </c>
      <c r="J1404" s="6" t="s">
        <v>806</v>
      </c>
      <c r="K1404" s="6" t="s">
        <v>278</v>
      </c>
      <c r="L1404" s="6" t="s">
        <v>117</v>
      </c>
      <c r="M1404" s="43"/>
      <c r="N1404" s="44" t="s">
        <v>1979</v>
      </c>
      <c r="O1404" s="39">
        <v>45593.708333333299</v>
      </c>
      <c r="P1404" s="39">
        <v>45593.708333333299</v>
      </c>
      <c r="Q1404" s="6">
        <v>0</v>
      </c>
      <c r="R1404" s="6">
        <v>0</v>
      </c>
      <c r="S1404" s="45" t="e">
        <f>_xlfn.CONCAT(#REF!,TRIM(tbl_PV_Milestones[[#This Row],[Milestone Description]]))</f>
        <v>#REF!</v>
      </c>
      <c r="T1404" s="84" t="str">
        <f>IF(COUNTIF(tbl_PV_Milestones[UID],tbl_PV_Milestones[[#This Row],[UID]])&gt;1,"Duplicate","")</f>
        <v>Duplicate</v>
      </c>
      <c r="U1404" s="42" t="str">
        <f>_xlfn.XLOOKUP(tbl_PV_Milestones[[#This Row],[Work ID]],tbl_PV_Meta[Work ID '#],tbl_PV_Meta[Sub-Portfolio])</f>
        <v>Sub-Portfolio 8</v>
      </c>
      <c r="V1404" s="41">
        <f>IF(MONTH(tbl_PV_Milestones[[#This Row],[Baseline Date]])&lt;7,YEAR(tbl_PV_Milestones[[#This Row],[Baseline Date]]),YEAR(tbl_PV_Milestones[[#This Row],[Baseline Date]])+1)</f>
        <v>2025</v>
      </c>
      <c r="W1404" s="41">
        <f>IF(MONTH(tbl_PV_Milestones[[#This Row],[Actual/Schedule Finish]])&lt;7,YEAR(tbl_PV_Milestones[[#This Row],[Actual/Schedule Finish]]),YEAR(tbl_PV_Milestones[[#This Row],[Actual/Schedule Finish]])+1)</f>
        <v>2025</v>
      </c>
      <c r="X1404" s="41" t="str">
        <f>IF(OR(tbl_PV_Milestones[[#This Row],[Project Status]]="Completed",tbl_PV_Milestones[[#This Row],[Project Status]]="Assumed Completed"),"Yes","No")</f>
        <v>Yes</v>
      </c>
      <c r="Y1404" s="41">
        <f>IF(tbl_PV_Milestones[[#This Row],[Baseline Date]]="",1,0)</f>
        <v>0</v>
      </c>
      <c r="Z1404" s="41">
        <f>IF(tbl_PV_Milestones[[#This Row],[Baseline Date]]&lt;PV_Meta!$B$7,1,0)</f>
        <v>1</v>
      </c>
      <c r="AA1404" s="41">
        <f>IF(tbl_PV_Milestones[[#This Row],[Complete]]="Yes",1,0)</f>
        <v>1</v>
      </c>
      <c r="AB1404" s="41">
        <f>IF(AND(tbl_PV_Milestones[[#This Row],[BL FY]]=2025,tbl_PV_Milestones[[#This Row],[Baseline Date]]&lt;PV_Meta!$B$7),1,0)</f>
        <v>1</v>
      </c>
      <c r="AC1404" s="41">
        <f>IF(AND(tbl_PV_Milestones[[#This Row],[Planned YTD]]=1,tbl_PV_Milestones[[#This Row],[Complete]]="Yes"),1,0)</f>
        <v>1</v>
      </c>
      <c r="AD1404" s="41">
        <f>IF(AND(tbl_PV_Milestones[[#This Row],[Actual/Schedule Finish]]&lt;PV_Meta!$B$7,tbl_PV_Milestones[[#This Row],[Complete]]="No",tbl_PV_Milestones[[#This Row],[Project Status]]&lt;&gt;"On Hold"),1,0)</f>
        <v>0</v>
      </c>
      <c r="AE1404" s="41">
        <f>IF(AND(tbl_PV_Milestones[[#This Row],[Actual/Schedule Finish]]&gt;tbl_PV_Milestones[[#This Row],[Baseline Date]],tbl_PV_Milestones[[#This Row],[Complete]]="No",tbl_PV_Milestones[[#This Row],[Project Status]]&lt;&gt;"On Hold",tbl_PV_Milestones[[#This Row],[Overdue]]=0,tbl_PV_Milestones[[#This Row],[To be Baselined]]&lt;&gt;1),1,0)</f>
        <v>0</v>
      </c>
      <c r="AF1404" s="41">
        <f>IF(AND(tbl_PV_Milestones[[#This Row],[BL FY]]=2025,tbl_PV_Milestones[[#This Row],[Finish FY]]&gt;2025),1,0)</f>
        <v>0</v>
      </c>
      <c r="AG1404" s="56" t="str">
        <f>_xlfn.XLOOKUP(tbl_PV_Milestones[[#This Row],[Work ID]],tbl_PV_Meta[Work ID '#],tbl_PV_Meta[Project Manager/Owner],,0)</f>
        <v>Project Manager 22</v>
      </c>
      <c r="AH1404" s="6"/>
    </row>
    <row r="1405" spans="4:34" x14ac:dyDescent="0.25">
      <c r="D1405" s="6" t="s">
        <v>806</v>
      </c>
      <c r="E1405" s="6" t="s">
        <v>614</v>
      </c>
      <c r="F1405" s="6" t="s">
        <v>1702</v>
      </c>
      <c r="G1405" s="6" t="s">
        <v>554</v>
      </c>
      <c r="H1405" s="6" t="s">
        <v>505</v>
      </c>
      <c r="I1405" s="6" t="s">
        <v>510</v>
      </c>
      <c r="J1405" s="6" t="s">
        <v>806</v>
      </c>
      <c r="K1405" s="6" t="s">
        <v>278</v>
      </c>
      <c r="L1405" s="6" t="s">
        <v>117</v>
      </c>
      <c r="M1405" s="43"/>
      <c r="N1405" s="44" t="s">
        <v>1979</v>
      </c>
      <c r="O1405" s="39">
        <v>45590.708333333299</v>
      </c>
      <c r="P1405" s="39">
        <v>45593.708333333299</v>
      </c>
      <c r="Q1405" s="6">
        <v>1</v>
      </c>
      <c r="R1405" s="6">
        <v>1.8050541516245501E-3</v>
      </c>
      <c r="S1405" s="45" t="e">
        <f>_xlfn.CONCAT(#REF!,TRIM(tbl_PV_Milestones[[#This Row],[Milestone Description]]))</f>
        <v>#REF!</v>
      </c>
      <c r="T1405" s="84" t="str">
        <f>IF(COUNTIF(tbl_PV_Milestones[UID],tbl_PV_Milestones[[#This Row],[UID]])&gt;1,"Duplicate","")</f>
        <v>Duplicate</v>
      </c>
      <c r="U1405" s="42" t="str">
        <f>_xlfn.XLOOKUP(tbl_PV_Milestones[[#This Row],[Work ID]],tbl_PV_Meta[Work ID '#],tbl_PV_Meta[Sub-Portfolio])</f>
        <v>Sub-Portfolio 8</v>
      </c>
      <c r="V1405" s="41">
        <f>IF(MONTH(tbl_PV_Milestones[[#This Row],[Baseline Date]])&lt;7,YEAR(tbl_PV_Milestones[[#This Row],[Baseline Date]]),YEAR(tbl_PV_Milestones[[#This Row],[Baseline Date]])+1)</f>
        <v>2025</v>
      </c>
      <c r="W1405" s="41">
        <f>IF(MONTH(tbl_PV_Milestones[[#This Row],[Actual/Schedule Finish]])&lt;7,YEAR(tbl_PV_Milestones[[#This Row],[Actual/Schedule Finish]]),YEAR(tbl_PV_Milestones[[#This Row],[Actual/Schedule Finish]])+1)</f>
        <v>2025</v>
      </c>
      <c r="X1405" s="41" t="str">
        <f>IF(OR(tbl_PV_Milestones[[#This Row],[Project Status]]="Completed",tbl_PV_Milestones[[#This Row],[Project Status]]="Assumed Completed"),"Yes","No")</f>
        <v>Yes</v>
      </c>
      <c r="Y1405" s="41">
        <f>IF(tbl_PV_Milestones[[#This Row],[Baseline Date]]="",1,0)</f>
        <v>0</v>
      </c>
      <c r="Z1405" s="41">
        <f>IF(tbl_PV_Milestones[[#This Row],[Baseline Date]]&lt;PV_Meta!$B$7,1,0)</f>
        <v>1</v>
      </c>
      <c r="AA1405" s="41">
        <f>IF(tbl_PV_Milestones[[#This Row],[Complete]]="Yes",1,0)</f>
        <v>1</v>
      </c>
      <c r="AB1405" s="41">
        <f>IF(AND(tbl_PV_Milestones[[#This Row],[BL FY]]=2025,tbl_PV_Milestones[[#This Row],[Baseline Date]]&lt;PV_Meta!$B$7),1,0)</f>
        <v>1</v>
      </c>
      <c r="AC1405" s="41">
        <f>IF(AND(tbl_PV_Milestones[[#This Row],[Planned YTD]]=1,tbl_PV_Milestones[[#This Row],[Complete]]="Yes"),1,0)</f>
        <v>1</v>
      </c>
      <c r="AD1405" s="41">
        <f>IF(AND(tbl_PV_Milestones[[#This Row],[Actual/Schedule Finish]]&lt;PV_Meta!$B$7,tbl_PV_Milestones[[#This Row],[Complete]]="No",tbl_PV_Milestones[[#This Row],[Project Status]]&lt;&gt;"On Hold"),1,0)</f>
        <v>0</v>
      </c>
      <c r="AE1405" s="41">
        <f>IF(AND(tbl_PV_Milestones[[#This Row],[Actual/Schedule Finish]]&gt;tbl_PV_Milestones[[#This Row],[Baseline Date]],tbl_PV_Milestones[[#This Row],[Complete]]="No",tbl_PV_Milestones[[#This Row],[Project Status]]&lt;&gt;"On Hold",tbl_PV_Milestones[[#This Row],[Overdue]]=0,tbl_PV_Milestones[[#This Row],[To be Baselined]]&lt;&gt;1),1,0)</f>
        <v>0</v>
      </c>
      <c r="AF1405" s="41">
        <f>IF(AND(tbl_PV_Milestones[[#This Row],[BL FY]]=2025,tbl_PV_Milestones[[#This Row],[Finish FY]]&gt;2025),1,0)</f>
        <v>0</v>
      </c>
      <c r="AG1405" s="56" t="str">
        <f>_xlfn.XLOOKUP(tbl_PV_Milestones[[#This Row],[Work ID]],tbl_PV_Meta[Work ID '#],tbl_PV_Meta[Project Manager/Owner],,0)</f>
        <v>Project Manager 22</v>
      </c>
      <c r="AH1405" s="6"/>
    </row>
    <row r="1406" spans="4:34" x14ac:dyDescent="0.25">
      <c r="D1406" s="6" t="s">
        <v>806</v>
      </c>
      <c r="E1406" s="6" t="s">
        <v>614</v>
      </c>
      <c r="F1406" s="6" t="s">
        <v>1702</v>
      </c>
      <c r="G1406" s="6" t="s">
        <v>553</v>
      </c>
      <c r="H1406" s="6" t="s">
        <v>505</v>
      </c>
      <c r="I1406" s="6" t="s">
        <v>510</v>
      </c>
      <c r="J1406" s="6" t="s">
        <v>806</v>
      </c>
      <c r="K1406" s="6" t="s">
        <v>278</v>
      </c>
      <c r="L1406" s="6" t="s">
        <v>117</v>
      </c>
      <c r="M1406" s="43"/>
      <c r="N1406" s="44" t="s">
        <v>1979</v>
      </c>
      <c r="O1406" s="39">
        <v>45574.708333333299</v>
      </c>
      <c r="P1406" s="39">
        <v>45593.708333333299</v>
      </c>
      <c r="Q1406" s="6">
        <v>13</v>
      </c>
      <c r="R1406" s="6">
        <v>2.3465703971119099E-2</v>
      </c>
      <c r="S1406" s="45" t="e">
        <f>_xlfn.CONCAT(#REF!,TRIM(tbl_PV_Milestones[[#This Row],[Milestone Description]]))</f>
        <v>#REF!</v>
      </c>
      <c r="T1406" s="84" t="str">
        <f>IF(COUNTIF(tbl_PV_Milestones[UID],tbl_PV_Milestones[[#This Row],[UID]])&gt;1,"Duplicate","")</f>
        <v>Duplicate</v>
      </c>
      <c r="U1406" s="42" t="str">
        <f>_xlfn.XLOOKUP(tbl_PV_Milestones[[#This Row],[Work ID]],tbl_PV_Meta[Work ID '#],tbl_PV_Meta[Sub-Portfolio])</f>
        <v>Sub-Portfolio 8</v>
      </c>
      <c r="V1406" s="41">
        <f>IF(MONTH(tbl_PV_Milestones[[#This Row],[Baseline Date]])&lt;7,YEAR(tbl_PV_Milestones[[#This Row],[Baseline Date]]),YEAR(tbl_PV_Milestones[[#This Row],[Baseline Date]])+1)</f>
        <v>2025</v>
      </c>
      <c r="W1406" s="41">
        <f>IF(MONTH(tbl_PV_Milestones[[#This Row],[Actual/Schedule Finish]])&lt;7,YEAR(tbl_PV_Milestones[[#This Row],[Actual/Schedule Finish]]),YEAR(tbl_PV_Milestones[[#This Row],[Actual/Schedule Finish]])+1)</f>
        <v>2025</v>
      </c>
      <c r="X1406" s="41" t="str">
        <f>IF(OR(tbl_PV_Milestones[[#This Row],[Project Status]]="Completed",tbl_PV_Milestones[[#This Row],[Project Status]]="Assumed Completed"),"Yes","No")</f>
        <v>Yes</v>
      </c>
      <c r="Y1406" s="41">
        <f>IF(tbl_PV_Milestones[[#This Row],[Baseline Date]]="",1,0)</f>
        <v>0</v>
      </c>
      <c r="Z1406" s="41">
        <f>IF(tbl_PV_Milestones[[#This Row],[Baseline Date]]&lt;PV_Meta!$B$7,1,0)</f>
        <v>1</v>
      </c>
      <c r="AA1406" s="41">
        <f>IF(tbl_PV_Milestones[[#This Row],[Complete]]="Yes",1,0)</f>
        <v>1</v>
      </c>
      <c r="AB1406" s="41">
        <f>IF(AND(tbl_PV_Milestones[[#This Row],[BL FY]]=2025,tbl_PV_Milestones[[#This Row],[Baseline Date]]&lt;PV_Meta!$B$7),1,0)</f>
        <v>1</v>
      </c>
      <c r="AC1406" s="41">
        <f>IF(AND(tbl_PV_Milestones[[#This Row],[Planned YTD]]=1,tbl_PV_Milestones[[#This Row],[Complete]]="Yes"),1,0)</f>
        <v>1</v>
      </c>
      <c r="AD1406" s="41">
        <f>IF(AND(tbl_PV_Milestones[[#This Row],[Actual/Schedule Finish]]&lt;PV_Meta!$B$7,tbl_PV_Milestones[[#This Row],[Complete]]="No",tbl_PV_Milestones[[#This Row],[Project Status]]&lt;&gt;"On Hold"),1,0)</f>
        <v>0</v>
      </c>
      <c r="AE1406" s="41">
        <f>IF(AND(tbl_PV_Milestones[[#This Row],[Actual/Schedule Finish]]&gt;tbl_PV_Milestones[[#This Row],[Baseline Date]],tbl_PV_Milestones[[#This Row],[Complete]]="No",tbl_PV_Milestones[[#This Row],[Project Status]]&lt;&gt;"On Hold",tbl_PV_Milestones[[#This Row],[Overdue]]=0,tbl_PV_Milestones[[#This Row],[To be Baselined]]&lt;&gt;1),1,0)</f>
        <v>0</v>
      </c>
      <c r="AF1406" s="41">
        <f>IF(AND(tbl_PV_Milestones[[#This Row],[BL FY]]=2025,tbl_PV_Milestones[[#This Row],[Finish FY]]&gt;2025),1,0)</f>
        <v>0</v>
      </c>
      <c r="AG1406" s="56" t="str">
        <f>_xlfn.XLOOKUP(tbl_PV_Milestones[[#This Row],[Work ID]],tbl_PV_Meta[Work ID '#],tbl_PV_Meta[Project Manager/Owner],,0)</f>
        <v>Project Manager 22</v>
      </c>
      <c r="AH1406" s="6"/>
    </row>
    <row r="1407" spans="4:34" x14ac:dyDescent="0.25">
      <c r="D1407" s="6" t="s">
        <v>806</v>
      </c>
      <c r="E1407" s="6" t="s">
        <v>614</v>
      </c>
      <c r="F1407" s="6" t="s">
        <v>1702</v>
      </c>
      <c r="G1407" s="6" t="s">
        <v>552</v>
      </c>
      <c r="H1407" s="6" t="s">
        <v>505</v>
      </c>
      <c r="I1407" s="6" t="s">
        <v>510</v>
      </c>
      <c r="J1407" s="6" t="s">
        <v>806</v>
      </c>
      <c r="K1407" s="6" t="s">
        <v>278</v>
      </c>
      <c r="L1407" s="6" t="s">
        <v>117</v>
      </c>
      <c r="M1407" s="43"/>
      <c r="N1407" s="44" t="s">
        <v>1979</v>
      </c>
      <c r="O1407" s="39">
        <v>45597.708333333299</v>
      </c>
      <c r="P1407" s="39">
        <v>45604.708333333299</v>
      </c>
      <c r="Q1407" s="6">
        <v>5</v>
      </c>
      <c r="R1407" s="6">
        <v>9.0252707581227401E-3</v>
      </c>
      <c r="S1407" s="45" t="e">
        <f>_xlfn.CONCAT(#REF!,TRIM(tbl_PV_Milestones[[#This Row],[Milestone Description]]))</f>
        <v>#REF!</v>
      </c>
      <c r="T1407" s="84" t="str">
        <f>IF(COUNTIF(tbl_PV_Milestones[UID],tbl_PV_Milestones[[#This Row],[UID]])&gt;1,"Duplicate","")</f>
        <v>Duplicate</v>
      </c>
      <c r="U1407" s="42" t="str">
        <f>_xlfn.XLOOKUP(tbl_PV_Milestones[[#This Row],[Work ID]],tbl_PV_Meta[Work ID '#],tbl_PV_Meta[Sub-Portfolio])</f>
        <v>Sub-Portfolio 8</v>
      </c>
      <c r="V1407" s="41">
        <f>IF(MONTH(tbl_PV_Milestones[[#This Row],[Baseline Date]])&lt;7,YEAR(tbl_PV_Milestones[[#This Row],[Baseline Date]]),YEAR(tbl_PV_Milestones[[#This Row],[Baseline Date]])+1)</f>
        <v>2025</v>
      </c>
      <c r="W1407" s="41">
        <f>IF(MONTH(tbl_PV_Milestones[[#This Row],[Actual/Schedule Finish]])&lt;7,YEAR(tbl_PV_Milestones[[#This Row],[Actual/Schedule Finish]]),YEAR(tbl_PV_Milestones[[#This Row],[Actual/Schedule Finish]])+1)</f>
        <v>2025</v>
      </c>
      <c r="X1407" s="41" t="str">
        <f>IF(OR(tbl_PV_Milestones[[#This Row],[Project Status]]="Completed",tbl_PV_Milestones[[#This Row],[Project Status]]="Assumed Completed"),"Yes","No")</f>
        <v>Yes</v>
      </c>
      <c r="Y1407" s="41">
        <f>IF(tbl_PV_Milestones[[#This Row],[Baseline Date]]="",1,0)</f>
        <v>0</v>
      </c>
      <c r="Z1407" s="41">
        <f>IF(tbl_PV_Milestones[[#This Row],[Baseline Date]]&lt;PV_Meta!$B$7,1,0)</f>
        <v>1</v>
      </c>
      <c r="AA1407" s="41">
        <f>IF(tbl_PV_Milestones[[#This Row],[Complete]]="Yes",1,0)</f>
        <v>1</v>
      </c>
      <c r="AB1407" s="41">
        <f>IF(AND(tbl_PV_Milestones[[#This Row],[BL FY]]=2025,tbl_PV_Milestones[[#This Row],[Baseline Date]]&lt;PV_Meta!$B$7),1,0)</f>
        <v>1</v>
      </c>
      <c r="AC1407" s="41">
        <f>IF(AND(tbl_PV_Milestones[[#This Row],[Planned YTD]]=1,tbl_PV_Milestones[[#This Row],[Complete]]="Yes"),1,0)</f>
        <v>1</v>
      </c>
      <c r="AD1407" s="41">
        <f>IF(AND(tbl_PV_Milestones[[#This Row],[Actual/Schedule Finish]]&lt;PV_Meta!$B$7,tbl_PV_Milestones[[#This Row],[Complete]]="No",tbl_PV_Milestones[[#This Row],[Project Status]]&lt;&gt;"On Hold"),1,0)</f>
        <v>0</v>
      </c>
      <c r="AE1407" s="41">
        <f>IF(AND(tbl_PV_Milestones[[#This Row],[Actual/Schedule Finish]]&gt;tbl_PV_Milestones[[#This Row],[Baseline Date]],tbl_PV_Milestones[[#This Row],[Complete]]="No",tbl_PV_Milestones[[#This Row],[Project Status]]&lt;&gt;"On Hold",tbl_PV_Milestones[[#This Row],[Overdue]]=0,tbl_PV_Milestones[[#This Row],[To be Baselined]]&lt;&gt;1),1,0)</f>
        <v>0</v>
      </c>
      <c r="AF1407" s="41">
        <f>IF(AND(tbl_PV_Milestones[[#This Row],[BL FY]]=2025,tbl_PV_Milestones[[#This Row],[Finish FY]]&gt;2025),1,0)</f>
        <v>0</v>
      </c>
      <c r="AG1407" s="56" t="str">
        <f>_xlfn.XLOOKUP(tbl_PV_Milestones[[#This Row],[Work ID]],tbl_PV_Meta[Work ID '#],tbl_PV_Meta[Project Manager/Owner],,0)</f>
        <v>Project Manager 22</v>
      </c>
      <c r="AH1407" s="6"/>
    </row>
    <row r="1408" spans="4:34" x14ac:dyDescent="0.25">
      <c r="D1408" s="6" t="s">
        <v>806</v>
      </c>
      <c r="E1408" s="6" t="s">
        <v>614</v>
      </c>
      <c r="F1408" s="6" t="s">
        <v>1702</v>
      </c>
      <c r="G1408" s="6" t="s">
        <v>551</v>
      </c>
      <c r="H1408" s="6" t="s">
        <v>505</v>
      </c>
      <c r="I1408" s="6" t="s">
        <v>510</v>
      </c>
      <c r="J1408" s="6" t="s">
        <v>806</v>
      </c>
      <c r="K1408" s="6" t="s">
        <v>278</v>
      </c>
      <c r="L1408" s="6" t="s">
        <v>117</v>
      </c>
      <c r="M1408" s="43"/>
      <c r="N1408" s="44" t="s">
        <v>1979</v>
      </c>
      <c r="O1408" s="39">
        <v>45590.708333333299</v>
      </c>
      <c r="P1408" s="39">
        <v>45593.708333333299</v>
      </c>
      <c r="Q1408" s="6">
        <v>1</v>
      </c>
      <c r="R1408" s="6">
        <v>1.8050541516245501E-3</v>
      </c>
      <c r="S1408" s="45" t="e">
        <f>_xlfn.CONCAT(#REF!,TRIM(tbl_PV_Milestones[[#This Row],[Milestone Description]]))</f>
        <v>#REF!</v>
      </c>
      <c r="T1408" s="84" t="str">
        <f>IF(COUNTIF(tbl_PV_Milestones[UID],tbl_PV_Milestones[[#This Row],[UID]])&gt;1,"Duplicate","")</f>
        <v>Duplicate</v>
      </c>
      <c r="U1408" s="42" t="str">
        <f>_xlfn.XLOOKUP(tbl_PV_Milestones[[#This Row],[Work ID]],tbl_PV_Meta[Work ID '#],tbl_PV_Meta[Sub-Portfolio])</f>
        <v>Sub-Portfolio 8</v>
      </c>
      <c r="V1408" s="41">
        <f>IF(MONTH(tbl_PV_Milestones[[#This Row],[Baseline Date]])&lt;7,YEAR(tbl_PV_Milestones[[#This Row],[Baseline Date]]),YEAR(tbl_PV_Milestones[[#This Row],[Baseline Date]])+1)</f>
        <v>2025</v>
      </c>
      <c r="W1408" s="41">
        <f>IF(MONTH(tbl_PV_Milestones[[#This Row],[Actual/Schedule Finish]])&lt;7,YEAR(tbl_PV_Milestones[[#This Row],[Actual/Schedule Finish]]),YEAR(tbl_PV_Milestones[[#This Row],[Actual/Schedule Finish]])+1)</f>
        <v>2025</v>
      </c>
      <c r="X1408" s="41" t="str">
        <f>IF(OR(tbl_PV_Milestones[[#This Row],[Project Status]]="Completed",tbl_PV_Milestones[[#This Row],[Project Status]]="Assumed Completed"),"Yes","No")</f>
        <v>Yes</v>
      </c>
      <c r="Y1408" s="41">
        <f>IF(tbl_PV_Milestones[[#This Row],[Baseline Date]]="",1,0)</f>
        <v>0</v>
      </c>
      <c r="Z1408" s="41">
        <f>IF(tbl_PV_Milestones[[#This Row],[Baseline Date]]&lt;PV_Meta!$B$7,1,0)</f>
        <v>1</v>
      </c>
      <c r="AA1408" s="41">
        <f>IF(tbl_PV_Milestones[[#This Row],[Complete]]="Yes",1,0)</f>
        <v>1</v>
      </c>
      <c r="AB1408" s="41">
        <f>IF(AND(tbl_PV_Milestones[[#This Row],[BL FY]]=2025,tbl_PV_Milestones[[#This Row],[Baseline Date]]&lt;PV_Meta!$B$7),1,0)</f>
        <v>1</v>
      </c>
      <c r="AC1408" s="41">
        <f>IF(AND(tbl_PV_Milestones[[#This Row],[Planned YTD]]=1,tbl_PV_Milestones[[#This Row],[Complete]]="Yes"),1,0)</f>
        <v>1</v>
      </c>
      <c r="AD1408" s="41">
        <f>IF(AND(tbl_PV_Milestones[[#This Row],[Actual/Schedule Finish]]&lt;PV_Meta!$B$7,tbl_PV_Milestones[[#This Row],[Complete]]="No",tbl_PV_Milestones[[#This Row],[Project Status]]&lt;&gt;"On Hold"),1,0)</f>
        <v>0</v>
      </c>
      <c r="AE1408" s="41">
        <f>IF(AND(tbl_PV_Milestones[[#This Row],[Actual/Schedule Finish]]&gt;tbl_PV_Milestones[[#This Row],[Baseline Date]],tbl_PV_Milestones[[#This Row],[Complete]]="No",tbl_PV_Milestones[[#This Row],[Project Status]]&lt;&gt;"On Hold",tbl_PV_Milestones[[#This Row],[Overdue]]=0,tbl_PV_Milestones[[#This Row],[To be Baselined]]&lt;&gt;1),1,0)</f>
        <v>0</v>
      </c>
      <c r="AF1408" s="41">
        <f>IF(AND(tbl_PV_Milestones[[#This Row],[BL FY]]=2025,tbl_PV_Milestones[[#This Row],[Finish FY]]&gt;2025),1,0)</f>
        <v>0</v>
      </c>
      <c r="AG1408" s="56" t="str">
        <f>_xlfn.XLOOKUP(tbl_PV_Milestones[[#This Row],[Work ID]],tbl_PV_Meta[Work ID '#],tbl_PV_Meta[Project Manager/Owner],,0)</f>
        <v>Project Manager 22</v>
      </c>
      <c r="AH1408" s="6"/>
    </row>
    <row r="1409" spans="4:34" x14ac:dyDescent="0.25">
      <c r="D1409" s="6" t="s">
        <v>806</v>
      </c>
      <c r="E1409" s="6" t="s">
        <v>614</v>
      </c>
      <c r="F1409" s="6" t="s">
        <v>1702</v>
      </c>
      <c r="G1409" s="6" t="s">
        <v>550</v>
      </c>
      <c r="H1409" s="6" t="s">
        <v>505</v>
      </c>
      <c r="I1409" s="6" t="s">
        <v>510</v>
      </c>
      <c r="J1409" s="6" t="s">
        <v>806</v>
      </c>
      <c r="K1409" s="6" t="s">
        <v>278</v>
      </c>
      <c r="L1409" s="6" t="s">
        <v>117</v>
      </c>
      <c r="M1409" s="43"/>
      <c r="N1409" s="44" t="s">
        <v>1979</v>
      </c>
      <c r="O1409" s="39">
        <v>45590.708333333299</v>
      </c>
      <c r="P1409" s="39">
        <v>45593.708333333299</v>
      </c>
      <c r="Q1409" s="6">
        <v>1</v>
      </c>
      <c r="R1409" s="6">
        <v>1.8050541516245501E-3</v>
      </c>
      <c r="S1409" s="45" t="e">
        <f>_xlfn.CONCAT(#REF!,TRIM(tbl_PV_Milestones[[#This Row],[Milestone Description]]))</f>
        <v>#REF!</v>
      </c>
      <c r="T1409" s="84" t="str">
        <f>IF(COUNTIF(tbl_PV_Milestones[UID],tbl_PV_Milestones[[#This Row],[UID]])&gt;1,"Duplicate","")</f>
        <v>Duplicate</v>
      </c>
      <c r="U1409" s="42" t="str">
        <f>_xlfn.XLOOKUP(tbl_PV_Milestones[[#This Row],[Work ID]],tbl_PV_Meta[Work ID '#],tbl_PV_Meta[Sub-Portfolio])</f>
        <v>Sub-Portfolio 8</v>
      </c>
      <c r="V1409" s="41">
        <f>IF(MONTH(tbl_PV_Milestones[[#This Row],[Baseline Date]])&lt;7,YEAR(tbl_PV_Milestones[[#This Row],[Baseline Date]]),YEAR(tbl_PV_Milestones[[#This Row],[Baseline Date]])+1)</f>
        <v>2025</v>
      </c>
      <c r="W1409" s="41">
        <f>IF(MONTH(tbl_PV_Milestones[[#This Row],[Actual/Schedule Finish]])&lt;7,YEAR(tbl_PV_Milestones[[#This Row],[Actual/Schedule Finish]]),YEAR(tbl_PV_Milestones[[#This Row],[Actual/Schedule Finish]])+1)</f>
        <v>2025</v>
      </c>
      <c r="X1409" s="41" t="str">
        <f>IF(OR(tbl_PV_Milestones[[#This Row],[Project Status]]="Completed",tbl_PV_Milestones[[#This Row],[Project Status]]="Assumed Completed"),"Yes","No")</f>
        <v>Yes</v>
      </c>
      <c r="Y1409" s="41">
        <f>IF(tbl_PV_Milestones[[#This Row],[Baseline Date]]="",1,0)</f>
        <v>0</v>
      </c>
      <c r="Z1409" s="41">
        <f>IF(tbl_PV_Milestones[[#This Row],[Baseline Date]]&lt;PV_Meta!$B$7,1,0)</f>
        <v>1</v>
      </c>
      <c r="AA1409" s="41">
        <f>IF(tbl_PV_Milestones[[#This Row],[Complete]]="Yes",1,0)</f>
        <v>1</v>
      </c>
      <c r="AB1409" s="41">
        <f>IF(AND(tbl_PV_Milestones[[#This Row],[BL FY]]=2025,tbl_PV_Milestones[[#This Row],[Baseline Date]]&lt;PV_Meta!$B$7),1,0)</f>
        <v>1</v>
      </c>
      <c r="AC1409" s="41">
        <f>IF(AND(tbl_PV_Milestones[[#This Row],[Planned YTD]]=1,tbl_PV_Milestones[[#This Row],[Complete]]="Yes"),1,0)</f>
        <v>1</v>
      </c>
      <c r="AD1409" s="41">
        <f>IF(AND(tbl_PV_Milestones[[#This Row],[Actual/Schedule Finish]]&lt;PV_Meta!$B$7,tbl_PV_Milestones[[#This Row],[Complete]]="No",tbl_PV_Milestones[[#This Row],[Project Status]]&lt;&gt;"On Hold"),1,0)</f>
        <v>0</v>
      </c>
      <c r="AE1409" s="41">
        <f>IF(AND(tbl_PV_Milestones[[#This Row],[Actual/Schedule Finish]]&gt;tbl_PV_Milestones[[#This Row],[Baseline Date]],tbl_PV_Milestones[[#This Row],[Complete]]="No",tbl_PV_Milestones[[#This Row],[Project Status]]&lt;&gt;"On Hold",tbl_PV_Milestones[[#This Row],[Overdue]]=0,tbl_PV_Milestones[[#This Row],[To be Baselined]]&lt;&gt;1),1,0)</f>
        <v>0</v>
      </c>
      <c r="AF1409" s="41">
        <f>IF(AND(tbl_PV_Milestones[[#This Row],[BL FY]]=2025,tbl_PV_Milestones[[#This Row],[Finish FY]]&gt;2025),1,0)</f>
        <v>0</v>
      </c>
      <c r="AG1409" s="56" t="str">
        <f>_xlfn.XLOOKUP(tbl_PV_Milestones[[#This Row],[Work ID]],tbl_PV_Meta[Work ID '#],tbl_PV_Meta[Project Manager/Owner],,0)</f>
        <v>Project Manager 22</v>
      </c>
      <c r="AH1409" s="6"/>
    </row>
    <row r="1410" spans="4:34" x14ac:dyDescent="0.25">
      <c r="D1410" s="6" t="s">
        <v>806</v>
      </c>
      <c r="E1410" s="6" t="s">
        <v>614</v>
      </c>
      <c r="F1410" s="6" t="s">
        <v>1702</v>
      </c>
      <c r="G1410" s="6" t="s">
        <v>515</v>
      </c>
      <c r="H1410" s="6" t="s">
        <v>505</v>
      </c>
      <c r="I1410" s="6" t="s">
        <v>510</v>
      </c>
      <c r="J1410" s="6" t="s">
        <v>806</v>
      </c>
      <c r="K1410" s="6" t="s">
        <v>278</v>
      </c>
      <c r="L1410" s="6" t="s">
        <v>117</v>
      </c>
      <c r="M1410" s="43"/>
      <c r="N1410" s="44" t="s">
        <v>1979</v>
      </c>
      <c r="O1410" s="39">
        <v>45586.708333333299</v>
      </c>
      <c r="P1410" s="39">
        <v>45593.708333333299</v>
      </c>
      <c r="Q1410" s="6">
        <v>5</v>
      </c>
      <c r="R1410" s="6">
        <v>9.0252707581227401E-3</v>
      </c>
      <c r="S1410" s="45" t="e">
        <f>_xlfn.CONCAT(#REF!,TRIM(tbl_PV_Milestones[[#This Row],[Milestone Description]]))</f>
        <v>#REF!</v>
      </c>
      <c r="T1410" s="84" t="str">
        <f>IF(COUNTIF(tbl_PV_Milestones[UID],tbl_PV_Milestones[[#This Row],[UID]])&gt;1,"Duplicate","")</f>
        <v>Duplicate</v>
      </c>
      <c r="U1410" s="42" t="str">
        <f>_xlfn.XLOOKUP(tbl_PV_Milestones[[#This Row],[Work ID]],tbl_PV_Meta[Work ID '#],tbl_PV_Meta[Sub-Portfolio])</f>
        <v>Sub-Portfolio 8</v>
      </c>
      <c r="V1410" s="41">
        <f>IF(MONTH(tbl_PV_Milestones[[#This Row],[Baseline Date]])&lt;7,YEAR(tbl_PV_Milestones[[#This Row],[Baseline Date]]),YEAR(tbl_PV_Milestones[[#This Row],[Baseline Date]])+1)</f>
        <v>2025</v>
      </c>
      <c r="W1410" s="41">
        <f>IF(MONTH(tbl_PV_Milestones[[#This Row],[Actual/Schedule Finish]])&lt;7,YEAR(tbl_PV_Milestones[[#This Row],[Actual/Schedule Finish]]),YEAR(tbl_PV_Milestones[[#This Row],[Actual/Schedule Finish]])+1)</f>
        <v>2025</v>
      </c>
      <c r="X1410" s="41" t="str">
        <f>IF(OR(tbl_PV_Milestones[[#This Row],[Project Status]]="Completed",tbl_PV_Milestones[[#This Row],[Project Status]]="Assumed Completed"),"Yes","No")</f>
        <v>Yes</v>
      </c>
      <c r="Y1410" s="41">
        <f>IF(tbl_PV_Milestones[[#This Row],[Baseline Date]]="",1,0)</f>
        <v>0</v>
      </c>
      <c r="Z1410" s="41">
        <f>IF(tbl_PV_Milestones[[#This Row],[Baseline Date]]&lt;PV_Meta!$B$7,1,0)</f>
        <v>1</v>
      </c>
      <c r="AA1410" s="41">
        <f>IF(tbl_PV_Milestones[[#This Row],[Complete]]="Yes",1,0)</f>
        <v>1</v>
      </c>
      <c r="AB1410" s="41">
        <f>IF(AND(tbl_PV_Milestones[[#This Row],[BL FY]]=2025,tbl_PV_Milestones[[#This Row],[Baseline Date]]&lt;PV_Meta!$B$7),1,0)</f>
        <v>1</v>
      </c>
      <c r="AC1410" s="41">
        <f>IF(AND(tbl_PV_Milestones[[#This Row],[Planned YTD]]=1,tbl_PV_Milestones[[#This Row],[Complete]]="Yes"),1,0)</f>
        <v>1</v>
      </c>
      <c r="AD1410" s="41">
        <f>IF(AND(tbl_PV_Milestones[[#This Row],[Actual/Schedule Finish]]&lt;PV_Meta!$B$7,tbl_PV_Milestones[[#This Row],[Complete]]="No",tbl_PV_Milestones[[#This Row],[Project Status]]&lt;&gt;"On Hold"),1,0)</f>
        <v>0</v>
      </c>
      <c r="AE1410" s="41">
        <f>IF(AND(tbl_PV_Milestones[[#This Row],[Actual/Schedule Finish]]&gt;tbl_PV_Milestones[[#This Row],[Baseline Date]],tbl_PV_Milestones[[#This Row],[Complete]]="No",tbl_PV_Milestones[[#This Row],[Project Status]]&lt;&gt;"On Hold",tbl_PV_Milestones[[#This Row],[Overdue]]=0,tbl_PV_Milestones[[#This Row],[To be Baselined]]&lt;&gt;1),1,0)</f>
        <v>0</v>
      </c>
      <c r="AF1410" s="41">
        <f>IF(AND(tbl_PV_Milestones[[#This Row],[BL FY]]=2025,tbl_PV_Milestones[[#This Row],[Finish FY]]&gt;2025),1,0)</f>
        <v>0</v>
      </c>
      <c r="AG1410" s="56" t="str">
        <f>_xlfn.XLOOKUP(tbl_PV_Milestones[[#This Row],[Work ID]],tbl_PV_Meta[Work ID '#],tbl_PV_Meta[Project Manager/Owner],,0)</f>
        <v>Project Manager 22</v>
      </c>
      <c r="AH1410" s="6"/>
    </row>
    <row r="1411" spans="4:34" x14ac:dyDescent="0.25">
      <c r="D1411" s="6" t="s">
        <v>806</v>
      </c>
      <c r="E1411" s="6" t="s">
        <v>614</v>
      </c>
      <c r="F1411" s="6" t="s">
        <v>1702</v>
      </c>
      <c r="G1411" s="6" t="s">
        <v>514</v>
      </c>
      <c r="H1411" s="6" t="s">
        <v>505</v>
      </c>
      <c r="I1411" s="6" t="s">
        <v>510</v>
      </c>
      <c r="J1411" s="6" t="s">
        <v>806</v>
      </c>
      <c r="K1411" s="6" t="s">
        <v>278</v>
      </c>
      <c r="L1411" s="6" t="s">
        <v>117</v>
      </c>
      <c r="M1411" s="43"/>
      <c r="N1411" s="44" t="s">
        <v>1979</v>
      </c>
      <c r="O1411" s="39">
        <v>45586.708333333299</v>
      </c>
      <c r="P1411" s="39">
        <v>45593.708333333299</v>
      </c>
      <c r="Q1411" s="6">
        <v>5</v>
      </c>
      <c r="R1411" s="6">
        <v>9.0252707581227401E-3</v>
      </c>
      <c r="S1411" s="45" t="e">
        <f>_xlfn.CONCAT(#REF!,TRIM(tbl_PV_Milestones[[#This Row],[Milestone Description]]))</f>
        <v>#REF!</v>
      </c>
      <c r="T1411" s="84" t="str">
        <f>IF(COUNTIF(tbl_PV_Milestones[UID],tbl_PV_Milestones[[#This Row],[UID]])&gt;1,"Duplicate","")</f>
        <v>Duplicate</v>
      </c>
      <c r="U1411" s="42" t="str">
        <f>_xlfn.XLOOKUP(tbl_PV_Milestones[[#This Row],[Work ID]],tbl_PV_Meta[Work ID '#],tbl_PV_Meta[Sub-Portfolio])</f>
        <v>Sub-Portfolio 8</v>
      </c>
      <c r="V1411" s="41">
        <f>IF(MONTH(tbl_PV_Milestones[[#This Row],[Baseline Date]])&lt;7,YEAR(tbl_PV_Milestones[[#This Row],[Baseline Date]]),YEAR(tbl_PV_Milestones[[#This Row],[Baseline Date]])+1)</f>
        <v>2025</v>
      </c>
      <c r="W1411" s="41">
        <f>IF(MONTH(tbl_PV_Milestones[[#This Row],[Actual/Schedule Finish]])&lt;7,YEAR(tbl_PV_Milestones[[#This Row],[Actual/Schedule Finish]]),YEAR(tbl_PV_Milestones[[#This Row],[Actual/Schedule Finish]])+1)</f>
        <v>2025</v>
      </c>
      <c r="X1411" s="41" t="str">
        <f>IF(OR(tbl_PV_Milestones[[#This Row],[Project Status]]="Completed",tbl_PV_Milestones[[#This Row],[Project Status]]="Assumed Completed"),"Yes","No")</f>
        <v>Yes</v>
      </c>
      <c r="Y1411" s="41">
        <f>IF(tbl_PV_Milestones[[#This Row],[Baseline Date]]="",1,0)</f>
        <v>0</v>
      </c>
      <c r="Z1411" s="41">
        <f>IF(tbl_PV_Milestones[[#This Row],[Baseline Date]]&lt;PV_Meta!$B$7,1,0)</f>
        <v>1</v>
      </c>
      <c r="AA1411" s="41">
        <f>IF(tbl_PV_Milestones[[#This Row],[Complete]]="Yes",1,0)</f>
        <v>1</v>
      </c>
      <c r="AB1411" s="41">
        <f>IF(AND(tbl_PV_Milestones[[#This Row],[BL FY]]=2025,tbl_PV_Milestones[[#This Row],[Baseline Date]]&lt;PV_Meta!$B$7),1,0)</f>
        <v>1</v>
      </c>
      <c r="AC1411" s="41">
        <f>IF(AND(tbl_PV_Milestones[[#This Row],[Planned YTD]]=1,tbl_PV_Milestones[[#This Row],[Complete]]="Yes"),1,0)</f>
        <v>1</v>
      </c>
      <c r="AD1411" s="41">
        <f>IF(AND(tbl_PV_Milestones[[#This Row],[Actual/Schedule Finish]]&lt;PV_Meta!$B$7,tbl_PV_Milestones[[#This Row],[Complete]]="No",tbl_PV_Milestones[[#This Row],[Project Status]]&lt;&gt;"On Hold"),1,0)</f>
        <v>0</v>
      </c>
      <c r="AE1411" s="41">
        <f>IF(AND(tbl_PV_Milestones[[#This Row],[Actual/Schedule Finish]]&gt;tbl_PV_Milestones[[#This Row],[Baseline Date]],tbl_PV_Milestones[[#This Row],[Complete]]="No",tbl_PV_Milestones[[#This Row],[Project Status]]&lt;&gt;"On Hold",tbl_PV_Milestones[[#This Row],[Overdue]]=0,tbl_PV_Milestones[[#This Row],[To be Baselined]]&lt;&gt;1),1,0)</f>
        <v>0</v>
      </c>
      <c r="AF1411" s="41">
        <f>IF(AND(tbl_PV_Milestones[[#This Row],[BL FY]]=2025,tbl_PV_Milestones[[#This Row],[Finish FY]]&gt;2025),1,0)</f>
        <v>0</v>
      </c>
      <c r="AG1411" s="56" t="str">
        <f>_xlfn.XLOOKUP(tbl_PV_Milestones[[#This Row],[Work ID]],tbl_PV_Meta[Work ID '#],tbl_PV_Meta[Project Manager/Owner],,0)</f>
        <v>Project Manager 22</v>
      </c>
      <c r="AH1411" s="6"/>
    </row>
    <row r="1412" spans="4:34" x14ac:dyDescent="0.25">
      <c r="D1412" s="6" t="s">
        <v>806</v>
      </c>
      <c r="E1412" s="6" t="s">
        <v>614</v>
      </c>
      <c r="F1412" s="6" t="s">
        <v>1702</v>
      </c>
      <c r="G1412" s="6" t="s">
        <v>545</v>
      </c>
      <c r="H1412" s="6" t="s">
        <v>505</v>
      </c>
      <c r="I1412" s="6" t="s">
        <v>510</v>
      </c>
      <c r="J1412" s="6" t="s">
        <v>806</v>
      </c>
      <c r="K1412" s="6" t="s">
        <v>278</v>
      </c>
      <c r="L1412" s="6" t="s">
        <v>117</v>
      </c>
      <c r="M1412" s="43"/>
      <c r="N1412" s="44" t="s">
        <v>1979</v>
      </c>
      <c r="O1412" s="39">
        <v>45566.708333333299</v>
      </c>
      <c r="P1412" s="39">
        <v>45593.708333333299</v>
      </c>
      <c r="Q1412" s="6">
        <v>18</v>
      </c>
      <c r="R1412" s="6">
        <v>3.2490974729241902E-2</v>
      </c>
      <c r="S1412" s="45" t="e">
        <f>_xlfn.CONCAT(#REF!,TRIM(tbl_PV_Milestones[[#This Row],[Milestone Description]]))</f>
        <v>#REF!</v>
      </c>
      <c r="T1412" s="84" t="str">
        <f>IF(COUNTIF(tbl_PV_Milestones[UID],tbl_PV_Milestones[[#This Row],[UID]])&gt;1,"Duplicate","")</f>
        <v>Duplicate</v>
      </c>
      <c r="U1412" s="42" t="str">
        <f>_xlfn.XLOOKUP(tbl_PV_Milestones[[#This Row],[Work ID]],tbl_PV_Meta[Work ID '#],tbl_PV_Meta[Sub-Portfolio])</f>
        <v>Sub-Portfolio 8</v>
      </c>
      <c r="V1412" s="41">
        <f>IF(MONTH(tbl_PV_Milestones[[#This Row],[Baseline Date]])&lt;7,YEAR(tbl_PV_Milestones[[#This Row],[Baseline Date]]),YEAR(tbl_PV_Milestones[[#This Row],[Baseline Date]])+1)</f>
        <v>2025</v>
      </c>
      <c r="W1412" s="41">
        <f>IF(MONTH(tbl_PV_Milestones[[#This Row],[Actual/Schedule Finish]])&lt;7,YEAR(tbl_PV_Milestones[[#This Row],[Actual/Schedule Finish]]),YEAR(tbl_PV_Milestones[[#This Row],[Actual/Schedule Finish]])+1)</f>
        <v>2025</v>
      </c>
      <c r="X1412" s="41" t="str">
        <f>IF(OR(tbl_PV_Milestones[[#This Row],[Project Status]]="Completed",tbl_PV_Milestones[[#This Row],[Project Status]]="Assumed Completed"),"Yes","No")</f>
        <v>Yes</v>
      </c>
      <c r="Y1412" s="41">
        <f>IF(tbl_PV_Milestones[[#This Row],[Baseline Date]]="",1,0)</f>
        <v>0</v>
      </c>
      <c r="Z1412" s="41">
        <f>IF(tbl_PV_Milestones[[#This Row],[Baseline Date]]&lt;PV_Meta!$B$7,1,0)</f>
        <v>1</v>
      </c>
      <c r="AA1412" s="41">
        <f>IF(tbl_PV_Milestones[[#This Row],[Complete]]="Yes",1,0)</f>
        <v>1</v>
      </c>
      <c r="AB1412" s="41">
        <f>IF(AND(tbl_PV_Milestones[[#This Row],[BL FY]]=2025,tbl_PV_Milestones[[#This Row],[Baseline Date]]&lt;PV_Meta!$B$7),1,0)</f>
        <v>1</v>
      </c>
      <c r="AC1412" s="41">
        <f>IF(AND(tbl_PV_Milestones[[#This Row],[Planned YTD]]=1,tbl_PV_Milestones[[#This Row],[Complete]]="Yes"),1,0)</f>
        <v>1</v>
      </c>
      <c r="AD1412" s="41">
        <f>IF(AND(tbl_PV_Milestones[[#This Row],[Actual/Schedule Finish]]&lt;PV_Meta!$B$7,tbl_PV_Milestones[[#This Row],[Complete]]="No",tbl_PV_Milestones[[#This Row],[Project Status]]&lt;&gt;"On Hold"),1,0)</f>
        <v>0</v>
      </c>
      <c r="AE1412" s="41">
        <f>IF(AND(tbl_PV_Milestones[[#This Row],[Actual/Schedule Finish]]&gt;tbl_PV_Milestones[[#This Row],[Baseline Date]],tbl_PV_Milestones[[#This Row],[Complete]]="No",tbl_PV_Milestones[[#This Row],[Project Status]]&lt;&gt;"On Hold",tbl_PV_Milestones[[#This Row],[Overdue]]=0,tbl_PV_Milestones[[#This Row],[To be Baselined]]&lt;&gt;1),1,0)</f>
        <v>0</v>
      </c>
      <c r="AF1412" s="41">
        <f>IF(AND(tbl_PV_Milestones[[#This Row],[BL FY]]=2025,tbl_PV_Milestones[[#This Row],[Finish FY]]&gt;2025),1,0)</f>
        <v>0</v>
      </c>
      <c r="AG1412" s="56" t="str">
        <f>_xlfn.XLOOKUP(tbl_PV_Milestones[[#This Row],[Work ID]],tbl_PV_Meta[Work ID '#],tbl_PV_Meta[Project Manager/Owner],,0)</f>
        <v>Project Manager 22</v>
      </c>
      <c r="AH1412" s="6"/>
    </row>
    <row r="1413" spans="4:34" x14ac:dyDescent="0.25">
      <c r="D1413" s="6" t="s">
        <v>806</v>
      </c>
      <c r="E1413" s="6" t="s">
        <v>614</v>
      </c>
      <c r="F1413" s="6" t="s">
        <v>1702</v>
      </c>
      <c r="G1413" s="6" t="s">
        <v>559</v>
      </c>
      <c r="H1413" s="6" t="s">
        <v>505</v>
      </c>
      <c r="I1413" s="6" t="s">
        <v>510</v>
      </c>
      <c r="J1413" s="6" t="s">
        <v>806</v>
      </c>
      <c r="K1413" s="6" t="s">
        <v>278</v>
      </c>
      <c r="L1413" s="6" t="s">
        <v>117</v>
      </c>
      <c r="M1413" s="43"/>
      <c r="N1413" s="44" t="s">
        <v>1979</v>
      </c>
      <c r="O1413" s="39">
        <v>45566.708333333299</v>
      </c>
      <c r="P1413" s="39">
        <v>45593.708333333299</v>
      </c>
      <c r="Q1413" s="6">
        <v>18</v>
      </c>
      <c r="R1413" s="6">
        <v>3.2490974729241902E-2</v>
      </c>
      <c r="S1413" s="45" t="e">
        <f>_xlfn.CONCAT(#REF!,TRIM(tbl_PV_Milestones[[#This Row],[Milestone Description]]))</f>
        <v>#REF!</v>
      </c>
      <c r="T1413" s="84" t="str">
        <f>IF(COUNTIF(tbl_PV_Milestones[UID],tbl_PV_Milestones[[#This Row],[UID]])&gt;1,"Duplicate","")</f>
        <v>Duplicate</v>
      </c>
      <c r="U1413" s="42" t="str">
        <f>_xlfn.XLOOKUP(tbl_PV_Milestones[[#This Row],[Work ID]],tbl_PV_Meta[Work ID '#],tbl_PV_Meta[Sub-Portfolio])</f>
        <v>Sub-Portfolio 8</v>
      </c>
      <c r="V1413" s="41">
        <f>IF(MONTH(tbl_PV_Milestones[[#This Row],[Baseline Date]])&lt;7,YEAR(tbl_PV_Milestones[[#This Row],[Baseline Date]]),YEAR(tbl_PV_Milestones[[#This Row],[Baseline Date]])+1)</f>
        <v>2025</v>
      </c>
      <c r="W1413" s="41">
        <f>IF(MONTH(tbl_PV_Milestones[[#This Row],[Actual/Schedule Finish]])&lt;7,YEAR(tbl_PV_Milestones[[#This Row],[Actual/Schedule Finish]]),YEAR(tbl_PV_Milestones[[#This Row],[Actual/Schedule Finish]])+1)</f>
        <v>2025</v>
      </c>
      <c r="X1413" s="41" t="str">
        <f>IF(OR(tbl_PV_Milestones[[#This Row],[Project Status]]="Completed",tbl_PV_Milestones[[#This Row],[Project Status]]="Assumed Completed"),"Yes","No")</f>
        <v>Yes</v>
      </c>
      <c r="Y1413" s="41">
        <f>IF(tbl_PV_Milestones[[#This Row],[Baseline Date]]="",1,0)</f>
        <v>0</v>
      </c>
      <c r="Z1413" s="41">
        <f>IF(tbl_PV_Milestones[[#This Row],[Baseline Date]]&lt;PV_Meta!$B$7,1,0)</f>
        <v>1</v>
      </c>
      <c r="AA1413" s="41">
        <f>IF(tbl_PV_Milestones[[#This Row],[Complete]]="Yes",1,0)</f>
        <v>1</v>
      </c>
      <c r="AB1413" s="41">
        <f>IF(AND(tbl_PV_Milestones[[#This Row],[BL FY]]=2025,tbl_PV_Milestones[[#This Row],[Baseline Date]]&lt;PV_Meta!$B$7),1,0)</f>
        <v>1</v>
      </c>
      <c r="AC1413" s="41">
        <f>IF(AND(tbl_PV_Milestones[[#This Row],[Planned YTD]]=1,tbl_PV_Milestones[[#This Row],[Complete]]="Yes"),1,0)</f>
        <v>1</v>
      </c>
      <c r="AD1413" s="41">
        <f>IF(AND(tbl_PV_Milestones[[#This Row],[Actual/Schedule Finish]]&lt;PV_Meta!$B$7,tbl_PV_Milestones[[#This Row],[Complete]]="No",tbl_PV_Milestones[[#This Row],[Project Status]]&lt;&gt;"On Hold"),1,0)</f>
        <v>0</v>
      </c>
      <c r="AE1413" s="41">
        <f>IF(AND(tbl_PV_Milestones[[#This Row],[Actual/Schedule Finish]]&gt;tbl_PV_Milestones[[#This Row],[Baseline Date]],tbl_PV_Milestones[[#This Row],[Complete]]="No",tbl_PV_Milestones[[#This Row],[Project Status]]&lt;&gt;"On Hold",tbl_PV_Milestones[[#This Row],[Overdue]]=0,tbl_PV_Milestones[[#This Row],[To be Baselined]]&lt;&gt;1),1,0)</f>
        <v>0</v>
      </c>
      <c r="AF1413" s="41">
        <f>IF(AND(tbl_PV_Milestones[[#This Row],[BL FY]]=2025,tbl_PV_Milestones[[#This Row],[Finish FY]]&gt;2025),1,0)</f>
        <v>0</v>
      </c>
      <c r="AG1413" s="56" t="str">
        <f>_xlfn.XLOOKUP(tbl_PV_Milestones[[#This Row],[Work ID]],tbl_PV_Meta[Work ID '#],tbl_PV_Meta[Project Manager/Owner],,0)</f>
        <v>Project Manager 22</v>
      </c>
      <c r="AH1413" s="6"/>
    </row>
    <row r="1414" spans="4:34" x14ac:dyDescent="0.25">
      <c r="D1414" s="6" t="s">
        <v>806</v>
      </c>
      <c r="E1414" s="6" t="s">
        <v>614</v>
      </c>
      <c r="F1414" s="6" t="s">
        <v>1702</v>
      </c>
      <c r="G1414" s="6" t="s">
        <v>558</v>
      </c>
      <c r="H1414" s="6" t="s">
        <v>505</v>
      </c>
      <c r="I1414" s="6" t="s">
        <v>510</v>
      </c>
      <c r="J1414" s="6" t="s">
        <v>806</v>
      </c>
      <c r="K1414" s="6" t="s">
        <v>278</v>
      </c>
      <c r="L1414" s="6" t="s">
        <v>117</v>
      </c>
      <c r="M1414" s="43"/>
      <c r="N1414" s="44" t="s">
        <v>1979</v>
      </c>
      <c r="O1414" s="39">
        <v>45566.708333333299</v>
      </c>
      <c r="P1414" s="39">
        <v>45593.708333333299</v>
      </c>
      <c r="Q1414" s="6">
        <v>18</v>
      </c>
      <c r="R1414" s="6">
        <v>3.2490974729241902E-2</v>
      </c>
      <c r="S1414" s="45" t="e">
        <f>_xlfn.CONCAT(#REF!,TRIM(tbl_PV_Milestones[[#This Row],[Milestone Description]]))</f>
        <v>#REF!</v>
      </c>
      <c r="T1414" s="84" t="str">
        <f>IF(COUNTIF(tbl_PV_Milestones[UID],tbl_PV_Milestones[[#This Row],[UID]])&gt;1,"Duplicate","")</f>
        <v>Duplicate</v>
      </c>
      <c r="U1414" s="42" t="str">
        <f>_xlfn.XLOOKUP(tbl_PV_Milestones[[#This Row],[Work ID]],tbl_PV_Meta[Work ID '#],tbl_PV_Meta[Sub-Portfolio])</f>
        <v>Sub-Portfolio 8</v>
      </c>
      <c r="V1414" s="41">
        <f>IF(MONTH(tbl_PV_Milestones[[#This Row],[Baseline Date]])&lt;7,YEAR(tbl_PV_Milestones[[#This Row],[Baseline Date]]),YEAR(tbl_PV_Milestones[[#This Row],[Baseline Date]])+1)</f>
        <v>2025</v>
      </c>
      <c r="W1414" s="41">
        <f>IF(MONTH(tbl_PV_Milestones[[#This Row],[Actual/Schedule Finish]])&lt;7,YEAR(tbl_PV_Milestones[[#This Row],[Actual/Schedule Finish]]),YEAR(tbl_PV_Milestones[[#This Row],[Actual/Schedule Finish]])+1)</f>
        <v>2025</v>
      </c>
      <c r="X1414" s="41" t="str">
        <f>IF(OR(tbl_PV_Milestones[[#This Row],[Project Status]]="Completed",tbl_PV_Milestones[[#This Row],[Project Status]]="Assumed Completed"),"Yes","No")</f>
        <v>Yes</v>
      </c>
      <c r="Y1414" s="41">
        <f>IF(tbl_PV_Milestones[[#This Row],[Baseline Date]]="",1,0)</f>
        <v>0</v>
      </c>
      <c r="Z1414" s="41">
        <f>IF(tbl_PV_Milestones[[#This Row],[Baseline Date]]&lt;PV_Meta!$B$7,1,0)</f>
        <v>1</v>
      </c>
      <c r="AA1414" s="41">
        <f>IF(tbl_PV_Milestones[[#This Row],[Complete]]="Yes",1,0)</f>
        <v>1</v>
      </c>
      <c r="AB1414" s="41">
        <f>IF(AND(tbl_PV_Milestones[[#This Row],[BL FY]]=2025,tbl_PV_Milestones[[#This Row],[Baseline Date]]&lt;PV_Meta!$B$7),1,0)</f>
        <v>1</v>
      </c>
      <c r="AC1414" s="41">
        <f>IF(AND(tbl_PV_Milestones[[#This Row],[Planned YTD]]=1,tbl_PV_Milestones[[#This Row],[Complete]]="Yes"),1,0)</f>
        <v>1</v>
      </c>
      <c r="AD1414" s="41">
        <f>IF(AND(tbl_PV_Milestones[[#This Row],[Actual/Schedule Finish]]&lt;PV_Meta!$B$7,tbl_PV_Milestones[[#This Row],[Complete]]="No",tbl_PV_Milestones[[#This Row],[Project Status]]&lt;&gt;"On Hold"),1,0)</f>
        <v>0</v>
      </c>
      <c r="AE1414" s="41">
        <f>IF(AND(tbl_PV_Milestones[[#This Row],[Actual/Schedule Finish]]&gt;tbl_PV_Milestones[[#This Row],[Baseline Date]],tbl_PV_Milestones[[#This Row],[Complete]]="No",tbl_PV_Milestones[[#This Row],[Project Status]]&lt;&gt;"On Hold",tbl_PV_Milestones[[#This Row],[Overdue]]=0,tbl_PV_Milestones[[#This Row],[To be Baselined]]&lt;&gt;1),1,0)</f>
        <v>0</v>
      </c>
      <c r="AF1414" s="41">
        <f>IF(AND(tbl_PV_Milestones[[#This Row],[BL FY]]=2025,tbl_PV_Milestones[[#This Row],[Finish FY]]&gt;2025),1,0)</f>
        <v>0</v>
      </c>
      <c r="AG1414" s="56" t="str">
        <f>_xlfn.XLOOKUP(tbl_PV_Milestones[[#This Row],[Work ID]],tbl_PV_Meta[Work ID '#],tbl_PV_Meta[Project Manager/Owner],,0)</f>
        <v>Project Manager 22</v>
      </c>
      <c r="AH1414" s="6"/>
    </row>
    <row r="1415" spans="4:34" x14ac:dyDescent="0.25">
      <c r="D1415" s="6" t="s">
        <v>806</v>
      </c>
      <c r="E1415" s="6" t="s">
        <v>503</v>
      </c>
      <c r="F1415" s="6" t="s">
        <v>1702</v>
      </c>
      <c r="G1415" s="6" t="s">
        <v>560</v>
      </c>
      <c r="H1415" s="6" t="s">
        <v>505</v>
      </c>
      <c r="I1415" s="6" t="s">
        <v>510</v>
      </c>
      <c r="J1415" s="6" t="s">
        <v>806</v>
      </c>
      <c r="K1415" s="6" t="s">
        <v>278</v>
      </c>
      <c r="L1415" s="6" t="s">
        <v>117</v>
      </c>
      <c r="M1415" s="43"/>
      <c r="N1415" s="44" t="s">
        <v>1979</v>
      </c>
      <c r="O1415" s="39">
        <v>45379.708333333299</v>
      </c>
      <c r="P1415" s="39">
        <v>45379.708333333299</v>
      </c>
      <c r="Q1415" s="6">
        <v>0</v>
      </c>
      <c r="R1415" s="6">
        <v>0</v>
      </c>
      <c r="S1415" s="45" t="e">
        <f>_xlfn.CONCAT(#REF!,TRIM(tbl_PV_Milestones[[#This Row],[Milestone Description]]))</f>
        <v>#REF!</v>
      </c>
      <c r="T1415" s="84" t="str">
        <f>IF(COUNTIF(tbl_PV_Milestones[UID],tbl_PV_Milestones[[#This Row],[UID]])&gt;1,"Duplicate","")</f>
        <v>Duplicate</v>
      </c>
      <c r="U1415" s="42" t="str">
        <f>_xlfn.XLOOKUP(tbl_PV_Milestones[[#This Row],[Work ID]],tbl_PV_Meta[Work ID '#],tbl_PV_Meta[Sub-Portfolio])</f>
        <v>Sub-Portfolio 8</v>
      </c>
      <c r="V1415" s="41">
        <f>IF(MONTH(tbl_PV_Milestones[[#This Row],[Baseline Date]])&lt;7,YEAR(tbl_PV_Milestones[[#This Row],[Baseline Date]]),YEAR(tbl_PV_Milestones[[#This Row],[Baseline Date]])+1)</f>
        <v>2024</v>
      </c>
      <c r="W1415" s="41">
        <f>IF(MONTH(tbl_PV_Milestones[[#This Row],[Actual/Schedule Finish]])&lt;7,YEAR(tbl_PV_Milestones[[#This Row],[Actual/Schedule Finish]]),YEAR(tbl_PV_Milestones[[#This Row],[Actual/Schedule Finish]])+1)</f>
        <v>2024</v>
      </c>
      <c r="X1415" s="41" t="str">
        <f>IF(OR(tbl_PV_Milestones[[#This Row],[Project Status]]="Completed",tbl_PV_Milestones[[#This Row],[Project Status]]="Assumed Completed"),"Yes","No")</f>
        <v>Yes</v>
      </c>
      <c r="Y1415" s="41">
        <f>IF(tbl_PV_Milestones[[#This Row],[Baseline Date]]="",1,0)</f>
        <v>0</v>
      </c>
      <c r="Z1415" s="41">
        <f>IF(tbl_PV_Milestones[[#This Row],[Baseline Date]]&lt;PV_Meta!$B$7,1,0)</f>
        <v>1</v>
      </c>
      <c r="AA1415" s="41">
        <f>IF(tbl_PV_Milestones[[#This Row],[Complete]]="Yes",1,0)</f>
        <v>1</v>
      </c>
      <c r="AB1415" s="41">
        <f>IF(AND(tbl_PV_Milestones[[#This Row],[BL FY]]=2025,tbl_PV_Milestones[[#This Row],[Baseline Date]]&lt;PV_Meta!$B$7),1,0)</f>
        <v>0</v>
      </c>
      <c r="AC1415" s="41">
        <f>IF(AND(tbl_PV_Milestones[[#This Row],[Planned YTD]]=1,tbl_PV_Milestones[[#This Row],[Complete]]="Yes"),1,0)</f>
        <v>0</v>
      </c>
      <c r="AD1415" s="41">
        <f>IF(AND(tbl_PV_Milestones[[#This Row],[Actual/Schedule Finish]]&lt;PV_Meta!$B$7,tbl_PV_Milestones[[#This Row],[Complete]]="No",tbl_PV_Milestones[[#This Row],[Project Status]]&lt;&gt;"On Hold"),1,0)</f>
        <v>0</v>
      </c>
      <c r="AE1415" s="41">
        <f>IF(AND(tbl_PV_Milestones[[#This Row],[Actual/Schedule Finish]]&gt;tbl_PV_Milestones[[#This Row],[Baseline Date]],tbl_PV_Milestones[[#This Row],[Complete]]="No",tbl_PV_Milestones[[#This Row],[Project Status]]&lt;&gt;"On Hold",tbl_PV_Milestones[[#This Row],[Overdue]]=0,tbl_PV_Milestones[[#This Row],[To be Baselined]]&lt;&gt;1),1,0)</f>
        <v>0</v>
      </c>
      <c r="AF1415" s="41">
        <f>IF(AND(tbl_PV_Milestones[[#This Row],[BL FY]]=2025,tbl_PV_Milestones[[#This Row],[Finish FY]]&gt;2025),1,0)</f>
        <v>0</v>
      </c>
      <c r="AG1415" s="56" t="str">
        <f>_xlfn.XLOOKUP(tbl_PV_Milestones[[#This Row],[Work ID]],tbl_PV_Meta[Work ID '#],tbl_PV_Meta[Project Manager/Owner],,0)</f>
        <v>Project Manager 22</v>
      </c>
      <c r="AH1415" s="6"/>
    </row>
    <row r="1416" spans="4:34" x14ac:dyDescent="0.25">
      <c r="D1416" s="6" t="s">
        <v>806</v>
      </c>
      <c r="E1416" s="6" t="s">
        <v>503</v>
      </c>
      <c r="F1416" s="6" t="s">
        <v>1768</v>
      </c>
      <c r="G1416" s="6" t="s">
        <v>570</v>
      </c>
      <c r="H1416" s="6" t="s">
        <v>505</v>
      </c>
      <c r="I1416" s="6" t="s">
        <v>522</v>
      </c>
      <c r="J1416" s="6" t="s">
        <v>806</v>
      </c>
      <c r="K1416" s="6" t="s">
        <v>61</v>
      </c>
      <c r="L1416" s="6" t="s">
        <v>96</v>
      </c>
      <c r="M1416" s="43"/>
      <c r="N1416" s="44" t="s">
        <v>1979</v>
      </c>
      <c r="O1416" s="39">
        <v>45530.708333333299</v>
      </c>
      <c r="P1416" s="39">
        <v>45530.708333333299</v>
      </c>
      <c r="Q1416" s="6">
        <v>0</v>
      </c>
      <c r="R1416" s="6">
        <v>0</v>
      </c>
      <c r="S1416" s="45" t="e">
        <f>_xlfn.CONCAT(#REF!,TRIM(tbl_PV_Milestones[[#This Row],[Milestone Description]]))</f>
        <v>#REF!</v>
      </c>
      <c r="T1416" s="84" t="str">
        <f>IF(COUNTIF(tbl_PV_Milestones[UID],tbl_PV_Milestones[[#This Row],[UID]])&gt;1,"Duplicate","")</f>
        <v>Duplicate</v>
      </c>
      <c r="U1416" s="42" t="str">
        <f>_xlfn.XLOOKUP(tbl_PV_Milestones[[#This Row],[Work ID]],tbl_PV_Meta[Work ID '#],tbl_PV_Meta[Sub-Portfolio])</f>
        <v>Sub-Portfolio 7</v>
      </c>
      <c r="V1416" s="41">
        <f>IF(MONTH(tbl_PV_Milestones[[#This Row],[Baseline Date]])&lt;7,YEAR(tbl_PV_Milestones[[#This Row],[Baseline Date]]),YEAR(tbl_PV_Milestones[[#This Row],[Baseline Date]])+1)</f>
        <v>2025</v>
      </c>
      <c r="W1416" s="41">
        <f>IF(MONTH(tbl_PV_Milestones[[#This Row],[Actual/Schedule Finish]])&lt;7,YEAR(tbl_PV_Milestones[[#This Row],[Actual/Schedule Finish]]),YEAR(tbl_PV_Milestones[[#This Row],[Actual/Schedule Finish]])+1)</f>
        <v>2025</v>
      </c>
      <c r="X1416" s="41" t="str">
        <f>IF(OR(tbl_PV_Milestones[[#This Row],[Project Status]]="Completed",tbl_PV_Milestones[[#This Row],[Project Status]]="Assumed Completed"),"Yes","No")</f>
        <v>Yes</v>
      </c>
      <c r="Y1416" s="41">
        <f>IF(tbl_PV_Milestones[[#This Row],[Baseline Date]]="",1,0)</f>
        <v>0</v>
      </c>
      <c r="Z1416" s="41">
        <f>IF(tbl_PV_Milestones[[#This Row],[Baseline Date]]&lt;PV_Meta!$B$7,1,0)</f>
        <v>1</v>
      </c>
      <c r="AA1416" s="41">
        <f>IF(tbl_PV_Milestones[[#This Row],[Complete]]="Yes",1,0)</f>
        <v>1</v>
      </c>
      <c r="AB1416" s="41">
        <f>IF(AND(tbl_PV_Milestones[[#This Row],[BL FY]]=2025,tbl_PV_Milestones[[#This Row],[Baseline Date]]&lt;PV_Meta!$B$7),1,0)</f>
        <v>1</v>
      </c>
      <c r="AC1416" s="41">
        <f>IF(AND(tbl_PV_Milestones[[#This Row],[Planned YTD]]=1,tbl_PV_Milestones[[#This Row],[Complete]]="Yes"),1,0)</f>
        <v>1</v>
      </c>
      <c r="AD1416" s="41">
        <f>IF(AND(tbl_PV_Milestones[[#This Row],[Actual/Schedule Finish]]&lt;PV_Meta!$B$7,tbl_PV_Milestones[[#This Row],[Complete]]="No",tbl_PV_Milestones[[#This Row],[Project Status]]&lt;&gt;"On Hold"),1,0)</f>
        <v>0</v>
      </c>
      <c r="AE1416" s="41">
        <f>IF(AND(tbl_PV_Milestones[[#This Row],[Actual/Schedule Finish]]&gt;tbl_PV_Milestones[[#This Row],[Baseline Date]],tbl_PV_Milestones[[#This Row],[Complete]]="No",tbl_PV_Milestones[[#This Row],[Project Status]]&lt;&gt;"On Hold",tbl_PV_Milestones[[#This Row],[Overdue]]=0,tbl_PV_Milestones[[#This Row],[To be Baselined]]&lt;&gt;1),1,0)</f>
        <v>0</v>
      </c>
      <c r="AF1416" s="41">
        <f>IF(AND(tbl_PV_Milestones[[#This Row],[BL FY]]=2025,tbl_PV_Milestones[[#This Row],[Finish FY]]&gt;2025),1,0)</f>
        <v>0</v>
      </c>
      <c r="AG1416" s="56" t="str">
        <f>_xlfn.XLOOKUP(tbl_PV_Milestones[[#This Row],[Work ID]],tbl_PV_Meta[Work ID '#],tbl_PV_Meta[Project Manager/Owner],,0)</f>
        <v>Project Manager 38</v>
      </c>
      <c r="AH1416" s="6"/>
    </row>
    <row r="1417" spans="4:34" x14ac:dyDescent="0.25">
      <c r="D1417" s="6" t="s">
        <v>806</v>
      </c>
      <c r="E1417" s="6" t="s">
        <v>503</v>
      </c>
      <c r="F1417" s="6" t="s">
        <v>1768</v>
      </c>
      <c r="G1417" s="6" t="s">
        <v>745</v>
      </c>
      <c r="H1417" s="6" t="s">
        <v>505</v>
      </c>
      <c r="I1417" s="6" t="s">
        <v>522</v>
      </c>
      <c r="J1417" s="6" t="s">
        <v>806</v>
      </c>
      <c r="K1417" s="6" t="s">
        <v>61</v>
      </c>
      <c r="L1417" s="6" t="s">
        <v>96</v>
      </c>
      <c r="M1417" s="43"/>
      <c r="N1417" s="44" t="s">
        <v>1979</v>
      </c>
      <c r="O1417" s="39">
        <v>45530.708333333299</v>
      </c>
      <c r="P1417" s="39">
        <v>45530.708333333299</v>
      </c>
      <c r="Q1417" s="6">
        <v>0</v>
      </c>
      <c r="R1417" s="6">
        <v>0</v>
      </c>
      <c r="S1417" s="45" t="e">
        <f>_xlfn.CONCAT(#REF!,TRIM(tbl_PV_Milestones[[#This Row],[Milestone Description]]))</f>
        <v>#REF!</v>
      </c>
      <c r="T1417" s="84" t="str">
        <f>IF(COUNTIF(tbl_PV_Milestones[UID],tbl_PV_Milestones[[#This Row],[UID]])&gt;1,"Duplicate","")</f>
        <v>Duplicate</v>
      </c>
      <c r="U1417" s="42" t="str">
        <f>_xlfn.XLOOKUP(tbl_PV_Milestones[[#This Row],[Work ID]],tbl_PV_Meta[Work ID '#],tbl_PV_Meta[Sub-Portfolio])</f>
        <v>Sub-Portfolio 7</v>
      </c>
      <c r="V1417" s="41">
        <f>IF(MONTH(tbl_PV_Milestones[[#This Row],[Baseline Date]])&lt;7,YEAR(tbl_PV_Milestones[[#This Row],[Baseline Date]]),YEAR(tbl_PV_Milestones[[#This Row],[Baseline Date]])+1)</f>
        <v>2025</v>
      </c>
      <c r="W1417" s="41">
        <f>IF(MONTH(tbl_PV_Milestones[[#This Row],[Actual/Schedule Finish]])&lt;7,YEAR(tbl_PV_Milestones[[#This Row],[Actual/Schedule Finish]]),YEAR(tbl_PV_Milestones[[#This Row],[Actual/Schedule Finish]])+1)</f>
        <v>2025</v>
      </c>
      <c r="X1417" s="41" t="str">
        <f>IF(OR(tbl_PV_Milestones[[#This Row],[Project Status]]="Completed",tbl_PV_Milestones[[#This Row],[Project Status]]="Assumed Completed"),"Yes","No")</f>
        <v>Yes</v>
      </c>
      <c r="Y1417" s="41">
        <f>IF(tbl_PV_Milestones[[#This Row],[Baseline Date]]="",1,0)</f>
        <v>0</v>
      </c>
      <c r="Z1417" s="41">
        <f>IF(tbl_PV_Milestones[[#This Row],[Baseline Date]]&lt;PV_Meta!$B$7,1,0)</f>
        <v>1</v>
      </c>
      <c r="AA1417" s="41">
        <f>IF(tbl_PV_Milestones[[#This Row],[Complete]]="Yes",1,0)</f>
        <v>1</v>
      </c>
      <c r="AB1417" s="41">
        <f>IF(AND(tbl_PV_Milestones[[#This Row],[BL FY]]=2025,tbl_PV_Milestones[[#This Row],[Baseline Date]]&lt;PV_Meta!$B$7),1,0)</f>
        <v>1</v>
      </c>
      <c r="AC1417" s="41">
        <f>IF(AND(tbl_PV_Milestones[[#This Row],[Planned YTD]]=1,tbl_PV_Milestones[[#This Row],[Complete]]="Yes"),1,0)</f>
        <v>1</v>
      </c>
      <c r="AD1417" s="41">
        <f>IF(AND(tbl_PV_Milestones[[#This Row],[Actual/Schedule Finish]]&lt;PV_Meta!$B$7,tbl_PV_Milestones[[#This Row],[Complete]]="No",tbl_PV_Milestones[[#This Row],[Project Status]]&lt;&gt;"On Hold"),1,0)</f>
        <v>0</v>
      </c>
      <c r="AE1417" s="41">
        <f>IF(AND(tbl_PV_Milestones[[#This Row],[Actual/Schedule Finish]]&gt;tbl_PV_Milestones[[#This Row],[Baseline Date]],tbl_PV_Milestones[[#This Row],[Complete]]="No",tbl_PV_Milestones[[#This Row],[Project Status]]&lt;&gt;"On Hold",tbl_PV_Milestones[[#This Row],[Overdue]]=0,tbl_PV_Milestones[[#This Row],[To be Baselined]]&lt;&gt;1),1,0)</f>
        <v>0</v>
      </c>
      <c r="AF1417" s="41">
        <f>IF(AND(tbl_PV_Milestones[[#This Row],[BL FY]]=2025,tbl_PV_Milestones[[#This Row],[Finish FY]]&gt;2025),1,0)</f>
        <v>0</v>
      </c>
      <c r="AG1417" s="56" t="str">
        <f>_xlfn.XLOOKUP(tbl_PV_Milestones[[#This Row],[Work ID]],tbl_PV_Meta[Work ID '#],tbl_PV_Meta[Project Manager/Owner],,0)</f>
        <v>Project Manager 38</v>
      </c>
      <c r="AH1417" s="6"/>
    </row>
    <row r="1418" spans="4:34" x14ac:dyDescent="0.25">
      <c r="D1418" s="6" t="s">
        <v>806</v>
      </c>
      <c r="E1418" s="6" t="s">
        <v>503</v>
      </c>
      <c r="F1418" s="6" t="s">
        <v>1731</v>
      </c>
      <c r="G1418" s="6" t="s">
        <v>561</v>
      </c>
      <c r="H1418" s="6" t="s">
        <v>505</v>
      </c>
      <c r="I1418" s="6" t="s">
        <v>522</v>
      </c>
      <c r="J1418" s="6" t="s">
        <v>806</v>
      </c>
      <c r="K1418" s="6" t="s">
        <v>61</v>
      </c>
      <c r="L1418" s="6" t="s">
        <v>95</v>
      </c>
      <c r="M1418" s="43"/>
      <c r="N1418" s="44" t="s">
        <v>1979</v>
      </c>
      <c r="O1418" s="39">
        <v>45401.708333333299</v>
      </c>
      <c r="P1418" s="39">
        <v>45401.708333333299</v>
      </c>
      <c r="Q1418" s="6">
        <v>0</v>
      </c>
      <c r="R1418" s="6">
        <v>0</v>
      </c>
      <c r="S1418" s="45" t="e">
        <f>_xlfn.CONCAT(#REF!,TRIM(tbl_PV_Milestones[[#This Row],[Milestone Description]]))</f>
        <v>#REF!</v>
      </c>
      <c r="T1418" s="84" t="str">
        <f>IF(COUNTIF(tbl_PV_Milestones[UID],tbl_PV_Milestones[[#This Row],[UID]])&gt;1,"Duplicate","")</f>
        <v>Duplicate</v>
      </c>
      <c r="U1418" s="42" t="str">
        <f>_xlfn.XLOOKUP(tbl_PV_Milestones[[#This Row],[Work ID]],tbl_PV_Meta[Work ID '#],tbl_PV_Meta[Sub-Portfolio])</f>
        <v>Sub-Portfolio 7</v>
      </c>
      <c r="V1418" s="41">
        <f>IF(MONTH(tbl_PV_Milestones[[#This Row],[Baseline Date]])&lt;7,YEAR(tbl_PV_Milestones[[#This Row],[Baseline Date]]),YEAR(tbl_PV_Milestones[[#This Row],[Baseline Date]])+1)</f>
        <v>2024</v>
      </c>
      <c r="W1418" s="41">
        <f>IF(MONTH(tbl_PV_Milestones[[#This Row],[Actual/Schedule Finish]])&lt;7,YEAR(tbl_PV_Milestones[[#This Row],[Actual/Schedule Finish]]),YEAR(tbl_PV_Milestones[[#This Row],[Actual/Schedule Finish]])+1)</f>
        <v>2024</v>
      </c>
      <c r="X1418" s="41" t="str">
        <f>IF(OR(tbl_PV_Milestones[[#This Row],[Project Status]]="Completed",tbl_PV_Milestones[[#This Row],[Project Status]]="Assumed Completed"),"Yes","No")</f>
        <v>Yes</v>
      </c>
      <c r="Y1418" s="41">
        <f>IF(tbl_PV_Milestones[[#This Row],[Baseline Date]]="",1,0)</f>
        <v>0</v>
      </c>
      <c r="Z1418" s="41">
        <f>IF(tbl_PV_Milestones[[#This Row],[Baseline Date]]&lt;PV_Meta!$B$7,1,0)</f>
        <v>1</v>
      </c>
      <c r="AA1418" s="41">
        <f>IF(tbl_PV_Milestones[[#This Row],[Complete]]="Yes",1,0)</f>
        <v>1</v>
      </c>
      <c r="AB1418" s="41">
        <f>IF(AND(tbl_PV_Milestones[[#This Row],[BL FY]]=2025,tbl_PV_Milestones[[#This Row],[Baseline Date]]&lt;PV_Meta!$B$7),1,0)</f>
        <v>0</v>
      </c>
      <c r="AC1418" s="41">
        <f>IF(AND(tbl_PV_Milestones[[#This Row],[Planned YTD]]=1,tbl_PV_Milestones[[#This Row],[Complete]]="Yes"),1,0)</f>
        <v>0</v>
      </c>
      <c r="AD1418" s="41">
        <f>IF(AND(tbl_PV_Milestones[[#This Row],[Actual/Schedule Finish]]&lt;PV_Meta!$B$7,tbl_PV_Milestones[[#This Row],[Complete]]="No",tbl_PV_Milestones[[#This Row],[Project Status]]&lt;&gt;"On Hold"),1,0)</f>
        <v>0</v>
      </c>
      <c r="AE1418" s="41">
        <f>IF(AND(tbl_PV_Milestones[[#This Row],[Actual/Schedule Finish]]&gt;tbl_PV_Milestones[[#This Row],[Baseline Date]],tbl_PV_Milestones[[#This Row],[Complete]]="No",tbl_PV_Milestones[[#This Row],[Project Status]]&lt;&gt;"On Hold",tbl_PV_Milestones[[#This Row],[Overdue]]=0,tbl_PV_Milestones[[#This Row],[To be Baselined]]&lt;&gt;1),1,0)</f>
        <v>0</v>
      </c>
      <c r="AF1418" s="41">
        <f>IF(AND(tbl_PV_Milestones[[#This Row],[BL FY]]=2025,tbl_PV_Milestones[[#This Row],[Finish FY]]&gt;2025),1,0)</f>
        <v>0</v>
      </c>
      <c r="AG1418" s="56" t="str">
        <f>_xlfn.XLOOKUP(tbl_PV_Milestones[[#This Row],[Work ID]],tbl_PV_Meta[Work ID '#],tbl_PV_Meta[Project Manager/Owner],,0)</f>
        <v>Project Manager 29</v>
      </c>
      <c r="AH1418" s="6"/>
    </row>
    <row r="1419" spans="4:34" x14ac:dyDescent="0.25">
      <c r="D1419" s="6" t="s">
        <v>806</v>
      </c>
      <c r="E1419" s="6" t="s">
        <v>503</v>
      </c>
      <c r="F1419" s="6" t="s">
        <v>1731</v>
      </c>
      <c r="G1419" s="6" t="s">
        <v>562</v>
      </c>
      <c r="H1419" s="6" t="s">
        <v>505</v>
      </c>
      <c r="I1419" s="6" t="s">
        <v>522</v>
      </c>
      <c r="J1419" s="6" t="s">
        <v>806</v>
      </c>
      <c r="K1419" s="6" t="s">
        <v>61</v>
      </c>
      <c r="L1419" s="6" t="s">
        <v>95</v>
      </c>
      <c r="M1419" s="43"/>
      <c r="N1419" s="44" t="s">
        <v>1979</v>
      </c>
      <c r="O1419" s="39">
        <v>45401.708333333299</v>
      </c>
      <c r="P1419" s="39">
        <v>45401.708333333299</v>
      </c>
      <c r="Q1419" s="6">
        <v>0</v>
      </c>
      <c r="R1419" s="6">
        <v>0</v>
      </c>
      <c r="S1419" s="45" t="e">
        <f>_xlfn.CONCAT(#REF!,TRIM(tbl_PV_Milestones[[#This Row],[Milestone Description]]))</f>
        <v>#REF!</v>
      </c>
      <c r="T1419" s="84" t="str">
        <f>IF(COUNTIF(tbl_PV_Milestones[UID],tbl_PV_Milestones[[#This Row],[UID]])&gt;1,"Duplicate","")</f>
        <v>Duplicate</v>
      </c>
      <c r="U1419" s="42" t="str">
        <f>_xlfn.XLOOKUP(tbl_PV_Milestones[[#This Row],[Work ID]],tbl_PV_Meta[Work ID '#],tbl_PV_Meta[Sub-Portfolio])</f>
        <v>Sub-Portfolio 7</v>
      </c>
      <c r="V1419" s="41">
        <f>IF(MONTH(tbl_PV_Milestones[[#This Row],[Baseline Date]])&lt;7,YEAR(tbl_PV_Milestones[[#This Row],[Baseline Date]]),YEAR(tbl_PV_Milestones[[#This Row],[Baseline Date]])+1)</f>
        <v>2024</v>
      </c>
      <c r="W1419" s="41">
        <f>IF(MONTH(tbl_PV_Milestones[[#This Row],[Actual/Schedule Finish]])&lt;7,YEAR(tbl_PV_Milestones[[#This Row],[Actual/Schedule Finish]]),YEAR(tbl_PV_Milestones[[#This Row],[Actual/Schedule Finish]])+1)</f>
        <v>2024</v>
      </c>
      <c r="X1419" s="41" t="str">
        <f>IF(OR(tbl_PV_Milestones[[#This Row],[Project Status]]="Completed",tbl_PV_Milestones[[#This Row],[Project Status]]="Assumed Completed"),"Yes","No")</f>
        <v>Yes</v>
      </c>
      <c r="Y1419" s="41">
        <f>IF(tbl_PV_Milestones[[#This Row],[Baseline Date]]="",1,0)</f>
        <v>0</v>
      </c>
      <c r="Z1419" s="41">
        <f>IF(tbl_PV_Milestones[[#This Row],[Baseline Date]]&lt;PV_Meta!$B$7,1,0)</f>
        <v>1</v>
      </c>
      <c r="AA1419" s="41">
        <f>IF(tbl_PV_Milestones[[#This Row],[Complete]]="Yes",1,0)</f>
        <v>1</v>
      </c>
      <c r="AB1419" s="41">
        <f>IF(AND(tbl_PV_Milestones[[#This Row],[BL FY]]=2025,tbl_PV_Milestones[[#This Row],[Baseline Date]]&lt;PV_Meta!$B$7),1,0)</f>
        <v>0</v>
      </c>
      <c r="AC1419" s="41">
        <f>IF(AND(tbl_PV_Milestones[[#This Row],[Planned YTD]]=1,tbl_PV_Milestones[[#This Row],[Complete]]="Yes"),1,0)</f>
        <v>0</v>
      </c>
      <c r="AD1419" s="41">
        <f>IF(AND(tbl_PV_Milestones[[#This Row],[Actual/Schedule Finish]]&lt;PV_Meta!$B$7,tbl_PV_Milestones[[#This Row],[Complete]]="No",tbl_PV_Milestones[[#This Row],[Project Status]]&lt;&gt;"On Hold"),1,0)</f>
        <v>0</v>
      </c>
      <c r="AE1419" s="41">
        <f>IF(AND(tbl_PV_Milestones[[#This Row],[Actual/Schedule Finish]]&gt;tbl_PV_Milestones[[#This Row],[Baseline Date]],tbl_PV_Milestones[[#This Row],[Complete]]="No",tbl_PV_Milestones[[#This Row],[Project Status]]&lt;&gt;"On Hold",tbl_PV_Milestones[[#This Row],[Overdue]]=0,tbl_PV_Milestones[[#This Row],[To be Baselined]]&lt;&gt;1),1,0)</f>
        <v>0</v>
      </c>
      <c r="AF1419" s="41">
        <f>IF(AND(tbl_PV_Milestones[[#This Row],[BL FY]]=2025,tbl_PV_Milestones[[#This Row],[Finish FY]]&gt;2025),1,0)</f>
        <v>0</v>
      </c>
      <c r="AG1419" s="56" t="str">
        <f>_xlfn.XLOOKUP(tbl_PV_Milestones[[#This Row],[Work ID]],tbl_PV_Meta[Work ID '#],tbl_PV_Meta[Project Manager/Owner],,0)</f>
        <v>Project Manager 29</v>
      </c>
      <c r="AH1419" s="6"/>
    </row>
    <row r="1420" spans="4:34" x14ac:dyDescent="0.25">
      <c r="D1420" s="6" t="s">
        <v>806</v>
      </c>
      <c r="E1420" s="6" t="s">
        <v>503</v>
      </c>
      <c r="F1420" s="6" t="s">
        <v>1731</v>
      </c>
      <c r="G1420" s="6" t="s">
        <v>563</v>
      </c>
      <c r="H1420" s="6" t="s">
        <v>505</v>
      </c>
      <c r="I1420" s="6" t="s">
        <v>522</v>
      </c>
      <c r="J1420" s="6" t="s">
        <v>806</v>
      </c>
      <c r="K1420" s="6" t="s">
        <v>61</v>
      </c>
      <c r="L1420" s="6" t="s">
        <v>95</v>
      </c>
      <c r="M1420" s="43"/>
      <c r="N1420" s="44" t="s">
        <v>1979</v>
      </c>
      <c r="O1420" s="39">
        <v>45401.708333333299</v>
      </c>
      <c r="P1420" s="39">
        <v>45401.708333333299</v>
      </c>
      <c r="Q1420" s="6">
        <v>0</v>
      </c>
      <c r="R1420" s="6">
        <v>0</v>
      </c>
      <c r="S1420" s="45" t="e">
        <f>_xlfn.CONCAT(#REF!,TRIM(tbl_PV_Milestones[[#This Row],[Milestone Description]]))</f>
        <v>#REF!</v>
      </c>
      <c r="T1420" s="84" t="str">
        <f>IF(COUNTIF(tbl_PV_Milestones[UID],tbl_PV_Milestones[[#This Row],[UID]])&gt;1,"Duplicate","")</f>
        <v>Duplicate</v>
      </c>
      <c r="U1420" s="42" t="str">
        <f>_xlfn.XLOOKUP(tbl_PV_Milestones[[#This Row],[Work ID]],tbl_PV_Meta[Work ID '#],tbl_PV_Meta[Sub-Portfolio])</f>
        <v>Sub-Portfolio 7</v>
      </c>
      <c r="V1420" s="41">
        <f>IF(MONTH(tbl_PV_Milestones[[#This Row],[Baseline Date]])&lt;7,YEAR(tbl_PV_Milestones[[#This Row],[Baseline Date]]),YEAR(tbl_PV_Milestones[[#This Row],[Baseline Date]])+1)</f>
        <v>2024</v>
      </c>
      <c r="W1420" s="41">
        <f>IF(MONTH(tbl_PV_Milestones[[#This Row],[Actual/Schedule Finish]])&lt;7,YEAR(tbl_PV_Milestones[[#This Row],[Actual/Schedule Finish]]),YEAR(tbl_PV_Milestones[[#This Row],[Actual/Schedule Finish]])+1)</f>
        <v>2024</v>
      </c>
      <c r="X1420" s="41" t="str">
        <f>IF(OR(tbl_PV_Milestones[[#This Row],[Project Status]]="Completed",tbl_PV_Milestones[[#This Row],[Project Status]]="Assumed Completed"),"Yes","No")</f>
        <v>Yes</v>
      </c>
      <c r="Y1420" s="41">
        <f>IF(tbl_PV_Milestones[[#This Row],[Baseline Date]]="",1,0)</f>
        <v>0</v>
      </c>
      <c r="Z1420" s="41">
        <f>IF(tbl_PV_Milestones[[#This Row],[Baseline Date]]&lt;PV_Meta!$B$7,1,0)</f>
        <v>1</v>
      </c>
      <c r="AA1420" s="41">
        <f>IF(tbl_PV_Milestones[[#This Row],[Complete]]="Yes",1,0)</f>
        <v>1</v>
      </c>
      <c r="AB1420" s="41">
        <f>IF(AND(tbl_PV_Milestones[[#This Row],[BL FY]]=2025,tbl_PV_Milestones[[#This Row],[Baseline Date]]&lt;PV_Meta!$B$7),1,0)</f>
        <v>0</v>
      </c>
      <c r="AC1420" s="41">
        <f>IF(AND(tbl_PV_Milestones[[#This Row],[Planned YTD]]=1,tbl_PV_Milestones[[#This Row],[Complete]]="Yes"),1,0)</f>
        <v>0</v>
      </c>
      <c r="AD1420" s="41">
        <f>IF(AND(tbl_PV_Milestones[[#This Row],[Actual/Schedule Finish]]&lt;PV_Meta!$B$7,tbl_PV_Milestones[[#This Row],[Complete]]="No",tbl_PV_Milestones[[#This Row],[Project Status]]&lt;&gt;"On Hold"),1,0)</f>
        <v>0</v>
      </c>
      <c r="AE1420" s="41">
        <f>IF(AND(tbl_PV_Milestones[[#This Row],[Actual/Schedule Finish]]&gt;tbl_PV_Milestones[[#This Row],[Baseline Date]],tbl_PV_Milestones[[#This Row],[Complete]]="No",tbl_PV_Milestones[[#This Row],[Project Status]]&lt;&gt;"On Hold",tbl_PV_Milestones[[#This Row],[Overdue]]=0,tbl_PV_Milestones[[#This Row],[To be Baselined]]&lt;&gt;1),1,0)</f>
        <v>0</v>
      </c>
      <c r="AF1420" s="41">
        <f>IF(AND(tbl_PV_Milestones[[#This Row],[BL FY]]=2025,tbl_PV_Milestones[[#This Row],[Finish FY]]&gt;2025),1,0)</f>
        <v>0</v>
      </c>
      <c r="AG1420" s="56" t="str">
        <f>_xlfn.XLOOKUP(tbl_PV_Milestones[[#This Row],[Work ID]],tbl_PV_Meta[Work ID '#],tbl_PV_Meta[Project Manager/Owner],,0)</f>
        <v>Project Manager 29</v>
      </c>
      <c r="AH1420" s="6"/>
    </row>
    <row r="1421" spans="4:34" x14ac:dyDescent="0.25">
      <c r="D1421" s="6" t="s">
        <v>806</v>
      </c>
      <c r="E1421" s="6" t="s">
        <v>503</v>
      </c>
      <c r="F1421" s="6" t="s">
        <v>1731</v>
      </c>
      <c r="G1421" s="6" t="s">
        <v>564</v>
      </c>
      <c r="H1421" s="6" t="s">
        <v>505</v>
      </c>
      <c r="I1421" s="6" t="s">
        <v>522</v>
      </c>
      <c r="J1421" s="6" t="s">
        <v>806</v>
      </c>
      <c r="K1421" s="6" t="s">
        <v>61</v>
      </c>
      <c r="L1421" s="6" t="s">
        <v>95</v>
      </c>
      <c r="M1421" s="43"/>
      <c r="N1421" s="44" t="s">
        <v>1979</v>
      </c>
      <c r="O1421" s="39">
        <v>45401.708333333299</v>
      </c>
      <c r="P1421" s="39">
        <v>45401.708333333299</v>
      </c>
      <c r="Q1421" s="6">
        <v>0</v>
      </c>
      <c r="R1421" s="6">
        <v>0</v>
      </c>
      <c r="S1421" s="45" t="e">
        <f>_xlfn.CONCAT(#REF!,TRIM(tbl_PV_Milestones[[#This Row],[Milestone Description]]))</f>
        <v>#REF!</v>
      </c>
      <c r="T1421" s="84" t="str">
        <f>IF(COUNTIF(tbl_PV_Milestones[UID],tbl_PV_Milestones[[#This Row],[UID]])&gt;1,"Duplicate","")</f>
        <v>Duplicate</v>
      </c>
      <c r="U1421" s="42" t="str">
        <f>_xlfn.XLOOKUP(tbl_PV_Milestones[[#This Row],[Work ID]],tbl_PV_Meta[Work ID '#],tbl_PV_Meta[Sub-Portfolio])</f>
        <v>Sub-Portfolio 7</v>
      </c>
      <c r="V1421" s="41">
        <f>IF(MONTH(tbl_PV_Milestones[[#This Row],[Baseline Date]])&lt;7,YEAR(tbl_PV_Milestones[[#This Row],[Baseline Date]]),YEAR(tbl_PV_Milestones[[#This Row],[Baseline Date]])+1)</f>
        <v>2024</v>
      </c>
      <c r="W1421" s="41">
        <f>IF(MONTH(tbl_PV_Milestones[[#This Row],[Actual/Schedule Finish]])&lt;7,YEAR(tbl_PV_Milestones[[#This Row],[Actual/Schedule Finish]]),YEAR(tbl_PV_Milestones[[#This Row],[Actual/Schedule Finish]])+1)</f>
        <v>2024</v>
      </c>
      <c r="X1421" s="41" t="str">
        <f>IF(OR(tbl_PV_Milestones[[#This Row],[Project Status]]="Completed",tbl_PV_Milestones[[#This Row],[Project Status]]="Assumed Completed"),"Yes","No")</f>
        <v>Yes</v>
      </c>
      <c r="Y1421" s="41">
        <f>IF(tbl_PV_Milestones[[#This Row],[Baseline Date]]="",1,0)</f>
        <v>0</v>
      </c>
      <c r="Z1421" s="41">
        <f>IF(tbl_PV_Milestones[[#This Row],[Baseline Date]]&lt;PV_Meta!$B$7,1,0)</f>
        <v>1</v>
      </c>
      <c r="AA1421" s="41">
        <f>IF(tbl_PV_Milestones[[#This Row],[Complete]]="Yes",1,0)</f>
        <v>1</v>
      </c>
      <c r="AB1421" s="41">
        <f>IF(AND(tbl_PV_Milestones[[#This Row],[BL FY]]=2025,tbl_PV_Milestones[[#This Row],[Baseline Date]]&lt;PV_Meta!$B$7),1,0)</f>
        <v>0</v>
      </c>
      <c r="AC1421" s="41">
        <f>IF(AND(tbl_PV_Milestones[[#This Row],[Planned YTD]]=1,tbl_PV_Milestones[[#This Row],[Complete]]="Yes"),1,0)</f>
        <v>0</v>
      </c>
      <c r="AD1421" s="41">
        <f>IF(AND(tbl_PV_Milestones[[#This Row],[Actual/Schedule Finish]]&lt;PV_Meta!$B$7,tbl_PV_Milestones[[#This Row],[Complete]]="No",tbl_PV_Milestones[[#This Row],[Project Status]]&lt;&gt;"On Hold"),1,0)</f>
        <v>0</v>
      </c>
      <c r="AE1421" s="41">
        <f>IF(AND(tbl_PV_Milestones[[#This Row],[Actual/Schedule Finish]]&gt;tbl_PV_Milestones[[#This Row],[Baseline Date]],tbl_PV_Milestones[[#This Row],[Complete]]="No",tbl_PV_Milestones[[#This Row],[Project Status]]&lt;&gt;"On Hold",tbl_PV_Milestones[[#This Row],[Overdue]]=0,tbl_PV_Milestones[[#This Row],[To be Baselined]]&lt;&gt;1),1,0)</f>
        <v>0</v>
      </c>
      <c r="AF1421" s="41">
        <f>IF(AND(tbl_PV_Milestones[[#This Row],[BL FY]]=2025,tbl_PV_Milestones[[#This Row],[Finish FY]]&gt;2025),1,0)</f>
        <v>0</v>
      </c>
      <c r="AG1421" s="56" t="str">
        <f>_xlfn.XLOOKUP(tbl_PV_Milestones[[#This Row],[Work ID]],tbl_PV_Meta[Work ID '#],tbl_PV_Meta[Project Manager/Owner],,0)</f>
        <v>Project Manager 29</v>
      </c>
      <c r="AH1421" s="6"/>
    </row>
    <row r="1422" spans="4:34" x14ac:dyDescent="0.25">
      <c r="D1422" s="6" t="s">
        <v>806</v>
      </c>
      <c r="E1422" s="6" t="s">
        <v>503</v>
      </c>
      <c r="F1422" s="6" t="s">
        <v>1731</v>
      </c>
      <c r="G1422" s="6" t="s">
        <v>565</v>
      </c>
      <c r="H1422" s="6" t="s">
        <v>519</v>
      </c>
      <c r="I1422" s="6" t="s">
        <v>522</v>
      </c>
      <c r="J1422" s="6" t="s">
        <v>806</v>
      </c>
      <c r="K1422" s="6" t="s">
        <v>61</v>
      </c>
      <c r="L1422" s="6" t="s">
        <v>95</v>
      </c>
      <c r="M1422" s="43"/>
      <c r="N1422" s="44" t="s">
        <v>1979</v>
      </c>
      <c r="O1422" s="39">
        <v>45401.708333333299</v>
      </c>
      <c r="P1422" s="39">
        <v>45401.708333333299</v>
      </c>
      <c r="Q1422" s="6">
        <v>0</v>
      </c>
      <c r="R1422" s="6">
        <v>0</v>
      </c>
      <c r="S1422" s="45" t="e">
        <f>_xlfn.CONCAT(#REF!,TRIM(tbl_PV_Milestones[[#This Row],[Milestone Description]]))</f>
        <v>#REF!</v>
      </c>
      <c r="T1422" s="84" t="str">
        <f>IF(COUNTIF(tbl_PV_Milestones[UID],tbl_PV_Milestones[[#This Row],[UID]])&gt;1,"Duplicate","")</f>
        <v>Duplicate</v>
      </c>
      <c r="U1422" s="42" t="str">
        <f>_xlfn.XLOOKUP(tbl_PV_Milestones[[#This Row],[Work ID]],tbl_PV_Meta[Work ID '#],tbl_PV_Meta[Sub-Portfolio])</f>
        <v>Sub-Portfolio 7</v>
      </c>
      <c r="V1422" s="41">
        <f>IF(MONTH(tbl_PV_Milestones[[#This Row],[Baseline Date]])&lt;7,YEAR(tbl_PV_Milestones[[#This Row],[Baseline Date]]),YEAR(tbl_PV_Milestones[[#This Row],[Baseline Date]])+1)</f>
        <v>2024</v>
      </c>
      <c r="W1422" s="41">
        <f>IF(MONTH(tbl_PV_Milestones[[#This Row],[Actual/Schedule Finish]])&lt;7,YEAR(tbl_PV_Milestones[[#This Row],[Actual/Schedule Finish]]),YEAR(tbl_PV_Milestones[[#This Row],[Actual/Schedule Finish]])+1)</f>
        <v>2024</v>
      </c>
      <c r="X1422" s="41" t="str">
        <f>IF(OR(tbl_PV_Milestones[[#This Row],[Project Status]]="Completed",tbl_PV_Milestones[[#This Row],[Project Status]]="Assumed Completed"),"Yes","No")</f>
        <v>Yes</v>
      </c>
      <c r="Y1422" s="41">
        <f>IF(tbl_PV_Milestones[[#This Row],[Baseline Date]]="",1,0)</f>
        <v>0</v>
      </c>
      <c r="Z1422" s="41">
        <f>IF(tbl_PV_Milestones[[#This Row],[Baseline Date]]&lt;PV_Meta!$B$7,1,0)</f>
        <v>1</v>
      </c>
      <c r="AA1422" s="41">
        <f>IF(tbl_PV_Milestones[[#This Row],[Complete]]="Yes",1,0)</f>
        <v>1</v>
      </c>
      <c r="AB1422" s="41">
        <f>IF(AND(tbl_PV_Milestones[[#This Row],[BL FY]]=2025,tbl_PV_Milestones[[#This Row],[Baseline Date]]&lt;PV_Meta!$B$7),1,0)</f>
        <v>0</v>
      </c>
      <c r="AC1422" s="41">
        <f>IF(AND(tbl_PV_Milestones[[#This Row],[Planned YTD]]=1,tbl_PV_Milestones[[#This Row],[Complete]]="Yes"),1,0)</f>
        <v>0</v>
      </c>
      <c r="AD1422" s="41">
        <f>IF(AND(tbl_PV_Milestones[[#This Row],[Actual/Schedule Finish]]&lt;PV_Meta!$B$7,tbl_PV_Milestones[[#This Row],[Complete]]="No",tbl_PV_Milestones[[#This Row],[Project Status]]&lt;&gt;"On Hold"),1,0)</f>
        <v>0</v>
      </c>
      <c r="AE1422" s="41">
        <f>IF(AND(tbl_PV_Milestones[[#This Row],[Actual/Schedule Finish]]&gt;tbl_PV_Milestones[[#This Row],[Baseline Date]],tbl_PV_Milestones[[#This Row],[Complete]]="No",tbl_PV_Milestones[[#This Row],[Project Status]]&lt;&gt;"On Hold",tbl_PV_Milestones[[#This Row],[Overdue]]=0,tbl_PV_Milestones[[#This Row],[To be Baselined]]&lt;&gt;1),1,0)</f>
        <v>0</v>
      </c>
      <c r="AF1422" s="41">
        <f>IF(AND(tbl_PV_Milestones[[#This Row],[BL FY]]=2025,tbl_PV_Milestones[[#This Row],[Finish FY]]&gt;2025),1,0)</f>
        <v>0</v>
      </c>
      <c r="AG1422" s="56" t="str">
        <f>_xlfn.XLOOKUP(tbl_PV_Milestones[[#This Row],[Work ID]],tbl_PV_Meta[Work ID '#],tbl_PV_Meta[Project Manager/Owner],,0)</f>
        <v>Project Manager 29</v>
      </c>
      <c r="AH1422" s="6"/>
    </row>
    <row r="1423" spans="4:34" x14ac:dyDescent="0.25">
      <c r="D1423" s="6" t="s">
        <v>806</v>
      </c>
      <c r="E1423" s="6" t="s">
        <v>503</v>
      </c>
      <c r="F1423" s="6" t="s">
        <v>1731</v>
      </c>
      <c r="G1423" s="6" t="s">
        <v>738</v>
      </c>
      <c r="H1423" s="6" t="s">
        <v>505</v>
      </c>
      <c r="I1423" s="6" t="s">
        <v>522</v>
      </c>
      <c r="J1423" s="6" t="s">
        <v>806</v>
      </c>
      <c r="K1423" s="6" t="s">
        <v>61</v>
      </c>
      <c r="L1423" s="6" t="s">
        <v>95</v>
      </c>
      <c r="M1423" s="43"/>
      <c r="N1423" s="44" t="s">
        <v>1979</v>
      </c>
      <c r="O1423" s="39">
        <v>45505.708333333299</v>
      </c>
      <c r="P1423" s="39">
        <v>45505.708333333299</v>
      </c>
      <c r="Q1423" s="6">
        <v>0</v>
      </c>
      <c r="R1423" s="6">
        <v>0</v>
      </c>
      <c r="S1423" s="45" t="e">
        <f>_xlfn.CONCAT(#REF!,TRIM(tbl_PV_Milestones[[#This Row],[Milestone Description]]))</f>
        <v>#REF!</v>
      </c>
      <c r="T1423" s="84" t="str">
        <f>IF(COUNTIF(tbl_PV_Milestones[UID],tbl_PV_Milestones[[#This Row],[UID]])&gt;1,"Duplicate","")</f>
        <v>Duplicate</v>
      </c>
      <c r="U1423" s="42" t="str">
        <f>_xlfn.XLOOKUP(tbl_PV_Milestones[[#This Row],[Work ID]],tbl_PV_Meta[Work ID '#],tbl_PV_Meta[Sub-Portfolio])</f>
        <v>Sub-Portfolio 7</v>
      </c>
      <c r="V1423" s="41">
        <f>IF(MONTH(tbl_PV_Milestones[[#This Row],[Baseline Date]])&lt;7,YEAR(tbl_PV_Milestones[[#This Row],[Baseline Date]]),YEAR(tbl_PV_Milestones[[#This Row],[Baseline Date]])+1)</f>
        <v>2025</v>
      </c>
      <c r="W1423" s="41">
        <f>IF(MONTH(tbl_PV_Milestones[[#This Row],[Actual/Schedule Finish]])&lt;7,YEAR(tbl_PV_Milestones[[#This Row],[Actual/Schedule Finish]]),YEAR(tbl_PV_Milestones[[#This Row],[Actual/Schedule Finish]])+1)</f>
        <v>2025</v>
      </c>
      <c r="X1423" s="41" t="str">
        <f>IF(OR(tbl_PV_Milestones[[#This Row],[Project Status]]="Completed",tbl_PV_Milestones[[#This Row],[Project Status]]="Assumed Completed"),"Yes","No")</f>
        <v>Yes</v>
      </c>
      <c r="Y1423" s="41">
        <f>IF(tbl_PV_Milestones[[#This Row],[Baseline Date]]="",1,0)</f>
        <v>0</v>
      </c>
      <c r="Z1423" s="41">
        <f>IF(tbl_PV_Milestones[[#This Row],[Baseline Date]]&lt;PV_Meta!$B$7,1,0)</f>
        <v>1</v>
      </c>
      <c r="AA1423" s="41">
        <f>IF(tbl_PV_Milestones[[#This Row],[Complete]]="Yes",1,0)</f>
        <v>1</v>
      </c>
      <c r="AB1423" s="41">
        <f>IF(AND(tbl_PV_Milestones[[#This Row],[BL FY]]=2025,tbl_PV_Milestones[[#This Row],[Baseline Date]]&lt;PV_Meta!$B$7),1,0)</f>
        <v>1</v>
      </c>
      <c r="AC1423" s="41">
        <f>IF(AND(tbl_PV_Milestones[[#This Row],[Planned YTD]]=1,tbl_PV_Milestones[[#This Row],[Complete]]="Yes"),1,0)</f>
        <v>1</v>
      </c>
      <c r="AD1423" s="41">
        <f>IF(AND(tbl_PV_Milestones[[#This Row],[Actual/Schedule Finish]]&lt;PV_Meta!$B$7,tbl_PV_Milestones[[#This Row],[Complete]]="No",tbl_PV_Milestones[[#This Row],[Project Status]]&lt;&gt;"On Hold"),1,0)</f>
        <v>0</v>
      </c>
      <c r="AE1423" s="41">
        <f>IF(AND(tbl_PV_Milestones[[#This Row],[Actual/Schedule Finish]]&gt;tbl_PV_Milestones[[#This Row],[Baseline Date]],tbl_PV_Milestones[[#This Row],[Complete]]="No",tbl_PV_Milestones[[#This Row],[Project Status]]&lt;&gt;"On Hold",tbl_PV_Milestones[[#This Row],[Overdue]]=0,tbl_PV_Milestones[[#This Row],[To be Baselined]]&lt;&gt;1),1,0)</f>
        <v>0</v>
      </c>
      <c r="AF1423" s="41">
        <f>IF(AND(tbl_PV_Milestones[[#This Row],[BL FY]]=2025,tbl_PV_Milestones[[#This Row],[Finish FY]]&gt;2025),1,0)</f>
        <v>0</v>
      </c>
      <c r="AG1423" s="56" t="str">
        <f>_xlfn.XLOOKUP(tbl_PV_Milestones[[#This Row],[Work ID]],tbl_PV_Meta[Work ID '#],tbl_PV_Meta[Project Manager/Owner],,0)</f>
        <v>Project Manager 29</v>
      </c>
      <c r="AH1423" s="6"/>
    </row>
    <row r="1424" spans="4:34" x14ac:dyDescent="0.25">
      <c r="D1424" s="6" t="s">
        <v>806</v>
      </c>
      <c r="E1424" s="6" t="s">
        <v>503</v>
      </c>
      <c r="F1424" s="6" t="s">
        <v>1731</v>
      </c>
      <c r="G1424" s="6" t="s">
        <v>630</v>
      </c>
      <c r="H1424" s="6" t="s">
        <v>505</v>
      </c>
      <c r="I1424" s="6" t="s">
        <v>522</v>
      </c>
      <c r="J1424" s="6" t="s">
        <v>806</v>
      </c>
      <c r="K1424" s="6" t="s">
        <v>61</v>
      </c>
      <c r="L1424" s="6" t="s">
        <v>95</v>
      </c>
      <c r="M1424" s="43"/>
      <c r="N1424" s="44" t="s">
        <v>1979</v>
      </c>
      <c r="O1424" s="39">
        <v>45505.708333333299</v>
      </c>
      <c r="P1424" s="39">
        <v>45505.708333333299</v>
      </c>
      <c r="Q1424" s="6">
        <v>0</v>
      </c>
      <c r="R1424" s="6">
        <v>0</v>
      </c>
      <c r="S1424" s="45" t="e">
        <f>_xlfn.CONCAT(#REF!,TRIM(tbl_PV_Milestones[[#This Row],[Milestone Description]]))</f>
        <v>#REF!</v>
      </c>
      <c r="T1424" s="84" t="str">
        <f>IF(COUNTIF(tbl_PV_Milestones[UID],tbl_PV_Milestones[[#This Row],[UID]])&gt;1,"Duplicate","")</f>
        <v>Duplicate</v>
      </c>
      <c r="U1424" s="42" t="str">
        <f>_xlfn.XLOOKUP(tbl_PV_Milestones[[#This Row],[Work ID]],tbl_PV_Meta[Work ID '#],tbl_PV_Meta[Sub-Portfolio])</f>
        <v>Sub-Portfolio 7</v>
      </c>
      <c r="V1424" s="41">
        <f>IF(MONTH(tbl_PV_Milestones[[#This Row],[Baseline Date]])&lt;7,YEAR(tbl_PV_Milestones[[#This Row],[Baseline Date]]),YEAR(tbl_PV_Milestones[[#This Row],[Baseline Date]])+1)</f>
        <v>2025</v>
      </c>
      <c r="W1424" s="41">
        <f>IF(MONTH(tbl_PV_Milestones[[#This Row],[Actual/Schedule Finish]])&lt;7,YEAR(tbl_PV_Milestones[[#This Row],[Actual/Schedule Finish]]),YEAR(tbl_PV_Milestones[[#This Row],[Actual/Schedule Finish]])+1)</f>
        <v>2025</v>
      </c>
      <c r="X1424" s="41" t="str">
        <f>IF(OR(tbl_PV_Milestones[[#This Row],[Project Status]]="Completed",tbl_PV_Milestones[[#This Row],[Project Status]]="Assumed Completed"),"Yes","No")</f>
        <v>Yes</v>
      </c>
      <c r="Y1424" s="41">
        <f>IF(tbl_PV_Milestones[[#This Row],[Baseline Date]]="",1,0)</f>
        <v>0</v>
      </c>
      <c r="Z1424" s="41">
        <f>IF(tbl_PV_Milestones[[#This Row],[Baseline Date]]&lt;PV_Meta!$B$7,1,0)</f>
        <v>1</v>
      </c>
      <c r="AA1424" s="41">
        <f>IF(tbl_PV_Milestones[[#This Row],[Complete]]="Yes",1,0)</f>
        <v>1</v>
      </c>
      <c r="AB1424" s="41">
        <f>IF(AND(tbl_PV_Milestones[[#This Row],[BL FY]]=2025,tbl_PV_Milestones[[#This Row],[Baseline Date]]&lt;PV_Meta!$B$7),1,0)</f>
        <v>1</v>
      </c>
      <c r="AC1424" s="41">
        <f>IF(AND(tbl_PV_Milestones[[#This Row],[Planned YTD]]=1,tbl_PV_Milestones[[#This Row],[Complete]]="Yes"),1,0)</f>
        <v>1</v>
      </c>
      <c r="AD1424" s="41">
        <f>IF(AND(tbl_PV_Milestones[[#This Row],[Actual/Schedule Finish]]&lt;PV_Meta!$B$7,tbl_PV_Milestones[[#This Row],[Complete]]="No",tbl_PV_Milestones[[#This Row],[Project Status]]&lt;&gt;"On Hold"),1,0)</f>
        <v>0</v>
      </c>
      <c r="AE1424" s="41">
        <f>IF(AND(tbl_PV_Milestones[[#This Row],[Actual/Schedule Finish]]&gt;tbl_PV_Milestones[[#This Row],[Baseline Date]],tbl_PV_Milestones[[#This Row],[Complete]]="No",tbl_PV_Milestones[[#This Row],[Project Status]]&lt;&gt;"On Hold",tbl_PV_Milestones[[#This Row],[Overdue]]=0,tbl_PV_Milestones[[#This Row],[To be Baselined]]&lt;&gt;1),1,0)</f>
        <v>0</v>
      </c>
      <c r="AF1424" s="41">
        <f>IF(AND(tbl_PV_Milestones[[#This Row],[BL FY]]=2025,tbl_PV_Milestones[[#This Row],[Finish FY]]&gt;2025),1,0)</f>
        <v>0</v>
      </c>
      <c r="AG1424" s="56" t="str">
        <f>_xlfn.XLOOKUP(tbl_PV_Milestones[[#This Row],[Work ID]],tbl_PV_Meta[Work ID '#],tbl_PV_Meta[Project Manager/Owner],,0)</f>
        <v>Project Manager 29</v>
      </c>
      <c r="AH1424" s="6"/>
    </row>
    <row r="1425" spans="4:34" x14ac:dyDescent="0.25">
      <c r="D1425" s="6" t="s">
        <v>806</v>
      </c>
      <c r="E1425" s="6" t="s">
        <v>503</v>
      </c>
      <c r="F1425" s="6" t="s">
        <v>1731</v>
      </c>
      <c r="G1425" s="6" t="s">
        <v>627</v>
      </c>
      <c r="H1425" s="6" t="s">
        <v>505</v>
      </c>
      <c r="I1425" s="6" t="s">
        <v>522</v>
      </c>
      <c r="J1425" s="6" t="s">
        <v>806</v>
      </c>
      <c r="K1425" s="6" t="s">
        <v>61</v>
      </c>
      <c r="L1425" s="6" t="s">
        <v>95</v>
      </c>
      <c r="M1425" s="43"/>
      <c r="N1425" s="44" t="s">
        <v>1979</v>
      </c>
      <c r="O1425" s="39">
        <v>45505.708333333299</v>
      </c>
      <c r="P1425" s="39">
        <v>45505.708333333299</v>
      </c>
      <c r="Q1425" s="6">
        <v>0</v>
      </c>
      <c r="R1425" s="6">
        <v>0</v>
      </c>
      <c r="S1425" s="45" t="e">
        <f>_xlfn.CONCAT(#REF!,TRIM(tbl_PV_Milestones[[#This Row],[Milestone Description]]))</f>
        <v>#REF!</v>
      </c>
      <c r="T1425" s="84" t="str">
        <f>IF(COUNTIF(tbl_PV_Milestones[UID],tbl_PV_Milestones[[#This Row],[UID]])&gt;1,"Duplicate","")</f>
        <v>Duplicate</v>
      </c>
      <c r="U1425" s="42" t="str">
        <f>_xlfn.XLOOKUP(tbl_PV_Milestones[[#This Row],[Work ID]],tbl_PV_Meta[Work ID '#],tbl_PV_Meta[Sub-Portfolio])</f>
        <v>Sub-Portfolio 7</v>
      </c>
      <c r="V1425" s="41">
        <f>IF(MONTH(tbl_PV_Milestones[[#This Row],[Baseline Date]])&lt;7,YEAR(tbl_PV_Milestones[[#This Row],[Baseline Date]]),YEAR(tbl_PV_Milestones[[#This Row],[Baseline Date]])+1)</f>
        <v>2025</v>
      </c>
      <c r="W1425" s="41">
        <f>IF(MONTH(tbl_PV_Milestones[[#This Row],[Actual/Schedule Finish]])&lt;7,YEAR(tbl_PV_Milestones[[#This Row],[Actual/Schedule Finish]]),YEAR(tbl_PV_Milestones[[#This Row],[Actual/Schedule Finish]])+1)</f>
        <v>2025</v>
      </c>
      <c r="X1425" s="41" t="str">
        <f>IF(OR(tbl_PV_Milestones[[#This Row],[Project Status]]="Completed",tbl_PV_Milestones[[#This Row],[Project Status]]="Assumed Completed"),"Yes","No")</f>
        <v>Yes</v>
      </c>
      <c r="Y1425" s="41">
        <f>IF(tbl_PV_Milestones[[#This Row],[Baseline Date]]="",1,0)</f>
        <v>0</v>
      </c>
      <c r="Z1425" s="41">
        <f>IF(tbl_PV_Milestones[[#This Row],[Baseline Date]]&lt;PV_Meta!$B$7,1,0)</f>
        <v>1</v>
      </c>
      <c r="AA1425" s="41">
        <f>IF(tbl_PV_Milestones[[#This Row],[Complete]]="Yes",1,0)</f>
        <v>1</v>
      </c>
      <c r="AB1425" s="41">
        <f>IF(AND(tbl_PV_Milestones[[#This Row],[BL FY]]=2025,tbl_PV_Milestones[[#This Row],[Baseline Date]]&lt;PV_Meta!$B$7),1,0)</f>
        <v>1</v>
      </c>
      <c r="AC1425" s="41">
        <f>IF(AND(tbl_PV_Milestones[[#This Row],[Planned YTD]]=1,tbl_PV_Milestones[[#This Row],[Complete]]="Yes"),1,0)</f>
        <v>1</v>
      </c>
      <c r="AD1425" s="41">
        <f>IF(AND(tbl_PV_Milestones[[#This Row],[Actual/Schedule Finish]]&lt;PV_Meta!$B$7,tbl_PV_Milestones[[#This Row],[Complete]]="No",tbl_PV_Milestones[[#This Row],[Project Status]]&lt;&gt;"On Hold"),1,0)</f>
        <v>0</v>
      </c>
      <c r="AE1425" s="41">
        <f>IF(AND(tbl_PV_Milestones[[#This Row],[Actual/Schedule Finish]]&gt;tbl_PV_Milestones[[#This Row],[Baseline Date]],tbl_PV_Milestones[[#This Row],[Complete]]="No",tbl_PV_Milestones[[#This Row],[Project Status]]&lt;&gt;"On Hold",tbl_PV_Milestones[[#This Row],[Overdue]]=0,tbl_PV_Milestones[[#This Row],[To be Baselined]]&lt;&gt;1),1,0)</f>
        <v>0</v>
      </c>
      <c r="AF1425" s="41">
        <f>IF(AND(tbl_PV_Milestones[[#This Row],[BL FY]]=2025,tbl_PV_Milestones[[#This Row],[Finish FY]]&gt;2025),1,0)</f>
        <v>0</v>
      </c>
      <c r="AG1425" s="56" t="str">
        <f>_xlfn.XLOOKUP(tbl_PV_Milestones[[#This Row],[Work ID]],tbl_PV_Meta[Work ID '#],tbl_PV_Meta[Project Manager/Owner],,0)</f>
        <v>Project Manager 29</v>
      </c>
      <c r="AH1425" s="6"/>
    </row>
    <row r="1426" spans="4:34" x14ac:dyDescent="0.25">
      <c r="D1426" s="6" t="s">
        <v>806</v>
      </c>
      <c r="E1426" s="6" t="s">
        <v>755</v>
      </c>
      <c r="F1426" s="6" t="s">
        <v>1731</v>
      </c>
      <c r="G1426" s="6" t="s">
        <v>572</v>
      </c>
      <c r="H1426" s="6" t="s">
        <v>505</v>
      </c>
      <c r="I1426" s="6" t="s">
        <v>522</v>
      </c>
      <c r="J1426" s="6" t="s">
        <v>806</v>
      </c>
      <c r="K1426" s="6" t="s">
        <v>61</v>
      </c>
      <c r="L1426" s="6" t="s">
        <v>95</v>
      </c>
      <c r="M1426" s="43"/>
      <c r="N1426" s="44" t="s">
        <v>1979</v>
      </c>
      <c r="O1426" s="39">
        <v>45628.708333333299</v>
      </c>
      <c r="P1426" s="39">
        <v>45716.708333333299</v>
      </c>
      <c r="Q1426" s="6">
        <v>53</v>
      </c>
      <c r="R1426" s="6">
        <v>7.5931232091690504E-2</v>
      </c>
      <c r="S1426" s="45" t="e">
        <f>_xlfn.CONCAT(#REF!,TRIM(tbl_PV_Milestones[[#This Row],[Milestone Description]]))</f>
        <v>#REF!</v>
      </c>
      <c r="T1426" s="84" t="str">
        <f>IF(COUNTIF(tbl_PV_Milestones[UID],tbl_PV_Milestones[[#This Row],[UID]])&gt;1,"Duplicate","")</f>
        <v>Duplicate</v>
      </c>
      <c r="U1426" s="42" t="str">
        <f>_xlfn.XLOOKUP(tbl_PV_Milestones[[#This Row],[Work ID]],tbl_PV_Meta[Work ID '#],tbl_PV_Meta[Sub-Portfolio])</f>
        <v>Sub-Portfolio 7</v>
      </c>
      <c r="V1426" s="41">
        <f>IF(MONTH(tbl_PV_Milestones[[#This Row],[Baseline Date]])&lt;7,YEAR(tbl_PV_Milestones[[#This Row],[Baseline Date]]),YEAR(tbl_PV_Milestones[[#This Row],[Baseline Date]])+1)</f>
        <v>2025</v>
      </c>
      <c r="W1426" s="41">
        <f>IF(MONTH(tbl_PV_Milestones[[#This Row],[Actual/Schedule Finish]])&lt;7,YEAR(tbl_PV_Milestones[[#This Row],[Actual/Schedule Finish]]),YEAR(tbl_PV_Milestones[[#This Row],[Actual/Schedule Finish]])+1)</f>
        <v>2025</v>
      </c>
      <c r="X1426" s="41" t="str">
        <f>IF(OR(tbl_PV_Milestones[[#This Row],[Project Status]]="Completed",tbl_PV_Milestones[[#This Row],[Project Status]]="Assumed Completed"),"Yes","No")</f>
        <v>Yes</v>
      </c>
      <c r="Y1426" s="41">
        <f>IF(tbl_PV_Milestones[[#This Row],[Baseline Date]]="",1,0)</f>
        <v>0</v>
      </c>
      <c r="Z1426" s="41">
        <f>IF(tbl_PV_Milestones[[#This Row],[Baseline Date]]&lt;PV_Meta!$B$7,1,0)</f>
        <v>1</v>
      </c>
      <c r="AA1426" s="41">
        <f>IF(tbl_PV_Milestones[[#This Row],[Complete]]="Yes",1,0)</f>
        <v>1</v>
      </c>
      <c r="AB1426" s="41">
        <f>IF(AND(tbl_PV_Milestones[[#This Row],[BL FY]]=2025,tbl_PV_Milestones[[#This Row],[Baseline Date]]&lt;PV_Meta!$B$7),1,0)</f>
        <v>1</v>
      </c>
      <c r="AC1426" s="41">
        <f>IF(AND(tbl_PV_Milestones[[#This Row],[Planned YTD]]=1,tbl_PV_Milestones[[#This Row],[Complete]]="Yes"),1,0)</f>
        <v>1</v>
      </c>
      <c r="AD1426" s="41">
        <f>IF(AND(tbl_PV_Milestones[[#This Row],[Actual/Schedule Finish]]&lt;PV_Meta!$B$7,tbl_PV_Milestones[[#This Row],[Complete]]="No",tbl_PV_Milestones[[#This Row],[Project Status]]&lt;&gt;"On Hold"),1,0)</f>
        <v>0</v>
      </c>
      <c r="AE1426" s="41">
        <f>IF(AND(tbl_PV_Milestones[[#This Row],[Actual/Schedule Finish]]&gt;tbl_PV_Milestones[[#This Row],[Baseline Date]],tbl_PV_Milestones[[#This Row],[Complete]]="No",tbl_PV_Milestones[[#This Row],[Project Status]]&lt;&gt;"On Hold",tbl_PV_Milestones[[#This Row],[Overdue]]=0,tbl_PV_Milestones[[#This Row],[To be Baselined]]&lt;&gt;1),1,0)</f>
        <v>0</v>
      </c>
      <c r="AF1426" s="41">
        <f>IF(AND(tbl_PV_Milestones[[#This Row],[BL FY]]=2025,tbl_PV_Milestones[[#This Row],[Finish FY]]&gt;2025),1,0)</f>
        <v>0</v>
      </c>
      <c r="AG1426" s="56" t="str">
        <f>_xlfn.XLOOKUP(tbl_PV_Milestones[[#This Row],[Work ID]],tbl_PV_Meta[Work ID '#],tbl_PV_Meta[Project Manager/Owner],,0)</f>
        <v>Project Manager 29</v>
      </c>
      <c r="AH1426" s="6"/>
    </row>
    <row r="1427" spans="4:34" x14ac:dyDescent="0.25">
      <c r="D1427" s="6" t="s">
        <v>806</v>
      </c>
      <c r="E1427" s="6" t="s">
        <v>503</v>
      </c>
      <c r="F1427" s="6" t="s">
        <v>1731</v>
      </c>
      <c r="G1427" s="6" t="s">
        <v>743</v>
      </c>
      <c r="H1427" s="6" t="s">
        <v>505</v>
      </c>
      <c r="I1427" s="6" t="s">
        <v>522</v>
      </c>
      <c r="J1427" s="6" t="s">
        <v>806</v>
      </c>
      <c r="K1427" s="6" t="s">
        <v>61</v>
      </c>
      <c r="L1427" s="6" t="s">
        <v>95</v>
      </c>
      <c r="M1427" s="43"/>
      <c r="N1427" s="44" t="s">
        <v>1979</v>
      </c>
      <c r="O1427" s="39">
        <v>45505.708333333299</v>
      </c>
      <c r="P1427" s="39">
        <v>45505.708333333299</v>
      </c>
      <c r="Q1427" s="6">
        <v>0</v>
      </c>
      <c r="R1427" s="6">
        <v>0</v>
      </c>
      <c r="S1427" s="45" t="e">
        <f>_xlfn.CONCAT(#REF!,TRIM(tbl_PV_Milestones[[#This Row],[Milestone Description]]))</f>
        <v>#REF!</v>
      </c>
      <c r="T1427" s="84" t="str">
        <f>IF(COUNTIF(tbl_PV_Milestones[UID],tbl_PV_Milestones[[#This Row],[UID]])&gt;1,"Duplicate","")</f>
        <v>Duplicate</v>
      </c>
      <c r="U1427" s="42" t="str">
        <f>_xlfn.XLOOKUP(tbl_PV_Milestones[[#This Row],[Work ID]],tbl_PV_Meta[Work ID '#],tbl_PV_Meta[Sub-Portfolio])</f>
        <v>Sub-Portfolio 7</v>
      </c>
      <c r="V1427" s="41">
        <f>IF(MONTH(tbl_PV_Milestones[[#This Row],[Baseline Date]])&lt;7,YEAR(tbl_PV_Milestones[[#This Row],[Baseline Date]]),YEAR(tbl_PV_Milestones[[#This Row],[Baseline Date]])+1)</f>
        <v>2025</v>
      </c>
      <c r="W1427" s="41">
        <f>IF(MONTH(tbl_PV_Milestones[[#This Row],[Actual/Schedule Finish]])&lt;7,YEAR(tbl_PV_Milestones[[#This Row],[Actual/Schedule Finish]]),YEAR(tbl_PV_Milestones[[#This Row],[Actual/Schedule Finish]])+1)</f>
        <v>2025</v>
      </c>
      <c r="X1427" s="41" t="str">
        <f>IF(OR(tbl_PV_Milestones[[#This Row],[Project Status]]="Completed",tbl_PV_Milestones[[#This Row],[Project Status]]="Assumed Completed"),"Yes","No")</f>
        <v>Yes</v>
      </c>
      <c r="Y1427" s="41">
        <f>IF(tbl_PV_Milestones[[#This Row],[Baseline Date]]="",1,0)</f>
        <v>0</v>
      </c>
      <c r="Z1427" s="41">
        <f>IF(tbl_PV_Milestones[[#This Row],[Baseline Date]]&lt;PV_Meta!$B$7,1,0)</f>
        <v>1</v>
      </c>
      <c r="AA1427" s="41">
        <f>IF(tbl_PV_Milestones[[#This Row],[Complete]]="Yes",1,0)</f>
        <v>1</v>
      </c>
      <c r="AB1427" s="41">
        <f>IF(AND(tbl_PV_Milestones[[#This Row],[BL FY]]=2025,tbl_PV_Milestones[[#This Row],[Baseline Date]]&lt;PV_Meta!$B$7),1,0)</f>
        <v>1</v>
      </c>
      <c r="AC1427" s="41">
        <f>IF(AND(tbl_PV_Milestones[[#This Row],[Planned YTD]]=1,tbl_PV_Milestones[[#This Row],[Complete]]="Yes"),1,0)</f>
        <v>1</v>
      </c>
      <c r="AD1427" s="41">
        <f>IF(AND(tbl_PV_Milestones[[#This Row],[Actual/Schedule Finish]]&lt;PV_Meta!$B$7,tbl_PV_Milestones[[#This Row],[Complete]]="No",tbl_PV_Milestones[[#This Row],[Project Status]]&lt;&gt;"On Hold"),1,0)</f>
        <v>0</v>
      </c>
      <c r="AE1427" s="41">
        <f>IF(AND(tbl_PV_Milestones[[#This Row],[Actual/Schedule Finish]]&gt;tbl_PV_Milestones[[#This Row],[Baseline Date]],tbl_PV_Milestones[[#This Row],[Complete]]="No",tbl_PV_Milestones[[#This Row],[Project Status]]&lt;&gt;"On Hold",tbl_PV_Milestones[[#This Row],[Overdue]]=0,tbl_PV_Milestones[[#This Row],[To be Baselined]]&lt;&gt;1),1,0)</f>
        <v>0</v>
      </c>
      <c r="AF1427" s="41">
        <f>IF(AND(tbl_PV_Milestones[[#This Row],[BL FY]]=2025,tbl_PV_Milestones[[#This Row],[Finish FY]]&gt;2025),1,0)</f>
        <v>0</v>
      </c>
      <c r="AG1427" s="56" t="str">
        <f>_xlfn.XLOOKUP(tbl_PV_Milestones[[#This Row],[Work ID]],tbl_PV_Meta[Work ID '#],tbl_PV_Meta[Project Manager/Owner],,0)</f>
        <v>Project Manager 29</v>
      </c>
      <c r="AH1427" s="6"/>
    </row>
    <row r="1428" spans="4:34" x14ac:dyDescent="0.25">
      <c r="D1428" s="6" t="s">
        <v>806</v>
      </c>
      <c r="E1428" s="6" t="s">
        <v>503</v>
      </c>
      <c r="F1428" s="6" t="s">
        <v>1731</v>
      </c>
      <c r="G1428" s="6" t="s">
        <v>569</v>
      </c>
      <c r="H1428" s="6" t="s">
        <v>505</v>
      </c>
      <c r="I1428" s="6" t="s">
        <v>522</v>
      </c>
      <c r="J1428" s="6" t="s">
        <v>806</v>
      </c>
      <c r="K1428" s="6" t="s">
        <v>61</v>
      </c>
      <c r="L1428" s="6" t="s">
        <v>95</v>
      </c>
      <c r="M1428" s="43"/>
      <c r="N1428" s="44" t="s">
        <v>1979</v>
      </c>
      <c r="O1428" s="39">
        <v>45546.708333333299</v>
      </c>
      <c r="P1428" s="39">
        <v>45546.708333333299</v>
      </c>
      <c r="Q1428" s="6">
        <v>0</v>
      </c>
      <c r="R1428" s="6">
        <v>0</v>
      </c>
      <c r="S1428" s="45" t="e">
        <f>_xlfn.CONCAT(#REF!,TRIM(tbl_PV_Milestones[[#This Row],[Milestone Description]]))</f>
        <v>#REF!</v>
      </c>
      <c r="T1428" s="84" t="str">
        <f>IF(COUNTIF(tbl_PV_Milestones[UID],tbl_PV_Milestones[[#This Row],[UID]])&gt;1,"Duplicate","")</f>
        <v>Duplicate</v>
      </c>
      <c r="U1428" s="42" t="str">
        <f>_xlfn.XLOOKUP(tbl_PV_Milestones[[#This Row],[Work ID]],tbl_PV_Meta[Work ID '#],tbl_PV_Meta[Sub-Portfolio])</f>
        <v>Sub-Portfolio 7</v>
      </c>
      <c r="V1428" s="41">
        <f>IF(MONTH(tbl_PV_Milestones[[#This Row],[Baseline Date]])&lt;7,YEAR(tbl_PV_Milestones[[#This Row],[Baseline Date]]),YEAR(tbl_PV_Milestones[[#This Row],[Baseline Date]])+1)</f>
        <v>2025</v>
      </c>
      <c r="W1428" s="41">
        <f>IF(MONTH(tbl_PV_Milestones[[#This Row],[Actual/Schedule Finish]])&lt;7,YEAR(tbl_PV_Milestones[[#This Row],[Actual/Schedule Finish]]),YEAR(tbl_PV_Milestones[[#This Row],[Actual/Schedule Finish]])+1)</f>
        <v>2025</v>
      </c>
      <c r="X1428" s="41" t="str">
        <f>IF(OR(tbl_PV_Milestones[[#This Row],[Project Status]]="Completed",tbl_PV_Milestones[[#This Row],[Project Status]]="Assumed Completed"),"Yes","No")</f>
        <v>Yes</v>
      </c>
      <c r="Y1428" s="41">
        <f>IF(tbl_PV_Milestones[[#This Row],[Baseline Date]]="",1,0)</f>
        <v>0</v>
      </c>
      <c r="Z1428" s="41">
        <f>IF(tbl_PV_Milestones[[#This Row],[Baseline Date]]&lt;PV_Meta!$B$7,1,0)</f>
        <v>1</v>
      </c>
      <c r="AA1428" s="41">
        <f>IF(tbl_PV_Milestones[[#This Row],[Complete]]="Yes",1,0)</f>
        <v>1</v>
      </c>
      <c r="AB1428" s="41">
        <f>IF(AND(tbl_PV_Milestones[[#This Row],[BL FY]]=2025,tbl_PV_Milestones[[#This Row],[Baseline Date]]&lt;PV_Meta!$B$7),1,0)</f>
        <v>1</v>
      </c>
      <c r="AC1428" s="41">
        <f>IF(AND(tbl_PV_Milestones[[#This Row],[Planned YTD]]=1,tbl_PV_Milestones[[#This Row],[Complete]]="Yes"),1,0)</f>
        <v>1</v>
      </c>
      <c r="AD1428" s="41">
        <f>IF(AND(tbl_PV_Milestones[[#This Row],[Actual/Schedule Finish]]&lt;PV_Meta!$B$7,tbl_PV_Milestones[[#This Row],[Complete]]="No",tbl_PV_Milestones[[#This Row],[Project Status]]&lt;&gt;"On Hold"),1,0)</f>
        <v>0</v>
      </c>
      <c r="AE1428" s="41">
        <f>IF(AND(tbl_PV_Milestones[[#This Row],[Actual/Schedule Finish]]&gt;tbl_PV_Milestones[[#This Row],[Baseline Date]],tbl_PV_Milestones[[#This Row],[Complete]]="No",tbl_PV_Milestones[[#This Row],[Project Status]]&lt;&gt;"On Hold",tbl_PV_Milestones[[#This Row],[Overdue]]=0,tbl_PV_Milestones[[#This Row],[To be Baselined]]&lt;&gt;1),1,0)</f>
        <v>0</v>
      </c>
      <c r="AF1428" s="41">
        <f>IF(AND(tbl_PV_Milestones[[#This Row],[BL FY]]=2025,tbl_PV_Milestones[[#This Row],[Finish FY]]&gt;2025),1,0)</f>
        <v>0</v>
      </c>
      <c r="AG1428" s="56" t="str">
        <f>_xlfn.XLOOKUP(tbl_PV_Milestones[[#This Row],[Work ID]],tbl_PV_Meta[Work ID '#],tbl_PV_Meta[Project Manager/Owner],,0)</f>
        <v>Project Manager 29</v>
      </c>
      <c r="AH1428" s="6"/>
    </row>
    <row r="1429" spans="4:34" x14ac:dyDescent="0.25">
      <c r="D1429" s="6" t="s">
        <v>806</v>
      </c>
      <c r="E1429" s="6" t="s">
        <v>503</v>
      </c>
      <c r="F1429" s="6" t="s">
        <v>1731</v>
      </c>
      <c r="G1429" s="6" t="s">
        <v>571</v>
      </c>
      <c r="H1429" s="6" t="s">
        <v>505</v>
      </c>
      <c r="I1429" s="6" t="s">
        <v>522</v>
      </c>
      <c r="J1429" s="6" t="s">
        <v>806</v>
      </c>
      <c r="K1429" s="6" t="s">
        <v>61</v>
      </c>
      <c r="L1429" s="6" t="s">
        <v>95</v>
      </c>
      <c r="M1429" s="43"/>
      <c r="N1429" s="44" t="s">
        <v>1979</v>
      </c>
      <c r="O1429" s="39">
        <v>45516.708333333299</v>
      </c>
      <c r="P1429" s="39">
        <v>45516.708333333299</v>
      </c>
      <c r="Q1429" s="6">
        <v>0</v>
      </c>
      <c r="R1429" s="6">
        <v>0</v>
      </c>
      <c r="S1429" s="45" t="e">
        <f>_xlfn.CONCAT(#REF!,TRIM(tbl_PV_Milestones[[#This Row],[Milestone Description]]))</f>
        <v>#REF!</v>
      </c>
      <c r="T1429" s="84" t="str">
        <f>IF(COUNTIF(tbl_PV_Milestones[UID],tbl_PV_Milestones[[#This Row],[UID]])&gt;1,"Duplicate","")</f>
        <v>Duplicate</v>
      </c>
      <c r="U1429" s="42" t="str">
        <f>_xlfn.XLOOKUP(tbl_PV_Milestones[[#This Row],[Work ID]],tbl_PV_Meta[Work ID '#],tbl_PV_Meta[Sub-Portfolio])</f>
        <v>Sub-Portfolio 7</v>
      </c>
      <c r="V1429" s="41">
        <f>IF(MONTH(tbl_PV_Milestones[[#This Row],[Baseline Date]])&lt;7,YEAR(tbl_PV_Milestones[[#This Row],[Baseline Date]]),YEAR(tbl_PV_Milestones[[#This Row],[Baseline Date]])+1)</f>
        <v>2025</v>
      </c>
      <c r="W1429" s="41">
        <f>IF(MONTH(tbl_PV_Milestones[[#This Row],[Actual/Schedule Finish]])&lt;7,YEAR(tbl_PV_Milestones[[#This Row],[Actual/Schedule Finish]]),YEAR(tbl_PV_Milestones[[#This Row],[Actual/Schedule Finish]])+1)</f>
        <v>2025</v>
      </c>
      <c r="X1429" s="41" t="str">
        <f>IF(OR(tbl_PV_Milestones[[#This Row],[Project Status]]="Completed",tbl_PV_Milestones[[#This Row],[Project Status]]="Assumed Completed"),"Yes","No")</f>
        <v>Yes</v>
      </c>
      <c r="Y1429" s="41">
        <f>IF(tbl_PV_Milestones[[#This Row],[Baseline Date]]="",1,0)</f>
        <v>0</v>
      </c>
      <c r="Z1429" s="41">
        <f>IF(tbl_PV_Milestones[[#This Row],[Baseline Date]]&lt;PV_Meta!$B$7,1,0)</f>
        <v>1</v>
      </c>
      <c r="AA1429" s="41">
        <f>IF(tbl_PV_Milestones[[#This Row],[Complete]]="Yes",1,0)</f>
        <v>1</v>
      </c>
      <c r="AB1429" s="41">
        <f>IF(AND(tbl_PV_Milestones[[#This Row],[BL FY]]=2025,tbl_PV_Milestones[[#This Row],[Baseline Date]]&lt;PV_Meta!$B$7),1,0)</f>
        <v>1</v>
      </c>
      <c r="AC1429" s="41">
        <f>IF(AND(tbl_PV_Milestones[[#This Row],[Planned YTD]]=1,tbl_PV_Milestones[[#This Row],[Complete]]="Yes"),1,0)</f>
        <v>1</v>
      </c>
      <c r="AD1429" s="41">
        <f>IF(AND(tbl_PV_Milestones[[#This Row],[Actual/Schedule Finish]]&lt;PV_Meta!$B$7,tbl_PV_Milestones[[#This Row],[Complete]]="No",tbl_PV_Milestones[[#This Row],[Project Status]]&lt;&gt;"On Hold"),1,0)</f>
        <v>0</v>
      </c>
      <c r="AE1429" s="41">
        <f>IF(AND(tbl_PV_Milestones[[#This Row],[Actual/Schedule Finish]]&gt;tbl_PV_Milestones[[#This Row],[Baseline Date]],tbl_PV_Milestones[[#This Row],[Complete]]="No",tbl_PV_Milestones[[#This Row],[Project Status]]&lt;&gt;"On Hold",tbl_PV_Milestones[[#This Row],[Overdue]]=0,tbl_PV_Milestones[[#This Row],[To be Baselined]]&lt;&gt;1),1,0)</f>
        <v>0</v>
      </c>
      <c r="AF1429" s="41">
        <f>IF(AND(tbl_PV_Milestones[[#This Row],[BL FY]]=2025,tbl_PV_Milestones[[#This Row],[Finish FY]]&gt;2025),1,0)</f>
        <v>0</v>
      </c>
      <c r="AG1429" s="56" t="str">
        <f>_xlfn.XLOOKUP(tbl_PV_Milestones[[#This Row],[Work ID]],tbl_PV_Meta[Work ID '#],tbl_PV_Meta[Project Manager/Owner],,0)</f>
        <v>Project Manager 29</v>
      </c>
      <c r="AH1429" s="6"/>
    </row>
    <row r="1430" spans="4:34" x14ac:dyDescent="0.25">
      <c r="D1430" s="6" t="s">
        <v>806</v>
      </c>
      <c r="E1430" s="6" t="s">
        <v>503</v>
      </c>
      <c r="F1430" s="6" t="s">
        <v>1731</v>
      </c>
      <c r="G1430" s="6" t="s">
        <v>596</v>
      </c>
      <c r="H1430" s="6" t="s">
        <v>505</v>
      </c>
      <c r="I1430" s="6" t="s">
        <v>522</v>
      </c>
      <c r="J1430" s="6" t="s">
        <v>806</v>
      </c>
      <c r="K1430" s="6" t="s">
        <v>61</v>
      </c>
      <c r="L1430" s="6" t="s">
        <v>95</v>
      </c>
      <c r="M1430" s="43"/>
      <c r="N1430" s="44" t="s">
        <v>1979</v>
      </c>
      <c r="O1430" s="39">
        <v>45516.708333333299</v>
      </c>
      <c r="P1430" s="39">
        <v>45516.708333333299</v>
      </c>
      <c r="Q1430" s="6">
        <v>0</v>
      </c>
      <c r="R1430" s="6">
        <v>0</v>
      </c>
      <c r="S1430" s="45" t="e">
        <f>_xlfn.CONCAT(#REF!,TRIM(tbl_PV_Milestones[[#This Row],[Milestone Description]]))</f>
        <v>#REF!</v>
      </c>
      <c r="T1430" s="84" t="str">
        <f>IF(COUNTIF(tbl_PV_Milestones[UID],tbl_PV_Milestones[[#This Row],[UID]])&gt;1,"Duplicate","")</f>
        <v>Duplicate</v>
      </c>
      <c r="U1430" s="42" t="str">
        <f>_xlfn.XLOOKUP(tbl_PV_Milestones[[#This Row],[Work ID]],tbl_PV_Meta[Work ID '#],tbl_PV_Meta[Sub-Portfolio])</f>
        <v>Sub-Portfolio 7</v>
      </c>
      <c r="V1430" s="41">
        <f>IF(MONTH(tbl_PV_Milestones[[#This Row],[Baseline Date]])&lt;7,YEAR(tbl_PV_Milestones[[#This Row],[Baseline Date]]),YEAR(tbl_PV_Milestones[[#This Row],[Baseline Date]])+1)</f>
        <v>2025</v>
      </c>
      <c r="W1430" s="41">
        <f>IF(MONTH(tbl_PV_Milestones[[#This Row],[Actual/Schedule Finish]])&lt;7,YEAR(tbl_PV_Milestones[[#This Row],[Actual/Schedule Finish]]),YEAR(tbl_PV_Milestones[[#This Row],[Actual/Schedule Finish]])+1)</f>
        <v>2025</v>
      </c>
      <c r="X1430" s="41" t="str">
        <f>IF(OR(tbl_PV_Milestones[[#This Row],[Project Status]]="Completed",tbl_PV_Milestones[[#This Row],[Project Status]]="Assumed Completed"),"Yes","No")</f>
        <v>Yes</v>
      </c>
      <c r="Y1430" s="41">
        <f>IF(tbl_PV_Milestones[[#This Row],[Baseline Date]]="",1,0)</f>
        <v>0</v>
      </c>
      <c r="Z1430" s="41">
        <f>IF(tbl_PV_Milestones[[#This Row],[Baseline Date]]&lt;PV_Meta!$B$7,1,0)</f>
        <v>1</v>
      </c>
      <c r="AA1430" s="41">
        <f>IF(tbl_PV_Milestones[[#This Row],[Complete]]="Yes",1,0)</f>
        <v>1</v>
      </c>
      <c r="AB1430" s="41">
        <f>IF(AND(tbl_PV_Milestones[[#This Row],[BL FY]]=2025,tbl_PV_Milestones[[#This Row],[Baseline Date]]&lt;PV_Meta!$B$7),1,0)</f>
        <v>1</v>
      </c>
      <c r="AC1430" s="41">
        <f>IF(AND(tbl_PV_Milestones[[#This Row],[Planned YTD]]=1,tbl_PV_Milestones[[#This Row],[Complete]]="Yes"),1,0)</f>
        <v>1</v>
      </c>
      <c r="AD1430" s="41">
        <f>IF(AND(tbl_PV_Milestones[[#This Row],[Actual/Schedule Finish]]&lt;PV_Meta!$B$7,tbl_PV_Milestones[[#This Row],[Complete]]="No",tbl_PV_Milestones[[#This Row],[Project Status]]&lt;&gt;"On Hold"),1,0)</f>
        <v>0</v>
      </c>
      <c r="AE1430" s="41">
        <f>IF(AND(tbl_PV_Milestones[[#This Row],[Actual/Schedule Finish]]&gt;tbl_PV_Milestones[[#This Row],[Baseline Date]],tbl_PV_Milestones[[#This Row],[Complete]]="No",tbl_PV_Milestones[[#This Row],[Project Status]]&lt;&gt;"On Hold",tbl_PV_Milestones[[#This Row],[Overdue]]=0,tbl_PV_Milestones[[#This Row],[To be Baselined]]&lt;&gt;1),1,0)</f>
        <v>0</v>
      </c>
      <c r="AF1430" s="41">
        <f>IF(AND(tbl_PV_Milestones[[#This Row],[BL FY]]=2025,tbl_PV_Milestones[[#This Row],[Finish FY]]&gt;2025),1,0)</f>
        <v>0</v>
      </c>
      <c r="AG1430" s="56" t="str">
        <f>_xlfn.XLOOKUP(tbl_PV_Milestones[[#This Row],[Work ID]],tbl_PV_Meta[Work ID '#],tbl_PV_Meta[Project Manager/Owner],,0)</f>
        <v>Project Manager 29</v>
      </c>
      <c r="AH1430" s="6"/>
    </row>
    <row r="1431" spans="4:34" x14ac:dyDescent="0.25">
      <c r="D1431" s="6" t="s">
        <v>806</v>
      </c>
      <c r="E1431" s="6" t="s">
        <v>503</v>
      </c>
      <c r="F1431" s="6" t="s">
        <v>1731</v>
      </c>
      <c r="G1431" s="6" t="s">
        <v>746</v>
      </c>
      <c r="H1431" s="6" t="s">
        <v>505</v>
      </c>
      <c r="I1431" s="6" t="s">
        <v>522</v>
      </c>
      <c r="J1431" s="6" t="s">
        <v>806</v>
      </c>
      <c r="K1431" s="6" t="s">
        <v>61</v>
      </c>
      <c r="L1431" s="6" t="s">
        <v>95</v>
      </c>
      <c r="M1431" s="43"/>
      <c r="N1431" s="44" t="s">
        <v>1979</v>
      </c>
      <c r="O1431" s="39">
        <v>45516.708333333299</v>
      </c>
      <c r="P1431" s="39">
        <v>45516.708333333299</v>
      </c>
      <c r="Q1431" s="6">
        <v>0</v>
      </c>
      <c r="R1431" s="6">
        <v>0</v>
      </c>
      <c r="S1431" s="45" t="e">
        <f>_xlfn.CONCAT(#REF!,TRIM(tbl_PV_Milestones[[#This Row],[Milestone Description]]))</f>
        <v>#REF!</v>
      </c>
      <c r="T1431" s="84" t="str">
        <f>IF(COUNTIF(tbl_PV_Milestones[UID],tbl_PV_Milestones[[#This Row],[UID]])&gt;1,"Duplicate","")</f>
        <v>Duplicate</v>
      </c>
      <c r="U1431" s="42" t="str">
        <f>_xlfn.XLOOKUP(tbl_PV_Milestones[[#This Row],[Work ID]],tbl_PV_Meta[Work ID '#],tbl_PV_Meta[Sub-Portfolio])</f>
        <v>Sub-Portfolio 7</v>
      </c>
      <c r="V1431" s="41">
        <f>IF(MONTH(tbl_PV_Milestones[[#This Row],[Baseline Date]])&lt;7,YEAR(tbl_PV_Milestones[[#This Row],[Baseline Date]]),YEAR(tbl_PV_Milestones[[#This Row],[Baseline Date]])+1)</f>
        <v>2025</v>
      </c>
      <c r="W1431" s="41">
        <f>IF(MONTH(tbl_PV_Milestones[[#This Row],[Actual/Schedule Finish]])&lt;7,YEAR(tbl_PV_Milestones[[#This Row],[Actual/Schedule Finish]]),YEAR(tbl_PV_Milestones[[#This Row],[Actual/Schedule Finish]])+1)</f>
        <v>2025</v>
      </c>
      <c r="X1431" s="41" t="str">
        <f>IF(OR(tbl_PV_Milestones[[#This Row],[Project Status]]="Completed",tbl_PV_Milestones[[#This Row],[Project Status]]="Assumed Completed"),"Yes","No")</f>
        <v>Yes</v>
      </c>
      <c r="Y1431" s="41">
        <f>IF(tbl_PV_Milestones[[#This Row],[Baseline Date]]="",1,0)</f>
        <v>0</v>
      </c>
      <c r="Z1431" s="41">
        <f>IF(tbl_PV_Milestones[[#This Row],[Baseline Date]]&lt;PV_Meta!$B$7,1,0)</f>
        <v>1</v>
      </c>
      <c r="AA1431" s="41">
        <f>IF(tbl_PV_Milestones[[#This Row],[Complete]]="Yes",1,0)</f>
        <v>1</v>
      </c>
      <c r="AB1431" s="41">
        <f>IF(AND(tbl_PV_Milestones[[#This Row],[BL FY]]=2025,tbl_PV_Milestones[[#This Row],[Baseline Date]]&lt;PV_Meta!$B$7),1,0)</f>
        <v>1</v>
      </c>
      <c r="AC1431" s="41">
        <f>IF(AND(tbl_PV_Milestones[[#This Row],[Planned YTD]]=1,tbl_PV_Milestones[[#This Row],[Complete]]="Yes"),1,0)</f>
        <v>1</v>
      </c>
      <c r="AD1431" s="41">
        <f>IF(AND(tbl_PV_Milestones[[#This Row],[Actual/Schedule Finish]]&lt;PV_Meta!$B$7,tbl_PV_Milestones[[#This Row],[Complete]]="No",tbl_PV_Milestones[[#This Row],[Project Status]]&lt;&gt;"On Hold"),1,0)</f>
        <v>0</v>
      </c>
      <c r="AE1431" s="41">
        <f>IF(AND(tbl_PV_Milestones[[#This Row],[Actual/Schedule Finish]]&gt;tbl_PV_Milestones[[#This Row],[Baseline Date]],tbl_PV_Milestones[[#This Row],[Complete]]="No",tbl_PV_Milestones[[#This Row],[Project Status]]&lt;&gt;"On Hold",tbl_PV_Milestones[[#This Row],[Overdue]]=0,tbl_PV_Milestones[[#This Row],[To be Baselined]]&lt;&gt;1),1,0)</f>
        <v>0</v>
      </c>
      <c r="AF1431" s="41">
        <f>IF(AND(tbl_PV_Milestones[[#This Row],[BL FY]]=2025,tbl_PV_Milestones[[#This Row],[Finish FY]]&gt;2025),1,0)</f>
        <v>0</v>
      </c>
      <c r="AG1431" s="56" t="str">
        <f>_xlfn.XLOOKUP(tbl_PV_Milestones[[#This Row],[Work ID]],tbl_PV_Meta[Work ID '#],tbl_PV_Meta[Project Manager/Owner],,0)</f>
        <v>Project Manager 29</v>
      </c>
      <c r="AH1431" s="6"/>
    </row>
    <row r="1432" spans="4:34" x14ac:dyDescent="0.25">
      <c r="D1432" s="6" t="s">
        <v>806</v>
      </c>
      <c r="E1432" s="6" t="s">
        <v>503</v>
      </c>
      <c r="F1432" s="6" t="s">
        <v>1731</v>
      </c>
      <c r="G1432" s="6" t="s">
        <v>543</v>
      </c>
      <c r="H1432" s="6" t="s">
        <v>519</v>
      </c>
      <c r="I1432" s="6" t="s">
        <v>522</v>
      </c>
      <c r="J1432" s="6" t="s">
        <v>806</v>
      </c>
      <c r="K1432" s="6" t="s">
        <v>61</v>
      </c>
      <c r="L1432" s="6" t="s">
        <v>95</v>
      </c>
      <c r="M1432" s="43"/>
      <c r="N1432" s="44" t="s">
        <v>1979</v>
      </c>
      <c r="O1432" s="39">
        <v>45516.708333333299</v>
      </c>
      <c r="P1432" s="39">
        <v>45516.708333333299</v>
      </c>
      <c r="Q1432" s="6">
        <v>0</v>
      </c>
      <c r="R1432" s="6">
        <v>0</v>
      </c>
      <c r="S1432" s="45" t="e">
        <f>_xlfn.CONCAT(#REF!,TRIM(tbl_PV_Milestones[[#This Row],[Milestone Description]]))</f>
        <v>#REF!</v>
      </c>
      <c r="T1432" s="84" t="str">
        <f>IF(COUNTIF(tbl_PV_Milestones[UID],tbl_PV_Milestones[[#This Row],[UID]])&gt;1,"Duplicate","")</f>
        <v>Duplicate</v>
      </c>
      <c r="U1432" s="42" t="str">
        <f>_xlfn.XLOOKUP(tbl_PV_Milestones[[#This Row],[Work ID]],tbl_PV_Meta[Work ID '#],tbl_PV_Meta[Sub-Portfolio])</f>
        <v>Sub-Portfolio 7</v>
      </c>
      <c r="V1432" s="41">
        <f>IF(MONTH(tbl_PV_Milestones[[#This Row],[Baseline Date]])&lt;7,YEAR(tbl_PV_Milestones[[#This Row],[Baseline Date]]),YEAR(tbl_PV_Milestones[[#This Row],[Baseline Date]])+1)</f>
        <v>2025</v>
      </c>
      <c r="W1432" s="41">
        <f>IF(MONTH(tbl_PV_Milestones[[#This Row],[Actual/Schedule Finish]])&lt;7,YEAR(tbl_PV_Milestones[[#This Row],[Actual/Schedule Finish]]),YEAR(tbl_PV_Milestones[[#This Row],[Actual/Schedule Finish]])+1)</f>
        <v>2025</v>
      </c>
      <c r="X1432" s="41" t="str">
        <f>IF(OR(tbl_PV_Milestones[[#This Row],[Project Status]]="Completed",tbl_PV_Milestones[[#This Row],[Project Status]]="Assumed Completed"),"Yes","No")</f>
        <v>Yes</v>
      </c>
      <c r="Y1432" s="41">
        <f>IF(tbl_PV_Milestones[[#This Row],[Baseline Date]]="",1,0)</f>
        <v>0</v>
      </c>
      <c r="Z1432" s="41">
        <f>IF(tbl_PV_Milestones[[#This Row],[Baseline Date]]&lt;PV_Meta!$B$7,1,0)</f>
        <v>1</v>
      </c>
      <c r="AA1432" s="41">
        <f>IF(tbl_PV_Milestones[[#This Row],[Complete]]="Yes",1,0)</f>
        <v>1</v>
      </c>
      <c r="AB1432" s="41">
        <f>IF(AND(tbl_PV_Milestones[[#This Row],[BL FY]]=2025,tbl_PV_Milestones[[#This Row],[Baseline Date]]&lt;PV_Meta!$B$7),1,0)</f>
        <v>1</v>
      </c>
      <c r="AC1432" s="41">
        <f>IF(AND(tbl_PV_Milestones[[#This Row],[Planned YTD]]=1,tbl_PV_Milestones[[#This Row],[Complete]]="Yes"),1,0)</f>
        <v>1</v>
      </c>
      <c r="AD1432" s="41">
        <f>IF(AND(tbl_PV_Milestones[[#This Row],[Actual/Schedule Finish]]&lt;PV_Meta!$B$7,tbl_PV_Milestones[[#This Row],[Complete]]="No",tbl_PV_Milestones[[#This Row],[Project Status]]&lt;&gt;"On Hold"),1,0)</f>
        <v>0</v>
      </c>
      <c r="AE1432" s="41">
        <f>IF(AND(tbl_PV_Milestones[[#This Row],[Actual/Schedule Finish]]&gt;tbl_PV_Milestones[[#This Row],[Baseline Date]],tbl_PV_Milestones[[#This Row],[Complete]]="No",tbl_PV_Milestones[[#This Row],[Project Status]]&lt;&gt;"On Hold",tbl_PV_Milestones[[#This Row],[Overdue]]=0,tbl_PV_Milestones[[#This Row],[To be Baselined]]&lt;&gt;1),1,0)</f>
        <v>0</v>
      </c>
      <c r="AF1432" s="41">
        <f>IF(AND(tbl_PV_Milestones[[#This Row],[BL FY]]=2025,tbl_PV_Milestones[[#This Row],[Finish FY]]&gt;2025),1,0)</f>
        <v>0</v>
      </c>
      <c r="AG1432" s="56" t="str">
        <f>_xlfn.XLOOKUP(tbl_PV_Milestones[[#This Row],[Work ID]],tbl_PV_Meta[Work ID '#],tbl_PV_Meta[Project Manager/Owner],,0)</f>
        <v>Project Manager 29</v>
      </c>
      <c r="AH1432" s="6"/>
    </row>
    <row r="1433" spans="4:34" x14ac:dyDescent="0.25">
      <c r="D1433" s="6" t="s">
        <v>806</v>
      </c>
      <c r="E1433" s="6" t="s">
        <v>503</v>
      </c>
      <c r="F1433" s="6" t="s">
        <v>1731</v>
      </c>
      <c r="G1433" s="6" t="s">
        <v>558</v>
      </c>
      <c r="H1433" s="6" t="s">
        <v>505</v>
      </c>
      <c r="I1433" s="6" t="s">
        <v>510</v>
      </c>
      <c r="J1433" s="6" t="s">
        <v>806</v>
      </c>
      <c r="K1433" s="6" t="s">
        <v>61</v>
      </c>
      <c r="L1433" s="6" t="s">
        <v>95</v>
      </c>
      <c r="M1433" s="43"/>
      <c r="N1433" s="44" t="s">
        <v>1979</v>
      </c>
      <c r="O1433" s="39">
        <v>45596.708333333299</v>
      </c>
      <c r="P1433" s="39">
        <v>45596.708333333299</v>
      </c>
      <c r="Q1433" s="6">
        <v>0</v>
      </c>
      <c r="R1433" s="6">
        <v>0</v>
      </c>
      <c r="S1433" s="45" t="e">
        <f>_xlfn.CONCAT(#REF!,TRIM(tbl_PV_Milestones[[#This Row],[Milestone Description]]))</f>
        <v>#REF!</v>
      </c>
      <c r="T1433" s="84" t="str">
        <f>IF(COUNTIF(tbl_PV_Milestones[UID],tbl_PV_Milestones[[#This Row],[UID]])&gt;1,"Duplicate","")</f>
        <v>Duplicate</v>
      </c>
      <c r="U1433" s="42" t="str">
        <f>_xlfn.XLOOKUP(tbl_PV_Milestones[[#This Row],[Work ID]],tbl_PV_Meta[Work ID '#],tbl_PV_Meta[Sub-Portfolio])</f>
        <v>Sub-Portfolio 7</v>
      </c>
      <c r="V1433" s="41">
        <f>IF(MONTH(tbl_PV_Milestones[[#This Row],[Baseline Date]])&lt;7,YEAR(tbl_PV_Milestones[[#This Row],[Baseline Date]]),YEAR(tbl_PV_Milestones[[#This Row],[Baseline Date]])+1)</f>
        <v>2025</v>
      </c>
      <c r="W1433" s="41">
        <f>IF(MONTH(tbl_PV_Milestones[[#This Row],[Actual/Schedule Finish]])&lt;7,YEAR(tbl_PV_Milestones[[#This Row],[Actual/Schedule Finish]]),YEAR(tbl_PV_Milestones[[#This Row],[Actual/Schedule Finish]])+1)</f>
        <v>2025</v>
      </c>
      <c r="X1433" s="41" t="str">
        <f>IF(OR(tbl_PV_Milestones[[#This Row],[Project Status]]="Completed",tbl_PV_Milestones[[#This Row],[Project Status]]="Assumed Completed"),"Yes","No")</f>
        <v>Yes</v>
      </c>
      <c r="Y1433" s="41">
        <f>IF(tbl_PV_Milestones[[#This Row],[Baseline Date]]="",1,0)</f>
        <v>0</v>
      </c>
      <c r="Z1433" s="41">
        <f>IF(tbl_PV_Milestones[[#This Row],[Baseline Date]]&lt;PV_Meta!$B$7,1,0)</f>
        <v>1</v>
      </c>
      <c r="AA1433" s="41">
        <f>IF(tbl_PV_Milestones[[#This Row],[Complete]]="Yes",1,0)</f>
        <v>1</v>
      </c>
      <c r="AB1433" s="41">
        <f>IF(AND(tbl_PV_Milestones[[#This Row],[BL FY]]=2025,tbl_PV_Milestones[[#This Row],[Baseline Date]]&lt;PV_Meta!$B$7),1,0)</f>
        <v>1</v>
      </c>
      <c r="AC1433" s="41">
        <f>IF(AND(tbl_PV_Milestones[[#This Row],[Planned YTD]]=1,tbl_PV_Milestones[[#This Row],[Complete]]="Yes"),1,0)</f>
        <v>1</v>
      </c>
      <c r="AD1433" s="41">
        <f>IF(AND(tbl_PV_Milestones[[#This Row],[Actual/Schedule Finish]]&lt;PV_Meta!$B$7,tbl_PV_Milestones[[#This Row],[Complete]]="No",tbl_PV_Milestones[[#This Row],[Project Status]]&lt;&gt;"On Hold"),1,0)</f>
        <v>0</v>
      </c>
      <c r="AE1433" s="41">
        <f>IF(AND(tbl_PV_Milestones[[#This Row],[Actual/Schedule Finish]]&gt;tbl_PV_Milestones[[#This Row],[Baseline Date]],tbl_PV_Milestones[[#This Row],[Complete]]="No",tbl_PV_Milestones[[#This Row],[Project Status]]&lt;&gt;"On Hold",tbl_PV_Milestones[[#This Row],[Overdue]]=0,tbl_PV_Milestones[[#This Row],[To be Baselined]]&lt;&gt;1),1,0)</f>
        <v>0</v>
      </c>
      <c r="AF1433" s="41">
        <f>IF(AND(tbl_PV_Milestones[[#This Row],[BL FY]]=2025,tbl_PV_Milestones[[#This Row],[Finish FY]]&gt;2025),1,0)</f>
        <v>0</v>
      </c>
      <c r="AG1433" s="56" t="str">
        <f>_xlfn.XLOOKUP(tbl_PV_Milestones[[#This Row],[Work ID]],tbl_PV_Meta[Work ID '#],tbl_PV_Meta[Project Manager/Owner],,0)</f>
        <v>Project Manager 29</v>
      </c>
      <c r="AH1433" s="6"/>
    </row>
    <row r="1434" spans="4:34" x14ac:dyDescent="0.25">
      <c r="D1434" s="6" t="s">
        <v>806</v>
      </c>
      <c r="E1434" s="6" t="s">
        <v>614</v>
      </c>
      <c r="F1434" s="6" t="s">
        <v>1731</v>
      </c>
      <c r="G1434" s="6" t="s">
        <v>559</v>
      </c>
      <c r="H1434" s="6" t="s">
        <v>505</v>
      </c>
      <c r="I1434" s="6" t="s">
        <v>510</v>
      </c>
      <c r="J1434" s="6" t="s">
        <v>806</v>
      </c>
      <c r="K1434" s="6" t="s">
        <v>61</v>
      </c>
      <c r="L1434" s="6" t="s">
        <v>95</v>
      </c>
      <c r="M1434" s="43"/>
      <c r="N1434" s="44" t="s">
        <v>1979</v>
      </c>
      <c r="O1434" s="39">
        <v>45596.708333333299</v>
      </c>
      <c r="P1434" s="39">
        <v>45597.708333333299</v>
      </c>
      <c r="Q1434" s="6">
        <v>1</v>
      </c>
      <c r="R1434" s="6">
        <v>1.4326647564469901E-3</v>
      </c>
      <c r="S1434" s="45" t="e">
        <f>_xlfn.CONCAT(#REF!,TRIM(tbl_PV_Milestones[[#This Row],[Milestone Description]]))</f>
        <v>#REF!</v>
      </c>
      <c r="T1434" s="84" t="str">
        <f>IF(COUNTIF(tbl_PV_Milestones[UID],tbl_PV_Milestones[[#This Row],[UID]])&gt;1,"Duplicate","")</f>
        <v>Duplicate</v>
      </c>
      <c r="U1434" s="42" t="str">
        <f>_xlfn.XLOOKUP(tbl_PV_Milestones[[#This Row],[Work ID]],tbl_PV_Meta[Work ID '#],tbl_PV_Meta[Sub-Portfolio])</f>
        <v>Sub-Portfolio 7</v>
      </c>
      <c r="V1434" s="41">
        <f>IF(MONTH(tbl_PV_Milestones[[#This Row],[Baseline Date]])&lt;7,YEAR(tbl_PV_Milestones[[#This Row],[Baseline Date]]),YEAR(tbl_PV_Milestones[[#This Row],[Baseline Date]])+1)</f>
        <v>2025</v>
      </c>
      <c r="W1434" s="41">
        <f>IF(MONTH(tbl_PV_Milestones[[#This Row],[Actual/Schedule Finish]])&lt;7,YEAR(tbl_PV_Milestones[[#This Row],[Actual/Schedule Finish]]),YEAR(tbl_PV_Milestones[[#This Row],[Actual/Schedule Finish]])+1)</f>
        <v>2025</v>
      </c>
      <c r="X1434" s="41" t="str">
        <f>IF(OR(tbl_PV_Milestones[[#This Row],[Project Status]]="Completed",tbl_PV_Milestones[[#This Row],[Project Status]]="Assumed Completed"),"Yes","No")</f>
        <v>Yes</v>
      </c>
      <c r="Y1434" s="41">
        <f>IF(tbl_PV_Milestones[[#This Row],[Baseline Date]]="",1,0)</f>
        <v>0</v>
      </c>
      <c r="Z1434" s="41">
        <f>IF(tbl_PV_Milestones[[#This Row],[Baseline Date]]&lt;PV_Meta!$B$7,1,0)</f>
        <v>1</v>
      </c>
      <c r="AA1434" s="41">
        <f>IF(tbl_PV_Milestones[[#This Row],[Complete]]="Yes",1,0)</f>
        <v>1</v>
      </c>
      <c r="AB1434" s="41">
        <f>IF(AND(tbl_PV_Milestones[[#This Row],[BL FY]]=2025,tbl_PV_Milestones[[#This Row],[Baseline Date]]&lt;PV_Meta!$B$7),1,0)</f>
        <v>1</v>
      </c>
      <c r="AC1434" s="41">
        <f>IF(AND(tbl_PV_Milestones[[#This Row],[Planned YTD]]=1,tbl_PV_Milestones[[#This Row],[Complete]]="Yes"),1,0)</f>
        <v>1</v>
      </c>
      <c r="AD1434" s="41">
        <f>IF(AND(tbl_PV_Milestones[[#This Row],[Actual/Schedule Finish]]&lt;PV_Meta!$B$7,tbl_PV_Milestones[[#This Row],[Complete]]="No",tbl_PV_Milestones[[#This Row],[Project Status]]&lt;&gt;"On Hold"),1,0)</f>
        <v>0</v>
      </c>
      <c r="AE1434" s="41">
        <f>IF(AND(tbl_PV_Milestones[[#This Row],[Actual/Schedule Finish]]&gt;tbl_PV_Milestones[[#This Row],[Baseline Date]],tbl_PV_Milestones[[#This Row],[Complete]]="No",tbl_PV_Milestones[[#This Row],[Project Status]]&lt;&gt;"On Hold",tbl_PV_Milestones[[#This Row],[Overdue]]=0,tbl_PV_Milestones[[#This Row],[To be Baselined]]&lt;&gt;1),1,0)</f>
        <v>0</v>
      </c>
      <c r="AF1434" s="41">
        <f>IF(AND(tbl_PV_Milestones[[#This Row],[BL FY]]=2025,tbl_PV_Milestones[[#This Row],[Finish FY]]&gt;2025),1,0)</f>
        <v>0</v>
      </c>
      <c r="AG1434" s="56" t="str">
        <f>_xlfn.XLOOKUP(tbl_PV_Milestones[[#This Row],[Work ID]],tbl_PV_Meta[Work ID '#],tbl_PV_Meta[Project Manager/Owner],,0)</f>
        <v>Project Manager 29</v>
      </c>
      <c r="AH1434" s="6"/>
    </row>
    <row r="1435" spans="4:34" x14ac:dyDescent="0.25">
      <c r="D1435" s="6" t="s">
        <v>806</v>
      </c>
      <c r="E1435" s="6" t="s">
        <v>580</v>
      </c>
      <c r="F1435" s="6" t="s">
        <v>1731</v>
      </c>
      <c r="G1435" s="6" t="s">
        <v>853</v>
      </c>
      <c r="H1435" s="6" t="s">
        <v>505</v>
      </c>
      <c r="I1435" s="6" t="s">
        <v>510</v>
      </c>
      <c r="J1435" s="6" t="s">
        <v>806</v>
      </c>
      <c r="K1435" s="6" t="s">
        <v>61</v>
      </c>
      <c r="L1435" s="6" t="s">
        <v>95</v>
      </c>
      <c r="M1435" s="43"/>
      <c r="N1435" s="44" t="s">
        <v>1979</v>
      </c>
      <c r="O1435" s="39">
        <v>45751.708333333299</v>
      </c>
      <c r="P1435" s="39">
        <v>45714.708333333299</v>
      </c>
      <c r="Q1435" s="6">
        <v>-27</v>
      </c>
      <c r="R1435" s="6">
        <v>-3.8681948424068802E-2</v>
      </c>
      <c r="S1435" s="45" t="e">
        <f>_xlfn.CONCAT(#REF!,TRIM(tbl_PV_Milestones[[#This Row],[Milestone Description]]))</f>
        <v>#REF!</v>
      </c>
      <c r="T1435" s="84" t="str">
        <f>IF(COUNTIF(tbl_PV_Milestones[UID],tbl_PV_Milestones[[#This Row],[UID]])&gt;1,"Duplicate","")</f>
        <v>Duplicate</v>
      </c>
      <c r="U1435" s="42" t="str">
        <f>_xlfn.XLOOKUP(tbl_PV_Milestones[[#This Row],[Work ID]],tbl_PV_Meta[Work ID '#],tbl_PV_Meta[Sub-Portfolio])</f>
        <v>Sub-Portfolio 7</v>
      </c>
      <c r="V1435" s="41">
        <f>IF(MONTH(tbl_PV_Milestones[[#This Row],[Baseline Date]])&lt;7,YEAR(tbl_PV_Milestones[[#This Row],[Baseline Date]]),YEAR(tbl_PV_Milestones[[#This Row],[Baseline Date]])+1)</f>
        <v>2025</v>
      </c>
      <c r="W1435" s="41">
        <f>IF(MONTH(tbl_PV_Milestones[[#This Row],[Actual/Schedule Finish]])&lt;7,YEAR(tbl_PV_Milestones[[#This Row],[Actual/Schedule Finish]]),YEAR(tbl_PV_Milestones[[#This Row],[Actual/Schedule Finish]])+1)</f>
        <v>2025</v>
      </c>
      <c r="X1435" s="41" t="str">
        <f>IF(OR(tbl_PV_Milestones[[#This Row],[Project Status]]="Completed",tbl_PV_Milestones[[#This Row],[Project Status]]="Assumed Completed"),"Yes","No")</f>
        <v>Yes</v>
      </c>
      <c r="Y1435" s="41">
        <f>IF(tbl_PV_Milestones[[#This Row],[Baseline Date]]="",1,0)</f>
        <v>0</v>
      </c>
      <c r="Z1435" s="41">
        <f>IF(tbl_PV_Milestones[[#This Row],[Baseline Date]]&lt;PV_Meta!$B$7,1,0)</f>
        <v>1</v>
      </c>
      <c r="AA1435" s="41">
        <f>IF(tbl_PV_Milestones[[#This Row],[Complete]]="Yes",1,0)</f>
        <v>1</v>
      </c>
      <c r="AB1435" s="41">
        <f>IF(AND(tbl_PV_Milestones[[#This Row],[BL FY]]=2025,tbl_PV_Milestones[[#This Row],[Baseline Date]]&lt;PV_Meta!$B$7),1,0)</f>
        <v>1</v>
      </c>
      <c r="AC1435" s="41">
        <f>IF(AND(tbl_PV_Milestones[[#This Row],[Planned YTD]]=1,tbl_PV_Milestones[[#This Row],[Complete]]="Yes"),1,0)</f>
        <v>1</v>
      </c>
      <c r="AD1435" s="41">
        <f>IF(AND(tbl_PV_Milestones[[#This Row],[Actual/Schedule Finish]]&lt;PV_Meta!$B$7,tbl_PV_Milestones[[#This Row],[Complete]]="No",tbl_PV_Milestones[[#This Row],[Project Status]]&lt;&gt;"On Hold"),1,0)</f>
        <v>0</v>
      </c>
      <c r="AE1435" s="41">
        <f>IF(AND(tbl_PV_Milestones[[#This Row],[Actual/Schedule Finish]]&gt;tbl_PV_Milestones[[#This Row],[Baseline Date]],tbl_PV_Milestones[[#This Row],[Complete]]="No",tbl_PV_Milestones[[#This Row],[Project Status]]&lt;&gt;"On Hold",tbl_PV_Milestones[[#This Row],[Overdue]]=0,tbl_PV_Milestones[[#This Row],[To be Baselined]]&lt;&gt;1),1,0)</f>
        <v>0</v>
      </c>
      <c r="AF1435" s="41">
        <f>IF(AND(tbl_PV_Milestones[[#This Row],[BL FY]]=2025,tbl_PV_Milestones[[#This Row],[Finish FY]]&gt;2025),1,0)</f>
        <v>0</v>
      </c>
      <c r="AG1435" s="56" t="str">
        <f>_xlfn.XLOOKUP(tbl_PV_Milestones[[#This Row],[Work ID]],tbl_PV_Meta[Work ID '#],tbl_PV_Meta[Project Manager/Owner],,0)</f>
        <v>Project Manager 29</v>
      </c>
      <c r="AH1435" s="6"/>
    </row>
    <row r="1436" spans="4:34" x14ac:dyDescent="0.25">
      <c r="D1436" s="6" t="s">
        <v>806</v>
      </c>
      <c r="E1436" s="6" t="s">
        <v>520</v>
      </c>
      <c r="F1436" s="6" t="s">
        <v>1731</v>
      </c>
      <c r="G1436" s="6" t="s">
        <v>514</v>
      </c>
      <c r="H1436" s="6" t="s">
        <v>505</v>
      </c>
      <c r="I1436" s="6" t="s">
        <v>510</v>
      </c>
      <c r="J1436" s="6" t="s">
        <v>806</v>
      </c>
      <c r="K1436" s="6" t="s">
        <v>61</v>
      </c>
      <c r="L1436" s="6" t="s">
        <v>95</v>
      </c>
      <c r="M1436" s="43"/>
      <c r="N1436" s="44" t="s">
        <v>1979</v>
      </c>
      <c r="O1436" s="39">
        <v>45761.708333333299</v>
      </c>
      <c r="P1436" s="39">
        <v>45709.708333333299</v>
      </c>
      <c r="Q1436" s="6">
        <v>-36</v>
      </c>
      <c r="R1436" s="6">
        <v>-5.1575931232091698E-2</v>
      </c>
      <c r="S1436" s="45" t="e">
        <f>_xlfn.CONCAT(#REF!,TRIM(tbl_PV_Milestones[[#This Row],[Milestone Description]]))</f>
        <v>#REF!</v>
      </c>
      <c r="T1436" s="84" t="str">
        <f>IF(COUNTIF(tbl_PV_Milestones[UID],tbl_PV_Milestones[[#This Row],[UID]])&gt;1,"Duplicate","")</f>
        <v>Duplicate</v>
      </c>
      <c r="U1436" s="42" t="str">
        <f>_xlfn.XLOOKUP(tbl_PV_Milestones[[#This Row],[Work ID]],tbl_PV_Meta[Work ID '#],tbl_PV_Meta[Sub-Portfolio])</f>
        <v>Sub-Portfolio 7</v>
      </c>
      <c r="V1436" s="41">
        <f>IF(MONTH(tbl_PV_Milestones[[#This Row],[Baseline Date]])&lt;7,YEAR(tbl_PV_Milestones[[#This Row],[Baseline Date]]),YEAR(tbl_PV_Milestones[[#This Row],[Baseline Date]])+1)</f>
        <v>2025</v>
      </c>
      <c r="W1436" s="41">
        <f>IF(MONTH(tbl_PV_Milestones[[#This Row],[Actual/Schedule Finish]])&lt;7,YEAR(tbl_PV_Milestones[[#This Row],[Actual/Schedule Finish]]),YEAR(tbl_PV_Milestones[[#This Row],[Actual/Schedule Finish]])+1)</f>
        <v>2025</v>
      </c>
      <c r="X1436" s="41" t="str">
        <f>IF(OR(tbl_PV_Milestones[[#This Row],[Project Status]]="Completed",tbl_PV_Milestones[[#This Row],[Project Status]]="Assumed Completed"),"Yes","No")</f>
        <v>Yes</v>
      </c>
      <c r="Y1436" s="41">
        <f>IF(tbl_PV_Milestones[[#This Row],[Baseline Date]]="",1,0)</f>
        <v>0</v>
      </c>
      <c r="Z1436" s="41">
        <f>IF(tbl_PV_Milestones[[#This Row],[Baseline Date]]&lt;PV_Meta!$B$7,1,0)</f>
        <v>1</v>
      </c>
      <c r="AA1436" s="41">
        <f>IF(tbl_PV_Milestones[[#This Row],[Complete]]="Yes",1,0)</f>
        <v>1</v>
      </c>
      <c r="AB1436" s="41">
        <f>IF(AND(tbl_PV_Milestones[[#This Row],[BL FY]]=2025,tbl_PV_Milestones[[#This Row],[Baseline Date]]&lt;PV_Meta!$B$7),1,0)</f>
        <v>1</v>
      </c>
      <c r="AC1436" s="41">
        <f>IF(AND(tbl_PV_Milestones[[#This Row],[Planned YTD]]=1,tbl_PV_Milestones[[#This Row],[Complete]]="Yes"),1,0)</f>
        <v>1</v>
      </c>
      <c r="AD1436" s="41">
        <f>IF(AND(tbl_PV_Milestones[[#This Row],[Actual/Schedule Finish]]&lt;PV_Meta!$B$7,tbl_PV_Milestones[[#This Row],[Complete]]="No",tbl_PV_Milestones[[#This Row],[Project Status]]&lt;&gt;"On Hold"),1,0)</f>
        <v>0</v>
      </c>
      <c r="AE1436" s="41">
        <f>IF(AND(tbl_PV_Milestones[[#This Row],[Actual/Schedule Finish]]&gt;tbl_PV_Milestones[[#This Row],[Baseline Date]],tbl_PV_Milestones[[#This Row],[Complete]]="No",tbl_PV_Milestones[[#This Row],[Project Status]]&lt;&gt;"On Hold",tbl_PV_Milestones[[#This Row],[Overdue]]=0,tbl_PV_Milestones[[#This Row],[To be Baselined]]&lt;&gt;1),1,0)</f>
        <v>0</v>
      </c>
      <c r="AF1436" s="41">
        <f>IF(AND(tbl_PV_Milestones[[#This Row],[BL FY]]=2025,tbl_PV_Milestones[[#This Row],[Finish FY]]&gt;2025),1,0)</f>
        <v>0</v>
      </c>
      <c r="AG1436" s="56" t="str">
        <f>_xlfn.XLOOKUP(tbl_PV_Milestones[[#This Row],[Work ID]],tbl_PV_Meta[Work ID '#],tbl_PV_Meta[Project Manager/Owner],,0)</f>
        <v>Project Manager 29</v>
      </c>
      <c r="AH1436" s="6"/>
    </row>
    <row r="1437" spans="4:34" x14ac:dyDescent="0.25">
      <c r="D1437" s="6" t="s">
        <v>806</v>
      </c>
      <c r="E1437" s="6" t="s">
        <v>520</v>
      </c>
      <c r="F1437" s="6" t="s">
        <v>1731</v>
      </c>
      <c r="G1437" s="6" t="s">
        <v>548</v>
      </c>
      <c r="H1437" s="6" t="s">
        <v>505</v>
      </c>
      <c r="I1437" s="6" t="s">
        <v>510</v>
      </c>
      <c r="J1437" s="6" t="s">
        <v>806</v>
      </c>
      <c r="K1437" s="6" t="s">
        <v>61</v>
      </c>
      <c r="L1437" s="6" t="s">
        <v>95</v>
      </c>
      <c r="M1437" s="43"/>
      <c r="N1437" s="44" t="s">
        <v>1979</v>
      </c>
      <c r="O1437" s="39">
        <v>45777.708333333299</v>
      </c>
      <c r="P1437" s="39">
        <v>45702.708333333299</v>
      </c>
      <c r="Q1437" s="6">
        <v>-50</v>
      </c>
      <c r="R1437" s="6">
        <v>-7.1633237822349594E-2</v>
      </c>
      <c r="S1437" s="45" t="e">
        <f>_xlfn.CONCAT(#REF!,TRIM(tbl_PV_Milestones[[#This Row],[Milestone Description]]))</f>
        <v>#REF!</v>
      </c>
      <c r="T1437" s="84" t="str">
        <f>IF(COUNTIF(tbl_PV_Milestones[UID],tbl_PV_Milestones[[#This Row],[UID]])&gt;1,"Duplicate","")</f>
        <v>Duplicate</v>
      </c>
      <c r="U1437" s="42" t="str">
        <f>_xlfn.XLOOKUP(tbl_PV_Milestones[[#This Row],[Work ID]],tbl_PV_Meta[Work ID '#],tbl_PV_Meta[Sub-Portfolio])</f>
        <v>Sub-Portfolio 7</v>
      </c>
      <c r="V1437" s="41">
        <f>IF(MONTH(tbl_PV_Milestones[[#This Row],[Baseline Date]])&lt;7,YEAR(tbl_PV_Milestones[[#This Row],[Baseline Date]]),YEAR(tbl_PV_Milestones[[#This Row],[Baseline Date]])+1)</f>
        <v>2025</v>
      </c>
      <c r="W1437" s="41">
        <f>IF(MONTH(tbl_PV_Milestones[[#This Row],[Actual/Schedule Finish]])&lt;7,YEAR(tbl_PV_Milestones[[#This Row],[Actual/Schedule Finish]]),YEAR(tbl_PV_Milestones[[#This Row],[Actual/Schedule Finish]])+1)</f>
        <v>2025</v>
      </c>
      <c r="X1437" s="41" t="str">
        <f>IF(OR(tbl_PV_Milestones[[#This Row],[Project Status]]="Completed",tbl_PV_Milestones[[#This Row],[Project Status]]="Assumed Completed"),"Yes","No")</f>
        <v>Yes</v>
      </c>
      <c r="Y1437" s="41">
        <f>IF(tbl_PV_Milestones[[#This Row],[Baseline Date]]="",1,0)</f>
        <v>0</v>
      </c>
      <c r="Z1437" s="41">
        <f>IF(tbl_PV_Milestones[[#This Row],[Baseline Date]]&lt;PV_Meta!$B$7,1,0)</f>
        <v>1</v>
      </c>
      <c r="AA1437" s="41">
        <f>IF(tbl_PV_Milestones[[#This Row],[Complete]]="Yes",1,0)</f>
        <v>1</v>
      </c>
      <c r="AB1437" s="41">
        <f>IF(AND(tbl_PV_Milestones[[#This Row],[BL FY]]=2025,tbl_PV_Milestones[[#This Row],[Baseline Date]]&lt;PV_Meta!$B$7),1,0)</f>
        <v>1</v>
      </c>
      <c r="AC1437" s="41">
        <f>IF(AND(tbl_PV_Milestones[[#This Row],[Planned YTD]]=1,tbl_PV_Milestones[[#This Row],[Complete]]="Yes"),1,0)</f>
        <v>1</v>
      </c>
      <c r="AD1437" s="41">
        <f>IF(AND(tbl_PV_Milestones[[#This Row],[Actual/Schedule Finish]]&lt;PV_Meta!$B$7,tbl_PV_Milestones[[#This Row],[Complete]]="No",tbl_PV_Milestones[[#This Row],[Project Status]]&lt;&gt;"On Hold"),1,0)</f>
        <v>0</v>
      </c>
      <c r="AE1437" s="41">
        <f>IF(AND(tbl_PV_Milestones[[#This Row],[Actual/Schedule Finish]]&gt;tbl_PV_Milestones[[#This Row],[Baseline Date]],tbl_PV_Milestones[[#This Row],[Complete]]="No",tbl_PV_Milestones[[#This Row],[Project Status]]&lt;&gt;"On Hold",tbl_PV_Milestones[[#This Row],[Overdue]]=0,tbl_PV_Milestones[[#This Row],[To be Baselined]]&lt;&gt;1),1,0)</f>
        <v>0</v>
      </c>
      <c r="AF1437" s="41">
        <f>IF(AND(tbl_PV_Milestones[[#This Row],[BL FY]]=2025,tbl_PV_Milestones[[#This Row],[Finish FY]]&gt;2025),1,0)</f>
        <v>0</v>
      </c>
      <c r="AG1437" s="56" t="str">
        <f>_xlfn.XLOOKUP(tbl_PV_Milestones[[#This Row],[Work ID]],tbl_PV_Meta[Work ID '#],tbl_PV_Meta[Project Manager/Owner],,0)</f>
        <v>Project Manager 29</v>
      </c>
      <c r="AH1437" s="6"/>
    </row>
    <row r="1438" spans="4:34" x14ac:dyDescent="0.25">
      <c r="D1438" s="6" t="s">
        <v>806</v>
      </c>
      <c r="E1438" s="6" t="s">
        <v>520</v>
      </c>
      <c r="F1438" s="6" t="s">
        <v>1731</v>
      </c>
      <c r="G1438" s="6" t="s">
        <v>549</v>
      </c>
      <c r="H1438" s="6" t="s">
        <v>505</v>
      </c>
      <c r="I1438" s="6" t="s">
        <v>510</v>
      </c>
      <c r="J1438" s="6" t="s">
        <v>806</v>
      </c>
      <c r="K1438" s="6" t="s">
        <v>61</v>
      </c>
      <c r="L1438" s="6" t="s">
        <v>95</v>
      </c>
      <c r="M1438" s="43"/>
      <c r="N1438" s="44" t="s">
        <v>1979</v>
      </c>
      <c r="O1438" s="39">
        <v>45782.708333333299</v>
      </c>
      <c r="P1438" s="39">
        <v>45688.708333333299</v>
      </c>
      <c r="Q1438" s="6">
        <v>-63</v>
      </c>
      <c r="R1438" s="6">
        <v>-9.02578796561605E-2</v>
      </c>
      <c r="S1438" s="45" t="e">
        <f>_xlfn.CONCAT(#REF!,TRIM(tbl_PV_Milestones[[#This Row],[Milestone Description]]))</f>
        <v>#REF!</v>
      </c>
      <c r="T1438" s="84" t="str">
        <f>IF(COUNTIF(tbl_PV_Milestones[UID],tbl_PV_Milestones[[#This Row],[UID]])&gt;1,"Duplicate","")</f>
        <v>Duplicate</v>
      </c>
      <c r="U1438" s="42" t="str">
        <f>_xlfn.XLOOKUP(tbl_PV_Milestones[[#This Row],[Work ID]],tbl_PV_Meta[Work ID '#],tbl_PV_Meta[Sub-Portfolio])</f>
        <v>Sub-Portfolio 7</v>
      </c>
      <c r="V1438" s="41">
        <f>IF(MONTH(tbl_PV_Milestones[[#This Row],[Baseline Date]])&lt;7,YEAR(tbl_PV_Milestones[[#This Row],[Baseline Date]]),YEAR(tbl_PV_Milestones[[#This Row],[Baseline Date]])+1)</f>
        <v>2025</v>
      </c>
      <c r="W1438" s="41">
        <f>IF(MONTH(tbl_PV_Milestones[[#This Row],[Actual/Schedule Finish]])&lt;7,YEAR(tbl_PV_Milestones[[#This Row],[Actual/Schedule Finish]]),YEAR(tbl_PV_Milestones[[#This Row],[Actual/Schedule Finish]])+1)</f>
        <v>2025</v>
      </c>
      <c r="X1438" s="41" t="str">
        <f>IF(OR(tbl_PV_Milestones[[#This Row],[Project Status]]="Completed",tbl_PV_Milestones[[#This Row],[Project Status]]="Assumed Completed"),"Yes","No")</f>
        <v>Yes</v>
      </c>
      <c r="Y1438" s="41">
        <f>IF(tbl_PV_Milestones[[#This Row],[Baseline Date]]="",1,0)</f>
        <v>0</v>
      </c>
      <c r="Z1438" s="41">
        <f>IF(tbl_PV_Milestones[[#This Row],[Baseline Date]]&lt;PV_Meta!$B$7,1,0)</f>
        <v>1</v>
      </c>
      <c r="AA1438" s="41">
        <f>IF(tbl_PV_Milestones[[#This Row],[Complete]]="Yes",1,0)</f>
        <v>1</v>
      </c>
      <c r="AB1438" s="41">
        <f>IF(AND(tbl_PV_Milestones[[#This Row],[BL FY]]=2025,tbl_PV_Milestones[[#This Row],[Baseline Date]]&lt;PV_Meta!$B$7),1,0)</f>
        <v>1</v>
      </c>
      <c r="AC1438" s="41">
        <f>IF(AND(tbl_PV_Milestones[[#This Row],[Planned YTD]]=1,tbl_PV_Milestones[[#This Row],[Complete]]="Yes"),1,0)</f>
        <v>1</v>
      </c>
      <c r="AD1438" s="41">
        <f>IF(AND(tbl_PV_Milestones[[#This Row],[Actual/Schedule Finish]]&lt;PV_Meta!$B$7,tbl_PV_Milestones[[#This Row],[Complete]]="No",tbl_PV_Milestones[[#This Row],[Project Status]]&lt;&gt;"On Hold"),1,0)</f>
        <v>0</v>
      </c>
      <c r="AE1438" s="41">
        <f>IF(AND(tbl_PV_Milestones[[#This Row],[Actual/Schedule Finish]]&gt;tbl_PV_Milestones[[#This Row],[Baseline Date]],tbl_PV_Milestones[[#This Row],[Complete]]="No",tbl_PV_Milestones[[#This Row],[Project Status]]&lt;&gt;"On Hold",tbl_PV_Milestones[[#This Row],[Overdue]]=0,tbl_PV_Milestones[[#This Row],[To be Baselined]]&lt;&gt;1),1,0)</f>
        <v>0</v>
      </c>
      <c r="AF1438" s="41">
        <f>IF(AND(tbl_PV_Milestones[[#This Row],[BL FY]]=2025,tbl_PV_Milestones[[#This Row],[Finish FY]]&gt;2025),1,0)</f>
        <v>0</v>
      </c>
      <c r="AG1438" s="56" t="str">
        <f>_xlfn.XLOOKUP(tbl_PV_Milestones[[#This Row],[Work ID]],tbl_PV_Meta[Work ID '#],tbl_PV_Meta[Project Manager/Owner],,0)</f>
        <v>Project Manager 29</v>
      </c>
      <c r="AH1438" s="6"/>
    </row>
    <row r="1439" spans="4:34" x14ac:dyDescent="0.25">
      <c r="D1439" s="6" t="s">
        <v>806</v>
      </c>
      <c r="E1439" s="6" t="s">
        <v>520</v>
      </c>
      <c r="F1439" s="6" t="s">
        <v>1731</v>
      </c>
      <c r="G1439" s="6" t="s">
        <v>556</v>
      </c>
      <c r="H1439" s="6" t="s">
        <v>505</v>
      </c>
      <c r="I1439" s="6" t="s">
        <v>510</v>
      </c>
      <c r="J1439" s="6" t="s">
        <v>806</v>
      </c>
      <c r="K1439" s="6" t="s">
        <v>61</v>
      </c>
      <c r="L1439" s="6" t="s">
        <v>95</v>
      </c>
      <c r="M1439" s="43"/>
      <c r="N1439" s="44" t="s">
        <v>1979</v>
      </c>
      <c r="O1439" s="39">
        <v>45783.708333333299</v>
      </c>
      <c r="P1439" s="39">
        <v>45715.708333333299</v>
      </c>
      <c r="Q1439" s="6">
        <v>-45</v>
      </c>
      <c r="R1439" s="6">
        <v>-6.4469914040114595E-2</v>
      </c>
      <c r="S1439" s="45" t="e">
        <f>_xlfn.CONCAT(#REF!,TRIM(tbl_PV_Milestones[[#This Row],[Milestone Description]]))</f>
        <v>#REF!</v>
      </c>
      <c r="T1439" s="84" t="str">
        <f>IF(COUNTIF(tbl_PV_Milestones[UID],tbl_PV_Milestones[[#This Row],[UID]])&gt;1,"Duplicate","")</f>
        <v>Duplicate</v>
      </c>
      <c r="U1439" s="42" t="str">
        <f>_xlfn.XLOOKUP(tbl_PV_Milestones[[#This Row],[Work ID]],tbl_PV_Meta[Work ID '#],tbl_PV_Meta[Sub-Portfolio])</f>
        <v>Sub-Portfolio 7</v>
      </c>
      <c r="V1439" s="41">
        <f>IF(MONTH(tbl_PV_Milestones[[#This Row],[Baseline Date]])&lt;7,YEAR(tbl_PV_Milestones[[#This Row],[Baseline Date]]),YEAR(tbl_PV_Milestones[[#This Row],[Baseline Date]])+1)</f>
        <v>2025</v>
      </c>
      <c r="W1439" s="41">
        <f>IF(MONTH(tbl_PV_Milestones[[#This Row],[Actual/Schedule Finish]])&lt;7,YEAR(tbl_PV_Milestones[[#This Row],[Actual/Schedule Finish]]),YEAR(tbl_PV_Milestones[[#This Row],[Actual/Schedule Finish]])+1)</f>
        <v>2025</v>
      </c>
      <c r="X1439" s="41" t="str">
        <f>IF(OR(tbl_PV_Milestones[[#This Row],[Project Status]]="Completed",tbl_PV_Milestones[[#This Row],[Project Status]]="Assumed Completed"),"Yes","No")</f>
        <v>Yes</v>
      </c>
      <c r="Y1439" s="41">
        <f>IF(tbl_PV_Milestones[[#This Row],[Baseline Date]]="",1,0)</f>
        <v>0</v>
      </c>
      <c r="Z1439" s="41">
        <f>IF(tbl_PV_Milestones[[#This Row],[Baseline Date]]&lt;PV_Meta!$B$7,1,0)</f>
        <v>1</v>
      </c>
      <c r="AA1439" s="41">
        <f>IF(tbl_PV_Milestones[[#This Row],[Complete]]="Yes",1,0)</f>
        <v>1</v>
      </c>
      <c r="AB1439" s="41">
        <f>IF(AND(tbl_PV_Milestones[[#This Row],[BL FY]]=2025,tbl_PV_Milestones[[#This Row],[Baseline Date]]&lt;PV_Meta!$B$7),1,0)</f>
        <v>1</v>
      </c>
      <c r="AC1439" s="41">
        <f>IF(AND(tbl_PV_Milestones[[#This Row],[Planned YTD]]=1,tbl_PV_Milestones[[#This Row],[Complete]]="Yes"),1,0)</f>
        <v>1</v>
      </c>
      <c r="AD1439" s="41">
        <f>IF(AND(tbl_PV_Milestones[[#This Row],[Actual/Schedule Finish]]&lt;PV_Meta!$B$7,tbl_PV_Milestones[[#This Row],[Complete]]="No",tbl_PV_Milestones[[#This Row],[Project Status]]&lt;&gt;"On Hold"),1,0)</f>
        <v>0</v>
      </c>
      <c r="AE1439" s="41">
        <f>IF(AND(tbl_PV_Milestones[[#This Row],[Actual/Schedule Finish]]&gt;tbl_PV_Milestones[[#This Row],[Baseline Date]],tbl_PV_Milestones[[#This Row],[Complete]]="No",tbl_PV_Milestones[[#This Row],[Project Status]]&lt;&gt;"On Hold",tbl_PV_Milestones[[#This Row],[Overdue]]=0,tbl_PV_Milestones[[#This Row],[To be Baselined]]&lt;&gt;1),1,0)</f>
        <v>0</v>
      </c>
      <c r="AF1439" s="41">
        <f>IF(AND(tbl_PV_Milestones[[#This Row],[BL FY]]=2025,tbl_PV_Milestones[[#This Row],[Finish FY]]&gt;2025),1,0)</f>
        <v>0</v>
      </c>
      <c r="AG1439" s="56" t="str">
        <f>_xlfn.XLOOKUP(tbl_PV_Milestones[[#This Row],[Work ID]],tbl_PV_Meta[Work ID '#],tbl_PV_Meta[Project Manager/Owner],,0)</f>
        <v>Project Manager 29</v>
      </c>
      <c r="AH1439" s="6"/>
    </row>
    <row r="1440" spans="4:34" x14ac:dyDescent="0.25">
      <c r="D1440" s="6" t="s">
        <v>806</v>
      </c>
      <c r="E1440" s="6" t="s">
        <v>503</v>
      </c>
      <c r="F1440" s="6" t="s">
        <v>1694</v>
      </c>
      <c r="G1440" s="6" t="s">
        <v>738</v>
      </c>
      <c r="H1440" s="6" t="s">
        <v>505</v>
      </c>
      <c r="I1440" s="6" t="s">
        <v>522</v>
      </c>
      <c r="J1440" s="6" t="s">
        <v>806</v>
      </c>
      <c r="K1440" s="6" t="s">
        <v>39</v>
      </c>
      <c r="L1440" s="6" t="s">
        <v>80</v>
      </c>
      <c r="M1440" s="43"/>
      <c r="N1440" s="44" t="s">
        <v>1979</v>
      </c>
      <c r="O1440" s="39">
        <v>45510.708333333299</v>
      </c>
      <c r="P1440" s="39">
        <v>45510.708333333299</v>
      </c>
      <c r="Q1440" s="6">
        <v>0</v>
      </c>
      <c r="R1440" s="6">
        <v>0</v>
      </c>
      <c r="S1440" s="45" t="e">
        <f>_xlfn.CONCAT(#REF!,TRIM(tbl_PV_Milestones[[#This Row],[Milestone Description]]))</f>
        <v>#REF!</v>
      </c>
      <c r="T1440" s="84" t="str">
        <f>IF(COUNTIF(tbl_PV_Milestones[UID],tbl_PV_Milestones[[#This Row],[UID]])&gt;1,"Duplicate","")</f>
        <v>Duplicate</v>
      </c>
      <c r="U1440" s="42" t="str">
        <f>_xlfn.XLOOKUP(tbl_PV_Milestones[[#This Row],[Work ID]],tbl_PV_Meta[Work ID '#],tbl_PV_Meta[Sub-Portfolio])</f>
        <v>Sub-Portfolio 7</v>
      </c>
      <c r="V1440" s="41">
        <f>IF(MONTH(tbl_PV_Milestones[[#This Row],[Baseline Date]])&lt;7,YEAR(tbl_PV_Milestones[[#This Row],[Baseline Date]]),YEAR(tbl_PV_Milestones[[#This Row],[Baseline Date]])+1)</f>
        <v>2025</v>
      </c>
      <c r="W1440" s="41">
        <f>IF(MONTH(tbl_PV_Milestones[[#This Row],[Actual/Schedule Finish]])&lt;7,YEAR(tbl_PV_Milestones[[#This Row],[Actual/Schedule Finish]]),YEAR(tbl_PV_Milestones[[#This Row],[Actual/Schedule Finish]])+1)</f>
        <v>2025</v>
      </c>
      <c r="X1440" s="41" t="str">
        <f>IF(OR(tbl_PV_Milestones[[#This Row],[Project Status]]="Completed",tbl_PV_Milestones[[#This Row],[Project Status]]="Assumed Completed"),"Yes","No")</f>
        <v>Yes</v>
      </c>
      <c r="Y1440" s="41">
        <f>IF(tbl_PV_Milestones[[#This Row],[Baseline Date]]="",1,0)</f>
        <v>0</v>
      </c>
      <c r="Z1440" s="41">
        <f>IF(tbl_PV_Milestones[[#This Row],[Baseline Date]]&lt;PV_Meta!$B$7,1,0)</f>
        <v>1</v>
      </c>
      <c r="AA1440" s="41">
        <f>IF(tbl_PV_Milestones[[#This Row],[Complete]]="Yes",1,0)</f>
        <v>1</v>
      </c>
      <c r="AB1440" s="41">
        <f>IF(AND(tbl_PV_Milestones[[#This Row],[BL FY]]=2025,tbl_PV_Milestones[[#This Row],[Baseline Date]]&lt;PV_Meta!$B$7),1,0)</f>
        <v>1</v>
      </c>
      <c r="AC1440" s="41">
        <f>IF(AND(tbl_PV_Milestones[[#This Row],[Planned YTD]]=1,tbl_PV_Milestones[[#This Row],[Complete]]="Yes"),1,0)</f>
        <v>1</v>
      </c>
      <c r="AD1440" s="41">
        <f>IF(AND(tbl_PV_Milestones[[#This Row],[Actual/Schedule Finish]]&lt;PV_Meta!$B$7,tbl_PV_Milestones[[#This Row],[Complete]]="No",tbl_PV_Milestones[[#This Row],[Project Status]]&lt;&gt;"On Hold"),1,0)</f>
        <v>0</v>
      </c>
      <c r="AE1440" s="41">
        <f>IF(AND(tbl_PV_Milestones[[#This Row],[Actual/Schedule Finish]]&gt;tbl_PV_Milestones[[#This Row],[Baseline Date]],tbl_PV_Milestones[[#This Row],[Complete]]="No",tbl_PV_Milestones[[#This Row],[Project Status]]&lt;&gt;"On Hold",tbl_PV_Milestones[[#This Row],[Overdue]]=0,tbl_PV_Milestones[[#This Row],[To be Baselined]]&lt;&gt;1),1,0)</f>
        <v>0</v>
      </c>
      <c r="AF1440" s="41">
        <f>IF(AND(tbl_PV_Milestones[[#This Row],[BL FY]]=2025,tbl_PV_Milestones[[#This Row],[Finish FY]]&gt;2025),1,0)</f>
        <v>0</v>
      </c>
      <c r="AG1440" s="56" t="str">
        <f>_xlfn.XLOOKUP(tbl_PV_Milestones[[#This Row],[Work ID]],tbl_PV_Meta[Work ID '#],tbl_PV_Meta[Project Manager/Owner],,0)</f>
        <v>Project Manager 8</v>
      </c>
      <c r="AH1440" s="6"/>
    </row>
    <row r="1441" spans="4:34" x14ac:dyDescent="0.25">
      <c r="D1441" s="6" t="s">
        <v>806</v>
      </c>
      <c r="E1441" s="6" t="s">
        <v>503</v>
      </c>
      <c r="F1441" s="6" t="s">
        <v>1694</v>
      </c>
      <c r="G1441" s="6" t="s">
        <v>630</v>
      </c>
      <c r="H1441" s="6" t="s">
        <v>505</v>
      </c>
      <c r="I1441" s="6" t="s">
        <v>522</v>
      </c>
      <c r="J1441" s="6" t="s">
        <v>806</v>
      </c>
      <c r="K1441" s="6" t="s">
        <v>39</v>
      </c>
      <c r="L1441" s="6" t="s">
        <v>80</v>
      </c>
      <c r="M1441" s="43"/>
      <c r="N1441" s="44" t="s">
        <v>1979</v>
      </c>
      <c r="O1441" s="39">
        <v>45534.708333333299</v>
      </c>
      <c r="P1441" s="39">
        <v>45534.708333333299</v>
      </c>
      <c r="Q1441" s="6">
        <v>0</v>
      </c>
      <c r="R1441" s="6">
        <v>0</v>
      </c>
      <c r="S1441" s="45" t="e">
        <f>_xlfn.CONCAT(#REF!,TRIM(tbl_PV_Milestones[[#This Row],[Milestone Description]]))</f>
        <v>#REF!</v>
      </c>
      <c r="T1441" s="84" t="str">
        <f>IF(COUNTIF(tbl_PV_Milestones[UID],tbl_PV_Milestones[[#This Row],[UID]])&gt;1,"Duplicate","")</f>
        <v>Duplicate</v>
      </c>
      <c r="U1441" s="42" t="str">
        <f>_xlfn.XLOOKUP(tbl_PV_Milestones[[#This Row],[Work ID]],tbl_PV_Meta[Work ID '#],tbl_PV_Meta[Sub-Portfolio])</f>
        <v>Sub-Portfolio 7</v>
      </c>
      <c r="V1441" s="41">
        <f>IF(MONTH(tbl_PV_Milestones[[#This Row],[Baseline Date]])&lt;7,YEAR(tbl_PV_Milestones[[#This Row],[Baseline Date]]),YEAR(tbl_PV_Milestones[[#This Row],[Baseline Date]])+1)</f>
        <v>2025</v>
      </c>
      <c r="W1441" s="41">
        <f>IF(MONTH(tbl_PV_Milestones[[#This Row],[Actual/Schedule Finish]])&lt;7,YEAR(tbl_PV_Milestones[[#This Row],[Actual/Schedule Finish]]),YEAR(tbl_PV_Milestones[[#This Row],[Actual/Schedule Finish]])+1)</f>
        <v>2025</v>
      </c>
      <c r="X1441" s="41" t="str">
        <f>IF(OR(tbl_PV_Milestones[[#This Row],[Project Status]]="Completed",tbl_PV_Milestones[[#This Row],[Project Status]]="Assumed Completed"),"Yes","No")</f>
        <v>Yes</v>
      </c>
      <c r="Y1441" s="41">
        <f>IF(tbl_PV_Milestones[[#This Row],[Baseline Date]]="",1,0)</f>
        <v>0</v>
      </c>
      <c r="Z1441" s="41">
        <f>IF(tbl_PV_Milestones[[#This Row],[Baseline Date]]&lt;PV_Meta!$B$7,1,0)</f>
        <v>1</v>
      </c>
      <c r="AA1441" s="41">
        <f>IF(tbl_PV_Milestones[[#This Row],[Complete]]="Yes",1,0)</f>
        <v>1</v>
      </c>
      <c r="AB1441" s="41">
        <f>IF(AND(tbl_PV_Milestones[[#This Row],[BL FY]]=2025,tbl_PV_Milestones[[#This Row],[Baseline Date]]&lt;PV_Meta!$B$7),1,0)</f>
        <v>1</v>
      </c>
      <c r="AC1441" s="41">
        <f>IF(AND(tbl_PV_Milestones[[#This Row],[Planned YTD]]=1,tbl_PV_Milestones[[#This Row],[Complete]]="Yes"),1,0)</f>
        <v>1</v>
      </c>
      <c r="AD1441" s="41">
        <f>IF(AND(tbl_PV_Milestones[[#This Row],[Actual/Schedule Finish]]&lt;PV_Meta!$B$7,tbl_PV_Milestones[[#This Row],[Complete]]="No",tbl_PV_Milestones[[#This Row],[Project Status]]&lt;&gt;"On Hold"),1,0)</f>
        <v>0</v>
      </c>
      <c r="AE1441" s="41">
        <f>IF(AND(tbl_PV_Milestones[[#This Row],[Actual/Schedule Finish]]&gt;tbl_PV_Milestones[[#This Row],[Baseline Date]],tbl_PV_Milestones[[#This Row],[Complete]]="No",tbl_PV_Milestones[[#This Row],[Project Status]]&lt;&gt;"On Hold",tbl_PV_Milestones[[#This Row],[Overdue]]=0,tbl_PV_Milestones[[#This Row],[To be Baselined]]&lt;&gt;1),1,0)</f>
        <v>0</v>
      </c>
      <c r="AF1441" s="41">
        <f>IF(AND(tbl_PV_Milestones[[#This Row],[BL FY]]=2025,tbl_PV_Milestones[[#This Row],[Finish FY]]&gt;2025),1,0)</f>
        <v>0</v>
      </c>
      <c r="AG1441" s="56" t="str">
        <f>_xlfn.XLOOKUP(tbl_PV_Milestones[[#This Row],[Work ID]],tbl_PV_Meta[Work ID '#],tbl_PV_Meta[Project Manager/Owner],,0)</f>
        <v>Project Manager 8</v>
      </c>
      <c r="AH1441" s="6"/>
    </row>
    <row r="1442" spans="4:34" x14ac:dyDescent="0.25">
      <c r="D1442" s="6" t="s">
        <v>806</v>
      </c>
      <c r="E1442" s="6" t="s">
        <v>503</v>
      </c>
      <c r="F1442" s="6" t="s">
        <v>1694</v>
      </c>
      <c r="G1442" s="6" t="s">
        <v>521</v>
      </c>
      <c r="H1442" s="6" t="s">
        <v>505</v>
      </c>
      <c r="I1442" s="6" t="s">
        <v>522</v>
      </c>
      <c r="J1442" s="6" t="s">
        <v>806</v>
      </c>
      <c r="K1442" s="6" t="s">
        <v>39</v>
      </c>
      <c r="L1442" s="6" t="s">
        <v>80</v>
      </c>
      <c r="M1442" s="43"/>
      <c r="N1442" s="44" t="s">
        <v>1979</v>
      </c>
      <c r="O1442" s="39">
        <v>45537.708333333299</v>
      </c>
      <c r="P1442" s="39">
        <v>45537.708333333299</v>
      </c>
      <c r="Q1442" s="6">
        <v>0</v>
      </c>
      <c r="R1442" s="6">
        <v>0</v>
      </c>
      <c r="S1442" s="45" t="e">
        <f>_xlfn.CONCAT(#REF!,TRIM(tbl_PV_Milestones[[#This Row],[Milestone Description]]))</f>
        <v>#REF!</v>
      </c>
      <c r="T1442" s="84" t="str">
        <f>IF(COUNTIF(tbl_PV_Milestones[UID],tbl_PV_Milestones[[#This Row],[UID]])&gt;1,"Duplicate","")</f>
        <v>Duplicate</v>
      </c>
      <c r="U1442" s="42" t="str">
        <f>_xlfn.XLOOKUP(tbl_PV_Milestones[[#This Row],[Work ID]],tbl_PV_Meta[Work ID '#],tbl_PV_Meta[Sub-Portfolio])</f>
        <v>Sub-Portfolio 7</v>
      </c>
      <c r="V1442" s="41">
        <f>IF(MONTH(tbl_PV_Milestones[[#This Row],[Baseline Date]])&lt;7,YEAR(tbl_PV_Milestones[[#This Row],[Baseline Date]]),YEAR(tbl_PV_Milestones[[#This Row],[Baseline Date]])+1)</f>
        <v>2025</v>
      </c>
      <c r="W1442" s="41">
        <f>IF(MONTH(tbl_PV_Milestones[[#This Row],[Actual/Schedule Finish]])&lt;7,YEAR(tbl_PV_Milestones[[#This Row],[Actual/Schedule Finish]]),YEAR(tbl_PV_Milestones[[#This Row],[Actual/Schedule Finish]])+1)</f>
        <v>2025</v>
      </c>
      <c r="X1442" s="41" t="str">
        <f>IF(OR(tbl_PV_Milestones[[#This Row],[Project Status]]="Completed",tbl_PV_Milestones[[#This Row],[Project Status]]="Assumed Completed"),"Yes","No")</f>
        <v>Yes</v>
      </c>
      <c r="Y1442" s="41">
        <f>IF(tbl_PV_Milestones[[#This Row],[Baseline Date]]="",1,0)</f>
        <v>0</v>
      </c>
      <c r="Z1442" s="41">
        <f>IF(tbl_PV_Milestones[[#This Row],[Baseline Date]]&lt;PV_Meta!$B$7,1,0)</f>
        <v>1</v>
      </c>
      <c r="AA1442" s="41">
        <f>IF(tbl_PV_Milestones[[#This Row],[Complete]]="Yes",1,0)</f>
        <v>1</v>
      </c>
      <c r="AB1442" s="41">
        <f>IF(AND(tbl_PV_Milestones[[#This Row],[BL FY]]=2025,tbl_PV_Milestones[[#This Row],[Baseline Date]]&lt;PV_Meta!$B$7),1,0)</f>
        <v>1</v>
      </c>
      <c r="AC1442" s="41">
        <f>IF(AND(tbl_PV_Milestones[[#This Row],[Planned YTD]]=1,tbl_PV_Milestones[[#This Row],[Complete]]="Yes"),1,0)</f>
        <v>1</v>
      </c>
      <c r="AD1442" s="41">
        <f>IF(AND(tbl_PV_Milestones[[#This Row],[Actual/Schedule Finish]]&lt;PV_Meta!$B$7,tbl_PV_Milestones[[#This Row],[Complete]]="No",tbl_PV_Milestones[[#This Row],[Project Status]]&lt;&gt;"On Hold"),1,0)</f>
        <v>0</v>
      </c>
      <c r="AE1442" s="41">
        <f>IF(AND(tbl_PV_Milestones[[#This Row],[Actual/Schedule Finish]]&gt;tbl_PV_Milestones[[#This Row],[Baseline Date]],tbl_PV_Milestones[[#This Row],[Complete]]="No",tbl_PV_Milestones[[#This Row],[Project Status]]&lt;&gt;"On Hold",tbl_PV_Milestones[[#This Row],[Overdue]]=0,tbl_PV_Milestones[[#This Row],[To be Baselined]]&lt;&gt;1),1,0)</f>
        <v>0</v>
      </c>
      <c r="AF1442" s="41">
        <f>IF(AND(tbl_PV_Milestones[[#This Row],[BL FY]]=2025,tbl_PV_Milestones[[#This Row],[Finish FY]]&gt;2025),1,0)</f>
        <v>0</v>
      </c>
      <c r="AG1442" s="56" t="str">
        <f>_xlfn.XLOOKUP(tbl_PV_Milestones[[#This Row],[Work ID]],tbl_PV_Meta[Work ID '#],tbl_PV_Meta[Project Manager/Owner],,0)</f>
        <v>Project Manager 8</v>
      </c>
      <c r="AH1442" s="6"/>
    </row>
    <row r="1443" spans="4:34" x14ac:dyDescent="0.25">
      <c r="D1443" s="6" t="s">
        <v>806</v>
      </c>
      <c r="E1443" s="6" t="s">
        <v>503</v>
      </c>
      <c r="F1443" s="6" t="s">
        <v>1694</v>
      </c>
      <c r="G1443" s="6" t="s">
        <v>566</v>
      </c>
      <c r="H1443" s="6" t="s">
        <v>505</v>
      </c>
      <c r="I1443" s="6" t="s">
        <v>522</v>
      </c>
      <c r="J1443" s="6" t="s">
        <v>806</v>
      </c>
      <c r="K1443" s="6" t="s">
        <v>39</v>
      </c>
      <c r="L1443" s="6" t="s">
        <v>80</v>
      </c>
      <c r="M1443" s="43"/>
      <c r="N1443" s="44" t="s">
        <v>1979</v>
      </c>
      <c r="O1443" s="39">
        <v>45448.708333333299</v>
      </c>
      <c r="P1443" s="39">
        <v>45448.708333333299</v>
      </c>
      <c r="Q1443" s="6">
        <v>0</v>
      </c>
      <c r="R1443" s="6">
        <v>0</v>
      </c>
      <c r="S1443" s="45" t="e">
        <f>_xlfn.CONCAT(#REF!,TRIM(tbl_PV_Milestones[[#This Row],[Milestone Description]]))</f>
        <v>#REF!</v>
      </c>
      <c r="T1443" s="84" t="str">
        <f>IF(COUNTIF(tbl_PV_Milestones[UID],tbl_PV_Milestones[[#This Row],[UID]])&gt;1,"Duplicate","")</f>
        <v>Duplicate</v>
      </c>
      <c r="U1443" s="42" t="str">
        <f>_xlfn.XLOOKUP(tbl_PV_Milestones[[#This Row],[Work ID]],tbl_PV_Meta[Work ID '#],tbl_PV_Meta[Sub-Portfolio])</f>
        <v>Sub-Portfolio 7</v>
      </c>
      <c r="V1443" s="41">
        <f>IF(MONTH(tbl_PV_Milestones[[#This Row],[Baseline Date]])&lt;7,YEAR(tbl_PV_Milestones[[#This Row],[Baseline Date]]),YEAR(tbl_PV_Milestones[[#This Row],[Baseline Date]])+1)</f>
        <v>2024</v>
      </c>
      <c r="W1443" s="41">
        <f>IF(MONTH(tbl_PV_Milestones[[#This Row],[Actual/Schedule Finish]])&lt;7,YEAR(tbl_PV_Milestones[[#This Row],[Actual/Schedule Finish]]),YEAR(tbl_PV_Milestones[[#This Row],[Actual/Schedule Finish]])+1)</f>
        <v>2024</v>
      </c>
      <c r="X1443" s="41" t="str">
        <f>IF(OR(tbl_PV_Milestones[[#This Row],[Project Status]]="Completed",tbl_PV_Milestones[[#This Row],[Project Status]]="Assumed Completed"),"Yes","No")</f>
        <v>Yes</v>
      </c>
      <c r="Y1443" s="41">
        <f>IF(tbl_PV_Milestones[[#This Row],[Baseline Date]]="",1,0)</f>
        <v>0</v>
      </c>
      <c r="Z1443" s="41">
        <f>IF(tbl_PV_Milestones[[#This Row],[Baseline Date]]&lt;PV_Meta!$B$7,1,0)</f>
        <v>1</v>
      </c>
      <c r="AA1443" s="41">
        <f>IF(tbl_PV_Milestones[[#This Row],[Complete]]="Yes",1,0)</f>
        <v>1</v>
      </c>
      <c r="AB1443" s="41">
        <f>IF(AND(tbl_PV_Milestones[[#This Row],[BL FY]]=2025,tbl_PV_Milestones[[#This Row],[Baseline Date]]&lt;PV_Meta!$B$7),1,0)</f>
        <v>0</v>
      </c>
      <c r="AC1443" s="41">
        <f>IF(AND(tbl_PV_Milestones[[#This Row],[Planned YTD]]=1,tbl_PV_Milestones[[#This Row],[Complete]]="Yes"),1,0)</f>
        <v>0</v>
      </c>
      <c r="AD1443" s="41">
        <f>IF(AND(tbl_PV_Milestones[[#This Row],[Actual/Schedule Finish]]&lt;PV_Meta!$B$7,tbl_PV_Milestones[[#This Row],[Complete]]="No",tbl_PV_Milestones[[#This Row],[Project Status]]&lt;&gt;"On Hold"),1,0)</f>
        <v>0</v>
      </c>
      <c r="AE1443" s="41">
        <f>IF(AND(tbl_PV_Milestones[[#This Row],[Actual/Schedule Finish]]&gt;tbl_PV_Milestones[[#This Row],[Baseline Date]],tbl_PV_Milestones[[#This Row],[Complete]]="No",tbl_PV_Milestones[[#This Row],[Project Status]]&lt;&gt;"On Hold",tbl_PV_Milestones[[#This Row],[Overdue]]=0,tbl_PV_Milestones[[#This Row],[To be Baselined]]&lt;&gt;1),1,0)</f>
        <v>0</v>
      </c>
      <c r="AF1443" s="41">
        <f>IF(AND(tbl_PV_Milestones[[#This Row],[BL FY]]=2025,tbl_PV_Milestones[[#This Row],[Finish FY]]&gt;2025),1,0)</f>
        <v>0</v>
      </c>
      <c r="AG1443" s="56" t="str">
        <f>_xlfn.XLOOKUP(tbl_PV_Milestones[[#This Row],[Work ID]],tbl_PV_Meta[Work ID '#],tbl_PV_Meta[Project Manager/Owner],,0)</f>
        <v>Project Manager 8</v>
      </c>
      <c r="AH1443" s="6"/>
    </row>
    <row r="1444" spans="4:34" x14ac:dyDescent="0.25">
      <c r="D1444" s="6" t="s">
        <v>806</v>
      </c>
      <c r="E1444" s="6" t="s">
        <v>503</v>
      </c>
      <c r="F1444" s="6" t="s">
        <v>1694</v>
      </c>
      <c r="G1444" s="6" t="s">
        <v>572</v>
      </c>
      <c r="H1444" s="6" t="s">
        <v>505</v>
      </c>
      <c r="I1444" s="6" t="s">
        <v>522</v>
      </c>
      <c r="J1444" s="6" t="s">
        <v>806</v>
      </c>
      <c r="K1444" s="6" t="s">
        <v>39</v>
      </c>
      <c r="L1444" s="6" t="s">
        <v>80</v>
      </c>
      <c r="M1444" s="43"/>
      <c r="N1444" s="44" t="s">
        <v>1979</v>
      </c>
      <c r="O1444" s="39">
        <v>45713.708333333299</v>
      </c>
      <c r="P1444" s="39">
        <v>45713.708333333299</v>
      </c>
      <c r="Q1444" s="6">
        <v>0</v>
      </c>
      <c r="R1444" s="6">
        <v>0</v>
      </c>
      <c r="S1444" s="45" t="e">
        <f>_xlfn.CONCAT(#REF!,TRIM(tbl_PV_Milestones[[#This Row],[Milestone Description]]))</f>
        <v>#REF!</v>
      </c>
      <c r="T1444" s="84" t="str">
        <f>IF(COUNTIF(tbl_PV_Milestones[UID],tbl_PV_Milestones[[#This Row],[UID]])&gt;1,"Duplicate","")</f>
        <v>Duplicate</v>
      </c>
      <c r="U1444" s="42" t="str">
        <f>_xlfn.XLOOKUP(tbl_PV_Milestones[[#This Row],[Work ID]],tbl_PV_Meta[Work ID '#],tbl_PV_Meta[Sub-Portfolio])</f>
        <v>Sub-Portfolio 7</v>
      </c>
      <c r="V1444" s="41">
        <f>IF(MONTH(tbl_PV_Milestones[[#This Row],[Baseline Date]])&lt;7,YEAR(tbl_PV_Milestones[[#This Row],[Baseline Date]]),YEAR(tbl_PV_Milestones[[#This Row],[Baseline Date]])+1)</f>
        <v>2025</v>
      </c>
      <c r="W1444" s="41">
        <f>IF(MONTH(tbl_PV_Milestones[[#This Row],[Actual/Schedule Finish]])&lt;7,YEAR(tbl_PV_Milestones[[#This Row],[Actual/Schedule Finish]]),YEAR(tbl_PV_Milestones[[#This Row],[Actual/Schedule Finish]])+1)</f>
        <v>2025</v>
      </c>
      <c r="X1444" s="41" t="str">
        <f>IF(OR(tbl_PV_Milestones[[#This Row],[Project Status]]="Completed",tbl_PV_Milestones[[#This Row],[Project Status]]="Assumed Completed"),"Yes","No")</f>
        <v>Yes</v>
      </c>
      <c r="Y1444" s="41">
        <f>IF(tbl_PV_Milestones[[#This Row],[Baseline Date]]="",1,0)</f>
        <v>0</v>
      </c>
      <c r="Z1444" s="41">
        <f>IF(tbl_PV_Milestones[[#This Row],[Baseline Date]]&lt;PV_Meta!$B$7,1,0)</f>
        <v>1</v>
      </c>
      <c r="AA1444" s="41">
        <f>IF(tbl_PV_Milestones[[#This Row],[Complete]]="Yes",1,0)</f>
        <v>1</v>
      </c>
      <c r="AB1444" s="41">
        <f>IF(AND(tbl_PV_Milestones[[#This Row],[BL FY]]=2025,tbl_PV_Milestones[[#This Row],[Baseline Date]]&lt;PV_Meta!$B$7),1,0)</f>
        <v>1</v>
      </c>
      <c r="AC1444" s="41">
        <f>IF(AND(tbl_PV_Milestones[[#This Row],[Planned YTD]]=1,tbl_PV_Milestones[[#This Row],[Complete]]="Yes"),1,0)</f>
        <v>1</v>
      </c>
      <c r="AD1444" s="41">
        <f>IF(AND(tbl_PV_Milestones[[#This Row],[Actual/Schedule Finish]]&lt;PV_Meta!$B$7,tbl_PV_Milestones[[#This Row],[Complete]]="No",tbl_PV_Milestones[[#This Row],[Project Status]]&lt;&gt;"On Hold"),1,0)</f>
        <v>0</v>
      </c>
      <c r="AE1444" s="41">
        <f>IF(AND(tbl_PV_Milestones[[#This Row],[Actual/Schedule Finish]]&gt;tbl_PV_Milestones[[#This Row],[Baseline Date]],tbl_PV_Milestones[[#This Row],[Complete]]="No",tbl_PV_Milestones[[#This Row],[Project Status]]&lt;&gt;"On Hold",tbl_PV_Milestones[[#This Row],[Overdue]]=0,tbl_PV_Milestones[[#This Row],[To be Baselined]]&lt;&gt;1),1,0)</f>
        <v>0</v>
      </c>
      <c r="AF1444" s="41">
        <f>IF(AND(tbl_PV_Milestones[[#This Row],[BL FY]]=2025,tbl_PV_Milestones[[#This Row],[Finish FY]]&gt;2025),1,0)</f>
        <v>0</v>
      </c>
      <c r="AG1444" s="56" t="str">
        <f>_xlfn.XLOOKUP(tbl_PV_Milestones[[#This Row],[Work ID]],tbl_PV_Meta[Work ID '#],tbl_PV_Meta[Project Manager/Owner],,0)</f>
        <v>Project Manager 8</v>
      </c>
      <c r="AH1444" s="6"/>
    </row>
    <row r="1445" spans="4:34" x14ac:dyDescent="0.25">
      <c r="D1445" s="6" t="s">
        <v>806</v>
      </c>
      <c r="E1445" s="6" t="s">
        <v>503</v>
      </c>
      <c r="F1445" s="6" t="s">
        <v>1694</v>
      </c>
      <c r="G1445" s="6" t="s">
        <v>743</v>
      </c>
      <c r="H1445" s="6" t="s">
        <v>505</v>
      </c>
      <c r="I1445" s="6" t="s">
        <v>522</v>
      </c>
      <c r="J1445" s="6" t="s">
        <v>806</v>
      </c>
      <c r="K1445" s="6" t="s">
        <v>39</v>
      </c>
      <c r="L1445" s="6" t="s">
        <v>80</v>
      </c>
      <c r="M1445" s="43"/>
      <c r="N1445" s="44" t="s">
        <v>1979</v>
      </c>
      <c r="O1445" s="39">
        <v>45497.708333333299</v>
      </c>
      <c r="P1445" s="39">
        <v>45497.708333333299</v>
      </c>
      <c r="Q1445" s="6">
        <v>0</v>
      </c>
      <c r="R1445" s="6">
        <v>0</v>
      </c>
      <c r="S1445" s="45" t="e">
        <f>_xlfn.CONCAT(#REF!,TRIM(tbl_PV_Milestones[[#This Row],[Milestone Description]]))</f>
        <v>#REF!</v>
      </c>
      <c r="T1445" s="84" t="str">
        <f>IF(COUNTIF(tbl_PV_Milestones[UID],tbl_PV_Milestones[[#This Row],[UID]])&gt;1,"Duplicate","")</f>
        <v>Duplicate</v>
      </c>
      <c r="U1445" s="42" t="str">
        <f>_xlfn.XLOOKUP(tbl_PV_Milestones[[#This Row],[Work ID]],tbl_PV_Meta[Work ID '#],tbl_PV_Meta[Sub-Portfolio])</f>
        <v>Sub-Portfolio 7</v>
      </c>
      <c r="V1445" s="41">
        <f>IF(MONTH(tbl_PV_Milestones[[#This Row],[Baseline Date]])&lt;7,YEAR(tbl_PV_Milestones[[#This Row],[Baseline Date]]),YEAR(tbl_PV_Milestones[[#This Row],[Baseline Date]])+1)</f>
        <v>2025</v>
      </c>
      <c r="W1445" s="41">
        <f>IF(MONTH(tbl_PV_Milestones[[#This Row],[Actual/Schedule Finish]])&lt;7,YEAR(tbl_PV_Milestones[[#This Row],[Actual/Schedule Finish]]),YEAR(tbl_PV_Milestones[[#This Row],[Actual/Schedule Finish]])+1)</f>
        <v>2025</v>
      </c>
      <c r="X1445" s="41" t="str">
        <f>IF(OR(tbl_PV_Milestones[[#This Row],[Project Status]]="Completed",tbl_PV_Milestones[[#This Row],[Project Status]]="Assumed Completed"),"Yes","No")</f>
        <v>Yes</v>
      </c>
      <c r="Y1445" s="41">
        <f>IF(tbl_PV_Milestones[[#This Row],[Baseline Date]]="",1,0)</f>
        <v>0</v>
      </c>
      <c r="Z1445" s="41">
        <f>IF(tbl_PV_Milestones[[#This Row],[Baseline Date]]&lt;PV_Meta!$B$7,1,0)</f>
        <v>1</v>
      </c>
      <c r="AA1445" s="41">
        <f>IF(tbl_PV_Milestones[[#This Row],[Complete]]="Yes",1,0)</f>
        <v>1</v>
      </c>
      <c r="AB1445" s="41">
        <f>IF(AND(tbl_PV_Milestones[[#This Row],[BL FY]]=2025,tbl_PV_Milestones[[#This Row],[Baseline Date]]&lt;PV_Meta!$B$7),1,0)</f>
        <v>1</v>
      </c>
      <c r="AC1445" s="41">
        <f>IF(AND(tbl_PV_Milestones[[#This Row],[Planned YTD]]=1,tbl_PV_Milestones[[#This Row],[Complete]]="Yes"),1,0)</f>
        <v>1</v>
      </c>
      <c r="AD1445" s="41">
        <f>IF(AND(tbl_PV_Milestones[[#This Row],[Actual/Schedule Finish]]&lt;PV_Meta!$B$7,tbl_PV_Milestones[[#This Row],[Complete]]="No",tbl_PV_Milestones[[#This Row],[Project Status]]&lt;&gt;"On Hold"),1,0)</f>
        <v>0</v>
      </c>
      <c r="AE1445" s="41">
        <f>IF(AND(tbl_PV_Milestones[[#This Row],[Actual/Schedule Finish]]&gt;tbl_PV_Milestones[[#This Row],[Baseline Date]],tbl_PV_Milestones[[#This Row],[Complete]]="No",tbl_PV_Milestones[[#This Row],[Project Status]]&lt;&gt;"On Hold",tbl_PV_Milestones[[#This Row],[Overdue]]=0,tbl_PV_Milestones[[#This Row],[To be Baselined]]&lt;&gt;1),1,0)</f>
        <v>0</v>
      </c>
      <c r="AF1445" s="41">
        <f>IF(AND(tbl_PV_Milestones[[#This Row],[BL FY]]=2025,tbl_PV_Milestones[[#This Row],[Finish FY]]&gt;2025),1,0)</f>
        <v>0</v>
      </c>
      <c r="AG1445" s="56" t="str">
        <f>_xlfn.XLOOKUP(tbl_PV_Milestones[[#This Row],[Work ID]],tbl_PV_Meta[Work ID '#],tbl_PV_Meta[Project Manager/Owner],,0)</f>
        <v>Project Manager 8</v>
      </c>
      <c r="AH1445" s="6"/>
    </row>
    <row r="1446" spans="4:34" x14ac:dyDescent="0.25">
      <c r="D1446" s="6" t="s">
        <v>806</v>
      </c>
      <c r="E1446" s="6" t="s">
        <v>503</v>
      </c>
      <c r="F1446" s="6" t="s">
        <v>1694</v>
      </c>
      <c r="G1446" s="6" t="s">
        <v>569</v>
      </c>
      <c r="H1446" s="6" t="s">
        <v>505</v>
      </c>
      <c r="I1446" s="6" t="s">
        <v>522</v>
      </c>
      <c r="J1446" s="6" t="s">
        <v>806</v>
      </c>
      <c r="K1446" s="6" t="s">
        <v>39</v>
      </c>
      <c r="L1446" s="6" t="s">
        <v>80</v>
      </c>
      <c r="M1446" s="43"/>
      <c r="N1446" s="44" t="s">
        <v>1979</v>
      </c>
      <c r="O1446" s="39">
        <v>45713.708333333299</v>
      </c>
      <c r="P1446" s="39">
        <v>45713.708333333299</v>
      </c>
      <c r="Q1446" s="6">
        <v>0</v>
      </c>
      <c r="R1446" s="6">
        <v>0</v>
      </c>
      <c r="S1446" s="45" t="e">
        <f>_xlfn.CONCAT(#REF!,TRIM(tbl_PV_Milestones[[#This Row],[Milestone Description]]))</f>
        <v>#REF!</v>
      </c>
      <c r="T1446" s="84" t="str">
        <f>IF(COUNTIF(tbl_PV_Milestones[UID],tbl_PV_Milestones[[#This Row],[UID]])&gt;1,"Duplicate","")</f>
        <v>Duplicate</v>
      </c>
      <c r="U1446" s="42" t="str">
        <f>_xlfn.XLOOKUP(tbl_PV_Milestones[[#This Row],[Work ID]],tbl_PV_Meta[Work ID '#],tbl_PV_Meta[Sub-Portfolio])</f>
        <v>Sub-Portfolio 7</v>
      </c>
      <c r="V1446" s="41">
        <f>IF(MONTH(tbl_PV_Milestones[[#This Row],[Baseline Date]])&lt;7,YEAR(tbl_PV_Milestones[[#This Row],[Baseline Date]]),YEAR(tbl_PV_Milestones[[#This Row],[Baseline Date]])+1)</f>
        <v>2025</v>
      </c>
      <c r="W1446" s="41">
        <f>IF(MONTH(tbl_PV_Milestones[[#This Row],[Actual/Schedule Finish]])&lt;7,YEAR(tbl_PV_Milestones[[#This Row],[Actual/Schedule Finish]]),YEAR(tbl_PV_Milestones[[#This Row],[Actual/Schedule Finish]])+1)</f>
        <v>2025</v>
      </c>
      <c r="X1446" s="41" t="str">
        <f>IF(OR(tbl_PV_Milestones[[#This Row],[Project Status]]="Completed",tbl_PV_Milestones[[#This Row],[Project Status]]="Assumed Completed"),"Yes","No")</f>
        <v>Yes</v>
      </c>
      <c r="Y1446" s="41">
        <f>IF(tbl_PV_Milestones[[#This Row],[Baseline Date]]="",1,0)</f>
        <v>0</v>
      </c>
      <c r="Z1446" s="41">
        <f>IF(tbl_PV_Milestones[[#This Row],[Baseline Date]]&lt;PV_Meta!$B$7,1,0)</f>
        <v>1</v>
      </c>
      <c r="AA1446" s="41">
        <f>IF(tbl_PV_Milestones[[#This Row],[Complete]]="Yes",1,0)</f>
        <v>1</v>
      </c>
      <c r="AB1446" s="41">
        <f>IF(AND(tbl_PV_Milestones[[#This Row],[BL FY]]=2025,tbl_PV_Milestones[[#This Row],[Baseline Date]]&lt;PV_Meta!$B$7),1,0)</f>
        <v>1</v>
      </c>
      <c r="AC1446" s="41">
        <f>IF(AND(tbl_PV_Milestones[[#This Row],[Planned YTD]]=1,tbl_PV_Milestones[[#This Row],[Complete]]="Yes"),1,0)</f>
        <v>1</v>
      </c>
      <c r="AD1446" s="41">
        <f>IF(AND(tbl_PV_Milestones[[#This Row],[Actual/Schedule Finish]]&lt;PV_Meta!$B$7,tbl_PV_Milestones[[#This Row],[Complete]]="No",tbl_PV_Milestones[[#This Row],[Project Status]]&lt;&gt;"On Hold"),1,0)</f>
        <v>0</v>
      </c>
      <c r="AE1446" s="41">
        <f>IF(AND(tbl_PV_Milestones[[#This Row],[Actual/Schedule Finish]]&gt;tbl_PV_Milestones[[#This Row],[Baseline Date]],tbl_PV_Milestones[[#This Row],[Complete]]="No",tbl_PV_Milestones[[#This Row],[Project Status]]&lt;&gt;"On Hold",tbl_PV_Milestones[[#This Row],[Overdue]]=0,tbl_PV_Milestones[[#This Row],[To be Baselined]]&lt;&gt;1),1,0)</f>
        <v>0</v>
      </c>
      <c r="AF1446" s="41">
        <f>IF(AND(tbl_PV_Milestones[[#This Row],[BL FY]]=2025,tbl_PV_Milestones[[#This Row],[Finish FY]]&gt;2025),1,0)</f>
        <v>0</v>
      </c>
      <c r="AG1446" s="56" t="str">
        <f>_xlfn.XLOOKUP(tbl_PV_Milestones[[#This Row],[Work ID]],tbl_PV_Meta[Work ID '#],tbl_PV_Meta[Project Manager/Owner],,0)</f>
        <v>Project Manager 8</v>
      </c>
      <c r="AH1446" s="6"/>
    </row>
    <row r="1447" spans="4:34" x14ac:dyDescent="0.25">
      <c r="D1447" s="6" t="s">
        <v>806</v>
      </c>
      <c r="E1447" s="6" t="s">
        <v>503</v>
      </c>
      <c r="F1447" s="6" t="s">
        <v>1694</v>
      </c>
      <c r="G1447" s="6" t="s">
        <v>744</v>
      </c>
      <c r="H1447" s="6" t="s">
        <v>505</v>
      </c>
      <c r="I1447" s="6" t="s">
        <v>522</v>
      </c>
      <c r="J1447" s="6" t="s">
        <v>806</v>
      </c>
      <c r="K1447" s="6" t="s">
        <v>39</v>
      </c>
      <c r="L1447" s="6" t="s">
        <v>80</v>
      </c>
      <c r="M1447" s="43"/>
      <c r="N1447" s="44" t="s">
        <v>1979</v>
      </c>
      <c r="O1447" s="39">
        <v>45512.708333333299</v>
      </c>
      <c r="P1447" s="39">
        <v>45512.708333333299</v>
      </c>
      <c r="Q1447" s="6">
        <v>0</v>
      </c>
      <c r="R1447" s="6">
        <v>0</v>
      </c>
      <c r="S1447" s="45" t="e">
        <f>_xlfn.CONCAT(#REF!,TRIM(tbl_PV_Milestones[[#This Row],[Milestone Description]]))</f>
        <v>#REF!</v>
      </c>
      <c r="T1447" s="84" t="str">
        <f>IF(COUNTIF(tbl_PV_Milestones[UID],tbl_PV_Milestones[[#This Row],[UID]])&gt;1,"Duplicate","")</f>
        <v>Duplicate</v>
      </c>
      <c r="U1447" s="42" t="str">
        <f>_xlfn.XLOOKUP(tbl_PV_Milestones[[#This Row],[Work ID]],tbl_PV_Meta[Work ID '#],tbl_PV_Meta[Sub-Portfolio])</f>
        <v>Sub-Portfolio 7</v>
      </c>
      <c r="V1447" s="41">
        <f>IF(MONTH(tbl_PV_Milestones[[#This Row],[Baseline Date]])&lt;7,YEAR(tbl_PV_Milestones[[#This Row],[Baseline Date]]),YEAR(tbl_PV_Milestones[[#This Row],[Baseline Date]])+1)</f>
        <v>2025</v>
      </c>
      <c r="W1447" s="41">
        <f>IF(MONTH(tbl_PV_Milestones[[#This Row],[Actual/Schedule Finish]])&lt;7,YEAR(tbl_PV_Milestones[[#This Row],[Actual/Schedule Finish]]),YEAR(tbl_PV_Milestones[[#This Row],[Actual/Schedule Finish]])+1)</f>
        <v>2025</v>
      </c>
      <c r="X1447" s="41" t="str">
        <f>IF(OR(tbl_PV_Milestones[[#This Row],[Project Status]]="Completed",tbl_PV_Milestones[[#This Row],[Project Status]]="Assumed Completed"),"Yes","No")</f>
        <v>Yes</v>
      </c>
      <c r="Y1447" s="41">
        <f>IF(tbl_PV_Milestones[[#This Row],[Baseline Date]]="",1,0)</f>
        <v>0</v>
      </c>
      <c r="Z1447" s="41">
        <f>IF(tbl_PV_Milestones[[#This Row],[Baseline Date]]&lt;PV_Meta!$B$7,1,0)</f>
        <v>1</v>
      </c>
      <c r="AA1447" s="41">
        <f>IF(tbl_PV_Milestones[[#This Row],[Complete]]="Yes",1,0)</f>
        <v>1</v>
      </c>
      <c r="AB1447" s="41">
        <f>IF(AND(tbl_PV_Milestones[[#This Row],[BL FY]]=2025,tbl_PV_Milestones[[#This Row],[Baseline Date]]&lt;PV_Meta!$B$7),1,0)</f>
        <v>1</v>
      </c>
      <c r="AC1447" s="41">
        <f>IF(AND(tbl_PV_Milestones[[#This Row],[Planned YTD]]=1,tbl_PV_Milestones[[#This Row],[Complete]]="Yes"),1,0)</f>
        <v>1</v>
      </c>
      <c r="AD1447" s="41">
        <f>IF(AND(tbl_PV_Milestones[[#This Row],[Actual/Schedule Finish]]&lt;PV_Meta!$B$7,tbl_PV_Milestones[[#This Row],[Complete]]="No",tbl_PV_Milestones[[#This Row],[Project Status]]&lt;&gt;"On Hold"),1,0)</f>
        <v>0</v>
      </c>
      <c r="AE1447" s="41">
        <f>IF(AND(tbl_PV_Milestones[[#This Row],[Actual/Schedule Finish]]&gt;tbl_PV_Milestones[[#This Row],[Baseline Date]],tbl_PV_Milestones[[#This Row],[Complete]]="No",tbl_PV_Milestones[[#This Row],[Project Status]]&lt;&gt;"On Hold",tbl_PV_Milestones[[#This Row],[Overdue]]=0,tbl_PV_Milestones[[#This Row],[To be Baselined]]&lt;&gt;1),1,0)</f>
        <v>0</v>
      </c>
      <c r="AF1447" s="41">
        <f>IF(AND(tbl_PV_Milestones[[#This Row],[BL FY]]=2025,tbl_PV_Milestones[[#This Row],[Finish FY]]&gt;2025),1,0)</f>
        <v>0</v>
      </c>
      <c r="AG1447" s="56" t="str">
        <f>_xlfn.XLOOKUP(tbl_PV_Milestones[[#This Row],[Work ID]],tbl_PV_Meta[Work ID '#],tbl_PV_Meta[Project Manager/Owner],,0)</f>
        <v>Project Manager 8</v>
      </c>
      <c r="AH1447" s="6"/>
    </row>
    <row r="1448" spans="4:34" x14ac:dyDescent="0.25">
      <c r="D1448" s="6" t="s">
        <v>806</v>
      </c>
      <c r="E1448" s="6" t="s">
        <v>503</v>
      </c>
      <c r="F1448" s="6" t="s">
        <v>1694</v>
      </c>
      <c r="G1448" s="6" t="s">
        <v>567</v>
      </c>
      <c r="H1448" s="6" t="s">
        <v>505</v>
      </c>
      <c r="I1448" s="6" t="s">
        <v>522</v>
      </c>
      <c r="J1448" s="6" t="s">
        <v>806</v>
      </c>
      <c r="K1448" s="6" t="s">
        <v>39</v>
      </c>
      <c r="L1448" s="6" t="s">
        <v>80</v>
      </c>
      <c r="M1448" s="43"/>
      <c r="N1448" s="44" t="s">
        <v>1979</v>
      </c>
      <c r="O1448" s="39">
        <v>45525.708333333299</v>
      </c>
      <c r="P1448" s="39">
        <v>45525.708333333299</v>
      </c>
      <c r="Q1448" s="6">
        <v>0</v>
      </c>
      <c r="R1448" s="6">
        <v>0</v>
      </c>
      <c r="S1448" s="45" t="e">
        <f>_xlfn.CONCAT(#REF!,TRIM(tbl_PV_Milestones[[#This Row],[Milestone Description]]))</f>
        <v>#REF!</v>
      </c>
      <c r="T1448" s="84" t="str">
        <f>IF(COUNTIF(tbl_PV_Milestones[UID],tbl_PV_Milestones[[#This Row],[UID]])&gt;1,"Duplicate","")</f>
        <v>Duplicate</v>
      </c>
      <c r="U1448" s="42" t="str">
        <f>_xlfn.XLOOKUP(tbl_PV_Milestones[[#This Row],[Work ID]],tbl_PV_Meta[Work ID '#],tbl_PV_Meta[Sub-Portfolio])</f>
        <v>Sub-Portfolio 7</v>
      </c>
      <c r="V1448" s="41">
        <f>IF(MONTH(tbl_PV_Milestones[[#This Row],[Baseline Date]])&lt;7,YEAR(tbl_PV_Milestones[[#This Row],[Baseline Date]]),YEAR(tbl_PV_Milestones[[#This Row],[Baseline Date]])+1)</f>
        <v>2025</v>
      </c>
      <c r="W1448" s="41">
        <f>IF(MONTH(tbl_PV_Milestones[[#This Row],[Actual/Schedule Finish]])&lt;7,YEAR(tbl_PV_Milestones[[#This Row],[Actual/Schedule Finish]]),YEAR(tbl_PV_Milestones[[#This Row],[Actual/Schedule Finish]])+1)</f>
        <v>2025</v>
      </c>
      <c r="X1448" s="41" t="str">
        <f>IF(OR(tbl_PV_Milestones[[#This Row],[Project Status]]="Completed",tbl_PV_Milestones[[#This Row],[Project Status]]="Assumed Completed"),"Yes","No")</f>
        <v>Yes</v>
      </c>
      <c r="Y1448" s="41">
        <f>IF(tbl_PV_Milestones[[#This Row],[Baseline Date]]="",1,0)</f>
        <v>0</v>
      </c>
      <c r="Z1448" s="41">
        <f>IF(tbl_PV_Milestones[[#This Row],[Baseline Date]]&lt;PV_Meta!$B$7,1,0)</f>
        <v>1</v>
      </c>
      <c r="AA1448" s="41">
        <f>IF(tbl_PV_Milestones[[#This Row],[Complete]]="Yes",1,0)</f>
        <v>1</v>
      </c>
      <c r="AB1448" s="41">
        <f>IF(AND(tbl_PV_Milestones[[#This Row],[BL FY]]=2025,tbl_PV_Milestones[[#This Row],[Baseline Date]]&lt;PV_Meta!$B$7),1,0)</f>
        <v>1</v>
      </c>
      <c r="AC1448" s="41">
        <f>IF(AND(tbl_PV_Milestones[[#This Row],[Planned YTD]]=1,tbl_PV_Milestones[[#This Row],[Complete]]="Yes"),1,0)</f>
        <v>1</v>
      </c>
      <c r="AD1448" s="41">
        <f>IF(AND(tbl_PV_Milestones[[#This Row],[Actual/Schedule Finish]]&lt;PV_Meta!$B$7,tbl_PV_Milestones[[#This Row],[Complete]]="No",tbl_PV_Milestones[[#This Row],[Project Status]]&lt;&gt;"On Hold"),1,0)</f>
        <v>0</v>
      </c>
      <c r="AE1448" s="41">
        <f>IF(AND(tbl_PV_Milestones[[#This Row],[Actual/Schedule Finish]]&gt;tbl_PV_Milestones[[#This Row],[Baseline Date]],tbl_PV_Milestones[[#This Row],[Complete]]="No",tbl_PV_Milestones[[#This Row],[Project Status]]&lt;&gt;"On Hold",tbl_PV_Milestones[[#This Row],[Overdue]]=0,tbl_PV_Milestones[[#This Row],[To be Baselined]]&lt;&gt;1),1,0)</f>
        <v>0</v>
      </c>
      <c r="AF1448" s="41">
        <f>IF(AND(tbl_PV_Milestones[[#This Row],[BL FY]]=2025,tbl_PV_Milestones[[#This Row],[Finish FY]]&gt;2025),1,0)</f>
        <v>0</v>
      </c>
      <c r="AG1448" s="56" t="str">
        <f>_xlfn.XLOOKUP(tbl_PV_Milestones[[#This Row],[Work ID]],tbl_PV_Meta[Work ID '#],tbl_PV_Meta[Project Manager/Owner],,0)</f>
        <v>Project Manager 8</v>
      </c>
      <c r="AH1448" s="6"/>
    </row>
    <row r="1449" spans="4:34" x14ac:dyDescent="0.25">
      <c r="D1449" s="6" t="s">
        <v>806</v>
      </c>
      <c r="E1449" s="6" t="s">
        <v>503</v>
      </c>
      <c r="F1449" s="6" t="s">
        <v>1694</v>
      </c>
      <c r="G1449" s="6" t="s">
        <v>571</v>
      </c>
      <c r="H1449" s="6" t="s">
        <v>505</v>
      </c>
      <c r="I1449" s="6" t="s">
        <v>522</v>
      </c>
      <c r="J1449" s="6" t="s">
        <v>806</v>
      </c>
      <c r="K1449" s="6" t="s">
        <v>39</v>
      </c>
      <c r="L1449" s="6" t="s">
        <v>80</v>
      </c>
      <c r="M1449" s="43"/>
      <c r="N1449" s="44" t="s">
        <v>1979</v>
      </c>
      <c r="O1449" s="39">
        <v>45509.708333333299</v>
      </c>
      <c r="P1449" s="39">
        <v>45509.708333333299</v>
      </c>
      <c r="Q1449" s="6">
        <v>0</v>
      </c>
      <c r="R1449" s="6">
        <v>0</v>
      </c>
      <c r="S1449" s="45" t="e">
        <f>_xlfn.CONCAT(#REF!,TRIM(tbl_PV_Milestones[[#This Row],[Milestone Description]]))</f>
        <v>#REF!</v>
      </c>
      <c r="T1449" s="84" t="str">
        <f>IF(COUNTIF(tbl_PV_Milestones[UID],tbl_PV_Milestones[[#This Row],[UID]])&gt;1,"Duplicate","")</f>
        <v>Duplicate</v>
      </c>
      <c r="U1449" s="42" t="str">
        <f>_xlfn.XLOOKUP(tbl_PV_Milestones[[#This Row],[Work ID]],tbl_PV_Meta[Work ID '#],tbl_PV_Meta[Sub-Portfolio])</f>
        <v>Sub-Portfolio 7</v>
      </c>
      <c r="V1449" s="41">
        <f>IF(MONTH(tbl_PV_Milestones[[#This Row],[Baseline Date]])&lt;7,YEAR(tbl_PV_Milestones[[#This Row],[Baseline Date]]),YEAR(tbl_PV_Milestones[[#This Row],[Baseline Date]])+1)</f>
        <v>2025</v>
      </c>
      <c r="W1449" s="41">
        <f>IF(MONTH(tbl_PV_Milestones[[#This Row],[Actual/Schedule Finish]])&lt;7,YEAR(tbl_PV_Milestones[[#This Row],[Actual/Schedule Finish]]),YEAR(tbl_PV_Milestones[[#This Row],[Actual/Schedule Finish]])+1)</f>
        <v>2025</v>
      </c>
      <c r="X1449" s="41" t="str">
        <f>IF(OR(tbl_PV_Milestones[[#This Row],[Project Status]]="Completed",tbl_PV_Milestones[[#This Row],[Project Status]]="Assumed Completed"),"Yes","No")</f>
        <v>Yes</v>
      </c>
      <c r="Y1449" s="41">
        <f>IF(tbl_PV_Milestones[[#This Row],[Baseline Date]]="",1,0)</f>
        <v>0</v>
      </c>
      <c r="Z1449" s="41">
        <f>IF(tbl_PV_Milestones[[#This Row],[Baseline Date]]&lt;PV_Meta!$B$7,1,0)</f>
        <v>1</v>
      </c>
      <c r="AA1449" s="41">
        <f>IF(tbl_PV_Milestones[[#This Row],[Complete]]="Yes",1,0)</f>
        <v>1</v>
      </c>
      <c r="AB1449" s="41">
        <f>IF(AND(tbl_PV_Milestones[[#This Row],[BL FY]]=2025,tbl_PV_Milestones[[#This Row],[Baseline Date]]&lt;PV_Meta!$B$7),1,0)</f>
        <v>1</v>
      </c>
      <c r="AC1449" s="41">
        <f>IF(AND(tbl_PV_Milestones[[#This Row],[Planned YTD]]=1,tbl_PV_Milestones[[#This Row],[Complete]]="Yes"),1,0)</f>
        <v>1</v>
      </c>
      <c r="AD1449" s="41">
        <f>IF(AND(tbl_PV_Milestones[[#This Row],[Actual/Schedule Finish]]&lt;PV_Meta!$B$7,tbl_PV_Milestones[[#This Row],[Complete]]="No",tbl_PV_Milestones[[#This Row],[Project Status]]&lt;&gt;"On Hold"),1,0)</f>
        <v>0</v>
      </c>
      <c r="AE1449" s="41">
        <f>IF(AND(tbl_PV_Milestones[[#This Row],[Actual/Schedule Finish]]&gt;tbl_PV_Milestones[[#This Row],[Baseline Date]],tbl_PV_Milestones[[#This Row],[Complete]]="No",tbl_PV_Milestones[[#This Row],[Project Status]]&lt;&gt;"On Hold",tbl_PV_Milestones[[#This Row],[Overdue]]=0,tbl_PV_Milestones[[#This Row],[To be Baselined]]&lt;&gt;1),1,0)</f>
        <v>0</v>
      </c>
      <c r="AF1449" s="41">
        <f>IF(AND(tbl_PV_Milestones[[#This Row],[BL FY]]=2025,tbl_PV_Milestones[[#This Row],[Finish FY]]&gt;2025),1,0)</f>
        <v>0</v>
      </c>
      <c r="AG1449" s="56" t="str">
        <f>_xlfn.XLOOKUP(tbl_PV_Milestones[[#This Row],[Work ID]],tbl_PV_Meta[Work ID '#],tbl_PV_Meta[Project Manager/Owner],,0)</f>
        <v>Project Manager 8</v>
      </c>
      <c r="AH1449" s="6"/>
    </row>
    <row r="1450" spans="4:34" x14ac:dyDescent="0.25">
      <c r="D1450" s="6" t="s">
        <v>806</v>
      </c>
      <c r="E1450" s="6" t="s">
        <v>503</v>
      </c>
      <c r="F1450" s="6" t="s">
        <v>1694</v>
      </c>
      <c r="G1450" s="6" t="s">
        <v>570</v>
      </c>
      <c r="H1450" s="6" t="s">
        <v>505</v>
      </c>
      <c r="I1450" s="6" t="s">
        <v>522</v>
      </c>
      <c r="J1450" s="6" t="s">
        <v>806</v>
      </c>
      <c r="K1450" s="6" t="s">
        <v>39</v>
      </c>
      <c r="L1450" s="6" t="s">
        <v>80</v>
      </c>
      <c r="M1450" s="43"/>
      <c r="N1450" s="44" t="s">
        <v>1979</v>
      </c>
      <c r="O1450" s="39">
        <v>45713.708333333299</v>
      </c>
      <c r="P1450" s="39">
        <v>45713.708333333299</v>
      </c>
      <c r="Q1450" s="6">
        <v>0</v>
      </c>
      <c r="R1450" s="6">
        <v>0</v>
      </c>
      <c r="S1450" s="45" t="e">
        <f>_xlfn.CONCAT(#REF!,TRIM(tbl_PV_Milestones[[#This Row],[Milestone Description]]))</f>
        <v>#REF!</v>
      </c>
      <c r="T1450" s="84" t="str">
        <f>IF(COUNTIF(tbl_PV_Milestones[UID],tbl_PV_Milestones[[#This Row],[UID]])&gt;1,"Duplicate","")</f>
        <v>Duplicate</v>
      </c>
      <c r="U1450" s="42" t="str">
        <f>_xlfn.XLOOKUP(tbl_PV_Milestones[[#This Row],[Work ID]],tbl_PV_Meta[Work ID '#],tbl_PV_Meta[Sub-Portfolio])</f>
        <v>Sub-Portfolio 7</v>
      </c>
      <c r="V1450" s="41">
        <f>IF(MONTH(tbl_PV_Milestones[[#This Row],[Baseline Date]])&lt;7,YEAR(tbl_PV_Milestones[[#This Row],[Baseline Date]]),YEAR(tbl_PV_Milestones[[#This Row],[Baseline Date]])+1)</f>
        <v>2025</v>
      </c>
      <c r="W1450" s="41">
        <f>IF(MONTH(tbl_PV_Milestones[[#This Row],[Actual/Schedule Finish]])&lt;7,YEAR(tbl_PV_Milestones[[#This Row],[Actual/Schedule Finish]]),YEAR(tbl_PV_Milestones[[#This Row],[Actual/Schedule Finish]])+1)</f>
        <v>2025</v>
      </c>
      <c r="X1450" s="41" t="str">
        <f>IF(OR(tbl_PV_Milestones[[#This Row],[Project Status]]="Completed",tbl_PV_Milestones[[#This Row],[Project Status]]="Assumed Completed"),"Yes","No")</f>
        <v>Yes</v>
      </c>
      <c r="Y1450" s="41">
        <f>IF(tbl_PV_Milestones[[#This Row],[Baseline Date]]="",1,0)</f>
        <v>0</v>
      </c>
      <c r="Z1450" s="41">
        <f>IF(tbl_PV_Milestones[[#This Row],[Baseline Date]]&lt;PV_Meta!$B$7,1,0)</f>
        <v>1</v>
      </c>
      <c r="AA1450" s="41">
        <f>IF(tbl_PV_Milestones[[#This Row],[Complete]]="Yes",1,0)</f>
        <v>1</v>
      </c>
      <c r="AB1450" s="41">
        <f>IF(AND(tbl_PV_Milestones[[#This Row],[BL FY]]=2025,tbl_PV_Milestones[[#This Row],[Baseline Date]]&lt;PV_Meta!$B$7),1,0)</f>
        <v>1</v>
      </c>
      <c r="AC1450" s="41">
        <f>IF(AND(tbl_PV_Milestones[[#This Row],[Planned YTD]]=1,tbl_PV_Milestones[[#This Row],[Complete]]="Yes"),1,0)</f>
        <v>1</v>
      </c>
      <c r="AD1450" s="41">
        <f>IF(AND(tbl_PV_Milestones[[#This Row],[Actual/Schedule Finish]]&lt;PV_Meta!$B$7,tbl_PV_Milestones[[#This Row],[Complete]]="No",tbl_PV_Milestones[[#This Row],[Project Status]]&lt;&gt;"On Hold"),1,0)</f>
        <v>0</v>
      </c>
      <c r="AE1450" s="41">
        <f>IF(AND(tbl_PV_Milestones[[#This Row],[Actual/Schedule Finish]]&gt;tbl_PV_Milestones[[#This Row],[Baseline Date]],tbl_PV_Milestones[[#This Row],[Complete]]="No",tbl_PV_Milestones[[#This Row],[Project Status]]&lt;&gt;"On Hold",tbl_PV_Milestones[[#This Row],[Overdue]]=0,tbl_PV_Milestones[[#This Row],[To be Baselined]]&lt;&gt;1),1,0)</f>
        <v>0</v>
      </c>
      <c r="AF1450" s="41">
        <f>IF(AND(tbl_PV_Milestones[[#This Row],[BL FY]]=2025,tbl_PV_Milestones[[#This Row],[Finish FY]]&gt;2025),1,0)</f>
        <v>0</v>
      </c>
      <c r="AG1450" s="56" t="str">
        <f>_xlfn.XLOOKUP(tbl_PV_Milestones[[#This Row],[Work ID]],tbl_PV_Meta[Work ID '#],tbl_PV_Meta[Project Manager/Owner],,0)</f>
        <v>Project Manager 8</v>
      </c>
      <c r="AH1450" s="6"/>
    </row>
    <row r="1451" spans="4:34" x14ac:dyDescent="0.25">
      <c r="D1451" s="6" t="s">
        <v>806</v>
      </c>
      <c r="E1451" s="6" t="s">
        <v>503</v>
      </c>
      <c r="F1451" s="6" t="s">
        <v>1750</v>
      </c>
      <c r="G1451" s="6" t="s">
        <v>747</v>
      </c>
      <c r="H1451" s="6" t="s">
        <v>505</v>
      </c>
      <c r="I1451" s="6" t="s">
        <v>522</v>
      </c>
      <c r="J1451" s="6" t="s">
        <v>806</v>
      </c>
      <c r="K1451" s="6" t="s">
        <v>36</v>
      </c>
      <c r="L1451" s="6" t="s">
        <v>48</v>
      </c>
      <c r="M1451" s="43"/>
      <c r="N1451" s="44" t="s">
        <v>1979</v>
      </c>
      <c r="O1451" s="39">
        <v>45574.708333333299</v>
      </c>
      <c r="P1451" s="39">
        <v>45574.708333333299</v>
      </c>
      <c r="Q1451" s="6">
        <v>0</v>
      </c>
      <c r="R1451" s="6">
        <v>0</v>
      </c>
      <c r="S1451" s="45" t="e">
        <f>_xlfn.CONCAT(#REF!,TRIM(tbl_PV_Milestones[[#This Row],[Milestone Description]]))</f>
        <v>#REF!</v>
      </c>
      <c r="T1451" s="84" t="str">
        <f>IF(COUNTIF(tbl_PV_Milestones[UID],tbl_PV_Milestones[[#This Row],[UID]])&gt;1,"Duplicate","")</f>
        <v>Duplicate</v>
      </c>
      <c r="U1451" s="42" t="str">
        <f>_xlfn.XLOOKUP(tbl_PV_Milestones[[#This Row],[Work ID]],tbl_PV_Meta[Work ID '#],tbl_PV_Meta[Sub-Portfolio])</f>
        <v>Sub-Portfolio 8</v>
      </c>
      <c r="V1451" s="41">
        <f>IF(MONTH(tbl_PV_Milestones[[#This Row],[Baseline Date]])&lt;7,YEAR(tbl_PV_Milestones[[#This Row],[Baseline Date]]),YEAR(tbl_PV_Milestones[[#This Row],[Baseline Date]])+1)</f>
        <v>2025</v>
      </c>
      <c r="W1451" s="41">
        <f>IF(MONTH(tbl_PV_Milestones[[#This Row],[Actual/Schedule Finish]])&lt;7,YEAR(tbl_PV_Milestones[[#This Row],[Actual/Schedule Finish]]),YEAR(tbl_PV_Milestones[[#This Row],[Actual/Schedule Finish]])+1)</f>
        <v>2025</v>
      </c>
      <c r="X1451" s="41" t="str">
        <f>IF(OR(tbl_PV_Milestones[[#This Row],[Project Status]]="Completed",tbl_PV_Milestones[[#This Row],[Project Status]]="Assumed Completed"),"Yes","No")</f>
        <v>Yes</v>
      </c>
      <c r="Y1451" s="41">
        <f>IF(tbl_PV_Milestones[[#This Row],[Baseline Date]]="",1,0)</f>
        <v>0</v>
      </c>
      <c r="Z1451" s="41">
        <f>IF(tbl_PV_Milestones[[#This Row],[Baseline Date]]&lt;PV_Meta!$B$7,1,0)</f>
        <v>1</v>
      </c>
      <c r="AA1451" s="41">
        <f>IF(tbl_PV_Milestones[[#This Row],[Complete]]="Yes",1,0)</f>
        <v>1</v>
      </c>
      <c r="AB1451" s="41">
        <f>IF(AND(tbl_PV_Milestones[[#This Row],[BL FY]]=2025,tbl_PV_Milestones[[#This Row],[Baseline Date]]&lt;PV_Meta!$B$7),1,0)</f>
        <v>1</v>
      </c>
      <c r="AC1451" s="41">
        <f>IF(AND(tbl_PV_Milestones[[#This Row],[Planned YTD]]=1,tbl_PV_Milestones[[#This Row],[Complete]]="Yes"),1,0)</f>
        <v>1</v>
      </c>
      <c r="AD1451" s="41">
        <f>IF(AND(tbl_PV_Milestones[[#This Row],[Actual/Schedule Finish]]&lt;PV_Meta!$B$7,tbl_PV_Milestones[[#This Row],[Complete]]="No",tbl_PV_Milestones[[#This Row],[Project Status]]&lt;&gt;"On Hold"),1,0)</f>
        <v>0</v>
      </c>
      <c r="AE1451" s="41">
        <f>IF(AND(tbl_PV_Milestones[[#This Row],[Actual/Schedule Finish]]&gt;tbl_PV_Milestones[[#This Row],[Baseline Date]],tbl_PV_Milestones[[#This Row],[Complete]]="No",tbl_PV_Milestones[[#This Row],[Project Status]]&lt;&gt;"On Hold",tbl_PV_Milestones[[#This Row],[Overdue]]=0,tbl_PV_Milestones[[#This Row],[To be Baselined]]&lt;&gt;1),1,0)</f>
        <v>0</v>
      </c>
      <c r="AF1451" s="41">
        <f>IF(AND(tbl_PV_Milestones[[#This Row],[BL FY]]=2025,tbl_PV_Milestones[[#This Row],[Finish FY]]&gt;2025),1,0)</f>
        <v>0</v>
      </c>
      <c r="AG1451" s="56" t="str">
        <f>_xlfn.XLOOKUP(tbl_PV_Milestones[[#This Row],[Work ID]],tbl_PV_Meta[Work ID '#],tbl_PV_Meta[Project Manager/Owner],,0)</f>
        <v>Project Manager 25</v>
      </c>
      <c r="AH1451" s="6"/>
    </row>
    <row r="1452" spans="4:34" x14ac:dyDescent="0.25">
      <c r="D1452" s="6" t="s">
        <v>806</v>
      </c>
      <c r="E1452" s="6" t="s">
        <v>503</v>
      </c>
      <c r="F1452" s="6" t="s">
        <v>1750</v>
      </c>
      <c r="G1452" s="6" t="s">
        <v>630</v>
      </c>
      <c r="H1452" s="6" t="s">
        <v>505</v>
      </c>
      <c r="I1452" s="6" t="s">
        <v>522</v>
      </c>
      <c r="J1452" s="6" t="s">
        <v>806</v>
      </c>
      <c r="K1452" s="6" t="s">
        <v>36</v>
      </c>
      <c r="L1452" s="6" t="s">
        <v>48</v>
      </c>
      <c r="M1452" s="43"/>
      <c r="N1452" s="44" t="s">
        <v>1979</v>
      </c>
      <c r="O1452" s="39">
        <v>45575.708333333299</v>
      </c>
      <c r="P1452" s="39">
        <v>45575.708333333299</v>
      </c>
      <c r="Q1452" s="6">
        <v>0</v>
      </c>
      <c r="R1452" s="6">
        <v>0</v>
      </c>
      <c r="S1452" s="45" t="e">
        <f>_xlfn.CONCAT(#REF!,TRIM(tbl_PV_Milestones[[#This Row],[Milestone Description]]))</f>
        <v>#REF!</v>
      </c>
      <c r="T1452" s="84" t="str">
        <f>IF(COUNTIF(tbl_PV_Milestones[UID],tbl_PV_Milestones[[#This Row],[UID]])&gt;1,"Duplicate","")</f>
        <v>Duplicate</v>
      </c>
      <c r="U1452" s="42" t="str">
        <f>_xlfn.XLOOKUP(tbl_PV_Milestones[[#This Row],[Work ID]],tbl_PV_Meta[Work ID '#],tbl_PV_Meta[Sub-Portfolio])</f>
        <v>Sub-Portfolio 8</v>
      </c>
      <c r="V1452" s="41">
        <f>IF(MONTH(tbl_PV_Milestones[[#This Row],[Baseline Date]])&lt;7,YEAR(tbl_PV_Milestones[[#This Row],[Baseline Date]]),YEAR(tbl_PV_Milestones[[#This Row],[Baseline Date]])+1)</f>
        <v>2025</v>
      </c>
      <c r="W1452" s="41">
        <f>IF(MONTH(tbl_PV_Milestones[[#This Row],[Actual/Schedule Finish]])&lt;7,YEAR(tbl_PV_Milestones[[#This Row],[Actual/Schedule Finish]]),YEAR(tbl_PV_Milestones[[#This Row],[Actual/Schedule Finish]])+1)</f>
        <v>2025</v>
      </c>
      <c r="X1452" s="41" t="str">
        <f>IF(OR(tbl_PV_Milestones[[#This Row],[Project Status]]="Completed",tbl_PV_Milestones[[#This Row],[Project Status]]="Assumed Completed"),"Yes","No")</f>
        <v>Yes</v>
      </c>
      <c r="Y1452" s="41">
        <f>IF(tbl_PV_Milestones[[#This Row],[Baseline Date]]="",1,0)</f>
        <v>0</v>
      </c>
      <c r="Z1452" s="41">
        <f>IF(tbl_PV_Milestones[[#This Row],[Baseline Date]]&lt;PV_Meta!$B$7,1,0)</f>
        <v>1</v>
      </c>
      <c r="AA1452" s="41">
        <f>IF(tbl_PV_Milestones[[#This Row],[Complete]]="Yes",1,0)</f>
        <v>1</v>
      </c>
      <c r="AB1452" s="41">
        <f>IF(AND(tbl_PV_Milestones[[#This Row],[BL FY]]=2025,tbl_PV_Milestones[[#This Row],[Baseline Date]]&lt;PV_Meta!$B$7),1,0)</f>
        <v>1</v>
      </c>
      <c r="AC1452" s="41">
        <f>IF(AND(tbl_PV_Milestones[[#This Row],[Planned YTD]]=1,tbl_PV_Milestones[[#This Row],[Complete]]="Yes"),1,0)</f>
        <v>1</v>
      </c>
      <c r="AD1452" s="41">
        <f>IF(AND(tbl_PV_Milestones[[#This Row],[Actual/Schedule Finish]]&lt;PV_Meta!$B$7,tbl_PV_Milestones[[#This Row],[Complete]]="No",tbl_PV_Milestones[[#This Row],[Project Status]]&lt;&gt;"On Hold"),1,0)</f>
        <v>0</v>
      </c>
      <c r="AE1452" s="41">
        <f>IF(AND(tbl_PV_Milestones[[#This Row],[Actual/Schedule Finish]]&gt;tbl_PV_Milestones[[#This Row],[Baseline Date]],tbl_PV_Milestones[[#This Row],[Complete]]="No",tbl_PV_Milestones[[#This Row],[Project Status]]&lt;&gt;"On Hold",tbl_PV_Milestones[[#This Row],[Overdue]]=0,tbl_PV_Milestones[[#This Row],[To be Baselined]]&lt;&gt;1),1,0)</f>
        <v>0</v>
      </c>
      <c r="AF1452" s="41">
        <f>IF(AND(tbl_PV_Milestones[[#This Row],[BL FY]]=2025,tbl_PV_Milestones[[#This Row],[Finish FY]]&gt;2025),1,0)</f>
        <v>0</v>
      </c>
      <c r="AG1452" s="56" t="str">
        <f>_xlfn.XLOOKUP(tbl_PV_Milestones[[#This Row],[Work ID]],tbl_PV_Meta[Work ID '#],tbl_PV_Meta[Project Manager/Owner],,0)</f>
        <v>Project Manager 25</v>
      </c>
      <c r="AH1452" s="6"/>
    </row>
    <row r="1453" spans="4:34" x14ac:dyDescent="0.25">
      <c r="D1453" s="6" t="s">
        <v>806</v>
      </c>
      <c r="E1453" s="6" t="s">
        <v>503</v>
      </c>
      <c r="F1453" s="6" t="s">
        <v>1750</v>
      </c>
      <c r="G1453" s="6" t="s">
        <v>627</v>
      </c>
      <c r="H1453" s="6" t="s">
        <v>505</v>
      </c>
      <c r="I1453" s="6" t="s">
        <v>522</v>
      </c>
      <c r="J1453" s="6" t="s">
        <v>806</v>
      </c>
      <c r="K1453" s="6" t="s">
        <v>36</v>
      </c>
      <c r="L1453" s="6" t="s">
        <v>48</v>
      </c>
      <c r="M1453" s="43"/>
      <c r="N1453" s="44" t="s">
        <v>1979</v>
      </c>
      <c r="O1453" s="39">
        <v>45560.708333333299</v>
      </c>
      <c r="P1453" s="39">
        <v>45560.708333333299</v>
      </c>
      <c r="Q1453" s="6">
        <v>0</v>
      </c>
      <c r="R1453" s="6">
        <v>0</v>
      </c>
      <c r="S1453" s="45" t="e">
        <f>_xlfn.CONCAT(#REF!,TRIM(tbl_PV_Milestones[[#This Row],[Milestone Description]]))</f>
        <v>#REF!</v>
      </c>
      <c r="T1453" s="84" t="str">
        <f>IF(COUNTIF(tbl_PV_Milestones[UID],tbl_PV_Milestones[[#This Row],[UID]])&gt;1,"Duplicate","")</f>
        <v>Duplicate</v>
      </c>
      <c r="U1453" s="42" t="str">
        <f>_xlfn.XLOOKUP(tbl_PV_Milestones[[#This Row],[Work ID]],tbl_PV_Meta[Work ID '#],tbl_PV_Meta[Sub-Portfolio])</f>
        <v>Sub-Portfolio 8</v>
      </c>
      <c r="V1453" s="41">
        <f>IF(MONTH(tbl_PV_Milestones[[#This Row],[Baseline Date]])&lt;7,YEAR(tbl_PV_Milestones[[#This Row],[Baseline Date]]),YEAR(tbl_PV_Milestones[[#This Row],[Baseline Date]])+1)</f>
        <v>2025</v>
      </c>
      <c r="W1453" s="41">
        <f>IF(MONTH(tbl_PV_Milestones[[#This Row],[Actual/Schedule Finish]])&lt;7,YEAR(tbl_PV_Milestones[[#This Row],[Actual/Schedule Finish]]),YEAR(tbl_PV_Milestones[[#This Row],[Actual/Schedule Finish]])+1)</f>
        <v>2025</v>
      </c>
      <c r="X1453" s="41" t="str">
        <f>IF(OR(tbl_PV_Milestones[[#This Row],[Project Status]]="Completed",tbl_PV_Milestones[[#This Row],[Project Status]]="Assumed Completed"),"Yes","No")</f>
        <v>Yes</v>
      </c>
      <c r="Y1453" s="41">
        <f>IF(tbl_PV_Milestones[[#This Row],[Baseline Date]]="",1,0)</f>
        <v>0</v>
      </c>
      <c r="Z1453" s="41">
        <f>IF(tbl_PV_Milestones[[#This Row],[Baseline Date]]&lt;PV_Meta!$B$7,1,0)</f>
        <v>1</v>
      </c>
      <c r="AA1453" s="41">
        <f>IF(tbl_PV_Milestones[[#This Row],[Complete]]="Yes",1,0)</f>
        <v>1</v>
      </c>
      <c r="AB1453" s="41">
        <f>IF(AND(tbl_PV_Milestones[[#This Row],[BL FY]]=2025,tbl_PV_Milestones[[#This Row],[Baseline Date]]&lt;PV_Meta!$B$7),1,0)</f>
        <v>1</v>
      </c>
      <c r="AC1453" s="41">
        <f>IF(AND(tbl_PV_Milestones[[#This Row],[Planned YTD]]=1,tbl_PV_Milestones[[#This Row],[Complete]]="Yes"),1,0)</f>
        <v>1</v>
      </c>
      <c r="AD1453" s="41">
        <f>IF(AND(tbl_PV_Milestones[[#This Row],[Actual/Schedule Finish]]&lt;PV_Meta!$B$7,tbl_PV_Milestones[[#This Row],[Complete]]="No",tbl_PV_Milestones[[#This Row],[Project Status]]&lt;&gt;"On Hold"),1,0)</f>
        <v>0</v>
      </c>
      <c r="AE1453" s="41">
        <f>IF(AND(tbl_PV_Milestones[[#This Row],[Actual/Schedule Finish]]&gt;tbl_PV_Milestones[[#This Row],[Baseline Date]],tbl_PV_Milestones[[#This Row],[Complete]]="No",tbl_PV_Milestones[[#This Row],[Project Status]]&lt;&gt;"On Hold",tbl_PV_Milestones[[#This Row],[Overdue]]=0,tbl_PV_Milestones[[#This Row],[To be Baselined]]&lt;&gt;1),1,0)</f>
        <v>0</v>
      </c>
      <c r="AF1453" s="41">
        <f>IF(AND(tbl_PV_Milestones[[#This Row],[BL FY]]=2025,tbl_PV_Milestones[[#This Row],[Finish FY]]&gt;2025),1,0)</f>
        <v>0</v>
      </c>
      <c r="AG1453" s="56" t="str">
        <f>_xlfn.XLOOKUP(tbl_PV_Milestones[[#This Row],[Work ID]],tbl_PV_Meta[Work ID '#],tbl_PV_Meta[Project Manager/Owner],,0)</f>
        <v>Project Manager 25</v>
      </c>
      <c r="AH1453" s="6"/>
    </row>
    <row r="1454" spans="4:34" x14ac:dyDescent="0.25">
      <c r="D1454" s="6" t="s">
        <v>806</v>
      </c>
      <c r="E1454" s="6" t="s">
        <v>503</v>
      </c>
      <c r="F1454" s="6" t="s">
        <v>1750</v>
      </c>
      <c r="G1454" s="6" t="s">
        <v>628</v>
      </c>
      <c r="H1454" s="6" t="s">
        <v>505</v>
      </c>
      <c r="I1454" s="6" t="s">
        <v>522</v>
      </c>
      <c r="J1454" s="6" t="s">
        <v>806</v>
      </c>
      <c r="K1454" s="6" t="s">
        <v>36</v>
      </c>
      <c r="L1454" s="6" t="s">
        <v>48</v>
      </c>
      <c r="M1454" s="43"/>
      <c r="N1454" s="44" t="s">
        <v>1979</v>
      </c>
      <c r="O1454" s="39">
        <v>45555.708333333299</v>
      </c>
      <c r="P1454" s="39">
        <v>45555.708333333299</v>
      </c>
      <c r="Q1454" s="6">
        <v>0</v>
      </c>
      <c r="R1454" s="6">
        <v>0</v>
      </c>
      <c r="S1454" s="45" t="e">
        <f>_xlfn.CONCAT(#REF!,TRIM(tbl_PV_Milestones[[#This Row],[Milestone Description]]))</f>
        <v>#REF!</v>
      </c>
      <c r="T1454" s="84" t="str">
        <f>IF(COUNTIF(tbl_PV_Milestones[UID],tbl_PV_Milestones[[#This Row],[UID]])&gt;1,"Duplicate","")</f>
        <v>Duplicate</v>
      </c>
      <c r="U1454" s="42" t="str">
        <f>_xlfn.XLOOKUP(tbl_PV_Milestones[[#This Row],[Work ID]],tbl_PV_Meta[Work ID '#],tbl_PV_Meta[Sub-Portfolio])</f>
        <v>Sub-Portfolio 8</v>
      </c>
      <c r="V1454" s="41">
        <f>IF(MONTH(tbl_PV_Milestones[[#This Row],[Baseline Date]])&lt;7,YEAR(tbl_PV_Milestones[[#This Row],[Baseline Date]]),YEAR(tbl_PV_Milestones[[#This Row],[Baseline Date]])+1)</f>
        <v>2025</v>
      </c>
      <c r="W1454" s="41">
        <f>IF(MONTH(tbl_PV_Milestones[[#This Row],[Actual/Schedule Finish]])&lt;7,YEAR(tbl_PV_Milestones[[#This Row],[Actual/Schedule Finish]]),YEAR(tbl_PV_Milestones[[#This Row],[Actual/Schedule Finish]])+1)</f>
        <v>2025</v>
      </c>
      <c r="X1454" s="41" t="str">
        <f>IF(OR(tbl_PV_Milestones[[#This Row],[Project Status]]="Completed",tbl_PV_Milestones[[#This Row],[Project Status]]="Assumed Completed"),"Yes","No")</f>
        <v>Yes</v>
      </c>
      <c r="Y1454" s="41">
        <f>IF(tbl_PV_Milestones[[#This Row],[Baseline Date]]="",1,0)</f>
        <v>0</v>
      </c>
      <c r="Z1454" s="41">
        <f>IF(tbl_PV_Milestones[[#This Row],[Baseline Date]]&lt;PV_Meta!$B$7,1,0)</f>
        <v>1</v>
      </c>
      <c r="AA1454" s="41">
        <f>IF(tbl_PV_Milestones[[#This Row],[Complete]]="Yes",1,0)</f>
        <v>1</v>
      </c>
      <c r="AB1454" s="41">
        <f>IF(AND(tbl_PV_Milestones[[#This Row],[BL FY]]=2025,tbl_PV_Milestones[[#This Row],[Baseline Date]]&lt;PV_Meta!$B$7),1,0)</f>
        <v>1</v>
      </c>
      <c r="AC1454" s="41">
        <f>IF(AND(tbl_PV_Milestones[[#This Row],[Planned YTD]]=1,tbl_PV_Milestones[[#This Row],[Complete]]="Yes"),1,0)</f>
        <v>1</v>
      </c>
      <c r="AD1454" s="41">
        <f>IF(AND(tbl_PV_Milestones[[#This Row],[Actual/Schedule Finish]]&lt;PV_Meta!$B$7,tbl_PV_Milestones[[#This Row],[Complete]]="No",tbl_PV_Milestones[[#This Row],[Project Status]]&lt;&gt;"On Hold"),1,0)</f>
        <v>0</v>
      </c>
      <c r="AE1454" s="41">
        <f>IF(AND(tbl_PV_Milestones[[#This Row],[Actual/Schedule Finish]]&gt;tbl_PV_Milestones[[#This Row],[Baseline Date]],tbl_PV_Milestones[[#This Row],[Complete]]="No",tbl_PV_Milestones[[#This Row],[Project Status]]&lt;&gt;"On Hold",tbl_PV_Milestones[[#This Row],[Overdue]]=0,tbl_PV_Milestones[[#This Row],[To be Baselined]]&lt;&gt;1),1,0)</f>
        <v>0</v>
      </c>
      <c r="AF1454" s="41">
        <f>IF(AND(tbl_PV_Milestones[[#This Row],[BL FY]]=2025,tbl_PV_Milestones[[#This Row],[Finish FY]]&gt;2025),1,0)</f>
        <v>0</v>
      </c>
      <c r="AG1454" s="56" t="str">
        <f>_xlfn.XLOOKUP(tbl_PV_Milestones[[#This Row],[Work ID]],tbl_PV_Meta[Work ID '#],tbl_PV_Meta[Project Manager/Owner],,0)</f>
        <v>Project Manager 25</v>
      </c>
      <c r="AH1454" s="6"/>
    </row>
    <row r="1455" spans="4:34" x14ac:dyDescent="0.25">
      <c r="D1455" s="6" t="s">
        <v>806</v>
      </c>
      <c r="E1455" s="6" t="s">
        <v>503</v>
      </c>
      <c r="F1455" s="6" t="s">
        <v>1750</v>
      </c>
      <c r="G1455" s="6" t="s">
        <v>571</v>
      </c>
      <c r="H1455" s="6" t="s">
        <v>505</v>
      </c>
      <c r="I1455" s="6" t="s">
        <v>522</v>
      </c>
      <c r="J1455" s="6" t="s">
        <v>806</v>
      </c>
      <c r="K1455" s="6" t="s">
        <v>36</v>
      </c>
      <c r="L1455" s="6" t="s">
        <v>48</v>
      </c>
      <c r="M1455" s="43"/>
      <c r="N1455" s="44" t="s">
        <v>1979</v>
      </c>
      <c r="O1455" s="39">
        <v>45569.708333333299</v>
      </c>
      <c r="P1455" s="39">
        <v>45569.708333333299</v>
      </c>
      <c r="Q1455" s="6">
        <v>0</v>
      </c>
      <c r="R1455" s="6">
        <v>0</v>
      </c>
      <c r="S1455" s="45" t="e">
        <f>_xlfn.CONCAT(#REF!,TRIM(tbl_PV_Milestones[[#This Row],[Milestone Description]]))</f>
        <v>#REF!</v>
      </c>
      <c r="T1455" s="84" t="str">
        <f>IF(COUNTIF(tbl_PV_Milestones[UID],tbl_PV_Milestones[[#This Row],[UID]])&gt;1,"Duplicate","")</f>
        <v>Duplicate</v>
      </c>
      <c r="U1455" s="42" t="str">
        <f>_xlfn.XLOOKUP(tbl_PV_Milestones[[#This Row],[Work ID]],tbl_PV_Meta[Work ID '#],tbl_PV_Meta[Sub-Portfolio])</f>
        <v>Sub-Portfolio 8</v>
      </c>
      <c r="V1455" s="41">
        <f>IF(MONTH(tbl_PV_Milestones[[#This Row],[Baseline Date]])&lt;7,YEAR(tbl_PV_Milestones[[#This Row],[Baseline Date]]),YEAR(tbl_PV_Milestones[[#This Row],[Baseline Date]])+1)</f>
        <v>2025</v>
      </c>
      <c r="W1455" s="41">
        <f>IF(MONTH(tbl_PV_Milestones[[#This Row],[Actual/Schedule Finish]])&lt;7,YEAR(tbl_PV_Milestones[[#This Row],[Actual/Schedule Finish]]),YEAR(tbl_PV_Milestones[[#This Row],[Actual/Schedule Finish]])+1)</f>
        <v>2025</v>
      </c>
      <c r="X1455" s="41" t="str">
        <f>IF(OR(tbl_PV_Milestones[[#This Row],[Project Status]]="Completed",tbl_PV_Milestones[[#This Row],[Project Status]]="Assumed Completed"),"Yes","No")</f>
        <v>Yes</v>
      </c>
      <c r="Y1455" s="41">
        <f>IF(tbl_PV_Milestones[[#This Row],[Baseline Date]]="",1,0)</f>
        <v>0</v>
      </c>
      <c r="Z1455" s="41">
        <f>IF(tbl_PV_Milestones[[#This Row],[Baseline Date]]&lt;PV_Meta!$B$7,1,0)</f>
        <v>1</v>
      </c>
      <c r="AA1455" s="41">
        <f>IF(tbl_PV_Milestones[[#This Row],[Complete]]="Yes",1,0)</f>
        <v>1</v>
      </c>
      <c r="AB1455" s="41">
        <f>IF(AND(tbl_PV_Milestones[[#This Row],[BL FY]]=2025,tbl_PV_Milestones[[#This Row],[Baseline Date]]&lt;PV_Meta!$B$7),1,0)</f>
        <v>1</v>
      </c>
      <c r="AC1455" s="41">
        <f>IF(AND(tbl_PV_Milestones[[#This Row],[Planned YTD]]=1,tbl_PV_Milestones[[#This Row],[Complete]]="Yes"),1,0)</f>
        <v>1</v>
      </c>
      <c r="AD1455" s="41">
        <f>IF(AND(tbl_PV_Milestones[[#This Row],[Actual/Schedule Finish]]&lt;PV_Meta!$B$7,tbl_PV_Milestones[[#This Row],[Complete]]="No",tbl_PV_Milestones[[#This Row],[Project Status]]&lt;&gt;"On Hold"),1,0)</f>
        <v>0</v>
      </c>
      <c r="AE1455" s="41">
        <f>IF(AND(tbl_PV_Milestones[[#This Row],[Actual/Schedule Finish]]&gt;tbl_PV_Milestones[[#This Row],[Baseline Date]],tbl_PV_Milestones[[#This Row],[Complete]]="No",tbl_PV_Milestones[[#This Row],[Project Status]]&lt;&gt;"On Hold",tbl_PV_Milestones[[#This Row],[Overdue]]=0,tbl_PV_Milestones[[#This Row],[To be Baselined]]&lt;&gt;1),1,0)</f>
        <v>0</v>
      </c>
      <c r="AF1455" s="41">
        <f>IF(AND(tbl_PV_Milestones[[#This Row],[BL FY]]=2025,tbl_PV_Milestones[[#This Row],[Finish FY]]&gt;2025),1,0)</f>
        <v>0</v>
      </c>
      <c r="AG1455" s="56" t="str">
        <f>_xlfn.XLOOKUP(tbl_PV_Milestones[[#This Row],[Work ID]],tbl_PV_Meta[Work ID '#],tbl_PV_Meta[Project Manager/Owner],,0)</f>
        <v>Project Manager 25</v>
      </c>
      <c r="AH1455" s="6"/>
    </row>
    <row r="1456" spans="4:34" x14ac:dyDescent="0.25">
      <c r="D1456" s="6" t="s">
        <v>806</v>
      </c>
      <c r="E1456" s="6" t="s">
        <v>503</v>
      </c>
      <c r="F1456" s="6" t="s">
        <v>1750</v>
      </c>
      <c r="G1456" s="6" t="s">
        <v>596</v>
      </c>
      <c r="H1456" s="6" t="s">
        <v>505</v>
      </c>
      <c r="I1456" s="6" t="s">
        <v>522</v>
      </c>
      <c r="J1456" s="6" t="s">
        <v>806</v>
      </c>
      <c r="K1456" s="6" t="s">
        <v>36</v>
      </c>
      <c r="L1456" s="6" t="s">
        <v>48</v>
      </c>
      <c r="M1456" s="43"/>
      <c r="N1456" s="44" t="s">
        <v>1979</v>
      </c>
      <c r="O1456" s="39">
        <v>45744.708333333299</v>
      </c>
      <c r="P1456" s="39">
        <v>45744.708333333299</v>
      </c>
      <c r="Q1456" s="6">
        <v>0</v>
      </c>
      <c r="R1456" s="6">
        <v>0</v>
      </c>
      <c r="S1456" s="45" t="e">
        <f>_xlfn.CONCAT(#REF!,TRIM(tbl_PV_Milestones[[#This Row],[Milestone Description]]))</f>
        <v>#REF!</v>
      </c>
      <c r="T1456" s="84" t="str">
        <f>IF(COUNTIF(tbl_PV_Milestones[UID],tbl_PV_Milestones[[#This Row],[UID]])&gt;1,"Duplicate","")</f>
        <v>Duplicate</v>
      </c>
      <c r="U1456" s="42" t="str">
        <f>_xlfn.XLOOKUP(tbl_PV_Milestones[[#This Row],[Work ID]],tbl_PV_Meta[Work ID '#],tbl_PV_Meta[Sub-Portfolio])</f>
        <v>Sub-Portfolio 8</v>
      </c>
      <c r="V1456" s="41">
        <f>IF(MONTH(tbl_PV_Milestones[[#This Row],[Baseline Date]])&lt;7,YEAR(tbl_PV_Milestones[[#This Row],[Baseline Date]]),YEAR(tbl_PV_Milestones[[#This Row],[Baseline Date]])+1)</f>
        <v>2025</v>
      </c>
      <c r="W1456" s="41">
        <f>IF(MONTH(tbl_PV_Milestones[[#This Row],[Actual/Schedule Finish]])&lt;7,YEAR(tbl_PV_Milestones[[#This Row],[Actual/Schedule Finish]]),YEAR(tbl_PV_Milestones[[#This Row],[Actual/Schedule Finish]])+1)</f>
        <v>2025</v>
      </c>
      <c r="X1456" s="41" t="str">
        <f>IF(OR(tbl_PV_Milestones[[#This Row],[Project Status]]="Completed",tbl_PV_Milestones[[#This Row],[Project Status]]="Assumed Completed"),"Yes","No")</f>
        <v>Yes</v>
      </c>
      <c r="Y1456" s="41">
        <f>IF(tbl_PV_Milestones[[#This Row],[Baseline Date]]="",1,0)</f>
        <v>0</v>
      </c>
      <c r="Z1456" s="41">
        <f>IF(tbl_PV_Milestones[[#This Row],[Baseline Date]]&lt;PV_Meta!$B$7,1,0)</f>
        <v>1</v>
      </c>
      <c r="AA1456" s="41">
        <f>IF(tbl_PV_Milestones[[#This Row],[Complete]]="Yes",1,0)</f>
        <v>1</v>
      </c>
      <c r="AB1456" s="41">
        <f>IF(AND(tbl_PV_Milestones[[#This Row],[BL FY]]=2025,tbl_PV_Milestones[[#This Row],[Baseline Date]]&lt;PV_Meta!$B$7),1,0)</f>
        <v>1</v>
      </c>
      <c r="AC1456" s="41">
        <f>IF(AND(tbl_PV_Milestones[[#This Row],[Planned YTD]]=1,tbl_PV_Milestones[[#This Row],[Complete]]="Yes"),1,0)</f>
        <v>1</v>
      </c>
      <c r="AD1456" s="41">
        <f>IF(AND(tbl_PV_Milestones[[#This Row],[Actual/Schedule Finish]]&lt;PV_Meta!$B$7,tbl_PV_Milestones[[#This Row],[Complete]]="No",tbl_PV_Milestones[[#This Row],[Project Status]]&lt;&gt;"On Hold"),1,0)</f>
        <v>0</v>
      </c>
      <c r="AE1456" s="41">
        <f>IF(AND(tbl_PV_Milestones[[#This Row],[Actual/Schedule Finish]]&gt;tbl_PV_Milestones[[#This Row],[Baseline Date]],tbl_PV_Milestones[[#This Row],[Complete]]="No",tbl_PV_Milestones[[#This Row],[Project Status]]&lt;&gt;"On Hold",tbl_PV_Milestones[[#This Row],[Overdue]]=0,tbl_PV_Milestones[[#This Row],[To be Baselined]]&lt;&gt;1),1,0)</f>
        <v>0</v>
      </c>
      <c r="AF1456" s="41">
        <f>IF(AND(tbl_PV_Milestones[[#This Row],[BL FY]]=2025,tbl_PV_Milestones[[#This Row],[Finish FY]]&gt;2025),1,0)</f>
        <v>0</v>
      </c>
      <c r="AG1456" s="56" t="str">
        <f>_xlfn.XLOOKUP(tbl_PV_Milestones[[#This Row],[Work ID]],tbl_PV_Meta[Work ID '#],tbl_PV_Meta[Project Manager/Owner],,0)</f>
        <v>Project Manager 25</v>
      </c>
      <c r="AH1456" s="6"/>
    </row>
    <row r="1457" spans="4:34" x14ac:dyDescent="0.25">
      <c r="D1457" s="6" t="s">
        <v>806</v>
      </c>
      <c r="E1457" s="6" t="s">
        <v>580</v>
      </c>
      <c r="F1457" s="6" t="s">
        <v>1750</v>
      </c>
      <c r="G1457" s="6" t="s">
        <v>543</v>
      </c>
      <c r="H1457" s="6" t="s">
        <v>519</v>
      </c>
      <c r="I1457" s="6" t="s">
        <v>522</v>
      </c>
      <c r="J1457" s="6" t="s">
        <v>806</v>
      </c>
      <c r="K1457" s="6" t="s">
        <v>36</v>
      </c>
      <c r="L1457" s="6" t="s">
        <v>48</v>
      </c>
      <c r="M1457" s="43"/>
      <c r="N1457" s="44" t="s">
        <v>1979</v>
      </c>
      <c r="O1457" s="39">
        <v>45764.708333333299</v>
      </c>
      <c r="P1457" s="39">
        <v>45748.708333333299</v>
      </c>
      <c r="Q1457" s="6">
        <v>-12</v>
      </c>
      <c r="R1457" s="6">
        <v>-2.9484029484029499E-2</v>
      </c>
      <c r="S1457" s="45" t="e">
        <f>_xlfn.CONCAT(#REF!,TRIM(tbl_PV_Milestones[[#This Row],[Milestone Description]]))</f>
        <v>#REF!</v>
      </c>
      <c r="T1457" s="84" t="str">
        <f>IF(COUNTIF(tbl_PV_Milestones[UID],tbl_PV_Milestones[[#This Row],[UID]])&gt;1,"Duplicate","")</f>
        <v>Duplicate</v>
      </c>
      <c r="U1457" s="42" t="str">
        <f>_xlfn.XLOOKUP(tbl_PV_Milestones[[#This Row],[Work ID]],tbl_PV_Meta[Work ID '#],tbl_PV_Meta[Sub-Portfolio])</f>
        <v>Sub-Portfolio 8</v>
      </c>
      <c r="V1457" s="41">
        <f>IF(MONTH(tbl_PV_Milestones[[#This Row],[Baseline Date]])&lt;7,YEAR(tbl_PV_Milestones[[#This Row],[Baseline Date]]),YEAR(tbl_PV_Milestones[[#This Row],[Baseline Date]])+1)</f>
        <v>2025</v>
      </c>
      <c r="W1457" s="41">
        <f>IF(MONTH(tbl_PV_Milestones[[#This Row],[Actual/Schedule Finish]])&lt;7,YEAR(tbl_PV_Milestones[[#This Row],[Actual/Schedule Finish]]),YEAR(tbl_PV_Milestones[[#This Row],[Actual/Schedule Finish]])+1)</f>
        <v>2025</v>
      </c>
      <c r="X1457" s="41" t="str">
        <f>IF(OR(tbl_PV_Milestones[[#This Row],[Project Status]]="Completed",tbl_PV_Milestones[[#This Row],[Project Status]]="Assumed Completed"),"Yes","No")</f>
        <v>Yes</v>
      </c>
      <c r="Y1457" s="41">
        <f>IF(tbl_PV_Milestones[[#This Row],[Baseline Date]]="",1,0)</f>
        <v>0</v>
      </c>
      <c r="Z1457" s="41">
        <f>IF(tbl_PV_Milestones[[#This Row],[Baseline Date]]&lt;PV_Meta!$B$7,1,0)</f>
        <v>1</v>
      </c>
      <c r="AA1457" s="41">
        <f>IF(tbl_PV_Milestones[[#This Row],[Complete]]="Yes",1,0)</f>
        <v>1</v>
      </c>
      <c r="AB1457" s="41">
        <f>IF(AND(tbl_PV_Milestones[[#This Row],[BL FY]]=2025,tbl_PV_Milestones[[#This Row],[Baseline Date]]&lt;PV_Meta!$B$7),1,0)</f>
        <v>1</v>
      </c>
      <c r="AC1457" s="41">
        <f>IF(AND(tbl_PV_Milestones[[#This Row],[Planned YTD]]=1,tbl_PV_Milestones[[#This Row],[Complete]]="Yes"),1,0)</f>
        <v>1</v>
      </c>
      <c r="AD1457" s="41">
        <f>IF(AND(tbl_PV_Milestones[[#This Row],[Actual/Schedule Finish]]&lt;PV_Meta!$B$7,tbl_PV_Milestones[[#This Row],[Complete]]="No",tbl_PV_Milestones[[#This Row],[Project Status]]&lt;&gt;"On Hold"),1,0)</f>
        <v>0</v>
      </c>
      <c r="AE1457" s="41">
        <f>IF(AND(tbl_PV_Milestones[[#This Row],[Actual/Schedule Finish]]&gt;tbl_PV_Milestones[[#This Row],[Baseline Date]],tbl_PV_Milestones[[#This Row],[Complete]]="No",tbl_PV_Milestones[[#This Row],[Project Status]]&lt;&gt;"On Hold",tbl_PV_Milestones[[#This Row],[Overdue]]=0,tbl_PV_Milestones[[#This Row],[To be Baselined]]&lt;&gt;1),1,0)</f>
        <v>0</v>
      </c>
      <c r="AF1457" s="41">
        <f>IF(AND(tbl_PV_Milestones[[#This Row],[BL FY]]=2025,tbl_PV_Milestones[[#This Row],[Finish FY]]&gt;2025),1,0)</f>
        <v>0</v>
      </c>
      <c r="AG1457" s="56" t="str">
        <f>_xlfn.XLOOKUP(tbl_PV_Milestones[[#This Row],[Work ID]],tbl_PV_Meta[Work ID '#],tbl_PV_Meta[Project Manager/Owner],,0)</f>
        <v>Project Manager 25</v>
      </c>
      <c r="AH1457" s="6"/>
    </row>
    <row r="1458" spans="4:34" x14ac:dyDescent="0.25">
      <c r="D1458" s="6" t="s">
        <v>806</v>
      </c>
      <c r="E1458" s="6" t="s">
        <v>503</v>
      </c>
      <c r="F1458" s="6" t="s">
        <v>1712</v>
      </c>
      <c r="G1458" s="6" t="s">
        <v>854</v>
      </c>
      <c r="H1458" s="6" t="s">
        <v>505</v>
      </c>
      <c r="I1458" s="6" t="s">
        <v>522</v>
      </c>
      <c r="J1458" s="6" t="s">
        <v>806</v>
      </c>
      <c r="K1458" s="6" t="s">
        <v>36</v>
      </c>
      <c r="L1458" s="6" t="s">
        <v>85</v>
      </c>
      <c r="M1458" s="43"/>
      <c r="N1458" s="44" t="s">
        <v>1979</v>
      </c>
      <c r="O1458" s="39">
        <v>45114.708333333299</v>
      </c>
      <c r="P1458" s="39">
        <v>45114.708333333299</v>
      </c>
      <c r="Q1458" s="6">
        <v>0</v>
      </c>
      <c r="R1458" s="6">
        <v>0</v>
      </c>
      <c r="S1458" s="45" t="e">
        <f>_xlfn.CONCAT(#REF!,TRIM(tbl_PV_Milestones[[#This Row],[Milestone Description]]))</f>
        <v>#REF!</v>
      </c>
      <c r="T1458" s="84" t="str">
        <f>IF(COUNTIF(tbl_PV_Milestones[UID],tbl_PV_Milestones[[#This Row],[UID]])&gt;1,"Duplicate","")</f>
        <v>Duplicate</v>
      </c>
      <c r="U1458" s="42" t="str">
        <f>_xlfn.XLOOKUP(tbl_PV_Milestones[[#This Row],[Work ID]],tbl_PV_Meta[Work ID '#],tbl_PV_Meta[Sub-Portfolio])</f>
        <v>Sub-Portfolio 7</v>
      </c>
      <c r="V1458" s="41">
        <f>IF(MONTH(tbl_PV_Milestones[[#This Row],[Baseline Date]])&lt;7,YEAR(tbl_PV_Milestones[[#This Row],[Baseline Date]]),YEAR(tbl_PV_Milestones[[#This Row],[Baseline Date]])+1)</f>
        <v>2024</v>
      </c>
      <c r="W1458" s="41">
        <f>IF(MONTH(tbl_PV_Milestones[[#This Row],[Actual/Schedule Finish]])&lt;7,YEAR(tbl_PV_Milestones[[#This Row],[Actual/Schedule Finish]]),YEAR(tbl_PV_Milestones[[#This Row],[Actual/Schedule Finish]])+1)</f>
        <v>2024</v>
      </c>
      <c r="X1458" s="41" t="str">
        <f>IF(OR(tbl_PV_Milestones[[#This Row],[Project Status]]="Completed",tbl_PV_Milestones[[#This Row],[Project Status]]="Assumed Completed"),"Yes","No")</f>
        <v>Yes</v>
      </c>
      <c r="Y1458" s="41">
        <f>IF(tbl_PV_Milestones[[#This Row],[Baseline Date]]="",1,0)</f>
        <v>0</v>
      </c>
      <c r="Z1458" s="41">
        <f>IF(tbl_PV_Milestones[[#This Row],[Baseline Date]]&lt;PV_Meta!$B$7,1,0)</f>
        <v>1</v>
      </c>
      <c r="AA1458" s="41">
        <f>IF(tbl_PV_Milestones[[#This Row],[Complete]]="Yes",1,0)</f>
        <v>1</v>
      </c>
      <c r="AB1458" s="41">
        <f>IF(AND(tbl_PV_Milestones[[#This Row],[BL FY]]=2025,tbl_PV_Milestones[[#This Row],[Baseline Date]]&lt;PV_Meta!$B$7),1,0)</f>
        <v>0</v>
      </c>
      <c r="AC1458" s="41">
        <f>IF(AND(tbl_PV_Milestones[[#This Row],[Planned YTD]]=1,tbl_PV_Milestones[[#This Row],[Complete]]="Yes"),1,0)</f>
        <v>0</v>
      </c>
      <c r="AD1458" s="41">
        <f>IF(AND(tbl_PV_Milestones[[#This Row],[Actual/Schedule Finish]]&lt;PV_Meta!$B$7,tbl_PV_Milestones[[#This Row],[Complete]]="No",tbl_PV_Milestones[[#This Row],[Project Status]]&lt;&gt;"On Hold"),1,0)</f>
        <v>0</v>
      </c>
      <c r="AE1458" s="41">
        <f>IF(AND(tbl_PV_Milestones[[#This Row],[Actual/Schedule Finish]]&gt;tbl_PV_Milestones[[#This Row],[Baseline Date]],tbl_PV_Milestones[[#This Row],[Complete]]="No",tbl_PV_Milestones[[#This Row],[Project Status]]&lt;&gt;"On Hold",tbl_PV_Milestones[[#This Row],[Overdue]]=0,tbl_PV_Milestones[[#This Row],[To be Baselined]]&lt;&gt;1),1,0)</f>
        <v>0</v>
      </c>
      <c r="AF1458" s="41">
        <f>IF(AND(tbl_PV_Milestones[[#This Row],[BL FY]]=2025,tbl_PV_Milestones[[#This Row],[Finish FY]]&gt;2025),1,0)</f>
        <v>0</v>
      </c>
      <c r="AG1458" s="56" t="str">
        <f>_xlfn.XLOOKUP(tbl_PV_Milestones[[#This Row],[Work ID]],tbl_PV_Meta[Work ID '#],tbl_PV_Meta[Project Manager/Owner],,0)</f>
        <v>Project Manager 33</v>
      </c>
      <c r="AH1458" s="6"/>
    </row>
    <row r="1459" spans="4:34" x14ac:dyDescent="0.25">
      <c r="D1459" s="6" t="s">
        <v>806</v>
      </c>
      <c r="E1459" s="6" t="s">
        <v>503</v>
      </c>
      <c r="F1459" s="6" t="s">
        <v>1751</v>
      </c>
      <c r="G1459" s="6" t="s">
        <v>561</v>
      </c>
      <c r="H1459" s="6" t="s">
        <v>505</v>
      </c>
      <c r="I1459" s="6" t="s">
        <v>522</v>
      </c>
      <c r="J1459" s="6" t="s">
        <v>806</v>
      </c>
      <c r="K1459" s="6" t="s">
        <v>39</v>
      </c>
      <c r="L1459" s="6" t="s">
        <v>50</v>
      </c>
      <c r="M1459" s="43"/>
      <c r="N1459" s="44" t="s">
        <v>1979</v>
      </c>
      <c r="O1459" s="39">
        <v>45537.708333333299</v>
      </c>
      <c r="P1459" s="39">
        <v>45537.708333333299</v>
      </c>
      <c r="Q1459" s="6">
        <v>0</v>
      </c>
      <c r="R1459" s="6">
        <v>0</v>
      </c>
      <c r="S1459" s="45" t="e">
        <f>_xlfn.CONCAT(#REF!,TRIM(tbl_PV_Milestones[[#This Row],[Milestone Description]]))</f>
        <v>#REF!</v>
      </c>
      <c r="T1459" s="84" t="str">
        <f>IF(COUNTIF(tbl_PV_Milestones[UID],tbl_PV_Milestones[[#This Row],[UID]])&gt;1,"Duplicate","")</f>
        <v>Duplicate</v>
      </c>
      <c r="U1459" s="42" t="str">
        <f>_xlfn.XLOOKUP(tbl_PV_Milestones[[#This Row],[Work ID]],tbl_PV_Meta[Work ID '#],tbl_PV_Meta[Sub-Portfolio])</f>
        <v>Sub-Portfolio 8</v>
      </c>
      <c r="V1459" s="41">
        <f>IF(MONTH(tbl_PV_Milestones[[#This Row],[Baseline Date]])&lt;7,YEAR(tbl_PV_Milestones[[#This Row],[Baseline Date]]),YEAR(tbl_PV_Milestones[[#This Row],[Baseline Date]])+1)</f>
        <v>2025</v>
      </c>
      <c r="W1459" s="41">
        <f>IF(MONTH(tbl_PV_Milestones[[#This Row],[Actual/Schedule Finish]])&lt;7,YEAR(tbl_PV_Milestones[[#This Row],[Actual/Schedule Finish]]),YEAR(tbl_PV_Milestones[[#This Row],[Actual/Schedule Finish]])+1)</f>
        <v>2025</v>
      </c>
      <c r="X1459" s="41" t="str">
        <f>IF(OR(tbl_PV_Milestones[[#This Row],[Project Status]]="Completed",tbl_PV_Milestones[[#This Row],[Project Status]]="Assumed Completed"),"Yes","No")</f>
        <v>Yes</v>
      </c>
      <c r="Y1459" s="41">
        <f>IF(tbl_PV_Milestones[[#This Row],[Baseline Date]]="",1,0)</f>
        <v>0</v>
      </c>
      <c r="Z1459" s="41">
        <f>IF(tbl_PV_Milestones[[#This Row],[Baseline Date]]&lt;PV_Meta!$B$7,1,0)</f>
        <v>1</v>
      </c>
      <c r="AA1459" s="41">
        <f>IF(tbl_PV_Milestones[[#This Row],[Complete]]="Yes",1,0)</f>
        <v>1</v>
      </c>
      <c r="AB1459" s="41">
        <f>IF(AND(tbl_PV_Milestones[[#This Row],[BL FY]]=2025,tbl_PV_Milestones[[#This Row],[Baseline Date]]&lt;PV_Meta!$B$7),1,0)</f>
        <v>1</v>
      </c>
      <c r="AC1459" s="41">
        <f>IF(AND(tbl_PV_Milestones[[#This Row],[Planned YTD]]=1,tbl_PV_Milestones[[#This Row],[Complete]]="Yes"),1,0)</f>
        <v>1</v>
      </c>
      <c r="AD1459" s="41">
        <f>IF(AND(tbl_PV_Milestones[[#This Row],[Actual/Schedule Finish]]&lt;PV_Meta!$B$7,tbl_PV_Milestones[[#This Row],[Complete]]="No",tbl_PV_Milestones[[#This Row],[Project Status]]&lt;&gt;"On Hold"),1,0)</f>
        <v>0</v>
      </c>
      <c r="AE1459" s="41">
        <f>IF(AND(tbl_PV_Milestones[[#This Row],[Actual/Schedule Finish]]&gt;tbl_PV_Milestones[[#This Row],[Baseline Date]],tbl_PV_Milestones[[#This Row],[Complete]]="No",tbl_PV_Milestones[[#This Row],[Project Status]]&lt;&gt;"On Hold",tbl_PV_Milestones[[#This Row],[Overdue]]=0,tbl_PV_Milestones[[#This Row],[To be Baselined]]&lt;&gt;1),1,0)</f>
        <v>0</v>
      </c>
      <c r="AF1459" s="41">
        <f>IF(AND(tbl_PV_Milestones[[#This Row],[BL FY]]=2025,tbl_PV_Milestones[[#This Row],[Finish FY]]&gt;2025),1,0)</f>
        <v>0</v>
      </c>
      <c r="AG1459" s="56" t="str">
        <f>_xlfn.XLOOKUP(tbl_PV_Milestones[[#This Row],[Work ID]],tbl_PV_Meta[Work ID '#],tbl_PV_Meta[Project Manager/Owner],,0)</f>
        <v>Project Manager 16</v>
      </c>
      <c r="AH1459" s="6"/>
    </row>
    <row r="1460" spans="4:34" x14ac:dyDescent="0.25">
      <c r="D1460" s="6" t="s">
        <v>806</v>
      </c>
      <c r="E1460" s="6" t="s">
        <v>503</v>
      </c>
      <c r="F1460" s="6" t="s">
        <v>1751</v>
      </c>
      <c r="G1460" s="6" t="s">
        <v>562</v>
      </c>
      <c r="H1460" s="6" t="s">
        <v>505</v>
      </c>
      <c r="I1460" s="6" t="s">
        <v>522</v>
      </c>
      <c r="J1460" s="6" t="s">
        <v>806</v>
      </c>
      <c r="K1460" s="6" t="s">
        <v>39</v>
      </c>
      <c r="L1460" s="6" t="s">
        <v>50</v>
      </c>
      <c r="M1460" s="43"/>
      <c r="N1460" s="44" t="s">
        <v>1979</v>
      </c>
      <c r="O1460" s="39">
        <v>45544.708333333299</v>
      </c>
      <c r="P1460" s="39">
        <v>45544.708333333299</v>
      </c>
      <c r="Q1460" s="6">
        <v>0</v>
      </c>
      <c r="R1460" s="6">
        <v>0</v>
      </c>
      <c r="S1460" s="45" t="e">
        <f>_xlfn.CONCAT(#REF!,TRIM(tbl_PV_Milestones[[#This Row],[Milestone Description]]))</f>
        <v>#REF!</v>
      </c>
      <c r="T1460" s="84" t="str">
        <f>IF(COUNTIF(tbl_PV_Milestones[UID],tbl_PV_Milestones[[#This Row],[UID]])&gt;1,"Duplicate","")</f>
        <v>Duplicate</v>
      </c>
      <c r="U1460" s="42" t="str">
        <f>_xlfn.XLOOKUP(tbl_PV_Milestones[[#This Row],[Work ID]],tbl_PV_Meta[Work ID '#],tbl_PV_Meta[Sub-Portfolio])</f>
        <v>Sub-Portfolio 8</v>
      </c>
      <c r="V1460" s="41">
        <f>IF(MONTH(tbl_PV_Milestones[[#This Row],[Baseline Date]])&lt;7,YEAR(tbl_PV_Milestones[[#This Row],[Baseline Date]]),YEAR(tbl_PV_Milestones[[#This Row],[Baseline Date]])+1)</f>
        <v>2025</v>
      </c>
      <c r="W1460" s="41">
        <f>IF(MONTH(tbl_PV_Milestones[[#This Row],[Actual/Schedule Finish]])&lt;7,YEAR(tbl_PV_Milestones[[#This Row],[Actual/Schedule Finish]]),YEAR(tbl_PV_Milestones[[#This Row],[Actual/Schedule Finish]])+1)</f>
        <v>2025</v>
      </c>
      <c r="X1460" s="41" t="str">
        <f>IF(OR(tbl_PV_Milestones[[#This Row],[Project Status]]="Completed",tbl_PV_Milestones[[#This Row],[Project Status]]="Assumed Completed"),"Yes","No")</f>
        <v>Yes</v>
      </c>
      <c r="Y1460" s="41">
        <f>IF(tbl_PV_Milestones[[#This Row],[Baseline Date]]="",1,0)</f>
        <v>0</v>
      </c>
      <c r="Z1460" s="41">
        <f>IF(tbl_PV_Milestones[[#This Row],[Baseline Date]]&lt;PV_Meta!$B$7,1,0)</f>
        <v>1</v>
      </c>
      <c r="AA1460" s="41">
        <f>IF(tbl_PV_Milestones[[#This Row],[Complete]]="Yes",1,0)</f>
        <v>1</v>
      </c>
      <c r="AB1460" s="41">
        <f>IF(AND(tbl_PV_Milestones[[#This Row],[BL FY]]=2025,tbl_PV_Milestones[[#This Row],[Baseline Date]]&lt;PV_Meta!$B$7),1,0)</f>
        <v>1</v>
      </c>
      <c r="AC1460" s="41">
        <f>IF(AND(tbl_PV_Milestones[[#This Row],[Planned YTD]]=1,tbl_PV_Milestones[[#This Row],[Complete]]="Yes"),1,0)</f>
        <v>1</v>
      </c>
      <c r="AD1460" s="41">
        <f>IF(AND(tbl_PV_Milestones[[#This Row],[Actual/Schedule Finish]]&lt;PV_Meta!$B$7,tbl_PV_Milestones[[#This Row],[Complete]]="No",tbl_PV_Milestones[[#This Row],[Project Status]]&lt;&gt;"On Hold"),1,0)</f>
        <v>0</v>
      </c>
      <c r="AE1460" s="41">
        <f>IF(AND(tbl_PV_Milestones[[#This Row],[Actual/Schedule Finish]]&gt;tbl_PV_Milestones[[#This Row],[Baseline Date]],tbl_PV_Milestones[[#This Row],[Complete]]="No",tbl_PV_Milestones[[#This Row],[Project Status]]&lt;&gt;"On Hold",tbl_PV_Milestones[[#This Row],[Overdue]]=0,tbl_PV_Milestones[[#This Row],[To be Baselined]]&lt;&gt;1),1,0)</f>
        <v>0</v>
      </c>
      <c r="AF1460" s="41">
        <f>IF(AND(tbl_PV_Milestones[[#This Row],[BL FY]]=2025,tbl_PV_Milestones[[#This Row],[Finish FY]]&gt;2025),1,0)</f>
        <v>0</v>
      </c>
      <c r="AG1460" s="56" t="str">
        <f>_xlfn.XLOOKUP(tbl_PV_Milestones[[#This Row],[Work ID]],tbl_PV_Meta[Work ID '#],tbl_PV_Meta[Project Manager/Owner],,0)</f>
        <v>Project Manager 16</v>
      </c>
      <c r="AH1460" s="6"/>
    </row>
    <row r="1461" spans="4:34" x14ac:dyDescent="0.25">
      <c r="D1461" s="6" t="s">
        <v>806</v>
      </c>
      <c r="E1461" s="6" t="s">
        <v>503</v>
      </c>
      <c r="F1461" s="6" t="s">
        <v>1751</v>
      </c>
      <c r="G1461" s="6" t="s">
        <v>563</v>
      </c>
      <c r="H1461" s="6" t="s">
        <v>505</v>
      </c>
      <c r="I1461" s="6" t="s">
        <v>522</v>
      </c>
      <c r="J1461" s="6" t="s">
        <v>806</v>
      </c>
      <c r="K1461" s="6" t="s">
        <v>39</v>
      </c>
      <c r="L1461" s="6" t="s">
        <v>50</v>
      </c>
      <c r="M1461" s="43"/>
      <c r="N1461" s="44" t="s">
        <v>1979</v>
      </c>
      <c r="O1461" s="39">
        <v>45558.708333333299</v>
      </c>
      <c r="P1461" s="39">
        <v>45558.708333333299</v>
      </c>
      <c r="Q1461" s="6">
        <v>0</v>
      </c>
      <c r="R1461" s="6">
        <v>0</v>
      </c>
      <c r="S1461" s="45" t="e">
        <f>_xlfn.CONCAT(#REF!,TRIM(tbl_PV_Milestones[[#This Row],[Milestone Description]]))</f>
        <v>#REF!</v>
      </c>
      <c r="T1461" s="84" t="str">
        <f>IF(COUNTIF(tbl_PV_Milestones[UID],tbl_PV_Milestones[[#This Row],[UID]])&gt;1,"Duplicate","")</f>
        <v>Duplicate</v>
      </c>
      <c r="U1461" s="42" t="str">
        <f>_xlfn.XLOOKUP(tbl_PV_Milestones[[#This Row],[Work ID]],tbl_PV_Meta[Work ID '#],tbl_PV_Meta[Sub-Portfolio])</f>
        <v>Sub-Portfolio 8</v>
      </c>
      <c r="V1461" s="41">
        <f>IF(MONTH(tbl_PV_Milestones[[#This Row],[Baseline Date]])&lt;7,YEAR(tbl_PV_Milestones[[#This Row],[Baseline Date]]),YEAR(tbl_PV_Milestones[[#This Row],[Baseline Date]])+1)</f>
        <v>2025</v>
      </c>
      <c r="W1461" s="41">
        <f>IF(MONTH(tbl_PV_Milestones[[#This Row],[Actual/Schedule Finish]])&lt;7,YEAR(tbl_PV_Milestones[[#This Row],[Actual/Schedule Finish]]),YEAR(tbl_PV_Milestones[[#This Row],[Actual/Schedule Finish]])+1)</f>
        <v>2025</v>
      </c>
      <c r="X1461" s="41" t="str">
        <f>IF(OR(tbl_PV_Milestones[[#This Row],[Project Status]]="Completed",tbl_PV_Milestones[[#This Row],[Project Status]]="Assumed Completed"),"Yes","No")</f>
        <v>Yes</v>
      </c>
      <c r="Y1461" s="41">
        <f>IF(tbl_PV_Milestones[[#This Row],[Baseline Date]]="",1,0)</f>
        <v>0</v>
      </c>
      <c r="Z1461" s="41">
        <f>IF(tbl_PV_Milestones[[#This Row],[Baseline Date]]&lt;PV_Meta!$B$7,1,0)</f>
        <v>1</v>
      </c>
      <c r="AA1461" s="41">
        <f>IF(tbl_PV_Milestones[[#This Row],[Complete]]="Yes",1,0)</f>
        <v>1</v>
      </c>
      <c r="AB1461" s="41">
        <f>IF(AND(tbl_PV_Milestones[[#This Row],[BL FY]]=2025,tbl_PV_Milestones[[#This Row],[Baseline Date]]&lt;PV_Meta!$B$7),1,0)</f>
        <v>1</v>
      </c>
      <c r="AC1461" s="41">
        <f>IF(AND(tbl_PV_Milestones[[#This Row],[Planned YTD]]=1,tbl_PV_Milestones[[#This Row],[Complete]]="Yes"),1,0)</f>
        <v>1</v>
      </c>
      <c r="AD1461" s="41">
        <f>IF(AND(tbl_PV_Milestones[[#This Row],[Actual/Schedule Finish]]&lt;PV_Meta!$B$7,tbl_PV_Milestones[[#This Row],[Complete]]="No",tbl_PV_Milestones[[#This Row],[Project Status]]&lt;&gt;"On Hold"),1,0)</f>
        <v>0</v>
      </c>
      <c r="AE1461" s="41">
        <f>IF(AND(tbl_PV_Milestones[[#This Row],[Actual/Schedule Finish]]&gt;tbl_PV_Milestones[[#This Row],[Baseline Date]],tbl_PV_Milestones[[#This Row],[Complete]]="No",tbl_PV_Milestones[[#This Row],[Project Status]]&lt;&gt;"On Hold",tbl_PV_Milestones[[#This Row],[Overdue]]=0,tbl_PV_Milestones[[#This Row],[To be Baselined]]&lt;&gt;1),1,0)</f>
        <v>0</v>
      </c>
      <c r="AF1461" s="41">
        <f>IF(AND(tbl_PV_Milestones[[#This Row],[BL FY]]=2025,tbl_PV_Milestones[[#This Row],[Finish FY]]&gt;2025),1,0)</f>
        <v>0</v>
      </c>
      <c r="AG1461" s="56" t="str">
        <f>_xlfn.XLOOKUP(tbl_PV_Milestones[[#This Row],[Work ID]],tbl_PV_Meta[Work ID '#],tbl_PV_Meta[Project Manager/Owner],,0)</f>
        <v>Project Manager 16</v>
      </c>
      <c r="AH1461" s="6"/>
    </row>
    <row r="1462" spans="4:34" x14ac:dyDescent="0.25">
      <c r="D1462" s="6" t="s">
        <v>806</v>
      </c>
      <c r="E1462" s="6" t="s">
        <v>503</v>
      </c>
      <c r="F1462" s="6" t="s">
        <v>1751</v>
      </c>
      <c r="G1462" s="6" t="s">
        <v>564</v>
      </c>
      <c r="H1462" s="6" t="s">
        <v>505</v>
      </c>
      <c r="I1462" s="6" t="s">
        <v>522</v>
      </c>
      <c r="J1462" s="6" t="s">
        <v>806</v>
      </c>
      <c r="K1462" s="6" t="s">
        <v>39</v>
      </c>
      <c r="L1462" s="6" t="s">
        <v>50</v>
      </c>
      <c r="M1462" s="43"/>
      <c r="N1462" s="44" t="s">
        <v>1979</v>
      </c>
      <c r="O1462" s="39">
        <v>45558.708333333299</v>
      </c>
      <c r="P1462" s="39">
        <v>45558.708333333299</v>
      </c>
      <c r="Q1462" s="6">
        <v>0</v>
      </c>
      <c r="R1462" s="6">
        <v>0</v>
      </c>
      <c r="S1462" s="45" t="e">
        <f>_xlfn.CONCAT(#REF!,TRIM(tbl_PV_Milestones[[#This Row],[Milestone Description]]))</f>
        <v>#REF!</v>
      </c>
      <c r="T1462" s="84" t="str">
        <f>IF(COUNTIF(tbl_PV_Milestones[UID],tbl_PV_Milestones[[#This Row],[UID]])&gt;1,"Duplicate","")</f>
        <v>Duplicate</v>
      </c>
      <c r="U1462" s="42" t="str">
        <f>_xlfn.XLOOKUP(tbl_PV_Milestones[[#This Row],[Work ID]],tbl_PV_Meta[Work ID '#],tbl_PV_Meta[Sub-Portfolio])</f>
        <v>Sub-Portfolio 8</v>
      </c>
      <c r="V1462" s="41">
        <f>IF(MONTH(tbl_PV_Milestones[[#This Row],[Baseline Date]])&lt;7,YEAR(tbl_PV_Milestones[[#This Row],[Baseline Date]]),YEAR(tbl_PV_Milestones[[#This Row],[Baseline Date]])+1)</f>
        <v>2025</v>
      </c>
      <c r="W1462" s="41">
        <f>IF(MONTH(tbl_PV_Milestones[[#This Row],[Actual/Schedule Finish]])&lt;7,YEAR(tbl_PV_Milestones[[#This Row],[Actual/Schedule Finish]]),YEAR(tbl_PV_Milestones[[#This Row],[Actual/Schedule Finish]])+1)</f>
        <v>2025</v>
      </c>
      <c r="X1462" s="41" t="str">
        <f>IF(OR(tbl_PV_Milestones[[#This Row],[Project Status]]="Completed",tbl_PV_Milestones[[#This Row],[Project Status]]="Assumed Completed"),"Yes","No")</f>
        <v>Yes</v>
      </c>
      <c r="Y1462" s="41">
        <f>IF(tbl_PV_Milestones[[#This Row],[Baseline Date]]="",1,0)</f>
        <v>0</v>
      </c>
      <c r="Z1462" s="41">
        <f>IF(tbl_PV_Milestones[[#This Row],[Baseline Date]]&lt;PV_Meta!$B$7,1,0)</f>
        <v>1</v>
      </c>
      <c r="AA1462" s="41">
        <f>IF(tbl_PV_Milestones[[#This Row],[Complete]]="Yes",1,0)</f>
        <v>1</v>
      </c>
      <c r="AB1462" s="41">
        <f>IF(AND(tbl_PV_Milestones[[#This Row],[BL FY]]=2025,tbl_PV_Milestones[[#This Row],[Baseline Date]]&lt;PV_Meta!$B$7),1,0)</f>
        <v>1</v>
      </c>
      <c r="AC1462" s="41">
        <f>IF(AND(tbl_PV_Milestones[[#This Row],[Planned YTD]]=1,tbl_PV_Milestones[[#This Row],[Complete]]="Yes"),1,0)</f>
        <v>1</v>
      </c>
      <c r="AD1462" s="41">
        <f>IF(AND(tbl_PV_Milestones[[#This Row],[Actual/Schedule Finish]]&lt;PV_Meta!$B$7,tbl_PV_Milestones[[#This Row],[Complete]]="No",tbl_PV_Milestones[[#This Row],[Project Status]]&lt;&gt;"On Hold"),1,0)</f>
        <v>0</v>
      </c>
      <c r="AE1462" s="41">
        <f>IF(AND(tbl_PV_Milestones[[#This Row],[Actual/Schedule Finish]]&gt;tbl_PV_Milestones[[#This Row],[Baseline Date]],tbl_PV_Milestones[[#This Row],[Complete]]="No",tbl_PV_Milestones[[#This Row],[Project Status]]&lt;&gt;"On Hold",tbl_PV_Milestones[[#This Row],[Overdue]]=0,tbl_PV_Milestones[[#This Row],[To be Baselined]]&lt;&gt;1),1,0)</f>
        <v>0</v>
      </c>
      <c r="AF1462" s="41">
        <f>IF(AND(tbl_PV_Milestones[[#This Row],[BL FY]]=2025,tbl_PV_Milestones[[#This Row],[Finish FY]]&gt;2025),1,0)</f>
        <v>0</v>
      </c>
      <c r="AG1462" s="56" t="str">
        <f>_xlfn.XLOOKUP(tbl_PV_Milestones[[#This Row],[Work ID]],tbl_PV_Meta[Work ID '#],tbl_PV_Meta[Project Manager/Owner],,0)</f>
        <v>Project Manager 16</v>
      </c>
      <c r="AH1462" s="6"/>
    </row>
    <row r="1463" spans="4:34" x14ac:dyDescent="0.25">
      <c r="D1463" s="6" t="s">
        <v>806</v>
      </c>
      <c r="E1463" s="6" t="s">
        <v>503</v>
      </c>
      <c r="F1463" s="6" t="s">
        <v>1751</v>
      </c>
      <c r="G1463" s="6" t="s">
        <v>565</v>
      </c>
      <c r="H1463" s="6" t="s">
        <v>519</v>
      </c>
      <c r="I1463" s="6" t="s">
        <v>522</v>
      </c>
      <c r="J1463" s="6" t="s">
        <v>806</v>
      </c>
      <c r="K1463" s="6" t="s">
        <v>39</v>
      </c>
      <c r="L1463" s="6" t="s">
        <v>50</v>
      </c>
      <c r="M1463" s="43"/>
      <c r="N1463" s="44" t="s">
        <v>1979</v>
      </c>
      <c r="O1463" s="39">
        <v>45560.708333333299</v>
      </c>
      <c r="P1463" s="39">
        <v>45560.708333333299</v>
      </c>
      <c r="Q1463" s="6">
        <v>0</v>
      </c>
      <c r="R1463" s="6">
        <v>0</v>
      </c>
      <c r="S1463" s="45" t="e">
        <f>_xlfn.CONCAT(#REF!,TRIM(tbl_PV_Milestones[[#This Row],[Milestone Description]]))</f>
        <v>#REF!</v>
      </c>
      <c r="T1463" s="84" t="str">
        <f>IF(COUNTIF(tbl_PV_Milestones[UID],tbl_PV_Milestones[[#This Row],[UID]])&gt;1,"Duplicate","")</f>
        <v>Duplicate</v>
      </c>
      <c r="U1463" s="42" t="str">
        <f>_xlfn.XLOOKUP(tbl_PV_Milestones[[#This Row],[Work ID]],tbl_PV_Meta[Work ID '#],tbl_PV_Meta[Sub-Portfolio])</f>
        <v>Sub-Portfolio 8</v>
      </c>
      <c r="V1463" s="41">
        <f>IF(MONTH(tbl_PV_Milestones[[#This Row],[Baseline Date]])&lt;7,YEAR(tbl_PV_Milestones[[#This Row],[Baseline Date]]),YEAR(tbl_PV_Milestones[[#This Row],[Baseline Date]])+1)</f>
        <v>2025</v>
      </c>
      <c r="W1463" s="41">
        <f>IF(MONTH(tbl_PV_Milestones[[#This Row],[Actual/Schedule Finish]])&lt;7,YEAR(tbl_PV_Milestones[[#This Row],[Actual/Schedule Finish]]),YEAR(tbl_PV_Milestones[[#This Row],[Actual/Schedule Finish]])+1)</f>
        <v>2025</v>
      </c>
      <c r="X1463" s="41" t="str">
        <f>IF(OR(tbl_PV_Milestones[[#This Row],[Project Status]]="Completed",tbl_PV_Milestones[[#This Row],[Project Status]]="Assumed Completed"),"Yes","No")</f>
        <v>Yes</v>
      </c>
      <c r="Y1463" s="41">
        <f>IF(tbl_PV_Milestones[[#This Row],[Baseline Date]]="",1,0)</f>
        <v>0</v>
      </c>
      <c r="Z1463" s="41">
        <f>IF(tbl_PV_Milestones[[#This Row],[Baseline Date]]&lt;PV_Meta!$B$7,1,0)</f>
        <v>1</v>
      </c>
      <c r="AA1463" s="41">
        <f>IF(tbl_PV_Milestones[[#This Row],[Complete]]="Yes",1,0)</f>
        <v>1</v>
      </c>
      <c r="AB1463" s="41">
        <f>IF(AND(tbl_PV_Milestones[[#This Row],[BL FY]]=2025,tbl_PV_Milestones[[#This Row],[Baseline Date]]&lt;PV_Meta!$B$7),1,0)</f>
        <v>1</v>
      </c>
      <c r="AC1463" s="41">
        <f>IF(AND(tbl_PV_Milestones[[#This Row],[Planned YTD]]=1,tbl_PV_Milestones[[#This Row],[Complete]]="Yes"),1,0)</f>
        <v>1</v>
      </c>
      <c r="AD1463" s="41">
        <f>IF(AND(tbl_PV_Milestones[[#This Row],[Actual/Schedule Finish]]&lt;PV_Meta!$B$7,tbl_PV_Milestones[[#This Row],[Complete]]="No",tbl_PV_Milestones[[#This Row],[Project Status]]&lt;&gt;"On Hold"),1,0)</f>
        <v>0</v>
      </c>
      <c r="AE1463" s="41">
        <f>IF(AND(tbl_PV_Milestones[[#This Row],[Actual/Schedule Finish]]&gt;tbl_PV_Milestones[[#This Row],[Baseline Date]],tbl_PV_Milestones[[#This Row],[Complete]]="No",tbl_PV_Milestones[[#This Row],[Project Status]]&lt;&gt;"On Hold",tbl_PV_Milestones[[#This Row],[Overdue]]=0,tbl_PV_Milestones[[#This Row],[To be Baselined]]&lt;&gt;1),1,0)</f>
        <v>0</v>
      </c>
      <c r="AF1463" s="41">
        <f>IF(AND(tbl_PV_Milestones[[#This Row],[BL FY]]=2025,tbl_PV_Milestones[[#This Row],[Finish FY]]&gt;2025),1,0)</f>
        <v>0</v>
      </c>
      <c r="AG1463" s="56" t="str">
        <f>_xlfn.XLOOKUP(tbl_PV_Milestones[[#This Row],[Work ID]],tbl_PV_Meta[Work ID '#],tbl_PV_Meta[Project Manager/Owner],,0)</f>
        <v>Project Manager 16</v>
      </c>
      <c r="AH1463" s="6"/>
    </row>
    <row r="1464" spans="4:34" x14ac:dyDescent="0.25">
      <c r="D1464" s="6" t="s">
        <v>806</v>
      </c>
      <c r="E1464" s="6" t="s">
        <v>503</v>
      </c>
      <c r="F1464" s="6" t="s">
        <v>1708</v>
      </c>
      <c r="G1464" s="6" t="s">
        <v>543</v>
      </c>
      <c r="H1464" s="6" t="s">
        <v>519</v>
      </c>
      <c r="I1464" s="6" t="s">
        <v>522</v>
      </c>
      <c r="J1464" s="6" t="s">
        <v>806</v>
      </c>
      <c r="K1464" s="6" t="s">
        <v>29</v>
      </c>
      <c r="L1464" s="6" t="s">
        <v>27</v>
      </c>
      <c r="M1464" s="43"/>
      <c r="N1464" s="44" t="s">
        <v>1979</v>
      </c>
      <c r="O1464" s="39">
        <v>45275.708333333299</v>
      </c>
      <c r="P1464" s="39">
        <v>45275.708333333299</v>
      </c>
      <c r="Q1464" s="6">
        <v>0</v>
      </c>
      <c r="R1464" s="6">
        <v>0</v>
      </c>
      <c r="S1464" s="45" t="e">
        <f>_xlfn.CONCAT(#REF!,TRIM(tbl_PV_Milestones[[#This Row],[Milestone Description]]))</f>
        <v>#REF!</v>
      </c>
      <c r="T1464" s="84" t="str">
        <f>IF(COUNTIF(tbl_PV_Milestones[UID],tbl_PV_Milestones[[#This Row],[UID]])&gt;1,"Duplicate","")</f>
        <v>Duplicate</v>
      </c>
      <c r="U1464" s="42" t="str">
        <f>_xlfn.XLOOKUP(tbl_PV_Milestones[[#This Row],[Work ID]],tbl_PV_Meta[Work ID '#],tbl_PV_Meta[Sub-Portfolio])</f>
        <v>Sub-Portfolio 8</v>
      </c>
      <c r="V1464" s="41">
        <f>IF(MONTH(tbl_PV_Milestones[[#This Row],[Baseline Date]])&lt;7,YEAR(tbl_PV_Milestones[[#This Row],[Baseline Date]]),YEAR(tbl_PV_Milestones[[#This Row],[Baseline Date]])+1)</f>
        <v>2024</v>
      </c>
      <c r="W1464" s="41">
        <f>IF(MONTH(tbl_PV_Milestones[[#This Row],[Actual/Schedule Finish]])&lt;7,YEAR(tbl_PV_Milestones[[#This Row],[Actual/Schedule Finish]]),YEAR(tbl_PV_Milestones[[#This Row],[Actual/Schedule Finish]])+1)</f>
        <v>2024</v>
      </c>
      <c r="X1464" s="41" t="str">
        <f>IF(OR(tbl_PV_Milestones[[#This Row],[Project Status]]="Completed",tbl_PV_Milestones[[#This Row],[Project Status]]="Assumed Completed"),"Yes","No")</f>
        <v>Yes</v>
      </c>
      <c r="Y1464" s="41">
        <f>IF(tbl_PV_Milestones[[#This Row],[Baseline Date]]="",1,0)</f>
        <v>0</v>
      </c>
      <c r="Z1464" s="41">
        <f>IF(tbl_PV_Milestones[[#This Row],[Baseline Date]]&lt;PV_Meta!$B$7,1,0)</f>
        <v>1</v>
      </c>
      <c r="AA1464" s="41">
        <f>IF(tbl_PV_Milestones[[#This Row],[Complete]]="Yes",1,0)</f>
        <v>1</v>
      </c>
      <c r="AB1464" s="41">
        <f>IF(AND(tbl_PV_Milestones[[#This Row],[BL FY]]=2025,tbl_PV_Milestones[[#This Row],[Baseline Date]]&lt;PV_Meta!$B$7),1,0)</f>
        <v>0</v>
      </c>
      <c r="AC1464" s="41">
        <f>IF(AND(tbl_PV_Milestones[[#This Row],[Planned YTD]]=1,tbl_PV_Milestones[[#This Row],[Complete]]="Yes"),1,0)</f>
        <v>0</v>
      </c>
      <c r="AD1464" s="41">
        <f>IF(AND(tbl_PV_Milestones[[#This Row],[Actual/Schedule Finish]]&lt;PV_Meta!$B$7,tbl_PV_Milestones[[#This Row],[Complete]]="No",tbl_PV_Milestones[[#This Row],[Project Status]]&lt;&gt;"On Hold"),1,0)</f>
        <v>0</v>
      </c>
      <c r="AE1464" s="41">
        <f>IF(AND(tbl_PV_Milestones[[#This Row],[Actual/Schedule Finish]]&gt;tbl_PV_Milestones[[#This Row],[Baseline Date]],tbl_PV_Milestones[[#This Row],[Complete]]="No",tbl_PV_Milestones[[#This Row],[Project Status]]&lt;&gt;"On Hold",tbl_PV_Milestones[[#This Row],[Overdue]]=0,tbl_PV_Milestones[[#This Row],[To be Baselined]]&lt;&gt;1),1,0)</f>
        <v>0</v>
      </c>
      <c r="AF1464" s="41">
        <f>IF(AND(tbl_PV_Milestones[[#This Row],[BL FY]]=2025,tbl_PV_Milestones[[#This Row],[Finish FY]]&gt;2025),1,0)</f>
        <v>0</v>
      </c>
      <c r="AG1464" s="56" t="str">
        <f>_xlfn.XLOOKUP(tbl_PV_Milestones[[#This Row],[Work ID]],tbl_PV_Meta[Work ID '#],tbl_PV_Meta[Project Manager/Owner],,0)</f>
        <v>Project Manager 6</v>
      </c>
      <c r="AH1464" s="6"/>
    </row>
    <row r="1465" spans="4:34" x14ac:dyDescent="0.25">
      <c r="D1465" s="6" t="s">
        <v>806</v>
      </c>
      <c r="E1465" s="6" t="s">
        <v>503</v>
      </c>
      <c r="F1465" s="6" t="s">
        <v>1708</v>
      </c>
      <c r="G1465" s="6" t="s">
        <v>561</v>
      </c>
      <c r="H1465" s="6" t="s">
        <v>505</v>
      </c>
      <c r="I1465" s="6" t="s">
        <v>522</v>
      </c>
      <c r="J1465" s="6" t="s">
        <v>806</v>
      </c>
      <c r="K1465" s="6" t="s">
        <v>29</v>
      </c>
      <c r="L1465" s="6" t="s">
        <v>27</v>
      </c>
      <c r="M1465" s="43"/>
      <c r="N1465" s="44" t="s">
        <v>1979</v>
      </c>
      <c r="O1465" s="39">
        <v>45169.708333333299</v>
      </c>
      <c r="P1465" s="39">
        <v>45169.708333333299</v>
      </c>
      <c r="Q1465" s="6">
        <v>0</v>
      </c>
      <c r="R1465" s="6">
        <v>0</v>
      </c>
      <c r="S1465" s="45" t="e">
        <f>_xlfn.CONCAT(#REF!,TRIM(tbl_PV_Milestones[[#This Row],[Milestone Description]]))</f>
        <v>#REF!</v>
      </c>
      <c r="T1465" s="84" t="str">
        <f>IF(COUNTIF(tbl_PV_Milestones[UID],tbl_PV_Milestones[[#This Row],[UID]])&gt;1,"Duplicate","")</f>
        <v>Duplicate</v>
      </c>
      <c r="U1465" s="42" t="str">
        <f>_xlfn.XLOOKUP(tbl_PV_Milestones[[#This Row],[Work ID]],tbl_PV_Meta[Work ID '#],tbl_PV_Meta[Sub-Portfolio])</f>
        <v>Sub-Portfolio 8</v>
      </c>
      <c r="V1465" s="41">
        <f>IF(MONTH(tbl_PV_Milestones[[#This Row],[Baseline Date]])&lt;7,YEAR(tbl_PV_Milestones[[#This Row],[Baseline Date]]),YEAR(tbl_PV_Milestones[[#This Row],[Baseline Date]])+1)</f>
        <v>2024</v>
      </c>
      <c r="W1465" s="41">
        <f>IF(MONTH(tbl_PV_Milestones[[#This Row],[Actual/Schedule Finish]])&lt;7,YEAR(tbl_PV_Milestones[[#This Row],[Actual/Schedule Finish]]),YEAR(tbl_PV_Milestones[[#This Row],[Actual/Schedule Finish]])+1)</f>
        <v>2024</v>
      </c>
      <c r="X1465" s="41" t="str">
        <f>IF(OR(tbl_PV_Milestones[[#This Row],[Project Status]]="Completed",tbl_PV_Milestones[[#This Row],[Project Status]]="Assumed Completed"),"Yes","No")</f>
        <v>Yes</v>
      </c>
      <c r="Y1465" s="41">
        <f>IF(tbl_PV_Milestones[[#This Row],[Baseline Date]]="",1,0)</f>
        <v>0</v>
      </c>
      <c r="Z1465" s="41">
        <f>IF(tbl_PV_Milestones[[#This Row],[Baseline Date]]&lt;PV_Meta!$B$7,1,0)</f>
        <v>1</v>
      </c>
      <c r="AA1465" s="41">
        <f>IF(tbl_PV_Milestones[[#This Row],[Complete]]="Yes",1,0)</f>
        <v>1</v>
      </c>
      <c r="AB1465" s="41">
        <f>IF(AND(tbl_PV_Milestones[[#This Row],[BL FY]]=2025,tbl_PV_Milestones[[#This Row],[Baseline Date]]&lt;PV_Meta!$B$7),1,0)</f>
        <v>0</v>
      </c>
      <c r="AC1465" s="41">
        <f>IF(AND(tbl_PV_Milestones[[#This Row],[Planned YTD]]=1,tbl_PV_Milestones[[#This Row],[Complete]]="Yes"),1,0)</f>
        <v>0</v>
      </c>
      <c r="AD1465" s="41">
        <f>IF(AND(tbl_PV_Milestones[[#This Row],[Actual/Schedule Finish]]&lt;PV_Meta!$B$7,tbl_PV_Milestones[[#This Row],[Complete]]="No",tbl_PV_Milestones[[#This Row],[Project Status]]&lt;&gt;"On Hold"),1,0)</f>
        <v>0</v>
      </c>
      <c r="AE1465" s="41">
        <f>IF(AND(tbl_PV_Milestones[[#This Row],[Actual/Schedule Finish]]&gt;tbl_PV_Milestones[[#This Row],[Baseline Date]],tbl_PV_Milestones[[#This Row],[Complete]]="No",tbl_PV_Milestones[[#This Row],[Project Status]]&lt;&gt;"On Hold",tbl_PV_Milestones[[#This Row],[Overdue]]=0,tbl_PV_Milestones[[#This Row],[To be Baselined]]&lt;&gt;1),1,0)</f>
        <v>0</v>
      </c>
      <c r="AF1465" s="41">
        <f>IF(AND(tbl_PV_Milestones[[#This Row],[BL FY]]=2025,tbl_PV_Milestones[[#This Row],[Finish FY]]&gt;2025),1,0)</f>
        <v>0</v>
      </c>
      <c r="AG1465" s="56" t="str">
        <f>_xlfn.XLOOKUP(tbl_PV_Milestones[[#This Row],[Work ID]],tbl_PV_Meta[Work ID '#],tbl_PV_Meta[Project Manager/Owner],,0)</f>
        <v>Project Manager 6</v>
      </c>
      <c r="AH1465" s="6"/>
    </row>
    <row r="1466" spans="4:34" x14ac:dyDescent="0.25">
      <c r="D1466" s="6" t="s">
        <v>806</v>
      </c>
      <c r="E1466" s="6" t="s">
        <v>503</v>
      </c>
      <c r="F1466" s="6" t="s">
        <v>1708</v>
      </c>
      <c r="G1466" s="6" t="s">
        <v>562</v>
      </c>
      <c r="H1466" s="6" t="s">
        <v>505</v>
      </c>
      <c r="I1466" s="6" t="s">
        <v>522</v>
      </c>
      <c r="J1466" s="6" t="s">
        <v>806</v>
      </c>
      <c r="K1466" s="6" t="s">
        <v>29</v>
      </c>
      <c r="L1466" s="6" t="s">
        <v>27</v>
      </c>
      <c r="M1466" s="43"/>
      <c r="N1466" s="44" t="s">
        <v>1979</v>
      </c>
      <c r="O1466" s="39">
        <v>45169.708333333299</v>
      </c>
      <c r="P1466" s="39">
        <v>45169.708333333299</v>
      </c>
      <c r="Q1466" s="6">
        <v>0</v>
      </c>
      <c r="R1466" s="6">
        <v>0</v>
      </c>
      <c r="S1466" s="45" t="e">
        <f>_xlfn.CONCAT(#REF!,TRIM(tbl_PV_Milestones[[#This Row],[Milestone Description]]))</f>
        <v>#REF!</v>
      </c>
      <c r="T1466" s="84" t="str">
        <f>IF(COUNTIF(tbl_PV_Milestones[UID],tbl_PV_Milestones[[#This Row],[UID]])&gt;1,"Duplicate","")</f>
        <v>Duplicate</v>
      </c>
      <c r="U1466" s="42" t="str">
        <f>_xlfn.XLOOKUP(tbl_PV_Milestones[[#This Row],[Work ID]],tbl_PV_Meta[Work ID '#],tbl_PV_Meta[Sub-Portfolio])</f>
        <v>Sub-Portfolio 8</v>
      </c>
      <c r="V1466" s="41">
        <f>IF(MONTH(tbl_PV_Milestones[[#This Row],[Baseline Date]])&lt;7,YEAR(tbl_PV_Milestones[[#This Row],[Baseline Date]]),YEAR(tbl_PV_Milestones[[#This Row],[Baseline Date]])+1)</f>
        <v>2024</v>
      </c>
      <c r="W1466" s="41">
        <f>IF(MONTH(tbl_PV_Milestones[[#This Row],[Actual/Schedule Finish]])&lt;7,YEAR(tbl_PV_Milestones[[#This Row],[Actual/Schedule Finish]]),YEAR(tbl_PV_Milestones[[#This Row],[Actual/Schedule Finish]])+1)</f>
        <v>2024</v>
      </c>
      <c r="X1466" s="41" t="str">
        <f>IF(OR(tbl_PV_Milestones[[#This Row],[Project Status]]="Completed",tbl_PV_Milestones[[#This Row],[Project Status]]="Assumed Completed"),"Yes","No")</f>
        <v>Yes</v>
      </c>
      <c r="Y1466" s="41">
        <f>IF(tbl_PV_Milestones[[#This Row],[Baseline Date]]="",1,0)</f>
        <v>0</v>
      </c>
      <c r="Z1466" s="41">
        <f>IF(tbl_PV_Milestones[[#This Row],[Baseline Date]]&lt;PV_Meta!$B$7,1,0)</f>
        <v>1</v>
      </c>
      <c r="AA1466" s="41">
        <f>IF(tbl_PV_Milestones[[#This Row],[Complete]]="Yes",1,0)</f>
        <v>1</v>
      </c>
      <c r="AB1466" s="41">
        <f>IF(AND(tbl_PV_Milestones[[#This Row],[BL FY]]=2025,tbl_PV_Milestones[[#This Row],[Baseline Date]]&lt;PV_Meta!$B$7),1,0)</f>
        <v>0</v>
      </c>
      <c r="AC1466" s="41">
        <f>IF(AND(tbl_PV_Milestones[[#This Row],[Planned YTD]]=1,tbl_PV_Milestones[[#This Row],[Complete]]="Yes"),1,0)</f>
        <v>0</v>
      </c>
      <c r="AD1466" s="41">
        <f>IF(AND(tbl_PV_Milestones[[#This Row],[Actual/Schedule Finish]]&lt;PV_Meta!$B$7,tbl_PV_Milestones[[#This Row],[Complete]]="No",tbl_PV_Milestones[[#This Row],[Project Status]]&lt;&gt;"On Hold"),1,0)</f>
        <v>0</v>
      </c>
      <c r="AE1466" s="41">
        <f>IF(AND(tbl_PV_Milestones[[#This Row],[Actual/Schedule Finish]]&gt;tbl_PV_Milestones[[#This Row],[Baseline Date]],tbl_PV_Milestones[[#This Row],[Complete]]="No",tbl_PV_Milestones[[#This Row],[Project Status]]&lt;&gt;"On Hold",tbl_PV_Milestones[[#This Row],[Overdue]]=0,tbl_PV_Milestones[[#This Row],[To be Baselined]]&lt;&gt;1),1,0)</f>
        <v>0</v>
      </c>
      <c r="AF1466" s="41">
        <f>IF(AND(tbl_PV_Milestones[[#This Row],[BL FY]]=2025,tbl_PV_Milestones[[#This Row],[Finish FY]]&gt;2025),1,0)</f>
        <v>0</v>
      </c>
      <c r="AG1466" s="56" t="str">
        <f>_xlfn.XLOOKUP(tbl_PV_Milestones[[#This Row],[Work ID]],tbl_PV_Meta[Work ID '#],tbl_PV_Meta[Project Manager/Owner],,0)</f>
        <v>Project Manager 6</v>
      </c>
      <c r="AH1466" s="6"/>
    </row>
    <row r="1467" spans="4:34" x14ac:dyDescent="0.25">
      <c r="D1467" s="6" t="s">
        <v>806</v>
      </c>
      <c r="E1467" s="6" t="s">
        <v>503</v>
      </c>
      <c r="F1467" s="6" t="s">
        <v>1708</v>
      </c>
      <c r="G1467" s="6" t="s">
        <v>563</v>
      </c>
      <c r="H1467" s="6" t="s">
        <v>505</v>
      </c>
      <c r="I1467" s="6" t="s">
        <v>522</v>
      </c>
      <c r="J1467" s="6" t="s">
        <v>806</v>
      </c>
      <c r="K1467" s="6" t="s">
        <v>29</v>
      </c>
      <c r="L1467" s="6" t="s">
        <v>27</v>
      </c>
      <c r="M1467" s="43"/>
      <c r="N1467" s="44" t="s">
        <v>1979</v>
      </c>
      <c r="O1467" s="39">
        <v>45169.708333333299</v>
      </c>
      <c r="P1467" s="39">
        <v>45169.708333333299</v>
      </c>
      <c r="Q1467" s="6">
        <v>0</v>
      </c>
      <c r="R1467" s="6">
        <v>0</v>
      </c>
      <c r="S1467" s="45" t="e">
        <f>_xlfn.CONCAT(#REF!,TRIM(tbl_PV_Milestones[[#This Row],[Milestone Description]]))</f>
        <v>#REF!</v>
      </c>
      <c r="T1467" s="84" t="str">
        <f>IF(COUNTIF(tbl_PV_Milestones[UID],tbl_PV_Milestones[[#This Row],[UID]])&gt;1,"Duplicate","")</f>
        <v>Duplicate</v>
      </c>
      <c r="U1467" s="42" t="str">
        <f>_xlfn.XLOOKUP(tbl_PV_Milestones[[#This Row],[Work ID]],tbl_PV_Meta[Work ID '#],tbl_PV_Meta[Sub-Portfolio])</f>
        <v>Sub-Portfolio 8</v>
      </c>
      <c r="V1467" s="41">
        <f>IF(MONTH(tbl_PV_Milestones[[#This Row],[Baseline Date]])&lt;7,YEAR(tbl_PV_Milestones[[#This Row],[Baseline Date]]),YEAR(tbl_PV_Milestones[[#This Row],[Baseline Date]])+1)</f>
        <v>2024</v>
      </c>
      <c r="W1467" s="41">
        <f>IF(MONTH(tbl_PV_Milestones[[#This Row],[Actual/Schedule Finish]])&lt;7,YEAR(tbl_PV_Milestones[[#This Row],[Actual/Schedule Finish]]),YEAR(tbl_PV_Milestones[[#This Row],[Actual/Schedule Finish]])+1)</f>
        <v>2024</v>
      </c>
      <c r="X1467" s="41" t="str">
        <f>IF(OR(tbl_PV_Milestones[[#This Row],[Project Status]]="Completed",tbl_PV_Milestones[[#This Row],[Project Status]]="Assumed Completed"),"Yes","No")</f>
        <v>Yes</v>
      </c>
      <c r="Y1467" s="41">
        <f>IF(tbl_PV_Milestones[[#This Row],[Baseline Date]]="",1,0)</f>
        <v>0</v>
      </c>
      <c r="Z1467" s="41">
        <f>IF(tbl_PV_Milestones[[#This Row],[Baseline Date]]&lt;PV_Meta!$B$7,1,0)</f>
        <v>1</v>
      </c>
      <c r="AA1467" s="41">
        <f>IF(tbl_PV_Milestones[[#This Row],[Complete]]="Yes",1,0)</f>
        <v>1</v>
      </c>
      <c r="AB1467" s="41">
        <f>IF(AND(tbl_PV_Milestones[[#This Row],[BL FY]]=2025,tbl_PV_Milestones[[#This Row],[Baseline Date]]&lt;PV_Meta!$B$7),1,0)</f>
        <v>0</v>
      </c>
      <c r="AC1467" s="41">
        <f>IF(AND(tbl_PV_Milestones[[#This Row],[Planned YTD]]=1,tbl_PV_Milestones[[#This Row],[Complete]]="Yes"),1,0)</f>
        <v>0</v>
      </c>
      <c r="AD1467" s="41">
        <f>IF(AND(tbl_PV_Milestones[[#This Row],[Actual/Schedule Finish]]&lt;PV_Meta!$B$7,tbl_PV_Milestones[[#This Row],[Complete]]="No",tbl_PV_Milestones[[#This Row],[Project Status]]&lt;&gt;"On Hold"),1,0)</f>
        <v>0</v>
      </c>
      <c r="AE1467" s="41">
        <f>IF(AND(tbl_PV_Milestones[[#This Row],[Actual/Schedule Finish]]&gt;tbl_PV_Milestones[[#This Row],[Baseline Date]],tbl_PV_Milestones[[#This Row],[Complete]]="No",tbl_PV_Milestones[[#This Row],[Project Status]]&lt;&gt;"On Hold",tbl_PV_Milestones[[#This Row],[Overdue]]=0,tbl_PV_Milestones[[#This Row],[To be Baselined]]&lt;&gt;1),1,0)</f>
        <v>0</v>
      </c>
      <c r="AF1467" s="41">
        <f>IF(AND(tbl_PV_Milestones[[#This Row],[BL FY]]=2025,tbl_PV_Milestones[[#This Row],[Finish FY]]&gt;2025),1,0)</f>
        <v>0</v>
      </c>
      <c r="AG1467" s="56" t="str">
        <f>_xlfn.XLOOKUP(tbl_PV_Milestones[[#This Row],[Work ID]],tbl_PV_Meta[Work ID '#],tbl_PV_Meta[Project Manager/Owner],,0)</f>
        <v>Project Manager 6</v>
      </c>
      <c r="AH1467" s="6"/>
    </row>
    <row r="1468" spans="4:34" x14ac:dyDescent="0.25">
      <c r="D1468" s="6" t="s">
        <v>806</v>
      </c>
      <c r="E1468" s="6" t="s">
        <v>503</v>
      </c>
      <c r="F1468" s="6" t="s">
        <v>1708</v>
      </c>
      <c r="G1468" s="6" t="s">
        <v>564</v>
      </c>
      <c r="H1468" s="6" t="s">
        <v>505</v>
      </c>
      <c r="I1468" s="6" t="s">
        <v>522</v>
      </c>
      <c r="J1468" s="6" t="s">
        <v>806</v>
      </c>
      <c r="K1468" s="6" t="s">
        <v>29</v>
      </c>
      <c r="L1468" s="6" t="s">
        <v>27</v>
      </c>
      <c r="M1468" s="43"/>
      <c r="N1468" s="44" t="s">
        <v>1979</v>
      </c>
      <c r="O1468" s="39">
        <v>45169.708333333299</v>
      </c>
      <c r="P1468" s="39">
        <v>45169.708333333299</v>
      </c>
      <c r="Q1468" s="6">
        <v>0</v>
      </c>
      <c r="R1468" s="6">
        <v>0</v>
      </c>
      <c r="S1468" s="45" t="e">
        <f>_xlfn.CONCAT(#REF!,TRIM(tbl_PV_Milestones[[#This Row],[Milestone Description]]))</f>
        <v>#REF!</v>
      </c>
      <c r="T1468" s="84" t="str">
        <f>IF(COUNTIF(tbl_PV_Milestones[UID],tbl_PV_Milestones[[#This Row],[UID]])&gt;1,"Duplicate","")</f>
        <v>Duplicate</v>
      </c>
      <c r="U1468" s="42" t="str">
        <f>_xlfn.XLOOKUP(tbl_PV_Milestones[[#This Row],[Work ID]],tbl_PV_Meta[Work ID '#],tbl_PV_Meta[Sub-Portfolio])</f>
        <v>Sub-Portfolio 8</v>
      </c>
      <c r="V1468" s="41">
        <f>IF(MONTH(tbl_PV_Milestones[[#This Row],[Baseline Date]])&lt;7,YEAR(tbl_PV_Milestones[[#This Row],[Baseline Date]]),YEAR(tbl_PV_Milestones[[#This Row],[Baseline Date]])+1)</f>
        <v>2024</v>
      </c>
      <c r="W1468" s="41">
        <f>IF(MONTH(tbl_PV_Milestones[[#This Row],[Actual/Schedule Finish]])&lt;7,YEAR(tbl_PV_Milestones[[#This Row],[Actual/Schedule Finish]]),YEAR(tbl_PV_Milestones[[#This Row],[Actual/Schedule Finish]])+1)</f>
        <v>2024</v>
      </c>
      <c r="X1468" s="41" t="str">
        <f>IF(OR(tbl_PV_Milestones[[#This Row],[Project Status]]="Completed",tbl_PV_Milestones[[#This Row],[Project Status]]="Assumed Completed"),"Yes","No")</f>
        <v>Yes</v>
      </c>
      <c r="Y1468" s="41">
        <f>IF(tbl_PV_Milestones[[#This Row],[Baseline Date]]="",1,0)</f>
        <v>0</v>
      </c>
      <c r="Z1468" s="41">
        <f>IF(tbl_PV_Milestones[[#This Row],[Baseline Date]]&lt;PV_Meta!$B$7,1,0)</f>
        <v>1</v>
      </c>
      <c r="AA1468" s="41">
        <f>IF(tbl_PV_Milestones[[#This Row],[Complete]]="Yes",1,0)</f>
        <v>1</v>
      </c>
      <c r="AB1468" s="41">
        <f>IF(AND(tbl_PV_Milestones[[#This Row],[BL FY]]=2025,tbl_PV_Milestones[[#This Row],[Baseline Date]]&lt;PV_Meta!$B$7),1,0)</f>
        <v>0</v>
      </c>
      <c r="AC1468" s="41">
        <f>IF(AND(tbl_PV_Milestones[[#This Row],[Planned YTD]]=1,tbl_PV_Milestones[[#This Row],[Complete]]="Yes"),1,0)</f>
        <v>0</v>
      </c>
      <c r="AD1468" s="41">
        <f>IF(AND(tbl_PV_Milestones[[#This Row],[Actual/Schedule Finish]]&lt;PV_Meta!$B$7,tbl_PV_Milestones[[#This Row],[Complete]]="No",tbl_PV_Milestones[[#This Row],[Project Status]]&lt;&gt;"On Hold"),1,0)</f>
        <v>0</v>
      </c>
      <c r="AE1468" s="41">
        <f>IF(AND(tbl_PV_Milestones[[#This Row],[Actual/Schedule Finish]]&gt;tbl_PV_Milestones[[#This Row],[Baseline Date]],tbl_PV_Milestones[[#This Row],[Complete]]="No",tbl_PV_Milestones[[#This Row],[Project Status]]&lt;&gt;"On Hold",tbl_PV_Milestones[[#This Row],[Overdue]]=0,tbl_PV_Milestones[[#This Row],[To be Baselined]]&lt;&gt;1),1,0)</f>
        <v>0</v>
      </c>
      <c r="AF1468" s="41">
        <f>IF(AND(tbl_PV_Milestones[[#This Row],[BL FY]]=2025,tbl_PV_Milestones[[#This Row],[Finish FY]]&gt;2025),1,0)</f>
        <v>0</v>
      </c>
      <c r="AG1468" s="56" t="str">
        <f>_xlfn.XLOOKUP(tbl_PV_Milestones[[#This Row],[Work ID]],tbl_PV_Meta[Work ID '#],tbl_PV_Meta[Project Manager/Owner],,0)</f>
        <v>Project Manager 6</v>
      </c>
      <c r="AH1468" s="6"/>
    </row>
    <row r="1469" spans="4:34" x14ac:dyDescent="0.25">
      <c r="D1469" s="6" t="s">
        <v>806</v>
      </c>
      <c r="E1469" s="6" t="s">
        <v>503</v>
      </c>
      <c r="F1469" s="6" t="s">
        <v>1708</v>
      </c>
      <c r="G1469" s="6" t="s">
        <v>565</v>
      </c>
      <c r="H1469" s="6" t="s">
        <v>519</v>
      </c>
      <c r="I1469" s="6" t="s">
        <v>522</v>
      </c>
      <c r="J1469" s="6" t="s">
        <v>806</v>
      </c>
      <c r="K1469" s="6" t="s">
        <v>29</v>
      </c>
      <c r="L1469" s="6" t="s">
        <v>27</v>
      </c>
      <c r="M1469" s="43"/>
      <c r="N1469" s="44" t="s">
        <v>1979</v>
      </c>
      <c r="O1469" s="39">
        <v>45169.708333333299</v>
      </c>
      <c r="P1469" s="39">
        <v>45169.708333333299</v>
      </c>
      <c r="Q1469" s="6">
        <v>0</v>
      </c>
      <c r="R1469" s="6">
        <v>0</v>
      </c>
      <c r="S1469" s="45" t="e">
        <f>_xlfn.CONCAT(#REF!,TRIM(tbl_PV_Milestones[[#This Row],[Milestone Description]]))</f>
        <v>#REF!</v>
      </c>
      <c r="T1469" s="84" t="str">
        <f>IF(COUNTIF(tbl_PV_Milestones[UID],tbl_PV_Milestones[[#This Row],[UID]])&gt;1,"Duplicate","")</f>
        <v>Duplicate</v>
      </c>
      <c r="U1469" s="42" t="str">
        <f>_xlfn.XLOOKUP(tbl_PV_Milestones[[#This Row],[Work ID]],tbl_PV_Meta[Work ID '#],tbl_PV_Meta[Sub-Portfolio])</f>
        <v>Sub-Portfolio 8</v>
      </c>
      <c r="V1469" s="41">
        <f>IF(MONTH(tbl_PV_Milestones[[#This Row],[Baseline Date]])&lt;7,YEAR(tbl_PV_Milestones[[#This Row],[Baseline Date]]),YEAR(tbl_PV_Milestones[[#This Row],[Baseline Date]])+1)</f>
        <v>2024</v>
      </c>
      <c r="W1469" s="41">
        <f>IF(MONTH(tbl_PV_Milestones[[#This Row],[Actual/Schedule Finish]])&lt;7,YEAR(tbl_PV_Milestones[[#This Row],[Actual/Schedule Finish]]),YEAR(tbl_PV_Milestones[[#This Row],[Actual/Schedule Finish]])+1)</f>
        <v>2024</v>
      </c>
      <c r="X1469" s="41" t="str">
        <f>IF(OR(tbl_PV_Milestones[[#This Row],[Project Status]]="Completed",tbl_PV_Milestones[[#This Row],[Project Status]]="Assumed Completed"),"Yes","No")</f>
        <v>Yes</v>
      </c>
      <c r="Y1469" s="41">
        <f>IF(tbl_PV_Milestones[[#This Row],[Baseline Date]]="",1,0)</f>
        <v>0</v>
      </c>
      <c r="Z1469" s="41">
        <f>IF(tbl_PV_Milestones[[#This Row],[Baseline Date]]&lt;PV_Meta!$B$7,1,0)</f>
        <v>1</v>
      </c>
      <c r="AA1469" s="41">
        <f>IF(tbl_PV_Milestones[[#This Row],[Complete]]="Yes",1,0)</f>
        <v>1</v>
      </c>
      <c r="AB1469" s="41">
        <f>IF(AND(tbl_PV_Milestones[[#This Row],[BL FY]]=2025,tbl_PV_Milestones[[#This Row],[Baseline Date]]&lt;PV_Meta!$B$7),1,0)</f>
        <v>0</v>
      </c>
      <c r="AC1469" s="41">
        <f>IF(AND(tbl_PV_Milestones[[#This Row],[Planned YTD]]=1,tbl_PV_Milestones[[#This Row],[Complete]]="Yes"),1,0)</f>
        <v>0</v>
      </c>
      <c r="AD1469" s="41">
        <f>IF(AND(tbl_PV_Milestones[[#This Row],[Actual/Schedule Finish]]&lt;PV_Meta!$B$7,tbl_PV_Milestones[[#This Row],[Complete]]="No",tbl_PV_Milestones[[#This Row],[Project Status]]&lt;&gt;"On Hold"),1,0)</f>
        <v>0</v>
      </c>
      <c r="AE1469" s="41">
        <f>IF(AND(tbl_PV_Milestones[[#This Row],[Actual/Schedule Finish]]&gt;tbl_PV_Milestones[[#This Row],[Baseline Date]],tbl_PV_Milestones[[#This Row],[Complete]]="No",tbl_PV_Milestones[[#This Row],[Project Status]]&lt;&gt;"On Hold",tbl_PV_Milestones[[#This Row],[Overdue]]=0,tbl_PV_Milestones[[#This Row],[To be Baselined]]&lt;&gt;1),1,0)</f>
        <v>0</v>
      </c>
      <c r="AF1469" s="41">
        <f>IF(AND(tbl_PV_Milestones[[#This Row],[BL FY]]=2025,tbl_PV_Milestones[[#This Row],[Finish FY]]&gt;2025),1,0)</f>
        <v>0</v>
      </c>
      <c r="AG1469" s="56" t="str">
        <f>_xlfn.XLOOKUP(tbl_PV_Milestones[[#This Row],[Work ID]],tbl_PV_Meta[Work ID '#],tbl_PV_Meta[Project Manager/Owner],,0)</f>
        <v>Project Manager 6</v>
      </c>
      <c r="AH1469" s="6"/>
    </row>
    <row r="1470" spans="4:34" x14ac:dyDescent="0.25">
      <c r="D1470" s="6" t="s">
        <v>806</v>
      </c>
      <c r="E1470" s="6" t="s">
        <v>520</v>
      </c>
      <c r="F1470" s="6" t="s">
        <v>1692</v>
      </c>
      <c r="G1470" s="6" t="s">
        <v>561</v>
      </c>
      <c r="H1470" s="6" t="s">
        <v>505</v>
      </c>
      <c r="I1470" s="6" t="s">
        <v>522</v>
      </c>
      <c r="J1470" s="6" t="s">
        <v>806</v>
      </c>
      <c r="K1470" s="6" t="s">
        <v>39</v>
      </c>
      <c r="L1470" s="6" t="s">
        <v>70</v>
      </c>
      <c r="M1470" s="43"/>
      <c r="N1470" s="44" t="s">
        <v>1979</v>
      </c>
      <c r="O1470" s="39">
        <v>45632.708333333299</v>
      </c>
      <c r="P1470" s="39">
        <v>45471.708333333299</v>
      </c>
      <c r="Q1470" s="6">
        <v>-114</v>
      </c>
      <c r="R1470" s="6">
        <v>-9.2833876221498399E-2</v>
      </c>
      <c r="S1470" s="45" t="e">
        <f>_xlfn.CONCAT(#REF!,TRIM(tbl_PV_Milestones[[#This Row],[Milestone Description]]))</f>
        <v>#REF!</v>
      </c>
      <c r="T1470" s="84" t="str">
        <f>IF(COUNTIF(tbl_PV_Milestones[UID],tbl_PV_Milestones[[#This Row],[UID]])&gt;1,"Duplicate","")</f>
        <v>Duplicate</v>
      </c>
      <c r="U1470" s="42" t="str">
        <f>_xlfn.XLOOKUP(tbl_PV_Milestones[[#This Row],[Work ID]],tbl_PV_Meta[Work ID '#],tbl_PV_Meta[Sub-Portfolio])</f>
        <v>Sub-Portfolio 4</v>
      </c>
      <c r="V1470" s="41">
        <f>IF(MONTH(tbl_PV_Milestones[[#This Row],[Baseline Date]])&lt;7,YEAR(tbl_PV_Milestones[[#This Row],[Baseline Date]]),YEAR(tbl_PV_Milestones[[#This Row],[Baseline Date]])+1)</f>
        <v>2024</v>
      </c>
      <c r="W1470" s="41">
        <f>IF(MONTH(tbl_PV_Milestones[[#This Row],[Actual/Schedule Finish]])&lt;7,YEAR(tbl_PV_Milestones[[#This Row],[Actual/Schedule Finish]]),YEAR(tbl_PV_Milestones[[#This Row],[Actual/Schedule Finish]])+1)</f>
        <v>2025</v>
      </c>
      <c r="X1470" s="41" t="str">
        <f>IF(OR(tbl_PV_Milestones[[#This Row],[Project Status]]="Completed",tbl_PV_Milestones[[#This Row],[Project Status]]="Assumed Completed"),"Yes","No")</f>
        <v>Yes</v>
      </c>
      <c r="Y1470" s="41">
        <f>IF(tbl_PV_Milestones[[#This Row],[Baseline Date]]="",1,0)</f>
        <v>0</v>
      </c>
      <c r="Z1470" s="41">
        <f>IF(tbl_PV_Milestones[[#This Row],[Baseline Date]]&lt;PV_Meta!$B$7,1,0)</f>
        <v>1</v>
      </c>
      <c r="AA1470" s="41">
        <f>IF(tbl_PV_Milestones[[#This Row],[Complete]]="Yes",1,0)</f>
        <v>1</v>
      </c>
      <c r="AB1470" s="41">
        <f>IF(AND(tbl_PV_Milestones[[#This Row],[BL FY]]=2025,tbl_PV_Milestones[[#This Row],[Baseline Date]]&lt;PV_Meta!$B$7),1,0)</f>
        <v>0</v>
      </c>
      <c r="AC1470" s="41">
        <f>IF(AND(tbl_PV_Milestones[[#This Row],[Planned YTD]]=1,tbl_PV_Milestones[[#This Row],[Complete]]="Yes"),1,0)</f>
        <v>0</v>
      </c>
      <c r="AD1470" s="41">
        <f>IF(AND(tbl_PV_Milestones[[#This Row],[Actual/Schedule Finish]]&lt;PV_Meta!$B$7,tbl_PV_Milestones[[#This Row],[Complete]]="No",tbl_PV_Milestones[[#This Row],[Project Status]]&lt;&gt;"On Hold"),1,0)</f>
        <v>0</v>
      </c>
      <c r="AE1470" s="41">
        <f>IF(AND(tbl_PV_Milestones[[#This Row],[Actual/Schedule Finish]]&gt;tbl_PV_Milestones[[#This Row],[Baseline Date]],tbl_PV_Milestones[[#This Row],[Complete]]="No",tbl_PV_Milestones[[#This Row],[Project Status]]&lt;&gt;"On Hold",tbl_PV_Milestones[[#This Row],[Overdue]]=0,tbl_PV_Milestones[[#This Row],[To be Baselined]]&lt;&gt;1),1,0)</f>
        <v>0</v>
      </c>
      <c r="AF1470" s="41">
        <f>IF(AND(tbl_PV_Milestones[[#This Row],[BL FY]]=2025,tbl_PV_Milestones[[#This Row],[Finish FY]]&gt;2025),1,0)</f>
        <v>0</v>
      </c>
      <c r="AG1470" s="56" t="str">
        <f>_xlfn.XLOOKUP(tbl_PV_Milestones[[#This Row],[Work ID]],tbl_PV_Meta[Work ID '#],tbl_PV_Meta[Project Manager/Owner],,0)</f>
        <v>Project Manager 4</v>
      </c>
      <c r="AH1470" s="6"/>
    </row>
    <row r="1471" spans="4:34" x14ac:dyDescent="0.25">
      <c r="D1471" s="6" t="s">
        <v>806</v>
      </c>
      <c r="E1471" s="6" t="s">
        <v>520</v>
      </c>
      <c r="F1471" s="6" t="s">
        <v>1692</v>
      </c>
      <c r="G1471" s="6" t="s">
        <v>562</v>
      </c>
      <c r="H1471" s="6" t="s">
        <v>505</v>
      </c>
      <c r="I1471" s="6" t="s">
        <v>522</v>
      </c>
      <c r="J1471" s="6" t="s">
        <v>806</v>
      </c>
      <c r="K1471" s="6" t="s">
        <v>39</v>
      </c>
      <c r="L1471" s="6" t="s">
        <v>70</v>
      </c>
      <c r="M1471" s="43"/>
      <c r="N1471" s="44" t="s">
        <v>1979</v>
      </c>
      <c r="O1471" s="39">
        <v>45632.708333333299</v>
      </c>
      <c r="P1471" s="39">
        <v>45471.708333333299</v>
      </c>
      <c r="Q1471" s="6">
        <v>-114</v>
      </c>
      <c r="R1471" s="6">
        <v>-9.2833876221498399E-2</v>
      </c>
      <c r="S1471" s="45" t="e">
        <f>_xlfn.CONCAT(#REF!,TRIM(tbl_PV_Milestones[[#This Row],[Milestone Description]]))</f>
        <v>#REF!</v>
      </c>
      <c r="T1471" s="84" t="str">
        <f>IF(COUNTIF(tbl_PV_Milestones[UID],tbl_PV_Milestones[[#This Row],[UID]])&gt;1,"Duplicate","")</f>
        <v>Duplicate</v>
      </c>
      <c r="U1471" s="42" t="str">
        <f>_xlfn.XLOOKUP(tbl_PV_Milestones[[#This Row],[Work ID]],tbl_PV_Meta[Work ID '#],tbl_PV_Meta[Sub-Portfolio])</f>
        <v>Sub-Portfolio 4</v>
      </c>
      <c r="V1471" s="41">
        <f>IF(MONTH(tbl_PV_Milestones[[#This Row],[Baseline Date]])&lt;7,YEAR(tbl_PV_Milestones[[#This Row],[Baseline Date]]),YEAR(tbl_PV_Milestones[[#This Row],[Baseline Date]])+1)</f>
        <v>2024</v>
      </c>
      <c r="W1471" s="41">
        <f>IF(MONTH(tbl_PV_Milestones[[#This Row],[Actual/Schedule Finish]])&lt;7,YEAR(tbl_PV_Milestones[[#This Row],[Actual/Schedule Finish]]),YEAR(tbl_PV_Milestones[[#This Row],[Actual/Schedule Finish]])+1)</f>
        <v>2025</v>
      </c>
      <c r="X1471" s="41" t="str">
        <f>IF(OR(tbl_PV_Milestones[[#This Row],[Project Status]]="Completed",tbl_PV_Milestones[[#This Row],[Project Status]]="Assumed Completed"),"Yes","No")</f>
        <v>Yes</v>
      </c>
      <c r="Y1471" s="41">
        <f>IF(tbl_PV_Milestones[[#This Row],[Baseline Date]]="",1,0)</f>
        <v>0</v>
      </c>
      <c r="Z1471" s="41">
        <f>IF(tbl_PV_Milestones[[#This Row],[Baseline Date]]&lt;PV_Meta!$B$7,1,0)</f>
        <v>1</v>
      </c>
      <c r="AA1471" s="41">
        <f>IF(tbl_PV_Milestones[[#This Row],[Complete]]="Yes",1,0)</f>
        <v>1</v>
      </c>
      <c r="AB1471" s="41">
        <f>IF(AND(tbl_PV_Milestones[[#This Row],[BL FY]]=2025,tbl_PV_Milestones[[#This Row],[Baseline Date]]&lt;PV_Meta!$B$7),1,0)</f>
        <v>0</v>
      </c>
      <c r="AC1471" s="41">
        <f>IF(AND(tbl_PV_Milestones[[#This Row],[Planned YTD]]=1,tbl_PV_Milestones[[#This Row],[Complete]]="Yes"),1,0)</f>
        <v>0</v>
      </c>
      <c r="AD1471" s="41">
        <f>IF(AND(tbl_PV_Milestones[[#This Row],[Actual/Schedule Finish]]&lt;PV_Meta!$B$7,tbl_PV_Milestones[[#This Row],[Complete]]="No",tbl_PV_Milestones[[#This Row],[Project Status]]&lt;&gt;"On Hold"),1,0)</f>
        <v>0</v>
      </c>
      <c r="AE1471" s="41">
        <f>IF(AND(tbl_PV_Milestones[[#This Row],[Actual/Schedule Finish]]&gt;tbl_PV_Milestones[[#This Row],[Baseline Date]],tbl_PV_Milestones[[#This Row],[Complete]]="No",tbl_PV_Milestones[[#This Row],[Project Status]]&lt;&gt;"On Hold",tbl_PV_Milestones[[#This Row],[Overdue]]=0,tbl_PV_Milestones[[#This Row],[To be Baselined]]&lt;&gt;1),1,0)</f>
        <v>0</v>
      </c>
      <c r="AF1471" s="41">
        <f>IF(AND(tbl_PV_Milestones[[#This Row],[BL FY]]=2025,tbl_PV_Milestones[[#This Row],[Finish FY]]&gt;2025),1,0)</f>
        <v>0</v>
      </c>
      <c r="AG1471" s="56" t="str">
        <f>_xlfn.XLOOKUP(tbl_PV_Milestones[[#This Row],[Work ID]],tbl_PV_Meta[Work ID '#],tbl_PV_Meta[Project Manager/Owner],,0)</f>
        <v>Project Manager 4</v>
      </c>
      <c r="AH1471" s="6"/>
    </row>
    <row r="1472" spans="4:34" x14ac:dyDescent="0.25">
      <c r="D1472" s="6" t="s">
        <v>806</v>
      </c>
      <c r="E1472" s="6" t="s">
        <v>513</v>
      </c>
      <c r="F1472" s="6" t="s">
        <v>1692</v>
      </c>
      <c r="G1472" s="6" t="s">
        <v>563</v>
      </c>
      <c r="H1472" s="6" t="s">
        <v>505</v>
      </c>
      <c r="I1472" s="6" t="s">
        <v>522</v>
      </c>
      <c r="J1472" s="6" t="s">
        <v>806</v>
      </c>
      <c r="K1472" s="6" t="s">
        <v>39</v>
      </c>
      <c r="L1472" s="6" t="s">
        <v>70</v>
      </c>
      <c r="M1472" s="43"/>
      <c r="N1472" s="44" t="s">
        <v>1979</v>
      </c>
      <c r="O1472" s="39">
        <v>45688.708333333299</v>
      </c>
      <c r="P1472" s="39">
        <v>45471.708333333299</v>
      </c>
      <c r="Q1472" s="6">
        <v>-143</v>
      </c>
      <c r="R1472" s="6">
        <v>-0.116449511400651</v>
      </c>
      <c r="S1472" s="45" t="e">
        <f>_xlfn.CONCAT(#REF!,TRIM(tbl_PV_Milestones[[#This Row],[Milestone Description]]))</f>
        <v>#REF!</v>
      </c>
      <c r="T1472" s="84" t="str">
        <f>IF(COUNTIF(tbl_PV_Milestones[UID],tbl_PV_Milestones[[#This Row],[UID]])&gt;1,"Duplicate","")</f>
        <v>Duplicate</v>
      </c>
      <c r="U1472" s="42" t="str">
        <f>_xlfn.XLOOKUP(tbl_PV_Milestones[[#This Row],[Work ID]],tbl_PV_Meta[Work ID '#],tbl_PV_Meta[Sub-Portfolio])</f>
        <v>Sub-Portfolio 4</v>
      </c>
      <c r="V1472" s="41">
        <f>IF(MONTH(tbl_PV_Milestones[[#This Row],[Baseline Date]])&lt;7,YEAR(tbl_PV_Milestones[[#This Row],[Baseline Date]]),YEAR(tbl_PV_Milestones[[#This Row],[Baseline Date]])+1)</f>
        <v>2024</v>
      </c>
      <c r="W1472" s="41">
        <f>IF(MONTH(tbl_PV_Milestones[[#This Row],[Actual/Schedule Finish]])&lt;7,YEAR(tbl_PV_Milestones[[#This Row],[Actual/Schedule Finish]]),YEAR(tbl_PV_Milestones[[#This Row],[Actual/Schedule Finish]])+1)</f>
        <v>2025</v>
      </c>
      <c r="X1472" s="41" t="str">
        <f>IF(OR(tbl_PV_Milestones[[#This Row],[Project Status]]="Completed",tbl_PV_Milestones[[#This Row],[Project Status]]="Assumed Completed"),"Yes","No")</f>
        <v>Yes</v>
      </c>
      <c r="Y1472" s="41">
        <f>IF(tbl_PV_Milestones[[#This Row],[Baseline Date]]="",1,0)</f>
        <v>0</v>
      </c>
      <c r="Z1472" s="41">
        <f>IF(tbl_PV_Milestones[[#This Row],[Baseline Date]]&lt;PV_Meta!$B$7,1,0)</f>
        <v>1</v>
      </c>
      <c r="AA1472" s="41">
        <f>IF(tbl_PV_Milestones[[#This Row],[Complete]]="Yes",1,0)</f>
        <v>1</v>
      </c>
      <c r="AB1472" s="41">
        <f>IF(AND(tbl_PV_Milestones[[#This Row],[BL FY]]=2025,tbl_PV_Milestones[[#This Row],[Baseline Date]]&lt;PV_Meta!$B$7),1,0)</f>
        <v>0</v>
      </c>
      <c r="AC1472" s="41">
        <f>IF(AND(tbl_PV_Milestones[[#This Row],[Planned YTD]]=1,tbl_PV_Milestones[[#This Row],[Complete]]="Yes"),1,0)</f>
        <v>0</v>
      </c>
      <c r="AD1472" s="41">
        <f>IF(AND(tbl_PV_Milestones[[#This Row],[Actual/Schedule Finish]]&lt;PV_Meta!$B$7,tbl_PV_Milestones[[#This Row],[Complete]]="No",tbl_PV_Milestones[[#This Row],[Project Status]]&lt;&gt;"On Hold"),1,0)</f>
        <v>0</v>
      </c>
      <c r="AE1472" s="41">
        <f>IF(AND(tbl_PV_Milestones[[#This Row],[Actual/Schedule Finish]]&gt;tbl_PV_Milestones[[#This Row],[Baseline Date]],tbl_PV_Milestones[[#This Row],[Complete]]="No",tbl_PV_Milestones[[#This Row],[Project Status]]&lt;&gt;"On Hold",tbl_PV_Milestones[[#This Row],[Overdue]]=0,tbl_PV_Milestones[[#This Row],[To be Baselined]]&lt;&gt;1),1,0)</f>
        <v>0</v>
      </c>
      <c r="AF1472" s="41">
        <f>IF(AND(tbl_PV_Milestones[[#This Row],[BL FY]]=2025,tbl_PV_Milestones[[#This Row],[Finish FY]]&gt;2025),1,0)</f>
        <v>0</v>
      </c>
      <c r="AG1472" s="56" t="str">
        <f>_xlfn.XLOOKUP(tbl_PV_Milestones[[#This Row],[Work ID]],tbl_PV_Meta[Work ID '#],tbl_PV_Meta[Project Manager/Owner],,0)</f>
        <v>Project Manager 4</v>
      </c>
      <c r="AH1472" s="6"/>
    </row>
    <row r="1473" spans="4:34" x14ac:dyDescent="0.25">
      <c r="D1473" s="6" t="s">
        <v>806</v>
      </c>
      <c r="E1473" s="6" t="s">
        <v>513</v>
      </c>
      <c r="F1473" s="6" t="s">
        <v>1692</v>
      </c>
      <c r="G1473" s="6" t="s">
        <v>564</v>
      </c>
      <c r="H1473" s="6" t="s">
        <v>505</v>
      </c>
      <c r="I1473" s="6" t="s">
        <v>522</v>
      </c>
      <c r="J1473" s="6" t="s">
        <v>806</v>
      </c>
      <c r="K1473" s="6" t="s">
        <v>39</v>
      </c>
      <c r="L1473" s="6" t="s">
        <v>70</v>
      </c>
      <c r="M1473" s="43"/>
      <c r="N1473" s="44" t="s">
        <v>1979</v>
      </c>
      <c r="O1473" s="39">
        <v>45688.708333333299</v>
      </c>
      <c r="P1473" s="39">
        <v>45471.708333333299</v>
      </c>
      <c r="Q1473" s="6">
        <v>-143</v>
      </c>
      <c r="R1473" s="6">
        <v>-0.116449511400651</v>
      </c>
      <c r="S1473" s="45" t="e">
        <f>_xlfn.CONCAT(#REF!,TRIM(tbl_PV_Milestones[[#This Row],[Milestone Description]]))</f>
        <v>#REF!</v>
      </c>
      <c r="T1473" s="84" t="str">
        <f>IF(COUNTIF(tbl_PV_Milestones[UID],tbl_PV_Milestones[[#This Row],[UID]])&gt;1,"Duplicate","")</f>
        <v>Duplicate</v>
      </c>
      <c r="U1473" s="42" t="str">
        <f>_xlfn.XLOOKUP(tbl_PV_Milestones[[#This Row],[Work ID]],tbl_PV_Meta[Work ID '#],tbl_PV_Meta[Sub-Portfolio])</f>
        <v>Sub-Portfolio 4</v>
      </c>
      <c r="V1473" s="41">
        <f>IF(MONTH(tbl_PV_Milestones[[#This Row],[Baseline Date]])&lt;7,YEAR(tbl_PV_Milestones[[#This Row],[Baseline Date]]),YEAR(tbl_PV_Milestones[[#This Row],[Baseline Date]])+1)</f>
        <v>2024</v>
      </c>
      <c r="W1473" s="41">
        <f>IF(MONTH(tbl_PV_Milestones[[#This Row],[Actual/Schedule Finish]])&lt;7,YEAR(tbl_PV_Milestones[[#This Row],[Actual/Schedule Finish]]),YEAR(tbl_PV_Milestones[[#This Row],[Actual/Schedule Finish]])+1)</f>
        <v>2025</v>
      </c>
      <c r="X1473" s="41" t="str">
        <f>IF(OR(tbl_PV_Milestones[[#This Row],[Project Status]]="Completed",tbl_PV_Milestones[[#This Row],[Project Status]]="Assumed Completed"),"Yes","No")</f>
        <v>Yes</v>
      </c>
      <c r="Y1473" s="41">
        <f>IF(tbl_PV_Milestones[[#This Row],[Baseline Date]]="",1,0)</f>
        <v>0</v>
      </c>
      <c r="Z1473" s="41">
        <f>IF(tbl_PV_Milestones[[#This Row],[Baseline Date]]&lt;PV_Meta!$B$7,1,0)</f>
        <v>1</v>
      </c>
      <c r="AA1473" s="41">
        <f>IF(tbl_PV_Milestones[[#This Row],[Complete]]="Yes",1,0)</f>
        <v>1</v>
      </c>
      <c r="AB1473" s="41">
        <f>IF(AND(tbl_PV_Milestones[[#This Row],[BL FY]]=2025,tbl_PV_Milestones[[#This Row],[Baseline Date]]&lt;PV_Meta!$B$7),1,0)</f>
        <v>0</v>
      </c>
      <c r="AC1473" s="41">
        <f>IF(AND(tbl_PV_Milestones[[#This Row],[Planned YTD]]=1,tbl_PV_Milestones[[#This Row],[Complete]]="Yes"),1,0)</f>
        <v>0</v>
      </c>
      <c r="AD1473" s="41">
        <f>IF(AND(tbl_PV_Milestones[[#This Row],[Actual/Schedule Finish]]&lt;PV_Meta!$B$7,tbl_PV_Milestones[[#This Row],[Complete]]="No",tbl_PV_Milestones[[#This Row],[Project Status]]&lt;&gt;"On Hold"),1,0)</f>
        <v>0</v>
      </c>
      <c r="AE1473" s="41">
        <f>IF(AND(tbl_PV_Milestones[[#This Row],[Actual/Schedule Finish]]&gt;tbl_PV_Milestones[[#This Row],[Baseline Date]],tbl_PV_Milestones[[#This Row],[Complete]]="No",tbl_PV_Milestones[[#This Row],[Project Status]]&lt;&gt;"On Hold",tbl_PV_Milestones[[#This Row],[Overdue]]=0,tbl_PV_Milestones[[#This Row],[To be Baselined]]&lt;&gt;1),1,0)</f>
        <v>0</v>
      </c>
      <c r="AF1473" s="41">
        <f>IF(AND(tbl_PV_Milestones[[#This Row],[BL FY]]=2025,tbl_PV_Milestones[[#This Row],[Finish FY]]&gt;2025),1,0)</f>
        <v>0</v>
      </c>
      <c r="AG1473" s="56" t="str">
        <f>_xlfn.XLOOKUP(tbl_PV_Milestones[[#This Row],[Work ID]],tbl_PV_Meta[Work ID '#],tbl_PV_Meta[Project Manager/Owner],,0)</f>
        <v>Project Manager 4</v>
      </c>
      <c r="AH1473" s="6"/>
    </row>
    <row r="1474" spans="4:34" x14ac:dyDescent="0.25">
      <c r="D1474" s="6" t="s">
        <v>806</v>
      </c>
      <c r="E1474" s="6" t="s">
        <v>513</v>
      </c>
      <c r="F1474" s="6" t="s">
        <v>1692</v>
      </c>
      <c r="G1474" s="6" t="s">
        <v>565</v>
      </c>
      <c r="H1474" s="6" t="s">
        <v>519</v>
      </c>
      <c r="I1474" s="6" t="s">
        <v>522</v>
      </c>
      <c r="J1474" s="6" t="s">
        <v>806</v>
      </c>
      <c r="K1474" s="6" t="s">
        <v>39</v>
      </c>
      <c r="L1474" s="6" t="s">
        <v>70</v>
      </c>
      <c r="M1474" s="43"/>
      <c r="N1474" s="44" t="s">
        <v>1979</v>
      </c>
      <c r="O1474" s="39">
        <v>45688.708333333299</v>
      </c>
      <c r="P1474" s="39">
        <v>45471.708333333299</v>
      </c>
      <c r="Q1474" s="6">
        <v>-143</v>
      </c>
      <c r="R1474" s="6">
        <v>-0.116449511400651</v>
      </c>
      <c r="S1474" s="45" t="e">
        <f>_xlfn.CONCAT(#REF!,TRIM(tbl_PV_Milestones[[#This Row],[Milestone Description]]))</f>
        <v>#REF!</v>
      </c>
      <c r="T1474" s="84" t="str">
        <f>IF(COUNTIF(tbl_PV_Milestones[UID],tbl_PV_Milestones[[#This Row],[UID]])&gt;1,"Duplicate","")</f>
        <v>Duplicate</v>
      </c>
      <c r="U1474" s="42" t="str">
        <f>_xlfn.XLOOKUP(tbl_PV_Milestones[[#This Row],[Work ID]],tbl_PV_Meta[Work ID '#],tbl_PV_Meta[Sub-Portfolio])</f>
        <v>Sub-Portfolio 4</v>
      </c>
      <c r="V1474" s="41">
        <f>IF(MONTH(tbl_PV_Milestones[[#This Row],[Baseline Date]])&lt;7,YEAR(tbl_PV_Milestones[[#This Row],[Baseline Date]]),YEAR(tbl_PV_Milestones[[#This Row],[Baseline Date]])+1)</f>
        <v>2024</v>
      </c>
      <c r="W1474" s="41">
        <f>IF(MONTH(tbl_PV_Milestones[[#This Row],[Actual/Schedule Finish]])&lt;7,YEAR(tbl_PV_Milestones[[#This Row],[Actual/Schedule Finish]]),YEAR(tbl_PV_Milestones[[#This Row],[Actual/Schedule Finish]])+1)</f>
        <v>2025</v>
      </c>
      <c r="X1474" s="41" t="str">
        <f>IF(OR(tbl_PV_Milestones[[#This Row],[Project Status]]="Completed",tbl_PV_Milestones[[#This Row],[Project Status]]="Assumed Completed"),"Yes","No")</f>
        <v>Yes</v>
      </c>
      <c r="Y1474" s="41">
        <f>IF(tbl_PV_Milestones[[#This Row],[Baseline Date]]="",1,0)</f>
        <v>0</v>
      </c>
      <c r="Z1474" s="41">
        <f>IF(tbl_PV_Milestones[[#This Row],[Baseline Date]]&lt;PV_Meta!$B$7,1,0)</f>
        <v>1</v>
      </c>
      <c r="AA1474" s="41">
        <f>IF(tbl_PV_Milestones[[#This Row],[Complete]]="Yes",1,0)</f>
        <v>1</v>
      </c>
      <c r="AB1474" s="41">
        <f>IF(AND(tbl_PV_Milestones[[#This Row],[BL FY]]=2025,tbl_PV_Milestones[[#This Row],[Baseline Date]]&lt;PV_Meta!$B$7),1,0)</f>
        <v>0</v>
      </c>
      <c r="AC1474" s="41">
        <f>IF(AND(tbl_PV_Milestones[[#This Row],[Planned YTD]]=1,tbl_PV_Milestones[[#This Row],[Complete]]="Yes"),1,0)</f>
        <v>0</v>
      </c>
      <c r="AD1474" s="41">
        <f>IF(AND(tbl_PV_Milestones[[#This Row],[Actual/Schedule Finish]]&lt;PV_Meta!$B$7,tbl_PV_Milestones[[#This Row],[Complete]]="No",tbl_PV_Milestones[[#This Row],[Project Status]]&lt;&gt;"On Hold"),1,0)</f>
        <v>0</v>
      </c>
      <c r="AE1474" s="41">
        <f>IF(AND(tbl_PV_Milestones[[#This Row],[Actual/Schedule Finish]]&gt;tbl_PV_Milestones[[#This Row],[Baseline Date]],tbl_PV_Milestones[[#This Row],[Complete]]="No",tbl_PV_Milestones[[#This Row],[Project Status]]&lt;&gt;"On Hold",tbl_PV_Milestones[[#This Row],[Overdue]]=0,tbl_PV_Milestones[[#This Row],[To be Baselined]]&lt;&gt;1),1,0)</f>
        <v>0</v>
      </c>
      <c r="AF1474" s="41">
        <f>IF(AND(tbl_PV_Milestones[[#This Row],[BL FY]]=2025,tbl_PV_Milestones[[#This Row],[Finish FY]]&gt;2025),1,0)</f>
        <v>0</v>
      </c>
      <c r="AG1474" s="56" t="str">
        <f>_xlfn.XLOOKUP(tbl_PV_Milestones[[#This Row],[Work ID]],tbl_PV_Meta[Work ID '#],tbl_PV_Meta[Project Manager/Owner],,0)</f>
        <v>Project Manager 4</v>
      </c>
      <c r="AH1474" s="6"/>
    </row>
    <row r="1475" spans="4:34" x14ac:dyDescent="0.25">
      <c r="D1475" s="6" t="s">
        <v>806</v>
      </c>
      <c r="E1475" s="6" t="s">
        <v>659</v>
      </c>
      <c r="F1475" s="6" t="s">
        <v>1692</v>
      </c>
      <c r="G1475" s="6" t="s">
        <v>710</v>
      </c>
      <c r="H1475" s="6" t="s">
        <v>505</v>
      </c>
      <c r="I1475" s="6" t="s">
        <v>512</v>
      </c>
      <c r="J1475" s="6" t="s">
        <v>806</v>
      </c>
      <c r="K1475" s="6" t="s">
        <v>39</v>
      </c>
      <c r="L1475" s="6" t="s">
        <v>70</v>
      </c>
      <c r="M1475" s="43"/>
      <c r="N1475" s="44" t="s">
        <v>1979</v>
      </c>
      <c r="O1475" s="39">
        <v>45534.708333333299</v>
      </c>
      <c r="P1475" s="39">
        <v>45828.708333333299</v>
      </c>
      <c r="Q1475" s="6">
        <v>194</v>
      </c>
      <c r="R1475" s="6">
        <v>0.15798045602605901</v>
      </c>
      <c r="S1475" s="45" t="e">
        <f>_xlfn.CONCAT(#REF!,TRIM(tbl_PV_Milestones[[#This Row],[Milestone Description]]))</f>
        <v>#REF!</v>
      </c>
      <c r="T1475" s="84" t="str">
        <f>IF(COUNTIF(tbl_PV_Milestones[UID],tbl_PV_Milestones[[#This Row],[UID]])&gt;1,"Duplicate","")</f>
        <v>Duplicate</v>
      </c>
      <c r="U1475" s="42" t="str">
        <f>_xlfn.XLOOKUP(tbl_PV_Milestones[[#This Row],[Work ID]],tbl_PV_Meta[Work ID '#],tbl_PV_Meta[Sub-Portfolio])</f>
        <v>Sub-Portfolio 4</v>
      </c>
      <c r="V1475" s="41">
        <f>IF(MONTH(tbl_PV_Milestones[[#This Row],[Baseline Date]])&lt;7,YEAR(tbl_PV_Milestones[[#This Row],[Baseline Date]]),YEAR(tbl_PV_Milestones[[#This Row],[Baseline Date]])+1)</f>
        <v>2025</v>
      </c>
      <c r="W1475" s="41">
        <f>IF(MONTH(tbl_PV_Milestones[[#This Row],[Actual/Schedule Finish]])&lt;7,YEAR(tbl_PV_Milestones[[#This Row],[Actual/Schedule Finish]]),YEAR(tbl_PV_Milestones[[#This Row],[Actual/Schedule Finish]])+1)</f>
        <v>2025</v>
      </c>
      <c r="X1475" s="41" t="str">
        <f>IF(OR(tbl_PV_Milestones[[#This Row],[Project Status]]="Completed",tbl_PV_Milestones[[#This Row],[Project Status]]="Assumed Completed"),"Yes","No")</f>
        <v>Yes</v>
      </c>
      <c r="Y1475" s="41">
        <f>IF(tbl_PV_Milestones[[#This Row],[Baseline Date]]="",1,0)</f>
        <v>0</v>
      </c>
      <c r="Z1475" s="41">
        <f>IF(tbl_PV_Milestones[[#This Row],[Baseline Date]]&lt;PV_Meta!$B$7,1,0)</f>
        <v>0</v>
      </c>
      <c r="AA1475" s="41">
        <f>IF(tbl_PV_Milestones[[#This Row],[Complete]]="Yes",1,0)</f>
        <v>1</v>
      </c>
      <c r="AB1475" s="41">
        <f>IF(AND(tbl_PV_Milestones[[#This Row],[BL FY]]=2025,tbl_PV_Milestones[[#This Row],[Baseline Date]]&lt;PV_Meta!$B$7),1,0)</f>
        <v>0</v>
      </c>
      <c r="AC1475" s="41">
        <f>IF(AND(tbl_PV_Milestones[[#This Row],[Planned YTD]]=1,tbl_PV_Milestones[[#This Row],[Complete]]="Yes"),1,0)</f>
        <v>0</v>
      </c>
      <c r="AD1475" s="41">
        <f>IF(AND(tbl_PV_Milestones[[#This Row],[Actual/Schedule Finish]]&lt;PV_Meta!$B$7,tbl_PV_Milestones[[#This Row],[Complete]]="No",tbl_PV_Milestones[[#This Row],[Project Status]]&lt;&gt;"On Hold"),1,0)</f>
        <v>0</v>
      </c>
      <c r="AE1475" s="41">
        <f>IF(AND(tbl_PV_Milestones[[#This Row],[Actual/Schedule Finish]]&gt;tbl_PV_Milestones[[#This Row],[Baseline Date]],tbl_PV_Milestones[[#This Row],[Complete]]="No",tbl_PV_Milestones[[#This Row],[Project Status]]&lt;&gt;"On Hold",tbl_PV_Milestones[[#This Row],[Overdue]]=0,tbl_PV_Milestones[[#This Row],[To be Baselined]]&lt;&gt;1),1,0)</f>
        <v>0</v>
      </c>
      <c r="AF1475" s="41">
        <f>IF(AND(tbl_PV_Milestones[[#This Row],[BL FY]]=2025,tbl_PV_Milestones[[#This Row],[Finish FY]]&gt;2025),1,0)</f>
        <v>0</v>
      </c>
      <c r="AG1475" s="56" t="str">
        <f>_xlfn.XLOOKUP(tbl_PV_Milestones[[#This Row],[Work ID]],tbl_PV_Meta[Work ID '#],tbl_PV_Meta[Project Manager/Owner],,0)</f>
        <v>Project Manager 4</v>
      </c>
      <c r="AH1475" s="6"/>
    </row>
    <row r="1476" spans="4:34" x14ac:dyDescent="0.25">
      <c r="D1476" s="6" t="s">
        <v>806</v>
      </c>
      <c r="E1476" s="6" t="s">
        <v>503</v>
      </c>
      <c r="F1476" s="6" t="s">
        <v>1766</v>
      </c>
      <c r="G1476" s="6" t="s">
        <v>561</v>
      </c>
      <c r="H1476" s="6" t="s">
        <v>505</v>
      </c>
      <c r="I1476" s="6" t="s">
        <v>522</v>
      </c>
      <c r="J1476" s="6" t="s">
        <v>806</v>
      </c>
      <c r="K1476" s="6" t="s">
        <v>39</v>
      </c>
      <c r="L1476" s="6" t="s">
        <v>77</v>
      </c>
      <c r="M1476" s="43"/>
      <c r="N1476" s="44" t="s">
        <v>1979</v>
      </c>
      <c r="O1476" s="39">
        <v>45559.708333333299</v>
      </c>
      <c r="P1476" s="39">
        <v>45559.708333333299</v>
      </c>
      <c r="Q1476" s="6">
        <v>0</v>
      </c>
      <c r="R1476" s="6">
        <v>0</v>
      </c>
      <c r="S1476" s="45" t="e">
        <f>_xlfn.CONCAT(#REF!,TRIM(tbl_PV_Milestones[[#This Row],[Milestone Description]]))</f>
        <v>#REF!</v>
      </c>
      <c r="T1476" s="84" t="str">
        <f>IF(COUNTIF(tbl_PV_Milestones[UID],tbl_PV_Milestones[[#This Row],[UID]])&gt;1,"Duplicate","")</f>
        <v>Duplicate</v>
      </c>
      <c r="U1476" s="42" t="str">
        <f>_xlfn.XLOOKUP(tbl_PV_Milestones[[#This Row],[Work ID]],tbl_PV_Meta[Work ID '#],tbl_PV_Meta[Sub-Portfolio])</f>
        <v>Sub-Portfolio 4</v>
      </c>
      <c r="V1476" s="41">
        <f>IF(MONTH(tbl_PV_Milestones[[#This Row],[Baseline Date]])&lt;7,YEAR(tbl_PV_Milestones[[#This Row],[Baseline Date]]),YEAR(tbl_PV_Milestones[[#This Row],[Baseline Date]])+1)</f>
        <v>2025</v>
      </c>
      <c r="W1476" s="41">
        <f>IF(MONTH(tbl_PV_Milestones[[#This Row],[Actual/Schedule Finish]])&lt;7,YEAR(tbl_PV_Milestones[[#This Row],[Actual/Schedule Finish]]),YEAR(tbl_PV_Milestones[[#This Row],[Actual/Schedule Finish]])+1)</f>
        <v>2025</v>
      </c>
      <c r="X1476" s="41" t="str">
        <f>IF(OR(tbl_PV_Milestones[[#This Row],[Project Status]]="Completed",tbl_PV_Milestones[[#This Row],[Project Status]]="Assumed Completed"),"Yes","No")</f>
        <v>Yes</v>
      </c>
      <c r="Y1476" s="41">
        <f>IF(tbl_PV_Milestones[[#This Row],[Baseline Date]]="",1,0)</f>
        <v>0</v>
      </c>
      <c r="Z1476" s="41">
        <f>IF(tbl_PV_Milestones[[#This Row],[Baseline Date]]&lt;PV_Meta!$B$7,1,0)</f>
        <v>1</v>
      </c>
      <c r="AA1476" s="41">
        <f>IF(tbl_PV_Milestones[[#This Row],[Complete]]="Yes",1,0)</f>
        <v>1</v>
      </c>
      <c r="AB1476" s="41">
        <f>IF(AND(tbl_PV_Milestones[[#This Row],[BL FY]]=2025,tbl_PV_Milestones[[#This Row],[Baseline Date]]&lt;PV_Meta!$B$7),1,0)</f>
        <v>1</v>
      </c>
      <c r="AC1476" s="41">
        <f>IF(AND(tbl_PV_Milestones[[#This Row],[Planned YTD]]=1,tbl_PV_Milestones[[#This Row],[Complete]]="Yes"),1,0)</f>
        <v>1</v>
      </c>
      <c r="AD1476" s="41">
        <f>IF(AND(tbl_PV_Milestones[[#This Row],[Actual/Schedule Finish]]&lt;PV_Meta!$B$7,tbl_PV_Milestones[[#This Row],[Complete]]="No",tbl_PV_Milestones[[#This Row],[Project Status]]&lt;&gt;"On Hold"),1,0)</f>
        <v>0</v>
      </c>
      <c r="AE1476" s="41">
        <f>IF(AND(tbl_PV_Milestones[[#This Row],[Actual/Schedule Finish]]&gt;tbl_PV_Milestones[[#This Row],[Baseline Date]],tbl_PV_Milestones[[#This Row],[Complete]]="No",tbl_PV_Milestones[[#This Row],[Project Status]]&lt;&gt;"On Hold",tbl_PV_Milestones[[#This Row],[Overdue]]=0,tbl_PV_Milestones[[#This Row],[To be Baselined]]&lt;&gt;1),1,0)</f>
        <v>0</v>
      </c>
      <c r="AF1476" s="41">
        <f>IF(AND(tbl_PV_Milestones[[#This Row],[BL FY]]=2025,tbl_PV_Milestones[[#This Row],[Finish FY]]&gt;2025),1,0)</f>
        <v>0</v>
      </c>
      <c r="AG1476" s="56" t="str">
        <f>_xlfn.XLOOKUP(tbl_PV_Milestones[[#This Row],[Work ID]],tbl_PV_Meta[Work ID '#],tbl_PV_Meta[Project Manager/Owner],,0)</f>
        <v>Project Manager 38</v>
      </c>
      <c r="AH1476" s="6"/>
    </row>
    <row r="1477" spans="4:34" x14ac:dyDescent="0.25">
      <c r="D1477" s="6" t="s">
        <v>806</v>
      </c>
      <c r="E1477" s="6" t="s">
        <v>503</v>
      </c>
      <c r="F1477" s="6" t="s">
        <v>1766</v>
      </c>
      <c r="G1477" s="6" t="s">
        <v>562</v>
      </c>
      <c r="H1477" s="6" t="s">
        <v>505</v>
      </c>
      <c r="I1477" s="6" t="s">
        <v>522</v>
      </c>
      <c r="J1477" s="6" t="s">
        <v>806</v>
      </c>
      <c r="K1477" s="6" t="s">
        <v>39</v>
      </c>
      <c r="L1477" s="6" t="s">
        <v>77</v>
      </c>
      <c r="M1477" s="43"/>
      <c r="N1477" s="44" t="s">
        <v>1979</v>
      </c>
      <c r="O1477" s="39">
        <v>45559.708333333299</v>
      </c>
      <c r="P1477" s="39">
        <v>45559.708333333299</v>
      </c>
      <c r="Q1477" s="6">
        <v>0</v>
      </c>
      <c r="R1477" s="6">
        <v>0</v>
      </c>
      <c r="S1477" s="45" t="e">
        <f>_xlfn.CONCAT(#REF!,TRIM(tbl_PV_Milestones[[#This Row],[Milestone Description]]))</f>
        <v>#REF!</v>
      </c>
      <c r="T1477" s="84" t="str">
        <f>IF(COUNTIF(tbl_PV_Milestones[UID],tbl_PV_Milestones[[#This Row],[UID]])&gt;1,"Duplicate","")</f>
        <v>Duplicate</v>
      </c>
      <c r="U1477" s="42" t="str">
        <f>_xlfn.XLOOKUP(tbl_PV_Milestones[[#This Row],[Work ID]],tbl_PV_Meta[Work ID '#],tbl_PV_Meta[Sub-Portfolio])</f>
        <v>Sub-Portfolio 4</v>
      </c>
      <c r="V1477" s="41">
        <f>IF(MONTH(tbl_PV_Milestones[[#This Row],[Baseline Date]])&lt;7,YEAR(tbl_PV_Milestones[[#This Row],[Baseline Date]]),YEAR(tbl_PV_Milestones[[#This Row],[Baseline Date]])+1)</f>
        <v>2025</v>
      </c>
      <c r="W1477" s="41">
        <f>IF(MONTH(tbl_PV_Milestones[[#This Row],[Actual/Schedule Finish]])&lt;7,YEAR(tbl_PV_Milestones[[#This Row],[Actual/Schedule Finish]]),YEAR(tbl_PV_Milestones[[#This Row],[Actual/Schedule Finish]])+1)</f>
        <v>2025</v>
      </c>
      <c r="X1477" s="41" t="str">
        <f>IF(OR(tbl_PV_Milestones[[#This Row],[Project Status]]="Completed",tbl_PV_Milestones[[#This Row],[Project Status]]="Assumed Completed"),"Yes","No")</f>
        <v>Yes</v>
      </c>
      <c r="Y1477" s="41">
        <f>IF(tbl_PV_Milestones[[#This Row],[Baseline Date]]="",1,0)</f>
        <v>0</v>
      </c>
      <c r="Z1477" s="41">
        <f>IF(tbl_PV_Milestones[[#This Row],[Baseline Date]]&lt;PV_Meta!$B$7,1,0)</f>
        <v>1</v>
      </c>
      <c r="AA1477" s="41">
        <f>IF(tbl_PV_Milestones[[#This Row],[Complete]]="Yes",1,0)</f>
        <v>1</v>
      </c>
      <c r="AB1477" s="41">
        <f>IF(AND(tbl_PV_Milestones[[#This Row],[BL FY]]=2025,tbl_PV_Milestones[[#This Row],[Baseline Date]]&lt;PV_Meta!$B$7),1,0)</f>
        <v>1</v>
      </c>
      <c r="AC1477" s="41">
        <f>IF(AND(tbl_PV_Milestones[[#This Row],[Planned YTD]]=1,tbl_PV_Milestones[[#This Row],[Complete]]="Yes"),1,0)</f>
        <v>1</v>
      </c>
      <c r="AD1477" s="41">
        <f>IF(AND(tbl_PV_Milestones[[#This Row],[Actual/Schedule Finish]]&lt;PV_Meta!$B$7,tbl_PV_Milestones[[#This Row],[Complete]]="No",tbl_PV_Milestones[[#This Row],[Project Status]]&lt;&gt;"On Hold"),1,0)</f>
        <v>0</v>
      </c>
      <c r="AE1477" s="41">
        <f>IF(AND(tbl_PV_Milestones[[#This Row],[Actual/Schedule Finish]]&gt;tbl_PV_Milestones[[#This Row],[Baseline Date]],tbl_PV_Milestones[[#This Row],[Complete]]="No",tbl_PV_Milestones[[#This Row],[Project Status]]&lt;&gt;"On Hold",tbl_PV_Milestones[[#This Row],[Overdue]]=0,tbl_PV_Milestones[[#This Row],[To be Baselined]]&lt;&gt;1),1,0)</f>
        <v>0</v>
      </c>
      <c r="AF1477" s="41">
        <f>IF(AND(tbl_PV_Milestones[[#This Row],[BL FY]]=2025,tbl_PV_Milestones[[#This Row],[Finish FY]]&gt;2025),1,0)</f>
        <v>0</v>
      </c>
      <c r="AG1477" s="56" t="str">
        <f>_xlfn.XLOOKUP(tbl_PV_Milestones[[#This Row],[Work ID]],tbl_PV_Meta[Work ID '#],tbl_PV_Meta[Project Manager/Owner],,0)</f>
        <v>Project Manager 38</v>
      </c>
      <c r="AH1477" s="6"/>
    </row>
    <row r="1478" spans="4:34" x14ac:dyDescent="0.25">
      <c r="D1478" s="6" t="s">
        <v>806</v>
      </c>
      <c r="E1478" s="6" t="s">
        <v>503</v>
      </c>
      <c r="F1478" s="6" t="s">
        <v>1766</v>
      </c>
      <c r="G1478" s="6" t="s">
        <v>563</v>
      </c>
      <c r="H1478" s="6" t="s">
        <v>505</v>
      </c>
      <c r="I1478" s="6" t="s">
        <v>522</v>
      </c>
      <c r="J1478" s="6" t="s">
        <v>806</v>
      </c>
      <c r="K1478" s="6" t="s">
        <v>39</v>
      </c>
      <c r="L1478" s="6" t="s">
        <v>77</v>
      </c>
      <c r="M1478" s="43"/>
      <c r="N1478" s="44" t="s">
        <v>1979</v>
      </c>
      <c r="O1478" s="39">
        <v>45559.708333333299</v>
      </c>
      <c r="P1478" s="39">
        <v>45559.708333333299</v>
      </c>
      <c r="Q1478" s="6">
        <v>0</v>
      </c>
      <c r="R1478" s="6">
        <v>0</v>
      </c>
      <c r="S1478" s="45" t="e">
        <f>_xlfn.CONCAT(#REF!,TRIM(tbl_PV_Milestones[[#This Row],[Milestone Description]]))</f>
        <v>#REF!</v>
      </c>
      <c r="T1478" s="84" t="str">
        <f>IF(COUNTIF(tbl_PV_Milestones[UID],tbl_PV_Milestones[[#This Row],[UID]])&gt;1,"Duplicate","")</f>
        <v>Duplicate</v>
      </c>
      <c r="U1478" s="42" t="str">
        <f>_xlfn.XLOOKUP(tbl_PV_Milestones[[#This Row],[Work ID]],tbl_PV_Meta[Work ID '#],tbl_PV_Meta[Sub-Portfolio])</f>
        <v>Sub-Portfolio 4</v>
      </c>
      <c r="V1478" s="41">
        <f>IF(MONTH(tbl_PV_Milestones[[#This Row],[Baseline Date]])&lt;7,YEAR(tbl_PV_Milestones[[#This Row],[Baseline Date]]),YEAR(tbl_PV_Milestones[[#This Row],[Baseline Date]])+1)</f>
        <v>2025</v>
      </c>
      <c r="W1478" s="41">
        <f>IF(MONTH(tbl_PV_Milestones[[#This Row],[Actual/Schedule Finish]])&lt;7,YEAR(tbl_PV_Milestones[[#This Row],[Actual/Schedule Finish]]),YEAR(tbl_PV_Milestones[[#This Row],[Actual/Schedule Finish]])+1)</f>
        <v>2025</v>
      </c>
      <c r="X1478" s="41" t="str">
        <f>IF(OR(tbl_PV_Milestones[[#This Row],[Project Status]]="Completed",tbl_PV_Milestones[[#This Row],[Project Status]]="Assumed Completed"),"Yes","No")</f>
        <v>Yes</v>
      </c>
      <c r="Y1478" s="41">
        <f>IF(tbl_PV_Milestones[[#This Row],[Baseline Date]]="",1,0)</f>
        <v>0</v>
      </c>
      <c r="Z1478" s="41">
        <f>IF(tbl_PV_Milestones[[#This Row],[Baseline Date]]&lt;PV_Meta!$B$7,1,0)</f>
        <v>1</v>
      </c>
      <c r="AA1478" s="41">
        <f>IF(tbl_PV_Milestones[[#This Row],[Complete]]="Yes",1,0)</f>
        <v>1</v>
      </c>
      <c r="AB1478" s="41">
        <f>IF(AND(tbl_PV_Milestones[[#This Row],[BL FY]]=2025,tbl_PV_Milestones[[#This Row],[Baseline Date]]&lt;PV_Meta!$B$7),1,0)</f>
        <v>1</v>
      </c>
      <c r="AC1478" s="41">
        <f>IF(AND(tbl_PV_Milestones[[#This Row],[Planned YTD]]=1,tbl_PV_Milestones[[#This Row],[Complete]]="Yes"),1,0)</f>
        <v>1</v>
      </c>
      <c r="AD1478" s="41">
        <f>IF(AND(tbl_PV_Milestones[[#This Row],[Actual/Schedule Finish]]&lt;PV_Meta!$B$7,tbl_PV_Milestones[[#This Row],[Complete]]="No",tbl_PV_Milestones[[#This Row],[Project Status]]&lt;&gt;"On Hold"),1,0)</f>
        <v>0</v>
      </c>
      <c r="AE1478" s="41">
        <f>IF(AND(tbl_PV_Milestones[[#This Row],[Actual/Schedule Finish]]&gt;tbl_PV_Milestones[[#This Row],[Baseline Date]],tbl_PV_Milestones[[#This Row],[Complete]]="No",tbl_PV_Milestones[[#This Row],[Project Status]]&lt;&gt;"On Hold",tbl_PV_Milestones[[#This Row],[Overdue]]=0,tbl_PV_Milestones[[#This Row],[To be Baselined]]&lt;&gt;1),1,0)</f>
        <v>0</v>
      </c>
      <c r="AF1478" s="41">
        <f>IF(AND(tbl_PV_Milestones[[#This Row],[BL FY]]=2025,tbl_PV_Milestones[[#This Row],[Finish FY]]&gt;2025),1,0)</f>
        <v>0</v>
      </c>
      <c r="AG1478" s="56" t="str">
        <f>_xlfn.XLOOKUP(tbl_PV_Milestones[[#This Row],[Work ID]],tbl_PV_Meta[Work ID '#],tbl_PV_Meta[Project Manager/Owner],,0)</f>
        <v>Project Manager 38</v>
      </c>
      <c r="AH1478" s="6"/>
    </row>
    <row r="1479" spans="4:34" x14ac:dyDescent="0.25">
      <c r="D1479" s="6" t="s">
        <v>806</v>
      </c>
      <c r="E1479" s="6" t="s">
        <v>503</v>
      </c>
      <c r="F1479" s="6" t="s">
        <v>1766</v>
      </c>
      <c r="G1479" s="6" t="s">
        <v>564</v>
      </c>
      <c r="H1479" s="6" t="s">
        <v>505</v>
      </c>
      <c r="I1479" s="6" t="s">
        <v>522</v>
      </c>
      <c r="J1479" s="6" t="s">
        <v>806</v>
      </c>
      <c r="K1479" s="6" t="s">
        <v>39</v>
      </c>
      <c r="L1479" s="6" t="s">
        <v>77</v>
      </c>
      <c r="M1479" s="43"/>
      <c r="N1479" s="44" t="s">
        <v>1979</v>
      </c>
      <c r="O1479" s="39">
        <v>45560.708333333299</v>
      </c>
      <c r="P1479" s="39">
        <v>45560.708333333299</v>
      </c>
      <c r="Q1479" s="6">
        <v>0</v>
      </c>
      <c r="R1479" s="6">
        <v>0</v>
      </c>
      <c r="S1479" s="45" t="e">
        <f>_xlfn.CONCAT(#REF!,TRIM(tbl_PV_Milestones[[#This Row],[Milestone Description]]))</f>
        <v>#REF!</v>
      </c>
      <c r="T1479" s="84" t="str">
        <f>IF(COUNTIF(tbl_PV_Milestones[UID],tbl_PV_Milestones[[#This Row],[UID]])&gt;1,"Duplicate","")</f>
        <v>Duplicate</v>
      </c>
      <c r="U1479" s="42" t="str">
        <f>_xlfn.XLOOKUP(tbl_PV_Milestones[[#This Row],[Work ID]],tbl_PV_Meta[Work ID '#],tbl_PV_Meta[Sub-Portfolio])</f>
        <v>Sub-Portfolio 4</v>
      </c>
      <c r="V1479" s="41">
        <f>IF(MONTH(tbl_PV_Milestones[[#This Row],[Baseline Date]])&lt;7,YEAR(tbl_PV_Milestones[[#This Row],[Baseline Date]]),YEAR(tbl_PV_Milestones[[#This Row],[Baseline Date]])+1)</f>
        <v>2025</v>
      </c>
      <c r="W1479" s="41">
        <f>IF(MONTH(tbl_PV_Milestones[[#This Row],[Actual/Schedule Finish]])&lt;7,YEAR(tbl_PV_Milestones[[#This Row],[Actual/Schedule Finish]]),YEAR(tbl_PV_Milestones[[#This Row],[Actual/Schedule Finish]])+1)</f>
        <v>2025</v>
      </c>
      <c r="X1479" s="41" t="str">
        <f>IF(OR(tbl_PV_Milestones[[#This Row],[Project Status]]="Completed",tbl_PV_Milestones[[#This Row],[Project Status]]="Assumed Completed"),"Yes","No")</f>
        <v>Yes</v>
      </c>
      <c r="Y1479" s="41">
        <f>IF(tbl_PV_Milestones[[#This Row],[Baseline Date]]="",1,0)</f>
        <v>0</v>
      </c>
      <c r="Z1479" s="41">
        <f>IF(tbl_PV_Milestones[[#This Row],[Baseline Date]]&lt;PV_Meta!$B$7,1,0)</f>
        <v>1</v>
      </c>
      <c r="AA1479" s="41">
        <f>IF(tbl_PV_Milestones[[#This Row],[Complete]]="Yes",1,0)</f>
        <v>1</v>
      </c>
      <c r="AB1479" s="41">
        <f>IF(AND(tbl_PV_Milestones[[#This Row],[BL FY]]=2025,tbl_PV_Milestones[[#This Row],[Baseline Date]]&lt;PV_Meta!$B$7),1,0)</f>
        <v>1</v>
      </c>
      <c r="AC1479" s="41">
        <f>IF(AND(tbl_PV_Milestones[[#This Row],[Planned YTD]]=1,tbl_PV_Milestones[[#This Row],[Complete]]="Yes"),1,0)</f>
        <v>1</v>
      </c>
      <c r="AD1479" s="41">
        <f>IF(AND(tbl_PV_Milestones[[#This Row],[Actual/Schedule Finish]]&lt;PV_Meta!$B$7,tbl_PV_Milestones[[#This Row],[Complete]]="No",tbl_PV_Milestones[[#This Row],[Project Status]]&lt;&gt;"On Hold"),1,0)</f>
        <v>0</v>
      </c>
      <c r="AE1479" s="41">
        <f>IF(AND(tbl_PV_Milestones[[#This Row],[Actual/Schedule Finish]]&gt;tbl_PV_Milestones[[#This Row],[Baseline Date]],tbl_PV_Milestones[[#This Row],[Complete]]="No",tbl_PV_Milestones[[#This Row],[Project Status]]&lt;&gt;"On Hold",tbl_PV_Milestones[[#This Row],[Overdue]]=0,tbl_PV_Milestones[[#This Row],[To be Baselined]]&lt;&gt;1),1,0)</f>
        <v>0</v>
      </c>
      <c r="AF1479" s="41">
        <f>IF(AND(tbl_PV_Milestones[[#This Row],[BL FY]]=2025,tbl_PV_Milestones[[#This Row],[Finish FY]]&gt;2025),1,0)</f>
        <v>0</v>
      </c>
      <c r="AG1479" s="56" t="str">
        <f>_xlfn.XLOOKUP(tbl_PV_Milestones[[#This Row],[Work ID]],tbl_PV_Meta[Work ID '#],tbl_PV_Meta[Project Manager/Owner],,0)</f>
        <v>Project Manager 38</v>
      </c>
      <c r="AH1479" s="6"/>
    </row>
    <row r="1480" spans="4:34" x14ac:dyDescent="0.25">
      <c r="D1480" s="6" t="s">
        <v>806</v>
      </c>
      <c r="E1480" s="6" t="s">
        <v>503</v>
      </c>
      <c r="F1480" s="6" t="s">
        <v>1766</v>
      </c>
      <c r="G1480" s="6" t="s">
        <v>565</v>
      </c>
      <c r="H1480" s="6" t="s">
        <v>519</v>
      </c>
      <c r="I1480" s="6" t="s">
        <v>522</v>
      </c>
      <c r="J1480" s="6" t="s">
        <v>806</v>
      </c>
      <c r="K1480" s="6" t="s">
        <v>39</v>
      </c>
      <c r="L1480" s="6" t="s">
        <v>77</v>
      </c>
      <c r="M1480" s="43"/>
      <c r="N1480" s="44" t="s">
        <v>1979</v>
      </c>
      <c r="O1480" s="39">
        <v>45559.708333333299</v>
      </c>
      <c r="P1480" s="39">
        <v>45559.708333333299</v>
      </c>
      <c r="Q1480" s="6">
        <v>0</v>
      </c>
      <c r="R1480" s="6">
        <v>0</v>
      </c>
      <c r="S1480" s="45" t="e">
        <f>_xlfn.CONCAT(#REF!,TRIM(tbl_PV_Milestones[[#This Row],[Milestone Description]]))</f>
        <v>#REF!</v>
      </c>
      <c r="T1480" s="84" t="str">
        <f>IF(COUNTIF(tbl_PV_Milestones[UID],tbl_PV_Milestones[[#This Row],[UID]])&gt;1,"Duplicate","")</f>
        <v>Duplicate</v>
      </c>
      <c r="U1480" s="42" t="str">
        <f>_xlfn.XLOOKUP(tbl_PV_Milestones[[#This Row],[Work ID]],tbl_PV_Meta[Work ID '#],tbl_PV_Meta[Sub-Portfolio])</f>
        <v>Sub-Portfolio 4</v>
      </c>
      <c r="V1480" s="41">
        <f>IF(MONTH(tbl_PV_Milestones[[#This Row],[Baseline Date]])&lt;7,YEAR(tbl_PV_Milestones[[#This Row],[Baseline Date]]),YEAR(tbl_PV_Milestones[[#This Row],[Baseline Date]])+1)</f>
        <v>2025</v>
      </c>
      <c r="W1480" s="41">
        <f>IF(MONTH(tbl_PV_Milestones[[#This Row],[Actual/Schedule Finish]])&lt;7,YEAR(tbl_PV_Milestones[[#This Row],[Actual/Schedule Finish]]),YEAR(tbl_PV_Milestones[[#This Row],[Actual/Schedule Finish]])+1)</f>
        <v>2025</v>
      </c>
      <c r="X1480" s="41" t="str">
        <f>IF(OR(tbl_PV_Milestones[[#This Row],[Project Status]]="Completed",tbl_PV_Milestones[[#This Row],[Project Status]]="Assumed Completed"),"Yes","No")</f>
        <v>Yes</v>
      </c>
      <c r="Y1480" s="41">
        <f>IF(tbl_PV_Milestones[[#This Row],[Baseline Date]]="",1,0)</f>
        <v>0</v>
      </c>
      <c r="Z1480" s="41">
        <f>IF(tbl_PV_Milestones[[#This Row],[Baseline Date]]&lt;PV_Meta!$B$7,1,0)</f>
        <v>1</v>
      </c>
      <c r="AA1480" s="41">
        <f>IF(tbl_PV_Milestones[[#This Row],[Complete]]="Yes",1,0)</f>
        <v>1</v>
      </c>
      <c r="AB1480" s="41">
        <f>IF(AND(tbl_PV_Milestones[[#This Row],[BL FY]]=2025,tbl_PV_Milestones[[#This Row],[Baseline Date]]&lt;PV_Meta!$B$7),1,0)</f>
        <v>1</v>
      </c>
      <c r="AC1480" s="41">
        <f>IF(AND(tbl_PV_Milestones[[#This Row],[Planned YTD]]=1,tbl_PV_Milestones[[#This Row],[Complete]]="Yes"),1,0)</f>
        <v>1</v>
      </c>
      <c r="AD1480" s="41">
        <f>IF(AND(tbl_PV_Milestones[[#This Row],[Actual/Schedule Finish]]&lt;PV_Meta!$B$7,tbl_PV_Milestones[[#This Row],[Complete]]="No",tbl_PV_Milestones[[#This Row],[Project Status]]&lt;&gt;"On Hold"),1,0)</f>
        <v>0</v>
      </c>
      <c r="AE1480" s="41">
        <f>IF(AND(tbl_PV_Milestones[[#This Row],[Actual/Schedule Finish]]&gt;tbl_PV_Milestones[[#This Row],[Baseline Date]],tbl_PV_Milestones[[#This Row],[Complete]]="No",tbl_PV_Milestones[[#This Row],[Project Status]]&lt;&gt;"On Hold",tbl_PV_Milestones[[#This Row],[Overdue]]=0,tbl_PV_Milestones[[#This Row],[To be Baselined]]&lt;&gt;1),1,0)</f>
        <v>0</v>
      </c>
      <c r="AF1480" s="41">
        <f>IF(AND(tbl_PV_Milestones[[#This Row],[BL FY]]=2025,tbl_PV_Milestones[[#This Row],[Finish FY]]&gt;2025),1,0)</f>
        <v>0</v>
      </c>
      <c r="AG1480" s="56" t="str">
        <f>_xlfn.XLOOKUP(tbl_PV_Milestones[[#This Row],[Work ID]],tbl_PV_Meta[Work ID '#],tbl_PV_Meta[Project Manager/Owner],,0)</f>
        <v>Project Manager 38</v>
      </c>
      <c r="AH1480" s="6"/>
    </row>
    <row r="1481" spans="4:34" x14ac:dyDescent="0.25">
      <c r="D1481" s="6" t="s">
        <v>806</v>
      </c>
      <c r="E1481" s="6" t="s">
        <v>580</v>
      </c>
      <c r="F1481" s="6" t="s">
        <v>1766</v>
      </c>
      <c r="G1481" s="6" t="s">
        <v>627</v>
      </c>
      <c r="H1481" s="6" t="s">
        <v>505</v>
      </c>
      <c r="I1481" s="6" t="s">
        <v>522</v>
      </c>
      <c r="J1481" s="6" t="s">
        <v>806</v>
      </c>
      <c r="K1481" s="6" t="s">
        <v>39</v>
      </c>
      <c r="L1481" s="6" t="s">
        <v>77</v>
      </c>
      <c r="M1481" s="43"/>
      <c r="N1481" s="44" t="s">
        <v>1979</v>
      </c>
      <c r="O1481" s="39">
        <v>45646.708333333299</v>
      </c>
      <c r="P1481" s="39">
        <v>45646.333333333299</v>
      </c>
      <c r="Q1481" s="6">
        <v>-1</v>
      </c>
      <c r="R1481" s="6">
        <v>-3.2051282051282098E-3</v>
      </c>
      <c r="S1481" s="45" t="e">
        <f>_xlfn.CONCAT(#REF!,TRIM(tbl_PV_Milestones[[#This Row],[Milestone Description]]))</f>
        <v>#REF!</v>
      </c>
      <c r="T1481" s="84" t="str">
        <f>IF(COUNTIF(tbl_PV_Milestones[UID],tbl_PV_Milestones[[#This Row],[UID]])&gt;1,"Duplicate","")</f>
        <v>Duplicate</v>
      </c>
      <c r="U1481" s="42" t="str">
        <f>_xlfn.XLOOKUP(tbl_PV_Milestones[[#This Row],[Work ID]],tbl_PV_Meta[Work ID '#],tbl_PV_Meta[Sub-Portfolio])</f>
        <v>Sub-Portfolio 4</v>
      </c>
      <c r="V1481" s="41">
        <f>IF(MONTH(tbl_PV_Milestones[[#This Row],[Baseline Date]])&lt;7,YEAR(tbl_PV_Milestones[[#This Row],[Baseline Date]]),YEAR(tbl_PV_Milestones[[#This Row],[Baseline Date]])+1)</f>
        <v>2025</v>
      </c>
      <c r="W1481" s="41">
        <f>IF(MONTH(tbl_PV_Milestones[[#This Row],[Actual/Schedule Finish]])&lt;7,YEAR(tbl_PV_Milestones[[#This Row],[Actual/Schedule Finish]]),YEAR(tbl_PV_Milestones[[#This Row],[Actual/Schedule Finish]])+1)</f>
        <v>2025</v>
      </c>
      <c r="X1481" s="41" t="str">
        <f>IF(OR(tbl_PV_Milestones[[#This Row],[Project Status]]="Completed",tbl_PV_Milestones[[#This Row],[Project Status]]="Assumed Completed"),"Yes","No")</f>
        <v>Yes</v>
      </c>
      <c r="Y1481" s="41">
        <f>IF(tbl_PV_Milestones[[#This Row],[Baseline Date]]="",1,0)</f>
        <v>0</v>
      </c>
      <c r="Z1481" s="41">
        <f>IF(tbl_PV_Milestones[[#This Row],[Baseline Date]]&lt;PV_Meta!$B$7,1,0)</f>
        <v>1</v>
      </c>
      <c r="AA1481" s="41">
        <f>IF(tbl_PV_Milestones[[#This Row],[Complete]]="Yes",1,0)</f>
        <v>1</v>
      </c>
      <c r="AB1481" s="41">
        <f>IF(AND(tbl_PV_Milestones[[#This Row],[BL FY]]=2025,tbl_PV_Milestones[[#This Row],[Baseline Date]]&lt;PV_Meta!$B$7),1,0)</f>
        <v>1</v>
      </c>
      <c r="AC1481" s="41">
        <f>IF(AND(tbl_PV_Milestones[[#This Row],[Planned YTD]]=1,tbl_PV_Milestones[[#This Row],[Complete]]="Yes"),1,0)</f>
        <v>1</v>
      </c>
      <c r="AD1481" s="41">
        <f>IF(AND(tbl_PV_Milestones[[#This Row],[Actual/Schedule Finish]]&lt;PV_Meta!$B$7,tbl_PV_Milestones[[#This Row],[Complete]]="No",tbl_PV_Milestones[[#This Row],[Project Status]]&lt;&gt;"On Hold"),1,0)</f>
        <v>0</v>
      </c>
      <c r="AE1481" s="41">
        <f>IF(AND(tbl_PV_Milestones[[#This Row],[Actual/Schedule Finish]]&gt;tbl_PV_Milestones[[#This Row],[Baseline Date]],tbl_PV_Milestones[[#This Row],[Complete]]="No",tbl_PV_Milestones[[#This Row],[Project Status]]&lt;&gt;"On Hold",tbl_PV_Milestones[[#This Row],[Overdue]]=0,tbl_PV_Milestones[[#This Row],[To be Baselined]]&lt;&gt;1),1,0)</f>
        <v>0</v>
      </c>
      <c r="AF1481" s="41">
        <f>IF(AND(tbl_PV_Milestones[[#This Row],[BL FY]]=2025,tbl_PV_Milestones[[#This Row],[Finish FY]]&gt;2025),1,0)</f>
        <v>0</v>
      </c>
      <c r="AG1481" s="56" t="str">
        <f>_xlfn.XLOOKUP(tbl_PV_Milestones[[#This Row],[Work ID]],tbl_PV_Meta[Work ID '#],tbl_PV_Meta[Project Manager/Owner],,0)</f>
        <v>Project Manager 38</v>
      </c>
      <c r="AH1481" s="6"/>
    </row>
    <row r="1482" spans="4:34" x14ac:dyDescent="0.25">
      <c r="D1482" s="6" t="s">
        <v>806</v>
      </c>
      <c r="E1482" s="6" t="s">
        <v>513</v>
      </c>
      <c r="F1482" s="6" t="s">
        <v>1766</v>
      </c>
      <c r="G1482" s="6" t="s">
        <v>744</v>
      </c>
      <c r="H1482" s="6" t="s">
        <v>505</v>
      </c>
      <c r="I1482" s="6" t="s">
        <v>522</v>
      </c>
      <c r="J1482" s="6" t="s">
        <v>806</v>
      </c>
      <c r="K1482" s="6" t="s">
        <v>39</v>
      </c>
      <c r="L1482" s="6" t="s">
        <v>77</v>
      </c>
      <c r="M1482" s="43"/>
      <c r="N1482" s="44" t="s">
        <v>1979</v>
      </c>
      <c r="O1482" s="39">
        <v>45764.708333333299</v>
      </c>
      <c r="P1482" s="39">
        <v>45688.333333333299</v>
      </c>
      <c r="Q1482" s="6">
        <v>-55</v>
      </c>
      <c r="R1482" s="6">
        <v>-0.17628205128205099</v>
      </c>
      <c r="S1482" s="45" t="e">
        <f>_xlfn.CONCAT(#REF!,TRIM(tbl_PV_Milestones[[#This Row],[Milestone Description]]))</f>
        <v>#REF!</v>
      </c>
      <c r="T1482" s="84" t="str">
        <f>IF(COUNTIF(tbl_PV_Milestones[UID],tbl_PV_Milestones[[#This Row],[UID]])&gt;1,"Duplicate","")</f>
        <v>Duplicate</v>
      </c>
      <c r="U1482" s="42" t="str">
        <f>_xlfn.XLOOKUP(tbl_PV_Milestones[[#This Row],[Work ID]],tbl_PV_Meta[Work ID '#],tbl_PV_Meta[Sub-Portfolio])</f>
        <v>Sub-Portfolio 4</v>
      </c>
      <c r="V1482" s="41">
        <f>IF(MONTH(tbl_PV_Milestones[[#This Row],[Baseline Date]])&lt;7,YEAR(tbl_PV_Milestones[[#This Row],[Baseline Date]]),YEAR(tbl_PV_Milestones[[#This Row],[Baseline Date]])+1)</f>
        <v>2025</v>
      </c>
      <c r="W1482" s="41">
        <f>IF(MONTH(tbl_PV_Milestones[[#This Row],[Actual/Schedule Finish]])&lt;7,YEAR(tbl_PV_Milestones[[#This Row],[Actual/Schedule Finish]]),YEAR(tbl_PV_Milestones[[#This Row],[Actual/Schedule Finish]])+1)</f>
        <v>2025</v>
      </c>
      <c r="X1482" s="41" t="str">
        <f>IF(OR(tbl_PV_Milestones[[#This Row],[Project Status]]="Completed",tbl_PV_Milestones[[#This Row],[Project Status]]="Assumed Completed"),"Yes","No")</f>
        <v>Yes</v>
      </c>
      <c r="Y1482" s="41">
        <f>IF(tbl_PV_Milestones[[#This Row],[Baseline Date]]="",1,0)</f>
        <v>0</v>
      </c>
      <c r="Z1482" s="41">
        <f>IF(tbl_PV_Milestones[[#This Row],[Baseline Date]]&lt;PV_Meta!$B$7,1,0)</f>
        <v>1</v>
      </c>
      <c r="AA1482" s="41">
        <f>IF(tbl_PV_Milestones[[#This Row],[Complete]]="Yes",1,0)</f>
        <v>1</v>
      </c>
      <c r="AB1482" s="41">
        <f>IF(AND(tbl_PV_Milestones[[#This Row],[BL FY]]=2025,tbl_PV_Milestones[[#This Row],[Baseline Date]]&lt;PV_Meta!$B$7),1,0)</f>
        <v>1</v>
      </c>
      <c r="AC1482" s="41">
        <f>IF(AND(tbl_PV_Milestones[[#This Row],[Planned YTD]]=1,tbl_PV_Milestones[[#This Row],[Complete]]="Yes"),1,0)</f>
        <v>1</v>
      </c>
      <c r="AD1482" s="41">
        <f>IF(AND(tbl_PV_Milestones[[#This Row],[Actual/Schedule Finish]]&lt;PV_Meta!$B$7,tbl_PV_Milestones[[#This Row],[Complete]]="No",tbl_PV_Milestones[[#This Row],[Project Status]]&lt;&gt;"On Hold"),1,0)</f>
        <v>0</v>
      </c>
      <c r="AE1482" s="41">
        <f>IF(AND(tbl_PV_Milestones[[#This Row],[Actual/Schedule Finish]]&gt;tbl_PV_Milestones[[#This Row],[Baseline Date]],tbl_PV_Milestones[[#This Row],[Complete]]="No",tbl_PV_Milestones[[#This Row],[Project Status]]&lt;&gt;"On Hold",tbl_PV_Milestones[[#This Row],[Overdue]]=0,tbl_PV_Milestones[[#This Row],[To be Baselined]]&lt;&gt;1),1,0)</f>
        <v>0</v>
      </c>
      <c r="AF1482" s="41">
        <f>IF(AND(tbl_PV_Milestones[[#This Row],[BL FY]]=2025,tbl_PV_Milestones[[#This Row],[Finish FY]]&gt;2025),1,0)</f>
        <v>0</v>
      </c>
      <c r="AG1482" s="56" t="str">
        <f>_xlfn.XLOOKUP(tbl_PV_Milestones[[#This Row],[Work ID]],tbl_PV_Meta[Work ID '#],tbl_PV_Meta[Project Manager/Owner],,0)</f>
        <v>Project Manager 38</v>
      </c>
      <c r="AH1482" s="6"/>
    </row>
    <row r="1483" spans="4:34" x14ac:dyDescent="0.25">
      <c r="D1483" s="6" t="s">
        <v>806</v>
      </c>
      <c r="E1483" s="6" t="s">
        <v>513</v>
      </c>
      <c r="F1483" s="6" t="s">
        <v>1766</v>
      </c>
      <c r="G1483" s="6" t="s">
        <v>568</v>
      </c>
      <c r="H1483" s="6" t="s">
        <v>505</v>
      </c>
      <c r="I1483" s="6" t="s">
        <v>522</v>
      </c>
      <c r="J1483" s="6" t="s">
        <v>806</v>
      </c>
      <c r="K1483" s="6" t="s">
        <v>39</v>
      </c>
      <c r="L1483" s="6" t="s">
        <v>77</v>
      </c>
      <c r="M1483" s="43"/>
      <c r="N1483" s="44" t="s">
        <v>1979</v>
      </c>
      <c r="O1483" s="39">
        <v>45747.708333333299</v>
      </c>
      <c r="P1483" s="39">
        <v>45702.333333333299</v>
      </c>
      <c r="Q1483" s="6">
        <v>-32</v>
      </c>
      <c r="R1483" s="6">
        <v>-0.102564102564103</v>
      </c>
      <c r="S1483" s="45" t="e">
        <f>_xlfn.CONCAT(#REF!,TRIM(tbl_PV_Milestones[[#This Row],[Milestone Description]]))</f>
        <v>#REF!</v>
      </c>
      <c r="T1483" s="84" t="str">
        <f>IF(COUNTIF(tbl_PV_Milestones[UID],tbl_PV_Milestones[[#This Row],[UID]])&gt;1,"Duplicate","")</f>
        <v>Duplicate</v>
      </c>
      <c r="U1483" s="42" t="str">
        <f>_xlfn.XLOOKUP(tbl_PV_Milestones[[#This Row],[Work ID]],tbl_PV_Meta[Work ID '#],tbl_PV_Meta[Sub-Portfolio])</f>
        <v>Sub-Portfolio 4</v>
      </c>
      <c r="V1483" s="41">
        <f>IF(MONTH(tbl_PV_Milestones[[#This Row],[Baseline Date]])&lt;7,YEAR(tbl_PV_Milestones[[#This Row],[Baseline Date]]),YEAR(tbl_PV_Milestones[[#This Row],[Baseline Date]])+1)</f>
        <v>2025</v>
      </c>
      <c r="W1483" s="41">
        <f>IF(MONTH(tbl_PV_Milestones[[#This Row],[Actual/Schedule Finish]])&lt;7,YEAR(tbl_PV_Milestones[[#This Row],[Actual/Schedule Finish]]),YEAR(tbl_PV_Milestones[[#This Row],[Actual/Schedule Finish]])+1)</f>
        <v>2025</v>
      </c>
      <c r="X1483" s="41" t="str">
        <f>IF(OR(tbl_PV_Milestones[[#This Row],[Project Status]]="Completed",tbl_PV_Milestones[[#This Row],[Project Status]]="Assumed Completed"),"Yes","No")</f>
        <v>Yes</v>
      </c>
      <c r="Y1483" s="41">
        <f>IF(tbl_PV_Milestones[[#This Row],[Baseline Date]]="",1,0)</f>
        <v>0</v>
      </c>
      <c r="Z1483" s="41">
        <f>IF(tbl_PV_Milestones[[#This Row],[Baseline Date]]&lt;PV_Meta!$B$7,1,0)</f>
        <v>1</v>
      </c>
      <c r="AA1483" s="41">
        <f>IF(tbl_PV_Milestones[[#This Row],[Complete]]="Yes",1,0)</f>
        <v>1</v>
      </c>
      <c r="AB1483" s="41">
        <f>IF(AND(tbl_PV_Milestones[[#This Row],[BL FY]]=2025,tbl_PV_Milestones[[#This Row],[Baseline Date]]&lt;PV_Meta!$B$7),1,0)</f>
        <v>1</v>
      </c>
      <c r="AC1483" s="41">
        <f>IF(AND(tbl_PV_Milestones[[#This Row],[Planned YTD]]=1,tbl_PV_Milestones[[#This Row],[Complete]]="Yes"),1,0)</f>
        <v>1</v>
      </c>
      <c r="AD1483" s="41">
        <f>IF(AND(tbl_PV_Milestones[[#This Row],[Actual/Schedule Finish]]&lt;PV_Meta!$B$7,tbl_PV_Milestones[[#This Row],[Complete]]="No",tbl_PV_Milestones[[#This Row],[Project Status]]&lt;&gt;"On Hold"),1,0)</f>
        <v>0</v>
      </c>
      <c r="AE1483" s="41">
        <f>IF(AND(tbl_PV_Milestones[[#This Row],[Actual/Schedule Finish]]&gt;tbl_PV_Milestones[[#This Row],[Baseline Date]],tbl_PV_Milestones[[#This Row],[Complete]]="No",tbl_PV_Milestones[[#This Row],[Project Status]]&lt;&gt;"On Hold",tbl_PV_Milestones[[#This Row],[Overdue]]=0,tbl_PV_Milestones[[#This Row],[To be Baselined]]&lt;&gt;1),1,0)</f>
        <v>0</v>
      </c>
      <c r="AF1483" s="41">
        <f>IF(AND(tbl_PV_Milestones[[#This Row],[BL FY]]=2025,tbl_PV_Milestones[[#This Row],[Finish FY]]&gt;2025),1,0)</f>
        <v>0</v>
      </c>
      <c r="AG1483" s="56" t="str">
        <f>_xlfn.XLOOKUP(tbl_PV_Milestones[[#This Row],[Work ID]],tbl_PV_Meta[Work ID '#],tbl_PV_Meta[Project Manager/Owner],,0)</f>
        <v>Project Manager 38</v>
      </c>
      <c r="AH1483" s="6"/>
    </row>
    <row r="1484" spans="4:34" x14ac:dyDescent="0.25">
      <c r="D1484" s="6" t="s">
        <v>806</v>
      </c>
      <c r="E1484" s="6" t="s">
        <v>503</v>
      </c>
      <c r="F1484" s="6" t="s">
        <v>1782</v>
      </c>
      <c r="G1484" s="6" t="s">
        <v>561</v>
      </c>
      <c r="H1484" s="6" t="s">
        <v>505</v>
      </c>
      <c r="I1484" s="6" t="s">
        <v>522</v>
      </c>
      <c r="J1484" s="6" t="s">
        <v>806</v>
      </c>
      <c r="K1484" s="6" t="s">
        <v>39</v>
      </c>
      <c r="L1484" s="6" t="s">
        <v>64</v>
      </c>
      <c r="M1484" s="43"/>
      <c r="N1484" s="44" t="s">
        <v>1979</v>
      </c>
      <c r="O1484" s="39">
        <v>45422.708333333299</v>
      </c>
      <c r="P1484" s="39">
        <v>45422.708333333299</v>
      </c>
      <c r="Q1484" s="6">
        <v>0</v>
      </c>
      <c r="R1484" s="6">
        <v>0</v>
      </c>
      <c r="S1484" s="45" t="e">
        <f>_xlfn.CONCAT(#REF!,TRIM(tbl_PV_Milestones[[#This Row],[Milestone Description]]))</f>
        <v>#REF!</v>
      </c>
      <c r="T1484" s="84" t="str">
        <f>IF(COUNTIF(tbl_PV_Milestones[UID],tbl_PV_Milestones[[#This Row],[UID]])&gt;1,"Duplicate","")</f>
        <v>Duplicate</v>
      </c>
      <c r="U1484" s="42" t="str">
        <f>_xlfn.XLOOKUP(tbl_PV_Milestones[[#This Row],[Work ID]],tbl_PV_Meta[Work ID '#],tbl_PV_Meta[Sub-Portfolio])</f>
        <v>Sub-Portfolio 8</v>
      </c>
      <c r="V1484" s="41">
        <f>IF(MONTH(tbl_PV_Milestones[[#This Row],[Baseline Date]])&lt;7,YEAR(tbl_PV_Milestones[[#This Row],[Baseline Date]]),YEAR(tbl_PV_Milestones[[#This Row],[Baseline Date]])+1)</f>
        <v>2024</v>
      </c>
      <c r="W1484" s="41">
        <f>IF(MONTH(tbl_PV_Milestones[[#This Row],[Actual/Schedule Finish]])&lt;7,YEAR(tbl_PV_Milestones[[#This Row],[Actual/Schedule Finish]]),YEAR(tbl_PV_Milestones[[#This Row],[Actual/Schedule Finish]])+1)</f>
        <v>2024</v>
      </c>
      <c r="X1484" s="41" t="str">
        <f>IF(OR(tbl_PV_Milestones[[#This Row],[Project Status]]="Completed",tbl_PV_Milestones[[#This Row],[Project Status]]="Assumed Completed"),"Yes","No")</f>
        <v>Yes</v>
      </c>
      <c r="Y1484" s="41">
        <f>IF(tbl_PV_Milestones[[#This Row],[Baseline Date]]="",1,0)</f>
        <v>0</v>
      </c>
      <c r="Z1484" s="41">
        <f>IF(tbl_PV_Milestones[[#This Row],[Baseline Date]]&lt;PV_Meta!$B$7,1,0)</f>
        <v>1</v>
      </c>
      <c r="AA1484" s="41">
        <f>IF(tbl_PV_Milestones[[#This Row],[Complete]]="Yes",1,0)</f>
        <v>1</v>
      </c>
      <c r="AB1484" s="41">
        <f>IF(AND(tbl_PV_Milestones[[#This Row],[BL FY]]=2025,tbl_PV_Milestones[[#This Row],[Baseline Date]]&lt;PV_Meta!$B$7),1,0)</f>
        <v>0</v>
      </c>
      <c r="AC1484" s="41">
        <f>IF(AND(tbl_PV_Milestones[[#This Row],[Planned YTD]]=1,tbl_PV_Milestones[[#This Row],[Complete]]="Yes"),1,0)</f>
        <v>0</v>
      </c>
      <c r="AD1484" s="41">
        <f>IF(AND(tbl_PV_Milestones[[#This Row],[Actual/Schedule Finish]]&lt;PV_Meta!$B$7,tbl_PV_Milestones[[#This Row],[Complete]]="No",tbl_PV_Milestones[[#This Row],[Project Status]]&lt;&gt;"On Hold"),1,0)</f>
        <v>0</v>
      </c>
      <c r="AE1484" s="41">
        <f>IF(AND(tbl_PV_Milestones[[#This Row],[Actual/Schedule Finish]]&gt;tbl_PV_Milestones[[#This Row],[Baseline Date]],tbl_PV_Milestones[[#This Row],[Complete]]="No",tbl_PV_Milestones[[#This Row],[Project Status]]&lt;&gt;"On Hold",tbl_PV_Milestones[[#This Row],[Overdue]]=0,tbl_PV_Milestones[[#This Row],[To be Baselined]]&lt;&gt;1),1,0)</f>
        <v>0</v>
      </c>
      <c r="AF1484" s="41">
        <f>IF(AND(tbl_PV_Milestones[[#This Row],[BL FY]]=2025,tbl_PV_Milestones[[#This Row],[Finish FY]]&gt;2025),1,0)</f>
        <v>0</v>
      </c>
      <c r="AG1484" s="56" t="str">
        <f>_xlfn.XLOOKUP(tbl_PV_Milestones[[#This Row],[Work ID]],tbl_PV_Meta[Work ID '#],tbl_PV_Meta[Project Manager/Owner],,0)</f>
        <v>Project Manager 13</v>
      </c>
      <c r="AH1484" s="6"/>
    </row>
    <row r="1485" spans="4:34" x14ac:dyDescent="0.25">
      <c r="D1485" s="6" t="s">
        <v>806</v>
      </c>
      <c r="E1485" s="6" t="s">
        <v>503</v>
      </c>
      <c r="F1485" s="6" t="s">
        <v>1782</v>
      </c>
      <c r="G1485" s="6" t="s">
        <v>562</v>
      </c>
      <c r="H1485" s="6" t="s">
        <v>505</v>
      </c>
      <c r="I1485" s="6" t="s">
        <v>522</v>
      </c>
      <c r="J1485" s="6" t="s">
        <v>806</v>
      </c>
      <c r="K1485" s="6" t="s">
        <v>39</v>
      </c>
      <c r="L1485" s="6" t="s">
        <v>64</v>
      </c>
      <c r="M1485" s="43"/>
      <c r="N1485" s="44" t="s">
        <v>1979</v>
      </c>
      <c r="O1485" s="39">
        <v>45509.708333333299</v>
      </c>
      <c r="P1485" s="39">
        <v>45509.708333333299</v>
      </c>
      <c r="Q1485" s="6">
        <v>0</v>
      </c>
      <c r="R1485" s="6">
        <v>0</v>
      </c>
      <c r="S1485" s="45" t="e">
        <f>_xlfn.CONCAT(#REF!,TRIM(tbl_PV_Milestones[[#This Row],[Milestone Description]]))</f>
        <v>#REF!</v>
      </c>
      <c r="T1485" s="84" t="str">
        <f>IF(COUNTIF(tbl_PV_Milestones[UID],tbl_PV_Milestones[[#This Row],[UID]])&gt;1,"Duplicate","")</f>
        <v>Duplicate</v>
      </c>
      <c r="U1485" s="42" t="str">
        <f>_xlfn.XLOOKUP(tbl_PV_Milestones[[#This Row],[Work ID]],tbl_PV_Meta[Work ID '#],tbl_PV_Meta[Sub-Portfolio])</f>
        <v>Sub-Portfolio 8</v>
      </c>
      <c r="V1485" s="41">
        <f>IF(MONTH(tbl_PV_Milestones[[#This Row],[Baseline Date]])&lt;7,YEAR(tbl_PV_Milestones[[#This Row],[Baseline Date]]),YEAR(tbl_PV_Milestones[[#This Row],[Baseline Date]])+1)</f>
        <v>2025</v>
      </c>
      <c r="W1485" s="41">
        <f>IF(MONTH(tbl_PV_Milestones[[#This Row],[Actual/Schedule Finish]])&lt;7,YEAR(tbl_PV_Milestones[[#This Row],[Actual/Schedule Finish]]),YEAR(tbl_PV_Milestones[[#This Row],[Actual/Schedule Finish]])+1)</f>
        <v>2025</v>
      </c>
      <c r="X1485" s="41" t="str">
        <f>IF(OR(tbl_PV_Milestones[[#This Row],[Project Status]]="Completed",tbl_PV_Milestones[[#This Row],[Project Status]]="Assumed Completed"),"Yes","No")</f>
        <v>Yes</v>
      </c>
      <c r="Y1485" s="41">
        <f>IF(tbl_PV_Milestones[[#This Row],[Baseline Date]]="",1,0)</f>
        <v>0</v>
      </c>
      <c r="Z1485" s="41">
        <f>IF(tbl_PV_Milestones[[#This Row],[Baseline Date]]&lt;PV_Meta!$B$7,1,0)</f>
        <v>1</v>
      </c>
      <c r="AA1485" s="41">
        <f>IF(tbl_PV_Milestones[[#This Row],[Complete]]="Yes",1,0)</f>
        <v>1</v>
      </c>
      <c r="AB1485" s="41">
        <f>IF(AND(tbl_PV_Milestones[[#This Row],[BL FY]]=2025,tbl_PV_Milestones[[#This Row],[Baseline Date]]&lt;PV_Meta!$B$7),1,0)</f>
        <v>1</v>
      </c>
      <c r="AC1485" s="41">
        <f>IF(AND(tbl_PV_Milestones[[#This Row],[Planned YTD]]=1,tbl_PV_Milestones[[#This Row],[Complete]]="Yes"),1,0)</f>
        <v>1</v>
      </c>
      <c r="AD1485" s="41">
        <f>IF(AND(tbl_PV_Milestones[[#This Row],[Actual/Schedule Finish]]&lt;PV_Meta!$B$7,tbl_PV_Milestones[[#This Row],[Complete]]="No",tbl_PV_Milestones[[#This Row],[Project Status]]&lt;&gt;"On Hold"),1,0)</f>
        <v>0</v>
      </c>
      <c r="AE1485" s="41">
        <f>IF(AND(tbl_PV_Milestones[[#This Row],[Actual/Schedule Finish]]&gt;tbl_PV_Milestones[[#This Row],[Baseline Date]],tbl_PV_Milestones[[#This Row],[Complete]]="No",tbl_PV_Milestones[[#This Row],[Project Status]]&lt;&gt;"On Hold",tbl_PV_Milestones[[#This Row],[Overdue]]=0,tbl_PV_Milestones[[#This Row],[To be Baselined]]&lt;&gt;1),1,0)</f>
        <v>0</v>
      </c>
      <c r="AF1485" s="41">
        <f>IF(AND(tbl_PV_Milestones[[#This Row],[BL FY]]=2025,tbl_PV_Milestones[[#This Row],[Finish FY]]&gt;2025),1,0)</f>
        <v>0</v>
      </c>
      <c r="AG1485" s="56" t="str">
        <f>_xlfn.XLOOKUP(tbl_PV_Milestones[[#This Row],[Work ID]],tbl_PV_Meta[Work ID '#],tbl_PV_Meta[Project Manager/Owner],,0)</f>
        <v>Project Manager 13</v>
      </c>
      <c r="AH1485" s="6"/>
    </row>
    <row r="1486" spans="4:34" x14ac:dyDescent="0.25">
      <c r="D1486" s="6" t="s">
        <v>806</v>
      </c>
      <c r="E1486" s="6" t="s">
        <v>503</v>
      </c>
      <c r="F1486" s="6" t="s">
        <v>1782</v>
      </c>
      <c r="G1486" s="6" t="s">
        <v>563</v>
      </c>
      <c r="H1486" s="6" t="s">
        <v>505</v>
      </c>
      <c r="I1486" s="6" t="s">
        <v>522</v>
      </c>
      <c r="J1486" s="6" t="s">
        <v>806</v>
      </c>
      <c r="K1486" s="6" t="s">
        <v>39</v>
      </c>
      <c r="L1486" s="6" t="s">
        <v>64</v>
      </c>
      <c r="M1486" s="43"/>
      <c r="N1486" s="44" t="s">
        <v>1979</v>
      </c>
      <c r="O1486" s="39">
        <v>45511.708333333299</v>
      </c>
      <c r="P1486" s="39">
        <v>45511.708333333299</v>
      </c>
      <c r="Q1486" s="6">
        <v>0</v>
      </c>
      <c r="R1486" s="6">
        <v>0</v>
      </c>
      <c r="S1486" s="45" t="e">
        <f>_xlfn.CONCAT(#REF!,TRIM(tbl_PV_Milestones[[#This Row],[Milestone Description]]))</f>
        <v>#REF!</v>
      </c>
      <c r="T1486" s="84" t="str">
        <f>IF(COUNTIF(tbl_PV_Milestones[UID],tbl_PV_Milestones[[#This Row],[UID]])&gt;1,"Duplicate","")</f>
        <v>Duplicate</v>
      </c>
      <c r="U1486" s="42" t="str">
        <f>_xlfn.XLOOKUP(tbl_PV_Milestones[[#This Row],[Work ID]],tbl_PV_Meta[Work ID '#],tbl_PV_Meta[Sub-Portfolio])</f>
        <v>Sub-Portfolio 8</v>
      </c>
      <c r="V1486" s="41">
        <f>IF(MONTH(tbl_PV_Milestones[[#This Row],[Baseline Date]])&lt;7,YEAR(tbl_PV_Milestones[[#This Row],[Baseline Date]]),YEAR(tbl_PV_Milestones[[#This Row],[Baseline Date]])+1)</f>
        <v>2025</v>
      </c>
      <c r="W1486" s="41">
        <f>IF(MONTH(tbl_PV_Milestones[[#This Row],[Actual/Schedule Finish]])&lt;7,YEAR(tbl_PV_Milestones[[#This Row],[Actual/Schedule Finish]]),YEAR(tbl_PV_Milestones[[#This Row],[Actual/Schedule Finish]])+1)</f>
        <v>2025</v>
      </c>
      <c r="X1486" s="41" t="str">
        <f>IF(OR(tbl_PV_Milestones[[#This Row],[Project Status]]="Completed",tbl_PV_Milestones[[#This Row],[Project Status]]="Assumed Completed"),"Yes","No")</f>
        <v>Yes</v>
      </c>
      <c r="Y1486" s="41">
        <f>IF(tbl_PV_Milestones[[#This Row],[Baseline Date]]="",1,0)</f>
        <v>0</v>
      </c>
      <c r="Z1486" s="41">
        <f>IF(tbl_PV_Milestones[[#This Row],[Baseline Date]]&lt;PV_Meta!$B$7,1,0)</f>
        <v>1</v>
      </c>
      <c r="AA1486" s="41">
        <f>IF(tbl_PV_Milestones[[#This Row],[Complete]]="Yes",1,0)</f>
        <v>1</v>
      </c>
      <c r="AB1486" s="41">
        <f>IF(AND(tbl_PV_Milestones[[#This Row],[BL FY]]=2025,tbl_PV_Milestones[[#This Row],[Baseline Date]]&lt;PV_Meta!$B$7),1,0)</f>
        <v>1</v>
      </c>
      <c r="AC1486" s="41">
        <f>IF(AND(tbl_PV_Milestones[[#This Row],[Planned YTD]]=1,tbl_PV_Milestones[[#This Row],[Complete]]="Yes"),1,0)</f>
        <v>1</v>
      </c>
      <c r="AD1486" s="41">
        <f>IF(AND(tbl_PV_Milestones[[#This Row],[Actual/Schedule Finish]]&lt;PV_Meta!$B$7,tbl_PV_Milestones[[#This Row],[Complete]]="No",tbl_PV_Milestones[[#This Row],[Project Status]]&lt;&gt;"On Hold"),1,0)</f>
        <v>0</v>
      </c>
      <c r="AE1486" s="41">
        <f>IF(AND(tbl_PV_Milestones[[#This Row],[Actual/Schedule Finish]]&gt;tbl_PV_Milestones[[#This Row],[Baseline Date]],tbl_PV_Milestones[[#This Row],[Complete]]="No",tbl_PV_Milestones[[#This Row],[Project Status]]&lt;&gt;"On Hold",tbl_PV_Milestones[[#This Row],[Overdue]]=0,tbl_PV_Milestones[[#This Row],[To be Baselined]]&lt;&gt;1),1,0)</f>
        <v>0</v>
      </c>
      <c r="AF1486" s="41">
        <f>IF(AND(tbl_PV_Milestones[[#This Row],[BL FY]]=2025,tbl_PV_Milestones[[#This Row],[Finish FY]]&gt;2025),1,0)</f>
        <v>0</v>
      </c>
      <c r="AG1486" s="56" t="str">
        <f>_xlfn.XLOOKUP(tbl_PV_Milestones[[#This Row],[Work ID]],tbl_PV_Meta[Work ID '#],tbl_PV_Meta[Project Manager/Owner],,0)</f>
        <v>Project Manager 13</v>
      </c>
      <c r="AH1486" s="6"/>
    </row>
    <row r="1487" spans="4:34" x14ac:dyDescent="0.25">
      <c r="D1487" s="6" t="s">
        <v>806</v>
      </c>
      <c r="E1487" s="6" t="s">
        <v>503</v>
      </c>
      <c r="F1487" s="6" t="s">
        <v>1782</v>
      </c>
      <c r="G1487" s="6" t="s">
        <v>564</v>
      </c>
      <c r="H1487" s="6" t="s">
        <v>505</v>
      </c>
      <c r="I1487" s="6" t="s">
        <v>522</v>
      </c>
      <c r="J1487" s="6" t="s">
        <v>806</v>
      </c>
      <c r="K1487" s="6" t="s">
        <v>39</v>
      </c>
      <c r="L1487" s="6" t="s">
        <v>64</v>
      </c>
      <c r="M1487" s="43"/>
      <c r="N1487" s="44" t="s">
        <v>1979</v>
      </c>
      <c r="O1487" s="39">
        <v>45512.708333333299</v>
      </c>
      <c r="P1487" s="39">
        <v>45512.708333333299</v>
      </c>
      <c r="Q1487" s="6">
        <v>0</v>
      </c>
      <c r="R1487" s="6">
        <v>0</v>
      </c>
      <c r="S1487" s="45" t="e">
        <f>_xlfn.CONCAT(#REF!,TRIM(tbl_PV_Milestones[[#This Row],[Milestone Description]]))</f>
        <v>#REF!</v>
      </c>
      <c r="T1487" s="84" t="str">
        <f>IF(COUNTIF(tbl_PV_Milestones[UID],tbl_PV_Milestones[[#This Row],[UID]])&gt;1,"Duplicate","")</f>
        <v>Duplicate</v>
      </c>
      <c r="U1487" s="42" t="str">
        <f>_xlfn.XLOOKUP(tbl_PV_Milestones[[#This Row],[Work ID]],tbl_PV_Meta[Work ID '#],tbl_PV_Meta[Sub-Portfolio])</f>
        <v>Sub-Portfolio 8</v>
      </c>
      <c r="V1487" s="41">
        <f>IF(MONTH(tbl_PV_Milestones[[#This Row],[Baseline Date]])&lt;7,YEAR(tbl_PV_Milestones[[#This Row],[Baseline Date]]),YEAR(tbl_PV_Milestones[[#This Row],[Baseline Date]])+1)</f>
        <v>2025</v>
      </c>
      <c r="W1487" s="41">
        <f>IF(MONTH(tbl_PV_Milestones[[#This Row],[Actual/Schedule Finish]])&lt;7,YEAR(tbl_PV_Milestones[[#This Row],[Actual/Schedule Finish]]),YEAR(tbl_PV_Milestones[[#This Row],[Actual/Schedule Finish]])+1)</f>
        <v>2025</v>
      </c>
      <c r="X1487" s="41" t="str">
        <f>IF(OR(tbl_PV_Milestones[[#This Row],[Project Status]]="Completed",tbl_PV_Milestones[[#This Row],[Project Status]]="Assumed Completed"),"Yes","No")</f>
        <v>Yes</v>
      </c>
      <c r="Y1487" s="41">
        <f>IF(tbl_PV_Milestones[[#This Row],[Baseline Date]]="",1,0)</f>
        <v>0</v>
      </c>
      <c r="Z1487" s="41">
        <f>IF(tbl_PV_Milestones[[#This Row],[Baseline Date]]&lt;PV_Meta!$B$7,1,0)</f>
        <v>1</v>
      </c>
      <c r="AA1487" s="41">
        <f>IF(tbl_PV_Milestones[[#This Row],[Complete]]="Yes",1,0)</f>
        <v>1</v>
      </c>
      <c r="AB1487" s="41">
        <f>IF(AND(tbl_PV_Milestones[[#This Row],[BL FY]]=2025,tbl_PV_Milestones[[#This Row],[Baseline Date]]&lt;PV_Meta!$B$7),1,0)</f>
        <v>1</v>
      </c>
      <c r="AC1487" s="41">
        <f>IF(AND(tbl_PV_Milestones[[#This Row],[Planned YTD]]=1,tbl_PV_Milestones[[#This Row],[Complete]]="Yes"),1,0)</f>
        <v>1</v>
      </c>
      <c r="AD1487" s="41">
        <f>IF(AND(tbl_PV_Milestones[[#This Row],[Actual/Schedule Finish]]&lt;PV_Meta!$B$7,tbl_PV_Milestones[[#This Row],[Complete]]="No",tbl_PV_Milestones[[#This Row],[Project Status]]&lt;&gt;"On Hold"),1,0)</f>
        <v>0</v>
      </c>
      <c r="AE1487" s="41">
        <f>IF(AND(tbl_PV_Milestones[[#This Row],[Actual/Schedule Finish]]&gt;tbl_PV_Milestones[[#This Row],[Baseline Date]],tbl_PV_Milestones[[#This Row],[Complete]]="No",tbl_PV_Milestones[[#This Row],[Project Status]]&lt;&gt;"On Hold",tbl_PV_Milestones[[#This Row],[Overdue]]=0,tbl_PV_Milestones[[#This Row],[To be Baselined]]&lt;&gt;1),1,0)</f>
        <v>0</v>
      </c>
      <c r="AF1487" s="41">
        <f>IF(AND(tbl_PV_Milestones[[#This Row],[BL FY]]=2025,tbl_PV_Milestones[[#This Row],[Finish FY]]&gt;2025),1,0)</f>
        <v>0</v>
      </c>
      <c r="AG1487" s="56" t="str">
        <f>_xlfn.XLOOKUP(tbl_PV_Milestones[[#This Row],[Work ID]],tbl_PV_Meta[Work ID '#],tbl_PV_Meta[Project Manager/Owner],,0)</f>
        <v>Project Manager 13</v>
      </c>
      <c r="AH1487" s="6"/>
    </row>
    <row r="1488" spans="4:34" x14ac:dyDescent="0.25">
      <c r="D1488" s="6" t="s">
        <v>806</v>
      </c>
      <c r="E1488" s="6" t="s">
        <v>503</v>
      </c>
      <c r="F1488" s="6" t="s">
        <v>1782</v>
      </c>
      <c r="G1488" s="6" t="s">
        <v>565</v>
      </c>
      <c r="H1488" s="6" t="s">
        <v>519</v>
      </c>
      <c r="I1488" s="6" t="s">
        <v>522</v>
      </c>
      <c r="J1488" s="6" t="s">
        <v>806</v>
      </c>
      <c r="K1488" s="6" t="s">
        <v>39</v>
      </c>
      <c r="L1488" s="6" t="s">
        <v>64</v>
      </c>
      <c r="M1488" s="43"/>
      <c r="N1488" s="44" t="s">
        <v>1979</v>
      </c>
      <c r="O1488" s="39">
        <v>45513.708333333299</v>
      </c>
      <c r="P1488" s="39">
        <v>45513.708333333299</v>
      </c>
      <c r="Q1488" s="6">
        <v>0</v>
      </c>
      <c r="R1488" s="6">
        <v>0</v>
      </c>
      <c r="S1488" s="45" t="e">
        <f>_xlfn.CONCAT(#REF!,TRIM(tbl_PV_Milestones[[#This Row],[Milestone Description]]))</f>
        <v>#REF!</v>
      </c>
      <c r="T1488" s="84" t="str">
        <f>IF(COUNTIF(tbl_PV_Milestones[UID],tbl_PV_Milestones[[#This Row],[UID]])&gt;1,"Duplicate","")</f>
        <v>Duplicate</v>
      </c>
      <c r="U1488" s="42" t="str">
        <f>_xlfn.XLOOKUP(tbl_PV_Milestones[[#This Row],[Work ID]],tbl_PV_Meta[Work ID '#],tbl_PV_Meta[Sub-Portfolio])</f>
        <v>Sub-Portfolio 8</v>
      </c>
      <c r="V1488" s="41">
        <f>IF(MONTH(tbl_PV_Milestones[[#This Row],[Baseline Date]])&lt;7,YEAR(tbl_PV_Milestones[[#This Row],[Baseline Date]]),YEAR(tbl_PV_Milestones[[#This Row],[Baseline Date]])+1)</f>
        <v>2025</v>
      </c>
      <c r="W1488" s="41">
        <f>IF(MONTH(tbl_PV_Milestones[[#This Row],[Actual/Schedule Finish]])&lt;7,YEAR(tbl_PV_Milestones[[#This Row],[Actual/Schedule Finish]]),YEAR(tbl_PV_Milestones[[#This Row],[Actual/Schedule Finish]])+1)</f>
        <v>2025</v>
      </c>
      <c r="X1488" s="41" t="str">
        <f>IF(OR(tbl_PV_Milestones[[#This Row],[Project Status]]="Completed",tbl_PV_Milestones[[#This Row],[Project Status]]="Assumed Completed"),"Yes","No")</f>
        <v>Yes</v>
      </c>
      <c r="Y1488" s="41">
        <f>IF(tbl_PV_Milestones[[#This Row],[Baseline Date]]="",1,0)</f>
        <v>0</v>
      </c>
      <c r="Z1488" s="41">
        <f>IF(tbl_PV_Milestones[[#This Row],[Baseline Date]]&lt;PV_Meta!$B$7,1,0)</f>
        <v>1</v>
      </c>
      <c r="AA1488" s="41">
        <f>IF(tbl_PV_Milestones[[#This Row],[Complete]]="Yes",1,0)</f>
        <v>1</v>
      </c>
      <c r="AB1488" s="41">
        <f>IF(AND(tbl_PV_Milestones[[#This Row],[BL FY]]=2025,tbl_PV_Milestones[[#This Row],[Baseline Date]]&lt;PV_Meta!$B$7),1,0)</f>
        <v>1</v>
      </c>
      <c r="AC1488" s="41">
        <f>IF(AND(tbl_PV_Milestones[[#This Row],[Planned YTD]]=1,tbl_PV_Milestones[[#This Row],[Complete]]="Yes"),1,0)</f>
        <v>1</v>
      </c>
      <c r="AD1488" s="41">
        <f>IF(AND(tbl_PV_Milestones[[#This Row],[Actual/Schedule Finish]]&lt;PV_Meta!$B$7,tbl_PV_Milestones[[#This Row],[Complete]]="No",tbl_PV_Milestones[[#This Row],[Project Status]]&lt;&gt;"On Hold"),1,0)</f>
        <v>0</v>
      </c>
      <c r="AE1488" s="41">
        <f>IF(AND(tbl_PV_Milestones[[#This Row],[Actual/Schedule Finish]]&gt;tbl_PV_Milestones[[#This Row],[Baseline Date]],tbl_PV_Milestones[[#This Row],[Complete]]="No",tbl_PV_Milestones[[#This Row],[Project Status]]&lt;&gt;"On Hold",tbl_PV_Milestones[[#This Row],[Overdue]]=0,tbl_PV_Milestones[[#This Row],[To be Baselined]]&lt;&gt;1),1,0)</f>
        <v>0</v>
      </c>
      <c r="AF1488" s="41">
        <f>IF(AND(tbl_PV_Milestones[[#This Row],[BL FY]]=2025,tbl_PV_Milestones[[#This Row],[Finish FY]]&gt;2025),1,0)</f>
        <v>0</v>
      </c>
      <c r="AG1488" s="56" t="str">
        <f>_xlfn.XLOOKUP(tbl_PV_Milestones[[#This Row],[Work ID]],tbl_PV_Meta[Work ID '#],tbl_PV_Meta[Project Manager/Owner],,0)</f>
        <v>Project Manager 13</v>
      </c>
      <c r="AH1488" s="6"/>
    </row>
    <row r="1489" spans="4:34" x14ac:dyDescent="0.25">
      <c r="D1489" s="6" t="s">
        <v>806</v>
      </c>
      <c r="E1489" s="6" t="s">
        <v>503</v>
      </c>
      <c r="F1489" s="6" t="s">
        <v>1782</v>
      </c>
      <c r="G1489" s="6" t="s">
        <v>630</v>
      </c>
      <c r="H1489" s="6" t="s">
        <v>505</v>
      </c>
      <c r="I1489" s="6" t="s">
        <v>522</v>
      </c>
      <c r="J1489" s="6" t="s">
        <v>806</v>
      </c>
      <c r="K1489" s="6" t="s">
        <v>39</v>
      </c>
      <c r="L1489" s="6" t="s">
        <v>64</v>
      </c>
      <c r="M1489" s="43"/>
      <c r="N1489" s="44" t="s">
        <v>1979</v>
      </c>
      <c r="O1489" s="39">
        <v>45628.708333333299</v>
      </c>
      <c r="P1489" s="39">
        <v>45628.708333333299</v>
      </c>
      <c r="Q1489" s="6">
        <v>0</v>
      </c>
      <c r="R1489" s="6">
        <v>0</v>
      </c>
      <c r="S1489" s="45" t="e">
        <f>_xlfn.CONCAT(#REF!,TRIM(tbl_PV_Milestones[[#This Row],[Milestone Description]]))</f>
        <v>#REF!</v>
      </c>
      <c r="T1489" s="84" t="str">
        <f>IF(COUNTIF(tbl_PV_Milestones[UID],tbl_PV_Milestones[[#This Row],[UID]])&gt;1,"Duplicate","")</f>
        <v>Duplicate</v>
      </c>
      <c r="U1489" s="42" t="str">
        <f>_xlfn.XLOOKUP(tbl_PV_Milestones[[#This Row],[Work ID]],tbl_PV_Meta[Work ID '#],tbl_PV_Meta[Sub-Portfolio])</f>
        <v>Sub-Portfolio 8</v>
      </c>
      <c r="V1489" s="41">
        <f>IF(MONTH(tbl_PV_Milestones[[#This Row],[Baseline Date]])&lt;7,YEAR(tbl_PV_Milestones[[#This Row],[Baseline Date]]),YEAR(tbl_PV_Milestones[[#This Row],[Baseline Date]])+1)</f>
        <v>2025</v>
      </c>
      <c r="W1489" s="41">
        <f>IF(MONTH(tbl_PV_Milestones[[#This Row],[Actual/Schedule Finish]])&lt;7,YEAR(tbl_PV_Milestones[[#This Row],[Actual/Schedule Finish]]),YEAR(tbl_PV_Milestones[[#This Row],[Actual/Schedule Finish]])+1)</f>
        <v>2025</v>
      </c>
      <c r="X1489" s="41" t="str">
        <f>IF(OR(tbl_PV_Milestones[[#This Row],[Project Status]]="Completed",tbl_PV_Milestones[[#This Row],[Project Status]]="Assumed Completed"),"Yes","No")</f>
        <v>Yes</v>
      </c>
      <c r="Y1489" s="41">
        <f>IF(tbl_PV_Milestones[[#This Row],[Baseline Date]]="",1,0)</f>
        <v>0</v>
      </c>
      <c r="Z1489" s="41">
        <f>IF(tbl_PV_Milestones[[#This Row],[Baseline Date]]&lt;PV_Meta!$B$7,1,0)</f>
        <v>1</v>
      </c>
      <c r="AA1489" s="41">
        <f>IF(tbl_PV_Milestones[[#This Row],[Complete]]="Yes",1,0)</f>
        <v>1</v>
      </c>
      <c r="AB1489" s="41">
        <f>IF(AND(tbl_PV_Milestones[[#This Row],[BL FY]]=2025,tbl_PV_Milestones[[#This Row],[Baseline Date]]&lt;PV_Meta!$B$7),1,0)</f>
        <v>1</v>
      </c>
      <c r="AC1489" s="41">
        <f>IF(AND(tbl_PV_Milestones[[#This Row],[Planned YTD]]=1,tbl_PV_Milestones[[#This Row],[Complete]]="Yes"),1,0)</f>
        <v>1</v>
      </c>
      <c r="AD1489" s="41">
        <f>IF(AND(tbl_PV_Milestones[[#This Row],[Actual/Schedule Finish]]&lt;PV_Meta!$B$7,tbl_PV_Milestones[[#This Row],[Complete]]="No",tbl_PV_Milestones[[#This Row],[Project Status]]&lt;&gt;"On Hold"),1,0)</f>
        <v>0</v>
      </c>
      <c r="AE1489" s="41">
        <f>IF(AND(tbl_PV_Milestones[[#This Row],[Actual/Schedule Finish]]&gt;tbl_PV_Milestones[[#This Row],[Baseline Date]],tbl_PV_Milestones[[#This Row],[Complete]]="No",tbl_PV_Milestones[[#This Row],[Project Status]]&lt;&gt;"On Hold",tbl_PV_Milestones[[#This Row],[Overdue]]=0,tbl_PV_Milestones[[#This Row],[To be Baselined]]&lt;&gt;1),1,0)</f>
        <v>0</v>
      </c>
      <c r="AF1489" s="41">
        <f>IF(AND(tbl_PV_Milestones[[#This Row],[BL FY]]=2025,tbl_PV_Milestones[[#This Row],[Finish FY]]&gt;2025),1,0)</f>
        <v>0</v>
      </c>
      <c r="AG1489" s="56" t="str">
        <f>_xlfn.XLOOKUP(tbl_PV_Milestones[[#This Row],[Work ID]],tbl_PV_Meta[Work ID '#],tbl_PV_Meta[Project Manager/Owner],,0)</f>
        <v>Project Manager 13</v>
      </c>
      <c r="AH1489" s="6"/>
    </row>
    <row r="1490" spans="4:34" x14ac:dyDescent="0.25">
      <c r="D1490" s="6" t="s">
        <v>806</v>
      </c>
      <c r="E1490" s="6" t="s">
        <v>503</v>
      </c>
      <c r="F1490" s="6" t="s">
        <v>1782</v>
      </c>
      <c r="G1490" s="6" t="s">
        <v>627</v>
      </c>
      <c r="H1490" s="6" t="s">
        <v>505</v>
      </c>
      <c r="I1490" s="6" t="s">
        <v>522</v>
      </c>
      <c r="J1490" s="6" t="s">
        <v>806</v>
      </c>
      <c r="K1490" s="6" t="s">
        <v>39</v>
      </c>
      <c r="L1490" s="6" t="s">
        <v>64</v>
      </c>
      <c r="M1490" s="43"/>
      <c r="N1490" s="44" t="s">
        <v>1979</v>
      </c>
      <c r="O1490" s="39">
        <v>45635.708333333299</v>
      </c>
      <c r="P1490" s="39">
        <v>45635.708333333299</v>
      </c>
      <c r="Q1490" s="6">
        <v>0</v>
      </c>
      <c r="R1490" s="6">
        <v>0</v>
      </c>
      <c r="S1490" s="45" t="e">
        <f>_xlfn.CONCAT(#REF!,TRIM(tbl_PV_Milestones[[#This Row],[Milestone Description]]))</f>
        <v>#REF!</v>
      </c>
      <c r="T1490" s="84" t="str">
        <f>IF(COUNTIF(tbl_PV_Milestones[UID],tbl_PV_Milestones[[#This Row],[UID]])&gt;1,"Duplicate","")</f>
        <v>Duplicate</v>
      </c>
      <c r="U1490" s="42" t="str">
        <f>_xlfn.XLOOKUP(tbl_PV_Milestones[[#This Row],[Work ID]],tbl_PV_Meta[Work ID '#],tbl_PV_Meta[Sub-Portfolio])</f>
        <v>Sub-Portfolio 8</v>
      </c>
      <c r="V1490" s="41">
        <f>IF(MONTH(tbl_PV_Milestones[[#This Row],[Baseline Date]])&lt;7,YEAR(tbl_PV_Milestones[[#This Row],[Baseline Date]]),YEAR(tbl_PV_Milestones[[#This Row],[Baseline Date]])+1)</f>
        <v>2025</v>
      </c>
      <c r="W1490" s="41">
        <f>IF(MONTH(tbl_PV_Milestones[[#This Row],[Actual/Schedule Finish]])&lt;7,YEAR(tbl_PV_Milestones[[#This Row],[Actual/Schedule Finish]]),YEAR(tbl_PV_Milestones[[#This Row],[Actual/Schedule Finish]])+1)</f>
        <v>2025</v>
      </c>
      <c r="X1490" s="41" t="str">
        <f>IF(OR(tbl_PV_Milestones[[#This Row],[Project Status]]="Completed",tbl_PV_Milestones[[#This Row],[Project Status]]="Assumed Completed"),"Yes","No")</f>
        <v>Yes</v>
      </c>
      <c r="Y1490" s="41">
        <f>IF(tbl_PV_Milestones[[#This Row],[Baseline Date]]="",1,0)</f>
        <v>0</v>
      </c>
      <c r="Z1490" s="41">
        <f>IF(tbl_PV_Milestones[[#This Row],[Baseline Date]]&lt;PV_Meta!$B$7,1,0)</f>
        <v>1</v>
      </c>
      <c r="AA1490" s="41">
        <f>IF(tbl_PV_Milestones[[#This Row],[Complete]]="Yes",1,0)</f>
        <v>1</v>
      </c>
      <c r="AB1490" s="41">
        <f>IF(AND(tbl_PV_Milestones[[#This Row],[BL FY]]=2025,tbl_PV_Milestones[[#This Row],[Baseline Date]]&lt;PV_Meta!$B$7),1,0)</f>
        <v>1</v>
      </c>
      <c r="AC1490" s="41">
        <f>IF(AND(tbl_PV_Milestones[[#This Row],[Planned YTD]]=1,tbl_PV_Milestones[[#This Row],[Complete]]="Yes"),1,0)</f>
        <v>1</v>
      </c>
      <c r="AD1490" s="41">
        <f>IF(AND(tbl_PV_Milestones[[#This Row],[Actual/Schedule Finish]]&lt;PV_Meta!$B$7,tbl_PV_Milestones[[#This Row],[Complete]]="No",tbl_PV_Milestones[[#This Row],[Project Status]]&lt;&gt;"On Hold"),1,0)</f>
        <v>0</v>
      </c>
      <c r="AE1490" s="41">
        <f>IF(AND(tbl_PV_Milestones[[#This Row],[Actual/Schedule Finish]]&gt;tbl_PV_Milestones[[#This Row],[Baseline Date]],tbl_PV_Milestones[[#This Row],[Complete]]="No",tbl_PV_Milestones[[#This Row],[Project Status]]&lt;&gt;"On Hold",tbl_PV_Milestones[[#This Row],[Overdue]]=0,tbl_PV_Milestones[[#This Row],[To be Baselined]]&lt;&gt;1),1,0)</f>
        <v>0</v>
      </c>
      <c r="AF1490" s="41">
        <f>IF(AND(tbl_PV_Milestones[[#This Row],[BL FY]]=2025,tbl_PV_Milestones[[#This Row],[Finish FY]]&gt;2025),1,0)</f>
        <v>0</v>
      </c>
      <c r="AG1490" s="56" t="str">
        <f>_xlfn.XLOOKUP(tbl_PV_Milestones[[#This Row],[Work ID]],tbl_PV_Meta[Work ID '#],tbl_PV_Meta[Project Manager/Owner],,0)</f>
        <v>Project Manager 13</v>
      </c>
      <c r="AH1490" s="6"/>
    </row>
    <row r="1491" spans="4:34" x14ac:dyDescent="0.25">
      <c r="D1491" s="6" t="s">
        <v>806</v>
      </c>
      <c r="E1491" s="6" t="s">
        <v>503</v>
      </c>
      <c r="F1491" s="6" t="s">
        <v>1782</v>
      </c>
      <c r="G1491" s="6" t="s">
        <v>572</v>
      </c>
      <c r="H1491" s="6" t="s">
        <v>505</v>
      </c>
      <c r="I1491" s="6" t="s">
        <v>522</v>
      </c>
      <c r="J1491" s="6" t="s">
        <v>806</v>
      </c>
      <c r="K1491" s="6" t="s">
        <v>39</v>
      </c>
      <c r="L1491" s="6" t="s">
        <v>64</v>
      </c>
      <c r="M1491" s="43"/>
      <c r="N1491" s="44" t="s">
        <v>1979</v>
      </c>
      <c r="O1491" s="39">
        <v>45635.708333333299</v>
      </c>
      <c r="P1491" s="39">
        <v>45635.708333333299</v>
      </c>
      <c r="Q1491" s="6">
        <v>0</v>
      </c>
      <c r="R1491" s="6">
        <v>0</v>
      </c>
      <c r="S1491" s="45" t="e">
        <f>_xlfn.CONCAT(#REF!,TRIM(tbl_PV_Milestones[[#This Row],[Milestone Description]]))</f>
        <v>#REF!</v>
      </c>
      <c r="T1491" s="84" t="str">
        <f>IF(COUNTIF(tbl_PV_Milestones[UID],tbl_PV_Milestones[[#This Row],[UID]])&gt;1,"Duplicate","")</f>
        <v>Duplicate</v>
      </c>
      <c r="U1491" s="42" t="str">
        <f>_xlfn.XLOOKUP(tbl_PV_Milestones[[#This Row],[Work ID]],tbl_PV_Meta[Work ID '#],tbl_PV_Meta[Sub-Portfolio])</f>
        <v>Sub-Portfolio 8</v>
      </c>
      <c r="V1491" s="41">
        <f>IF(MONTH(tbl_PV_Milestones[[#This Row],[Baseline Date]])&lt;7,YEAR(tbl_PV_Milestones[[#This Row],[Baseline Date]]),YEAR(tbl_PV_Milestones[[#This Row],[Baseline Date]])+1)</f>
        <v>2025</v>
      </c>
      <c r="W1491" s="41">
        <f>IF(MONTH(tbl_PV_Milestones[[#This Row],[Actual/Schedule Finish]])&lt;7,YEAR(tbl_PV_Milestones[[#This Row],[Actual/Schedule Finish]]),YEAR(tbl_PV_Milestones[[#This Row],[Actual/Schedule Finish]])+1)</f>
        <v>2025</v>
      </c>
      <c r="X1491" s="41" t="str">
        <f>IF(OR(tbl_PV_Milestones[[#This Row],[Project Status]]="Completed",tbl_PV_Milestones[[#This Row],[Project Status]]="Assumed Completed"),"Yes","No")</f>
        <v>Yes</v>
      </c>
      <c r="Y1491" s="41">
        <f>IF(tbl_PV_Milestones[[#This Row],[Baseline Date]]="",1,0)</f>
        <v>0</v>
      </c>
      <c r="Z1491" s="41">
        <f>IF(tbl_PV_Milestones[[#This Row],[Baseline Date]]&lt;PV_Meta!$B$7,1,0)</f>
        <v>1</v>
      </c>
      <c r="AA1491" s="41">
        <f>IF(tbl_PV_Milestones[[#This Row],[Complete]]="Yes",1,0)</f>
        <v>1</v>
      </c>
      <c r="AB1491" s="41">
        <f>IF(AND(tbl_PV_Milestones[[#This Row],[BL FY]]=2025,tbl_PV_Milestones[[#This Row],[Baseline Date]]&lt;PV_Meta!$B$7),1,0)</f>
        <v>1</v>
      </c>
      <c r="AC1491" s="41">
        <f>IF(AND(tbl_PV_Milestones[[#This Row],[Planned YTD]]=1,tbl_PV_Milestones[[#This Row],[Complete]]="Yes"),1,0)</f>
        <v>1</v>
      </c>
      <c r="AD1491" s="41">
        <f>IF(AND(tbl_PV_Milestones[[#This Row],[Actual/Schedule Finish]]&lt;PV_Meta!$B$7,tbl_PV_Milestones[[#This Row],[Complete]]="No",tbl_PV_Milestones[[#This Row],[Project Status]]&lt;&gt;"On Hold"),1,0)</f>
        <v>0</v>
      </c>
      <c r="AE1491" s="41">
        <f>IF(AND(tbl_PV_Milestones[[#This Row],[Actual/Schedule Finish]]&gt;tbl_PV_Milestones[[#This Row],[Baseline Date]],tbl_PV_Milestones[[#This Row],[Complete]]="No",tbl_PV_Milestones[[#This Row],[Project Status]]&lt;&gt;"On Hold",tbl_PV_Milestones[[#This Row],[Overdue]]=0,tbl_PV_Milestones[[#This Row],[To be Baselined]]&lt;&gt;1),1,0)</f>
        <v>0</v>
      </c>
      <c r="AF1491" s="41">
        <f>IF(AND(tbl_PV_Milestones[[#This Row],[BL FY]]=2025,tbl_PV_Milestones[[#This Row],[Finish FY]]&gt;2025),1,0)</f>
        <v>0</v>
      </c>
      <c r="AG1491" s="56" t="str">
        <f>_xlfn.XLOOKUP(tbl_PV_Milestones[[#This Row],[Work ID]],tbl_PV_Meta[Work ID '#],tbl_PV_Meta[Project Manager/Owner],,0)</f>
        <v>Project Manager 13</v>
      </c>
      <c r="AH1491" s="6"/>
    </row>
    <row r="1492" spans="4:34" x14ac:dyDescent="0.25">
      <c r="D1492" s="6" t="s">
        <v>806</v>
      </c>
      <c r="E1492" s="6" t="s">
        <v>503</v>
      </c>
      <c r="F1492" s="6" t="s">
        <v>1782</v>
      </c>
      <c r="G1492" s="6" t="s">
        <v>739</v>
      </c>
      <c r="H1492" s="6" t="s">
        <v>505</v>
      </c>
      <c r="I1492" s="6" t="s">
        <v>522</v>
      </c>
      <c r="J1492" s="6" t="s">
        <v>806</v>
      </c>
      <c r="K1492" s="6" t="s">
        <v>39</v>
      </c>
      <c r="L1492" s="6" t="s">
        <v>64</v>
      </c>
      <c r="M1492" s="43"/>
      <c r="N1492" s="44" t="s">
        <v>1979</v>
      </c>
      <c r="O1492" s="39">
        <v>45635.708333333299</v>
      </c>
      <c r="P1492" s="39">
        <v>45635.708333333299</v>
      </c>
      <c r="Q1492" s="6">
        <v>0</v>
      </c>
      <c r="R1492" s="6">
        <v>0</v>
      </c>
      <c r="S1492" s="45" t="e">
        <f>_xlfn.CONCAT(#REF!,TRIM(tbl_PV_Milestones[[#This Row],[Milestone Description]]))</f>
        <v>#REF!</v>
      </c>
      <c r="T1492" s="84" t="str">
        <f>IF(COUNTIF(tbl_PV_Milestones[UID],tbl_PV_Milestones[[#This Row],[UID]])&gt;1,"Duplicate","")</f>
        <v>Duplicate</v>
      </c>
      <c r="U1492" s="42" t="str">
        <f>_xlfn.XLOOKUP(tbl_PV_Milestones[[#This Row],[Work ID]],tbl_PV_Meta[Work ID '#],tbl_PV_Meta[Sub-Portfolio])</f>
        <v>Sub-Portfolio 8</v>
      </c>
      <c r="V1492" s="41">
        <f>IF(MONTH(tbl_PV_Milestones[[#This Row],[Baseline Date]])&lt;7,YEAR(tbl_PV_Milestones[[#This Row],[Baseline Date]]),YEAR(tbl_PV_Milestones[[#This Row],[Baseline Date]])+1)</f>
        <v>2025</v>
      </c>
      <c r="W1492" s="41">
        <f>IF(MONTH(tbl_PV_Milestones[[#This Row],[Actual/Schedule Finish]])&lt;7,YEAR(tbl_PV_Milestones[[#This Row],[Actual/Schedule Finish]]),YEAR(tbl_PV_Milestones[[#This Row],[Actual/Schedule Finish]])+1)</f>
        <v>2025</v>
      </c>
      <c r="X1492" s="41" t="str">
        <f>IF(OR(tbl_PV_Milestones[[#This Row],[Project Status]]="Completed",tbl_PV_Milestones[[#This Row],[Project Status]]="Assumed Completed"),"Yes","No")</f>
        <v>Yes</v>
      </c>
      <c r="Y1492" s="41">
        <f>IF(tbl_PV_Milestones[[#This Row],[Baseline Date]]="",1,0)</f>
        <v>0</v>
      </c>
      <c r="Z1492" s="41">
        <f>IF(tbl_PV_Milestones[[#This Row],[Baseline Date]]&lt;PV_Meta!$B$7,1,0)</f>
        <v>1</v>
      </c>
      <c r="AA1492" s="41">
        <f>IF(tbl_PV_Milestones[[#This Row],[Complete]]="Yes",1,0)</f>
        <v>1</v>
      </c>
      <c r="AB1492" s="41">
        <f>IF(AND(tbl_PV_Milestones[[#This Row],[BL FY]]=2025,tbl_PV_Milestones[[#This Row],[Baseline Date]]&lt;PV_Meta!$B$7),1,0)</f>
        <v>1</v>
      </c>
      <c r="AC1492" s="41">
        <f>IF(AND(tbl_PV_Milestones[[#This Row],[Planned YTD]]=1,tbl_PV_Milestones[[#This Row],[Complete]]="Yes"),1,0)</f>
        <v>1</v>
      </c>
      <c r="AD1492" s="41">
        <f>IF(AND(tbl_PV_Milestones[[#This Row],[Actual/Schedule Finish]]&lt;PV_Meta!$B$7,tbl_PV_Milestones[[#This Row],[Complete]]="No",tbl_PV_Milestones[[#This Row],[Project Status]]&lt;&gt;"On Hold"),1,0)</f>
        <v>0</v>
      </c>
      <c r="AE1492" s="41">
        <f>IF(AND(tbl_PV_Milestones[[#This Row],[Actual/Schedule Finish]]&gt;tbl_PV_Milestones[[#This Row],[Baseline Date]],tbl_PV_Milestones[[#This Row],[Complete]]="No",tbl_PV_Milestones[[#This Row],[Project Status]]&lt;&gt;"On Hold",tbl_PV_Milestones[[#This Row],[Overdue]]=0,tbl_PV_Milestones[[#This Row],[To be Baselined]]&lt;&gt;1),1,0)</f>
        <v>0</v>
      </c>
      <c r="AF1492" s="41">
        <f>IF(AND(tbl_PV_Milestones[[#This Row],[BL FY]]=2025,tbl_PV_Milestones[[#This Row],[Finish FY]]&gt;2025),1,0)</f>
        <v>0</v>
      </c>
      <c r="AG1492" s="56" t="str">
        <f>_xlfn.XLOOKUP(tbl_PV_Milestones[[#This Row],[Work ID]],tbl_PV_Meta[Work ID '#],tbl_PV_Meta[Project Manager/Owner],,0)</f>
        <v>Project Manager 13</v>
      </c>
      <c r="AH1492" s="6"/>
    </row>
    <row r="1493" spans="4:34" x14ac:dyDescent="0.25">
      <c r="D1493" s="6" t="s">
        <v>806</v>
      </c>
      <c r="E1493" s="6" t="s">
        <v>503</v>
      </c>
      <c r="F1493" s="6" t="s">
        <v>1782</v>
      </c>
      <c r="G1493" s="6" t="s">
        <v>740</v>
      </c>
      <c r="H1493" s="6" t="s">
        <v>505</v>
      </c>
      <c r="I1493" s="6" t="s">
        <v>522</v>
      </c>
      <c r="J1493" s="6" t="s">
        <v>806</v>
      </c>
      <c r="K1493" s="6" t="s">
        <v>39</v>
      </c>
      <c r="L1493" s="6" t="s">
        <v>64</v>
      </c>
      <c r="M1493" s="43"/>
      <c r="N1493" s="44" t="s">
        <v>1979</v>
      </c>
      <c r="O1493" s="39">
        <v>45635.708333333299</v>
      </c>
      <c r="P1493" s="39">
        <v>45635.708333333299</v>
      </c>
      <c r="Q1493" s="6">
        <v>0</v>
      </c>
      <c r="R1493" s="6">
        <v>0</v>
      </c>
      <c r="S1493" s="45" t="e">
        <f>_xlfn.CONCAT(#REF!,TRIM(tbl_PV_Milestones[[#This Row],[Milestone Description]]))</f>
        <v>#REF!</v>
      </c>
      <c r="T1493" s="84" t="str">
        <f>IF(COUNTIF(tbl_PV_Milestones[UID],tbl_PV_Milestones[[#This Row],[UID]])&gt;1,"Duplicate","")</f>
        <v>Duplicate</v>
      </c>
      <c r="U1493" s="42" t="str">
        <f>_xlfn.XLOOKUP(tbl_PV_Milestones[[#This Row],[Work ID]],tbl_PV_Meta[Work ID '#],tbl_PV_Meta[Sub-Portfolio])</f>
        <v>Sub-Portfolio 8</v>
      </c>
      <c r="V1493" s="41">
        <f>IF(MONTH(tbl_PV_Milestones[[#This Row],[Baseline Date]])&lt;7,YEAR(tbl_PV_Milestones[[#This Row],[Baseline Date]]),YEAR(tbl_PV_Milestones[[#This Row],[Baseline Date]])+1)</f>
        <v>2025</v>
      </c>
      <c r="W1493" s="41">
        <f>IF(MONTH(tbl_PV_Milestones[[#This Row],[Actual/Schedule Finish]])&lt;7,YEAR(tbl_PV_Milestones[[#This Row],[Actual/Schedule Finish]]),YEAR(tbl_PV_Milestones[[#This Row],[Actual/Schedule Finish]])+1)</f>
        <v>2025</v>
      </c>
      <c r="X1493" s="41" t="str">
        <f>IF(OR(tbl_PV_Milestones[[#This Row],[Project Status]]="Completed",tbl_PV_Milestones[[#This Row],[Project Status]]="Assumed Completed"),"Yes","No")</f>
        <v>Yes</v>
      </c>
      <c r="Y1493" s="41">
        <f>IF(tbl_PV_Milestones[[#This Row],[Baseline Date]]="",1,0)</f>
        <v>0</v>
      </c>
      <c r="Z1493" s="41">
        <f>IF(tbl_PV_Milestones[[#This Row],[Baseline Date]]&lt;PV_Meta!$B$7,1,0)</f>
        <v>1</v>
      </c>
      <c r="AA1493" s="41">
        <f>IF(tbl_PV_Milestones[[#This Row],[Complete]]="Yes",1,0)</f>
        <v>1</v>
      </c>
      <c r="AB1493" s="41">
        <f>IF(AND(tbl_PV_Milestones[[#This Row],[BL FY]]=2025,tbl_PV_Milestones[[#This Row],[Baseline Date]]&lt;PV_Meta!$B$7),1,0)</f>
        <v>1</v>
      </c>
      <c r="AC1493" s="41">
        <f>IF(AND(tbl_PV_Milestones[[#This Row],[Planned YTD]]=1,tbl_PV_Milestones[[#This Row],[Complete]]="Yes"),1,0)</f>
        <v>1</v>
      </c>
      <c r="AD1493" s="41">
        <f>IF(AND(tbl_PV_Milestones[[#This Row],[Actual/Schedule Finish]]&lt;PV_Meta!$B$7,tbl_PV_Milestones[[#This Row],[Complete]]="No",tbl_PV_Milestones[[#This Row],[Project Status]]&lt;&gt;"On Hold"),1,0)</f>
        <v>0</v>
      </c>
      <c r="AE1493" s="41">
        <f>IF(AND(tbl_PV_Milestones[[#This Row],[Actual/Schedule Finish]]&gt;tbl_PV_Milestones[[#This Row],[Baseline Date]],tbl_PV_Milestones[[#This Row],[Complete]]="No",tbl_PV_Milestones[[#This Row],[Project Status]]&lt;&gt;"On Hold",tbl_PV_Milestones[[#This Row],[Overdue]]=0,tbl_PV_Milestones[[#This Row],[To be Baselined]]&lt;&gt;1),1,0)</f>
        <v>0</v>
      </c>
      <c r="AF1493" s="41">
        <f>IF(AND(tbl_PV_Milestones[[#This Row],[BL FY]]=2025,tbl_PV_Milestones[[#This Row],[Finish FY]]&gt;2025),1,0)</f>
        <v>0</v>
      </c>
      <c r="AG1493" s="56" t="str">
        <f>_xlfn.XLOOKUP(tbl_PV_Milestones[[#This Row],[Work ID]],tbl_PV_Meta[Work ID '#],tbl_PV_Meta[Project Manager/Owner],,0)</f>
        <v>Project Manager 13</v>
      </c>
      <c r="AH1493" s="6"/>
    </row>
    <row r="1494" spans="4:34" x14ac:dyDescent="0.25">
      <c r="D1494" s="6" t="s">
        <v>806</v>
      </c>
      <c r="E1494" s="6" t="s">
        <v>503</v>
      </c>
      <c r="F1494" s="6" t="s">
        <v>1782</v>
      </c>
      <c r="G1494" s="6" t="s">
        <v>741</v>
      </c>
      <c r="H1494" s="6" t="s">
        <v>505</v>
      </c>
      <c r="I1494" s="6" t="s">
        <v>522</v>
      </c>
      <c r="J1494" s="6" t="s">
        <v>806</v>
      </c>
      <c r="K1494" s="6" t="s">
        <v>39</v>
      </c>
      <c r="L1494" s="6" t="s">
        <v>64</v>
      </c>
      <c r="M1494" s="43"/>
      <c r="N1494" s="44" t="s">
        <v>1979</v>
      </c>
      <c r="O1494" s="39">
        <v>45635.708333333299</v>
      </c>
      <c r="P1494" s="39">
        <v>45635.708333333299</v>
      </c>
      <c r="Q1494" s="6">
        <v>0</v>
      </c>
      <c r="R1494" s="6">
        <v>0</v>
      </c>
      <c r="S1494" s="45" t="e">
        <f>_xlfn.CONCAT(#REF!,TRIM(tbl_PV_Milestones[[#This Row],[Milestone Description]]))</f>
        <v>#REF!</v>
      </c>
      <c r="T1494" s="84" t="str">
        <f>IF(COUNTIF(tbl_PV_Milestones[UID],tbl_PV_Milestones[[#This Row],[UID]])&gt;1,"Duplicate","")</f>
        <v>Duplicate</v>
      </c>
      <c r="U1494" s="42" t="str">
        <f>_xlfn.XLOOKUP(tbl_PV_Milestones[[#This Row],[Work ID]],tbl_PV_Meta[Work ID '#],tbl_PV_Meta[Sub-Portfolio])</f>
        <v>Sub-Portfolio 8</v>
      </c>
      <c r="V1494" s="41">
        <f>IF(MONTH(tbl_PV_Milestones[[#This Row],[Baseline Date]])&lt;7,YEAR(tbl_PV_Milestones[[#This Row],[Baseline Date]]),YEAR(tbl_PV_Milestones[[#This Row],[Baseline Date]])+1)</f>
        <v>2025</v>
      </c>
      <c r="W1494" s="41">
        <f>IF(MONTH(tbl_PV_Milestones[[#This Row],[Actual/Schedule Finish]])&lt;7,YEAR(tbl_PV_Milestones[[#This Row],[Actual/Schedule Finish]]),YEAR(tbl_PV_Milestones[[#This Row],[Actual/Schedule Finish]])+1)</f>
        <v>2025</v>
      </c>
      <c r="X1494" s="41" t="str">
        <f>IF(OR(tbl_PV_Milestones[[#This Row],[Project Status]]="Completed",tbl_PV_Milestones[[#This Row],[Project Status]]="Assumed Completed"),"Yes","No")</f>
        <v>Yes</v>
      </c>
      <c r="Y1494" s="41">
        <f>IF(tbl_PV_Milestones[[#This Row],[Baseline Date]]="",1,0)</f>
        <v>0</v>
      </c>
      <c r="Z1494" s="41">
        <f>IF(tbl_PV_Milestones[[#This Row],[Baseline Date]]&lt;PV_Meta!$B$7,1,0)</f>
        <v>1</v>
      </c>
      <c r="AA1494" s="41">
        <f>IF(tbl_PV_Milestones[[#This Row],[Complete]]="Yes",1,0)</f>
        <v>1</v>
      </c>
      <c r="AB1494" s="41">
        <f>IF(AND(tbl_PV_Milestones[[#This Row],[BL FY]]=2025,tbl_PV_Milestones[[#This Row],[Baseline Date]]&lt;PV_Meta!$B$7),1,0)</f>
        <v>1</v>
      </c>
      <c r="AC1494" s="41">
        <f>IF(AND(tbl_PV_Milestones[[#This Row],[Planned YTD]]=1,tbl_PV_Milestones[[#This Row],[Complete]]="Yes"),1,0)</f>
        <v>1</v>
      </c>
      <c r="AD1494" s="41">
        <f>IF(AND(tbl_PV_Milestones[[#This Row],[Actual/Schedule Finish]]&lt;PV_Meta!$B$7,tbl_PV_Milestones[[#This Row],[Complete]]="No",tbl_PV_Milestones[[#This Row],[Project Status]]&lt;&gt;"On Hold"),1,0)</f>
        <v>0</v>
      </c>
      <c r="AE1494" s="41">
        <f>IF(AND(tbl_PV_Milestones[[#This Row],[Actual/Schedule Finish]]&gt;tbl_PV_Milestones[[#This Row],[Baseline Date]],tbl_PV_Milestones[[#This Row],[Complete]]="No",tbl_PV_Milestones[[#This Row],[Project Status]]&lt;&gt;"On Hold",tbl_PV_Milestones[[#This Row],[Overdue]]=0,tbl_PV_Milestones[[#This Row],[To be Baselined]]&lt;&gt;1),1,0)</f>
        <v>0</v>
      </c>
      <c r="AF1494" s="41">
        <f>IF(AND(tbl_PV_Milestones[[#This Row],[BL FY]]=2025,tbl_PV_Milestones[[#This Row],[Finish FY]]&gt;2025),1,0)</f>
        <v>0</v>
      </c>
      <c r="AG1494" s="56" t="str">
        <f>_xlfn.XLOOKUP(tbl_PV_Milestones[[#This Row],[Work ID]],tbl_PV_Meta[Work ID '#],tbl_PV_Meta[Project Manager/Owner],,0)</f>
        <v>Project Manager 13</v>
      </c>
      <c r="AH1494" s="6"/>
    </row>
    <row r="1495" spans="4:34" x14ac:dyDescent="0.25">
      <c r="D1495" s="6" t="s">
        <v>806</v>
      </c>
      <c r="E1495" s="6" t="s">
        <v>503</v>
      </c>
      <c r="F1495" s="6" t="s">
        <v>1782</v>
      </c>
      <c r="G1495" s="6" t="s">
        <v>742</v>
      </c>
      <c r="H1495" s="6" t="s">
        <v>505</v>
      </c>
      <c r="I1495" s="6" t="s">
        <v>522</v>
      </c>
      <c r="J1495" s="6" t="s">
        <v>806</v>
      </c>
      <c r="K1495" s="6" t="s">
        <v>39</v>
      </c>
      <c r="L1495" s="6" t="s">
        <v>64</v>
      </c>
      <c r="M1495" s="43"/>
      <c r="N1495" s="44" t="s">
        <v>1979</v>
      </c>
      <c r="O1495" s="39">
        <v>45635.708333333299</v>
      </c>
      <c r="P1495" s="39">
        <v>45635.708333333299</v>
      </c>
      <c r="Q1495" s="6">
        <v>0</v>
      </c>
      <c r="R1495" s="6">
        <v>0</v>
      </c>
      <c r="S1495" s="45" t="e">
        <f>_xlfn.CONCAT(#REF!,TRIM(tbl_PV_Milestones[[#This Row],[Milestone Description]]))</f>
        <v>#REF!</v>
      </c>
      <c r="T1495" s="84" t="str">
        <f>IF(COUNTIF(tbl_PV_Milestones[UID],tbl_PV_Milestones[[#This Row],[UID]])&gt;1,"Duplicate","")</f>
        <v>Duplicate</v>
      </c>
      <c r="U1495" s="42" t="str">
        <f>_xlfn.XLOOKUP(tbl_PV_Milestones[[#This Row],[Work ID]],tbl_PV_Meta[Work ID '#],tbl_PV_Meta[Sub-Portfolio])</f>
        <v>Sub-Portfolio 8</v>
      </c>
      <c r="V1495" s="41">
        <f>IF(MONTH(tbl_PV_Milestones[[#This Row],[Baseline Date]])&lt;7,YEAR(tbl_PV_Milestones[[#This Row],[Baseline Date]]),YEAR(tbl_PV_Milestones[[#This Row],[Baseline Date]])+1)</f>
        <v>2025</v>
      </c>
      <c r="W1495" s="41">
        <f>IF(MONTH(tbl_PV_Milestones[[#This Row],[Actual/Schedule Finish]])&lt;7,YEAR(tbl_PV_Milestones[[#This Row],[Actual/Schedule Finish]]),YEAR(tbl_PV_Milestones[[#This Row],[Actual/Schedule Finish]])+1)</f>
        <v>2025</v>
      </c>
      <c r="X1495" s="41" t="str">
        <f>IF(OR(tbl_PV_Milestones[[#This Row],[Project Status]]="Completed",tbl_PV_Milestones[[#This Row],[Project Status]]="Assumed Completed"),"Yes","No")</f>
        <v>Yes</v>
      </c>
      <c r="Y1495" s="41">
        <f>IF(tbl_PV_Milestones[[#This Row],[Baseline Date]]="",1,0)</f>
        <v>0</v>
      </c>
      <c r="Z1495" s="41">
        <f>IF(tbl_PV_Milestones[[#This Row],[Baseline Date]]&lt;PV_Meta!$B$7,1,0)</f>
        <v>1</v>
      </c>
      <c r="AA1495" s="41">
        <f>IF(tbl_PV_Milestones[[#This Row],[Complete]]="Yes",1,0)</f>
        <v>1</v>
      </c>
      <c r="AB1495" s="41">
        <f>IF(AND(tbl_PV_Milestones[[#This Row],[BL FY]]=2025,tbl_PV_Milestones[[#This Row],[Baseline Date]]&lt;PV_Meta!$B$7),1,0)</f>
        <v>1</v>
      </c>
      <c r="AC1495" s="41">
        <f>IF(AND(tbl_PV_Milestones[[#This Row],[Planned YTD]]=1,tbl_PV_Milestones[[#This Row],[Complete]]="Yes"),1,0)</f>
        <v>1</v>
      </c>
      <c r="AD1495" s="41">
        <f>IF(AND(tbl_PV_Milestones[[#This Row],[Actual/Schedule Finish]]&lt;PV_Meta!$B$7,tbl_PV_Milestones[[#This Row],[Complete]]="No",tbl_PV_Milestones[[#This Row],[Project Status]]&lt;&gt;"On Hold"),1,0)</f>
        <v>0</v>
      </c>
      <c r="AE1495" s="41">
        <f>IF(AND(tbl_PV_Milestones[[#This Row],[Actual/Schedule Finish]]&gt;tbl_PV_Milestones[[#This Row],[Baseline Date]],tbl_PV_Milestones[[#This Row],[Complete]]="No",tbl_PV_Milestones[[#This Row],[Project Status]]&lt;&gt;"On Hold",tbl_PV_Milestones[[#This Row],[Overdue]]=0,tbl_PV_Milestones[[#This Row],[To be Baselined]]&lt;&gt;1),1,0)</f>
        <v>0</v>
      </c>
      <c r="AF1495" s="41">
        <f>IF(AND(tbl_PV_Milestones[[#This Row],[BL FY]]=2025,tbl_PV_Milestones[[#This Row],[Finish FY]]&gt;2025),1,0)</f>
        <v>0</v>
      </c>
      <c r="AG1495" s="56" t="str">
        <f>_xlfn.XLOOKUP(tbl_PV_Milestones[[#This Row],[Work ID]],tbl_PV_Meta[Work ID '#],tbl_PV_Meta[Project Manager/Owner],,0)</f>
        <v>Project Manager 13</v>
      </c>
      <c r="AH1495" s="6"/>
    </row>
    <row r="1496" spans="4:34" x14ac:dyDescent="0.25">
      <c r="D1496" s="6" t="s">
        <v>806</v>
      </c>
      <c r="E1496" s="6" t="s">
        <v>503</v>
      </c>
      <c r="F1496" s="6" t="s">
        <v>1782</v>
      </c>
      <c r="G1496" s="6" t="s">
        <v>743</v>
      </c>
      <c r="H1496" s="6" t="s">
        <v>505</v>
      </c>
      <c r="I1496" s="6" t="s">
        <v>522</v>
      </c>
      <c r="J1496" s="6" t="s">
        <v>806</v>
      </c>
      <c r="K1496" s="6" t="s">
        <v>39</v>
      </c>
      <c r="L1496" s="6" t="s">
        <v>64</v>
      </c>
      <c r="M1496" s="43"/>
      <c r="N1496" s="44" t="s">
        <v>1979</v>
      </c>
      <c r="O1496" s="39">
        <v>45646.708333333299</v>
      </c>
      <c r="P1496" s="39">
        <v>45646.708333333299</v>
      </c>
      <c r="Q1496" s="6">
        <v>0</v>
      </c>
      <c r="R1496" s="6">
        <v>0</v>
      </c>
      <c r="S1496" s="45" t="e">
        <f>_xlfn.CONCAT(#REF!,TRIM(tbl_PV_Milestones[[#This Row],[Milestone Description]]))</f>
        <v>#REF!</v>
      </c>
      <c r="T1496" s="84" t="str">
        <f>IF(COUNTIF(tbl_PV_Milestones[UID],tbl_PV_Milestones[[#This Row],[UID]])&gt;1,"Duplicate","")</f>
        <v>Duplicate</v>
      </c>
      <c r="U1496" s="42" t="str">
        <f>_xlfn.XLOOKUP(tbl_PV_Milestones[[#This Row],[Work ID]],tbl_PV_Meta[Work ID '#],tbl_PV_Meta[Sub-Portfolio])</f>
        <v>Sub-Portfolio 8</v>
      </c>
      <c r="V1496" s="41">
        <f>IF(MONTH(tbl_PV_Milestones[[#This Row],[Baseline Date]])&lt;7,YEAR(tbl_PV_Milestones[[#This Row],[Baseline Date]]),YEAR(tbl_PV_Milestones[[#This Row],[Baseline Date]])+1)</f>
        <v>2025</v>
      </c>
      <c r="W1496" s="41">
        <f>IF(MONTH(tbl_PV_Milestones[[#This Row],[Actual/Schedule Finish]])&lt;7,YEAR(tbl_PV_Milestones[[#This Row],[Actual/Schedule Finish]]),YEAR(tbl_PV_Milestones[[#This Row],[Actual/Schedule Finish]])+1)</f>
        <v>2025</v>
      </c>
      <c r="X1496" s="41" t="str">
        <f>IF(OR(tbl_PV_Milestones[[#This Row],[Project Status]]="Completed",tbl_PV_Milestones[[#This Row],[Project Status]]="Assumed Completed"),"Yes","No")</f>
        <v>Yes</v>
      </c>
      <c r="Y1496" s="41">
        <f>IF(tbl_PV_Milestones[[#This Row],[Baseline Date]]="",1,0)</f>
        <v>0</v>
      </c>
      <c r="Z1496" s="41">
        <f>IF(tbl_PV_Milestones[[#This Row],[Baseline Date]]&lt;PV_Meta!$B$7,1,0)</f>
        <v>1</v>
      </c>
      <c r="AA1496" s="41">
        <f>IF(tbl_PV_Milestones[[#This Row],[Complete]]="Yes",1,0)</f>
        <v>1</v>
      </c>
      <c r="AB1496" s="41">
        <f>IF(AND(tbl_PV_Milestones[[#This Row],[BL FY]]=2025,tbl_PV_Milestones[[#This Row],[Baseline Date]]&lt;PV_Meta!$B$7),1,0)</f>
        <v>1</v>
      </c>
      <c r="AC1496" s="41">
        <f>IF(AND(tbl_PV_Milestones[[#This Row],[Planned YTD]]=1,tbl_PV_Milestones[[#This Row],[Complete]]="Yes"),1,0)</f>
        <v>1</v>
      </c>
      <c r="AD1496" s="41">
        <f>IF(AND(tbl_PV_Milestones[[#This Row],[Actual/Schedule Finish]]&lt;PV_Meta!$B$7,tbl_PV_Milestones[[#This Row],[Complete]]="No",tbl_PV_Milestones[[#This Row],[Project Status]]&lt;&gt;"On Hold"),1,0)</f>
        <v>0</v>
      </c>
      <c r="AE1496" s="41">
        <f>IF(AND(tbl_PV_Milestones[[#This Row],[Actual/Schedule Finish]]&gt;tbl_PV_Milestones[[#This Row],[Baseline Date]],tbl_PV_Milestones[[#This Row],[Complete]]="No",tbl_PV_Milestones[[#This Row],[Project Status]]&lt;&gt;"On Hold",tbl_PV_Milestones[[#This Row],[Overdue]]=0,tbl_PV_Milestones[[#This Row],[To be Baselined]]&lt;&gt;1),1,0)</f>
        <v>0</v>
      </c>
      <c r="AF1496" s="41">
        <f>IF(AND(tbl_PV_Milestones[[#This Row],[BL FY]]=2025,tbl_PV_Milestones[[#This Row],[Finish FY]]&gt;2025),1,0)</f>
        <v>0</v>
      </c>
      <c r="AG1496" s="56" t="str">
        <f>_xlfn.XLOOKUP(tbl_PV_Milestones[[#This Row],[Work ID]],tbl_PV_Meta[Work ID '#],tbl_PV_Meta[Project Manager/Owner],,0)</f>
        <v>Project Manager 13</v>
      </c>
      <c r="AH1496" s="6"/>
    </row>
    <row r="1497" spans="4:34" x14ac:dyDescent="0.25">
      <c r="D1497" s="6" t="s">
        <v>806</v>
      </c>
      <c r="E1497" s="6" t="s">
        <v>503</v>
      </c>
      <c r="F1497" s="6" t="s">
        <v>1782</v>
      </c>
      <c r="G1497" s="6" t="s">
        <v>571</v>
      </c>
      <c r="H1497" s="6" t="s">
        <v>505</v>
      </c>
      <c r="I1497" s="6" t="s">
        <v>522</v>
      </c>
      <c r="J1497" s="6" t="s">
        <v>806</v>
      </c>
      <c r="K1497" s="6" t="s">
        <v>39</v>
      </c>
      <c r="L1497" s="6" t="s">
        <v>64</v>
      </c>
      <c r="M1497" s="43"/>
      <c r="N1497" s="44" t="s">
        <v>1979</v>
      </c>
      <c r="O1497" s="39">
        <v>45628.708333333299</v>
      </c>
      <c r="P1497" s="39">
        <v>45628.708333333299</v>
      </c>
      <c r="Q1497" s="6">
        <v>0</v>
      </c>
      <c r="R1497" s="6">
        <v>0</v>
      </c>
      <c r="S1497" s="45" t="e">
        <f>_xlfn.CONCAT(#REF!,TRIM(tbl_PV_Milestones[[#This Row],[Milestone Description]]))</f>
        <v>#REF!</v>
      </c>
      <c r="T1497" s="84" t="str">
        <f>IF(COUNTIF(tbl_PV_Milestones[UID],tbl_PV_Milestones[[#This Row],[UID]])&gt;1,"Duplicate","")</f>
        <v>Duplicate</v>
      </c>
      <c r="U1497" s="42" t="str">
        <f>_xlfn.XLOOKUP(tbl_PV_Milestones[[#This Row],[Work ID]],tbl_PV_Meta[Work ID '#],tbl_PV_Meta[Sub-Portfolio])</f>
        <v>Sub-Portfolio 8</v>
      </c>
      <c r="V1497" s="41">
        <f>IF(MONTH(tbl_PV_Milestones[[#This Row],[Baseline Date]])&lt;7,YEAR(tbl_PV_Milestones[[#This Row],[Baseline Date]]),YEAR(tbl_PV_Milestones[[#This Row],[Baseline Date]])+1)</f>
        <v>2025</v>
      </c>
      <c r="W1497" s="41">
        <f>IF(MONTH(tbl_PV_Milestones[[#This Row],[Actual/Schedule Finish]])&lt;7,YEAR(tbl_PV_Milestones[[#This Row],[Actual/Schedule Finish]]),YEAR(tbl_PV_Milestones[[#This Row],[Actual/Schedule Finish]])+1)</f>
        <v>2025</v>
      </c>
      <c r="X1497" s="41" t="str">
        <f>IF(OR(tbl_PV_Milestones[[#This Row],[Project Status]]="Completed",tbl_PV_Milestones[[#This Row],[Project Status]]="Assumed Completed"),"Yes","No")</f>
        <v>Yes</v>
      </c>
      <c r="Y1497" s="41">
        <f>IF(tbl_PV_Milestones[[#This Row],[Baseline Date]]="",1,0)</f>
        <v>0</v>
      </c>
      <c r="Z1497" s="41">
        <f>IF(tbl_PV_Milestones[[#This Row],[Baseline Date]]&lt;PV_Meta!$B$7,1,0)</f>
        <v>1</v>
      </c>
      <c r="AA1497" s="41">
        <f>IF(tbl_PV_Milestones[[#This Row],[Complete]]="Yes",1,0)</f>
        <v>1</v>
      </c>
      <c r="AB1497" s="41">
        <f>IF(AND(tbl_PV_Milestones[[#This Row],[BL FY]]=2025,tbl_PV_Milestones[[#This Row],[Baseline Date]]&lt;PV_Meta!$B$7),1,0)</f>
        <v>1</v>
      </c>
      <c r="AC1497" s="41">
        <f>IF(AND(tbl_PV_Milestones[[#This Row],[Planned YTD]]=1,tbl_PV_Milestones[[#This Row],[Complete]]="Yes"),1,0)</f>
        <v>1</v>
      </c>
      <c r="AD1497" s="41">
        <f>IF(AND(tbl_PV_Milestones[[#This Row],[Actual/Schedule Finish]]&lt;PV_Meta!$B$7,tbl_PV_Milestones[[#This Row],[Complete]]="No",tbl_PV_Milestones[[#This Row],[Project Status]]&lt;&gt;"On Hold"),1,0)</f>
        <v>0</v>
      </c>
      <c r="AE1497" s="41">
        <f>IF(AND(tbl_PV_Milestones[[#This Row],[Actual/Schedule Finish]]&gt;tbl_PV_Milestones[[#This Row],[Baseline Date]],tbl_PV_Milestones[[#This Row],[Complete]]="No",tbl_PV_Milestones[[#This Row],[Project Status]]&lt;&gt;"On Hold",tbl_PV_Milestones[[#This Row],[Overdue]]=0,tbl_PV_Milestones[[#This Row],[To be Baselined]]&lt;&gt;1),1,0)</f>
        <v>0</v>
      </c>
      <c r="AF1497" s="41">
        <f>IF(AND(tbl_PV_Milestones[[#This Row],[BL FY]]=2025,tbl_PV_Milestones[[#This Row],[Finish FY]]&gt;2025),1,0)</f>
        <v>0</v>
      </c>
      <c r="AG1497" s="56" t="str">
        <f>_xlfn.XLOOKUP(tbl_PV_Milestones[[#This Row],[Work ID]],tbl_PV_Meta[Work ID '#],tbl_PV_Meta[Project Manager/Owner],,0)</f>
        <v>Project Manager 13</v>
      </c>
      <c r="AH1497" s="6"/>
    </row>
    <row r="1498" spans="4:34" x14ac:dyDescent="0.25">
      <c r="D1498" s="6" t="s">
        <v>806</v>
      </c>
      <c r="E1498" s="6" t="s">
        <v>503</v>
      </c>
      <c r="F1498" s="6" t="s">
        <v>1765</v>
      </c>
      <c r="G1498" s="6" t="s">
        <v>562</v>
      </c>
      <c r="H1498" s="6" t="s">
        <v>505</v>
      </c>
      <c r="I1498" s="6" t="s">
        <v>522</v>
      </c>
      <c r="J1498" s="6" t="s">
        <v>806</v>
      </c>
      <c r="K1498" s="6" t="s">
        <v>39</v>
      </c>
      <c r="L1498" s="6" t="s">
        <v>75</v>
      </c>
      <c r="M1498" s="43"/>
      <c r="N1498" s="44" t="s">
        <v>1979</v>
      </c>
      <c r="O1498" s="39">
        <v>45537.708333333299</v>
      </c>
      <c r="P1498" s="39">
        <v>45537.708333333299</v>
      </c>
      <c r="Q1498" s="6">
        <v>0</v>
      </c>
      <c r="R1498" s="6">
        <v>0</v>
      </c>
      <c r="S1498" s="45" t="e">
        <f>_xlfn.CONCAT(#REF!,TRIM(tbl_PV_Milestones[[#This Row],[Milestone Description]]))</f>
        <v>#REF!</v>
      </c>
      <c r="T1498" s="84" t="str">
        <f>IF(COUNTIF(tbl_PV_Milestones[UID],tbl_PV_Milestones[[#This Row],[UID]])&gt;1,"Duplicate","")</f>
        <v>Duplicate</v>
      </c>
      <c r="U1498" s="42" t="str">
        <f>_xlfn.XLOOKUP(tbl_PV_Milestones[[#This Row],[Work ID]],tbl_PV_Meta[Work ID '#],tbl_PV_Meta[Sub-Portfolio])</f>
        <v>Sub-Portfolio 4</v>
      </c>
      <c r="V1498" s="41">
        <f>IF(MONTH(tbl_PV_Milestones[[#This Row],[Baseline Date]])&lt;7,YEAR(tbl_PV_Milestones[[#This Row],[Baseline Date]]),YEAR(tbl_PV_Milestones[[#This Row],[Baseline Date]])+1)</f>
        <v>2025</v>
      </c>
      <c r="W1498" s="41">
        <f>IF(MONTH(tbl_PV_Milestones[[#This Row],[Actual/Schedule Finish]])&lt;7,YEAR(tbl_PV_Milestones[[#This Row],[Actual/Schedule Finish]]),YEAR(tbl_PV_Milestones[[#This Row],[Actual/Schedule Finish]])+1)</f>
        <v>2025</v>
      </c>
      <c r="X1498" s="41" t="str">
        <f>IF(OR(tbl_PV_Milestones[[#This Row],[Project Status]]="Completed",tbl_PV_Milestones[[#This Row],[Project Status]]="Assumed Completed"),"Yes","No")</f>
        <v>Yes</v>
      </c>
      <c r="Y1498" s="41">
        <f>IF(tbl_PV_Milestones[[#This Row],[Baseline Date]]="",1,0)</f>
        <v>0</v>
      </c>
      <c r="Z1498" s="41">
        <f>IF(tbl_PV_Milestones[[#This Row],[Baseline Date]]&lt;PV_Meta!$B$7,1,0)</f>
        <v>1</v>
      </c>
      <c r="AA1498" s="41">
        <f>IF(tbl_PV_Milestones[[#This Row],[Complete]]="Yes",1,0)</f>
        <v>1</v>
      </c>
      <c r="AB1498" s="41">
        <f>IF(AND(tbl_PV_Milestones[[#This Row],[BL FY]]=2025,tbl_PV_Milestones[[#This Row],[Baseline Date]]&lt;PV_Meta!$B$7),1,0)</f>
        <v>1</v>
      </c>
      <c r="AC1498" s="41">
        <f>IF(AND(tbl_PV_Milestones[[#This Row],[Planned YTD]]=1,tbl_PV_Milestones[[#This Row],[Complete]]="Yes"),1,0)</f>
        <v>1</v>
      </c>
      <c r="AD1498" s="41">
        <f>IF(AND(tbl_PV_Milestones[[#This Row],[Actual/Schedule Finish]]&lt;PV_Meta!$B$7,tbl_PV_Milestones[[#This Row],[Complete]]="No",tbl_PV_Milestones[[#This Row],[Project Status]]&lt;&gt;"On Hold"),1,0)</f>
        <v>0</v>
      </c>
      <c r="AE1498" s="41">
        <f>IF(AND(tbl_PV_Milestones[[#This Row],[Actual/Schedule Finish]]&gt;tbl_PV_Milestones[[#This Row],[Baseline Date]],tbl_PV_Milestones[[#This Row],[Complete]]="No",tbl_PV_Milestones[[#This Row],[Project Status]]&lt;&gt;"On Hold",tbl_PV_Milestones[[#This Row],[Overdue]]=0,tbl_PV_Milestones[[#This Row],[To be Baselined]]&lt;&gt;1),1,0)</f>
        <v>0</v>
      </c>
      <c r="AF1498" s="41">
        <f>IF(AND(tbl_PV_Milestones[[#This Row],[BL FY]]=2025,tbl_PV_Milestones[[#This Row],[Finish FY]]&gt;2025),1,0)</f>
        <v>0</v>
      </c>
      <c r="AG1498" s="56" t="str">
        <f>_xlfn.XLOOKUP(tbl_PV_Milestones[[#This Row],[Work ID]],tbl_PV_Meta[Work ID '#],tbl_PV_Meta[Project Manager/Owner],,0)</f>
        <v>Project Manager 38</v>
      </c>
      <c r="AH1498" s="6"/>
    </row>
    <row r="1499" spans="4:34" x14ac:dyDescent="0.25">
      <c r="D1499" s="6" t="s">
        <v>806</v>
      </c>
      <c r="E1499" s="6" t="s">
        <v>503</v>
      </c>
      <c r="F1499" s="6" t="s">
        <v>1765</v>
      </c>
      <c r="G1499" s="6" t="s">
        <v>563</v>
      </c>
      <c r="H1499" s="6" t="s">
        <v>505</v>
      </c>
      <c r="I1499" s="6" t="s">
        <v>522</v>
      </c>
      <c r="J1499" s="6" t="s">
        <v>806</v>
      </c>
      <c r="K1499" s="6" t="s">
        <v>39</v>
      </c>
      <c r="L1499" s="6" t="s">
        <v>75</v>
      </c>
      <c r="M1499" s="43"/>
      <c r="N1499" s="44" t="s">
        <v>1979</v>
      </c>
      <c r="O1499" s="39">
        <v>45537.708333333299</v>
      </c>
      <c r="P1499" s="39">
        <v>45537.708333333299</v>
      </c>
      <c r="Q1499" s="6">
        <v>0</v>
      </c>
      <c r="R1499" s="6">
        <v>0</v>
      </c>
      <c r="S1499" s="45" t="e">
        <f>_xlfn.CONCAT(#REF!,TRIM(tbl_PV_Milestones[[#This Row],[Milestone Description]]))</f>
        <v>#REF!</v>
      </c>
      <c r="T1499" s="84" t="str">
        <f>IF(COUNTIF(tbl_PV_Milestones[UID],tbl_PV_Milestones[[#This Row],[UID]])&gt;1,"Duplicate","")</f>
        <v>Duplicate</v>
      </c>
      <c r="U1499" s="42" t="str">
        <f>_xlfn.XLOOKUP(tbl_PV_Milestones[[#This Row],[Work ID]],tbl_PV_Meta[Work ID '#],tbl_PV_Meta[Sub-Portfolio])</f>
        <v>Sub-Portfolio 4</v>
      </c>
      <c r="V1499" s="41">
        <f>IF(MONTH(tbl_PV_Milestones[[#This Row],[Baseline Date]])&lt;7,YEAR(tbl_PV_Milestones[[#This Row],[Baseline Date]]),YEAR(tbl_PV_Milestones[[#This Row],[Baseline Date]])+1)</f>
        <v>2025</v>
      </c>
      <c r="W1499" s="41">
        <f>IF(MONTH(tbl_PV_Milestones[[#This Row],[Actual/Schedule Finish]])&lt;7,YEAR(tbl_PV_Milestones[[#This Row],[Actual/Schedule Finish]]),YEAR(tbl_PV_Milestones[[#This Row],[Actual/Schedule Finish]])+1)</f>
        <v>2025</v>
      </c>
      <c r="X1499" s="41" t="str">
        <f>IF(OR(tbl_PV_Milestones[[#This Row],[Project Status]]="Completed",tbl_PV_Milestones[[#This Row],[Project Status]]="Assumed Completed"),"Yes","No")</f>
        <v>Yes</v>
      </c>
      <c r="Y1499" s="41">
        <f>IF(tbl_PV_Milestones[[#This Row],[Baseline Date]]="",1,0)</f>
        <v>0</v>
      </c>
      <c r="Z1499" s="41">
        <f>IF(tbl_PV_Milestones[[#This Row],[Baseline Date]]&lt;PV_Meta!$B$7,1,0)</f>
        <v>1</v>
      </c>
      <c r="AA1499" s="41">
        <f>IF(tbl_PV_Milestones[[#This Row],[Complete]]="Yes",1,0)</f>
        <v>1</v>
      </c>
      <c r="AB1499" s="41">
        <f>IF(AND(tbl_PV_Milestones[[#This Row],[BL FY]]=2025,tbl_PV_Milestones[[#This Row],[Baseline Date]]&lt;PV_Meta!$B$7),1,0)</f>
        <v>1</v>
      </c>
      <c r="AC1499" s="41">
        <f>IF(AND(tbl_PV_Milestones[[#This Row],[Planned YTD]]=1,tbl_PV_Milestones[[#This Row],[Complete]]="Yes"),1,0)</f>
        <v>1</v>
      </c>
      <c r="AD1499" s="41">
        <f>IF(AND(tbl_PV_Milestones[[#This Row],[Actual/Schedule Finish]]&lt;PV_Meta!$B$7,tbl_PV_Milestones[[#This Row],[Complete]]="No",tbl_PV_Milestones[[#This Row],[Project Status]]&lt;&gt;"On Hold"),1,0)</f>
        <v>0</v>
      </c>
      <c r="AE1499" s="41">
        <f>IF(AND(tbl_PV_Milestones[[#This Row],[Actual/Schedule Finish]]&gt;tbl_PV_Milestones[[#This Row],[Baseline Date]],tbl_PV_Milestones[[#This Row],[Complete]]="No",tbl_PV_Milestones[[#This Row],[Project Status]]&lt;&gt;"On Hold",tbl_PV_Milestones[[#This Row],[Overdue]]=0,tbl_PV_Milestones[[#This Row],[To be Baselined]]&lt;&gt;1),1,0)</f>
        <v>0</v>
      </c>
      <c r="AF1499" s="41">
        <f>IF(AND(tbl_PV_Milestones[[#This Row],[BL FY]]=2025,tbl_PV_Milestones[[#This Row],[Finish FY]]&gt;2025),1,0)</f>
        <v>0</v>
      </c>
      <c r="AG1499" s="56" t="str">
        <f>_xlfn.XLOOKUP(tbl_PV_Milestones[[#This Row],[Work ID]],tbl_PV_Meta[Work ID '#],tbl_PV_Meta[Project Manager/Owner],,0)</f>
        <v>Project Manager 38</v>
      </c>
      <c r="AH1499" s="6"/>
    </row>
    <row r="1500" spans="4:34" x14ac:dyDescent="0.25">
      <c r="D1500" s="6" t="s">
        <v>806</v>
      </c>
      <c r="E1500" s="6" t="s">
        <v>503</v>
      </c>
      <c r="F1500" s="6" t="s">
        <v>1765</v>
      </c>
      <c r="G1500" s="6" t="s">
        <v>564</v>
      </c>
      <c r="H1500" s="6" t="s">
        <v>505</v>
      </c>
      <c r="I1500" s="6" t="s">
        <v>522</v>
      </c>
      <c r="J1500" s="6" t="s">
        <v>806</v>
      </c>
      <c r="K1500" s="6" t="s">
        <v>39</v>
      </c>
      <c r="L1500" s="6" t="s">
        <v>75</v>
      </c>
      <c r="M1500" s="43"/>
      <c r="N1500" s="44" t="s">
        <v>1979</v>
      </c>
      <c r="O1500" s="39">
        <v>45537.708333333299</v>
      </c>
      <c r="P1500" s="39">
        <v>45537.708333333299</v>
      </c>
      <c r="Q1500" s="6">
        <v>0</v>
      </c>
      <c r="R1500" s="6">
        <v>0</v>
      </c>
      <c r="S1500" s="45" t="e">
        <f>_xlfn.CONCAT(#REF!,TRIM(tbl_PV_Milestones[[#This Row],[Milestone Description]]))</f>
        <v>#REF!</v>
      </c>
      <c r="T1500" s="84" t="str">
        <f>IF(COUNTIF(tbl_PV_Milestones[UID],tbl_PV_Milestones[[#This Row],[UID]])&gt;1,"Duplicate","")</f>
        <v>Duplicate</v>
      </c>
      <c r="U1500" s="42" t="str">
        <f>_xlfn.XLOOKUP(tbl_PV_Milestones[[#This Row],[Work ID]],tbl_PV_Meta[Work ID '#],tbl_PV_Meta[Sub-Portfolio])</f>
        <v>Sub-Portfolio 4</v>
      </c>
      <c r="V1500" s="41">
        <f>IF(MONTH(tbl_PV_Milestones[[#This Row],[Baseline Date]])&lt;7,YEAR(tbl_PV_Milestones[[#This Row],[Baseline Date]]),YEAR(tbl_PV_Milestones[[#This Row],[Baseline Date]])+1)</f>
        <v>2025</v>
      </c>
      <c r="W1500" s="41">
        <f>IF(MONTH(tbl_PV_Milestones[[#This Row],[Actual/Schedule Finish]])&lt;7,YEAR(tbl_PV_Milestones[[#This Row],[Actual/Schedule Finish]]),YEAR(tbl_PV_Milestones[[#This Row],[Actual/Schedule Finish]])+1)</f>
        <v>2025</v>
      </c>
      <c r="X1500" s="41" t="str">
        <f>IF(OR(tbl_PV_Milestones[[#This Row],[Project Status]]="Completed",tbl_PV_Milestones[[#This Row],[Project Status]]="Assumed Completed"),"Yes","No")</f>
        <v>Yes</v>
      </c>
      <c r="Y1500" s="41">
        <f>IF(tbl_PV_Milestones[[#This Row],[Baseline Date]]="",1,0)</f>
        <v>0</v>
      </c>
      <c r="Z1500" s="41">
        <f>IF(tbl_PV_Milestones[[#This Row],[Baseline Date]]&lt;PV_Meta!$B$7,1,0)</f>
        <v>1</v>
      </c>
      <c r="AA1500" s="41">
        <f>IF(tbl_PV_Milestones[[#This Row],[Complete]]="Yes",1,0)</f>
        <v>1</v>
      </c>
      <c r="AB1500" s="41">
        <f>IF(AND(tbl_PV_Milestones[[#This Row],[BL FY]]=2025,tbl_PV_Milestones[[#This Row],[Baseline Date]]&lt;PV_Meta!$B$7),1,0)</f>
        <v>1</v>
      </c>
      <c r="AC1500" s="41">
        <f>IF(AND(tbl_PV_Milestones[[#This Row],[Planned YTD]]=1,tbl_PV_Milestones[[#This Row],[Complete]]="Yes"),1,0)</f>
        <v>1</v>
      </c>
      <c r="AD1500" s="41">
        <f>IF(AND(tbl_PV_Milestones[[#This Row],[Actual/Schedule Finish]]&lt;PV_Meta!$B$7,tbl_PV_Milestones[[#This Row],[Complete]]="No",tbl_PV_Milestones[[#This Row],[Project Status]]&lt;&gt;"On Hold"),1,0)</f>
        <v>0</v>
      </c>
      <c r="AE1500" s="41">
        <f>IF(AND(tbl_PV_Milestones[[#This Row],[Actual/Schedule Finish]]&gt;tbl_PV_Milestones[[#This Row],[Baseline Date]],tbl_PV_Milestones[[#This Row],[Complete]]="No",tbl_PV_Milestones[[#This Row],[Project Status]]&lt;&gt;"On Hold",tbl_PV_Milestones[[#This Row],[Overdue]]=0,tbl_PV_Milestones[[#This Row],[To be Baselined]]&lt;&gt;1),1,0)</f>
        <v>0</v>
      </c>
      <c r="AF1500" s="41">
        <f>IF(AND(tbl_PV_Milestones[[#This Row],[BL FY]]=2025,tbl_PV_Milestones[[#This Row],[Finish FY]]&gt;2025),1,0)</f>
        <v>0</v>
      </c>
      <c r="AG1500" s="56" t="str">
        <f>_xlfn.XLOOKUP(tbl_PV_Milestones[[#This Row],[Work ID]],tbl_PV_Meta[Work ID '#],tbl_PV_Meta[Project Manager/Owner],,0)</f>
        <v>Project Manager 38</v>
      </c>
      <c r="AH1500" s="6"/>
    </row>
    <row r="1501" spans="4:34" x14ac:dyDescent="0.25">
      <c r="D1501" s="6" t="s">
        <v>806</v>
      </c>
      <c r="E1501" s="6" t="s">
        <v>503</v>
      </c>
      <c r="F1501" s="6" t="s">
        <v>1765</v>
      </c>
      <c r="G1501" s="6" t="s">
        <v>565</v>
      </c>
      <c r="H1501" s="6" t="s">
        <v>519</v>
      </c>
      <c r="I1501" s="6" t="s">
        <v>522</v>
      </c>
      <c r="J1501" s="6" t="s">
        <v>806</v>
      </c>
      <c r="K1501" s="6" t="s">
        <v>39</v>
      </c>
      <c r="L1501" s="6" t="s">
        <v>75</v>
      </c>
      <c r="M1501" s="43"/>
      <c r="N1501" s="44" t="s">
        <v>1979</v>
      </c>
      <c r="O1501" s="39">
        <v>45537.708333333299</v>
      </c>
      <c r="P1501" s="39">
        <v>45537.708333333299</v>
      </c>
      <c r="Q1501" s="6">
        <v>0</v>
      </c>
      <c r="R1501" s="6">
        <v>0</v>
      </c>
      <c r="S1501" s="45" t="e">
        <f>_xlfn.CONCAT(#REF!,TRIM(tbl_PV_Milestones[[#This Row],[Milestone Description]]))</f>
        <v>#REF!</v>
      </c>
      <c r="T1501" s="84" t="str">
        <f>IF(COUNTIF(tbl_PV_Milestones[UID],tbl_PV_Milestones[[#This Row],[UID]])&gt;1,"Duplicate","")</f>
        <v>Duplicate</v>
      </c>
      <c r="U1501" s="42" t="str">
        <f>_xlfn.XLOOKUP(tbl_PV_Milestones[[#This Row],[Work ID]],tbl_PV_Meta[Work ID '#],tbl_PV_Meta[Sub-Portfolio])</f>
        <v>Sub-Portfolio 4</v>
      </c>
      <c r="V1501" s="41">
        <f>IF(MONTH(tbl_PV_Milestones[[#This Row],[Baseline Date]])&lt;7,YEAR(tbl_PV_Milestones[[#This Row],[Baseline Date]]),YEAR(tbl_PV_Milestones[[#This Row],[Baseline Date]])+1)</f>
        <v>2025</v>
      </c>
      <c r="W1501" s="41">
        <f>IF(MONTH(tbl_PV_Milestones[[#This Row],[Actual/Schedule Finish]])&lt;7,YEAR(tbl_PV_Milestones[[#This Row],[Actual/Schedule Finish]]),YEAR(tbl_PV_Milestones[[#This Row],[Actual/Schedule Finish]])+1)</f>
        <v>2025</v>
      </c>
      <c r="X1501" s="41" t="str">
        <f>IF(OR(tbl_PV_Milestones[[#This Row],[Project Status]]="Completed",tbl_PV_Milestones[[#This Row],[Project Status]]="Assumed Completed"),"Yes","No")</f>
        <v>Yes</v>
      </c>
      <c r="Y1501" s="41">
        <f>IF(tbl_PV_Milestones[[#This Row],[Baseline Date]]="",1,0)</f>
        <v>0</v>
      </c>
      <c r="Z1501" s="41">
        <f>IF(tbl_PV_Milestones[[#This Row],[Baseline Date]]&lt;PV_Meta!$B$7,1,0)</f>
        <v>1</v>
      </c>
      <c r="AA1501" s="41">
        <f>IF(tbl_PV_Milestones[[#This Row],[Complete]]="Yes",1,0)</f>
        <v>1</v>
      </c>
      <c r="AB1501" s="41">
        <f>IF(AND(tbl_PV_Milestones[[#This Row],[BL FY]]=2025,tbl_PV_Milestones[[#This Row],[Baseline Date]]&lt;PV_Meta!$B$7),1,0)</f>
        <v>1</v>
      </c>
      <c r="AC1501" s="41">
        <f>IF(AND(tbl_PV_Milestones[[#This Row],[Planned YTD]]=1,tbl_PV_Milestones[[#This Row],[Complete]]="Yes"),1,0)</f>
        <v>1</v>
      </c>
      <c r="AD1501" s="41">
        <f>IF(AND(tbl_PV_Milestones[[#This Row],[Actual/Schedule Finish]]&lt;PV_Meta!$B$7,tbl_PV_Milestones[[#This Row],[Complete]]="No",tbl_PV_Milestones[[#This Row],[Project Status]]&lt;&gt;"On Hold"),1,0)</f>
        <v>0</v>
      </c>
      <c r="AE1501" s="41">
        <f>IF(AND(tbl_PV_Milestones[[#This Row],[Actual/Schedule Finish]]&gt;tbl_PV_Milestones[[#This Row],[Baseline Date]],tbl_PV_Milestones[[#This Row],[Complete]]="No",tbl_PV_Milestones[[#This Row],[Project Status]]&lt;&gt;"On Hold",tbl_PV_Milestones[[#This Row],[Overdue]]=0,tbl_PV_Milestones[[#This Row],[To be Baselined]]&lt;&gt;1),1,0)</f>
        <v>0</v>
      </c>
      <c r="AF1501" s="41">
        <f>IF(AND(tbl_PV_Milestones[[#This Row],[BL FY]]=2025,tbl_PV_Milestones[[#This Row],[Finish FY]]&gt;2025),1,0)</f>
        <v>0</v>
      </c>
      <c r="AG1501" s="56" t="str">
        <f>_xlfn.XLOOKUP(tbl_PV_Milestones[[#This Row],[Work ID]],tbl_PV_Meta[Work ID '#],tbl_PV_Meta[Project Manager/Owner],,0)</f>
        <v>Project Manager 38</v>
      </c>
      <c r="AH1501" s="6"/>
    </row>
    <row r="1502" spans="4:34" x14ac:dyDescent="0.25">
      <c r="D1502" s="6" t="s">
        <v>806</v>
      </c>
      <c r="E1502" s="6" t="s">
        <v>503</v>
      </c>
      <c r="F1502" s="6" t="s">
        <v>1765</v>
      </c>
      <c r="G1502" s="6" t="s">
        <v>627</v>
      </c>
      <c r="H1502" s="6" t="s">
        <v>505</v>
      </c>
      <c r="I1502" s="6" t="s">
        <v>522</v>
      </c>
      <c r="J1502" s="6" t="s">
        <v>806</v>
      </c>
      <c r="K1502" s="6" t="s">
        <v>39</v>
      </c>
      <c r="L1502" s="6" t="s">
        <v>75</v>
      </c>
      <c r="M1502" s="43"/>
      <c r="N1502" s="44" t="s">
        <v>1979</v>
      </c>
      <c r="O1502" s="39">
        <v>45646.708333333299</v>
      </c>
      <c r="P1502" s="39">
        <v>45646.708333333299</v>
      </c>
      <c r="Q1502" s="6">
        <v>0</v>
      </c>
      <c r="R1502" s="6">
        <v>0</v>
      </c>
      <c r="S1502" s="45" t="e">
        <f>_xlfn.CONCAT(#REF!,TRIM(tbl_PV_Milestones[[#This Row],[Milestone Description]]))</f>
        <v>#REF!</v>
      </c>
      <c r="T1502" s="84" t="str">
        <f>IF(COUNTIF(tbl_PV_Milestones[UID],tbl_PV_Milestones[[#This Row],[UID]])&gt;1,"Duplicate","")</f>
        <v>Duplicate</v>
      </c>
      <c r="U1502" s="42" t="str">
        <f>_xlfn.XLOOKUP(tbl_PV_Milestones[[#This Row],[Work ID]],tbl_PV_Meta[Work ID '#],tbl_PV_Meta[Sub-Portfolio])</f>
        <v>Sub-Portfolio 4</v>
      </c>
      <c r="V1502" s="41">
        <f>IF(MONTH(tbl_PV_Milestones[[#This Row],[Baseline Date]])&lt;7,YEAR(tbl_PV_Milestones[[#This Row],[Baseline Date]]),YEAR(tbl_PV_Milestones[[#This Row],[Baseline Date]])+1)</f>
        <v>2025</v>
      </c>
      <c r="W1502" s="41">
        <f>IF(MONTH(tbl_PV_Milestones[[#This Row],[Actual/Schedule Finish]])&lt;7,YEAR(tbl_PV_Milestones[[#This Row],[Actual/Schedule Finish]]),YEAR(tbl_PV_Milestones[[#This Row],[Actual/Schedule Finish]])+1)</f>
        <v>2025</v>
      </c>
      <c r="X1502" s="41" t="str">
        <f>IF(OR(tbl_PV_Milestones[[#This Row],[Project Status]]="Completed",tbl_PV_Milestones[[#This Row],[Project Status]]="Assumed Completed"),"Yes","No")</f>
        <v>Yes</v>
      </c>
      <c r="Y1502" s="41">
        <f>IF(tbl_PV_Milestones[[#This Row],[Baseline Date]]="",1,0)</f>
        <v>0</v>
      </c>
      <c r="Z1502" s="41">
        <f>IF(tbl_PV_Milestones[[#This Row],[Baseline Date]]&lt;PV_Meta!$B$7,1,0)</f>
        <v>1</v>
      </c>
      <c r="AA1502" s="41">
        <f>IF(tbl_PV_Milestones[[#This Row],[Complete]]="Yes",1,0)</f>
        <v>1</v>
      </c>
      <c r="AB1502" s="41">
        <f>IF(AND(tbl_PV_Milestones[[#This Row],[BL FY]]=2025,tbl_PV_Milestones[[#This Row],[Baseline Date]]&lt;PV_Meta!$B$7),1,0)</f>
        <v>1</v>
      </c>
      <c r="AC1502" s="41">
        <f>IF(AND(tbl_PV_Milestones[[#This Row],[Planned YTD]]=1,tbl_PV_Milestones[[#This Row],[Complete]]="Yes"),1,0)</f>
        <v>1</v>
      </c>
      <c r="AD1502" s="41">
        <f>IF(AND(tbl_PV_Milestones[[#This Row],[Actual/Schedule Finish]]&lt;PV_Meta!$B$7,tbl_PV_Milestones[[#This Row],[Complete]]="No",tbl_PV_Milestones[[#This Row],[Project Status]]&lt;&gt;"On Hold"),1,0)</f>
        <v>0</v>
      </c>
      <c r="AE1502" s="41">
        <f>IF(AND(tbl_PV_Milestones[[#This Row],[Actual/Schedule Finish]]&gt;tbl_PV_Milestones[[#This Row],[Baseline Date]],tbl_PV_Milestones[[#This Row],[Complete]]="No",tbl_PV_Milestones[[#This Row],[Project Status]]&lt;&gt;"On Hold",tbl_PV_Milestones[[#This Row],[Overdue]]=0,tbl_PV_Milestones[[#This Row],[To be Baselined]]&lt;&gt;1),1,0)</f>
        <v>0</v>
      </c>
      <c r="AF1502" s="41">
        <f>IF(AND(tbl_PV_Milestones[[#This Row],[BL FY]]=2025,tbl_PV_Milestones[[#This Row],[Finish FY]]&gt;2025),1,0)</f>
        <v>0</v>
      </c>
      <c r="AG1502" s="56" t="str">
        <f>_xlfn.XLOOKUP(tbl_PV_Milestones[[#This Row],[Work ID]],tbl_PV_Meta[Work ID '#],tbl_PV_Meta[Project Manager/Owner],,0)</f>
        <v>Project Manager 38</v>
      </c>
      <c r="AH1502" s="6"/>
    </row>
    <row r="1503" spans="4:34" x14ac:dyDescent="0.25">
      <c r="D1503" s="6" t="s">
        <v>806</v>
      </c>
      <c r="E1503" s="6" t="s">
        <v>503</v>
      </c>
      <c r="F1503" s="6" t="s">
        <v>1765</v>
      </c>
      <c r="G1503" s="6" t="s">
        <v>571</v>
      </c>
      <c r="H1503" s="6" t="s">
        <v>505</v>
      </c>
      <c r="I1503" s="6" t="s">
        <v>522</v>
      </c>
      <c r="J1503" s="6" t="s">
        <v>806</v>
      </c>
      <c r="K1503" s="6" t="s">
        <v>39</v>
      </c>
      <c r="L1503" s="6" t="s">
        <v>75</v>
      </c>
      <c r="M1503" s="43"/>
      <c r="N1503" s="44" t="s">
        <v>1979</v>
      </c>
      <c r="O1503" s="39">
        <v>45687.708333333299</v>
      </c>
      <c r="P1503" s="39">
        <v>45687.708333333299</v>
      </c>
      <c r="Q1503" s="6">
        <v>0</v>
      </c>
      <c r="R1503" s="6">
        <v>0</v>
      </c>
      <c r="S1503" s="45" t="e">
        <f>_xlfn.CONCAT(#REF!,TRIM(tbl_PV_Milestones[[#This Row],[Milestone Description]]))</f>
        <v>#REF!</v>
      </c>
      <c r="T1503" s="84" t="str">
        <f>IF(COUNTIF(tbl_PV_Milestones[UID],tbl_PV_Milestones[[#This Row],[UID]])&gt;1,"Duplicate","")</f>
        <v>Duplicate</v>
      </c>
      <c r="U1503" s="42" t="str">
        <f>_xlfn.XLOOKUP(tbl_PV_Milestones[[#This Row],[Work ID]],tbl_PV_Meta[Work ID '#],tbl_PV_Meta[Sub-Portfolio])</f>
        <v>Sub-Portfolio 4</v>
      </c>
      <c r="V1503" s="41">
        <f>IF(MONTH(tbl_PV_Milestones[[#This Row],[Baseline Date]])&lt;7,YEAR(tbl_PV_Milestones[[#This Row],[Baseline Date]]),YEAR(tbl_PV_Milestones[[#This Row],[Baseline Date]])+1)</f>
        <v>2025</v>
      </c>
      <c r="W1503" s="41">
        <f>IF(MONTH(tbl_PV_Milestones[[#This Row],[Actual/Schedule Finish]])&lt;7,YEAR(tbl_PV_Milestones[[#This Row],[Actual/Schedule Finish]]),YEAR(tbl_PV_Milestones[[#This Row],[Actual/Schedule Finish]])+1)</f>
        <v>2025</v>
      </c>
      <c r="X1503" s="41" t="str">
        <f>IF(OR(tbl_PV_Milestones[[#This Row],[Project Status]]="Completed",tbl_PV_Milestones[[#This Row],[Project Status]]="Assumed Completed"),"Yes","No")</f>
        <v>Yes</v>
      </c>
      <c r="Y1503" s="41">
        <f>IF(tbl_PV_Milestones[[#This Row],[Baseline Date]]="",1,0)</f>
        <v>0</v>
      </c>
      <c r="Z1503" s="41">
        <f>IF(tbl_PV_Milestones[[#This Row],[Baseline Date]]&lt;PV_Meta!$B$7,1,0)</f>
        <v>1</v>
      </c>
      <c r="AA1503" s="41">
        <f>IF(tbl_PV_Milestones[[#This Row],[Complete]]="Yes",1,0)</f>
        <v>1</v>
      </c>
      <c r="AB1503" s="41">
        <f>IF(AND(tbl_PV_Milestones[[#This Row],[BL FY]]=2025,tbl_PV_Milestones[[#This Row],[Baseline Date]]&lt;PV_Meta!$B$7),1,0)</f>
        <v>1</v>
      </c>
      <c r="AC1503" s="41">
        <f>IF(AND(tbl_PV_Milestones[[#This Row],[Planned YTD]]=1,tbl_PV_Milestones[[#This Row],[Complete]]="Yes"),1,0)</f>
        <v>1</v>
      </c>
      <c r="AD1503" s="41">
        <f>IF(AND(tbl_PV_Milestones[[#This Row],[Actual/Schedule Finish]]&lt;PV_Meta!$B$7,tbl_PV_Milestones[[#This Row],[Complete]]="No",tbl_PV_Milestones[[#This Row],[Project Status]]&lt;&gt;"On Hold"),1,0)</f>
        <v>0</v>
      </c>
      <c r="AE1503" s="41">
        <f>IF(AND(tbl_PV_Milestones[[#This Row],[Actual/Schedule Finish]]&gt;tbl_PV_Milestones[[#This Row],[Baseline Date]],tbl_PV_Milestones[[#This Row],[Complete]]="No",tbl_PV_Milestones[[#This Row],[Project Status]]&lt;&gt;"On Hold",tbl_PV_Milestones[[#This Row],[Overdue]]=0,tbl_PV_Milestones[[#This Row],[To be Baselined]]&lt;&gt;1),1,0)</f>
        <v>0</v>
      </c>
      <c r="AF1503" s="41">
        <f>IF(AND(tbl_PV_Milestones[[#This Row],[BL FY]]=2025,tbl_PV_Milestones[[#This Row],[Finish FY]]&gt;2025),1,0)</f>
        <v>0</v>
      </c>
      <c r="AG1503" s="56" t="str">
        <f>_xlfn.XLOOKUP(tbl_PV_Milestones[[#This Row],[Work ID]],tbl_PV_Meta[Work ID '#],tbl_PV_Meta[Project Manager/Owner],,0)</f>
        <v>Project Manager 38</v>
      </c>
      <c r="AH1503" s="6"/>
    </row>
    <row r="1504" spans="4:34" x14ac:dyDescent="0.25">
      <c r="D1504" s="6" t="s">
        <v>806</v>
      </c>
      <c r="E1504" s="6" t="s">
        <v>503</v>
      </c>
      <c r="F1504" s="6" t="s">
        <v>1748</v>
      </c>
      <c r="G1504" s="6" t="s">
        <v>561</v>
      </c>
      <c r="H1504" s="6" t="s">
        <v>505</v>
      </c>
      <c r="I1504" s="6" t="s">
        <v>522</v>
      </c>
      <c r="J1504" s="6" t="s">
        <v>806</v>
      </c>
      <c r="K1504" s="6" t="s">
        <v>39</v>
      </c>
      <c r="L1504" s="6" t="s">
        <v>83</v>
      </c>
      <c r="M1504" s="43"/>
      <c r="N1504" s="44" t="s">
        <v>1979</v>
      </c>
      <c r="O1504" s="39">
        <v>45406.708333333299</v>
      </c>
      <c r="P1504" s="39">
        <v>45406.708333333299</v>
      </c>
      <c r="Q1504" s="6">
        <v>0</v>
      </c>
      <c r="R1504" s="6">
        <v>0</v>
      </c>
      <c r="S1504" s="45" t="e">
        <f>_xlfn.CONCAT(#REF!,TRIM(tbl_PV_Milestones[[#This Row],[Milestone Description]]))</f>
        <v>#REF!</v>
      </c>
      <c r="T1504" s="84" t="str">
        <f>IF(COUNTIF(tbl_PV_Milestones[UID],tbl_PV_Milestones[[#This Row],[UID]])&gt;1,"Duplicate","")</f>
        <v>Duplicate</v>
      </c>
      <c r="U1504" s="42" t="str">
        <f>_xlfn.XLOOKUP(tbl_PV_Milestones[[#This Row],[Work ID]],tbl_PV_Meta[Work ID '#],tbl_PV_Meta[Sub-Portfolio])</f>
        <v>Sub-Portfolio 7</v>
      </c>
      <c r="V1504" s="41">
        <f>IF(MONTH(tbl_PV_Milestones[[#This Row],[Baseline Date]])&lt;7,YEAR(tbl_PV_Milestones[[#This Row],[Baseline Date]]),YEAR(tbl_PV_Milestones[[#This Row],[Baseline Date]])+1)</f>
        <v>2024</v>
      </c>
      <c r="W1504" s="41">
        <f>IF(MONTH(tbl_PV_Milestones[[#This Row],[Actual/Schedule Finish]])&lt;7,YEAR(tbl_PV_Milestones[[#This Row],[Actual/Schedule Finish]]),YEAR(tbl_PV_Milestones[[#This Row],[Actual/Schedule Finish]])+1)</f>
        <v>2024</v>
      </c>
      <c r="X1504" s="41" t="str">
        <f>IF(OR(tbl_PV_Milestones[[#This Row],[Project Status]]="Completed",tbl_PV_Milestones[[#This Row],[Project Status]]="Assumed Completed"),"Yes","No")</f>
        <v>Yes</v>
      </c>
      <c r="Y1504" s="41">
        <f>IF(tbl_PV_Milestones[[#This Row],[Baseline Date]]="",1,0)</f>
        <v>0</v>
      </c>
      <c r="Z1504" s="41">
        <f>IF(tbl_PV_Milestones[[#This Row],[Baseline Date]]&lt;PV_Meta!$B$7,1,0)</f>
        <v>1</v>
      </c>
      <c r="AA1504" s="41">
        <f>IF(tbl_PV_Milestones[[#This Row],[Complete]]="Yes",1,0)</f>
        <v>1</v>
      </c>
      <c r="AB1504" s="41">
        <f>IF(AND(tbl_PV_Milestones[[#This Row],[BL FY]]=2025,tbl_PV_Milestones[[#This Row],[Baseline Date]]&lt;PV_Meta!$B$7),1,0)</f>
        <v>0</v>
      </c>
      <c r="AC1504" s="41">
        <f>IF(AND(tbl_PV_Milestones[[#This Row],[Planned YTD]]=1,tbl_PV_Milestones[[#This Row],[Complete]]="Yes"),1,0)</f>
        <v>0</v>
      </c>
      <c r="AD1504" s="41">
        <f>IF(AND(tbl_PV_Milestones[[#This Row],[Actual/Schedule Finish]]&lt;PV_Meta!$B$7,tbl_PV_Milestones[[#This Row],[Complete]]="No",tbl_PV_Milestones[[#This Row],[Project Status]]&lt;&gt;"On Hold"),1,0)</f>
        <v>0</v>
      </c>
      <c r="AE1504" s="41">
        <f>IF(AND(tbl_PV_Milestones[[#This Row],[Actual/Schedule Finish]]&gt;tbl_PV_Milestones[[#This Row],[Baseline Date]],tbl_PV_Milestones[[#This Row],[Complete]]="No",tbl_PV_Milestones[[#This Row],[Project Status]]&lt;&gt;"On Hold",tbl_PV_Milestones[[#This Row],[Overdue]]=0,tbl_PV_Milestones[[#This Row],[To be Baselined]]&lt;&gt;1),1,0)</f>
        <v>0</v>
      </c>
      <c r="AF1504" s="41">
        <f>IF(AND(tbl_PV_Milestones[[#This Row],[BL FY]]=2025,tbl_PV_Milestones[[#This Row],[Finish FY]]&gt;2025),1,0)</f>
        <v>0</v>
      </c>
      <c r="AG1504" s="56" t="str">
        <f>_xlfn.XLOOKUP(tbl_PV_Milestones[[#This Row],[Work ID]],tbl_PV_Meta[Work ID '#],tbl_PV_Meta[Project Manager/Owner],,0)</f>
        <v>Project Manager 14</v>
      </c>
      <c r="AH1504" s="6"/>
    </row>
    <row r="1505" spans="4:34" x14ac:dyDescent="0.25">
      <c r="D1505" s="6" t="s">
        <v>806</v>
      </c>
      <c r="E1505" s="6" t="s">
        <v>503</v>
      </c>
      <c r="F1505" s="6" t="s">
        <v>1748</v>
      </c>
      <c r="G1505" s="6" t="s">
        <v>562</v>
      </c>
      <c r="H1505" s="6" t="s">
        <v>505</v>
      </c>
      <c r="I1505" s="6" t="s">
        <v>522</v>
      </c>
      <c r="J1505" s="6" t="s">
        <v>806</v>
      </c>
      <c r="K1505" s="6" t="s">
        <v>39</v>
      </c>
      <c r="L1505" s="6" t="s">
        <v>83</v>
      </c>
      <c r="M1505" s="43"/>
      <c r="N1505" s="44" t="s">
        <v>1979</v>
      </c>
      <c r="O1505" s="39">
        <v>45408.708333333299</v>
      </c>
      <c r="P1505" s="39">
        <v>45408.708333333299</v>
      </c>
      <c r="Q1505" s="6">
        <v>0</v>
      </c>
      <c r="R1505" s="6">
        <v>0</v>
      </c>
      <c r="S1505" s="45" t="e">
        <f>_xlfn.CONCAT(#REF!,TRIM(tbl_PV_Milestones[[#This Row],[Milestone Description]]))</f>
        <v>#REF!</v>
      </c>
      <c r="T1505" s="84" t="str">
        <f>IF(COUNTIF(tbl_PV_Milestones[UID],tbl_PV_Milestones[[#This Row],[UID]])&gt;1,"Duplicate","")</f>
        <v>Duplicate</v>
      </c>
      <c r="U1505" s="42" t="str">
        <f>_xlfn.XLOOKUP(tbl_PV_Milestones[[#This Row],[Work ID]],tbl_PV_Meta[Work ID '#],tbl_PV_Meta[Sub-Portfolio])</f>
        <v>Sub-Portfolio 7</v>
      </c>
      <c r="V1505" s="41">
        <f>IF(MONTH(tbl_PV_Milestones[[#This Row],[Baseline Date]])&lt;7,YEAR(tbl_PV_Milestones[[#This Row],[Baseline Date]]),YEAR(tbl_PV_Milestones[[#This Row],[Baseline Date]])+1)</f>
        <v>2024</v>
      </c>
      <c r="W1505" s="41">
        <f>IF(MONTH(tbl_PV_Milestones[[#This Row],[Actual/Schedule Finish]])&lt;7,YEAR(tbl_PV_Milestones[[#This Row],[Actual/Schedule Finish]]),YEAR(tbl_PV_Milestones[[#This Row],[Actual/Schedule Finish]])+1)</f>
        <v>2024</v>
      </c>
      <c r="X1505" s="41" t="str">
        <f>IF(OR(tbl_PV_Milestones[[#This Row],[Project Status]]="Completed",tbl_PV_Milestones[[#This Row],[Project Status]]="Assumed Completed"),"Yes","No")</f>
        <v>Yes</v>
      </c>
      <c r="Y1505" s="41">
        <f>IF(tbl_PV_Milestones[[#This Row],[Baseline Date]]="",1,0)</f>
        <v>0</v>
      </c>
      <c r="Z1505" s="41">
        <f>IF(tbl_PV_Milestones[[#This Row],[Baseline Date]]&lt;PV_Meta!$B$7,1,0)</f>
        <v>1</v>
      </c>
      <c r="AA1505" s="41">
        <f>IF(tbl_PV_Milestones[[#This Row],[Complete]]="Yes",1,0)</f>
        <v>1</v>
      </c>
      <c r="AB1505" s="41">
        <f>IF(AND(tbl_PV_Milestones[[#This Row],[BL FY]]=2025,tbl_PV_Milestones[[#This Row],[Baseline Date]]&lt;PV_Meta!$B$7),1,0)</f>
        <v>0</v>
      </c>
      <c r="AC1505" s="41">
        <f>IF(AND(tbl_PV_Milestones[[#This Row],[Planned YTD]]=1,tbl_PV_Milestones[[#This Row],[Complete]]="Yes"),1,0)</f>
        <v>0</v>
      </c>
      <c r="AD1505" s="41">
        <f>IF(AND(tbl_PV_Milestones[[#This Row],[Actual/Schedule Finish]]&lt;PV_Meta!$B$7,tbl_PV_Milestones[[#This Row],[Complete]]="No",tbl_PV_Milestones[[#This Row],[Project Status]]&lt;&gt;"On Hold"),1,0)</f>
        <v>0</v>
      </c>
      <c r="AE1505" s="41">
        <f>IF(AND(tbl_PV_Milestones[[#This Row],[Actual/Schedule Finish]]&gt;tbl_PV_Milestones[[#This Row],[Baseline Date]],tbl_PV_Milestones[[#This Row],[Complete]]="No",tbl_PV_Milestones[[#This Row],[Project Status]]&lt;&gt;"On Hold",tbl_PV_Milestones[[#This Row],[Overdue]]=0,tbl_PV_Milestones[[#This Row],[To be Baselined]]&lt;&gt;1),1,0)</f>
        <v>0</v>
      </c>
      <c r="AF1505" s="41">
        <f>IF(AND(tbl_PV_Milestones[[#This Row],[BL FY]]=2025,tbl_PV_Milestones[[#This Row],[Finish FY]]&gt;2025),1,0)</f>
        <v>0</v>
      </c>
      <c r="AG1505" s="56" t="str">
        <f>_xlfn.XLOOKUP(tbl_PV_Milestones[[#This Row],[Work ID]],tbl_PV_Meta[Work ID '#],tbl_PV_Meta[Project Manager/Owner],,0)</f>
        <v>Project Manager 14</v>
      </c>
      <c r="AH1505" s="6"/>
    </row>
    <row r="1506" spans="4:34" x14ac:dyDescent="0.25">
      <c r="D1506" s="6" t="s">
        <v>806</v>
      </c>
      <c r="E1506" s="6" t="s">
        <v>503</v>
      </c>
      <c r="F1506" s="6" t="s">
        <v>1748</v>
      </c>
      <c r="G1506" s="6" t="s">
        <v>563</v>
      </c>
      <c r="H1506" s="6" t="s">
        <v>505</v>
      </c>
      <c r="I1506" s="6" t="s">
        <v>522</v>
      </c>
      <c r="J1506" s="6" t="s">
        <v>806</v>
      </c>
      <c r="K1506" s="6" t="s">
        <v>39</v>
      </c>
      <c r="L1506" s="6" t="s">
        <v>83</v>
      </c>
      <c r="M1506" s="43"/>
      <c r="N1506" s="44" t="s">
        <v>1979</v>
      </c>
      <c r="O1506" s="39">
        <v>45411.708333333299</v>
      </c>
      <c r="P1506" s="39">
        <v>45411.708333333299</v>
      </c>
      <c r="Q1506" s="6">
        <v>0</v>
      </c>
      <c r="R1506" s="6">
        <v>0</v>
      </c>
      <c r="S1506" s="45" t="e">
        <f>_xlfn.CONCAT(#REF!,TRIM(tbl_PV_Milestones[[#This Row],[Milestone Description]]))</f>
        <v>#REF!</v>
      </c>
      <c r="T1506" s="84" t="str">
        <f>IF(COUNTIF(tbl_PV_Milestones[UID],tbl_PV_Milestones[[#This Row],[UID]])&gt;1,"Duplicate","")</f>
        <v>Duplicate</v>
      </c>
      <c r="U1506" s="42" t="str">
        <f>_xlfn.XLOOKUP(tbl_PV_Milestones[[#This Row],[Work ID]],tbl_PV_Meta[Work ID '#],tbl_PV_Meta[Sub-Portfolio])</f>
        <v>Sub-Portfolio 7</v>
      </c>
      <c r="V1506" s="41">
        <f>IF(MONTH(tbl_PV_Milestones[[#This Row],[Baseline Date]])&lt;7,YEAR(tbl_PV_Milestones[[#This Row],[Baseline Date]]),YEAR(tbl_PV_Milestones[[#This Row],[Baseline Date]])+1)</f>
        <v>2024</v>
      </c>
      <c r="W1506" s="41">
        <f>IF(MONTH(tbl_PV_Milestones[[#This Row],[Actual/Schedule Finish]])&lt;7,YEAR(tbl_PV_Milestones[[#This Row],[Actual/Schedule Finish]]),YEAR(tbl_PV_Milestones[[#This Row],[Actual/Schedule Finish]])+1)</f>
        <v>2024</v>
      </c>
      <c r="X1506" s="41" t="str">
        <f>IF(OR(tbl_PV_Milestones[[#This Row],[Project Status]]="Completed",tbl_PV_Milestones[[#This Row],[Project Status]]="Assumed Completed"),"Yes","No")</f>
        <v>Yes</v>
      </c>
      <c r="Y1506" s="41">
        <f>IF(tbl_PV_Milestones[[#This Row],[Baseline Date]]="",1,0)</f>
        <v>0</v>
      </c>
      <c r="Z1506" s="41">
        <f>IF(tbl_PV_Milestones[[#This Row],[Baseline Date]]&lt;PV_Meta!$B$7,1,0)</f>
        <v>1</v>
      </c>
      <c r="AA1506" s="41">
        <f>IF(tbl_PV_Milestones[[#This Row],[Complete]]="Yes",1,0)</f>
        <v>1</v>
      </c>
      <c r="AB1506" s="41">
        <f>IF(AND(tbl_PV_Milestones[[#This Row],[BL FY]]=2025,tbl_PV_Milestones[[#This Row],[Baseline Date]]&lt;PV_Meta!$B$7),1,0)</f>
        <v>0</v>
      </c>
      <c r="AC1506" s="41">
        <f>IF(AND(tbl_PV_Milestones[[#This Row],[Planned YTD]]=1,tbl_PV_Milestones[[#This Row],[Complete]]="Yes"),1,0)</f>
        <v>0</v>
      </c>
      <c r="AD1506" s="41">
        <f>IF(AND(tbl_PV_Milestones[[#This Row],[Actual/Schedule Finish]]&lt;PV_Meta!$B$7,tbl_PV_Milestones[[#This Row],[Complete]]="No",tbl_PV_Milestones[[#This Row],[Project Status]]&lt;&gt;"On Hold"),1,0)</f>
        <v>0</v>
      </c>
      <c r="AE1506" s="41">
        <f>IF(AND(tbl_PV_Milestones[[#This Row],[Actual/Schedule Finish]]&gt;tbl_PV_Milestones[[#This Row],[Baseline Date]],tbl_PV_Milestones[[#This Row],[Complete]]="No",tbl_PV_Milestones[[#This Row],[Project Status]]&lt;&gt;"On Hold",tbl_PV_Milestones[[#This Row],[Overdue]]=0,tbl_PV_Milestones[[#This Row],[To be Baselined]]&lt;&gt;1),1,0)</f>
        <v>0</v>
      </c>
      <c r="AF1506" s="41">
        <f>IF(AND(tbl_PV_Milestones[[#This Row],[BL FY]]=2025,tbl_PV_Milestones[[#This Row],[Finish FY]]&gt;2025),1,0)</f>
        <v>0</v>
      </c>
      <c r="AG1506" s="56" t="str">
        <f>_xlfn.XLOOKUP(tbl_PV_Milestones[[#This Row],[Work ID]],tbl_PV_Meta[Work ID '#],tbl_PV_Meta[Project Manager/Owner],,0)</f>
        <v>Project Manager 14</v>
      </c>
      <c r="AH1506" s="6"/>
    </row>
    <row r="1507" spans="4:34" x14ac:dyDescent="0.25">
      <c r="D1507" s="6" t="s">
        <v>806</v>
      </c>
      <c r="E1507" s="6" t="s">
        <v>503</v>
      </c>
      <c r="F1507" s="6" t="s">
        <v>1748</v>
      </c>
      <c r="G1507" s="6" t="s">
        <v>564</v>
      </c>
      <c r="H1507" s="6" t="s">
        <v>505</v>
      </c>
      <c r="I1507" s="6" t="s">
        <v>522</v>
      </c>
      <c r="J1507" s="6" t="s">
        <v>806</v>
      </c>
      <c r="K1507" s="6" t="s">
        <v>39</v>
      </c>
      <c r="L1507" s="6" t="s">
        <v>83</v>
      </c>
      <c r="M1507" s="43"/>
      <c r="N1507" s="44" t="s">
        <v>1979</v>
      </c>
      <c r="O1507" s="39">
        <v>45412.708333333299</v>
      </c>
      <c r="P1507" s="39">
        <v>45412.708333333299</v>
      </c>
      <c r="Q1507" s="6">
        <v>0</v>
      </c>
      <c r="R1507" s="6">
        <v>0</v>
      </c>
      <c r="S1507" s="45" t="e">
        <f>_xlfn.CONCAT(#REF!,TRIM(tbl_PV_Milestones[[#This Row],[Milestone Description]]))</f>
        <v>#REF!</v>
      </c>
      <c r="T1507" s="84" t="str">
        <f>IF(COUNTIF(tbl_PV_Milestones[UID],tbl_PV_Milestones[[#This Row],[UID]])&gt;1,"Duplicate","")</f>
        <v>Duplicate</v>
      </c>
      <c r="U1507" s="42" t="str">
        <f>_xlfn.XLOOKUP(tbl_PV_Milestones[[#This Row],[Work ID]],tbl_PV_Meta[Work ID '#],tbl_PV_Meta[Sub-Portfolio])</f>
        <v>Sub-Portfolio 7</v>
      </c>
      <c r="V1507" s="41">
        <f>IF(MONTH(tbl_PV_Milestones[[#This Row],[Baseline Date]])&lt;7,YEAR(tbl_PV_Milestones[[#This Row],[Baseline Date]]),YEAR(tbl_PV_Milestones[[#This Row],[Baseline Date]])+1)</f>
        <v>2024</v>
      </c>
      <c r="W1507" s="41">
        <f>IF(MONTH(tbl_PV_Milestones[[#This Row],[Actual/Schedule Finish]])&lt;7,YEAR(tbl_PV_Milestones[[#This Row],[Actual/Schedule Finish]]),YEAR(tbl_PV_Milestones[[#This Row],[Actual/Schedule Finish]])+1)</f>
        <v>2024</v>
      </c>
      <c r="X1507" s="41" t="str">
        <f>IF(OR(tbl_PV_Milestones[[#This Row],[Project Status]]="Completed",tbl_PV_Milestones[[#This Row],[Project Status]]="Assumed Completed"),"Yes","No")</f>
        <v>Yes</v>
      </c>
      <c r="Y1507" s="41">
        <f>IF(tbl_PV_Milestones[[#This Row],[Baseline Date]]="",1,0)</f>
        <v>0</v>
      </c>
      <c r="Z1507" s="41">
        <f>IF(tbl_PV_Milestones[[#This Row],[Baseline Date]]&lt;PV_Meta!$B$7,1,0)</f>
        <v>1</v>
      </c>
      <c r="AA1507" s="41">
        <f>IF(tbl_PV_Milestones[[#This Row],[Complete]]="Yes",1,0)</f>
        <v>1</v>
      </c>
      <c r="AB1507" s="41">
        <f>IF(AND(tbl_PV_Milestones[[#This Row],[BL FY]]=2025,tbl_PV_Milestones[[#This Row],[Baseline Date]]&lt;PV_Meta!$B$7),1,0)</f>
        <v>0</v>
      </c>
      <c r="AC1507" s="41">
        <f>IF(AND(tbl_PV_Milestones[[#This Row],[Planned YTD]]=1,tbl_PV_Milestones[[#This Row],[Complete]]="Yes"),1,0)</f>
        <v>0</v>
      </c>
      <c r="AD1507" s="41">
        <f>IF(AND(tbl_PV_Milestones[[#This Row],[Actual/Schedule Finish]]&lt;PV_Meta!$B$7,tbl_PV_Milestones[[#This Row],[Complete]]="No",tbl_PV_Milestones[[#This Row],[Project Status]]&lt;&gt;"On Hold"),1,0)</f>
        <v>0</v>
      </c>
      <c r="AE1507" s="41">
        <f>IF(AND(tbl_PV_Milestones[[#This Row],[Actual/Schedule Finish]]&gt;tbl_PV_Milestones[[#This Row],[Baseline Date]],tbl_PV_Milestones[[#This Row],[Complete]]="No",tbl_PV_Milestones[[#This Row],[Project Status]]&lt;&gt;"On Hold",tbl_PV_Milestones[[#This Row],[Overdue]]=0,tbl_PV_Milestones[[#This Row],[To be Baselined]]&lt;&gt;1),1,0)</f>
        <v>0</v>
      </c>
      <c r="AF1507" s="41">
        <f>IF(AND(tbl_PV_Milestones[[#This Row],[BL FY]]=2025,tbl_PV_Milestones[[#This Row],[Finish FY]]&gt;2025),1,0)</f>
        <v>0</v>
      </c>
      <c r="AG1507" s="56" t="str">
        <f>_xlfn.XLOOKUP(tbl_PV_Milestones[[#This Row],[Work ID]],tbl_PV_Meta[Work ID '#],tbl_PV_Meta[Project Manager/Owner],,0)</f>
        <v>Project Manager 14</v>
      </c>
      <c r="AH1507" s="6"/>
    </row>
    <row r="1508" spans="4:34" x14ac:dyDescent="0.25">
      <c r="D1508" s="6" t="s">
        <v>806</v>
      </c>
      <c r="E1508" s="6" t="s">
        <v>503</v>
      </c>
      <c r="F1508" s="6" t="s">
        <v>1748</v>
      </c>
      <c r="G1508" s="6" t="s">
        <v>565</v>
      </c>
      <c r="H1508" s="6" t="s">
        <v>519</v>
      </c>
      <c r="I1508" s="6" t="s">
        <v>522</v>
      </c>
      <c r="J1508" s="6" t="s">
        <v>806</v>
      </c>
      <c r="K1508" s="6" t="s">
        <v>39</v>
      </c>
      <c r="L1508" s="6" t="s">
        <v>83</v>
      </c>
      <c r="M1508" s="43"/>
      <c r="N1508" s="44" t="s">
        <v>1979</v>
      </c>
      <c r="O1508" s="39">
        <v>45413.708333333299</v>
      </c>
      <c r="P1508" s="39">
        <v>45413.708333333299</v>
      </c>
      <c r="Q1508" s="6">
        <v>0</v>
      </c>
      <c r="R1508" s="6">
        <v>0</v>
      </c>
      <c r="S1508" s="45" t="e">
        <f>_xlfn.CONCAT(#REF!,TRIM(tbl_PV_Milestones[[#This Row],[Milestone Description]]))</f>
        <v>#REF!</v>
      </c>
      <c r="T1508" s="84" t="str">
        <f>IF(COUNTIF(tbl_PV_Milestones[UID],tbl_PV_Milestones[[#This Row],[UID]])&gt;1,"Duplicate","")</f>
        <v>Duplicate</v>
      </c>
      <c r="U1508" s="42" t="str">
        <f>_xlfn.XLOOKUP(tbl_PV_Milestones[[#This Row],[Work ID]],tbl_PV_Meta[Work ID '#],tbl_PV_Meta[Sub-Portfolio])</f>
        <v>Sub-Portfolio 7</v>
      </c>
      <c r="V1508" s="41">
        <f>IF(MONTH(tbl_PV_Milestones[[#This Row],[Baseline Date]])&lt;7,YEAR(tbl_PV_Milestones[[#This Row],[Baseline Date]]),YEAR(tbl_PV_Milestones[[#This Row],[Baseline Date]])+1)</f>
        <v>2024</v>
      </c>
      <c r="W1508" s="41">
        <f>IF(MONTH(tbl_PV_Milestones[[#This Row],[Actual/Schedule Finish]])&lt;7,YEAR(tbl_PV_Milestones[[#This Row],[Actual/Schedule Finish]]),YEAR(tbl_PV_Milestones[[#This Row],[Actual/Schedule Finish]])+1)</f>
        <v>2024</v>
      </c>
      <c r="X1508" s="41" t="str">
        <f>IF(OR(tbl_PV_Milestones[[#This Row],[Project Status]]="Completed",tbl_PV_Milestones[[#This Row],[Project Status]]="Assumed Completed"),"Yes","No")</f>
        <v>Yes</v>
      </c>
      <c r="Y1508" s="41">
        <f>IF(tbl_PV_Milestones[[#This Row],[Baseline Date]]="",1,0)</f>
        <v>0</v>
      </c>
      <c r="Z1508" s="41">
        <f>IF(tbl_PV_Milestones[[#This Row],[Baseline Date]]&lt;PV_Meta!$B$7,1,0)</f>
        <v>1</v>
      </c>
      <c r="AA1508" s="41">
        <f>IF(tbl_PV_Milestones[[#This Row],[Complete]]="Yes",1,0)</f>
        <v>1</v>
      </c>
      <c r="AB1508" s="41">
        <f>IF(AND(tbl_PV_Milestones[[#This Row],[BL FY]]=2025,tbl_PV_Milestones[[#This Row],[Baseline Date]]&lt;PV_Meta!$B$7),1,0)</f>
        <v>0</v>
      </c>
      <c r="AC1508" s="41">
        <f>IF(AND(tbl_PV_Milestones[[#This Row],[Planned YTD]]=1,tbl_PV_Milestones[[#This Row],[Complete]]="Yes"),1,0)</f>
        <v>0</v>
      </c>
      <c r="AD1508" s="41">
        <f>IF(AND(tbl_PV_Milestones[[#This Row],[Actual/Schedule Finish]]&lt;PV_Meta!$B$7,tbl_PV_Milestones[[#This Row],[Complete]]="No",tbl_PV_Milestones[[#This Row],[Project Status]]&lt;&gt;"On Hold"),1,0)</f>
        <v>0</v>
      </c>
      <c r="AE1508" s="41">
        <f>IF(AND(tbl_PV_Milestones[[#This Row],[Actual/Schedule Finish]]&gt;tbl_PV_Milestones[[#This Row],[Baseline Date]],tbl_PV_Milestones[[#This Row],[Complete]]="No",tbl_PV_Milestones[[#This Row],[Project Status]]&lt;&gt;"On Hold",tbl_PV_Milestones[[#This Row],[Overdue]]=0,tbl_PV_Milestones[[#This Row],[To be Baselined]]&lt;&gt;1),1,0)</f>
        <v>0</v>
      </c>
      <c r="AF1508" s="41">
        <f>IF(AND(tbl_PV_Milestones[[#This Row],[BL FY]]=2025,tbl_PV_Milestones[[#This Row],[Finish FY]]&gt;2025),1,0)</f>
        <v>0</v>
      </c>
      <c r="AG1508" s="56" t="str">
        <f>_xlfn.XLOOKUP(tbl_PV_Milestones[[#This Row],[Work ID]],tbl_PV_Meta[Work ID '#],tbl_PV_Meta[Project Manager/Owner],,0)</f>
        <v>Project Manager 14</v>
      </c>
      <c r="AH1508" s="6"/>
    </row>
    <row r="1509" spans="4:34" x14ac:dyDescent="0.25">
      <c r="D1509" s="6" t="s">
        <v>806</v>
      </c>
      <c r="E1509" s="6" t="s">
        <v>503</v>
      </c>
      <c r="F1509" s="6" t="s">
        <v>1748</v>
      </c>
      <c r="G1509" s="6" t="s">
        <v>630</v>
      </c>
      <c r="H1509" s="6" t="s">
        <v>505</v>
      </c>
      <c r="I1509" s="6" t="s">
        <v>522</v>
      </c>
      <c r="J1509" s="6" t="s">
        <v>806</v>
      </c>
      <c r="K1509" s="6" t="s">
        <v>39</v>
      </c>
      <c r="L1509" s="6" t="s">
        <v>83</v>
      </c>
      <c r="M1509" s="43"/>
      <c r="N1509" s="44" t="s">
        <v>1979</v>
      </c>
      <c r="O1509" s="39">
        <v>45436.708333333299</v>
      </c>
      <c r="P1509" s="39">
        <v>45436.708333333299</v>
      </c>
      <c r="Q1509" s="6">
        <v>0</v>
      </c>
      <c r="R1509" s="6">
        <v>0</v>
      </c>
      <c r="S1509" s="45" t="e">
        <f>_xlfn.CONCAT(#REF!,TRIM(tbl_PV_Milestones[[#This Row],[Milestone Description]]))</f>
        <v>#REF!</v>
      </c>
      <c r="T1509" s="84" t="str">
        <f>IF(COUNTIF(tbl_PV_Milestones[UID],tbl_PV_Milestones[[#This Row],[UID]])&gt;1,"Duplicate","")</f>
        <v>Duplicate</v>
      </c>
      <c r="U1509" s="42" t="str">
        <f>_xlfn.XLOOKUP(tbl_PV_Milestones[[#This Row],[Work ID]],tbl_PV_Meta[Work ID '#],tbl_PV_Meta[Sub-Portfolio])</f>
        <v>Sub-Portfolio 7</v>
      </c>
      <c r="V1509" s="41">
        <f>IF(MONTH(tbl_PV_Milestones[[#This Row],[Baseline Date]])&lt;7,YEAR(tbl_PV_Milestones[[#This Row],[Baseline Date]]),YEAR(tbl_PV_Milestones[[#This Row],[Baseline Date]])+1)</f>
        <v>2024</v>
      </c>
      <c r="W1509" s="41">
        <f>IF(MONTH(tbl_PV_Milestones[[#This Row],[Actual/Schedule Finish]])&lt;7,YEAR(tbl_PV_Milestones[[#This Row],[Actual/Schedule Finish]]),YEAR(tbl_PV_Milestones[[#This Row],[Actual/Schedule Finish]])+1)</f>
        <v>2024</v>
      </c>
      <c r="X1509" s="41" t="str">
        <f>IF(OR(tbl_PV_Milestones[[#This Row],[Project Status]]="Completed",tbl_PV_Milestones[[#This Row],[Project Status]]="Assumed Completed"),"Yes","No")</f>
        <v>Yes</v>
      </c>
      <c r="Y1509" s="41">
        <f>IF(tbl_PV_Milestones[[#This Row],[Baseline Date]]="",1,0)</f>
        <v>0</v>
      </c>
      <c r="Z1509" s="41">
        <f>IF(tbl_PV_Milestones[[#This Row],[Baseline Date]]&lt;PV_Meta!$B$7,1,0)</f>
        <v>1</v>
      </c>
      <c r="AA1509" s="41">
        <f>IF(tbl_PV_Milestones[[#This Row],[Complete]]="Yes",1,0)</f>
        <v>1</v>
      </c>
      <c r="AB1509" s="41">
        <f>IF(AND(tbl_PV_Milestones[[#This Row],[BL FY]]=2025,tbl_PV_Milestones[[#This Row],[Baseline Date]]&lt;PV_Meta!$B$7),1,0)</f>
        <v>0</v>
      </c>
      <c r="AC1509" s="41">
        <f>IF(AND(tbl_PV_Milestones[[#This Row],[Planned YTD]]=1,tbl_PV_Milestones[[#This Row],[Complete]]="Yes"),1,0)</f>
        <v>0</v>
      </c>
      <c r="AD1509" s="41">
        <f>IF(AND(tbl_PV_Milestones[[#This Row],[Actual/Schedule Finish]]&lt;PV_Meta!$B$7,tbl_PV_Milestones[[#This Row],[Complete]]="No",tbl_PV_Milestones[[#This Row],[Project Status]]&lt;&gt;"On Hold"),1,0)</f>
        <v>0</v>
      </c>
      <c r="AE1509" s="41">
        <f>IF(AND(tbl_PV_Milestones[[#This Row],[Actual/Schedule Finish]]&gt;tbl_PV_Milestones[[#This Row],[Baseline Date]],tbl_PV_Milestones[[#This Row],[Complete]]="No",tbl_PV_Milestones[[#This Row],[Project Status]]&lt;&gt;"On Hold",tbl_PV_Milestones[[#This Row],[Overdue]]=0,tbl_PV_Milestones[[#This Row],[To be Baselined]]&lt;&gt;1),1,0)</f>
        <v>0</v>
      </c>
      <c r="AF1509" s="41">
        <f>IF(AND(tbl_PV_Milestones[[#This Row],[BL FY]]=2025,tbl_PV_Milestones[[#This Row],[Finish FY]]&gt;2025),1,0)</f>
        <v>0</v>
      </c>
      <c r="AG1509" s="56" t="str">
        <f>_xlfn.XLOOKUP(tbl_PV_Milestones[[#This Row],[Work ID]],tbl_PV_Meta[Work ID '#],tbl_PV_Meta[Project Manager/Owner],,0)</f>
        <v>Project Manager 14</v>
      </c>
      <c r="AH1509" s="6"/>
    </row>
    <row r="1510" spans="4:34" x14ac:dyDescent="0.25">
      <c r="D1510" s="6" t="s">
        <v>806</v>
      </c>
      <c r="E1510" s="6" t="s">
        <v>503</v>
      </c>
      <c r="F1510" s="6" t="s">
        <v>1748</v>
      </c>
      <c r="G1510" s="6" t="s">
        <v>521</v>
      </c>
      <c r="H1510" s="6" t="s">
        <v>505</v>
      </c>
      <c r="I1510" s="6" t="s">
        <v>522</v>
      </c>
      <c r="J1510" s="6" t="s">
        <v>806</v>
      </c>
      <c r="K1510" s="6" t="s">
        <v>39</v>
      </c>
      <c r="L1510" s="6" t="s">
        <v>83</v>
      </c>
      <c r="M1510" s="43"/>
      <c r="N1510" s="44" t="s">
        <v>1979</v>
      </c>
      <c r="O1510" s="39">
        <v>45443.708333333299</v>
      </c>
      <c r="P1510" s="39">
        <v>45443.708333333299</v>
      </c>
      <c r="Q1510" s="6">
        <v>0</v>
      </c>
      <c r="R1510" s="6">
        <v>0</v>
      </c>
      <c r="S1510" s="45" t="e">
        <f>_xlfn.CONCAT(#REF!,TRIM(tbl_PV_Milestones[[#This Row],[Milestone Description]]))</f>
        <v>#REF!</v>
      </c>
      <c r="T1510" s="84" t="str">
        <f>IF(COUNTIF(tbl_PV_Milestones[UID],tbl_PV_Milestones[[#This Row],[UID]])&gt;1,"Duplicate","")</f>
        <v>Duplicate</v>
      </c>
      <c r="U1510" s="42" t="str">
        <f>_xlfn.XLOOKUP(tbl_PV_Milestones[[#This Row],[Work ID]],tbl_PV_Meta[Work ID '#],tbl_PV_Meta[Sub-Portfolio])</f>
        <v>Sub-Portfolio 7</v>
      </c>
      <c r="V1510" s="41">
        <f>IF(MONTH(tbl_PV_Milestones[[#This Row],[Baseline Date]])&lt;7,YEAR(tbl_PV_Milestones[[#This Row],[Baseline Date]]),YEAR(tbl_PV_Milestones[[#This Row],[Baseline Date]])+1)</f>
        <v>2024</v>
      </c>
      <c r="W1510" s="41">
        <f>IF(MONTH(tbl_PV_Milestones[[#This Row],[Actual/Schedule Finish]])&lt;7,YEAR(tbl_PV_Milestones[[#This Row],[Actual/Schedule Finish]]),YEAR(tbl_PV_Milestones[[#This Row],[Actual/Schedule Finish]])+1)</f>
        <v>2024</v>
      </c>
      <c r="X1510" s="41" t="str">
        <f>IF(OR(tbl_PV_Milestones[[#This Row],[Project Status]]="Completed",tbl_PV_Milestones[[#This Row],[Project Status]]="Assumed Completed"),"Yes","No")</f>
        <v>Yes</v>
      </c>
      <c r="Y1510" s="41">
        <f>IF(tbl_PV_Milestones[[#This Row],[Baseline Date]]="",1,0)</f>
        <v>0</v>
      </c>
      <c r="Z1510" s="41">
        <f>IF(tbl_PV_Milestones[[#This Row],[Baseline Date]]&lt;PV_Meta!$B$7,1,0)</f>
        <v>1</v>
      </c>
      <c r="AA1510" s="41">
        <f>IF(tbl_PV_Milestones[[#This Row],[Complete]]="Yes",1,0)</f>
        <v>1</v>
      </c>
      <c r="AB1510" s="41">
        <f>IF(AND(tbl_PV_Milestones[[#This Row],[BL FY]]=2025,tbl_PV_Milestones[[#This Row],[Baseline Date]]&lt;PV_Meta!$B$7),1,0)</f>
        <v>0</v>
      </c>
      <c r="AC1510" s="41">
        <f>IF(AND(tbl_PV_Milestones[[#This Row],[Planned YTD]]=1,tbl_PV_Milestones[[#This Row],[Complete]]="Yes"),1,0)</f>
        <v>0</v>
      </c>
      <c r="AD1510" s="41">
        <f>IF(AND(tbl_PV_Milestones[[#This Row],[Actual/Schedule Finish]]&lt;PV_Meta!$B$7,tbl_PV_Milestones[[#This Row],[Complete]]="No",tbl_PV_Milestones[[#This Row],[Project Status]]&lt;&gt;"On Hold"),1,0)</f>
        <v>0</v>
      </c>
      <c r="AE1510" s="41">
        <f>IF(AND(tbl_PV_Milestones[[#This Row],[Actual/Schedule Finish]]&gt;tbl_PV_Milestones[[#This Row],[Baseline Date]],tbl_PV_Milestones[[#This Row],[Complete]]="No",tbl_PV_Milestones[[#This Row],[Project Status]]&lt;&gt;"On Hold",tbl_PV_Milestones[[#This Row],[Overdue]]=0,tbl_PV_Milestones[[#This Row],[To be Baselined]]&lt;&gt;1),1,0)</f>
        <v>0</v>
      </c>
      <c r="AF1510" s="41">
        <f>IF(AND(tbl_PV_Milestones[[#This Row],[BL FY]]=2025,tbl_PV_Milestones[[#This Row],[Finish FY]]&gt;2025),1,0)</f>
        <v>0</v>
      </c>
      <c r="AG1510" s="56" t="str">
        <f>_xlfn.XLOOKUP(tbl_PV_Milestones[[#This Row],[Work ID]],tbl_PV_Meta[Work ID '#],tbl_PV_Meta[Project Manager/Owner],,0)</f>
        <v>Project Manager 14</v>
      </c>
      <c r="AH1510" s="6"/>
    </row>
    <row r="1511" spans="4:34" x14ac:dyDescent="0.25">
      <c r="D1511" s="6" t="s">
        <v>806</v>
      </c>
      <c r="E1511" s="6" t="s">
        <v>503</v>
      </c>
      <c r="F1511" s="6" t="s">
        <v>1748</v>
      </c>
      <c r="G1511" s="6" t="s">
        <v>566</v>
      </c>
      <c r="H1511" s="6" t="s">
        <v>505</v>
      </c>
      <c r="I1511" s="6" t="s">
        <v>522</v>
      </c>
      <c r="J1511" s="6" t="s">
        <v>806</v>
      </c>
      <c r="K1511" s="6" t="s">
        <v>39</v>
      </c>
      <c r="L1511" s="6" t="s">
        <v>83</v>
      </c>
      <c r="M1511" s="43"/>
      <c r="N1511" s="44" t="s">
        <v>1979</v>
      </c>
      <c r="O1511" s="39">
        <v>45413.708333333299</v>
      </c>
      <c r="P1511" s="39">
        <v>45413.708333333299</v>
      </c>
      <c r="Q1511" s="6">
        <v>0</v>
      </c>
      <c r="R1511" s="6">
        <v>0</v>
      </c>
      <c r="S1511" s="45" t="e">
        <f>_xlfn.CONCAT(#REF!,TRIM(tbl_PV_Milestones[[#This Row],[Milestone Description]]))</f>
        <v>#REF!</v>
      </c>
      <c r="T1511" s="84" t="str">
        <f>IF(COUNTIF(tbl_PV_Milestones[UID],tbl_PV_Milestones[[#This Row],[UID]])&gt;1,"Duplicate","")</f>
        <v>Duplicate</v>
      </c>
      <c r="U1511" s="42" t="str">
        <f>_xlfn.XLOOKUP(tbl_PV_Milestones[[#This Row],[Work ID]],tbl_PV_Meta[Work ID '#],tbl_PV_Meta[Sub-Portfolio])</f>
        <v>Sub-Portfolio 7</v>
      </c>
      <c r="V1511" s="41">
        <f>IF(MONTH(tbl_PV_Milestones[[#This Row],[Baseline Date]])&lt;7,YEAR(tbl_PV_Milestones[[#This Row],[Baseline Date]]),YEAR(tbl_PV_Milestones[[#This Row],[Baseline Date]])+1)</f>
        <v>2024</v>
      </c>
      <c r="W1511" s="41">
        <f>IF(MONTH(tbl_PV_Milestones[[#This Row],[Actual/Schedule Finish]])&lt;7,YEAR(tbl_PV_Milestones[[#This Row],[Actual/Schedule Finish]]),YEAR(tbl_PV_Milestones[[#This Row],[Actual/Schedule Finish]])+1)</f>
        <v>2024</v>
      </c>
      <c r="X1511" s="41" t="str">
        <f>IF(OR(tbl_PV_Milestones[[#This Row],[Project Status]]="Completed",tbl_PV_Milestones[[#This Row],[Project Status]]="Assumed Completed"),"Yes","No")</f>
        <v>Yes</v>
      </c>
      <c r="Y1511" s="41">
        <f>IF(tbl_PV_Milestones[[#This Row],[Baseline Date]]="",1,0)</f>
        <v>0</v>
      </c>
      <c r="Z1511" s="41">
        <f>IF(tbl_PV_Milestones[[#This Row],[Baseline Date]]&lt;PV_Meta!$B$7,1,0)</f>
        <v>1</v>
      </c>
      <c r="AA1511" s="41">
        <f>IF(tbl_PV_Milestones[[#This Row],[Complete]]="Yes",1,0)</f>
        <v>1</v>
      </c>
      <c r="AB1511" s="41">
        <f>IF(AND(tbl_PV_Milestones[[#This Row],[BL FY]]=2025,tbl_PV_Milestones[[#This Row],[Baseline Date]]&lt;PV_Meta!$B$7),1,0)</f>
        <v>0</v>
      </c>
      <c r="AC1511" s="41">
        <f>IF(AND(tbl_PV_Milestones[[#This Row],[Planned YTD]]=1,tbl_PV_Milestones[[#This Row],[Complete]]="Yes"),1,0)</f>
        <v>0</v>
      </c>
      <c r="AD1511" s="41">
        <f>IF(AND(tbl_PV_Milestones[[#This Row],[Actual/Schedule Finish]]&lt;PV_Meta!$B$7,tbl_PV_Milestones[[#This Row],[Complete]]="No",tbl_PV_Milestones[[#This Row],[Project Status]]&lt;&gt;"On Hold"),1,0)</f>
        <v>0</v>
      </c>
      <c r="AE1511" s="41">
        <f>IF(AND(tbl_PV_Milestones[[#This Row],[Actual/Schedule Finish]]&gt;tbl_PV_Milestones[[#This Row],[Baseline Date]],tbl_PV_Milestones[[#This Row],[Complete]]="No",tbl_PV_Milestones[[#This Row],[Project Status]]&lt;&gt;"On Hold",tbl_PV_Milestones[[#This Row],[Overdue]]=0,tbl_PV_Milestones[[#This Row],[To be Baselined]]&lt;&gt;1),1,0)</f>
        <v>0</v>
      </c>
      <c r="AF1511" s="41">
        <f>IF(AND(tbl_PV_Milestones[[#This Row],[BL FY]]=2025,tbl_PV_Milestones[[#This Row],[Finish FY]]&gt;2025),1,0)</f>
        <v>0</v>
      </c>
      <c r="AG1511" s="56" t="str">
        <f>_xlfn.XLOOKUP(tbl_PV_Milestones[[#This Row],[Work ID]],tbl_PV_Meta[Work ID '#],tbl_PV_Meta[Project Manager/Owner],,0)</f>
        <v>Project Manager 14</v>
      </c>
      <c r="AH1511" s="6"/>
    </row>
    <row r="1512" spans="4:34" x14ac:dyDescent="0.25">
      <c r="D1512" s="6" t="s">
        <v>806</v>
      </c>
      <c r="E1512" s="6" t="s">
        <v>503</v>
      </c>
      <c r="F1512" s="6" t="s">
        <v>1748</v>
      </c>
      <c r="G1512" s="6" t="s">
        <v>572</v>
      </c>
      <c r="H1512" s="6" t="s">
        <v>505</v>
      </c>
      <c r="I1512" s="6" t="s">
        <v>522</v>
      </c>
      <c r="J1512" s="6" t="s">
        <v>806</v>
      </c>
      <c r="K1512" s="6" t="s">
        <v>39</v>
      </c>
      <c r="L1512" s="6" t="s">
        <v>83</v>
      </c>
      <c r="M1512" s="43"/>
      <c r="N1512" s="44" t="s">
        <v>1979</v>
      </c>
      <c r="O1512" s="39">
        <v>45413.708333333299</v>
      </c>
      <c r="P1512" s="39">
        <v>45413.708333333299</v>
      </c>
      <c r="Q1512" s="6">
        <v>0</v>
      </c>
      <c r="R1512" s="6">
        <v>0</v>
      </c>
      <c r="S1512" s="45" t="e">
        <f>_xlfn.CONCAT(#REF!,TRIM(tbl_PV_Milestones[[#This Row],[Milestone Description]]))</f>
        <v>#REF!</v>
      </c>
      <c r="T1512" s="84" t="str">
        <f>IF(COUNTIF(tbl_PV_Milestones[UID],tbl_PV_Milestones[[#This Row],[UID]])&gt;1,"Duplicate","")</f>
        <v>Duplicate</v>
      </c>
      <c r="U1512" s="42" t="str">
        <f>_xlfn.XLOOKUP(tbl_PV_Milestones[[#This Row],[Work ID]],tbl_PV_Meta[Work ID '#],tbl_PV_Meta[Sub-Portfolio])</f>
        <v>Sub-Portfolio 7</v>
      </c>
      <c r="V1512" s="41">
        <f>IF(MONTH(tbl_PV_Milestones[[#This Row],[Baseline Date]])&lt;7,YEAR(tbl_PV_Milestones[[#This Row],[Baseline Date]]),YEAR(tbl_PV_Milestones[[#This Row],[Baseline Date]])+1)</f>
        <v>2024</v>
      </c>
      <c r="W1512" s="41">
        <f>IF(MONTH(tbl_PV_Milestones[[#This Row],[Actual/Schedule Finish]])&lt;7,YEAR(tbl_PV_Milestones[[#This Row],[Actual/Schedule Finish]]),YEAR(tbl_PV_Milestones[[#This Row],[Actual/Schedule Finish]])+1)</f>
        <v>2024</v>
      </c>
      <c r="X1512" s="41" t="str">
        <f>IF(OR(tbl_PV_Milestones[[#This Row],[Project Status]]="Completed",tbl_PV_Milestones[[#This Row],[Project Status]]="Assumed Completed"),"Yes","No")</f>
        <v>Yes</v>
      </c>
      <c r="Y1512" s="41">
        <f>IF(tbl_PV_Milestones[[#This Row],[Baseline Date]]="",1,0)</f>
        <v>0</v>
      </c>
      <c r="Z1512" s="41">
        <f>IF(tbl_PV_Milestones[[#This Row],[Baseline Date]]&lt;PV_Meta!$B$7,1,0)</f>
        <v>1</v>
      </c>
      <c r="AA1512" s="41">
        <f>IF(tbl_PV_Milestones[[#This Row],[Complete]]="Yes",1,0)</f>
        <v>1</v>
      </c>
      <c r="AB1512" s="41">
        <f>IF(AND(tbl_PV_Milestones[[#This Row],[BL FY]]=2025,tbl_PV_Milestones[[#This Row],[Baseline Date]]&lt;PV_Meta!$B$7),1,0)</f>
        <v>0</v>
      </c>
      <c r="AC1512" s="41">
        <f>IF(AND(tbl_PV_Milestones[[#This Row],[Planned YTD]]=1,tbl_PV_Milestones[[#This Row],[Complete]]="Yes"),1,0)</f>
        <v>0</v>
      </c>
      <c r="AD1512" s="41">
        <f>IF(AND(tbl_PV_Milestones[[#This Row],[Actual/Schedule Finish]]&lt;PV_Meta!$B$7,tbl_PV_Milestones[[#This Row],[Complete]]="No",tbl_PV_Milestones[[#This Row],[Project Status]]&lt;&gt;"On Hold"),1,0)</f>
        <v>0</v>
      </c>
      <c r="AE1512" s="41">
        <f>IF(AND(tbl_PV_Milestones[[#This Row],[Actual/Schedule Finish]]&gt;tbl_PV_Milestones[[#This Row],[Baseline Date]],tbl_PV_Milestones[[#This Row],[Complete]]="No",tbl_PV_Milestones[[#This Row],[Project Status]]&lt;&gt;"On Hold",tbl_PV_Milestones[[#This Row],[Overdue]]=0,tbl_PV_Milestones[[#This Row],[To be Baselined]]&lt;&gt;1),1,0)</f>
        <v>0</v>
      </c>
      <c r="AF1512" s="41">
        <f>IF(AND(tbl_PV_Milestones[[#This Row],[BL FY]]=2025,tbl_PV_Milestones[[#This Row],[Finish FY]]&gt;2025),1,0)</f>
        <v>0</v>
      </c>
      <c r="AG1512" s="56" t="str">
        <f>_xlfn.XLOOKUP(tbl_PV_Milestones[[#This Row],[Work ID]],tbl_PV_Meta[Work ID '#],tbl_PV_Meta[Project Manager/Owner],,0)</f>
        <v>Project Manager 14</v>
      </c>
      <c r="AH1512" s="6"/>
    </row>
    <row r="1513" spans="4:34" x14ac:dyDescent="0.25">
      <c r="D1513" s="6" t="s">
        <v>806</v>
      </c>
      <c r="E1513" s="6" t="s">
        <v>503</v>
      </c>
      <c r="F1513" s="6" t="s">
        <v>1748</v>
      </c>
      <c r="G1513" s="6" t="s">
        <v>743</v>
      </c>
      <c r="H1513" s="6" t="s">
        <v>505</v>
      </c>
      <c r="I1513" s="6" t="s">
        <v>522</v>
      </c>
      <c r="J1513" s="6" t="s">
        <v>806</v>
      </c>
      <c r="K1513" s="6" t="s">
        <v>39</v>
      </c>
      <c r="L1513" s="6" t="s">
        <v>83</v>
      </c>
      <c r="M1513" s="43"/>
      <c r="N1513" s="44" t="s">
        <v>1979</v>
      </c>
      <c r="O1513" s="39">
        <v>45413.708333333299</v>
      </c>
      <c r="P1513" s="39">
        <v>45413.708333333299</v>
      </c>
      <c r="Q1513" s="6">
        <v>0</v>
      </c>
      <c r="R1513" s="6">
        <v>0</v>
      </c>
      <c r="S1513" s="45" t="e">
        <f>_xlfn.CONCAT(#REF!,TRIM(tbl_PV_Milestones[[#This Row],[Milestone Description]]))</f>
        <v>#REF!</v>
      </c>
      <c r="T1513" s="84" t="str">
        <f>IF(COUNTIF(tbl_PV_Milestones[UID],tbl_PV_Milestones[[#This Row],[UID]])&gt;1,"Duplicate","")</f>
        <v>Duplicate</v>
      </c>
      <c r="U1513" s="42" t="str">
        <f>_xlfn.XLOOKUP(tbl_PV_Milestones[[#This Row],[Work ID]],tbl_PV_Meta[Work ID '#],tbl_PV_Meta[Sub-Portfolio])</f>
        <v>Sub-Portfolio 7</v>
      </c>
      <c r="V1513" s="41">
        <f>IF(MONTH(tbl_PV_Milestones[[#This Row],[Baseline Date]])&lt;7,YEAR(tbl_PV_Milestones[[#This Row],[Baseline Date]]),YEAR(tbl_PV_Milestones[[#This Row],[Baseline Date]])+1)</f>
        <v>2024</v>
      </c>
      <c r="W1513" s="41">
        <f>IF(MONTH(tbl_PV_Milestones[[#This Row],[Actual/Schedule Finish]])&lt;7,YEAR(tbl_PV_Milestones[[#This Row],[Actual/Schedule Finish]]),YEAR(tbl_PV_Milestones[[#This Row],[Actual/Schedule Finish]])+1)</f>
        <v>2024</v>
      </c>
      <c r="X1513" s="41" t="str">
        <f>IF(OR(tbl_PV_Milestones[[#This Row],[Project Status]]="Completed",tbl_PV_Milestones[[#This Row],[Project Status]]="Assumed Completed"),"Yes","No")</f>
        <v>Yes</v>
      </c>
      <c r="Y1513" s="41">
        <f>IF(tbl_PV_Milestones[[#This Row],[Baseline Date]]="",1,0)</f>
        <v>0</v>
      </c>
      <c r="Z1513" s="41">
        <f>IF(tbl_PV_Milestones[[#This Row],[Baseline Date]]&lt;PV_Meta!$B$7,1,0)</f>
        <v>1</v>
      </c>
      <c r="AA1513" s="41">
        <f>IF(tbl_PV_Milestones[[#This Row],[Complete]]="Yes",1,0)</f>
        <v>1</v>
      </c>
      <c r="AB1513" s="41">
        <f>IF(AND(tbl_PV_Milestones[[#This Row],[BL FY]]=2025,tbl_PV_Milestones[[#This Row],[Baseline Date]]&lt;PV_Meta!$B$7),1,0)</f>
        <v>0</v>
      </c>
      <c r="AC1513" s="41">
        <f>IF(AND(tbl_PV_Milestones[[#This Row],[Planned YTD]]=1,tbl_PV_Milestones[[#This Row],[Complete]]="Yes"),1,0)</f>
        <v>0</v>
      </c>
      <c r="AD1513" s="41">
        <f>IF(AND(tbl_PV_Milestones[[#This Row],[Actual/Schedule Finish]]&lt;PV_Meta!$B$7,tbl_PV_Milestones[[#This Row],[Complete]]="No",tbl_PV_Milestones[[#This Row],[Project Status]]&lt;&gt;"On Hold"),1,0)</f>
        <v>0</v>
      </c>
      <c r="AE1513" s="41">
        <f>IF(AND(tbl_PV_Milestones[[#This Row],[Actual/Schedule Finish]]&gt;tbl_PV_Milestones[[#This Row],[Baseline Date]],tbl_PV_Milestones[[#This Row],[Complete]]="No",tbl_PV_Milestones[[#This Row],[Project Status]]&lt;&gt;"On Hold",tbl_PV_Milestones[[#This Row],[Overdue]]=0,tbl_PV_Milestones[[#This Row],[To be Baselined]]&lt;&gt;1),1,0)</f>
        <v>0</v>
      </c>
      <c r="AF1513" s="41">
        <f>IF(AND(tbl_PV_Milestones[[#This Row],[BL FY]]=2025,tbl_PV_Milestones[[#This Row],[Finish FY]]&gt;2025),1,0)</f>
        <v>0</v>
      </c>
      <c r="AG1513" s="56" t="str">
        <f>_xlfn.XLOOKUP(tbl_PV_Milestones[[#This Row],[Work ID]],tbl_PV_Meta[Work ID '#],tbl_PV_Meta[Project Manager/Owner],,0)</f>
        <v>Project Manager 14</v>
      </c>
      <c r="AH1513" s="6"/>
    </row>
    <row r="1514" spans="4:34" x14ac:dyDescent="0.25">
      <c r="D1514" s="6" t="s">
        <v>806</v>
      </c>
      <c r="E1514" s="6" t="s">
        <v>503</v>
      </c>
      <c r="F1514" s="6" t="s">
        <v>1748</v>
      </c>
      <c r="G1514" s="6" t="s">
        <v>595</v>
      </c>
      <c r="H1514" s="6" t="s">
        <v>505</v>
      </c>
      <c r="I1514" s="6" t="s">
        <v>522</v>
      </c>
      <c r="J1514" s="6" t="s">
        <v>806</v>
      </c>
      <c r="K1514" s="6" t="s">
        <v>39</v>
      </c>
      <c r="L1514" s="6" t="s">
        <v>83</v>
      </c>
      <c r="M1514" s="43"/>
      <c r="N1514" s="44" t="s">
        <v>1979</v>
      </c>
      <c r="O1514" s="39">
        <v>45413.708333333299</v>
      </c>
      <c r="P1514" s="39">
        <v>45413.708333333299</v>
      </c>
      <c r="Q1514" s="6">
        <v>0</v>
      </c>
      <c r="R1514" s="6">
        <v>0</v>
      </c>
      <c r="S1514" s="45" t="e">
        <f>_xlfn.CONCAT(#REF!,TRIM(tbl_PV_Milestones[[#This Row],[Milestone Description]]))</f>
        <v>#REF!</v>
      </c>
      <c r="T1514" s="84" t="str">
        <f>IF(COUNTIF(tbl_PV_Milestones[UID],tbl_PV_Milestones[[#This Row],[UID]])&gt;1,"Duplicate","")</f>
        <v>Duplicate</v>
      </c>
      <c r="U1514" s="42" t="str">
        <f>_xlfn.XLOOKUP(tbl_PV_Milestones[[#This Row],[Work ID]],tbl_PV_Meta[Work ID '#],tbl_PV_Meta[Sub-Portfolio])</f>
        <v>Sub-Portfolio 7</v>
      </c>
      <c r="V1514" s="41">
        <f>IF(MONTH(tbl_PV_Milestones[[#This Row],[Baseline Date]])&lt;7,YEAR(tbl_PV_Milestones[[#This Row],[Baseline Date]]),YEAR(tbl_PV_Milestones[[#This Row],[Baseline Date]])+1)</f>
        <v>2024</v>
      </c>
      <c r="W1514" s="41">
        <f>IF(MONTH(tbl_PV_Milestones[[#This Row],[Actual/Schedule Finish]])&lt;7,YEAR(tbl_PV_Milestones[[#This Row],[Actual/Schedule Finish]]),YEAR(tbl_PV_Milestones[[#This Row],[Actual/Schedule Finish]])+1)</f>
        <v>2024</v>
      </c>
      <c r="X1514" s="41" t="str">
        <f>IF(OR(tbl_PV_Milestones[[#This Row],[Project Status]]="Completed",tbl_PV_Milestones[[#This Row],[Project Status]]="Assumed Completed"),"Yes","No")</f>
        <v>Yes</v>
      </c>
      <c r="Y1514" s="41">
        <f>IF(tbl_PV_Milestones[[#This Row],[Baseline Date]]="",1,0)</f>
        <v>0</v>
      </c>
      <c r="Z1514" s="41">
        <f>IF(tbl_PV_Milestones[[#This Row],[Baseline Date]]&lt;PV_Meta!$B$7,1,0)</f>
        <v>1</v>
      </c>
      <c r="AA1514" s="41">
        <f>IF(tbl_PV_Milestones[[#This Row],[Complete]]="Yes",1,0)</f>
        <v>1</v>
      </c>
      <c r="AB1514" s="41">
        <f>IF(AND(tbl_PV_Milestones[[#This Row],[BL FY]]=2025,tbl_PV_Milestones[[#This Row],[Baseline Date]]&lt;PV_Meta!$B$7),1,0)</f>
        <v>0</v>
      </c>
      <c r="AC1514" s="41">
        <f>IF(AND(tbl_PV_Milestones[[#This Row],[Planned YTD]]=1,tbl_PV_Milestones[[#This Row],[Complete]]="Yes"),1,0)</f>
        <v>0</v>
      </c>
      <c r="AD1514" s="41">
        <f>IF(AND(tbl_PV_Milestones[[#This Row],[Actual/Schedule Finish]]&lt;PV_Meta!$B$7,tbl_PV_Milestones[[#This Row],[Complete]]="No",tbl_PV_Milestones[[#This Row],[Project Status]]&lt;&gt;"On Hold"),1,0)</f>
        <v>0</v>
      </c>
      <c r="AE1514" s="41">
        <f>IF(AND(tbl_PV_Milestones[[#This Row],[Actual/Schedule Finish]]&gt;tbl_PV_Milestones[[#This Row],[Baseline Date]],tbl_PV_Milestones[[#This Row],[Complete]]="No",tbl_PV_Milestones[[#This Row],[Project Status]]&lt;&gt;"On Hold",tbl_PV_Milestones[[#This Row],[Overdue]]=0,tbl_PV_Milestones[[#This Row],[To be Baselined]]&lt;&gt;1),1,0)</f>
        <v>0</v>
      </c>
      <c r="AF1514" s="41">
        <f>IF(AND(tbl_PV_Milestones[[#This Row],[BL FY]]=2025,tbl_PV_Milestones[[#This Row],[Finish FY]]&gt;2025),1,0)</f>
        <v>0</v>
      </c>
      <c r="AG1514" s="56" t="str">
        <f>_xlfn.XLOOKUP(tbl_PV_Milestones[[#This Row],[Work ID]],tbl_PV_Meta[Work ID '#],tbl_PV_Meta[Project Manager/Owner],,0)</f>
        <v>Project Manager 14</v>
      </c>
      <c r="AH1514" s="6"/>
    </row>
    <row r="1515" spans="4:34" x14ac:dyDescent="0.25">
      <c r="D1515" s="6" t="s">
        <v>806</v>
      </c>
      <c r="E1515" s="6" t="s">
        <v>503</v>
      </c>
      <c r="F1515" s="6" t="s">
        <v>1748</v>
      </c>
      <c r="G1515" s="6" t="s">
        <v>628</v>
      </c>
      <c r="H1515" s="6" t="s">
        <v>505</v>
      </c>
      <c r="I1515" s="6" t="s">
        <v>522</v>
      </c>
      <c r="J1515" s="6" t="s">
        <v>806</v>
      </c>
      <c r="K1515" s="6" t="s">
        <v>39</v>
      </c>
      <c r="L1515" s="6" t="s">
        <v>83</v>
      </c>
      <c r="M1515" s="43"/>
      <c r="N1515" s="44" t="s">
        <v>1979</v>
      </c>
      <c r="O1515" s="39">
        <v>45413.708333333299</v>
      </c>
      <c r="P1515" s="39">
        <v>45413.708333333299</v>
      </c>
      <c r="Q1515" s="6">
        <v>0</v>
      </c>
      <c r="R1515" s="6">
        <v>0</v>
      </c>
      <c r="S1515" s="45" t="e">
        <f>_xlfn.CONCAT(#REF!,TRIM(tbl_PV_Milestones[[#This Row],[Milestone Description]]))</f>
        <v>#REF!</v>
      </c>
      <c r="T1515" s="84" t="str">
        <f>IF(COUNTIF(tbl_PV_Milestones[UID],tbl_PV_Milestones[[#This Row],[UID]])&gt;1,"Duplicate","")</f>
        <v>Duplicate</v>
      </c>
      <c r="U1515" s="42" t="str">
        <f>_xlfn.XLOOKUP(tbl_PV_Milestones[[#This Row],[Work ID]],tbl_PV_Meta[Work ID '#],tbl_PV_Meta[Sub-Portfolio])</f>
        <v>Sub-Portfolio 7</v>
      </c>
      <c r="V1515" s="41">
        <f>IF(MONTH(tbl_PV_Milestones[[#This Row],[Baseline Date]])&lt;7,YEAR(tbl_PV_Milestones[[#This Row],[Baseline Date]]),YEAR(tbl_PV_Milestones[[#This Row],[Baseline Date]])+1)</f>
        <v>2024</v>
      </c>
      <c r="W1515" s="41">
        <f>IF(MONTH(tbl_PV_Milestones[[#This Row],[Actual/Schedule Finish]])&lt;7,YEAR(tbl_PV_Milestones[[#This Row],[Actual/Schedule Finish]]),YEAR(tbl_PV_Milestones[[#This Row],[Actual/Schedule Finish]])+1)</f>
        <v>2024</v>
      </c>
      <c r="X1515" s="41" t="str">
        <f>IF(OR(tbl_PV_Milestones[[#This Row],[Project Status]]="Completed",tbl_PV_Milestones[[#This Row],[Project Status]]="Assumed Completed"),"Yes","No")</f>
        <v>Yes</v>
      </c>
      <c r="Y1515" s="41">
        <f>IF(tbl_PV_Milestones[[#This Row],[Baseline Date]]="",1,0)</f>
        <v>0</v>
      </c>
      <c r="Z1515" s="41">
        <f>IF(tbl_PV_Milestones[[#This Row],[Baseline Date]]&lt;PV_Meta!$B$7,1,0)</f>
        <v>1</v>
      </c>
      <c r="AA1515" s="41">
        <f>IF(tbl_PV_Milestones[[#This Row],[Complete]]="Yes",1,0)</f>
        <v>1</v>
      </c>
      <c r="AB1515" s="41">
        <f>IF(AND(tbl_PV_Milestones[[#This Row],[BL FY]]=2025,tbl_PV_Milestones[[#This Row],[Baseline Date]]&lt;PV_Meta!$B$7),1,0)</f>
        <v>0</v>
      </c>
      <c r="AC1515" s="41">
        <f>IF(AND(tbl_PV_Milestones[[#This Row],[Planned YTD]]=1,tbl_PV_Milestones[[#This Row],[Complete]]="Yes"),1,0)</f>
        <v>0</v>
      </c>
      <c r="AD1515" s="41">
        <f>IF(AND(tbl_PV_Milestones[[#This Row],[Actual/Schedule Finish]]&lt;PV_Meta!$B$7,tbl_PV_Milestones[[#This Row],[Complete]]="No",tbl_PV_Milestones[[#This Row],[Project Status]]&lt;&gt;"On Hold"),1,0)</f>
        <v>0</v>
      </c>
      <c r="AE1515" s="41">
        <f>IF(AND(tbl_PV_Milestones[[#This Row],[Actual/Schedule Finish]]&gt;tbl_PV_Milestones[[#This Row],[Baseline Date]],tbl_PV_Milestones[[#This Row],[Complete]]="No",tbl_PV_Milestones[[#This Row],[Project Status]]&lt;&gt;"On Hold",tbl_PV_Milestones[[#This Row],[Overdue]]=0,tbl_PV_Milestones[[#This Row],[To be Baselined]]&lt;&gt;1),1,0)</f>
        <v>0</v>
      </c>
      <c r="AF1515" s="41">
        <f>IF(AND(tbl_PV_Milestones[[#This Row],[BL FY]]=2025,tbl_PV_Milestones[[#This Row],[Finish FY]]&gt;2025),1,0)</f>
        <v>0</v>
      </c>
      <c r="AG1515" s="56" t="str">
        <f>_xlfn.XLOOKUP(tbl_PV_Milestones[[#This Row],[Work ID]],tbl_PV_Meta[Work ID '#],tbl_PV_Meta[Project Manager/Owner],,0)</f>
        <v>Project Manager 14</v>
      </c>
      <c r="AH1515" s="6"/>
    </row>
    <row r="1516" spans="4:34" x14ac:dyDescent="0.25">
      <c r="D1516" s="6" t="s">
        <v>806</v>
      </c>
      <c r="E1516" s="6" t="s">
        <v>503</v>
      </c>
      <c r="F1516" s="6" t="s">
        <v>1748</v>
      </c>
      <c r="G1516" s="6" t="s">
        <v>571</v>
      </c>
      <c r="H1516" s="6" t="s">
        <v>505</v>
      </c>
      <c r="I1516" s="6" t="s">
        <v>522</v>
      </c>
      <c r="J1516" s="6" t="s">
        <v>806</v>
      </c>
      <c r="K1516" s="6" t="s">
        <v>39</v>
      </c>
      <c r="L1516" s="6" t="s">
        <v>83</v>
      </c>
      <c r="M1516" s="43"/>
      <c r="N1516" s="44" t="s">
        <v>1979</v>
      </c>
      <c r="O1516" s="39">
        <v>45516.708333333299</v>
      </c>
      <c r="P1516" s="39">
        <v>45516.708333333299</v>
      </c>
      <c r="Q1516" s="6">
        <v>0</v>
      </c>
      <c r="R1516" s="6">
        <v>0</v>
      </c>
      <c r="S1516" s="45" t="e">
        <f>_xlfn.CONCAT(#REF!,TRIM(tbl_PV_Milestones[[#This Row],[Milestone Description]]))</f>
        <v>#REF!</v>
      </c>
      <c r="T1516" s="84" t="str">
        <f>IF(COUNTIF(tbl_PV_Milestones[UID],tbl_PV_Milestones[[#This Row],[UID]])&gt;1,"Duplicate","")</f>
        <v>Duplicate</v>
      </c>
      <c r="U1516" s="42" t="str">
        <f>_xlfn.XLOOKUP(tbl_PV_Milestones[[#This Row],[Work ID]],tbl_PV_Meta[Work ID '#],tbl_PV_Meta[Sub-Portfolio])</f>
        <v>Sub-Portfolio 7</v>
      </c>
      <c r="V1516" s="41">
        <f>IF(MONTH(tbl_PV_Milestones[[#This Row],[Baseline Date]])&lt;7,YEAR(tbl_PV_Milestones[[#This Row],[Baseline Date]]),YEAR(tbl_PV_Milestones[[#This Row],[Baseline Date]])+1)</f>
        <v>2025</v>
      </c>
      <c r="W1516" s="41">
        <f>IF(MONTH(tbl_PV_Milestones[[#This Row],[Actual/Schedule Finish]])&lt;7,YEAR(tbl_PV_Milestones[[#This Row],[Actual/Schedule Finish]]),YEAR(tbl_PV_Milestones[[#This Row],[Actual/Schedule Finish]])+1)</f>
        <v>2025</v>
      </c>
      <c r="X1516" s="41" t="str">
        <f>IF(OR(tbl_PV_Milestones[[#This Row],[Project Status]]="Completed",tbl_PV_Milestones[[#This Row],[Project Status]]="Assumed Completed"),"Yes","No")</f>
        <v>Yes</v>
      </c>
      <c r="Y1516" s="41">
        <f>IF(tbl_PV_Milestones[[#This Row],[Baseline Date]]="",1,0)</f>
        <v>0</v>
      </c>
      <c r="Z1516" s="41">
        <f>IF(tbl_PV_Milestones[[#This Row],[Baseline Date]]&lt;PV_Meta!$B$7,1,0)</f>
        <v>1</v>
      </c>
      <c r="AA1516" s="41">
        <f>IF(tbl_PV_Milestones[[#This Row],[Complete]]="Yes",1,0)</f>
        <v>1</v>
      </c>
      <c r="AB1516" s="41">
        <f>IF(AND(tbl_PV_Milestones[[#This Row],[BL FY]]=2025,tbl_PV_Milestones[[#This Row],[Baseline Date]]&lt;PV_Meta!$B$7),1,0)</f>
        <v>1</v>
      </c>
      <c r="AC1516" s="41">
        <f>IF(AND(tbl_PV_Milestones[[#This Row],[Planned YTD]]=1,tbl_PV_Milestones[[#This Row],[Complete]]="Yes"),1,0)</f>
        <v>1</v>
      </c>
      <c r="AD1516" s="41">
        <f>IF(AND(tbl_PV_Milestones[[#This Row],[Actual/Schedule Finish]]&lt;PV_Meta!$B$7,tbl_PV_Milestones[[#This Row],[Complete]]="No",tbl_PV_Milestones[[#This Row],[Project Status]]&lt;&gt;"On Hold"),1,0)</f>
        <v>0</v>
      </c>
      <c r="AE1516" s="41">
        <f>IF(AND(tbl_PV_Milestones[[#This Row],[Actual/Schedule Finish]]&gt;tbl_PV_Milestones[[#This Row],[Baseline Date]],tbl_PV_Milestones[[#This Row],[Complete]]="No",tbl_PV_Milestones[[#This Row],[Project Status]]&lt;&gt;"On Hold",tbl_PV_Milestones[[#This Row],[Overdue]]=0,tbl_PV_Milestones[[#This Row],[To be Baselined]]&lt;&gt;1),1,0)</f>
        <v>0</v>
      </c>
      <c r="AF1516" s="41">
        <f>IF(AND(tbl_PV_Milestones[[#This Row],[BL FY]]=2025,tbl_PV_Milestones[[#This Row],[Finish FY]]&gt;2025),1,0)</f>
        <v>0</v>
      </c>
      <c r="AG1516" s="56" t="str">
        <f>_xlfn.XLOOKUP(tbl_PV_Milestones[[#This Row],[Work ID]],tbl_PV_Meta[Work ID '#],tbl_PV_Meta[Project Manager/Owner],,0)</f>
        <v>Project Manager 14</v>
      </c>
      <c r="AH1516" s="6"/>
    </row>
    <row r="1517" spans="4:34" x14ac:dyDescent="0.25">
      <c r="D1517" s="6" t="s">
        <v>806</v>
      </c>
      <c r="E1517" s="6" t="s">
        <v>513</v>
      </c>
      <c r="F1517" s="6" t="s">
        <v>1748</v>
      </c>
      <c r="G1517" s="6" t="s">
        <v>570</v>
      </c>
      <c r="H1517" s="6" t="s">
        <v>505</v>
      </c>
      <c r="I1517" s="6" t="s">
        <v>522</v>
      </c>
      <c r="J1517" s="6" t="s">
        <v>806</v>
      </c>
      <c r="K1517" s="6" t="s">
        <v>39</v>
      </c>
      <c r="L1517" s="6" t="s">
        <v>83</v>
      </c>
      <c r="M1517" s="43"/>
      <c r="N1517" s="44" t="s">
        <v>1979</v>
      </c>
      <c r="O1517" s="39">
        <v>45744.708333333299</v>
      </c>
      <c r="P1517" s="39">
        <v>45646.708333333299</v>
      </c>
      <c r="Q1517" s="6">
        <v>-59</v>
      </c>
      <c r="R1517" s="6">
        <v>-0.13382478026651501</v>
      </c>
      <c r="S1517" s="45" t="e">
        <f>_xlfn.CONCAT(#REF!,TRIM(tbl_PV_Milestones[[#This Row],[Milestone Description]]))</f>
        <v>#REF!</v>
      </c>
      <c r="T1517" s="84" t="str">
        <f>IF(COUNTIF(tbl_PV_Milestones[UID],tbl_PV_Milestones[[#This Row],[UID]])&gt;1,"Duplicate","")</f>
        <v>Duplicate</v>
      </c>
      <c r="U1517" s="42" t="str">
        <f>_xlfn.XLOOKUP(tbl_PV_Milestones[[#This Row],[Work ID]],tbl_PV_Meta[Work ID '#],tbl_PV_Meta[Sub-Portfolio])</f>
        <v>Sub-Portfolio 7</v>
      </c>
      <c r="V1517" s="41">
        <f>IF(MONTH(tbl_PV_Milestones[[#This Row],[Baseline Date]])&lt;7,YEAR(tbl_PV_Milestones[[#This Row],[Baseline Date]]),YEAR(tbl_PV_Milestones[[#This Row],[Baseline Date]])+1)</f>
        <v>2025</v>
      </c>
      <c r="W1517" s="41">
        <f>IF(MONTH(tbl_PV_Milestones[[#This Row],[Actual/Schedule Finish]])&lt;7,YEAR(tbl_PV_Milestones[[#This Row],[Actual/Schedule Finish]]),YEAR(tbl_PV_Milestones[[#This Row],[Actual/Schedule Finish]])+1)</f>
        <v>2025</v>
      </c>
      <c r="X1517" s="41" t="str">
        <f>IF(OR(tbl_PV_Milestones[[#This Row],[Project Status]]="Completed",tbl_PV_Milestones[[#This Row],[Project Status]]="Assumed Completed"),"Yes","No")</f>
        <v>Yes</v>
      </c>
      <c r="Y1517" s="41">
        <f>IF(tbl_PV_Milestones[[#This Row],[Baseline Date]]="",1,0)</f>
        <v>0</v>
      </c>
      <c r="Z1517" s="41">
        <f>IF(tbl_PV_Milestones[[#This Row],[Baseline Date]]&lt;PV_Meta!$B$7,1,0)</f>
        <v>1</v>
      </c>
      <c r="AA1517" s="41">
        <f>IF(tbl_PV_Milestones[[#This Row],[Complete]]="Yes",1,0)</f>
        <v>1</v>
      </c>
      <c r="AB1517" s="41">
        <f>IF(AND(tbl_PV_Milestones[[#This Row],[BL FY]]=2025,tbl_PV_Milestones[[#This Row],[Baseline Date]]&lt;PV_Meta!$B$7),1,0)</f>
        <v>1</v>
      </c>
      <c r="AC1517" s="41">
        <f>IF(AND(tbl_PV_Milestones[[#This Row],[Planned YTD]]=1,tbl_PV_Milestones[[#This Row],[Complete]]="Yes"),1,0)</f>
        <v>1</v>
      </c>
      <c r="AD1517" s="41">
        <f>IF(AND(tbl_PV_Milestones[[#This Row],[Actual/Schedule Finish]]&lt;PV_Meta!$B$7,tbl_PV_Milestones[[#This Row],[Complete]]="No",tbl_PV_Milestones[[#This Row],[Project Status]]&lt;&gt;"On Hold"),1,0)</f>
        <v>0</v>
      </c>
      <c r="AE1517" s="41">
        <f>IF(AND(tbl_PV_Milestones[[#This Row],[Actual/Schedule Finish]]&gt;tbl_PV_Milestones[[#This Row],[Baseline Date]],tbl_PV_Milestones[[#This Row],[Complete]]="No",tbl_PV_Milestones[[#This Row],[Project Status]]&lt;&gt;"On Hold",tbl_PV_Milestones[[#This Row],[Overdue]]=0,tbl_PV_Milestones[[#This Row],[To be Baselined]]&lt;&gt;1),1,0)</f>
        <v>0</v>
      </c>
      <c r="AF1517" s="41">
        <f>IF(AND(tbl_PV_Milestones[[#This Row],[BL FY]]=2025,tbl_PV_Milestones[[#This Row],[Finish FY]]&gt;2025),1,0)</f>
        <v>0</v>
      </c>
      <c r="AG1517" s="56" t="str">
        <f>_xlfn.XLOOKUP(tbl_PV_Milestones[[#This Row],[Work ID]],tbl_PV_Meta[Work ID '#],tbl_PV_Meta[Project Manager/Owner],,0)</f>
        <v>Project Manager 14</v>
      </c>
      <c r="AH1517" s="6"/>
    </row>
    <row r="1518" spans="4:34" x14ac:dyDescent="0.25">
      <c r="D1518" s="6" t="s">
        <v>806</v>
      </c>
      <c r="E1518" s="6" t="s">
        <v>503</v>
      </c>
      <c r="F1518" s="6" t="s">
        <v>1757</v>
      </c>
      <c r="G1518" s="6" t="s">
        <v>561</v>
      </c>
      <c r="H1518" s="6" t="s">
        <v>505</v>
      </c>
      <c r="I1518" s="6" t="s">
        <v>522</v>
      </c>
      <c r="J1518" s="6" t="s">
        <v>806</v>
      </c>
      <c r="K1518" s="6" t="s">
        <v>39</v>
      </c>
      <c r="L1518" s="6" t="s">
        <v>58</v>
      </c>
      <c r="M1518" s="43"/>
      <c r="N1518" s="44" t="s">
        <v>1979</v>
      </c>
      <c r="O1518" s="39">
        <v>45534.708333333299</v>
      </c>
      <c r="P1518" s="39">
        <v>45534.708333333299</v>
      </c>
      <c r="Q1518" s="6">
        <v>0</v>
      </c>
      <c r="R1518" s="6">
        <v>0</v>
      </c>
      <c r="S1518" s="45" t="e">
        <f>_xlfn.CONCAT(#REF!,TRIM(tbl_PV_Milestones[[#This Row],[Milestone Description]]))</f>
        <v>#REF!</v>
      </c>
      <c r="T1518" s="84" t="str">
        <f>IF(COUNTIF(tbl_PV_Milestones[UID],tbl_PV_Milestones[[#This Row],[UID]])&gt;1,"Duplicate","")</f>
        <v>Duplicate</v>
      </c>
      <c r="U1518" s="42" t="str">
        <f>_xlfn.XLOOKUP(tbl_PV_Milestones[[#This Row],[Work ID]],tbl_PV_Meta[Work ID '#],tbl_PV_Meta[Sub-Portfolio])</f>
        <v>Sub-Portfolio 8</v>
      </c>
      <c r="V1518" s="41">
        <f>IF(MONTH(tbl_PV_Milestones[[#This Row],[Baseline Date]])&lt;7,YEAR(tbl_PV_Milestones[[#This Row],[Baseline Date]]),YEAR(tbl_PV_Milestones[[#This Row],[Baseline Date]])+1)</f>
        <v>2025</v>
      </c>
      <c r="W1518" s="41">
        <f>IF(MONTH(tbl_PV_Milestones[[#This Row],[Actual/Schedule Finish]])&lt;7,YEAR(tbl_PV_Milestones[[#This Row],[Actual/Schedule Finish]]),YEAR(tbl_PV_Milestones[[#This Row],[Actual/Schedule Finish]])+1)</f>
        <v>2025</v>
      </c>
      <c r="X1518" s="41" t="str">
        <f>IF(OR(tbl_PV_Milestones[[#This Row],[Project Status]]="Completed",tbl_PV_Milestones[[#This Row],[Project Status]]="Assumed Completed"),"Yes","No")</f>
        <v>Yes</v>
      </c>
      <c r="Y1518" s="41">
        <f>IF(tbl_PV_Milestones[[#This Row],[Baseline Date]]="",1,0)</f>
        <v>0</v>
      </c>
      <c r="Z1518" s="41">
        <f>IF(tbl_PV_Milestones[[#This Row],[Baseline Date]]&lt;PV_Meta!$B$7,1,0)</f>
        <v>1</v>
      </c>
      <c r="AA1518" s="41">
        <f>IF(tbl_PV_Milestones[[#This Row],[Complete]]="Yes",1,0)</f>
        <v>1</v>
      </c>
      <c r="AB1518" s="41">
        <f>IF(AND(tbl_PV_Milestones[[#This Row],[BL FY]]=2025,tbl_PV_Milestones[[#This Row],[Baseline Date]]&lt;PV_Meta!$B$7),1,0)</f>
        <v>1</v>
      </c>
      <c r="AC1518" s="41">
        <f>IF(AND(tbl_PV_Milestones[[#This Row],[Planned YTD]]=1,tbl_PV_Milestones[[#This Row],[Complete]]="Yes"),1,0)</f>
        <v>1</v>
      </c>
      <c r="AD1518" s="41">
        <f>IF(AND(tbl_PV_Milestones[[#This Row],[Actual/Schedule Finish]]&lt;PV_Meta!$B$7,tbl_PV_Milestones[[#This Row],[Complete]]="No",tbl_PV_Milestones[[#This Row],[Project Status]]&lt;&gt;"On Hold"),1,0)</f>
        <v>0</v>
      </c>
      <c r="AE1518" s="41">
        <f>IF(AND(tbl_PV_Milestones[[#This Row],[Actual/Schedule Finish]]&gt;tbl_PV_Milestones[[#This Row],[Baseline Date]],tbl_PV_Milestones[[#This Row],[Complete]]="No",tbl_PV_Milestones[[#This Row],[Project Status]]&lt;&gt;"On Hold",tbl_PV_Milestones[[#This Row],[Overdue]]=0,tbl_PV_Milestones[[#This Row],[To be Baselined]]&lt;&gt;1),1,0)</f>
        <v>0</v>
      </c>
      <c r="AF1518" s="41">
        <f>IF(AND(tbl_PV_Milestones[[#This Row],[BL FY]]=2025,tbl_PV_Milestones[[#This Row],[Finish FY]]&gt;2025),1,0)</f>
        <v>0</v>
      </c>
      <c r="AG1518" s="56" t="str">
        <f>_xlfn.XLOOKUP(tbl_PV_Milestones[[#This Row],[Work ID]],tbl_PV_Meta[Work ID '#],tbl_PV_Meta[Project Manager/Owner],,0)</f>
        <v>Project Manager 12</v>
      </c>
      <c r="AH1518" s="6"/>
    </row>
    <row r="1519" spans="4:34" x14ac:dyDescent="0.25">
      <c r="D1519" s="6" t="s">
        <v>806</v>
      </c>
      <c r="E1519" s="6" t="s">
        <v>503</v>
      </c>
      <c r="F1519" s="6" t="s">
        <v>1757</v>
      </c>
      <c r="G1519" s="6" t="s">
        <v>562</v>
      </c>
      <c r="H1519" s="6" t="s">
        <v>505</v>
      </c>
      <c r="I1519" s="6" t="s">
        <v>522</v>
      </c>
      <c r="J1519" s="6" t="s">
        <v>806</v>
      </c>
      <c r="K1519" s="6" t="s">
        <v>39</v>
      </c>
      <c r="L1519" s="6" t="s">
        <v>58</v>
      </c>
      <c r="M1519" s="43"/>
      <c r="N1519" s="44" t="s">
        <v>1979</v>
      </c>
      <c r="O1519" s="39">
        <v>45534.708333333299</v>
      </c>
      <c r="P1519" s="39">
        <v>45534.708333333299</v>
      </c>
      <c r="Q1519" s="6">
        <v>0</v>
      </c>
      <c r="R1519" s="6">
        <v>0</v>
      </c>
      <c r="S1519" s="45" t="e">
        <f>_xlfn.CONCAT(#REF!,TRIM(tbl_PV_Milestones[[#This Row],[Milestone Description]]))</f>
        <v>#REF!</v>
      </c>
      <c r="T1519" s="84" t="str">
        <f>IF(COUNTIF(tbl_PV_Milestones[UID],tbl_PV_Milestones[[#This Row],[UID]])&gt;1,"Duplicate","")</f>
        <v>Duplicate</v>
      </c>
      <c r="U1519" s="42" t="str">
        <f>_xlfn.XLOOKUP(tbl_PV_Milestones[[#This Row],[Work ID]],tbl_PV_Meta[Work ID '#],tbl_PV_Meta[Sub-Portfolio])</f>
        <v>Sub-Portfolio 8</v>
      </c>
      <c r="V1519" s="41">
        <f>IF(MONTH(tbl_PV_Milestones[[#This Row],[Baseline Date]])&lt;7,YEAR(tbl_PV_Milestones[[#This Row],[Baseline Date]]),YEAR(tbl_PV_Milestones[[#This Row],[Baseline Date]])+1)</f>
        <v>2025</v>
      </c>
      <c r="W1519" s="41">
        <f>IF(MONTH(tbl_PV_Milestones[[#This Row],[Actual/Schedule Finish]])&lt;7,YEAR(tbl_PV_Milestones[[#This Row],[Actual/Schedule Finish]]),YEAR(tbl_PV_Milestones[[#This Row],[Actual/Schedule Finish]])+1)</f>
        <v>2025</v>
      </c>
      <c r="X1519" s="41" t="str">
        <f>IF(OR(tbl_PV_Milestones[[#This Row],[Project Status]]="Completed",tbl_PV_Milestones[[#This Row],[Project Status]]="Assumed Completed"),"Yes","No")</f>
        <v>Yes</v>
      </c>
      <c r="Y1519" s="41">
        <f>IF(tbl_PV_Milestones[[#This Row],[Baseline Date]]="",1,0)</f>
        <v>0</v>
      </c>
      <c r="Z1519" s="41">
        <f>IF(tbl_PV_Milestones[[#This Row],[Baseline Date]]&lt;PV_Meta!$B$7,1,0)</f>
        <v>1</v>
      </c>
      <c r="AA1519" s="41">
        <f>IF(tbl_PV_Milestones[[#This Row],[Complete]]="Yes",1,0)</f>
        <v>1</v>
      </c>
      <c r="AB1519" s="41">
        <f>IF(AND(tbl_PV_Milestones[[#This Row],[BL FY]]=2025,tbl_PV_Milestones[[#This Row],[Baseline Date]]&lt;PV_Meta!$B$7),1,0)</f>
        <v>1</v>
      </c>
      <c r="AC1519" s="41">
        <f>IF(AND(tbl_PV_Milestones[[#This Row],[Planned YTD]]=1,tbl_PV_Milestones[[#This Row],[Complete]]="Yes"),1,0)</f>
        <v>1</v>
      </c>
      <c r="AD1519" s="41">
        <f>IF(AND(tbl_PV_Milestones[[#This Row],[Actual/Schedule Finish]]&lt;PV_Meta!$B$7,tbl_PV_Milestones[[#This Row],[Complete]]="No",tbl_PV_Milestones[[#This Row],[Project Status]]&lt;&gt;"On Hold"),1,0)</f>
        <v>0</v>
      </c>
      <c r="AE1519" s="41">
        <f>IF(AND(tbl_PV_Milestones[[#This Row],[Actual/Schedule Finish]]&gt;tbl_PV_Milestones[[#This Row],[Baseline Date]],tbl_PV_Milestones[[#This Row],[Complete]]="No",tbl_PV_Milestones[[#This Row],[Project Status]]&lt;&gt;"On Hold",tbl_PV_Milestones[[#This Row],[Overdue]]=0,tbl_PV_Milestones[[#This Row],[To be Baselined]]&lt;&gt;1),1,0)</f>
        <v>0</v>
      </c>
      <c r="AF1519" s="41">
        <f>IF(AND(tbl_PV_Milestones[[#This Row],[BL FY]]=2025,tbl_PV_Milestones[[#This Row],[Finish FY]]&gt;2025),1,0)</f>
        <v>0</v>
      </c>
      <c r="AG1519" s="56" t="str">
        <f>_xlfn.XLOOKUP(tbl_PV_Milestones[[#This Row],[Work ID]],tbl_PV_Meta[Work ID '#],tbl_PV_Meta[Project Manager/Owner],,0)</f>
        <v>Project Manager 12</v>
      </c>
      <c r="AH1519" s="6"/>
    </row>
    <row r="1520" spans="4:34" x14ac:dyDescent="0.25">
      <c r="D1520" s="6" t="s">
        <v>806</v>
      </c>
      <c r="E1520" s="6" t="s">
        <v>503</v>
      </c>
      <c r="F1520" s="6" t="s">
        <v>1757</v>
      </c>
      <c r="G1520" s="6" t="s">
        <v>563</v>
      </c>
      <c r="H1520" s="6" t="s">
        <v>505</v>
      </c>
      <c r="I1520" s="6" t="s">
        <v>522</v>
      </c>
      <c r="J1520" s="6" t="s">
        <v>806</v>
      </c>
      <c r="K1520" s="6" t="s">
        <v>39</v>
      </c>
      <c r="L1520" s="6" t="s">
        <v>58</v>
      </c>
      <c r="M1520" s="43"/>
      <c r="N1520" s="44" t="s">
        <v>1979</v>
      </c>
      <c r="O1520" s="39">
        <v>45534.708333333299</v>
      </c>
      <c r="P1520" s="39">
        <v>45534.708333333299</v>
      </c>
      <c r="Q1520" s="6">
        <v>0</v>
      </c>
      <c r="R1520" s="6">
        <v>0</v>
      </c>
      <c r="S1520" s="45" t="e">
        <f>_xlfn.CONCAT(#REF!,TRIM(tbl_PV_Milestones[[#This Row],[Milestone Description]]))</f>
        <v>#REF!</v>
      </c>
      <c r="T1520" s="84" t="str">
        <f>IF(COUNTIF(tbl_PV_Milestones[UID],tbl_PV_Milestones[[#This Row],[UID]])&gt;1,"Duplicate","")</f>
        <v>Duplicate</v>
      </c>
      <c r="U1520" s="42" t="str">
        <f>_xlfn.XLOOKUP(tbl_PV_Milestones[[#This Row],[Work ID]],tbl_PV_Meta[Work ID '#],tbl_PV_Meta[Sub-Portfolio])</f>
        <v>Sub-Portfolio 8</v>
      </c>
      <c r="V1520" s="41">
        <f>IF(MONTH(tbl_PV_Milestones[[#This Row],[Baseline Date]])&lt;7,YEAR(tbl_PV_Milestones[[#This Row],[Baseline Date]]),YEAR(tbl_PV_Milestones[[#This Row],[Baseline Date]])+1)</f>
        <v>2025</v>
      </c>
      <c r="W1520" s="41">
        <f>IF(MONTH(tbl_PV_Milestones[[#This Row],[Actual/Schedule Finish]])&lt;7,YEAR(tbl_PV_Milestones[[#This Row],[Actual/Schedule Finish]]),YEAR(tbl_PV_Milestones[[#This Row],[Actual/Schedule Finish]])+1)</f>
        <v>2025</v>
      </c>
      <c r="X1520" s="41" t="str">
        <f>IF(OR(tbl_PV_Milestones[[#This Row],[Project Status]]="Completed",tbl_PV_Milestones[[#This Row],[Project Status]]="Assumed Completed"),"Yes","No")</f>
        <v>Yes</v>
      </c>
      <c r="Y1520" s="41">
        <f>IF(tbl_PV_Milestones[[#This Row],[Baseline Date]]="",1,0)</f>
        <v>0</v>
      </c>
      <c r="Z1520" s="41">
        <f>IF(tbl_PV_Milestones[[#This Row],[Baseline Date]]&lt;PV_Meta!$B$7,1,0)</f>
        <v>1</v>
      </c>
      <c r="AA1520" s="41">
        <f>IF(tbl_PV_Milestones[[#This Row],[Complete]]="Yes",1,0)</f>
        <v>1</v>
      </c>
      <c r="AB1520" s="41">
        <f>IF(AND(tbl_PV_Milestones[[#This Row],[BL FY]]=2025,tbl_PV_Milestones[[#This Row],[Baseline Date]]&lt;PV_Meta!$B$7),1,0)</f>
        <v>1</v>
      </c>
      <c r="AC1520" s="41">
        <f>IF(AND(tbl_PV_Milestones[[#This Row],[Planned YTD]]=1,tbl_PV_Milestones[[#This Row],[Complete]]="Yes"),1,0)</f>
        <v>1</v>
      </c>
      <c r="AD1520" s="41">
        <f>IF(AND(tbl_PV_Milestones[[#This Row],[Actual/Schedule Finish]]&lt;PV_Meta!$B$7,tbl_PV_Milestones[[#This Row],[Complete]]="No",tbl_PV_Milestones[[#This Row],[Project Status]]&lt;&gt;"On Hold"),1,0)</f>
        <v>0</v>
      </c>
      <c r="AE1520" s="41">
        <f>IF(AND(tbl_PV_Milestones[[#This Row],[Actual/Schedule Finish]]&gt;tbl_PV_Milestones[[#This Row],[Baseline Date]],tbl_PV_Milestones[[#This Row],[Complete]]="No",tbl_PV_Milestones[[#This Row],[Project Status]]&lt;&gt;"On Hold",tbl_PV_Milestones[[#This Row],[Overdue]]=0,tbl_PV_Milestones[[#This Row],[To be Baselined]]&lt;&gt;1),1,0)</f>
        <v>0</v>
      </c>
      <c r="AF1520" s="41">
        <f>IF(AND(tbl_PV_Milestones[[#This Row],[BL FY]]=2025,tbl_PV_Milestones[[#This Row],[Finish FY]]&gt;2025),1,0)</f>
        <v>0</v>
      </c>
      <c r="AG1520" s="56" t="str">
        <f>_xlfn.XLOOKUP(tbl_PV_Milestones[[#This Row],[Work ID]],tbl_PV_Meta[Work ID '#],tbl_PV_Meta[Project Manager/Owner],,0)</f>
        <v>Project Manager 12</v>
      </c>
      <c r="AH1520" s="6"/>
    </row>
    <row r="1521" spans="4:34" x14ac:dyDescent="0.25">
      <c r="D1521" s="6" t="s">
        <v>806</v>
      </c>
      <c r="E1521" s="6" t="s">
        <v>503</v>
      </c>
      <c r="F1521" s="6" t="s">
        <v>1757</v>
      </c>
      <c r="G1521" s="6" t="s">
        <v>564</v>
      </c>
      <c r="H1521" s="6" t="s">
        <v>505</v>
      </c>
      <c r="I1521" s="6" t="s">
        <v>522</v>
      </c>
      <c r="J1521" s="6" t="s">
        <v>806</v>
      </c>
      <c r="K1521" s="6" t="s">
        <v>39</v>
      </c>
      <c r="L1521" s="6" t="s">
        <v>58</v>
      </c>
      <c r="M1521" s="43"/>
      <c r="N1521" s="44" t="s">
        <v>1979</v>
      </c>
      <c r="O1521" s="39">
        <v>45534.708333333299</v>
      </c>
      <c r="P1521" s="39">
        <v>45534.708333333299</v>
      </c>
      <c r="Q1521" s="6">
        <v>0</v>
      </c>
      <c r="R1521" s="6">
        <v>0</v>
      </c>
      <c r="S1521" s="45" t="e">
        <f>_xlfn.CONCAT(#REF!,TRIM(tbl_PV_Milestones[[#This Row],[Milestone Description]]))</f>
        <v>#REF!</v>
      </c>
      <c r="T1521" s="84" t="str">
        <f>IF(COUNTIF(tbl_PV_Milestones[UID],tbl_PV_Milestones[[#This Row],[UID]])&gt;1,"Duplicate","")</f>
        <v>Duplicate</v>
      </c>
      <c r="U1521" s="42" t="str">
        <f>_xlfn.XLOOKUP(tbl_PV_Milestones[[#This Row],[Work ID]],tbl_PV_Meta[Work ID '#],tbl_PV_Meta[Sub-Portfolio])</f>
        <v>Sub-Portfolio 8</v>
      </c>
      <c r="V1521" s="41">
        <f>IF(MONTH(tbl_PV_Milestones[[#This Row],[Baseline Date]])&lt;7,YEAR(tbl_PV_Milestones[[#This Row],[Baseline Date]]),YEAR(tbl_PV_Milestones[[#This Row],[Baseline Date]])+1)</f>
        <v>2025</v>
      </c>
      <c r="W1521" s="41">
        <f>IF(MONTH(tbl_PV_Milestones[[#This Row],[Actual/Schedule Finish]])&lt;7,YEAR(tbl_PV_Milestones[[#This Row],[Actual/Schedule Finish]]),YEAR(tbl_PV_Milestones[[#This Row],[Actual/Schedule Finish]])+1)</f>
        <v>2025</v>
      </c>
      <c r="X1521" s="41" t="str">
        <f>IF(OR(tbl_PV_Milestones[[#This Row],[Project Status]]="Completed",tbl_PV_Milestones[[#This Row],[Project Status]]="Assumed Completed"),"Yes","No")</f>
        <v>Yes</v>
      </c>
      <c r="Y1521" s="41">
        <f>IF(tbl_PV_Milestones[[#This Row],[Baseline Date]]="",1,0)</f>
        <v>0</v>
      </c>
      <c r="Z1521" s="41">
        <f>IF(tbl_PV_Milestones[[#This Row],[Baseline Date]]&lt;PV_Meta!$B$7,1,0)</f>
        <v>1</v>
      </c>
      <c r="AA1521" s="41">
        <f>IF(tbl_PV_Milestones[[#This Row],[Complete]]="Yes",1,0)</f>
        <v>1</v>
      </c>
      <c r="AB1521" s="41">
        <f>IF(AND(tbl_PV_Milestones[[#This Row],[BL FY]]=2025,tbl_PV_Milestones[[#This Row],[Baseline Date]]&lt;PV_Meta!$B$7),1,0)</f>
        <v>1</v>
      </c>
      <c r="AC1521" s="41">
        <f>IF(AND(tbl_PV_Milestones[[#This Row],[Planned YTD]]=1,tbl_PV_Milestones[[#This Row],[Complete]]="Yes"),1,0)</f>
        <v>1</v>
      </c>
      <c r="AD1521" s="41">
        <f>IF(AND(tbl_PV_Milestones[[#This Row],[Actual/Schedule Finish]]&lt;PV_Meta!$B$7,tbl_PV_Milestones[[#This Row],[Complete]]="No",tbl_PV_Milestones[[#This Row],[Project Status]]&lt;&gt;"On Hold"),1,0)</f>
        <v>0</v>
      </c>
      <c r="AE1521" s="41">
        <f>IF(AND(tbl_PV_Milestones[[#This Row],[Actual/Schedule Finish]]&gt;tbl_PV_Milestones[[#This Row],[Baseline Date]],tbl_PV_Milestones[[#This Row],[Complete]]="No",tbl_PV_Milestones[[#This Row],[Project Status]]&lt;&gt;"On Hold",tbl_PV_Milestones[[#This Row],[Overdue]]=0,tbl_PV_Milestones[[#This Row],[To be Baselined]]&lt;&gt;1),1,0)</f>
        <v>0</v>
      </c>
      <c r="AF1521" s="41">
        <f>IF(AND(tbl_PV_Milestones[[#This Row],[BL FY]]=2025,tbl_PV_Milestones[[#This Row],[Finish FY]]&gt;2025),1,0)</f>
        <v>0</v>
      </c>
      <c r="AG1521" s="56" t="str">
        <f>_xlfn.XLOOKUP(tbl_PV_Milestones[[#This Row],[Work ID]],tbl_PV_Meta[Work ID '#],tbl_PV_Meta[Project Manager/Owner],,0)</f>
        <v>Project Manager 12</v>
      </c>
      <c r="AH1521" s="6"/>
    </row>
    <row r="1522" spans="4:34" x14ac:dyDescent="0.25">
      <c r="D1522" s="6" t="s">
        <v>806</v>
      </c>
      <c r="E1522" s="6" t="s">
        <v>503</v>
      </c>
      <c r="F1522" s="6" t="s">
        <v>1757</v>
      </c>
      <c r="G1522" s="6" t="s">
        <v>565</v>
      </c>
      <c r="H1522" s="6" t="s">
        <v>519</v>
      </c>
      <c r="I1522" s="6" t="s">
        <v>522</v>
      </c>
      <c r="J1522" s="6" t="s">
        <v>806</v>
      </c>
      <c r="K1522" s="6" t="s">
        <v>39</v>
      </c>
      <c r="L1522" s="6" t="s">
        <v>58</v>
      </c>
      <c r="M1522" s="43"/>
      <c r="N1522" s="44" t="s">
        <v>1979</v>
      </c>
      <c r="O1522" s="39">
        <v>45534.708333333299</v>
      </c>
      <c r="P1522" s="39">
        <v>45534.708333333299</v>
      </c>
      <c r="Q1522" s="6">
        <v>0</v>
      </c>
      <c r="R1522" s="6">
        <v>0</v>
      </c>
      <c r="S1522" s="45" t="e">
        <f>_xlfn.CONCAT(#REF!,TRIM(tbl_PV_Milestones[[#This Row],[Milestone Description]]))</f>
        <v>#REF!</v>
      </c>
      <c r="T1522" s="84" t="str">
        <f>IF(COUNTIF(tbl_PV_Milestones[UID],tbl_PV_Milestones[[#This Row],[UID]])&gt;1,"Duplicate","")</f>
        <v>Duplicate</v>
      </c>
      <c r="U1522" s="42" t="str">
        <f>_xlfn.XLOOKUP(tbl_PV_Milestones[[#This Row],[Work ID]],tbl_PV_Meta[Work ID '#],tbl_PV_Meta[Sub-Portfolio])</f>
        <v>Sub-Portfolio 8</v>
      </c>
      <c r="V1522" s="41">
        <f>IF(MONTH(tbl_PV_Milestones[[#This Row],[Baseline Date]])&lt;7,YEAR(tbl_PV_Milestones[[#This Row],[Baseline Date]]),YEAR(tbl_PV_Milestones[[#This Row],[Baseline Date]])+1)</f>
        <v>2025</v>
      </c>
      <c r="W1522" s="41">
        <f>IF(MONTH(tbl_PV_Milestones[[#This Row],[Actual/Schedule Finish]])&lt;7,YEAR(tbl_PV_Milestones[[#This Row],[Actual/Schedule Finish]]),YEAR(tbl_PV_Milestones[[#This Row],[Actual/Schedule Finish]])+1)</f>
        <v>2025</v>
      </c>
      <c r="X1522" s="41" t="str">
        <f>IF(OR(tbl_PV_Milestones[[#This Row],[Project Status]]="Completed",tbl_PV_Milestones[[#This Row],[Project Status]]="Assumed Completed"),"Yes","No")</f>
        <v>Yes</v>
      </c>
      <c r="Y1522" s="41">
        <f>IF(tbl_PV_Milestones[[#This Row],[Baseline Date]]="",1,0)</f>
        <v>0</v>
      </c>
      <c r="Z1522" s="41">
        <f>IF(tbl_PV_Milestones[[#This Row],[Baseline Date]]&lt;PV_Meta!$B$7,1,0)</f>
        <v>1</v>
      </c>
      <c r="AA1522" s="41">
        <f>IF(tbl_PV_Milestones[[#This Row],[Complete]]="Yes",1,0)</f>
        <v>1</v>
      </c>
      <c r="AB1522" s="41">
        <f>IF(AND(tbl_PV_Milestones[[#This Row],[BL FY]]=2025,tbl_PV_Milestones[[#This Row],[Baseline Date]]&lt;PV_Meta!$B$7),1,0)</f>
        <v>1</v>
      </c>
      <c r="AC1522" s="41">
        <f>IF(AND(tbl_PV_Milestones[[#This Row],[Planned YTD]]=1,tbl_PV_Milestones[[#This Row],[Complete]]="Yes"),1,0)</f>
        <v>1</v>
      </c>
      <c r="AD1522" s="41">
        <f>IF(AND(tbl_PV_Milestones[[#This Row],[Actual/Schedule Finish]]&lt;PV_Meta!$B$7,tbl_PV_Milestones[[#This Row],[Complete]]="No",tbl_PV_Milestones[[#This Row],[Project Status]]&lt;&gt;"On Hold"),1,0)</f>
        <v>0</v>
      </c>
      <c r="AE1522" s="41">
        <f>IF(AND(tbl_PV_Milestones[[#This Row],[Actual/Schedule Finish]]&gt;tbl_PV_Milestones[[#This Row],[Baseline Date]],tbl_PV_Milestones[[#This Row],[Complete]]="No",tbl_PV_Milestones[[#This Row],[Project Status]]&lt;&gt;"On Hold",tbl_PV_Milestones[[#This Row],[Overdue]]=0,tbl_PV_Milestones[[#This Row],[To be Baselined]]&lt;&gt;1),1,0)</f>
        <v>0</v>
      </c>
      <c r="AF1522" s="41">
        <f>IF(AND(tbl_PV_Milestones[[#This Row],[BL FY]]=2025,tbl_PV_Milestones[[#This Row],[Finish FY]]&gt;2025),1,0)</f>
        <v>0</v>
      </c>
      <c r="AG1522" s="56" t="str">
        <f>_xlfn.XLOOKUP(tbl_PV_Milestones[[#This Row],[Work ID]],tbl_PV_Meta[Work ID '#],tbl_PV_Meta[Project Manager/Owner],,0)</f>
        <v>Project Manager 12</v>
      </c>
      <c r="AH1522" s="6"/>
    </row>
    <row r="1523" spans="4:34" x14ac:dyDescent="0.25">
      <c r="D1523" s="6" t="s">
        <v>806</v>
      </c>
      <c r="E1523" s="6" t="s">
        <v>503</v>
      </c>
      <c r="F1523" s="6" t="s">
        <v>1757</v>
      </c>
      <c r="G1523" s="6" t="s">
        <v>630</v>
      </c>
      <c r="H1523" s="6" t="s">
        <v>505</v>
      </c>
      <c r="I1523" s="6" t="s">
        <v>522</v>
      </c>
      <c r="J1523" s="6" t="s">
        <v>806</v>
      </c>
      <c r="K1523" s="6" t="s">
        <v>39</v>
      </c>
      <c r="L1523" s="6" t="s">
        <v>58</v>
      </c>
      <c r="M1523" s="43"/>
      <c r="N1523" s="44" t="s">
        <v>1979</v>
      </c>
      <c r="O1523" s="39">
        <v>45579.708333333299</v>
      </c>
      <c r="P1523" s="39">
        <v>45579.708333333299</v>
      </c>
      <c r="Q1523" s="6">
        <v>0</v>
      </c>
      <c r="R1523" s="6">
        <v>0</v>
      </c>
      <c r="S1523" s="45" t="e">
        <f>_xlfn.CONCAT(#REF!,TRIM(tbl_PV_Milestones[[#This Row],[Milestone Description]]))</f>
        <v>#REF!</v>
      </c>
      <c r="T1523" s="84" t="str">
        <f>IF(COUNTIF(tbl_PV_Milestones[UID],tbl_PV_Milestones[[#This Row],[UID]])&gt;1,"Duplicate","")</f>
        <v>Duplicate</v>
      </c>
      <c r="U1523" s="42" t="str">
        <f>_xlfn.XLOOKUP(tbl_PV_Milestones[[#This Row],[Work ID]],tbl_PV_Meta[Work ID '#],tbl_PV_Meta[Sub-Portfolio])</f>
        <v>Sub-Portfolio 8</v>
      </c>
      <c r="V1523" s="41">
        <f>IF(MONTH(tbl_PV_Milestones[[#This Row],[Baseline Date]])&lt;7,YEAR(tbl_PV_Milestones[[#This Row],[Baseline Date]]),YEAR(tbl_PV_Milestones[[#This Row],[Baseline Date]])+1)</f>
        <v>2025</v>
      </c>
      <c r="W1523" s="41">
        <f>IF(MONTH(tbl_PV_Milestones[[#This Row],[Actual/Schedule Finish]])&lt;7,YEAR(tbl_PV_Milestones[[#This Row],[Actual/Schedule Finish]]),YEAR(tbl_PV_Milestones[[#This Row],[Actual/Schedule Finish]])+1)</f>
        <v>2025</v>
      </c>
      <c r="X1523" s="41" t="str">
        <f>IF(OR(tbl_PV_Milestones[[#This Row],[Project Status]]="Completed",tbl_PV_Milestones[[#This Row],[Project Status]]="Assumed Completed"),"Yes","No")</f>
        <v>Yes</v>
      </c>
      <c r="Y1523" s="41">
        <f>IF(tbl_PV_Milestones[[#This Row],[Baseline Date]]="",1,0)</f>
        <v>0</v>
      </c>
      <c r="Z1523" s="41">
        <f>IF(tbl_PV_Milestones[[#This Row],[Baseline Date]]&lt;PV_Meta!$B$7,1,0)</f>
        <v>1</v>
      </c>
      <c r="AA1523" s="41">
        <f>IF(tbl_PV_Milestones[[#This Row],[Complete]]="Yes",1,0)</f>
        <v>1</v>
      </c>
      <c r="AB1523" s="41">
        <f>IF(AND(tbl_PV_Milestones[[#This Row],[BL FY]]=2025,tbl_PV_Milestones[[#This Row],[Baseline Date]]&lt;PV_Meta!$B$7),1,0)</f>
        <v>1</v>
      </c>
      <c r="AC1523" s="41">
        <f>IF(AND(tbl_PV_Milestones[[#This Row],[Planned YTD]]=1,tbl_PV_Milestones[[#This Row],[Complete]]="Yes"),1,0)</f>
        <v>1</v>
      </c>
      <c r="AD1523" s="41">
        <f>IF(AND(tbl_PV_Milestones[[#This Row],[Actual/Schedule Finish]]&lt;PV_Meta!$B$7,tbl_PV_Milestones[[#This Row],[Complete]]="No",tbl_PV_Milestones[[#This Row],[Project Status]]&lt;&gt;"On Hold"),1,0)</f>
        <v>0</v>
      </c>
      <c r="AE1523" s="41">
        <f>IF(AND(tbl_PV_Milestones[[#This Row],[Actual/Schedule Finish]]&gt;tbl_PV_Milestones[[#This Row],[Baseline Date]],tbl_PV_Milestones[[#This Row],[Complete]]="No",tbl_PV_Milestones[[#This Row],[Project Status]]&lt;&gt;"On Hold",tbl_PV_Milestones[[#This Row],[Overdue]]=0,tbl_PV_Milestones[[#This Row],[To be Baselined]]&lt;&gt;1),1,0)</f>
        <v>0</v>
      </c>
      <c r="AF1523" s="41">
        <f>IF(AND(tbl_PV_Milestones[[#This Row],[BL FY]]=2025,tbl_PV_Milestones[[#This Row],[Finish FY]]&gt;2025),1,0)</f>
        <v>0</v>
      </c>
      <c r="AG1523" s="56" t="str">
        <f>_xlfn.XLOOKUP(tbl_PV_Milestones[[#This Row],[Work ID]],tbl_PV_Meta[Work ID '#],tbl_PV_Meta[Project Manager/Owner],,0)</f>
        <v>Project Manager 12</v>
      </c>
      <c r="AH1523" s="6"/>
    </row>
    <row r="1524" spans="4:34" x14ac:dyDescent="0.25">
      <c r="D1524" s="6" t="s">
        <v>806</v>
      </c>
      <c r="E1524" s="6" t="s">
        <v>503</v>
      </c>
      <c r="F1524" s="6" t="s">
        <v>1757</v>
      </c>
      <c r="G1524" s="6" t="s">
        <v>521</v>
      </c>
      <c r="H1524" s="6" t="s">
        <v>505</v>
      </c>
      <c r="I1524" s="6" t="s">
        <v>522</v>
      </c>
      <c r="J1524" s="6" t="s">
        <v>806</v>
      </c>
      <c r="K1524" s="6" t="s">
        <v>39</v>
      </c>
      <c r="L1524" s="6" t="s">
        <v>58</v>
      </c>
      <c r="M1524" s="43"/>
      <c r="N1524" s="44" t="s">
        <v>1979</v>
      </c>
      <c r="O1524" s="39">
        <v>45586.708333333299</v>
      </c>
      <c r="P1524" s="39">
        <v>45586.708333333299</v>
      </c>
      <c r="Q1524" s="6">
        <v>0</v>
      </c>
      <c r="R1524" s="6">
        <v>0</v>
      </c>
      <c r="S1524" s="45" t="e">
        <f>_xlfn.CONCAT(#REF!,TRIM(tbl_PV_Milestones[[#This Row],[Milestone Description]]))</f>
        <v>#REF!</v>
      </c>
      <c r="T1524" s="84" t="str">
        <f>IF(COUNTIF(tbl_PV_Milestones[UID],tbl_PV_Milestones[[#This Row],[UID]])&gt;1,"Duplicate","")</f>
        <v>Duplicate</v>
      </c>
      <c r="U1524" s="42" t="str">
        <f>_xlfn.XLOOKUP(tbl_PV_Milestones[[#This Row],[Work ID]],tbl_PV_Meta[Work ID '#],tbl_PV_Meta[Sub-Portfolio])</f>
        <v>Sub-Portfolio 8</v>
      </c>
      <c r="V1524" s="41">
        <f>IF(MONTH(tbl_PV_Milestones[[#This Row],[Baseline Date]])&lt;7,YEAR(tbl_PV_Milestones[[#This Row],[Baseline Date]]),YEAR(tbl_PV_Milestones[[#This Row],[Baseline Date]])+1)</f>
        <v>2025</v>
      </c>
      <c r="W1524" s="41">
        <f>IF(MONTH(tbl_PV_Milestones[[#This Row],[Actual/Schedule Finish]])&lt;7,YEAR(tbl_PV_Milestones[[#This Row],[Actual/Schedule Finish]]),YEAR(tbl_PV_Milestones[[#This Row],[Actual/Schedule Finish]])+1)</f>
        <v>2025</v>
      </c>
      <c r="X1524" s="41" t="str">
        <f>IF(OR(tbl_PV_Milestones[[#This Row],[Project Status]]="Completed",tbl_PV_Milestones[[#This Row],[Project Status]]="Assumed Completed"),"Yes","No")</f>
        <v>Yes</v>
      </c>
      <c r="Y1524" s="41">
        <f>IF(tbl_PV_Milestones[[#This Row],[Baseline Date]]="",1,0)</f>
        <v>0</v>
      </c>
      <c r="Z1524" s="41">
        <f>IF(tbl_PV_Milestones[[#This Row],[Baseline Date]]&lt;PV_Meta!$B$7,1,0)</f>
        <v>1</v>
      </c>
      <c r="AA1524" s="41">
        <f>IF(tbl_PV_Milestones[[#This Row],[Complete]]="Yes",1,0)</f>
        <v>1</v>
      </c>
      <c r="AB1524" s="41">
        <f>IF(AND(tbl_PV_Milestones[[#This Row],[BL FY]]=2025,tbl_PV_Milestones[[#This Row],[Baseline Date]]&lt;PV_Meta!$B$7),1,0)</f>
        <v>1</v>
      </c>
      <c r="AC1524" s="41">
        <f>IF(AND(tbl_PV_Milestones[[#This Row],[Planned YTD]]=1,tbl_PV_Milestones[[#This Row],[Complete]]="Yes"),1,0)</f>
        <v>1</v>
      </c>
      <c r="AD1524" s="41">
        <f>IF(AND(tbl_PV_Milestones[[#This Row],[Actual/Schedule Finish]]&lt;PV_Meta!$B$7,tbl_PV_Milestones[[#This Row],[Complete]]="No",tbl_PV_Milestones[[#This Row],[Project Status]]&lt;&gt;"On Hold"),1,0)</f>
        <v>0</v>
      </c>
      <c r="AE1524" s="41">
        <f>IF(AND(tbl_PV_Milestones[[#This Row],[Actual/Schedule Finish]]&gt;tbl_PV_Milestones[[#This Row],[Baseline Date]],tbl_PV_Milestones[[#This Row],[Complete]]="No",tbl_PV_Milestones[[#This Row],[Project Status]]&lt;&gt;"On Hold",tbl_PV_Milestones[[#This Row],[Overdue]]=0,tbl_PV_Milestones[[#This Row],[To be Baselined]]&lt;&gt;1),1,0)</f>
        <v>0</v>
      </c>
      <c r="AF1524" s="41">
        <f>IF(AND(tbl_PV_Milestones[[#This Row],[BL FY]]=2025,tbl_PV_Milestones[[#This Row],[Finish FY]]&gt;2025),1,0)</f>
        <v>0</v>
      </c>
      <c r="AG1524" s="56" t="str">
        <f>_xlfn.XLOOKUP(tbl_PV_Milestones[[#This Row],[Work ID]],tbl_PV_Meta[Work ID '#],tbl_PV_Meta[Project Manager/Owner],,0)</f>
        <v>Project Manager 12</v>
      </c>
      <c r="AH1524" s="6"/>
    </row>
    <row r="1525" spans="4:34" x14ac:dyDescent="0.25">
      <c r="D1525" s="6" t="s">
        <v>806</v>
      </c>
      <c r="E1525" s="6" t="s">
        <v>503</v>
      </c>
      <c r="F1525" s="6" t="s">
        <v>1757</v>
      </c>
      <c r="G1525" s="6" t="s">
        <v>627</v>
      </c>
      <c r="H1525" s="6" t="s">
        <v>505</v>
      </c>
      <c r="I1525" s="6" t="s">
        <v>522</v>
      </c>
      <c r="J1525" s="6" t="s">
        <v>806</v>
      </c>
      <c r="K1525" s="6" t="s">
        <v>39</v>
      </c>
      <c r="L1525" s="6" t="s">
        <v>58</v>
      </c>
      <c r="M1525" s="43"/>
      <c r="N1525" s="44" t="s">
        <v>1979</v>
      </c>
      <c r="O1525" s="39">
        <v>45607.708333333299</v>
      </c>
      <c r="P1525" s="39">
        <v>45607.708333333299</v>
      </c>
      <c r="Q1525" s="6">
        <v>0</v>
      </c>
      <c r="R1525" s="6">
        <v>0</v>
      </c>
      <c r="S1525" s="45" t="e">
        <f>_xlfn.CONCAT(#REF!,TRIM(tbl_PV_Milestones[[#This Row],[Milestone Description]]))</f>
        <v>#REF!</v>
      </c>
      <c r="T1525" s="84" t="str">
        <f>IF(COUNTIF(tbl_PV_Milestones[UID],tbl_PV_Milestones[[#This Row],[UID]])&gt;1,"Duplicate","")</f>
        <v>Duplicate</v>
      </c>
      <c r="U1525" s="42" t="str">
        <f>_xlfn.XLOOKUP(tbl_PV_Milestones[[#This Row],[Work ID]],tbl_PV_Meta[Work ID '#],tbl_PV_Meta[Sub-Portfolio])</f>
        <v>Sub-Portfolio 8</v>
      </c>
      <c r="V1525" s="41">
        <f>IF(MONTH(tbl_PV_Milestones[[#This Row],[Baseline Date]])&lt;7,YEAR(tbl_PV_Milestones[[#This Row],[Baseline Date]]),YEAR(tbl_PV_Milestones[[#This Row],[Baseline Date]])+1)</f>
        <v>2025</v>
      </c>
      <c r="W1525" s="41">
        <f>IF(MONTH(tbl_PV_Milestones[[#This Row],[Actual/Schedule Finish]])&lt;7,YEAR(tbl_PV_Milestones[[#This Row],[Actual/Schedule Finish]]),YEAR(tbl_PV_Milestones[[#This Row],[Actual/Schedule Finish]])+1)</f>
        <v>2025</v>
      </c>
      <c r="X1525" s="41" t="str">
        <f>IF(OR(tbl_PV_Milestones[[#This Row],[Project Status]]="Completed",tbl_PV_Milestones[[#This Row],[Project Status]]="Assumed Completed"),"Yes","No")</f>
        <v>Yes</v>
      </c>
      <c r="Y1525" s="41">
        <f>IF(tbl_PV_Milestones[[#This Row],[Baseline Date]]="",1,0)</f>
        <v>0</v>
      </c>
      <c r="Z1525" s="41">
        <f>IF(tbl_PV_Milestones[[#This Row],[Baseline Date]]&lt;PV_Meta!$B$7,1,0)</f>
        <v>1</v>
      </c>
      <c r="AA1525" s="41">
        <f>IF(tbl_PV_Milestones[[#This Row],[Complete]]="Yes",1,0)</f>
        <v>1</v>
      </c>
      <c r="AB1525" s="41">
        <f>IF(AND(tbl_PV_Milestones[[#This Row],[BL FY]]=2025,tbl_PV_Milestones[[#This Row],[Baseline Date]]&lt;PV_Meta!$B$7),1,0)</f>
        <v>1</v>
      </c>
      <c r="AC1525" s="41">
        <f>IF(AND(tbl_PV_Milestones[[#This Row],[Planned YTD]]=1,tbl_PV_Milestones[[#This Row],[Complete]]="Yes"),1,0)</f>
        <v>1</v>
      </c>
      <c r="AD1525" s="41">
        <f>IF(AND(tbl_PV_Milestones[[#This Row],[Actual/Schedule Finish]]&lt;PV_Meta!$B$7,tbl_PV_Milestones[[#This Row],[Complete]]="No",tbl_PV_Milestones[[#This Row],[Project Status]]&lt;&gt;"On Hold"),1,0)</f>
        <v>0</v>
      </c>
      <c r="AE1525" s="41">
        <f>IF(AND(tbl_PV_Milestones[[#This Row],[Actual/Schedule Finish]]&gt;tbl_PV_Milestones[[#This Row],[Baseline Date]],tbl_PV_Milestones[[#This Row],[Complete]]="No",tbl_PV_Milestones[[#This Row],[Project Status]]&lt;&gt;"On Hold",tbl_PV_Milestones[[#This Row],[Overdue]]=0,tbl_PV_Milestones[[#This Row],[To be Baselined]]&lt;&gt;1),1,0)</f>
        <v>0</v>
      </c>
      <c r="AF1525" s="41">
        <f>IF(AND(tbl_PV_Milestones[[#This Row],[BL FY]]=2025,tbl_PV_Milestones[[#This Row],[Finish FY]]&gt;2025),1,0)</f>
        <v>0</v>
      </c>
      <c r="AG1525" s="56" t="str">
        <f>_xlfn.XLOOKUP(tbl_PV_Milestones[[#This Row],[Work ID]],tbl_PV_Meta[Work ID '#],tbl_PV_Meta[Project Manager/Owner],,0)</f>
        <v>Project Manager 12</v>
      </c>
      <c r="AH1525" s="6"/>
    </row>
    <row r="1526" spans="4:34" x14ac:dyDescent="0.25">
      <c r="D1526" s="6" t="s">
        <v>806</v>
      </c>
      <c r="E1526" s="6" t="s">
        <v>503</v>
      </c>
      <c r="F1526" s="6" t="s">
        <v>1757</v>
      </c>
      <c r="G1526" s="6" t="s">
        <v>566</v>
      </c>
      <c r="H1526" s="6" t="s">
        <v>505</v>
      </c>
      <c r="I1526" s="6" t="s">
        <v>522</v>
      </c>
      <c r="J1526" s="6" t="s">
        <v>806</v>
      </c>
      <c r="K1526" s="6" t="s">
        <v>39</v>
      </c>
      <c r="L1526" s="6" t="s">
        <v>58</v>
      </c>
      <c r="M1526" s="43"/>
      <c r="N1526" s="44" t="s">
        <v>1979</v>
      </c>
      <c r="O1526" s="39">
        <v>45610.708333333299</v>
      </c>
      <c r="P1526" s="39">
        <v>45610.708333333299</v>
      </c>
      <c r="Q1526" s="6">
        <v>0</v>
      </c>
      <c r="R1526" s="6">
        <v>0</v>
      </c>
      <c r="S1526" s="45" t="e">
        <f>_xlfn.CONCAT(#REF!,TRIM(tbl_PV_Milestones[[#This Row],[Milestone Description]]))</f>
        <v>#REF!</v>
      </c>
      <c r="T1526" s="84" t="str">
        <f>IF(COUNTIF(tbl_PV_Milestones[UID],tbl_PV_Milestones[[#This Row],[UID]])&gt;1,"Duplicate","")</f>
        <v>Duplicate</v>
      </c>
      <c r="U1526" s="42" t="str">
        <f>_xlfn.XLOOKUP(tbl_PV_Milestones[[#This Row],[Work ID]],tbl_PV_Meta[Work ID '#],tbl_PV_Meta[Sub-Portfolio])</f>
        <v>Sub-Portfolio 8</v>
      </c>
      <c r="V1526" s="41">
        <f>IF(MONTH(tbl_PV_Milestones[[#This Row],[Baseline Date]])&lt;7,YEAR(tbl_PV_Milestones[[#This Row],[Baseline Date]]),YEAR(tbl_PV_Milestones[[#This Row],[Baseline Date]])+1)</f>
        <v>2025</v>
      </c>
      <c r="W1526" s="41">
        <f>IF(MONTH(tbl_PV_Milestones[[#This Row],[Actual/Schedule Finish]])&lt;7,YEAR(tbl_PV_Milestones[[#This Row],[Actual/Schedule Finish]]),YEAR(tbl_PV_Milestones[[#This Row],[Actual/Schedule Finish]])+1)</f>
        <v>2025</v>
      </c>
      <c r="X1526" s="41" t="str">
        <f>IF(OR(tbl_PV_Milestones[[#This Row],[Project Status]]="Completed",tbl_PV_Milestones[[#This Row],[Project Status]]="Assumed Completed"),"Yes","No")</f>
        <v>Yes</v>
      </c>
      <c r="Y1526" s="41">
        <f>IF(tbl_PV_Milestones[[#This Row],[Baseline Date]]="",1,0)</f>
        <v>0</v>
      </c>
      <c r="Z1526" s="41">
        <f>IF(tbl_PV_Milestones[[#This Row],[Baseline Date]]&lt;PV_Meta!$B$7,1,0)</f>
        <v>1</v>
      </c>
      <c r="AA1526" s="41">
        <f>IF(tbl_PV_Milestones[[#This Row],[Complete]]="Yes",1,0)</f>
        <v>1</v>
      </c>
      <c r="AB1526" s="41">
        <f>IF(AND(tbl_PV_Milestones[[#This Row],[BL FY]]=2025,tbl_PV_Milestones[[#This Row],[Baseline Date]]&lt;PV_Meta!$B$7),1,0)</f>
        <v>1</v>
      </c>
      <c r="AC1526" s="41">
        <f>IF(AND(tbl_PV_Milestones[[#This Row],[Planned YTD]]=1,tbl_PV_Milestones[[#This Row],[Complete]]="Yes"),1,0)</f>
        <v>1</v>
      </c>
      <c r="AD1526" s="41">
        <f>IF(AND(tbl_PV_Milestones[[#This Row],[Actual/Schedule Finish]]&lt;PV_Meta!$B$7,tbl_PV_Milestones[[#This Row],[Complete]]="No",tbl_PV_Milestones[[#This Row],[Project Status]]&lt;&gt;"On Hold"),1,0)</f>
        <v>0</v>
      </c>
      <c r="AE1526" s="41">
        <f>IF(AND(tbl_PV_Milestones[[#This Row],[Actual/Schedule Finish]]&gt;tbl_PV_Milestones[[#This Row],[Baseline Date]],tbl_PV_Milestones[[#This Row],[Complete]]="No",tbl_PV_Milestones[[#This Row],[Project Status]]&lt;&gt;"On Hold",tbl_PV_Milestones[[#This Row],[Overdue]]=0,tbl_PV_Milestones[[#This Row],[To be Baselined]]&lt;&gt;1),1,0)</f>
        <v>0</v>
      </c>
      <c r="AF1526" s="41">
        <f>IF(AND(tbl_PV_Milestones[[#This Row],[BL FY]]=2025,tbl_PV_Milestones[[#This Row],[Finish FY]]&gt;2025),1,0)</f>
        <v>0</v>
      </c>
      <c r="AG1526" s="56" t="str">
        <f>_xlfn.XLOOKUP(tbl_PV_Milestones[[#This Row],[Work ID]],tbl_PV_Meta[Work ID '#],tbl_PV_Meta[Project Manager/Owner],,0)</f>
        <v>Project Manager 12</v>
      </c>
      <c r="AH1526" s="6"/>
    </row>
    <row r="1527" spans="4:34" x14ac:dyDescent="0.25">
      <c r="D1527" s="6" t="s">
        <v>806</v>
      </c>
      <c r="E1527" s="6" t="s">
        <v>503</v>
      </c>
      <c r="F1527" s="6" t="s">
        <v>1757</v>
      </c>
      <c r="G1527" s="6" t="s">
        <v>572</v>
      </c>
      <c r="H1527" s="6" t="s">
        <v>505</v>
      </c>
      <c r="I1527" s="6" t="s">
        <v>522</v>
      </c>
      <c r="J1527" s="6" t="s">
        <v>806</v>
      </c>
      <c r="K1527" s="6" t="s">
        <v>39</v>
      </c>
      <c r="L1527" s="6" t="s">
        <v>58</v>
      </c>
      <c r="M1527" s="43"/>
      <c r="N1527" s="44" t="s">
        <v>1979</v>
      </c>
      <c r="O1527" s="39">
        <v>45616.708333333299</v>
      </c>
      <c r="P1527" s="39">
        <v>45616.708333333299</v>
      </c>
      <c r="Q1527" s="6">
        <v>0</v>
      </c>
      <c r="R1527" s="6">
        <v>0</v>
      </c>
      <c r="S1527" s="45" t="e">
        <f>_xlfn.CONCAT(#REF!,TRIM(tbl_PV_Milestones[[#This Row],[Milestone Description]]))</f>
        <v>#REF!</v>
      </c>
      <c r="T1527" s="84" t="str">
        <f>IF(COUNTIF(tbl_PV_Milestones[UID],tbl_PV_Milestones[[#This Row],[UID]])&gt;1,"Duplicate","")</f>
        <v>Duplicate</v>
      </c>
      <c r="U1527" s="42" t="str">
        <f>_xlfn.XLOOKUP(tbl_PV_Milestones[[#This Row],[Work ID]],tbl_PV_Meta[Work ID '#],tbl_PV_Meta[Sub-Portfolio])</f>
        <v>Sub-Portfolio 8</v>
      </c>
      <c r="V1527" s="41">
        <f>IF(MONTH(tbl_PV_Milestones[[#This Row],[Baseline Date]])&lt;7,YEAR(tbl_PV_Milestones[[#This Row],[Baseline Date]]),YEAR(tbl_PV_Milestones[[#This Row],[Baseline Date]])+1)</f>
        <v>2025</v>
      </c>
      <c r="W1527" s="41">
        <f>IF(MONTH(tbl_PV_Milestones[[#This Row],[Actual/Schedule Finish]])&lt;7,YEAR(tbl_PV_Milestones[[#This Row],[Actual/Schedule Finish]]),YEAR(tbl_PV_Milestones[[#This Row],[Actual/Schedule Finish]])+1)</f>
        <v>2025</v>
      </c>
      <c r="X1527" s="41" t="str">
        <f>IF(OR(tbl_PV_Milestones[[#This Row],[Project Status]]="Completed",tbl_PV_Milestones[[#This Row],[Project Status]]="Assumed Completed"),"Yes","No")</f>
        <v>Yes</v>
      </c>
      <c r="Y1527" s="41">
        <f>IF(tbl_PV_Milestones[[#This Row],[Baseline Date]]="",1,0)</f>
        <v>0</v>
      </c>
      <c r="Z1527" s="41">
        <f>IF(tbl_PV_Milestones[[#This Row],[Baseline Date]]&lt;PV_Meta!$B$7,1,0)</f>
        <v>1</v>
      </c>
      <c r="AA1527" s="41">
        <f>IF(tbl_PV_Milestones[[#This Row],[Complete]]="Yes",1,0)</f>
        <v>1</v>
      </c>
      <c r="AB1527" s="41">
        <f>IF(AND(tbl_PV_Milestones[[#This Row],[BL FY]]=2025,tbl_PV_Milestones[[#This Row],[Baseline Date]]&lt;PV_Meta!$B$7),1,0)</f>
        <v>1</v>
      </c>
      <c r="AC1527" s="41">
        <f>IF(AND(tbl_PV_Milestones[[#This Row],[Planned YTD]]=1,tbl_PV_Milestones[[#This Row],[Complete]]="Yes"),1,0)</f>
        <v>1</v>
      </c>
      <c r="AD1527" s="41">
        <f>IF(AND(tbl_PV_Milestones[[#This Row],[Actual/Schedule Finish]]&lt;PV_Meta!$B$7,tbl_PV_Milestones[[#This Row],[Complete]]="No",tbl_PV_Milestones[[#This Row],[Project Status]]&lt;&gt;"On Hold"),1,0)</f>
        <v>0</v>
      </c>
      <c r="AE1527" s="41">
        <f>IF(AND(tbl_PV_Milestones[[#This Row],[Actual/Schedule Finish]]&gt;tbl_PV_Milestones[[#This Row],[Baseline Date]],tbl_PV_Milestones[[#This Row],[Complete]]="No",tbl_PV_Milestones[[#This Row],[Project Status]]&lt;&gt;"On Hold",tbl_PV_Milestones[[#This Row],[Overdue]]=0,tbl_PV_Milestones[[#This Row],[To be Baselined]]&lt;&gt;1),1,0)</f>
        <v>0</v>
      </c>
      <c r="AF1527" s="41">
        <f>IF(AND(tbl_PV_Milestones[[#This Row],[BL FY]]=2025,tbl_PV_Milestones[[#This Row],[Finish FY]]&gt;2025),1,0)</f>
        <v>0</v>
      </c>
      <c r="AG1527" s="56" t="str">
        <f>_xlfn.XLOOKUP(tbl_PV_Milestones[[#This Row],[Work ID]],tbl_PV_Meta[Work ID '#],tbl_PV_Meta[Project Manager/Owner],,0)</f>
        <v>Project Manager 12</v>
      </c>
      <c r="AH1527" s="6"/>
    </row>
    <row r="1528" spans="4:34" x14ac:dyDescent="0.25">
      <c r="D1528" s="6" t="s">
        <v>806</v>
      </c>
      <c r="E1528" s="6" t="s">
        <v>503</v>
      </c>
      <c r="F1528" s="6" t="s">
        <v>1757</v>
      </c>
      <c r="G1528" s="6" t="s">
        <v>743</v>
      </c>
      <c r="H1528" s="6" t="s">
        <v>505</v>
      </c>
      <c r="I1528" s="6" t="s">
        <v>522</v>
      </c>
      <c r="J1528" s="6" t="s">
        <v>806</v>
      </c>
      <c r="K1528" s="6" t="s">
        <v>39</v>
      </c>
      <c r="L1528" s="6" t="s">
        <v>58</v>
      </c>
      <c r="M1528" s="43"/>
      <c r="N1528" s="44" t="s">
        <v>1979</v>
      </c>
      <c r="O1528" s="39">
        <v>45589.708333333299</v>
      </c>
      <c r="P1528" s="39">
        <v>45589.708333333299</v>
      </c>
      <c r="Q1528" s="6">
        <v>0</v>
      </c>
      <c r="R1528" s="6">
        <v>0</v>
      </c>
      <c r="S1528" s="45" t="e">
        <f>_xlfn.CONCAT(#REF!,TRIM(tbl_PV_Milestones[[#This Row],[Milestone Description]]))</f>
        <v>#REF!</v>
      </c>
      <c r="T1528" s="84" t="str">
        <f>IF(COUNTIF(tbl_PV_Milestones[UID],tbl_PV_Milestones[[#This Row],[UID]])&gt;1,"Duplicate","")</f>
        <v>Duplicate</v>
      </c>
      <c r="U1528" s="42" t="str">
        <f>_xlfn.XLOOKUP(tbl_PV_Milestones[[#This Row],[Work ID]],tbl_PV_Meta[Work ID '#],tbl_PV_Meta[Sub-Portfolio])</f>
        <v>Sub-Portfolio 8</v>
      </c>
      <c r="V1528" s="41">
        <f>IF(MONTH(tbl_PV_Milestones[[#This Row],[Baseline Date]])&lt;7,YEAR(tbl_PV_Milestones[[#This Row],[Baseline Date]]),YEAR(tbl_PV_Milestones[[#This Row],[Baseline Date]])+1)</f>
        <v>2025</v>
      </c>
      <c r="W1528" s="41">
        <f>IF(MONTH(tbl_PV_Milestones[[#This Row],[Actual/Schedule Finish]])&lt;7,YEAR(tbl_PV_Milestones[[#This Row],[Actual/Schedule Finish]]),YEAR(tbl_PV_Milestones[[#This Row],[Actual/Schedule Finish]])+1)</f>
        <v>2025</v>
      </c>
      <c r="X1528" s="41" t="str">
        <f>IF(OR(tbl_PV_Milestones[[#This Row],[Project Status]]="Completed",tbl_PV_Milestones[[#This Row],[Project Status]]="Assumed Completed"),"Yes","No")</f>
        <v>Yes</v>
      </c>
      <c r="Y1528" s="41">
        <f>IF(tbl_PV_Milestones[[#This Row],[Baseline Date]]="",1,0)</f>
        <v>0</v>
      </c>
      <c r="Z1528" s="41">
        <f>IF(tbl_PV_Milestones[[#This Row],[Baseline Date]]&lt;PV_Meta!$B$7,1,0)</f>
        <v>1</v>
      </c>
      <c r="AA1528" s="41">
        <f>IF(tbl_PV_Milestones[[#This Row],[Complete]]="Yes",1,0)</f>
        <v>1</v>
      </c>
      <c r="AB1528" s="41">
        <f>IF(AND(tbl_PV_Milestones[[#This Row],[BL FY]]=2025,tbl_PV_Milestones[[#This Row],[Baseline Date]]&lt;PV_Meta!$B$7),1,0)</f>
        <v>1</v>
      </c>
      <c r="AC1528" s="41">
        <f>IF(AND(tbl_PV_Milestones[[#This Row],[Planned YTD]]=1,tbl_PV_Milestones[[#This Row],[Complete]]="Yes"),1,0)</f>
        <v>1</v>
      </c>
      <c r="AD1528" s="41">
        <f>IF(AND(tbl_PV_Milestones[[#This Row],[Actual/Schedule Finish]]&lt;PV_Meta!$B$7,tbl_PV_Milestones[[#This Row],[Complete]]="No",tbl_PV_Milestones[[#This Row],[Project Status]]&lt;&gt;"On Hold"),1,0)</f>
        <v>0</v>
      </c>
      <c r="AE1528" s="41">
        <f>IF(AND(tbl_PV_Milestones[[#This Row],[Actual/Schedule Finish]]&gt;tbl_PV_Milestones[[#This Row],[Baseline Date]],tbl_PV_Milestones[[#This Row],[Complete]]="No",tbl_PV_Milestones[[#This Row],[Project Status]]&lt;&gt;"On Hold",tbl_PV_Milestones[[#This Row],[Overdue]]=0,tbl_PV_Milestones[[#This Row],[To be Baselined]]&lt;&gt;1),1,0)</f>
        <v>0</v>
      </c>
      <c r="AF1528" s="41">
        <f>IF(AND(tbl_PV_Milestones[[#This Row],[BL FY]]=2025,tbl_PV_Milestones[[#This Row],[Finish FY]]&gt;2025),1,0)</f>
        <v>0</v>
      </c>
      <c r="AG1528" s="56" t="str">
        <f>_xlfn.XLOOKUP(tbl_PV_Milestones[[#This Row],[Work ID]],tbl_PV_Meta[Work ID '#],tbl_PV_Meta[Project Manager/Owner],,0)</f>
        <v>Project Manager 12</v>
      </c>
      <c r="AH1528" s="6"/>
    </row>
    <row r="1529" spans="4:34" x14ac:dyDescent="0.25">
      <c r="D1529" s="6" t="s">
        <v>806</v>
      </c>
      <c r="E1529" s="6" t="s">
        <v>503</v>
      </c>
      <c r="F1529" s="6" t="s">
        <v>1757</v>
      </c>
      <c r="G1529" s="6" t="s">
        <v>595</v>
      </c>
      <c r="H1529" s="6" t="s">
        <v>505</v>
      </c>
      <c r="I1529" s="6" t="s">
        <v>522</v>
      </c>
      <c r="J1529" s="6" t="s">
        <v>806</v>
      </c>
      <c r="K1529" s="6" t="s">
        <v>39</v>
      </c>
      <c r="L1529" s="6" t="s">
        <v>58</v>
      </c>
      <c r="M1529" s="43"/>
      <c r="N1529" s="44" t="s">
        <v>1979</v>
      </c>
      <c r="O1529" s="39">
        <v>45666.708333333299</v>
      </c>
      <c r="P1529" s="39">
        <v>45666.708333333299</v>
      </c>
      <c r="Q1529" s="6">
        <v>0</v>
      </c>
      <c r="R1529" s="6">
        <v>0</v>
      </c>
      <c r="S1529" s="45" t="e">
        <f>_xlfn.CONCAT(#REF!,TRIM(tbl_PV_Milestones[[#This Row],[Milestone Description]]))</f>
        <v>#REF!</v>
      </c>
      <c r="T1529" s="84" t="str">
        <f>IF(COUNTIF(tbl_PV_Milestones[UID],tbl_PV_Milestones[[#This Row],[UID]])&gt;1,"Duplicate","")</f>
        <v>Duplicate</v>
      </c>
      <c r="U1529" s="42" t="str">
        <f>_xlfn.XLOOKUP(tbl_PV_Milestones[[#This Row],[Work ID]],tbl_PV_Meta[Work ID '#],tbl_PV_Meta[Sub-Portfolio])</f>
        <v>Sub-Portfolio 8</v>
      </c>
      <c r="V1529" s="41">
        <f>IF(MONTH(tbl_PV_Milestones[[#This Row],[Baseline Date]])&lt;7,YEAR(tbl_PV_Milestones[[#This Row],[Baseline Date]]),YEAR(tbl_PV_Milestones[[#This Row],[Baseline Date]])+1)</f>
        <v>2025</v>
      </c>
      <c r="W1529" s="41">
        <f>IF(MONTH(tbl_PV_Milestones[[#This Row],[Actual/Schedule Finish]])&lt;7,YEAR(tbl_PV_Milestones[[#This Row],[Actual/Schedule Finish]]),YEAR(tbl_PV_Milestones[[#This Row],[Actual/Schedule Finish]])+1)</f>
        <v>2025</v>
      </c>
      <c r="X1529" s="41" t="str">
        <f>IF(OR(tbl_PV_Milestones[[#This Row],[Project Status]]="Completed",tbl_PV_Milestones[[#This Row],[Project Status]]="Assumed Completed"),"Yes","No")</f>
        <v>Yes</v>
      </c>
      <c r="Y1529" s="41">
        <f>IF(tbl_PV_Milestones[[#This Row],[Baseline Date]]="",1,0)</f>
        <v>0</v>
      </c>
      <c r="Z1529" s="41">
        <f>IF(tbl_PV_Milestones[[#This Row],[Baseline Date]]&lt;PV_Meta!$B$7,1,0)</f>
        <v>1</v>
      </c>
      <c r="AA1529" s="41">
        <f>IF(tbl_PV_Milestones[[#This Row],[Complete]]="Yes",1,0)</f>
        <v>1</v>
      </c>
      <c r="AB1529" s="41">
        <f>IF(AND(tbl_PV_Milestones[[#This Row],[BL FY]]=2025,tbl_PV_Milestones[[#This Row],[Baseline Date]]&lt;PV_Meta!$B$7),1,0)</f>
        <v>1</v>
      </c>
      <c r="AC1529" s="41">
        <f>IF(AND(tbl_PV_Milestones[[#This Row],[Planned YTD]]=1,tbl_PV_Milestones[[#This Row],[Complete]]="Yes"),1,0)</f>
        <v>1</v>
      </c>
      <c r="AD1529" s="41">
        <f>IF(AND(tbl_PV_Milestones[[#This Row],[Actual/Schedule Finish]]&lt;PV_Meta!$B$7,tbl_PV_Milestones[[#This Row],[Complete]]="No",tbl_PV_Milestones[[#This Row],[Project Status]]&lt;&gt;"On Hold"),1,0)</f>
        <v>0</v>
      </c>
      <c r="AE1529" s="41">
        <f>IF(AND(tbl_PV_Milestones[[#This Row],[Actual/Schedule Finish]]&gt;tbl_PV_Milestones[[#This Row],[Baseline Date]],tbl_PV_Milestones[[#This Row],[Complete]]="No",tbl_PV_Milestones[[#This Row],[Project Status]]&lt;&gt;"On Hold",tbl_PV_Milestones[[#This Row],[Overdue]]=0,tbl_PV_Milestones[[#This Row],[To be Baselined]]&lt;&gt;1),1,0)</f>
        <v>0</v>
      </c>
      <c r="AF1529" s="41">
        <f>IF(AND(tbl_PV_Milestones[[#This Row],[BL FY]]=2025,tbl_PV_Milestones[[#This Row],[Finish FY]]&gt;2025),1,0)</f>
        <v>0</v>
      </c>
      <c r="AG1529" s="56" t="str">
        <f>_xlfn.XLOOKUP(tbl_PV_Milestones[[#This Row],[Work ID]],tbl_PV_Meta[Work ID '#],tbl_PV_Meta[Project Manager/Owner],,0)</f>
        <v>Project Manager 12</v>
      </c>
      <c r="AH1529" s="6"/>
    </row>
    <row r="1530" spans="4:34" x14ac:dyDescent="0.25">
      <c r="D1530" s="6" t="s">
        <v>806</v>
      </c>
      <c r="E1530" s="6" t="s">
        <v>503</v>
      </c>
      <c r="F1530" s="6" t="s">
        <v>1757</v>
      </c>
      <c r="G1530" s="6" t="s">
        <v>571</v>
      </c>
      <c r="H1530" s="6" t="s">
        <v>505</v>
      </c>
      <c r="I1530" s="6" t="s">
        <v>522</v>
      </c>
      <c r="J1530" s="6" t="s">
        <v>806</v>
      </c>
      <c r="K1530" s="6" t="s">
        <v>39</v>
      </c>
      <c r="L1530" s="6" t="s">
        <v>58</v>
      </c>
      <c r="M1530" s="43"/>
      <c r="N1530" s="44" t="s">
        <v>1979</v>
      </c>
      <c r="O1530" s="39">
        <v>45615.708333333299</v>
      </c>
      <c r="P1530" s="39">
        <v>45615.708333333299</v>
      </c>
      <c r="Q1530" s="6">
        <v>0</v>
      </c>
      <c r="R1530" s="6">
        <v>0</v>
      </c>
      <c r="S1530" s="45" t="e">
        <f>_xlfn.CONCAT(#REF!,TRIM(tbl_PV_Milestones[[#This Row],[Milestone Description]]))</f>
        <v>#REF!</v>
      </c>
      <c r="T1530" s="84" t="str">
        <f>IF(COUNTIF(tbl_PV_Milestones[UID],tbl_PV_Milestones[[#This Row],[UID]])&gt;1,"Duplicate","")</f>
        <v>Duplicate</v>
      </c>
      <c r="U1530" s="42" t="str">
        <f>_xlfn.XLOOKUP(tbl_PV_Milestones[[#This Row],[Work ID]],tbl_PV_Meta[Work ID '#],tbl_PV_Meta[Sub-Portfolio])</f>
        <v>Sub-Portfolio 8</v>
      </c>
      <c r="V1530" s="41">
        <f>IF(MONTH(tbl_PV_Milestones[[#This Row],[Baseline Date]])&lt;7,YEAR(tbl_PV_Milestones[[#This Row],[Baseline Date]]),YEAR(tbl_PV_Milestones[[#This Row],[Baseline Date]])+1)</f>
        <v>2025</v>
      </c>
      <c r="W1530" s="41">
        <f>IF(MONTH(tbl_PV_Milestones[[#This Row],[Actual/Schedule Finish]])&lt;7,YEAR(tbl_PV_Milestones[[#This Row],[Actual/Schedule Finish]]),YEAR(tbl_PV_Milestones[[#This Row],[Actual/Schedule Finish]])+1)</f>
        <v>2025</v>
      </c>
      <c r="X1530" s="41" t="str">
        <f>IF(OR(tbl_PV_Milestones[[#This Row],[Project Status]]="Completed",tbl_PV_Milestones[[#This Row],[Project Status]]="Assumed Completed"),"Yes","No")</f>
        <v>Yes</v>
      </c>
      <c r="Y1530" s="41">
        <f>IF(tbl_PV_Milestones[[#This Row],[Baseline Date]]="",1,0)</f>
        <v>0</v>
      </c>
      <c r="Z1530" s="41">
        <f>IF(tbl_PV_Milestones[[#This Row],[Baseline Date]]&lt;PV_Meta!$B$7,1,0)</f>
        <v>1</v>
      </c>
      <c r="AA1530" s="41">
        <f>IF(tbl_PV_Milestones[[#This Row],[Complete]]="Yes",1,0)</f>
        <v>1</v>
      </c>
      <c r="AB1530" s="41">
        <f>IF(AND(tbl_PV_Milestones[[#This Row],[BL FY]]=2025,tbl_PV_Milestones[[#This Row],[Baseline Date]]&lt;PV_Meta!$B$7),1,0)</f>
        <v>1</v>
      </c>
      <c r="AC1530" s="41">
        <f>IF(AND(tbl_PV_Milestones[[#This Row],[Planned YTD]]=1,tbl_PV_Milestones[[#This Row],[Complete]]="Yes"),1,0)</f>
        <v>1</v>
      </c>
      <c r="AD1530" s="41">
        <f>IF(AND(tbl_PV_Milestones[[#This Row],[Actual/Schedule Finish]]&lt;PV_Meta!$B$7,tbl_PV_Milestones[[#This Row],[Complete]]="No",tbl_PV_Milestones[[#This Row],[Project Status]]&lt;&gt;"On Hold"),1,0)</f>
        <v>0</v>
      </c>
      <c r="AE1530" s="41">
        <f>IF(AND(tbl_PV_Milestones[[#This Row],[Actual/Schedule Finish]]&gt;tbl_PV_Milestones[[#This Row],[Baseline Date]],tbl_PV_Milestones[[#This Row],[Complete]]="No",tbl_PV_Milestones[[#This Row],[Project Status]]&lt;&gt;"On Hold",tbl_PV_Milestones[[#This Row],[Overdue]]=0,tbl_PV_Milestones[[#This Row],[To be Baselined]]&lt;&gt;1),1,0)</f>
        <v>0</v>
      </c>
      <c r="AF1530" s="41">
        <f>IF(AND(tbl_PV_Milestones[[#This Row],[BL FY]]=2025,tbl_PV_Milestones[[#This Row],[Finish FY]]&gt;2025),1,0)</f>
        <v>0</v>
      </c>
      <c r="AG1530" s="56" t="str">
        <f>_xlfn.XLOOKUP(tbl_PV_Milestones[[#This Row],[Work ID]],tbl_PV_Meta[Work ID '#],tbl_PV_Meta[Project Manager/Owner],,0)</f>
        <v>Project Manager 12</v>
      </c>
      <c r="AH1530" s="6"/>
    </row>
    <row r="1531" spans="4:34" x14ac:dyDescent="0.25">
      <c r="D1531" s="6" t="s">
        <v>806</v>
      </c>
      <c r="E1531" s="6" t="s">
        <v>503</v>
      </c>
      <c r="F1531" s="6" t="s">
        <v>1757</v>
      </c>
      <c r="G1531" s="6" t="s">
        <v>570</v>
      </c>
      <c r="H1531" s="6" t="s">
        <v>505</v>
      </c>
      <c r="I1531" s="6" t="s">
        <v>522</v>
      </c>
      <c r="J1531" s="6" t="s">
        <v>806</v>
      </c>
      <c r="K1531" s="6" t="s">
        <v>39</v>
      </c>
      <c r="L1531" s="6" t="s">
        <v>58</v>
      </c>
      <c r="M1531" s="43"/>
      <c r="N1531" s="44" t="s">
        <v>1979</v>
      </c>
      <c r="O1531" s="39">
        <v>45610.708333333299</v>
      </c>
      <c r="P1531" s="39">
        <v>45610.708333333299</v>
      </c>
      <c r="Q1531" s="6">
        <v>0</v>
      </c>
      <c r="R1531" s="6">
        <v>0</v>
      </c>
      <c r="S1531" s="45" t="e">
        <f>_xlfn.CONCAT(#REF!,TRIM(tbl_PV_Milestones[[#This Row],[Milestone Description]]))</f>
        <v>#REF!</v>
      </c>
      <c r="T1531" s="84" t="str">
        <f>IF(COUNTIF(tbl_PV_Milestones[UID],tbl_PV_Milestones[[#This Row],[UID]])&gt;1,"Duplicate","")</f>
        <v>Duplicate</v>
      </c>
      <c r="U1531" s="42" t="str">
        <f>_xlfn.XLOOKUP(tbl_PV_Milestones[[#This Row],[Work ID]],tbl_PV_Meta[Work ID '#],tbl_PV_Meta[Sub-Portfolio])</f>
        <v>Sub-Portfolio 8</v>
      </c>
      <c r="V1531" s="41">
        <f>IF(MONTH(tbl_PV_Milestones[[#This Row],[Baseline Date]])&lt;7,YEAR(tbl_PV_Milestones[[#This Row],[Baseline Date]]),YEAR(tbl_PV_Milestones[[#This Row],[Baseline Date]])+1)</f>
        <v>2025</v>
      </c>
      <c r="W1531" s="41">
        <f>IF(MONTH(tbl_PV_Milestones[[#This Row],[Actual/Schedule Finish]])&lt;7,YEAR(tbl_PV_Milestones[[#This Row],[Actual/Schedule Finish]]),YEAR(tbl_PV_Milestones[[#This Row],[Actual/Schedule Finish]])+1)</f>
        <v>2025</v>
      </c>
      <c r="X1531" s="41" t="str">
        <f>IF(OR(tbl_PV_Milestones[[#This Row],[Project Status]]="Completed",tbl_PV_Milestones[[#This Row],[Project Status]]="Assumed Completed"),"Yes","No")</f>
        <v>Yes</v>
      </c>
      <c r="Y1531" s="41">
        <f>IF(tbl_PV_Milestones[[#This Row],[Baseline Date]]="",1,0)</f>
        <v>0</v>
      </c>
      <c r="Z1531" s="41">
        <f>IF(tbl_PV_Milestones[[#This Row],[Baseline Date]]&lt;PV_Meta!$B$7,1,0)</f>
        <v>1</v>
      </c>
      <c r="AA1531" s="41">
        <f>IF(tbl_PV_Milestones[[#This Row],[Complete]]="Yes",1,0)</f>
        <v>1</v>
      </c>
      <c r="AB1531" s="41">
        <f>IF(AND(tbl_PV_Milestones[[#This Row],[BL FY]]=2025,tbl_PV_Milestones[[#This Row],[Baseline Date]]&lt;PV_Meta!$B$7),1,0)</f>
        <v>1</v>
      </c>
      <c r="AC1531" s="41">
        <f>IF(AND(tbl_PV_Milestones[[#This Row],[Planned YTD]]=1,tbl_PV_Milestones[[#This Row],[Complete]]="Yes"),1,0)</f>
        <v>1</v>
      </c>
      <c r="AD1531" s="41">
        <f>IF(AND(tbl_PV_Milestones[[#This Row],[Actual/Schedule Finish]]&lt;PV_Meta!$B$7,tbl_PV_Milestones[[#This Row],[Complete]]="No",tbl_PV_Milestones[[#This Row],[Project Status]]&lt;&gt;"On Hold"),1,0)</f>
        <v>0</v>
      </c>
      <c r="AE1531" s="41">
        <f>IF(AND(tbl_PV_Milestones[[#This Row],[Actual/Schedule Finish]]&gt;tbl_PV_Milestones[[#This Row],[Baseline Date]],tbl_PV_Milestones[[#This Row],[Complete]]="No",tbl_PV_Milestones[[#This Row],[Project Status]]&lt;&gt;"On Hold",tbl_PV_Milestones[[#This Row],[Overdue]]=0,tbl_PV_Milestones[[#This Row],[To be Baselined]]&lt;&gt;1),1,0)</f>
        <v>0</v>
      </c>
      <c r="AF1531" s="41">
        <f>IF(AND(tbl_PV_Milestones[[#This Row],[BL FY]]=2025,tbl_PV_Milestones[[#This Row],[Finish FY]]&gt;2025),1,0)</f>
        <v>0</v>
      </c>
      <c r="AG1531" s="56" t="str">
        <f>_xlfn.XLOOKUP(tbl_PV_Milestones[[#This Row],[Work ID]],tbl_PV_Meta[Work ID '#],tbl_PV_Meta[Project Manager/Owner],,0)</f>
        <v>Project Manager 12</v>
      </c>
      <c r="AH1531" s="6"/>
    </row>
    <row r="1532" spans="4:34" x14ac:dyDescent="0.25">
      <c r="D1532" s="6" t="s">
        <v>806</v>
      </c>
      <c r="E1532" s="6" t="s">
        <v>503</v>
      </c>
      <c r="F1532" s="6" t="s">
        <v>1757</v>
      </c>
      <c r="G1532" s="6" t="s">
        <v>544</v>
      </c>
      <c r="H1532" s="6" t="s">
        <v>505</v>
      </c>
      <c r="I1532" s="6" t="s">
        <v>510</v>
      </c>
      <c r="J1532" s="6" t="s">
        <v>806</v>
      </c>
      <c r="K1532" s="6" t="s">
        <v>39</v>
      </c>
      <c r="L1532" s="6" t="s">
        <v>58</v>
      </c>
      <c r="M1532" s="43"/>
      <c r="N1532" s="44" t="s">
        <v>1979</v>
      </c>
      <c r="O1532" s="39">
        <v>45589.708333333299</v>
      </c>
      <c r="P1532" s="39">
        <v>45589.708333333299</v>
      </c>
      <c r="Q1532" s="6">
        <v>0</v>
      </c>
      <c r="R1532" s="6">
        <v>0</v>
      </c>
      <c r="S1532" s="45" t="e">
        <f>_xlfn.CONCAT(#REF!,TRIM(tbl_PV_Milestones[[#This Row],[Milestone Description]]))</f>
        <v>#REF!</v>
      </c>
      <c r="T1532" s="84" t="str">
        <f>IF(COUNTIF(tbl_PV_Milestones[UID],tbl_PV_Milestones[[#This Row],[UID]])&gt;1,"Duplicate","")</f>
        <v>Duplicate</v>
      </c>
      <c r="U1532" s="42" t="str">
        <f>_xlfn.XLOOKUP(tbl_PV_Milestones[[#This Row],[Work ID]],tbl_PV_Meta[Work ID '#],tbl_PV_Meta[Sub-Portfolio])</f>
        <v>Sub-Portfolio 8</v>
      </c>
      <c r="V1532" s="41">
        <f>IF(MONTH(tbl_PV_Milestones[[#This Row],[Baseline Date]])&lt;7,YEAR(tbl_PV_Milestones[[#This Row],[Baseline Date]]),YEAR(tbl_PV_Milestones[[#This Row],[Baseline Date]])+1)</f>
        <v>2025</v>
      </c>
      <c r="W1532" s="41">
        <f>IF(MONTH(tbl_PV_Milestones[[#This Row],[Actual/Schedule Finish]])&lt;7,YEAR(tbl_PV_Milestones[[#This Row],[Actual/Schedule Finish]]),YEAR(tbl_PV_Milestones[[#This Row],[Actual/Schedule Finish]])+1)</f>
        <v>2025</v>
      </c>
      <c r="X1532" s="41" t="str">
        <f>IF(OR(tbl_PV_Milestones[[#This Row],[Project Status]]="Completed",tbl_PV_Milestones[[#This Row],[Project Status]]="Assumed Completed"),"Yes","No")</f>
        <v>Yes</v>
      </c>
      <c r="Y1532" s="41">
        <f>IF(tbl_PV_Milestones[[#This Row],[Baseline Date]]="",1,0)</f>
        <v>0</v>
      </c>
      <c r="Z1532" s="41">
        <f>IF(tbl_PV_Milestones[[#This Row],[Baseline Date]]&lt;PV_Meta!$B$7,1,0)</f>
        <v>1</v>
      </c>
      <c r="AA1532" s="41">
        <f>IF(tbl_PV_Milestones[[#This Row],[Complete]]="Yes",1,0)</f>
        <v>1</v>
      </c>
      <c r="AB1532" s="41">
        <f>IF(AND(tbl_PV_Milestones[[#This Row],[BL FY]]=2025,tbl_PV_Milestones[[#This Row],[Baseline Date]]&lt;PV_Meta!$B$7),1,0)</f>
        <v>1</v>
      </c>
      <c r="AC1532" s="41">
        <f>IF(AND(tbl_PV_Milestones[[#This Row],[Planned YTD]]=1,tbl_PV_Milestones[[#This Row],[Complete]]="Yes"),1,0)</f>
        <v>1</v>
      </c>
      <c r="AD1532" s="41">
        <f>IF(AND(tbl_PV_Milestones[[#This Row],[Actual/Schedule Finish]]&lt;PV_Meta!$B$7,tbl_PV_Milestones[[#This Row],[Complete]]="No",tbl_PV_Milestones[[#This Row],[Project Status]]&lt;&gt;"On Hold"),1,0)</f>
        <v>0</v>
      </c>
      <c r="AE1532" s="41">
        <f>IF(AND(tbl_PV_Milestones[[#This Row],[Actual/Schedule Finish]]&gt;tbl_PV_Milestones[[#This Row],[Baseline Date]],tbl_PV_Milestones[[#This Row],[Complete]]="No",tbl_PV_Milestones[[#This Row],[Project Status]]&lt;&gt;"On Hold",tbl_PV_Milestones[[#This Row],[Overdue]]=0,tbl_PV_Milestones[[#This Row],[To be Baselined]]&lt;&gt;1),1,0)</f>
        <v>0</v>
      </c>
      <c r="AF1532" s="41">
        <f>IF(AND(tbl_PV_Milestones[[#This Row],[BL FY]]=2025,tbl_PV_Milestones[[#This Row],[Finish FY]]&gt;2025),1,0)</f>
        <v>0</v>
      </c>
      <c r="AG1532" s="56" t="str">
        <f>_xlfn.XLOOKUP(tbl_PV_Milestones[[#This Row],[Work ID]],tbl_PV_Meta[Work ID '#],tbl_PV_Meta[Project Manager/Owner],,0)</f>
        <v>Project Manager 12</v>
      </c>
      <c r="AH1532" s="6"/>
    </row>
    <row r="1533" spans="4:34" x14ac:dyDescent="0.25">
      <c r="D1533" s="6" t="s">
        <v>806</v>
      </c>
      <c r="E1533" s="6" t="s">
        <v>503</v>
      </c>
      <c r="F1533" s="6" t="s">
        <v>1757</v>
      </c>
      <c r="G1533" s="6" t="s">
        <v>560</v>
      </c>
      <c r="H1533" s="6" t="s">
        <v>505</v>
      </c>
      <c r="I1533" s="6" t="s">
        <v>510</v>
      </c>
      <c r="J1533" s="6" t="s">
        <v>806</v>
      </c>
      <c r="K1533" s="6" t="s">
        <v>39</v>
      </c>
      <c r="L1533" s="6" t="s">
        <v>58</v>
      </c>
      <c r="M1533" s="43"/>
      <c r="N1533" s="44" t="s">
        <v>1979</v>
      </c>
      <c r="O1533" s="39">
        <v>45744.708333333299</v>
      </c>
      <c r="P1533" s="39">
        <v>45744.708333333299</v>
      </c>
      <c r="Q1533" s="6">
        <v>0</v>
      </c>
      <c r="R1533" s="6">
        <v>0</v>
      </c>
      <c r="S1533" s="45" t="e">
        <f>_xlfn.CONCAT(#REF!,TRIM(tbl_PV_Milestones[[#This Row],[Milestone Description]]))</f>
        <v>#REF!</v>
      </c>
      <c r="T1533" s="84" t="str">
        <f>IF(COUNTIF(tbl_PV_Milestones[UID],tbl_PV_Milestones[[#This Row],[UID]])&gt;1,"Duplicate","")</f>
        <v>Duplicate</v>
      </c>
      <c r="U1533" s="42" t="str">
        <f>_xlfn.XLOOKUP(tbl_PV_Milestones[[#This Row],[Work ID]],tbl_PV_Meta[Work ID '#],tbl_PV_Meta[Sub-Portfolio])</f>
        <v>Sub-Portfolio 8</v>
      </c>
      <c r="V1533" s="41">
        <f>IF(MONTH(tbl_PV_Milestones[[#This Row],[Baseline Date]])&lt;7,YEAR(tbl_PV_Milestones[[#This Row],[Baseline Date]]),YEAR(tbl_PV_Milestones[[#This Row],[Baseline Date]])+1)</f>
        <v>2025</v>
      </c>
      <c r="W1533" s="41">
        <f>IF(MONTH(tbl_PV_Milestones[[#This Row],[Actual/Schedule Finish]])&lt;7,YEAR(tbl_PV_Milestones[[#This Row],[Actual/Schedule Finish]]),YEAR(tbl_PV_Milestones[[#This Row],[Actual/Schedule Finish]])+1)</f>
        <v>2025</v>
      </c>
      <c r="X1533" s="41" t="str">
        <f>IF(OR(tbl_PV_Milestones[[#This Row],[Project Status]]="Completed",tbl_PV_Milestones[[#This Row],[Project Status]]="Assumed Completed"),"Yes","No")</f>
        <v>Yes</v>
      </c>
      <c r="Y1533" s="41">
        <f>IF(tbl_PV_Milestones[[#This Row],[Baseline Date]]="",1,0)</f>
        <v>0</v>
      </c>
      <c r="Z1533" s="41">
        <f>IF(tbl_PV_Milestones[[#This Row],[Baseline Date]]&lt;PV_Meta!$B$7,1,0)</f>
        <v>1</v>
      </c>
      <c r="AA1533" s="41">
        <f>IF(tbl_PV_Milestones[[#This Row],[Complete]]="Yes",1,0)</f>
        <v>1</v>
      </c>
      <c r="AB1533" s="41">
        <f>IF(AND(tbl_PV_Milestones[[#This Row],[BL FY]]=2025,tbl_PV_Milestones[[#This Row],[Baseline Date]]&lt;PV_Meta!$B$7),1,0)</f>
        <v>1</v>
      </c>
      <c r="AC1533" s="41">
        <f>IF(AND(tbl_PV_Milestones[[#This Row],[Planned YTD]]=1,tbl_PV_Milestones[[#This Row],[Complete]]="Yes"),1,0)</f>
        <v>1</v>
      </c>
      <c r="AD1533" s="41">
        <f>IF(AND(tbl_PV_Milestones[[#This Row],[Actual/Schedule Finish]]&lt;PV_Meta!$B$7,tbl_PV_Milestones[[#This Row],[Complete]]="No",tbl_PV_Milestones[[#This Row],[Project Status]]&lt;&gt;"On Hold"),1,0)</f>
        <v>0</v>
      </c>
      <c r="AE1533" s="41">
        <f>IF(AND(tbl_PV_Milestones[[#This Row],[Actual/Schedule Finish]]&gt;tbl_PV_Milestones[[#This Row],[Baseline Date]],tbl_PV_Milestones[[#This Row],[Complete]]="No",tbl_PV_Milestones[[#This Row],[Project Status]]&lt;&gt;"On Hold",tbl_PV_Milestones[[#This Row],[Overdue]]=0,tbl_PV_Milestones[[#This Row],[To be Baselined]]&lt;&gt;1),1,0)</f>
        <v>0</v>
      </c>
      <c r="AF1533" s="41">
        <f>IF(AND(tbl_PV_Milestones[[#This Row],[BL FY]]=2025,tbl_PV_Milestones[[#This Row],[Finish FY]]&gt;2025),1,0)</f>
        <v>0</v>
      </c>
      <c r="AG1533" s="56" t="str">
        <f>_xlfn.XLOOKUP(tbl_PV_Milestones[[#This Row],[Work ID]],tbl_PV_Meta[Work ID '#],tbl_PV_Meta[Project Manager/Owner],,0)</f>
        <v>Project Manager 12</v>
      </c>
      <c r="AH1533" s="6"/>
    </row>
    <row r="1534" spans="4:34" x14ac:dyDescent="0.25">
      <c r="D1534" s="6" t="s">
        <v>806</v>
      </c>
      <c r="E1534" s="6" t="s">
        <v>503</v>
      </c>
      <c r="F1534" s="6" t="s">
        <v>1757</v>
      </c>
      <c r="G1534" s="6" t="s">
        <v>546</v>
      </c>
      <c r="H1534" s="6" t="s">
        <v>505</v>
      </c>
      <c r="I1534" s="6" t="s">
        <v>510</v>
      </c>
      <c r="J1534" s="6" t="s">
        <v>806</v>
      </c>
      <c r="K1534" s="6" t="s">
        <v>39</v>
      </c>
      <c r="L1534" s="6" t="s">
        <v>58</v>
      </c>
      <c r="M1534" s="43"/>
      <c r="N1534" s="44" t="s">
        <v>1979</v>
      </c>
      <c r="O1534" s="39">
        <v>45744.708333333299</v>
      </c>
      <c r="P1534" s="39">
        <v>45744.708333333299</v>
      </c>
      <c r="Q1534" s="6">
        <v>0</v>
      </c>
      <c r="R1534" s="6">
        <v>0</v>
      </c>
      <c r="S1534" s="45" t="e">
        <f>_xlfn.CONCAT(#REF!,TRIM(tbl_PV_Milestones[[#This Row],[Milestone Description]]))</f>
        <v>#REF!</v>
      </c>
      <c r="T1534" s="84" t="str">
        <f>IF(COUNTIF(tbl_PV_Milestones[UID],tbl_PV_Milestones[[#This Row],[UID]])&gt;1,"Duplicate","")</f>
        <v>Duplicate</v>
      </c>
      <c r="U1534" s="42" t="str">
        <f>_xlfn.XLOOKUP(tbl_PV_Milestones[[#This Row],[Work ID]],tbl_PV_Meta[Work ID '#],tbl_PV_Meta[Sub-Portfolio])</f>
        <v>Sub-Portfolio 8</v>
      </c>
      <c r="V1534" s="41">
        <f>IF(MONTH(tbl_PV_Milestones[[#This Row],[Baseline Date]])&lt;7,YEAR(tbl_PV_Milestones[[#This Row],[Baseline Date]]),YEAR(tbl_PV_Milestones[[#This Row],[Baseline Date]])+1)</f>
        <v>2025</v>
      </c>
      <c r="W1534" s="41">
        <f>IF(MONTH(tbl_PV_Milestones[[#This Row],[Actual/Schedule Finish]])&lt;7,YEAR(tbl_PV_Milestones[[#This Row],[Actual/Schedule Finish]]),YEAR(tbl_PV_Milestones[[#This Row],[Actual/Schedule Finish]])+1)</f>
        <v>2025</v>
      </c>
      <c r="X1534" s="41" t="str">
        <f>IF(OR(tbl_PV_Milestones[[#This Row],[Project Status]]="Completed",tbl_PV_Milestones[[#This Row],[Project Status]]="Assumed Completed"),"Yes","No")</f>
        <v>Yes</v>
      </c>
      <c r="Y1534" s="41">
        <f>IF(tbl_PV_Milestones[[#This Row],[Baseline Date]]="",1,0)</f>
        <v>0</v>
      </c>
      <c r="Z1534" s="41">
        <f>IF(tbl_PV_Milestones[[#This Row],[Baseline Date]]&lt;PV_Meta!$B$7,1,0)</f>
        <v>1</v>
      </c>
      <c r="AA1534" s="41">
        <f>IF(tbl_PV_Milestones[[#This Row],[Complete]]="Yes",1,0)</f>
        <v>1</v>
      </c>
      <c r="AB1534" s="41">
        <f>IF(AND(tbl_PV_Milestones[[#This Row],[BL FY]]=2025,tbl_PV_Milestones[[#This Row],[Baseline Date]]&lt;PV_Meta!$B$7),1,0)</f>
        <v>1</v>
      </c>
      <c r="AC1534" s="41">
        <f>IF(AND(tbl_PV_Milestones[[#This Row],[Planned YTD]]=1,tbl_PV_Milestones[[#This Row],[Complete]]="Yes"),1,0)</f>
        <v>1</v>
      </c>
      <c r="AD1534" s="41">
        <f>IF(AND(tbl_PV_Milestones[[#This Row],[Actual/Schedule Finish]]&lt;PV_Meta!$B$7,tbl_PV_Milestones[[#This Row],[Complete]]="No",tbl_PV_Milestones[[#This Row],[Project Status]]&lt;&gt;"On Hold"),1,0)</f>
        <v>0</v>
      </c>
      <c r="AE1534" s="41">
        <f>IF(AND(tbl_PV_Milestones[[#This Row],[Actual/Schedule Finish]]&gt;tbl_PV_Milestones[[#This Row],[Baseline Date]],tbl_PV_Milestones[[#This Row],[Complete]]="No",tbl_PV_Milestones[[#This Row],[Project Status]]&lt;&gt;"On Hold",tbl_PV_Milestones[[#This Row],[Overdue]]=0,tbl_PV_Milestones[[#This Row],[To be Baselined]]&lt;&gt;1),1,0)</f>
        <v>0</v>
      </c>
      <c r="AF1534" s="41">
        <f>IF(AND(tbl_PV_Milestones[[#This Row],[BL FY]]=2025,tbl_PV_Milestones[[#This Row],[Finish FY]]&gt;2025),1,0)</f>
        <v>0</v>
      </c>
      <c r="AG1534" s="56" t="str">
        <f>_xlfn.XLOOKUP(tbl_PV_Milestones[[#This Row],[Work ID]],tbl_PV_Meta[Work ID '#],tbl_PV_Meta[Project Manager/Owner],,0)</f>
        <v>Project Manager 12</v>
      </c>
      <c r="AH1534" s="6"/>
    </row>
    <row r="1535" spans="4:34" x14ac:dyDescent="0.25">
      <c r="D1535" s="6" t="s">
        <v>806</v>
      </c>
      <c r="E1535" s="6" t="s">
        <v>503</v>
      </c>
      <c r="F1535" s="6" t="s">
        <v>1757</v>
      </c>
      <c r="G1535" s="6" t="s">
        <v>514</v>
      </c>
      <c r="H1535" s="6" t="s">
        <v>505</v>
      </c>
      <c r="I1535" s="6" t="s">
        <v>510</v>
      </c>
      <c r="J1535" s="6" t="s">
        <v>806</v>
      </c>
      <c r="K1535" s="6" t="s">
        <v>39</v>
      </c>
      <c r="L1535" s="6" t="s">
        <v>58</v>
      </c>
      <c r="M1535" s="43"/>
      <c r="N1535" s="44" t="s">
        <v>1979</v>
      </c>
      <c r="O1535" s="39">
        <v>45602.708333333299</v>
      </c>
      <c r="P1535" s="39">
        <v>45602.708333333299</v>
      </c>
      <c r="Q1535" s="6">
        <v>0</v>
      </c>
      <c r="R1535" s="6">
        <v>0</v>
      </c>
      <c r="S1535" s="45" t="e">
        <f>_xlfn.CONCAT(#REF!,TRIM(tbl_PV_Milestones[[#This Row],[Milestone Description]]))</f>
        <v>#REF!</v>
      </c>
      <c r="T1535" s="84" t="str">
        <f>IF(COUNTIF(tbl_PV_Milestones[UID],tbl_PV_Milestones[[#This Row],[UID]])&gt;1,"Duplicate","")</f>
        <v>Duplicate</v>
      </c>
      <c r="U1535" s="42" t="str">
        <f>_xlfn.XLOOKUP(tbl_PV_Milestones[[#This Row],[Work ID]],tbl_PV_Meta[Work ID '#],tbl_PV_Meta[Sub-Portfolio])</f>
        <v>Sub-Portfolio 8</v>
      </c>
      <c r="V1535" s="41">
        <f>IF(MONTH(tbl_PV_Milestones[[#This Row],[Baseline Date]])&lt;7,YEAR(tbl_PV_Milestones[[#This Row],[Baseline Date]]),YEAR(tbl_PV_Milestones[[#This Row],[Baseline Date]])+1)</f>
        <v>2025</v>
      </c>
      <c r="W1535" s="41">
        <f>IF(MONTH(tbl_PV_Milestones[[#This Row],[Actual/Schedule Finish]])&lt;7,YEAR(tbl_PV_Milestones[[#This Row],[Actual/Schedule Finish]]),YEAR(tbl_PV_Milestones[[#This Row],[Actual/Schedule Finish]])+1)</f>
        <v>2025</v>
      </c>
      <c r="X1535" s="41" t="str">
        <f>IF(OR(tbl_PV_Milestones[[#This Row],[Project Status]]="Completed",tbl_PV_Milestones[[#This Row],[Project Status]]="Assumed Completed"),"Yes","No")</f>
        <v>Yes</v>
      </c>
      <c r="Y1535" s="41">
        <f>IF(tbl_PV_Milestones[[#This Row],[Baseline Date]]="",1,0)</f>
        <v>0</v>
      </c>
      <c r="Z1535" s="41">
        <f>IF(tbl_PV_Milestones[[#This Row],[Baseline Date]]&lt;PV_Meta!$B$7,1,0)</f>
        <v>1</v>
      </c>
      <c r="AA1535" s="41">
        <f>IF(tbl_PV_Milestones[[#This Row],[Complete]]="Yes",1,0)</f>
        <v>1</v>
      </c>
      <c r="AB1535" s="41">
        <f>IF(AND(tbl_PV_Milestones[[#This Row],[BL FY]]=2025,tbl_PV_Milestones[[#This Row],[Baseline Date]]&lt;PV_Meta!$B$7),1,0)</f>
        <v>1</v>
      </c>
      <c r="AC1535" s="41">
        <f>IF(AND(tbl_PV_Milestones[[#This Row],[Planned YTD]]=1,tbl_PV_Milestones[[#This Row],[Complete]]="Yes"),1,0)</f>
        <v>1</v>
      </c>
      <c r="AD1535" s="41">
        <f>IF(AND(tbl_PV_Milestones[[#This Row],[Actual/Schedule Finish]]&lt;PV_Meta!$B$7,tbl_PV_Milestones[[#This Row],[Complete]]="No",tbl_PV_Milestones[[#This Row],[Project Status]]&lt;&gt;"On Hold"),1,0)</f>
        <v>0</v>
      </c>
      <c r="AE1535" s="41">
        <f>IF(AND(tbl_PV_Milestones[[#This Row],[Actual/Schedule Finish]]&gt;tbl_PV_Milestones[[#This Row],[Baseline Date]],tbl_PV_Milestones[[#This Row],[Complete]]="No",tbl_PV_Milestones[[#This Row],[Project Status]]&lt;&gt;"On Hold",tbl_PV_Milestones[[#This Row],[Overdue]]=0,tbl_PV_Milestones[[#This Row],[To be Baselined]]&lt;&gt;1),1,0)</f>
        <v>0</v>
      </c>
      <c r="AF1535" s="41">
        <f>IF(AND(tbl_PV_Milestones[[#This Row],[BL FY]]=2025,tbl_PV_Milestones[[#This Row],[Finish FY]]&gt;2025),1,0)</f>
        <v>0</v>
      </c>
      <c r="AG1535" s="56" t="str">
        <f>_xlfn.XLOOKUP(tbl_PV_Milestones[[#This Row],[Work ID]],tbl_PV_Meta[Work ID '#],tbl_PV_Meta[Project Manager/Owner],,0)</f>
        <v>Project Manager 12</v>
      </c>
      <c r="AH1535" s="6"/>
    </row>
    <row r="1536" spans="4:34" x14ac:dyDescent="0.25">
      <c r="D1536" s="6" t="s">
        <v>806</v>
      </c>
      <c r="E1536" s="6" t="s">
        <v>503</v>
      </c>
      <c r="F1536" s="6" t="s">
        <v>1757</v>
      </c>
      <c r="G1536" s="6" t="s">
        <v>558</v>
      </c>
      <c r="H1536" s="6" t="s">
        <v>505</v>
      </c>
      <c r="I1536" s="6" t="s">
        <v>510</v>
      </c>
      <c r="J1536" s="6" t="s">
        <v>806</v>
      </c>
      <c r="K1536" s="6" t="s">
        <v>39</v>
      </c>
      <c r="L1536" s="6" t="s">
        <v>58</v>
      </c>
      <c r="M1536" s="43"/>
      <c r="N1536" s="44" t="s">
        <v>1979</v>
      </c>
      <c r="O1536" s="39">
        <v>45615.708333333299</v>
      </c>
      <c r="P1536" s="39">
        <v>45615.708333333299</v>
      </c>
      <c r="Q1536" s="6">
        <v>0</v>
      </c>
      <c r="R1536" s="6">
        <v>0</v>
      </c>
      <c r="S1536" s="45" t="e">
        <f>_xlfn.CONCAT(#REF!,TRIM(tbl_PV_Milestones[[#This Row],[Milestone Description]]))</f>
        <v>#REF!</v>
      </c>
      <c r="T1536" s="84" t="str">
        <f>IF(COUNTIF(tbl_PV_Milestones[UID],tbl_PV_Milestones[[#This Row],[UID]])&gt;1,"Duplicate","")</f>
        <v>Duplicate</v>
      </c>
      <c r="U1536" s="42" t="str">
        <f>_xlfn.XLOOKUP(tbl_PV_Milestones[[#This Row],[Work ID]],tbl_PV_Meta[Work ID '#],tbl_PV_Meta[Sub-Portfolio])</f>
        <v>Sub-Portfolio 8</v>
      </c>
      <c r="V1536" s="41">
        <f>IF(MONTH(tbl_PV_Milestones[[#This Row],[Baseline Date]])&lt;7,YEAR(tbl_PV_Milestones[[#This Row],[Baseline Date]]),YEAR(tbl_PV_Milestones[[#This Row],[Baseline Date]])+1)</f>
        <v>2025</v>
      </c>
      <c r="W1536" s="41">
        <f>IF(MONTH(tbl_PV_Milestones[[#This Row],[Actual/Schedule Finish]])&lt;7,YEAR(tbl_PV_Milestones[[#This Row],[Actual/Schedule Finish]]),YEAR(tbl_PV_Milestones[[#This Row],[Actual/Schedule Finish]])+1)</f>
        <v>2025</v>
      </c>
      <c r="X1536" s="41" t="str">
        <f>IF(OR(tbl_PV_Milestones[[#This Row],[Project Status]]="Completed",tbl_PV_Milestones[[#This Row],[Project Status]]="Assumed Completed"),"Yes","No")</f>
        <v>Yes</v>
      </c>
      <c r="Y1536" s="41">
        <f>IF(tbl_PV_Milestones[[#This Row],[Baseline Date]]="",1,0)</f>
        <v>0</v>
      </c>
      <c r="Z1536" s="41">
        <f>IF(tbl_PV_Milestones[[#This Row],[Baseline Date]]&lt;PV_Meta!$B$7,1,0)</f>
        <v>1</v>
      </c>
      <c r="AA1536" s="41">
        <f>IF(tbl_PV_Milestones[[#This Row],[Complete]]="Yes",1,0)</f>
        <v>1</v>
      </c>
      <c r="AB1536" s="41">
        <f>IF(AND(tbl_PV_Milestones[[#This Row],[BL FY]]=2025,tbl_PV_Milestones[[#This Row],[Baseline Date]]&lt;PV_Meta!$B$7),1,0)</f>
        <v>1</v>
      </c>
      <c r="AC1536" s="41">
        <f>IF(AND(tbl_PV_Milestones[[#This Row],[Planned YTD]]=1,tbl_PV_Milestones[[#This Row],[Complete]]="Yes"),1,0)</f>
        <v>1</v>
      </c>
      <c r="AD1536" s="41">
        <f>IF(AND(tbl_PV_Milestones[[#This Row],[Actual/Schedule Finish]]&lt;PV_Meta!$B$7,tbl_PV_Milestones[[#This Row],[Complete]]="No",tbl_PV_Milestones[[#This Row],[Project Status]]&lt;&gt;"On Hold"),1,0)</f>
        <v>0</v>
      </c>
      <c r="AE1536" s="41">
        <f>IF(AND(tbl_PV_Milestones[[#This Row],[Actual/Schedule Finish]]&gt;tbl_PV_Milestones[[#This Row],[Baseline Date]],tbl_PV_Milestones[[#This Row],[Complete]]="No",tbl_PV_Milestones[[#This Row],[Project Status]]&lt;&gt;"On Hold",tbl_PV_Milestones[[#This Row],[Overdue]]=0,tbl_PV_Milestones[[#This Row],[To be Baselined]]&lt;&gt;1),1,0)</f>
        <v>0</v>
      </c>
      <c r="AF1536" s="41">
        <f>IF(AND(tbl_PV_Milestones[[#This Row],[BL FY]]=2025,tbl_PV_Milestones[[#This Row],[Finish FY]]&gt;2025),1,0)</f>
        <v>0</v>
      </c>
      <c r="AG1536" s="56" t="str">
        <f>_xlfn.XLOOKUP(tbl_PV_Milestones[[#This Row],[Work ID]],tbl_PV_Meta[Work ID '#],tbl_PV_Meta[Project Manager/Owner],,0)</f>
        <v>Project Manager 12</v>
      </c>
      <c r="AH1536" s="6"/>
    </row>
    <row r="1537" spans="4:34" x14ac:dyDescent="0.25">
      <c r="D1537" s="6" t="s">
        <v>806</v>
      </c>
      <c r="E1537" s="6" t="s">
        <v>503</v>
      </c>
      <c r="F1537" s="6" t="s">
        <v>1757</v>
      </c>
      <c r="G1537" s="6" t="s">
        <v>559</v>
      </c>
      <c r="H1537" s="6" t="s">
        <v>505</v>
      </c>
      <c r="I1537" s="6" t="s">
        <v>510</v>
      </c>
      <c r="J1537" s="6" t="s">
        <v>806</v>
      </c>
      <c r="K1537" s="6" t="s">
        <v>39</v>
      </c>
      <c r="L1537" s="6" t="s">
        <v>58</v>
      </c>
      <c r="M1537" s="43"/>
      <c r="N1537" s="44" t="s">
        <v>1979</v>
      </c>
      <c r="O1537" s="39">
        <v>45615.708333333299</v>
      </c>
      <c r="P1537" s="39">
        <v>45615.708333333299</v>
      </c>
      <c r="Q1537" s="6">
        <v>0</v>
      </c>
      <c r="R1537" s="6">
        <v>0</v>
      </c>
      <c r="S1537" s="45" t="e">
        <f>_xlfn.CONCAT(#REF!,TRIM(tbl_PV_Milestones[[#This Row],[Milestone Description]]))</f>
        <v>#REF!</v>
      </c>
      <c r="T1537" s="84" t="str">
        <f>IF(COUNTIF(tbl_PV_Milestones[UID],tbl_PV_Milestones[[#This Row],[UID]])&gt;1,"Duplicate","")</f>
        <v>Duplicate</v>
      </c>
      <c r="U1537" s="42" t="str">
        <f>_xlfn.XLOOKUP(tbl_PV_Milestones[[#This Row],[Work ID]],tbl_PV_Meta[Work ID '#],tbl_PV_Meta[Sub-Portfolio])</f>
        <v>Sub-Portfolio 8</v>
      </c>
      <c r="V1537" s="41">
        <f>IF(MONTH(tbl_PV_Milestones[[#This Row],[Baseline Date]])&lt;7,YEAR(tbl_PV_Milestones[[#This Row],[Baseline Date]]),YEAR(tbl_PV_Milestones[[#This Row],[Baseline Date]])+1)</f>
        <v>2025</v>
      </c>
      <c r="W1537" s="41">
        <f>IF(MONTH(tbl_PV_Milestones[[#This Row],[Actual/Schedule Finish]])&lt;7,YEAR(tbl_PV_Milestones[[#This Row],[Actual/Schedule Finish]]),YEAR(tbl_PV_Milestones[[#This Row],[Actual/Schedule Finish]])+1)</f>
        <v>2025</v>
      </c>
      <c r="X1537" s="41" t="str">
        <f>IF(OR(tbl_PV_Milestones[[#This Row],[Project Status]]="Completed",tbl_PV_Milestones[[#This Row],[Project Status]]="Assumed Completed"),"Yes","No")</f>
        <v>Yes</v>
      </c>
      <c r="Y1537" s="41">
        <f>IF(tbl_PV_Milestones[[#This Row],[Baseline Date]]="",1,0)</f>
        <v>0</v>
      </c>
      <c r="Z1537" s="41">
        <f>IF(tbl_PV_Milestones[[#This Row],[Baseline Date]]&lt;PV_Meta!$B$7,1,0)</f>
        <v>1</v>
      </c>
      <c r="AA1537" s="41">
        <f>IF(tbl_PV_Milestones[[#This Row],[Complete]]="Yes",1,0)</f>
        <v>1</v>
      </c>
      <c r="AB1537" s="41">
        <f>IF(AND(tbl_PV_Milestones[[#This Row],[BL FY]]=2025,tbl_PV_Milestones[[#This Row],[Baseline Date]]&lt;PV_Meta!$B$7),1,0)</f>
        <v>1</v>
      </c>
      <c r="AC1537" s="41">
        <f>IF(AND(tbl_PV_Milestones[[#This Row],[Planned YTD]]=1,tbl_PV_Milestones[[#This Row],[Complete]]="Yes"),1,0)</f>
        <v>1</v>
      </c>
      <c r="AD1537" s="41">
        <f>IF(AND(tbl_PV_Milestones[[#This Row],[Actual/Schedule Finish]]&lt;PV_Meta!$B$7,tbl_PV_Milestones[[#This Row],[Complete]]="No",tbl_PV_Milestones[[#This Row],[Project Status]]&lt;&gt;"On Hold"),1,0)</f>
        <v>0</v>
      </c>
      <c r="AE1537" s="41">
        <f>IF(AND(tbl_PV_Milestones[[#This Row],[Actual/Schedule Finish]]&gt;tbl_PV_Milestones[[#This Row],[Baseline Date]],tbl_PV_Milestones[[#This Row],[Complete]]="No",tbl_PV_Milestones[[#This Row],[Project Status]]&lt;&gt;"On Hold",tbl_PV_Milestones[[#This Row],[Overdue]]=0,tbl_PV_Milestones[[#This Row],[To be Baselined]]&lt;&gt;1),1,0)</f>
        <v>0</v>
      </c>
      <c r="AF1537" s="41">
        <f>IF(AND(tbl_PV_Milestones[[#This Row],[BL FY]]=2025,tbl_PV_Milestones[[#This Row],[Finish FY]]&gt;2025),1,0)</f>
        <v>0</v>
      </c>
      <c r="AG1537" s="56" t="str">
        <f>_xlfn.XLOOKUP(tbl_PV_Milestones[[#This Row],[Work ID]],tbl_PV_Meta[Work ID '#],tbl_PV_Meta[Project Manager/Owner],,0)</f>
        <v>Project Manager 12</v>
      </c>
      <c r="AH1537" s="6"/>
    </row>
    <row r="1538" spans="4:34" x14ac:dyDescent="0.25">
      <c r="D1538" s="6" t="s">
        <v>806</v>
      </c>
      <c r="E1538" s="6" t="s">
        <v>503</v>
      </c>
      <c r="F1538" s="6" t="s">
        <v>1755</v>
      </c>
      <c r="G1538" s="6" t="s">
        <v>561</v>
      </c>
      <c r="H1538" s="6" t="s">
        <v>505</v>
      </c>
      <c r="I1538" s="6" t="s">
        <v>522</v>
      </c>
      <c r="J1538" s="6" t="s">
        <v>806</v>
      </c>
      <c r="K1538" s="6" t="s">
        <v>39</v>
      </c>
      <c r="L1538" s="6" t="s">
        <v>56</v>
      </c>
      <c r="M1538" s="43"/>
      <c r="N1538" s="44" t="s">
        <v>1979</v>
      </c>
      <c r="O1538" s="39">
        <v>45422.708333333299</v>
      </c>
      <c r="P1538" s="39">
        <v>45422.708333333299</v>
      </c>
      <c r="Q1538" s="6">
        <v>0</v>
      </c>
      <c r="R1538" s="6">
        <v>0</v>
      </c>
      <c r="S1538" s="45" t="e">
        <f>_xlfn.CONCAT(#REF!,TRIM(tbl_PV_Milestones[[#This Row],[Milestone Description]]))</f>
        <v>#REF!</v>
      </c>
      <c r="T1538" s="84" t="str">
        <f>IF(COUNTIF(tbl_PV_Milestones[UID],tbl_PV_Milestones[[#This Row],[UID]])&gt;1,"Duplicate","")</f>
        <v>Duplicate</v>
      </c>
      <c r="U1538" s="42" t="str">
        <f>_xlfn.XLOOKUP(tbl_PV_Milestones[[#This Row],[Work ID]],tbl_PV_Meta[Work ID '#],tbl_PV_Meta[Sub-Portfolio])</f>
        <v>Sub-Portfolio 8</v>
      </c>
      <c r="V1538" s="41">
        <f>IF(MONTH(tbl_PV_Milestones[[#This Row],[Baseline Date]])&lt;7,YEAR(tbl_PV_Milestones[[#This Row],[Baseline Date]]),YEAR(tbl_PV_Milestones[[#This Row],[Baseline Date]])+1)</f>
        <v>2024</v>
      </c>
      <c r="W1538" s="41">
        <f>IF(MONTH(tbl_PV_Milestones[[#This Row],[Actual/Schedule Finish]])&lt;7,YEAR(tbl_PV_Milestones[[#This Row],[Actual/Schedule Finish]]),YEAR(tbl_PV_Milestones[[#This Row],[Actual/Schedule Finish]])+1)</f>
        <v>2024</v>
      </c>
      <c r="X1538" s="41" t="str">
        <f>IF(OR(tbl_PV_Milestones[[#This Row],[Project Status]]="Completed",tbl_PV_Milestones[[#This Row],[Project Status]]="Assumed Completed"),"Yes","No")</f>
        <v>Yes</v>
      </c>
      <c r="Y1538" s="41">
        <f>IF(tbl_PV_Milestones[[#This Row],[Baseline Date]]="",1,0)</f>
        <v>0</v>
      </c>
      <c r="Z1538" s="41">
        <f>IF(tbl_PV_Milestones[[#This Row],[Baseline Date]]&lt;PV_Meta!$B$7,1,0)</f>
        <v>1</v>
      </c>
      <c r="AA1538" s="41">
        <f>IF(tbl_PV_Milestones[[#This Row],[Complete]]="Yes",1,0)</f>
        <v>1</v>
      </c>
      <c r="AB1538" s="41">
        <f>IF(AND(tbl_PV_Milestones[[#This Row],[BL FY]]=2025,tbl_PV_Milestones[[#This Row],[Baseline Date]]&lt;PV_Meta!$B$7),1,0)</f>
        <v>0</v>
      </c>
      <c r="AC1538" s="41">
        <f>IF(AND(tbl_PV_Milestones[[#This Row],[Planned YTD]]=1,tbl_PV_Milestones[[#This Row],[Complete]]="Yes"),1,0)</f>
        <v>0</v>
      </c>
      <c r="AD1538" s="41">
        <f>IF(AND(tbl_PV_Milestones[[#This Row],[Actual/Schedule Finish]]&lt;PV_Meta!$B$7,tbl_PV_Milestones[[#This Row],[Complete]]="No",tbl_PV_Milestones[[#This Row],[Project Status]]&lt;&gt;"On Hold"),1,0)</f>
        <v>0</v>
      </c>
      <c r="AE1538" s="41">
        <f>IF(AND(tbl_PV_Milestones[[#This Row],[Actual/Schedule Finish]]&gt;tbl_PV_Milestones[[#This Row],[Baseline Date]],tbl_PV_Milestones[[#This Row],[Complete]]="No",tbl_PV_Milestones[[#This Row],[Project Status]]&lt;&gt;"On Hold",tbl_PV_Milestones[[#This Row],[Overdue]]=0,tbl_PV_Milestones[[#This Row],[To be Baselined]]&lt;&gt;1),1,0)</f>
        <v>0</v>
      </c>
      <c r="AF1538" s="41">
        <f>IF(AND(tbl_PV_Milestones[[#This Row],[BL FY]]=2025,tbl_PV_Milestones[[#This Row],[Finish FY]]&gt;2025),1,0)</f>
        <v>0</v>
      </c>
      <c r="AG1538" s="56" t="str">
        <f>_xlfn.XLOOKUP(tbl_PV_Milestones[[#This Row],[Work ID]],tbl_PV_Meta[Work ID '#],tbl_PV_Meta[Project Manager/Owner],,0)</f>
        <v>Project Manager 12</v>
      </c>
      <c r="AH1538" s="6"/>
    </row>
    <row r="1539" spans="4:34" x14ac:dyDescent="0.25">
      <c r="D1539" s="6" t="s">
        <v>806</v>
      </c>
      <c r="E1539" s="6" t="s">
        <v>503</v>
      </c>
      <c r="F1539" s="6" t="s">
        <v>1755</v>
      </c>
      <c r="G1539" s="6" t="s">
        <v>562</v>
      </c>
      <c r="H1539" s="6" t="s">
        <v>505</v>
      </c>
      <c r="I1539" s="6" t="s">
        <v>522</v>
      </c>
      <c r="J1539" s="6" t="s">
        <v>806</v>
      </c>
      <c r="K1539" s="6" t="s">
        <v>39</v>
      </c>
      <c r="L1539" s="6" t="s">
        <v>56</v>
      </c>
      <c r="M1539" s="43"/>
      <c r="N1539" s="44" t="s">
        <v>1979</v>
      </c>
      <c r="O1539" s="39">
        <v>45534.708333333299</v>
      </c>
      <c r="P1539" s="39">
        <v>45534.708333333299</v>
      </c>
      <c r="Q1539" s="6">
        <v>0</v>
      </c>
      <c r="R1539" s="6">
        <v>0</v>
      </c>
      <c r="S1539" s="45" t="e">
        <f>_xlfn.CONCAT(#REF!,TRIM(tbl_PV_Milestones[[#This Row],[Milestone Description]]))</f>
        <v>#REF!</v>
      </c>
      <c r="T1539" s="84" t="str">
        <f>IF(COUNTIF(tbl_PV_Milestones[UID],tbl_PV_Milestones[[#This Row],[UID]])&gt;1,"Duplicate","")</f>
        <v>Duplicate</v>
      </c>
      <c r="U1539" s="42" t="str">
        <f>_xlfn.XLOOKUP(tbl_PV_Milestones[[#This Row],[Work ID]],tbl_PV_Meta[Work ID '#],tbl_PV_Meta[Sub-Portfolio])</f>
        <v>Sub-Portfolio 8</v>
      </c>
      <c r="V1539" s="41">
        <f>IF(MONTH(tbl_PV_Milestones[[#This Row],[Baseline Date]])&lt;7,YEAR(tbl_PV_Milestones[[#This Row],[Baseline Date]]),YEAR(tbl_PV_Milestones[[#This Row],[Baseline Date]])+1)</f>
        <v>2025</v>
      </c>
      <c r="W1539" s="41">
        <f>IF(MONTH(tbl_PV_Milestones[[#This Row],[Actual/Schedule Finish]])&lt;7,YEAR(tbl_PV_Milestones[[#This Row],[Actual/Schedule Finish]]),YEAR(tbl_PV_Milestones[[#This Row],[Actual/Schedule Finish]])+1)</f>
        <v>2025</v>
      </c>
      <c r="X1539" s="41" t="str">
        <f>IF(OR(tbl_PV_Milestones[[#This Row],[Project Status]]="Completed",tbl_PV_Milestones[[#This Row],[Project Status]]="Assumed Completed"),"Yes","No")</f>
        <v>Yes</v>
      </c>
      <c r="Y1539" s="41">
        <f>IF(tbl_PV_Milestones[[#This Row],[Baseline Date]]="",1,0)</f>
        <v>0</v>
      </c>
      <c r="Z1539" s="41">
        <f>IF(tbl_PV_Milestones[[#This Row],[Baseline Date]]&lt;PV_Meta!$B$7,1,0)</f>
        <v>1</v>
      </c>
      <c r="AA1539" s="41">
        <f>IF(tbl_PV_Milestones[[#This Row],[Complete]]="Yes",1,0)</f>
        <v>1</v>
      </c>
      <c r="AB1539" s="41">
        <f>IF(AND(tbl_PV_Milestones[[#This Row],[BL FY]]=2025,tbl_PV_Milestones[[#This Row],[Baseline Date]]&lt;PV_Meta!$B$7),1,0)</f>
        <v>1</v>
      </c>
      <c r="AC1539" s="41">
        <f>IF(AND(tbl_PV_Milestones[[#This Row],[Planned YTD]]=1,tbl_PV_Milestones[[#This Row],[Complete]]="Yes"),1,0)</f>
        <v>1</v>
      </c>
      <c r="AD1539" s="41">
        <f>IF(AND(tbl_PV_Milestones[[#This Row],[Actual/Schedule Finish]]&lt;PV_Meta!$B$7,tbl_PV_Milestones[[#This Row],[Complete]]="No",tbl_PV_Milestones[[#This Row],[Project Status]]&lt;&gt;"On Hold"),1,0)</f>
        <v>0</v>
      </c>
      <c r="AE1539" s="41">
        <f>IF(AND(tbl_PV_Milestones[[#This Row],[Actual/Schedule Finish]]&gt;tbl_PV_Milestones[[#This Row],[Baseline Date]],tbl_PV_Milestones[[#This Row],[Complete]]="No",tbl_PV_Milestones[[#This Row],[Project Status]]&lt;&gt;"On Hold",tbl_PV_Milestones[[#This Row],[Overdue]]=0,tbl_PV_Milestones[[#This Row],[To be Baselined]]&lt;&gt;1),1,0)</f>
        <v>0</v>
      </c>
      <c r="AF1539" s="41">
        <f>IF(AND(tbl_PV_Milestones[[#This Row],[BL FY]]=2025,tbl_PV_Milestones[[#This Row],[Finish FY]]&gt;2025),1,0)</f>
        <v>0</v>
      </c>
      <c r="AG1539" s="56" t="str">
        <f>_xlfn.XLOOKUP(tbl_PV_Milestones[[#This Row],[Work ID]],tbl_PV_Meta[Work ID '#],tbl_PV_Meta[Project Manager/Owner],,0)</f>
        <v>Project Manager 12</v>
      </c>
      <c r="AH1539" s="6"/>
    </row>
    <row r="1540" spans="4:34" x14ac:dyDescent="0.25">
      <c r="D1540" s="6" t="s">
        <v>806</v>
      </c>
      <c r="E1540" s="6" t="s">
        <v>503</v>
      </c>
      <c r="F1540" s="6" t="s">
        <v>1755</v>
      </c>
      <c r="G1540" s="6" t="s">
        <v>563</v>
      </c>
      <c r="H1540" s="6" t="s">
        <v>505</v>
      </c>
      <c r="I1540" s="6" t="s">
        <v>522</v>
      </c>
      <c r="J1540" s="6" t="s">
        <v>806</v>
      </c>
      <c r="K1540" s="6" t="s">
        <v>39</v>
      </c>
      <c r="L1540" s="6" t="s">
        <v>56</v>
      </c>
      <c r="M1540" s="43"/>
      <c r="N1540" s="44" t="s">
        <v>1979</v>
      </c>
      <c r="O1540" s="39">
        <v>45534.708333333299</v>
      </c>
      <c r="P1540" s="39">
        <v>45534.708333333299</v>
      </c>
      <c r="Q1540" s="6">
        <v>0</v>
      </c>
      <c r="R1540" s="6">
        <v>0</v>
      </c>
      <c r="S1540" s="45" t="e">
        <f>_xlfn.CONCAT(#REF!,TRIM(tbl_PV_Milestones[[#This Row],[Milestone Description]]))</f>
        <v>#REF!</v>
      </c>
      <c r="T1540" s="84" t="str">
        <f>IF(COUNTIF(tbl_PV_Milestones[UID],tbl_PV_Milestones[[#This Row],[UID]])&gt;1,"Duplicate","")</f>
        <v>Duplicate</v>
      </c>
      <c r="U1540" s="42" t="str">
        <f>_xlfn.XLOOKUP(tbl_PV_Milestones[[#This Row],[Work ID]],tbl_PV_Meta[Work ID '#],tbl_PV_Meta[Sub-Portfolio])</f>
        <v>Sub-Portfolio 8</v>
      </c>
      <c r="V1540" s="41">
        <f>IF(MONTH(tbl_PV_Milestones[[#This Row],[Baseline Date]])&lt;7,YEAR(tbl_PV_Milestones[[#This Row],[Baseline Date]]),YEAR(tbl_PV_Milestones[[#This Row],[Baseline Date]])+1)</f>
        <v>2025</v>
      </c>
      <c r="W1540" s="41">
        <f>IF(MONTH(tbl_PV_Milestones[[#This Row],[Actual/Schedule Finish]])&lt;7,YEAR(tbl_PV_Milestones[[#This Row],[Actual/Schedule Finish]]),YEAR(tbl_PV_Milestones[[#This Row],[Actual/Schedule Finish]])+1)</f>
        <v>2025</v>
      </c>
      <c r="X1540" s="41" t="str">
        <f>IF(OR(tbl_PV_Milestones[[#This Row],[Project Status]]="Completed",tbl_PV_Milestones[[#This Row],[Project Status]]="Assumed Completed"),"Yes","No")</f>
        <v>Yes</v>
      </c>
      <c r="Y1540" s="41">
        <f>IF(tbl_PV_Milestones[[#This Row],[Baseline Date]]="",1,0)</f>
        <v>0</v>
      </c>
      <c r="Z1540" s="41">
        <f>IF(tbl_PV_Milestones[[#This Row],[Baseline Date]]&lt;PV_Meta!$B$7,1,0)</f>
        <v>1</v>
      </c>
      <c r="AA1540" s="41">
        <f>IF(tbl_PV_Milestones[[#This Row],[Complete]]="Yes",1,0)</f>
        <v>1</v>
      </c>
      <c r="AB1540" s="41">
        <f>IF(AND(tbl_PV_Milestones[[#This Row],[BL FY]]=2025,tbl_PV_Milestones[[#This Row],[Baseline Date]]&lt;PV_Meta!$B$7),1,0)</f>
        <v>1</v>
      </c>
      <c r="AC1540" s="41">
        <f>IF(AND(tbl_PV_Milestones[[#This Row],[Planned YTD]]=1,tbl_PV_Milestones[[#This Row],[Complete]]="Yes"),1,0)</f>
        <v>1</v>
      </c>
      <c r="AD1540" s="41">
        <f>IF(AND(tbl_PV_Milestones[[#This Row],[Actual/Schedule Finish]]&lt;PV_Meta!$B$7,tbl_PV_Milestones[[#This Row],[Complete]]="No",tbl_PV_Milestones[[#This Row],[Project Status]]&lt;&gt;"On Hold"),1,0)</f>
        <v>0</v>
      </c>
      <c r="AE1540" s="41">
        <f>IF(AND(tbl_PV_Milestones[[#This Row],[Actual/Schedule Finish]]&gt;tbl_PV_Milestones[[#This Row],[Baseline Date]],tbl_PV_Milestones[[#This Row],[Complete]]="No",tbl_PV_Milestones[[#This Row],[Project Status]]&lt;&gt;"On Hold",tbl_PV_Milestones[[#This Row],[Overdue]]=0,tbl_PV_Milestones[[#This Row],[To be Baselined]]&lt;&gt;1),1,0)</f>
        <v>0</v>
      </c>
      <c r="AF1540" s="41">
        <f>IF(AND(tbl_PV_Milestones[[#This Row],[BL FY]]=2025,tbl_PV_Milestones[[#This Row],[Finish FY]]&gt;2025),1,0)</f>
        <v>0</v>
      </c>
      <c r="AG1540" s="56" t="str">
        <f>_xlfn.XLOOKUP(tbl_PV_Milestones[[#This Row],[Work ID]],tbl_PV_Meta[Work ID '#],tbl_PV_Meta[Project Manager/Owner],,0)</f>
        <v>Project Manager 12</v>
      </c>
      <c r="AH1540" s="6"/>
    </row>
    <row r="1541" spans="4:34" x14ac:dyDescent="0.25">
      <c r="D1541" s="6" t="s">
        <v>806</v>
      </c>
      <c r="E1541" s="6" t="s">
        <v>503</v>
      </c>
      <c r="F1541" s="6" t="s">
        <v>1755</v>
      </c>
      <c r="G1541" s="6" t="s">
        <v>564</v>
      </c>
      <c r="H1541" s="6" t="s">
        <v>505</v>
      </c>
      <c r="I1541" s="6" t="s">
        <v>522</v>
      </c>
      <c r="J1541" s="6" t="s">
        <v>806</v>
      </c>
      <c r="K1541" s="6" t="s">
        <v>39</v>
      </c>
      <c r="L1541" s="6" t="s">
        <v>56</v>
      </c>
      <c r="M1541" s="43"/>
      <c r="N1541" s="44" t="s">
        <v>1979</v>
      </c>
      <c r="O1541" s="39">
        <v>45534.708333333299</v>
      </c>
      <c r="P1541" s="39">
        <v>45534.708333333299</v>
      </c>
      <c r="Q1541" s="6">
        <v>0</v>
      </c>
      <c r="R1541" s="6">
        <v>0</v>
      </c>
      <c r="S1541" s="45" t="e">
        <f>_xlfn.CONCAT(#REF!,TRIM(tbl_PV_Milestones[[#This Row],[Milestone Description]]))</f>
        <v>#REF!</v>
      </c>
      <c r="T1541" s="84" t="str">
        <f>IF(COUNTIF(tbl_PV_Milestones[UID],tbl_PV_Milestones[[#This Row],[UID]])&gt;1,"Duplicate","")</f>
        <v>Duplicate</v>
      </c>
      <c r="U1541" s="42" t="str">
        <f>_xlfn.XLOOKUP(tbl_PV_Milestones[[#This Row],[Work ID]],tbl_PV_Meta[Work ID '#],tbl_PV_Meta[Sub-Portfolio])</f>
        <v>Sub-Portfolio 8</v>
      </c>
      <c r="V1541" s="41">
        <f>IF(MONTH(tbl_PV_Milestones[[#This Row],[Baseline Date]])&lt;7,YEAR(tbl_PV_Milestones[[#This Row],[Baseline Date]]),YEAR(tbl_PV_Milestones[[#This Row],[Baseline Date]])+1)</f>
        <v>2025</v>
      </c>
      <c r="W1541" s="41">
        <f>IF(MONTH(tbl_PV_Milestones[[#This Row],[Actual/Schedule Finish]])&lt;7,YEAR(tbl_PV_Milestones[[#This Row],[Actual/Schedule Finish]]),YEAR(tbl_PV_Milestones[[#This Row],[Actual/Schedule Finish]])+1)</f>
        <v>2025</v>
      </c>
      <c r="X1541" s="41" t="str">
        <f>IF(OR(tbl_PV_Milestones[[#This Row],[Project Status]]="Completed",tbl_PV_Milestones[[#This Row],[Project Status]]="Assumed Completed"),"Yes","No")</f>
        <v>Yes</v>
      </c>
      <c r="Y1541" s="41">
        <f>IF(tbl_PV_Milestones[[#This Row],[Baseline Date]]="",1,0)</f>
        <v>0</v>
      </c>
      <c r="Z1541" s="41">
        <f>IF(tbl_PV_Milestones[[#This Row],[Baseline Date]]&lt;PV_Meta!$B$7,1,0)</f>
        <v>1</v>
      </c>
      <c r="AA1541" s="41">
        <f>IF(tbl_PV_Milestones[[#This Row],[Complete]]="Yes",1,0)</f>
        <v>1</v>
      </c>
      <c r="AB1541" s="41">
        <f>IF(AND(tbl_PV_Milestones[[#This Row],[BL FY]]=2025,tbl_PV_Milestones[[#This Row],[Baseline Date]]&lt;PV_Meta!$B$7),1,0)</f>
        <v>1</v>
      </c>
      <c r="AC1541" s="41">
        <f>IF(AND(tbl_PV_Milestones[[#This Row],[Planned YTD]]=1,tbl_PV_Milestones[[#This Row],[Complete]]="Yes"),1,0)</f>
        <v>1</v>
      </c>
      <c r="AD1541" s="41">
        <f>IF(AND(tbl_PV_Milestones[[#This Row],[Actual/Schedule Finish]]&lt;PV_Meta!$B$7,tbl_PV_Milestones[[#This Row],[Complete]]="No",tbl_PV_Milestones[[#This Row],[Project Status]]&lt;&gt;"On Hold"),1,0)</f>
        <v>0</v>
      </c>
      <c r="AE1541" s="41">
        <f>IF(AND(tbl_PV_Milestones[[#This Row],[Actual/Schedule Finish]]&gt;tbl_PV_Milestones[[#This Row],[Baseline Date]],tbl_PV_Milestones[[#This Row],[Complete]]="No",tbl_PV_Milestones[[#This Row],[Project Status]]&lt;&gt;"On Hold",tbl_PV_Milestones[[#This Row],[Overdue]]=0,tbl_PV_Milestones[[#This Row],[To be Baselined]]&lt;&gt;1),1,0)</f>
        <v>0</v>
      </c>
      <c r="AF1541" s="41">
        <f>IF(AND(tbl_PV_Milestones[[#This Row],[BL FY]]=2025,tbl_PV_Milestones[[#This Row],[Finish FY]]&gt;2025),1,0)</f>
        <v>0</v>
      </c>
      <c r="AG1541" s="56" t="str">
        <f>_xlfn.XLOOKUP(tbl_PV_Milestones[[#This Row],[Work ID]],tbl_PV_Meta[Work ID '#],tbl_PV_Meta[Project Manager/Owner],,0)</f>
        <v>Project Manager 12</v>
      </c>
      <c r="AH1541" s="6"/>
    </row>
    <row r="1542" spans="4:34" x14ac:dyDescent="0.25">
      <c r="D1542" s="6" t="s">
        <v>806</v>
      </c>
      <c r="E1542" s="6" t="s">
        <v>503</v>
      </c>
      <c r="F1542" s="6" t="s">
        <v>1755</v>
      </c>
      <c r="G1542" s="6" t="s">
        <v>565</v>
      </c>
      <c r="H1542" s="6" t="s">
        <v>519</v>
      </c>
      <c r="I1542" s="6" t="s">
        <v>522</v>
      </c>
      <c r="J1542" s="6" t="s">
        <v>806</v>
      </c>
      <c r="K1542" s="6" t="s">
        <v>39</v>
      </c>
      <c r="L1542" s="6" t="s">
        <v>56</v>
      </c>
      <c r="M1542" s="43"/>
      <c r="N1542" s="44" t="s">
        <v>1979</v>
      </c>
      <c r="O1542" s="39">
        <v>45534.708333333299</v>
      </c>
      <c r="P1542" s="39">
        <v>45534.708333333299</v>
      </c>
      <c r="Q1542" s="6">
        <v>0</v>
      </c>
      <c r="R1542" s="6">
        <v>0</v>
      </c>
      <c r="S1542" s="45" t="e">
        <f>_xlfn.CONCAT(#REF!,TRIM(tbl_PV_Milestones[[#This Row],[Milestone Description]]))</f>
        <v>#REF!</v>
      </c>
      <c r="T1542" s="84" t="str">
        <f>IF(COUNTIF(tbl_PV_Milestones[UID],tbl_PV_Milestones[[#This Row],[UID]])&gt;1,"Duplicate","")</f>
        <v>Duplicate</v>
      </c>
      <c r="U1542" s="42" t="str">
        <f>_xlfn.XLOOKUP(tbl_PV_Milestones[[#This Row],[Work ID]],tbl_PV_Meta[Work ID '#],tbl_PV_Meta[Sub-Portfolio])</f>
        <v>Sub-Portfolio 8</v>
      </c>
      <c r="V1542" s="41">
        <f>IF(MONTH(tbl_PV_Milestones[[#This Row],[Baseline Date]])&lt;7,YEAR(tbl_PV_Milestones[[#This Row],[Baseline Date]]),YEAR(tbl_PV_Milestones[[#This Row],[Baseline Date]])+1)</f>
        <v>2025</v>
      </c>
      <c r="W1542" s="41">
        <f>IF(MONTH(tbl_PV_Milestones[[#This Row],[Actual/Schedule Finish]])&lt;7,YEAR(tbl_PV_Milestones[[#This Row],[Actual/Schedule Finish]]),YEAR(tbl_PV_Milestones[[#This Row],[Actual/Schedule Finish]])+1)</f>
        <v>2025</v>
      </c>
      <c r="X1542" s="41" t="str">
        <f>IF(OR(tbl_PV_Milestones[[#This Row],[Project Status]]="Completed",tbl_PV_Milestones[[#This Row],[Project Status]]="Assumed Completed"),"Yes","No")</f>
        <v>Yes</v>
      </c>
      <c r="Y1542" s="41">
        <f>IF(tbl_PV_Milestones[[#This Row],[Baseline Date]]="",1,0)</f>
        <v>0</v>
      </c>
      <c r="Z1542" s="41">
        <f>IF(tbl_PV_Milestones[[#This Row],[Baseline Date]]&lt;PV_Meta!$B$7,1,0)</f>
        <v>1</v>
      </c>
      <c r="AA1542" s="41">
        <f>IF(tbl_PV_Milestones[[#This Row],[Complete]]="Yes",1,0)</f>
        <v>1</v>
      </c>
      <c r="AB1542" s="41">
        <f>IF(AND(tbl_PV_Milestones[[#This Row],[BL FY]]=2025,tbl_PV_Milestones[[#This Row],[Baseline Date]]&lt;PV_Meta!$B$7),1,0)</f>
        <v>1</v>
      </c>
      <c r="AC1542" s="41">
        <f>IF(AND(tbl_PV_Milestones[[#This Row],[Planned YTD]]=1,tbl_PV_Milestones[[#This Row],[Complete]]="Yes"),1,0)</f>
        <v>1</v>
      </c>
      <c r="AD1542" s="41">
        <f>IF(AND(tbl_PV_Milestones[[#This Row],[Actual/Schedule Finish]]&lt;PV_Meta!$B$7,tbl_PV_Milestones[[#This Row],[Complete]]="No",tbl_PV_Milestones[[#This Row],[Project Status]]&lt;&gt;"On Hold"),1,0)</f>
        <v>0</v>
      </c>
      <c r="AE1542" s="41">
        <f>IF(AND(tbl_PV_Milestones[[#This Row],[Actual/Schedule Finish]]&gt;tbl_PV_Milestones[[#This Row],[Baseline Date]],tbl_PV_Milestones[[#This Row],[Complete]]="No",tbl_PV_Milestones[[#This Row],[Project Status]]&lt;&gt;"On Hold",tbl_PV_Milestones[[#This Row],[Overdue]]=0,tbl_PV_Milestones[[#This Row],[To be Baselined]]&lt;&gt;1),1,0)</f>
        <v>0</v>
      </c>
      <c r="AF1542" s="41">
        <f>IF(AND(tbl_PV_Milestones[[#This Row],[BL FY]]=2025,tbl_PV_Milestones[[#This Row],[Finish FY]]&gt;2025),1,0)</f>
        <v>0</v>
      </c>
      <c r="AG1542" s="56" t="str">
        <f>_xlfn.XLOOKUP(tbl_PV_Milestones[[#This Row],[Work ID]],tbl_PV_Meta[Work ID '#],tbl_PV_Meta[Project Manager/Owner],,0)</f>
        <v>Project Manager 12</v>
      </c>
      <c r="AH1542" s="6"/>
    </row>
    <row r="1543" spans="4:34" x14ac:dyDescent="0.25">
      <c r="D1543" s="6" t="s">
        <v>806</v>
      </c>
      <c r="E1543" s="6" t="s">
        <v>503</v>
      </c>
      <c r="F1543" s="6" t="s">
        <v>1755</v>
      </c>
      <c r="G1543" s="6" t="s">
        <v>630</v>
      </c>
      <c r="H1543" s="6" t="s">
        <v>505</v>
      </c>
      <c r="I1543" s="6" t="s">
        <v>522</v>
      </c>
      <c r="J1543" s="6" t="s">
        <v>806</v>
      </c>
      <c r="K1543" s="6" t="s">
        <v>39</v>
      </c>
      <c r="L1543" s="6" t="s">
        <v>56</v>
      </c>
      <c r="M1543" s="43"/>
      <c r="N1543" s="44" t="s">
        <v>1979</v>
      </c>
      <c r="O1543" s="39">
        <v>45574.708333333299</v>
      </c>
      <c r="P1543" s="39">
        <v>45574.708333333299</v>
      </c>
      <c r="Q1543" s="6">
        <v>0</v>
      </c>
      <c r="R1543" s="6">
        <v>0</v>
      </c>
      <c r="S1543" s="45" t="e">
        <f>_xlfn.CONCAT(#REF!,TRIM(tbl_PV_Milestones[[#This Row],[Milestone Description]]))</f>
        <v>#REF!</v>
      </c>
      <c r="T1543" s="84" t="str">
        <f>IF(COUNTIF(tbl_PV_Milestones[UID],tbl_PV_Milestones[[#This Row],[UID]])&gt;1,"Duplicate","")</f>
        <v>Duplicate</v>
      </c>
      <c r="U1543" s="42" t="str">
        <f>_xlfn.XLOOKUP(tbl_PV_Milestones[[#This Row],[Work ID]],tbl_PV_Meta[Work ID '#],tbl_PV_Meta[Sub-Portfolio])</f>
        <v>Sub-Portfolio 8</v>
      </c>
      <c r="V1543" s="41">
        <f>IF(MONTH(tbl_PV_Milestones[[#This Row],[Baseline Date]])&lt;7,YEAR(tbl_PV_Milestones[[#This Row],[Baseline Date]]),YEAR(tbl_PV_Milestones[[#This Row],[Baseline Date]])+1)</f>
        <v>2025</v>
      </c>
      <c r="W1543" s="41">
        <f>IF(MONTH(tbl_PV_Milestones[[#This Row],[Actual/Schedule Finish]])&lt;7,YEAR(tbl_PV_Milestones[[#This Row],[Actual/Schedule Finish]]),YEAR(tbl_PV_Milestones[[#This Row],[Actual/Schedule Finish]])+1)</f>
        <v>2025</v>
      </c>
      <c r="X1543" s="41" t="str">
        <f>IF(OR(tbl_PV_Milestones[[#This Row],[Project Status]]="Completed",tbl_PV_Milestones[[#This Row],[Project Status]]="Assumed Completed"),"Yes","No")</f>
        <v>Yes</v>
      </c>
      <c r="Y1543" s="41">
        <f>IF(tbl_PV_Milestones[[#This Row],[Baseline Date]]="",1,0)</f>
        <v>0</v>
      </c>
      <c r="Z1543" s="41">
        <f>IF(tbl_PV_Milestones[[#This Row],[Baseline Date]]&lt;PV_Meta!$B$7,1,0)</f>
        <v>1</v>
      </c>
      <c r="AA1543" s="41">
        <f>IF(tbl_PV_Milestones[[#This Row],[Complete]]="Yes",1,0)</f>
        <v>1</v>
      </c>
      <c r="AB1543" s="41">
        <f>IF(AND(tbl_PV_Milestones[[#This Row],[BL FY]]=2025,tbl_PV_Milestones[[#This Row],[Baseline Date]]&lt;PV_Meta!$B$7),1,0)</f>
        <v>1</v>
      </c>
      <c r="AC1543" s="41">
        <f>IF(AND(tbl_PV_Milestones[[#This Row],[Planned YTD]]=1,tbl_PV_Milestones[[#This Row],[Complete]]="Yes"),1,0)</f>
        <v>1</v>
      </c>
      <c r="AD1543" s="41">
        <f>IF(AND(tbl_PV_Milestones[[#This Row],[Actual/Schedule Finish]]&lt;PV_Meta!$B$7,tbl_PV_Milestones[[#This Row],[Complete]]="No",tbl_PV_Milestones[[#This Row],[Project Status]]&lt;&gt;"On Hold"),1,0)</f>
        <v>0</v>
      </c>
      <c r="AE1543" s="41">
        <f>IF(AND(tbl_PV_Milestones[[#This Row],[Actual/Schedule Finish]]&gt;tbl_PV_Milestones[[#This Row],[Baseline Date]],tbl_PV_Milestones[[#This Row],[Complete]]="No",tbl_PV_Milestones[[#This Row],[Project Status]]&lt;&gt;"On Hold",tbl_PV_Milestones[[#This Row],[Overdue]]=0,tbl_PV_Milestones[[#This Row],[To be Baselined]]&lt;&gt;1),1,0)</f>
        <v>0</v>
      </c>
      <c r="AF1543" s="41">
        <f>IF(AND(tbl_PV_Milestones[[#This Row],[BL FY]]=2025,tbl_PV_Milestones[[#This Row],[Finish FY]]&gt;2025),1,0)</f>
        <v>0</v>
      </c>
      <c r="AG1543" s="56" t="str">
        <f>_xlfn.XLOOKUP(tbl_PV_Milestones[[#This Row],[Work ID]],tbl_PV_Meta[Work ID '#],tbl_PV_Meta[Project Manager/Owner],,0)</f>
        <v>Project Manager 12</v>
      </c>
      <c r="AH1543" s="6"/>
    </row>
    <row r="1544" spans="4:34" x14ac:dyDescent="0.25">
      <c r="D1544" s="6" t="s">
        <v>806</v>
      </c>
      <c r="E1544" s="6" t="s">
        <v>503</v>
      </c>
      <c r="F1544" s="6" t="s">
        <v>1755</v>
      </c>
      <c r="G1544" s="6" t="s">
        <v>627</v>
      </c>
      <c r="H1544" s="6" t="s">
        <v>505</v>
      </c>
      <c r="I1544" s="6" t="s">
        <v>522</v>
      </c>
      <c r="J1544" s="6" t="s">
        <v>806</v>
      </c>
      <c r="K1544" s="6" t="s">
        <v>39</v>
      </c>
      <c r="L1544" s="6" t="s">
        <v>56</v>
      </c>
      <c r="M1544" s="43"/>
      <c r="N1544" s="44" t="s">
        <v>1979</v>
      </c>
      <c r="O1544" s="39">
        <v>45602.708333333299</v>
      </c>
      <c r="P1544" s="39">
        <v>45602.708333333299</v>
      </c>
      <c r="Q1544" s="6">
        <v>0</v>
      </c>
      <c r="R1544" s="6">
        <v>0</v>
      </c>
      <c r="S1544" s="45" t="e">
        <f>_xlfn.CONCAT(#REF!,TRIM(tbl_PV_Milestones[[#This Row],[Milestone Description]]))</f>
        <v>#REF!</v>
      </c>
      <c r="T1544" s="84" t="str">
        <f>IF(COUNTIF(tbl_PV_Milestones[UID],tbl_PV_Milestones[[#This Row],[UID]])&gt;1,"Duplicate","")</f>
        <v>Duplicate</v>
      </c>
      <c r="U1544" s="42" t="str">
        <f>_xlfn.XLOOKUP(tbl_PV_Milestones[[#This Row],[Work ID]],tbl_PV_Meta[Work ID '#],tbl_PV_Meta[Sub-Portfolio])</f>
        <v>Sub-Portfolio 8</v>
      </c>
      <c r="V1544" s="41">
        <f>IF(MONTH(tbl_PV_Milestones[[#This Row],[Baseline Date]])&lt;7,YEAR(tbl_PV_Milestones[[#This Row],[Baseline Date]]),YEAR(tbl_PV_Milestones[[#This Row],[Baseline Date]])+1)</f>
        <v>2025</v>
      </c>
      <c r="W1544" s="41">
        <f>IF(MONTH(tbl_PV_Milestones[[#This Row],[Actual/Schedule Finish]])&lt;7,YEAR(tbl_PV_Milestones[[#This Row],[Actual/Schedule Finish]]),YEAR(tbl_PV_Milestones[[#This Row],[Actual/Schedule Finish]])+1)</f>
        <v>2025</v>
      </c>
      <c r="X1544" s="41" t="str">
        <f>IF(OR(tbl_PV_Milestones[[#This Row],[Project Status]]="Completed",tbl_PV_Milestones[[#This Row],[Project Status]]="Assumed Completed"),"Yes","No")</f>
        <v>Yes</v>
      </c>
      <c r="Y1544" s="41">
        <f>IF(tbl_PV_Milestones[[#This Row],[Baseline Date]]="",1,0)</f>
        <v>0</v>
      </c>
      <c r="Z1544" s="41">
        <f>IF(tbl_PV_Milestones[[#This Row],[Baseline Date]]&lt;PV_Meta!$B$7,1,0)</f>
        <v>1</v>
      </c>
      <c r="AA1544" s="41">
        <f>IF(tbl_PV_Milestones[[#This Row],[Complete]]="Yes",1,0)</f>
        <v>1</v>
      </c>
      <c r="AB1544" s="41">
        <f>IF(AND(tbl_PV_Milestones[[#This Row],[BL FY]]=2025,tbl_PV_Milestones[[#This Row],[Baseline Date]]&lt;PV_Meta!$B$7),1,0)</f>
        <v>1</v>
      </c>
      <c r="AC1544" s="41">
        <f>IF(AND(tbl_PV_Milestones[[#This Row],[Planned YTD]]=1,tbl_PV_Milestones[[#This Row],[Complete]]="Yes"),1,0)</f>
        <v>1</v>
      </c>
      <c r="AD1544" s="41">
        <f>IF(AND(tbl_PV_Milestones[[#This Row],[Actual/Schedule Finish]]&lt;PV_Meta!$B$7,tbl_PV_Milestones[[#This Row],[Complete]]="No",tbl_PV_Milestones[[#This Row],[Project Status]]&lt;&gt;"On Hold"),1,0)</f>
        <v>0</v>
      </c>
      <c r="AE1544" s="41">
        <f>IF(AND(tbl_PV_Milestones[[#This Row],[Actual/Schedule Finish]]&gt;tbl_PV_Milestones[[#This Row],[Baseline Date]],tbl_PV_Milestones[[#This Row],[Complete]]="No",tbl_PV_Milestones[[#This Row],[Project Status]]&lt;&gt;"On Hold",tbl_PV_Milestones[[#This Row],[Overdue]]=0,tbl_PV_Milestones[[#This Row],[To be Baselined]]&lt;&gt;1),1,0)</f>
        <v>0</v>
      </c>
      <c r="AF1544" s="41">
        <f>IF(AND(tbl_PV_Milestones[[#This Row],[BL FY]]=2025,tbl_PV_Milestones[[#This Row],[Finish FY]]&gt;2025),1,0)</f>
        <v>0</v>
      </c>
      <c r="AG1544" s="56" t="str">
        <f>_xlfn.XLOOKUP(tbl_PV_Milestones[[#This Row],[Work ID]],tbl_PV_Meta[Work ID '#],tbl_PV_Meta[Project Manager/Owner],,0)</f>
        <v>Project Manager 12</v>
      </c>
      <c r="AH1544" s="6"/>
    </row>
    <row r="1545" spans="4:34" x14ac:dyDescent="0.25">
      <c r="D1545" s="6" t="s">
        <v>806</v>
      </c>
      <c r="E1545" s="6" t="s">
        <v>503</v>
      </c>
      <c r="F1545" s="6" t="s">
        <v>1755</v>
      </c>
      <c r="G1545" s="6" t="s">
        <v>566</v>
      </c>
      <c r="H1545" s="6" t="s">
        <v>505</v>
      </c>
      <c r="I1545" s="6" t="s">
        <v>522</v>
      </c>
      <c r="J1545" s="6" t="s">
        <v>806</v>
      </c>
      <c r="K1545" s="6" t="s">
        <v>39</v>
      </c>
      <c r="L1545" s="6" t="s">
        <v>56</v>
      </c>
      <c r="M1545" s="43"/>
      <c r="N1545" s="44" t="s">
        <v>1979</v>
      </c>
      <c r="O1545" s="39">
        <v>45610.708333333299</v>
      </c>
      <c r="P1545" s="39">
        <v>45610.708333333299</v>
      </c>
      <c r="Q1545" s="6">
        <v>0</v>
      </c>
      <c r="R1545" s="6">
        <v>0</v>
      </c>
      <c r="S1545" s="45" t="e">
        <f>_xlfn.CONCAT(#REF!,TRIM(tbl_PV_Milestones[[#This Row],[Milestone Description]]))</f>
        <v>#REF!</v>
      </c>
      <c r="T1545" s="84" t="str">
        <f>IF(COUNTIF(tbl_PV_Milestones[UID],tbl_PV_Milestones[[#This Row],[UID]])&gt;1,"Duplicate","")</f>
        <v>Duplicate</v>
      </c>
      <c r="U1545" s="42" t="str">
        <f>_xlfn.XLOOKUP(tbl_PV_Milestones[[#This Row],[Work ID]],tbl_PV_Meta[Work ID '#],tbl_PV_Meta[Sub-Portfolio])</f>
        <v>Sub-Portfolio 8</v>
      </c>
      <c r="V1545" s="41">
        <f>IF(MONTH(tbl_PV_Milestones[[#This Row],[Baseline Date]])&lt;7,YEAR(tbl_PV_Milestones[[#This Row],[Baseline Date]]),YEAR(tbl_PV_Milestones[[#This Row],[Baseline Date]])+1)</f>
        <v>2025</v>
      </c>
      <c r="W1545" s="41">
        <f>IF(MONTH(tbl_PV_Milestones[[#This Row],[Actual/Schedule Finish]])&lt;7,YEAR(tbl_PV_Milestones[[#This Row],[Actual/Schedule Finish]]),YEAR(tbl_PV_Milestones[[#This Row],[Actual/Schedule Finish]])+1)</f>
        <v>2025</v>
      </c>
      <c r="X1545" s="41" t="str">
        <f>IF(OR(tbl_PV_Milestones[[#This Row],[Project Status]]="Completed",tbl_PV_Milestones[[#This Row],[Project Status]]="Assumed Completed"),"Yes","No")</f>
        <v>Yes</v>
      </c>
      <c r="Y1545" s="41">
        <f>IF(tbl_PV_Milestones[[#This Row],[Baseline Date]]="",1,0)</f>
        <v>0</v>
      </c>
      <c r="Z1545" s="41">
        <f>IF(tbl_PV_Milestones[[#This Row],[Baseline Date]]&lt;PV_Meta!$B$7,1,0)</f>
        <v>1</v>
      </c>
      <c r="AA1545" s="41">
        <f>IF(tbl_PV_Milestones[[#This Row],[Complete]]="Yes",1,0)</f>
        <v>1</v>
      </c>
      <c r="AB1545" s="41">
        <f>IF(AND(tbl_PV_Milestones[[#This Row],[BL FY]]=2025,tbl_PV_Milestones[[#This Row],[Baseline Date]]&lt;PV_Meta!$B$7),1,0)</f>
        <v>1</v>
      </c>
      <c r="AC1545" s="41">
        <f>IF(AND(tbl_PV_Milestones[[#This Row],[Planned YTD]]=1,tbl_PV_Milestones[[#This Row],[Complete]]="Yes"),1,0)</f>
        <v>1</v>
      </c>
      <c r="AD1545" s="41">
        <f>IF(AND(tbl_PV_Milestones[[#This Row],[Actual/Schedule Finish]]&lt;PV_Meta!$B$7,tbl_PV_Milestones[[#This Row],[Complete]]="No",tbl_PV_Milestones[[#This Row],[Project Status]]&lt;&gt;"On Hold"),1,0)</f>
        <v>0</v>
      </c>
      <c r="AE1545" s="41">
        <f>IF(AND(tbl_PV_Milestones[[#This Row],[Actual/Schedule Finish]]&gt;tbl_PV_Milestones[[#This Row],[Baseline Date]],tbl_PV_Milestones[[#This Row],[Complete]]="No",tbl_PV_Milestones[[#This Row],[Project Status]]&lt;&gt;"On Hold",tbl_PV_Milestones[[#This Row],[Overdue]]=0,tbl_PV_Milestones[[#This Row],[To be Baselined]]&lt;&gt;1),1,0)</f>
        <v>0</v>
      </c>
      <c r="AF1545" s="41">
        <f>IF(AND(tbl_PV_Milestones[[#This Row],[BL FY]]=2025,tbl_PV_Milestones[[#This Row],[Finish FY]]&gt;2025),1,0)</f>
        <v>0</v>
      </c>
      <c r="AG1545" s="56" t="str">
        <f>_xlfn.XLOOKUP(tbl_PV_Milestones[[#This Row],[Work ID]],tbl_PV_Meta[Work ID '#],tbl_PV_Meta[Project Manager/Owner],,0)</f>
        <v>Project Manager 12</v>
      </c>
      <c r="AH1545" s="6"/>
    </row>
    <row r="1546" spans="4:34" x14ac:dyDescent="0.25">
      <c r="D1546" s="6" t="s">
        <v>806</v>
      </c>
      <c r="E1546" s="6" t="s">
        <v>503</v>
      </c>
      <c r="F1546" s="6" t="s">
        <v>1755</v>
      </c>
      <c r="G1546" s="6" t="s">
        <v>572</v>
      </c>
      <c r="H1546" s="6" t="s">
        <v>505</v>
      </c>
      <c r="I1546" s="6" t="s">
        <v>522</v>
      </c>
      <c r="J1546" s="6" t="s">
        <v>806</v>
      </c>
      <c r="K1546" s="6" t="s">
        <v>39</v>
      </c>
      <c r="L1546" s="6" t="s">
        <v>56</v>
      </c>
      <c r="M1546" s="43"/>
      <c r="N1546" s="44" t="s">
        <v>1979</v>
      </c>
      <c r="O1546" s="39">
        <v>45610.708333333299</v>
      </c>
      <c r="P1546" s="39">
        <v>45610.708333333299</v>
      </c>
      <c r="Q1546" s="6">
        <v>0</v>
      </c>
      <c r="R1546" s="6">
        <v>0</v>
      </c>
      <c r="S1546" s="45" t="e">
        <f>_xlfn.CONCAT(#REF!,TRIM(tbl_PV_Milestones[[#This Row],[Milestone Description]]))</f>
        <v>#REF!</v>
      </c>
      <c r="T1546" s="84" t="str">
        <f>IF(COUNTIF(tbl_PV_Milestones[UID],tbl_PV_Milestones[[#This Row],[UID]])&gt;1,"Duplicate","")</f>
        <v>Duplicate</v>
      </c>
      <c r="U1546" s="42" t="str">
        <f>_xlfn.XLOOKUP(tbl_PV_Milestones[[#This Row],[Work ID]],tbl_PV_Meta[Work ID '#],tbl_PV_Meta[Sub-Portfolio])</f>
        <v>Sub-Portfolio 8</v>
      </c>
      <c r="V1546" s="41">
        <f>IF(MONTH(tbl_PV_Milestones[[#This Row],[Baseline Date]])&lt;7,YEAR(tbl_PV_Milestones[[#This Row],[Baseline Date]]),YEAR(tbl_PV_Milestones[[#This Row],[Baseline Date]])+1)</f>
        <v>2025</v>
      </c>
      <c r="W1546" s="41">
        <f>IF(MONTH(tbl_PV_Milestones[[#This Row],[Actual/Schedule Finish]])&lt;7,YEAR(tbl_PV_Milestones[[#This Row],[Actual/Schedule Finish]]),YEAR(tbl_PV_Milestones[[#This Row],[Actual/Schedule Finish]])+1)</f>
        <v>2025</v>
      </c>
      <c r="X1546" s="41" t="str">
        <f>IF(OR(tbl_PV_Milestones[[#This Row],[Project Status]]="Completed",tbl_PV_Milestones[[#This Row],[Project Status]]="Assumed Completed"),"Yes","No")</f>
        <v>Yes</v>
      </c>
      <c r="Y1546" s="41">
        <f>IF(tbl_PV_Milestones[[#This Row],[Baseline Date]]="",1,0)</f>
        <v>0</v>
      </c>
      <c r="Z1546" s="41">
        <f>IF(tbl_PV_Milestones[[#This Row],[Baseline Date]]&lt;PV_Meta!$B$7,1,0)</f>
        <v>1</v>
      </c>
      <c r="AA1546" s="41">
        <f>IF(tbl_PV_Milestones[[#This Row],[Complete]]="Yes",1,0)</f>
        <v>1</v>
      </c>
      <c r="AB1546" s="41">
        <f>IF(AND(tbl_PV_Milestones[[#This Row],[BL FY]]=2025,tbl_PV_Milestones[[#This Row],[Baseline Date]]&lt;PV_Meta!$B$7),1,0)</f>
        <v>1</v>
      </c>
      <c r="AC1546" s="41">
        <f>IF(AND(tbl_PV_Milestones[[#This Row],[Planned YTD]]=1,tbl_PV_Milestones[[#This Row],[Complete]]="Yes"),1,0)</f>
        <v>1</v>
      </c>
      <c r="AD1546" s="41">
        <f>IF(AND(tbl_PV_Milestones[[#This Row],[Actual/Schedule Finish]]&lt;PV_Meta!$B$7,tbl_PV_Milestones[[#This Row],[Complete]]="No",tbl_PV_Milestones[[#This Row],[Project Status]]&lt;&gt;"On Hold"),1,0)</f>
        <v>0</v>
      </c>
      <c r="AE1546" s="41">
        <f>IF(AND(tbl_PV_Milestones[[#This Row],[Actual/Schedule Finish]]&gt;tbl_PV_Milestones[[#This Row],[Baseline Date]],tbl_PV_Milestones[[#This Row],[Complete]]="No",tbl_PV_Milestones[[#This Row],[Project Status]]&lt;&gt;"On Hold",tbl_PV_Milestones[[#This Row],[Overdue]]=0,tbl_PV_Milestones[[#This Row],[To be Baselined]]&lt;&gt;1),1,0)</f>
        <v>0</v>
      </c>
      <c r="AF1546" s="41">
        <f>IF(AND(tbl_PV_Milestones[[#This Row],[BL FY]]=2025,tbl_PV_Milestones[[#This Row],[Finish FY]]&gt;2025),1,0)</f>
        <v>0</v>
      </c>
      <c r="AG1546" s="56" t="str">
        <f>_xlfn.XLOOKUP(tbl_PV_Milestones[[#This Row],[Work ID]],tbl_PV_Meta[Work ID '#],tbl_PV_Meta[Project Manager/Owner],,0)</f>
        <v>Project Manager 12</v>
      </c>
      <c r="AH1546" s="6"/>
    </row>
    <row r="1547" spans="4:34" x14ac:dyDescent="0.25">
      <c r="D1547" s="6" t="s">
        <v>806</v>
      </c>
      <c r="E1547" s="6" t="s">
        <v>503</v>
      </c>
      <c r="F1547" s="6" t="s">
        <v>1755</v>
      </c>
      <c r="G1547" s="6" t="s">
        <v>743</v>
      </c>
      <c r="H1547" s="6" t="s">
        <v>505</v>
      </c>
      <c r="I1547" s="6" t="s">
        <v>522</v>
      </c>
      <c r="J1547" s="6" t="s">
        <v>806</v>
      </c>
      <c r="K1547" s="6" t="s">
        <v>39</v>
      </c>
      <c r="L1547" s="6" t="s">
        <v>56</v>
      </c>
      <c r="M1547" s="43"/>
      <c r="N1547" s="44" t="s">
        <v>1979</v>
      </c>
      <c r="O1547" s="39">
        <v>45630.708333333299</v>
      </c>
      <c r="P1547" s="39">
        <v>45630.708333333299</v>
      </c>
      <c r="Q1547" s="6">
        <v>0</v>
      </c>
      <c r="R1547" s="6">
        <v>0</v>
      </c>
      <c r="S1547" s="45" t="e">
        <f>_xlfn.CONCAT(#REF!,TRIM(tbl_PV_Milestones[[#This Row],[Milestone Description]]))</f>
        <v>#REF!</v>
      </c>
      <c r="T1547" s="84" t="str">
        <f>IF(COUNTIF(tbl_PV_Milestones[UID],tbl_PV_Milestones[[#This Row],[UID]])&gt;1,"Duplicate","")</f>
        <v>Duplicate</v>
      </c>
      <c r="U1547" s="42" t="str">
        <f>_xlfn.XLOOKUP(tbl_PV_Milestones[[#This Row],[Work ID]],tbl_PV_Meta[Work ID '#],tbl_PV_Meta[Sub-Portfolio])</f>
        <v>Sub-Portfolio 8</v>
      </c>
      <c r="V1547" s="41">
        <f>IF(MONTH(tbl_PV_Milestones[[#This Row],[Baseline Date]])&lt;7,YEAR(tbl_PV_Milestones[[#This Row],[Baseline Date]]),YEAR(tbl_PV_Milestones[[#This Row],[Baseline Date]])+1)</f>
        <v>2025</v>
      </c>
      <c r="W1547" s="41">
        <f>IF(MONTH(tbl_PV_Milestones[[#This Row],[Actual/Schedule Finish]])&lt;7,YEAR(tbl_PV_Milestones[[#This Row],[Actual/Schedule Finish]]),YEAR(tbl_PV_Milestones[[#This Row],[Actual/Schedule Finish]])+1)</f>
        <v>2025</v>
      </c>
      <c r="X1547" s="41" t="str">
        <f>IF(OR(tbl_PV_Milestones[[#This Row],[Project Status]]="Completed",tbl_PV_Milestones[[#This Row],[Project Status]]="Assumed Completed"),"Yes","No")</f>
        <v>Yes</v>
      </c>
      <c r="Y1547" s="41">
        <f>IF(tbl_PV_Milestones[[#This Row],[Baseline Date]]="",1,0)</f>
        <v>0</v>
      </c>
      <c r="Z1547" s="41">
        <f>IF(tbl_PV_Milestones[[#This Row],[Baseline Date]]&lt;PV_Meta!$B$7,1,0)</f>
        <v>1</v>
      </c>
      <c r="AA1547" s="41">
        <f>IF(tbl_PV_Milestones[[#This Row],[Complete]]="Yes",1,0)</f>
        <v>1</v>
      </c>
      <c r="AB1547" s="41">
        <f>IF(AND(tbl_PV_Milestones[[#This Row],[BL FY]]=2025,tbl_PV_Milestones[[#This Row],[Baseline Date]]&lt;PV_Meta!$B$7),1,0)</f>
        <v>1</v>
      </c>
      <c r="AC1547" s="41">
        <f>IF(AND(tbl_PV_Milestones[[#This Row],[Planned YTD]]=1,tbl_PV_Milestones[[#This Row],[Complete]]="Yes"),1,0)</f>
        <v>1</v>
      </c>
      <c r="AD1547" s="41">
        <f>IF(AND(tbl_PV_Milestones[[#This Row],[Actual/Schedule Finish]]&lt;PV_Meta!$B$7,tbl_PV_Milestones[[#This Row],[Complete]]="No",tbl_PV_Milestones[[#This Row],[Project Status]]&lt;&gt;"On Hold"),1,0)</f>
        <v>0</v>
      </c>
      <c r="AE1547" s="41">
        <f>IF(AND(tbl_PV_Milestones[[#This Row],[Actual/Schedule Finish]]&gt;tbl_PV_Milestones[[#This Row],[Baseline Date]],tbl_PV_Milestones[[#This Row],[Complete]]="No",tbl_PV_Milestones[[#This Row],[Project Status]]&lt;&gt;"On Hold",tbl_PV_Milestones[[#This Row],[Overdue]]=0,tbl_PV_Milestones[[#This Row],[To be Baselined]]&lt;&gt;1),1,0)</f>
        <v>0</v>
      </c>
      <c r="AF1547" s="41">
        <f>IF(AND(tbl_PV_Milestones[[#This Row],[BL FY]]=2025,tbl_PV_Milestones[[#This Row],[Finish FY]]&gt;2025),1,0)</f>
        <v>0</v>
      </c>
      <c r="AG1547" s="56" t="str">
        <f>_xlfn.XLOOKUP(tbl_PV_Milestones[[#This Row],[Work ID]],tbl_PV_Meta[Work ID '#],tbl_PV_Meta[Project Manager/Owner],,0)</f>
        <v>Project Manager 12</v>
      </c>
      <c r="AH1547" s="6"/>
    </row>
    <row r="1548" spans="4:34" x14ac:dyDescent="0.25">
      <c r="D1548" s="6" t="s">
        <v>806</v>
      </c>
      <c r="E1548" s="6" t="s">
        <v>503</v>
      </c>
      <c r="F1548" s="6" t="s">
        <v>1755</v>
      </c>
      <c r="G1548" s="6" t="s">
        <v>595</v>
      </c>
      <c r="H1548" s="6" t="s">
        <v>505</v>
      </c>
      <c r="I1548" s="6" t="s">
        <v>522</v>
      </c>
      <c r="J1548" s="6" t="s">
        <v>806</v>
      </c>
      <c r="K1548" s="6" t="s">
        <v>39</v>
      </c>
      <c r="L1548" s="6" t="s">
        <v>56</v>
      </c>
      <c r="M1548" s="43"/>
      <c r="N1548" s="44" t="s">
        <v>1979</v>
      </c>
      <c r="O1548" s="39">
        <v>45685.708333333299</v>
      </c>
      <c r="P1548" s="39">
        <v>45685.708333333299</v>
      </c>
      <c r="Q1548" s="6">
        <v>0</v>
      </c>
      <c r="R1548" s="6">
        <v>0</v>
      </c>
      <c r="S1548" s="45" t="e">
        <f>_xlfn.CONCAT(#REF!,TRIM(tbl_PV_Milestones[[#This Row],[Milestone Description]]))</f>
        <v>#REF!</v>
      </c>
      <c r="T1548" s="84" t="str">
        <f>IF(COUNTIF(tbl_PV_Milestones[UID],tbl_PV_Milestones[[#This Row],[UID]])&gt;1,"Duplicate","")</f>
        <v>Duplicate</v>
      </c>
      <c r="U1548" s="42" t="str">
        <f>_xlfn.XLOOKUP(tbl_PV_Milestones[[#This Row],[Work ID]],tbl_PV_Meta[Work ID '#],tbl_PV_Meta[Sub-Portfolio])</f>
        <v>Sub-Portfolio 8</v>
      </c>
      <c r="V1548" s="41">
        <f>IF(MONTH(tbl_PV_Milestones[[#This Row],[Baseline Date]])&lt;7,YEAR(tbl_PV_Milestones[[#This Row],[Baseline Date]]),YEAR(tbl_PV_Milestones[[#This Row],[Baseline Date]])+1)</f>
        <v>2025</v>
      </c>
      <c r="W1548" s="41">
        <f>IF(MONTH(tbl_PV_Milestones[[#This Row],[Actual/Schedule Finish]])&lt;7,YEAR(tbl_PV_Milestones[[#This Row],[Actual/Schedule Finish]]),YEAR(tbl_PV_Milestones[[#This Row],[Actual/Schedule Finish]])+1)</f>
        <v>2025</v>
      </c>
      <c r="X1548" s="41" t="str">
        <f>IF(OR(tbl_PV_Milestones[[#This Row],[Project Status]]="Completed",tbl_PV_Milestones[[#This Row],[Project Status]]="Assumed Completed"),"Yes","No")</f>
        <v>Yes</v>
      </c>
      <c r="Y1548" s="41">
        <f>IF(tbl_PV_Milestones[[#This Row],[Baseline Date]]="",1,0)</f>
        <v>0</v>
      </c>
      <c r="Z1548" s="41">
        <f>IF(tbl_PV_Milestones[[#This Row],[Baseline Date]]&lt;PV_Meta!$B$7,1,0)</f>
        <v>1</v>
      </c>
      <c r="AA1548" s="41">
        <f>IF(tbl_PV_Milestones[[#This Row],[Complete]]="Yes",1,0)</f>
        <v>1</v>
      </c>
      <c r="AB1548" s="41">
        <f>IF(AND(tbl_PV_Milestones[[#This Row],[BL FY]]=2025,tbl_PV_Milestones[[#This Row],[Baseline Date]]&lt;PV_Meta!$B$7),1,0)</f>
        <v>1</v>
      </c>
      <c r="AC1548" s="41">
        <f>IF(AND(tbl_PV_Milestones[[#This Row],[Planned YTD]]=1,tbl_PV_Milestones[[#This Row],[Complete]]="Yes"),1,0)</f>
        <v>1</v>
      </c>
      <c r="AD1548" s="41">
        <f>IF(AND(tbl_PV_Milestones[[#This Row],[Actual/Schedule Finish]]&lt;PV_Meta!$B$7,tbl_PV_Milestones[[#This Row],[Complete]]="No",tbl_PV_Milestones[[#This Row],[Project Status]]&lt;&gt;"On Hold"),1,0)</f>
        <v>0</v>
      </c>
      <c r="AE1548" s="41">
        <f>IF(AND(tbl_PV_Milestones[[#This Row],[Actual/Schedule Finish]]&gt;tbl_PV_Milestones[[#This Row],[Baseline Date]],tbl_PV_Milestones[[#This Row],[Complete]]="No",tbl_PV_Milestones[[#This Row],[Project Status]]&lt;&gt;"On Hold",tbl_PV_Milestones[[#This Row],[Overdue]]=0,tbl_PV_Milestones[[#This Row],[To be Baselined]]&lt;&gt;1),1,0)</f>
        <v>0</v>
      </c>
      <c r="AF1548" s="41">
        <f>IF(AND(tbl_PV_Milestones[[#This Row],[BL FY]]=2025,tbl_PV_Milestones[[#This Row],[Finish FY]]&gt;2025),1,0)</f>
        <v>0</v>
      </c>
      <c r="AG1548" s="56" t="str">
        <f>_xlfn.XLOOKUP(tbl_PV_Milestones[[#This Row],[Work ID]],tbl_PV_Meta[Work ID '#],tbl_PV_Meta[Project Manager/Owner],,0)</f>
        <v>Project Manager 12</v>
      </c>
      <c r="AH1548" s="6"/>
    </row>
    <row r="1549" spans="4:34" x14ac:dyDescent="0.25">
      <c r="D1549" s="6" t="s">
        <v>806</v>
      </c>
      <c r="E1549" s="6" t="s">
        <v>503</v>
      </c>
      <c r="F1549" s="6" t="s">
        <v>1755</v>
      </c>
      <c r="G1549" s="6" t="s">
        <v>569</v>
      </c>
      <c r="H1549" s="6" t="s">
        <v>505</v>
      </c>
      <c r="I1549" s="6" t="s">
        <v>522</v>
      </c>
      <c r="J1549" s="6" t="s">
        <v>806</v>
      </c>
      <c r="K1549" s="6" t="s">
        <v>39</v>
      </c>
      <c r="L1549" s="6" t="s">
        <v>56</v>
      </c>
      <c r="M1549" s="43"/>
      <c r="N1549" s="44" t="s">
        <v>1979</v>
      </c>
      <c r="O1549" s="39">
        <v>45706.708333333299</v>
      </c>
      <c r="P1549" s="39">
        <v>45706.708333333299</v>
      </c>
      <c r="Q1549" s="6">
        <v>0</v>
      </c>
      <c r="R1549" s="6">
        <v>0</v>
      </c>
      <c r="S1549" s="45" t="e">
        <f>_xlfn.CONCAT(#REF!,TRIM(tbl_PV_Milestones[[#This Row],[Milestone Description]]))</f>
        <v>#REF!</v>
      </c>
      <c r="T1549" s="84" t="str">
        <f>IF(COUNTIF(tbl_PV_Milestones[UID],tbl_PV_Milestones[[#This Row],[UID]])&gt;1,"Duplicate","")</f>
        <v>Duplicate</v>
      </c>
      <c r="U1549" s="42" t="str">
        <f>_xlfn.XLOOKUP(tbl_PV_Milestones[[#This Row],[Work ID]],tbl_PV_Meta[Work ID '#],tbl_PV_Meta[Sub-Portfolio])</f>
        <v>Sub-Portfolio 8</v>
      </c>
      <c r="V1549" s="41">
        <f>IF(MONTH(tbl_PV_Milestones[[#This Row],[Baseline Date]])&lt;7,YEAR(tbl_PV_Milestones[[#This Row],[Baseline Date]]),YEAR(tbl_PV_Milestones[[#This Row],[Baseline Date]])+1)</f>
        <v>2025</v>
      </c>
      <c r="W1549" s="41">
        <f>IF(MONTH(tbl_PV_Milestones[[#This Row],[Actual/Schedule Finish]])&lt;7,YEAR(tbl_PV_Milestones[[#This Row],[Actual/Schedule Finish]]),YEAR(tbl_PV_Milestones[[#This Row],[Actual/Schedule Finish]])+1)</f>
        <v>2025</v>
      </c>
      <c r="X1549" s="41" t="str">
        <f>IF(OR(tbl_PV_Milestones[[#This Row],[Project Status]]="Completed",tbl_PV_Milestones[[#This Row],[Project Status]]="Assumed Completed"),"Yes","No")</f>
        <v>Yes</v>
      </c>
      <c r="Y1549" s="41">
        <f>IF(tbl_PV_Milestones[[#This Row],[Baseline Date]]="",1,0)</f>
        <v>0</v>
      </c>
      <c r="Z1549" s="41">
        <f>IF(tbl_PV_Milestones[[#This Row],[Baseline Date]]&lt;PV_Meta!$B$7,1,0)</f>
        <v>1</v>
      </c>
      <c r="AA1549" s="41">
        <f>IF(tbl_PV_Milestones[[#This Row],[Complete]]="Yes",1,0)</f>
        <v>1</v>
      </c>
      <c r="AB1549" s="41">
        <f>IF(AND(tbl_PV_Milestones[[#This Row],[BL FY]]=2025,tbl_PV_Milestones[[#This Row],[Baseline Date]]&lt;PV_Meta!$B$7),1,0)</f>
        <v>1</v>
      </c>
      <c r="AC1549" s="41">
        <f>IF(AND(tbl_PV_Milestones[[#This Row],[Planned YTD]]=1,tbl_PV_Milestones[[#This Row],[Complete]]="Yes"),1,0)</f>
        <v>1</v>
      </c>
      <c r="AD1549" s="41">
        <f>IF(AND(tbl_PV_Milestones[[#This Row],[Actual/Schedule Finish]]&lt;PV_Meta!$B$7,tbl_PV_Milestones[[#This Row],[Complete]]="No",tbl_PV_Milestones[[#This Row],[Project Status]]&lt;&gt;"On Hold"),1,0)</f>
        <v>0</v>
      </c>
      <c r="AE1549" s="41">
        <f>IF(AND(tbl_PV_Milestones[[#This Row],[Actual/Schedule Finish]]&gt;tbl_PV_Milestones[[#This Row],[Baseline Date]],tbl_PV_Milestones[[#This Row],[Complete]]="No",tbl_PV_Milestones[[#This Row],[Project Status]]&lt;&gt;"On Hold",tbl_PV_Milestones[[#This Row],[Overdue]]=0,tbl_PV_Milestones[[#This Row],[To be Baselined]]&lt;&gt;1),1,0)</f>
        <v>0</v>
      </c>
      <c r="AF1549" s="41">
        <f>IF(AND(tbl_PV_Milestones[[#This Row],[BL FY]]=2025,tbl_PV_Milestones[[#This Row],[Finish FY]]&gt;2025),1,0)</f>
        <v>0</v>
      </c>
      <c r="AG1549" s="56" t="str">
        <f>_xlfn.XLOOKUP(tbl_PV_Milestones[[#This Row],[Work ID]],tbl_PV_Meta[Work ID '#],tbl_PV_Meta[Project Manager/Owner],,0)</f>
        <v>Project Manager 12</v>
      </c>
      <c r="AH1549" s="6"/>
    </row>
    <row r="1550" spans="4:34" x14ac:dyDescent="0.25">
      <c r="D1550" s="6" t="s">
        <v>806</v>
      </c>
      <c r="E1550" s="6" t="s">
        <v>503</v>
      </c>
      <c r="F1550" s="6" t="s">
        <v>1755</v>
      </c>
      <c r="G1550" s="6" t="s">
        <v>571</v>
      </c>
      <c r="H1550" s="6" t="s">
        <v>505</v>
      </c>
      <c r="I1550" s="6" t="s">
        <v>522</v>
      </c>
      <c r="J1550" s="6" t="s">
        <v>806</v>
      </c>
      <c r="K1550" s="6" t="s">
        <v>39</v>
      </c>
      <c r="L1550" s="6" t="s">
        <v>56</v>
      </c>
      <c r="M1550" s="43"/>
      <c r="N1550" s="44" t="s">
        <v>1979</v>
      </c>
      <c r="O1550" s="39">
        <v>45615.708333333299</v>
      </c>
      <c r="P1550" s="39">
        <v>45615.708333333299</v>
      </c>
      <c r="Q1550" s="6">
        <v>0</v>
      </c>
      <c r="R1550" s="6">
        <v>0</v>
      </c>
      <c r="S1550" s="45" t="e">
        <f>_xlfn.CONCAT(#REF!,TRIM(tbl_PV_Milestones[[#This Row],[Milestone Description]]))</f>
        <v>#REF!</v>
      </c>
      <c r="T1550" s="84" t="str">
        <f>IF(COUNTIF(tbl_PV_Milestones[UID],tbl_PV_Milestones[[#This Row],[UID]])&gt;1,"Duplicate","")</f>
        <v>Duplicate</v>
      </c>
      <c r="U1550" s="42" t="str">
        <f>_xlfn.XLOOKUP(tbl_PV_Milestones[[#This Row],[Work ID]],tbl_PV_Meta[Work ID '#],tbl_PV_Meta[Sub-Portfolio])</f>
        <v>Sub-Portfolio 8</v>
      </c>
      <c r="V1550" s="41">
        <f>IF(MONTH(tbl_PV_Milestones[[#This Row],[Baseline Date]])&lt;7,YEAR(tbl_PV_Milestones[[#This Row],[Baseline Date]]),YEAR(tbl_PV_Milestones[[#This Row],[Baseline Date]])+1)</f>
        <v>2025</v>
      </c>
      <c r="W1550" s="41">
        <f>IF(MONTH(tbl_PV_Milestones[[#This Row],[Actual/Schedule Finish]])&lt;7,YEAR(tbl_PV_Milestones[[#This Row],[Actual/Schedule Finish]]),YEAR(tbl_PV_Milestones[[#This Row],[Actual/Schedule Finish]])+1)</f>
        <v>2025</v>
      </c>
      <c r="X1550" s="41" t="str">
        <f>IF(OR(tbl_PV_Milestones[[#This Row],[Project Status]]="Completed",tbl_PV_Milestones[[#This Row],[Project Status]]="Assumed Completed"),"Yes","No")</f>
        <v>Yes</v>
      </c>
      <c r="Y1550" s="41">
        <f>IF(tbl_PV_Milestones[[#This Row],[Baseline Date]]="",1,0)</f>
        <v>0</v>
      </c>
      <c r="Z1550" s="41">
        <f>IF(tbl_PV_Milestones[[#This Row],[Baseline Date]]&lt;PV_Meta!$B$7,1,0)</f>
        <v>1</v>
      </c>
      <c r="AA1550" s="41">
        <f>IF(tbl_PV_Milestones[[#This Row],[Complete]]="Yes",1,0)</f>
        <v>1</v>
      </c>
      <c r="AB1550" s="41">
        <f>IF(AND(tbl_PV_Milestones[[#This Row],[BL FY]]=2025,tbl_PV_Milestones[[#This Row],[Baseline Date]]&lt;PV_Meta!$B$7),1,0)</f>
        <v>1</v>
      </c>
      <c r="AC1550" s="41">
        <f>IF(AND(tbl_PV_Milestones[[#This Row],[Planned YTD]]=1,tbl_PV_Milestones[[#This Row],[Complete]]="Yes"),1,0)</f>
        <v>1</v>
      </c>
      <c r="AD1550" s="41">
        <f>IF(AND(tbl_PV_Milestones[[#This Row],[Actual/Schedule Finish]]&lt;PV_Meta!$B$7,tbl_PV_Milestones[[#This Row],[Complete]]="No",tbl_PV_Milestones[[#This Row],[Project Status]]&lt;&gt;"On Hold"),1,0)</f>
        <v>0</v>
      </c>
      <c r="AE1550" s="41">
        <f>IF(AND(tbl_PV_Milestones[[#This Row],[Actual/Schedule Finish]]&gt;tbl_PV_Milestones[[#This Row],[Baseline Date]],tbl_PV_Milestones[[#This Row],[Complete]]="No",tbl_PV_Milestones[[#This Row],[Project Status]]&lt;&gt;"On Hold",tbl_PV_Milestones[[#This Row],[Overdue]]=0,tbl_PV_Milestones[[#This Row],[To be Baselined]]&lt;&gt;1),1,0)</f>
        <v>0</v>
      </c>
      <c r="AF1550" s="41">
        <f>IF(AND(tbl_PV_Milestones[[#This Row],[BL FY]]=2025,tbl_PV_Milestones[[#This Row],[Finish FY]]&gt;2025),1,0)</f>
        <v>0</v>
      </c>
      <c r="AG1550" s="56" t="str">
        <f>_xlfn.XLOOKUP(tbl_PV_Milestones[[#This Row],[Work ID]],tbl_PV_Meta[Work ID '#],tbl_PV_Meta[Project Manager/Owner],,0)</f>
        <v>Project Manager 12</v>
      </c>
      <c r="AH1550" s="6"/>
    </row>
    <row r="1551" spans="4:34" x14ac:dyDescent="0.25">
      <c r="D1551" s="6" t="s">
        <v>806</v>
      </c>
      <c r="E1551" s="6" t="s">
        <v>503</v>
      </c>
      <c r="F1551" s="6" t="s">
        <v>1755</v>
      </c>
      <c r="G1551" s="6" t="s">
        <v>570</v>
      </c>
      <c r="H1551" s="6" t="s">
        <v>505</v>
      </c>
      <c r="I1551" s="6" t="s">
        <v>522</v>
      </c>
      <c r="J1551" s="6" t="s">
        <v>806</v>
      </c>
      <c r="K1551" s="6" t="s">
        <v>39</v>
      </c>
      <c r="L1551" s="6" t="s">
        <v>56</v>
      </c>
      <c r="M1551" s="43"/>
      <c r="N1551" s="44" t="s">
        <v>1979</v>
      </c>
      <c r="O1551" s="39">
        <v>45707.708333333299</v>
      </c>
      <c r="P1551" s="39">
        <v>45707.708333333299</v>
      </c>
      <c r="Q1551" s="6">
        <v>0</v>
      </c>
      <c r="R1551" s="6">
        <v>0</v>
      </c>
      <c r="S1551" s="45" t="e">
        <f>_xlfn.CONCAT(#REF!,TRIM(tbl_PV_Milestones[[#This Row],[Milestone Description]]))</f>
        <v>#REF!</v>
      </c>
      <c r="T1551" s="84" t="str">
        <f>IF(COUNTIF(tbl_PV_Milestones[UID],tbl_PV_Milestones[[#This Row],[UID]])&gt;1,"Duplicate","")</f>
        <v>Duplicate</v>
      </c>
      <c r="U1551" s="42" t="str">
        <f>_xlfn.XLOOKUP(tbl_PV_Milestones[[#This Row],[Work ID]],tbl_PV_Meta[Work ID '#],tbl_PV_Meta[Sub-Portfolio])</f>
        <v>Sub-Portfolio 8</v>
      </c>
      <c r="V1551" s="41">
        <f>IF(MONTH(tbl_PV_Milestones[[#This Row],[Baseline Date]])&lt;7,YEAR(tbl_PV_Milestones[[#This Row],[Baseline Date]]),YEAR(tbl_PV_Milestones[[#This Row],[Baseline Date]])+1)</f>
        <v>2025</v>
      </c>
      <c r="W1551" s="41">
        <f>IF(MONTH(tbl_PV_Milestones[[#This Row],[Actual/Schedule Finish]])&lt;7,YEAR(tbl_PV_Milestones[[#This Row],[Actual/Schedule Finish]]),YEAR(tbl_PV_Milestones[[#This Row],[Actual/Schedule Finish]])+1)</f>
        <v>2025</v>
      </c>
      <c r="X1551" s="41" t="str">
        <f>IF(OR(tbl_PV_Milestones[[#This Row],[Project Status]]="Completed",tbl_PV_Milestones[[#This Row],[Project Status]]="Assumed Completed"),"Yes","No")</f>
        <v>Yes</v>
      </c>
      <c r="Y1551" s="41">
        <f>IF(tbl_PV_Milestones[[#This Row],[Baseline Date]]="",1,0)</f>
        <v>0</v>
      </c>
      <c r="Z1551" s="41">
        <f>IF(tbl_PV_Milestones[[#This Row],[Baseline Date]]&lt;PV_Meta!$B$7,1,0)</f>
        <v>1</v>
      </c>
      <c r="AA1551" s="41">
        <f>IF(tbl_PV_Milestones[[#This Row],[Complete]]="Yes",1,0)</f>
        <v>1</v>
      </c>
      <c r="AB1551" s="41">
        <f>IF(AND(tbl_PV_Milestones[[#This Row],[BL FY]]=2025,tbl_PV_Milestones[[#This Row],[Baseline Date]]&lt;PV_Meta!$B$7),1,0)</f>
        <v>1</v>
      </c>
      <c r="AC1551" s="41">
        <f>IF(AND(tbl_PV_Milestones[[#This Row],[Planned YTD]]=1,tbl_PV_Milestones[[#This Row],[Complete]]="Yes"),1,0)</f>
        <v>1</v>
      </c>
      <c r="AD1551" s="41">
        <f>IF(AND(tbl_PV_Milestones[[#This Row],[Actual/Schedule Finish]]&lt;PV_Meta!$B$7,tbl_PV_Milestones[[#This Row],[Complete]]="No",tbl_PV_Milestones[[#This Row],[Project Status]]&lt;&gt;"On Hold"),1,0)</f>
        <v>0</v>
      </c>
      <c r="AE1551" s="41">
        <f>IF(AND(tbl_PV_Milestones[[#This Row],[Actual/Schedule Finish]]&gt;tbl_PV_Milestones[[#This Row],[Baseline Date]],tbl_PV_Milestones[[#This Row],[Complete]]="No",tbl_PV_Milestones[[#This Row],[Project Status]]&lt;&gt;"On Hold",tbl_PV_Milestones[[#This Row],[Overdue]]=0,tbl_PV_Milestones[[#This Row],[To be Baselined]]&lt;&gt;1),1,0)</f>
        <v>0</v>
      </c>
      <c r="AF1551" s="41">
        <f>IF(AND(tbl_PV_Milestones[[#This Row],[BL FY]]=2025,tbl_PV_Milestones[[#This Row],[Finish FY]]&gt;2025),1,0)</f>
        <v>0</v>
      </c>
      <c r="AG1551" s="56" t="str">
        <f>_xlfn.XLOOKUP(tbl_PV_Milestones[[#This Row],[Work ID]],tbl_PV_Meta[Work ID '#],tbl_PV_Meta[Project Manager/Owner],,0)</f>
        <v>Project Manager 12</v>
      </c>
      <c r="AH1551" s="6"/>
    </row>
    <row r="1552" spans="4:34" x14ac:dyDescent="0.25">
      <c r="D1552" s="6" t="s">
        <v>806</v>
      </c>
      <c r="E1552" s="6" t="s">
        <v>513</v>
      </c>
      <c r="F1552" s="6" t="s">
        <v>1755</v>
      </c>
      <c r="G1552" s="6" t="s">
        <v>598</v>
      </c>
      <c r="H1552" s="6" t="s">
        <v>505</v>
      </c>
      <c r="I1552" s="6" t="s">
        <v>522</v>
      </c>
      <c r="J1552" s="6" t="s">
        <v>806</v>
      </c>
      <c r="K1552" s="6" t="s">
        <v>39</v>
      </c>
      <c r="L1552" s="6" t="s">
        <v>56</v>
      </c>
      <c r="M1552" s="43"/>
      <c r="N1552" s="44" t="s">
        <v>1979</v>
      </c>
      <c r="O1552" s="39">
        <v>45744.708333333299</v>
      </c>
      <c r="P1552" s="39">
        <v>45646.708333333299</v>
      </c>
      <c r="Q1552" s="6">
        <v>-59</v>
      </c>
      <c r="R1552" s="6">
        <v>-0.18266253869969001</v>
      </c>
      <c r="S1552" s="45" t="e">
        <f>_xlfn.CONCAT(#REF!,TRIM(tbl_PV_Milestones[[#This Row],[Milestone Description]]))</f>
        <v>#REF!</v>
      </c>
      <c r="T1552" s="84" t="str">
        <f>IF(COUNTIF(tbl_PV_Milestones[UID],tbl_PV_Milestones[[#This Row],[UID]])&gt;1,"Duplicate","")</f>
        <v>Duplicate</v>
      </c>
      <c r="U1552" s="42" t="str">
        <f>_xlfn.XLOOKUP(tbl_PV_Milestones[[#This Row],[Work ID]],tbl_PV_Meta[Work ID '#],tbl_PV_Meta[Sub-Portfolio])</f>
        <v>Sub-Portfolio 8</v>
      </c>
      <c r="V1552" s="41">
        <f>IF(MONTH(tbl_PV_Milestones[[#This Row],[Baseline Date]])&lt;7,YEAR(tbl_PV_Milestones[[#This Row],[Baseline Date]]),YEAR(tbl_PV_Milestones[[#This Row],[Baseline Date]])+1)</f>
        <v>2025</v>
      </c>
      <c r="W1552" s="41">
        <f>IF(MONTH(tbl_PV_Milestones[[#This Row],[Actual/Schedule Finish]])&lt;7,YEAR(tbl_PV_Milestones[[#This Row],[Actual/Schedule Finish]]),YEAR(tbl_PV_Milestones[[#This Row],[Actual/Schedule Finish]])+1)</f>
        <v>2025</v>
      </c>
      <c r="X1552" s="41" t="str">
        <f>IF(OR(tbl_PV_Milestones[[#This Row],[Project Status]]="Completed",tbl_PV_Milestones[[#This Row],[Project Status]]="Assumed Completed"),"Yes","No")</f>
        <v>Yes</v>
      </c>
      <c r="Y1552" s="41">
        <f>IF(tbl_PV_Milestones[[#This Row],[Baseline Date]]="",1,0)</f>
        <v>0</v>
      </c>
      <c r="Z1552" s="41">
        <f>IF(tbl_PV_Milestones[[#This Row],[Baseline Date]]&lt;PV_Meta!$B$7,1,0)</f>
        <v>1</v>
      </c>
      <c r="AA1552" s="41">
        <f>IF(tbl_PV_Milestones[[#This Row],[Complete]]="Yes",1,0)</f>
        <v>1</v>
      </c>
      <c r="AB1552" s="41">
        <f>IF(AND(tbl_PV_Milestones[[#This Row],[BL FY]]=2025,tbl_PV_Milestones[[#This Row],[Baseline Date]]&lt;PV_Meta!$B$7),1,0)</f>
        <v>1</v>
      </c>
      <c r="AC1552" s="41">
        <f>IF(AND(tbl_PV_Milestones[[#This Row],[Planned YTD]]=1,tbl_PV_Milestones[[#This Row],[Complete]]="Yes"),1,0)</f>
        <v>1</v>
      </c>
      <c r="AD1552" s="41">
        <f>IF(AND(tbl_PV_Milestones[[#This Row],[Actual/Schedule Finish]]&lt;PV_Meta!$B$7,tbl_PV_Milestones[[#This Row],[Complete]]="No",tbl_PV_Milestones[[#This Row],[Project Status]]&lt;&gt;"On Hold"),1,0)</f>
        <v>0</v>
      </c>
      <c r="AE1552" s="41">
        <f>IF(AND(tbl_PV_Milestones[[#This Row],[Actual/Schedule Finish]]&gt;tbl_PV_Milestones[[#This Row],[Baseline Date]],tbl_PV_Milestones[[#This Row],[Complete]]="No",tbl_PV_Milestones[[#This Row],[Project Status]]&lt;&gt;"On Hold",tbl_PV_Milestones[[#This Row],[Overdue]]=0,tbl_PV_Milestones[[#This Row],[To be Baselined]]&lt;&gt;1),1,0)</f>
        <v>0</v>
      </c>
      <c r="AF1552" s="41">
        <f>IF(AND(tbl_PV_Milestones[[#This Row],[BL FY]]=2025,tbl_PV_Milestones[[#This Row],[Finish FY]]&gt;2025),1,0)</f>
        <v>0</v>
      </c>
      <c r="AG1552" s="56" t="str">
        <f>_xlfn.XLOOKUP(tbl_PV_Milestones[[#This Row],[Work ID]],tbl_PV_Meta[Work ID '#],tbl_PV_Meta[Project Manager/Owner],,0)</f>
        <v>Project Manager 12</v>
      </c>
      <c r="AH1552" s="6"/>
    </row>
    <row r="1553" spans="4:34" x14ac:dyDescent="0.25">
      <c r="D1553" s="6" t="s">
        <v>806</v>
      </c>
      <c r="E1553" s="6" t="s">
        <v>580</v>
      </c>
      <c r="F1553" s="6" t="s">
        <v>1755</v>
      </c>
      <c r="G1553" s="6" t="s">
        <v>514</v>
      </c>
      <c r="H1553" s="6" t="s">
        <v>505</v>
      </c>
      <c r="I1553" s="6" t="s">
        <v>510</v>
      </c>
      <c r="J1553" s="6" t="s">
        <v>806</v>
      </c>
      <c r="K1553" s="6" t="s">
        <v>39</v>
      </c>
      <c r="L1553" s="6" t="s">
        <v>56</v>
      </c>
      <c r="M1553" s="43"/>
      <c r="N1553" s="44" t="s">
        <v>1979</v>
      </c>
      <c r="O1553" s="39">
        <v>45764.708333333299</v>
      </c>
      <c r="P1553" s="39">
        <v>45751.708333333299</v>
      </c>
      <c r="Q1553" s="6">
        <v>-9</v>
      </c>
      <c r="R1553" s="6">
        <v>-2.7863777089783302E-2</v>
      </c>
      <c r="S1553" s="45" t="e">
        <f>_xlfn.CONCAT(#REF!,TRIM(tbl_PV_Milestones[[#This Row],[Milestone Description]]))</f>
        <v>#REF!</v>
      </c>
      <c r="T1553" s="84" t="str">
        <f>IF(COUNTIF(tbl_PV_Milestones[UID],tbl_PV_Milestones[[#This Row],[UID]])&gt;1,"Duplicate","")</f>
        <v>Duplicate</v>
      </c>
      <c r="U1553" s="42" t="str">
        <f>_xlfn.XLOOKUP(tbl_PV_Milestones[[#This Row],[Work ID]],tbl_PV_Meta[Work ID '#],tbl_PV_Meta[Sub-Portfolio])</f>
        <v>Sub-Portfolio 8</v>
      </c>
      <c r="V1553" s="41">
        <f>IF(MONTH(tbl_PV_Milestones[[#This Row],[Baseline Date]])&lt;7,YEAR(tbl_PV_Milestones[[#This Row],[Baseline Date]]),YEAR(tbl_PV_Milestones[[#This Row],[Baseline Date]])+1)</f>
        <v>2025</v>
      </c>
      <c r="W1553" s="41">
        <f>IF(MONTH(tbl_PV_Milestones[[#This Row],[Actual/Schedule Finish]])&lt;7,YEAR(tbl_PV_Milestones[[#This Row],[Actual/Schedule Finish]]),YEAR(tbl_PV_Milestones[[#This Row],[Actual/Schedule Finish]])+1)</f>
        <v>2025</v>
      </c>
      <c r="X1553" s="41" t="str">
        <f>IF(OR(tbl_PV_Milestones[[#This Row],[Project Status]]="Completed",tbl_PV_Milestones[[#This Row],[Project Status]]="Assumed Completed"),"Yes","No")</f>
        <v>Yes</v>
      </c>
      <c r="Y1553" s="41">
        <f>IF(tbl_PV_Milestones[[#This Row],[Baseline Date]]="",1,0)</f>
        <v>0</v>
      </c>
      <c r="Z1553" s="41">
        <f>IF(tbl_PV_Milestones[[#This Row],[Baseline Date]]&lt;PV_Meta!$B$7,1,0)</f>
        <v>1</v>
      </c>
      <c r="AA1553" s="41">
        <f>IF(tbl_PV_Milestones[[#This Row],[Complete]]="Yes",1,0)</f>
        <v>1</v>
      </c>
      <c r="AB1553" s="41">
        <f>IF(AND(tbl_PV_Milestones[[#This Row],[BL FY]]=2025,tbl_PV_Milestones[[#This Row],[Baseline Date]]&lt;PV_Meta!$B$7),1,0)</f>
        <v>1</v>
      </c>
      <c r="AC1553" s="41">
        <f>IF(AND(tbl_PV_Milestones[[#This Row],[Planned YTD]]=1,tbl_PV_Milestones[[#This Row],[Complete]]="Yes"),1,0)</f>
        <v>1</v>
      </c>
      <c r="AD1553" s="41">
        <f>IF(AND(tbl_PV_Milestones[[#This Row],[Actual/Schedule Finish]]&lt;PV_Meta!$B$7,tbl_PV_Milestones[[#This Row],[Complete]]="No",tbl_PV_Milestones[[#This Row],[Project Status]]&lt;&gt;"On Hold"),1,0)</f>
        <v>0</v>
      </c>
      <c r="AE1553" s="41">
        <f>IF(AND(tbl_PV_Milestones[[#This Row],[Actual/Schedule Finish]]&gt;tbl_PV_Milestones[[#This Row],[Baseline Date]],tbl_PV_Milestones[[#This Row],[Complete]]="No",tbl_PV_Milestones[[#This Row],[Project Status]]&lt;&gt;"On Hold",tbl_PV_Milestones[[#This Row],[Overdue]]=0,tbl_PV_Milestones[[#This Row],[To be Baselined]]&lt;&gt;1),1,0)</f>
        <v>0</v>
      </c>
      <c r="AF1553" s="41">
        <f>IF(AND(tbl_PV_Milestones[[#This Row],[BL FY]]=2025,tbl_PV_Milestones[[#This Row],[Finish FY]]&gt;2025),1,0)</f>
        <v>0</v>
      </c>
      <c r="AG1553" s="56" t="str">
        <f>_xlfn.XLOOKUP(tbl_PV_Milestones[[#This Row],[Work ID]],tbl_PV_Meta[Work ID '#],tbl_PV_Meta[Project Manager/Owner],,0)</f>
        <v>Project Manager 12</v>
      </c>
      <c r="AH1553" s="6"/>
    </row>
    <row r="1554" spans="4:34" x14ac:dyDescent="0.25">
      <c r="D1554" s="6" t="s">
        <v>806</v>
      </c>
      <c r="E1554" s="6" t="s">
        <v>503</v>
      </c>
      <c r="F1554" s="6" t="s">
        <v>1755</v>
      </c>
      <c r="G1554" s="6" t="s">
        <v>549</v>
      </c>
      <c r="H1554" s="6" t="s">
        <v>505</v>
      </c>
      <c r="I1554" s="6" t="s">
        <v>510</v>
      </c>
      <c r="J1554" s="6" t="s">
        <v>806</v>
      </c>
      <c r="K1554" s="6" t="s">
        <v>39</v>
      </c>
      <c r="L1554" s="6" t="s">
        <v>56</v>
      </c>
      <c r="M1554" s="43"/>
      <c r="N1554" s="44" t="s">
        <v>1979</v>
      </c>
      <c r="O1554" s="39">
        <v>45691.708333333299</v>
      </c>
      <c r="P1554" s="39">
        <v>45691.708333333299</v>
      </c>
      <c r="Q1554" s="6">
        <v>0</v>
      </c>
      <c r="R1554" s="6">
        <v>0</v>
      </c>
      <c r="S1554" s="45" t="e">
        <f>_xlfn.CONCAT(#REF!,TRIM(tbl_PV_Milestones[[#This Row],[Milestone Description]]))</f>
        <v>#REF!</v>
      </c>
      <c r="T1554" s="84" t="str">
        <f>IF(COUNTIF(tbl_PV_Milestones[UID],tbl_PV_Milestones[[#This Row],[UID]])&gt;1,"Duplicate","")</f>
        <v>Duplicate</v>
      </c>
      <c r="U1554" s="42" t="str">
        <f>_xlfn.XLOOKUP(tbl_PV_Milestones[[#This Row],[Work ID]],tbl_PV_Meta[Work ID '#],tbl_PV_Meta[Sub-Portfolio])</f>
        <v>Sub-Portfolio 8</v>
      </c>
      <c r="V1554" s="41">
        <f>IF(MONTH(tbl_PV_Milestones[[#This Row],[Baseline Date]])&lt;7,YEAR(tbl_PV_Milestones[[#This Row],[Baseline Date]]),YEAR(tbl_PV_Milestones[[#This Row],[Baseline Date]])+1)</f>
        <v>2025</v>
      </c>
      <c r="W1554" s="41">
        <f>IF(MONTH(tbl_PV_Milestones[[#This Row],[Actual/Schedule Finish]])&lt;7,YEAR(tbl_PV_Milestones[[#This Row],[Actual/Schedule Finish]]),YEAR(tbl_PV_Milestones[[#This Row],[Actual/Schedule Finish]])+1)</f>
        <v>2025</v>
      </c>
      <c r="X1554" s="41" t="str">
        <f>IF(OR(tbl_PV_Milestones[[#This Row],[Project Status]]="Completed",tbl_PV_Milestones[[#This Row],[Project Status]]="Assumed Completed"),"Yes","No")</f>
        <v>Yes</v>
      </c>
      <c r="Y1554" s="41">
        <f>IF(tbl_PV_Milestones[[#This Row],[Baseline Date]]="",1,0)</f>
        <v>0</v>
      </c>
      <c r="Z1554" s="41">
        <f>IF(tbl_PV_Milestones[[#This Row],[Baseline Date]]&lt;PV_Meta!$B$7,1,0)</f>
        <v>1</v>
      </c>
      <c r="AA1554" s="41">
        <f>IF(tbl_PV_Milestones[[#This Row],[Complete]]="Yes",1,0)</f>
        <v>1</v>
      </c>
      <c r="AB1554" s="41">
        <f>IF(AND(tbl_PV_Milestones[[#This Row],[BL FY]]=2025,tbl_PV_Milestones[[#This Row],[Baseline Date]]&lt;PV_Meta!$B$7),1,0)</f>
        <v>1</v>
      </c>
      <c r="AC1554" s="41">
        <f>IF(AND(tbl_PV_Milestones[[#This Row],[Planned YTD]]=1,tbl_PV_Milestones[[#This Row],[Complete]]="Yes"),1,0)</f>
        <v>1</v>
      </c>
      <c r="AD1554" s="41">
        <f>IF(AND(tbl_PV_Milestones[[#This Row],[Actual/Schedule Finish]]&lt;PV_Meta!$B$7,tbl_PV_Milestones[[#This Row],[Complete]]="No",tbl_PV_Milestones[[#This Row],[Project Status]]&lt;&gt;"On Hold"),1,0)</f>
        <v>0</v>
      </c>
      <c r="AE1554" s="41">
        <f>IF(AND(tbl_PV_Milestones[[#This Row],[Actual/Schedule Finish]]&gt;tbl_PV_Milestones[[#This Row],[Baseline Date]],tbl_PV_Milestones[[#This Row],[Complete]]="No",tbl_PV_Milestones[[#This Row],[Project Status]]&lt;&gt;"On Hold",tbl_PV_Milestones[[#This Row],[Overdue]]=0,tbl_PV_Milestones[[#This Row],[To be Baselined]]&lt;&gt;1),1,0)</f>
        <v>0</v>
      </c>
      <c r="AF1554" s="41">
        <f>IF(AND(tbl_PV_Milestones[[#This Row],[BL FY]]=2025,tbl_PV_Milestones[[#This Row],[Finish FY]]&gt;2025),1,0)</f>
        <v>0</v>
      </c>
      <c r="AG1554" s="56" t="str">
        <f>_xlfn.XLOOKUP(tbl_PV_Milestones[[#This Row],[Work ID]],tbl_PV_Meta[Work ID '#],tbl_PV_Meta[Project Manager/Owner],,0)</f>
        <v>Project Manager 12</v>
      </c>
      <c r="AH1554" s="6"/>
    </row>
    <row r="1555" spans="4:34" x14ac:dyDescent="0.25">
      <c r="D1555" s="6" t="s">
        <v>806</v>
      </c>
      <c r="E1555" s="6" t="s">
        <v>503</v>
      </c>
      <c r="F1555" s="6" t="s">
        <v>1755</v>
      </c>
      <c r="G1555" s="6" t="s">
        <v>559</v>
      </c>
      <c r="H1555" s="6" t="s">
        <v>505</v>
      </c>
      <c r="I1555" s="6" t="s">
        <v>510</v>
      </c>
      <c r="J1555" s="6" t="s">
        <v>806</v>
      </c>
      <c r="K1555" s="6" t="s">
        <v>39</v>
      </c>
      <c r="L1555" s="6" t="s">
        <v>56</v>
      </c>
      <c r="M1555" s="43"/>
      <c r="N1555" s="44" t="s">
        <v>1979</v>
      </c>
      <c r="O1555" s="39">
        <v>45630.708333333299</v>
      </c>
      <c r="P1555" s="39">
        <v>45630.708333333299</v>
      </c>
      <c r="Q1555" s="6">
        <v>0</v>
      </c>
      <c r="R1555" s="6">
        <v>0</v>
      </c>
      <c r="S1555" s="45" t="e">
        <f>_xlfn.CONCAT(#REF!,TRIM(tbl_PV_Milestones[[#This Row],[Milestone Description]]))</f>
        <v>#REF!</v>
      </c>
      <c r="T1555" s="84" t="str">
        <f>IF(COUNTIF(tbl_PV_Milestones[UID],tbl_PV_Milestones[[#This Row],[UID]])&gt;1,"Duplicate","")</f>
        <v>Duplicate</v>
      </c>
      <c r="U1555" s="42" t="str">
        <f>_xlfn.XLOOKUP(tbl_PV_Milestones[[#This Row],[Work ID]],tbl_PV_Meta[Work ID '#],tbl_PV_Meta[Sub-Portfolio])</f>
        <v>Sub-Portfolio 8</v>
      </c>
      <c r="V1555" s="41">
        <f>IF(MONTH(tbl_PV_Milestones[[#This Row],[Baseline Date]])&lt;7,YEAR(tbl_PV_Milestones[[#This Row],[Baseline Date]]),YEAR(tbl_PV_Milestones[[#This Row],[Baseline Date]])+1)</f>
        <v>2025</v>
      </c>
      <c r="W1555" s="41">
        <f>IF(MONTH(tbl_PV_Milestones[[#This Row],[Actual/Schedule Finish]])&lt;7,YEAR(tbl_PV_Milestones[[#This Row],[Actual/Schedule Finish]]),YEAR(tbl_PV_Milestones[[#This Row],[Actual/Schedule Finish]])+1)</f>
        <v>2025</v>
      </c>
      <c r="X1555" s="41" t="str">
        <f>IF(OR(tbl_PV_Milestones[[#This Row],[Project Status]]="Completed",tbl_PV_Milestones[[#This Row],[Project Status]]="Assumed Completed"),"Yes","No")</f>
        <v>Yes</v>
      </c>
      <c r="Y1555" s="41">
        <f>IF(tbl_PV_Milestones[[#This Row],[Baseline Date]]="",1,0)</f>
        <v>0</v>
      </c>
      <c r="Z1555" s="41">
        <f>IF(tbl_PV_Milestones[[#This Row],[Baseline Date]]&lt;PV_Meta!$B$7,1,0)</f>
        <v>1</v>
      </c>
      <c r="AA1555" s="41">
        <f>IF(tbl_PV_Milestones[[#This Row],[Complete]]="Yes",1,0)</f>
        <v>1</v>
      </c>
      <c r="AB1555" s="41">
        <f>IF(AND(tbl_PV_Milestones[[#This Row],[BL FY]]=2025,tbl_PV_Milestones[[#This Row],[Baseline Date]]&lt;PV_Meta!$B$7),1,0)</f>
        <v>1</v>
      </c>
      <c r="AC1555" s="41">
        <f>IF(AND(tbl_PV_Milestones[[#This Row],[Planned YTD]]=1,tbl_PV_Milestones[[#This Row],[Complete]]="Yes"),1,0)</f>
        <v>1</v>
      </c>
      <c r="AD1555" s="41">
        <f>IF(AND(tbl_PV_Milestones[[#This Row],[Actual/Schedule Finish]]&lt;PV_Meta!$B$7,tbl_PV_Milestones[[#This Row],[Complete]]="No",tbl_PV_Milestones[[#This Row],[Project Status]]&lt;&gt;"On Hold"),1,0)</f>
        <v>0</v>
      </c>
      <c r="AE1555" s="41">
        <f>IF(AND(tbl_PV_Milestones[[#This Row],[Actual/Schedule Finish]]&gt;tbl_PV_Milestones[[#This Row],[Baseline Date]],tbl_PV_Milestones[[#This Row],[Complete]]="No",tbl_PV_Milestones[[#This Row],[Project Status]]&lt;&gt;"On Hold",tbl_PV_Milestones[[#This Row],[Overdue]]=0,tbl_PV_Milestones[[#This Row],[To be Baselined]]&lt;&gt;1),1,0)</f>
        <v>0</v>
      </c>
      <c r="AF1555" s="41">
        <f>IF(AND(tbl_PV_Milestones[[#This Row],[BL FY]]=2025,tbl_PV_Milestones[[#This Row],[Finish FY]]&gt;2025),1,0)</f>
        <v>0</v>
      </c>
      <c r="AG1555" s="56" t="str">
        <f>_xlfn.XLOOKUP(tbl_PV_Milestones[[#This Row],[Work ID]],tbl_PV_Meta[Work ID '#],tbl_PV_Meta[Project Manager/Owner],,0)</f>
        <v>Project Manager 12</v>
      </c>
      <c r="AH1555" s="6"/>
    </row>
    <row r="1556" spans="4:34" x14ac:dyDescent="0.25">
      <c r="D1556" s="6" t="s">
        <v>806</v>
      </c>
      <c r="E1556" s="6" t="s">
        <v>614</v>
      </c>
      <c r="F1556" s="6" t="s">
        <v>1755</v>
      </c>
      <c r="G1556" s="6" t="s">
        <v>534</v>
      </c>
      <c r="H1556" s="6" t="s">
        <v>505</v>
      </c>
      <c r="I1556" s="6" t="s">
        <v>510</v>
      </c>
      <c r="J1556" s="6" t="s">
        <v>806</v>
      </c>
      <c r="K1556" s="6" t="s">
        <v>39</v>
      </c>
      <c r="L1556" s="6" t="s">
        <v>56</v>
      </c>
      <c r="M1556" s="43"/>
      <c r="N1556" s="44" t="s">
        <v>1979</v>
      </c>
      <c r="O1556" s="39">
        <v>45771.708333333299</v>
      </c>
      <c r="P1556" s="39">
        <v>45777.708333333299</v>
      </c>
      <c r="Q1556" s="6">
        <v>3</v>
      </c>
      <c r="R1556" s="6">
        <v>9.2879256965944304E-3</v>
      </c>
      <c r="S1556" s="45" t="e">
        <f>_xlfn.CONCAT(#REF!,TRIM(tbl_PV_Milestones[[#This Row],[Milestone Description]]))</f>
        <v>#REF!</v>
      </c>
      <c r="T1556" s="84" t="str">
        <f>IF(COUNTIF(tbl_PV_Milestones[UID],tbl_PV_Milestones[[#This Row],[UID]])&gt;1,"Duplicate","")</f>
        <v>Duplicate</v>
      </c>
      <c r="U1556" s="42" t="str">
        <f>_xlfn.XLOOKUP(tbl_PV_Milestones[[#This Row],[Work ID]],tbl_PV_Meta[Work ID '#],tbl_PV_Meta[Sub-Portfolio])</f>
        <v>Sub-Portfolio 8</v>
      </c>
      <c r="V1556" s="41">
        <f>IF(MONTH(tbl_PV_Milestones[[#This Row],[Baseline Date]])&lt;7,YEAR(tbl_PV_Milestones[[#This Row],[Baseline Date]]),YEAR(tbl_PV_Milestones[[#This Row],[Baseline Date]])+1)</f>
        <v>2025</v>
      </c>
      <c r="W1556" s="41">
        <f>IF(MONTH(tbl_PV_Milestones[[#This Row],[Actual/Schedule Finish]])&lt;7,YEAR(tbl_PV_Milestones[[#This Row],[Actual/Schedule Finish]]),YEAR(tbl_PV_Milestones[[#This Row],[Actual/Schedule Finish]])+1)</f>
        <v>2025</v>
      </c>
      <c r="X1556" s="41" t="str">
        <f>IF(OR(tbl_PV_Milestones[[#This Row],[Project Status]]="Completed",tbl_PV_Milestones[[#This Row],[Project Status]]="Assumed Completed"),"Yes","No")</f>
        <v>Yes</v>
      </c>
      <c r="Y1556" s="41">
        <f>IF(tbl_PV_Milestones[[#This Row],[Baseline Date]]="",1,0)</f>
        <v>0</v>
      </c>
      <c r="Z1556" s="41">
        <f>IF(tbl_PV_Milestones[[#This Row],[Baseline Date]]&lt;PV_Meta!$B$7,1,0)</f>
        <v>1</v>
      </c>
      <c r="AA1556" s="41">
        <f>IF(tbl_PV_Milestones[[#This Row],[Complete]]="Yes",1,0)</f>
        <v>1</v>
      </c>
      <c r="AB1556" s="41">
        <f>IF(AND(tbl_PV_Milestones[[#This Row],[BL FY]]=2025,tbl_PV_Milestones[[#This Row],[Baseline Date]]&lt;PV_Meta!$B$7),1,0)</f>
        <v>1</v>
      </c>
      <c r="AC1556" s="41">
        <f>IF(AND(tbl_PV_Milestones[[#This Row],[Planned YTD]]=1,tbl_PV_Milestones[[#This Row],[Complete]]="Yes"),1,0)</f>
        <v>1</v>
      </c>
      <c r="AD1556" s="41">
        <f>IF(AND(tbl_PV_Milestones[[#This Row],[Actual/Schedule Finish]]&lt;PV_Meta!$B$7,tbl_PV_Milestones[[#This Row],[Complete]]="No",tbl_PV_Milestones[[#This Row],[Project Status]]&lt;&gt;"On Hold"),1,0)</f>
        <v>0</v>
      </c>
      <c r="AE1556" s="41">
        <f>IF(AND(tbl_PV_Milestones[[#This Row],[Actual/Schedule Finish]]&gt;tbl_PV_Milestones[[#This Row],[Baseline Date]],tbl_PV_Milestones[[#This Row],[Complete]]="No",tbl_PV_Milestones[[#This Row],[Project Status]]&lt;&gt;"On Hold",tbl_PV_Milestones[[#This Row],[Overdue]]=0,tbl_PV_Milestones[[#This Row],[To be Baselined]]&lt;&gt;1),1,0)</f>
        <v>0</v>
      </c>
      <c r="AF1556" s="41">
        <f>IF(AND(tbl_PV_Milestones[[#This Row],[BL FY]]=2025,tbl_PV_Milestones[[#This Row],[Finish FY]]&gt;2025),1,0)</f>
        <v>0</v>
      </c>
      <c r="AG1556" s="56" t="str">
        <f>_xlfn.XLOOKUP(tbl_PV_Milestones[[#This Row],[Work ID]],tbl_PV_Meta[Work ID '#],tbl_PV_Meta[Project Manager/Owner],,0)</f>
        <v>Project Manager 12</v>
      </c>
      <c r="AH1556" s="6"/>
    </row>
    <row r="1557" spans="4:34" x14ac:dyDescent="0.25">
      <c r="D1557" s="6" t="s">
        <v>806</v>
      </c>
      <c r="E1557" s="6" t="s">
        <v>580</v>
      </c>
      <c r="F1557" s="6" t="s">
        <v>1764</v>
      </c>
      <c r="G1557" s="6" t="s">
        <v>544</v>
      </c>
      <c r="H1557" s="6" t="s">
        <v>505</v>
      </c>
      <c r="I1557" s="6" t="s">
        <v>510</v>
      </c>
      <c r="J1557" s="6" t="s">
        <v>806</v>
      </c>
      <c r="K1557" s="6" t="s">
        <v>39</v>
      </c>
      <c r="L1557" s="6" t="s">
        <v>73</v>
      </c>
      <c r="M1557" s="43"/>
      <c r="N1557" s="44" t="s">
        <v>1979</v>
      </c>
      <c r="O1557" s="39">
        <v>45716.708333333299</v>
      </c>
      <c r="P1557" s="39">
        <v>45715.708333333299</v>
      </c>
      <c r="Q1557" s="6">
        <v>-1</v>
      </c>
      <c r="R1557" s="6">
        <v>-3.7313432835820899E-3</v>
      </c>
      <c r="S1557" s="45" t="e">
        <f>_xlfn.CONCAT(#REF!,TRIM(tbl_PV_Milestones[[#This Row],[Milestone Description]]))</f>
        <v>#REF!</v>
      </c>
      <c r="T1557" s="84" t="str">
        <f>IF(COUNTIF(tbl_PV_Milestones[UID],tbl_PV_Milestones[[#This Row],[UID]])&gt;1,"Duplicate","")</f>
        <v>Duplicate</v>
      </c>
      <c r="U1557" s="42" t="str">
        <f>_xlfn.XLOOKUP(tbl_PV_Milestones[[#This Row],[Work ID]],tbl_PV_Meta[Work ID '#],tbl_PV_Meta[Sub-Portfolio])</f>
        <v>Sub-Portfolio 4</v>
      </c>
      <c r="V1557" s="41">
        <f>IF(MONTH(tbl_PV_Milestones[[#This Row],[Baseline Date]])&lt;7,YEAR(tbl_PV_Milestones[[#This Row],[Baseline Date]]),YEAR(tbl_PV_Milestones[[#This Row],[Baseline Date]])+1)</f>
        <v>2025</v>
      </c>
      <c r="W1557" s="41">
        <f>IF(MONTH(tbl_PV_Milestones[[#This Row],[Actual/Schedule Finish]])&lt;7,YEAR(tbl_PV_Milestones[[#This Row],[Actual/Schedule Finish]]),YEAR(tbl_PV_Milestones[[#This Row],[Actual/Schedule Finish]])+1)</f>
        <v>2025</v>
      </c>
      <c r="X1557" s="41" t="str">
        <f>IF(OR(tbl_PV_Milestones[[#This Row],[Project Status]]="Completed",tbl_PV_Milestones[[#This Row],[Project Status]]="Assumed Completed"),"Yes","No")</f>
        <v>Yes</v>
      </c>
      <c r="Y1557" s="41">
        <f>IF(tbl_PV_Milestones[[#This Row],[Baseline Date]]="",1,0)</f>
        <v>0</v>
      </c>
      <c r="Z1557" s="41">
        <f>IF(tbl_PV_Milestones[[#This Row],[Baseline Date]]&lt;PV_Meta!$B$7,1,0)</f>
        <v>1</v>
      </c>
      <c r="AA1557" s="41">
        <f>IF(tbl_PV_Milestones[[#This Row],[Complete]]="Yes",1,0)</f>
        <v>1</v>
      </c>
      <c r="AB1557" s="41">
        <f>IF(AND(tbl_PV_Milestones[[#This Row],[BL FY]]=2025,tbl_PV_Milestones[[#This Row],[Baseline Date]]&lt;PV_Meta!$B$7),1,0)</f>
        <v>1</v>
      </c>
      <c r="AC1557" s="41">
        <f>IF(AND(tbl_PV_Milestones[[#This Row],[Planned YTD]]=1,tbl_PV_Milestones[[#This Row],[Complete]]="Yes"),1,0)</f>
        <v>1</v>
      </c>
      <c r="AD1557" s="41">
        <f>IF(AND(tbl_PV_Milestones[[#This Row],[Actual/Schedule Finish]]&lt;PV_Meta!$B$7,tbl_PV_Milestones[[#This Row],[Complete]]="No",tbl_PV_Milestones[[#This Row],[Project Status]]&lt;&gt;"On Hold"),1,0)</f>
        <v>0</v>
      </c>
      <c r="AE1557" s="41">
        <f>IF(AND(tbl_PV_Milestones[[#This Row],[Actual/Schedule Finish]]&gt;tbl_PV_Milestones[[#This Row],[Baseline Date]],tbl_PV_Milestones[[#This Row],[Complete]]="No",tbl_PV_Milestones[[#This Row],[Project Status]]&lt;&gt;"On Hold",tbl_PV_Milestones[[#This Row],[Overdue]]=0,tbl_PV_Milestones[[#This Row],[To be Baselined]]&lt;&gt;1),1,0)</f>
        <v>0</v>
      </c>
      <c r="AF1557" s="41">
        <f>IF(AND(tbl_PV_Milestones[[#This Row],[BL FY]]=2025,tbl_PV_Milestones[[#This Row],[Finish FY]]&gt;2025),1,0)</f>
        <v>0</v>
      </c>
      <c r="AG1557" s="56" t="str">
        <f>_xlfn.XLOOKUP(tbl_PV_Milestones[[#This Row],[Work ID]],tbl_PV_Meta[Work ID '#],tbl_PV_Meta[Project Manager/Owner],,0)</f>
        <v>Project Manager 18</v>
      </c>
      <c r="AH1557" s="6"/>
    </row>
    <row r="1558" spans="4:34" x14ac:dyDescent="0.25">
      <c r="D1558" s="6" t="s">
        <v>806</v>
      </c>
      <c r="E1558" s="6" t="s">
        <v>614</v>
      </c>
      <c r="F1558" s="6" t="s">
        <v>1764</v>
      </c>
      <c r="G1558" s="6" t="s">
        <v>547</v>
      </c>
      <c r="H1558" s="6" t="s">
        <v>505</v>
      </c>
      <c r="I1558" s="6" t="s">
        <v>510</v>
      </c>
      <c r="J1558" s="6" t="s">
        <v>806</v>
      </c>
      <c r="K1558" s="6" t="s">
        <v>39</v>
      </c>
      <c r="L1558" s="6" t="s">
        <v>73</v>
      </c>
      <c r="M1558" s="43"/>
      <c r="N1558" s="44" t="s">
        <v>1979</v>
      </c>
      <c r="O1558" s="39">
        <v>45709.708333333299</v>
      </c>
      <c r="P1558" s="39">
        <v>45716.708333333299</v>
      </c>
      <c r="Q1558" s="6">
        <v>5</v>
      </c>
      <c r="R1558" s="6">
        <v>1.8656716417910401E-2</v>
      </c>
      <c r="S1558" s="45" t="e">
        <f>_xlfn.CONCAT(#REF!,TRIM(tbl_PV_Milestones[[#This Row],[Milestone Description]]))</f>
        <v>#REF!</v>
      </c>
      <c r="T1558" s="84" t="str">
        <f>IF(COUNTIF(tbl_PV_Milestones[UID],tbl_PV_Milestones[[#This Row],[UID]])&gt;1,"Duplicate","")</f>
        <v>Duplicate</v>
      </c>
      <c r="U1558" s="42" t="str">
        <f>_xlfn.XLOOKUP(tbl_PV_Milestones[[#This Row],[Work ID]],tbl_PV_Meta[Work ID '#],tbl_PV_Meta[Sub-Portfolio])</f>
        <v>Sub-Portfolio 4</v>
      </c>
      <c r="V1558" s="41">
        <f>IF(MONTH(tbl_PV_Milestones[[#This Row],[Baseline Date]])&lt;7,YEAR(tbl_PV_Milestones[[#This Row],[Baseline Date]]),YEAR(tbl_PV_Milestones[[#This Row],[Baseline Date]])+1)</f>
        <v>2025</v>
      </c>
      <c r="W1558" s="41">
        <f>IF(MONTH(tbl_PV_Milestones[[#This Row],[Actual/Schedule Finish]])&lt;7,YEAR(tbl_PV_Milestones[[#This Row],[Actual/Schedule Finish]]),YEAR(tbl_PV_Milestones[[#This Row],[Actual/Schedule Finish]])+1)</f>
        <v>2025</v>
      </c>
      <c r="X1558" s="41" t="str">
        <f>IF(OR(tbl_PV_Milestones[[#This Row],[Project Status]]="Completed",tbl_PV_Milestones[[#This Row],[Project Status]]="Assumed Completed"),"Yes","No")</f>
        <v>Yes</v>
      </c>
      <c r="Y1558" s="41">
        <f>IF(tbl_PV_Milestones[[#This Row],[Baseline Date]]="",1,0)</f>
        <v>0</v>
      </c>
      <c r="Z1558" s="41">
        <f>IF(tbl_PV_Milestones[[#This Row],[Baseline Date]]&lt;PV_Meta!$B$7,1,0)</f>
        <v>1</v>
      </c>
      <c r="AA1558" s="41">
        <f>IF(tbl_PV_Milestones[[#This Row],[Complete]]="Yes",1,0)</f>
        <v>1</v>
      </c>
      <c r="AB1558" s="41">
        <f>IF(AND(tbl_PV_Milestones[[#This Row],[BL FY]]=2025,tbl_PV_Milestones[[#This Row],[Baseline Date]]&lt;PV_Meta!$B$7),1,0)</f>
        <v>1</v>
      </c>
      <c r="AC1558" s="41">
        <f>IF(AND(tbl_PV_Milestones[[#This Row],[Planned YTD]]=1,tbl_PV_Milestones[[#This Row],[Complete]]="Yes"),1,0)</f>
        <v>1</v>
      </c>
      <c r="AD1558" s="41">
        <f>IF(AND(tbl_PV_Milestones[[#This Row],[Actual/Schedule Finish]]&lt;PV_Meta!$B$7,tbl_PV_Milestones[[#This Row],[Complete]]="No",tbl_PV_Milestones[[#This Row],[Project Status]]&lt;&gt;"On Hold"),1,0)</f>
        <v>0</v>
      </c>
      <c r="AE1558" s="41">
        <f>IF(AND(tbl_PV_Milestones[[#This Row],[Actual/Schedule Finish]]&gt;tbl_PV_Milestones[[#This Row],[Baseline Date]],tbl_PV_Milestones[[#This Row],[Complete]]="No",tbl_PV_Milestones[[#This Row],[Project Status]]&lt;&gt;"On Hold",tbl_PV_Milestones[[#This Row],[Overdue]]=0,tbl_PV_Milestones[[#This Row],[To be Baselined]]&lt;&gt;1),1,0)</f>
        <v>0</v>
      </c>
      <c r="AF1558" s="41">
        <f>IF(AND(tbl_PV_Milestones[[#This Row],[BL FY]]=2025,tbl_PV_Milestones[[#This Row],[Finish FY]]&gt;2025),1,0)</f>
        <v>0</v>
      </c>
      <c r="AG1558" s="56" t="str">
        <f>_xlfn.XLOOKUP(tbl_PV_Milestones[[#This Row],[Work ID]],tbl_PV_Meta[Work ID '#],tbl_PV_Meta[Project Manager/Owner],,0)</f>
        <v>Project Manager 18</v>
      </c>
      <c r="AH1558" s="6"/>
    </row>
    <row r="1559" spans="4:34" x14ac:dyDescent="0.25">
      <c r="D1559" s="6" t="s">
        <v>806</v>
      </c>
      <c r="E1559" s="6" t="s">
        <v>755</v>
      </c>
      <c r="F1559" s="6" t="s">
        <v>1764</v>
      </c>
      <c r="G1559" s="6" t="s">
        <v>550</v>
      </c>
      <c r="H1559" s="6" t="s">
        <v>505</v>
      </c>
      <c r="I1559" s="6" t="s">
        <v>510</v>
      </c>
      <c r="J1559" s="6" t="s">
        <v>806</v>
      </c>
      <c r="K1559" s="6" t="s">
        <v>39</v>
      </c>
      <c r="L1559" s="6" t="s">
        <v>73</v>
      </c>
      <c r="M1559" s="43"/>
      <c r="N1559" s="44" t="s">
        <v>1979</v>
      </c>
      <c r="O1559" s="39">
        <v>45646.708333333299</v>
      </c>
      <c r="P1559" s="39">
        <v>45688.708333333299</v>
      </c>
      <c r="Q1559" s="6">
        <v>19</v>
      </c>
      <c r="R1559" s="6">
        <v>7.0895522388059698E-2</v>
      </c>
      <c r="S1559" s="45" t="e">
        <f>_xlfn.CONCAT(#REF!,TRIM(tbl_PV_Milestones[[#This Row],[Milestone Description]]))</f>
        <v>#REF!</v>
      </c>
      <c r="T1559" s="84" t="str">
        <f>IF(COUNTIF(tbl_PV_Milestones[UID],tbl_PV_Milestones[[#This Row],[UID]])&gt;1,"Duplicate","")</f>
        <v>Duplicate</v>
      </c>
      <c r="U1559" s="42" t="str">
        <f>_xlfn.XLOOKUP(tbl_PV_Milestones[[#This Row],[Work ID]],tbl_PV_Meta[Work ID '#],tbl_PV_Meta[Sub-Portfolio])</f>
        <v>Sub-Portfolio 4</v>
      </c>
      <c r="V1559" s="41">
        <f>IF(MONTH(tbl_PV_Milestones[[#This Row],[Baseline Date]])&lt;7,YEAR(tbl_PV_Milestones[[#This Row],[Baseline Date]]),YEAR(tbl_PV_Milestones[[#This Row],[Baseline Date]])+1)</f>
        <v>2025</v>
      </c>
      <c r="W1559" s="41">
        <f>IF(MONTH(tbl_PV_Milestones[[#This Row],[Actual/Schedule Finish]])&lt;7,YEAR(tbl_PV_Milestones[[#This Row],[Actual/Schedule Finish]]),YEAR(tbl_PV_Milestones[[#This Row],[Actual/Schedule Finish]])+1)</f>
        <v>2025</v>
      </c>
      <c r="X1559" s="41" t="str">
        <f>IF(OR(tbl_PV_Milestones[[#This Row],[Project Status]]="Completed",tbl_PV_Milestones[[#This Row],[Project Status]]="Assumed Completed"),"Yes","No")</f>
        <v>Yes</v>
      </c>
      <c r="Y1559" s="41">
        <f>IF(tbl_PV_Milestones[[#This Row],[Baseline Date]]="",1,0)</f>
        <v>0</v>
      </c>
      <c r="Z1559" s="41">
        <f>IF(tbl_PV_Milestones[[#This Row],[Baseline Date]]&lt;PV_Meta!$B$7,1,0)</f>
        <v>1</v>
      </c>
      <c r="AA1559" s="41">
        <f>IF(tbl_PV_Milestones[[#This Row],[Complete]]="Yes",1,0)</f>
        <v>1</v>
      </c>
      <c r="AB1559" s="41">
        <f>IF(AND(tbl_PV_Milestones[[#This Row],[BL FY]]=2025,tbl_PV_Milestones[[#This Row],[Baseline Date]]&lt;PV_Meta!$B$7),1,0)</f>
        <v>1</v>
      </c>
      <c r="AC1559" s="41">
        <f>IF(AND(tbl_PV_Milestones[[#This Row],[Planned YTD]]=1,tbl_PV_Milestones[[#This Row],[Complete]]="Yes"),1,0)</f>
        <v>1</v>
      </c>
      <c r="AD1559" s="41">
        <f>IF(AND(tbl_PV_Milestones[[#This Row],[Actual/Schedule Finish]]&lt;PV_Meta!$B$7,tbl_PV_Milestones[[#This Row],[Complete]]="No",tbl_PV_Milestones[[#This Row],[Project Status]]&lt;&gt;"On Hold"),1,0)</f>
        <v>0</v>
      </c>
      <c r="AE1559" s="41">
        <f>IF(AND(tbl_PV_Milestones[[#This Row],[Actual/Schedule Finish]]&gt;tbl_PV_Milestones[[#This Row],[Baseline Date]],tbl_PV_Milestones[[#This Row],[Complete]]="No",tbl_PV_Milestones[[#This Row],[Project Status]]&lt;&gt;"On Hold",tbl_PV_Milestones[[#This Row],[Overdue]]=0,tbl_PV_Milestones[[#This Row],[To be Baselined]]&lt;&gt;1),1,0)</f>
        <v>0</v>
      </c>
      <c r="AF1559" s="41">
        <f>IF(AND(tbl_PV_Milestones[[#This Row],[BL FY]]=2025,tbl_PV_Milestones[[#This Row],[Finish FY]]&gt;2025),1,0)</f>
        <v>0</v>
      </c>
      <c r="AG1559" s="56" t="str">
        <f>_xlfn.XLOOKUP(tbl_PV_Milestones[[#This Row],[Work ID]],tbl_PV_Meta[Work ID '#],tbl_PV_Meta[Project Manager/Owner],,0)</f>
        <v>Project Manager 18</v>
      </c>
      <c r="AH1559" s="6"/>
    </row>
    <row r="1560" spans="4:34" x14ac:dyDescent="0.25">
      <c r="D1560" s="6" t="s">
        <v>806</v>
      </c>
      <c r="E1560" s="6" t="s">
        <v>503</v>
      </c>
      <c r="F1560" s="6" t="s">
        <v>1764</v>
      </c>
      <c r="G1560" s="6" t="s">
        <v>551</v>
      </c>
      <c r="H1560" s="6" t="s">
        <v>505</v>
      </c>
      <c r="I1560" s="6" t="s">
        <v>510</v>
      </c>
      <c r="J1560" s="6" t="s">
        <v>806</v>
      </c>
      <c r="K1560" s="6" t="s">
        <v>39</v>
      </c>
      <c r="L1560" s="6" t="s">
        <v>73</v>
      </c>
      <c r="M1560" s="43"/>
      <c r="N1560" s="44" t="s">
        <v>1979</v>
      </c>
      <c r="O1560" s="39">
        <v>45681.708333333299</v>
      </c>
      <c r="P1560" s="39">
        <v>45681.708333333299</v>
      </c>
      <c r="Q1560" s="6">
        <v>0</v>
      </c>
      <c r="R1560" s="6">
        <v>0</v>
      </c>
      <c r="S1560" s="45" t="e">
        <f>_xlfn.CONCAT(#REF!,TRIM(tbl_PV_Milestones[[#This Row],[Milestone Description]]))</f>
        <v>#REF!</v>
      </c>
      <c r="T1560" s="84" t="str">
        <f>IF(COUNTIF(tbl_PV_Milestones[UID],tbl_PV_Milestones[[#This Row],[UID]])&gt;1,"Duplicate","")</f>
        <v>Duplicate</v>
      </c>
      <c r="U1560" s="42" t="str">
        <f>_xlfn.XLOOKUP(tbl_PV_Milestones[[#This Row],[Work ID]],tbl_PV_Meta[Work ID '#],tbl_PV_Meta[Sub-Portfolio])</f>
        <v>Sub-Portfolio 4</v>
      </c>
      <c r="V1560" s="41">
        <f>IF(MONTH(tbl_PV_Milestones[[#This Row],[Baseline Date]])&lt;7,YEAR(tbl_PV_Milestones[[#This Row],[Baseline Date]]),YEAR(tbl_PV_Milestones[[#This Row],[Baseline Date]])+1)</f>
        <v>2025</v>
      </c>
      <c r="W1560" s="41">
        <f>IF(MONTH(tbl_PV_Milestones[[#This Row],[Actual/Schedule Finish]])&lt;7,YEAR(tbl_PV_Milestones[[#This Row],[Actual/Schedule Finish]]),YEAR(tbl_PV_Milestones[[#This Row],[Actual/Schedule Finish]])+1)</f>
        <v>2025</v>
      </c>
      <c r="X1560" s="41" t="str">
        <f>IF(OR(tbl_PV_Milestones[[#This Row],[Project Status]]="Completed",tbl_PV_Milestones[[#This Row],[Project Status]]="Assumed Completed"),"Yes","No")</f>
        <v>Yes</v>
      </c>
      <c r="Y1560" s="41">
        <f>IF(tbl_PV_Milestones[[#This Row],[Baseline Date]]="",1,0)</f>
        <v>0</v>
      </c>
      <c r="Z1560" s="41">
        <f>IF(tbl_PV_Milestones[[#This Row],[Baseline Date]]&lt;PV_Meta!$B$7,1,0)</f>
        <v>1</v>
      </c>
      <c r="AA1560" s="41">
        <f>IF(tbl_PV_Milestones[[#This Row],[Complete]]="Yes",1,0)</f>
        <v>1</v>
      </c>
      <c r="AB1560" s="41">
        <f>IF(AND(tbl_PV_Milestones[[#This Row],[BL FY]]=2025,tbl_PV_Milestones[[#This Row],[Baseline Date]]&lt;PV_Meta!$B$7),1,0)</f>
        <v>1</v>
      </c>
      <c r="AC1560" s="41">
        <f>IF(AND(tbl_PV_Milestones[[#This Row],[Planned YTD]]=1,tbl_PV_Milestones[[#This Row],[Complete]]="Yes"),1,0)</f>
        <v>1</v>
      </c>
      <c r="AD1560" s="41">
        <f>IF(AND(tbl_PV_Milestones[[#This Row],[Actual/Schedule Finish]]&lt;PV_Meta!$B$7,tbl_PV_Milestones[[#This Row],[Complete]]="No",tbl_PV_Milestones[[#This Row],[Project Status]]&lt;&gt;"On Hold"),1,0)</f>
        <v>0</v>
      </c>
      <c r="AE1560" s="41">
        <f>IF(AND(tbl_PV_Milestones[[#This Row],[Actual/Schedule Finish]]&gt;tbl_PV_Milestones[[#This Row],[Baseline Date]],tbl_PV_Milestones[[#This Row],[Complete]]="No",tbl_PV_Milestones[[#This Row],[Project Status]]&lt;&gt;"On Hold",tbl_PV_Milestones[[#This Row],[Overdue]]=0,tbl_PV_Milestones[[#This Row],[To be Baselined]]&lt;&gt;1),1,0)</f>
        <v>0</v>
      </c>
      <c r="AF1560" s="41">
        <f>IF(AND(tbl_PV_Milestones[[#This Row],[BL FY]]=2025,tbl_PV_Milestones[[#This Row],[Finish FY]]&gt;2025),1,0)</f>
        <v>0</v>
      </c>
      <c r="AG1560" s="56" t="str">
        <f>_xlfn.XLOOKUP(tbl_PV_Milestones[[#This Row],[Work ID]],tbl_PV_Meta[Work ID '#],tbl_PV_Meta[Project Manager/Owner],,0)</f>
        <v>Project Manager 18</v>
      </c>
      <c r="AH1560" s="6"/>
    </row>
    <row r="1561" spans="4:34" x14ac:dyDescent="0.25">
      <c r="D1561" s="6" t="s">
        <v>806</v>
      </c>
      <c r="E1561" s="6" t="s">
        <v>580</v>
      </c>
      <c r="F1561" s="6" t="s">
        <v>1764</v>
      </c>
      <c r="G1561" s="6" t="s">
        <v>552</v>
      </c>
      <c r="H1561" s="6" t="s">
        <v>505</v>
      </c>
      <c r="I1561" s="6" t="s">
        <v>510</v>
      </c>
      <c r="J1561" s="6" t="s">
        <v>806</v>
      </c>
      <c r="K1561" s="6" t="s">
        <v>39</v>
      </c>
      <c r="L1561" s="6" t="s">
        <v>73</v>
      </c>
      <c r="M1561" s="43"/>
      <c r="N1561" s="44" t="s">
        <v>1979</v>
      </c>
      <c r="O1561" s="39">
        <v>45730.708333333299</v>
      </c>
      <c r="P1561" s="39">
        <v>45715.708333333299</v>
      </c>
      <c r="Q1561" s="6">
        <v>-11</v>
      </c>
      <c r="R1561" s="6">
        <v>-4.1044776119402999E-2</v>
      </c>
      <c r="S1561" s="45" t="e">
        <f>_xlfn.CONCAT(#REF!,TRIM(tbl_PV_Milestones[[#This Row],[Milestone Description]]))</f>
        <v>#REF!</v>
      </c>
      <c r="T1561" s="84" t="str">
        <f>IF(COUNTIF(tbl_PV_Milestones[UID],tbl_PV_Milestones[[#This Row],[UID]])&gt;1,"Duplicate","")</f>
        <v>Duplicate</v>
      </c>
      <c r="U1561" s="42" t="str">
        <f>_xlfn.XLOOKUP(tbl_PV_Milestones[[#This Row],[Work ID]],tbl_PV_Meta[Work ID '#],tbl_PV_Meta[Sub-Portfolio])</f>
        <v>Sub-Portfolio 4</v>
      </c>
      <c r="V1561" s="41">
        <f>IF(MONTH(tbl_PV_Milestones[[#This Row],[Baseline Date]])&lt;7,YEAR(tbl_PV_Milestones[[#This Row],[Baseline Date]]),YEAR(tbl_PV_Milestones[[#This Row],[Baseline Date]])+1)</f>
        <v>2025</v>
      </c>
      <c r="W1561" s="41">
        <f>IF(MONTH(tbl_PV_Milestones[[#This Row],[Actual/Schedule Finish]])&lt;7,YEAR(tbl_PV_Milestones[[#This Row],[Actual/Schedule Finish]]),YEAR(tbl_PV_Milestones[[#This Row],[Actual/Schedule Finish]])+1)</f>
        <v>2025</v>
      </c>
      <c r="X1561" s="41" t="str">
        <f>IF(OR(tbl_PV_Milestones[[#This Row],[Project Status]]="Completed",tbl_PV_Milestones[[#This Row],[Project Status]]="Assumed Completed"),"Yes","No")</f>
        <v>Yes</v>
      </c>
      <c r="Y1561" s="41">
        <f>IF(tbl_PV_Milestones[[#This Row],[Baseline Date]]="",1,0)</f>
        <v>0</v>
      </c>
      <c r="Z1561" s="41">
        <f>IF(tbl_PV_Milestones[[#This Row],[Baseline Date]]&lt;PV_Meta!$B$7,1,0)</f>
        <v>1</v>
      </c>
      <c r="AA1561" s="41">
        <f>IF(tbl_PV_Milestones[[#This Row],[Complete]]="Yes",1,0)</f>
        <v>1</v>
      </c>
      <c r="AB1561" s="41">
        <f>IF(AND(tbl_PV_Milestones[[#This Row],[BL FY]]=2025,tbl_PV_Milestones[[#This Row],[Baseline Date]]&lt;PV_Meta!$B$7),1,0)</f>
        <v>1</v>
      </c>
      <c r="AC1561" s="41">
        <f>IF(AND(tbl_PV_Milestones[[#This Row],[Planned YTD]]=1,tbl_PV_Milestones[[#This Row],[Complete]]="Yes"),1,0)</f>
        <v>1</v>
      </c>
      <c r="AD1561" s="41">
        <f>IF(AND(tbl_PV_Milestones[[#This Row],[Actual/Schedule Finish]]&lt;PV_Meta!$B$7,tbl_PV_Milestones[[#This Row],[Complete]]="No",tbl_PV_Milestones[[#This Row],[Project Status]]&lt;&gt;"On Hold"),1,0)</f>
        <v>0</v>
      </c>
      <c r="AE1561" s="41">
        <f>IF(AND(tbl_PV_Milestones[[#This Row],[Actual/Schedule Finish]]&gt;tbl_PV_Milestones[[#This Row],[Baseline Date]],tbl_PV_Milestones[[#This Row],[Complete]]="No",tbl_PV_Milestones[[#This Row],[Project Status]]&lt;&gt;"On Hold",tbl_PV_Milestones[[#This Row],[Overdue]]=0,tbl_PV_Milestones[[#This Row],[To be Baselined]]&lt;&gt;1),1,0)</f>
        <v>0</v>
      </c>
      <c r="AF1561" s="41">
        <f>IF(AND(tbl_PV_Milestones[[#This Row],[BL FY]]=2025,tbl_PV_Milestones[[#This Row],[Finish FY]]&gt;2025),1,0)</f>
        <v>0</v>
      </c>
      <c r="AG1561" s="56" t="str">
        <f>_xlfn.XLOOKUP(tbl_PV_Milestones[[#This Row],[Work ID]],tbl_PV_Meta[Work ID '#],tbl_PV_Meta[Project Manager/Owner],,0)</f>
        <v>Project Manager 18</v>
      </c>
      <c r="AH1561" s="6"/>
    </row>
    <row r="1562" spans="4:34" x14ac:dyDescent="0.25">
      <c r="D1562" s="6" t="s">
        <v>806</v>
      </c>
      <c r="E1562" s="6" t="s">
        <v>520</v>
      </c>
      <c r="F1562" s="6" t="s">
        <v>1764</v>
      </c>
      <c r="G1562" s="6" t="s">
        <v>553</v>
      </c>
      <c r="H1562" s="6" t="s">
        <v>505</v>
      </c>
      <c r="I1562" s="6" t="s">
        <v>510</v>
      </c>
      <c r="J1562" s="6" t="s">
        <v>806</v>
      </c>
      <c r="K1562" s="6" t="s">
        <v>39</v>
      </c>
      <c r="L1562" s="6" t="s">
        <v>73</v>
      </c>
      <c r="M1562" s="43"/>
      <c r="N1562" s="44" t="s">
        <v>1979</v>
      </c>
      <c r="O1562" s="39">
        <v>45723.708333333299</v>
      </c>
      <c r="P1562" s="39">
        <v>45691.708333333299</v>
      </c>
      <c r="Q1562" s="6">
        <v>-24</v>
      </c>
      <c r="R1562" s="6">
        <v>-8.9552238805970102E-2</v>
      </c>
      <c r="S1562" s="45" t="e">
        <f>_xlfn.CONCAT(#REF!,TRIM(tbl_PV_Milestones[[#This Row],[Milestone Description]]))</f>
        <v>#REF!</v>
      </c>
      <c r="T1562" s="84" t="str">
        <f>IF(COUNTIF(tbl_PV_Milestones[UID],tbl_PV_Milestones[[#This Row],[UID]])&gt;1,"Duplicate","")</f>
        <v>Duplicate</v>
      </c>
      <c r="U1562" s="42" t="str">
        <f>_xlfn.XLOOKUP(tbl_PV_Milestones[[#This Row],[Work ID]],tbl_PV_Meta[Work ID '#],tbl_PV_Meta[Sub-Portfolio])</f>
        <v>Sub-Portfolio 4</v>
      </c>
      <c r="V1562" s="41">
        <f>IF(MONTH(tbl_PV_Milestones[[#This Row],[Baseline Date]])&lt;7,YEAR(tbl_PV_Milestones[[#This Row],[Baseline Date]]),YEAR(tbl_PV_Milestones[[#This Row],[Baseline Date]])+1)</f>
        <v>2025</v>
      </c>
      <c r="W1562" s="41">
        <f>IF(MONTH(tbl_PV_Milestones[[#This Row],[Actual/Schedule Finish]])&lt;7,YEAR(tbl_PV_Milestones[[#This Row],[Actual/Schedule Finish]]),YEAR(tbl_PV_Milestones[[#This Row],[Actual/Schedule Finish]])+1)</f>
        <v>2025</v>
      </c>
      <c r="X1562" s="41" t="str">
        <f>IF(OR(tbl_PV_Milestones[[#This Row],[Project Status]]="Completed",tbl_PV_Milestones[[#This Row],[Project Status]]="Assumed Completed"),"Yes","No")</f>
        <v>Yes</v>
      </c>
      <c r="Y1562" s="41">
        <f>IF(tbl_PV_Milestones[[#This Row],[Baseline Date]]="",1,0)</f>
        <v>0</v>
      </c>
      <c r="Z1562" s="41">
        <f>IF(tbl_PV_Milestones[[#This Row],[Baseline Date]]&lt;PV_Meta!$B$7,1,0)</f>
        <v>1</v>
      </c>
      <c r="AA1562" s="41">
        <f>IF(tbl_PV_Milestones[[#This Row],[Complete]]="Yes",1,0)</f>
        <v>1</v>
      </c>
      <c r="AB1562" s="41">
        <f>IF(AND(tbl_PV_Milestones[[#This Row],[BL FY]]=2025,tbl_PV_Milestones[[#This Row],[Baseline Date]]&lt;PV_Meta!$B$7),1,0)</f>
        <v>1</v>
      </c>
      <c r="AC1562" s="41">
        <f>IF(AND(tbl_PV_Milestones[[#This Row],[Planned YTD]]=1,tbl_PV_Milestones[[#This Row],[Complete]]="Yes"),1,0)</f>
        <v>1</v>
      </c>
      <c r="AD1562" s="41">
        <f>IF(AND(tbl_PV_Milestones[[#This Row],[Actual/Schedule Finish]]&lt;PV_Meta!$B$7,tbl_PV_Milestones[[#This Row],[Complete]]="No",tbl_PV_Milestones[[#This Row],[Project Status]]&lt;&gt;"On Hold"),1,0)</f>
        <v>0</v>
      </c>
      <c r="AE1562" s="41">
        <f>IF(AND(tbl_PV_Milestones[[#This Row],[Actual/Schedule Finish]]&gt;tbl_PV_Milestones[[#This Row],[Baseline Date]],tbl_PV_Milestones[[#This Row],[Complete]]="No",tbl_PV_Milestones[[#This Row],[Project Status]]&lt;&gt;"On Hold",tbl_PV_Milestones[[#This Row],[Overdue]]=0,tbl_PV_Milestones[[#This Row],[To be Baselined]]&lt;&gt;1),1,0)</f>
        <v>0</v>
      </c>
      <c r="AF1562" s="41">
        <f>IF(AND(tbl_PV_Milestones[[#This Row],[BL FY]]=2025,tbl_PV_Milestones[[#This Row],[Finish FY]]&gt;2025),1,0)</f>
        <v>0</v>
      </c>
      <c r="AG1562" s="56" t="str">
        <f>_xlfn.XLOOKUP(tbl_PV_Milestones[[#This Row],[Work ID]],tbl_PV_Meta[Work ID '#],tbl_PV_Meta[Project Manager/Owner],,0)</f>
        <v>Project Manager 18</v>
      </c>
      <c r="AH1562" s="6"/>
    </row>
    <row r="1563" spans="4:34" x14ac:dyDescent="0.25">
      <c r="D1563" s="6" t="s">
        <v>806</v>
      </c>
      <c r="E1563" s="6" t="s">
        <v>755</v>
      </c>
      <c r="F1563" s="6" t="s">
        <v>1764</v>
      </c>
      <c r="G1563" s="6" t="s">
        <v>558</v>
      </c>
      <c r="H1563" s="6" t="s">
        <v>505</v>
      </c>
      <c r="I1563" s="6" t="s">
        <v>510</v>
      </c>
      <c r="J1563" s="6" t="s">
        <v>806</v>
      </c>
      <c r="K1563" s="6" t="s">
        <v>39</v>
      </c>
      <c r="L1563" s="6" t="s">
        <v>73</v>
      </c>
      <c r="M1563" s="43"/>
      <c r="N1563" s="44" t="s">
        <v>1979</v>
      </c>
      <c r="O1563" s="39">
        <v>45646.708333333299</v>
      </c>
      <c r="P1563" s="39">
        <v>45699.708333333299</v>
      </c>
      <c r="Q1563" s="6">
        <v>26</v>
      </c>
      <c r="R1563" s="6">
        <v>9.7014925373134303E-2</v>
      </c>
      <c r="S1563" s="45" t="e">
        <f>_xlfn.CONCAT(#REF!,TRIM(tbl_PV_Milestones[[#This Row],[Milestone Description]]))</f>
        <v>#REF!</v>
      </c>
      <c r="T1563" s="84" t="str">
        <f>IF(COUNTIF(tbl_PV_Milestones[UID],tbl_PV_Milestones[[#This Row],[UID]])&gt;1,"Duplicate","")</f>
        <v>Duplicate</v>
      </c>
      <c r="U1563" s="42" t="str">
        <f>_xlfn.XLOOKUP(tbl_PV_Milestones[[#This Row],[Work ID]],tbl_PV_Meta[Work ID '#],tbl_PV_Meta[Sub-Portfolio])</f>
        <v>Sub-Portfolio 4</v>
      </c>
      <c r="V1563" s="41">
        <f>IF(MONTH(tbl_PV_Milestones[[#This Row],[Baseline Date]])&lt;7,YEAR(tbl_PV_Milestones[[#This Row],[Baseline Date]]),YEAR(tbl_PV_Milestones[[#This Row],[Baseline Date]])+1)</f>
        <v>2025</v>
      </c>
      <c r="W1563" s="41">
        <f>IF(MONTH(tbl_PV_Milestones[[#This Row],[Actual/Schedule Finish]])&lt;7,YEAR(tbl_PV_Milestones[[#This Row],[Actual/Schedule Finish]]),YEAR(tbl_PV_Milestones[[#This Row],[Actual/Schedule Finish]])+1)</f>
        <v>2025</v>
      </c>
      <c r="X1563" s="41" t="str">
        <f>IF(OR(tbl_PV_Milestones[[#This Row],[Project Status]]="Completed",tbl_PV_Milestones[[#This Row],[Project Status]]="Assumed Completed"),"Yes","No")</f>
        <v>Yes</v>
      </c>
      <c r="Y1563" s="41">
        <f>IF(tbl_PV_Milestones[[#This Row],[Baseline Date]]="",1,0)</f>
        <v>0</v>
      </c>
      <c r="Z1563" s="41">
        <f>IF(tbl_PV_Milestones[[#This Row],[Baseline Date]]&lt;PV_Meta!$B$7,1,0)</f>
        <v>1</v>
      </c>
      <c r="AA1563" s="41">
        <f>IF(tbl_PV_Milestones[[#This Row],[Complete]]="Yes",1,0)</f>
        <v>1</v>
      </c>
      <c r="AB1563" s="41">
        <f>IF(AND(tbl_PV_Milestones[[#This Row],[BL FY]]=2025,tbl_PV_Milestones[[#This Row],[Baseline Date]]&lt;PV_Meta!$B$7),1,0)</f>
        <v>1</v>
      </c>
      <c r="AC1563" s="41">
        <f>IF(AND(tbl_PV_Milestones[[#This Row],[Planned YTD]]=1,tbl_PV_Milestones[[#This Row],[Complete]]="Yes"),1,0)</f>
        <v>1</v>
      </c>
      <c r="AD1563" s="41">
        <f>IF(AND(tbl_PV_Milestones[[#This Row],[Actual/Schedule Finish]]&lt;PV_Meta!$B$7,tbl_PV_Milestones[[#This Row],[Complete]]="No",tbl_PV_Milestones[[#This Row],[Project Status]]&lt;&gt;"On Hold"),1,0)</f>
        <v>0</v>
      </c>
      <c r="AE1563" s="41">
        <f>IF(AND(tbl_PV_Milestones[[#This Row],[Actual/Schedule Finish]]&gt;tbl_PV_Milestones[[#This Row],[Baseline Date]],tbl_PV_Milestones[[#This Row],[Complete]]="No",tbl_PV_Milestones[[#This Row],[Project Status]]&lt;&gt;"On Hold",tbl_PV_Milestones[[#This Row],[Overdue]]=0,tbl_PV_Milestones[[#This Row],[To be Baselined]]&lt;&gt;1),1,0)</f>
        <v>0</v>
      </c>
      <c r="AF1563" s="41">
        <f>IF(AND(tbl_PV_Milestones[[#This Row],[BL FY]]=2025,tbl_PV_Milestones[[#This Row],[Finish FY]]&gt;2025),1,0)</f>
        <v>0</v>
      </c>
      <c r="AG1563" s="56" t="str">
        <f>_xlfn.XLOOKUP(tbl_PV_Milestones[[#This Row],[Work ID]],tbl_PV_Meta[Work ID '#],tbl_PV_Meta[Project Manager/Owner],,0)</f>
        <v>Project Manager 18</v>
      </c>
      <c r="AH1563" s="6"/>
    </row>
    <row r="1564" spans="4:34" x14ac:dyDescent="0.25">
      <c r="D1564" s="6" t="s">
        <v>806</v>
      </c>
      <c r="E1564" s="6" t="s">
        <v>520</v>
      </c>
      <c r="F1564" s="6" t="s">
        <v>1764</v>
      </c>
      <c r="G1564" s="6" t="s">
        <v>559</v>
      </c>
      <c r="H1564" s="6" t="s">
        <v>505</v>
      </c>
      <c r="I1564" s="6" t="s">
        <v>510</v>
      </c>
      <c r="J1564" s="6" t="s">
        <v>806</v>
      </c>
      <c r="K1564" s="6" t="s">
        <v>39</v>
      </c>
      <c r="L1564" s="6" t="s">
        <v>73</v>
      </c>
      <c r="M1564" s="43"/>
      <c r="N1564" s="44" t="s">
        <v>1979</v>
      </c>
      <c r="O1564" s="39">
        <v>45716.708333333299</v>
      </c>
      <c r="P1564" s="39">
        <v>45698.708333333299</v>
      </c>
      <c r="Q1564" s="6">
        <v>-14</v>
      </c>
      <c r="R1564" s="6">
        <v>-5.22388059701493E-2</v>
      </c>
      <c r="S1564" s="45" t="e">
        <f>_xlfn.CONCAT(#REF!,TRIM(tbl_PV_Milestones[[#This Row],[Milestone Description]]))</f>
        <v>#REF!</v>
      </c>
      <c r="T1564" s="84" t="str">
        <f>IF(COUNTIF(tbl_PV_Milestones[UID],tbl_PV_Milestones[[#This Row],[UID]])&gt;1,"Duplicate","")</f>
        <v>Duplicate</v>
      </c>
      <c r="U1564" s="42" t="str">
        <f>_xlfn.XLOOKUP(tbl_PV_Milestones[[#This Row],[Work ID]],tbl_PV_Meta[Work ID '#],tbl_PV_Meta[Sub-Portfolio])</f>
        <v>Sub-Portfolio 4</v>
      </c>
      <c r="V1564" s="41">
        <f>IF(MONTH(tbl_PV_Milestones[[#This Row],[Baseline Date]])&lt;7,YEAR(tbl_PV_Milestones[[#This Row],[Baseline Date]]),YEAR(tbl_PV_Milestones[[#This Row],[Baseline Date]])+1)</f>
        <v>2025</v>
      </c>
      <c r="W1564" s="41">
        <f>IF(MONTH(tbl_PV_Milestones[[#This Row],[Actual/Schedule Finish]])&lt;7,YEAR(tbl_PV_Milestones[[#This Row],[Actual/Schedule Finish]]),YEAR(tbl_PV_Milestones[[#This Row],[Actual/Schedule Finish]])+1)</f>
        <v>2025</v>
      </c>
      <c r="X1564" s="41" t="str">
        <f>IF(OR(tbl_PV_Milestones[[#This Row],[Project Status]]="Completed",tbl_PV_Milestones[[#This Row],[Project Status]]="Assumed Completed"),"Yes","No")</f>
        <v>Yes</v>
      </c>
      <c r="Y1564" s="41">
        <f>IF(tbl_PV_Milestones[[#This Row],[Baseline Date]]="",1,0)</f>
        <v>0</v>
      </c>
      <c r="Z1564" s="41">
        <f>IF(tbl_PV_Milestones[[#This Row],[Baseline Date]]&lt;PV_Meta!$B$7,1,0)</f>
        <v>1</v>
      </c>
      <c r="AA1564" s="41">
        <f>IF(tbl_PV_Milestones[[#This Row],[Complete]]="Yes",1,0)</f>
        <v>1</v>
      </c>
      <c r="AB1564" s="41">
        <f>IF(AND(tbl_PV_Milestones[[#This Row],[BL FY]]=2025,tbl_PV_Milestones[[#This Row],[Baseline Date]]&lt;PV_Meta!$B$7),1,0)</f>
        <v>1</v>
      </c>
      <c r="AC1564" s="41">
        <f>IF(AND(tbl_PV_Milestones[[#This Row],[Planned YTD]]=1,tbl_PV_Milestones[[#This Row],[Complete]]="Yes"),1,0)</f>
        <v>1</v>
      </c>
      <c r="AD1564" s="41">
        <f>IF(AND(tbl_PV_Milestones[[#This Row],[Actual/Schedule Finish]]&lt;PV_Meta!$B$7,tbl_PV_Milestones[[#This Row],[Complete]]="No",tbl_PV_Milestones[[#This Row],[Project Status]]&lt;&gt;"On Hold"),1,0)</f>
        <v>0</v>
      </c>
      <c r="AE1564" s="41">
        <f>IF(AND(tbl_PV_Milestones[[#This Row],[Actual/Schedule Finish]]&gt;tbl_PV_Milestones[[#This Row],[Baseline Date]],tbl_PV_Milestones[[#This Row],[Complete]]="No",tbl_PV_Milestones[[#This Row],[Project Status]]&lt;&gt;"On Hold",tbl_PV_Milestones[[#This Row],[Overdue]]=0,tbl_PV_Milestones[[#This Row],[To be Baselined]]&lt;&gt;1),1,0)</f>
        <v>0</v>
      </c>
      <c r="AF1564" s="41">
        <f>IF(AND(tbl_PV_Milestones[[#This Row],[BL FY]]=2025,tbl_PV_Milestones[[#This Row],[Finish FY]]&gt;2025),1,0)</f>
        <v>0</v>
      </c>
      <c r="AG1564" s="56" t="str">
        <f>_xlfn.XLOOKUP(tbl_PV_Milestones[[#This Row],[Work ID]],tbl_PV_Meta[Work ID '#],tbl_PV_Meta[Project Manager/Owner],,0)</f>
        <v>Project Manager 18</v>
      </c>
      <c r="AH1564" s="6"/>
    </row>
    <row r="1565" spans="4:34" x14ac:dyDescent="0.25">
      <c r="D1565" s="6" t="s">
        <v>806</v>
      </c>
      <c r="E1565" s="6" t="s">
        <v>659</v>
      </c>
      <c r="F1565" s="6" t="s">
        <v>1764</v>
      </c>
      <c r="G1565" s="6" t="s">
        <v>535</v>
      </c>
      <c r="H1565" s="6" t="s">
        <v>505</v>
      </c>
      <c r="I1565" s="6" t="s">
        <v>510</v>
      </c>
      <c r="J1565" s="6" t="s">
        <v>806</v>
      </c>
      <c r="K1565" s="6" t="s">
        <v>39</v>
      </c>
      <c r="L1565" s="6" t="s">
        <v>73</v>
      </c>
      <c r="M1565" s="43"/>
      <c r="N1565" s="44" t="s">
        <v>1979</v>
      </c>
      <c r="O1565" s="39">
        <v>45709.708333333299</v>
      </c>
      <c r="P1565" s="39">
        <v>45751.708333333299</v>
      </c>
      <c r="Q1565" s="6">
        <v>30</v>
      </c>
      <c r="R1565" s="6">
        <v>0.111940298507463</v>
      </c>
      <c r="S1565" s="45" t="e">
        <f>_xlfn.CONCAT(#REF!,TRIM(tbl_PV_Milestones[[#This Row],[Milestone Description]]))</f>
        <v>#REF!</v>
      </c>
      <c r="T1565" s="84" t="str">
        <f>IF(COUNTIF(tbl_PV_Milestones[UID],tbl_PV_Milestones[[#This Row],[UID]])&gt;1,"Duplicate","")</f>
        <v>Duplicate</v>
      </c>
      <c r="U1565" s="42" t="str">
        <f>_xlfn.XLOOKUP(tbl_PV_Milestones[[#This Row],[Work ID]],tbl_PV_Meta[Work ID '#],tbl_PV_Meta[Sub-Portfolio])</f>
        <v>Sub-Portfolio 4</v>
      </c>
      <c r="V1565" s="41">
        <f>IF(MONTH(tbl_PV_Milestones[[#This Row],[Baseline Date]])&lt;7,YEAR(tbl_PV_Milestones[[#This Row],[Baseline Date]]),YEAR(tbl_PV_Milestones[[#This Row],[Baseline Date]])+1)</f>
        <v>2025</v>
      </c>
      <c r="W1565" s="41">
        <f>IF(MONTH(tbl_PV_Milestones[[#This Row],[Actual/Schedule Finish]])&lt;7,YEAR(tbl_PV_Milestones[[#This Row],[Actual/Schedule Finish]]),YEAR(tbl_PV_Milestones[[#This Row],[Actual/Schedule Finish]])+1)</f>
        <v>2025</v>
      </c>
      <c r="X1565" s="41" t="str">
        <f>IF(OR(tbl_PV_Milestones[[#This Row],[Project Status]]="Completed",tbl_PV_Milestones[[#This Row],[Project Status]]="Assumed Completed"),"Yes","No")</f>
        <v>Yes</v>
      </c>
      <c r="Y1565" s="41">
        <f>IF(tbl_PV_Milestones[[#This Row],[Baseline Date]]="",1,0)</f>
        <v>0</v>
      </c>
      <c r="Z1565" s="41">
        <f>IF(tbl_PV_Milestones[[#This Row],[Baseline Date]]&lt;PV_Meta!$B$7,1,0)</f>
        <v>1</v>
      </c>
      <c r="AA1565" s="41">
        <f>IF(tbl_PV_Milestones[[#This Row],[Complete]]="Yes",1,0)</f>
        <v>1</v>
      </c>
      <c r="AB1565" s="41">
        <f>IF(AND(tbl_PV_Milestones[[#This Row],[BL FY]]=2025,tbl_PV_Milestones[[#This Row],[Baseline Date]]&lt;PV_Meta!$B$7),1,0)</f>
        <v>1</v>
      </c>
      <c r="AC1565" s="41">
        <f>IF(AND(tbl_PV_Milestones[[#This Row],[Planned YTD]]=1,tbl_PV_Milestones[[#This Row],[Complete]]="Yes"),1,0)</f>
        <v>1</v>
      </c>
      <c r="AD1565" s="41">
        <f>IF(AND(tbl_PV_Milestones[[#This Row],[Actual/Schedule Finish]]&lt;PV_Meta!$B$7,tbl_PV_Milestones[[#This Row],[Complete]]="No",tbl_PV_Milestones[[#This Row],[Project Status]]&lt;&gt;"On Hold"),1,0)</f>
        <v>0</v>
      </c>
      <c r="AE1565" s="41">
        <f>IF(AND(tbl_PV_Milestones[[#This Row],[Actual/Schedule Finish]]&gt;tbl_PV_Milestones[[#This Row],[Baseline Date]],tbl_PV_Milestones[[#This Row],[Complete]]="No",tbl_PV_Milestones[[#This Row],[Project Status]]&lt;&gt;"On Hold",tbl_PV_Milestones[[#This Row],[Overdue]]=0,tbl_PV_Milestones[[#This Row],[To be Baselined]]&lt;&gt;1),1,0)</f>
        <v>0</v>
      </c>
      <c r="AF1565" s="41">
        <f>IF(AND(tbl_PV_Milestones[[#This Row],[BL FY]]=2025,tbl_PV_Milestones[[#This Row],[Finish FY]]&gt;2025),1,0)</f>
        <v>0</v>
      </c>
      <c r="AG1565" s="56" t="str">
        <f>_xlfn.XLOOKUP(tbl_PV_Milestones[[#This Row],[Work ID]],tbl_PV_Meta[Work ID '#],tbl_PV_Meta[Project Manager/Owner],,0)</f>
        <v>Project Manager 18</v>
      </c>
      <c r="AH1565" s="6"/>
    </row>
    <row r="1566" spans="4:34" x14ac:dyDescent="0.25">
      <c r="D1566" s="6" t="s">
        <v>806</v>
      </c>
      <c r="E1566" s="6" t="s">
        <v>503</v>
      </c>
      <c r="F1566" s="6" t="s">
        <v>1760</v>
      </c>
      <c r="G1566" s="6" t="s">
        <v>561</v>
      </c>
      <c r="H1566" s="6" t="s">
        <v>505</v>
      </c>
      <c r="I1566" s="6" t="s">
        <v>522</v>
      </c>
      <c r="J1566" s="6" t="s">
        <v>806</v>
      </c>
      <c r="K1566" s="6" t="s">
        <v>39</v>
      </c>
      <c r="L1566" s="6" t="s">
        <v>37</v>
      </c>
      <c r="M1566" s="43"/>
      <c r="N1566" s="44" t="s">
        <v>1979</v>
      </c>
      <c r="O1566" s="39">
        <v>45504.708333333299</v>
      </c>
      <c r="P1566" s="39">
        <v>45504.708333333299</v>
      </c>
      <c r="Q1566" s="6">
        <v>0</v>
      </c>
      <c r="R1566" s="6">
        <v>0</v>
      </c>
      <c r="S1566" s="45" t="e">
        <f>_xlfn.CONCAT(#REF!,TRIM(tbl_PV_Milestones[[#This Row],[Milestone Description]]))</f>
        <v>#REF!</v>
      </c>
      <c r="T1566" s="84" t="str">
        <f>IF(COUNTIF(tbl_PV_Milestones[UID],tbl_PV_Milestones[[#This Row],[UID]])&gt;1,"Duplicate","")</f>
        <v>Duplicate</v>
      </c>
      <c r="U1566" s="42" t="str">
        <f>_xlfn.XLOOKUP(tbl_PV_Milestones[[#This Row],[Work ID]],tbl_PV_Meta[Work ID '#],tbl_PV_Meta[Sub-Portfolio])</f>
        <v>Sub-Portfolio 8</v>
      </c>
      <c r="V1566" s="41">
        <f>IF(MONTH(tbl_PV_Milestones[[#This Row],[Baseline Date]])&lt;7,YEAR(tbl_PV_Milestones[[#This Row],[Baseline Date]]),YEAR(tbl_PV_Milestones[[#This Row],[Baseline Date]])+1)</f>
        <v>2025</v>
      </c>
      <c r="W1566" s="41">
        <f>IF(MONTH(tbl_PV_Milestones[[#This Row],[Actual/Schedule Finish]])&lt;7,YEAR(tbl_PV_Milestones[[#This Row],[Actual/Schedule Finish]]),YEAR(tbl_PV_Milestones[[#This Row],[Actual/Schedule Finish]])+1)</f>
        <v>2025</v>
      </c>
      <c r="X1566" s="41" t="str">
        <f>IF(OR(tbl_PV_Milestones[[#This Row],[Project Status]]="Completed",tbl_PV_Milestones[[#This Row],[Project Status]]="Assumed Completed"),"Yes","No")</f>
        <v>Yes</v>
      </c>
      <c r="Y1566" s="41">
        <f>IF(tbl_PV_Milestones[[#This Row],[Baseline Date]]="",1,0)</f>
        <v>0</v>
      </c>
      <c r="Z1566" s="41">
        <f>IF(tbl_PV_Milestones[[#This Row],[Baseline Date]]&lt;PV_Meta!$B$7,1,0)</f>
        <v>1</v>
      </c>
      <c r="AA1566" s="41">
        <f>IF(tbl_PV_Milestones[[#This Row],[Complete]]="Yes",1,0)</f>
        <v>1</v>
      </c>
      <c r="AB1566" s="41">
        <f>IF(AND(tbl_PV_Milestones[[#This Row],[BL FY]]=2025,tbl_PV_Milestones[[#This Row],[Baseline Date]]&lt;PV_Meta!$B$7),1,0)</f>
        <v>1</v>
      </c>
      <c r="AC1566" s="41">
        <f>IF(AND(tbl_PV_Milestones[[#This Row],[Planned YTD]]=1,tbl_PV_Milestones[[#This Row],[Complete]]="Yes"),1,0)</f>
        <v>1</v>
      </c>
      <c r="AD1566" s="41">
        <f>IF(AND(tbl_PV_Milestones[[#This Row],[Actual/Schedule Finish]]&lt;PV_Meta!$B$7,tbl_PV_Milestones[[#This Row],[Complete]]="No",tbl_PV_Milestones[[#This Row],[Project Status]]&lt;&gt;"On Hold"),1,0)</f>
        <v>0</v>
      </c>
      <c r="AE1566" s="41">
        <f>IF(AND(tbl_PV_Milestones[[#This Row],[Actual/Schedule Finish]]&gt;tbl_PV_Milestones[[#This Row],[Baseline Date]],tbl_PV_Milestones[[#This Row],[Complete]]="No",tbl_PV_Milestones[[#This Row],[Project Status]]&lt;&gt;"On Hold",tbl_PV_Milestones[[#This Row],[Overdue]]=0,tbl_PV_Milestones[[#This Row],[To be Baselined]]&lt;&gt;1),1,0)</f>
        <v>0</v>
      </c>
      <c r="AF1566" s="41">
        <f>IF(AND(tbl_PV_Milestones[[#This Row],[BL FY]]=2025,tbl_PV_Milestones[[#This Row],[Finish FY]]&gt;2025),1,0)</f>
        <v>0</v>
      </c>
      <c r="AG1566" s="56" t="str">
        <f>_xlfn.XLOOKUP(tbl_PV_Milestones[[#This Row],[Work ID]],tbl_PV_Meta[Work ID '#],tbl_PV_Meta[Project Manager/Owner],,0)</f>
        <v>Project Manager 30</v>
      </c>
      <c r="AH1566" s="6"/>
    </row>
    <row r="1567" spans="4:34" x14ac:dyDescent="0.25">
      <c r="D1567" s="6" t="s">
        <v>806</v>
      </c>
      <c r="E1567" s="6" t="s">
        <v>503</v>
      </c>
      <c r="F1567" s="6" t="s">
        <v>1760</v>
      </c>
      <c r="G1567" s="6" t="s">
        <v>562</v>
      </c>
      <c r="H1567" s="6" t="s">
        <v>505</v>
      </c>
      <c r="I1567" s="6" t="s">
        <v>522</v>
      </c>
      <c r="J1567" s="6" t="s">
        <v>806</v>
      </c>
      <c r="K1567" s="6" t="s">
        <v>39</v>
      </c>
      <c r="L1567" s="6" t="s">
        <v>37</v>
      </c>
      <c r="M1567" s="43"/>
      <c r="N1567" s="44" t="s">
        <v>1979</v>
      </c>
      <c r="O1567" s="39">
        <v>45539.708333333299</v>
      </c>
      <c r="P1567" s="39">
        <v>45539.708333333299</v>
      </c>
      <c r="Q1567" s="6">
        <v>0</v>
      </c>
      <c r="R1567" s="6">
        <v>0</v>
      </c>
      <c r="S1567" s="45" t="e">
        <f>_xlfn.CONCAT(#REF!,TRIM(tbl_PV_Milestones[[#This Row],[Milestone Description]]))</f>
        <v>#REF!</v>
      </c>
      <c r="T1567" s="84" t="str">
        <f>IF(COUNTIF(tbl_PV_Milestones[UID],tbl_PV_Milestones[[#This Row],[UID]])&gt;1,"Duplicate","")</f>
        <v>Duplicate</v>
      </c>
      <c r="U1567" s="42" t="str">
        <f>_xlfn.XLOOKUP(tbl_PV_Milestones[[#This Row],[Work ID]],tbl_PV_Meta[Work ID '#],tbl_PV_Meta[Sub-Portfolio])</f>
        <v>Sub-Portfolio 8</v>
      </c>
      <c r="V1567" s="41">
        <f>IF(MONTH(tbl_PV_Milestones[[#This Row],[Baseline Date]])&lt;7,YEAR(tbl_PV_Milestones[[#This Row],[Baseline Date]]),YEAR(tbl_PV_Milestones[[#This Row],[Baseline Date]])+1)</f>
        <v>2025</v>
      </c>
      <c r="W1567" s="41">
        <f>IF(MONTH(tbl_PV_Milestones[[#This Row],[Actual/Schedule Finish]])&lt;7,YEAR(tbl_PV_Milestones[[#This Row],[Actual/Schedule Finish]]),YEAR(tbl_PV_Milestones[[#This Row],[Actual/Schedule Finish]])+1)</f>
        <v>2025</v>
      </c>
      <c r="X1567" s="41" t="str">
        <f>IF(OR(tbl_PV_Milestones[[#This Row],[Project Status]]="Completed",tbl_PV_Milestones[[#This Row],[Project Status]]="Assumed Completed"),"Yes","No")</f>
        <v>Yes</v>
      </c>
      <c r="Y1567" s="41">
        <f>IF(tbl_PV_Milestones[[#This Row],[Baseline Date]]="",1,0)</f>
        <v>0</v>
      </c>
      <c r="Z1567" s="41">
        <f>IF(tbl_PV_Milestones[[#This Row],[Baseline Date]]&lt;PV_Meta!$B$7,1,0)</f>
        <v>1</v>
      </c>
      <c r="AA1567" s="41">
        <f>IF(tbl_PV_Milestones[[#This Row],[Complete]]="Yes",1,0)</f>
        <v>1</v>
      </c>
      <c r="AB1567" s="41">
        <f>IF(AND(tbl_PV_Milestones[[#This Row],[BL FY]]=2025,tbl_PV_Milestones[[#This Row],[Baseline Date]]&lt;PV_Meta!$B$7),1,0)</f>
        <v>1</v>
      </c>
      <c r="AC1567" s="41">
        <f>IF(AND(tbl_PV_Milestones[[#This Row],[Planned YTD]]=1,tbl_PV_Milestones[[#This Row],[Complete]]="Yes"),1,0)</f>
        <v>1</v>
      </c>
      <c r="AD1567" s="41">
        <f>IF(AND(tbl_PV_Milestones[[#This Row],[Actual/Schedule Finish]]&lt;PV_Meta!$B$7,tbl_PV_Milestones[[#This Row],[Complete]]="No",tbl_PV_Milestones[[#This Row],[Project Status]]&lt;&gt;"On Hold"),1,0)</f>
        <v>0</v>
      </c>
      <c r="AE1567" s="41">
        <f>IF(AND(tbl_PV_Milestones[[#This Row],[Actual/Schedule Finish]]&gt;tbl_PV_Milestones[[#This Row],[Baseline Date]],tbl_PV_Milestones[[#This Row],[Complete]]="No",tbl_PV_Milestones[[#This Row],[Project Status]]&lt;&gt;"On Hold",tbl_PV_Milestones[[#This Row],[Overdue]]=0,tbl_PV_Milestones[[#This Row],[To be Baselined]]&lt;&gt;1),1,0)</f>
        <v>0</v>
      </c>
      <c r="AF1567" s="41">
        <f>IF(AND(tbl_PV_Milestones[[#This Row],[BL FY]]=2025,tbl_PV_Milestones[[#This Row],[Finish FY]]&gt;2025),1,0)</f>
        <v>0</v>
      </c>
      <c r="AG1567" s="56" t="str">
        <f>_xlfn.XLOOKUP(tbl_PV_Milestones[[#This Row],[Work ID]],tbl_PV_Meta[Work ID '#],tbl_PV_Meta[Project Manager/Owner],,0)</f>
        <v>Project Manager 30</v>
      </c>
      <c r="AH1567" s="6"/>
    </row>
    <row r="1568" spans="4:34" x14ac:dyDescent="0.25">
      <c r="D1568" s="6" t="s">
        <v>806</v>
      </c>
      <c r="E1568" s="6" t="s">
        <v>503</v>
      </c>
      <c r="F1568" s="6" t="s">
        <v>1760</v>
      </c>
      <c r="G1568" s="6" t="s">
        <v>563</v>
      </c>
      <c r="H1568" s="6" t="s">
        <v>505</v>
      </c>
      <c r="I1568" s="6" t="s">
        <v>522</v>
      </c>
      <c r="J1568" s="6" t="s">
        <v>806</v>
      </c>
      <c r="K1568" s="6" t="s">
        <v>39</v>
      </c>
      <c r="L1568" s="6" t="s">
        <v>37</v>
      </c>
      <c r="M1568" s="43"/>
      <c r="N1568" s="44" t="s">
        <v>1979</v>
      </c>
      <c r="O1568" s="39">
        <v>45504.708333333299</v>
      </c>
      <c r="P1568" s="39">
        <v>45504.708333333299</v>
      </c>
      <c r="Q1568" s="6">
        <v>0</v>
      </c>
      <c r="R1568" s="6">
        <v>0</v>
      </c>
      <c r="S1568" s="45" t="e">
        <f>_xlfn.CONCAT(#REF!,TRIM(tbl_PV_Milestones[[#This Row],[Milestone Description]]))</f>
        <v>#REF!</v>
      </c>
      <c r="T1568" s="84" t="str">
        <f>IF(COUNTIF(tbl_PV_Milestones[UID],tbl_PV_Milestones[[#This Row],[UID]])&gt;1,"Duplicate","")</f>
        <v>Duplicate</v>
      </c>
      <c r="U1568" s="42" t="str">
        <f>_xlfn.XLOOKUP(tbl_PV_Milestones[[#This Row],[Work ID]],tbl_PV_Meta[Work ID '#],tbl_PV_Meta[Sub-Portfolio])</f>
        <v>Sub-Portfolio 8</v>
      </c>
      <c r="V1568" s="41">
        <f>IF(MONTH(tbl_PV_Milestones[[#This Row],[Baseline Date]])&lt;7,YEAR(tbl_PV_Milestones[[#This Row],[Baseline Date]]),YEAR(tbl_PV_Milestones[[#This Row],[Baseline Date]])+1)</f>
        <v>2025</v>
      </c>
      <c r="W1568" s="41">
        <f>IF(MONTH(tbl_PV_Milestones[[#This Row],[Actual/Schedule Finish]])&lt;7,YEAR(tbl_PV_Milestones[[#This Row],[Actual/Schedule Finish]]),YEAR(tbl_PV_Milestones[[#This Row],[Actual/Schedule Finish]])+1)</f>
        <v>2025</v>
      </c>
      <c r="X1568" s="41" t="str">
        <f>IF(OR(tbl_PV_Milestones[[#This Row],[Project Status]]="Completed",tbl_PV_Milestones[[#This Row],[Project Status]]="Assumed Completed"),"Yes","No")</f>
        <v>Yes</v>
      </c>
      <c r="Y1568" s="41">
        <f>IF(tbl_PV_Milestones[[#This Row],[Baseline Date]]="",1,0)</f>
        <v>0</v>
      </c>
      <c r="Z1568" s="41">
        <f>IF(tbl_PV_Milestones[[#This Row],[Baseline Date]]&lt;PV_Meta!$B$7,1,0)</f>
        <v>1</v>
      </c>
      <c r="AA1568" s="41">
        <f>IF(tbl_PV_Milestones[[#This Row],[Complete]]="Yes",1,0)</f>
        <v>1</v>
      </c>
      <c r="AB1568" s="41">
        <f>IF(AND(tbl_PV_Milestones[[#This Row],[BL FY]]=2025,tbl_PV_Milestones[[#This Row],[Baseline Date]]&lt;PV_Meta!$B$7),1,0)</f>
        <v>1</v>
      </c>
      <c r="AC1568" s="41">
        <f>IF(AND(tbl_PV_Milestones[[#This Row],[Planned YTD]]=1,tbl_PV_Milestones[[#This Row],[Complete]]="Yes"),1,0)</f>
        <v>1</v>
      </c>
      <c r="AD1568" s="41">
        <f>IF(AND(tbl_PV_Milestones[[#This Row],[Actual/Schedule Finish]]&lt;PV_Meta!$B$7,tbl_PV_Milestones[[#This Row],[Complete]]="No",tbl_PV_Milestones[[#This Row],[Project Status]]&lt;&gt;"On Hold"),1,0)</f>
        <v>0</v>
      </c>
      <c r="AE1568" s="41">
        <f>IF(AND(tbl_PV_Milestones[[#This Row],[Actual/Schedule Finish]]&gt;tbl_PV_Milestones[[#This Row],[Baseline Date]],tbl_PV_Milestones[[#This Row],[Complete]]="No",tbl_PV_Milestones[[#This Row],[Project Status]]&lt;&gt;"On Hold",tbl_PV_Milestones[[#This Row],[Overdue]]=0,tbl_PV_Milestones[[#This Row],[To be Baselined]]&lt;&gt;1),1,0)</f>
        <v>0</v>
      </c>
      <c r="AF1568" s="41">
        <f>IF(AND(tbl_PV_Milestones[[#This Row],[BL FY]]=2025,tbl_PV_Milestones[[#This Row],[Finish FY]]&gt;2025),1,0)</f>
        <v>0</v>
      </c>
      <c r="AG1568" s="56" t="str">
        <f>_xlfn.XLOOKUP(tbl_PV_Milestones[[#This Row],[Work ID]],tbl_PV_Meta[Work ID '#],tbl_PV_Meta[Project Manager/Owner],,0)</f>
        <v>Project Manager 30</v>
      </c>
      <c r="AH1568" s="6"/>
    </row>
    <row r="1569" spans="4:34" x14ac:dyDescent="0.25">
      <c r="D1569" s="6" t="s">
        <v>806</v>
      </c>
      <c r="E1569" s="6" t="s">
        <v>503</v>
      </c>
      <c r="F1569" s="6" t="s">
        <v>1760</v>
      </c>
      <c r="G1569" s="6" t="s">
        <v>564</v>
      </c>
      <c r="H1569" s="6" t="s">
        <v>505</v>
      </c>
      <c r="I1569" s="6" t="s">
        <v>522</v>
      </c>
      <c r="J1569" s="6" t="s">
        <v>806</v>
      </c>
      <c r="K1569" s="6" t="s">
        <v>39</v>
      </c>
      <c r="L1569" s="6" t="s">
        <v>37</v>
      </c>
      <c r="M1569" s="43"/>
      <c r="N1569" s="44" t="s">
        <v>1979</v>
      </c>
      <c r="O1569" s="39">
        <v>45504.708333333299</v>
      </c>
      <c r="P1569" s="39">
        <v>45504.708333333299</v>
      </c>
      <c r="Q1569" s="6">
        <v>0</v>
      </c>
      <c r="R1569" s="6">
        <v>0</v>
      </c>
      <c r="S1569" s="45" t="e">
        <f>_xlfn.CONCAT(#REF!,TRIM(tbl_PV_Milestones[[#This Row],[Milestone Description]]))</f>
        <v>#REF!</v>
      </c>
      <c r="T1569" s="84" t="str">
        <f>IF(COUNTIF(tbl_PV_Milestones[UID],tbl_PV_Milestones[[#This Row],[UID]])&gt;1,"Duplicate","")</f>
        <v>Duplicate</v>
      </c>
      <c r="U1569" s="42" t="str">
        <f>_xlfn.XLOOKUP(tbl_PV_Milestones[[#This Row],[Work ID]],tbl_PV_Meta[Work ID '#],tbl_PV_Meta[Sub-Portfolio])</f>
        <v>Sub-Portfolio 8</v>
      </c>
      <c r="V1569" s="41">
        <f>IF(MONTH(tbl_PV_Milestones[[#This Row],[Baseline Date]])&lt;7,YEAR(tbl_PV_Milestones[[#This Row],[Baseline Date]]),YEAR(tbl_PV_Milestones[[#This Row],[Baseline Date]])+1)</f>
        <v>2025</v>
      </c>
      <c r="W1569" s="41">
        <f>IF(MONTH(tbl_PV_Milestones[[#This Row],[Actual/Schedule Finish]])&lt;7,YEAR(tbl_PV_Milestones[[#This Row],[Actual/Schedule Finish]]),YEAR(tbl_PV_Milestones[[#This Row],[Actual/Schedule Finish]])+1)</f>
        <v>2025</v>
      </c>
      <c r="X1569" s="41" t="str">
        <f>IF(OR(tbl_PV_Milestones[[#This Row],[Project Status]]="Completed",tbl_PV_Milestones[[#This Row],[Project Status]]="Assumed Completed"),"Yes","No")</f>
        <v>Yes</v>
      </c>
      <c r="Y1569" s="41">
        <f>IF(tbl_PV_Milestones[[#This Row],[Baseline Date]]="",1,0)</f>
        <v>0</v>
      </c>
      <c r="Z1569" s="41">
        <f>IF(tbl_PV_Milestones[[#This Row],[Baseline Date]]&lt;PV_Meta!$B$7,1,0)</f>
        <v>1</v>
      </c>
      <c r="AA1569" s="41">
        <f>IF(tbl_PV_Milestones[[#This Row],[Complete]]="Yes",1,0)</f>
        <v>1</v>
      </c>
      <c r="AB1569" s="41">
        <f>IF(AND(tbl_PV_Milestones[[#This Row],[BL FY]]=2025,tbl_PV_Milestones[[#This Row],[Baseline Date]]&lt;PV_Meta!$B$7),1,0)</f>
        <v>1</v>
      </c>
      <c r="AC1569" s="41">
        <f>IF(AND(tbl_PV_Milestones[[#This Row],[Planned YTD]]=1,tbl_PV_Milestones[[#This Row],[Complete]]="Yes"),1,0)</f>
        <v>1</v>
      </c>
      <c r="AD1569" s="41">
        <f>IF(AND(tbl_PV_Milestones[[#This Row],[Actual/Schedule Finish]]&lt;PV_Meta!$B$7,tbl_PV_Milestones[[#This Row],[Complete]]="No",tbl_PV_Milestones[[#This Row],[Project Status]]&lt;&gt;"On Hold"),1,0)</f>
        <v>0</v>
      </c>
      <c r="AE1569" s="41">
        <f>IF(AND(tbl_PV_Milestones[[#This Row],[Actual/Schedule Finish]]&gt;tbl_PV_Milestones[[#This Row],[Baseline Date]],tbl_PV_Milestones[[#This Row],[Complete]]="No",tbl_PV_Milestones[[#This Row],[Project Status]]&lt;&gt;"On Hold",tbl_PV_Milestones[[#This Row],[Overdue]]=0,tbl_PV_Milestones[[#This Row],[To be Baselined]]&lt;&gt;1),1,0)</f>
        <v>0</v>
      </c>
      <c r="AF1569" s="41">
        <f>IF(AND(tbl_PV_Milestones[[#This Row],[BL FY]]=2025,tbl_PV_Milestones[[#This Row],[Finish FY]]&gt;2025),1,0)</f>
        <v>0</v>
      </c>
      <c r="AG1569" s="56" t="str">
        <f>_xlfn.XLOOKUP(tbl_PV_Milestones[[#This Row],[Work ID]],tbl_PV_Meta[Work ID '#],tbl_PV_Meta[Project Manager/Owner],,0)</f>
        <v>Project Manager 30</v>
      </c>
      <c r="AH1569" s="6"/>
    </row>
    <row r="1570" spans="4:34" x14ac:dyDescent="0.25">
      <c r="D1570" s="6" t="s">
        <v>806</v>
      </c>
      <c r="E1570" s="6" t="s">
        <v>503</v>
      </c>
      <c r="F1570" s="6" t="s">
        <v>1760</v>
      </c>
      <c r="G1570" s="6" t="s">
        <v>565</v>
      </c>
      <c r="H1570" s="6" t="s">
        <v>519</v>
      </c>
      <c r="I1570" s="6" t="s">
        <v>522</v>
      </c>
      <c r="J1570" s="6" t="s">
        <v>806</v>
      </c>
      <c r="K1570" s="6" t="s">
        <v>39</v>
      </c>
      <c r="L1570" s="6" t="s">
        <v>37</v>
      </c>
      <c r="M1570" s="43"/>
      <c r="N1570" s="44" t="s">
        <v>1979</v>
      </c>
      <c r="O1570" s="39">
        <v>45539.708333333299</v>
      </c>
      <c r="P1570" s="39">
        <v>45539.708333333299</v>
      </c>
      <c r="Q1570" s="6">
        <v>0</v>
      </c>
      <c r="R1570" s="6">
        <v>0</v>
      </c>
      <c r="S1570" s="45" t="e">
        <f>_xlfn.CONCAT(#REF!,TRIM(tbl_PV_Milestones[[#This Row],[Milestone Description]]))</f>
        <v>#REF!</v>
      </c>
      <c r="T1570" s="84" t="str">
        <f>IF(COUNTIF(tbl_PV_Milestones[UID],tbl_PV_Milestones[[#This Row],[UID]])&gt;1,"Duplicate","")</f>
        <v>Duplicate</v>
      </c>
      <c r="U1570" s="42" t="str">
        <f>_xlfn.XLOOKUP(tbl_PV_Milestones[[#This Row],[Work ID]],tbl_PV_Meta[Work ID '#],tbl_PV_Meta[Sub-Portfolio])</f>
        <v>Sub-Portfolio 8</v>
      </c>
      <c r="V1570" s="41">
        <f>IF(MONTH(tbl_PV_Milestones[[#This Row],[Baseline Date]])&lt;7,YEAR(tbl_PV_Milestones[[#This Row],[Baseline Date]]),YEAR(tbl_PV_Milestones[[#This Row],[Baseline Date]])+1)</f>
        <v>2025</v>
      </c>
      <c r="W1570" s="41">
        <f>IF(MONTH(tbl_PV_Milestones[[#This Row],[Actual/Schedule Finish]])&lt;7,YEAR(tbl_PV_Milestones[[#This Row],[Actual/Schedule Finish]]),YEAR(tbl_PV_Milestones[[#This Row],[Actual/Schedule Finish]])+1)</f>
        <v>2025</v>
      </c>
      <c r="X1570" s="41" t="str">
        <f>IF(OR(tbl_PV_Milestones[[#This Row],[Project Status]]="Completed",tbl_PV_Milestones[[#This Row],[Project Status]]="Assumed Completed"),"Yes","No")</f>
        <v>Yes</v>
      </c>
      <c r="Y1570" s="41">
        <f>IF(tbl_PV_Milestones[[#This Row],[Baseline Date]]="",1,0)</f>
        <v>0</v>
      </c>
      <c r="Z1570" s="41">
        <f>IF(tbl_PV_Milestones[[#This Row],[Baseline Date]]&lt;PV_Meta!$B$7,1,0)</f>
        <v>1</v>
      </c>
      <c r="AA1570" s="41">
        <f>IF(tbl_PV_Milestones[[#This Row],[Complete]]="Yes",1,0)</f>
        <v>1</v>
      </c>
      <c r="AB1570" s="41">
        <f>IF(AND(tbl_PV_Milestones[[#This Row],[BL FY]]=2025,tbl_PV_Milestones[[#This Row],[Baseline Date]]&lt;PV_Meta!$B$7),1,0)</f>
        <v>1</v>
      </c>
      <c r="AC1570" s="41">
        <f>IF(AND(tbl_PV_Milestones[[#This Row],[Planned YTD]]=1,tbl_PV_Milestones[[#This Row],[Complete]]="Yes"),1,0)</f>
        <v>1</v>
      </c>
      <c r="AD1570" s="41">
        <f>IF(AND(tbl_PV_Milestones[[#This Row],[Actual/Schedule Finish]]&lt;PV_Meta!$B$7,tbl_PV_Milestones[[#This Row],[Complete]]="No",tbl_PV_Milestones[[#This Row],[Project Status]]&lt;&gt;"On Hold"),1,0)</f>
        <v>0</v>
      </c>
      <c r="AE1570" s="41">
        <f>IF(AND(tbl_PV_Milestones[[#This Row],[Actual/Schedule Finish]]&gt;tbl_PV_Milestones[[#This Row],[Baseline Date]],tbl_PV_Milestones[[#This Row],[Complete]]="No",tbl_PV_Milestones[[#This Row],[Project Status]]&lt;&gt;"On Hold",tbl_PV_Milestones[[#This Row],[Overdue]]=0,tbl_PV_Milestones[[#This Row],[To be Baselined]]&lt;&gt;1),1,0)</f>
        <v>0</v>
      </c>
      <c r="AF1570" s="41">
        <f>IF(AND(tbl_PV_Milestones[[#This Row],[BL FY]]=2025,tbl_PV_Milestones[[#This Row],[Finish FY]]&gt;2025),1,0)</f>
        <v>0</v>
      </c>
      <c r="AG1570" s="56" t="str">
        <f>_xlfn.XLOOKUP(tbl_PV_Milestones[[#This Row],[Work ID]],tbl_PV_Meta[Work ID '#],tbl_PV_Meta[Project Manager/Owner],,0)</f>
        <v>Project Manager 30</v>
      </c>
      <c r="AH1570" s="6"/>
    </row>
    <row r="1571" spans="4:34" x14ac:dyDescent="0.25">
      <c r="D1571" s="6" t="s">
        <v>806</v>
      </c>
      <c r="E1571" s="6" t="s">
        <v>580</v>
      </c>
      <c r="F1571" s="6" t="s">
        <v>1760</v>
      </c>
      <c r="G1571" s="6" t="s">
        <v>738</v>
      </c>
      <c r="H1571" s="6" t="s">
        <v>505</v>
      </c>
      <c r="I1571" s="6" t="s">
        <v>522</v>
      </c>
      <c r="J1571" s="6" t="s">
        <v>806</v>
      </c>
      <c r="K1571" s="6" t="s">
        <v>39</v>
      </c>
      <c r="L1571" s="6" t="s">
        <v>37</v>
      </c>
      <c r="M1571" s="43"/>
      <c r="N1571" s="44" t="s">
        <v>1979</v>
      </c>
      <c r="O1571" s="39">
        <v>45618.708333333299</v>
      </c>
      <c r="P1571" s="39">
        <v>45600.708333333299</v>
      </c>
      <c r="Q1571" s="6">
        <v>-14</v>
      </c>
      <c r="R1571" s="6">
        <v>-4.1070773744041097E-2</v>
      </c>
      <c r="S1571" s="45" t="e">
        <f>_xlfn.CONCAT(#REF!,TRIM(tbl_PV_Milestones[[#This Row],[Milestone Description]]))</f>
        <v>#REF!</v>
      </c>
      <c r="T1571" s="84" t="str">
        <f>IF(COUNTIF(tbl_PV_Milestones[UID],tbl_PV_Milestones[[#This Row],[UID]])&gt;1,"Duplicate","")</f>
        <v>Duplicate</v>
      </c>
      <c r="U1571" s="42" t="str">
        <f>_xlfn.XLOOKUP(tbl_PV_Milestones[[#This Row],[Work ID]],tbl_PV_Meta[Work ID '#],tbl_PV_Meta[Sub-Portfolio])</f>
        <v>Sub-Portfolio 8</v>
      </c>
      <c r="V1571" s="41">
        <f>IF(MONTH(tbl_PV_Milestones[[#This Row],[Baseline Date]])&lt;7,YEAR(tbl_PV_Milestones[[#This Row],[Baseline Date]]),YEAR(tbl_PV_Milestones[[#This Row],[Baseline Date]])+1)</f>
        <v>2025</v>
      </c>
      <c r="W1571" s="41">
        <f>IF(MONTH(tbl_PV_Milestones[[#This Row],[Actual/Schedule Finish]])&lt;7,YEAR(tbl_PV_Milestones[[#This Row],[Actual/Schedule Finish]]),YEAR(tbl_PV_Milestones[[#This Row],[Actual/Schedule Finish]])+1)</f>
        <v>2025</v>
      </c>
      <c r="X1571" s="41" t="str">
        <f>IF(OR(tbl_PV_Milestones[[#This Row],[Project Status]]="Completed",tbl_PV_Milestones[[#This Row],[Project Status]]="Assumed Completed"),"Yes","No")</f>
        <v>Yes</v>
      </c>
      <c r="Y1571" s="41">
        <f>IF(tbl_PV_Milestones[[#This Row],[Baseline Date]]="",1,0)</f>
        <v>0</v>
      </c>
      <c r="Z1571" s="41">
        <f>IF(tbl_PV_Milestones[[#This Row],[Baseline Date]]&lt;PV_Meta!$B$7,1,0)</f>
        <v>1</v>
      </c>
      <c r="AA1571" s="41">
        <f>IF(tbl_PV_Milestones[[#This Row],[Complete]]="Yes",1,0)</f>
        <v>1</v>
      </c>
      <c r="AB1571" s="41">
        <f>IF(AND(tbl_PV_Milestones[[#This Row],[BL FY]]=2025,tbl_PV_Milestones[[#This Row],[Baseline Date]]&lt;PV_Meta!$B$7),1,0)</f>
        <v>1</v>
      </c>
      <c r="AC1571" s="41">
        <f>IF(AND(tbl_PV_Milestones[[#This Row],[Planned YTD]]=1,tbl_PV_Milestones[[#This Row],[Complete]]="Yes"),1,0)</f>
        <v>1</v>
      </c>
      <c r="AD1571" s="41">
        <f>IF(AND(tbl_PV_Milestones[[#This Row],[Actual/Schedule Finish]]&lt;PV_Meta!$B$7,tbl_PV_Milestones[[#This Row],[Complete]]="No",tbl_PV_Milestones[[#This Row],[Project Status]]&lt;&gt;"On Hold"),1,0)</f>
        <v>0</v>
      </c>
      <c r="AE1571" s="41">
        <f>IF(AND(tbl_PV_Milestones[[#This Row],[Actual/Schedule Finish]]&gt;tbl_PV_Milestones[[#This Row],[Baseline Date]],tbl_PV_Milestones[[#This Row],[Complete]]="No",tbl_PV_Milestones[[#This Row],[Project Status]]&lt;&gt;"On Hold",tbl_PV_Milestones[[#This Row],[Overdue]]=0,tbl_PV_Milestones[[#This Row],[To be Baselined]]&lt;&gt;1),1,0)</f>
        <v>0</v>
      </c>
      <c r="AF1571" s="41">
        <f>IF(AND(tbl_PV_Milestones[[#This Row],[BL FY]]=2025,tbl_PV_Milestones[[#This Row],[Finish FY]]&gt;2025),1,0)</f>
        <v>0</v>
      </c>
      <c r="AG1571" s="56" t="str">
        <f>_xlfn.XLOOKUP(tbl_PV_Milestones[[#This Row],[Work ID]],tbl_PV_Meta[Work ID '#],tbl_PV_Meta[Project Manager/Owner],,0)</f>
        <v>Project Manager 30</v>
      </c>
      <c r="AH1571" s="6"/>
    </row>
    <row r="1572" spans="4:34" x14ac:dyDescent="0.25">
      <c r="D1572" s="6" t="s">
        <v>806</v>
      </c>
      <c r="E1572" s="6" t="s">
        <v>503</v>
      </c>
      <c r="F1572" s="6" t="s">
        <v>1760</v>
      </c>
      <c r="G1572" s="6" t="s">
        <v>630</v>
      </c>
      <c r="H1572" s="6" t="s">
        <v>505</v>
      </c>
      <c r="I1572" s="6" t="s">
        <v>522</v>
      </c>
      <c r="J1572" s="6" t="s">
        <v>806</v>
      </c>
      <c r="K1572" s="6" t="s">
        <v>39</v>
      </c>
      <c r="L1572" s="6" t="s">
        <v>37</v>
      </c>
      <c r="M1572" s="43"/>
      <c r="N1572" s="44" t="s">
        <v>1979</v>
      </c>
      <c r="O1572" s="39">
        <v>45583.708333333299</v>
      </c>
      <c r="P1572" s="39">
        <v>45583.708333333299</v>
      </c>
      <c r="Q1572" s="6">
        <v>0</v>
      </c>
      <c r="R1572" s="6">
        <v>0</v>
      </c>
      <c r="S1572" s="45" t="e">
        <f>_xlfn.CONCAT(#REF!,TRIM(tbl_PV_Milestones[[#This Row],[Milestone Description]]))</f>
        <v>#REF!</v>
      </c>
      <c r="T1572" s="84" t="str">
        <f>IF(COUNTIF(tbl_PV_Milestones[UID],tbl_PV_Milestones[[#This Row],[UID]])&gt;1,"Duplicate","")</f>
        <v>Duplicate</v>
      </c>
      <c r="U1572" s="42" t="str">
        <f>_xlfn.XLOOKUP(tbl_PV_Milestones[[#This Row],[Work ID]],tbl_PV_Meta[Work ID '#],tbl_PV_Meta[Sub-Portfolio])</f>
        <v>Sub-Portfolio 8</v>
      </c>
      <c r="V1572" s="41">
        <f>IF(MONTH(tbl_PV_Milestones[[#This Row],[Baseline Date]])&lt;7,YEAR(tbl_PV_Milestones[[#This Row],[Baseline Date]]),YEAR(tbl_PV_Milestones[[#This Row],[Baseline Date]])+1)</f>
        <v>2025</v>
      </c>
      <c r="W1572" s="41">
        <f>IF(MONTH(tbl_PV_Milestones[[#This Row],[Actual/Schedule Finish]])&lt;7,YEAR(tbl_PV_Milestones[[#This Row],[Actual/Schedule Finish]]),YEAR(tbl_PV_Milestones[[#This Row],[Actual/Schedule Finish]])+1)</f>
        <v>2025</v>
      </c>
      <c r="X1572" s="41" t="str">
        <f>IF(OR(tbl_PV_Milestones[[#This Row],[Project Status]]="Completed",tbl_PV_Milestones[[#This Row],[Project Status]]="Assumed Completed"),"Yes","No")</f>
        <v>Yes</v>
      </c>
      <c r="Y1572" s="41">
        <f>IF(tbl_PV_Milestones[[#This Row],[Baseline Date]]="",1,0)</f>
        <v>0</v>
      </c>
      <c r="Z1572" s="41">
        <f>IF(tbl_PV_Milestones[[#This Row],[Baseline Date]]&lt;PV_Meta!$B$7,1,0)</f>
        <v>1</v>
      </c>
      <c r="AA1572" s="41">
        <f>IF(tbl_PV_Milestones[[#This Row],[Complete]]="Yes",1,0)</f>
        <v>1</v>
      </c>
      <c r="AB1572" s="41">
        <f>IF(AND(tbl_PV_Milestones[[#This Row],[BL FY]]=2025,tbl_PV_Milestones[[#This Row],[Baseline Date]]&lt;PV_Meta!$B$7),1,0)</f>
        <v>1</v>
      </c>
      <c r="AC1572" s="41">
        <f>IF(AND(tbl_PV_Milestones[[#This Row],[Planned YTD]]=1,tbl_PV_Milestones[[#This Row],[Complete]]="Yes"),1,0)</f>
        <v>1</v>
      </c>
      <c r="AD1572" s="41">
        <f>IF(AND(tbl_PV_Milestones[[#This Row],[Actual/Schedule Finish]]&lt;PV_Meta!$B$7,tbl_PV_Milestones[[#This Row],[Complete]]="No",tbl_PV_Milestones[[#This Row],[Project Status]]&lt;&gt;"On Hold"),1,0)</f>
        <v>0</v>
      </c>
      <c r="AE1572" s="41">
        <f>IF(AND(tbl_PV_Milestones[[#This Row],[Actual/Schedule Finish]]&gt;tbl_PV_Milestones[[#This Row],[Baseline Date]],tbl_PV_Milestones[[#This Row],[Complete]]="No",tbl_PV_Milestones[[#This Row],[Project Status]]&lt;&gt;"On Hold",tbl_PV_Milestones[[#This Row],[Overdue]]=0,tbl_PV_Milestones[[#This Row],[To be Baselined]]&lt;&gt;1),1,0)</f>
        <v>0</v>
      </c>
      <c r="AF1572" s="41">
        <f>IF(AND(tbl_PV_Milestones[[#This Row],[BL FY]]=2025,tbl_PV_Milestones[[#This Row],[Finish FY]]&gt;2025),1,0)</f>
        <v>0</v>
      </c>
      <c r="AG1572" s="56" t="str">
        <f>_xlfn.XLOOKUP(tbl_PV_Milestones[[#This Row],[Work ID]],tbl_PV_Meta[Work ID '#],tbl_PV_Meta[Project Manager/Owner],,0)</f>
        <v>Project Manager 30</v>
      </c>
      <c r="AH1572" s="6"/>
    </row>
    <row r="1573" spans="4:34" x14ac:dyDescent="0.25">
      <c r="D1573" s="6" t="s">
        <v>806</v>
      </c>
      <c r="E1573" s="6" t="s">
        <v>580</v>
      </c>
      <c r="F1573" s="6" t="s">
        <v>1760</v>
      </c>
      <c r="G1573" s="6" t="s">
        <v>521</v>
      </c>
      <c r="H1573" s="6" t="s">
        <v>505</v>
      </c>
      <c r="I1573" s="6" t="s">
        <v>522</v>
      </c>
      <c r="J1573" s="6" t="s">
        <v>806</v>
      </c>
      <c r="K1573" s="6" t="s">
        <v>39</v>
      </c>
      <c r="L1573" s="6" t="s">
        <v>37</v>
      </c>
      <c r="M1573" s="43"/>
      <c r="N1573" s="44" t="s">
        <v>1979</v>
      </c>
      <c r="O1573" s="39">
        <v>45618.708333333299</v>
      </c>
      <c r="P1573" s="39">
        <v>45604.708333333299</v>
      </c>
      <c r="Q1573" s="6">
        <v>-10</v>
      </c>
      <c r="R1573" s="6">
        <v>-2.9336266960029299E-2</v>
      </c>
      <c r="S1573" s="45" t="e">
        <f>_xlfn.CONCAT(#REF!,TRIM(tbl_PV_Milestones[[#This Row],[Milestone Description]]))</f>
        <v>#REF!</v>
      </c>
      <c r="T1573" s="84" t="str">
        <f>IF(COUNTIF(tbl_PV_Milestones[UID],tbl_PV_Milestones[[#This Row],[UID]])&gt;1,"Duplicate","")</f>
        <v>Duplicate</v>
      </c>
      <c r="U1573" s="42" t="str">
        <f>_xlfn.XLOOKUP(tbl_PV_Milestones[[#This Row],[Work ID]],tbl_PV_Meta[Work ID '#],tbl_PV_Meta[Sub-Portfolio])</f>
        <v>Sub-Portfolio 8</v>
      </c>
      <c r="V1573" s="41">
        <f>IF(MONTH(tbl_PV_Milestones[[#This Row],[Baseline Date]])&lt;7,YEAR(tbl_PV_Milestones[[#This Row],[Baseline Date]]),YEAR(tbl_PV_Milestones[[#This Row],[Baseline Date]])+1)</f>
        <v>2025</v>
      </c>
      <c r="W1573" s="41">
        <f>IF(MONTH(tbl_PV_Milestones[[#This Row],[Actual/Schedule Finish]])&lt;7,YEAR(tbl_PV_Milestones[[#This Row],[Actual/Schedule Finish]]),YEAR(tbl_PV_Milestones[[#This Row],[Actual/Schedule Finish]])+1)</f>
        <v>2025</v>
      </c>
      <c r="X1573" s="41" t="str">
        <f>IF(OR(tbl_PV_Milestones[[#This Row],[Project Status]]="Completed",tbl_PV_Milestones[[#This Row],[Project Status]]="Assumed Completed"),"Yes","No")</f>
        <v>Yes</v>
      </c>
      <c r="Y1573" s="41">
        <f>IF(tbl_PV_Milestones[[#This Row],[Baseline Date]]="",1,0)</f>
        <v>0</v>
      </c>
      <c r="Z1573" s="41">
        <f>IF(tbl_PV_Milestones[[#This Row],[Baseline Date]]&lt;PV_Meta!$B$7,1,0)</f>
        <v>1</v>
      </c>
      <c r="AA1573" s="41">
        <f>IF(tbl_PV_Milestones[[#This Row],[Complete]]="Yes",1,0)</f>
        <v>1</v>
      </c>
      <c r="AB1573" s="41">
        <f>IF(AND(tbl_PV_Milestones[[#This Row],[BL FY]]=2025,tbl_PV_Milestones[[#This Row],[Baseline Date]]&lt;PV_Meta!$B$7),1,0)</f>
        <v>1</v>
      </c>
      <c r="AC1573" s="41">
        <f>IF(AND(tbl_PV_Milestones[[#This Row],[Planned YTD]]=1,tbl_PV_Milestones[[#This Row],[Complete]]="Yes"),1,0)</f>
        <v>1</v>
      </c>
      <c r="AD1573" s="41">
        <f>IF(AND(tbl_PV_Milestones[[#This Row],[Actual/Schedule Finish]]&lt;PV_Meta!$B$7,tbl_PV_Milestones[[#This Row],[Complete]]="No",tbl_PV_Milestones[[#This Row],[Project Status]]&lt;&gt;"On Hold"),1,0)</f>
        <v>0</v>
      </c>
      <c r="AE1573" s="41">
        <f>IF(AND(tbl_PV_Milestones[[#This Row],[Actual/Schedule Finish]]&gt;tbl_PV_Milestones[[#This Row],[Baseline Date]],tbl_PV_Milestones[[#This Row],[Complete]]="No",tbl_PV_Milestones[[#This Row],[Project Status]]&lt;&gt;"On Hold",tbl_PV_Milestones[[#This Row],[Overdue]]=0,tbl_PV_Milestones[[#This Row],[To be Baselined]]&lt;&gt;1),1,0)</f>
        <v>0</v>
      </c>
      <c r="AF1573" s="41">
        <f>IF(AND(tbl_PV_Milestones[[#This Row],[BL FY]]=2025,tbl_PV_Milestones[[#This Row],[Finish FY]]&gt;2025),1,0)</f>
        <v>0</v>
      </c>
      <c r="AG1573" s="56" t="str">
        <f>_xlfn.XLOOKUP(tbl_PV_Milestones[[#This Row],[Work ID]],tbl_PV_Meta[Work ID '#],tbl_PV_Meta[Project Manager/Owner],,0)</f>
        <v>Project Manager 30</v>
      </c>
      <c r="AH1573" s="6"/>
    </row>
    <row r="1574" spans="4:34" x14ac:dyDescent="0.25">
      <c r="D1574" s="6" t="s">
        <v>806</v>
      </c>
      <c r="E1574" s="6" t="s">
        <v>503</v>
      </c>
      <c r="F1574" s="6" t="s">
        <v>1760</v>
      </c>
      <c r="G1574" s="6" t="s">
        <v>627</v>
      </c>
      <c r="H1574" s="6" t="s">
        <v>505</v>
      </c>
      <c r="I1574" s="6" t="s">
        <v>522</v>
      </c>
      <c r="J1574" s="6" t="s">
        <v>806</v>
      </c>
      <c r="K1574" s="6" t="s">
        <v>39</v>
      </c>
      <c r="L1574" s="6" t="s">
        <v>37</v>
      </c>
      <c r="M1574" s="43"/>
      <c r="N1574" s="44" t="s">
        <v>1979</v>
      </c>
      <c r="O1574" s="39">
        <v>45604.708333333299</v>
      </c>
      <c r="P1574" s="39">
        <v>45604.708333333299</v>
      </c>
      <c r="Q1574" s="6">
        <v>0</v>
      </c>
      <c r="R1574" s="6">
        <v>0</v>
      </c>
      <c r="S1574" s="45" t="e">
        <f>_xlfn.CONCAT(#REF!,TRIM(tbl_PV_Milestones[[#This Row],[Milestone Description]]))</f>
        <v>#REF!</v>
      </c>
      <c r="T1574" s="84" t="str">
        <f>IF(COUNTIF(tbl_PV_Milestones[UID],tbl_PV_Milestones[[#This Row],[UID]])&gt;1,"Duplicate","")</f>
        <v>Duplicate</v>
      </c>
      <c r="U1574" s="42" t="str">
        <f>_xlfn.XLOOKUP(tbl_PV_Milestones[[#This Row],[Work ID]],tbl_PV_Meta[Work ID '#],tbl_PV_Meta[Sub-Portfolio])</f>
        <v>Sub-Portfolio 8</v>
      </c>
      <c r="V1574" s="41">
        <f>IF(MONTH(tbl_PV_Milestones[[#This Row],[Baseline Date]])&lt;7,YEAR(tbl_PV_Milestones[[#This Row],[Baseline Date]]),YEAR(tbl_PV_Milestones[[#This Row],[Baseline Date]])+1)</f>
        <v>2025</v>
      </c>
      <c r="W1574" s="41">
        <f>IF(MONTH(tbl_PV_Milestones[[#This Row],[Actual/Schedule Finish]])&lt;7,YEAR(tbl_PV_Milestones[[#This Row],[Actual/Schedule Finish]]),YEAR(tbl_PV_Milestones[[#This Row],[Actual/Schedule Finish]])+1)</f>
        <v>2025</v>
      </c>
      <c r="X1574" s="41" t="str">
        <f>IF(OR(tbl_PV_Milestones[[#This Row],[Project Status]]="Completed",tbl_PV_Milestones[[#This Row],[Project Status]]="Assumed Completed"),"Yes","No")</f>
        <v>Yes</v>
      </c>
      <c r="Y1574" s="41">
        <f>IF(tbl_PV_Milestones[[#This Row],[Baseline Date]]="",1,0)</f>
        <v>0</v>
      </c>
      <c r="Z1574" s="41">
        <f>IF(tbl_PV_Milestones[[#This Row],[Baseline Date]]&lt;PV_Meta!$B$7,1,0)</f>
        <v>1</v>
      </c>
      <c r="AA1574" s="41">
        <f>IF(tbl_PV_Milestones[[#This Row],[Complete]]="Yes",1,0)</f>
        <v>1</v>
      </c>
      <c r="AB1574" s="41">
        <f>IF(AND(tbl_PV_Milestones[[#This Row],[BL FY]]=2025,tbl_PV_Milestones[[#This Row],[Baseline Date]]&lt;PV_Meta!$B$7),1,0)</f>
        <v>1</v>
      </c>
      <c r="AC1574" s="41">
        <f>IF(AND(tbl_PV_Milestones[[#This Row],[Planned YTD]]=1,tbl_PV_Milestones[[#This Row],[Complete]]="Yes"),1,0)</f>
        <v>1</v>
      </c>
      <c r="AD1574" s="41">
        <f>IF(AND(tbl_PV_Milestones[[#This Row],[Actual/Schedule Finish]]&lt;PV_Meta!$B$7,tbl_PV_Milestones[[#This Row],[Complete]]="No",tbl_PV_Milestones[[#This Row],[Project Status]]&lt;&gt;"On Hold"),1,0)</f>
        <v>0</v>
      </c>
      <c r="AE1574" s="41">
        <f>IF(AND(tbl_PV_Milestones[[#This Row],[Actual/Schedule Finish]]&gt;tbl_PV_Milestones[[#This Row],[Baseline Date]],tbl_PV_Milestones[[#This Row],[Complete]]="No",tbl_PV_Milestones[[#This Row],[Project Status]]&lt;&gt;"On Hold",tbl_PV_Milestones[[#This Row],[Overdue]]=0,tbl_PV_Milestones[[#This Row],[To be Baselined]]&lt;&gt;1),1,0)</f>
        <v>0</v>
      </c>
      <c r="AF1574" s="41">
        <f>IF(AND(tbl_PV_Milestones[[#This Row],[BL FY]]=2025,tbl_PV_Milestones[[#This Row],[Finish FY]]&gt;2025),1,0)</f>
        <v>0</v>
      </c>
      <c r="AG1574" s="56" t="str">
        <f>_xlfn.XLOOKUP(tbl_PV_Milestones[[#This Row],[Work ID]],tbl_PV_Meta[Work ID '#],tbl_PV_Meta[Project Manager/Owner],,0)</f>
        <v>Project Manager 30</v>
      </c>
      <c r="AH1574" s="6"/>
    </row>
    <row r="1575" spans="4:34" x14ac:dyDescent="0.25">
      <c r="D1575" s="6" t="s">
        <v>806</v>
      </c>
      <c r="E1575" s="6" t="s">
        <v>513</v>
      </c>
      <c r="F1575" s="6" t="s">
        <v>1760</v>
      </c>
      <c r="G1575" s="6" t="s">
        <v>566</v>
      </c>
      <c r="H1575" s="6" t="s">
        <v>505</v>
      </c>
      <c r="I1575" s="6" t="s">
        <v>522</v>
      </c>
      <c r="J1575" s="6" t="s">
        <v>806</v>
      </c>
      <c r="K1575" s="6" t="s">
        <v>39</v>
      </c>
      <c r="L1575" s="6" t="s">
        <v>37</v>
      </c>
      <c r="M1575" s="43"/>
      <c r="N1575" s="44" t="s">
        <v>1979</v>
      </c>
      <c r="O1575" s="39">
        <v>45674.708333333299</v>
      </c>
      <c r="P1575" s="39">
        <v>45608.708333333299</v>
      </c>
      <c r="Q1575" s="6">
        <v>-38</v>
      </c>
      <c r="R1575" s="6">
        <v>-0.111477814448111</v>
      </c>
      <c r="S1575" s="45" t="e">
        <f>_xlfn.CONCAT(#REF!,TRIM(tbl_PV_Milestones[[#This Row],[Milestone Description]]))</f>
        <v>#REF!</v>
      </c>
      <c r="T1575" s="84" t="str">
        <f>IF(COUNTIF(tbl_PV_Milestones[UID],tbl_PV_Milestones[[#This Row],[UID]])&gt;1,"Duplicate","")</f>
        <v>Duplicate</v>
      </c>
      <c r="U1575" s="42" t="str">
        <f>_xlfn.XLOOKUP(tbl_PV_Milestones[[#This Row],[Work ID]],tbl_PV_Meta[Work ID '#],tbl_PV_Meta[Sub-Portfolio])</f>
        <v>Sub-Portfolio 8</v>
      </c>
      <c r="V1575" s="41">
        <f>IF(MONTH(tbl_PV_Milestones[[#This Row],[Baseline Date]])&lt;7,YEAR(tbl_PV_Milestones[[#This Row],[Baseline Date]]),YEAR(tbl_PV_Milestones[[#This Row],[Baseline Date]])+1)</f>
        <v>2025</v>
      </c>
      <c r="W1575" s="41">
        <f>IF(MONTH(tbl_PV_Milestones[[#This Row],[Actual/Schedule Finish]])&lt;7,YEAR(tbl_PV_Milestones[[#This Row],[Actual/Schedule Finish]]),YEAR(tbl_PV_Milestones[[#This Row],[Actual/Schedule Finish]])+1)</f>
        <v>2025</v>
      </c>
      <c r="X1575" s="41" t="str">
        <f>IF(OR(tbl_PV_Milestones[[#This Row],[Project Status]]="Completed",tbl_PV_Milestones[[#This Row],[Project Status]]="Assumed Completed"),"Yes","No")</f>
        <v>Yes</v>
      </c>
      <c r="Y1575" s="41">
        <f>IF(tbl_PV_Milestones[[#This Row],[Baseline Date]]="",1,0)</f>
        <v>0</v>
      </c>
      <c r="Z1575" s="41">
        <f>IF(tbl_PV_Milestones[[#This Row],[Baseline Date]]&lt;PV_Meta!$B$7,1,0)</f>
        <v>1</v>
      </c>
      <c r="AA1575" s="41">
        <f>IF(tbl_PV_Milestones[[#This Row],[Complete]]="Yes",1,0)</f>
        <v>1</v>
      </c>
      <c r="AB1575" s="41">
        <f>IF(AND(tbl_PV_Milestones[[#This Row],[BL FY]]=2025,tbl_PV_Milestones[[#This Row],[Baseline Date]]&lt;PV_Meta!$B$7),1,0)</f>
        <v>1</v>
      </c>
      <c r="AC1575" s="41">
        <f>IF(AND(tbl_PV_Milestones[[#This Row],[Planned YTD]]=1,tbl_PV_Milestones[[#This Row],[Complete]]="Yes"),1,0)</f>
        <v>1</v>
      </c>
      <c r="AD1575" s="41">
        <f>IF(AND(tbl_PV_Milestones[[#This Row],[Actual/Schedule Finish]]&lt;PV_Meta!$B$7,tbl_PV_Milestones[[#This Row],[Complete]]="No",tbl_PV_Milestones[[#This Row],[Project Status]]&lt;&gt;"On Hold"),1,0)</f>
        <v>0</v>
      </c>
      <c r="AE1575" s="41">
        <f>IF(AND(tbl_PV_Milestones[[#This Row],[Actual/Schedule Finish]]&gt;tbl_PV_Milestones[[#This Row],[Baseline Date]],tbl_PV_Milestones[[#This Row],[Complete]]="No",tbl_PV_Milestones[[#This Row],[Project Status]]&lt;&gt;"On Hold",tbl_PV_Milestones[[#This Row],[Overdue]]=0,tbl_PV_Milestones[[#This Row],[To be Baselined]]&lt;&gt;1),1,0)</f>
        <v>0</v>
      </c>
      <c r="AF1575" s="41">
        <f>IF(AND(tbl_PV_Milestones[[#This Row],[BL FY]]=2025,tbl_PV_Milestones[[#This Row],[Finish FY]]&gt;2025),1,0)</f>
        <v>0</v>
      </c>
      <c r="AG1575" s="56" t="str">
        <f>_xlfn.XLOOKUP(tbl_PV_Milestones[[#This Row],[Work ID]],tbl_PV_Meta[Work ID '#],tbl_PV_Meta[Project Manager/Owner],,0)</f>
        <v>Project Manager 30</v>
      </c>
      <c r="AH1575" s="6"/>
    </row>
    <row r="1576" spans="4:34" x14ac:dyDescent="0.25">
      <c r="D1576" s="6" t="s">
        <v>806</v>
      </c>
      <c r="E1576" s="6" t="s">
        <v>513</v>
      </c>
      <c r="F1576" s="6" t="s">
        <v>1760</v>
      </c>
      <c r="G1576" s="6" t="s">
        <v>572</v>
      </c>
      <c r="H1576" s="6" t="s">
        <v>505</v>
      </c>
      <c r="I1576" s="6" t="s">
        <v>522</v>
      </c>
      <c r="J1576" s="6" t="s">
        <v>806</v>
      </c>
      <c r="K1576" s="6" t="s">
        <v>39</v>
      </c>
      <c r="L1576" s="6" t="s">
        <v>37</v>
      </c>
      <c r="M1576" s="43"/>
      <c r="N1576" s="44" t="s">
        <v>1979</v>
      </c>
      <c r="O1576" s="39">
        <v>45674.708333333299</v>
      </c>
      <c r="P1576" s="39">
        <v>45610.708333333299</v>
      </c>
      <c r="Q1576" s="6">
        <v>-36</v>
      </c>
      <c r="R1576" s="6">
        <v>-0.105610561056106</v>
      </c>
      <c r="S1576" s="45" t="e">
        <f>_xlfn.CONCAT(#REF!,TRIM(tbl_PV_Milestones[[#This Row],[Milestone Description]]))</f>
        <v>#REF!</v>
      </c>
      <c r="T1576" s="84" t="str">
        <f>IF(COUNTIF(tbl_PV_Milestones[UID],tbl_PV_Milestones[[#This Row],[UID]])&gt;1,"Duplicate","")</f>
        <v>Duplicate</v>
      </c>
      <c r="U1576" s="42" t="str">
        <f>_xlfn.XLOOKUP(tbl_PV_Milestones[[#This Row],[Work ID]],tbl_PV_Meta[Work ID '#],tbl_PV_Meta[Sub-Portfolio])</f>
        <v>Sub-Portfolio 8</v>
      </c>
      <c r="V1576" s="41">
        <f>IF(MONTH(tbl_PV_Milestones[[#This Row],[Baseline Date]])&lt;7,YEAR(tbl_PV_Milestones[[#This Row],[Baseline Date]]),YEAR(tbl_PV_Milestones[[#This Row],[Baseline Date]])+1)</f>
        <v>2025</v>
      </c>
      <c r="W1576" s="41">
        <f>IF(MONTH(tbl_PV_Milestones[[#This Row],[Actual/Schedule Finish]])&lt;7,YEAR(tbl_PV_Milestones[[#This Row],[Actual/Schedule Finish]]),YEAR(tbl_PV_Milestones[[#This Row],[Actual/Schedule Finish]])+1)</f>
        <v>2025</v>
      </c>
      <c r="X1576" s="41" t="str">
        <f>IF(OR(tbl_PV_Milestones[[#This Row],[Project Status]]="Completed",tbl_PV_Milestones[[#This Row],[Project Status]]="Assumed Completed"),"Yes","No")</f>
        <v>Yes</v>
      </c>
      <c r="Y1576" s="41">
        <f>IF(tbl_PV_Milestones[[#This Row],[Baseline Date]]="",1,0)</f>
        <v>0</v>
      </c>
      <c r="Z1576" s="41">
        <f>IF(tbl_PV_Milestones[[#This Row],[Baseline Date]]&lt;PV_Meta!$B$7,1,0)</f>
        <v>1</v>
      </c>
      <c r="AA1576" s="41">
        <f>IF(tbl_PV_Milestones[[#This Row],[Complete]]="Yes",1,0)</f>
        <v>1</v>
      </c>
      <c r="AB1576" s="41">
        <f>IF(AND(tbl_PV_Milestones[[#This Row],[BL FY]]=2025,tbl_PV_Milestones[[#This Row],[Baseline Date]]&lt;PV_Meta!$B$7),1,0)</f>
        <v>1</v>
      </c>
      <c r="AC1576" s="41">
        <f>IF(AND(tbl_PV_Milestones[[#This Row],[Planned YTD]]=1,tbl_PV_Milestones[[#This Row],[Complete]]="Yes"),1,0)</f>
        <v>1</v>
      </c>
      <c r="AD1576" s="41">
        <f>IF(AND(tbl_PV_Milestones[[#This Row],[Actual/Schedule Finish]]&lt;PV_Meta!$B$7,tbl_PV_Milestones[[#This Row],[Complete]]="No",tbl_PV_Milestones[[#This Row],[Project Status]]&lt;&gt;"On Hold"),1,0)</f>
        <v>0</v>
      </c>
      <c r="AE1576" s="41">
        <f>IF(AND(tbl_PV_Milestones[[#This Row],[Actual/Schedule Finish]]&gt;tbl_PV_Milestones[[#This Row],[Baseline Date]],tbl_PV_Milestones[[#This Row],[Complete]]="No",tbl_PV_Milestones[[#This Row],[Project Status]]&lt;&gt;"On Hold",tbl_PV_Milestones[[#This Row],[Overdue]]=0,tbl_PV_Milestones[[#This Row],[To be Baselined]]&lt;&gt;1),1,0)</f>
        <v>0</v>
      </c>
      <c r="AF1576" s="41">
        <f>IF(AND(tbl_PV_Milestones[[#This Row],[BL FY]]=2025,tbl_PV_Milestones[[#This Row],[Finish FY]]&gt;2025),1,0)</f>
        <v>0</v>
      </c>
      <c r="AG1576" s="56" t="str">
        <f>_xlfn.XLOOKUP(tbl_PV_Milestones[[#This Row],[Work ID]],tbl_PV_Meta[Work ID '#],tbl_PV_Meta[Project Manager/Owner],,0)</f>
        <v>Project Manager 30</v>
      </c>
      <c r="AH1576" s="6"/>
    </row>
    <row r="1577" spans="4:34" x14ac:dyDescent="0.25">
      <c r="D1577" s="6" t="s">
        <v>806</v>
      </c>
      <c r="E1577" s="6" t="s">
        <v>513</v>
      </c>
      <c r="F1577" s="6" t="s">
        <v>1760</v>
      </c>
      <c r="G1577" s="6" t="s">
        <v>743</v>
      </c>
      <c r="H1577" s="6" t="s">
        <v>505</v>
      </c>
      <c r="I1577" s="6" t="s">
        <v>522</v>
      </c>
      <c r="J1577" s="6" t="s">
        <v>806</v>
      </c>
      <c r="K1577" s="6" t="s">
        <v>39</v>
      </c>
      <c r="L1577" s="6" t="s">
        <v>37</v>
      </c>
      <c r="M1577" s="43"/>
      <c r="N1577" s="44" t="s">
        <v>1979</v>
      </c>
      <c r="O1577" s="39">
        <v>45709.708333333299</v>
      </c>
      <c r="P1577" s="39">
        <v>45609.708333333299</v>
      </c>
      <c r="Q1577" s="6">
        <v>-61</v>
      </c>
      <c r="R1577" s="6">
        <v>-0.178951228456179</v>
      </c>
      <c r="S1577" s="45" t="e">
        <f>_xlfn.CONCAT(#REF!,TRIM(tbl_PV_Milestones[[#This Row],[Milestone Description]]))</f>
        <v>#REF!</v>
      </c>
      <c r="T1577" s="84" t="str">
        <f>IF(COUNTIF(tbl_PV_Milestones[UID],tbl_PV_Milestones[[#This Row],[UID]])&gt;1,"Duplicate","")</f>
        <v>Duplicate</v>
      </c>
      <c r="U1577" s="42" t="str">
        <f>_xlfn.XLOOKUP(tbl_PV_Milestones[[#This Row],[Work ID]],tbl_PV_Meta[Work ID '#],tbl_PV_Meta[Sub-Portfolio])</f>
        <v>Sub-Portfolio 8</v>
      </c>
      <c r="V1577" s="41">
        <f>IF(MONTH(tbl_PV_Milestones[[#This Row],[Baseline Date]])&lt;7,YEAR(tbl_PV_Milestones[[#This Row],[Baseline Date]]),YEAR(tbl_PV_Milestones[[#This Row],[Baseline Date]])+1)</f>
        <v>2025</v>
      </c>
      <c r="W1577" s="41">
        <f>IF(MONTH(tbl_PV_Milestones[[#This Row],[Actual/Schedule Finish]])&lt;7,YEAR(tbl_PV_Milestones[[#This Row],[Actual/Schedule Finish]]),YEAR(tbl_PV_Milestones[[#This Row],[Actual/Schedule Finish]])+1)</f>
        <v>2025</v>
      </c>
      <c r="X1577" s="41" t="str">
        <f>IF(OR(tbl_PV_Milestones[[#This Row],[Project Status]]="Completed",tbl_PV_Milestones[[#This Row],[Project Status]]="Assumed Completed"),"Yes","No")</f>
        <v>Yes</v>
      </c>
      <c r="Y1577" s="41">
        <f>IF(tbl_PV_Milestones[[#This Row],[Baseline Date]]="",1,0)</f>
        <v>0</v>
      </c>
      <c r="Z1577" s="41">
        <f>IF(tbl_PV_Milestones[[#This Row],[Baseline Date]]&lt;PV_Meta!$B$7,1,0)</f>
        <v>1</v>
      </c>
      <c r="AA1577" s="41">
        <f>IF(tbl_PV_Milestones[[#This Row],[Complete]]="Yes",1,0)</f>
        <v>1</v>
      </c>
      <c r="AB1577" s="41">
        <f>IF(AND(tbl_PV_Milestones[[#This Row],[BL FY]]=2025,tbl_PV_Milestones[[#This Row],[Baseline Date]]&lt;PV_Meta!$B$7),1,0)</f>
        <v>1</v>
      </c>
      <c r="AC1577" s="41">
        <f>IF(AND(tbl_PV_Milestones[[#This Row],[Planned YTD]]=1,tbl_PV_Milestones[[#This Row],[Complete]]="Yes"),1,0)</f>
        <v>1</v>
      </c>
      <c r="AD1577" s="41">
        <f>IF(AND(tbl_PV_Milestones[[#This Row],[Actual/Schedule Finish]]&lt;PV_Meta!$B$7,tbl_PV_Milestones[[#This Row],[Complete]]="No",tbl_PV_Milestones[[#This Row],[Project Status]]&lt;&gt;"On Hold"),1,0)</f>
        <v>0</v>
      </c>
      <c r="AE1577" s="41">
        <f>IF(AND(tbl_PV_Milestones[[#This Row],[Actual/Schedule Finish]]&gt;tbl_PV_Milestones[[#This Row],[Baseline Date]],tbl_PV_Milestones[[#This Row],[Complete]]="No",tbl_PV_Milestones[[#This Row],[Project Status]]&lt;&gt;"On Hold",tbl_PV_Milestones[[#This Row],[Overdue]]=0,tbl_PV_Milestones[[#This Row],[To be Baselined]]&lt;&gt;1),1,0)</f>
        <v>0</v>
      </c>
      <c r="AF1577" s="41">
        <f>IF(AND(tbl_PV_Milestones[[#This Row],[BL FY]]=2025,tbl_PV_Milestones[[#This Row],[Finish FY]]&gt;2025),1,0)</f>
        <v>0</v>
      </c>
      <c r="AG1577" s="56" t="str">
        <f>_xlfn.XLOOKUP(tbl_PV_Milestones[[#This Row],[Work ID]],tbl_PV_Meta[Work ID '#],tbl_PV_Meta[Project Manager/Owner],,0)</f>
        <v>Project Manager 30</v>
      </c>
      <c r="AH1577" s="6"/>
    </row>
    <row r="1578" spans="4:34" x14ac:dyDescent="0.25">
      <c r="D1578" s="6" t="s">
        <v>806</v>
      </c>
      <c r="E1578" s="6" t="s">
        <v>513</v>
      </c>
      <c r="F1578" s="6" t="s">
        <v>1760</v>
      </c>
      <c r="G1578" s="6" t="s">
        <v>595</v>
      </c>
      <c r="H1578" s="6" t="s">
        <v>505</v>
      </c>
      <c r="I1578" s="6" t="s">
        <v>522</v>
      </c>
      <c r="J1578" s="6" t="s">
        <v>806</v>
      </c>
      <c r="K1578" s="6" t="s">
        <v>39</v>
      </c>
      <c r="L1578" s="6" t="s">
        <v>37</v>
      </c>
      <c r="M1578" s="43"/>
      <c r="N1578" s="44" t="s">
        <v>1979</v>
      </c>
      <c r="O1578" s="39">
        <v>45670.708333333299</v>
      </c>
      <c r="P1578" s="39">
        <v>45604.708333333299</v>
      </c>
      <c r="Q1578" s="6">
        <v>-36</v>
      </c>
      <c r="R1578" s="6">
        <v>-0.105610561056106</v>
      </c>
      <c r="S1578" s="45" t="e">
        <f>_xlfn.CONCAT(#REF!,TRIM(tbl_PV_Milestones[[#This Row],[Milestone Description]]))</f>
        <v>#REF!</v>
      </c>
      <c r="T1578" s="84" t="str">
        <f>IF(COUNTIF(tbl_PV_Milestones[UID],tbl_PV_Milestones[[#This Row],[UID]])&gt;1,"Duplicate","")</f>
        <v>Duplicate</v>
      </c>
      <c r="U1578" s="42" t="str">
        <f>_xlfn.XLOOKUP(tbl_PV_Milestones[[#This Row],[Work ID]],tbl_PV_Meta[Work ID '#],tbl_PV_Meta[Sub-Portfolio])</f>
        <v>Sub-Portfolio 8</v>
      </c>
      <c r="V1578" s="41">
        <f>IF(MONTH(tbl_PV_Milestones[[#This Row],[Baseline Date]])&lt;7,YEAR(tbl_PV_Milestones[[#This Row],[Baseline Date]]),YEAR(tbl_PV_Milestones[[#This Row],[Baseline Date]])+1)</f>
        <v>2025</v>
      </c>
      <c r="W1578" s="41">
        <f>IF(MONTH(tbl_PV_Milestones[[#This Row],[Actual/Schedule Finish]])&lt;7,YEAR(tbl_PV_Milestones[[#This Row],[Actual/Schedule Finish]]),YEAR(tbl_PV_Milestones[[#This Row],[Actual/Schedule Finish]])+1)</f>
        <v>2025</v>
      </c>
      <c r="X1578" s="41" t="str">
        <f>IF(OR(tbl_PV_Milestones[[#This Row],[Project Status]]="Completed",tbl_PV_Milestones[[#This Row],[Project Status]]="Assumed Completed"),"Yes","No")</f>
        <v>Yes</v>
      </c>
      <c r="Y1578" s="41">
        <f>IF(tbl_PV_Milestones[[#This Row],[Baseline Date]]="",1,0)</f>
        <v>0</v>
      </c>
      <c r="Z1578" s="41">
        <f>IF(tbl_PV_Milestones[[#This Row],[Baseline Date]]&lt;PV_Meta!$B$7,1,0)</f>
        <v>1</v>
      </c>
      <c r="AA1578" s="41">
        <f>IF(tbl_PV_Milestones[[#This Row],[Complete]]="Yes",1,0)</f>
        <v>1</v>
      </c>
      <c r="AB1578" s="41">
        <f>IF(AND(tbl_PV_Milestones[[#This Row],[BL FY]]=2025,tbl_PV_Milestones[[#This Row],[Baseline Date]]&lt;PV_Meta!$B$7),1,0)</f>
        <v>1</v>
      </c>
      <c r="AC1578" s="41">
        <f>IF(AND(tbl_PV_Milestones[[#This Row],[Planned YTD]]=1,tbl_PV_Milestones[[#This Row],[Complete]]="Yes"),1,0)</f>
        <v>1</v>
      </c>
      <c r="AD1578" s="41">
        <f>IF(AND(tbl_PV_Milestones[[#This Row],[Actual/Schedule Finish]]&lt;PV_Meta!$B$7,tbl_PV_Milestones[[#This Row],[Complete]]="No",tbl_PV_Milestones[[#This Row],[Project Status]]&lt;&gt;"On Hold"),1,0)</f>
        <v>0</v>
      </c>
      <c r="AE1578" s="41">
        <f>IF(AND(tbl_PV_Milestones[[#This Row],[Actual/Schedule Finish]]&gt;tbl_PV_Milestones[[#This Row],[Baseline Date]],tbl_PV_Milestones[[#This Row],[Complete]]="No",tbl_PV_Milestones[[#This Row],[Project Status]]&lt;&gt;"On Hold",tbl_PV_Milestones[[#This Row],[Overdue]]=0,tbl_PV_Milestones[[#This Row],[To be Baselined]]&lt;&gt;1),1,0)</f>
        <v>0</v>
      </c>
      <c r="AF1578" s="41">
        <f>IF(AND(tbl_PV_Milestones[[#This Row],[BL FY]]=2025,tbl_PV_Milestones[[#This Row],[Finish FY]]&gt;2025),1,0)</f>
        <v>0</v>
      </c>
      <c r="AG1578" s="56" t="str">
        <f>_xlfn.XLOOKUP(tbl_PV_Milestones[[#This Row],[Work ID]],tbl_PV_Meta[Work ID '#],tbl_PV_Meta[Project Manager/Owner],,0)</f>
        <v>Project Manager 30</v>
      </c>
      <c r="AH1578" s="6"/>
    </row>
    <row r="1579" spans="4:34" x14ac:dyDescent="0.25">
      <c r="D1579" s="6" t="s">
        <v>806</v>
      </c>
      <c r="E1579" s="6" t="s">
        <v>579</v>
      </c>
      <c r="F1579" s="6" t="s">
        <v>1760</v>
      </c>
      <c r="G1579" s="6" t="s">
        <v>569</v>
      </c>
      <c r="H1579" s="6" t="s">
        <v>505</v>
      </c>
      <c r="I1579" s="6" t="s">
        <v>522</v>
      </c>
      <c r="J1579" s="6" t="s">
        <v>806</v>
      </c>
      <c r="K1579" s="6" t="s">
        <v>39</v>
      </c>
      <c r="L1579" s="6" t="s">
        <v>37</v>
      </c>
      <c r="M1579" s="43"/>
      <c r="N1579" s="44" t="s">
        <v>1979</v>
      </c>
      <c r="O1579" s="39">
        <v>45771.708333333299</v>
      </c>
      <c r="P1579" s="39">
        <v>45611.708333333299</v>
      </c>
      <c r="Q1579" s="6">
        <v>-101</v>
      </c>
      <c r="R1579" s="6">
        <v>-0.296296296296296</v>
      </c>
      <c r="S1579" s="45" t="e">
        <f>_xlfn.CONCAT(#REF!,TRIM(tbl_PV_Milestones[[#This Row],[Milestone Description]]))</f>
        <v>#REF!</v>
      </c>
      <c r="T1579" s="84" t="str">
        <f>IF(COUNTIF(tbl_PV_Milestones[UID],tbl_PV_Milestones[[#This Row],[UID]])&gt;1,"Duplicate","")</f>
        <v>Duplicate</v>
      </c>
      <c r="U1579" s="42" t="str">
        <f>_xlfn.XLOOKUP(tbl_PV_Milestones[[#This Row],[Work ID]],tbl_PV_Meta[Work ID '#],tbl_PV_Meta[Sub-Portfolio])</f>
        <v>Sub-Portfolio 8</v>
      </c>
      <c r="V1579" s="41">
        <f>IF(MONTH(tbl_PV_Milestones[[#This Row],[Baseline Date]])&lt;7,YEAR(tbl_PV_Milestones[[#This Row],[Baseline Date]]),YEAR(tbl_PV_Milestones[[#This Row],[Baseline Date]])+1)</f>
        <v>2025</v>
      </c>
      <c r="W1579" s="41">
        <f>IF(MONTH(tbl_PV_Milestones[[#This Row],[Actual/Schedule Finish]])&lt;7,YEAR(tbl_PV_Milestones[[#This Row],[Actual/Schedule Finish]]),YEAR(tbl_PV_Milestones[[#This Row],[Actual/Schedule Finish]])+1)</f>
        <v>2025</v>
      </c>
      <c r="X1579" s="41" t="str">
        <f>IF(OR(tbl_PV_Milestones[[#This Row],[Project Status]]="Completed",tbl_PV_Milestones[[#This Row],[Project Status]]="Assumed Completed"),"Yes","No")</f>
        <v>Yes</v>
      </c>
      <c r="Y1579" s="41">
        <f>IF(tbl_PV_Milestones[[#This Row],[Baseline Date]]="",1,0)</f>
        <v>0</v>
      </c>
      <c r="Z1579" s="41">
        <f>IF(tbl_PV_Milestones[[#This Row],[Baseline Date]]&lt;PV_Meta!$B$7,1,0)</f>
        <v>1</v>
      </c>
      <c r="AA1579" s="41">
        <f>IF(tbl_PV_Milestones[[#This Row],[Complete]]="Yes",1,0)</f>
        <v>1</v>
      </c>
      <c r="AB1579" s="41">
        <f>IF(AND(tbl_PV_Milestones[[#This Row],[BL FY]]=2025,tbl_PV_Milestones[[#This Row],[Baseline Date]]&lt;PV_Meta!$B$7),1,0)</f>
        <v>1</v>
      </c>
      <c r="AC1579" s="41">
        <f>IF(AND(tbl_PV_Milestones[[#This Row],[Planned YTD]]=1,tbl_PV_Milestones[[#This Row],[Complete]]="Yes"),1,0)</f>
        <v>1</v>
      </c>
      <c r="AD1579" s="41">
        <f>IF(AND(tbl_PV_Milestones[[#This Row],[Actual/Schedule Finish]]&lt;PV_Meta!$B$7,tbl_PV_Milestones[[#This Row],[Complete]]="No",tbl_PV_Milestones[[#This Row],[Project Status]]&lt;&gt;"On Hold"),1,0)</f>
        <v>0</v>
      </c>
      <c r="AE1579" s="41">
        <f>IF(AND(tbl_PV_Milestones[[#This Row],[Actual/Schedule Finish]]&gt;tbl_PV_Milestones[[#This Row],[Baseline Date]],tbl_PV_Milestones[[#This Row],[Complete]]="No",tbl_PV_Milestones[[#This Row],[Project Status]]&lt;&gt;"On Hold",tbl_PV_Milestones[[#This Row],[Overdue]]=0,tbl_PV_Milestones[[#This Row],[To be Baselined]]&lt;&gt;1),1,0)</f>
        <v>0</v>
      </c>
      <c r="AF1579" s="41">
        <f>IF(AND(tbl_PV_Milestones[[#This Row],[BL FY]]=2025,tbl_PV_Milestones[[#This Row],[Finish FY]]&gt;2025),1,0)</f>
        <v>0</v>
      </c>
      <c r="AG1579" s="56" t="str">
        <f>_xlfn.XLOOKUP(tbl_PV_Milestones[[#This Row],[Work ID]],tbl_PV_Meta[Work ID '#],tbl_PV_Meta[Project Manager/Owner],,0)</f>
        <v>Project Manager 30</v>
      </c>
      <c r="AH1579" s="6"/>
    </row>
    <row r="1580" spans="4:34" x14ac:dyDescent="0.25">
      <c r="D1580" s="6" t="s">
        <v>806</v>
      </c>
      <c r="E1580" s="6" t="s">
        <v>503</v>
      </c>
      <c r="F1580" s="6" t="s">
        <v>1760</v>
      </c>
      <c r="G1580" s="6" t="s">
        <v>571</v>
      </c>
      <c r="H1580" s="6" t="s">
        <v>505</v>
      </c>
      <c r="I1580" s="6" t="s">
        <v>522</v>
      </c>
      <c r="J1580" s="6" t="s">
        <v>806</v>
      </c>
      <c r="K1580" s="6" t="s">
        <v>39</v>
      </c>
      <c r="L1580" s="6" t="s">
        <v>37</v>
      </c>
      <c r="M1580" s="43"/>
      <c r="N1580" s="44" t="s">
        <v>1979</v>
      </c>
      <c r="O1580" s="39">
        <v>45604.708333333299</v>
      </c>
      <c r="P1580" s="39">
        <v>45604.708333333299</v>
      </c>
      <c r="Q1580" s="6">
        <v>0</v>
      </c>
      <c r="R1580" s="6">
        <v>0</v>
      </c>
      <c r="S1580" s="45" t="e">
        <f>_xlfn.CONCAT(#REF!,TRIM(tbl_PV_Milestones[[#This Row],[Milestone Description]]))</f>
        <v>#REF!</v>
      </c>
      <c r="T1580" s="84" t="str">
        <f>IF(COUNTIF(tbl_PV_Milestones[UID],tbl_PV_Milestones[[#This Row],[UID]])&gt;1,"Duplicate","")</f>
        <v>Duplicate</v>
      </c>
      <c r="U1580" s="42" t="str">
        <f>_xlfn.XLOOKUP(tbl_PV_Milestones[[#This Row],[Work ID]],tbl_PV_Meta[Work ID '#],tbl_PV_Meta[Sub-Portfolio])</f>
        <v>Sub-Portfolio 8</v>
      </c>
      <c r="V1580" s="41">
        <f>IF(MONTH(tbl_PV_Milestones[[#This Row],[Baseline Date]])&lt;7,YEAR(tbl_PV_Milestones[[#This Row],[Baseline Date]]),YEAR(tbl_PV_Milestones[[#This Row],[Baseline Date]])+1)</f>
        <v>2025</v>
      </c>
      <c r="W1580" s="41">
        <f>IF(MONTH(tbl_PV_Milestones[[#This Row],[Actual/Schedule Finish]])&lt;7,YEAR(tbl_PV_Milestones[[#This Row],[Actual/Schedule Finish]]),YEAR(tbl_PV_Milestones[[#This Row],[Actual/Schedule Finish]])+1)</f>
        <v>2025</v>
      </c>
      <c r="X1580" s="41" t="str">
        <f>IF(OR(tbl_PV_Milestones[[#This Row],[Project Status]]="Completed",tbl_PV_Milestones[[#This Row],[Project Status]]="Assumed Completed"),"Yes","No")</f>
        <v>Yes</v>
      </c>
      <c r="Y1580" s="41">
        <f>IF(tbl_PV_Milestones[[#This Row],[Baseline Date]]="",1,0)</f>
        <v>0</v>
      </c>
      <c r="Z1580" s="41">
        <f>IF(tbl_PV_Milestones[[#This Row],[Baseline Date]]&lt;PV_Meta!$B$7,1,0)</f>
        <v>1</v>
      </c>
      <c r="AA1580" s="41">
        <f>IF(tbl_PV_Milestones[[#This Row],[Complete]]="Yes",1,0)</f>
        <v>1</v>
      </c>
      <c r="AB1580" s="41">
        <f>IF(AND(tbl_PV_Milestones[[#This Row],[BL FY]]=2025,tbl_PV_Milestones[[#This Row],[Baseline Date]]&lt;PV_Meta!$B$7),1,0)</f>
        <v>1</v>
      </c>
      <c r="AC1580" s="41">
        <f>IF(AND(tbl_PV_Milestones[[#This Row],[Planned YTD]]=1,tbl_PV_Milestones[[#This Row],[Complete]]="Yes"),1,0)</f>
        <v>1</v>
      </c>
      <c r="AD1580" s="41">
        <f>IF(AND(tbl_PV_Milestones[[#This Row],[Actual/Schedule Finish]]&lt;PV_Meta!$B$7,tbl_PV_Milestones[[#This Row],[Complete]]="No",tbl_PV_Milestones[[#This Row],[Project Status]]&lt;&gt;"On Hold"),1,0)</f>
        <v>0</v>
      </c>
      <c r="AE1580" s="41">
        <f>IF(AND(tbl_PV_Milestones[[#This Row],[Actual/Schedule Finish]]&gt;tbl_PV_Milestones[[#This Row],[Baseline Date]],tbl_PV_Milestones[[#This Row],[Complete]]="No",tbl_PV_Milestones[[#This Row],[Project Status]]&lt;&gt;"On Hold",tbl_PV_Milestones[[#This Row],[Overdue]]=0,tbl_PV_Milestones[[#This Row],[To be Baselined]]&lt;&gt;1),1,0)</f>
        <v>0</v>
      </c>
      <c r="AF1580" s="41">
        <f>IF(AND(tbl_PV_Milestones[[#This Row],[BL FY]]=2025,tbl_PV_Milestones[[#This Row],[Finish FY]]&gt;2025),1,0)</f>
        <v>0</v>
      </c>
      <c r="AG1580" s="56" t="str">
        <f>_xlfn.XLOOKUP(tbl_PV_Milestones[[#This Row],[Work ID]],tbl_PV_Meta[Work ID '#],tbl_PV_Meta[Project Manager/Owner],,0)</f>
        <v>Project Manager 30</v>
      </c>
      <c r="AH1580" s="6"/>
    </row>
    <row r="1581" spans="4:34" x14ac:dyDescent="0.25">
      <c r="D1581" s="6" t="s">
        <v>806</v>
      </c>
      <c r="E1581" s="6" t="s">
        <v>503</v>
      </c>
      <c r="F1581" s="6" t="s">
        <v>1753</v>
      </c>
      <c r="G1581" s="6" t="s">
        <v>561</v>
      </c>
      <c r="H1581" s="6" t="s">
        <v>505</v>
      </c>
      <c r="I1581" s="6" t="s">
        <v>522</v>
      </c>
      <c r="J1581" s="6" t="s">
        <v>806</v>
      </c>
      <c r="K1581" s="6" t="s">
        <v>36</v>
      </c>
      <c r="L1581" s="6" t="s">
        <v>53</v>
      </c>
      <c r="M1581" s="43"/>
      <c r="N1581" s="44" t="s">
        <v>1979</v>
      </c>
      <c r="O1581" s="39">
        <v>45541.708333333299</v>
      </c>
      <c r="P1581" s="39">
        <v>45541.708333333299</v>
      </c>
      <c r="Q1581" s="6">
        <v>0</v>
      </c>
      <c r="R1581" s="6">
        <v>0</v>
      </c>
      <c r="S1581" s="45" t="e">
        <f>_xlfn.CONCAT(#REF!,TRIM(tbl_PV_Milestones[[#This Row],[Milestone Description]]))</f>
        <v>#REF!</v>
      </c>
      <c r="T1581" s="84" t="str">
        <f>IF(COUNTIF(tbl_PV_Milestones[UID],tbl_PV_Milestones[[#This Row],[UID]])&gt;1,"Duplicate","")</f>
        <v>Duplicate</v>
      </c>
      <c r="U1581" s="42" t="str">
        <f>_xlfn.XLOOKUP(tbl_PV_Milestones[[#This Row],[Work ID]],tbl_PV_Meta[Work ID '#],tbl_PV_Meta[Sub-Portfolio])</f>
        <v>Sub-Portfolio 8</v>
      </c>
      <c r="V1581" s="41">
        <f>IF(MONTH(tbl_PV_Milestones[[#This Row],[Baseline Date]])&lt;7,YEAR(tbl_PV_Milestones[[#This Row],[Baseline Date]]),YEAR(tbl_PV_Milestones[[#This Row],[Baseline Date]])+1)</f>
        <v>2025</v>
      </c>
      <c r="W1581" s="41">
        <f>IF(MONTH(tbl_PV_Milestones[[#This Row],[Actual/Schedule Finish]])&lt;7,YEAR(tbl_PV_Milestones[[#This Row],[Actual/Schedule Finish]]),YEAR(tbl_PV_Milestones[[#This Row],[Actual/Schedule Finish]])+1)</f>
        <v>2025</v>
      </c>
      <c r="X1581" s="41" t="str">
        <f>IF(OR(tbl_PV_Milestones[[#This Row],[Project Status]]="Completed",tbl_PV_Milestones[[#This Row],[Project Status]]="Assumed Completed"),"Yes","No")</f>
        <v>Yes</v>
      </c>
      <c r="Y1581" s="41">
        <f>IF(tbl_PV_Milestones[[#This Row],[Baseline Date]]="",1,0)</f>
        <v>0</v>
      </c>
      <c r="Z1581" s="41">
        <f>IF(tbl_PV_Milestones[[#This Row],[Baseline Date]]&lt;PV_Meta!$B$7,1,0)</f>
        <v>1</v>
      </c>
      <c r="AA1581" s="41">
        <f>IF(tbl_PV_Milestones[[#This Row],[Complete]]="Yes",1,0)</f>
        <v>1</v>
      </c>
      <c r="AB1581" s="41">
        <f>IF(AND(tbl_PV_Milestones[[#This Row],[BL FY]]=2025,tbl_PV_Milestones[[#This Row],[Baseline Date]]&lt;PV_Meta!$B$7),1,0)</f>
        <v>1</v>
      </c>
      <c r="AC1581" s="41">
        <f>IF(AND(tbl_PV_Milestones[[#This Row],[Planned YTD]]=1,tbl_PV_Milestones[[#This Row],[Complete]]="Yes"),1,0)</f>
        <v>1</v>
      </c>
      <c r="AD1581" s="41">
        <f>IF(AND(tbl_PV_Milestones[[#This Row],[Actual/Schedule Finish]]&lt;PV_Meta!$B$7,tbl_PV_Milestones[[#This Row],[Complete]]="No",tbl_PV_Milestones[[#This Row],[Project Status]]&lt;&gt;"On Hold"),1,0)</f>
        <v>0</v>
      </c>
      <c r="AE1581" s="41">
        <f>IF(AND(tbl_PV_Milestones[[#This Row],[Actual/Schedule Finish]]&gt;tbl_PV_Milestones[[#This Row],[Baseline Date]],tbl_PV_Milestones[[#This Row],[Complete]]="No",tbl_PV_Milestones[[#This Row],[Project Status]]&lt;&gt;"On Hold",tbl_PV_Milestones[[#This Row],[Overdue]]=0,tbl_PV_Milestones[[#This Row],[To be Baselined]]&lt;&gt;1),1,0)</f>
        <v>0</v>
      </c>
      <c r="AF1581" s="41">
        <f>IF(AND(tbl_PV_Milestones[[#This Row],[BL FY]]=2025,tbl_PV_Milestones[[#This Row],[Finish FY]]&gt;2025),1,0)</f>
        <v>0</v>
      </c>
      <c r="AG1581" s="56" t="str">
        <f>_xlfn.XLOOKUP(tbl_PV_Milestones[[#This Row],[Work ID]],tbl_PV_Meta[Work ID '#],tbl_PV_Meta[Project Manager/Owner],,0)</f>
        <v>Project Manager 25</v>
      </c>
      <c r="AH1581" s="6"/>
    </row>
    <row r="1582" spans="4:34" x14ac:dyDescent="0.25">
      <c r="D1582" s="6" t="s">
        <v>806</v>
      </c>
      <c r="E1582" s="6" t="s">
        <v>503</v>
      </c>
      <c r="F1582" s="6" t="s">
        <v>1753</v>
      </c>
      <c r="G1582" s="6" t="s">
        <v>562</v>
      </c>
      <c r="H1582" s="6" t="s">
        <v>505</v>
      </c>
      <c r="I1582" s="6" t="s">
        <v>522</v>
      </c>
      <c r="J1582" s="6" t="s">
        <v>806</v>
      </c>
      <c r="K1582" s="6" t="s">
        <v>36</v>
      </c>
      <c r="L1582" s="6" t="s">
        <v>53</v>
      </c>
      <c r="M1582" s="43"/>
      <c r="N1582" s="44" t="s">
        <v>1979</v>
      </c>
      <c r="O1582" s="39">
        <v>45544.708333333299</v>
      </c>
      <c r="P1582" s="39">
        <v>45544.708333333299</v>
      </c>
      <c r="Q1582" s="6">
        <v>0</v>
      </c>
      <c r="R1582" s="6">
        <v>0</v>
      </c>
      <c r="S1582" s="45" t="e">
        <f>_xlfn.CONCAT(#REF!,TRIM(tbl_PV_Milestones[[#This Row],[Milestone Description]]))</f>
        <v>#REF!</v>
      </c>
      <c r="T1582" s="84" t="str">
        <f>IF(COUNTIF(tbl_PV_Milestones[UID],tbl_PV_Milestones[[#This Row],[UID]])&gt;1,"Duplicate","")</f>
        <v>Duplicate</v>
      </c>
      <c r="U1582" s="42" t="str">
        <f>_xlfn.XLOOKUP(tbl_PV_Milestones[[#This Row],[Work ID]],tbl_PV_Meta[Work ID '#],tbl_PV_Meta[Sub-Portfolio])</f>
        <v>Sub-Portfolio 8</v>
      </c>
      <c r="V1582" s="41">
        <f>IF(MONTH(tbl_PV_Milestones[[#This Row],[Baseline Date]])&lt;7,YEAR(tbl_PV_Milestones[[#This Row],[Baseline Date]]),YEAR(tbl_PV_Milestones[[#This Row],[Baseline Date]])+1)</f>
        <v>2025</v>
      </c>
      <c r="W1582" s="41">
        <f>IF(MONTH(tbl_PV_Milestones[[#This Row],[Actual/Schedule Finish]])&lt;7,YEAR(tbl_PV_Milestones[[#This Row],[Actual/Schedule Finish]]),YEAR(tbl_PV_Milestones[[#This Row],[Actual/Schedule Finish]])+1)</f>
        <v>2025</v>
      </c>
      <c r="X1582" s="41" t="str">
        <f>IF(OR(tbl_PV_Milestones[[#This Row],[Project Status]]="Completed",tbl_PV_Milestones[[#This Row],[Project Status]]="Assumed Completed"),"Yes","No")</f>
        <v>Yes</v>
      </c>
      <c r="Y1582" s="41">
        <f>IF(tbl_PV_Milestones[[#This Row],[Baseline Date]]="",1,0)</f>
        <v>0</v>
      </c>
      <c r="Z1582" s="41">
        <f>IF(tbl_PV_Milestones[[#This Row],[Baseline Date]]&lt;PV_Meta!$B$7,1,0)</f>
        <v>1</v>
      </c>
      <c r="AA1582" s="41">
        <f>IF(tbl_PV_Milestones[[#This Row],[Complete]]="Yes",1,0)</f>
        <v>1</v>
      </c>
      <c r="AB1582" s="41">
        <f>IF(AND(tbl_PV_Milestones[[#This Row],[BL FY]]=2025,tbl_PV_Milestones[[#This Row],[Baseline Date]]&lt;PV_Meta!$B$7),1,0)</f>
        <v>1</v>
      </c>
      <c r="AC1582" s="41">
        <f>IF(AND(tbl_PV_Milestones[[#This Row],[Planned YTD]]=1,tbl_PV_Milestones[[#This Row],[Complete]]="Yes"),1,0)</f>
        <v>1</v>
      </c>
      <c r="AD1582" s="41">
        <f>IF(AND(tbl_PV_Milestones[[#This Row],[Actual/Schedule Finish]]&lt;PV_Meta!$B$7,tbl_PV_Milestones[[#This Row],[Complete]]="No",tbl_PV_Milestones[[#This Row],[Project Status]]&lt;&gt;"On Hold"),1,0)</f>
        <v>0</v>
      </c>
      <c r="AE1582" s="41">
        <f>IF(AND(tbl_PV_Milestones[[#This Row],[Actual/Schedule Finish]]&gt;tbl_PV_Milestones[[#This Row],[Baseline Date]],tbl_PV_Milestones[[#This Row],[Complete]]="No",tbl_PV_Milestones[[#This Row],[Project Status]]&lt;&gt;"On Hold",tbl_PV_Milestones[[#This Row],[Overdue]]=0,tbl_PV_Milestones[[#This Row],[To be Baselined]]&lt;&gt;1),1,0)</f>
        <v>0</v>
      </c>
      <c r="AF1582" s="41">
        <f>IF(AND(tbl_PV_Milestones[[#This Row],[BL FY]]=2025,tbl_PV_Milestones[[#This Row],[Finish FY]]&gt;2025),1,0)</f>
        <v>0</v>
      </c>
      <c r="AG1582" s="56" t="str">
        <f>_xlfn.XLOOKUP(tbl_PV_Milestones[[#This Row],[Work ID]],tbl_PV_Meta[Work ID '#],tbl_PV_Meta[Project Manager/Owner],,0)</f>
        <v>Project Manager 25</v>
      </c>
      <c r="AH1582" s="6"/>
    </row>
    <row r="1583" spans="4:34" x14ac:dyDescent="0.25">
      <c r="D1583" s="6" t="s">
        <v>806</v>
      </c>
      <c r="E1583" s="6" t="s">
        <v>503</v>
      </c>
      <c r="F1583" s="6" t="s">
        <v>1753</v>
      </c>
      <c r="G1583" s="6" t="s">
        <v>563</v>
      </c>
      <c r="H1583" s="6" t="s">
        <v>505</v>
      </c>
      <c r="I1583" s="6" t="s">
        <v>522</v>
      </c>
      <c r="J1583" s="6" t="s">
        <v>806</v>
      </c>
      <c r="K1583" s="6" t="s">
        <v>36</v>
      </c>
      <c r="L1583" s="6" t="s">
        <v>53</v>
      </c>
      <c r="M1583" s="43"/>
      <c r="N1583" s="44" t="s">
        <v>1979</v>
      </c>
      <c r="O1583" s="39">
        <v>45545.708333333299</v>
      </c>
      <c r="P1583" s="39">
        <v>45545.708333333299</v>
      </c>
      <c r="Q1583" s="6">
        <v>0</v>
      </c>
      <c r="R1583" s="6">
        <v>0</v>
      </c>
      <c r="S1583" s="45" t="e">
        <f>_xlfn.CONCAT(#REF!,TRIM(tbl_PV_Milestones[[#This Row],[Milestone Description]]))</f>
        <v>#REF!</v>
      </c>
      <c r="T1583" s="84" t="str">
        <f>IF(COUNTIF(tbl_PV_Milestones[UID],tbl_PV_Milestones[[#This Row],[UID]])&gt;1,"Duplicate","")</f>
        <v>Duplicate</v>
      </c>
      <c r="U1583" s="42" t="str">
        <f>_xlfn.XLOOKUP(tbl_PV_Milestones[[#This Row],[Work ID]],tbl_PV_Meta[Work ID '#],tbl_PV_Meta[Sub-Portfolio])</f>
        <v>Sub-Portfolio 8</v>
      </c>
      <c r="V1583" s="41">
        <f>IF(MONTH(tbl_PV_Milestones[[#This Row],[Baseline Date]])&lt;7,YEAR(tbl_PV_Milestones[[#This Row],[Baseline Date]]),YEAR(tbl_PV_Milestones[[#This Row],[Baseline Date]])+1)</f>
        <v>2025</v>
      </c>
      <c r="W1583" s="41">
        <f>IF(MONTH(tbl_PV_Milestones[[#This Row],[Actual/Schedule Finish]])&lt;7,YEAR(tbl_PV_Milestones[[#This Row],[Actual/Schedule Finish]]),YEAR(tbl_PV_Milestones[[#This Row],[Actual/Schedule Finish]])+1)</f>
        <v>2025</v>
      </c>
      <c r="X1583" s="41" t="str">
        <f>IF(OR(tbl_PV_Milestones[[#This Row],[Project Status]]="Completed",tbl_PV_Milestones[[#This Row],[Project Status]]="Assumed Completed"),"Yes","No")</f>
        <v>Yes</v>
      </c>
      <c r="Y1583" s="41">
        <f>IF(tbl_PV_Milestones[[#This Row],[Baseline Date]]="",1,0)</f>
        <v>0</v>
      </c>
      <c r="Z1583" s="41">
        <f>IF(tbl_PV_Milestones[[#This Row],[Baseline Date]]&lt;PV_Meta!$B$7,1,0)</f>
        <v>1</v>
      </c>
      <c r="AA1583" s="41">
        <f>IF(tbl_PV_Milestones[[#This Row],[Complete]]="Yes",1,0)</f>
        <v>1</v>
      </c>
      <c r="AB1583" s="41">
        <f>IF(AND(tbl_PV_Milestones[[#This Row],[BL FY]]=2025,tbl_PV_Milestones[[#This Row],[Baseline Date]]&lt;PV_Meta!$B$7),1,0)</f>
        <v>1</v>
      </c>
      <c r="AC1583" s="41">
        <f>IF(AND(tbl_PV_Milestones[[#This Row],[Planned YTD]]=1,tbl_PV_Milestones[[#This Row],[Complete]]="Yes"),1,0)</f>
        <v>1</v>
      </c>
      <c r="AD1583" s="41">
        <f>IF(AND(tbl_PV_Milestones[[#This Row],[Actual/Schedule Finish]]&lt;PV_Meta!$B$7,tbl_PV_Milestones[[#This Row],[Complete]]="No",tbl_PV_Milestones[[#This Row],[Project Status]]&lt;&gt;"On Hold"),1,0)</f>
        <v>0</v>
      </c>
      <c r="AE1583" s="41">
        <f>IF(AND(tbl_PV_Milestones[[#This Row],[Actual/Schedule Finish]]&gt;tbl_PV_Milestones[[#This Row],[Baseline Date]],tbl_PV_Milestones[[#This Row],[Complete]]="No",tbl_PV_Milestones[[#This Row],[Project Status]]&lt;&gt;"On Hold",tbl_PV_Milestones[[#This Row],[Overdue]]=0,tbl_PV_Milestones[[#This Row],[To be Baselined]]&lt;&gt;1),1,0)</f>
        <v>0</v>
      </c>
      <c r="AF1583" s="41">
        <f>IF(AND(tbl_PV_Milestones[[#This Row],[BL FY]]=2025,tbl_PV_Milestones[[#This Row],[Finish FY]]&gt;2025),1,0)</f>
        <v>0</v>
      </c>
      <c r="AG1583" s="56" t="str">
        <f>_xlfn.XLOOKUP(tbl_PV_Milestones[[#This Row],[Work ID]],tbl_PV_Meta[Work ID '#],tbl_PV_Meta[Project Manager/Owner],,0)</f>
        <v>Project Manager 25</v>
      </c>
      <c r="AH1583" s="6"/>
    </row>
    <row r="1584" spans="4:34" x14ac:dyDescent="0.25">
      <c r="D1584" s="6" t="s">
        <v>806</v>
      </c>
      <c r="E1584" s="6" t="s">
        <v>503</v>
      </c>
      <c r="F1584" s="6" t="s">
        <v>1753</v>
      </c>
      <c r="G1584" s="6" t="s">
        <v>564</v>
      </c>
      <c r="H1584" s="6" t="s">
        <v>505</v>
      </c>
      <c r="I1584" s="6" t="s">
        <v>522</v>
      </c>
      <c r="J1584" s="6" t="s">
        <v>806</v>
      </c>
      <c r="K1584" s="6" t="s">
        <v>36</v>
      </c>
      <c r="L1584" s="6" t="s">
        <v>53</v>
      </c>
      <c r="M1584" s="43"/>
      <c r="N1584" s="44" t="s">
        <v>1979</v>
      </c>
      <c r="O1584" s="39">
        <v>45546.708333333299</v>
      </c>
      <c r="P1584" s="39">
        <v>45546.708333333299</v>
      </c>
      <c r="Q1584" s="6">
        <v>0</v>
      </c>
      <c r="R1584" s="6">
        <v>0</v>
      </c>
      <c r="S1584" s="45" t="e">
        <f>_xlfn.CONCAT(#REF!,TRIM(tbl_PV_Milestones[[#This Row],[Milestone Description]]))</f>
        <v>#REF!</v>
      </c>
      <c r="T1584" s="84" t="str">
        <f>IF(COUNTIF(tbl_PV_Milestones[UID],tbl_PV_Milestones[[#This Row],[UID]])&gt;1,"Duplicate","")</f>
        <v>Duplicate</v>
      </c>
      <c r="U1584" s="42" t="str">
        <f>_xlfn.XLOOKUP(tbl_PV_Milestones[[#This Row],[Work ID]],tbl_PV_Meta[Work ID '#],tbl_PV_Meta[Sub-Portfolio])</f>
        <v>Sub-Portfolio 8</v>
      </c>
      <c r="V1584" s="41">
        <f>IF(MONTH(tbl_PV_Milestones[[#This Row],[Baseline Date]])&lt;7,YEAR(tbl_PV_Milestones[[#This Row],[Baseline Date]]),YEAR(tbl_PV_Milestones[[#This Row],[Baseline Date]])+1)</f>
        <v>2025</v>
      </c>
      <c r="W1584" s="41">
        <f>IF(MONTH(tbl_PV_Milestones[[#This Row],[Actual/Schedule Finish]])&lt;7,YEAR(tbl_PV_Milestones[[#This Row],[Actual/Schedule Finish]]),YEAR(tbl_PV_Milestones[[#This Row],[Actual/Schedule Finish]])+1)</f>
        <v>2025</v>
      </c>
      <c r="X1584" s="41" t="str">
        <f>IF(OR(tbl_PV_Milestones[[#This Row],[Project Status]]="Completed",tbl_PV_Milestones[[#This Row],[Project Status]]="Assumed Completed"),"Yes","No")</f>
        <v>Yes</v>
      </c>
      <c r="Y1584" s="41">
        <f>IF(tbl_PV_Milestones[[#This Row],[Baseline Date]]="",1,0)</f>
        <v>0</v>
      </c>
      <c r="Z1584" s="41">
        <f>IF(tbl_PV_Milestones[[#This Row],[Baseline Date]]&lt;PV_Meta!$B$7,1,0)</f>
        <v>1</v>
      </c>
      <c r="AA1584" s="41">
        <f>IF(tbl_PV_Milestones[[#This Row],[Complete]]="Yes",1,0)</f>
        <v>1</v>
      </c>
      <c r="AB1584" s="41">
        <f>IF(AND(tbl_PV_Milestones[[#This Row],[BL FY]]=2025,tbl_PV_Milestones[[#This Row],[Baseline Date]]&lt;PV_Meta!$B$7),1,0)</f>
        <v>1</v>
      </c>
      <c r="AC1584" s="41">
        <f>IF(AND(tbl_PV_Milestones[[#This Row],[Planned YTD]]=1,tbl_PV_Milestones[[#This Row],[Complete]]="Yes"),1,0)</f>
        <v>1</v>
      </c>
      <c r="AD1584" s="41">
        <f>IF(AND(tbl_PV_Milestones[[#This Row],[Actual/Schedule Finish]]&lt;PV_Meta!$B$7,tbl_PV_Milestones[[#This Row],[Complete]]="No",tbl_PV_Milestones[[#This Row],[Project Status]]&lt;&gt;"On Hold"),1,0)</f>
        <v>0</v>
      </c>
      <c r="AE1584" s="41">
        <f>IF(AND(tbl_PV_Milestones[[#This Row],[Actual/Schedule Finish]]&gt;tbl_PV_Milestones[[#This Row],[Baseline Date]],tbl_PV_Milestones[[#This Row],[Complete]]="No",tbl_PV_Milestones[[#This Row],[Project Status]]&lt;&gt;"On Hold",tbl_PV_Milestones[[#This Row],[Overdue]]=0,tbl_PV_Milestones[[#This Row],[To be Baselined]]&lt;&gt;1),1,0)</f>
        <v>0</v>
      </c>
      <c r="AF1584" s="41">
        <f>IF(AND(tbl_PV_Milestones[[#This Row],[BL FY]]=2025,tbl_PV_Milestones[[#This Row],[Finish FY]]&gt;2025),1,0)</f>
        <v>0</v>
      </c>
      <c r="AG1584" s="56" t="str">
        <f>_xlfn.XLOOKUP(tbl_PV_Milestones[[#This Row],[Work ID]],tbl_PV_Meta[Work ID '#],tbl_PV_Meta[Project Manager/Owner],,0)</f>
        <v>Project Manager 25</v>
      </c>
      <c r="AH1584" s="6"/>
    </row>
    <row r="1585" spans="4:34" x14ac:dyDescent="0.25">
      <c r="D1585" s="6" t="s">
        <v>806</v>
      </c>
      <c r="E1585" s="6" t="s">
        <v>503</v>
      </c>
      <c r="F1585" s="6" t="s">
        <v>1753</v>
      </c>
      <c r="G1585" s="6" t="s">
        <v>565</v>
      </c>
      <c r="H1585" s="6" t="s">
        <v>519</v>
      </c>
      <c r="I1585" s="6" t="s">
        <v>522</v>
      </c>
      <c r="J1585" s="6" t="s">
        <v>806</v>
      </c>
      <c r="K1585" s="6" t="s">
        <v>36</v>
      </c>
      <c r="L1585" s="6" t="s">
        <v>53</v>
      </c>
      <c r="M1585" s="43"/>
      <c r="N1585" s="44" t="s">
        <v>1979</v>
      </c>
      <c r="O1585" s="39">
        <v>45547.708333333299</v>
      </c>
      <c r="P1585" s="39">
        <v>45547.708333333299</v>
      </c>
      <c r="Q1585" s="6">
        <v>0</v>
      </c>
      <c r="R1585" s="6">
        <v>0</v>
      </c>
      <c r="S1585" s="45" t="e">
        <f>_xlfn.CONCAT(#REF!,TRIM(tbl_PV_Milestones[[#This Row],[Milestone Description]]))</f>
        <v>#REF!</v>
      </c>
      <c r="T1585" s="84" t="str">
        <f>IF(COUNTIF(tbl_PV_Milestones[UID],tbl_PV_Milestones[[#This Row],[UID]])&gt;1,"Duplicate","")</f>
        <v>Duplicate</v>
      </c>
      <c r="U1585" s="42" t="str">
        <f>_xlfn.XLOOKUP(tbl_PV_Milestones[[#This Row],[Work ID]],tbl_PV_Meta[Work ID '#],tbl_PV_Meta[Sub-Portfolio])</f>
        <v>Sub-Portfolio 8</v>
      </c>
      <c r="V1585" s="41">
        <f>IF(MONTH(tbl_PV_Milestones[[#This Row],[Baseline Date]])&lt;7,YEAR(tbl_PV_Milestones[[#This Row],[Baseline Date]]),YEAR(tbl_PV_Milestones[[#This Row],[Baseline Date]])+1)</f>
        <v>2025</v>
      </c>
      <c r="W1585" s="41">
        <f>IF(MONTH(tbl_PV_Milestones[[#This Row],[Actual/Schedule Finish]])&lt;7,YEAR(tbl_PV_Milestones[[#This Row],[Actual/Schedule Finish]]),YEAR(tbl_PV_Milestones[[#This Row],[Actual/Schedule Finish]])+1)</f>
        <v>2025</v>
      </c>
      <c r="X1585" s="41" t="str">
        <f>IF(OR(tbl_PV_Milestones[[#This Row],[Project Status]]="Completed",tbl_PV_Milestones[[#This Row],[Project Status]]="Assumed Completed"),"Yes","No")</f>
        <v>Yes</v>
      </c>
      <c r="Y1585" s="41">
        <f>IF(tbl_PV_Milestones[[#This Row],[Baseline Date]]="",1,0)</f>
        <v>0</v>
      </c>
      <c r="Z1585" s="41">
        <f>IF(tbl_PV_Milestones[[#This Row],[Baseline Date]]&lt;PV_Meta!$B$7,1,0)</f>
        <v>1</v>
      </c>
      <c r="AA1585" s="41">
        <f>IF(tbl_PV_Milestones[[#This Row],[Complete]]="Yes",1,0)</f>
        <v>1</v>
      </c>
      <c r="AB1585" s="41">
        <f>IF(AND(tbl_PV_Milestones[[#This Row],[BL FY]]=2025,tbl_PV_Milestones[[#This Row],[Baseline Date]]&lt;PV_Meta!$B$7),1,0)</f>
        <v>1</v>
      </c>
      <c r="AC1585" s="41">
        <f>IF(AND(tbl_PV_Milestones[[#This Row],[Planned YTD]]=1,tbl_PV_Milestones[[#This Row],[Complete]]="Yes"),1,0)</f>
        <v>1</v>
      </c>
      <c r="AD1585" s="41">
        <f>IF(AND(tbl_PV_Milestones[[#This Row],[Actual/Schedule Finish]]&lt;PV_Meta!$B$7,tbl_PV_Milestones[[#This Row],[Complete]]="No",tbl_PV_Milestones[[#This Row],[Project Status]]&lt;&gt;"On Hold"),1,0)</f>
        <v>0</v>
      </c>
      <c r="AE1585" s="41">
        <f>IF(AND(tbl_PV_Milestones[[#This Row],[Actual/Schedule Finish]]&gt;tbl_PV_Milestones[[#This Row],[Baseline Date]],tbl_PV_Milestones[[#This Row],[Complete]]="No",tbl_PV_Milestones[[#This Row],[Project Status]]&lt;&gt;"On Hold",tbl_PV_Milestones[[#This Row],[Overdue]]=0,tbl_PV_Milestones[[#This Row],[To be Baselined]]&lt;&gt;1),1,0)</f>
        <v>0</v>
      </c>
      <c r="AF1585" s="41">
        <f>IF(AND(tbl_PV_Milestones[[#This Row],[BL FY]]=2025,tbl_PV_Milestones[[#This Row],[Finish FY]]&gt;2025),1,0)</f>
        <v>0</v>
      </c>
      <c r="AG1585" s="56" t="str">
        <f>_xlfn.XLOOKUP(tbl_PV_Milestones[[#This Row],[Work ID]],tbl_PV_Meta[Work ID '#],tbl_PV_Meta[Project Manager/Owner],,0)</f>
        <v>Project Manager 25</v>
      </c>
      <c r="AH1585" s="6"/>
    </row>
    <row r="1586" spans="4:34" x14ac:dyDescent="0.25">
      <c r="D1586" s="6" t="s">
        <v>806</v>
      </c>
      <c r="E1586" s="6" t="s">
        <v>503</v>
      </c>
      <c r="F1586" s="6" t="s">
        <v>1753</v>
      </c>
      <c r="G1586" s="6" t="s">
        <v>738</v>
      </c>
      <c r="H1586" s="6" t="s">
        <v>505</v>
      </c>
      <c r="I1586" s="6" t="s">
        <v>522</v>
      </c>
      <c r="J1586" s="6" t="s">
        <v>806</v>
      </c>
      <c r="K1586" s="6" t="s">
        <v>36</v>
      </c>
      <c r="L1586" s="6" t="s">
        <v>53</v>
      </c>
      <c r="M1586" s="43"/>
      <c r="N1586" s="44" t="s">
        <v>1979</v>
      </c>
      <c r="O1586" s="39">
        <v>45574.708333333299</v>
      </c>
      <c r="P1586" s="39">
        <v>45574.708333333299</v>
      </c>
      <c r="Q1586" s="6">
        <v>0</v>
      </c>
      <c r="R1586" s="6">
        <v>0</v>
      </c>
      <c r="S1586" s="45" t="e">
        <f>_xlfn.CONCAT(#REF!,TRIM(tbl_PV_Milestones[[#This Row],[Milestone Description]]))</f>
        <v>#REF!</v>
      </c>
      <c r="T1586" s="84" t="str">
        <f>IF(COUNTIF(tbl_PV_Milestones[UID],tbl_PV_Milestones[[#This Row],[UID]])&gt;1,"Duplicate","")</f>
        <v>Duplicate</v>
      </c>
      <c r="U1586" s="42" t="str">
        <f>_xlfn.XLOOKUP(tbl_PV_Milestones[[#This Row],[Work ID]],tbl_PV_Meta[Work ID '#],tbl_PV_Meta[Sub-Portfolio])</f>
        <v>Sub-Portfolio 8</v>
      </c>
      <c r="V1586" s="41">
        <f>IF(MONTH(tbl_PV_Milestones[[#This Row],[Baseline Date]])&lt;7,YEAR(tbl_PV_Milestones[[#This Row],[Baseline Date]]),YEAR(tbl_PV_Milestones[[#This Row],[Baseline Date]])+1)</f>
        <v>2025</v>
      </c>
      <c r="W1586" s="41">
        <f>IF(MONTH(tbl_PV_Milestones[[#This Row],[Actual/Schedule Finish]])&lt;7,YEAR(tbl_PV_Milestones[[#This Row],[Actual/Schedule Finish]]),YEAR(tbl_PV_Milestones[[#This Row],[Actual/Schedule Finish]])+1)</f>
        <v>2025</v>
      </c>
      <c r="X1586" s="41" t="str">
        <f>IF(OR(tbl_PV_Milestones[[#This Row],[Project Status]]="Completed",tbl_PV_Milestones[[#This Row],[Project Status]]="Assumed Completed"),"Yes","No")</f>
        <v>Yes</v>
      </c>
      <c r="Y1586" s="41">
        <f>IF(tbl_PV_Milestones[[#This Row],[Baseline Date]]="",1,0)</f>
        <v>0</v>
      </c>
      <c r="Z1586" s="41">
        <f>IF(tbl_PV_Milestones[[#This Row],[Baseline Date]]&lt;PV_Meta!$B$7,1,0)</f>
        <v>1</v>
      </c>
      <c r="AA1586" s="41">
        <f>IF(tbl_PV_Milestones[[#This Row],[Complete]]="Yes",1,0)</f>
        <v>1</v>
      </c>
      <c r="AB1586" s="41">
        <f>IF(AND(tbl_PV_Milestones[[#This Row],[BL FY]]=2025,tbl_PV_Milestones[[#This Row],[Baseline Date]]&lt;PV_Meta!$B$7),1,0)</f>
        <v>1</v>
      </c>
      <c r="AC1586" s="41">
        <f>IF(AND(tbl_PV_Milestones[[#This Row],[Planned YTD]]=1,tbl_PV_Milestones[[#This Row],[Complete]]="Yes"),1,0)</f>
        <v>1</v>
      </c>
      <c r="AD1586" s="41">
        <f>IF(AND(tbl_PV_Milestones[[#This Row],[Actual/Schedule Finish]]&lt;PV_Meta!$B$7,tbl_PV_Milestones[[#This Row],[Complete]]="No",tbl_PV_Milestones[[#This Row],[Project Status]]&lt;&gt;"On Hold"),1,0)</f>
        <v>0</v>
      </c>
      <c r="AE1586" s="41">
        <f>IF(AND(tbl_PV_Milestones[[#This Row],[Actual/Schedule Finish]]&gt;tbl_PV_Milestones[[#This Row],[Baseline Date]],tbl_PV_Milestones[[#This Row],[Complete]]="No",tbl_PV_Milestones[[#This Row],[Project Status]]&lt;&gt;"On Hold",tbl_PV_Milestones[[#This Row],[Overdue]]=0,tbl_PV_Milestones[[#This Row],[To be Baselined]]&lt;&gt;1),1,0)</f>
        <v>0</v>
      </c>
      <c r="AF1586" s="41">
        <f>IF(AND(tbl_PV_Milestones[[#This Row],[BL FY]]=2025,tbl_PV_Milestones[[#This Row],[Finish FY]]&gt;2025),1,0)</f>
        <v>0</v>
      </c>
      <c r="AG1586" s="56" t="str">
        <f>_xlfn.XLOOKUP(tbl_PV_Milestones[[#This Row],[Work ID]],tbl_PV_Meta[Work ID '#],tbl_PV_Meta[Project Manager/Owner],,0)</f>
        <v>Project Manager 25</v>
      </c>
      <c r="AH1586" s="6"/>
    </row>
    <row r="1587" spans="4:34" x14ac:dyDescent="0.25">
      <c r="D1587" s="6" t="s">
        <v>806</v>
      </c>
      <c r="E1587" s="6" t="s">
        <v>503</v>
      </c>
      <c r="F1587" s="6" t="s">
        <v>1753</v>
      </c>
      <c r="G1587" s="6" t="s">
        <v>630</v>
      </c>
      <c r="H1587" s="6" t="s">
        <v>505</v>
      </c>
      <c r="I1587" s="6" t="s">
        <v>522</v>
      </c>
      <c r="J1587" s="6" t="s">
        <v>806</v>
      </c>
      <c r="K1587" s="6" t="s">
        <v>36</v>
      </c>
      <c r="L1587" s="6" t="s">
        <v>53</v>
      </c>
      <c r="M1587" s="43"/>
      <c r="N1587" s="44" t="s">
        <v>1979</v>
      </c>
      <c r="O1587" s="39">
        <v>45569.708333333299</v>
      </c>
      <c r="P1587" s="39">
        <v>45569.708333333299</v>
      </c>
      <c r="Q1587" s="6">
        <v>0</v>
      </c>
      <c r="R1587" s="6">
        <v>0</v>
      </c>
      <c r="S1587" s="45" t="e">
        <f>_xlfn.CONCAT(#REF!,TRIM(tbl_PV_Milestones[[#This Row],[Milestone Description]]))</f>
        <v>#REF!</v>
      </c>
      <c r="T1587" s="84" t="str">
        <f>IF(COUNTIF(tbl_PV_Milestones[UID],tbl_PV_Milestones[[#This Row],[UID]])&gt;1,"Duplicate","")</f>
        <v>Duplicate</v>
      </c>
      <c r="U1587" s="42" t="str">
        <f>_xlfn.XLOOKUP(tbl_PV_Milestones[[#This Row],[Work ID]],tbl_PV_Meta[Work ID '#],tbl_PV_Meta[Sub-Portfolio])</f>
        <v>Sub-Portfolio 8</v>
      </c>
      <c r="V1587" s="41">
        <f>IF(MONTH(tbl_PV_Milestones[[#This Row],[Baseline Date]])&lt;7,YEAR(tbl_PV_Milestones[[#This Row],[Baseline Date]]),YEAR(tbl_PV_Milestones[[#This Row],[Baseline Date]])+1)</f>
        <v>2025</v>
      </c>
      <c r="W1587" s="41">
        <f>IF(MONTH(tbl_PV_Milestones[[#This Row],[Actual/Schedule Finish]])&lt;7,YEAR(tbl_PV_Milestones[[#This Row],[Actual/Schedule Finish]]),YEAR(tbl_PV_Milestones[[#This Row],[Actual/Schedule Finish]])+1)</f>
        <v>2025</v>
      </c>
      <c r="X1587" s="41" t="str">
        <f>IF(OR(tbl_PV_Milestones[[#This Row],[Project Status]]="Completed",tbl_PV_Milestones[[#This Row],[Project Status]]="Assumed Completed"),"Yes","No")</f>
        <v>Yes</v>
      </c>
      <c r="Y1587" s="41">
        <f>IF(tbl_PV_Milestones[[#This Row],[Baseline Date]]="",1,0)</f>
        <v>0</v>
      </c>
      <c r="Z1587" s="41">
        <f>IF(tbl_PV_Milestones[[#This Row],[Baseline Date]]&lt;PV_Meta!$B$7,1,0)</f>
        <v>1</v>
      </c>
      <c r="AA1587" s="41">
        <f>IF(tbl_PV_Milestones[[#This Row],[Complete]]="Yes",1,0)</f>
        <v>1</v>
      </c>
      <c r="AB1587" s="41">
        <f>IF(AND(tbl_PV_Milestones[[#This Row],[BL FY]]=2025,tbl_PV_Milestones[[#This Row],[Baseline Date]]&lt;PV_Meta!$B$7),1,0)</f>
        <v>1</v>
      </c>
      <c r="AC1587" s="41">
        <f>IF(AND(tbl_PV_Milestones[[#This Row],[Planned YTD]]=1,tbl_PV_Milestones[[#This Row],[Complete]]="Yes"),1,0)</f>
        <v>1</v>
      </c>
      <c r="AD1587" s="41">
        <f>IF(AND(tbl_PV_Milestones[[#This Row],[Actual/Schedule Finish]]&lt;PV_Meta!$B$7,tbl_PV_Milestones[[#This Row],[Complete]]="No",tbl_PV_Milestones[[#This Row],[Project Status]]&lt;&gt;"On Hold"),1,0)</f>
        <v>0</v>
      </c>
      <c r="AE1587" s="41">
        <f>IF(AND(tbl_PV_Milestones[[#This Row],[Actual/Schedule Finish]]&gt;tbl_PV_Milestones[[#This Row],[Baseline Date]],tbl_PV_Milestones[[#This Row],[Complete]]="No",tbl_PV_Milestones[[#This Row],[Project Status]]&lt;&gt;"On Hold",tbl_PV_Milestones[[#This Row],[Overdue]]=0,tbl_PV_Milestones[[#This Row],[To be Baselined]]&lt;&gt;1),1,0)</f>
        <v>0</v>
      </c>
      <c r="AF1587" s="41">
        <f>IF(AND(tbl_PV_Milestones[[#This Row],[BL FY]]=2025,tbl_PV_Milestones[[#This Row],[Finish FY]]&gt;2025),1,0)</f>
        <v>0</v>
      </c>
      <c r="AG1587" s="56" t="str">
        <f>_xlfn.XLOOKUP(tbl_PV_Milestones[[#This Row],[Work ID]],tbl_PV_Meta[Work ID '#],tbl_PV_Meta[Project Manager/Owner],,0)</f>
        <v>Project Manager 25</v>
      </c>
      <c r="AH1587" s="6"/>
    </row>
    <row r="1588" spans="4:34" x14ac:dyDescent="0.25">
      <c r="D1588" s="6" t="s">
        <v>806</v>
      </c>
      <c r="E1588" s="6" t="s">
        <v>503</v>
      </c>
      <c r="F1588" s="6" t="s">
        <v>1753</v>
      </c>
      <c r="G1588" s="6" t="s">
        <v>521</v>
      </c>
      <c r="H1588" s="6" t="s">
        <v>505</v>
      </c>
      <c r="I1588" s="6" t="s">
        <v>522</v>
      </c>
      <c r="J1588" s="6" t="s">
        <v>806</v>
      </c>
      <c r="K1588" s="6" t="s">
        <v>36</v>
      </c>
      <c r="L1588" s="6" t="s">
        <v>53</v>
      </c>
      <c r="M1588" s="43"/>
      <c r="N1588" s="44" t="s">
        <v>1979</v>
      </c>
      <c r="O1588" s="39">
        <v>45569.708333333299</v>
      </c>
      <c r="P1588" s="39">
        <v>45569.708333333299</v>
      </c>
      <c r="Q1588" s="6">
        <v>0</v>
      </c>
      <c r="R1588" s="6">
        <v>0</v>
      </c>
      <c r="S1588" s="45" t="e">
        <f>_xlfn.CONCAT(#REF!,TRIM(tbl_PV_Milestones[[#This Row],[Milestone Description]]))</f>
        <v>#REF!</v>
      </c>
      <c r="T1588" s="84" t="str">
        <f>IF(COUNTIF(tbl_PV_Milestones[UID],tbl_PV_Milestones[[#This Row],[UID]])&gt;1,"Duplicate","")</f>
        <v>Duplicate</v>
      </c>
      <c r="U1588" s="42" t="str">
        <f>_xlfn.XLOOKUP(tbl_PV_Milestones[[#This Row],[Work ID]],tbl_PV_Meta[Work ID '#],tbl_PV_Meta[Sub-Portfolio])</f>
        <v>Sub-Portfolio 8</v>
      </c>
      <c r="V1588" s="41">
        <f>IF(MONTH(tbl_PV_Milestones[[#This Row],[Baseline Date]])&lt;7,YEAR(tbl_PV_Milestones[[#This Row],[Baseline Date]]),YEAR(tbl_PV_Milestones[[#This Row],[Baseline Date]])+1)</f>
        <v>2025</v>
      </c>
      <c r="W1588" s="41">
        <f>IF(MONTH(tbl_PV_Milestones[[#This Row],[Actual/Schedule Finish]])&lt;7,YEAR(tbl_PV_Milestones[[#This Row],[Actual/Schedule Finish]]),YEAR(tbl_PV_Milestones[[#This Row],[Actual/Schedule Finish]])+1)</f>
        <v>2025</v>
      </c>
      <c r="X1588" s="41" t="str">
        <f>IF(OR(tbl_PV_Milestones[[#This Row],[Project Status]]="Completed",tbl_PV_Milestones[[#This Row],[Project Status]]="Assumed Completed"),"Yes","No")</f>
        <v>Yes</v>
      </c>
      <c r="Y1588" s="41">
        <f>IF(tbl_PV_Milestones[[#This Row],[Baseline Date]]="",1,0)</f>
        <v>0</v>
      </c>
      <c r="Z1588" s="41">
        <f>IF(tbl_PV_Milestones[[#This Row],[Baseline Date]]&lt;PV_Meta!$B$7,1,0)</f>
        <v>1</v>
      </c>
      <c r="AA1588" s="41">
        <f>IF(tbl_PV_Milestones[[#This Row],[Complete]]="Yes",1,0)</f>
        <v>1</v>
      </c>
      <c r="AB1588" s="41">
        <f>IF(AND(tbl_PV_Milestones[[#This Row],[BL FY]]=2025,tbl_PV_Milestones[[#This Row],[Baseline Date]]&lt;PV_Meta!$B$7),1,0)</f>
        <v>1</v>
      </c>
      <c r="AC1588" s="41">
        <f>IF(AND(tbl_PV_Milestones[[#This Row],[Planned YTD]]=1,tbl_PV_Milestones[[#This Row],[Complete]]="Yes"),1,0)</f>
        <v>1</v>
      </c>
      <c r="AD1588" s="41">
        <f>IF(AND(tbl_PV_Milestones[[#This Row],[Actual/Schedule Finish]]&lt;PV_Meta!$B$7,tbl_PV_Milestones[[#This Row],[Complete]]="No",tbl_PV_Milestones[[#This Row],[Project Status]]&lt;&gt;"On Hold"),1,0)</f>
        <v>0</v>
      </c>
      <c r="AE1588" s="41">
        <f>IF(AND(tbl_PV_Milestones[[#This Row],[Actual/Schedule Finish]]&gt;tbl_PV_Milestones[[#This Row],[Baseline Date]],tbl_PV_Milestones[[#This Row],[Complete]]="No",tbl_PV_Milestones[[#This Row],[Project Status]]&lt;&gt;"On Hold",tbl_PV_Milestones[[#This Row],[Overdue]]=0,tbl_PV_Milestones[[#This Row],[To be Baselined]]&lt;&gt;1),1,0)</f>
        <v>0</v>
      </c>
      <c r="AF1588" s="41">
        <f>IF(AND(tbl_PV_Milestones[[#This Row],[BL FY]]=2025,tbl_PV_Milestones[[#This Row],[Finish FY]]&gt;2025),1,0)</f>
        <v>0</v>
      </c>
      <c r="AG1588" s="56" t="str">
        <f>_xlfn.XLOOKUP(tbl_PV_Milestones[[#This Row],[Work ID]],tbl_PV_Meta[Work ID '#],tbl_PV_Meta[Project Manager/Owner],,0)</f>
        <v>Project Manager 25</v>
      </c>
      <c r="AH1588" s="6"/>
    </row>
    <row r="1589" spans="4:34" x14ac:dyDescent="0.25">
      <c r="D1589" s="6" t="s">
        <v>806</v>
      </c>
      <c r="E1589" s="6" t="s">
        <v>503</v>
      </c>
      <c r="F1589" s="6" t="s">
        <v>1753</v>
      </c>
      <c r="G1589" s="6" t="s">
        <v>627</v>
      </c>
      <c r="H1589" s="6" t="s">
        <v>505</v>
      </c>
      <c r="I1589" s="6" t="s">
        <v>522</v>
      </c>
      <c r="J1589" s="6" t="s">
        <v>806</v>
      </c>
      <c r="K1589" s="6" t="s">
        <v>36</v>
      </c>
      <c r="L1589" s="6" t="s">
        <v>53</v>
      </c>
      <c r="M1589" s="43"/>
      <c r="N1589" s="44" t="s">
        <v>1979</v>
      </c>
      <c r="O1589" s="39">
        <v>45597.708333333299</v>
      </c>
      <c r="P1589" s="39">
        <v>45597.708333333299</v>
      </c>
      <c r="Q1589" s="6">
        <v>0</v>
      </c>
      <c r="R1589" s="6">
        <v>0</v>
      </c>
      <c r="S1589" s="45" t="e">
        <f>_xlfn.CONCAT(#REF!,TRIM(tbl_PV_Milestones[[#This Row],[Milestone Description]]))</f>
        <v>#REF!</v>
      </c>
      <c r="T1589" s="84" t="str">
        <f>IF(COUNTIF(tbl_PV_Milestones[UID],tbl_PV_Milestones[[#This Row],[UID]])&gt;1,"Duplicate","")</f>
        <v>Duplicate</v>
      </c>
      <c r="U1589" s="42" t="str">
        <f>_xlfn.XLOOKUP(tbl_PV_Milestones[[#This Row],[Work ID]],tbl_PV_Meta[Work ID '#],tbl_PV_Meta[Sub-Portfolio])</f>
        <v>Sub-Portfolio 8</v>
      </c>
      <c r="V1589" s="41">
        <f>IF(MONTH(tbl_PV_Milestones[[#This Row],[Baseline Date]])&lt;7,YEAR(tbl_PV_Milestones[[#This Row],[Baseline Date]]),YEAR(tbl_PV_Milestones[[#This Row],[Baseline Date]])+1)</f>
        <v>2025</v>
      </c>
      <c r="W1589" s="41">
        <f>IF(MONTH(tbl_PV_Milestones[[#This Row],[Actual/Schedule Finish]])&lt;7,YEAR(tbl_PV_Milestones[[#This Row],[Actual/Schedule Finish]]),YEAR(tbl_PV_Milestones[[#This Row],[Actual/Schedule Finish]])+1)</f>
        <v>2025</v>
      </c>
      <c r="X1589" s="41" t="str">
        <f>IF(OR(tbl_PV_Milestones[[#This Row],[Project Status]]="Completed",tbl_PV_Milestones[[#This Row],[Project Status]]="Assumed Completed"),"Yes","No")</f>
        <v>Yes</v>
      </c>
      <c r="Y1589" s="41">
        <f>IF(tbl_PV_Milestones[[#This Row],[Baseline Date]]="",1,0)</f>
        <v>0</v>
      </c>
      <c r="Z1589" s="41">
        <f>IF(tbl_PV_Milestones[[#This Row],[Baseline Date]]&lt;PV_Meta!$B$7,1,0)</f>
        <v>1</v>
      </c>
      <c r="AA1589" s="41">
        <f>IF(tbl_PV_Milestones[[#This Row],[Complete]]="Yes",1,0)</f>
        <v>1</v>
      </c>
      <c r="AB1589" s="41">
        <f>IF(AND(tbl_PV_Milestones[[#This Row],[BL FY]]=2025,tbl_PV_Milestones[[#This Row],[Baseline Date]]&lt;PV_Meta!$B$7),1,0)</f>
        <v>1</v>
      </c>
      <c r="AC1589" s="41">
        <f>IF(AND(tbl_PV_Milestones[[#This Row],[Planned YTD]]=1,tbl_PV_Milestones[[#This Row],[Complete]]="Yes"),1,0)</f>
        <v>1</v>
      </c>
      <c r="AD1589" s="41">
        <f>IF(AND(tbl_PV_Milestones[[#This Row],[Actual/Schedule Finish]]&lt;PV_Meta!$B$7,tbl_PV_Milestones[[#This Row],[Complete]]="No",tbl_PV_Milestones[[#This Row],[Project Status]]&lt;&gt;"On Hold"),1,0)</f>
        <v>0</v>
      </c>
      <c r="AE1589" s="41">
        <f>IF(AND(tbl_PV_Milestones[[#This Row],[Actual/Schedule Finish]]&gt;tbl_PV_Milestones[[#This Row],[Baseline Date]],tbl_PV_Milestones[[#This Row],[Complete]]="No",tbl_PV_Milestones[[#This Row],[Project Status]]&lt;&gt;"On Hold",tbl_PV_Milestones[[#This Row],[Overdue]]=0,tbl_PV_Milestones[[#This Row],[To be Baselined]]&lt;&gt;1),1,0)</f>
        <v>0</v>
      </c>
      <c r="AF1589" s="41">
        <f>IF(AND(tbl_PV_Milestones[[#This Row],[BL FY]]=2025,tbl_PV_Milestones[[#This Row],[Finish FY]]&gt;2025),1,0)</f>
        <v>0</v>
      </c>
      <c r="AG1589" s="56" t="str">
        <f>_xlfn.XLOOKUP(tbl_PV_Milestones[[#This Row],[Work ID]],tbl_PV_Meta[Work ID '#],tbl_PV_Meta[Project Manager/Owner],,0)</f>
        <v>Project Manager 25</v>
      </c>
      <c r="AH1589" s="6"/>
    </row>
    <row r="1590" spans="4:34" x14ac:dyDescent="0.25">
      <c r="D1590" s="6" t="s">
        <v>806</v>
      </c>
      <c r="E1590" s="6" t="s">
        <v>503</v>
      </c>
      <c r="F1590" s="6" t="s">
        <v>1753</v>
      </c>
      <c r="G1590" s="6" t="s">
        <v>566</v>
      </c>
      <c r="H1590" s="6" t="s">
        <v>505</v>
      </c>
      <c r="I1590" s="6" t="s">
        <v>522</v>
      </c>
      <c r="J1590" s="6" t="s">
        <v>806</v>
      </c>
      <c r="K1590" s="6" t="s">
        <v>36</v>
      </c>
      <c r="L1590" s="6" t="s">
        <v>53</v>
      </c>
      <c r="M1590" s="43"/>
      <c r="N1590" s="44" t="s">
        <v>1979</v>
      </c>
      <c r="O1590" s="39">
        <v>45576.708333333299</v>
      </c>
      <c r="P1590" s="39">
        <v>45576.708333333299</v>
      </c>
      <c r="Q1590" s="6">
        <v>0</v>
      </c>
      <c r="R1590" s="6">
        <v>0</v>
      </c>
      <c r="S1590" s="45" t="e">
        <f>_xlfn.CONCAT(#REF!,TRIM(tbl_PV_Milestones[[#This Row],[Milestone Description]]))</f>
        <v>#REF!</v>
      </c>
      <c r="T1590" s="84" t="str">
        <f>IF(COUNTIF(tbl_PV_Milestones[UID],tbl_PV_Milestones[[#This Row],[UID]])&gt;1,"Duplicate","")</f>
        <v>Duplicate</v>
      </c>
      <c r="U1590" s="42" t="str">
        <f>_xlfn.XLOOKUP(tbl_PV_Milestones[[#This Row],[Work ID]],tbl_PV_Meta[Work ID '#],tbl_PV_Meta[Sub-Portfolio])</f>
        <v>Sub-Portfolio 8</v>
      </c>
      <c r="V1590" s="41">
        <f>IF(MONTH(tbl_PV_Milestones[[#This Row],[Baseline Date]])&lt;7,YEAR(tbl_PV_Milestones[[#This Row],[Baseline Date]]),YEAR(tbl_PV_Milestones[[#This Row],[Baseline Date]])+1)</f>
        <v>2025</v>
      </c>
      <c r="W1590" s="41">
        <f>IF(MONTH(tbl_PV_Milestones[[#This Row],[Actual/Schedule Finish]])&lt;7,YEAR(tbl_PV_Milestones[[#This Row],[Actual/Schedule Finish]]),YEAR(tbl_PV_Milestones[[#This Row],[Actual/Schedule Finish]])+1)</f>
        <v>2025</v>
      </c>
      <c r="X1590" s="41" t="str">
        <f>IF(OR(tbl_PV_Milestones[[#This Row],[Project Status]]="Completed",tbl_PV_Milestones[[#This Row],[Project Status]]="Assumed Completed"),"Yes","No")</f>
        <v>Yes</v>
      </c>
      <c r="Y1590" s="41">
        <f>IF(tbl_PV_Milestones[[#This Row],[Baseline Date]]="",1,0)</f>
        <v>0</v>
      </c>
      <c r="Z1590" s="41">
        <f>IF(tbl_PV_Milestones[[#This Row],[Baseline Date]]&lt;PV_Meta!$B$7,1,0)</f>
        <v>1</v>
      </c>
      <c r="AA1590" s="41">
        <f>IF(tbl_PV_Milestones[[#This Row],[Complete]]="Yes",1,0)</f>
        <v>1</v>
      </c>
      <c r="AB1590" s="41">
        <f>IF(AND(tbl_PV_Milestones[[#This Row],[BL FY]]=2025,tbl_PV_Milestones[[#This Row],[Baseline Date]]&lt;PV_Meta!$B$7),1,0)</f>
        <v>1</v>
      </c>
      <c r="AC1590" s="41">
        <f>IF(AND(tbl_PV_Milestones[[#This Row],[Planned YTD]]=1,tbl_PV_Milestones[[#This Row],[Complete]]="Yes"),1,0)</f>
        <v>1</v>
      </c>
      <c r="AD1590" s="41">
        <f>IF(AND(tbl_PV_Milestones[[#This Row],[Actual/Schedule Finish]]&lt;PV_Meta!$B$7,tbl_PV_Milestones[[#This Row],[Complete]]="No",tbl_PV_Milestones[[#This Row],[Project Status]]&lt;&gt;"On Hold"),1,0)</f>
        <v>0</v>
      </c>
      <c r="AE1590" s="41">
        <f>IF(AND(tbl_PV_Milestones[[#This Row],[Actual/Schedule Finish]]&gt;tbl_PV_Milestones[[#This Row],[Baseline Date]],tbl_PV_Milestones[[#This Row],[Complete]]="No",tbl_PV_Milestones[[#This Row],[Project Status]]&lt;&gt;"On Hold",tbl_PV_Milestones[[#This Row],[Overdue]]=0,tbl_PV_Milestones[[#This Row],[To be Baselined]]&lt;&gt;1),1,0)</f>
        <v>0</v>
      </c>
      <c r="AF1590" s="41">
        <f>IF(AND(tbl_PV_Milestones[[#This Row],[BL FY]]=2025,tbl_PV_Milestones[[#This Row],[Finish FY]]&gt;2025),1,0)</f>
        <v>0</v>
      </c>
      <c r="AG1590" s="56" t="str">
        <f>_xlfn.XLOOKUP(tbl_PV_Milestones[[#This Row],[Work ID]],tbl_PV_Meta[Work ID '#],tbl_PV_Meta[Project Manager/Owner],,0)</f>
        <v>Project Manager 25</v>
      </c>
      <c r="AH1590" s="6"/>
    </row>
    <row r="1591" spans="4:34" x14ac:dyDescent="0.25">
      <c r="D1591" s="6" t="s">
        <v>806</v>
      </c>
      <c r="E1591" s="6" t="s">
        <v>503</v>
      </c>
      <c r="F1591" s="6" t="s">
        <v>1753</v>
      </c>
      <c r="G1591" s="6" t="s">
        <v>572</v>
      </c>
      <c r="H1591" s="6" t="s">
        <v>505</v>
      </c>
      <c r="I1591" s="6" t="s">
        <v>522</v>
      </c>
      <c r="J1591" s="6" t="s">
        <v>806</v>
      </c>
      <c r="K1591" s="6" t="s">
        <v>36</v>
      </c>
      <c r="L1591" s="6" t="s">
        <v>53</v>
      </c>
      <c r="M1591" s="43"/>
      <c r="N1591" s="44" t="s">
        <v>1979</v>
      </c>
      <c r="O1591" s="39">
        <v>45611.708333333299</v>
      </c>
      <c r="P1591" s="39">
        <v>45611.708333333299</v>
      </c>
      <c r="Q1591" s="6">
        <v>0</v>
      </c>
      <c r="R1591" s="6">
        <v>0</v>
      </c>
      <c r="S1591" s="45" t="e">
        <f>_xlfn.CONCAT(#REF!,TRIM(tbl_PV_Milestones[[#This Row],[Milestone Description]]))</f>
        <v>#REF!</v>
      </c>
      <c r="T1591" s="84" t="str">
        <f>IF(COUNTIF(tbl_PV_Milestones[UID],tbl_PV_Milestones[[#This Row],[UID]])&gt;1,"Duplicate","")</f>
        <v>Duplicate</v>
      </c>
      <c r="U1591" s="42" t="str">
        <f>_xlfn.XLOOKUP(tbl_PV_Milestones[[#This Row],[Work ID]],tbl_PV_Meta[Work ID '#],tbl_PV_Meta[Sub-Portfolio])</f>
        <v>Sub-Portfolio 8</v>
      </c>
      <c r="V1591" s="41">
        <f>IF(MONTH(tbl_PV_Milestones[[#This Row],[Baseline Date]])&lt;7,YEAR(tbl_PV_Milestones[[#This Row],[Baseline Date]]),YEAR(tbl_PV_Milestones[[#This Row],[Baseline Date]])+1)</f>
        <v>2025</v>
      </c>
      <c r="W1591" s="41">
        <f>IF(MONTH(tbl_PV_Milestones[[#This Row],[Actual/Schedule Finish]])&lt;7,YEAR(tbl_PV_Milestones[[#This Row],[Actual/Schedule Finish]]),YEAR(tbl_PV_Milestones[[#This Row],[Actual/Schedule Finish]])+1)</f>
        <v>2025</v>
      </c>
      <c r="X1591" s="41" t="str">
        <f>IF(OR(tbl_PV_Milestones[[#This Row],[Project Status]]="Completed",tbl_PV_Milestones[[#This Row],[Project Status]]="Assumed Completed"),"Yes","No")</f>
        <v>Yes</v>
      </c>
      <c r="Y1591" s="41">
        <f>IF(tbl_PV_Milestones[[#This Row],[Baseline Date]]="",1,0)</f>
        <v>0</v>
      </c>
      <c r="Z1591" s="41">
        <f>IF(tbl_PV_Milestones[[#This Row],[Baseline Date]]&lt;PV_Meta!$B$7,1,0)</f>
        <v>1</v>
      </c>
      <c r="AA1591" s="41">
        <f>IF(tbl_PV_Milestones[[#This Row],[Complete]]="Yes",1,0)</f>
        <v>1</v>
      </c>
      <c r="AB1591" s="41">
        <f>IF(AND(tbl_PV_Milestones[[#This Row],[BL FY]]=2025,tbl_PV_Milestones[[#This Row],[Baseline Date]]&lt;PV_Meta!$B$7),1,0)</f>
        <v>1</v>
      </c>
      <c r="AC1591" s="41">
        <f>IF(AND(tbl_PV_Milestones[[#This Row],[Planned YTD]]=1,tbl_PV_Milestones[[#This Row],[Complete]]="Yes"),1,0)</f>
        <v>1</v>
      </c>
      <c r="AD1591" s="41">
        <f>IF(AND(tbl_PV_Milestones[[#This Row],[Actual/Schedule Finish]]&lt;PV_Meta!$B$7,tbl_PV_Milestones[[#This Row],[Complete]]="No",tbl_PV_Milestones[[#This Row],[Project Status]]&lt;&gt;"On Hold"),1,0)</f>
        <v>0</v>
      </c>
      <c r="AE1591" s="41">
        <f>IF(AND(tbl_PV_Milestones[[#This Row],[Actual/Schedule Finish]]&gt;tbl_PV_Milestones[[#This Row],[Baseline Date]],tbl_PV_Milestones[[#This Row],[Complete]]="No",tbl_PV_Milestones[[#This Row],[Project Status]]&lt;&gt;"On Hold",tbl_PV_Milestones[[#This Row],[Overdue]]=0,tbl_PV_Milestones[[#This Row],[To be Baselined]]&lt;&gt;1),1,0)</f>
        <v>0</v>
      </c>
      <c r="AF1591" s="41">
        <f>IF(AND(tbl_PV_Milestones[[#This Row],[BL FY]]=2025,tbl_PV_Milestones[[#This Row],[Finish FY]]&gt;2025),1,0)</f>
        <v>0</v>
      </c>
      <c r="AG1591" s="56" t="str">
        <f>_xlfn.XLOOKUP(tbl_PV_Milestones[[#This Row],[Work ID]],tbl_PV_Meta[Work ID '#],tbl_PV_Meta[Project Manager/Owner],,0)</f>
        <v>Project Manager 25</v>
      </c>
      <c r="AH1591" s="6"/>
    </row>
    <row r="1592" spans="4:34" x14ac:dyDescent="0.25">
      <c r="D1592" s="6" t="s">
        <v>806</v>
      </c>
      <c r="E1592" s="6" t="s">
        <v>503</v>
      </c>
      <c r="F1592" s="6" t="s">
        <v>1753</v>
      </c>
      <c r="G1592" s="6" t="s">
        <v>740</v>
      </c>
      <c r="H1592" s="6" t="s">
        <v>505</v>
      </c>
      <c r="I1592" s="6" t="s">
        <v>522</v>
      </c>
      <c r="J1592" s="6" t="s">
        <v>806</v>
      </c>
      <c r="K1592" s="6" t="s">
        <v>36</v>
      </c>
      <c r="L1592" s="6" t="s">
        <v>53</v>
      </c>
      <c r="M1592" s="43"/>
      <c r="N1592" s="44" t="s">
        <v>1979</v>
      </c>
      <c r="O1592" s="39">
        <v>45574.708333333299</v>
      </c>
      <c r="P1592" s="39">
        <v>45574.708333333299</v>
      </c>
      <c r="Q1592" s="6">
        <v>0</v>
      </c>
      <c r="R1592" s="6">
        <v>0</v>
      </c>
      <c r="S1592" s="45" t="e">
        <f>_xlfn.CONCAT(#REF!,TRIM(tbl_PV_Milestones[[#This Row],[Milestone Description]]))</f>
        <v>#REF!</v>
      </c>
      <c r="T1592" s="84" t="str">
        <f>IF(COUNTIF(tbl_PV_Milestones[UID],tbl_PV_Milestones[[#This Row],[UID]])&gt;1,"Duplicate","")</f>
        <v>Duplicate</v>
      </c>
      <c r="U1592" s="42" t="str">
        <f>_xlfn.XLOOKUP(tbl_PV_Milestones[[#This Row],[Work ID]],tbl_PV_Meta[Work ID '#],tbl_PV_Meta[Sub-Portfolio])</f>
        <v>Sub-Portfolio 8</v>
      </c>
      <c r="V1592" s="41">
        <f>IF(MONTH(tbl_PV_Milestones[[#This Row],[Baseline Date]])&lt;7,YEAR(tbl_PV_Milestones[[#This Row],[Baseline Date]]),YEAR(tbl_PV_Milestones[[#This Row],[Baseline Date]])+1)</f>
        <v>2025</v>
      </c>
      <c r="W1592" s="41">
        <f>IF(MONTH(tbl_PV_Milestones[[#This Row],[Actual/Schedule Finish]])&lt;7,YEAR(tbl_PV_Milestones[[#This Row],[Actual/Schedule Finish]]),YEAR(tbl_PV_Milestones[[#This Row],[Actual/Schedule Finish]])+1)</f>
        <v>2025</v>
      </c>
      <c r="X1592" s="41" t="str">
        <f>IF(OR(tbl_PV_Milestones[[#This Row],[Project Status]]="Completed",tbl_PV_Milestones[[#This Row],[Project Status]]="Assumed Completed"),"Yes","No")</f>
        <v>Yes</v>
      </c>
      <c r="Y1592" s="41">
        <f>IF(tbl_PV_Milestones[[#This Row],[Baseline Date]]="",1,0)</f>
        <v>0</v>
      </c>
      <c r="Z1592" s="41">
        <f>IF(tbl_PV_Milestones[[#This Row],[Baseline Date]]&lt;PV_Meta!$B$7,1,0)</f>
        <v>1</v>
      </c>
      <c r="AA1592" s="41">
        <f>IF(tbl_PV_Milestones[[#This Row],[Complete]]="Yes",1,0)</f>
        <v>1</v>
      </c>
      <c r="AB1592" s="41">
        <f>IF(AND(tbl_PV_Milestones[[#This Row],[BL FY]]=2025,tbl_PV_Milestones[[#This Row],[Baseline Date]]&lt;PV_Meta!$B$7),1,0)</f>
        <v>1</v>
      </c>
      <c r="AC1592" s="41">
        <f>IF(AND(tbl_PV_Milestones[[#This Row],[Planned YTD]]=1,tbl_PV_Milestones[[#This Row],[Complete]]="Yes"),1,0)</f>
        <v>1</v>
      </c>
      <c r="AD1592" s="41">
        <f>IF(AND(tbl_PV_Milestones[[#This Row],[Actual/Schedule Finish]]&lt;PV_Meta!$B$7,tbl_PV_Milestones[[#This Row],[Complete]]="No",tbl_PV_Milestones[[#This Row],[Project Status]]&lt;&gt;"On Hold"),1,0)</f>
        <v>0</v>
      </c>
      <c r="AE1592" s="41">
        <f>IF(AND(tbl_PV_Milestones[[#This Row],[Actual/Schedule Finish]]&gt;tbl_PV_Milestones[[#This Row],[Baseline Date]],tbl_PV_Milestones[[#This Row],[Complete]]="No",tbl_PV_Milestones[[#This Row],[Project Status]]&lt;&gt;"On Hold",tbl_PV_Milestones[[#This Row],[Overdue]]=0,tbl_PV_Milestones[[#This Row],[To be Baselined]]&lt;&gt;1),1,0)</f>
        <v>0</v>
      </c>
      <c r="AF1592" s="41">
        <f>IF(AND(tbl_PV_Milestones[[#This Row],[BL FY]]=2025,tbl_PV_Milestones[[#This Row],[Finish FY]]&gt;2025),1,0)</f>
        <v>0</v>
      </c>
      <c r="AG1592" s="56" t="str">
        <f>_xlfn.XLOOKUP(tbl_PV_Milestones[[#This Row],[Work ID]],tbl_PV_Meta[Work ID '#],tbl_PV_Meta[Project Manager/Owner],,0)</f>
        <v>Project Manager 25</v>
      </c>
      <c r="AH1592" s="6"/>
    </row>
    <row r="1593" spans="4:34" x14ac:dyDescent="0.25">
      <c r="D1593" s="6" t="s">
        <v>806</v>
      </c>
      <c r="E1593" s="6" t="s">
        <v>503</v>
      </c>
      <c r="F1593" s="6" t="s">
        <v>1753</v>
      </c>
      <c r="G1593" s="6" t="s">
        <v>742</v>
      </c>
      <c r="H1593" s="6" t="s">
        <v>505</v>
      </c>
      <c r="I1593" s="6" t="s">
        <v>522</v>
      </c>
      <c r="J1593" s="6" t="s">
        <v>806</v>
      </c>
      <c r="K1593" s="6" t="s">
        <v>36</v>
      </c>
      <c r="L1593" s="6" t="s">
        <v>53</v>
      </c>
      <c r="M1593" s="43"/>
      <c r="N1593" s="44" t="s">
        <v>1979</v>
      </c>
      <c r="O1593" s="39">
        <v>45576.708333333299</v>
      </c>
      <c r="P1593" s="39">
        <v>45576.708333333299</v>
      </c>
      <c r="Q1593" s="6">
        <v>0</v>
      </c>
      <c r="R1593" s="6">
        <v>0</v>
      </c>
      <c r="S1593" s="45" t="e">
        <f>_xlfn.CONCAT(#REF!,TRIM(tbl_PV_Milestones[[#This Row],[Milestone Description]]))</f>
        <v>#REF!</v>
      </c>
      <c r="T1593" s="84" t="str">
        <f>IF(COUNTIF(tbl_PV_Milestones[UID],tbl_PV_Milestones[[#This Row],[UID]])&gt;1,"Duplicate","")</f>
        <v>Duplicate</v>
      </c>
      <c r="U1593" s="42" t="str">
        <f>_xlfn.XLOOKUP(tbl_PV_Milestones[[#This Row],[Work ID]],tbl_PV_Meta[Work ID '#],tbl_PV_Meta[Sub-Portfolio])</f>
        <v>Sub-Portfolio 8</v>
      </c>
      <c r="V1593" s="41">
        <f>IF(MONTH(tbl_PV_Milestones[[#This Row],[Baseline Date]])&lt;7,YEAR(tbl_PV_Milestones[[#This Row],[Baseline Date]]),YEAR(tbl_PV_Milestones[[#This Row],[Baseline Date]])+1)</f>
        <v>2025</v>
      </c>
      <c r="W1593" s="41">
        <f>IF(MONTH(tbl_PV_Milestones[[#This Row],[Actual/Schedule Finish]])&lt;7,YEAR(tbl_PV_Milestones[[#This Row],[Actual/Schedule Finish]]),YEAR(tbl_PV_Milestones[[#This Row],[Actual/Schedule Finish]])+1)</f>
        <v>2025</v>
      </c>
      <c r="X1593" s="41" t="str">
        <f>IF(OR(tbl_PV_Milestones[[#This Row],[Project Status]]="Completed",tbl_PV_Milestones[[#This Row],[Project Status]]="Assumed Completed"),"Yes","No")</f>
        <v>Yes</v>
      </c>
      <c r="Y1593" s="41">
        <f>IF(tbl_PV_Milestones[[#This Row],[Baseline Date]]="",1,0)</f>
        <v>0</v>
      </c>
      <c r="Z1593" s="41">
        <f>IF(tbl_PV_Milestones[[#This Row],[Baseline Date]]&lt;PV_Meta!$B$7,1,0)</f>
        <v>1</v>
      </c>
      <c r="AA1593" s="41">
        <f>IF(tbl_PV_Milestones[[#This Row],[Complete]]="Yes",1,0)</f>
        <v>1</v>
      </c>
      <c r="AB1593" s="41">
        <f>IF(AND(tbl_PV_Milestones[[#This Row],[BL FY]]=2025,tbl_PV_Milestones[[#This Row],[Baseline Date]]&lt;PV_Meta!$B$7),1,0)</f>
        <v>1</v>
      </c>
      <c r="AC1593" s="41">
        <f>IF(AND(tbl_PV_Milestones[[#This Row],[Planned YTD]]=1,tbl_PV_Milestones[[#This Row],[Complete]]="Yes"),1,0)</f>
        <v>1</v>
      </c>
      <c r="AD1593" s="41">
        <f>IF(AND(tbl_PV_Milestones[[#This Row],[Actual/Schedule Finish]]&lt;PV_Meta!$B$7,tbl_PV_Milestones[[#This Row],[Complete]]="No",tbl_PV_Milestones[[#This Row],[Project Status]]&lt;&gt;"On Hold"),1,0)</f>
        <v>0</v>
      </c>
      <c r="AE1593" s="41">
        <f>IF(AND(tbl_PV_Milestones[[#This Row],[Actual/Schedule Finish]]&gt;tbl_PV_Milestones[[#This Row],[Baseline Date]],tbl_PV_Milestones[[#This Row],[Complete]]="No",tbl_PV_Milestones[[#This Row],[Project Status]]&lt;&gt;"On Hold",tbl_PV_Milestones[[#This Row],[Overdue]]=0,tbl_PV_Milestones[[#This Row],[To be Baselined]]&lt;&gt;1),1,0)</f>
        <v>0</v>
      </c>
      <c r="AF1593" s="41">
        <f>IF(AND(tbl_PV_Milestones[[#This Row],[BL FY]]=2025,tbl_PV_Milestones[[#This Row],[Finish FY]]&gt;2025),1,0)</f>
        <v>0</v>
      </c>
      <c r="AG1593" s="56" t="str">
        <f>_xlfn.XLOOKUP(tbl_PV_Milestones[[#This Row],[Work ID]],tbl_PV_Meta[Work ID '#],tbl_PV_Meta[Project Manager/Owner],,0)</f>
        <v>Project Manager 25</v>
      </c>
      <c r="AH1593" s="6"/>
    </row>
    <row r="1594" spans="4:34" x14ac:dyDescent="0.25">
      <c r="D1594" s="6" t="s">
        <v>806</v>
      </c>
      <c r="E1594" s="6" t="s">
        <v>503</v>
      </c>
      <c r="F1594" s="6" t="s">
        <v>1753</v>
      </c>
      <c r="G1594" s="6" t="s">
        <v>743</v>
      </c>
      <c r="H1594" s="6" t="s">
        <v>505</v>
      </c>
      <c r="I1594" s="6" t="s">
        <v>522</v>
      </c>
      <c r="J1594" s="6" t="s">
        <v>806</v>
      </c>
      <c r="K1594" s="6" t="s">
        <v>36</v>
      </c>
      <c r="L1594" s="6" t="s">
        <v>53</v>
      </c>
      <c r="M1594" s="43"/>
      <c r="N1594" s="44" t="s">
        <v>1979</v>
      </c>
      <c r="O1594" s="39">
        <v>45576.708333333299</v>
      </c>
      <c r="P1594" s="39">
        <v>45576.708333333299</v>
      </c>
      <c r="Q1594" s="6">
        <v>0</v>
      </c>
      <c r="R1594" s="6">
        <v>0</v>
      </c>
      <c r="S1594" s="45" t="e">
        <f>_xlfn.CONCAT(#REF!,TRIM(tbl_PV_Milestones[[#This Row],[Milestone Description]]))</f>
        <v>#REF!</v>
      </c>
      <c r="T1594" s="84" t="str">
        <f>IF(COUNTIF(tbl_PV_Milestones[UID],tbl_PV_Milestones[[#This Row],[UID]])&gt;1,"Duplicate","")</f>
        <v>Duplicate</v>
      </c>
      <c r="U1594" s="42" t="str">
        <f>_xlfn.XLOOKUP(tbl_PV_Milestones[[#This Row],[Work ID]],tbl_PV_Meta[Work ID '#],tbl_PV_Meta[Sub-Portfolio])</f>
        <v>Sub-Portfolio 8</v>
      </c>
      <c r="V1594" s="41">
        <f>IF(MONTH(tbl_PV_Milestones[[#This Row],[Baseline Date]])&lt;7,YEAR(tbl_PV_Milestones[[#This Row],[Baseline Date]]),YEAR(tbl_PV_Milestones[[#This Row],[Baseline Date]])+1)</f>
        <v>2025</v>
      </c>
      <c r="W1594" s="41">
        <f>IF(MONTH(tbl_PV_Milestones[[#This Row],[Actual/Schedule Finish]])&lt;7,YEAR(tbl_PV_Milestones[[#This Row],[Actual/Schedule Finish]]),YEAR(tbl_PV_Milestones[[#This Row],[Actual/Schedule Finish]])+1)</f>
        <v>2025</v>
      </c>
      <c r="X1594" s="41" t="str">
        <f>IF(OR(tbl_PV_Milestones[[#This Row],[Project Status]]="Completed",tbl_PV_Milestones[[#This Row],[Project Status]]="Assumed Completed"),"Yes","No")</f>
        <v>Yes</v>
      </c>
      <c r="Y1594" s="41">
        <f>IF(tbl_PV_Milestones[[#This Row],[Baseline Date]]="",1,0)</f>
        <v>0</v>
      </c>
      <c r="Z1594" s="41">
        <f>IF(tbl_PV_Milestones[[#This Row],[Baseline Date]]&lt;PV_Meta!$B$7,1,0)</f>
        <v>1</v>
      </c>
      <c r="AA1594" s="41">
        <f>IF(tbl_PV_Milestones[[#This Row],[Complete]]="Yes",1,0)</f>
        <v>1</v>
      </c>
      <c r="AB1594" s="41">
        <f>IF(AND(tbl_PV_Milestones[[#This Row],[BL FY]]=2025,tbl_PV_Milestones[[#This Row],[Baseline Date]]&lt;PV_Meta!$B$7),1,0)</f>
        <v>1</v>
      </c>
      <c r="AC1594" s="41">
        <f>IF(AND(tbl_PV_Milestones[[#This Row],[Planned YTD]]=1,tbl_PV_Milestones[[#This Row],[Complete]]="Yes"),1,0)</f>
        <v>1</v>
      </c>
      <c r="AD1594" s="41">
        <f>IF(AND(tbl_PV_Milestones[[#This Row],[Actual/Schedule Finish]]&lt;PV_Meta!$B$7,tbl_PV_Milestones[[#This Row],[Complete]]="No",tbl_PV_Milestones[[#This Row],[Project Status]]&lt;&gt;"On Hold"),1,0)</f>
        <v>0</v>
      </c>
      <c r="AE1594" s="41">
        <f>IF(AND(tbl_PV_Milestones[[#This Row],[Actual/Schedule Finish]]&gt;tbl_PV_Milestones[[#This Row],[Baseline Date]],tbl_PV_Milestones[[#This Row],[Complete]]="No",tbl_PV_Milestones[[#This Row],[Project Status]]&lt;&gt;"On Hold",tbl_PV_Milestones[[#This Row],[Overdue]]=0,tbl_PV_Milestones[[#This Row],[To be Baselined]]&lt;&gt;1),1,0)</f>
        <v>0</v>
      </c>
      <c r="AF1594" s="41">
        <f>IF(AND(tbl_PV_Milestones[[#This Row],[BL FY]]=2025,tbl_PV_Milestones[[#This Row],[Finish FY]]&gt;2025),1,0)</f>
        <v>0</v>
      </c>
      <c r="AG1594" s="56" t="str">
        <f>_xlfn.XLOOKUP(tbl_PV_Milestones[[#This Row],[Work ID]],tbl_PV_Meta[Work ID '#],tbl_PV_Meta[Project Manager/Owner],,0)</f>
        <v>Project Manager 25</v>
      </c>
      <c r="AH1594" s="6"/>
    </row>
    <row r="1595" spans="4:34" x14ac:dyDescent="0.25">
      <c r="D1595" s="6" t="s">
        <v>806</v>
      </c>
      <c r="E1595" s="6" t="s">
        <v>503</v>
      </c>
      <c r="F1595" s="6" t="s">
        <v>1753</v>
      </c>
      <c r="G1595" s="6" t="s">
        <v>569</v>
      </c>
      <c r="H1595" s="6" t="s">
        <v>505</v>
      </c>
      <c r="I1595" s="6" t="s">
        <v>522</v>
      </c>
      <c r="J1595" s="6" t="s">
        <v>806</v>
      </c>
      <c r="K1595" s="6" t="s">
        <v>36</v>
      </c>
      <c r="L1595" s="6" t="s">
        <v>53</v>
      </c>
      <c r="M1595" s="43"/>
      <c r="N1595" s="44" t="s">
        <v>1979</v>
      </c>
      <c r="O1595" s="39">
        <v>45630.708333333299</v>
      </c>
      <c r="P1595" s="39">
        <v>45630.708333333299</v>
      </c>
      <c r="Q1595" s="6">
        <v>0</v>
      </c>
      <c r="R1595" s="6">
        <v>0</v>
      </c>
      <c r="S1595" s="45" t="e">
        <f>_xlfn.CONCAT(#REF!,TRIM(tbl_PV_Milestones[[#This Row],[Milestone Description]]))</f>
        <v>#REF!</v>
      </c>
      <c r="T1595" s="84" t="str">
        <f>IF(COUNTIF(tbl_PV_Milestones[UID],tbl_PV_Milestones[[#This Row],[UID]])&gt;1,"Duplicate","")</f>
        <v>Duplicate</v>
      </c>
      <c r="U1595" s="42" t="str">
        <f>_xlfn.XLOOKUP(tbl_PV_Milestones[[#This Row],[Work ID]],tbl_PV_Meta[Work ID '#],tbl_PV_Meta[Sub-Portfolio])</f>
        <v>Sub-Portfolio 8</v>
      </c>
      <c r="V1595" s="41">
        <f>IF(MONTH(tbl_PV_Milestones[[#This Row],[Baseline Date]])&lt;7,YEAR(tbl_PV_Milestones[[#This Row],[Baseline Date]]),YEAR(tbl_PV_Milestones[[#This Row],[Baseline Date]])+1)</f>
        <v>2025</v>
      </c>
      <c r="W1595" s="41">
        <f>IF(MONTH(tbl_PV_Milestones[[#This Row],[Actual/Schedule Finish]])&lt;7,YEAR(tbl_PV_Milestones[[#This Row],[Actual/Schedule Finish]]),YEAR(tbl_PV_Milestones[[#This Row],[Actual/Schedule Finish]])+1)</f>
        <v>2025</v>
      </c>
      <c r="X1595" s="41" t="str">
        <f>IF(OR(tbl_PV_Milestones[[#This Row],[Project Status]]="Completed",tbl_PV_Milestones[[#This Row],[Project Status]]="Assumed Completed"),"Yes","No")</f>
        <v>Yes</v>
      </c>
      <c r="Y1595" s="41">
        <f>IF(tbl_PV_Milestones[[#This Row],[Baseline Date]]="",1,0)</f>
        <v>0</v>
      </c>
      <c r="Z1595" s="41">
        <f>IF(tbl_PV_Milestones[[#This Row],[Baseline Date]]&lt;PV_Meta!$B$7,1,0)</f>
        <v>1</v>
      </c>
      <c r="AA1595" s="41">
        <f>IF(tbl_PV_Milestones[[#This Row],[Complete]]="Yes",1,0)</f>
        <v>1</v>
      </c>
      <c r="AB1595" s="41">
        <f>IF(AND(tbl_PV_Milestones[[#This Row],[BL FY]]=2025,tbl_PV_Milestones[[#This Row],[Baseline Date]]&lt;PV_Meta!$B$7),1,0)</f>
        <v>1</v>
      </c>
      <c r="AC1595" s="41">
        <f>IF(AND(tbl_PV_Milestones[[#This Row],[Planned YTD]]=1,tbl_PV_Milestones[[#This Row],[Complete]]="Yes"),1,0)</f>
        <v>1</v>
      </c>
      <c r="AD1595" s="41">
        <f>IF(AND(tbl_PV_Milestones[[#This Row],[Actual/Schedule Finish]]&lt;PV_Meta!$B$7,tbl_PV_Milestones[[#This Row],[Complete]]="No",tbl_PV_Milestones[[#This Row],[Project Status]]&lt;&gt;"On Hold"),1,0)</f>
        <v>0</v>
      </c>
      <c r="AE1595" s="41">
        <f>IF(AND(tbl_PV_Milestones[[#This Row],[Actual/Schedule Finish]]&gt;tbl_PV_Milestones[[#This Row],[Baseline Date]],tbl_PV_Milestones[[#This Row],[Complete]]="No",tbl_PV_Milestones[[#This Row],[Project Status]]&lt;&gt;"On Hold",tbl_PV_Milestones[[#This Row],[Overdue]]=0,tbl_PV_Milestones[[#This Row],[To be Baselined]]&lt;&gt;1),1,0)</f>
        <v>0</v>
      </c>
      <c r="AF1595" s="41">
        <f>IF(AND(tbl_PV_Milestones[[#This Row],[BL FY]]=2025,tbl_PV_Milestones[[#This Row],[Finish FY]]&gt;2025),1,0)</f>
        <v>0</v>
      </c>
      <c r="AG1595" s="56" t="str">
        <f>_xlfn.XLOOKUP(tbl_PV_Milestones[[#This Row],[Work ID]],tbl_PV_Meta[Work ID '#],tbl_PV_Meta[Project Manager/Owner],,0)</f>
        <v>Project Manager 25</v>
      </c>
      <c r="AH1595" s="6"/>
    </row>
    <row r="1596" spans="4:34" x14ac:dyDescent="0.25">
      <c r="D1596" s="6" t="s">
        <v>806</v>
      </c>
      <c r="E1596" s="6" t="s">
        <v>503</v>
      </c>
      <c r="F1596" s="6" t="s">
        <v>1753</v>
      </c>
      <c r="G1596" s="6" t="s">
        <v>571</v>
      </c>
      <c r="H1596" s="6" t="s">
        <v>505</v>
      </c>
      <c r="I1596" s="6" t="s">
        <v>522</v>
      </c>
      <c r="J1596" s="6" t="s">
        <v>806</v>
      </c>
      <c r="K1596" s="6" t="s">
        <v>36</v>
      </c>
      <c r="L1596" s="6" t="s">
        <v>53</v>
      </c>
      <c r="M1596" s="43"/>
      <c r="N1596" s="44" t="s">
        <v>1979</v>
      </c>
      <c r="O1596" s="39">
        <v>45576.708333333299</v>
      </c>
      <c r="P1596" s="39">
        <v>45576.708333333299</v>
      </c>
      <c r="Q1596" s="6">
        <v>0</v>
      </c>
      <c r="R1596" s="6">
        <v>0</v>
      </c>
      <c r="S1596" s="45" t="e">
        <f>_xlfn.CONCAT(#REF!,TRIM(tbl_PV_Milestones[[#This Row],[Milestone Description]]))</f>
        <v>#REF!</v>
      </c>
      <c r="T1596" s="84" t="str">
        <f>IF(COUNTIF(tbl_PV_Milestones[UID],tbl_PV_Milestones[[#This Row],[UID]])&gt;1,"Duplicate","")</f>
        <v>Duplicate</v>
      </c>
      <c r="U1596" s="42" t="str">
        <f>_xlfn.XLOOKUP(tbl_PV_Milestones[[#This Row],[Work ID]],tbl_PV_Meta[Work ID '#],tbl_PV_Meta[Sub-Portfolio])</f>
        <v>Sub-Portfolio 8</v>
      </c>
      <c r="V1596" s="41">
        <f>IF(MONTH(tbl_PV_Milestones[[#This Row],[Baseline Date]])&lt;7,YEAR(tbl_PV_Milestones[[#This Row],[Baseline Date]]),YEAR(tbl_PV_Milestones[[#This Row],[Baseline Date]])+1)</f>
        <v>2025</v>
      </c>
      <c r="W1596" s="41">
        <f>IF(MONTH(tbl_PV_Milestones[[#This Row],[Actual/Schedule Finish]])&lt;7,YEAR(tbl_PV_Milestones[[#This Row],[Actual/Schedule Finish]]),YEAR(tbl_PV_Milestones[[#This Row],[Actual/Schedule Finish]])+1)</f>
        <v>2025</v>
      </c>
      <c r="X1596" s="41" t="str">
        <f>IF(OR(tbl_PV_Milestones[[#This Row],[Project Status]]="Completed",tbl_PV_Milestones[[#This Row],[Project Status]]="Assumed Completed"),"Yes","No")</f>
        <v>Yes</v>
      </c>
      <c r="Y1596" s="41">
        <f>IF(tbl_PV_Milestones[[#This Row],[Baseline Date]]="",1,0)</f>
        <v>0</v>
      </c>
      <c r="Z1596" s="41">
        <f>IF(tbl_PV_Milestones[[#This Row],[Baseline Date]]&lt;PV_Meta!$B$7,1,0)</f>
        <v>1</v>
      </c>
      <c r="AA1596" s="41">
        <f>IF(tbl_PV_Milestones[[#This Row],[Complete]]="Yes",1,0)</f>
        <v>1</v>
      </c>
      <c r="AB1596" s="41">
        <f>IF(AND(tbl_PV_Milestones[[#This Row],[BL FY]]=2025,tbl_PV_Milestones[[#This Row],[Baseline Date]]&lt;PV_Meta!$B$7),1,0)</f>
        <v>1</v>
      </c>
      <c r="AC1596" s="41">
        <f>IF(AND(tbl_PV_Milestones[[#This Row],[Planned YTD]]=1,tbl_PV_Milestones[[#This Row],[Complete]]="Yes"),1,0)</f>
        <v>1</v>
      </c>
      <c r="AD1596" s="41">
        <f>IF(AND(tbl_PV_Milestones[[#This Row],[Actual/Schedule Finish]]&lt;PV_Meta!$B$7,tbl_PV_Milestones[[#This Row],[Complete]]="No",tbl_PV_Milestones[[#This Row],[Project Status]]&lt;&gt;"On Hold"),1,0)</f>
        <v>0</v>
      </c>
      <c r="AE1596" s="41">
        <f>IF(AND(tbl_PV_Milestones[[#This Row],[Actual/Schedule Finish]]&gt;tbl_PV_Milestones[[#This Row],[Baseline Date]],tbl_PV_Milestones[[#This Row],[Complete]]="No",tbl_PV_Milestones[[#This Row],[Project Status]]&lt;&gt;"On Hold",tbl_PV_Milestones[[#This Row],[Overdue]]=0,tbl_PV_Milestones[[#This Row],[To be Baselined]]&lt;&gt;1),1,0)</f>
        <v>0</v>
      </c>
      <c r="AF1596" s="41">
        <f>IF(AND(tbl_PV_Milestones[[#This Row],[BL FY]]=2025,tbl_PV_Milestones[[#This Row],[Finish FY]]&gt;2025),1,0)</f>
        <v>0</v>
      </c>
      <c r="AG1596" s="56" t="str">
        <f>_xlfn.XLOOKUP(tbl_PV_Milestones[[#This Row],[Work ID]],tbl_PV_Meta[Work ID '#],tbl_PV_Meta[Project Manager/Owner],,0)</f>
        <v>Project Manager 25</v>
      </c>
      <c r="AH1596" s="6"/>
    </row>
    <row r="1597" spans="4:34" x14ac:dyDescent="0.25">
      <c r="D1597" s="6" t="s">
        <v>806</v>
      </c>
      <c r="E1597" s="6" t="s">
        <v>503</v>
      </c>
      <c r="F1597" s="6" t="s">
        <v>1753</v>
      </c>
      <c r="G1597" s="6" t="s">
        <v>570</v>
      </c>
      <c r="H1597" s="6" t="s">
        <v>505</v>
      </c>
      <c r="I1597" s="6" t="s">
        <v>522</v>
      </c>
      <c r="J1597" s="6" t="s">
        <v>806</v>
      </c>
      <c r="K1597" s="6" t="s">
        <v>36</v>
      </c>
      <c r="L1597" s="6" t="s">
        <v>53</v>
      </c>
      <c r="M1597" s="43"/>
      <c r="N1597" s="44" t="s">
        <v>1979</v>
      </c>
      <c r="O1597" s="39">
        <v>45611.708333333299</v>
      </c>
      <c r="P1597" s="39">
        <v>45611.708333333299</v>
      </c>
      <c r="Q1597" s="6">
        <v>0</v>
      </c>
      <c r="R1597" s="6">
        <v>0</v>
      </c>
      <c r="S1597" s="45" t="e">
        <f>_xlfn.CONCAT(#REF!,TRIM(tbl_PV_Milestones[[#This Row],[Milestone Description]]))</f>
        <v>#REF!</v>
      </c>
      <c r="T1597" s="84" t="str">
        <f>IF(COUNTIF(tbl_PV_Milestones[UID],tbl_PV_Milestones[[#This Row],[UID]])&gt;1,"Duplicate","")</f>
        <v>Duplicate</v>
      </c>
      <c r="U1597" s="42" t="str">
        <f>_xlfn.XLOOKUP(tbl_PV_Milestones[[#This Row],[Work ID]],tbl_PV_Meta[Work ID '#],tbl_PV_Meta[Sub-Portfolio])</f>
        <v>Sub-Portfolio 8</v>
      </c>
      <c r="V1597" s="41">
        <f>IF(MONTH(tbl_PV_Milestones[[#This Row],[Baseline Date]])&lt;7,YEAR(tbl_PV_Milestones[[#This Row],[Baseline Date]]),YEAR(tbl_PV_Milestones[[#This Row],[Baseline Date]])+1)</f>
        <v>2025</v>
      </c>
      <c r="W1597" s="41">
        <f>IF(MONTH(tbl_PV_Milestones[[#This Row],[Actual/Schedule Finish]])&lt;7,YEAR(tbl_PV_Milestones[[#This Row],[Actual/Schedule Finish]]),YEAR(tbl_PV_Milestones[[#This Row],[Actual/Schedule Finish]])+1)</f>
        <v>2025</v>
      </c>
      <c r="X1597" s="41" t="str">
        <f>IF(OR(tbl_PV_Milestones[[#This Row],[Project Status]]="Completed",tbl_PV_Milestones[[#This Row],[Project Status]]="Assumed Completed"),"Yes","No")</f>
        <v>Yes</v>
      </c>
      <c r="Y1597" s="41">
        <f>IF(tbl_PV_Milestones[[#This Row],[Baseline Date]]="",1,0)</f>
        <v>0</v>
      </c>
      <c r="Z1597" s="41">
        <f>IF(tbl_PV_Milestones[[#This Row],[Baseline Date]]&lt;PV_Meta!$B$7,1,0)</f>
        <v>1</v>
      </c>
      <c r="AA1597" s="41">
        <f>IF(tbl_PV_Milestones[[#This Row],[Complete]]="Yes",1,0)</f>
        <v>1</v>
      </c>
      <c r="AB1597" s="41">
        <f>IF(AND(tbl_PV_Milestones[[#This Row],[BL FY]]=2025,tbl_PV_Milestones[[#This Row],[Baseline Date]]&lt;PV_Meta!$B$7),1,0)</f>
        <v>1</v>
      </c>
      <c r="AC1597" s="41">
        <f>IF(AND(tbl_PV_Milestones[[#This Row],[Planned YTD]]=1,tbl_PV_Milestones[[#This Row],[Complete]]="Yes"),1,0)</f>
        <v>1</v>
      </c>
      <c r="AD1597" s="41">
        <f>IF(AND(tbl_PV_Milestones[[#This Row],[Actual/Schedule Finish]]&lt;PV_Meta!$B$7,tbl_PV_Milestones[[#This Row],[Complete]]="No",tbl_PV_Milestones[[#This Row],[Project Status]]&lt;&gt;"On Hold"),1,0)</f>
        <v>0</v>
      </c>
      <c r="AE1597" s="41">
        <f>IF(AND(tbl_PV_Milestones[[#This Row],[Actual/Schedule Finish]]&gt;tbl_PV_Milestones[[#This Row],[Baseline Date]],tbl_PV_Milestones[[#This Row],[Complete]]="No",tbl_PV_Milestones[[#This Row],[Project Status]]&lt;&gt;"On Hold",tbl_PV_Milestones[[#This Row],[Overdue]]=0,tbl_PV_Milestones[[#This Row],[To be Baselined]]&lt;&gt;1),1,0)</f>
        <v>0</v>
      </c>
      <c r="AF1597" s="41">
        <f>IF(AND(tbl_PV_Milestones[[#This Row],[BL FY]]=2025,tbl_PV_Milestones[[#This Row],[Finish FY]]&gt;2025),1,0)</f>
        <v>0</v>
      </c>
      <c r="AG1597" s="56" t="str">
        <f>_xlfn.XLOOKUP(tbl_PV_Milestones[[#This Row],[Work ID]],tbl_PV_Meta[Work ID '#],tbl_PV_Meta[Project Manager/Owner],,0)</f>
        <v>Project Manager 25</v>
      </c>
      <c r="AH1597" s="6"/>
    </row>
    <row r="1598" spans="4:34" x14ac:dyDescent="0.25">
      <c r="D1598" s="6" t="s">
        <v>806</v>
      </c>
      <c r="E1598" s="6" t="s">
        <v>503</v>
      </c>
      <c r="F1598" s="6" t="s">
        <v>1753</v>
      </c>
      <c r="G1598" s="6" t="s">
        <v>598</v>
      </c>
      <c r="H1598" s="6" t="s">
        <v>505</v>
      </c>
      <c r="I1598" s="6" t="s">
        <v>522</v>
      </c>
      <c r="J1598" s="6" t="s">
        <v>806</v>
      </c>
      <c r="K1598" s="6" t="s">
        <v>36</v>
      </c>
      <c r="L1598" s="6" t="s">
        <v>53</v>
      </c>
      <c r="M1598" s="43"/>
      <c r="N1598" s="44" t="s">
        <v>1979</v>
      </c>
      <c r="O1598" s="39">
        <v>45744.708333333299</v>
      </c>
      <c r="P1598" s="39">
        <v>45744.708333333299</v>
      </c>
      <c r="Q1598" s="6">
        <v>0</v>
      </c>
      <c r="R1598" s="6">
        <v>0</v>
      </c>
      <c r="S1598" s="45" t="e">
        <f>_xlfn.CONCAT(#REF!,TRIM(tbl_PV_Milestones[[#This Row],[Milestone Description]]))</f>
        <v>#REF!</v>
      </c>
      <c r="T1598" s="84" t="str">
        <f>IF(COUNTIF(tbl_PV_Milestones[UID],tbl_PV_Milestones[[#This Row],[UID]])&gt;1,"Duplicate","")</f>
        <v>Duplicate</v>
      </c>
      <c r="U1598" s="42" t="str">
        <f>_xlfn.XLOOKUP(tbl_PV_Milestones[[#This Row],[Work ID]],tbl_PV_Meta[Work ID '#],tbl_PV_Meta[Sub-Portfolio])</f>
        <v>Sub-Portfolio 8</v>
      </c>
      <c r="V1598" s="41">
        <f>IF(MONTH(tbl_PV_Milestones[[#This Row],[Baseline Date]])&lt;7,YEAR(tbl_PV_Milestones[[#This Row],[Baseline Date]]),YEAR(tbl_PV_Milestones[[#This Row],[Baseline Date]])+1)</f>
        <v>2025</v>
      </c>
      <c r="W1598" s="41">
        <f>IF(MONTH(tbl_PV_Milestones[[#This Row],[Actual/Schedule Finish]])&lt;7,YEAR(tbl_PV_Milestones[[#This Row],[Actual/Schedule Finish]]),YEAR(tbl_PV_Milestones[[#This Row],[Actual/Schedule Finish]])+1)</f>
        <v>2025</v>
      </c>
      <c r="X1598" s="41" t="str">
        <f>IF(OR(tbl_PV_Milestones[[#This Row],[Project Status]]="Completed",tbl_PV_Milestones[[#This Row],[Project Status]]="Assumed Completed"),"Yes","No")</f>
        <v>Yes</v>
      </c>
      <c r="Y1598" s="41">
        <f>IF(tbl_PV_Milestones[[#This Row],[Baseline Date]]="",1,0)</f>
        <v>0</v>
      </c>
      <c r="Z1598" s="41">
        <f>IF(tbl_PV_Milestones[[#This Row],[Baseline Date]]&lt;PV_Meta!$B$7,1,0)</f>
        <v>1</v>
      </c>
      <c r="AA1598" s="41">
        <f>IF(tbl_PV_Milestones[[#This Row],[Complete]]="Yes",1,0)</f>
        <v>1</v>
      </c>
      <c r="AB1598" s="41">
        <f>IF(AND(tbl_PV_Milestones[[#This Row],[BL FY]]=2025,tbl_PV_Milestones[[#This Row],[Baseline Date]]&lt;PV_Meta!$B$7),1,0)</f>
        <v>1</v>
      </c>
      <c r="AC1598" s="41">
        <f>IF(AND(tbl_PV_Milestones[[#This Row],[Planned YTD]]=1,tbl_PV_Milestones[[#This Row],[Complete]]="Yes"),1,0)</f>
        <v>1</v>
      </c>
      <c r="AD1598" s="41">
        <f>IF(AND(tbl_PV_Milestones[[#This Row],[Actual/Schedule Finish]]&lt;PV_Meta!$B$7,tbl_PV_Milestones[[#This Row],[Complete]]="No",tbl_PV_Milestones[[#This Row],[Project Status]]&lt;&gt;"On Hold"),1,0)</f>
        <v>0</v>
      </c>
      <c r="AE1598" s="41">
        <f>IF(AND(tbl_PV_Milestones[[#This Row],[Actual/Schedule Finish]]&gt;tbl_PV_Milestones[[#This Row],[Baseline Date]],tbl_PV_Milestones[[#This Row],[Complete]]="No",tbl_PV_Milestones[[#This Row],[Project Status]]&lt;&gt;"On Hold",tbl_PV_Milestones[[#This Row],[Overdue]]=0,tbl_PV_Milestones[[#This Row],[To be Baselined]]&lt;&gt;1),1,0)</f>
        <v>0</v>
      </c>
      <c r="AF1598" s="41">
        <f>IF(AND(tbl_PV_Milestones[[#This Row],[BL FY]]=2025,tbl_PV_Milestones[[#This Row],[Finish FY]]&gt;2025),1,0)</f>
        <v>0</v>
      </c>
      <c r="AG1598" s="56" t="str">
        <f>_xlfn.XLOOKUP(tbl_PV_Milestones[[#This Row],[Work ID]],tbl_PV_Meta[Work ID '#],tbl_PV_Meta[Project Manager/Owner],,0)</f>
        <v>Project Manager 25</v>
      </c>
      <c r="AH1598" s="6"/>
    </row>
    <row r="1599" spans="4:34" x14ac:dyDescent="0.25">
      <c r="D1599" s="6" t="s">
        <v>806</v>
      </c>
      <c r="E1599" s="6" t="s">
        <v>503</v>
      </c>
      <c r="F1599" s="6" t="s">
        <v>1753</v>
      </c>
      <c r="G1599" s="6" t="s">
        <v>746</v>
      </c>
      <c r="H1599" s="6" t="s">
        <v>505</v>
      </c>
      <c r="I1599" s="6" t="s">
        <v>522</v>
      </c>
      <c r="J1599" s="6" t="s">
        <v>806</v>
      </c>
      <c r="K1599" s="6" t="s">
        <v>36</v>
      </c>
      <c r="L1599" s="6" t="s">
        <v>53</v>
      </c>
      <c r="M1599" s="43"/>
      <c r="N1599" s="44" t="s">
        <v>1979</v>
      </c>
      <c r="O1599" s="39">
        <v>45589.708333333299</v>
      </c>
      <c r="P1599" s="39">
        <v>45589.708333333299</v>
      </c>
      <c r="Q1599" s="6">
        <v>0</v>
      </c>
      <c r="R1599" s="6">
        <v>0</v>
      </c>
      <c r="S1599" s="45" t="e">
        <f>_xlfn.CONCAT(#REF!,TRIM(tbl_PV_Milestones[[#This Row],[Milestone Description]]))</f>
        <v>#REF!</v>
      </c>
      <c r="T1599" s="84" t="str">
        <f>IF(COUNTIF(tbl_PV_Milestones[UID],tbl_PV_Milestones[[#This Row],[UID]])&gt;1,"Duplicate","")</f>
        <v>Duplicate</v>
      </c>
      <c r="U1599" s="42" t="str">
        <f>_xlfn.XLOOKUP(tbl_PV_Milestones[[#This Row],[Work ID]],tbl_PV_Meta[Work ID '#],tbl_PV_Meta[Sub-Portfolio])</f>
        <v>Sub-Portfolio 8</v>
      </c>
      <c r="V1599" s="41">
        <f>IF(MONTH(tbl_PV_Milestones[[#This Row],[Baseline Date]])&lt;7,YEAR(tbl_PV_Milestones[[#This Row],[Baseline Date]]),YEAR(tbl_PV_Milestones[[#This Row],[Baseline Date]])+1)</f>
        <v>2025</v>
      </c>
      <c r="W1599" s="41">
        <f>IF(MONTH(tbl_PV_Milestones[[#This Row],[Actual/Schedule Finish]])&lt;7,YEAR(tbl_PV_Milestones[[#This Row],[Actual/Schedule Finish]]),YEAR(tbl_PV_Milestones[[#This Row],[Actual/Schedule Finish]])+1)</f>
        <v>2025</v>
      </c>
      <c r="X1599" s="41" t="str">
        <f>IF(OR(tbl_PV_Milestones[[#This Row],[Project Status]]="Completed",tbl_PV_Milestones[[#This Row],[Project Status]]="Assumed Completed"),"Yes","No")</f>
        <v>Yes</v>
      </c>
      <c r="Y1599" s="41">
        <f>IF(tbl_PV_Milestones[[#This Row],[Baseline Date]]="",1,0)</f>
        <v>0</v>
      </c>
      <c r="Z1599" s="41">
        <f>IF(tbl_PV_Milestones[[#This Row],[Baseline Date]]&lt;PV_Meta!$B$7,1,0)</f>
        <v>1</v>
      </c>
      <c r="AA1599" s="41">
        <f>IF(tbl_PV_Milestones[[#This Row],[Complete]]="Yes",1,0)</f>
        <v>1</v>
      </c>
      <c r="AB1599" s="41">
        <f>IF(AND(tbl_PV_Milestones[[#This Row],[BL FY]]=2025,tbl_PV_Milestones[[#This Row],[Baseline Date]]&lt;PV_Meta!$B$7),1,0)</f>
        <v>1</v>
      </c>
      <c r="AC1599" s="41">
        <f>IF(AND(tbl_PV_Milestones[[#This Row],[Planned YTD]]=1,tbl_PV_Milestones[[#This Row],[Complete]]="Yes"),1,0)</f>
        <v>1</v>
      </c>
      <c r="AD1599" s="41">
        <f>IF(AND(tbl_PV_Milestones[[#This Row],[Actual/Schedule Finish]]&lt;PV_Meta!$B$7,tbl_PV_Milestones[[#This Row],[Complete]]="No",tbl_PV_Milestones[[#This Row],[Project Status]]&lt;&gt;"On Hold"),1,0)</f>
        <v>0</v>
      </c>
      <c r="AE1599" s="41">
        <f>IF(AND(tbl_PV_Milestones[[#This Row],[Actual/Schedule Finish]]&gt;tbl_PV_Milestones[[#This Row],[Baseline Date]],tbl_PV_Milestones[[#This Row],[Complete]]="No",tbl_PV_Milestones[[#This Row],[Project Status]]&lt;&gt;"On Hold",tbl_PV_Milestones[[#This Row],[Overdue]]=0,tbl_PV_Milestones[[#This Row],[To be Baselined]]&lt;&gt;1),1,0)</f>
        <v>0</v>
      </c>
      <c r="AF1599" s="41">
        <f>IF(AND(tbl_PV_Milestones[[#This Row],[BL FY]]=2025,tbl_PV_Milestones[[#This Row],[Finish FY]]&gt;2025),1,0)</f>
        <v>0</v>
      </c>
      <c r="AG1599" s="56" t="str">
        <f>_xlfn.XLOOKUP(tbl_PV_Milestones[[#This Row],[Work ID]],tbl_PV_Meta[Work ID '#],tbl_PV_Meta[Project Manager/Owner],,0)</f>
        <v>Project Manager 25</v>
      </c>
      <c r="AH1599" s="6"/>
    </row>
    <row r="1600" spans="4:34" x14ac:dyDescent="0.25">
      <c r="D1600" s="6" t="s">
        <v>806</v>
      </c>
      <c r="E1600" s="6" t="s">
        <v>580</v>
      </c>
      <c r="F1600" s="6" t="s">
        <v>1753</v>
      </c>
      <c r="G1600" s="6" t="s">
        <v>543</v>
      </c>
      <c r="H1600" s="6" t="s">
        <v>519</v>
      </c>
      <c r="I1600" s="6" t="s">
        <v>522</v>
      </c>
      <c r="J1600" s="6" t="s">
        <v>806</v>
      </c>
      <c r="K1600" s="6" t="s">
        <v>36</v>
      </c>
      <c r="L1600" s="6" t="s">
        <v>53</v>
      </c>
      <c r="M1600" s="43"/>
      <c r="N1600" s="44" t="s">
        <v>1979</v>
      </c>
      <c r="O1600" s="39">
        <v>45756.708333333299</v>
      </c>
      <c r="P1600" s="39">
        <v>45748.708333333299</v>
      </c>
      <c r="Q1600" s="6">
        <v>-6</v>
      </c>
      <c r="R1600" s="6">
        <v>-3.8961038961039002E-2</v>
      </c>
      <c r="S1600" s="45" t="e">
        <f>_xlfn.CONCAT(#REF!,TRIM(tbl_PV_Milestones[[#This Row],[Milestone Description]]))</f>
        <v>#REF!</v>
      </c>
      <c r="T1600" s="84" t="str">
        <f>IF(COUNTIF(tbl_PV_Milestones[UID],tbl_PV_Milestones[[#This Row],[UID]])&gt;1,"Duplicate","")</f>
        <v>Duplicate</v>
      </c>
      <c r="U1600" s="42" t="str">
        <f>_xlfn.XLOOKUP(tbl_PV_Milestones[[#This Row],[Work ID]],tbl_PV_Meta[Work ID '#],tbl_PV_Meta[Sub-Portfolio])</f>
        <v>Sub-Portfolio 8</v>
      </c>
      <c r="V1600" s="41">
        <f>IF(MONTH(tbl_PV_Milestones[[#This Row],[Baseline Date]])&lt;7,YEAR(tbl_PV_Milestones[[#This Row],[Baseline Date]]),YEAR(tbl_PV_Milestones[[#This Row],[Baseline Date]])+1)</f>
        <v>2025</v>
      </c>
      <c r="W1600" s="41">
        <f>IF(MONTH(tbl_PV_Milestones[[#This Row],[Actual/Schedule Finish]])&lt;7,YEAR(tbl_PV_Milestones[[#This Row],[Actual/Schedule Finish]]),YEAR(tbl_PV_Milestones[[#This Row],[Actual/Schedule Finish]])+1)</f>
        <v>2025</v>
      </c>
      <c r="X1600" s="41" t="str">
        <f>IF(OR(tbl_PV_Milestones[[#This Row],[Project Status]]="Completed",tbl_PV_Milestones[[#This Row],[Project Status]]="Assumed Completed"),"Yes","No")</f>
        <v>Yes</v>
      </c>
      <c r="Y1600" s="41">
        <f>IF(tbl_PV_Milestones[[#This Row],[Baseline Date]]="",1,0)</f>
        <v>0</v>
      </c>
      <c r="Z1600" s="41">
        <f>IF(tbl_PV_Milestones[[#This Row],[Baseline Date]]&lt;PV_Meta!$B$7,1,0)</f>
        <v>1</v>
      </c>
      <c r="AA1600" s="41">
        <f>IF(tbl_PV_Milestones[[#This Row],[Complete]]="Yes",1,0)</f>
        <v>1</v>
      </c>
      <c r="AB1600" s="41">
        <f>IF(AND(tbl_PV_Milestones[[#This Row],[BL FY]]=2025,tbl_PV_Milestones[[#This Row],[Baseline Date]]&lt;PV_Meta!$B$7),1,0)</f>
        <v>1</v>
      </c>
      <c r="AC1600" s="41">
        <f>IF(AND(tbl_PV_Milestones[[#This Row],[Planned YTD]]=1,tbl_PV_Milestones[[#This Row],[Complete]]="Yes"),1,0)</f>
        <v>1</v>
      </c>
      <c r="AD1600" s="41">
        <f>IF(AND(tbl_PV_Milestones[[#This Row],[Actual/Schedule Finish]]&lt;PV_Meta!$B$7,tbl_PV_Milestones[[#This Row],[Complete]]="No",tbl_PV_Milestones[[#This Row],[Project Status]]&lt;&gt;"On Hold"),1,0)</f>
        <v>0</v>
      </c>
      <c r="AE1600" s="41">
        <f>IF(AND(tbl_PV_Milestones[[#This Row],[Actual/Schedule Finish]]&gt;tbl_PV_Milestones[[#This Row],[Baseline Date]],tbl_PV_Milestones[[#This Row],[Complete]]="No",tbl_PV_Milestones[[#This Row],[Project Status]]&lt;&gt;"On Hold",tbl_PV_Milestones[[#This Row],[Overdue]]=0,tbl_PV_Milestones[[#This Row],[To be Baselined]]&lt;&gt;1),1,0)</f>
        <v>0</v>
      </c>
      <c r="AF1600" s="41">
        <f>IF(AND(tbl_PV_Milestones[[#This Row],[BL FY]]=2025,tbl_PV_Milestones[[#This Row],[Finish FY]]&gt;2025),1,0)</f>
        <v>0</v>
      </c>
      <c r="AG1600" s="56" t="str">
        <f>_xlfn.XLOOKUP(tbl_PV_Milestones[[#This Row],[Work ID]],tbl_PV_Meta[Work ID '#],tbl_PV_Meta[Project Manager/Owner],,0)</f>
        <v>Project Manager 25</v>
      </c>
      <c r="AH1600" s="6"/>
    </row>
    <row r="1601" spans="4:34" x14ac:dyDescent="0.25">
      <c r="D1601" s="6" t="s">
        <v>806</v>
      </c>
      <c r="E1601" s="6" t="s">
        <v>503</v>
      </c>
      <c r="F1601" s="6" t="s">
        <v>1753</v>
      </c>
      <c r="G1601" s="6" t="s">
        <v>544</v>
      </c>
      <c r="H1601" s="6" t="s">
        <v>505</v>
      </c>
      <c r="I1601" s="6" t="s">
        <v>510</v>
      </c>
      <c r="J1601" s="6" t="s">
        <v>806</v>
      </c>
      <c r="K1601" s="6" t="s">
        <v>36</v>
      </c>
      <c r="L1601" s="6" t="s">
        <v>53</v>
      </c>
      <c r="M1601" s="43"/>
      <c r="N1601" s="44" t="s">
        <v>1979</v>
      </c>
      <c r="O1601" s="39">
        <v>45628.708333333299</v>
      </c>
      <c r="P1601" s="39">
        <v>45628.708333333299</v>
      </c>
      <c r="Q1601" s="6">
        <v>0</v>
      </c>
      <c r="R1601" s="6">
        <v>0</v>
      </c>
      <c r="S1601" s="45" t="e">
        <f>_xlfn.CONCAT(#REF!,TRIM(tbl_PV_Milestones[[#This Row],[Milestone Description]]))</f>
        <v>#REF!</v>
      </c>
      <c r="T1601" s="84" t="str">
        <f>IF(COUNTIF(tbl_PV_Milestones[UID],tbl_PV_Milestones[[#This Row],[UID]])&gt;1,"Duplicate","")</f>
        <v>Duplicate</v>
      </c>
      <c r="U1601" s="42" t="str">
        <f>_xlfn.XLOOKUP(tbl_PV_Milestones[[#This Row],[Work ID]],tbl_PV_Meta[Work ID '#],tbl_PV_Meta[Sub-Portfolio])</f>
        <v>Sub-Portfolio 8</v>
      </c>
      <c r="V1601" s="41">
        <f>IF(MONTH(tbl_PV_Milestones[[#This Row],[Baseline Date]])&lt;7,YEAR(tbl_PV_Milestones[[#This Row],[Baseline Date]]),YEAR(tbl_PV_Milestones[[#This Row],[Baseline Date]])+1)</f>
        <v>2025</v>
      </c>
      <c r="W1601" s="41">
        <f>IF(MONTH(tbl_PV_Milestones[[#This Row],[Actual/Schedule Finish]])&lt;7,YEAR(tbl_PV_Milestones[[#This Row],[Actual/Schedule Finish]]),YEAR(tbl_PV_Milestones[[#This Row],[Actual/Schedule Finish]])+1)</f>
        <v>2025</v>
      </c>
      <c r="X1601" s="41" t="str">
        <f>IF(OR(tbl_PV_Milestones[[#This Row],[Project Status]]="Completed",tbl_PV_Milestones[[#This Row],[Project Status]]="Assumed Completed"),"Yes","No")</f>
        <v>Yes</v>
      </c>
      <c r="Y1601" s="41">
        <f>IF(tbl_PV_Milestones[[#This Row],[Baseline Date]]="",1,0)</f>
        <v>0</v>
      </c>
      <c r="Z1601" s="41">
        <f>IF(tbl_PV_Milestones[[#This Row],[Baseline Date]]&lt;PV_Meta!$B$7,1,0)</f>
        <v>1</v>
      </c>
      <c r="AA1601" s="41">
        <f>IF(tbl_PV_Milestones[[#This Row],[Complete]]="Yes",1,0)</f>
        <v>1</v>
      </c>
      <c r="AB1601" s="41">
        <f>IF(AND(tbl_PV_Milestones[[#This Row],[BL FY]]=2025,tbl_PV_Milestones[[#This Row],[Baseline Date]]&lt;PV_Meta!$B$7),1,0)</f>
        <v>1</v>
      </c>
      <c r="AC1601" s="41">
        <f>IF(AND(tbl_PV_Milestones[[#This Row],[Planned YTD]]=1,tbl_PV_Milestones[[#This Row],[Complete]]="Yes"),1,0)</f>
        <v>1</v>
      </c>
      <c r="AD1601" s="41">
        <f>IF(AND(tbl_PV_Milestones[[#This Row],[Actual/Schedule Finish]]&lt;PV_Meta!$B$7,tbl_PV_Milestones[[#This Row],[Complete]]="No",tbl_PV_Milestones[[#This Row],[Project Status]]&lt;&gt;"On Hold"),1,0)</f>
        <v>0</v>
      </c>
      <c r="AE1601" s="41">
        <f>IF(AND(tbl_PV_Milestones[[#This Row],[Actual/Schedule Finish]]&gt;tbl_PV_Milestones[[#This Row],[Baseline Date]],tbl_PV_Milestones[[#This Row],[Complete]]="No",tbl_PV_Milestones[[#This Row],[Project Status]]&lt;&gt;"On Hold",tbl_PV_Milestones[[#This Row],[Overdue]]=0,tbl_PV_Milestones[[#This Row],[To be Baselined]]&lt;&gt;1),1,0)</f>
        <v>0</v>
      </c>
      <c r="AF1601" s="41">
        <f>IF(AND(tbl_PV_Milestones[[#This Row],[BL FY]]=2025,tbl_PV_Milestones[[#This Row],[Finish FY]]&gt;2025),1,0)</f>
        <v>0</v>
      </c>
      <c r="AG1601" s="56" t="str">
        <f>_xlfn.XLOOKUP(tbl_PV_Milestones[[#This Row],[Work ID]],tbl_PV_Meta[Work ID '#],tbl_PV_Meta[Project Manager/Owner],,0)</f>
        <v>Project Manager 25</v>
      </c>
      <c r="AH1601" s="6"/>
    </row>
    <row r="1602" spans="4:34" x14ac:dyDescent="0.25">
      <c r="D1602" s="6" t="s">
        <v>806</v>
      </c>
      <c r="E1602" s="6" t="s">
        <v>503</v>
      </c>
      <c r="F1602" s="6" t="s">
        <v>1753</v>
      </c>
      <c r="G1602" s="6" t="s">
        <v>855</v>
      </c>
      <c r="H1602" s="6" t="s">
        <v>505</v>
      </c>
      <c r="I1602" s="6" t="s">
        <v>510</v>
      </c>
      <c r="J1602" s="6" t="s">
        <v>806</v>
      </c>
      <c r="K1602" s="6" t="s">
        <v>36</v>
      </c>
      <c r="L1602" s="6" t="s">
        <v>53</v>
      </c>
      <c r="M1602" s="43"/>
      <c r="N1602" s="44" t="s">
        <v>1979</v>
      </c>
      <c r="O1602" s="39">
        <v>45604.708333333299</v>
      </c>
      <c r="P1602" s="39">
        <v>45604.708333333299</v>
      </c>
      <c r="Q1602" s="6">
        <v>0</v>
      </c>
      <c r="R1602" s="6">
        <v>0</v>
      </c>
      <c r="S1602" s="45" t="e">
        <f>_xlfn.CONCAT(#REF!,TRIM(tbl_PV_Milestones[[#This Row],[Milestone Description]]))</f>
        <v>#REF!</v>
      </c>
      <c r="T1602" s="84" t="str">
        <f>IF(COUNTIF(tbl_PV_Milestones[UID],tbl_PV_Milestones[[#This Row],[UID]])&gt;1,"Duplicate","")</f>
        <v>Duplicate</v>
      </c>
      <c r="U1602" s="42" t="str">
        <f>_xlfn.XLOOKUP(tbl_PV_Milestones[[#This Row],[Work ID]],tbl_PV_Meta[Work ID '#],tbl_PV_Meta[Sub-Portfolio])</f>
        <v>Sub-Portfolio 8</v>
      </c>
      <c r="V1602" s="41">
        <f>IF(MONTH(tbl_PV_Milestones[[#This Row],[Baseline Date]])&lt;7,YEAR(tbl_PV_Milestones[[#This Row],[Baseline Date]]),YEAR(tbl_PV_Milestones[[#This Row],[Baseline Date]])+1)</f>
        <v>2025</v>
      </c>
      <c r="W1602" s="41">
        <f>IF(MONTH(tbl_PV_Milestones[[#This Row],[Actual/Schedule Finish]])&lt;7,YEAR(tbl_PV_Milestones[[#This Row],[Actual/Schedule Finish]]),YEAR(tbl_PV_Milestones[[#This Row],[Actual/Schedule Finish]])+1)</f>
        <v>2025</v>
      </c>
      <c r="X1602" s="41" t="str">
        <f>IF(OR(tbl_PV_Milestones[[#This Row],[Project Status]]="Completed",tbl_PV_Milestones[[#This Row],[Project Status]]="Assumed Completed"),"Yes","No")</f>
        <v>Yes</v>
      </c>
      <c r="Y1602" s="41">
        <f>IF(tbl_PV_Milestones[[#This Row],[Baseline Date]]="",1,0)</f>
        <v>0</v>
      </c>
      <c r="Z1602" s="41">
        <f>IF(tbl_PV_Milestones[[#This Row],[Baseline Date]]&lt;PV_Meta!$B$7,1,0)</f>
        <v>1</v>
      </c>
      <c r="AA1602" s="41">
        <f>IF(tbl_PV_Milestones[[#This Row],[Complete]]="Yes",1,0)</f>
        <v>1</v>
      </c>
      <c r="AB1602" s="41">
        <f>IF(AND(tbl_PV_Milestones[[#This Row],[BL FY]]=2025,tbl_PV_Milestones[[#This Row],[Baseline Date]]&lt;PV_Meta!$B$7),1,0)</f>
        <v>1</v>
      </c>
      <c r="AC1602" s="41">
        <f>IF(AND(tbl_PV_Milestones[[#This Row],[Planned YTD]]=1,tbl_PV_Milestones[[#This Row],[Complete]]="Yes"),1,0)</f>
        <v>1</v>
      </c>
      <c r="AD1602" s="41">
        <f>IF(AND(tbl_PV_Milestones[[#This Row],[Actual/Schedule Finish]]&lt;PV_Meta!$B$7,tbl_PV_Milestones[[#This Row],[Complete]]="No",tbl_PV_Milestones[[#This Row],[Project Status]]&lt;&gt;"On Hold"),1,0)</f>
        <v>0</v>
      </c>
      <c r="AE1602" s="41">
        <f>IF(AND(tbl_PV_Milestones[[#This Row],[Actual/Schedule Finish]]&gt;tbl_PV_Milestones[[#This Row],[Baseline Date]],tbl_PV_Milestones[[#This Row],[Complete]]="No",tbl_PV_Milestones[[#This Row],[Project Status]]&lt;&gt;"On Hold",tbl_PV_Milestones[[#This Row],[Overdue]]=0,tbl_PV_Milestones[[#This Row],[To be Baselined]]&lt;&gt;1),1,0)</f>
        <v>0</v>
      </c>
      <c r="AF1602" s="41">
        <f>IF(AND(tbl_PV_Milestones[[#This Row],[BL FY]]=2025,tbl_PV_Milestones[[#This Row],[Finish FY]]&gt;2025),1,0)</f>
        <v>0</v>
      </c>
      <c r="AG1602" s="56" t="str">
        <f>_xlfn.XLOOKUP(tbl_PV_Milestones[[#This Row],[Work ID]],tbl_PV_Meta[Work ID '#],tbl_PV_Meta[Project Manager/Owner],,0)</f>
        <v>Project Manager 25</v>
      </c>
      <c r="AH1602" s="6"/>
    </row>
    <row r="1603" spans="4:34" x14ac:dyDescent="0.25">
      <c r="D1603" s="6" t="s">
        <v>806</v>
      </c>
      <c r="E1603" s="6" t="s">
        <v>503</v>
      </c>
      <c r="F1603" s="6" t="s">
        <v>1753</v>
      </c>
      <c r="G1603" s="6" t="s">
        <v>547</v>
      </c>
      <c r="H1603" s="6" t="s">
        <v>505</v>
      </c>
      <c r="I1603" s="6" t="s">
        <v>510</v>
      </c>
      <c r="J1603" s="6" t="s">
        <v>806</v>
      </c>
      <c r="K1603" s="6" t="s">
        <v>36</v>
      </c>
      <c r="L1603" s="6" t="s">
        <v>53</v>
      </c>
      <c r="M1603" s="43"/>
      <c r="N1603" s="44" t="s">
        <v>1979</v>
      </c>
      <c r="O1603" s="39">
        <v>45597.708333333299</v>
      </c>
      <c r="P1603" s="39">
        <v>45597.708333333299</v>
      </c>
      <c r="Q1603" s="6">
        <v>0</v>
      </c>
      <c r="R1603" s="6">
        <v>0</v>
      </c>
      <c r="S1603" s="45" t="e">
        <f>_xlfn.CONCAT(#REF!,TRIM(tbl_PV_Milestones[[#This Row],[Milestone Description]]))</f>
        <v>#REF!</v>
      </c>
      <c r="T1603" s="84" t="str">
        <f>IF(COUNTIF(tbl_PV_Milestones[UID],tbl_PV_Milestones[[#This Row],[UID]])&gt;1,"Duplicate","")</f>
        <v>Duplicate</v>
      </c>
      <c r="U1603" s="42" t="str">
        <f>_xlfn.XLOOKUP(tbl_PV_Milestones[[#This Row],[Work ID]],tbl_PV_Meta[Work ID '#],tbl_PV_Meta[Sub-Portfolio])</f>
        <v>Sub-Portfolio 8</v>
      </c>
      <c r="V1603" s="41">
        <f>IF(MONTH(tbl_PV_Milestones[[#This Row],[Baseline Date]])&lt;7,YEAR(tbl_PV_Milestones[[#This Row],[Baseline Date]]),YEAR(tbl_PV_Milestones[[#This Row],[Baseline Date]])+1)</f>
        <v>2025</v>
      </c>
      <c r="W1603" s="41">
        <f>IF(MONTH(tbl_PV_Milestones[[#This Row],[Actual/Schedule Finish]])&lt;7,YEAR(tbl_PV_Milestones[[#This Row],[Actual/Schedule Finish]]),YEAR(tbl_PV_Milestones[[#This Row],[Actual/Schedule Finish]])+1)</f>
        <v>2025</v>
      </c>
      <c r="X1603" s="41" t="str">
        <f>IF(OR(tbl_PV_Milestones[[#This Row],[Project Status]]="Completed",tbl_PV_Milestones[[#This Row],[Project Status]]="Assumed Completed"),"Yes","No")</f>
        <v>Yes</v>
      </c>
      <c r="Y1603" s="41">
        <f>IF(tbl_PV_Milestones[[#This Row],[Baseline Date]]="",1,0)</f>
        <v>0</v>
      </c>
      <c r="Z1603" s="41">
        <f>IF(tbl_PV_Milestones[[#This Row],[Baseline Date]]&lt;PV_Meta!$B$7,1,0)</f>
        <v>1</v>
      </c>
      <c r="AA1603" s="41">
        <f>IF(tbl_PV_Milestones[[#This Row],[Complete]]="Yes",1,0)</f>
        <v>1</v>
      </c>
      <c r="AB1603" s="41">
        <f>IF(AND(tbl_PV_Milestones[[#This Row],[BL FY]]=2025,tbl_PV_Milestones[[#This Row],[Baseline Date]]&lt;PV_Meta!$B$7),1,0)</f>
        <v>1</v>
      </c>
      <c r="AC1603" s="41">
        <f>IF(AND(tbl_PV_Milestones[[#This Row],[Planned YTD]]=1,tbl_PV_Milestones[[#This Row],[Complete]]="Yes"),1,0)</f>
        <v>1</v>
      </c>
      <c r="AD1603" s="41">
        <f>IF(AND(tbl_PV_Milestones[[#This Row],[Actual/Schedule Finish]]&lt;PV_Meta!$B$7,tbl_PV_Milestones[[#This Row],[Complete]]="No",tbl_PV_Milestones[[#This Row],[Project Status]]&lt;&gt;"On Hold"),1,0)</f>
        <v>0</v>
      </c>
      <c r="AE1603" s="41">
        <f>IF(AND(tbl_PV_Milestones[[#This Row],[Actual/Schedule Finish]]&gt;tbl_PV_Milestones[[#This Row],[Baseline Date]],tbl_PV_Milestones[[#This Row],[Complete]]="No",tbl_PV_Milestones[[#This Row],[Project Status]]&lt;&gt;"On Hold",tbl_PV_Milestones[[#This Row],[Overdue]]=0,tbl_PV_Milestones[[#This Row],[To be Baselined]]&lt;&gt;1),1,0)</f>
        <v>0</v>
      </c>
      <c r="AF1603" s="41">
        <f>IF(AND(tbl_PV_Milestones[[#This Row],[BL FY]]=2025,tbl_PV_Milestones[[#This Row],[Finish FY]]&gt;2025),1,0)</f>
        <v>0</v>
      </c>
      <c r="AG1603" s="56" t="str">
        <f>_xlfn.XLOOKUP(tbl_PV_Milestones[[#This Row],[Work ID]],tbl_PV_Meta[Work ID '#],tbl_PV_Meta[Project Manager/Owner],,0)</f>
        <v>Project Manager 25</v>
      </c>
      <c r="AH1603" s="6"/>
    </row>
    <row r="1604" spans="4:34" x14ac:dyDescent="0.25">
      <c r="D1604" s="6" t="s">
        <v>806</v>
      </c>
      <c r="E1604" s="6" t="s">
        <v>503</v>
      </c>
      <c r="F1604" s="6" t="s">
        <v>1753</v>
      </c>
      <c r="G1604" s="6" t="s">
        <v>552</v>
      </c>
      <c r="H1604" s="6" t="s">
        <v>505</v>
      </c>
      <c r="I1604" s="6" t="s">
        <v>510</v>
      </c>
      <c r="J1604" s="6" t="s">
        <v>806</v>
      </c>
      <c r="K1604" s="6" t="s">
        <v>36</v>
      </c>
      <c r="L1604" s="6" t="s">
        <v>53</v>
      </c>
      <c r="M1604" s="43"/>
      <c r="N1604" s="44" t="s">
        <v>1979</v>
      </c>
      <c r="O1604" s="39">
        <v>45611.708333333299</v>
      </c>
      <c r="P1604" s="39">
        <v>45611.708333333299</v>
      </c>
      <c r="Q1604" s="6">
        <v>0</v>
      </c>
      <c r="R1604" s="6">
        <v>0</v>
      </c>
      <c r="S1604" s="45" t="e">
        <f>_xlfn.CONCAT(#REF!,TRIM(tbl_PV_Milestones[[#This Row],[Milestone Description]]))</f>
        <v>#REF!</v>
      </c>
      <c r="T1604" s="84" t="str">
        <f>IF(COUNTIF(tbl_PV_Milestones[UID],tbl_PV_Milestones[[#This Row],[UID]])&gt;1,"Duplicate","")</f>
        <v>Duplicate</v>
      </c>
      <c r="U1604" s="42" t="str">
        <f>_xlfn.XLOOKUP(tbl_PV_Milestones[[#This Row],[Work ID]],tbl_PV_Meta[Work ID '#],tbl_PV_Meta[Sub-Portfolio])</f>
        <v>Sub-Portfolio 8</v>
      </c>
      <c r="V1604" s="41">
        <f>IF(MONTH(tbl_PV_Milestones[[#This Row],[Baseline Date]])&lt;7,YEAR(tbl_PV_Milestones[[#This Row],[Baseline Date]]),YEAR(tbl_PV_Milestones[[#This Row],[Baseline Date]])+1)</f>
        <v>2025</v>
      </c>
      <c r="W1604" s="41">
        <f>IF(MONTH(tbl_PV_Milestones[[#This Row],[Actual/Schedule Finish]])&lt;7,YEAR(tbl_PV_Milestones[[#This Row],[Actual/Schedule Finish]]),YEAR(tbl_PV_Milestones[[#This Row],[Actual/Schedule Finish]])+1)</f>
        <v>2025</v>
      </c>
      <c r="X1604" s="41" t="str">
        <f>IF(OR(tbl_PV_Milestones[[#This Row],[Project Status]]="Completed",tbl_PV_Milestones[[#This Row],[Project Status]]="Assumed Completed"),"Yes","No")</f>
        <v>Yes</v>
      </c>
      <c r="Y1604" s="41">
        <f>IF(tbl_PV_Milestones[[#This Row],[Baseline Date]]="",1,0)</f>
        <v>0</v>
      </c>
      <c r="Z1604" s="41">
        <f>IF(tbl_PV_Milestones[[#This Row],[Baseline Date]]&lt;PV_Meta!$B$7,1,0)</f>
        <v>1</v>
      </c>
      <c r="AA1604" s="41">
        <f>IF(tbl_PV_Milestones[[#This Row],[Complete]]="Yes",1,0)</f>
        <v>1</v>
      </c>
      <c r="AB1604" s="41">
        <f>IF(AND(tbl_PV_Milestones[[#This Row],[BL FY]]=2025,tbl_PV_Milestones[[#This Row],[Baseline Date]]&lt;PV_Meta!$B$7),1,0)</f>
        <v>1</v>
      </c>
      <c r="AC1604" s="41">
        <f>IF(AND(tbl_PV_Milestones[[#This Row],[Planned YTD]]=1,tbl_PV_Milestones[[#This Row],[Complete]]="Yes"),1,0)</f>
        <v>1</v>
      </c>
      <c r="AD1604" s="41">
        <f>IF(AND(tbl_PV_Milestones[[#This Row],[Actual/Schedule Finish]]&lt;PV_Meta!$B$7,tbl_PV_Milestones[[#This Row],[Complete]]="No",tbl_PV_Milestones[[#This Row],[Project Status]]&lt;&gt;"On Hold"),1,0)</f>
        <v>0</v>
      </c>
      <c r="AE1604" s="41">
        <f>IF(AND(tbl_PV_Milestones[[#This Row],[Actual/Schedule Finish]]&gt;tbl_PV_Milestones[[#This Row],[Baseline Date]],tbl_PV_Milestones[[#This Row],[Complete]]="No",tbl_PV_Milestones[[#This Row],[Project Status]]&lt;&gt;"On Hold",tbl_PV_Milestones[[#This Row],[Overdue]]=0,tbl_PV_Milestones[[#This Row],[To be Baselined]]&lt;&gt;1),1,0)</f>
        <v>0</v>
      </c>
      <c r="AF1604" s="41">
        <f>IF(AND(tbl_PV_Milestones[[#This Row],[BL FY]]=2025,tbl_PV_Milestones[[#This Row],[Finish FY]]&gt;2025),1,0)</f>
        <v>0</v>
      </c>
      <c r="AG1604" s="56" t="str">
        <f>_xlfn.XLOOKUP(tbl_PV_Milestones[[#This Row],[Work ID]],tbl_PV_Meta[Work ID '#],tbl_PV_Meta[Project Manager/Owner],,0)</f>
        <v>Project Manager 25</v>
      </c>
      <c r="AH1604" s="6"/>
    </row>
    <row r="1605" spans="4:34" x14ac:dyDescent="0.25">
      <c r="D1605" s="6" t="s">
        <v>806</v>
      </c>
      <c r="E1605" s="6" t="s">
        <v>503</v>
      </c>
      <c r="F1605" s="6" t="s">
        <v>1753</v>
      </c>
      <c r="G1605" s="6" t="s">
        <v>558</v>
      </c>
      <c r="H1605" s="6" t="s">
        <v>505</v>
      </c>
      <c r="I1605" s="6" t="s">
        <v>510</v>
      </c>
      <c r="J1605" s="6" t="s">
        <v>806</v>
      </c>
      <c r="K1605" s="6" t="s">
        <v>36</v>
      </c>
      <c r="L1605" s="6" t="s">
        <v>53</v>
      </c>
      <c r="M1605" s="43"/>
      <c r="N1605" s="44" t="s">
        <v>1979</v>
      </c>
      <c r="O1605" s="39">
        <v>45604.708333333299</v>
      </c>
      <c r="P1605" s="39">
        <v>45604.708333333299</v>
      </c>
      <c r="Q1605" s="6">
        <v>0</v>
      </c>
      <c r="R1605" s="6">
        <v>0</v>
      </c>
      <c r="S1605" s="45" t="e">
        <f>_xlfn.CONCAT(#REF!,TRIM(tbl_PV_Milestones[[#This Row],[Milestone Description]]))</f>
        <v>#REF!</v>
      </c>
      <c r="T1605" s="84" t="str">
        <f>IF(COUNTIF(tbl_PV_Milestones[UID],tbl_PV_Milestones[[#This Row],[UID]])&gt;1,"Duplicate","")</f>
        <v>Duplicate</v>
      </c>
      <c r="U1605" s="42" t="str">
        <f>_xlfn.XLOOKUP(tbl_PV_Milestones[[#This Row],[Work ID]],tbl_PV_Meta[Work ID '#],tbl_PV_Meta[Sub-Portfolio])</f>
        <v>Sub-Portfolio 8</v>
      </c>
      <c r="V1605" s="41">
        <f>IF(MONTH(tbl_PV_Milestones[[#This Row],[Baseline Date]])&lt;7,YEAR(tbl_PV_Milestones[[#This Row],[Baseline Date]]),YEAR(tbl_PV_Milestones[[#This Row],[Baseline Date]])+1)</f>
        <v>2025</v>
      </c>
      <c r="W1605" s="41">
        <f>IF(MONTH(tbl_PV_Milestones[[#This Row],[Actual/Schedule Finish]])&lt;7,YEAR(tbl_PV_Milestones[[#This Row],[Actual/Schedule Finish]]),YEAR(tbl_PV_Milestones[[#This Row],[Actual/Schedule Finish]])+1)</f>
        <v>2025</v>
      </c>
      <c r="X1605" s="41" t="str">
        <f>IF(OR(tbl_PV_Milestones[[#This Row],[Project Status]]="Completed",tbl_PV_Milestones[[#This Row],[Project Status]]="Assumed Completed"),"Yes","No")</f>
        <v>Yes</v>
      </c>
      <c r="Y1605" s="41">
        <f>IF(tbl_PV_Milestones[[#This Row],[Baseline Date]]="",1,0)</f>
        <v>0</v>
      </c>
      <c r="Z1605" s="41">
        <f>IF(tbl_PV_Milestones[[#This Row],[Baseline Date]]&lt;PV_Meta!$B$7,1,0)</f>
        <v>1</v>
      </c>
      <c r="AA1605" s="41">
        <f>IF(tbl_PV_Milestones[[#This Row],[Complete]]="Yes",1,0)</f>
        <v>1</v>
      </c>
      <c r="AB1605" s="41">
        <f>IF(AND(tbl_PV_Milestones[[#This Row],[BL FY]]=2025,tbl_PV_Milestones[[#This Row],[Baseline Date]]&lt;PV_Meta!$B$7),1,0)</f>
        <v>1</v>
      </c>
      <c r="AC1605" s="41">
        <f>IF(AND(tbl_PV_Milestones[[#This Row],[Planned YTD]]=1,tbl_PV_Milestones[[#This Row],[Complete]]="Yes"),1,0)</f>
        <v>1</v>
      </c>
      <c r="AD1605" s="41">
        <f>IF(AND(tbl_PV_Milestones[[#This Row],[Actual/Schedule Finish]]&lt;PV_Meta!$B$7,tbl_PV_Milestones[[#This Row],[Complete]]="No",tbl_PV_Milestones[[#This Row],[Project Status]]&lt;&gt;"On Hold"),1,0)</f>
        <v>0</v>
      </c>
      <c r="AE1605" s="41">
        <f>IF(AND(tbl_PV_Milestones[[#This Row],[Actual/Schedule Finish]]&gt;tbl_PV_Milestones[[#This Row],[Baseline Date]],tbl_PV_Milestones[[#This Row],[Complete]]="No",tbl_PV_Milestones[[#This Row],[Project Status]]&lt;&gt;"On Hold",tbl_PV_Milestones[[#This Row],[Overdue]]=0,tbl_PV_Milestones[[#This Row],[To be Baselined]]&lt;&gt;1),1,0)</f>
        <v>0</v>
      </c>
      <c r="AF1605" s="41">
        <f>IF(AND(tbl_PV_Milestones[[#This Row],[BL FY]]=2025,tbl_PV_Milestones[[#This Row],[Finish FY]]&gt;2025),1,0)</f>
        <v>0</v>
      </c>
      <c r="AG1605" s="56" t="str">
        <f>_xlfn.XLOOKUP(tbl_PV_Milestones[[#This Row],[Work ID]],tbl_PV_Meta[Work ID '#],tbl_PV_Meta[Project Manager/Owner],,0)</f>
        <v>Project Manager 25</v>
      </c>
      <c r="AH1605" s="6"/>
    </row>
    <row r="1606" spans="4:34" x14ac:dyDescent="0.25">
      <c r="D1606" s="6" t="s">
        <v>806</v>
      </c>
      <c r="E1606" s="6" t="s">
        <v>503</v>
      </c>
      <c r="F1606" s="6" t="s">
        <v>1753</v>
      </c>
      <c r="G1606" s="6" t="s">
        <v>559</v>
      </c>
      <c r="H1606" s="6" t="s">
        <v>505</v>
      </c>
      <c r="I1606" s="6" t="s">
        <v>510</v>
      </c>
      <c r="J1606" s="6" t="s">
        <v>806</v>
      </c>
      <c r="K1606" s="6" t="s">
        <v>36</v>
      </c>
      <c r="L1606" s="6" t="s">
        <v>53</v>
      </c>
      <c r="M1606" s="43"/>
      <c r="N1606" s="44" t="s">
        <v>1979</v>
      </c>
      <c r="O1606" s="39">
        <v>45607.708333333299</v>
      </c>
      <c r="P1606" s="39">
        <v>45607.708333333299</v>
      </c>
      <c r="Q1606" s="6">
        <v>0</v>
      </c>
      <c r="R1606" s="6">
        <v>0</v>
      </c>
      <c r="S1606" s="45" t="e">
        <f>_xlfn.CONCAT(#REF!,TRIM(tbl_PV_Milestones[[#This Row],[Milestone Description]]))</f>
        <v>#REF!</v>
      </c>
      <c r="T1606" s="84" t="str">
        <f>IF(COUNTIF(tbl_PV_Milestones[UID],tbl_PV_Milestones[[#This Row],[UID]])&gt;1,"Duplicate","")</f>
        <v>Duplicate</v>
      </c>
      <c r="U1606" s="42" t="str">
        <f>_xlfn.XLOOKUP(tbl_PV_Milestones[[#This Row],[Work ID]],tbl_PV_Meta[Work ID '#],tbl_PV_Meta[Sub-Portfolio])</f>
        <v>Sub-Portfolio 8</v>
      </c>
      <c r="V1606" s="41">
        <f>IF(MONTH(tbl_PV_Milestones[[#This Row],[Baseline Date]])&lt;7,YEAR(tbl_PV_Milestones[[#This Row],[Baseline Date]]),YEAR(tbl_PV_Milestones[[#This Row],[Baseline Date]])+1)</f>
        <v>2025</v>
      </c>
      <c r="W1606" s="41">
        <f>IF(MONTH(tbl_PV_Milestones[[#This Row],[Actual/Schedule Finish]])&lt;7,YEAR(tbl_PV_Milestones[[#This Row],[Actual/Schedule Finish]]),YEAR(tbl_PV_Milestones[[#This Row],[Actual/Schedule Finish]])+1)</f>
        <v>2025</v>
      </c>
      <c r="X1606" s="41" t="str">
        <f>IF(OR(tbl_PV_Milestones[[#This Row],[Project Status]]="Completed",tbl_PV_Milestones[[#This Row],[Project Status]]="Assumed Completed"),"Yes","No")</f>
        <v>Yes</v>
      </c>
      <c r="Y1606" s="41">
        <f>IF(tbl_PV_Milestones[[#This Row],[Baseline Date]]="",1,0)</f>
        <v>0</v>
      </c>
      <c r="Z1606" s="41">
        <f>IF(tbl_PV_Milestones[[#This Row],[Baseline Date]]&lt;PV_Meta!$B$7,1,0)</f>
        <v>1</v>
      </c>
      <c r="AA1606" s="41">
        <f>IF(tbl_PV_Milestones[[#This Row],[Complete]]="Yes",1,0)</f>
        <v>1</v>
      </c>
      <c r="AB1606" s="41">
        <f>IF(AND(tbl_PV_Milestones[[#This Row],[BL FY]]=2025,tbl_PV_Milestones[[#This Row],[Baseline Date]]&lt;PV_Meta!$B$7),1,0)</f>
        <v>1</v>
      </c>
      <c r="AC1606" s="41">
        <f>IF(AND(tbl_PV_Milestones[[#This Row],[Planned YTD]]=1,tbl_PV_Milestones[[#This Row],[Complete]]="Yes"),1,0)</f>
        <v>1</v>
      </c>
      <c r="AD1606" s="41">
        <f>IF(AND(tbl_PV_Milestones[[#This Row],[Actual/Schedule Finish]]&lt;PV_Meta!$B$7,tbl_PV_Milestones[[#This Row],[Complete]]="No",tbl_PV_Milestones[[#This Row],[Project Status]]&lt;&gt;"On Hold"),1,0)</f>
        <v>0</v>
      </c>
      <c r="AE1606" s="41">
        <f>IF(AND(tbl_PV_Milestones[[#This Row],[Actual/Schedule Finish]]&gt;tbl_PV_Milestones[[#This Row],[Baseline Date]],tbl_PV_Milestones[[#This Row],[Complete]]="No",tbl_PV_Milestones[[#This Row],[Project Status]]&lt;&gt;"On Hold",tbl_PV_Milestones[[#This Row],[Overdue]]=0,tbl_PV_Milestones[[#This Row],[To be Baselined]]&lt;&gt;1),1,0)</f>
        <v>0</v>
      </c>
      <c r="AF1606" s="41">
        <f>IF(AND(tbl_PV_Milestones[[#This Row],[BL FY]]=2025,tbl_PV_Milestones[[#This Row],[Finish FY]]&gt;2025),1,0)</f>
        <v>0</v>
      </c>
      <c r="AG1606" s="56" t="str">
        <f>_xlfn.XLOOKUP(tbl_PV_Milestones[[#This Row],[Work ID]],tbl_PV_Meta[Work ID '#],tbl_PV_Meta[Project Manager/Owner],,0)</f>
        <v>Project Manager 25</v>
      </c>
      <c r="AH1606" s="6"/>
    </row>
    <row r="1607" spans="4:34" x14ac:dyDescent="0.25">
      <c r="D1607" s="6" t="s">
        <v>806</v>
      </c>
      <c r="E1607" s="6" t="s">
        <v>503</v>
      </c>
      <c r="F1607" s="6" t="s">
        <v>1753</v>
      </c>
      <c r="G1607" s="6" t="s">
        <v>554</v>
      </c>
      <c r="H1607" s="6" t="s">
        <v>505</v>
      </c>
      <c r="I1607" s="6" t="s">
        <v>510</v>
      </c>
      <c r="J1607" s="6" t="s">
        <v>806</v>
      </c>
      <c r="K1607" s="6" t="s">
        <v>36</v>
      </c>
      <c r="L1607" s="6" t="s">
        <v>53</v>
      </c>
      <c r="M1607" s="43"/>
      <c r="N1607" s="44" t="s">
        <v>1979</v>
      </c>
      <c r="O1607" s="39">
        <v>45611.708333333299</v>
      </c>
      <c r="P1607" s="39">
        <v>45611.708333333299</v>
      </c>
      <c r="Q1607" s="6">
        <v>0</v>
      </c>
      <c r="R1607" s="6">
        <v>0</v>
      </c>
      <c r="S1607" s="45" t="e">
        <f>_xlfn.CONCAT(#REF!,TRIM(tbl_PV_Milestones[[#This Row],[Milestone Description]]))</f>
        <v>#REF!</v>
      </c>
      <c r="T1607" s="84" t="str">
        <f>IF(COUNTIF(tbl_PV_Milestones[UID],tbl_PV_Milestones[[#This Row],[UID]])&gt;1,"Duplicate","")</f>
        <v>Duplicate</v>
      </c>
      <c r="U1607" s="42" t="str">
        <f>_xlfn.XLOOKUP(tbl_PV_Milestones[[#This Row],[Work ID]],tbl_PV_Meta[Work ID '#],tbl_PV_Meta[Sub-Portfolio])</f>
        <v>Sub-Portfolio 8</v>
      </c>
      <c r="V1607" s="41">
        <f>IF(MONTH(tbl_PV_Milestones[[#This Row],[Baseline Date]])&lt;7,YEAR(tbl_PV_Milestones[[#This Row],[Baseline Date]]),YEAR(tbl_PV_Milestones[[#This Row],[Baseline Date]])+1)</f>
        <v>2025</v>
      </c>
      <c r="W1607" s="41">
        <f>IF(MONTH(tbl_PV_Milestones[[#This Row],[Actual/Schedule Finish]])&lt;7,YEAR(tbl_PV_Milestones[[#This Row],[Actual/Schedule Finish]]),YEAR(tbl_PV_Milestones[[#This Row],[Actual/Schedule Finish]])+1)</f>
        <v>2025</v>
      </c>
      <c r="X1607" s="41" t="str">
        <f>IF(OR(tbl_PV_Milestones[[#This Row],[Project Status]]="Completed",tbl_PV_Milestones[[#This Row],[Project Status]]="Assumed Completed"),"Yes","No")</f>
        <v>Yes</v>
      </c>
      <c r="Y1607" s="41">
        <f>IF(tbl_PV_Milestones[[#This Row],[Baseline Date]]="",1,0)</f>
        <v>0</v>
      </c>
      <c r="Z1607" s="41">
        <f>IF(tbl_PV_Milestones[[#This Row],[Baseline Date]]&lt;PV_Meta!$B$7,1,0)</f>
        <v>1</v>
      </c>
      <c r="AA1607" s="41">
        <f>IF(tbl_PV_Milestones[[#This Row],[Complete]]="Yes",1,0)</f>
        <v>1</v>
      </c>
      <c r="AB1607" s="41">
        <f>IF(AND(tbl_PV_Milestones[[#This Row],[BL FY]]=2025,tbl_PV_Milestones[[#This Row],[Baseline Date]]&lt;PV_Meta!$B$7),1,0)</f>
        <v>1</v>
      </c>
      <c r="AC1607" s="41">
        <f>IF(AND(tbl_PV_Milestones[[#This Row],[Planned YTD]]=1,tbl_PV_Milestones[[#This Row],[Complete]]="Yes"),1,0)</f>
        <v>1</v>
      </c>
      <c r="AD1607" s="41">
        <f>IF(AND(tbl_PV_Milestones[[#This Row],[Actual/Schedule Finish]]&lt;PV_Meta!$B$7,tbl_PV_Milestones[[#This Row],[Complete]]="No",tbl_PV_Milestones[[#This Row],[Project Status]]&lt;&gt;"On Hold"),1,0)</f>
        <v>0</v>
      </c>
      <c r="AE1607" s="41">
        <f>IF(AND(tbl_PV_Milestones[[#This Row],[Actual/Schedule Finish]]&gt;tbl_PV_Milestones[[#This Row],[Baseline Date]],tbl_PV_Milestones[[#This Row],[Complete]]="No",tbl_PV_Milestones[[#This Row],[Project Status]]&lt;&gt;"On Hold",tbl_PV_Milestones[[#This Row],[Overdue]]=0,tbl_PV_Milestones[[#This Row],[To be Baselined]]&lt;&gt;1),1,0)</f>
        <v>0</v>
      </c>
      <c r="AF1607" s="41">
        <f>IF(AND(tbl_PV_Milestones[[#This Row],[BL FY]]=2025,tbl_PV_Milestones[[#This Row],[Finish FY]]&gt;2025),1,0)</f>
        <v>0</v>
      </c>
      <c r="AG1607" s="56" t="str">
        <f>_xlfn.XLOOKUP(tbl_PV_Milestones[[#This Row],[Work ID]],tbl_PV_Meta[Work ID '#],tbl_PV_Meta[Project Manager/Owner],,0)</f>
        <v>Project Manager 25</v>
      </c>
      <c r="AH1607" s="6"/>
    </row>
    <row r="1608" spans="4:34" x14ac:dyDescent="0.25">
      <c r="D1608" s="6" t="s">
        <v>806</v>
      </c>
      <c r="E1608" s="6" t="s">
        <v>503</v>
      </c>
      <c r="F1608" s="6" t="s">
        <v>1753</v>
      </c>
      <c r="G1608" s="6" t="s">
        <v>555</v>
      </c>
      <c r="H1608" s="6" t="s">
        <v>505</v>
      </c>
      <c r="I1608" s="6" t="s">
        <v>510</v>
      </c>
      <c r="J1608" s="6" t="s">
        <v>806</v>
      </c>
      <c r="K1608" s="6" t="s">
        <v>36</v>
      </c>
      <c r="L1608" s="6" t="s">
        <v>53</v>
      </c>
      <c r="M1608" s="43"/>
      <c r="N1608" s="44" t="s">
        <v>1979</v>
      </c>
      <c r="O1608" s="39">
        <v>45611.708333333299</v>
      </c>
      <c r="P1608" s="39">
        <v>45611.708333333299</v>
      </c>
      <c r="Q1608" s="6">
        <v>0</v>
      </c>
      <c r="R1608" s="6">
        <v>0</v>
      </c>
      <c r="S1608" s="45" t="e">
        <f>_xlfn.CONCAT(#REF!,TRIM(tbl_PV_Milestones[[#This Row],[Milestone Description]]))</f>
        <v>#REF!</v>
      </c>
      <c r="T1608" s="84" t="str">
        <f>IF(COUNTIF(tbl_PV_Milestones[UID],tbl_PV_Milestones[[#This Row],[UID]])&gt;1,"Duplicate","")</f>
        <v>Duplicate</v>
      </c>
      <c r="U1608" s="42" t="str">
        <f>_xlfn.XLOOKUP(tbl_PV_Milestones[[#This Row],[Work ID]],tbl_PV_Meta[Work ID '#],tbl_PV_Meta[Sub-Portfolio])</f>
        <v>Sub-Portfolio 8</v>
      </c>
      <c r="V1608" s="41">
        <f>IF(MONTH(tbl_PV_Milestones[[#This Row],[Baseline Date]])&lt;7,YEAR(tbl_PV_Milestones[[#This Row],[Baseline Date]]),YEAR(tbl_PV_Milestones[[#This Row],[Baseline Date]])+1)</f>
        <v>2025</v>
      </c>
      <c r="W1608" s="41">
        <f>IF(MONTH(tbl_PV_Milestones[[#This Row],[Actual/Schedule Finish]])&lt;7,YEAR(tbl_PV_Milestones[[#This Row],[Actual/Schedule Finish]]),YEAR(tbl_PV_Milestones[[#This Row],[Actual/Schedule Finish]])+1)</f>
        <v>2025</v>
      </c>
      <c r="X1608" s="41" t="str">
        <f>IF(OR(tbl_PV_Milestones[[#This Row],[Project Status]]="Completed",tbl_PV_Milestones[[#This Row],[Project Status]]="Assumed Completed"),"Yes","No")</f>
        <v>Yes</v>
      </c>
      <c r="Y1608" s="41">
        <f>IF(tbl_PV_Milestones[[#This Row],[Baseline Date]]="",1,0)</f>
        <v>0</v>
      </c>
      <c r="Z1608" s="41">
        <f>IF(tbl_PV_Milestones[[#This Row],[Baseline Date]]&lt;PV_Meta!$B$7,1,0)</f>
        <v>1</v>
      </c>
      <c r="AA1608" s="41">
        <f>IF(tbl_PV_Milestones[[#This Row],[Complete]]="Yes",1,0)</f>
        <v>1</v>
      </c>
      <c r="AB1608" s="41">
        <f>IF(AND(tbl_PV_Milestones[[#This Row],[BL FY]]=2025,tbl_PV_Milestones[[#This Row],[Baseline Date]]&lt;PV_Meta!$B$7),1,0)</f>
        <v>1</v>
      </c>
      <c r="AC1608" s="41">
        <f>IF(AND(tbl_PV_Milestones[[#This Row],[Planned YTD]]=1,tbl_PV_Milestones[[#This Row],[Complete]]="Yes"),1,0)</f>
        <v>1</v>
      </c>
      <c r="AD1608" s="41">
        <f>IF(AND(tbl_PV_Milestones[[#This Row],[Actual/Schedule Finish]]&lt;PV_Meta!$B$7,tbl_PV_Milestones[[#This Row],[Complete]]="No",tbl_PV_Milestones[[#This Row],[Project Status]]&lt;&gt;"On Hold"),1,0)</f>
        <v>0</v>
      </c>
      <c r="AE1608" s="41">
        <f>IF(AND(tbl_PV_Milestones[[#This Row],[Actual/Schedule Finish]]&gt;tbl_PV_Milestones[[#This Row],[Baseline Date]],tbl_PV_Milestones[[#This Row],[Complete]]="No",tbl_PV_Milestones[[#This Row],[Project Status]]&lt;&gt;"On Hold",tbl_PV_Milestones[[#This Row],[Overdue]]=0,tbl_PV_Milestones[[#This Row],[To be Baselined]]&lt;&gt;1),1,0)</f>
        <v>0</v>
      </c>
      <c r="AF1608" s="41">
        <f>IF(AND(tbl_PV_Milestones[[#This Row],[BL FY]]=2025,tbl_PV_Milestones[[#This Row],[Finish FY]]&gt;2025),1,0)</f>
        <v>0</v>
      </c>
      <c r="AG1608" s="56" t="str">
        <f>_xlfn.XLOOKUP(tbl_PV_Milestones[[#This Row],[Work ID]],tbl_PV_Meta[Work ID '#],tbl_PV_Meta[Project Manager/Owner],,0)</f>
        <v>Project Manager 25</v>
      </c>
      <c r="AH1608" s="6"/>
    </row>
    <row r="1609" spans="4:34" x14ac:dyDescent="0.25">
      <c r="D1609" s="6" t="s">
        <v>806</v>
      </c>
      <c r="E1609" s="6" t="s">
        <v>503</v>
      </c>
      <c r="F1609" s="6" t="s">
        <v>1753</v>
      </c>
      <c r="G1609" s="6" t="s">
        <v>557</v>
      </c>
      <c r="H1609" s="6" t="s">
        <v>519</v>
      </c>
      <c r="I1609" s="6" t="s">
        <v>510</v>
      </c>
      <c r="J1609" s="6" t="s">
        <v>806</v>
      </c>
      <c r="K1609" s="6" t="s">
        <v>36</v>
      </c>
      <c r="L1609" s="6" t="s">
        <v>53</v>
      </c>
      <c r="M1609" s="43"/>
      <c r="N1609" s="44" t="s">
        <v>1979</v>
      </c>
      <c r="O1609" s="39">
        <v>45628.708333333299</v>
      </c>
      <c r="P1609" s="39">
        <v>45628.708333333299</v>
      </c>
      <c r="Q1609" s="6">
        <v>0</v>
      </c>
      <c r="R1609" s="6">
        <v>0</v>
      </c>
      <c r="S1609" s="45" t="e">
        <f>_xlfn.CONCAT(#REF!,TRIM(tbl_PV_Milestones[[#This Row],[Milestone Description]]))</f>
        <v>#REF!</v>
      </c>
      <c r="T1609" s="84" t="str">
        <f>IF(COUNTIF(tbl_PV_Milestones[UID],tbl_PV_Milestones[[#This Row],[UID]])&gt;1,"Duplicate","")</f>
        <v>Duplicate</v>
      </c>
      <c r="U1609" s="42" t="str">
        <f>_xlfn.XLOOKUP(tbl_PV_Milestones[[#This Row],[Work ID]],tbl_PV_Meta[Work ID '#],tbl_PV_Meta[Sub-Portfolio])</f>
        <v>Sub-Portfolio 8</v>
      </c>
      <c r="V1609" s="41">
        <f>IF(MONTH(tbl_PV_Milestones[[#This Row],[Baseline Date]])&lt;7,YEAR(tbl_PV_Milestones[[#This Row],[Baseline Date]]),YEAR(tbl_PV_Milestones[[#This Row],[Baseline Date]])+1)</f>
        <v>2025</v>
      </c>
      <c r="W1609" s="41">
        <f>IF(MONTH(tbl_PV_Milestones[[#This Row],[Actual/Schedule Finish]])&lt;7,YEAR(tbl_PV_Milestones[[#This Row],[Actual/Schedule Finish]]),YEAR(tbl_PV_Milestones[[#This Row],[Actual/Schedule Finish]])+1)</f>
        <v>2025</v>
      </c>
      <c r="X1609" s="41" t="str">
        <f>IF(OR(tbl_PV_Milestones[[#This Row],[Project Status]]="Completed",tbl_PV_Milestones[[#This Row],[Project Status]]="Assumed Completed"),"Yes","No")</f>
        <v>Yes</v>
      </c>
      <c r="Y1609" s="41">
        <f>IF(tbl_PV_Milestones[[#This Row],[Baseline Date]]="",1,0)</f>
        <v>0</v>
      </c>
      <c r="Z1609" s="41">
        <f>IF(tbl_PV_Milestones[[#This Row],[Baseline Date]]&lt;PV_Meta!$B$7,1,0)</f>
        <v>1</v>
      </c>
      <c r="AA1609" s="41">
        <f>IF(tbl_PV_Milestones[[#This Row],[Complete]]="Yes",1,0)</f>
        <v>1</v>
      </c>
      <c r="AB1609" s="41">
        <f>IF(AND(tbl_PV_Milestones[[#This Row],[BL FY]]=2025,tbl_PV_Milestones[[#This Row],[Baseline Date]]&lt;PV_Meta!$B$7),1,0)</f>
        <v>1</v>
      </c>
      <c r="AC1609" s="41">
        <f>IF(AND(tbl_PV_Milestones[[#This Row],[Planned YTD]]=1,tbl_PV_Milestones[[#This Row],[Complete]]="Yes"),1,0)</f>
        <v>1</v>
      </c>
      <c r="AD1609" s="41">
        <f>IF(AND(tbl_PV_Milestones[[#This Row],[Actual/Schedule Finish]]&lt;PV_Meta!$B$7,tbl_PV_Milestones[[#This Row],[Complete]]="No",tbl_PV_Milestones[[#This Row],[Project Status]]&lt;&gt;"On Hold"),1,0)</f>
        <v>0</v>
      </c>
      <c r="AE1609" s="41">
        <f>IF(AND(tbl_PV_Milestones[[#This Row],[Actual/Schedule Finish]]&gt;tbl_PV_Milestones[[#This Row],[Baseline Date]],tbl_PV_Milestones[[#This Row],[Complete]]="No",tbl_PV_Milestones[[#This Row],[Project Status]]&lt;&gt;"On Hold",tbl_PV_Milestones[[#This Row],[Overdue]]=0,tbl_PV_Milestones[[#This Row],[To be Baselined]]&lt;&gt;1),1,0)</f>
        <v>0</v>
      </c>
      <c r="AF1609" s="41">
        <f>IF(AND(tbl_PV_Milestones[[#This Row],[BL FY]]=2025,tbl_PV_Milestones[[#This Row],[Finish FY]]&gt;2025),1,0)</f>
        <v>0</v>
      </c>
      <c r="AG1609" s="56" t="str">
        <f>_xlfn.XLOOKUP(tbl_PV_Milestones[[#This Row],[Work ID]],tbl_PV_Meta[Work ID '#],tbl_PV_Meta[Project Manager/Owner],,0)</f>
        <v>Project Manager 25</v>
      </c>
      <c r="AH1609" s="6"/>
    </row>
    <row r="1610" spans="4:34" x14ac:dyDescent="0.25">
      <c r="D1610" s="6" t="s">
        <v>806</v>
      </c>
      <c r="E1610" s="6" t="s">
        <v>503</v>
      </c>
      <c r="F1610" s="6" t="s">
        <v>1753</v>
      </c>
      <c r="G1610" s="6" t="s">
        <v>535</v>
      </c>
      <c r="H1610" s="6" t="s">
        <v>505</v>
      </c>
      <c r="I1610" s="6" t="s">
        <v>510</v>
      </c>
      <c r="J1610" s="6" t="s">
        <v>806</v>
      </c>
      <c r="K1610" s="6" t="s">
        <v>36</v>
      </c>
      <c r="L1610" s="6" t="s">
        <v>53</v>
      </c>
      <c r="M1610" s="43"/>
      <c r="N1610" s="44" t="s">
        <v>1979</v>
      </c>
      <c r="O1610" s="39">
        <v>45600.708333333299</v>
      </c>
      <c r="P1610" s="39">
        <v>45600.708333333299</v>
      </c>
      <c r="Q1610" s="6">
        <v>0</v>
      </c>
      <c r="R1610" s="6">
        <v>0</v>
      </c>
      <c r="S1610" s="45" t="e">
        <f>_xlfn.CONCAT(#REF!,TRIM(tbl_PV_Milestones[[#This Row],[Milestone Description]]))</f>
        <v>#REF!</v>
      </c>
      <c r="T1610" s="84" t="str">
        <f>IF(COUNTIF(tbl_PV_Milestones[UID],tbl_PV_Milestones[[#This Row],[UID]])&gt;1,"Duplicate","")</f>
        <v>Duplicate</v>
      </c>
      <c r="U1610" s="42" t="str">
        <f>_xlfn.XLOOKUP(tbl_PV_Milestones[[#This Row],[Work ID]],tbl_PV_Meta[Work ID '#],tbl_PV_Meta[Sub-Portfolio])</f>
        <v>Sub-Portfolio 8</v>
      </c>
      <c r="V1610" s="41">
        <f>IF(MONTH(tbl_PV_Milestones[[#This Row],[Baseline Date]])&lt;7,YEAR(tbl_PV_Milestones[[#This Row],[Baseline Date]]),YEAR(tbl_PV_Milestones[[#This Row],[Baseline Date]])+1)</f>
        <v>2025</v>
      </c>
      <c r="W1610" s="41">
        <f>IF(MONTH(tbl_PV_Milestones[[#This Row],[Actual/Schedule Finish]])&lt;7,YEAR(tbl_PV_Milestones[[#This Row],[Actual/Schedule Finish]]),YEAR(tbl_PV_Milestones[[#This Row],[Actual/Schedule Finish]])+1)</f>
        <v>2025</v>
      </c>
      <c r="X1610" s="41" t="str">
        <f>IF(OR(tbl_PV_Milestones[[#This Row],[Project Status]]="Completed",tbl_PV_Milestones[[#This Row],[Project Status]]="Assumed Completed"),"Yes","No")</f>
        <v>Yes</v>
      </c>
      <c r="Y1610" s="41">
        <f>IF(tbl_PV_Milestones[[#This Row],[Baseline Date]]="",1,0)</f>
        <v>0</v>
      </c>
      <c r="Z1610" s="41">
        <f>IF(tbl_PV_Milestones[[#This Row],[Baseline Date]]&lt;PV_Meta!$B$7,1,0)</f>
        <v>1</v>
      </c>
      <c r="AA1610" s="41">
        <f>IF(tbl_PV_Milestones[[#This Row],[Complete]]="Yes",1,0)</f>
        <v>1</v>
      </c>
      <c r="AB1610" s="41">
        <f>IF(AND(tbl_PV_Milestones[[#This Row],[BL FY]]=2025,tbl_PV_Milestones[[#This Row],[Baseline Date]]&lt;PV_Meta!$B$7),1,0)</f>
        <v>1</v>
      </c>
      <c r="AC1610" s="41">
        <f>IF(AND(tbl_PV_Milestones[[#This Row],[Planned YTD]]=1,tbl_PV_Milestones[[#This Row],[Complete]]="Yes"),1,0)</f>
        <v>1</v>
      </c>
      <c r="AD1610" s="41">
        <f>IF(AND(tbl_PV_Milestones[[#This Row],[Actual/Schedule Finish]]&lt;PV_Meta!$B$7,tbl_PV_Milestones[[#This Row],[Complete]]="No",tbl_PV_Milestones[[#This Row],[Project Status]]&lt;&gt;"On Hold"),1,0)</f>
        <v>0</v>
      </c>
      <c r="AE1610" s="41">
        <f>IF(AND(tbl_PV_Milestones[[#This Row],[Actual/Schedule Finish]]&gt;tbl_PV_Milestones[[#This Row],[Baseline Date]],tbl_PV_Milestones[[#This Row],[Complete]]="No",tbl_PV_Milestones[[#This Row],[Project Status]]&lt;&gt;"On Hold",tbl_PV_Milestones[[#This Row],[Overdue]]=0,tbl_PV_Milestones[[#This Row],[To be Baselined]]&lt;&gt;1),1,0)</f>
        <v>0</v>
      </c>
      <c r="AF1610" s="41">
        <f>IF(AND(tbl_PV_Milestones[[#This Row],[BL FY]]=2025,tbl_PV_Milestones[[#This Row],[Finish FY]]&gt;2025),1,0)</f>
        <v>0</v>
      </c>
      <c r="AG1610" s="56" t="str">
        <f>_xlfn.XLOOKUP(tbl_PV_Milestones[[#This Row],[Work ID]],tbl_PV_Meta[Work ID '#],tbl_PV_Meta[Project Manager/Owner],,0)</f>
        <v>Project Manager 25</v>
      </c>
      <c r="AH1610" s="6"/>
    </row>
    <row r="1611" spans="4:34" x14ac:dyDescent="0.25">
      <c r="D1611" s="6" t="s">
        <v>806</v>
      </c>
      <c r="E1611" s="6" t="s">
        <v>503</v>
      </c>
      <c r="F1611" s="6" t="s">
        <v>1753</v>
      </c>
      <c r="G1611" s="6" t="s">
        <v>536</v>
      </c>
      <c r="H1611" s="6" t="s">
        <v>505</v>
      </c>
      <c r="I1611" s="6" t="s">
        <v>510</v>
      </c>
      <c r="J1611" s="6" t="s">
        <v>806</v>
      </c>
      <c r="K1611" s="6" t="s">
        <v>36</v>
      </c>
      <c r="L1611" s="6" t="s">
        <v>53</v>
      </c>
      <c r="M1611" s="43"/>
      <c r="N1611" s="44" t="s">
        <v>1979</v>
      </c>
      <c r="O1611" s="39">
        <v>45625.708333333299</v>
      </c>
      <c r="P1611" s="39">
        <v>45625.708333333299</v>
      </c>
      <c r="Q1611" s="6">
        <v>0</v>
      </c>
      <c r="R1611" s="6">
        <v>0</v>
      </c>
      <c r="S1611" s="45" t="e">
        <f>_xlfn.CONCAT(#REF!,TRIM(tbl_PV_Milestones[[#This Row],[Milestone Description]]))</f>
        <v>#REF!</v>
      </c>
      <c r="T1611" s="84" t="str">
        <f>IF(COUNTIF(tbl_PV_Milestones[UID],tbl_PV_Milestones[[#This Row],[UID]])&gt;1,"Duplicate","")</f>
        <v>Duplicate</v>
      </c>
      <c r="U1611" s="42" t="str">
        <f>_xlfn.XLOOKUP(tbl_PV_Milestones[[#This Row],[Work ID]],tbl_PV_Meta[Work ID '#],tbl_PV_Meta[Sub-Portfolio])</f>
        <v>Sub-Portfolio 8</v>
      </c>
      <c r="V1611" s="41">
        <f>IF(MONTH(tbl_PV_Milestones[[#This Row],[Baseline Date]])&lt;7,YEAR(tbl_PV_Milestones[[#This Row],[Baseline Date]]),YEAR(tbl_PV_Milestones[[#This Row],[Baseline Date]])+1)</f>
        <v>2025</v>
      </c>
      <c r="W1611" s="41">
        <f>IF(MONTH(tbl_PV_Milestones[[#This Row],[Actual/Schedule Finish]])&lt;7,YEAR(tbl_PV_Milestones[[#This Row],[Actual/Schedule Finish]]),YEAR(tbl_PV_Milestones[[#This Row],[Actual/Schedule Finish]])+1)</f>
        <v>2025</v>
      </c>
      <c r="X1611" s="41" t="str">
        <f>IF(OR(tbl_PV_Milestones[[#This Row],[Project Status]]="Completed",tbl_PV_Milestones[[#This Row],[Project Status]]="Assumed Completed"),"Yes","No")</f>
        <v>Yes</v>
      </c>
      <c r="Y1611" s="41">
        <f>IF(tbl_PV_Milestones[[#This Row],[Baseline Date]]="",1,0)</f>
        <v>0</v>
      </c>
      <c r="Z1611" s="41">
        <f>IF(tbl_PV_Milestones[[#This Row],[Baseline Date]]&lt;PV_Meta!$B$7,1,0)</f>
        <v>1</v>
      </c>
      <c r="AA1611" s="41">
        <f>IF(tbl_PV_Milestones[[#This Row],[Complete]]="Yes",1,0)</f>
        <v>1</v>
      </c>
      <c r="AB1611" s="41">
        <f>IF(AND(tbl_PV_Milestones[[#This Row],[BL FY]]=2025,tbl_PV_Milestones[[#This Row],[Baseline Date]]&lt;PV_Meta!$B$7),1,0)</f>
        <v>1</v>
      </c>
      <c r="AC1611" s="41">
        <f>IF(AND(tbl_PV_Milestones[[#This Row],[Planned YTD]]=1,tbl_PV_Milestones[[#This Row],[Complete]]="Yes"),1,0)</f>
        <v>1</v>
      </c>
      <c r="AD1611" s="41">
        <f>IF(AND(tbl_PV_Milestones[[#This Row],[Actual/Schedule Finish]]&lt;PV_Meta!$B$7,tbl_PV_Milestones[[#This Row],[Complete]]="No",tbl_PV_Milestones[[#This Row],[Project Status]]&lt;&gt;"On Hold"),1,0)</f>
        <v>0</v>
      </c>
      <c r="AE1611" s="41">
        <f>IF(AND(tbl_PV_Milestones[[#This Row],[Actual/Schedule Finish]]&gt;tbl_PV_Milestones[[#This Row],[Baseline Date]],tbl_PV_Milestones[[#This Row],[Complete]]="No",tbl_PV_Milestones[[#This Row],[Project Status]]&lt;&gt;"On Hold",tbl_PV_Milestones[[#This Row],[Overdue]]=0,tbl_PV_Milestones[[#This Row],[To be Baselined]]&lt;&gt;1),1,0)</f>
        <v>0</v>
      </c>
      <c r="AF1611" s="41">
        <f>IF(AND(tbl_PV_Milestones[[#This Row],[BL FY]]=2025,tbl_PV_Milestones[[#This Row],[Finish FY]]&gt;2025),1,0)</f>
        <v>0</v>
      </c>
      <c r="AG1611" s="56" t="str">
        <f>_xlfn.XLOOKUP(tbl_PV_Milestones[[#This Row],[Work ID]],tbl_PV_Meta[Work ID '#],tbl_PV_Meta[Project Manager/Owner],,0)</f>
        <v>Project Manager 25</v>
      </c>
      <c r="AH1611" s="6"/>
    </row>
    <row r="1612" spans="4:34" x14ac:dyDescent="0.25">
      <c r="D1612" s="6" t="s">
        <v>806</v>
      </c>
      <c r="E1612" s="6" t="s">
        <v>503</v>
      </c>
      <c r="F1612" s="6" t="s">
        <v>1753</v>
      </c>
      <c r="G1612" s="6" t="s">
        <v>539</v>
      </c>
      <c r="H1612" s="6" t="s">
        <v>505</v>
      </c>
      <c r="I1612" s="6" t="s">
        <v>510</v>
      </c>
      <c r="J1612" s="6" t="s">
        <v>806</v>
      </c>
      <c r="K1612" s="6" t="s">
        <v>36</v>
      </c>
      <c r="L1612" s="6" t="s">
        <v>53</v>
      </c>
      <c r="M1612" s="43"/>
      <c r="N1612" s="44" t="s">
        <v>1979</v>
      </c>
      <c r="O1612" s="39">
        <v>45611.708333333299</v>
      </c>
      <c r="P1612" s="39">
        <v>45611.708333333299</v>
      </c>
      <c r="Q1612" s="6">
        <v>0</v>
      </c>
      <c r="R1612" s="6">
        <v>0</v>
      </c>
      <c r="S1612" s="45" t="e">
        <f>_xlfn.CONCAT(#REF!,TRIM(tbl_PV_Milestones[[#This Row],[Milestone Description]]))</f>
        <v>#REF!</v>
      </c>
      <c r="T1612" s="84" t="str">
        <f>IF(COUNTIF(tbl_PV_Milestones[UID],tbl_PV_Milestones[[#This Row],[UID]])&gt;1,"Duplicate","")</f>
        <v>Duplicate</v>
      </c>
      <c r="U1612" s="42" t="str">
        <f>_xlfn.XLOOKUP(tbl_PV_Milestones[[#This Row],[Work ID]],tbl_PV_Meta[Work ID '#],tbl_PV_Meta[Sub-Portfolio])</f>
        <v>Sub-Portfolio 8</v>
      </c>
      <c r="V1612" s="41">
        <f>IF(MONTH(tbl_PV_Milestones[[#This Row],[Baseline Date]])&lt;7,YEAR(tbl_PV_Milestones[[#This Row],[Baseline Date]]),YEAR(tbl_PV_Milestones[[#This Row],[Baseline Date]])+1)</f>
        <v>2025</v>
      </c>
      <c r="W1612" s="41">
        <f>IF(MONTH(tbl_PV_Milestones[[#This Row],[Actual/Schedule Finish]])&lt;7,YEAR(tbl_PV_Milestones[[#This Row],[Actual/Schedule Finish]]),YEAR(tbl_PV_Milestones[[#This Row],[Actual/Schedule Finish]])+1)</f>
        <v>2025</v>
      </c>
      <c r="X1612" s="41" t="str">
        <f>IF(OR(tbl_PV_Milestones[[#This Row],[Project Status]]="Completed",tbl_PV_Milestones[[#This Row],[Project Status]]="Assumed Completed"),"Yes","No")</f>
        <v>Yes</v>
      </c>
      <c r="Y1612" s="41">
        <f>IF(tbl_PV_Milestones[[#This Row],[Baseline Date]]="",1,0)</f>
        <v>0</v>
      </c>
      <c r="Z1612" s="41">
        <f>IF(tbl_PV_Milestones[[#This Row],[Baseline Date]]&lt;PV_Meta!$B$7,1,0)</f>
        <v>1</v>
      </c>
      <c r="AA1612" s="41">
        <f>IF(tbl_PV_Milestones[[#This Row],[Complete]]="Yes",1,0)</f>
        <v>1</v>
      </c>
      <c r="AB1612" s="41">
        <f>IF(AND(tbl_PV_Milestones[[#This Row],[BL FY]]=2025,tbl_PV_Milestones[[#This Row],[Baseline Date]]&lt;PV_Meta!$B$7),1,0)</f>
        <v>1</v>
      </c>
      <c r="AC1612" s="41">
        <f>IF(AND(tbl_PV_Milestones[[#This Row],[Planned YTD]]=1,tbl_PV_Milestones[[#This Row],[Complete]]="Yes"),1,0)</f>
        <v>1</v>
      </c>
      <c r="AD1612" s="41">
        <f>IF(AND(tbl_PV_Milestones[[#This Row],[Actual/Schedule Finish]]&lt;PV_Meta!$B$7,tbl_PV_Milestones[[#This Row],[Complete]]="No",tbl_PV_Milestones[[#This Row],[Project Status]]&lt;&gt;"On Hold"),1,0)</f>
        <v>0</v>
      </c>
      <c r="AE1612" s="41">
        <f>IF(AND(tbl_PV_Milestones[[#This Row],[Actual/Schedule Finish]]&gt;tbl_PV_Milestones[[#This Row],[Baseline Date]],tbl_PV_Milestones[[#This Row],[Complete]]="No",tbl_PV_Milestones[[#This Row],[Project Status]]&lt;&gt;"On Hold",tbl_PV_Milestones[[#This Row],[Overdue]]=0,tbl_PV_Milestones[[#This Row],[To be Baselined]]&lt;&gt;1),1,0)</f>
        <v>0</v>
      </c>
      <c r="AF1612" s="41">
        <f>IF(AND(tbl_PV_Milestones[[#This Row],[BL FY]]=2025,tbl_PV_Milestones[[#This Row],[Finish FY]]&gt;2025),1,0)</f>
        <v>0</v>
      </c>
      <c r="AG1612" s="56" t="str">
        <f>_xlfn.XLOOKUP(tbl_PV_Milestones[[#This Row],[Work ID]],tbl_PV_Meta[Work ID '#],tbl_PV_Meta[Project Manager/Owner],,0)</f>
        <v>Project Manager 25</v>
      </c>
      <c r="AH1612" s="6"/>
    </row>
    <row r="1613" spans="4:34" x14ac:dyDescent="0.25">
      <c r="D1613" s="6" t="s">
        <v>806</v>
      </c>
      <c r="E1613" s="6" t="s">
        <v>503</v>
      </c>
      <c r="F1613" s="6" t="s">
        <v>1753</v>
      </c>
      <c r="G1613" s="6" t="s">
        <v>534</v>
      </c>
      <c r="H1613" s="6" t="s">
        <v>505</v>
      </c>
      <c r="I1613" s="6" t="s">
        <v>510</v>
      </c>
      <c r="J1613" s="6" t="s">
        <v>806</v>
      </c>
      <c r="K1613" s="6" t="s">
        <v>36</v>
      </c>
      <c r="L1613" s="6" t="s">
        <v>53</v>
      </c>
      <c r="M1613" s="43"/>
      <c r="N1613" s="44" t="s">
        <v>1979</v>
      </c>
      <c r="O1613" s="39">
        <v>45597.708333333299</v>
      </c>
      <c r="P1613" s="39">
        <v>45597.708333333299</v>
      </c>
      <c r="Q1613" s="6">
        <v>0</v>
      </c>
      <c r="R1613" s="6">
        <v>0</v>
      </c>
      <c r="S1613" s="45" t="e">
        <f>_xlfn.CONCAT(#REF!,TRIM(tbl_PV_Milestones[[#This Row],[Milestone Description]]))</f>
        <v>#REF!</v>
      </c>
      <c r="T1613" s="84" t="str">
        <f>IF(COUNTIF(tbl_PV_Milestones[UID],tbl_PV_Milestones[[#This Row],[UID]])&gt;1,"Duplicate","")</f>
        <v>Duplicate</v>
      </c>
      <c r="U1613" s="42" t="str">
        <f>_xlfn.XLOOKUP(tbl_PV_Milestones[[#This Row],[Work ID]],tbl_PV_Meta[Work ID '#],tbl_PV_Meta[Sub-Portfolio])</f>
        <v>Sub-Portfolio 8</v>
      </c>
      <c r="V1613" s="41">
        <f>IF(MONTH(tbl_PV_Milestones[[#This Row],[Baseline Date]])&lt;7,YEAR(tbl_PV_Milestones[[#This Row],[Baseline Date]]),YEAR(tbl_PV_Milestones[[#This Row],[Baseline Date]])+1)</f>
        <v>2025</v>
      </c>
      <c r="W1613" s="41">
        <f>IF(MONTH(tbl_PV_Milestones[[#This Row],[Actual/Schedule Finish]])&lt;7,YEAR(tbl_PV_Milestones[[#This Row],[Actual/Schedule Finish]]),YEAR(tbl_PV_Milestones[[#This Row],[Actual/Schedule Finish]])+1)</f>
        <v>2025</v>
      </c>
      <c r="X1613" s="41" t="str">
        <f>IF(OR(tbl_PV_Milestones[[#This Row],[Project Status]]="Completed",tbl_PV_Milestones[[#This Row],[Project Status]]="Assumed Completed"),"Yes","No")</f>
        <v>Yes</v>
      </c>
      <c r="Y1613" s="41">
        <f>IF(tbl_PV_Milestones[[#This Row],[Baseline Date]]="",1,0)</f>
        <v>0</v>
      </c>
      <c r="Z1613" s="41">
        <f>IF(tbl_PV_Milestones[[#This Row],[Baseline Date]]&lt;PV_Meta!$B$7,1,0)</f>
        <v>1</v>
      </c>
      <c r="AA1613" s="41">
        <f>IF(tbl_PV_Milestones[[#This Row],[Complete]]="Yes",1,0)</f>
        <v>1</v>
      </c>
      <c r="AB1613" s="41">
        <f>IF(AND(tbl_PV_Milestones[[#This Row],[BL FY]]=2025,tbl_PV_Milestones[[#This Row],[Baseline Date]]&lt;PV_Meta!$B$7),1,0)</f>
        <v>1</v>
      </c>
      <c r="AC1613" s="41">
        <f>IF(AND(tbl_PV_Milestones[[#This Row],[Planned YTD]]=1,tbl_PV_Milestones[[#This Row],[Complete]]="Yes"),1,0)</f>
        <v>1</v>
      </c>
      <c r="AD1613" s="41">
        <f>IF(AND(tbl_PV_Milestones[[#This Row],[Actual/Schedule Finish]]&lt;PV_Meta!$B$7,tbl_PV_Milestones[[#This Row],[Complete]]="No",tbl_PV_Milestones[[#This Row],[Project Status]]&lt;&gt;"On Hold"),1,0)</f>
        <v>0</v>
      </c>
      <c r="AE1613" s="41">
        <f>IF(AND(tbl_PV_Milestones[[#This Row],[Actual/Schedule Finish]]&gt;tbl_PV_Milestones[[#This Row],[Baseline Date]],tbl_PV_Milestones[[#This Row],[Complete]]="No",tbl_PV_Milestones[[#This Row],[Project Status]]&lt;&gt;"On Hold",tbl_PV_Milestones[[#This Row],[Overdue]]=0,tbl_PV_Milestones[[#This Row],[To be Baselined]]&lt;&gt;1),1,0)</f>
        <v>0</v>
      </c>
      <c r="AF1613" s="41">
        <f>IF(AND(tbl_PV_Milestones[[#This Row],[BL FY]]=2025,tbl_PV_Milestones[[#This Row],[Finish FY]]&gt;2025),1,0)</f>
        <v>0</v>
      </c>
      <c r="AG1613" s="56" t="str">
        <f>_xlfn.XLOOKUP(tbl_PV_Milestones[[#This Row],[Work ID]],tbl_PV_Meta[Work ID '#],tbl_PV_Meta[Project Manager/Owner],,0)</f>
        <v>Project Manager 25</v>
      </c>
      <c r="AH1613" s="6"/>
    </row>
    <row r="1614" spans="4:34" x14ac:dyDescent="0.25">
      <c r="D1614" s="6" t="s">
        <v>806</v>
      </c>
      <c r="E1614" s="6" t="s">
        <v>503</v>
      </c>
      <c r="F1614" s="6" t="s">
        <v>1753</v>
      </c>
      <c r="G1614" s="6" t="s">
        <v>540</v>
      </c>
      <c r="H1614" s="6" t="s">
        <v>505</v>
      </c>
      <c r="I1614" s="6" t="s">
        <v>510</v>
      </c>
      <c r="J1614" s="6" t="s">
        <v>806</v>
      </c>
      <c r="K1614" s="6" t="s">
        <v>36</v>
      </c>
      <c r="L1614" s="6" t="s">
        <v>53</v>
      </c>
      <c r="M1614" s="43"/>
      <c r="N1614" s="44" t="s">
        <v>1979</v>
      </c>
      <c r="O1614" s="39">
        <v>45611.708333333299</v>
      </c>
      <c r="P1614" s="39">
        <v>45611.708333333299</v>
      </c>
      <c r="Q1614" s="6">
        <v>0</v>
      </c>
      <c r="R1614" s="6">
        <v>0</v>
      </c>
      <c r="S1614" s="45" t="e">
        <f>_xlfn.CONCAT(#REF!,TRIM(tbl_PV_Milestones[[#This Row],[Milestone Description]]))</f>
        <v>#REF!</v>
      </c>
      <c r="T1614" s="84" t="str">
        <f>IF(COUNTIF(tbl_PV_Milestones[UID],tbl_PV_Milestones[[#This Row],[UID]])&gt;1,"Duplicate","")</f>
        <v>Duplicate</v>
      </c>
      <c r="U1614" s="42" t="str">
        <f>_xlfn.XLOOKUP(tbl_PV_Milestones[[#This Row],[Work ID]],tbl_PV_Meta[Work ID '#],tbl_PV_Meta[Sub-Portfolio])</f>
        <v>Sub-Portfolio 8</v>
      </c>
      <c r="V1614" s="41">
        <f>IF(MONTH(tbl_PV_Milestones[[#This Row],[Baseline Date]])&lt;7,YEAR(tbl_PV_Milestones[[#This Row],[Baseline Date]]),YEAR(tbl_PV_Milestones[[#This Row],[Baseline Date]])+1)</f>
        <v>2025</v>
      </c>
      <c r="W1614" s="41">
        <f>IF(MONTH(tbl_PV_Milestones[[#This Row],[Actual/Schedule Finish]])&lt;7,YEAR(tbl_PV_Milestones[[#This Row],[Actual/Schedule Finish]]),YEAR(tbl_PV_Milestones[[#This Row],[Actual/Schedule Finish]])+1)</f>
        <v>2025</v>
      </c>
      <c r="X1614" s="41" t="str">
        <f>IF(OR(tbl_PV_Milestones[[#This Row],[Project Status]]="Completed",tbl_PV_Milestones[[#This Row],[Project Status]]="Assumed Completed"),"Yes","No")</f>
        <v>Yes</v>
      </c>
      <c r="Y1614" s="41">
        <f>IF(tbl_PV_Milestones[[#This Row],[Baseline Date]]="",1,0)</f>
        <v>0</v>
      </c>
      <c r="Z1614" s="41">
        <f>IF(tbl_PV_Milestones[[#This Row],[Baseline Date]]&lt;PV_Meta!$B$7,1,0)</f>
        <v>1</v>
      </c>
      <c r="AA1614" s="41">
        <f>IF(tbl_PV_Milestones[[#This Row],[Complete]]="Yes",1,0)</f>
        <v>1</v>
      </c>
      <c r="AB1614" s="41">
        <f>IF(AND(tbl_PV_Milestones[[#This Row],[BL FY]]=2025,tbl_PV_Milestones[[#This Row],[Baseline Date]]&lt;PV_Meta!$B$7),1,0)</f>
        <v>1</v>
      </c>
      <c r="AC1614" s="41">
        <f>IF(AND(tbl_PV_Milestones[[#This Row],[Planned YTD]]=1,tbl_PV_Milestones[[#This Row],[Complete]]="Yes"),1,0)</f>
        <v>1</v>
      </c>
      <c r="AD1614" s="41">
        <f>IF(AND(tbl_PV_Milestones[[#This Row],[Actual/Schedule Finish]]&lt;PV_Meta!$B$7,tbl_PV_Milestones[[#This Row],[Complete]]="No",tbl_PV_Milestones[[#This Row],[Project Status]]&lt;&gt;"On Hold"),1,0)</f>
        <v>0</v>
      </c>
      <c r="AE1614" s="41">
        <f>IF(AND(tbl_PV_Milestones[[#This Row],[Actual/Schedule Finish]]&gt;tbl_PV_Milestones[[#This Row],[Baseline Date]],tbl_PV_Milestones[[#This Row],[Complete]]="No",tbl_PV_Milestones[[#This Row],[Project Status]]&lt;&gt;"On Hold",tbl_PV_Milestones[[#This Row],[Overdue]]=0,tbl_PV_Milestones[[#This Row],[To be Baselined]]&lt;&gt;1),1,0)</f>
        <v>0</v>
      </c>
      <c r="AF1614" s="41">
        <f>IF(AND(tbl_PV_Milestones[[#This Row],[BL FY]]=2025,tbl_PV_Milestones[[#This Row],[Finish FY]]&gt;2025),1,0)</f>
        <v>0</v>
      </c>
      <c r="AG1614" s="56" t="str">
        <f>_xlfn.XLOOKUP(tbl_PV_Milestones[[#This Row],[Work ID]],tbl_PV_Meta[Work ID '#],tbl_PV_Meta[Project Manager/Owner],,0)</f>
        <v>Project Manager 25</v>
      </c>
      <c r="AH1614" s="6"/>
    </row>
    <row r="1615" spans="4:34" x14ac:dyDescent="0.25">
      <c r="D1615" s="6" t="s">
        <v>806</v>
      </c>
      <c r="E1615" s="6" t="s">
        <v>503</v>
      </c>
      <c r="F1615" s="6" t="s">
        <v>1753</v>
      </c>
      <c r="G1615" s="6" t="s">
        <v>541</v>
      </c>
      <c r="H1615" s="6" t="s">
        <v>505</v>
      </c>
      <c r="I1615" s="6" t="s">
        <v>510</v>
      </c>
      <c r="J1615" s="6" t="s">
        <v>806</v>
      </c>
      <c r="K1615" s="6" t="s">
        <v>36</v>
      </c>
      <c r="L1615" s="6" t="s">
        <v>53</v>
      </c>
      <c r="M1615" s="43"/>
      <c r="N1615" s="44" t="s">
        <v>1979</v>
      </c>
      <c r="O1615" s="39">
        <v>45630.708333333299</v>
      </c>
      <c r="P1615" s="39">
        <v>45630.708333333299</v>
      </c>
      <c r="Q1615" s="6">
        <v>0</v>
      </c>
      <c r="R1615" s="6">
        <v>0</v>
      </c>
      <c r="S1615" s="45" t="e">
        <f>_xlfn.CONCAT(#REF!,TRIM(tbl_PV_Milestones[[#This Row],[Milestone Description]]))</f>
        <v>#REF!</v>
      </c>
      <c r="T1615" s="84" t="str">
        <f>IF(COUNTIF(tbl_PV_Milestones[UID],tbl_PV_Milestones[[#This Row],[UID]])&gt;1,"Duplicate","")</f>
        <v>Duplicate</v>
      </c>
      <c r="U1615" s="42" t="str">
        <f>_xlfn.XLOOKUP(tbl_PV_Milestones[[#This Row],[Work ID]],tbl_PV_Meta[Work ID '#],tbl_PV_Meta[Sub-Portfolio])</f>
        <v>Sub-Portfolio 8</v>
      </c>
      <c r="V1615" s="41">
        <f>IF(MONTH(tbl_PV_Milestones[[#This Row],[Baseline Date]])&lt;7,YEAR(tbl_PV_Milestones[[#This Row],[Baseline Date]]),YEAR(tbl_PV_Milestones[[#This Row],[Baseline Date]])+1)</f>
        <v>2025</v>
      </c>
      <c r="W1615" s="41">
        <f>IF(MONTH(tbl_PV_Milestones[[#This Row],[Actual/Schedule Finish]])&lt;7,YEAR(tbl_PV_Milestones[[#This Row],[Actual/Schedule Finish]]),YEAR(tbl_PV_Milestones[[#This Row],[Actual/Schedule Finish]])+1)</f>
        <v>2025</v>
      </c>
      <c r="X1615" s="41" t="str">
        <f>IF(OR(tbl_PV_Milestones[[#This Row],[Project Status]]="Completed",tbl_PV_Milestones[[#This Row],[Project Status]]="Assumed Completed"),"Yes","No")</f>
        <v>Yes</v>
      </c>
      <c r="Y1615" s="41">
        <f>IF(tbl_PV_Milestones[[#This Row],[Baseline Date]]="",1,0)</f>
        <v>0</v>
      </c>
      <c r="Z1615" s="41">
        <f>IF(tbl_PV_Milestones[[#This Row],[Baseline Date]]&lt;PV_Meta!$B$7,1,0)</f>
        <v>1</v>
      </c>
      <c r="AA1615" s="41">
        <f>IF(tbl_PV_Milestones[[#This Row],[Complete]]="Yes",1,0)</f>
        <v>1</v>
      </c>
      <c r="AB1615" s="41">
        <f>IF(AND(tbl_PV_Milestones[[#This Row],[BL FY]]=2025,tbl_PV_Milestones[[#This Row],[Baseline Date]]&lt;PV_Meta!$B$7),1,0)</f>
        <v>1</v>
      </c>
      <c r="AC1615" s="41">
        <f>IF(AND(tbl_PV_Milestones[[#This Row],[Planned YTD]]=1,tbl_PV_Milestones[[#This Row],[Complete]]="Yes"),1,0)</f>
        <v>1</v>
      </c>
      <c r="AD1615" s="41">
        <f>IF(AND(tbl_PV_Milestones[[#This Row],[Actual/Schedule Finish]]&lt;PV_Meta!$B$7,tbl_PV_Milestones[[#This Row],[Complete]]="No",tbl_PV_Milestones[[#This Row],[Project Status]]&lt;&gt;"On Hold"),1,0)</f>
        <v>0</v>
      </c>
      <c r="AE1615" s="41">
        <f>IF(AND(tbl_PV_Milestones[[#This Row],[Actual/Schedule Finish]]&gt;tbl_PV_Milestones[[#This Row],[Baseline Date]],tbl_PV_Milestones[[#This Row],[Complete]]="No",tbl_PV_Milestones[[#This Row],[Project Status]]&lt;&gt;"On Hold",tbl_PV_Milestones[[#This Row],[Overdue]]=0,tbl_PV_Milestones[[#This Row],[To be Baselined]]&lt;&gt;1),1,0)</f>
        <v>0</v>
      </c>
      <c r="AF1615" s="41">
        <f>IF(AND(tbl_PV_Milestones[[#This Row],[BL FY]]=2025,tbl_PV_Milestones[[#This Row],[Finish FY]]&gt;2025),1,0)</f>
        <v>0</v>
      </c>
      <c r="AG1615" s="56" t="str">
        <f>_xlfn.XLOOKUP(tbl_PV_Milestones[[#This Row],[Work ID]],tbl_PV_Meta[Work ID '#],tbl_PV_Meta[Project Manager/Owner],,0)</f>
        <v>Project Manager 25</v>
      </c>
      <c r="AH1615" s="6"/>
    </row>
    <row r="1616" spans="4:34" x14ac:dyDescent="0.25">
      <c r="D1616" s="6" t="s">
        <v>806</v>
      </c>
      <c r="E1616" s="6" t="s">
        <v>503</v>
      </c>
      <c r="F1616" s="6" t="s">
        <v>1753</v>
      </c>
      <c r="G1616" s="6" t="s">
        <v>542</v>
      </c>
      <c r="H1616" s="6" t="s">
        <v>519</v>
      </c>
      <c r="I1616" s="6" t="s">
        <v>510</v>
      </c>
      <c r="J1616" s="6" t="s">
        <v>806</v>
      </c>
      <c r="K1616" s="6" t="s">
        <v>36</v>
      </c>
      <c r="L1616" s="6" t="s">
        <v>53</v>
      </c>
      <c r="M1616" s="43"/>
      <c r="N1616" s="44" t="s">
        <v>1979</v>
      </c>
      <c r="O1616" s="39">
        <v>45628.708333333299</v>
      </c>
      <c r="P1616" s="39">
        <v>45628.708333333299</v>
      </c>
      <c r="Q1616" s="6">
        <v>0</v>
      </c>
      <c r="R1616" s="6">
        <v>0</v>
      </c>
      <c r="S1616" s="45" t="e">
        <f>_xlfn.CONCAT(#REF!,TRIM(tbl_PV_Milestones[[#This Row],[Milestone Description]]))</f>
        <v>#REF!</v>
      </c>
      <c r="T1616" s="84" t="str">
        <f>IF(COUNTIF(tbl_PV_Milestones[UID],tbl_PV_Milestones[[#This Row],[UID]])&gt;1,"Duplicate","")</f>
        <v>Duplicate</v>
      </c>
      <c r="U1616" s="42" t="str">
        <f>_xlfn.XLOOKUP(tbl_PV_Milestones[[#This Row],[Work ID]],tbl_PV_Meta[Work ID '#],tbl_PV_Meta[Sub-Portfolio])</f>
        <v>Sub-Portfolio 8</v>
      </c>
      <c r="V1616" s="41">
        <f>IF(MONTH(tbl_PV_Milestones[[#This Row],[Baseline Date]])&lt;7,YEAR(tbl_PV_Milestones[[#This Row],[Baseline Date]]),YEAR(tbl_PV_Milestones[[#This Row],[Baseline Date]])+1)</f>
        <v>2025</v>
      </c>
      <c r="W1616" s="41">
        <f>IF(MONTH(tbl_PV_Milestones[[#This Row],[Actual/Schedule Finish]])&lt;7,YEAR(tbl_PV_Milestones[[#This Row],[Actual/Schedule Finish]]),YEAR(tbl_PV_Milestones[[#This Row],[Actual/Schedule Finish]])+1)</f>
        <v>2025</v>
      </c>
      <c r="X1616" s="41" t="str">
        <f>IF(OR(tbl_PV_Milestones[[#This Row],[Project Status]]="Completed",tbl_PV_Milestones[[#This Row],[Project Status]]="Assumed Completed"),"Yes","No")</f>
        <v>Yes</v>
      </c>
      <c r="Y1616" s="41">
        <f>IF(tbl_PV_Milestones[[#This Row],[Baseline Date]]="",1,0)</f>
        <v>0</v>
      </c>
      <c r="Z1616" s="41">
        <f>IF(tbl_PV_Milestones[[#This Row],[Baseline Date]]&lt;PV_Meta!$B$7,1,0)</f>
        <v>1</v>
      </c>
      <c r="AA1616" s="41">
        <f>IF(tbl_PV_Milestones[[#This Row],[Complete]]="Yes",1,0)</f>
        <v>1</v>
      </c>
      <c r="AB1616" s="41">
        <f>IF(AND(tbl_PV_Milestones[[#This Row],[BL FY]]=2025,tbl_PV_Milestones[[#This Row],[Baseline Date]]&lt;PV_Meta!$B$7),1,0)</f>
        <v>1</v>
      </c>
      <c r="AC1616" s="41">
        <f>IF(AND(tbl_PV_Milestones[[#This Row],[Planned YTD]]=1,tbl_PV_Milestones[[#This Row],[Complete]]="Yes"),1,0)</f>
        <v>1</v>
      </c>
      <c r="AD1616" s="41">
        <f>IF(AND(tbl_PV_Milestones[[#This Row],[Actual/Schedule Finish]]&lt;PV_Meta!$B$7,tbl_PV_Milestones[[#This Row],[Complete]]="No",tbl_PV_Milestones[[#This Row],[Project Status]]&lt;&gt;"On Hold"),1,0)</f>
        <v>0</v>
      </c>
      <c r="AE1616" s="41">
        <f>IF(AND(tbl_PV_Milestones[[#This Row],[Actual/Schedule Finish]]&gt;tbl_PV_Milestones[[#This Row],[Baseline Date]],tbl_PV_Milestones[[#This Row],[Complete]]="No",tbl_PV_Milestones[[#This Row],[Project Status]]&lt;&gt;"On Hold",tbl_PV_Milestones[[#This Row],[Overdue]]=0,tbl_PV_Milestones[[#This Row],[To be Baselined]]&lt;&gt;1),1,0)</f>
        <v>0</v>
      </c>
      <c r="AF1616" s="41">
        <f>IF(AND(tbl_PV_Milestones[[#This Row],[BL FY]]=2025,tbl_PV_Milestones[[#This Row],[Finish FY]]&gt;2025),1,0)</f>
        <v>0</v>
      </c>
      <c r="AG1616" s="56" t="str">
        <f>_xlfn.XLOOKUP(tbl_PV_Milestones[[#This Row],[Work ID]],tbl_PV_Meta[Work ID '#],tbl_PV_Meta[Project Manager/Owner],,0)</f>
        <v>Project Manager 25</v>
      </c>
      <c r="AH1616" s="6"/>
    </row>
    <row r="1617" spans="4:34" x14ac:dyDescent="0.25">
      <c r="D1617" s="6" t="s">
        <v>806</v>
      </c>
      <c r="E1617" s="6" t="s">
        <v>503</v>
      </c>
      <c r="F1617" s="6" t="s">
        <v>1753</v>
      </c>
      <c r="G1617" s="6" t="s">
        <v>527</v>
      </c>
      <c r="H1617" s="6" t="s">
        <v>505</v>
      </c>
      <c r="I1617" s="6" t="s">
        <v>510</v>
      </c>
      <c r="J1617" s="6" t="s">
        <v>806</v>
      </c>
      <c r="K1617" s="6" t="s">
        <v>36</v>
      </c>
      <c r="L1617" s="6" t="s">
        <v>53</v>
      </c>
      <c r="M1617" s="43"/>
      <c r="N1617" s="44" t="s">
        <v>1979</v>
      </c>
      <c r="O1617" s="39">
        <v>45632.708333333299</v>
      </c>
      <c r="P1617" s="39">
        <v>45632.708333333299</v>
      </c>
      <c r="Q1617" s="6">
        <v>0</v>
      </c>
      <c r="R1617" s="6">
        <v>0</v>
      </c>
      <c r="S1617" s="45" t="e">
        <f>_xlfn.CONCAT(#REF!,TRIM(tbl_PV_Milestones[[#This Row],[Milestone Description]]))</f>
        <v>#REF!</v>
      </c>
      <c r="T1617" s="84" t="str">
        <f>IF(COUNTIF(tbl_PV_Milestones[UID],tbl_PV_Milestones[[#This Row],[UID]])&gt;1,"Duplicate","")</f>
        <v>Duplicate</v>
      </c>
      <c r="U1617" s="42" t="str">
        <f>_xlfn.XLOOKUP(tbl_PV_Milestones[[#This Row],[Work ID]],tbl_PV_Meta[Work ID '#],tbl_PV_Meta[Sub-Portfolio])</f>
        <v>Sub-Portfolio 8</v>
      </c>
      <c r="V1617" s="41">
        <f>IF(MONTH(tbl_PV_Milestones[[#This Row],[Baseline Date]])&lt;7,YEAR(tbl_PV_Milestones[[#This Row],[Baseline Date]]),YEAR(tbl_PV_Milestones[[#This Row],[Baseline Date]])+1)</f>
        <v>2025</v>
      </c>
      <c r="W1617" s="41">
        <f>IF(MONTH(tbl_PV_Milestones[[#This Row],[Actual/Schedule Finish]])&lt;7,YEAR(tbl_PV_Milestones[[#This Row],[Actual/Schedule Finish]]),YEAR(tbl_PV_Milestones[[#This Row],[Actual/Schedule Finish]])+1)</f>
        <v>2025</v>
      </c>
      <c r="X1617" s="41" t="str">
        <f>IF(OR(tbl_PV_Milestones[[#This Row],[Project Status]]="Completed",tbl_PV_Milestones[[#This Row],[Project Status]]="Assumed Completed"),"Yes","No")</f>
        <v>Yes</v>
      </c>
      <c r="Y1617" s="41">
        <f>IF(tbl_PV_Milestones[[#This Row],[Baseline Date]]="",1,0)</f>
        <v>0</v>
      </c>
      <c r="Z1617" s="41">
        <f>IF(tbl_PV_Milestones[[#This Row],[Baseline Date]]&lt;PV_Meta!$B$7,1,0)</f>
        <v>1</v>
      </c>
      <c r="AA1617" s="41">
        <f>IF(tbl_PV_Milestones[[#This Row],[Complete]]="Yes",1,0)</f>
        <v>1</v>
      </c>
      <c r="AB1617" s="41">
        <f>IF(AND(tbl_PV_Milestones[[#This Row],[BL FY]]=2025,tbl_PV_Milestones[[#This Row],[Baseline Date]]&lt;PV_Meta!$B$7),1,0)</f>
        <v>1</v>
      </c>
      <c r="AC1617" s="41">
        <f>IF(AND(tbl_PV_Milestones[[#This Row],[Planned YTD]]=1,tbl_PV_Milestones[[#This Row],[Complete]]="Yes"),1,0)</f>
        <v>1</v>
      </c>
      <c r="AD1617" s="41">
        <f>IF(AND(tbl_PV_Milestones[[#This Row],[Actual/Schedule Finish]]&lt;PV_Meta!$B$7,tbl_PV_Milestones[[#This Row],[Complete]]="No",tbl_PV_Milestones[[#This Row],[Project Status]]&lt;&gt;"On Hold"),1,0)</f>
        <v>0</v>
      </c>
      <c r="AE1617" s="41">
        <f>IF(AND(tbl_PV_Milestones[[#This Row],[Actual/Schedule Finish]]&gt;tbl_PV_Milestones[[#This Row],[Baseline Date]],tbl_PV_Milestones[[#This Row],[Complete]]="No",tbl_PV_Milestones[[#This Row],[Project Status]]&lt;&gt;"On Hold",tbl_PV_Milestones[[#This Row],[Overdue]]=0,tbl_PV_Milestones[[#This Row],[To be Baselined]]&lt;&gt;1),1,0)</f>
        <v>0</v>
      </c>
      <c r="AF1617" s="41">
        <f>IF(AND(tbl_PV_Milestones[[#This Row],[BL FY]]=2025,tbl_PV_Milestones[[#This Row],[Finish FY]]&gt;2025),1,0)</f>
        <v>0</v>
      </c>
      <c r="AG1617" s="56" t="str">
        <f>_xlfn.XLOOKUP(tbl_PV_Milestones[[#This Row],[Work ID]],tbl_PV_Meta[Work ID '#],tbl_PV_Meta[Project Manager/Owner],,0)</f>
        <v>Project Manager 25</v>
      </c>
      <c r="AH1617" s="6"/>
    </row>
    <row r="1618" spans="4:34" x14ac:dyDescent="0.25">
      <c r="D1618" s="6" t="s">
        <v>806</v>
      </c>
      <c r="E1618" s="6" t="s">
        <v>503</v>
      </c>
      <c r="F1618" s="6" t="s">
        <v>1753</v>
      </c>
      <c r="G1618" s="6" t="s">
        <v>528</v>
      </c>
      <c r="H1618" s="6" t="s">
        <v>505</v>
      </c>
      <c r="I1618" s="6" t="s">
        <v>510</v>
      </c>
      <c r="J1618" s="6" t="s">
        <v>806</v>
      </c>
      <c r="K1618" s="6" t="s">
        <v>36</v>
      </c>
      <c r="L1618" s="6" t="s">
        <v>53</v>
      </c>
      <c r="M1618" s="43"/>
      <c r="N1618" s="44" t="s">
        <v>1979</v>
      </c>
      <c r="O1618" s="39">
        <v>45632.708333333299</v>
      </c>
      <c r="P1618" s="39">
        <v>45632.708333333299</v>
      </c>
      <c r="Q1618" s="6">
        <v>0</v>
      </c>
      <c r="R1618" s="6">
        <v>0</v>
      </c>
      <c r="S1618" s="45" t="e">
        <f>_xlfn.CONCAT(#REF!,TRIM(tbl_PV_Milestones[[#This Row],[Milestone Description]]))</f>
        <v>#REF!</v>
      </c>
      <c r="T1618" s="84" t="str">
        <f>IF(COUNTIF(tbl_PV_Milestones[UID],tbl_PV_Milestones[[#This Row],[UID]])&gt;1,"Duplicate","")</f>
        <v>Duplicate</v>
      </c>
      <c r="U1618" s="42" t="str">
        <f>_xlfn.XLOOKUP(tbl_PV_Milestones[[#This Row],[Work ID]],tbl_PV_Meta[Work ID '#],tbl_PV_Meta[Sub-Portfolio])</f>
        <v>Sub-Portfolio 8</v>
      </c>
      <c r="V1618" s="41">
        <f>IF(MONTH(tbl_PV_Milestones[[#This Row],[Baseline Date]])&lt;7,YEAR(tbl_PV_Milestones[[#This Row],[Baseline Date]]),YEAR(tbl_PV_Milestones[[#This Row],[Baseline Date]])+1)</f>
        <v>2025</v>
      </c>
      <c r="W1618" s="41">
        <f>IF(MONTH(tbl_PV_Milestones[[#This Row],[Actual/Schedule Finish]])&lt;7,YEAR(tbl_PV_Milestones[[#This Row],[Actual/Schedule Finish]]),YEAR(tbl_PV_Milestones[[#This Row],[Actual/Schedule Finish]])+1)</f>
        <v>2025</v>
      </c>
      <c r="X1618" s="41" t="str">
        <f>IF(OR(tbl_PV_Milestones[[#This Row],[Project Status]]="Completed",tbl_PV_Milestones[[#This Row],[Project Status]]="Assumed Completed"),"Yes","No")</f>
        <v>Yes</v>
      </c>
      <c r="Y1618" s="41">
        <f>IF(tbl_PV_Milestones[[#This Row],[Baseline Date]]="",1,0)</f>
        <v>0</v>
      </c>
      <c r="Z1618" s="41">
        <f>IF(tbl_PV_Milestones[[#This Row],[Baseline Date]]&lt;PV_Meta!$B$7,1,0)</f>
        <v>1</v>
      </c>
      <c r="AA1618" s="41">
        <f>IF(tbl_PV_Milestones[[#This Row],[Complete]]="Yes",1,0)</f>
        <v>1</v>
      </c>
      <c r="AB1618" s="41">
        <f>IF(AND(tbl_PV_Milestones[[#This Row],[BL FY]]=2025,tbl_PV_Milestones[[#This Row],[Baseline Date]]&lt;PV_Meta!$B$7),1,0)</f>
        <v>1</v>
      </c>
      <c r="AC1618" s="41">
        <f>IF(AND(tbl_PV_Milestones[[#This Row],[Planned YTD]]=1,tbl_PV_Milestones[[#This Row],[Complete]]="Yes"),1,0)</f>
        <v>1</v>
      </c>
      <c r="AD1618" s="41">
        <f>IF(AND(tbl_PV_Milestones[[#This Row],[Actual/Schedule Finish]]&lt;PV_Meta!$B$7,tbl_PV_Milestones[[#This Row],[Complete]]="No",tbl_PV_Milestones[[#This Row],[Project Status]]&lt;&gt;"On Hold"),1,0)</f>
        <v>0</v>
      </c>
      <c r="AE1618" s="41">
        <f>IF(AND(tbl_PV_Milestones[[#This Row],[Actual/Schedule Finish]]&gt;tbl_PV_Milestones[[#This Row],[Baseline Date]],tbl_PV_Milestones[[#This Row],[Complete]]="No",tbl_PV_Milestones[[#This Row],[Project Status]]&lt;&gt;"On Hold",tbl_PV_Milestones[[#This Row],[Overdue]]=0,tbl_PV_Milestones[[#This Row],[To be Baselined]]&lt;&gt;1),1,0)</f>
        <v>0</v>
      </c>
      <c r="AF1618" s="41">
        <f>IF(AND(tbl_PV_Milestones[[#This Row],[BL FY]]=2025,tbl_PV_Milestones[[#This Row],[Finish FY]]&gt;2025),1,0)</f>
        <v>0</v>
      </c>
      <c r="AG1618" s="56" t="str">
        <f>_xlfn.XLOOKUP(tbl_PV_Milestones[[#This Row],[Work ID]],tbl_PV_Meta[Work ID '#],tbl_PV_Meta[Project Manager/Owner],,0)</f>
        <v>Project Manager 25</v>
      </c>
      <c r="AH1618" s="6"/>
    </row>
    <row r="1619" spans="4:34" x14ac:dyDescent="0.25">
      <c r="D1619" s="6" t="s">
        <v>806</v>
      </c>
      <c r="E1619" s="6" t="s">
        <v>503</v>
      </c>
      <c r="F1619" s="6" t="s">
        <v>1753</v>
      </c>
      <c r="G1619" s="6" t="s">
        <v>529</v>
      </c>
      <c r="H1619" s="6" t="s">
        <v>505</v>
      </c>
      <c r="I1619" s="6" t="s">
        <v>510</v>
      </c>
      <c r="J1619" s="6" t="s">
        <v>806</v>
      </c>
      <c r="K1619" s="6" t="s">
        <v>36</v>
      </c>
      <c r="L1619" s="6" t="s">
        <v>53</v>
      </c>
      <c r="M1619" s="43"/>
      <c r="N1619" s="44" t="s">
        <v>1979</v>
      </c>
      <c r="O1619" s="39">
        <v>45635.708333333299</v>
      </c>
      <c r="P1619" s="39">
        <v>45635.708333333299</v>
      </c>
      <c r="Q1619" s="6">
        <v>0</v>
      </c>
      <c r="R1619" s="6">
        <v>0</v>
      </c>
      <c r="S1619" s="45" t="e">
        <f>_xlfn.CONCAT(#REF!,TRIM(tbl_PV_Milestones[[#This Row],[Milestone Description]]))</f>
        <v>#REF!</v>
      </c>
      <c r="T1619" s="84" t="str">
        <f>IF(COUNTIF(tbl_PV_Milestones[UID],tbl_PV_Milestones[[#This Row],[UID]])&gt;1,"Duplicate","")</f>
        <v>Duplicate</v>
      </c>
      <c r="U1619" s="42" t="str">
        <f>_xlfn.XLOOKUP(tbl_PV_Milestones[[#This Row],[Work ID]],tbl_PV_Meta[Work ID '#],tbl_PV_Meta[Sub-Portfolio])</f>
        <v>Sub-Portfolio 8</v>
      </c>
      <c r="V1619" s="41">
        <f>IF(MONTH(tbl_PV_Milestones[[#This Row],[Baseline Date]])&lt;7,YEAR(tbl_PV_Milestones[[#This Row],[Baseline Date]]),YEAR(tbl_PV_Milestones[[#This Row],[Baseline Date]])+1)</f>
        <v>2025</v>
      </c>
      <c r="W1619" s="41">
        <f>IF(MONTH(tbl_PV_Milestones[[#This Row],[Actual/Schedule Finish]])&lt;7,YEAR(tbl_PV_Milestones[[#This Row],[Actual/Schedule Finish]]),YEAR(tbl_PV_Milestones[[#This Row],[Actual/Schedule Finish]])+1)</f>
        <v>2025</v>
      </c>
      <c r="X1619" s="41" t="str">
        <f>IF(OR(tbl_PV_Milestones[[#This Row],[Project Status]]="Completed",tbl_PV_Milestones[[#This Row],[Project Status]]="Assumed Completed"),"Yes","No")</f>
        <v>Yes</v>
      </c>
      <c r="Y1619" s="41">
        <f>IF(tbl_PV_Milestones[[#This Row],[Baseline Date]]="",1,0)</f>
        <v>0</v>
      </c>
      <c r="Z1619" s="41">
        <f>IF(tbl_PV_Milestones[[#This Row],[Baseline Date]]&lt;PV_Meta!$B$7,1,0)</f>
        <v>1</v>
      </c>
      <c r="AA1619" s="41">
        <f>IF(tbl_PV_Milestones[[#This Row],[Complete]]="Yes",1,0)</f>
        <v>1</v>
      </c>
      <c r="AB1619" s="41">
        <f>IF(AND(tbl_PV_Milestones[[#This Row],[BL FY]]=2025,tbl_PV_Milestones[[#This Row],[Baseline Date]]&lt;PV_Meta!$B$7),1,0)</f>
        <v>1</v>
      </c>
      <c r="AC1619" s="41">
        <f>IF(AND(tbl_PV_Milestones[[#This Row],[Planned YTD]]=1,tbl_PV_Milestones[[#This Row],[Complete]]="Yes"),1,0)</f>
        <v>1</v>
      </c>
      <c r="AD1619" s="41">
        <f>IF(AND(tbl_PV_Milestones[[#This Row],[Actual/Schedule Finish]]&lt;PV_Meta!$B$7,tbl_PV_Milestones[[#This Row],[Complete]]="No",tbl_PV_Milestones[[#This Row],[Project Status]]&lt;&gt;"On Hold"),1,0)</f>
        <v>0</v>
      </c>
      <c r="AE1619" s="41">
        <f>IF(AND(tbl_PV_Milestones[[#This Row],[Actual/Schedule Finish]]&gt;tbl_PV_Milestones[[#This Row],[Baseline Date]],tbl_PV_Milestones[[#This Row],[Complete]]="No",tbl_PV_Milestones[[#This Row],[Project Status]]&lt;&gt;"On Hold",tbl_PV_Milestones[[#This Row],[Overdue]]=0,tbl_PV_Milestones[[#This Row],[To be Baselined]]&lt;&gt;1),1,0)</f>
        <v>0</v>
      </c>
      <c r="AF1619" s="41">
        <f>IF(AND(tbl_PV_Milestones[[#This Row],[BL FY]]=2025,tbl_PV_Milestones[[#This Row],[Finish FY]]&gt;2025),1,0)</f>
        <v>0</v>
      </c>
      <c r="AG1619" s="56" t="str">
        <f>_xlfn.XLOOKUP(tbl_PV_Milestones[[#This Row],[Work ID]],tbl_PV_Meta[Work ID '#],tbl_PV_Meta[Project Manager/Owner],,0)</f>
        <v>Project Manager 25</v>
      </c>
      <c r="AH1619" s="6"/>
    </row>
    <row r="1620" spans="4:34" x14ac:dyDescent="0.25">
      <c r="D1620" s="6" t="s">
        <v>806</v>
      </c>
      <c r="E1620" s="6" t="s">
        <v>503</v>
      </c>
      <c r="F1620" s="6" t="s">
        <v>1753</v>
      </c>
      <c r="G1620" s="6" t="s">
        <v>526</v>
      </c>
      <c r="H1620" s="6" t="s">
        <v>505</v>
      </c>
      <c r="I1620" s="6" t="s">
        <v>510</v>
      </c>
      <c r="J1620" s="6" t="s">
        <v>806</v>
      </c>
      <c r="K1620" s="6" t="s">
        <v>36</v>
      </c>
      <c r="L1620" s="6" t="s">
        <v>53</v>
      </c>
      <c r="M1620" s="43"/>
      <c r="N1620" s="44" t="s">
        <v>1979</v>
      </c>
      <c r="O1620" s="39">
        <v>45672.708333333299</v>
      </c>
      <c r="P1620" s="39">
        <v>45672.708333333299</v>
      </c>
      <c r="Q1620" s="6">
        <v>0</v>
      </c>
      <c r="R1620" s="6">
        <v>0</v>
      </c>
      <c r="S1620" s="45" t="e">
        <f>_xlfn.CONCAT(#REF!,TRIM(tbl_PV_Milestones[[#This Row],[Milestone Description]]))</f>
        <v>#REF!</v>
      </c>
      <c r="T1620" s="84" t="str">
        <f>IF(COUNTIF(tbl_PV_Milestones[UID],tbl_PV_Milestones[[#This Row],[UID]])&gt;1,"Duplicate","")</f>
        <v>Duplicate</v>
      </c>
      <c r="U1620" s="42" t="str">
        <f>_xlfn.XLOOKUP(tbl_PV_Milestones[[#This Row],[Work ID]],tbl_PV_Meta[Work ID '#],tbl_PV_Meta[Sub-Portfolio])</f>
        <v>Sub-Portfolio 8</v>
      </c>
      <c r="V1620" s="41">
        <f>IF(MONTH(tbl_PV_Milestones[[#This Row],[Baseline Date]])&lt;7,YEAR(tbl_PV_Milestones[[#This Row],[Baseline Date]]),YEAR(tbl_PV_Milestones[[#This Row],[Baseline Date]])+1)</f>
        <v>2025</v>
      </c>
      <c r="W1620" s="41">
        <f>IF(MONTH(tbl_PV_Milestones[[#This Row],[Actual/Schedule Finish]])&lt;7,YEAR(tbl_PV_Milestones[[#This Row],[Actual/Schedule Finish]]),YEAR(tbl_PV_Milestones[[#This Row],[Actual/Schedule Finish]])+1)</f>
        <v>2025</v>
      </c>
      <c r="X1620" s="41" t="str">
        <f>IF(OR(tbl_PV_Milestones[[#This Row],[Project Status]]="Completed",tbl_PV_Milestones[[#This Row],[Project Status]]="Assumed Completed"),"Yes","No")</f>
        <v>Yes</v>
      </c>
      <c r="Y1620" s="41">
        <f>IF(tbl_PV_Milestones[[#This Row],[Baseline Date]]="",1,0)</f>
        <v>0</v>
      </c>
      <c r="Z1620" s="41">
        <f>IF(tbl_PV_Milestones[[#This Row],[Baseline Date]]&lt;PV_Meta!$B$7,1,0)</f>
        <v>1</v>
      </c>
      <c r="AA1620" s="41">
        <f>IF(tbl_PV_Milestones[[#This Row],[Complete]]="Yes",1,0)</f>
        <v>1</v>
      </c>
      <c r="AB1620" s="41">
        <f>IF(AND(tbl_PV_Milestones[[#This Row],[BL FY]]=2025,tbl_PV_Milestones[[#This Row],[Baseline Date]]&lt;PV_Meta!$B$7),1,0)</f>
        <v>1</v>
      </c>
      <c r="AC1620" s="41">
        <f>IF(AND(tbl_PV_Milestones[[#This Row],[Planned YTD]]=1,tbl_PV_Milestones[[#This Row],[Complete]]="Yes"),1,0)</f>
        <v>1</v>
      </c>
      <c r="AD1620" s="41">
        <f>IF(AND(tbl_PV_Milestones[[#This Row],[Actual/Schedule Finish]]&lt;PV_Meta!$B$7,tbl_PV_Milestones[[#This Row],[Complete]]="No",tbl_PV_Milestones[[#This Row],[Project Status]]&lt;&gt;"On Hold"),1,0)</f>
        <v>0</v>
      </c>
      <c r="AE1620" s="41">
        <f>IF(AND(tbl_PV_Milestones[[#This Row],[Actual/Schedule Finish]]&gt;tbl_PV_Milestones[[#This Row],[Baseline Date]],tbl_PV_Milestones[[#This Row],[Complete]]="No",tbl_PV_Milestones[[#This Row],[Project Status]]&lt;&gt;"On Hold",tbl_PV_Milestones[[#This Row],[Overdue]]=0,tbl_PV_Milestones[[#This Row],[To be Baselined]]&lt;&gt;1),1,0)</f>
        <v>0</v>
      </c>
      <c r="AF1620" s="41">
        <f>IF(AND(tbl_PV_Milestones[[#This Row],[BL FY]]=2025,tbl_PV_Milestones[[#This Row],[Finish FY]]&gt;2025),1,0)</f>
        <v>0</v>
      </c>
      <c r="AG1620" s="56" t="str">
        <f>_xlfn.XLOOKUP(tbl_PV_Milestones[[#This Row],[Work ID]],tbl_PV_Meta[Work ID '#],tbl_PV_Meta[Project Manager/Owner],,0)</f>
        <v>Project Manager 25</v>
      </c>
      <c r="AH1620" s="6"/>
    </row>
    <row r="1621" spans="4:34" x14ac:dyDescent="0.25">
      <c r="D1621" s="6" t="s">
        <v>806</v>
      </c>
      <c r="E1621" s="6" t="s">
        <v>503</v>
      </c>
      <c r="F1621" s="6" t="s">
        <v>1753</v>
      </c>
      <c r="G1621" s="6" t="s">
        <v>531</v>
      </c>
      <c r="H1621" s="6" t="s">
        <v>505</v>
      </c>
      <c r="I1621" s="6" t="s">
        <v>510</v>
      </c>
      <c r="J1621" s="6" t="s">
        <v>806</v>
      </c>
      <c r="K1621" s="6" t="s">
        <v>36</v>
      </c>
      <c r="L1621" s="6" t="s">
        <v>53</v>
      </c>
      <c r="M1621" s="43"/>
      <c r="N1621" s="44" t="s">
        <v>1979</v>
      </c>
      <c r="O1621" s="39">
        <v>45686.708333333299</v>
      </c>
      <c r="P1621" s="39">
        <v>45686.708333333299</v>
      </c>
      <c r="Q1621" s="6">
        <v>0</v>
      </c>
      <c r="R1621" s="6">
        <v>0</v>
      </c>
      <c r="S1621" s="45" t="e">
        <f>_xlfn.CONCAT(#REF!,TRIM(tbl_PV_Milestones[[#This Row],[Milestone Description]]))</f>
        <v>#REF!</v>
      </c>
      <c r="T1621" s="84" t="str">
        <f>IF(COUNTIF(tbl_PV_Milestones[UID],tbl_PV_Milestones[[#This Row],[UID]])&gt;1,"Duplicate","")</f>
        <v>Duplicate</v>
      </c>
      <c r="U1621" s="42" t="str">
        <f>_xlfn.XLOOKUP(tbl_PV_Milestones[[#This Row],[Work ID]],tbl_PV_Meta[Work ID '#],tbl_PV_Meta[Sub-Portfolio])</f>
        <v>Sub-Portfolio 8</v>
      </c>
      <c r="V1621" s="41">
        <f>IF(MONTH(tbl_PV_Milestones[[#This Row],[Baseline Date]])&lt;7,YEAR(tbl_PV_Milestones[[#This Row],[Baseline Date]]),YEAR(tbl_PV_Milestones[[#This Row],[Baseline Date]])+1)</f>
        <v>2025</v>
      </c>
      <c r="W1621" s="41">
        <f>IF(MONTH(tbl_PV_Milestones[[#This Row],[Actual/Schedule Finish]])&lt;7,YEAR(tbl_PV_Milestones[[#This Row],[Actual/Schedule Finish]]),YEAR(tbl_PV_Milestones[[#This Row],[Actual/Schedule Finish]])+1)</f>
        <v>2025</v>
      </c>
      <c r="X1621" s="41" t="str">
        <f>IF(OR(tbl_PV_Milestones[[#This Row],[Project Status]]="Completed",tbl_PV_Milestones[[#This Row],[Project Status]]="Assumed Completed"),"Yes","No")</f>
        <v>Yes</v>
      </c>
      <c r="Y1621" s="41">
        <f>IF(tbl_PV_Milestones[[#This Row],[Baseline Date]]="",1,0)</f>
        <v>0</v>
      </c>
      <c r="Z1621" s="41">
        <f>IF(tbl_PV_Milestones[[#This Row],[Baseline Date]]&lt;PV_Meta!$B$7,1,0)</f>
        <v>1</v>
      </c>
      <c r="AA1621" s="41">
        <f>IF(tbl_PV_Milestones[[#This Row],[Complete]]="Yes",1,0)</f>
        <v>1</v>
      </c>
      <c r="AB1621" s="41">
        <f>IF(AND(tbl_PV_Milestones[[#This Row],[BL FY]]=2025,tbl_PV_Milestones[[#This Row],[Baseline Date]]&lt;PV_Meta!$B$7),1,0)</f>
        <v>1</v>
      </c>
      <c r="AC1621" s="41">
        <f>IF(AND(tbl_PV_Milestones[[#This Row],[Planned YTD]]=1,tbl_PV_Milestones[[#This Row],[Complete]]="Yes"),1,0)</f>
        <v>1</v>
      </c>
      <c r="AD1621" s="41">
        <f>IF(AND(tbl_PV_Milestones[[#This Row],[Actual/Schedule Finish]]&lt;PV_Meta!$B$7,tbl_PV_Milestones[[#This Row],[Complete]]="No",tbl_PV_Milestones[[#This Row],[Project Status]]&lt;&gt;"On Hold"),1,0)</f>
        <v>0</v>
      </c>
      <c r="AE1621" s="41">
        <f>IF(AND(tbl_PV_Milestones[[#This Row],[Actual/Schedule Finish]]&gt;tbl_PV_Milestones[[#This Row],[Baseline Date]],tbl_PV_Milestones[[#This Row],[Complete]]="No",tbl_PV_Milestones[[#This Row],[Project Status]]&lt;&gt;"On Hold",tbl_PV_Milestones[[#This Row],[Overdue]]=0,tbl_PV_Milestones[[#This Row],[To be Baselined]]&lt;&gt;1),1,0)</f>
        <v>0</v>
      </c>
      <c r="AF1621" s="41">
        <f>IF(AND(tbl_PV_Milestones[[#This Row],[BL FY]]=2025,tbl_PV_Milestones[[#This Row],[Finish FY]]&gt;2025),1,0)</f>
        <v>0</v>
      </c>
      <c r="AG1621" s="56" t="str">
        <f>_xlfn.XLOOKUP(tbl_PV_Milestones[[#This Row],[Work ID]],tbl_PV_Meta[Work ID '#],tbl_PV_Meta[Project Manager/Owner],,0)</f>
        <v>Project Manager 25</v>
      </c>
      <c r="AH1621" s="6"/>
    </row>
    <row r="1622" spans="4:34" x14ac:dyDescent="0.25">
      <c r="D1622" s="6" t="s">
        <v>806</v>
      </c>
      <c r="E1622" s="6" t="s">
        <v>503</v>
      </c>
      <c r="F1622" s="6" t="s">
        <v>1753</v>
      </c>
      <c r="G1622" s="6" t="s">
        <v>532</v>
      </c>
      <c r="H1622" s="6" t="s">
        <v>505</v>
      </c>
      <c r="I1622" s="6" t="s">
        <v>506</v>
      </c>
      <c r="J1622" s="6" t="s">
        <v>806</v>
      </c>
      <c r="K1622" s="6" t="s">
        <v>36</v>
      </c>
      <c r="L1622" s="6" t="s">
        <v>53</v>
      </c>
      <c r="M1622" s="43"/>
      <c r="N1622" s="44" t="s">
        <v>1979</v>
      </c>
      <c r="O1622" s="39">
        <v>45635.708333333299</v>
      </c>
      <c r="P1622" s="39">
        <v>45635.708333333299</v>
      </c>
      <c r="Q1622" s="6">
        <v>0</v>
      </c>
      <c r="R1622" s="6">
        <v>0</v>
      </c>
      <c r="S1622" s="45" t="e">
        <f>_xlfn.CONCAT(#REF!,TRIM(tbl_PV_Milestones[[#This Row],[Milestone Description]]))</f>
        <v>#REF!</v>
      </c>
      <c r="T1622" s="84" t="str">
        <f>IF(COUNTIF(tbl_PV_Milestones[UID],tbl_PV_Milestones[[#This Row],[UID]])&gt;1,"Duplicate","")</f>
        <v>Duplicate</v>
      </c>
      <c r="U1622" s="42" t="str">
        <f>_xlfn.XLOOKUP(tbl_PV_Milestones[[#This Row],[Work ID]],tbl_PV_Meta[Work ID '#],tbl_PV_Meta[Sub-Portfolio])</f>
        <v>Sub-Portfolio 8</v>
      </c>
      <c r="V1622" s="41">
        <f>IF(MONTH(tbl_PV_Milestones[[#This Row],[Baseline Date]])&lt;7,YEAR(tbl_PV_Milestones[[#This Row],[Baseline Date]]),YEAR(tbl_PV_Milestones[[#This Row],[Baseline Date]])+1)</f>
        <v>2025</v>
      </c>
      <c r="W1622" s="41">
        <f>IF(MONTH(tbl_PV_Milestones[[#This Row],[Actual/Schedule Finish]])&lt;7,YEAR(tbl_PV_Milestones[[#This Row],[Actual/Schedule Finish]]),YEAR(tbl_PV_Milestones[[#This Row],[Actual/Schedule Finish]])+1)</f>
        <v>2025</v>
      </c>
      <c r="X1622" s="41" t="str">
        <f>IF(OR(tbl_PV_Milestones[[#This Row],[Project Status]]="Completed",tbl_PV_Milestones[[#This Row],[Project Status]]="Assumed Completed"),"Yes","No")</f>
        <v>Yes</v>
      </c>
      <c r="Y1622" s="41">
        <f>IF(tbl_PV_Milestones[[#This Row],[Baseline Date]]="",1,0)</f>
        <v>0</v>
      </c>
      <c r="Z1622" s="41">
        <f>IF(tbl_PV_Milestones[[#This Row],[Baseline Date]]&lt;PV_Meta!$B$7,1,0)</f>
        <v>1</v>
      </c>
      <c r="AA1622" s="41">
        <f>IF(tbl_PV_Milestones[[#This Row],[Complete]]="Yes",1,0)</f>
        <v>1</v>
      </c>
      <c r="AB1622" s="41">
        <f>IF(AND(tbl_PV_Milestones[[#This Row],[BL FY]]=2025,tbl_PV_Milestones[[#This Row],[Baseline Date]]&lt;PV_Meta!$B$7),1,0)</f>
        <v>1</v>
      </c>
      <c r="AC1622" s="41">
        <f>IF(AND(tbl_PV_Milestones[[#This Row],[Planned YTD]]=1,tbl_PV_Milestones[[#This Row],[Complete]]="Yes"),1,0)</f>
        <v>1</v>
      </c>
      <c r="AD1622" s="41">
        <f>IF(AND(tbl_PV_Milestones[[#This Row],[Actual/Schedule Finish]]&lt;PV_Meta!$B$7,tbl_PV_Milestones[[#This Row],[Complete]]="No",tbl_PV_Milestones[[#This Row],[Project Status]]&lt;&gt;"On Hold"),1,0)</f>
        <v>0</v>
      </c>
      <c r="AE1622" s="41">
        <f>IF(AND(tbl_PV_Milestones[[#This Row],[Actual/Schedule Finish]]&gt;tbl_PV_Milestones[[#This Row],[Baseline Date]],tbl_PV_Milestones[[#This Row],[Complete]]="No",tbl_PV_Milestones[[#This Row],[Project Status]]&lt;&gt;"On Hold",tbl_PV_Milestones[[#This Row],[Overdue]]=0,tbl_PV_Milestones[[#This Row],[To be Baselined]]&lt;&gt;1),1,0)</f>
        <v>0</v>
      </c>
      <c r="AF1622" s="41">
        <f>IF(AND(tbl_PV_Milestones[[#This Row],[BL FY]]=2025,tbl_PV_Milestones[[#This Row],[Finish FY]]&gt;2025),1,0)</f>
        <v>0</v>
      </c>
      <c r="AG1622" s="56" t="str">
        <f>_xlfn.XLOOKUP(tbl_PV_Milestones[[#This Row],[Work ID]],tbl_PV_Meta[Work ID '#],tbl_PV_Meta[Project Manager/Owner],,0)</f>
        <v>Project Manager 25</v>
      </c>
      <c r="AH1622" s="6"/>
    </row>
    <row r="1623" spans="4:34" x14ac:dyDescent="0.25">
      <c r="D1623" s="6" t="s">
        <v>806</v>
      </c>
      <c r="E1623" s="6" t="s">
        <v>503</v>
      </c>
      <c r="F1623" s="6" t="s">
        <v>1753</v>
      </c>
      <c r="G1623" s="6" t="s">
        <v>533</v>
      </c>
      <c r="H1623" s="6" t="s">
        <v>519</v>
      </c>
      <c r="I1623" s="6" t="s">
        <v>510</v>
      </c>
      <c r="J1623" s="6" t="s">
        <v>806</v>
      </c>
      <c r="K1623" s="6" t="s">
        <v>36</v>
      </c>
      <c r="L1623" s="6" t="s">
        <v>53</v>
      </c>
      <c r="M1623" s="43"/>
      <c r="N1623" s="44" t="s">
        <v>1979</v>
      </c>
      <c r="O1623" s="39">
        <v>45686.708333333299</v>
      </c>
      <c r="P1623" s="39">
        <v>45686.708333333299</v>
      </c>
      <c r="Q1623" s="6">
        <v>0</v>
      </c>
      <c r="R1623" s="6">
        <v>0</v>
      </c>
      <c r="S1623" s="45" t="e">
        <f>_xlfn.CONCAT(#REF!,TRIM(tbl_PV_Milestones[[#This Row],[Milestone Description]]))</f>
        <v>#REF!</v>
      </c>
      <c r="T1623" s="84" t="str">
        <f>IF(COUNTIF(tbl_PV_Milestones[UID],tbl_PV_Milestones[[#This Row],[UID]])&gt;1,"Duplicate","")</f>
        <v>Duplicate</v>
      </c>
      <c r="U1623" s="42" t="str">
        <f>_xlfn.XLOOKUP(tbl_PV_Milestones[[#This Row],[Work ID]],tbl_PV_Meta[Work ID '#],tbl_PV_Meta[Sub-Portfolio])</f>
        <v>Sub-Portfolio 8</v>
      </c>
      <c r="V1623" s="41">
        <f>IF(MONTH(tbl_PV_Milestones[[#This Row],[Baseline Date]])&lt;7,YEAR(tbl_PV_Milestones[[#This Row],[Baseline Date]]),YEAR(tbl_PV_Milestones[[#This Row],[Baseline Date]])+1)</f>
        <v>2025</v>
      </c>
      <c r="W1623" s="41">
        <f>IF(MONTH(tbl_PV_Milestones[[#This Row],[Actual/Schedule Finish]])&lt;7,YEAR(tbl_PV_Milestones[[#This Row],[Actual/Schedule Finish]]),YEAR(tbl_PV_Milestones[[#This Row],[Actual/Schedule Finish]])+1)</f>
        <v>2025</v>
      </c>
      <c r="X1623" s="41" t="str">
        <f>IF(OR(tbl_PV_Milestones[[#This Row],[Project Status]]="Completed",tbl_PV_Milestones[[#This Row],[Project Status]]="Assumed Completed"),"Yes","No")</f>
        <v>Yes</v>
      </c>
      <c r="Y1623" s="41">
        <f>IF(tbl_PV_Milestones[[#This Row],[Baseline Date]]="",1,0)</f>
        <v>0</v>
      </c>
      <c r="Z1623" s="41">
        <f>IF(tbl_PV_Milestones[[#This Row],[Baseline Date]]&lt;PV_Meta!$B$7,1,0)</f>
        <v>1</v>
      </c>
      <c r="AA1623" s="41">
        <f>IF(tbl_PV_Milestones[[#This Row],[Complete]]="Yes",1,0)</f>
        <v>1</v>
      </c>
      <c r="AB1623" s="41">
        <f>IF(AND(tbl_PV_Milestones[[#This Row],[BL FY]]=2025,tbl_PV_Milestones[[#This Row],[Baseline Date]]&lt;PV_Meta!$B$7),1,0)</f>
        <v>1</v>
      </c>
      <c r="AC1623" s="41">
        <f>IF(AND(tbl_PV_Milestones[[#This Row],[Planned YTD]]=1,tbl_PV_Milestones[[#This Row],[Complete]]="Yes"),1,0)</f>
        <v>1</v>
      </c>
      <c r="AD1623" s="41">
        <f>IF(AND(tbl_PV_Milestones[[#This Row],[Actual/Schedule Finish]]&lt;PV_Meta!$B$7,tbl_PV_Milestones[[#This Row],[Complete]]="No",tbl_PV_Milestones[[#This Row],[Project Status]]&lt;&gt;"On Hold"),1,0)</f>
        <v>0</v>
      </c>
      <c r="AE1623" s="41">
        <f>IF(AND(tbl_PV_Milestones[[#This Row],[Actual/Schedule Finish]]&gt;tbl_PV_Milestones[[#This Row],[Baseline Date]],tbl_PV_Milestones[[#This Row],[Complete]]="No",tbl_PV_Milestones[[#This Row],[Project Status]]&lt;&gt;"On Hold",tbl_PV_Milestones[[#This Row],[Overdue]]=0,tbl_PV_Milestones[[#This Row],[To be Baselined]]&lt;&gt;1),1,0)</f>
        <v>0</v>
      </c>
      <c r="AF1623" s="41">
        <f>IF(AND(tbl_PV_Milestones[[#This Row],[BL FY]]=2025,tbl_PV_Milestones[[#This Row],[Finish FY]]&gt;2025),1,0)</f>
        <v>0</v>
      </c>
      <c r="AG1623" s="56" t="str">
        <f>_xlfn.XLOOKUP(tbl_PV_Milestones[[#This Row],[Work ID]],tbl_PV_Meta[Work ID '#],tbl_PV_Meta[Project Manager/Owner],,0)</f>
        <v>Project Manager 25</v>
      </c>
      <c r="AH1623" s="6"/>
    </row>
    <row r="1624" spans="4:34" x14ac:dyDescent="0.25">
      <c r="D1624" s="6" t="s">
        <v>806</v>
      </c>
      <c r="E1624" s="6" t="s">
        <v>503</v>
      </c>
      <c r="F1624" s="6" t="s">
        <v>1750</v>
      </c>
      <c r="G1624" s="6" t="s">
        <v>544</v>
      </c>
      <c r="H1624" s="6" t="s">
        <v>505</v>
      </c>
      <c r="I1624" s="6" t="s">
        <v>510</v>
      </c>
      <c r="J1624" s="6" t="s">
        <v>806</v>
      </c>
      <c r="K1624" s="6" t="s">
        <v>36</v>
      </c>
      <c r="L1624" s="6" t="s">
        <v>48</v>
      </c>
      <c r="M1624" s="43"/>
      <c r="N1624" s="44" t="s">
        <v>1979</v>
      </c>
      <c r="O1624" s="39">
        <v>45593.708333333299</v>
      </c>
      <c r="P1624" s="39">
        <v>45593.708333333299</v>
      </c>
      <c r="Q1624" s="6">
        <v>0</v>
      </c>
      <c r="R1624" s="6">
        <v>0</v>
      </c>
      <c r="S1624" s="45" t="e">
        <f>_xlfn.CONCAT(#REF!,TRIM(tbl_PV_Milestones[[#This Row],[Milestone Description]]))</f>
        <v>#REF!</v>
      </c>
      <c r="T1624" s="84" t="str">
        <f>IF(COUNTIF(tbl_PV_Milestones[UID],tbl_PV_Milestones[[#This Row],[UID]])&gt;1,"Duplicate","")</f>
        <v>Duplicate</v>
      </c>
      <c r="U1624" s="42" t="str">
        <f>_xlfn.XLOOKUP(tbl_PV_Milestones[[#This Row],[Work ID]],tbl_PV_Meta[Work ID '#],tbl_PV_Meta[Sub-Portfolio])</f>
        <v>Sub-Portfolio 8</v>
      </c>
      <c r="V1624" s="41">
        <f>IF(MONTH(tbl_PV_Milestones[[#This Row],[Baseline Date]])&lt;7,YEAR(tbl_PV_Milestones[[#This Row],[Baseline Date]]),YEAR(tbl_PV_Milestones[[#This Row],[Baseline Date]])+1)</f>
        <v>2025</v>
      </c>
      <c r="W1624" s="41">
        <f>IF(MONTH(tbl_PV_Milestones[[#This Row],[Actual/Schedule Finish]])&lt;7,YEAR(tbl_PV_Milestones[[#This Row],[Actual/Schedule Finish]]),YEAR(tbl_PV_Milestones[[#This Row],[Actual/Schedule Finish]])+1)</f>
        <v>2025</v>
      </c>
      <c r="X1624" s="41" t="str">
        <f>IF(OR(tbl_PV_Milestones[[#This Row],[Project Status]]="Completed",tbl_PV_Milestones[[#This Row],[Project Status]]="Assumed Completed"),"Yes","No")</f>
        <v>Yes</v>
      </c>
      <c r="Y1624" s="41">
        <f>IF(tbl_PV_Milestones[[#This Row],[Baseline Date]]="",1,0)</f>
        <v>0</v>
      </c>
      <c r="Z1624" s="41">
        <f>IF(tbl_PV_Milestones[[#This Row],[Baseline Date]]&lt;PV_Meta!$B$7,1,0)</f>
        <v>1</v>
      </c>
      <c r="AA1624" s="41">
        <f>IF(tbl_PV_Milestones[[#This Row],[Complete]]="Yes",1,0)</f>
        <v>1</v>
      </c>
      <c r="AB1624" s="41">
        <f>IF(AND(tbl_PV_Milestones[[#This Row],[BL FY]]=2025,tbl_PV_Milestones[[#This Row],[Baseline Date]]&lt;PV_Meta!$B$7),1,0)</f>
        <v>1</v>
      </c>
      <c r="AC1624" s="41">
        <f>IF(AND(tbl_PV_Milestones[[#This Row],[Planned YTD]]=1,tbl_PV_Milestones[[#This Row],[Complete]]="Yes"),1,0)</f>
        <v>1</v>
      </c>
      <c r="AD1624" s="41">
        <f>IF(AND(tbl_PV_Milestones[[#This Row],[Actual/Schedule Finish]]&lt;PV_Meta!$B$7,tbl_PV_Milestones[[#This Row],[Complete]]="No",tbl_PV_Milestones[[#This Row],[Project Status]]&lt;&gt;"On Hold"),1,0)</f>
        <v>0</v>
      </c>
      <c r="AE1624" s="41">
        <f>IF(AND(tbl_PV_Milestones[[#This Row],[Actual/Schedule Finish]]&gt;tbl_PV_Milestones[[#This Row],[Baseline Date]],tbl_PV_Milestones[[#This Row],[Complete]]="No",tbl_PV_Milestones[[#This Row],[Project Status]]&lt;&gt;"On Hold",tbl_PV_Milestones[[#This Row],[Overdue]]=0,tbl_PV_Milestones[[#This Row],[To be Baselined]]&lt;&gt;1),1,0)</f>
        <v>0</v>
      </c>
      <c r="AF1624" s="41">
        <f>IF(AND(tbl_PV_Milestones[[#This Row],[BL FY]]=2025,tbl_PV_Milestones[[#This Row],[Finish FY]]&gt;2025),1,0)</f>
        <v>0</v>
      </c>
      <c r="AG1624" s="56" t="str">
        <f>_xlfn.XLOOKUP(tbl_PV_Milestones[[#This Row],[Work ID]],tbl_PV_Meta[Work ID '#],tbl_PV_Meta[Project Manager/Owner],,0)</f>
        <v>Project Manager 25</v>
      </c>
      <c r="AH1624" s="6"/>
    </row>
    <row r="1625" spans="4:34" x14ac:dyDescent="0.25">
      <c r="D1625" s="6" t="s">
        <v>806</v>
      </c>
      <c r="E1625" s="6" t="s">
        <v>503</v>
      </c>
      <c r="F1625" s="6" t="s">
        <v>1750</v>
      </c>
      <c r="G1625" s="6" t="s">
        <v>545</v>
      </c>
      <c r="H1625" s="6" t="s">
        <v>505</v>
      </c>
      <c r="I1625" s="6" t="s">
        <v>510</v>
      </c>
      <c r="J1625" s="6" t="s">
        <v>806</v>
      </c>
      <c r="K1625" s="6" t="s">
        <v>36</v>
      </c>
      <c r="L1625" s="6" t="s">
        <v>48</v>
      </c>
      <c r="M1625" s="43"/>
      <c r="N1625" s="44" t="s">
        <v>1979</v>
      </c>
      <c r="O1625" s="39">
        <v>45581.708333333299</v>
      </c>
      <c r="P1625" s="39">
        <v>45581.708333333299</v>
      </c>
      <c r="Q1625" s="6">
        <v>0</v>
      </c>
      <c r="R1625" s="6">
        <v>0</v>
      </c>
      <c r="S1625" s="45" t="e">
        <f>_xlfn.CONCAT(#REF!,TRIM(tbl_PV_Milestones[[#This Row],[Milestone Description]]))</f>
        <v>#REF!</v>
      </c>
      <c r="T1625" s="84" t="str">
        <f>IF(COUNTIF(tbl_PV_Milestones[UID],tbl_PV_Milestones[[#This Row],[UID]])&gt;1,"Duplicate","")</f>
        <v>Duplicate</v>
      </c>
      <c r="U1625" s="42" t="str">
        <f>_xlfn.XLOOKUP(tbl_PV_Milestones[[#This Row],[Work ID]],tbl_PV_Meta[Work ID '#],tbl_PV_Meta[Sub-Portfolio])</f>
        <v>Sub-Portfolio 8</v>
      </c>
      <c r="V1625" s="41">
        <f>IF(MONTH(tbl_PV_Milestones[[#This Row],[Baseline Date]])&lt;7,YEAR(tbl_PV_Milestones[[#This Row],[Baseline Date]]),YEAR(tbl_PV_Milestones[[#This Row],[Baseline Date]])+1)</f>
        <v>2025</v>
      </c>
      <c r="W1625" s="41">
        <f>IF(MONTH(tbl_PV_Milestones[[#This Row],[Actual/Schedule Finish]])&lt;7,YEAR(tbl_PV_Milestones[[#This Row],[Actual/Schedule Finish]]),YEAR(tbl_PV_Milestones[[#This Row],[Actual/Schedule Finish]])+1)</f>
        <v>2025</v>
      </c>
      <c r="X1625" s="41" t="str">
        <f>IF(OR(tbl_PV_Milestones[[#This Row],[Project Status]]="Completed",tbl_PV_Milestones[[#This Row],[Project Status]]="Assumed Completed"),"Yes","No")</f>
        <v>Yes</v>
      </c>
      <c r="Y1625" s="41">
        <f>IF(tbl_PV_Milestones[[#This Row],[Baseline Date]]="",1,0)</f>
        <v>0</v>
      </c>
      <c r="Z1625" s="41">
        <f>IF(tbl_PV_Milestones[[#This Row],[Baseline Date]]&lt;PV_Meta!$B$7,1,0)</f>
        <v>1</v>
      </c>
      <c r="AA1625" s="41">
        <f>IF(tbl_PV_Milestones[[#This Row],[Complete]]="Yes",1,0)</f>
        <v>1</v>
      </c>
      <c r="AB1625" s="41">
        <f>IF(AND(tbl_PV_Milestones[[#This Row],[BL FY]]=2025,tbl_PV_Milestones[[#This Row],[Baseline Date]]&lt;PV_Meta!$B$7),1,0)</f>
        <v>1</v>
      </c>
      <c r="AC1625" s="41">
        <f>IF(AND(tbl_PV_Milestones[[#This Row],[Planned YTD]]=1,tbl_PV_Milestones[[#This Row],[Complete]]="Yes"),1,0)</f>
        <v>1</v>
      </c>
      <c r="AD1625" s="41">
        <f>IF(AND(tbl_PV_Milestones[[#This Row],[Actual/Schedule Finish]]&lt;PV_Meta!$B$7,tbl_PV_Milestones[[#This Row],[Complete]]="No",tbl_PV_Milestones[[#This Row],[Project Status]]&lt;&gt;"On Hold"),1,0)</f>
        <v>0</v>
      </c>
      <c r="AE1625" s="41">
        <f>IF(AND(tbl_PV_Milestones[[#This Row],[Actual/Schedule Finish]]&gt;tbl_PV_Milestones[[#This Row],[Baseline Date]],tbl_PV_Milestones[[#This Row],[Complete]]="No",tbl_PV_Milestones[[#This Row],[Project Status]]&lt;&gt;"On Hold",tbl_PV_Milestones[[#This Row],[Overdue]]=0,tbl_PV_Milestones[[#This Row],[To be Baselined]]&lt;&gt;1),1,0)</f>
        <v>0</v>
      </c>
      <c r="AF1625" s="41">
        <f>IF(AND(tbl_PV_Milestones[[#This Row],[BL FY]]=2025,tbl_PV_Milestones[[#This Row],[Finish FY]]&gt;2025),1,0)</f>
        <v>0</v>
      </c>
      <c r="AG1625" s="56" t="str">
        <f>_xlfn.XLOOKUP(tbl_PV_Milestones[[#This Row],[Work ID]],tbl_PV_Meta[Work ID '#],tbl_PV_Meta[Project Manager/Owner],,0)</f>
        <v>Project Manager 25</v>
      </c>
      <c r="AH1625" s="6"/>
    </row>
    <row r="1626" spans="4:34" x14ac:dyDescent="0.25">
      <c r="D1626" s="6" t="s">
        <v>806</v>
      </c>
      <c r="E1626" s="6" t="s">
        <v>503</v>
      </c>
      <c r="F1626" s="6" t="s">
        <v>1750</v>
      </c>
      <c r="G1626" s="6" t="s">
        <v>515</v>
      </c>
      <c r="H1626" s="6" t="s">
        <v>505</v>
      </c>
      <c r="I1626" s="6" t="s">
        <v>510</v>
      </c>
      <c r="J1626" s="6" t="s">
        <v>806</v>
      </c>
      <c r="K1626" s="6" t="s">
        <v>36</v>
      </c>
      <c r="L1626" s="6" t="s">
        <v>48</v>
      </c>
      <c r="M1626" s="43"/>
      <c r="N1626" s="44" t="s">
        <v>1979</v>
      </c>
      <c r="O1626" s="39">
        <v>45618.708333333299</v>
      </c>
      <c r="P1626" s="39">
        <v>45618.708333333299</v>
      </c>
      <c r="Q1626" s="6">
        <v>0</v>
      </c>
      <c r="R1626" s="6">
        <v>0</v>
      </c>
      <c r="S1626" s="45" t="e">
        <f>_xlfn.CONCAT(#REF!,TRIM(tbl_PV_Milestones[[#This Row],[Milestone Description]]))</f>
        <v>#REF!</v>
      </c>
      <c r="T1626" s="84" t="str">
        <f>IF(COUNTIF(tbl_PV_Milestones[UID],tbl_PV_Milestones[[#This Row],[UID]])&gt;1,"Duplicate","")</f>
        <v>Duplicate</v>
      </c>
      <c r="U1626" s="42" t="str">
        <f>_xlfn.XLOOKUP(tbl_PV_Milestones[[#This Row],[Work ID]],tbl_PV_Meta[Work ID '#],tbl_PV_Meta[Sub-Portfolio])</f>
        <v>Sub-Portfolio 8</v>
      </c>
      <c r="V1626" s="41">
        <f>IF(MONTH(tbl_PV_Milestones[[#This Row],[Baseline Date]])&lt;7,YEAR(tbl_PV_Milestones[[#This Row],[Baseline Date]]),YEAR(tbl_PV_Milestones[[#This Row],[Baseline Date]])+1)</f>
        <v>2025</v>
      </c>
      <c r="W1626" s="41">
        <f>IF(MONTH(tbl_PV_Milestones[[#This Row],[Actual/Schedule Finish]])&lt;7,YEAR(tbl_PV_Milestones[[#This Row],[Actual/Schedule Finish]]),YEAR(tbl_PV_Milestones[[#This Row],[Actual/Schedule Finish]])+1)</f>
        <v>2025</v>
      </c>
      <c r="X1626" s="41" t="str">
        <f>IF(OR(tbl_PV_Milestones[[#This Row],[Project Status]]="Completed",tbl_PV_Milestones[[#This Row],[Project Status]]="Assumed Completed"),"Yes","No")</f>
        <v>Yes</v>
      </c>
      <c r="Y1626" s="41">
        <f>IF(tbl_PV_Milestones[[#This Row],[Baseline Date]]="",1,0)</f>
        <v>0</v>
      </c>
      <c r="Z1626" s="41">
        <f>IF(tbl_PV_Milestones[[#This Row],[Baseline Date]]&lt;PV_Meta!$B$7,1,0)</f>
        <v>1</v>
      </c>
      <c r="AA1626" s="41">
        <f>IF(tbl_PV_Milestones[[#This Row],[Complete]]="Yes",1,0)</f>
        <v>1</v>
      </c>
      <c r="AB1626" s="41">
        <f>IF(AND(tbl_PV_Milestones[[#This Row],[BL FY]]=2025,tbl_PV_Milestones[[#This Row],[Baseline Date]]&lt;PV_Meta!$B$7),1,0)</f>
        <v>1</v>
      </c>
      <c r="AC1626" s="41">
        <f>IF(AND(tbl_PV_Milestones[[#This Row],[Planned YTD]]=1,tbl_PV_Milestones[[#This Row],[Complete]]="Yes"),1,0)</f>
        <v>1</v>
      </c>
      <c r="AD1626" s="41">
        <f>IF(AND(tbl_PV_Milestones[[#This Row],[Actual/Schedule Finish]]&lt;PV_Meta!$B$7,tbl_PV_Milestones[[#This Row],[Complete]]="No",tbl_PV_Milestones[[#This Row],[Project Status]]&lt;&gt;"On Hold"),1,0)</f>
        <v>0</v>
      </c>
      <c r="AE1626" s="41">
        <f>IF(AND(tbl_PV_Milestones[[#This Row],[Actual/Schedule Finish]]&gt;tbl_PV_Milestones[[#This Row],[Baseline Date]],tbl_PV_Milestones[[#This Row],[Complete]]="No",tbl_PV_Milestones[[#This Row],[Project Status]]&lt;&gt;"On Hold",tbl_PV_Milestones[[#This Row],[Overdue]]=0,tbl_PV_Milestones[[#This Row],[To be Baselined]]&lt;&gt;1),1,0)</f>
        <v>0</v>
      </c>
      <c r="AF1626" s="41">
        <f>IF(AND(tbl_PV_Milestones[[#This Row],[BL FY]]=2025,tbl_PV_Milestones[[#This Row],[Finish FY]]&gt;2025),1,0)</f>
        <v>0</v>
      </c>
      <c r="AG1626" s="56" t="str">
        <f>_xlfn.XLOOKUP(tbl_PV_Milestones[[#This Row],[Work ID]],tbl_PV_Meta[Work ID '#],tbl_PV_Meta[Project Manager/Owner],,0)</f>
        <v>Project Manager 25</v>
      </c>
      <c r="AH1626" s="6"/>
    </row>
    <row r="1627" spans="4:34" x14ac:dyDescent="0.25">
      <c r="D1627" s="6" t="s">
        <v>806</v>
      </c>
      <c r="E1627" s="6" t="s">
        <v>503</v>
      </c>
      <c r="F1627" s="6" t="s">
        <v>1750</v>
      </c>
      <c r="G1627" s="6" t="s">
        <v>549</v>
      </c>
      <c r="H1627" s="6" t="s">
        <v>505</v>
      </c>
      <c r="I1627" s="6" t="s">
        <v>510</v>
      </c>
      <c r="J1627" s="6" t="s">
        <v>806</v>
      </c>
      <c r="K1627" s="6" t="s">
        <v>36</v>
      </c>
      <c r="L1627" s="6" t="s">
        <v>48</v>
      </c>
      <c r="M1627" s="43"/>
      <c r="N1627" s="44" t="s">
        <v>1979</v>
      </c>
      <c r="O1627" s="39">
        <v>45686.708333333299</v>
      </c>
      <c r="P1627" s="39">
        <v>45686.708333333299</v>
      </c>
      <c r="Q1627" s="6">
        <v>0</v>
      </c>
      <c r="R1627" s="6">
        <v>0</v>
      </c>
      <c r="S1627" s="45" t="e">
        <f>_xlfn.CONCAT(#REF!,TRIM(tbl_PV_Milestones[[#This Row],[Milestone Description]]))</f>
        <v>#REF!</v>
      </c>
      <c r="T1627" s="84" t="str">
        <f>IF(COUNTIF(tbl_PV_Milestones[UID],tbl_PV_Milestones[[#This Row],[UID]])&gt;1,"Duplicate","")</f>
        <v>Duplicate</v>
      </c>
      <c r="U1627" s="42" t="str">
        <f>_xlfn.XLOOKUP(tbl_PV_Milestones[[#This Row],[Work ID]],tbl_PV_Meta[Work ID '#],tbl_PV_Meta[Sub-Portfolio])</f>
        <v>Sub-Portfolio 8</v>
      </c>
      <c r="V1627" s="41">
        <f>IF(MONTH(tbl_PV_Milestones[[#This Row],[Baseline Date]])&lt;7,YEAR(tbl_PV_Milestones[[#This Row],[Baseline Date]]),YEAR(tbl_PV_Milestones[[#This Row],[Baseline Date]])+1)</f>
        <v>2025</v>
      </c>
      <c r="W1627" s="41">
        <f>IF(MONTH(tbl_PV_Milestones[[#This Row],[Actual/Schedule Finish]])&lt;7,YEAR(tbl_PV_Milestones[[#This Row],[Actual/Schedule Finish]]),YEAR(tbl_PV_Milestones[[#This Row],[Actual/Schedule Finish]])+1)</f>
        <v>2025</v>
      </c>
      <c r="X1627" s="41" t="str">
        <f>IF(OR(tbl_PV_Milestones[[#This Row],[Project Status]]="Completed",tbl_PV_Milestones[[#This Row],[Project Status]]="Assumed Completed"),"Yes","No")</f>
        <v>Yes</v>
      </c>
      <c r="Y1627" s="41">
        <f>IF(tbl_PV_Milestones[[#This Row],[Baseline Date]]="",1,0)</f>
        <v>0</v>
      </c>
      <c r="Z1627" s="41">
        <f>IF(tbl_PV_Milestones[[#This Row],[Baseline Date]]&lt;PV_Meta!$B$7,1,0)</f>
        <v>1</v>
      </c>
      <c r="AA1627" s="41">
        <f>IF(tbl_PV_Milestones[[#This Row],[Complete]]="Yes",1,0)</f>
        <v>1</v>
      </c>
      <c r="AB1627" s="41">
        <f>IF(AND(tbl_PV_Milestones[[#This Row],[BL FY]]=2025,tbl_PV_Milestones[[#This Row],[Baseline Date]]&lt;PV_Meta!$B$7),1,0)</f>
        <v>1</v>
      </c>
      <c r="AC1627" s="41">
        <f>IF(AND(tbl_PV_Milestones[[#This Row],[Planned YTD]]=1,tbl_PV_Milestones[[#This Row],[Complete]]="Yes"),1,0)</f>
        <v>1</v>
      </c>
      <c r="AD1627" s="41">
        <f>IF(AND(tbl_PV_Milestones[[#This Row],[Actual/Schedule Finish]]&lt;PV_Meta!$B$7,tbl_PV_Milestones[[#This Row],[Complete]]="No",tbl_PV_Milestones[[#This Row],[Project Status]]&lt;&gt;"On Hold"),1,0)</f>
        <v>0</v>
      </c>
      <c r="AE1627" s="41">
        <f>IF(AND(tbl_PV_Milestones[[#This Row],[Actual/Schedule Finish]]&gt;tbl_PV_Milestones[[#This Row],[Baseline Date]],tbl_PV_Milestones[[#This Row],[Complete]]="No",tbl_PV_Milestones[[#This Row],[Project Status]]&lt;&gt;"On Hold",tbl_PV_Milestones[[#This Row],[Overdue]]=0,tbl_PV_Milestones[[#This Row],[To be Baselined]]&lt;&gt;1),1,0)</f>
        <v>0</v>
      </c>
      <c r="AF1627" s="41">
        <f>IF(AND(tbl_PV_Milestones[[#This Row],[BL FY]]=2025,tbl_PV_Milestones[[#This Row],[Finish FY]]&gt;2025),1,0)</f>
        <v>0</v>
      </c>
      <c r="AG1627" s="56" t="str">
        <f>_xlfn.XLOOKUP(tbl_PV_Milestones[[#This Row],[Work ID]],tbl_PV_Meta[Work ID '#],tbl_PV_Meta[Project Manager/Owner],,0)</f>
        <v>Project Manager 25</v>
      </c>
      <c r="AH1627" s="6"/>
    </row>
    <row r="1628" spans="4:34" x14ac:dyDescent="0.25">
      <c r="D1628" s="6" t="s">
        <v>806</v>
      </c>
      <c r="E1628" s="6" t="s">
        <v>503</v>
      </c>
      <c r="F1628" s="6" t="s">
        <v>1750</v>
      </c>
      <c r="G1628" s="6" t="s">
        <v>553</v>
      </c>
      <c r="H1628" s="6" t="s">
        <v>505</v>
      </c>
      <c r="I1628" s="6" t="s">
        <v>510</v>
      </c>
      <c r="J1628" s="6" t="s">
        <v>806</v>
      </c>
      <c r="K1628" s="6" t="s">
        <v>36</v>
      </c>
      <c r="L1628" s="6" t="s">
        <v>48</v>
      </c>
      <c r="M1628" s="43"/>
      <c r="N1628" s="44" t="s">
        <v>1979</v>
      </c>
      <c r="O1628" s="39">
        <v>45686.708333333299</v>
      </c>
      <c r="P1628" s="39">
        <v>45686.708333333299</v>
      </c>
      <c r="Q1628" s="6">
        <v>0</v>
      </c>
      <c r="R1628" s="6">
        <v>0</v>
      </c>
      <c r="S1628" s="45" t="e">
        <f>_xlfn.CONCAT(#REF!,TRIM(tbl_PV_Milestones[[#This Row],[Milestone Description]]))</f>
        <v>#REF!</v>
      </c>
      <c r="T1628" s="84" t="str">
        <f>IF(COUNTIF(tbl_PV_Milestones[UID],tbl_PV_Milestones[[#This Row],[UID]])&gt;1,"Duplicate","")</f>
        <v>Duplicate</v>
      </c>
      <c r="U1628" s="42" t="str">
        <f>_xlfn.XLOOKUP(tbl_PV_Milestones[[#This Row],[Work ID]],tbl_PV_Meta[Work ID '#],tbl_PV_Meta[Sub-Portfolio])</f>
        <v>Sub-Portfolio 8</v>
      </c>
      <c r="V1628" s="41">
        <f>IF(MONTH(tbl_PV_Milestones[[#This Row],[Baseline Date]])&lt;7,YEAR(tbl_PV_Milestones[[#This Row],[Baseline Date]]),YEAR(tbl_PV_Milestones[[#This Row],[Baseline Date]])+1)</f>
        <v>2025</v>
      </c>
      <c r="W1628" s="41">
        <f>IF(MONTH(tbl_PV_Milestones[[#This Row],[Actual/Schedule Finish]])&lt;7,YEAR(tbl_PV_Milestones[[#This Row],[Actual/Schedule Finish]]),YEAR(tbl_PV_Milestones[[#This Row],[Actual/Schedule Finish]])+1)</f>
        <v>2025</v>
      </c>
      <c r="X1628" s="41" t="str">
        <f>IF(OR(tbl_PV_Milestones[[#This Row],[Project Status]]="Completed",tbl_PV_Milestones[[#This Row],[Project Status]]="Assumed Completed"),"Yes","No")</f>
        <v>Yes</v>
      </c>
      <c r="Y1628" s="41">
        <f>IF(tbl_PV_Milestones[[#This Row],[Baseline Date]]="",1,0)</f>
        <v>0</v>
      </c>
      <c r="Z1628" s="41">
        <f>IF(tbl_PV_Milestones[[#This Row],[Baseline Date]]&lt;PV_Meta!$B$7,1,0)</f>
        <v>1</v>
      </c>
      <c r="AA1628" s="41">
        <f>IF(tbl_PV_Milestones[[#This Row],[Complete]]="Yes",1,0)</f>
        <v>1</v>
      </c>
      <c r="AB1628" s="41">
        <f>IF(AND(tbl_PV_Milestones[[#This Row],[BL FY]]=2025,tbl_PV_Milestones[[#This Row],[Baseline Date]]&lt;PV_Meta!$B$7),1,0)</f>
        <v>1</v>
      </c>
      <c r="AC1628" s="41">
        <f>IF(AND(tbl_PV_Milestones[[#This Row],[Planned YTD]]=1,tbl_PV_Milestones[[#This Row],[Complete]]="Yes"),1,0)</f>
        <v>1</v>
      </c>
      <c r="AD1628" s="41">
        <f>IF(AND(tbl_PV_Milestones[[#This Row],[Actual/Schedule Finish]]&lt;PV_Meta!$B$7,tbl_PV_Milestones[[#This Row],[Complete]]="No",tbl_PV_Milestones[[#This Row],[Project Status]]&lt;&gt;"On Hold"),1,0)</f>
        <v>0</v>
      </c>
      <c r="AE1628" s="41">
        <f>IF(AND(tbl_PV_Milestones[[#This Row],[Actual/Schedule Finish]]&gt;tbl_PV_Milestones[[#This Row],[Baseline Date]],tbl_PV_Milestones[[#This Row],[Complete]]="No",tbl_PV_Milestones[[#This Row],[Project Status]]&lt;&gt;"On Hold",tbl_PV_Milestones[[#This Row],[Overdue]]=0,tbl_PV_Milestones[[#This Row],[To be Baselined]]&lt;&gt;1),1,0)</f>
        <v>0</v>
      </c>
      <c r="AF1628" s="41">
        <f>IF(AND(tbl_PV_Milestones[[#This Row],[BL FY]]=2025,tbl_PV_Milestones[[#This Row],[Finish FY]]&gt;2025),1,0)</f>
        <v>0</v>
      </c>
      <c r="AG1628" s="56" t="str">
        <f>_xlfn.XLOOKUP(tbl_PV_Milestones[[#This Row],[Work ID]],tbl_PV_Meta[Work ID '#],tbl_PV_Meta[Project Manager/Owner],,0)</f>
        <v>Project Manager 25</v>
      </c>
      <c r="AH1628" s="6"/>
    </row>
    <row r="1629" spans="4:34" x14ac:dyDescent="0.25">
      <c r="D1629" s="6" t="s">
        <v>806</v>
      </c>
      <c r="E1629" s="6" t="s">
        <v>503</v>
      </c>
      <c r="F1629" s="6" t="s">
        <v>1750</v>
      </c>
      <c r="G1629" s="6" t="s">
        <v>738</v>
      </c>
      <c r="H1629" s="6" t="s">
        <v>505</v>
      </c>
      <c r="I1629" s="6" t="s">
        <v>522</v>
      </c>
      <c r="J1629" s="6" t="s">
        <v>806</v>
      </c>
      <c r="K1629" s="6" t="s">
        <v>36</v>
      </c>
      <c r="L1629" s="6" t="s">
        <v>48</v>
      </c>
      <c r="M1629" s="43"/>
      <c r="N1629" s="44" t="s">
        <v>1979</v>
      </c>
      <c r="O1629" s="39">
        <v>45576.708333333299</v>
      </c>
      <c r="P1629" s="39">
        <v>45576.708333333299</v>
      </c>
      <c r="Q1629" s="6">
        <v>0</v>
      </c>
      <c r="R1629" s="6">
        <v>0</v>
      </c>
      <c r="S1629" s="45" t="e">
        <f>_xlfn.CONCAT(#REF!,TRIM(tbl_PV_Milestones[[#This Row],[Milestone Description]]))</f>
        <v>#REF!</v>
      </c>
      <c r="T1629" s="84" t="str">
        <f>IF(COUNTIF(tbl_PV_Milestones[UID],tbl_PV_Milestones[[#This Row],[UID]])&gt;1,"Duplicate","")</f>
        <v>Duplicate</v>
      </c>
      <c r="U1629" s="42" t="str">
        <f>_xlfn.XLOOKUP(tbl_PV_Milestones[[#This Row],[Work ID]],tbl_PV_Meta[Work ID '#],tbl_PV_Meta[Sub-Portfolio])</f>
        <v>Sub-Portfolio 8</v>
      </c>
      <c r="V1629" s="41">
        <f>IF(MONTH(tbl_PV_Milestones[[#This Row],[Baseline Date]])&lt;7,YEAR(tbl_PV_Milestones[[#This Row],[Baseline Date]]),YEAR(tbl_PV_Milestones[[#This Row],[Baseline Date]])+1)</f>
        <v>2025</v>
      </c>
      <c r="W1629" s="41">
        <f>IF(MONTH(tbl_PV_Milestones[[#This Row],[Actual/Schedule Finish]])&lt;7,YEAR(tbl_PV_Milestones[[#This Row],[Actual/Schedule Finish]]),YEAR(tbl_PV_Milestones[[#This Row],[Actual/Schedule Finish]])+1)</f>
        <v>2025</v>
      </c>
      <c r="X1629" s="41" t="str">
        <f>IF(OR(tbl_PV_Milestones[[#This Row],[Project Status]]="Completed",tbl_PV_Milestones[[#This Row],[Project Status]]="Assumed Completed"),"Yes","No")</f>
        <v>Yes</v>
      </c>
      <c r="Y1629" s="41">
        <f>IF(tbl_PV_Milestones[[#This Row],[Baseline Date]]="",1,0)</f>
        <v>0</v>
      </c>
      <c r="Z1629" s="41">
        <f>IF(tbl_PV_Milestones[[#This Row],[Baseline Date]]&lt;PV_Meta!$B$7,1,0)</f>
        <v>1</v>
      </c>
      <c r="AA1629" s="41">
        <f>IF(tbl_PV_Milestones[[#This Row],[Complete]]="Yes",1,0)</f>
        <v>1</v>
      </c>
      <c r="AB1629" s="41">
        <f>IF(AND(tbl_PV_Milestones[[#This Row],[BL FY]]=2025,tbl_PV_Milestones[[#This Row],[Baseline Date]]&lt;PV_Meta!$B$7),1,0)</f>
        <v>1</v>
      </c>
      <c r="AC1629" s="41">
        <f>IF(AND(tbl_PV_Milestones[[#This Row],[Planned YTD]]=1,tbl_PV_Milestones[[#This Row],[Complete]]="Yes"),1,0)</f>
        <v>1</v>
      </c>
      <c r="AD1629" s="41">
        <f>IF(AND(tbl_PV_Milestones[[#This Row],[Actual/Schedule Finish]]&lt;PV_Meta!$B$7,tbl_PV_Milestones[[#This Row],[Complete]]="No",tbl_PV_Milestones[[#This Row],[Project Status]]&lt;&gt;"On Hold"),1,0)</f>
        <v>0</v>
      </c>
      <c r="AE1629" s="41">
        <f>IF(AND(tbl_PV_Milestones[[#This Row],[Actual/Schedule Finish]]&gt;tbl_PV_Milestones[[#This Row],[Baseline Date]],tbl_PV_Milestones[[#This Row],[Complete]]="No",tbl_PV_Milestones[[#This Row],[Project Status]]&lt;&gt;"On Hold",tbl_PV_Milestones[[#This Row],[Overdue]]=0,tbl_PV_Milestones[[#This Row],[To be Baselined]]&lt;&gt;1),1,0)</f>
        <v>0</v>
      </c>
      <c r="AF1629" s="41">
        <f>IF(AND(tbl_PV_Milestones[[#This Row],[BL FY]]=2025,tbl_PV_Milestones[[#This Row],[Finish FY]]&gt;2025),1,0)</f>
        <v>0</v>
      </c>
      <c r="AG1629" s="56" t="str">
        <f>_xlfn.XLOOKUP(tbl_PV_Milestones[[#This Row],[Work ID]],tbl_PV_Meta[Work ID '#],tbl_PV_Meta[Project Manager/Owner],,0)</f>
        <v>Project Manager 25</v>
      </c>
      <c r="AH1629" s="6"/>
    </row>
    <row r="1630" spans="4:34" x14ac:dyDescent="0.25">
      <c r="D1630" s="6" t="s">
        <v>806</v>
      </c>
      <c r="E1630" s="6" t="s">
        <v>503</v>
      </c>
      <c r="F1630" s="6" t="s">
        <v>1750</v>
      </c>
      <c r="G1630" s="6" t="s">
        <v>630</v>
      </c>
      <c r="H1630" s="6" t="s">
        <v>505</v>
      </c>
      <c r="I1630" s="6" t="s">
        <v>522</v>
      </c>
      <c r="J1630" s="6" t="s">
        <v>806</v>
      </c>
      <c r="K1630" s="6" t="s">
        <v>36</v>
      </c>
      <c r="L1630" s="6" t="s">
        <v>48</v>
      </c>
      <c r="M1630" s="43"/>
      <c r="N1630" s="44" t="s">
        <v>1979</v>
      </c>
      <c r="O1630" s="39">
        <v>45569.708333333299</v>
      </c>
      <c r="P1630" s="39">
        <v>45569.708333333299</v>
      </c>
      <c r="Q1630" s="6">
        <v>0</v>
      </c>
      <c r="R1630" s="6">
        <v>0</v>
      </c>
      <c r="S1630" s="45" t="e">
        <f>_xlfn.CONCAT(#REF!,TRIM(tbl_PV_Milestones[[#This Row],[Milestone Description]]))</f>
        <v>#REF!</v>
      </c>
      <c r="T1630" s="84" t="str">
        <f>IF(COUNTIF(tbl_PV_Milestones[UID],tbl_PV_Milestones[[#This Row],[UID]])&gt;1,"Duplicate","")</f>
        <v>Duplicate</v>
      </c>
      <c r="U1630" s="42" t="str">
        <f>_xlfn.XLOOKUP(tbl_PV_Milestones[[#This Row],[Work ID]],tbl_PV_Meta[Work ID '#],tbl_PV_Meta[Sub-Portfolio])</f>
        <v>Sub-Portfolio 8</v>
      </c>
      <c r="V1630" s="41">
        <f>IF(MONTH(tbl_PV_Milestones[[#This Row],[Baseline Date]])&lt;7,YEAR(tbl_PV_Milestones[[#This Row],[Baseline Date]]),YEAR(tbl_PV_Milestones[[#This Row],[Baseline Date]])+1)</f>
        <v>2025</v>
      </c>
      <c r="W1630" s="41">
        <f>IF(MONTH(tbl_PV_Milestones[[#This Row],[Actual/Schedule Finish]])&lt;7,YEAR(tbl_PV_Milestones[[#This Row],[Actual/Schedule Finish]]),YEAR(tbl_PV_Milestones[[#This Row],[Actual/Schedule Finish]])+1)</f>
        <v>2025</v>
      </c>
      <c r="X1630" s="41" t="str">
        <f>IF(OR(tbl_PV_Milestones[[#This Row],[Project Status]]="Completed",tbl_PV_Milestones[[#This Row],[Project Status]]="Assumed Completed"),"Yes","No")</f>
        <v>Yes</v>
      </c>
      <c r="Y1630" s="41">
        <f>IF(tbl_PV_Milestones[[#This Row],[Baseline Date]]="",1,0)</f>
        <v>0</v>
      </c>
      <c r="Z1630" s="41">
        <f>IF(tbl_PV_Milestones[[#This Row],[Baseline Date]]&lt;PV_Meta!$B$7,1,0)</f>
        <v>1</v>
      </c>
      <c r="AA1630" s="41">
        <f>IF(tbl_PV_Milestones[[#This Row],[Complete]]="Yes",1,0)</f>
        <v>1</v>
      </c>
      <c r="AB1630" s="41">
        <f>IF(AND(tbl_PV_Milestones[[#This Row],[BL FY]]=2025,tbl_PV_Milestones[[#This Row],[Baseline Date]]&lt;PV_Meta!$B$7),1,0)</f>
        <v>1</v>
      </c>
      <c r="AC1630" s="41">
        <f>IF(AND(tbl_PV_Milestones[[#This Row],[Planned YTD]]=1,tbl_PV_Milestones[[#This Row],[Complete]]="Yes"),1,0)</f>
        <v>1</v>
      </c>
      <c r="AD1630" s="41">
        <f>IF(AND(tbl_PV_Milestones[[#This Row],[Actual/Schedule Finish]]&lt;PV_Meta!$B$7,tbl_PV_Milestones[[#This Row],[Complete]]="No",tbl_PV_Milestones[[#This Row],[Project Status]]&lt;&gt;"On Hold"),1,0)</f>
        <v>0</v>
      </c>
      <c r="AE1630" s="41">
        <f>IF(AND(tbl_PV_Milestones[[#This Row],[Actual/Schedule Finish]]&gt;tbl_PV_Milestones[[#This Row],[Baseline Date]],tbl_PV_Milestones[[#This Row],[Complete]]="No",tbl_PV_Milestones[[#This Row],[Project Status]]&lt;&gt;"On Hold",tbl_PV_Milestones[[#This Row],[Overdue]]=0,tbl_PV_Milestones[[#This Row],[To be Baselined]]&lt;&gt;1),1,0)</f>
        <v>0</v>
      </c>
      <c r="AF1630" s="41">
        <f>IF(AND(tbl_PV_Milestones[[#This Row],[BL FY]]=2025,tbl_PV_Milestones[[#This Row],[Finish FY]]&gt;2025),1,0)</f>
        <v>0</v>
      </c>
      <c r="AG1630" s="56" t="str">
        <f>_xlfn.XLOOKUP(tbl_PV_Milestones[[#This Row],[Work ID]],tbl_PV_Meta[Work ID '#],tbl_PV_Meta[Project Manager/Owner],,0)</f>
        <v>Project Manager 25</v>
      </c>
      <c r="AH1630" s="6"/>
    </row>
    <row r="1631" spans="4:34" x14ac:dyDescent="0.25">
      <c r="D1631" s="6" t="s">
        <v>806</v>
      </c>
      <c r="E1631" s="6" t="s">
        <v>503</v>
      </c>
      <c r="F1631" s="6" t="s">
        <v>1750</v>
      </c>
      <c r="G1631" s="6" t="s">
        <v>521</v>
      </c>
      <c r="H1631" s="6" t="s">
        <v>505</v>
      </c>
      <c r="I1631" s="6" t="s">
        <v>522</v>
      </c>
      <c r="J1631" s="6" t="s">
        <v>806</v>
      </c>
      <c r="K1631" s="6" t="s">
        <v>36</v>
      </c>
      <c r="L1631" s="6" t="s">
        <v>48</v>
      </c>
      <c r="M1631" s="43"/>
      <c r="N1631" s="44" t="s">
        <v>1979</v>
      </c>
      <c r="O1631" s="39">
        <v>45569.708333333299</v>
      </c>
      <c r="P1631" s="39">
        <v>45569.708333333299</v>
      </c>
      <c r="Q1631" s="6">
        <v>0</v>
      </c>
      <c r="R1631" s="6">
        <v>0</v>
      </c>
      <c r="S1631" s="45" t="e">
        <f>_xlfn.CONCAT(#REF!,TRIM(tbl_PV_Milestones[[#This Row],[Milestone Description]]))</f>
        <v>#REF!</v>
      </c>
      <c r="T1631" s="84" t="str">
        <f>IF(COUNTIF(tbl_PV_Milestones[UID],tbl_PV_Milestones[[#This Row],[UID]])&gt;1,"Duplicate","")</f>
        <v>Duplicate</v>
      </c>
      <c r="U1631" s="42" t="str">
        <f>_xlfn.XLOOKUP(tbl_PV_Milestones[[#This Row],[Work ID]],tbl_PV_Meta[Work ID '#],tbl_PV_Meta[Sub-Portfolio])</f>
        <v>Sub-Portfolio 8</v>
      </c>
      <c r="V1631" s="41">
        <f>IF(MONTH(tbl_PV_Milestones[[#This Row],[Baseline Date]])&lt;7,YEAR(tbl_PV_Milestones[[#This Row],[Baseline Date]]),YEAR(tbl_PV_Milestones[[#This Row],[Baseline Date]])+1)</f>
        <v>2025</v>
      </c>
      <c r="W1631" s="41">
        <f>IF(MONTH(tbl_PV_Milestones[[#This Row],[Actual/Schedule Finish]])&lt;7,YEAR(tbl_PV_Milestones[[#This Row],[Actual/Schedule Finish]]),YEAR(tbl_PV_Milestones[[#This Row],[Actual/Schedule Finish]])+1)</f>
        <v>2025</v>
      </c>
      <c r="X1631" s="41" t="str">
        <f>IF(OR(tbl_PV_Milestones[[#This Row],[Project Status]]="Completed",tbl_PV_Milestones[[#This Row],[Project Status]]="Assumed Completed"),"Yes","No")</f>
        <v>Yes</v>
      </c>
      <c r="Y1631" s="41">
        <f>IF(tbl_PV_Milestones[[#This Row],[Baseline Date]]="",1,0)</f>
        <v>0</v>
      </c>
      <c r="Z1631" s="41">
        <f>IF(tbl_PV_Milestones[[#This Row],[Baseline Date]]&lt;PV_Meta!$B$7,1,0)</f>
        <v>1</v>
      </c>
      <c r="AA1631" s="41">
        <f>IF(tbl_PV_Milestones[[#This Row],[Complete]]="Yes",1,0)</f>
        <v>1</v>
      </c>
      <c r="AB1631" s="41">
        <f>IF(AND(tbl_PV_Milestones[[#This Row],[BL FY]]=2025,tbl_PV_Milestones[[#This Row],[Baseline Date]]&lt;PV_Meta!$B$7),1,0)</f>
        <v>1</v>
      </c>
      <c r="AC1631" s="41">
        <f>IF(AND(tbl_PV_Milestones[[#This Row],[Planned YTD]]=1,tbl_PV_Milestones[[#This Row],[Complete]]="Yes"),1,0)</f>
        <v>1</v>
      </c>
      <c r="AD1631" s="41">
        <f>IF(AND(tbl_PV_Milestones[[#This Row],[Actual/Schedule Finish]]&lt;PV_Meta!$B$7,tbl_PV_Milestones[[#This Row],[Complete]]="No",tbl_PV_Milestones[[#This Row],[Project Status]]&lt;&gt;"On Hold"),1,0)</f>
        <v>0</v>
      </c>
      <c r="AE1631" s="41">
        <f>IF(AND(tbl_PV_Milestones[[#This Row],[Actual/Schedule Finish]]&gt;tbl_PV_Milestones[[#This Row],[Baseline Date]],tbl_PV_Milestones[[#This Row],[Complete]]="No",tbl_PV_Milestones[[#This Row],[Project Status]]&lt;&gt;"On Hold",tbl_PV_Milestones[[#This Row],[Overdue]]=0,tbl_PV_Milestones[[#This Row],[To be Baselined]]&lt;&gt;1),1,0)</f>
        <v>0</v>
      </c>
      <c r="AF1631" s="41">
        <f>IF(AND(tbl_PV_Milestones[[#This Row],[BL FY]]=2025,tbl_PV_Milestones[[#This Row],[Finish FY]]&gt;2025),1,0)</f>
        <v>0</v>
      </c>
      <c r="AG1631" s="56" t="str">
        <f>_xlfn.XLOOKUP(tbl_PV_Milestones[[#This Row],[Work ID]],tbl_PV_Meta[Work ID '#],tbl_PV_Meta[Project Manager/Owner],,0)</f>
        <v>Project Manager 25</v>
      </c>
      <c r="AH1631" s="6"/>
    </row>
    <row r="1632" spans="4:34" x14ac:dyDescent="0.25">
      <c r="D1632" s="6" t="s">
        <v>806</v>
      </c>
      <c r="E1632" s="6" t="s">
        <v>503</v>
      </c>
      <c r="F1632" s="6" t="s">
        <v>1750</v>
      </c>
      <c r="G1632" s="6" t="s">
        <v>566</v>
      </c>
      <c r="H1632" s="6" t="s">
        <v>505</v>
      </c>
      <c r="I1632" s="6" t="s">
        <v>522</v>
      </c>
      <c r="J1632" s="6" t="s">
        <v>806</v>
      </c>
      <c r="K1632" s="6" t="s">
        <v>36</v>
      </c>
      <c r="L1632" s="6" t="s">
        <v>48</v>
      </c>
      <c r="M1632" s="43"/>
      <c r="N1632" s="44" t="s">
        <v>1979</v>
      </c>
      <c r="O1632" s="39">
        <v>45593.708333333299</v>
      </c>
      <c r="P1632" s="39">
        <v>45593.708333333299</v>
      </c>
      <c r="Q1632" s="6">
        <v>0</v>
      </c>
      <c r="R1632" s="6">
        <v>0</v>
      </c>
      <c r="S1632" s="45" t="e">
        <f>_xlfn.CONCAT(#REF!,TRIM(tbl_PV_Milestones[[#This Row],[Milestone Description]]))</f>
        <v>#REF!</v>
      </c>
      <c r="T1632" s="84" t="str">
        <f>IF(COUNTIF(tbl_PV_Milestones[UID],tbl_PV_Milestones[[#This Row],[UID]])&gt;1,"Duplicate","")</f>
        <v>Duplicate</v>
      </c>
      <c r="U1632" s="42" t="str">
        <f>_xlfn.XLOOKUP(tbl_PV_Milestones[[#This Row],[Work ID]],tbl_PV_Meta[Work ID '#],tbl_PV_Meta[Sub-Portfolio])</f>
        <v>Sub-Portfolio 8</v>
      </c>
      <c r="V1632" s="41">
        <f>IF(MONTH(tbl_PV_Milestones[[#This Row],[Baseline Date]])&lt;7,YEAR(tbl_PV_Milestones[[#This Row],[Baseline Date]]),YEAR(tbl_PV_Milestones[[#This Row],[Baseline Date]])+1)</f>
        <v>2025</v>
      </c>
      <c r="W1632" s="41">
        <f>IF(MONTH(tbl_PV_Milestones[[#This Row],[Actual/Schedule Finish]])&lt;7,YEAR(tbl_PV_Milestones[[#This Row],[Actual/Schedule Finish]]),YEAR(tbl_PV_Milestones[[#This Row],[Actual/Schedule Finish]])+1)</f>
        <v>2025</v>
      </c>
      <c r="X1632" s="41" t="str">
        <f>IF(OR(tbl_PV_Milestones[[#This Row],[Project Status]]="Completed",tbl_PV_Milestones[[#This Row],[Project Status]]="Assumed Completed"),"Yes","No")</f>
        <v>Yes</v>
      </c>
      <c r="Y1632" s="41">
        <f>IF(tbl_PV_Milestones[[#This Row],[Baseline Date]]="",1,0)</f>
        <v>0</v>
      </c>
      <c r="Z1632" s="41">
        <f>IF(tbl_PV_Milestones[[#This Row],[Baseline Date]]&lt;PV_Meta!$B$7,1,0)</f>
        <v>1</v>
      </c>
      <c r="AA1632" s="41">
        <f>IF(tbl_PV_Milestones[[#This Row],[Complete]]="Yes",1,0)</f>
        <v>1</v>
      </c>
      <c r="AB1632" s="41">
        <f>IF(AND(tbl_PV_Milestones[[#This Row],[BL FY]]=2025,tbl_PV_Milestones[[#This Row],[Baseline Date]]&lt;PV_Meta!$B$7),1,0)</f>
        <v>1</v>
      </c>
      <c r="AC1632" s="41">
        <f>IF(AND(tbl_PV_Milestones[[#This Row],[Planned YTD]]=1,tbl_PV_Milestones[[#This Row],[Complete]]="Yes"),1,0)</f>
        <v>1</v>
      </c>
      <c r="AD1632" s="41">
        <f>IF(AND(tbl_PV_Milestones[[#This Row],[Actual/Schedule Finish]]&lt;PV_Meta!$B$7,tbl_PV_Milestones[[#This Row],[Complete]]="No",tbl_PV_Milestones[[#This Row],[Project Status]]&lt;&gt;"On Hold"),1,0)</f>
        <v>0</v>
      </c>
      <c r="AE1632" s="41">
        <f>IF(AND(tbl_PV_Milestones[[#This Row],[Actual/Schedule Finish]]&gt;tbl_PV_Milestones[[#This Row],[Baseline Date]],tbl_PV_Milestones[[#This Row],[Complete]]="No",tbl_PV_Milestones[[#This Row],[Project Status]]&lt;&gt;"On Hold",tbl_PV_Milestones[[#This Row],[Overdue]]=0,tbl_PV_Milestones[[#This Row],[To be Baselined]]&lt;&gt;1),1,0)</f>
        <v>0</v>
      </c>
      <c r="AF1632" s="41">
        <f>IF(AND(tbl_PV_Milestones[[#This Row],[BL FY]]=2025,tbl_PV_Milestones[[#This Row],[Finish FY]]&gt;2025),1,0)</f>
        <v>0</v>
      </c>
      <c r="AG1632" s="56" t="str">
        <f>_xlfn.XLOOKUP(tbl_PV_Milestones[[#This Row],[Work ID]],tbl_PV_Meta[Work ID '#],tbl_PV_Meta[Project Manager/Owner],,0)</f>
        <v>Project Manager 25</v>
      </c>
      <c r="AH1632" s="6"/>
    </row>
    <row r="1633" spans="4:34" x14ac:dyDescent="0.25">
      <c r="D1633" s="6" t="s">
        <v>806</v>
      </c>
      <c r="E1633" s="6" t="s">
        <v>503</v>
      </c>
      <c r="F1633" s="6" t="s">
        <v>1750</v>
      </c>
      <c r="G1633" s="6" t="s">
        <v>572</v>
      </c>
      <c r="H1633" s="6" t="s">
        <v>505</v>
      </c>
      <c r="I1633" s="6" t="s">
        <v>522</v>
      </c>
      <c r="J1633" s="6" t="s">
        <v>806</v>
      </c>
      <c r="K1633" s="6" t="s">
        <v>36</v>
      </c>
      <c r="L1633" s="6" t="s">
        <v>48</v>
      </c>
      <c r="M1633" s="43"/>
      <c r="N1633" s="44" t="s">
        <v>1979</v>
      </c>
      <c r="O1633" s="39">
        <v>45593.708333333299</v>
      </c>
      <c r="P1633" s="39">
        <v>45593.708333333299</v>
      </c>
      <c r="Q1633" s="6">
        <v>0</v>
      </c>
      <c r="R1633" s="6">
        <v>0</v>
      </c>
      <c r="S1633" s="45" t="e">
        <f>_xlfn.CONCAT(#REF!,TRIM(tbl_PV_Milestones[[#This Row],[Milestone Description]]))</f>
        <v>#REF!</v>
      </c>
      <c r="T1633" s="84" t="str">
        <f>IF(COUNTIF(tbl_PV_Milestones[UID],tbl_PV_Milestones[[#This Row],[UID]])&gt;1,"Duplicate","")</f>
        <v>Duplicate</v>
      </c>
      <c r="U1633" s="42" t="str">
        <f>_xlfn.XLOOKUP(tbl_PV_Milestones[[#This Row],[Work ID]],tbl_PV_Meta[Work ID '#],tbl_PV_Meta[Sub-Portfolio])</f>
        <v>Sub-Portfolio 8</v>
      </c>
      <c r="V1633" s="41">
        <f>IF(MONTH(tbl_PV_Milestones[[#This Row],[Baseline Date]])&lt;7,YEAR(tbl_PV_Milestones[[#This Row],[Baseline Date]]),YEAR(tbl_PV_Milestones[[#This Row],[Baseline Date]])+1)</f>
        <v>2025</v>
      </c>
      <c r="W1633" s="41">
        <f>IF(MONTH(tbl_PV_Milestones[[#This Row],[Actual/Schedule Finish]])&lt;7,YEAR(tbl_PV_Milestones[[#This Row],[Actual/Schedule Finish]]),YEAR(tbl_PV_Milestones[[#This Row],[Actual/Schedule Finish]])+1)</f>
        <v>2025</v>
      </c>
      <c r="X1633" s="41" t="str">
        <f>IF(OR(tbl_PV_Milestones[[#This Row],[Project Status]]="Completed",tbl_PV_Milestones[[#This Row],[Project Status]]="Assumed Completed"),"Yes","No")</f>
        <v>Yes</v>
      </c>
      <c r="Y1633" s="41">
        <f>IF(tbl_PV_Milestones[[#This Row],[Baseline Date]]="",1,0)</f>
        <v>0</v>
      </c>
      <c r="Z1633" s="41">
        <f>IF(tbl_PV_Milestones[[#This Row],[Baseline Date]]&lt;PV_Meta!$B$7,1,0)</f>
        <v>1</v>
      </c>
      <c r="AA1633" s="41">
        <f>IF(tbl_PV_Milestones[[#This Row],[Complete]]="Yes",1,0)</f>
        <v>1</v>
      </c>
      <c r="AB1633" s="41">
        <f>IF(AND(tbl_PV_Milestones[[#This Row],[BL FY]]=2025,tbl_PV_Milestones[[#This Row],[Baseline Date]]&lt;PV_Meta!$B$7),1,0)</f>
        <v>1</v>
      </c>
      <c r="AC1633" s="41">
        <f>IF(AND(tbl_PV_Milestones[[#This Row],[Planned YTD]]=1,tbl_PV_Milestones[[#This Row],[Complete]]="Yes"),1,0)</f>
        <v>1</v>
      </c>
      <c r="AD1633" s="41">
        <f>IF(AND(tbl_PV_Milestones[[#This Row],[Actual/Schedule Finish]]&lt;PV_Meta!$B$7,tbl_PV_Milestones[[#This Row],[Complete]]="No",tbl_PV_Milestones[[#This Row],[Project Status]]&lt;&gt;"On Hold"),1,0)</f>
        <v>0</v>
      </c>
      <c r="AE1633" s="41">
        <f>IF(AND(tbl_PV_Milestones[[#This Row],[Actual/Schedule Finish]]&gt;tbl_PV_Milestones[[#This Row],[Baseline Date]],tbl_PV_Milestones[[#This Row],[Complete]]="No",tbl_PV_Milestones[[#This Row],[Project Status]]&lt;&gt;"On Hold",tbl_PV_Milestones[[#This Row],[Overdue]]=0,tbl_PV_Milestones[[#This Row],[To be Baselined]]&lt;&gt;1),1,0)</f>
        <v>0</v>
      </c>
      <c r="AF1633" s="41">
        <f>IF(AND(tbl_PV_Milestones[[#This Row],[BL FY]]=2025,tbl_PV_Milestones[[#This Row],[Finish FY]]&gt;2025),1,0)</f>
        <v>0</v>
      </c>
      <c r="AG1633" s="56" t="str">
        <f>_xlfn.XLOOKUP(tbl_PV_Milestones[[#This Row],[Work ID]],tbl_PV_Meta[Work ID '#],tbl_PV_Meta[Project Manager/Owner],,0)</f>
        <v>Project Manager 25</v>
      </c>
      <c r="AH1633" s="6"/>
    </row>
    <row r="1634" spans="4:34" x14ac:dyDescent="0.25">
      <c r="D1634" s="6" t="s">
        <v>806</v>
      </c>
      <c r="E1634" s="6" t="s">
        <v>503</v>
      </c>
      <c r="F1634" s="6" t="s">
        <v>1750</v>
      </c>
      <c r="G1634" s="6" t="s">
        <v>747</v>
      </c>
      <c r="H1634" s="6" t="s">
        <v>505</v>
      </c>
      <c r="I1634" s="6" t="s">
        <v>522</v>
      </c>
      <c r="J1634" s="6" t="s">
        <v>806</v>
      </c>
      <c r="K1634" s="6" t="s">
        <v>36</v>
      </c>
      <c r="L1634" s="6" t="s">
        <v>48</v>
      </c>
      <c r="M1634" s="43"/>
      <c r="N1634" s="44" t="s">
        <v>1979</v>
      </c>
      <c r="O1634" s="39">
        <v>45544.708333333299</v>
      </c>
      <c r="P1634" s="39">
        <v>45544.708333333299</v>
      </c>
      <c r="Q1634" s="6">
        <v>0</v>
      </c>
      <c r="R1634" s="6">
        <v>0</v>
      </c>
      <c r="S1634" s="45" t="e">
        <f>_xlfn.CONCAT(#REF!,TRIM(tbl_PV_Milestones[[#This Row],[Milestone Description]]))</f>
        <v>#REF!</v>
      </c>
      <c r="T1634" s="84" t="str">
        <f>IF(COUNTIF(tbl_PV_Milestones[UID],tbl_PV_Milestones[[#This Row],[UID]])&gt;1,"Duplicate","")</f>
        <v>Duplicate</v>
      </c>
      <c r="U1634" s="42" t="str">
        <f>_xlfn.XLOOKUP(tbl_PV_Milestones[[#This Row],[Work ID]],tbl_PV_Meta[Work ID '#],tbl_PV_Meta[Sub-Portfolio])</f>
        <v>Sub-Portfolio 8</v>
      </c>
      <c r="V1634" s="41">
        <f>IF(MONTH(tbl_PV_Milestones[[#This Row],[Baseline Date]])&lt;7,YEAR(tbl_PV_Milestones[[#This Row],[Baseline Date]]),YEAR(tbl_PV_Milestones[[#This Row],[Baseline Date]])+1)</f>
        <v>2025</v>
      </c>
      <c r="W1634" s="41">
        <f>IF(MONTH(tbl_PV_Milestones[[#This Row],[Actual/Schedule Finish]])&lt;7,YEAR(tbl_PV_Milestones[[#This Row],[Actual/Schedule Finish]]),YEAR(tbl_PV_Milestones[[#This Row],[Actual/Schedule Finish]])+1)</f>
        <v>2025</v>
      </c>
      <c r="X1634" s="41" t="str">
        <f>IF(OR(tbl_PV_Milestones[[#This Row],[Project Status]]="Completed",tbl_PV_Milestones[[#This Row],[Project Status]]="Assumed Completed"),"Yes","No")</f>
        <v>Yes</v>
      </c>
      <c r="Y1634" s="41">
        <f>IF(tbl_PV_Milestones[[#This Row],[Baseline Date]]="",1,0)</f>
        <v>0</v>
      </c>
      <c r="Z1634" s="41">
        <f>IF(tbl_PV_Milestones[[#This Row],[Baseline Date]]&lt;PV_Meta!$B$7,1,0)</f>
        <v>1</v>
      </c>
      <c r="AA1634" s="41">
        <f>IF(tbl_PV_Milestones[[#This Row],[Complete]]="Yes",1,0)</f>
        <v>1</v>
      </c>
      <c r="AB1634" s="41">
        <f>IF(AND(tbl_PV_Milestones[[#This Row],[BL FY]]=2025,tbl_PV_Milestones[[#This Row],[Baseline Date]]&lt;PV_Meta!$B$7),1,0)</f>
        <v>1</v>
      </c>
      <c r="AC1634" s="41">
        <f>IF(AND(tbl_PV_Milestones[[#This Row],[Planned YTD]]=1,tbl_PV_Milestones[[#This Row],[Complete]]="Yes"),1,0)</f>
        <v>1</v>
      </c>
      <c r="AD1634" s="41">
        <f>IF(AND(tbl_PV_Milestones[[#This Row],[Actual/Schedule Finish]]&lt;PV_Meta!$B$7,tbl_PV_Milestones[[#This Row],[Complete]]="No",tbl_PV_Milestones[[#This Row],[Project Status]]&lt;&gt;"On Hold"),1,0)</f>
        <v>0</v>
      </c>
      <c r="AE1634" s="41">
        <f>IF(AND(tbl_PV_Milestones[[#This Row],[Actual/Schedule Finish]]&gt;tbl_PV_Milestones[[#This Row],[Baseline Date]],tbl_PV_Milestones[[#This Row],[Complete]]="No",tbl_PV_Milestones[[#This Row],[Project Status]]&lt;&gt;"On Hold",tbl_PV_Milestones[[#This Row],[Overdue]]=0,tbl_PV_Milestones[[#This Row],[To be Baselined]]&lt;&gt;1),1,0)</f>
        <v>0</v>
      </c>
      <c r="AF1634" s="41">
        <f>IF(AND(tbl_PV_Milestones[[#This Row],[BL FY]]=2025,tbl_PV_Milestones[[#This Row],[Finish FY]]&gt;2025),1,0)</f>
        <v>0</v>
      </c>
      <c r="AG1634" s="56" t="str">
        <f>_xlfn.XLOOKUP(tbl_PV_Milestones[[#This Row],[Work ID]],tbl_PV_Meta[Work ID '#],tbl_PV_Meta[Project Manager/Owner],,0)</f>
        <v>Project Manager 25</v>
      </c>
      <c r="AH1634" s="6"/>
    </row>
    <row r="1635" spans="4:34" x14ac:dyDescent="0.25">
      <c r="D1635" s="6" t="s">
        <v>806</v>
      </c>
      <c r="E1635" s="6" t="s">
        <v>503</v>
      </c>
      <c r="F1635" s="6" t="s">
        <v>1750</v>
      </c>
      <c r="G1635" s="6" t="s">
        <v>856</v>
      </c>
      <c r="H1635" s="6" t="s">
        <v>519</v>
      </c>
      <c r="I1635" s="6" t="s">
        <v>522</v>
      </c>
      <c r="J1635" s="6" t="s">
        <v>806</v>
      </c>
      <c r="K1635" s="6" t="s">
        <v>36</v>
      </c>
      <c r="L1635" s="6" t="s">
        <v>48</v>
      </c>
      <c r="M1635" s="43"/>
      <c r="N1635" s="44" t="s">
        <v>1979</v>
      </c>
      <c r="O1635" s="39">
        <v>45590.708333333299</v>
      </c>
      <c r="P1635" s="39">
        <v>45590.708333333299</v>
      </c>
      <c r="Q1635" s="6">
        <v>0</v>
      </c>
      <c r="R1635" s="6">
        <v>0</v>
      </c>
      <c r="S1635" s="45" t="e">
        <f>_xlfn.CONCAT(#REF!,TRIM(tbl_PV_Milestones[[#This Row],[Milestone Description]]))</f>
        <v>#REF!</v>
      </c>
      <c r="T1635" s="84" t="str">
        <f>IF(COUNTIF(tbl_PV_Milestones[UID],tbl_PV_Milestones[[#This Row],[UID]])&gt;1,"Duplicate","")</f>
        <v>Duplicate</v>
      </c>
      <c r="U1635" s="42" t="str">
        <f>_xlfn.XLOOKUP(tbl_PV_Milestones[[#This Row],[Work ID]],tbl_PV_Meta[Work ID '#],tbl_PV_Meta[Sub-Portfolio])</f>
        <v>Sub-Portfolio 8</v>
      </c>
      <c r="V1635" s="41">
        <f>IF(MONTH(tbl_PV_Milestones[[#This Row],[Baseline Date]])&lt;7,YEAR(tbl_PV_Milestones[[#This Row],[Baseline Date]]),YEAR(tbl_PV_Milestones[[#This Row],[Baseline Date]])+1)</f>
        <v>2025</v>
      </c>
      <c r="W1635" s="41">
        <f>IF(MONTH(tbl_PV_Milestones[[#This Row],[Actual/Schedule Finish]])&lt;7,YEAR(tbl_PV_Milestones[[#This Row],[Actual/Schedule Finish]]),YEAR(tbl_PV_Milestones[[#This Row],[Actual/Schedule Finish]])+1)</f>
        <v>2025</v>
      </c>
      <c r="X1635" s="41" t="str">
        <f>IF(OR(tbl_PV_Milestones[[#This Row],[Project Status]]="Completed",tbl_PV_Milestones[[#This Row],[Project Status]]="Assumed Completed"),"Yes","No")</f>
        <v>Yes</v>
      </c>
      <c r="Y1635" s="41">
        <f>IF(tbl_PV_Milestones[[#This Row],[Baseline Date]]="",1,0)</f>
        <v>0</v>
      </c>
      <c r="Z1635" s="41">
        <f>IF(tbl_PV_Milestones[[#This Row],[Baseline Date]]&lt;PV_Meta!$B$7,1,0)</f>
        <v>1</v>
      </c>
      <c r="AA1635" s="41">
        <f>IF(tbl_PV_Milestones[[#This Row],[Complete]]="Yes",1,0)</f>
        <v>1</v>
      </c>
      <c r="AB1635" s="41">
        <f>IF(AND(tbl_PV_Milestones[[#This Row],[BL FY]]=2025,tbl_PV_Milestones[[#This Row],[Baseline Date]]&lt;PV_Meta!$B$7),1,0)</f>
        <v>1</v>
      </c>
      <c r="AC1635" s="41">
        <f>IF(AND(tbl_PV_Milestones[[#This Row],[Planned YTD]]=1,tbl_PV_Milestones[[#This Row],[Complete]]="Yes"),1,0)</f>
        <v>1</v>
      </c>
      <c r="AD1635" s="41">
        <f>IF(AND(tbl_PV_Milestones[[#This Row],[Actual/Schedule Finish]]&lt;PV_Meta!$B$7,tbl_PV_Milestones[[#This Row],[Complete]]="No",tbl_PV_Milestones[[#This Row],[Project Status]]&lt;&gt;"On Hold"),1,0)</f>
        <v>0</v>
      </c>
      <c r="AE1635" s="41">
        <f>IF(AND(tbl_PV_Milestones[[#This Row],[Actual/Schedule Finish]]&gt;tbl_PV_Milestones[[#This Row],[Baseline Date]],tbl_PV_Milestones[[#This Row],[Complete]]="No",tbl_PV_Milestones[[#This Row],[Project Status]]&lt;&gt;"On Hold",tbl_PV_Milestones[[#This Row],[Overdue]]=0,tbl_PV_Milestones[[#This Row],[To be Baselined]]&lt;&gt;1),1,0)</f>
        <v>0</v>
      </c>
      <c r="AF1635" s="41">
        <f>IF(AND(tbl_PV_Milestones[[#This Row],[BL FY]]=2025,tbl_PV_Milestones[[#This Row],[Finish FY]]&gt;2025),1,0)</f>
        <v>0</v>
      </c>
      <c r="AG1635" s="56" t="str">
        <f>_xlfn.XLOOKUP(tbl_PV_Milestones[[#This Row],[Work ID]],tbl_PV_Meta[Work ID '#],tbl_PV_Meta[Project Manager/Owner],,0)</f>
        <v>Project Manager 25</v>
      </c>
      <c r="AH1635" s="6"/>
    </row>
    <row r="1636" spans="4:34" x14ac:dyDescent="0.25">
      <c r="D1636" s="6" t="s">
        <v>806</v>
      </c>
      <c r="E1636" s="6" t="s">
        <v>503</v>
      </c>
      <c r="F1636" s="6" t="s">
        <v>1750</v>
      </c>
      <c r="G1636" s="6" t="s">
        <v>527</v>
      </c>
      <c r="H1636" s="6" t="s">
        <v>505</v>
      </c>
      <c r="I1636" s="6" t="s">
        <v>510</v>
      </c>
      <c r="J1636" s="6" t="s">
        <v>806</v>
      </c>
      <c r="K1636" s="6" t="s">
        <v>36</v>
      </c>
      <c r="L1636" s="6" t="s">
        <v>48</v>
      </c>
      <c r="M1636" s="43"/>
      <c r="N1636" s="44" t="s">
        <v>1979</v>
      </c>
      <c r="O1636" s="39">
        <v>45569.708333333299</v>
      </c>
      <c r="P1636" s="39">
        <v>45569.708333333299</v>
      </c>
      <c r="Q1636" s="6">
        <v>0</v>
      </c>
      <c r="R1636" s="6">
        <v>0</v>
      </c>
      <c r="S1636" s="45" t="e">
        <f>_xlfn.CONCAT(#REF!,TRIM(tbl_PV_Milestones[[#This Row],[Milestone Description]]))</f>
        <v>#REF!</v>
      </c>
      <c r="T1636" s="84" t="str">
        <f>IF(COUNTIF(tbl_PV_Milestones[UID],tbl_PV_Milestones[[#This Row],[UID]])&gt;1,"Duplicate","")</f>
        <v>Duplicate</v>
      </c>
      <c r="U1636" s="42" t="str">
        <f>_xlfn.XLOOKUP(tbl_PV_Milestones[[#This Row],[Work ID]],tbl_PV_Meta[Work ID '#],tbl_PV_Meta[Sub-Portfolio])</f>
        <v>Sub-Portfolio 8</v>
      </c>
      <c r="V1636" s="41">
        <f>IF(MONTH(tbl_PV_Milestones[[#This Row],[Baseline Date]])&lt;7,YEAR(tbl_PV_Milestones[[#This Row],[Baseline Date]]),YEAR(tbl_PV_Milestones[[#This Row],[Baseline Date]])+1)</f>
        <v>2025</v>
      </c>
      <c r="W1636" s="41">
        <f>IF(MONTH(tbl_PV_Milestones[[#This Row],[Actual/Schedule Finish]])&lt;7,YEAR(tbl_PV_Milestones[[#This Row],[Actual/Schedule Finish]]),YEAR(tbl_PV_Milestones[[#This Row],[Actual/Schedule Finish]])+1)</f>
        <v>2025</v>
      </c>
      <c r="X1636" s="41" t="str">
        <f>IF(OR(tbl_PV_Milestones[[#This Row],[Project Status]]="Completed",tbl_PV_Milestones[[#This Row],[Project Status]]="Assumed Completed"),"Yes","No")</f>
        <v>Yes</v>
      </c>
      <c r="Y1636" s="41">
        <f>IF(tbl_PV_Milestones[[#This Row],[Baseline Date]]="",1,0)</f>
        <v>0</v>
      </c>
      <c r="Z1636" s="41">
        <f>IF(tbl_PV_Milestones[[#This Row],[Baseline Date]]&lt;PV_Meta!$B$7,1,0)</f>
        <v>1</v>
      </c>
      <c r="AA1636" s="41">
        <f>IF(tbl_PV_Milestones[[#This Row],[Complete]]="Yes",1,0)</f>
        <v>1</v>
      </c>
      <c r="AB1636" s="41">
        <f>IF(AND(tbl_PV_Milestones[[#This Row],[BL FY]]=2025,tbl_PV_Milestones[[#This Row],[Baseline Date]]&lt;PV_Meta!$B$7),1,0)</f>
        <v>1</v>
      </c>
      <c r="AC1636" s="41">
        <f>IF(AND(tbl_PV_Milestones[[#This Row],[Planned YTD]]=1,tbl_PV_Milestones[[#This Row],[Complete]]="Yes"),1,0)</f>
        <v>1</v>
      </c>
      <c r="AD1636" s="41">
        <f>IF(AND(tbl_PV_Milestones[[#This Row],[Actual/Schedule Finish]]&lt;PV_Meta!$B$7,tbl_PV_Milestones[[#This Row],[Complete]]="No",tbl_PV_Milestones[[#This Row],[Project Status]]&lt;&gt;"On Hold"),1,0)</f>
        <v>0</v>
      </c>
      <c r="AE1636" s="41">
        <f>IF(AND(tbl_PV_Milestones[[#This Row],[Actual/Schedule Finish]]&gt;tbl_PV_Milestones[[#This Row],[Baseline Date]],tbl_PV_Milestones[[#This Row],[Complete]]="No",tbl_PV_Milestones[[#This Row],[Project Status]]&lt;&gt;"On Hold",tbl_PV_Milestones[[#This Row],[Overdue]]=0,tbl_PV_Milestones[[#This Row],[To be Baselined]]&lt;&gt;1),1,0)</f>
        <v>0</v>
      </c>
      <c r="AF1636" s="41">
        <f>IF(AND(tbl_PV_Milestones[[#This Row],[BL FY]]=2025,tbl_PV_Milestones[[#This Row],[Finish FY]]&gt;2025),1,0)</f>
        <v>0</v>
      </c>
      <c r="AG1636" s="56" t="str">
        <f>_xlfn.XLOOKUP(tbl_PV_Milestones[[#This Row],[Work ID]],tbl_PV_Meta[Work ID '#],tbl_PV_Meta[Project Manager/Owner],,0)</f>
        <v>Project Manager 25</v>
      </c>
      <c r="AH1636" s="6"/>
    </row>
    <row r="1637" spans="4:34" x14ac:dyDescent="0.25">
      <c r="D1637" s="6" t="s">
        <v>806</v>
      </c>
      <c r="E1637" s="6" t="s">
        <v>503</v>
      </c>
      <c r="F1637" s="6" t="s">
        <v>1750</v>
      </c>
      <c r="G1637" s="6" t="s">
        <v>528</v>
      </c>
      <c r="H1637" s="6" t="s">
        <v>505</v>
      </c>
      <c r="I1637" s="6" t="s">
        <v>510</v>
      </c>
      <c r="J1637" s="6" t="s">
        <v>806</v>
      </c>
      <c r="K1637" s="6" t="s">
        <v>36</v>
      </c>
      <c r="L1637" s="6" t="s">
        <v>48</v>
      </c>
      <c r="M1637" s="43"/>
      <c r="N1637" s="44" t="s">
        <v>1979</v>
      </c>
      <c r="O1637" s="39">
        <v>45583.708333333299</v>
      </c>
      <c r="P1637" s="39">
        <v>45583.708333333299</v>
      </c>
      <c r="Q1637" s="6">
        <v>0</v>
      </c>
      <c r="R1637" s="6">
        <v>0</v>
      </c>
      <c r="S1637" s="45" t="e">
        <f>_xlfn.CONCAT(#REF!,TRIM(tbl_PV_Milestones[[#This Row],[Milestone Description]]))</f>
        <v>#REF!</v>
      </c>
      <c r="T1637" s="84" t="str">
        <f>IF(COUNTIF(tbl_PV_Milestones[UID],tbl_PV_Milestones[[#This Row],[UID]])&gt;1,"Duplicate","")</f>
        <v>Duplicate</v>
      </c>
      <c r="U1637" s="42" t="str">
        <f>_xlfn.XLOOKUP(tbl_PV_Milestones[[#This Row],[Work ID]],tbl_PV_Meta[Work ID '#],tbl_PV_Meta[Sub-Portfolio])</f>
        <v>Sub-Portfolio 8</v>
      </c>
      <c r="V1637" s="41">
        <f>IF(MONTH(tbl_PV_Milestones[[#This Row],[Baseline Date]])&lt;7,YEAR(tbl_PV_Milestones[[#This Row],[Baseline Date]]),YEAR(tbl_PV_Milestones[[#This Row],[Baseline Date]])+1)</f>
        <v>2025</v>
      </c>
      <c r="W1637" s="41">
        <f>IF(MONTH(tbl_PV_Milestones[[#This Row],[Actual/Schedule Finish]])&lt;7,YEAR(tbl_PV_Milestones[[#This Row],[Actual/Schedule Finish]]),YEAR(tbl_PV_Milestones[[#This Row],[Actual/Schedule Finish]])+1)</f>
        <v>2025</v>
      </c>
      <c r="X1637" s="41" t="str">
        <f>IF(OR(tbl_PV_Milestones[[#This Row],[Project Status]]="Completed",tbl_PV_Milestones[[#This Row],[Project Status]]="Assumed Completed"),"Yes","No")</f>
        <v>Yes</v>
      </c>
      <c r="Y1637" s="41">
        <f>IF(tbl_PV_Milestones[[#This Row],[Baseline Date]]="",1,0)</f>
        <v>0</v>
      </c>
      <c r="Z1637" s="41">
        <f>IF(tbl_PV_Milestones[[#This Row],[Baseline Date]]&lt;PV_Meta!$B$7,1,0)</f>
        <v>1</v>
      </c>
      <c r="AA1637" s="41">
        <f>IF(tbl_PV_Milestones[[#This Row],[Complete]]="Yes",1,0)</f>
        <v>1</v>
      </c>
      <c r="AB1637" s="41">
        <f>IF(AND(tbl_PV_Milestones[[#This Row],[BL FY]]=2025,tbl_PV_Milestones[[#This Row],[Baseline Date]]&lt;PV_Meta!$B$7),1,0)</f>
        <v>1</v>
      </c>
      <c r="AC1637" s="41">
        <f>IF(AND(tbl_PV_Milestones[[#This Row],[Planned YTD]]=1,tbl_PV_Milestones[[#This Row],[Complete]]="Yes"),1,0)</f>
        <v>1</v>
      </c>
      <c r="AD1637" s="41">
        <f>IF(AND(tbl_PV_Milestones[[#This Row],[Actual/Schedule Finish]]&lt;PV_Meta!$B$7,tbl_PV_Milestones[[#This Row],[Complete]]="No",tbl_PV_Milestones[[#This Row],[Project Status]]&lt;&gt;"On Hold"),1,0)</f>
        <v>0</v>
      </c>
      <c r="AE1637" s="41">
        <f>IF(AND(tbl_PV_Milestones[[#This Row],[Actual/Schedule Finish]]&gt;tbl_PV_Milestones[[#This Row],[Baseline Date]],tbl_PV_Milestones[[#This Row],[Complete]]="No",tbl_PV_Milestones[[#This Row],[Project Status]]&lt;&gt;"On Hold",tbl_PV_Milestones[[#This Row],[Overdue]]=0,tbl_PV_Milestones[[#This Row],[To be Baselined]]&lt;&gt;1),1,0)</f>
        <v>0</v>
      </c>
      <c r="AF1637" s="41">
        <f>IF(AND(tbl_PV_Milestones[[#This Row],[BL FY]]=2025,tbl_PV_Milestones[[#This Row],[Finish FY]]&gt;2025),1,0)</f>
        <v>0</v>
      </c>
      <c r="AG1637" s="56" t="str">
        <f>_xlfn.XLOOKUP(tbl_PV_Milestones[[#This Row],[Work ID]],tbl_PV_Meta[Work ID '#],tbl_PV_Meta[Project Manager/Owner],,0)</f>
        <v>Project Manager 25</v>
      </c>
      <c r="AH1637" s="6"/>
    </row>
    <row r="1638" spans="4:34" x14ac:dyDescent="0.25">
      <c r="D1638" s="6" t="s">
        <v>806</v>
      </c>
      <c r="E1638" s="6" t="s">
        <v>503</v>
      </c>
      <c r="F1638" s="6" t="s">
        <v>1750</v>
      </c>
      <c r="G1638" s="6" t="s">
        <v>526</v>
      </c>
      <c r="H1638" s="6" t="s">
        <v>505</v>
      </c>
      <c r="I1638" s="6" t="s">
        <v>510</v>
      </c>
      <c r="J1638" s="6" t="s">
        <v>806</v>
      </c>
      <c r="K1638" s="6" t="s">
        <v>36</v>
      </c>
      <c r="L1638" s="6" t="s">
        <v>48</v>
      </c>
      <c r="M1638" s="43"/>
      <c r="N1638" s="44" t="s">
        <v>1979</v>
      </c>
      <c r="O1638" s="39">
        <v>45583.708333333299</v>
      </c>
      <c r="P1638" s="39">
        <v>45583.708333333299</v>
      </c>
      <c r="Q1638" s="6">
        <v>0</v>
      </c>
      <c r="R1638" s="6">
        <v>0</v>
      </c>
      <c r="S1638" s="45" t="e">
        <f>_xlfn.CONCAT(#REF!,TRIM(tbl_PV_Milestones[[#This Row],[Milestone Description]]))</f>
        <v>#REF!</v>
      </c>
      <c r="T1638" s="84" t="str">
        <f>IF(COUNTIF(tbl_PV_Milestones[UID],tbl_PV_Milestones[[#This Row],[UID]])&gt;1,"Duplicate","")</f>
        <v>Duplicate</v>
      </c>
      <c r="U1638" s="42" t="str">
        <f>_xlfn.XLOOKUP(tbl_PV_Milestones[[#This Row],[Work ID]],tbl_PV_Meta[Work ID '#],tbl_PV_Meta[Sub-Portfolio])</f>
        <v>Sub-Portfolio 8</v>
      </c>
      <c r="V1638" s="41">
        <f>IF(MONTH(tbl_PV_Milestones[[#This Row],[Baseline Date]])&lt;7,YEAR(tbl_PV_Milestones[[#This Row],[Baseline Date]]),YEAR(tbl_PV_Milestones[[#This Row],[Baseline Date]])+1)</f>
        <v>2025</v>
      </c>
      <c r="W1638" s="41">
        <f>IF(MONTH(tbl_PV_Milestones[[#This Row],[Actual/Schedule Finish]])&lt;7,YEAR(tbl_PV_Milestones[[#This Row],[Actual/Schedule Finish]]),YEAR(tbl_PV_Milestones[[#This Row],[Actual/Schedule Finish]])+1)</f>
        <v>2025</v>
      </c>
      <c r="X1638" s="41" t="str">
        <f>IF(OR(tbl_PV_Milestones[[#This Row],[Project Status]]="Completed",tbl_PV_Milestones[[#This Row],[Project Status]]="Assumed Completed"),"Yes","No")</f>
        <v>Yes</v>
      </c>
      <c r="Y1638" s="41">
        <f>IF(tbl_PV_Milestones[[#This Row],[Baseline Date]]="",1,0)</f>
        <v>0</v>
      </c>
      <c r="Z1638" s="41">
        <f>IF(tbl_PV_Milestones[[#This Row],[Baseline Date]]&lt;PV_Meta!$B$7,1,0)</f>
        <v>1</v>
      </c>
      <c r="AA1638" s="41">
        <f>IF(tbl_PV_Milestones[[#This Row],[Complete]]="Yes",1,0)</f>
        <v>1</v>
      </c>
      <c r="AB1638" s="41">
        <f>IF(AND(tbl_PV_Milestones[[#This Row],[BL FY]]=2025,tbl_PV_Milestones[[#This Row],[Baseline Date]]&lt;PV_Meta!$B$7),1,0)</f>
        <v>1</v>
      </c>
      <c r="AC1638" s="41">
        <f>IF(AND(tbl_PV_Milestones[[#This Row],[Planned YTD]]=1,tbl_PV_Milestones[[#This Row],[Complete]]="Yes"),1,0)</f>
        <v>1</v>
      </c>
      <c r="AD1638" s="41">
        <f>IF(AND(tbl_PV_Milestones[[#This Row],[Actual/Schedule Finish]]&lt;PV_Meta!$B$7,tbl_PV_Milestones[[#This Row],[Complete]]="No",tbl_PV_Milestones[[#This Row],[Project Status]]&lt;&gt;"On Hold"),1,0)</f>
        <v>0</v>
      </c>
      <c r="AE1638" s="41">
        <f>IF(AND(tbl_PV_Milestones[[#This Row],[Actual/Schedule Finish]]&gt;tbl_PV_Milestones[[#This Row],[Baseline Date]],tbl_PV_Milestones[[#This Row],[Complete]]="No",tbl_PV_Milestones[[#This Row],[Project Status]]&lt;&gt;"On Hold",tbl_PV_Milestones[[#This Row],[Overdue]]=0,tbl_PV_Milestones[[#This Row],[To be Baselined]]&lt;&gt;1),1,0)</f>
        <v>0</v>
      </c>
      <c r="AF1638" s="41">
        <f>IF(AND(tbl_PV_Milestones[[#This Row],[BL FY]]=2025,tbl_PV_Milestones[[#This Row],[Finish FY]]&gt;2025),1,0)</f>
        <v>0</v>
      </c>
      <c r="AG1638" s="56" t="str">
        <f>_xlfn.XLOOKUP(tbl_PV_Milestones[[#This Row],[Work ID]],tbl_PV_Meta[Work ID '#],tbl_PV_Meta[Project Manager/Owner],,0)</f>
        <v>Project Manager 25</v>
      </c>
      <c r="AH1638" s="6"/>
    </row>
    <row r="1639" spans="4:34" x14ac:dyDescent="0.25">
      <c r="D1639" s="6" t="s">
        <v>806</v>
      </c>
      <c r="E1639" s="6" t="s">
        <v>503</v>
      </c>
      <c r="F1639" s="6" t="s">
        <v>1750</v>
      </c>
      <c r="G1639" s="6" t="s">
        <v>525</v>
      </c>
      <c r="H1639" s="6" t="s">
        <v>505</v>
      </c>
      <c r="I1639" s="6" t="s">
        <v>510</v>
      </c>
      <c r="J1639" s="6" t="s">
        <v>806</v>
      </c>
      <c r="K1639" s="6" t="s">
        <v>36</v>
      </c>
      <c r="L1639" s="6" t="s">
        <v>48</v>
      </c>
      <c r="M1639" s="43"/>
      <c r="N1639" s="44" t="s">
        <v>1979</v>
      </c>
      <c r="O1639" s="39">
        <v>45583.708333333299</v>
      </c>
      <c r="P1639" s="39">
        <v>45583.708333333299</v>
      </c>
      <c r="Q1639" s="6">
        <v>0</v>
      </c>
      <c r="R1639" s="6">
        <v>0</v>
      </c>
      <c r="S1639" s="45" t="e">
        <f>_xlfn.CONCAT(#REF!,TRIM(tbl_PV_Milestones[[#This Row],[Milestone Description]]))</f>
        <v>#REF!</v>
      </c>
      <c r="T1639" s="84" t="str">
        <f>IF(COUNTIF(tbl_PV_Milestones[UID],tbl_PV_Milestones[[#This Row],[UID]])&gt;1,"Duplicate","")</f>
        <v>Duplicate</v>
      </c>
      <c r="U1639" s="42" t="str">
        <f>_xlfn.XLOOKUP(tbl_PV_Milestones[[#This Row],[Work ID]],tbl_PV_Meta[Work ID '#],tbl_PV_Meta[Sub-Portfolio])</f>
        <v>Sub-Portfolio 8</v>
      </c>
      <c r="V1639" s="41">
        <f>IF(MONTH(tbl_PV_Milestones[[#This Row],[Baseline Date]])&lt;7,YEAR(tbl_PV_Milestones[[#This Row],[Baseline Date]]),YEAR(tbl_PV_Milestones[[#This Row],[Baseline Date]])+1)</f>
        <v>2025</v>
      </c>
      <c r="W1639" s="41">
        <f>IF(MONTH(tbl_PV_Milestones[[#This Row],[Actual/Schedule Finish]])&lt;7,YEAR(tbl_PV_Milestones[[#This Row],[Actual/Schedule Finish]]),YEAR(tbl_PV_Milestones[[#This Row],[Actual/Schedule Finish]])+1)</f>
        <v>2025</v>
      </c>
      <c r="X1639" s="41" t="str">
        <f>IF(OR(tbl_PV_Milestones[[#This Row],[Project Status]]="Completed",tbl_PV_Milestones[[#This Row],[Project Status]]="Assumed Completed"),"Yes","No")</f>
        <v>Yes</v>
      </c>
      <c r="Y1639" s="41">
        <f>IF(tbl_PV_Milestones[[#This Row],[Baseline Date]]="",1,0)</f>
        <v>0</v>
      </c>
      <c r="Z1639" s="41">
        <f>IF(tbl_PV_Milestones[[#This Row],[Baseline Date]]&lt;PV_Meta!$B$7,1,0)</f>
        <v>1</v>
      </c>
      <c r="AA1639" s="41">
        <f>IF(tbl_PV_Milestones[[#This Row],[Complete]]="Yes",1,0)</f>
        <v>1</v>
      </c>
      <c r="AB1639" s="41">
        <f>IF(AND(tbl_PV_Milestones[[#This Row],[BL FY]]=2025,tbl_PV_Milestones[[#This Row],[Baseline Date]]&lt;PV_Meta!$B$7),1,0)</f>
        <v>1</v>
      </c>
      <c r="AC1639" s="41">
        <f>IF(AND(tbl_PV_Milestones[[#This Row],[Planned YTD]]=1,tbl_PV_Milestones[[#This Row],[Complete]]="Yes"),1,0)</f>
        <v>1</v>
      </c>
      <c r="AD1639" s="41">
        <f>IF(AND(tbl_PV_Milestones[[#This Row],[Actual/Schedule Finish]]&lt;PV_Meta!$B$7,tbl_PV_Milestones[[#This Row],[Complete]]="No",tbl_PV_Milestones[[#This Row],[Project Status]]&lt;&gt;"On Hold"),1,0)</f>
        <v>0</v>
      </c>
      <c r="AE1639" s="41">
        <f>IF(AND(tbl_PV_Milestones[[#This Row],[Actual/Schedule Finish]]&gt;tbl_PV_Milestones[[#This Row],[Baseline Date]],tbl_PV_Milestones[[#This Row],[Complete]]="No",tbl_PV_Milestones[[#This Row],[Project Status]]&lt;&gt;"On Hold",tbl_PV_Milestones[[#This Row],[Overdue]]=0,tbl_PV_Milestones[[#This Row],[To be Baselined]]&lt;&gt;1),1,0)</f>
        <v>0</v>
      </c>
      <c r="AF1639" s="41">
        <f>IF(AND(tbl_PV_Milestones[[#This Row],[BL FY]]=2025,tbl_PV_Milestones[[#This Row],[Finish FY]]&gt;2025),1,0)</f>
        <v>0</v>
      </c>
      <c r="AG1639" s="56" t="str">
        <f>_xlfn.XLOOKUP(tbl_PV_Milestones[[#This Row],[Work ID]],tbl_PV_Meta[Work ID '#],tbl_PV_Meta[Project Manager/Owner],,0)</f>
        <v>Project Manager 25</v>
      </c>
      <c r="AH1639" s="6"/>
    </row>
    <row r="1640" spans="4:34" x14ac:dyDescent="0.25">
      <c r="D1640" s="6" t="s">
        <v>806</v>
      </c>
      <c r="E1640" s="6" t="s">
        <v>503</v>
      </c>
      <c r="F1640" s="6" t="s">
        <v>1750</v>
      </c>
      <c r="G1640" s="6" t="s">
        <v>531</v>
      </c>
      <c r="H1640" s="6" t="s">
        <v>505</v>
      </c>
      <c r="I1640" s="6" t="s">
        <v>510</v>
      </c>
      <c r="J1640" s="6" t="s">
        <v>806</v>
      </c>
      <c r="K1640" s="6" t="s">
        <v>36</v>
      </c>
      <c r="L1640" s="6" t="s">
        <v>48</v>
      </c>
      <c r="M1640" s="43"/>
      <c r="N1640" s="44" t="s">
        <v>1979</v>
      </c>
      <c r="O1640" s="39">
        <v>45699.708333333299</v>
      </c>
      <c r="P1640" s="39">
        <v>45699.708333333299</v>
      </c>
      <c r="Q1640" s="6">
        <v>0</v>
      </c>
      <c r="R1640" s="6">
        <v>0</v>
      </c>
      <c r="S1640" s="45" t="e">
        <f>_xlfn.CONCAT(#REF!,TRIM(tbl_PV_Milestones[[#This Row],[Milestone Description]]))</f>
        <v>#REF!</v>
      </c>
      <c r="T1640" s="84" t="str">
        <f>IF(COUNTIF(tbl_PV_Milestones[UID],tbl_PV_Milestones[[#This Row],[UID]])&gt;1,"Duplicate","")</f>
        <v>Duplicate</v>
      </c>
      <c r="U1640" s="42" t="str">
        <f>_xlfn.XLOOKUP(tbl_PV_Milestones[[#This Row],[Work ID]],tbl_PV_Meta[Work ID '#],tbl_PV_Meta[Sub-Portfolio])</f>
        <v>Sub-Portfolio 8</v>
      </c>
      <c r="V1640" s="41">
        <f>IF(MONTH(tbl_PV_Milestones[[#This Row],[Baseline Date]])&lt;7,YEAR(tbl_PV_Milestones[[#This Row],[Baseline Date]]),YEAR(tbl_PV_Milestones[[#This Row],[Baseline Date]])+1)</f>
        <v>2025</v>
      </c>
      <c r="W1640" s="41">
        <f>IF(MONTH(tbl_PV_Milestones[[#This Row],[Actual/Schedule Finish]])&lt;7,YEAR(tbl_PV_Milestones[[#This Row],[Actual/Schedule Finish]]),YEAR(tbl_PV_Milestones[[#This Row],[Actual/Schedule Finish]])+1)</f>
        <v>2025</v>
      </c>
      <c r="X1640" s="41" t="str">
        <f>IF(OR(tbl_PV_Milestones[[#This Row],[Project Status]]="Completed",tbl_PV_Milestones[[#This Row],[Project Status]]="Assumed Completed"),"Yes","No")</f>
        <v>Yes</v>
      </c>
      <c r="Y1640" s="41">
        <f>IF(tbl_PV_Milestones[[#This Row],[Baseline Date]]="",1,0)</f>
        <v>0</v>
      </c>
      <c r="Z1640" s="41">
        <f>IF(tbl_PV_Milestones[[#This Row],[Baseline Date]]&lt;PV_Meta!$B$7,1,0)</f>
        <v>1</v>
      </c>
      <c r="AA1640" s="41">
        <f>IF(tbl_PV_Milestones[[#This Row],[Complete]]="Yes",1,0)</f>
        <v>1</v>
      </c>
      <c r="AB1640" s="41">
        <f>IF(AND(tbl_PV_Milestones[[#This Row],[BL FY]]=2025,tbl_PV_Milestones[[#This Row],[Baseline Date]]&lt;PV_Meta!$B$7),1,0)</f>
        <v>1</v>
      </c>
      <c r="AC1640" s="41">
        <f>IF(AND(tbl_PV_Milestones[[#This Row],[Planned YTD]]=1,tbl_PV_Milestones[[#This Row],[Complete]]="Yes"),1,0)</f>
        <v>1</v>
      </c>
      <c r="AD1640" s="41">
        <f>IF(AND(tbl_PV_Milestones[[#This Row],[Actual/Schedule Finish]]&lt;PV_Meta!$B$7,tbl_PV_Milestones[[#This Row],[Complete]]="No",tbl_PV_Milestones[[#This Row],[Project Status]]&lt;&gt;"On Hold"),1,0)</f>
        <v>0</v>
      </c>
      <c r="AE1640" s="41">
        <f>IF(AND(tbl_PV_Milestones[[#This Row],[Actual/Schedule Finish]]&gt;tbl_PV_Milestones[[#This Row],[Baseline Date]],tbl_PV_Milestones[[#This Row],[Complete]]="No",tbl_PV_Milestones[[#This Row],[Project Status]]&lt;&gt;"On Hold",tbl_PV_Milestones[[#This Row],[Overdue]]=0,tbl_PV_Milestones[[#This Row],[To be Baselined]]&lt;&gt;1),1,0)</f>
        <v>0</v>
      </c>
      <c r="AF1640" s="41">
        <f>IF(AND(tbl_PV_Milestones[[#This Row],[BL FY]]=2025,tbl_PV_Milestones[[#This Row],[Finish FY]]&gt;2025),1,0)</f>
        <v>0</v>
      </c>
      <c r="AG1640" s="56" t="str">
        <f>_xlfn.XLOOKUP(tbl_PV_Milestones[[#This Row],[Work ID]],tbl_PV_Meta[Work ID '#],tbl_PV_Meta[Project Manager/Owner],,0)</f>
        <v>Project Manager 25</v>
      </c>
      <c r="AH1640" s="6"/>
    </row>
    <row r="1641" spans="4:34" x14ac:dyDescent="0.25">
      <c r="D1641" s="6" t="s">
        <v>806</v>
      </c>
      <c r="E1641" s="6" t="s">
        <v>503</v>
      </c>
      <c r="F1641" s="6" t="s">
        <v>1750</v>
      </c>
      <c r="G1641" s="6" t="s">
        <v>857</v>
      </c>
      <c r="H1641" s="6" t="s">
        <v>505</v>
      </c>
      <c r="I1641" s="6" t="s">
        <v>506</v>
      </c>
      <c r="J1641" s="6" t="s">
        <v>806</v>
      </c>
      <c r="K1641" s="6" t="s">
        <v>36</v>
      </c>
      <c r="L1641" s="6" t="s">
        <v>48</v>
      </c>
      <c r="M1641" s="43"/>
      <c r="N1641" s="44" t="s">
        <v>1979</v>
      </c>
      <c r="O1641" s="39">
        <v>45590.708333333299</v>
      </c>
      <c r="P1641" s="39">
        <v>45590.708333333299</v>
      </c>
      <c r="Q1641" s="6">
        <v>0</v>
      </c>
      <c r="R1641" s="6">
        <v>0</v>
      </c>
      <c r="S1641" s="45" t="e">
        <f>_xlfn.CONCAT(#REF!,TRIM(tbl_PV_Milestones[[#This Row],[Milestone Description]]))</f>
        <v>#REF!</v>
      </c>
      <c r="T1641" s="84" t="str">
        <f>IF(COUNTIF(tbl_PV_Milestones[UID],tbl_PV_Milestones[[#This Row],[UID]])&gt;1,"Duplicate","")</f>
        <v>Duplicate</v>
      </c>
      <c r="U1641" s="42" t="str">
        <f>_xlfn.XLOOKUP(tbl_PV_Milestones[[#This Row],[Work ID]],tbl_PV_Meta[Work ID '#],tbl_PV_Meta[Sub-Portfolio])</f>
        <v>Sub-Portfolio 8</v>
      </c>
      <c r="V1641" s="41">
        <f>IF(MONTH(tbl_PV_Milestones[[#This Row],[Baseline Date]])&lt;7,YEAR(tbl_PV_Milestones[[#This Row],[Baseline Date]]),YEAR(tbl_PV_Milestones[[#This Row],[Baseline Date]])+1)</f>
        <v>2025</v>
      </c>
      <c r="W1641" s="41">
        <f>IF(MONTH(tbl_PV_Milestones[[#This Row],[Actual/Schedule Finish]])&lt;7,YEAR(tbl_PV_Milestones[[#This Row],[Actual/Schedule Finish]]),YEAR(tbl_PV_Milestones[[#This Row],[Actual/Schedule Finish]])+1)</f>
        <v>2025</v>
      </c>
      <c r="X1641" s="41" t="str">
        <f>IF(OR(tbl_PV_Milestones[[#This Row],[Project Status]]="Completed",tbl_PV_Milestones[[#This Row],[Project Status]]="Assumed Completed"),"Yes","No")</f>
        <v>Yes</v>
      </c>
      <c r="Y1641" s="41">
        <f>IF(tbl_PV_Milestones[[#This Row],[Baseline Date]]="",1,0)</f>
        <v>0</v>
      </c>
      <c r="Z1641" s="41">
        <f>IF(tbl_PV_Milestones[[#This Row],[Baseline Date]]&lt;PV_Meta!$B$7,1,0)</f>
        <v>1</v>
      </c>
      <c r="AA1641" s="41">
        <f>IF(tbl_PV_Milestones[[#This Row],[Complete]]="Yes",1,0)</f>
        <v>1</v>
      </c>
      <c r="AB1641" s="41">
        <f>IF(AND(tbl_PV_Milestones[[#This Row],[BL FY]]=2025,tbl_PV_Milestones[[#This Row],[Baseline Date]]&lt;PV_Meta!$B$7),1,0)</f>
        <v>1</v>
      </c>
      <c r="AC1641" s="41">
        <f>IF(AND(tbl_PV_Milestones[[#This Row],[Planned YTD]]=1,tbl_PV_Milestones[[#This Row],[Complete]]="Yes"),1,0)</f>
        <v>1</v>
      </c>
      <c r="AD1641" s="41">
        <f>IF(AND(tbl_PV_Milestones[[#This Row],[Actual/Schedule Finish]]&lt;PV_Meta!$B$7,tbl_PV_Milestones[[#This Row],[Complete]]="No",tbl_PV_Milestones[[#This Row],[Project Status]]&lt;&gt;"On Hold"),1,0)</f>
        <v>0</v>
      </c>
      <c r="AE1641" s="41">
        <f>IF(AND(tbl_PV_Milestones[[#This Row],[Actual/Schedule Finish]]&gt;tbl_PV_Milestones[[#This Row],[Baseline Date]],tbl_PV_Milestones[[#This Row],[Complete]]="No",tbl_PV_Milestones[[#This Row],[Project Status]]&lt;&gt;"On Hold",tbl_PV_Milestones[[#This Row],[Overdue]]=0,tbl_PV_Milestones[[#This Row],[To be Baselined]]&lt;&gt;1),1,0)</f>
        <v>0</v>
      </c>
      <c r="AF1641" s="41">
        <f>IF(AND(tbl_PV_Milestones[[#This Row],[BL FY]]=2025,tbl_PV_Milestones[[#This Row],[Finish FY]]&gt;2025),1,0)</f>
        <v>0</v>
      </c>
      <c r="AG1641" s="56" t="str">
        <f>_xlfn.XLOOKUP(tbl_PV_Milestones[[#This Row],[Work ID]],tbl_PV_Meta[Work ID '#],tbl_PV_Meta[Project Manager/Owner],,0)</f>
        <v>Project Manager 25</v>
      </c>
      <c r="AH1641" s="6"/>
    </row>
    <row r="1642" spans="4:34" x14ac:dyDescent="0.25">
      <c r="D1642" s="6" t="s">
        <v>806</v>
      </c>
      <c r="E1642" s="6" t="s">
        <v>503</v>
      </c>
      <c r="F1642" s="6" t="s">
        <v>1774</v>
      </c>
      <c r="G1642" s="6" t="s">
        <v>561</v>
      </c>
      <c r="H1642" s="6" t="s">
        <v>505</v>
      </c>
      <c r="I1642" s="6" t="s">
        <v>522</v>
      </c>
      <c r="J1642" s="6" t="s">
        <v>806</v>
      </c>
      <c r="K1642" s="6" t="s">
        <v>278</v>
      </c>
      <c r="L1642" s="6" t="s">
        <v>168</v>
      </c>
      <c r="M1642" s="43"/>
      <c r="N1642" s="44" t="s">
        <v>1979</v>
      </c>
      <c r="O1642" s="39">
        <v>45379.708333333299</v>
      </c>
      <c r="P1642" s="39">
        <v>45379.708333333299</v>
      </c>
      <c r="Q1642" s="6">
        <v>0</v>
      </c>
      <c r="R1642" s="6">
        <v>0</v>
      </c>
      <c r="S1642" s="45" t="e">
        <f>_xlfn.CONCAT(#REF!,TRIM(tbl_PV_Milestones[[#This Row],[Milestone Description]]))</f>
        <v>#REF!</v>
      </c>
      <c r="T1642" s="84" t="str">
        <f>IF(COUNTIF(tbl_PV_Milestones[UID],tbl_PV_Milestones[[#This Row],[UID]])&gt;1,"Duplicate","")</f>
        <v>Duplicate</v>
      </c>
      <c r="U1642" s="42" t="str">
        <f>_xlfn.XLOOKUP(tbl_PV_Milestones[[#This Row],[Work ID]],tbl_PV_Meta[Work ID '#],tbl_PV_Meta[Sub-Portfolio])</f>
        <v>Sub-Portfolio 4</v>
      </c>
      <c r="V1642" s="41">
        <f>IF(MONTH(tbl_PV_Milestones[[#This Row],[Baseline Date]])&lt;7,YEAR(tbl_PV_Milestones[[#This Row],[Baseline Date]]),YEAR(tbl_PV_Milestones[[#This Row],[Baseline Date]])+1)</f>
        <v>2024</v>
      </c>
      <c r="W1642" s="41">
        <f>IF(MONTH(tbl_PV_Milestones[[#This Row],[Actual/Schedule Finish]])&lt;7,YEAR(tbl_PV_Milestones[[#This Row],[Actual/Schedule Finish]]),YEAR(tbl_PV_Milestones[[#This Row],[Actual/Schedule Finish]])+1)</f>
        <v>2024</v>
      </c>
      <c r="X1642" s="41" t="str">
        <f>IF(OR(tbl_PV_Milestones[[#This Row],[Project Status]]="Completed",tbl_PV_Milestones[[#This Row],[Project Status]]="Assumed Completed"),"Yes","No")</f>
        <v>Yes</v>
      </c>
      <c r="Y1642" s="41">
        <f>IF(tbl_PV_Milestones[[#This Row],[Baseline Date]]="",1,0)</f>
        <v>0</v>
      </c>
      <c r="Z1642" s="41">
        <f>IF(tbl_PV_Milestones[[#This Row],[Baseline Date]]&lt;PV_Meta!$B$7,1,0)</f>
        <v>1</v>
      </c>
      <c r="AA1642" s="41">
        <f>IF(tbl_PV_Milestones[[#This Row],[Complete]]="Yes",1,0)</f>
        <v>1</v>
      </c>
      <c r="AB1642" s="41">
        <f>IF(AND(tbl_PV_Milestones[[#This Row],[BL FY]]=2025,tbl_PV_Milestones[[#This Row],[Baseline Date]]&lt;PV_Meta!$B$7),1,0)</f>
        <v>0</v>
      </c>
      <c r="AC1642" s="41">
        <f>IF(AND(tbl_PV_Milestones[[#This Row],[Planned YTD]]=1,tbl_PV_Milestones[[#This Row],[Complete]]="Yes"),1,0)</f>
        <v>0</v>
      </c>
      <c r="AD1642" s="41">
        <f>IF(AND(tbl_PV_Milestones[[#This Row],[Actual/Schedule Finish]]&lt;PV_Meta!$B$7,tbl_PV_Milestones[[#This Row],[Complete]]="No",tbl_PV_Milestones[[#This Row],[Project Status]]&lt;&gt;"On Hold"),1,0)</f>
        <v>0</v>
      </c>
      <c r="AE1642" s="41">
        <f>IF(AND(tbl_PV_Milestones[[#This Row],[Actual/Schedule Finish]]&gt;tbl_PV_Milestones[[#This Row],[Baseline Date]],tbl_PV_Milestones[[#This Row],[Complete]]="No",tbl_PV_Milestones[[#This Row],[Project Status]]&lt;&gt;"On Hold",tbl_PV_Milestones[[#This Row],[Overdue]]=0,tbl_PV_Milestones[[#This Row],[To be Baselined]]&lt;&gt;1),1,0)</f>
        <v>0</v>
      </c>
      <c r="AF1642" s="41">
        <f>IF(AND(tbl_PV_Milestones[[#This Row],[BL FY]]=2025,tbl_PV_Milestones[[#This Row],[Finish FY]]&gt;2025),1,0)</f>
        <v>0</v>
      </c>
      <c r="AG1642" s="56" t="str">
        <f>_xlfn.XLOOKUP(tbl_PV_Milestones[[#This Row],[Work ID]],tbl_PV_Meta[Work ID '#],tbl_PV_Meta[Project Manager/Owner],,0)</f>
        <v>Project Manager 14</v>
      </c>
      <c r="AH1642" s="6"/>
    </row>
    <row r="1643" spans="4:34" x14ac:dyDescent="0.25">
      <c r="D1643" s="6" t="s">
        <v>806</v>
      </c>
      <c r="E1643" s="6" t="s">
        <v>503</v>
      </c>
      <c r="F1643" s="6" t="s">
        <v>1774</v>
      </c>
      <c r="G1643" s="6" t="s">
        <v>562</v>
      </c>
      <c r="H1643" s="6" t="s">
        <v>505</v>
      </c>
      <c r="I1643" s="6" t="s">
        <v>522</v>
      </c>
      <c r="J1643" s="6" t="s">
        <v>806</v>
      </c>
      <c r="K1643" s="6" t="s">
        <v>278</v>
      </c>
      <c r="L1643" s="6" t="s">
        <v>168</v>
      </c>
      <c r="M1643" s="43"/>
      <c r="N1643" s="44" t="s">
        <v>1979</v>
      </c>
      <c r="O1643" s="39">
        <v>45379.708333333299</v>
      </c>
      <c r="P1643" s="39">
        <v>45379.708333333299</v>
      </c>
      <c r="Q1643" s="6">
        <v>0</v>
      </c>
      <c r="R1643" s="6">
        <v>0</v>
      </c>
      <c r="S1643" s="45" t="e">
        <f>_xlfn.CONCAT(#REF!,TRIM(tbl_PV_Milestones[[#This Row],[Milestone Description]]))</f>
        <v>#REF!</v>
      </c>
      <c r="T1643" s="84" t="str">
        <f>IF(COUNTIF(tbl_PV_Milestones[UID],tbl_PV_Milestones[[#This Row],[UID]])&gt;1,"Duplicate","")</f>
        <v>Duplicate</v>
      </c>
      <c r="U1643" s="42" t="str">
        <f>_xlfn.XLOOKUP(tbl_PV_Milestones[[#This Row],[Work ID]],tbl_PV_Meta[Work ID '#],tbl_PV_Meta[Sub-Portfolio])</f>
        <v>Sub-Portfolio 4</v>
      </c>
      <c r="V1643" s="41">
        <f>IF(MONTH(tbl_PV_Milestones[[#This Row],[Baseline Date]])&lt;7,YEAR(tbl_PV_Milestones[[#This Row],[Baseline Date]]),YEAR(tbl_PV_Milestones[[#This Row],[Baseline Date]])+1)</f>
        <v>2024</v>
      </c>
      <c r="W1643" s="41">
        <f>IF(MONTH(tbl_PV_Milestones[[#This Row],[Actual/Schedule Finish]])&lt;7,YEAR(tbl_PV_Milestones[[#This Row],[Actual/Schedule Finish]]),YEAR(tbl_PV_Milestones[[#This Row],[Actual/Schedule Finish]])+1)</f>
        <v>2024</v>
      </c>
      <c r="X1643" s="41" t="str">
        <f>IF(OR(tbl_PV_Milestones[[#This Row],[Project Status]]="Completed",tbl_PV_Milestones[[#This Row],[Project Status]]="Assumed Completed"),"Yes","No")</f>
        <v>Yes</v>
      </c>
      <c r="Y1643" s="41">
        <f>IF(tbl_PV_Milestones[[#This Row],[Baseline Date]]="",1,0)</f>
        <v>0</v>
      </c>
      <c r="Z1643" s="41">
        <f>IF(tbl_PV_Milestones[[#This Row],[Baseline Date]]&lt;PV_Meta!$B$7,1,0)</f>
        <v>1</v>
      </c>
      <c r="AA1643" s="41">
        <f>IF(tbl_PV_Milestones[[#This Row],[Complete]]="Yes",1,0)</f>
        <v>1</v>
      </c>
      <c r="AB1643" s="41">
        <f>IF(AND(tbl_PV_Milestones[[#This Row],[BL FY]]=2025,tbl_PV_Milestones[[#This Row],[Baseline Date]]&lt;PV_Meta!$B$7),1,0)</f>
        <v>0</v>
      </c>
      <c r="AC1643" s="41">
        <f>IF(AND(tbl_PV_Milestones[[#This Row],[Planned YTD]]=1,tbl_PV_Milestones[[#This Row],[Complete]]="Yes"),1,0)</f>
        <v>0</v>
      </c>
      <c r="AD1643" s="41">
        <f>IF(AND(tbl_PV_Milestones[[#This Row],[Actual/Schedule Finish]]&lt;PV_Meta!$B$7,tbl_PV_Milestones[[#This Row],[Complete]]="No",tbl_PV_Milestones[[#This Row],[Project Status]]&lt;&gt;"On Hold"),1,0)</f>
        <v>0</v>
      </c>
      <c r="AE1643" s="41">
        <f>IF(AND(tbl_PV_Milestones[[#This Row],[Actual/Schedule Finish]]&gt;tbl_PV_Milestones[[#This Row],[Baseline Date]],tbl_PV_Milestones[[#This Row],[Complete]]="No",tbl_PV_Milestones[[#This Row],[Project Status]]&lt;&gt;"On Hold",tbl_PV_Milestones[[#This Row],[Overdue]]=0,tbl_PV_Milestones[[#This Row],[To be Baselined]]&lt;&gt;1),1,0)</f>
        <v>0</v>
      </c>
      <c r="AF1643" s="41">
        <f>IF(AND(tbl_PV_Milestones[[#This Row],[BL FY]]=2025,tbl_PV_Milestones[[#This Row],[Finish FY]]&gt;2025),1,0)</f>
        <v>0</v>
      </c>
      <c r="AG1643" s="56" t="str">
        <f>_xlfn.XLOOKUP(tbl_PV_Milestones[[#This Row],[Work ID]],tbl_PV_Meta[Work ID '#],tbl_PV_Meta[Project Manager/Owner],,0)</f>
        <v>Project Manager 14</v>
      </c>
      <c r="AH1643" s="6"/>
    </row>
    <row r="1644" spans="4:34" x14ac:dyDescent="0.25">
      <c r="D1644" s="6" t="s">
        <v>806</v>
      </c>
      <c r="E1644" s="6" t="s">
        <v>503</v>
      </c>
      <c r="F1644" s="6" t="s">
        <v>1774</v>
      </c>
      <c r="G1644" s="6" t="s">
        <v>563</v>
      </c>
      <c r="H1644" s="6" t="s">
        <v>505</v>
      </c>
      <c r="I1644" s="6" t="s">
        <v>522</v>
      </c>
      <c r="J1644" s="6" t="s">
        <v>806</v>
      </c>
      <c r="K1644" s="6" t="s">
        <v>278</v>
      </c>
      <c r="L1644" s="6" t="s">
        <v>168</v>
      </c>
      <c r="M1644" s="43"/>
      <c r="N1644" s="44" t="s">
        <v>1979</v>
      </c>
      <c r="O1644" s="39">
        <v>45379.708333333299</v>
      </c>
      <c r="P1644" s="39">
        <v>45379.708333333299</v>
      </c>
      <c r="Q1644" s="6">
        <v>0</v>
      </c>
      <c r="R1644" s="6">
        <v>0</v>
      </c>
      <c r="S1644" s="45" t="e">
        <f>_xlfn.CONCAT(#REF!,TRIM(tbl_PV_Milestones[[#This Row],[Milestone Description]]))</f>
        <v>#REF!</v>
      </c>
      <c r="T1644" s="84" t="str">
        <f>IF(COUNTIF(tbl_PV_Milestones[UID],tbl_PV_Milestones[[#This Row],[UID]])&gt;1,"Duplicate","")</f>
        <v>Duplicate</v>
      </c>
      <c r="U1644" s="42" t="str">
        <f>_xlfn.XLOOKUP(tbl_PV_Milestones[[#This Row],[Work ID]],tbl_PV_Meta[Work ID '#],tbl_PV_Meta[Sub-Portfolio])</f>
        <v>Sub-Portfolio 4</v>
      </c>
      <c r="V1644" s="41">
        <f>IF(MONTH(tbl_PV_Milestones[[#This Row],[Baseline Date]])&lt;7,YEAR(tbl_PV_Milestones[[#This Row],[Baseline Date]]),YEAR(tbl_PV_Milestones[[#This Row],[Baseline Date]])+1)</f>
        <v>2024</v>
      </c>
      <c r="W1644" s="41">
        <f>IF(MONTH(tbl_PV_Milestones[[#This Row],[Actual/Schedule Finish]])&lt;7,YEAR(tbl_PV_Milestones[[#This Row],[Actual/Schedule Finish]]),YEAR(tbl_PV_Milestones[[#This Row],[Actual/Schedule Finish]])+1)</f>
        <v>2024</v>
      </c>
      <c r="X1644" s="41" t="str">
        <f>IF(OR(tbl_PV_Milestones[[#This Row],[Project Status]]="Completed",tbl_PV_Milestones[[#This Row],[Project Status]]="Assumed Completed"),"Yes","No")</f>
        <v>Yes</v>
      </c>
      <c r="Y1644" s="41">
        <f>IF(tbl_PV_Milestones[[#This Row],[Baseline Date]]="",1,0)</f>
        <v>0</v>
      </c>
      <c r="Z1644" s="41">
        <f>IF(tbl_PV_Milestones[[#This Row],[Baseline Date]]&lt;PV_Meta!$B$7,1,0)</f>
        <v>1</v>
      </c>
      <c r="AA1644" s="41">
        <f>IF(tbl_PV_Milestones[[#This Row],[Complete]]="Yes",1,0)</f>
        <v>1</v>
      </c>
      <c r="AB1644" s="41">
        <f>IF(AND(tbl_PV_Milestones[[#This Row],[BL FY]]=2025,tbl_PV_Milestones[[#This Row],[Baseline Date]]&lt;PV_Meta!$B$7),1,0)</f>
        <v>0</v>
      </c>
      <c r="AC1644" s="41">
        <f>IF(AND(tbl_PV_Milestones[[#This Row],[Planned YTD]]=1,tbl_PV_Milestones[[#This Row],[Complete]]="Yes"),1,0)</f>
        <v>0</v>
      </c>
      <c r="AD1644" s="41">
        <f>IF(AND(tbl_PV_Milestones[[#This Row],[Actual/Schedule Finish]]&lt;PV_Meta!$B$7,tbl_PV_Milestones[[#This Row],[Complete]]="No",tbl_PV_Milestones[[#This Row],[Project Status]]&lt;&gt;"On Hold"),1,0)</f>
        <v>0</v>
      </c>
      <c r="AE1644" s="41">
        <f>IF(AND(tbl_PV_Milestones[[#This Row],[Actual/Schedule Finish]]&gt;tbl_PV_Milestones[[#This Row],[Baseline Date]],tbl_PV_Milestones[[#This Row],[Complete]]="No",tbl_PV_Milestones[[#This Row],[Project Status]]&lt;&gt;"On Hold",tbl_PV_Milestones[[#This Row],[Overdue]]=0,tbl_PV_Milestones[[#This Row],[To be Baselined]]&lt;&gt;1),1,0)</f>
        <v>0</v>
      </c>
      <c r="AF1644" s="41">
        <f>IF(AND(tbl_PV_Milestones[[#This Row],[BL FY]]=2025,tbl_PV_Milestones[[#This Row],[Finish FY]]&gt;2025),1,0)</f>
        <v>0</v>
      </c>
      <c r="AG1644" s="56" t="str">
        <f>_xlfn.XLOOKUP(tbl_PV_Milestones[[#This Row],[Work ID]],tbl_PV_Meta[Work ID '#],tbl_PV_Meta[Project Manager/Owner],,0)</f>
        <v>Project Manager 14</v>
      </c>
      <c r="AH1644" s="6"/>
    </row>
    <row r="1645" spans="4:34" x14ac:dyDescent="0.25">
      <c r="D1645" s="6" t="s">
        <v>806</v>
      </c>
      <c r="E1645" s="6" t="s">
        <v>503</v>
      </c>
      <c r="F1645" s="6" t="s">
        <v>1774</v>
      </c>
      <c r="G1645" s="6" t="s">
        <v>564</v>
      </c>
      <c r="H1645" s="6" t="s">
        <v>505</v>
      </c>
      <c r="I1645" s="6" t="s">
        <v>522</v>
      </c>
      <c r="J1645" s="6" t="s">
        <v>806</v>
      </c>
      <c r="K1645" s="6" t="s">
        <v>278</v>
      </c>
      <c r="L1645" s="6" t="s">
        <v>168</v>
      </c>
      <c r="M1645" s="43"/>
      <c r="N1645" s="44" t="s">
        <v>1979</v>
      </c>
      <c r="O1645" s="39">
        <v>45379.708333333299</v>
      </c>
      <c r="P1645" s="39">
        <v>45379.708333333299</v>
      </c>
      <c r="Q1645" s="6">
        <v>0</v>
      </c>
      <c r="R1645" s="6">
        <v>0</v>
      </c>
      <c r="S1645" s="45" t="e">
        <f>_xlfn.CONCAT(#REF!,TRIM(tbl_PV_Milestones[[#This Row],[Milestone Description]]))</f>
        <v>#REF!</v>
      </c>
      <c r="T1645" s="84" t="str">
        <f>IF(COUNTIF(tbl_PV_Milestones[UID],tbl_PV_Milestones[[#This Row],[UID]])&gt;1,"Duplicate","")</f>
        <v>Duplicate</v>
      </c>
      <c r="U1645" s="42" t="str">
        <f>_xlfn.XLOOKUP(tbl_PV_Milestones[[#This Row],[Work ID]],tbl_PV_Meta[Work ID '#],tbl_PV_Meta[Sub-Portfolio])</f>
        <v>Sub-Portfolio 4</v>
      </c>
      <c r="V1645" s="41">
        <f>IF(MONTH(tbl_PV_Milestones[[#This Row],[Baseline Date]])&lt;7,YEAR(tbl_PV_Milestones[[#This Row],[Baseline Date]]),YEAR(tbl_PV_Milestones[[#This Row],[Baseline Date]])+1)</f>
        <v>2024</v>
      </c>
      <c r="W1645" s="41">
        <f>IF(MONTH(tbl_PV_Milestones[[#This Row],[Actual/Schedule Finish]])&lt;7,YEAR(tbl_PV_Milestones[[#This Row],[Actual/Schedule Finish]]),YEAR(tbl_PV_Milestones[[#This Row],[Actual/Schedule Finish]])+1)</f>
        <v>2024</v>
      </c>
      <c r="X1645" s="41" t="str">
        <f>IF(OR(tbl_PV_Milestones[[#This Row],[Project Status]]="Completed",tbl_PV_Milestones[[#This Row],[Project Status]]="Assumed Completed"),"Yes","No")</f>
        <v>Yes</v>
      </c>
      <c r="Y1645" s="41">
        <f>IF(tbl_PV_Milestones[[#This Row],[Baseline Date]]="",1,0)</f>
        <v>0</v>
      </c>
      <c r="Z1645" s="41">
        <f>IF(tbl_PV_Milestones[[#This Row],[Baseline Date]]&lt;PV_Meta!$B$7,1,0)</f>
        <v>1</v>
      </c>
      <c r="AA1645" s="41">
        <f>IF(tbl_PV_Milestones[[#This Row],[Complete]]="Yes",1,0)</f>
        <v>1</v>
      </c>
      <c r="AB1645" s="41">
        <f>IF(AND(tbl_PV_Milestones[[#This Row],[BL FY]]=2025,tbl_PV_Milestones[[#This Row],[Baseline Date]]&lt;PV_Meta!$B$7),1,0)</f>
        <v>0</v>
      </c>
      <c r="AC1645" s="41">
        <f>IF(AND(tbl_PV_Milestones[[#This Row],[Planned YTD]]=1,tbl_PV_Milestones[[#This Row],[Complete]]="Yes"),1,0)</f>
        <v>0</v>
      </c>
      <c r="AD1645" s="41">
        <f>IF(AND(tbl_PV_Milestones[[#This Row],[Actual/Schedule Finish]]&lt;PV_Meta!$B$7,tbl_PV_Milestones[[#This Row],[Complete]]="No",tbl_PV_Milestones[[#This Row],[Project Status]]&lt;&gt;"On Hold"),1,0)</f>
        <v>0</v>
      </c>
      <c r="AE1645" s="41">
        <f>IF(AND(tbl_PV_Milestones[[#This Row],[Actual/Schedule Finish]]&gt;tbl_PV_Milestones[[#This Row],[Baseline Date]],tbl_PV_Milestones[[#This Row],[Complete]]="No",tbl_PV_Milestones[[#This Row],[Project Status]]&lt;&gt;"On Hold",tbl_PV_Milestones[[#This Row],[Overdue]]=0,tbl_PV_Milestones[[#This Row],[To be Baselined]]&lt;&gt;1),1,0)</f>
        <v>0</v>
      </c>
      <c r="AF1645" s="41">
        <f>IF(AND(tbl_PV_Milestones[[#This Row],[BL FY]]=2025,tbl_PV_Milestones[[#This Row],[Finish FY]]&gt;2025),1,0)</f>
        <v>0</v>
      </c>
      <c r="AG1645" s="56" t="str">
        <f>_xlfn.XLOOKUP(tbl_PV_Milestones[[#This Row],[Work ID]],tbl_PV_Meta[Work ID '#],tbl_PV_Meta[Project Manager/Owner],,0)</f>
        <v>Project Manager 14</v>
      </c>
      <c r="AH1645" s="6"/>
    </row>
    <row r="1646" spans="4:34" x14ac:dyDescent="0.25">
      <c r="D1646" s="6" t="s">
        <v>806</v>
      </c>
      <c r="E1646" s="6" t="s">
        <v>503</v>
      </c>
      <c r="F1646" s="6" t="s">
        <v>1774</v>
      </c>
      <c r="G1646" s="6" t="s">
        <v>565</v>
      </c>
      <c r="H1646" s="6" t="s">
        <v>519</v>
      </c>
      <c r="I1646" s="6" t="s">
        <v>522</v>
      </c>
      <c r="J1646" s="6" t="s">
        <v>806</v>
      </c>
      <c r="K1646" s="6" t="s">
        <v>278</v>
      </c>
      <c r="L1646" s="6" t="s">
        <v>168</v>
      </c>
      <c r="M1646" s="43"/>
      <c r="N1646" s="44" t="s">
        <v>1979</v>
      </c>
      <c r="O1646" s="39">
        <v>45379.708333333299</v>
      </c>
      <c r="P1646" s="39">
        <v>45379.708333333299</v>
      </c>
      <c r="Q1646" s="6">
        <v>0</v>
      </c>
      <c r="R1646" s="6">
        <v>0</v>
      </c>
      <c r="S1646" s="45" t="e">
        <f>_xlfn.CONCAT(#REF!,TRIM(tbl_PV_Milestones[[#This Row],[Milestone Description]]))</f>
        <v>#REF!</v>
      </c>
      <c r="T1646" s="84" t="str">
        <f>IF(COUNTIF(tbl_PV_Milestones[UID],tbl_PV_Milestones[[#This Row],[UID]])&gt;1,"Duplicate","")</f>
        <v>Duplicate</v>
      </c>
      <c r="U1646" s="42" t="str">
        <f>_xlfn.XLOOKUP(tbl_PV_Milestones[[#This Row],[Work ID]],tbl_PV_Meta[Work ID '#],tbl_PV_Meta[Sub-Portfolio])</f>
        <v>Sub-Portfolio 4</v>
      </c>
      <c r="V1646" s="41">
        <f>IF(MONTH(tbl_PV_Milestones[[#This Row],[Baseline Date]])&lt;7,YEAR(tbl_PV_Milestones[[#This Row],[Baseline Date]]),YEAR(tbl_PV_Milestones[[#This Row],[Baseline Date]])+1)</f>
        <v>2024</v>
      </c>
      <c r="W1646" s="41">
        <f>IF(MONTH(tbl_PV_Milestones[[#This Row],[Actual/Schedule Finish]])&lt;7,YEAR(tbl_PV_Milestones[[#This Row],[Actual/Schedule Finish]]),YEAR(tbl_PV_Milestones[[#This Row],[Actual/Schedule Finish]])+1)</f>
        <v>2024</v>
      </c>
      <c r="X1646" s="41" t="str">
        <f>IF(OR(tbl_PV_Milestones[[#This Row],[Project Status]]="Completed",tbl_PV_Milestones[[#This Row],[Project Status]]="Assumed Completed"),"Yes","No")</f>
        <v>Yes</v>
      </c>
      <c r="Y1646" s="41">
        <f>IF(tbl_PV_Milestones[[#This Row],[Baseline Date]]="",1,0)</f>
        <v>0</v>
      </c>
      <c r="Z1646" s="41">
        <f>IF(tbl_PV_Milestones[[#This Row],[Baseline Date]]&lt;PV_Meta!$B$7,1,0)</f>
        <v>1</v>
      </c>
      <c r="AA1646" s="41">
        <f>IF(tbl_PV_Milestones[[#This Row],[Complete]]="Yes",1,0)</f>
        <v>1</v>
      </c>
      <c r="AB1646" s="41">
        <f>IF(AND(tbl_PV_Milestones[[#This Row],[BL FY]]=2025,tbl_PV_Milestones[[#This Row],[Baseline Date]]&lt;PV_Meta!$B$7),1,0)</f>
        <v>0</v>
      </c>
      <c r="AC1646" s="41">
        <f>IF(AND(tbl_PV_Milestones[[#This Row],[Planned YTD]]=1,tbl_PV_Milestones[[#This Row],[Complete]]="Yes"),1,0)</f>
        <v>0</v>
      </c>
      <c r="AD1646" s="41">
        <f>IF(AND(tbl_PV_Milestones[[#This Row],[Actual/Schedule Finish]]&lt;PV_Meta!$B$7,tbl_PV_Milestones[[#This Row],[Complete]]="No",tbl_PV_Milestones[[#This Row],[Project Status]]&lt;&gt;"On Hold"),1,0)</f>
        <v>0</v>
      </c>
      <c r="AE1646" s="41">
        <f>IF(AND(tbl_PV_Milestones[[#This Row],[Actual/Schedule Finish]]&gt;tbl_PV_Milestones[[#This Row],[Baseline Date]],tbl_PV_Milestones[[#This Row],[Complete]]="No",tbl_PV_Milestones[[#This Row],[Project Status]]&lt;&gt;"On Hold",tbl_PV_Milestones[[#This Row],[Overdue]]=0,tbl_PV_Milestones[[#This Row],[To be Baselined]]&lt;&gt;1),1,0)</f>
        <v>0</v>
      </c>
      <c r="AF1646" s="41">
        <f>IF(AND(tbl_PV_Milestones[[#This Row],[BL FY]]=2025,tbl_PV_Milestones[[#This Row],[Finish FY]]&gt;2025),1,0)</f>
        <v>0</v>
      </c>
      <c r="AG1646" s="56" t="str">
        <f>_xlfn.XLOOKUP(tbl_PV_Milestones[[#This Row],[Work ID]],tbl_PV_Meta[Work ID '#],tbl_PV_Meta[Project Manager/Owner],,0)</f>
        <v>Project Manager 14</v>
      </c>
      <c r="AH1646" s="6"/>
    </row>
    <row r="1647" spans="4:34" x14ac:dyDescent="0.25">
      <c r="D1647" s="6" t="s">
        <v>806</v>
      </c>
      <c r="E1647" s="6" t="s">
        <v>503</v>
      </c>
      <c r="F1647" s="6" t="s">
        <v>1774</v>
      </c>
      <c r="G1647" s="6" t="s">
        <v>627</v>
      </c>
      <c r="H1647" s="6" t="s">
        <v>505</v>
      </c>
      <c r="I1647" s="6" t="s">
        <v>522</v>
      </c>
      <c r="J1647" s="6" t="s">
        <v>806</v>
      </c>
      <c r="K1647" s="6" t="s">
        <v>278</v>
      </c>
      <c r="L1647" s="6" t="s">
        <v>168</v>
      </c>
      <c r="M1647" s="43"/>
      <c r="N1647" s="44" t="s">
        <v>1979</v>
      </c>
      <c r="O1647" s="39">
        <v>45569.708333333299</v>
      </c>
      <c r="P1647" s="39">
        <v>45569.708333333299</v>
      </c>
      <c r="Q1647" s="6">
        <v>0</v>
      </c>
      <c r="R1647" s="6">
        <v>0</v>
      </c>
      <c r="S1647" s="45" t="e">
        <f>_xlfn.CONCAT(#REF!,TRIM(tbl_PV_Milestones[[#This Row],[Milestone Description]]))</f>
        <v>#REF!</v>
      </c>
      <c r="T1647" s="84" t="str">
        <f>IF(COUNTIF(tbl_PV_Milestones[UID],tbl_PV_Milestones[[#This Row],[UID]])&gt;1,"Duplicate","")</f>
        <v>Duplicate</v>
      </c>
      <c r="U1647" s="42" t="str">
        <f>_xlfn.XLOOKUP(tbl_PV_Milestones[[#This Row],[Work ID]],tbl_PV_Meta[Work ID '#],tbl_PV_Meta[Sub-Portfolio])</f>
        <v>Sub-Portfolio 4</v>
      </c>
      <c r="V1647" s="41">
        <f>IF(MONTH(tbl_PV_Milestones[[#This Row],[Baseline Date]])&lt;7,YEAR(tbl_PV_Milestones[[#This Row],[Baseline Date]]),YEAR(tbl_PV_Milestones[[#This Row],[Baseline Date]])+1)</f>
        <v>2025</v>
      </c>
      <c r="W1647" s="41">
        <f>IF(MONTH(tbl_PV_Milestones[[#This Row],[Actual/Schedule Finish]])&lt;7,YEAR(tbl_PV_Milestones[[#This Row],[Actual/Schedule Finish]]),YEAR(tbl_PV_Milestones[[#This Row],[Actual/Schedule Finish]])+1)</f>
        <v>2025</v>
      </c>
      <c r="X1647" s="41" t="str">
        <f>IF(OR(tbl_PV_Milestones[[#This Row],[Project Status]]="Completed",tbl_PV_Milestones[[#This Row],[Project Status]]="Assumed Completed"),"Yes","No")</f>
        <v>Yes</v>
      </c>
      <c r="Y1647" s="41">
        <f>IF(tbl_PV_Milestones[[#This Row],[Baseline Date]]="",1,0)</f>
        <v>0</v>
      </c>
      <c r="Z1647" s="41">
        <f>IF(tbl_PV_Milestones[[#This Row],[Baseline Date]]&lt;PV_Meta!$B$7,1,0)</f>
        <v>1</v>
      </c>
      <c r="AA1647" s="41">
        <f>IF(tbl_PV_Milestones[[#This Row],[Complete]]="Yes",1,0)</f>
        <v>1</v>
      </c>
      <c r="AB1647" s="41">
        <f>IF(AND(tbl_PV_Milestones[[#This Row],[BL FY]]=2025,tbl_PV_Milestones[[#This Row],[Baseline Date]]&lt;PV_Meta!$B$7),1,0)</f>
        <v>1</v>
      </c>
      <c r="AC1647" s="41">
        <f>IF(AND(tbl_PV_Milestones[[#This Row],[Planned YTD]]=1,tbl_PV_Milestones[[#This Row],[Complete]]="Yes"),1,0)</f>
        <v>1</v>
      </c>
      <c r="AD1647" s="41">
        <f>IF(AND(tbl_PV_Milestones[[#This Row],[Actual/Schedule Finish]]&lt;PV_Meta!$B$7,tbl_PV_Milestones[[#This Row],[Complete]]="No",tbl_PV_Milestones[[#This Row],[Project Status]]&lt;&gt;"On Hold"),1,0)</f>
        <v>0</v>
      </c>
      <c r="AE1647" s="41">
        <f>IF(AND(tbl_PV_Milestones[[#This Row],[Actual/Schedule Finish]]&gt;tbl_PV_Milestones[[#This Row],[Baseline Date]],tbl_PV_Milestones[[#This Row],[Complete]]="No",tbl_PV_Milestones[[#This Row],[Project Status]]&lt;&gt;"On Hold",tbl_PV_Milestones[[#This Row],[Overdue]]=0,tbl_PV_Milestones[[#This Row],[To be Baselined]]&lt;&gt;1),1,0)</f>
        <v>0</v>
      </c>
      <c r="AF1647" s="41">
        <f>IF(AND(tbl_PV_Milestones[[#This Row],[BL FY]]=2025,tbl_PV_Milestones[[#This Row],[Finish FY]]&gt;2025),1,0)</f>
        <v>0</v>
      </c>
      <c r="AG1647" s="56" t="str">
        <f>_xlfn.XLOOKUP(tbl_PV_Milestones[[#This Row],[Work ID]],tbl_PV_Meta[Work ID '#],tbl_PV_Meta[Project Manager/Owner],,0)</f>
        <v>Project Manager 14</v>
      </c>
      <c r="AH1647" s="6"/>
    </row>
    <row r="1648" spans="4:34" x14ac:dyDescent="0.25">
      <c r="D1648" s="6" t="s">
        <v>806</v>
      </c>
      <c r="E1648" s="6" t="s">
        <v>503</v>
      </c>
      <c r="F1648" s="6" t="s">
        <v>1774</v>
      </c>
      <c r="G1648" s="6" t="s">
        <v>572</v>
      </c>
      <c r="H1648" s="6" t="s">
        <v>505</v>
      </c>
      <c r="I1648" s="6" t="s">
        <v>522</v>
      </c>
      <c r="J1648" s="6" t="s">
        <v>806</v>
      </c>
      <c r="K1648" s="6" t="s">
        <v>278</v>
      </c>
      <c r="L1648" s="6" t="s">
        <v>168</v>
      </c>
      <c r="M1648" s="43"/>
      <c r="N1648" s="44" t="s">
        <v>1979</v>
      </c>
      <c r="O1648" s="39">
        <v>45534.708333333299</v>
      </c>
      <c r="P1648" s="39">
        <v>45534.708333333299</v>
      </c>
      <c r="Q1648" s="6">
        <v>0</v>
      </c>
      <c r="R1648" s="6">
        <v>0</v>
      </c>
      <c r="S1648" s="45" t="e">
        <f>_xlfn.CONCAT(#REF!,TRIM(tbl_PV_Milestones[[#This Row],[Milestone Description]]))</f>
        <v>#REF!</v>
      </c>
      <c r="T1648" s="84" t="str">
        <f>IF(COUNTIF(tbl_PV_Milestones[UID],tbl_PV_Milestones[[#This Row],[UID]])&gt;1,"Duplicate","")</f>
        <v>Duplicate</v>
      </c>
      <c r="U1648" s="42" t="str">
        <f>_xlfn.XLOOKUP(tbl_PV_Milestones[[#This Row],[Work ID]],tbl_PV_Meta[Work ID '#],tbl_PV_Meta[Sub-Portfolio])</f>
        <v>Sub-Portfolio 4</v>
      </c>
      <c r="V1648" s="41">
        <f>IF(MONTH(tbl_PV_Milestones[[#This Row],[Baseline Date]])&lt;7,YEAR(tbl_PV_Milestones[[#This Row],[Baseline Date]]),YEAR(tbl_PV_Milestones[[#This Row],[Baseline Date]])+1)</f>
        <v>2025</v>
      </c>
      <c r="W1648" s="41">
        <f>IF(MONTH(tbl_PV_Milestones[[#This Row],[Actual/Schedule Finish]])&lt;7,YEAR(tbl_PV_Milestones[[#This Row],[Actual/Schedule Finish]]),YEAR(tbl_PV_Milestones[[#This Row],[Actual/Schedule Finish]])+1)</f>
        <v>2025</v>
      </c>
      <c r="X1648" s="41" t="str">
        <f>IF(OR(tbl_PV_Milestones[[#This Row],[Project Status]]="Completed",tbl_PV_Milestones[[#This Row],[Project Status]]="Assumed Completed"),"Yes","No")</f>
        <v>Yes</v>
      </c>
      <c r="Y1648" s="41">
        <f>IF(tbl_PV_Milestones[[#This Row],[Baseline Date]]="",1,0)</f>
        <v>0</v>
      </c>
      <c r="Z1648" s="41">
        <f>IF(tbl_PV_Milestones[[#This Row],[Baseline Date]]&lt;PV_Meta!$B$7,1,0)</f>
        <v>1</v>
      </c>
      <c r="AA1648" s="41">
        <f>IF(tbl_PV_Milestones[[#This Row],[Complete]]="Yes",1,0)</f>
        <v>1</v>
      </c>
      <c r="AB1648" s="41">
        <f>IF(AND(tbl_PV_Milestones[[#This Row],[BL FY]]=2025,tbl_PV_Milestones[[#This Row],[Baseline Date]]&lt;PV_Meta!$B$7),1,0)</f>
        <v>1</v>
      </c>
      <c r="AC1648" s="41">
        <f>IF(AND(tbl_PV_Milestones[[#This Row],[Planned YTD]]=1,tbl_PV_Milestones[[#This Row],[Complete]]="Yes"),1,0)</f>
        <v>1</v>
      </c>
      <c r="AD1648" s="41">
        <f>IF(AND(tbl_PV_Milestones[[#This Row],[Actual/Schedule Finish]]&lt;PV_Meta!$B$7,tbl_PV_Milestones[[#This Row],[Complete]]="No",tbl_PV_Milestones[[#This Row],[Project Status]]&lt;&gt;"On Hold"),1,0)</f>
        <v>0</v>
      </c>
      <c r="AE1648" s="41">
        <f>IF(AND(tbl_PV_Milestones[[#This Row],[Actual/Schedule Finish]]&gt;tbl_PV_Milestones[[#This Row],[Baseline Date]],tbl_PV_Milestones[[#This Row],[Complete]]="No",tbl_PV_Milestones[[#This Row],[Project Status]]&lt;&gt;"On Hold",tbl_PV_Milestones[[#This Row],[Overdue]]=0,tbl_PV_Milestones[[#This Row],[To be Baselined]]&lt;&gt;1),1,0)</f>
        <v>0</v>
      </c>
      <c r="AF1648" s="41">
        <f>IF(AND(tbl_PV_Milestones[[#This Row],[BL FY]]=2025,tbl_PV_Milestones[[#This Row],[Finish FY]]&gt;2025),1,0)</f>
        <v>0</v>
      </c>
      <c r="AG1648" s="56" t="str">
        <f>_xlfn.XLOOKUP(tbl_PV_Milestones[[#This Row],[Work ID]],tbl_PV_Meta[Work ID '#],tbl_PV_Meta[Project Manager/Owner],,0)</f>
        <v>Project Manager 14</v>
      </c>
      <c r="AH1648" s="6"/>
    </row>
    <row r="1649" spans="4:34" x14ac:dyDescent="0.25">
      <c r="D1649" s="6" t="s">
        <v>806</v>
      </c>
      <c r="E1649" s="6" t="s">
        <v>503</v>
      </c>
      <c r="F1649" s="6" t="s">
        <v>1774</v>
      </c>
      <c r="G1649" s="6" t="s">
        <v>703</v>
      </c>
      <c r="H1649" s="6" t="s">
        <v>505</v>
      </c>
      <c r="I1649" s="6" t="s">
        <v>522</v>
      </c>
      <c r="J1649" s="6" t="s">
        <v>806</v>
      </c>
      <c r="K1649" s="6" t="s">
        <v>278</v>
      </c>
      <c r="L1649" s="6" t="s">
        <v>168</v>
      </c>
      <c r="M1649" s="43"/>
      <c r="N1649" s="44" t="s">
        <v>1979</v>
      </c>
      <c r="O1649" s="39">
        <v>45534.708333333299</v>
      </c>
      <c r="P1649" s="39">
        <v>45534.708333333299</v>
      </c>
      <c r="Q1649" s="6">
        <v>0</v>
      </c>
      <c r="R1649" s="6">
        <v>0</v>
      </c>
      <c r="S1649" s="45" t="e">
        <f>_xlfn.CONCAT(#REF!,TRIM(tbl_PV_Milestones[[#This Row],[Milestone Description]]))</f>
        <v>#REF!</v>
      </c>
      <c r="T1649" s="84" t="str">
        <f>IF(COUNTIF(tbl_PV_Milestones[UID],tbl_PV_Milestones[[#This Row],[UID]])&gt;1,"Duplicate","")</f>
        <v>Duplicate</v>
      </c>
      <c r="U1649" s="42" t="str">
        <f>_xlfn.XLOOKUP(tbl_PV_Milestones[[#This Row],[Work ID]],tbl_PV_Meta[Work ID '#],tbl_PV_Meta[Sub-Portfolio])</f>
        <v>Sub-Portfolio 4</v>
      </c>
      <c r="V1649" s="41">
        <f>IF(MONTH(tbl_PV_Milestones[[#This Row],[Baseline Date]])&lt;7,YEAR(tbl_PV_Milestones[[#This Row],[Baseline Date]]),YEAR(tbl_PV_Milestones[[#This Row],[Baseline Date]])+1)</f>
        <v>2025</v>
      </c>
      <c r="W1649" s="41">
        <f>IF(MONTH(tbl_PV_Milestones[[#This Row],[Actual/Schedule Finish]])&lt;7,YEAR(tbl_PV_Milestones[[#This Row],[Actual/Schedule Finish]]),YEAR(tbl_PV_Milestones[[#This Row],[Actual/Schedule Finish]])+1)</f>
        <v>2025</v>
      </c>
      <c r="X1649" s="41" t="str">
        <f>IF(OR(tbl_PV_Milestones[[#This Row],[Project Status]]="Completed",tbl_PV_Milestones[[#This Row],[Project Status]]="Assumed Completed"),"Yes","No")</f>
        <v>Yes</v>
      </c>
      <c r="Y1649" s="41">
        <f>IF(tbl_PV_Milestones[[#This Row],[Baseline Date]]="",1,0)</f>
        <v>0</v>
      </c>
      <c r="Z1649" s="41">
        <f>IF(tbl_PV_Milestones[[#This Row],[Baseline Date]]&lt;PV_Meta!$B$7,1,0)</f>
        <v>1</v>
      </c>
      <c r="AA1649" s="41">
        <f>IF(tbl_PV_Milestones[[#This Row],[Complete]]="Yes",1,0)</f>
        <v>1</v>
      </c>
      <c r="AB1649" s="41">
        <f>IF(AND(tbl_PV_Milestones[[#This Row],[BL FY]]=2025,tbl_PV_Milestones[[#This Row],[Baseline Date]]&lt;PV_Meta!$B$7),1,0)</f>
        <v>1</v>
      </c>
      <c r="AC1649" s="41">
        <f>IF(AND(tbl_PV_Milestones[[#This Row],[Planned YTD]]=1,tbl_PV_Milestones[[#This Row],[Complete]]="Yes"),1,0)</f>
        <v>1</v>
      </c>
      <c r="AD1649" s="41">
        <f>IF(AND(tbl_PV_Milestones[[#This Row],[Actual/Schedule Finish]]&lt;PV_Meta!$B$7,tbl_PV_Milestones[[#This Row],[Complete]]="No",tbl_PV_Milestones[[#This Row],[Project Status]]&lt;&gt;"On Hold"),1,0)</f>
        <v>0</v>
      </c>
      <c r="AE1649" s="41">
        <f>IF(AND(tbl_PV_Milestones[[#This Row],[Actual/Schedule Finish]]&gt;tbl_PV_Milestones[[#This Row],[Baseline Date]],tbl_PV_Milestones[[#This Row],[Complete]]="No",tbl_PV_Milestones[[#This Row],[Project Status]]&lt;&gt;"On Hold",tbl_PV_Milestones[[#This Row],[Overdue]]=0,tbl_PV_Milestones[[#This Row],[To be Baselined]]&lt;&gt;1),1,0)</f>
        <v>0</v>
      </c>
      <c r="AF1649" s="41">
        <f>IF(AND(tbl_PV_Milestones[[#This Row],[BL FY]]=2025,tbl_PV_Milestones[[#This Row],[Finish FY]]&gt;2025),1,0)</f>
        <v>0</v>
      </c>
      <c r="AG1649" s="56" t="str">
        <f>_xlfn.XLOOKUP(tbl_PV_Milestones[[#This Row],[Work ID]],tbl_PV_Meta[Work ID '#],tbl_PV_Meta[Project Manager/Owner],,0)</f>
        <v>Project Manager 14</v>
      </c>
      <c r="AH1649" s="6"/>
    </row>
    <row r="1650" spans="4:34" x14ac:dyDescent="0.25">
      <c r="D1650" s="6" t="s">
        <v>806</v>
      </c>
      <c r="E1650" s="6" t="s">
        <v>503</v>
      </c>
      <c r="F1650" s="6" t="s">
        <v>1774</v>
      </c>
      <c r="G1650" s="6" t="s">
        <v>595</v>
      </c>
      <c r="H1650" s="6" t="s">
        <v>505</v>
      </c>
      <c r="I1650" s="6" t="s">
        <v>522</v>
      </c>
      <c r="J1650" s="6" t="s">
        <v>806</v>
      </c>
      <c r="K1650" s="6" t="s">
        <v>278</v>
      </c>
      <c r="L1650" s="6" t="s">
        <v>168</v>
      </c>
      <c r="M1650" s="43"/>
      <c r="N1650" s="44" t="s">
        <v>1979</v>
      </c>
      <c r="O1650" s="39">
        <v>45534.708333333299</v>
      </c>
      <c r="P1650" s="39">
        <v>45534.708333333299</v>
      </c>
      <c r="Q1650" s="6">
        <v>0</v>
      </c>
      <c r="R1650" s="6">
        <v>0</v>
      </c>
      <c r="S1650" s="45" t="e">
        <f>_xlfn.CONCAT(#REF!,TRIM(tbl_PV_Milestones[[#This Row],[Milestone Description]]))</f>
        <v>#REF!</v>
      </c>
      <c r="T1650" s="84" t="str">
        <f>IF(COUNTIF(tbl_PV_Milestones[UID],tbl_PV_Milestones[[#This Row],[UID]])&gt;1,"Duplicate","")</f>
        <v>Duplicate</v>
      </c>
      <c r="U1650" s="42" t="str">
        <f>_xlfn.XLOOKUP(tbl_PV_Milestones[[#This Row],[Work ID]],tbl_PV_Meta[Work ID '#],tbl_PV_Meta[Sub-Portfolio])</f>
        <v>Sub-Portfolio 4</v>
      </c>
      <c r="V1650" s="41">
        <f>IF(MONTH(tbl_PV_Milestones[[#This Row],[Baseline Date]])&lt;7,YEAR(tbl_PV_Milestones[[#This Row],[Baseline Date]]),YEAR(tbl_PV_Milestones[[#This Row],[Baseline Date]])+1)</f>
        <v>2025</v>
      </c>
      <c r="W1650" s="41">
        <f>IF(MONTH(tbl_PV_Milestones[[#This Row],[Actual/Schedule Finish]])&lt;7,YEAR(tbl_PV_Milestones[[#This Row],[Actual/Schedule Finish]]),YEAR(tbl_PV_Milestones[[#This Row],[Actual/Schedule Finish]])+1)</f>
        <v>2025</v>
      </c>
      <c r="X1650" s="41" t="str">
        <f>IF(OR(tbl_PV_Milestones[[#This Row],[Project Status]]="Completed",tbl_PV_Milestones[[#This Row],[Project Status]]="Assumed Completed"),"Yes","No")</f>
        <v>Yes</v>
      </c>
      <c r="Y1650" s="41">
        <f>IF(tbl_PV_Milestones[[#This Row],[Baseline Date]]="",1,0)</f>
        <v>0</v>
      </c>
      <c r="Z1650" s="41">
        <f>IF(tbl_PV_Milestones[[#This Row],[Baseline Date]]&lt;PV_Meta!$B$7,1,0)</f>
        <v>1</v>
      </c>
      <c r="AA1650" s="41">
        <f>IF(tbl_PV_Milestones[[#This Row],[Complete]]="Yes",1,0)</f>
        <v>1</v>
      </c>
      <c r="AB1650" s="41">
        <f>IF(AND(tbl_PV_Milestones[[#This Row],[BL FY]]=2025,tbl_PV_Milestones[[#This Row],[Baseline Date]]&lt;PV_Meta!$B$7),1,0)</f>
        <v>1</v>
      </c>
      <c r="AC1650" s="41">
        <f>IF(AND(tbl_PV_Milestones[[#This Row],[Planned YTD]]=1,tbl_PV_Milestones[[#This Row],[Complete]]="Yes"),1,0)</f>
        <v>1</v>
      </c>
      <c r="AD1650" s="41">
        <f>IF(AND(tbl_PV_Milestones[[#This Row],[Actual/Schedule Finish]]&lt;PV_Meta!$B$7,tbl_PV_Milestones[[#This Row],[Complete]]="No",tbl_PV_Milestones[[#This Row],[Project Status]]&lt;&gt;"On Hold"),1,0)</f>
        <v>0</v>
      </c>
      <c r="AE1650" s="41">
        <f>IF(AND(tbl_PV_Milestones[[#This Row],[Actual/Schedule Finish]]&gt;tbl_PV_Milestones[[#This Row],[Baseline Date]],tbl_PV_Milestones[[#This Row],[Complete]]="No",tbl_PV_Milestones[[#This Row],[Project Status]]&lt;&gt;"On Hold",tbl_PV_Milestones[[#This Row],[Overdue]]=0,tbl_PV_Milestones[[#This Row],[To be Baselined]]&lt;&gt;1),1,0)</f>
        <v>0</v>
      </c>
      <c r="AF1650" s="41">
        <f>IF(AND(tbl_PV_Milestones[[#This Row],[BL FY]]=2025,tbl_PV_Milestones[[#This Row],[Finish FY]]&gt;2025),1,0)</f>
        <v>0</v>
      </c>
      <c r="AG1650" s="56" t="str">
        <f>_xlfn.XLOOKUP(tbl_PV_Milestones[[#This Row],[Work ID]],tbl_PV_Meta[Work ID '#],tbl_PV_Meta[Project Manager/Owner],,0)</f>
        <v>Project Manager 14</v>
      </c>
      <c r="AH1650" s="6"/>
    </row>
    <row r="1651" spans="4:34" x14ac:dyDescent="0.25">
      <c r="D1651" s="6" t="s">
        <v>806</v>
      </c>
      <c r="E1651" s="6" t="s">
        <v>503</v>
      </c>
      <c r="F1651" s="6" t="s">
        <v>1774</v>
      </c>
      <c r="G1651" s="6" t="s">
        <v>746</v>
      </c>
      <c r="H1651" s="6" t="s">
        <v>505</v>
      </c>
      <c r="I1651" s="6" t="s">
        <v>522</v>
      </c>
      <c r="J1651" s="6" t="s">
        <v>806</v>
      </c>
      <c r="K1651" s="6" t="s">
        <v>278</v>
      </c>
      <c r="L1651" s="6" t="s">
        <v>168</v>
      </c>
      <c r="M1651" s="43"/>
      <c r="N1651" s="44" t="s">
        <v>1979</v>
      </c>
      <c r="O1651" s="39">
        <v>45534.708333333299</v>
      </c>
      <c r="P1651" s="39">
        <v>45534.708333333299</v>
      </c>
      <c r="Q1651" s="6">
        <v>0</v>
      </c>
      <c r="R1651" s="6">
        <v>0</v>
      </c>
      <c r="S1651" s="45" t="e">
        <f>_xlfn.CONCAT(#REF!,TRIM(tbl_PV_Milestones[[#This Row],[Milestone Description]]))</f>
        <v>#REF!</v>
      </c>
      <c r="T1651" s="84" t="str">
        <f>IF(COUNTIF(tbl_PV_Milestones[UID],tbl_PV_Milestones[[#This Row],[UID]])&gt;1,"Duplicate","")</f>
        <v>Duplicate</v>
      </c>
      <c r="U1651" s="42" t="str">
        <f>_xlfn.XLOOKUP(tbl_PV_Milestones[[#This Row],[Work ID]],tbl_PV_Meta[Work ID '#],tbl_PV_Meta[Sub-Portfolio])</f>
        <v>Sub-Portfolio 4</v>
      </c>
      <c r="V1651" s="41">
        <f>IF(MONTH(tbl_PV_Milestones[[#This Row],[Baseline Date]])&lt;7,YEAR(tbl_PV_Milestones[[#This Row],[Baseline Date]]),YEAR(tbl_PV_Milestones[[#This Row],[Baseline Date]])+1)</f>
        <v>2025</v>
      </c>
      <c r="W1651" s="41">
        <f>IF(MONTH(tbl_PV_Milestones[[#This Row],[Actual/Schedule Finish]])&lt;7,YEAR(tbl_PV_Milestones[[#This Row],[Actual/Schedule Finish]]),YEAR(tbl_PV_Milestones[[#This Row],[Actual/Schedule Finish]])+1)</f>
        <v>2025</v>
      </c>
      <c r="X1651" s="41" t="str">
        <f>IF(OR(tbl_PV_Milestones[[#This Row],[Project Status]]="Completed",tbl_PV_Milestones[[#This Row],[Project Status]]="Assumed Completed"),"Yes","No")</f>
        <v>Yes</v>
      </c>
      <c r="Y1651" s="41">
        <f>IF(tbl_PV_Milestones[[#This Row],[Baseline Date]]="",1,0)</f>
        <v>0</v>
      </c>
      <c r="Z1651" s="41">
        <f>IF(tbl_PV_Milestones[[#This Row],[Baseline Date]]&lt;PV_Meta!$B$7,1,0)</f>
        <v>1</v>
      </c>
      <c r="AA1651" s="41">
        <f>IF(tbl_PV_Milestones[[#This Row],[Complete]]="Yes",1,0)</f>
        <v>1</v>
      </c>
      <c r="AB1651" s="41">
        <f>IF(AND(tbl_PV_Milestones[[#This Row],[BL FY]]=2025,tbl_PV_Milestones[[#This Row],[Baseline Date]]&lt;PV_Meta!$B$7),1,0)</f>
        <v>1</v>
      </c>
      <c r="AC1651" s="41">
        <f>IF(AND(tbl_PV_Milestones[[#This Row],[Planned YTD]]=1,tbl_PV_Milestones[[#This Row],[Complete]]="Yes"),1,0)</f>
        <v>1</v>
      </c>
      <c r="AD1651" s="41">
        <f>IF(AND(tbl_PV_Milestones[[#This Row],[Actual/Schedule Finish]]&lt;PV_Meta!$B$7,tbl_PV_Milestones[[#This Row],[Complete]]="No",tbl_PV_Milestones[[#This Row],[Project Status]]&lt;&gt;"On Hold"),1,0)</f>
        <v>0</v>
      </c>
      <c r="AE1651" s="41">
        <f>IF(AND(tbl_PV_Milestones[[#This Row],[Actual/Schedule Finish]]&gt;tbl_PV_Milestones[[#This Row],[Baseline Date]],tbl_PV_Milestones[[#This Row],[Complete]]="No",tbl_PV_Milestones[[#This Row],[Project Status]]&lt;&gt;"On Hold",tbl_PV_Milestones[[#This Row],[Overdue]]=0,tbl_PV_Milestones[[#This Row],[To be Baselined]]&lt;&gt;1),1,0)</f>
        <v>0</v>
      </c>
      <c r="AF1651" s="41">
        <f>IF(AND(tbl_PV_Milestones[[#This Row],[BL FY]]=2025,tbl_PV_Milestones[[#This Row],[Finish FY]]&gt;2025),1,0)</f>
        <v>0</v>
      </c>
      <c r="AG1651" s="56" t="str">
        <f>_xlfn.XLOOKUP(tbl_PV_Milestones[[#This Row],[Work ID]],tbl_PV_Meta[Work ID '#],tbl_PV_Meta[Project Manager/Owner],,0)</f>
        <v>Project Manager 14</v>
      </c>
      <c r="AH1651" s="6"/>
    </row>
    <row r="1652" spans="4:34" x14ac:dyDescent="0.25">
      <c r="D1652" s="6" t="s">
        <v>806</v>
      </c>
      <c r="E1652" s="6" t="s">
        <v>503</v>
      </c>
      <c r="F1652" s="6" t="s">
        <v>1774</v>
      </c>
      <c r="G1652" s="6" t="s">
        <v>543</v>
      </c>
      <c r="H1652" s="6" t="s">
        <v>519</v>
      </c>
      <c r="I1652" s="6" t="s">
        <v>522</v>
      </c>
      <c r="J1652" s="6" t="s">
        <v>806</v>
      </c>
      <c r="K1652" s="6" t="s">
        <v>278</v>
      </c>
      <c r="L1652" s="6" t="s">
        <v>168</v>
      </c>
      <c r="M1652" s="43"/>
      <c r="N1652" s="44" t="s">
        <v>1979</v>
      </c>
      <c r="O1652" s="39">
        <v>45569.708333333299</v>
      </c>
      <c r="P1652" s="39">
        <v>45569.708333333299</v>
      </c>
      <c r="Q1652" s="6">
        <v>0</v>
      </c>
      <c r="R1652" s="6">
        <v>0</v>
      </c>
      <c r="S1652" s="45" t="e">
        <f>_xlfn.CONCAT(#REF!,TRIM(tbl_PV_Milestones[[#This Row],[Milestone Description]]))</f>
        <v>#REF!</v>
      </c>
      <c r="T1652" s="84" t="str">
        <f>IF(COUNTIF(tbl_PV_Milestones[UID],tbl_PV_Milestones[[#This Row],[UID]])&gt;1,"Duplicate","")</f>
        <v>Duplicate</v>
      </c>
      <c r="U1652" s="42" t="str">
        <f>_xlfn.XLOOKUP(tbl_PV_Milestones[[#This Row],[Work ID]],tbl_PV_Meta[Work ID '#],tbl_PV_Meta[Sub-Portfolio])</f>
        <v>Sub-Portfolio 4</v>
      </c>
      <c r="V1652" s="41">
        <f>IF(MONTH(tbl_PV_Milestones[[#This Row],[Baseline Date]])&lt;7,YEAR(tbl_PV_Milestones[[#This Row],[Baseline Date]]),YEAR(tbl_PV_Milestones[[#This Row],[Baseline Date]])+1)</f>
        <v>2025</v>
      </c>
      <c r="W1652" s="41">
        <f>IF(MONTH(tbl_PV_Milestones[[#This Row],[Actual/Schedule Finish]])&lt;7,YEAR(tbl_PV_Milestones[[#This Row],[Actual/Schedule Finish]]),YEAR(tbl_PV_Milestones[[#This Row],[Actual/Schedule Finish]])+1)</f>
        <v>2025</v>
      </c>
      <c r="X1652" s="41" t="str">
        <f>IF(OR(tbl_PV_Milestones[[#This Row],[Project Status]]="Completed",tbl_PV_Milestones[[#This Row],[Project Status]]="Assumed Completed"),"Yes","No")</f>
        <v>Yes</v>
      </c>
      <c r="Y1652" s="41">
        <f>IF(tbl_PV_Milestones[[#This Row],[Baseline Date]]="",1,0)</f>
        <v>0</v>
      </c>
      <c r="Z1652" s="41">
        <f>IF(tbl_PV_Milestones[[#This Row],[Baseline Date]]&lt;PV_Meta!$B$7,1,0)</f>
        <v>1</v>
      </c>
      <c r="AA1652" s="41">
        <f>IF(tbl_PV_Milestones[[#This Row],[Complete]]="Yes",1,0)</f>
        <v>1</v>
      </c>
      <c r="AB1652" s="41">
        <f>IF(AND(tbl_PV_Milestones[[#This Row],[BL FY]]=2025,tbl_PV_Milestones[[#This Row],[Baseline Date]]&lt;PV_Meta!$B$7),1,0)</f>
        <v>1</v>
      </c>
      <c r="AC1652" s="41">
        <f>IF(AND(tbl_PV_Milestones[[#This Row],[Planned YTD]]=1,tbl_PV_Milestones[[#This Row],[Complete]]="Yes"),1,0)</f>
        <v>1</v>
      </c>
      <c r="AD1652" s="41">
        <f>IF(AND(tbl_PV_Milestones[[#This Row],[Actual/Schedule Finish]]&lt;PV_Meta!$B$7,tbl_PV_Milestones[[#This Row],[Complete]]="No",tbl_PV_Milestones[[#This Row],[Project Status]]&lt;&gt;"On Hold"),1,0)</f>
        <v>0</v>
      </c>
      <c r="AE1652" s="41">
        <f>IF(AND(tbl_PV_Milestones[[#This Row],[Actual/Schedule Finish]]&gt;tbl_PV_Milestones[[#This Row],[Baseline Date]],tbl_PV_Milestones[[#This Row],[Complete]]="No",tbl_PV_Milestones[[#This Row],[Project Status]]&lt;&gt;"On Hold",tbl_PV_Milestones[[#This Row],[Overdue]]=0,tbl_PV_Milestones[[#This Row],[To be Baselined]]&lt;&gt;1),1,0)</f>
        <v>0</v>
      </c>
      <c r="AF1652" s="41">
        <f>IF(AND(tbl_PV_Milestones[[#This Row],[BL FY]]=2025,tbl_PV_Milestones[[#This Row],[Finish FY]]&gt;2025),1,0)</f>
        <v>0</v>
      </c>
      <c r="AG1652" s="56" t="str">
        <f>_xlfn.XLOOKUP(tbl_PV_Milestones[[#This Row],[Work ID]],tbl_PV_Meta[Work ID '#],tbl_PV_Meta[Project Manager/Owner],,0)</f>
        <v>Project Manager 14</v>
      </c>
      <c r="AH1652" s="6"/>
    </row>
    <row r="1653" spans="4:34" x14ac:dyDescent="0.25">
      <c r="D1653" s="6" t="s">
        <v>806</v>
      </c>
      <c r="E1653" s="6" t="s">
        <v>503</v>
      </c>
      <c r="F1653" s="6" t="s">
        <v>1774</v>
      </c>
      <c r="G1653" s="6" t="s">
        <v>514</v>
      </c>
      <c r="H1653" s="6" t="s">
        <v>505</v>
      </c>
      <c r="I1653" s="6" t="s">
        <v>510</v>
      </c>
      <c r="J1653" s="6" t="s">
        <v>806</v>
      </c>
      <c r="K1653" s="6" t="s">
        <v>278</v>
      </c>
      <c r="L1653" s="6" t="s">
        <v>168</v>
      </c>
      <c r="M1653" s="43"/>
      <c r="N1653" s="44" t="s">
        <v>1979</v>
      </c>
      <c r="O1653" s="39">
        <v>45576.708333333299</v>
      </c>
      <c r="P1653" s="39">
        <v>45576.708333333299</v>
      </c>
      <c r="Q1653" s="6">
        <v>0</v>
      </c>
      <c r="R1653" s="6">
        <v>0</v>
      </c>
      <c r="S1653" s="45" t="e">
        <f>_xlfn.CONCAT(#REF!,TRIM(tbl_PV_Milestones[[#This Row],[Milestone Description]]))</f>
        <v>#REF!</v>
      </c>
      <c r="T1653" s="84" t="str">
        <f>IF(COUNTIF(tbl_PV_Milestones[UID],tbl_PV_Milestones[[#This Row],[UID]])&gt;1,"Duplicate","")</f>
        <v>Duplicate</v>
      </c>
      <c r="U1653" s="42" t="str">
        <f>_xlfn.XLOOKUP(tbl_PV_Milestones[[#This Row],[Work ID]],tbl_PV_Meta[Work ID '#],tbl_PV_Meta[Sub-Portfolio])</f>
        <v>Sub-Portfolio 4</v>
      </c>
      <c r="V1653" s="41">
        <f>IF(MONTH(tbl_PV_Milestones[[#This Row],[Baseline Date]])&lt;7,YEAR(tbl_PV_Milestones[[#This Row],[Baseline Date]]),YEAR(tbl_PV_Milestones[[#This Row],[Baseline Date]])+1)</f>
        <v>2025</v>
      </c>
      <c r="W1653" s="41">
        <f>IF(MONTH(tbl_PV_Milestones[[#This Row],[Actual/Schedule Finish]])&lt;7,YEAR(tbl_PV_Milestones[[#This Row],[Actual/Schedule Finish]]),YEAR(tbl_PV_Milestones[[#This Row],[Actual/Schedule Finish]])+1)</f>
        <v>2025</v>
      </c>
      <c r="X1653" s="41" t="str">
        <f>IF(OR(tbl_PV_Milestones[[#This Row],[Project Status]]="Completed",tbl_PV_Milestones[[#This Row],[Project Status]]="Assumed Completed"),"Yes","No")</f>
        <v>Yes</v>
      </c>
      <c r="Y1653" s="41">
        <f>IF(tbl_PV_Milestones[[#This Row],[Baseline Date]]="",1,0)</f>
        <v>0</v>
      </c>
      <c r="Z1653" s="41">
        <f>IF(tbl_PV_Milestones[[#This Row],[Baseline Date]]&lt;PV_Meta!$B$7,1,0)</f>
        <v>1</v>
      </c>
      <c r="AA1653" s="41">
        <f>IF(tbl_PV_Milestones[[#This Row],[Complete]]="Yes",1,0)</f>
        <v>1</v>
      </c>
      <c r="AB1653" s="41">
        <f>IF(AND(tbl_PV_Milestones[[#This Row],[BL FY]]=2025,tbl_PV_Milestones[[#This Row],[Baseline Date]]&lt;PV_Meta!$B$7),1,0)</f>
        <v>1</v>
      </c>
      <c r="AC1653" s="41">
        <f>IF(AND(tbl_PV_Milestones[[#This Row],[Planned YTD]]=1,tbl_PV_Milestones[[#This Row],[Complete]]="Yes"),1,0)</f>
        <v>1</v>
      </c>
      <c r="AD1653" s="41">
        <f>IF(AND(tbl_PV_Milestones[[#This Row],[Actual/Schedule Finish]]&lt;PV_Meta!$B$7,tbl_PV_Milestones[[#This Row],[Complete]]="No",tbl_PV_Milestones[[#This Row],[Project Status]]&lt;&gt;"On Hold"),1,0)</f>
        <v>0</v>
      </c>
      <c r="AE1653" s="41">
        <f>IF(AND(tbl_PV_Milestones[[#This Row],[Actual/Schedule Finish]]&gt;tbl_PV_Milestones[[#This Row],[Baseline Date]],tbl_PV_Milestones[[#This Row],[Complete]]="No",tbl_PV_Milestones[[#This Row],[Project Status]]&lt;&gt;"On Hold",tbl_PV_Milestones[[#This Row],[Overdue]]=0,tbl_PV_Milestones[[#This Row],[To be Baselined]]&lt;&gt;1),1,0)</f>
        <v>0</v>
      </c>
      <c r="AF1653" s="41">
        <f>IF(AND(tbl_PV_Milestones[[#This Row],[BL FY]]=2025,tbl_PV_Milestones[[#This Row],[Finish FY]]&gt;2025),1,0)</f>
        <v>0</v>
      </c>
      <c r="AG1653" s="56" t="str">
        <f>_xlfn.XLOOKUP(tbl_PV_Milestones[[#This Row],[Work ID]],tbl_PV_Meta[Work ID '#],tbl_PV_Meta[Project Manager/Owner],,0)</f>
        <v>Project Manager 14</v>
      </c>
      <c r="AH1653" s="6"/>
    </row>
    <row r="1654" spans="4:34" x14ac:dyDescent="0.25">
      <c r="D1654" s="6" t="s">
        <v>806</v>
      </c>
      <c r="E1654" s="6" t="s">
        <v>503</v>
      </c>
      <c r="F1654" s="6" t="s">
        <v>1774</v>
      </c>
      <c r="G1654" s="6" t="s">
        <v>547</v>
      </c>
      <c r="H1654" s="6" t="s">
        <v>505</v>
      </c>
      <c r="I1654" s="6" t="s">
        <v>510</v>
      </c>
      <c r="J1654" s="6" t="s">
        <v>806</v>
      </c>
      <c r="K1654" s="6" t="s">
        <v>278</v>
      </c>
      <c r="L1654" s="6" t="s">
        <v>168</v>
      </c>
      <c r="M1654" s="43"/>
      <c r="N1654" s="44" t="s">
        <v>1979</v>
      </c>
      <c r="O1654" s="39">
        <v>45559.708333333299</v>
      </c>
      <c r="P1654" s="39">
        <v>45559.708333333299</v>
      </c>
      <c r="Q1654" s="6">
        <v>0</v>
      </c>
      <c r="R1654" s="6">
        <v>0</v>
      </c>
      <c r="S1654" s="45" t="e">
        <f>_xlfn.CONCAT(#REF!,TRIM(tbl_PV_Milestones[[#This Row],[Milestone Description]]))</f>
        <v>#REF!</v>
      </c>
      <c r="T1654" s="84" t="str">
        <f>IF(COUNTIF(tbl_PV_Milestones[UID],tbl_PV_Milestones[[#This Row],[UID]])&gt;1,"Duplicate","")</f>
        <v>Duplicate</v>
      </c>
      <c r="U1654" s="42" t="str">
        <f>_xlfn.XLOOKUP(tbl_PV_Milestones[[#This Row],[Work ID]],tbl_PV_Meta[Work ID '#],tbl_PV_Meta[Sub-Portfolio])</f>
        <v>Sub-Portfolio 4</v>
      </c>
      <c r="V1654" s="41">
        <f>IF(MONTH(tbl_PV_Milestones[[#This Row],[Baseline Date]])&lt;7,YEAR(tbl_PV_Milestones[[#This Row],[Baseline Date]]),YEAR(tbl_PV_Milestones[[#This Row],[Baseline Date]])+1)</f>
        <v>2025</v>
      </c>
      <c r="W1654" s="41">
        <f>IF(MONTH(tbl_PV_Milestones[[#This Row],[Actual/Schedule Finish]])&lt;7,YEAR(tbl_PV_Milestones[[#This Row],[Actual/Schedule Finish]]),YEAR(tbl_PV_Milestones[[#This Row],[Actual/Schedule Finish]])+1)</f>
        <v>2025</v>
      </c>
      <c r="X1654" s="41" t="str">
        <f>IF(OR(tbl_PV_Milestones[[#This Row],[Project Status]]="Completed",tbl_PV_Milestones[[#This Row],[Project Status]]="Assumed Completed"),"Yes","No")</f>
        <v>Yes</v>
      </c>
      <c r="Y1654" s="41">
        <f>IF(tbl_PV_Milestones[[#This Row],[Baseline Date]]="",1,0)</f>
        <v>0</v>
      </c>
      <c r="Z1654" s="41">
        <f>IF(tbl_PV_Milestones[[#This Row],[Baseline Date]]&lt;PV_Meta!$B$7,1,0)</f>
        <v>1</v>
      </c>
      <c r="AA1654" s="41">
        <f>IF(tbl_PV_Milestones[[#This Row],[Complete]]="Yes",1,0)</f>
        <v>1</v>
      </c>
      <c r="AB1654" s="41">
        <f>IF(AND(tbl_PV_Milestones[[#This Row],[BL FY]]=2025,tbl_PV_Milestones[[#This Row],[Baseline Date]]&lt;PV_Meta!$B$7),1,0)</f>
        <v>1</v>
      </c>
      <c r="AC1654" s="41">
        <f>IF(AND(tbl_PV_Milestones[[#This Row],[Planned YTD]]=1,tbl_PV_Milestones[[#This Row],[Complete]]="Yes"),1,0)</f>
        <v>1</v>
      </c>
      <c r="AD1654" s="41">
        <f>IF(AND(tbl_PV_Milestones[[#This Row],[Actual/Schedule Finish]]&lt;PV_Meta!$B$7,tbl_PV_Milestones[[#This Row],[Complete]]="No",tbl_PV_Milestones[[#This Row],[Project Status]]&lt;&gt;"On Hold"),1,0)</f>
        <v>0</v>
      </c>
      <c r="AE1654" s="41">
        <f>IF(AND(tbl_PV_Milestones[[#This Row],[Actual/Schedule Finish]]&gt;tbl_PV_Milestones[[#This Row],[Baseline Date]],tbl_PV_Milestones[[#This Row],[Complete]]="No",tbl_PV_Milestones[[#This Row],[Project Status]]&lt;&gt;"On Hold",tbl_PV_Milestones[[#This Row],[Overdue]]=0,tbl_PV_Milestones[[#This Row],[To be Baselined]]&lt;&gt;1),1,0)</f>
        <v>0</v>
      </c>
      <c r="AF1654" s="41">
        <f>IF(AND(tbl_PV_Milestones[[#This Row],[BL FY]]=2025,tbl_PV_Milestones[[#This Row],[Finish FY]]&gt;2025),1,0)</f>
        <v>0</v>
      </c>
      <c r="AG1654" s="56" t="str">
        <f>_xlfn.XLOOKUP(tbl_PV_Milestones[[#This Row],[Work ID]],tbl_PV_Meta[Work ID '#],tbl_PV_Meta[Project Manager/Owner],,0)</f>
        <v>Project Manager 14</v>
      </c>
      <c r="AH1654" s="6"/>
    </row>
    <row r="1655" spans="4:34" x14ac:dyDescent="0.25">
      <c r="D1655" s="6" t="s">
        <v>806</v>
      </c>
      <c r="E1655" s="6" t="s">
        <v>503</v>
      </c>
      <c r="F1655" s="6" t="s">
        <v>1774</v>
      </c>
      <c r="G1655" s="6" t="s">
        <v>549</v>
      </c>
      <c r="H1655" s="6" t="s">
        <v>505</v>
      </c>
      <c r="I1655" s="6" t="s">
        <v>510</v>
      </c>
      <c r="J1655" s="6" t="s">
        <v>806</v>
      </c>
      <c r="K1655" s="6" t="s">
        <v>278</v>
      </c>
      <c r="L1655" s="6" t="s">
        <v>168</v>
      </c>
      <c r="M1655" s="43"/>
      <c r="N1655" s="44" t="s">
        <v>1979</v>
      </c>
      <c r="O1655" s="39">
        <v>45537.708333333299</v>
      </c>
      <c r="P1655" s="39">
        <v>45537.708333333299</v>
      </c>
      <c r="Q1655" s="6">
        <v>0</v>
      </c>
      <c r="R1655" s="6">
        <v>0</v>
      </c>
      <c r="S1655" s="45" t="e">
        <f>_xlfn.CONCAT(#REF!,TRIM(tbl_PV_Milestones[[#This Row],[Milestone Description]]))</f>
        <v>#REF!</v>
      </c>
      <c r="T1655" s="84" t="str">
        <f>IF(COUNTIF(tbl_PV_Milestones[UID],tbl_PV_Milestones[[#This Row],[UID]])&gt;1,"Duplicate","")</f>
        <v>Duplicate</v>
      </c>
      <c r="U1655" s="42" t="str">
        <f>_xlfn.XLOOKUP(tbl_PV_Milestones[[#This Row],[Work ID]],tbl_PV_Meta[Work ID '#],tbl_PV_Meta[Sub-Portfolio])</f>
        <v>Sub-Portfolio 4</v>
      </c>
      <c r="V1655" s="41">
        <f>IF(MONTH(tbl_PV_Milestones[[#This Row],[Baseline Date]])&lt;7,YEAR(tbl_PV_Milestones[[#This Row],[Baseline Date]]),YEAR(tbl_PV_Milestones[[#This Row],[Baseline Date]])+1)</f>
        <v>2025</v>
      </c>
      <c r="W1655" s="41">
        <f>IF(MONTH(tbl_PV_Milestones[[#This Row],[Actual/Schedule Finish]])&lt;7,YEAR(tbl_PV_Milestones[[#This Row],[Actual/Schedule Finish]]),YEAR(tbl_PV_Milestones[[#This Row],[Actual/Schedule Finish]])+1)</f>
        <v>2025</v>
      </c>
      <c r="X1655" s="41" t="str">
        <f>IF(OR(tbl_PV_Milestones[[#This Row],[Project Status]]="Completed",tbl_PV_Milestones[[#This Row],[Project Status]]="Assumed Completed"),"Yes","No")</f>
        <v>Yes</v>
      </c>
      <c r="Y1655" s="41">
        <f>IF(tbl_PV_Milestones[[#This Row],[Baseline Date]]="",1,0)</f>
        <v>0</v>
      </c>
      <c r="Z1655" s="41">
        <f>IF(tbl_PV_Milestones[[#This Row],[Baseline Date]]&lt;PV_Meta!$B$7,1,0)</f>
        <v>1</v>
      </c>
      <c r="AA1655" s="41">
        <f>IF(tbl_PV_Milestones[[#This Row],[Complete]]="Yes",1,0)</f>
        <v>1</v>
      </c>
      <c r="AB1655" s="41">
        <f>IF(AND(tbl_PV_Milestones[[#This Row],[BL FY]]=2025,tbl_PV_Milestones[[#This Row],[Baseline Date]]&lt;PV_Meta!$B$7),1,0)</f>
        <v>1</v>
      </c>
      <c r="AC1655" s="41">
        <f>IF(AND(tbl_PV_Milestones[[#This Row],[Planned YTD]]=1,tbl_PV_Milestones[[#This Row],[Complete]]="Yes"),1,0)</f>
        <v>1</v>
      </c>
      <c r="AD1655" s="41">
        <f>IF(AND(tbl_PV_Milestones[[#This Row],[Actual/Schedule Finish]]&lt;PV_Meta!$B$7,tbl_PV_Milestones[[#This Row],[Complete]]="No",tbl_PV_Milestones[[#This Row],[Project Status]]&lt;&gt;"On Hold"),1,0)</f>
        <v>0</v>
      </c>
      <c r="AE1655" s="41">
        <f>IF(AND(tbl_PV_Milestones[[#This Row],[Actual/Schedule Finish]]&gt;tbl_PV_Milestones[[#This Row],[Baseline Date]],tbl_PV_Milestones[[#This Row],[Complete]]="No",tbl_PV_Milestones[[#This Row],[Project Status]]&lt;&gt;"On Hold",tbl_PV_Milestones[[#This Row],[Overdue]]=0,tbl_PV_Milestones[[#This Row],[To be Baselined]]&lt;&gt;1),1,0)</f>
        <v>0</v>
      </c>
      <c r="AF1655" s="41">
        <f>IF(AND(tbl_PV_Milestones[[#This Row],[BL FY]]=2025,tbl_PV_Milestones[[#This Row],[Finish FY]]&gt;2025),1,0)</f>
        <v>0</v>
      </c>
      <c r="AG1655" s="56" t="str">
        <f>_xlfn.XLOOKUP(tbl_PV_Milestones[[#This Row],[Work ID]],tbl_PV_Meta[Work ID '#],tbl_PV_Meta[Project Manager/Owner],,0)</f>
        <v>Project Manager 14</v>
      </c>
      <c r="AH1655" s="6"/>
    </row>
    <row r="1656" spans="4:34" x14ac:dyDescent="0.25">
      <c r="D1656" s="6" t="s">
        <v>806</v>
      </c>
      <c r="E1656" s="6" t="s">
        <v>503</v>
      </c>
      <c r="F1656" s="6" t="s">
        <v>1774</v>
      </c>
      <c r="G1656" s="6" t="s">
        <v>553</v>
      </c>
      <c r="H1656" s="6" t="s">
        <v>505</v>
      </c>
      <c r="I1656" s="6" t="s">
        <v>510</v>
      </c>
      <c r="J1656" s="6" t="s">
        <v>806</v>
      </c>
      <c r="K1656" s="6" t="s">
        <v>278</v>
      </c>
      <c r="L1656" s="6" t="s">
        <v>168</v>
      </c>
      <c r="M1656" s="43"/>
      <c r="N1656" s="44" t="s">
        <v>1979</v>
      </c>
      <c r="O1656" s="39">
        <v>45561.708333333299</v>
      </c>
      <c r="P1656" s="39">
        <v>45561.708333333299</v>
      </c>
      <c r="Q1656" s="6">
        <v>0</v>
      </c>
      <c r="R1656" s="6">
        <v>0</v>
      </c>
      <c r="S1656" s="45" t="e">
        <f>_xlfn.CONCAT(#REF!,TRIM(tbl_PV_Milestones[[#This Row],[Milestone Description]]))</f>
        <v>#REF!</v>
      </c>
      <c r="T1656" s="84" t="str">
        <f>IF(COUNTIF(tbl_PV_Milestones[UID],tbl_PV_Milestones[[#This Row],[UID]])&gt;1,"Duplicate","")</f>
        <v>Duplicate</v>
      </c>
      <c r="U1656" s="42" t="str">
        <f>_xlfn.XLOOKUP(tbl_PV_Milestones[[#This Row],[Work ID]],tbl_PV_Meta[Work ID '#],tbl_PV_Meta[Sub-Portfolio])</f>
        <v>Sub-Portfolio 4</v>
      </c>
      <c r="V1656" s="41">
        <f>IF(MONTH(tbl_PV_Milestones[[#This Row],[Baseline Date]])&lt;7,YEAR(tbl_PV_Milestones[[#This Row],[Baseline Date]]),YEAR(tbl_PV_Milestones[[#This Row],[Baseline Date]])+1)</f>
        <v>2025</v>
      </c>
      <c r="W1656" s="41">
        <f>IF(MONTH(tbl_PV_Milestones[[#This Row],[Actual/Schedule Finish]])&lt;7,YEAR(tbl_PV_Milestones[[#This Row],[Actual/Schedule Finish]]),YEAR(tbl_PV_Milestones[[#This Row],[Actual/Schedule Finish]])+1)</f>
        <v>2025</v>
      </c>
      <c r="X1656" s="41" t="str">
        <f>IF(OR(tbl_PV_Milestones[[#This Row],[Project Status]]="Completed",tbl_PV_Milestones[[#This Row],[Project Status]]="Assumed Completed"),"Yes","No")</f>
        <v>Yes</v>
      </c>
      <c r="Y1656" s="41">
        <f>IF(tbl_PV_Milestones[[#This Row],[Baseline Date]]="",1,0)</f>
        <v>0</v>
      </c>
      <c r="Z1656" s="41">
        <f>IF(tbl_PV_Milestones[[#This Row],[Baseline Date]]&lt;PV_Meta!$B$7,1,0)</f>
        <v>1</v>
      </c>
      <c r="AA1656" s="41">
        <f>IF(tbl_PV_Milestones[[#This Row],[Complete]]="Yes",1,0)</f>
        <v>1</v>
      </c>
      <c r="AB1656" s="41">
        <f>IF(AND(tbl_PV_Milestones[[#This Row],[BL FY]]=2025,tbl_PV_Milestones[[#This Row],[Baseline Date]]&lt;PV_Meta!$B$7),1,0)</f>
        <v>1</v>
      </c>
      <c r="AC1656" s="41">
        <f>IF(AND(tbl_PV_Milestones[[#This Row],[Planned YTD]]=1,tbl_PV_Milestones[[#This Row],[Complete]]="Yes"),1,0)</f>
        <v>1</v>
      </c>
      <c r="AD1656" s="41">
        <f>IF(AND(tbl_PV_Milestones[[#This Row],[Actual/Schedule Finish]]&lt;PV_Meta!$B$7,tbl_PV_Milestones[[#This Row],[Complete]]="No",tbl_PV_Milestones[[#This Row],[Project Status]]&lt;&gt;"On Hold"),1,0)</f>
        <v>0</v>
      </c>
      <c r="AE1656" s="41">
        <f>IF(AND(tbl_PV_Milestones[[#This Row],[Actual/Schedule Finish]]&gt;tbl_PV_Milestones[[#This Row],[Baseline Date]],tbl_PV_Milestones[[#This Row],[Complete]]="No",tbl_PV_Milestones[[#This Row],[Project Status]]&lt;&gt;"On Hold",tbl_PV_Milestones[[#This Row],[Overdue]]=0,tbl_PV_Milestones[[#This Row],[To be Baselined]]&lt;&gt;1),1,0)</f>
        <v>0</v>
      </c>
      <c r="AF1656" s="41">
        <f>IF(AND(tbl_PV_Milestones[[#This Row],[BL FY]]=2025,tbl_PV_Milestones[[#This Row],[Finish FY]]&gt;2025),1,0)</f>
        <v>0</v>
      </c>
      <c r="AG1656" s="56" t="str">
        <f>_xlfn.XLOOKUP(tbl_PV_Milestones[[#This Row],[Work ID]],tbl_PV_Meta[Work ID '#],tbl_PV_Meta[Project Manager/Owner],,0)</f>
        <v>Project Manager 14</v>
      </c>
      <c r="AH1656" s="6"/>
    </row>
    <row r="1657" spans="4:34" x14ac:dyDescent="0.25">
      <c r="D1657" s="6" t="s">
        <v>806</v>
      </c>
      <c r="E1657" s="6" t="s">
        <v>503</v>
      </c>
      <c r="F1657" s="6" t="s">
        <v>1774</v>
      </c>
      <c r="G1657" s="6" t="s">
        <v>558</v>
      </c>
      <c r="H1657" s="6" t="s">
        <v>505</v>
      </c>
      <c r="I1657" s="6" t="s">
        <v>510</v>
      </c>
      <c r="J1657" s="6" t="s">
        <v>806</v>
      </c>
      <c r="K1657" s="6" t="s">
        <v>278</v>
      </c>
      <c r="L1657" s="6" t="s">
        <v>168</v>
      </c>
      <c r="M1657" s="43"/>
      <c r="N1657" s="44" t="s">
        <v>1979</v>
      </c>
      <c r="O1657" s="39">
        <v>45537.708333333299</v>
      </c>
      <c r="P1657" s="39">
        <v>45537.708333333299</v>
      </c>
      <c r="Q1657" s="6">
        <v>0</v>
      </c>
      <c r="R1657" s="6">
        <v>0</v>
      </c>
      <c r="S1657" s="45" t="e">
        <f>_xlfn.CONCAT(#REF!,TRIM(tbl_PV_Milestones[[#This Row],[Milestone Description]]))</f>
        <v>#REF!</v>
      </c>
      <c r="T1657" s="84" t="str">
        <f>IF(COUNTIF(tbl_PV_Milestones[UID],tbl_PV_Milestones[[#This Row],[UID]])&gt;1,"Duplicate","")</f>
        <v>Duplicate</v>
      </c>
      <c r="U1657" s="42" t="str">
        <f>_xlfn.XLOOKUP(tbl_PV_Milestones[[#This Row],[Work ID]],tbl_PV_Meta[Work ID '#],tbl_PV_Meta[Sub-Portfolio])</f>
        <v>Sub-Portfolio 4</v>
      </c>
      <c r="V1657" s="41">
        <f>IF(MONTH(tbl_PV_Milestones[[#This Row],[Baseline Date]])&lt;7,YEAR(tbl_PV_Milestones[[#This Row],[Baseline Date]]),YEAR(tbl_PV_Milestones[[#This Row],[Baseline Date]])+1)</f>
        <v>2025</v>
      </c>
      <c r="W1657" s="41">
        <f>IF(MONTH(tbl_PV_Milestones[[#This Row],[Actual/Schedule Finish]])&lt;7,YEAR(tbl_PV_Milestones[[#This Row],[Actual/Schedule Finish]]),YEAR(tbl_PV_Milestones[[#This Row],[Actual/Schedule Finish]])+1)</f>
        <v>2025</v>
      </c>
      <c r="X1657" s="41" t="str">
        <f>IF(OR(tbl_PV_Milestones[[#This Row],[Project Status]]="Completed",tbl_PV_Milestones[[#This Row],[Project Status]]="Assumed Completed"),"Yes","No")</f>
        <v>Yes</v>
      </c>
      <c r="Y1657" s="41">
        <f>IF(tbl_PV_Milestones[[#This Row],[Baseline Date]]="",1,0)</f>
        <v>0</v>
      </c>
      <c r="Z1657" s="41">
        <f>IF(tbl_PV_Milestones[[#This Row],[Baseline Date]]&lt;PV_Meta!$B$7,1,0)</f>
        <v>1</v>
      </c>
      <c r="AA1657" s="41">
        <f>IF(tbl_PV_Milestones[[#This Row],[Complete]]="Yes",1,0)</f>
        <v>1</v>
      </c>
      <c r="AB1657" s="41">
        <f>IF(AND(tbl_PV_Milestones[[#This Row],[BL FY]]=2025,tbl_PV_Milestones[[#This Row],[Baseline Date]]&lt;PV_Meta!$B$7),1,0)</f>
        <v>1</v>
      </c>
      <c r="AC1657" s="41">
        <f>IF(AND(tbl_PV_Milestones[[#This Row],[Planned YTD]]=1,tbl_PV_Milestones[[#This Row],[Complete]]="Yes"),1,0)</f>
        <v>1</v>
      </c>
      <c r="AD1657" s="41">
        <f>IF(AND(tbl_PV_Milestones[[#This Row],[Actual/Schedule Finish]]&lt;PV_Meta!$B$7,tbl_PV_Milestones[[#This Row],[Complete]]="No",tbl_PV_Milestones[[#This Row],[Project Status]]&lt;&gt;"On Hold"),1,0)</f>
        <v>0</v>
      </c>
      <c r="AE1657" s="41">
        <f>IF(AND(tbl_PV_Milestones[[#This Row],[Actual/Schedule Finish]]&gt;tbl_PV_Milestones[[#This Row],[Baseline Date]],tbl_PV_Milestones[[#This Row],[Complete]]="No",tbl_PV_Milestones[[#This Row],[Project Status]]&lt;&gt;"On Hold",tbl_PV_Milestones[[#This Row],[Overdue]]=0,tbl_PV_Milestones[[#This Row],[To be Baselined]]&lt;&gt;1),1,0)</f>
        <v>0</v>
      </c>
      <c r="AF1657" s="41">
        <f>IF(AND(tbl_PV_Milestones[[#This Row],[BL FY]]=2025,tbl_PV_Milestones[[#This Row],[Finish FY]]&gt;2025),1,0)</f>
        <v>0</v>
      </c>
      <c r="AG1657" s="56" t="str">
        <f>_xlfn.XLOOKUP(tbl_PV_Milestones[[#This Row],[Work ID]],tbl_PV_Meta[Work ID '#],tbl_PV_Meta[Project Manager/Owner],,0)</f>
        <v>Project Manager 14</v>
      </c>
      <c r="AH1657" s="6"/>
    </row>
    <row r="1658" spans="4:34" x14ac:dyDescent="0.25">
      <c r="D1658" s="6" t="s">
        <v>806</v>
      </c>
      <c r="E1658" s="6" t="s">
        <v>503</v>
      </c>
      <c r="F1658" s="6" t="s">
        <v>1774</v>
      </c>
      <c r="G1658" s="6" t="s">
        <v>559</v>
      </c>
      <c r="H1658" s="6" t="s">
        <v>505</v>
      </c>
      <c r="I1658" s="6" t="s">
        <v>510</v>
      </c>
      <c r="J1658" s="6" t="s">
        <v>806</v>
      </c>
      <c r="K1658" s="6" t="s">
        <v>278</v>
      </c>
      <c r="L1658" s="6" t="s">
        <v>168</v>
      </c>
      <c r="M1658" s="43"/>
      <c r="N1658" s="44" t="s">
        <v>1979</v>
      </c>
      <c r="O1658" s="39">
        <v>45537.708333333299</v>
      </c>
      <c r="P1658" s="39">
        <v>45537.708333333299</v>
      </c>
      <c r="Q1658" s="6">
        <v>0</v>
      </c>
      <c r="R1658" s="6">
        <v>0</v>
      </c>
      <c r="S1658" s="45" t="e">
        <f>_xlfn.CONCAT(#REF!,TRIM(tbl_PV_Milestones[[#This Row],[Milestone Description]]))</f>
        <v>#REF!</v>
      </c>
      <c r="T1658" s="84" t="str">
        <f>IF(COUNTIF(tbl_PV_Milestones[UID],tbl_PV_Milestones[[#This Row],[UID]])&gt;1,"Duplicate","")</f>
        <v>Duplicate</v>
      </c>
      <c r="U1658" s="42" t="str">
        <f>_xlfn.XLOOKUP(tbl_PV_Milestones[[#This Row],[Work ID]],tbl_PV_Meta[Work ID '#],tbl_PV_Meta[Sub-Portfolio])</f>
        <v>Sub-Portfolio 4</v>
      </c>
      <c r="V1658" s="41">
        <f>IF(MONTH(tbl_PV_Milestones[[#This Row],[Baseline Date]])&lt;7,YEAR(tbl_PV_Milestones[[#This Row],[Baseline Date]]),YEAR(tbl_PV_Milestones[[#This Row],[Baseline Date]])+1)</f>
        <v>2025</v>
      </c>
      <c r="W1658" s="41">
        <f>IF(MONTH(tbl_PV_Milestones[[#This Row],[Actual/Schedule Finish]])&lt;7,YEAR(tbl_PV_Milestones[[#This Row],[Actual/Schedule Finish]]),YEAR(tbl_PV_Milestones[[#This Row],[Actual/Schedule Finish]])+1)</f>
        <v>2025</v>
      </c>
      <c r="X1658" s="41" t="str">
        <f>IF(OR(tbl_PV_Milestones[[#This Row],[Project Status]]="Completed",tbl_PV_Milestones[[#This Row],[Project Status]]="Assumed Completed"),"Yes","No")</f>
        <v>Yes</v>
      </c>
      <c r="Y1658" s="41">
        <f>IF(tbl_PV_Milestones[[#This Row],[Baseline Date]]="",1,0)</f>
        <v>0</v>
      </c>
      <c r="Z1658" s="41">
        <f>IF(tbl_PV_Milestones[[#This Row],[Baseline Date]]&lt;PV_Meta!$B$7,1,0)</f>
        <v>1</v>
      </c>
      <c r="AA1658" s="41">
        <f>IF(tbl_PV_Milestones[[#This Row],[Complete]]="Yes",1,0)</f>
        <v>1</v>
      </c>
      <c r="AB1658" s="41">
        <f>IF(AND(tbl_PV_Milestones[[#This Row],[BL FY]]=2025,tbl_PV_Milestones[[#This Row],[Baseline Date]]&lt;PV_Meta!$B$7),1,0)</f>
        <v>1</v>
      </c>
      <c r="AC1658" s="41">
        <f>IF(AND(tbl_PV_Milestones[[#This Row],[Planned YTD]]=1,tbl_PV_Milestones[[#This Row],[Complete]]="Yes"),1,0)</f>
        <v>1</v>
      </c>
      <c r="AD1658" s="41">
        <f>IF(AND(tbl_PV_Milestones[[#This Row],[Actual/Schedule Finish]]&lt;PV_Meta!$B$7,tbl_PV_Milestones[[#This Row],[Complete]]="No",tbl_PV_Milestones[[#This Row],[Project Status]]&lt;&gt;"On Hold"),1,0)</f>
        <v>0</v>
      </c>
      <c r="AE1658" s="41">
        <f>IF(AND(tbl_PV_Milestones[[#This Row],[Actual/Schedule Finish]]&gt;tbl_PV_Milestones[[#This Row],[Baseline Date]],tbl_PV_Milestones[[#This Row],[Complete]]="No",tbl_PV_Milestones[[#This Row],[Project Status]]&lt;&gt;"On Hold",tbl_PV_Milestones[[#This Row],[Overdue]]=0,tbl_PV_Milestones[[#This Row],[To be Baselined]]&lt;&gt;1),1,0)</f>
        <v>0</v>
      </c>
      <c r="AF1658" s="41">
        <f>IF(AND(tbl_PV_Milestones[[#This Row],[BL FY]]=2025,tbl_PV_Milestones[[#This Row],[Finish FY]]&gt;2025),1,0)</f>
        <v>0</v>
      </c>
      <c r="AG1658" s="56" t="str">
        <f>_xlfn.XLOOKUP(tbl_PV_Milestones[[#This Row],[Work ID]],tbl_PV_Meta[Work ID '#],tbl_PV_Meta[Project Manager/Owner],,0)</f>
        <v>Project Manager 14</v>
      </c>
      <c r="AH1658" s="6"/>
    </row>
    <row r="1659" spans="4:34" x14ac:dyDescent="0.25">
      <c r="D1659" s="6" t="s">
        <v>806</v>
      </c>
      <c r="E1659" s="6" t="s">
        <v>503</v>
      </c>
      <c r="F1659" s="6" t="s">
        <v>1774</v>
      </c>
      <c r="G1659" s="6" t="s">
        <v>557</v>
      </c>
      <c r="H1659" s="6" t="s">
        <v>519</v>
      </c>
      <c r="I1659" s="6" t="s">
        <v>510</v>
      </c>
      <c r="J1659" s="6" t="s">
        <v>806</v>
      </c>
      <c r="K1659" s="6" t="s">
        <v>278</v>
      </c>
      <c r="L1659" s="6" t="s">
        <v>168</v>
      </c>
      <c r="M1659" s="43"/>
      <c r="N1659" s="44" t="s">
        <v>1979</v>
      </c>
      <c r="O1659" s="39">
        <v>45576.708333333299</v>
      </c>
      <c r="P1659" s="39">
        <v>45576.708333333299</v>
      </c>
      <c r="Q1659" s="6">
        <v>0</v>
      </c>
      <c r="R1659" s="6">
        <v>0</v>
      </c>
      <c r="S1659" s="45" t="e">
        <f>_xlfn.CONCAT(#REF!,TRIM(tbl_PV_Milestones[[#This Row],[Milestone Description]]))</f>
        <v>#REF!</v>
      </c>
      <c r="T1659" s="84" t="str">
        <f>IF(COUNTIF(tbl_PV_Milestones[UID],tbl_PV_Milestones[[#This Row],[UID]])&gt;1,"Duplicate","")</f>
        <v>Duplicate</v>
      </c>
      <c r="U1659" s="42" t="str">
        <f>_xlfn.XLOOKUP(tbl_PV_Milestones[[#This Row],[Work ID]],tbl_PV_Meta[Work ID '#],tbl_PV_Meta[Sub-Portfolio])</f>
        <v>Sub-Portfolio 4</v>
      </c>
      <c r="V1659" s="41">
        <f>IF(MONTH(tbl_PV_Milestones[[#This Row],[Baseline Date]])&lt;7,YEAR(tbl_PV_Milestones[[#This Row],[Baseline Date]]),YEAR(tbl_PV_Milestones[[#This Row],[Baseline Date]])+1)</f>
        <v>2025</v>
      </c>
      <c r="W1659" s="41">
        <f>IF(MONTH(tbl_PV_Milestones[[#This Row],[Actual/Schedule Finish]])&lt;7,YEAR(tbl_PV_Milestones[[#This Row],[Actual/Schedule Finish]]),YEAR(tbl_PV_Milestones[[#This Row],[Actual/Schedule Finish]])+1)</f>
        <v>2025</v>
      </c>
      <c r="X1659" s="41" t="str">
        <f>IF(OR(tbl_PV_Milestones[[#This Row],[Project Status]]="Completed",tbl_PV_Milestones[[#This Row],[Project Status]]="Assumed Completed"),"Yes","No")</f>
        <v>Yes</v>
      </c>
      <c r="Y1659" s="41">
        <f>IF(tbl_PV_Milestones[[#This Row],[Baseline Date]]="",1,0)</f>
        <v>0</v>
      </c>
      <c r="Z1659" s="41">
        <f>IF(tbl_PV_Milestones[[#This Row],[Baseline Date]]&lt;PV_Meta!$B$7,1,0)</f>
        <v>1</v>
      </c>
      <c r="AA1659" s="41">
        <f>IF(tbl_PV_Milestones[[#This Row],[Complete]]="Yes",1,0)</f>
        <v>1</v>
      </c>
      <c r="AB1659" s="41">
        <f>IF(AND(tbl_PV_Milestones[[#This Row],[BL FY]]=2025,tbl_PV_Milestones[[#This Row],[Baseline Date]]&lt;PV_Meta!$B$7),1,0)</f>
        <v>1</v>
      </c>
      <c r="AC1659" s="41">
        <f>IF(AND(tbl_PV_Milestones[[#This Row],[Planned YTD]]=1,tbl_PV_Milestones[[#This Row],[Complete]]="Yes"),1,0)</f>
        <v>1</v>
      </c>
      <c r="AD1659" s="41">
        <f>IF(AND(tbl_PV_Milestones[[#This Row],[Actual/Schedule Finish]]&lt;PV_Meta!$B$7,tbl_PV_Milestones[[#This Row],[Complete]]="No",tbl_PV_Milestones[[#This Row],[Project Status]]&lt;&gt;"On Hold"),1,0)</f>
        <v>0</v>
      </c>
      <c r="AE1659" s="41">
        <f>IF(AND(tbl_PV_Milestones[[#This Row],[Actual/Schedule Finish]]&gt;tbl_PV_Milestones[[#This Row],[Baseline Date]],tbl_PV_Milestones[[#This Row],[Complete]]="No",tbl_PV_Milestones[[#This Row],[Project Status]]&lt;&gt;"On Hold",tbl_PV_Milestones[[#This Row],[Overdue]]=0,tbl_PV_Milestones[[#This Row],[To be Baselined]]&lt;&gt;1),1,0)</f>
        <v>0</v>
      </c>
      <c r="AF1659" s="41">
        <f>IF(AND(tbl_PV_Milestones[[#This Row],[BL FY]]=2025,tbl_PV_Milestones[[#This Row],[Finish FY]]&gt;2025),1,0)</f>
        <v>0</v>
      </c>
      <c r="AG1659" s="56" t="str">
        <f>_xlfn.XLOOKUP(tbl_PV_Milestones[[#This Row],[Work ID]],tbl_PV_Meta[Work ID '#],tbl_PV_Meta[Project Manager/Owner],,0)</f>
        <v>Project Manager 14</v>
      </c>
      <c r="AH1659" s="6"/>
    </row>
    <row r="1660" spans="4:34" x14ac:dyDescent="0.25">
      <c r="D1660" s="6" t="s">
        <v>806</v>
      </c>
      <c r="E1660" s="6" t="s">
        <v>503</v>
      </c>
      <c r="F1660" s="6" t="s">
        <v>1774</v>
      </c>
      <c r="G1660" s="6" t="s">
        <v>535</v>
      </c>
      <c r="H1660" s="6" t="s">
        <v>505</v>
      </c>
      <c r="I1660" s="6" t="s">
        <v>510</v>
      </c>
      <c r="J1660" s="6" t="s">
        <v>806</v>
      </c>
      <c r="K1660" s="6" t="s">
        <v>278</v>
      </c>
      <c r="L1660" s="6" t="s">
        <v>168</v>
      </c>
      <c r="M1660" s="43"/>
      <c r="N1660" s="44" t="s">
        <v>1979</v>
      </c>
      <c r="O1660" s="39">
        <v>45579.708333333299</v>
      </c>
      <c r="P1660" s="39">
        <v>45579.708333333299</v>
      </c>
      <c r="Q1660" s="6">
        <v>0</v>
      </c>
      <c r="R1660" s="6">
        <v>0</v>
      </c>
      <c r="S1660" s="45" t="e">
        <f>_xlfn.CONCAT(#REF!,TRIM(tbl_PV_Milestones[[#This Row],[Milestone Description]]))</f>
        <v>#REF!</v>
      </c>
      <c r="T1660" s="84" t="str">
        <f>IF(COUNTIF(tbl_PV_Milestones[UID],tbl_PV_Milestones[[#This Row],[UID]])&gt;1,"Duplicate","")</f>
        <v>Duplicate</v>
      </c>
      <c r="U1660" s="42" t="str">
        <f>_xlfn.XLOOKUP(tbl_PV_Milestones[[#This Row],[Work ID]],tbl_PV_Meta[Work ID '#],tbl_PV_Meta[Sub-Portfolio])</f>
        <v>Sub-Portfolio 4</v>
      </c>
      <c r="V1660" s="41">
        <f>IF(MONTH(tbl_PV_Milestones[[#This Row],[Baseline Date]])&lt;7,YEAR(tbl_PV_Milestones[[#This Row],[Baseline Date]]),YEAR(tbl_PV_Milestones[[#This Row],[Baseline Date]])+1)</f>
        <v>2025</v>
      </c>
      <c r="W1660" s="41">
        <f>IF(MONTH(tbl_PV_Milestones[[#This Row],[Actual/Schedule Finish]])&lt;7,YEAR(tbl_PV_Milestones[[#This Row],[Actual/Schedule Finish]]),YEAR(tbl_PV_Milestones[[#This Row],[Actual/Schedule Finish]])+1)</f>
        <v>2025</v>
      </c>
      <c r="X1660" s="41" t="str">
        <f>IF(OR(tbl_PV_Milestones[[#This Row],[Project Status]]="Completed",tbl_PV_Milestones[[#This Row],[Project Status]]="Assumed Completed"),"Yes","No")</f>
        <v>Yes</v>
      </c>
      <c r="Y1660" s="41">
        <f>IF(tbl_PV_Milestones[[#This Row],[Baseline Date]]="",1,0)</f>
        <v>0</v>
      </c>
      <c r="Z1660" s="41">
        <f>IF(tbl_PV_Milestones[[#This Row],[Baseline Date]]&lt;PV_Meta!$B$7,1,0)</f>
        <v>1</v>
      </c>
      <c r="AA1660" s="41">
        <f>IF(tbl_PV_Milestones[[#This Row],[Complete]]="Yes",1,0)</f>
        <v>1</v>
      </c>
      <c r="AB1660" s="41">
        <f>IF(AND(tbl_PV_Milestones[[#This Row],[BL FY]]=2025,tbl_PV_Milestones[[#This Row],[Baseline Date]]&lt;PV_Meta!$B$7),1,0)</f>
        <v>1</v>
      </c>
      <c r="AC1660" s="41">
        <f>IF(AND(tbl_PV_Milestones[[#This Row],[Planned YTD]]=1,tbl_PV_Milestones[[#This Row],[Complete]]="Yes"),1,0)</f>
        <v>1</v>
      </c>
      <c r="AD1660" s="41">
        <f>IF(AND(tbl_PV_Milestones[[#This Row],[Actual/Schedule Finish]]&lt;PV_Meta!$B$7,tbl_PV_Milestones[[#This Row],[Complete]]="No",tbl_PV_Milestones[[#This Row],[Project Status]]&lt;&gt;"On Hold"),1,0)</f>
        <v>0</v>
      </c>
      <c r="AE1660" s="41">
        <f>IF(AND(tbl_PV_Milestones[[#This Row],[Actual/Schedule Finish]]&gt;tbl_PV_Milestones[[#This Row],[Baseline Date]],tbl_PV_Milestones[[#This Row],[Complete]]="No",tbl_PV_Milestones[[#This Row],[Project Status]]&lt;&gt;"On Hold",tbl_PV_Milestones[[#This Row],[Overdue]]=0,tbl_PV_Milestones[[#This Row],[To be Baselined]]&lt;&gt;1),1,0)</f>
        <v>0</v>
      </c>
      <c r="AF1660" s="41">
        <f>IF(AND(tbl_PV_Milestones[[#This Row],[BL FY]]=2025,tbl_PV_Milestones[[#This Row],[Finish FY]]&gt;2025),1,0)</f>
        <v>0</v>
      </c>
      <c r="AG1660" s="56" t="str">
        <f>_xlfn.XLOOKUP(tbl_PV_Milestones[[#This Row],[Work ID]],tbl_PV_Meta[Work ID '#],tbl_PV_Meta[Project Manager/Owner],,0)</f>
        <v>Project Manager 14</v>
      </c>
      <c r="AH1660" s="6"/>
    </row>
    <row r="1661" spans="4:34" x14ac:dyDescent="0.25">
      <c r="D1661" s="6" t="s">
        <v>806</v>
      </c>
      <c r="E1661" s="6" t="s">
        <v>503</v>
      </c>
      <c r="F1661" s="6" t="s">
        <v>1774</v>
      </c>
      <c r="G1661" s="6" t="s">
        <v>536</v>
      </c>
      <c r="H1661" s="6" t="s">
        <v>505</v>
      </c>
      <c r="I1661" s="6" t="s">
        <v>510</v>
      </c>
      <c r="J1661" s="6" t="s">
        <v>806</v>
      </c>
      <c r="K1661" s="6" t="s">
        <v>278</v>
      </c>
      <c r="L1661" s="6" t="s">
        <v>168</v>
      </c>
      <c r="M1661" s="43"/>
      <c r="N1661" s="44" t="s">
        <v>1979</v>
      </c>
      <c r="O1661" s="39">
        <v>45602.708333333299</v>
      </c>
      <c r="P1661" s="39">
        <v>45602.708333333299</v>
      </c>
      <c r="Q1661" s="6">
        <v>0</v>
      </c>
      <c r="R1661" s="6">
        <v>0</v>
      </c>
      <c r="S1661" s="45" t="e">
        <f>_xlfn.CONCAT(#REF!,TRIM(tbl_PV_Milestones[[#This Row],[Milestone Description]]))</f>
        <v>#REF!</v>
      </c>
      <c r="T1661" s="84" t="str">
        <f>IF(COUNTIF(tbl_PV_Milestones[UID],tbl_PV_Milestones[[#This Row],[UID]])&gt;1,"Duplicate","")</f>
        <v>Duplicate</v>
      </c>
      <c r="U1661" s="42" t="str">
        <f>_xlfn.XLOOKUP(tbl_PV_Milestones[[#This Row],[Work ID]],tbl_PV_Meta[Work ID '#],tbl_PV_Meta[Sub-Portfolio])</f>
        <v>Sub-Portfolio 4</v>
      </c>
      <c r="V1661" s="41">
        <f>IF(MONTH(tbl_PV_Milestones[[#This Row],[Baseline Date]])&lt;7,YEAR(tbl_PV_Milestones[[#This Row],[Baseline Date]]),YEAR(tbl_PV_Milestones[[#This Row],[Baseline Date]])+1)</f>
        <v>2025</v>
      </c>
      <c r="W1661" s="41">
        <f>IF(MONTH(tbl_PV_Milestones[[#This Row],[Actual/Schedule Finish]])&lt;7,YEAR(tbl_PV_Milestones[[#This Row],[Actual/Schedule Finish]]),YEAR(tbl_PV_Milestones[[#This Row],[Actual/Schedule Finish]])+1)</f>
        <v>2025</v>
      </c>
      <c r="X1661" s="41" t="str">
        <f>IF(OR(tbl_PV_Milestones[[#This Row],[Project Status]]="Completed",tbl_PV_Milestones[[#This Row],[Project Status]]="Assumed Completed"),"Yes","No")</f>
        <v>Yes</v>
      </c>
      <c r="Y1661" s="41">
        <f>IF(tbl_PV_Milestones[[#This Row],[Baseline Date]]="",1,0)</f>
        <v>0</v>
      </c>
      <c r="Z1661" s="41">
        <f>IF(tbl_PV_Milestones[[#This Row],[Baseline Date]]&lt;PV_Meta!$B$7,1,0)</f>
        <v>1</v>
      </c>
      <c r="AA1661" s="41">
        <f>IF(tbl_PV_Milestones[[#This Row],[Complete]]="Yes",1,0)</f>
        <v>1</v>
      </c>
      <c r="AB1661" s="41">
        <f>IF(AND(tbl_PV_Milestones[[#This Row],[BL FY]]=2025,tbl_PV_Milestones[[#This Row],[Baseline Date]]&lt;PV_Meta!$B$7),1,0)</f>
        <v>1</v>
      </c>
      <c r="AC1661" s="41">
        <f>IF(AND(tbl_PV_Milestones[[#This Row],[Planned YTD]]=1,tbl_PV_Milestones[[#This Row],[Complete]]="Yes"),1,0)</f>
        <v>1</v>
      </c>
      <c r="AD1661" s="41">
        <f>IF(AND(tbl_PV_Milestones[[#This Row],[Actual/Schedule Finish]]&lt;PV_Meta!$B$7,tbl_PV_Milestones[[#This Row],[Complete]]="No",tbl_PV_Milestones[[#This Row],[Project Status]]&lt;&gt;"On Hold"),1,0)</f>
        <v>0</v>
      </c>
      <c r="AE1661" s="41">
        <f>IF(AND(tbl_PV_Milestones[[#This Row],[Actual/Schedule Finish]]&gt;tbl_PV_Milestones[[#This Row],[Baseline Date]],tbl_PV_Milestones[[#This Row],[Complete]]="No",tbl_PV_Milestones[[#This Row],[Project Status]]&lt;&gt;"On Hold",tbl_PV_Milestones[[#This Row],[Overdue]]=0,tbl_PV_Milestones[[#This Row],[To be Baselined]]&lt;&gt;1),1,0)</f>
        <v>0</v>
      </c>
      <c r="AF1661" s="41">
        <f>IF(AND(tbl_PV_Milestones[[#This Row],[BL FY]]=2025,tbl_PV_Milestones[[#This Row],[Finish FY]]&gt;2025),1,0)</f>
        <v>0</v>
      </c>
      <c r="AG1661" s="56" t="str">
        <f>_xlfn.XLOOKUP(tbl_PV_Milestones[[#This Row],[Work ID]],tbl_PV_Meta[Work ID '#],tbl_PV_Meta[Project Manager/Owner],,0)</f>
        <v>Project Manager 14</v>
      </c>
      <c r="AH1661" s="6"/>
    </row>
    <row r="1662" spans="4:34" x14ac:dyDescent="0.25">
      <c r="D1662" s="6" t="s">
        <v>806</v>
      </c>
      <c r="E1662" s="6" t="s">
        <v>503</v>
      </c>
      <c r="F1662" s="6" t="s">
        <v>1774</v>
      </c>
      <c r="G1662" s="6" t="s">
        <v>538</v>
      </c>
      <c r="H1662" s="6" t="s">
        <v>505</v>
      </c>
      <c r="I1662" s="6" t="s">
        <v>510</v>
      </c>
      <c r="J1662" s="6" t="s">
        <v>806</v>
      </c>
      <c r="K1662" s="6" t="s">
        <v>278</v>
      </c>
      <c r="L1662" s="6" t="s">
        <v>168</v>
      </c>
      <c r="M1662" s="43"/>
      <c r="N1662" s="44" t="s">
        <v>1979</v>
      </c>
      <c r="O1662" s="39">
        <v>45579.708333333299</v>
      </c>
      <c r="P1662" s="39">
        <v>45579.708333333299</v>
      </c>
      <c r="Q1662" s="6">
        <v>0</v>
      </c>
      <c r="R1662" s="6">
        <v>0</v>
      </c>
      <c r="S1662" s="45" t="e">
        <f>_xlfn.CONCAT(#REF!,TRIM(tbl_PV_Milestones[[#This Row],[Milestone Description]]))</f>
        <v>#REF!</v>
      </c>
      <c r="T1662" s="84" t="str">
        <f>IF(COUNTIF(tbl_PV_Milestones[UID],tbl_PV_Milestones[[#This Row],[UID]])&gt;1,"Duplicate","")</f>
        <v>Duplicate</v>
      </c>
      <c r="U1662" s="42" t="str">
        <f>_xlfn.XLOOKUP(tbl_PV_Milestones[[#This Row],[Work ID]],tbl_PV_Meta[Work ID '#],tbl_PV_Meta[Sub-Portfolio])</f>
        <v>Sub-Portfolio 4</v>
      </c>
      <c r="V1662" s="41">
        <f>IF(MONTH(tbl_PV_Milestones[[#This Row],[Baseline Date]])&lt;7,YEAR(tbl_PV_Milestones[[#This Row],[Baseline Date]]),YEAR(tbl_PV_Milestones[[#This Row],[Baseline Date]])+1)</f>
        <v>2025</v>
      </c>
      <c r="W1662" s="41">
        <f>IF(MONTH(tbl_PV_Milestones[[#This Row],[Actual/Schedule Finish]])&lt;7,YEAR(tbl_PV_Milestones[[#This Row],[Actual/Schedule Finish]]),YEAR(tbl_PV_Milestones[[#This Row],[Actual/Schedule Finish]])+1)</f>
        <v>2025</v>
      </c>
      <c r="X1662" s="41" t="str">
        <f>IF(OR(tbl_PV_Milestones[[#This Row],[Project Status]]="Completed",tbl_PV_Milestones[[#This Row],[Project Status]]="Assumed Completed"),"Yes","No")</f>
        <v>Yes</v>
      </c>
      <c r="Y1662" s="41">
        <f>IF(tbl_PV_Milestones[[#This Row],[Baseline Date]]="",1,0)</f>
        <v>0</v>
      </c>
      <c r="Z1662" s="41">
        <f>IF(tbl_PV_Milestones[[#This Row],[Baseline Date]]&lt;PV_Meta!$B$7,1,0)</f>
        <v>1</v>
      </c>
      <c r="AA1662" s="41">
        <f>IF(tbl_PV_Milestones[[#This Row],[Complete]]="Yes",1,0)</f>
        <v>1</v>
      </c>
      <c r="AB1662" s="41">
        <f>IF(AND(tbl_PV_Milestones[[#This Row],[BL FY]]=2025,tbl_PV_Milestones[[#This Row],[Baseline Date]]&lt;PV_Meta!$B$7),1,0)</f>
        <v>1</v>
      </c>
      <c r="AC1662" s="41">
        <f>IF(AND(tbl_PV_Milestones[[#This Row],[Planned YTD]]=1,tbl_PV_Milestones[[#This Row],[Complete]]="Yes"),1,0)</f>
        <v>1</v>
      </c>
      <c r="AD1662" s="41">
        <f>IF(AND(tbl_PV_Milestones[[#This Row],[Actual/Schedule Finish]]&lt;PV_Meta!$B$7,tbl_PV_Milestones[[#This Row],[Complete]]="No",tbl_PV_Milestones[[#This Row],[Project Status]]&lt;&gt;"On Hold"),1,0)</f>
        <v>0</v>
      </c>
      <c r="AE1662" s="41">
        <f>IF(AND(tbl_PV_Milestones[[#This Row],[Actual/Schedule Finish]]&gt;tbl_PV_Milestones[[#This Row],[Baseline Date]],tbl_PV_Milestones[[#This Row],[Complete]]="No",tbl_PV_Milestones[[#This Row],[Project Status]]&lt;&gt;"On Hold",tbl_PV_Milestones[[#This Row],[Overdue]]=0,tbl_PV_Milestones[[#This Row],[To be Baselined]]&lt;&gt;1),1,0)</f>
        <v>0</v>
      </c>
      <c r="AF1662" s="41">
        <f>IF(AND(tbl_PV_Milestones[[#This Row],[BL FY]]=2025,tbl_PV_Milestones[[#This Row],[Finish FY]]&gt;2025),1,0)</f>
        <v>0</v>
      </c>
      <c r="AG1662" s="56" t="str">
        <f>_xlfn.XLOOKUP(tbl_PV_Milestones[[#This Row],[Work ID]],tbl_PV_Meta[Work ID '#],tbl_PV_Meta[Project Manager/Owner],,0)</f>
        <v>Project Manager 14</v>
      </c>
      <c r="AH1662" s="6"/>
    </row>
    <row r="1663" spans="4:34" x14ac:dyDescent="0.25">
      <c r="D1663" s="6" t="s">
        <v>806</v>
      </c>
      <c r="E1663" s="6" t="s">
        <v>503</v>
      </c>
      <c r="F1663" s="6" t="s">
        <v>1774</v>
      </c>
      <c r="G1663" s="6" t="s">
        <v>542</v>
      </c>
      <c r="H1663" s="6" t="s">
        <v>519</v>
      </c>
      <c r="I1663" s="6" t="s">
        <v>510</v>
      </c>
      <c r="J1663" s="6" t="s">
        <v>806</v>
      </c>
      <c r="K1663" s="6" t="s">
        <v>278</v>
      </c>
      <c r="L1663" s="6" t="s">
        <v>168</v>
      </c>
      <c r="M1663" s="43"/>
      <c r="N1663" s="44" t="s">
        <v>1979</v>
      </c>
      <c r="O1663" s="39">
        <v>45602.708333333299</v>
      </c>
      <c r="P1663" s="39">
        <v>45602.708333333299</v>
      </c>
      <c r="Q1663" s="6">
        <v>0</v>
      </c>
      <c r="R1663" s="6">
        <v>0</v>
      </c>
      <c r="S1663" s="45" t="e">
        <f>_xlfn.CONCAT(#REF!,TRIM(tbl_PV_Milestones[[#This Row],[Milestone Description]]))</f>
        <v>#REF!</v>
      </c>
      <c r="T1663" s="84" t="str">
        <f>IF(COUNTIF(tbl_PV_Milestones[UID],tbl_PV_Milestones[[#This Row],[UID]])&gt;1,"Duplicate","")</f>
        <v>Duplicate</v>
      </c>
      <c r="U1663" s="42" t="str">
        <f>_xlfn.XLOOKUP(tbl_PV_Milestones[[#This Row],[Work ID]],tbl_PV_Meta[Work ID '#],tbl_PV_Meta[Sub-Portfolio])</f>
        <v>Sub-Portfolio 4</v>
      </c>
      <c r="V1663" s="41">
        <f>IF(MONTH(tbl_PV_Milestones[[#This Row],[Baseline Date]])&lt;7,YEAR(tbl_PV_Milestones[[#This Row],[Baseline Date]]),YEAR(tbl_PV_Milestones[[#This Row],[Baseline Date]])+1)</f>
        <v>2025</v>
      </c>
      <c r="W1663" s="41">
        <f>IF(MONTH(tbl_PV_Milestones[[#This Row],[Actual/Schedule Finish]])&lt;7,YEAR(tbl_PV_Milestones[[#This Row],[Actual/Schedule Finish]]),YEAR(tbl_PV_Milestones[[#This Row],[Actual/Schedule Finish]])+1)</f>
        <v>2025</v>
      </c>
      <c r="X1663" s="41" t="str">
        <f>IF(OR(tbl_PV_Milestones[[#This Row],[Project Status]]="Completed",tbl_PV_Milestones[[#This Row],[Project Status]]="Assumed Completed"),"Yes","No")</f>
        <v>Yes</v>
      </c>
      <c r="Y1663" s="41">
        <f>IF(tbl_PV_Milestones[[#This Row],[Baseline Date]]="",1,0)</f>
        <v>0</v>
      </c>
      <c r="Z1663" s="41">
        <f>IF(tbl_PV_Milestones[[#This Row],[Baseline Date]]&lt;PV_Meta!$B$7,1,0)</f>
        <v>1</v>
      </c>
      <c r="AA1663" s="41">
        <f>IF(tbl_PV_Milestones[[#This Row],[Complete]]="Yes",1,0)</f>
        <v>1</v>
      </c>
      <c r="AB1663" s="41">
        <f>IF(AND(tbl_PV_Milestones[[#This Row],[BL FY]]=2025,tbl_PV_Milestones[[#This Row],[Baseline Date]]&lt;PV_Meta!$B$7),1,0)</f>
        <v>1</v>
      </c>
      <c r="AC1663" s="41">
        <f>IF(AND(tbl_PV_Milestones[[#This Row],[Planned YTD]]=1,tbl_PV_Milestones[[#This Row],[Complete]]="Yes"),1,0)</f>
        <v>1</v>
      </c>
      <c r="AD1663" s="41">
        <f>IF(AND(tbl_PV_Milestones[[#This Row],[Actual/Schedule Finish]]&lt;PV_Meta!$B$7,tbl_PV_Milestones[[#This Row],[Complete]]="No",tbl_PV_Milestones[[#This Row],[Project Status]]&lt;&gt;"On Hold"),1,0)</f>
        <v>0</v>
      </c>
      <c r="AE1663" s="41">
        <f>IF(AND(tbl_PV_Milestones[[#This Row],[Actual/Schedule Finish]]&gt;tbl_PV_Milestones[[#This Row],[Baseline Date]],tbl_PV_Milestones[[#This Row],[Complete]]="No",tbl_PV_Milestones[[#This Row],[Project Status]]&lt;&gt;"On Hold",tbl_PV_Milestones[[#This Row],[Overdue]]=0,tbl_PV_Milestones[[#This Row],[To be Baselined]]&lt;&gt;1),1,0)</f>
        <v>0</v>
      </c>
      <c r="AF1663" s="41">
        <f>IF(AND(tbl_PV_Milestones[[#This Row],[BL FY]]=2025,tbl_PV_Milestones[[#This Row],[Finish FY]]&gt;2025),1,0)</f>
        <v>0</v>
      </c>
      <c r="AG1663" s="56" t="str">
        <f>_xlfn.XLOOKUP(tbl_PV_Milestones[[#This Row],[Work ID]],tbl_PV_Meta[Work ID '#],tbl_PV_Meta[Project Manager/Owner],,0)</f>
        <v>Project Manager 14</v>
      </c>
      <c r="AH1663" s="6"/>
    </row>
    <row r="1664" spans="4:34" x14ac:dyDescent="0.25">
      <c r="D1664" s="6" t="s">
        <v>806</v>
      </c>
      <c r="E1664" s="6" t="s">
        <v>503</v>
      </c>
      <c r="F1664" s="6" t="s">
        <v>1774</v>
      </c>
      <c r="G1664" s="6" t="s">
        <v>630</v>
      </c>
      <c r="H1664" s="6" t="s">
        <v>505</v>
      </c>
      <c r="I1664" s="6" t="s">
        <v>522</v>
      </c>
      <c r="J1664" s="6" t="s">
        <v>806</v>
      </c>
      <c r="K1664" s="6" t="s">
        <v>278</v>
      </c>
      <c r="L1664" s="6" t="s">
        <v>168</v>
      </c>
      <c r="M1664" s="43"/>
      <c r="N1664" s="44" t="s">
        <v>1979</v>
      </c>
      <c r="O1664" s="39">
        <v>45534.708333333299</v>
      </c>
      <c r="P1664" s="39">
        <v>45534.708333333299</v>
      </c>
      <c r="Q1664" s="6">
        <v>0</v>
      </c>
      <c r="R1664" s="6">
        <v>0</v>
      </c>
      <c r="S1664" s="45" t="e">
        <f>_xlfn.CONCAT(#REF!,TRIM(tbl_PV_Milestones[[#This Row],[Milestone Description]]))</f>
        <v>#REF!</v>
      </c>
      <c r="T1664" s="84" t="str">
        <f>IF(COUNTIF(tbl_PV_Milestones[UID],tbl_PV_Milestones[[#This Row],[UID]])&gt;1,"Duplicate","")</f>
        <v>Duplicate</v>
      </c>
      <c r="U1664" s="42" t="str">
        <f>_xlfn.XLOOKUP(tbl_PV_Milestones[[#This Row],[Work ID]],tbl_PV_Meta[Work ID '#],tbl_PV_Meta[Sub-Portfolio])</f>
        <v>Sub-Portfolio 4</v>
      </c>
      <c r="V1664" s="41">
        <f>IF(MONTH(tbl_PV_Milestones[[#This Row],[Baseline Date]])&lt;7,YEAR(tbl_PV_Milestones[[#This Row],[Baseline Date]]),YEAR(tbl_PV_Milestones[[#This Row],[Baseline Date]])+1)</f>
        <v>2025</v>
      </c>
      <c r="W1664" s="41">
        <f>IF(MONTH(tbl_PV_Milestones[[#This Row],[Actual/Schedule Finish]])&lt;7,YEAR(tbl_PV_Milestones[[#This Row],[Actual/Schedule Finish]]),YEAR(tbl_PV_Milestones[[#This Row],[Actual/Schedule Finish]])+1)</f>
        <v>2025</v>
      </c>
      <c r="X1664" s="41" t="str">
        <f>IF(OR(tbl_PV_Milestones[[#This Row],[Project Status]]="Completed",tbl_PV_Milestones[[#This Row],[Project Status]]="Assumed Completed"),"Yes","No")</f>
        <v>Yes</v>
      </c>
      <c r="Y1664" s="41">
        <f>IF(tbl_PV_Milestones[[#This Row],[Baseline Date]]="",1,0)</f>
        <v>0</v>
      </c>
      <c r="Z1664" s="41">
        <f>IF(tbl_PV_Milestones[[#This Row],[Baseline Date]]&lt;PV_Meta!$B$7,1,0)</f>
        <v>1</v>
      </c>
      <c r="AA1664" s="41">
        <f>IF(tbl_PV_Milestones[[#This Row],[Complete]]="Yes",1,0)</f>
        <v>1</v>
      </c>
      <c r="AB1664" s="41">
        <f>IF(AND(tbl_PV_Milestones[[#This Row],[BL FY]]=2025,tbl_PV_Milestones[[#This Row],[Baseline Date]]&lt;PV_Meta!$B$7),1,0)</f>
        <v>1</v>
      </c>
      <c r="AC1664" s="41">
        <f>IF(AND(tbl_PV_Milestones[[#This Row],[Planned YTD]]=1,tbl_PV_Milestones[[#This Row],[Complete]]="Yes"),1,0)</f>
        <v>1</v>
      </c>
      <c r="AD1664" s="41">
        <f>IF(AND(tbl_PV_Milestones[[#This Row],[Actual/Schedule Finish]]&lt;PV_Meta!$B$7,tbl_PV_Milestones[[#This Row],[Complete]]="No",tbl_PV_Milestones[[#This Row],[Project Status]]&lt;&gt;"On Hold"),1,0)</f>
        <v>0</v>
      </c>
      <c r="AE1664" s="41">
        <f>IF(AND(tbl_PV_Milestones[[#This Row],[Actual/Schedule Finish]]&gt;tbl_PV_Milestones[[#This Row],[Baseline Date]],tbl_PV_Milestones[[#This Row],[Complete]]="No",tbl_PV_Milestones[[#This Row],[Project Status]]&lt;&gt;"On Hold",tbl_PV_Milestones[[#This Row],[Overdue]]=0,tbl_PV_Milestones[[#This Row],[To be Baselined]]&lt;&gt;1),1,0)</f>
        <v>0</v>
      </c>
      <c r="AF1664" s="41">
        <f>IF(AND(tbl_PV_Milestones[[#This Row],[BL FY]]=2025,tbl_PV_Milestones[[#This Row],[Finish FY]]&gt;2025),1,0)</f>
        <v>0</v>
      </c>
      <c r="AG1664" s="56" t="str">
        <f>_xlfn.XLOOKUP(tbl_PV_Milestones[[#This Row],[Work ID]],tbl_PV_Meta[Work ID '#],tbl_PV_Meta[Project Manager/Owner],,0)</f>
        <v>Project Manager 14</v>
      </c>
      <c r="AH1664" s="6"/>
    </row>
    <row r="1665" spans="4:34" x14ac:dyDescent="0.25">
      <c r="D1665" s="6" t="s">
        <v>806</v>
      </c>
      <c r="E1665" s="6" t="s">
        <v>503</v>
      </c>
      <c r="F1665" s="6" t="s">
        <v>1774</v>
      </c>
      <c r="G1665" s="6" t="s">
        <v>521</v>
      </c>
      <c r="H1665" s="6" t="s">
        <v>505</v>
      </c>
      <c r="I1665" s="6" t="s">
        <v>522</v>
      </c>
      <c r="J1665" s="6" t="s">
        <v>806</v>
      </c>
      <c r="K1665" s="6" t="s">
        <v>278</v>
      </c>
      <c r="L1665" s="6" t="s">
        <v>168</v>
      </c>
      <c r="M1665" s="43"/>
      <c r="N1665" s="44" t="s">
        <v>1979</v>
      </c>
      <c r="O1665" s="39">
        <v>45534.708333333299</v>
      </c>
      <c r="P1665" s="39">
        <v>45534.708333333299</v>
      </c>
      <c r="Q1665" s="6">
        <v>0</v>
      </c>
      <c r="R1665" s="6">
        <v>0</v>
      </c>
      <c r="S1665" s="45" t="e">
        <f>_xlfn.CONCAT(#REF!,TRIM(tbl_PV_Milestones[[#This Row],[Milestone Description]]))</f>
        <v>#REF!</v>
      </c>
      <c r="T1665" s="84" t="str">
        <f>IF(COUNTIF(tbl_PV_Milestones[UID],tbl_PV_Milestones[[#This Row],[UID]])&gt;1,"Duplicate","")</f>
        <v>Duplicate</v>
      </c>
      <c r="U1665" s="42" t="str">
        <f>_xlfn.XLOOKUP(tbl_PV_Milestones[[#This Row],[Work ID]],tbl_PV_Meta[Work ID '#],tbl_PV_Meta[Sub-Portfolio])</f>
        <v>Sub-Portfolio 4</v>
      </c>
      <c r="V1665" s="41">
        <f>IF(MONTH(tbl_PV_Milestones[[#This Row],[Baseline Date]])&lt;7,YEAR(tbl_PV_Milestones[[#This Row],[Baseline Date]]),YEAR(tbl_PV_Milestones[[#This Row],[Baseline Date]])+1)</f>
        <v>2025</v>
      </c>
      <c r="W1665" s="41">
        <f>IF(MONTH(tbl_PV_Milestones[[#This Row],[Actual/Schedule Finish]])&lt;7,YEAR(tbl_PV_Milestones[[#This Row],[Actual/Schedule Finish]]),YEAR(tbl_PV_Milestones[[#This Row],[Actual/Schedule Finish]])+1)</f>
        <v>2025</v>
      </c>
      <c r="X1665" s="41" t="str">
        <f>IF(OR(tbl_PV_Milestones[[#This Row],[Project Status]]="Completed",tbl_PV_Milestones[[#This Row],[Project Status]]="Assumed Completed"),"Yes","No")</f>
        <v>Yes</v>
      </c>
      <c r="Y1665" s="41">
        <f>IF(tbl_PV_Milestones[[#This Row],[Baseline Date]]="",1,0)</f>
        <v>0</v>
      </c>
      <c r="Z1665" s="41">
        <f>IF(tbl_PV_Milestones[[#This Row],[Baseline Date]]&lt;PV_Meta!$B$7,1,0)</f>
        <v>1</v>
      </c>
      <c r="AA1665" s="41">
        <f>IF(tbl_PV_Milestones[[#This Row],[Complete]]="Yes",1,0)</f>
        <v>1</v>
      </c>
      <c r="AB1665" s="41">
        <f>IF(AND(tbl_PV_Milestones[[#This Row],[BL FY]]=2025,tbl_PV_Milestones[[#This Row],[Baseline Date]]&lt;PV_Meta!$B$7),1,0)</f>
        <v>1</v>
      </c>
      <c r="AC1665" s="41">
        <f>IF(AND(tbl_PV_Milestones[[#This Row],[Planned YTD]]=1,tbl_PV_Milestones[[#This Row],[Complete]]="Yes"),1,0)</f>
        <v>1</v>
      </c>
      <c r="AD1665" s="41">
        <f>IF(AND(tbl_PV_Milestones[[#This Row],[Actual/Schedule Finish]]&lt;PV_Meta!$B$7,tbl_PV_Milestones[[#This Row],[Complete]]="No",tbl_PV_Milestones[[#This Row],[Project Status]]&lt;&gt;"On Hold"),1,0)</f>
        <v>0</v>
      </c>
      <c r="AE1665" s="41">
        <f>IF(AND(tbl_PV_Milestones[[#This Row],[Actual/Schedule Finish]]&gt;tbl_PV_Milestones[[#This Row],[Baseline Date]],tbl_PV_Milestones[[#This Row],[Complete]]="No",tbl_PV_Milestones[[#This Row],[Project Status]]&lt;&gt;"On Hold",tbl_PV_Milestones[[#This Row],[Overdue]]=0,tbl_PV_Milestones[[#This Row],[To be Baselined]]&lt;&gt;1),1,0)</f>
        <v>0</v>
      </c>
      <c r="AF1665" s="41">
        <f>IF(AND(tbl_PV_Milestones[[#This Row],[BL FY]]=2025,tbl_PV_Milestones[[#This Row],[Finish FY]]&gt;2025),1,0)</f>
        <v>0</v>
      </c>
      <c r="AG1665" s="56" t="str">
        <f>_xlfn.XLOOKUP(tbl_PV_Milestones[[#This Row],[Work ID]],tbl_PV_Meta[Work ID '#],tbl_PV_Meta[Project Manager/Owner],,0)</f>
        <v>Project Manager 14</v>
      </c>
      <c r="AH1665" s="6"/>
    </row>
    <row r="1666" spans="4:34" x14ac:dyDescent="0.25">
      <c r="D1666" s="6" t="s">
        <v>806</v>
      </c>
      <c r="E1666" s="6" t="s">
        <v>503</v>
      </c>
      <c r="F1666" s="6" t="s">
        <v>1750</v>
      </c>
      <c r="G1666" s="6" t="s">
        <v>552</v>
      </c>
      <c r="H1666" s="6" t="s">
        <v>505</v>
      </c>
      <c r="I1666" s="6" t="s">
        <v>510</v>
      </c>
      <c r="J1666" s="6" t="s">
        <v>806</v>
      </c>
      <c r="K1666" s="6" t="s">
        <v>36</v>
      </c>
      <c r="L1666" s="6" t="s">
        <v>48</v>
      </c>
      <c r="M1666" s="43"/>
      <c r="N1666" s="44" t="s">
        <v>1979</v>
      </c>
      <c r="O1666" s="39">
        <v>45686.708333333299</v>
      </c>
      <c r="P1666" s="39">
        <v>45686.708333333299</v>
      </c>
      <c r="Q1666" s="6">
        <v>0</v>
      </c>
      <c r="R1666" s="6">
        <v>0</v>
      </c>
      <c r="S1666" s="45" t="e">
        <f>_xlfn.CONCAT(#REF!,TRIM(tbl_PV_Milestones[[#This Row],[Milestone Description]]))</f>
        <v>#REF!</v>
      </c>
      <c r="T1666" s="84" t="str">
        <f>IF(COUNTIF(tbl_PV_Milestones[UID],tbl_PV_Milestones[[#This Row],[UID]])&gt;1,"Duplicate","")</f>
        <v>Duplicate</v>
      </c>
      <c r="U1666" s="42" t="str">
        <f>_xlfn.XLOOKUP(tbl_PV_Milestones[[#This Row],[Work ID]],tbl_PV_Meta[Work ID '#],tbl_PV_Meta[Sub-Portfolio])</f>
        <v>Sub-Portfolio 8</v>
      </c>
      <c r="V1666" s="41">
        <f>IF(MONTH(tbl_PV_Milestones[[#This Row],[Baseline Date]])&lt;7,YEAR(tbl_PV_Milestones[[#This Row],[Baseline Date]]),YEAR(tbl_PV_Milestones[[#This Row],[Baseline Date]])+1)</f>
        <v>2025</v>
      </c>
      <c r="W1666" s="41">
        <f>IF(MONTH(tbl_PV_Milestones[[#This Row],[Actual/Schedule Finish]])&lt;7,YEAR(tbl_PV_Milestones[[#This Row],[Actual/Schedule Finish]]),YEAR(tbl_PV_Milestones[[#This Row],[Actual/Schedule Finish]])+1)</f>
        <v>2025</v>
      </c>
      <c r="X1666" s="41" t="str">
        <f>IF(OR(tbl_PV_Milestones[[#This Row],[Project Status]]="Completed",tbl_PV_Milestones[[#This Row],[Project Status]]="Assumed Completed"),"Yes","No")</f>
        <v>Yes</v>
      </c>
      <c r="Y1666" s="41">
        <f>IF(tbl_PV_Milestones[[#This Row],[Baseline Date]]="",1,0)</f>
        <v>0</v>
      </c>
      <c r="Z1666" s="41">
        <f>IF(tbl_PV_Milestones[[#This Row],[Baseline Date]]&lt;PV_Meta!$B$7,1,0)</f>
        <v>1</v>
      </c>
      <c r="AA1666" s="41">
        <f>IF(tbl_PV_Milestones[[#This Row],[Complete]]="Yes",1,0)</f>
        <v>1</v>
      </c>
      <c r="AB1666" s="41">
        <f>IF(AND(tbl_PV_Milestones[[#This Row],[BL FY]]=2025,tbl_PV_Milestones[[#This Row],[Baseline Date]]&lt;PV_Meta!$B$7),1,0)</f>
        <v>1</v>
      </c>
      <c r="AC1666" s="41">
        <f>IF(AND(tbl_PV_Milestones[[#This Row],[Planned YTD]]=1,tbl_PV_Milestones[[#This Row],[Complete]]="Yes"),1,0)</f>
        <v>1</v>
      </c>
      <c r="AD1666" s="41">
        <f>IF(AND(tbl_PV_Milestones[[#This Row],[Actual/Schedule Finish]]&lt;PV_Meta!$B$7,tbl_PV_Milestones[[#This Row],[Complete]]="No",tbl_PV_Milestones[[#This Row],[Project Status]]&lt;&gt;"On Hold"),1,0)</f>
        <v>0</v>
      </c>
      <c r="AE1666" s="41">
        <f>IF(AND(tbl_PV_Milestones[[#This Row],[Actual/Schedule Finish]]&gt;tbl_PV_Milestones[[#This Row],[Baseline Date]],tbl_PV_Milestones[[#This Row],[Complete]]="No",tbl_PV_Milestones[[#This Row],[Project Status]]&lt;&gt;"On Hold",tbl_PV_Milestones[[#This Row],[Overdue]]=0,tbl_PV_Milestones[[#This Row],[To be Baselined]]&lt;&gt;1),1,0)</f>
        <v>0</v>
      </c>
      <c r="AF1666" s="41">
        <f>IF(AND(tbl_PV_Milestones[[#This Row],[BL FY]]=2025,tbl_PV_Milestones[[#This Row],[Finish FY]]&gt;2025),1,0)</f>
        <v>0</v>
      </c>
      <c r="AG1666" s="56" t="str">
        <f>_xlfn.XLOOKUP(tbl_PV_Milestones[[#This Row],[Work ID]],tbl_PV_Meta[Work ID '#],tbl_PV_Meta[Project Manager/Owner],,0)</f>
        <v>Project Manager 25</v>
      </c>
      <c r="AH1666" s="6"/>
    </row>
    <row r="1667" spans="4:34" x14ac:dyDescent="0.25">
      <c r="D1667" s="6" t="s">
        <v>806</v>
      </c>
      <c r="E1667" s="6" t="s">
        <v>503</v>
      </c>
      <c r="F1667" s="6" t="s">
        <v>1750</v>
      </c>
      <c r="G1667" s="6" t="s">
        <v>557</v>
      </c>
      <c r="H1667" s="6" t="s">
        <v>519</v>
      </c>
      <c r="I1667" s="6" t="s">
        <v>510</v>
      </c>
      <c r="J1667" s="6" t="s">
        <v>806</v>
      </c>
      <c r="K1667" s="6" t="s">
        <v>36</v>
      </c>
      <c r="L1667" s="6" t="s">
        <v>48</v>
      </c>
      <c r="M1667" s="43"/>
      <c r="N1667" s="44" t="s">
        <v>1979</v>
      </c>
      <c r="O1667" s="39">
        <v>45686.708333333299</v>
      </c>
      <c r="P1667" s="39">
        <v>45686.708333333299</v>
      </c>
      <c r="Q1667" s="6">
        <v>0</v>
      </c>
      <c r="R1667" s="6">
        <v>0</v>
      </c>
      <c r="S1667" s="45" t="e">
        <f>_xlfn.CONCAT(#REF!,TRIM(tbl_PV_Milestones[[#This Row],[Milestone Description]]))</f>
        <v>#REF!</v>
      </c>
      <c r="T1667" s="84" t="str">
        <f>IF(COUNTIF(tbl_PV_Milestones[UID],tbl_PV_Milestones[[#This Row],[UID]])&gt;1,"Duplicate","")</f>
        <v>Duplicate</v>
      </c>
      <c r="U1667" s="42" t="str">
        <f>_xlfn.XLOOKUP(tbl_PV_Milestones[[#This Row],[Work ID]],tbl_PV_Meta[Work ID '#],tbl_PV_Meta[Sub-Portfolio])</f>
        <v>Sub-Portfolio 8</v>
      </c>
      <c r="V1667" s="41">
        <f>IF(MONTH(tbl_PV_Milestones[[#This Row],[Baseline Date]])&lt;7,YEAR(tbl_PV_Milestones[[#This Row],[Baseline Date]]),YEAR(tbl_PV_Milestones[[#This Row],[Baseline Date]])+1)</f>
        <v>2025</v>
      </c>
      <c r="W1667" s="41">
        <f>IF(MONTH(tbl_PV_Milestones[[#This Row],[Actual/Schedule Finish]])&lt;7,YEAR(tbl_PV_Milestones[[#This Row],[Actual/Schedule Finish]]),YEAR(tbl_PV_Milestones[[#This Row],[Actual/Schedule Finish]])+1)</f>
        <v>2025</v>
      </c>
      <c r="X1667" s="41" t="str">
        <f>IF(OR(tbl_PV_Milestones[[#This Row],[Project Status]]="Completed",tbl_PV_Milestones[[#This Row],[Project Status]]="Assumed Completed"),"Yes","No")</f>
        <v>Yes</v>
      </c>
      <c r="Y1667" s="41">
        <f>IF(tbl_PV_Milestones[[#This Row],[Baseline Date]]="",1,0)</f>
        <v>0</v>
      </c>
      <c r="Z1667" s="41">
        <f>IF(tbl_PV_Milestones[[#This Row],[Baseline Date]]&lt;PV_Meta!$B$7,1,0)</f>
        <v>1</v>
      </c>
      <c r="AA1667" s="41">
        <f>IF(tbl_PV_Milestones[[#This Row],[Complete]]="Yes",1,0)</f>
        <v>1</v>
      </c>
      <c r="AB1667" s="41">
        <f>IF(AND(tbl_PV_Milestones[[#This Row],[BL FY]]=2025,tbl_PV_Milestones[[#This Row],[Baseline Date]]&lt;PV_Meta!$B$7),1,0)</f>
        <v>1</v>
      </c>
      <c r="AC1667" s="41">
        <f>IF(AND(tbl_PV_Milestones[[#This Row],[Planned YTD]]=1,tbl_PV_Milestones[[#This Row],[Complete]]="Yes"),1,0)</f>
        <v>1</v>
      </c>
      <c r="AD1667" s="41">
        <f>IF(AND(tbl_PV_Milestones[[#This Row],[Actual/Schedule Finish]]&lt;PV_Meta!$B$7,tbl_PV_Milestones[[#This Row],[Complete]]="No",tbl_PV_Milestones[[#This Row],[Project Status]]&lt;&gt;"On Hold"),1,0)</f>
        <v>0</v>
      </c>
      <c r="AE1667" s="41">
        <f>IF(AND(tbl_PV_Milestones[[#This Row],[Actual/Schedule Finish]]&gt;tbl_PV_Milestones[[#This Row],[Baseline Date]],tbl_PV_Milestones[[#This Row],[Complete]]="No",tbl_PV_Milestones[[#This Row],[Project Status]]&lt;&gt;"On Hold",tbl_PV_Milestones[[#This Row],[Overdue]]=0,tbl_PV_Milestones[[#This Row],[To be Baselined]]&lt;&gt;1),1,0)</f>
        <v>0</v>
      </c>
      <c r="AF1667" s="41">
        <f>IF(AND(tbl_PV_Milestones[[#This Row],[BL FY]]=2025,tbl_PV_Milestones[[#This Row],[Finish FY]]&gt;2025),1,0)</f>
        <v>0</v>
      </c>
      <c r="AG1667" s="56" t="str">
        <f>_xlfn.XLOOKUP(tbl_PV_Milestones[[#This Row],[Work ID]],tbl_PV_Meta[Work ID '#],tbl_PV_Meta[Project Manager/Owner],,0)</f>
        <v>Project Manager 25</v>
      </c>
      <c r="AH1667" s="6"/>
    </row>
    <row r="1668" spans="4:34" x14ac:dyDescent="0.25">
      <c r="D1668" s="6" t="s">
        <v>806</v>
      </c>
      <c r="E1668" s="6" t="s">
        <v>503</v>
      </c>
      <c r="F1668" s="6" t="s">
        <v>1750</v>
      </c>
      <c r="G1668" s="6" t="s">
        <v>536</v>
      </c>
      <c r="H1668" s="6" t="s">
        <v>505</v>
      </c>
      <c r="I1668" s="6" t="s">
        <v>510</v>
      </c>
      <c r="J1668" s="6" t="s">
        <v>806</v>
      </c>
      <c r="K1668" s="6" t="s">
        <v>36</v>
      </c>
      <c r="L1668" s="6" t="s">
        <v>48</v>
      </c>
      <c r="M1668" s="43"/>
      <c r="N1668" s="44" t="s">
        <v>1979</v>
      </c>
      <c r="O1668" s="39">
        <v>45747.708333333299</v>
      </c>
      <c r="P1668" s="39">
        <v>45747.708333333299</v>
      </c>
      <c r="Q1668" s="6">
        <v>0</v>
      </c>
      <c r="R1668" s="6">
        <v>0</v>
      </c>
      <c r="S1668" s="45" t="e">
        <f>_xlfn.CONCAT(#REF!,TRIM(tbl_PV_Milestones[[#This Row],[Milestone Description]]))</f>
        <v>#REF!</v>
      </c>
      <c r="T1668" s="84" t="str">
        <f>IF(COUNTIF(tbl_PV_Milestones[UID],tbl_PV_Milestones[[#This Row],[UID]])&gt;1,"Duplicate","")</f>
        <v>Duplicate</v>
      </c>
      <c r="U1668" s="42" t="str">
        <f>_xlfn.XLOOKUP(tbl_PV_Milestones[[#This Row],[Work ID]],tbl_PV_Meta[Work ID '#],tbl_PV_Meta[Sub-Portfolio])</f>
        <v>Sub-Portfolio 8</v>
      </c>
      <c r="V1668" s="41">
        <f>IF(MONTH(tbl_PV_Milestones[[#This Row],[Baseline Date]])&lt;7,YEAR(tbl_PV_Milestones[[#This Row],[Baseline Date]]),YEAR(tbl_PV_Milestones[[#This Row],[Baseline Date]])+1)</f>
        <v>2025</v>
      </c>
      <c r="W1668" s="41">
        <f>IF(MONTH(tbl_PV_Milestones[[#This Row],[Actual/Schedule Finish]])&lt;7,YEAR(tbl_PV_Milestones[[#This Row],[Actual/Schedule Finish]]),YEAR(tbl_PV_Milestones[[#This Row],[Actual/Schedule Finish]])+1)</f>
        <v>2025</v>
      </c>
      <c r="X1668" s="41" t="str">
        <f>IF(OR(tbl_PV_Milestones[[#This Row],[Project Status]]="Completed",tbl_PV_Milestones[[#This Row],[Project Status]]="Assumed Completed"),"Yes","No")</f>
        <v>Yes</v>
      </c>
      <c r="Y1668" s="41">
        <f>IF(tbl_PV_Milestones[[#This Row],[Baseline Date]]="",1,0)</f>
        <v>0</v>
      </c>
      <c r="Z1668" s="41">
        <f>IF(tbl_PV_Milestones[[#This Row],[Baseline Date]]&lt;PV_Meta!$B$7,1,0)</f>
        <v>1</v>
      </c>
      <c r="AA1668" s="41">
        <f>IF(tbl_PV_Milestones[[#This Row],[Complete]]="Yes",1,0)</f>
        <v>1</v>
      </c>
      <c r="AB1668" s="41">
        <f>IF(AND(tbl_PV_Milestones[[#This Row],[BL FY]]=2025,tbl_PV_Milestones[[#This Row],[Baseline Date]]&lt;PV_Meta!$B$7),1,0)</f>
        <v>1</v>
      </c>
      <c r="AC1668" s="41">
        <f>IF(AND(tbl_PV_Milestones[[#This Row],[Planned YTD]]=1,tbl_PV_Milestones[[#This Row],[Complete]]="Yes"),1,0)</f>
        <v>1</v>
      </c>
      <c r="AD1668" s="41">
        <f>IF(AND(tbl_PV_Milestones[[#This Row],[Actual/Schedule Finish]]&lt;PV_Meta!$B$7,tbl_PV_Milestones[[#This Row],[Complete]]="No",tbl_PV_Milestones[[#This Row],[Project Status]]&lt;&gt;"On Hold"),1,0)</f>
        <v>0</v>
      </c>
      <c r="AE1668" s="41">
        <f>IF(AND(tbl_PV_Milestones[[#This Row],[Actual/Schedule Finish]]&gt;tbl_PV_Milestones[[#This Row],[Baseline Date]],tbl_PV_Milestones[[#This Row],[Complete]]="No",tbl_PV_Milestones[[#This Row],[Project Status]]&lt;&gt;"On Hold",tbl_PV_Milestones[[#This Row],[Overdue]]=0,tbl_PV_Milestones[[#This Row],[To be Baselined]]&lt;&gt;1),1,0)</f>
        <v>0</v>
      </c>
      <c r="AF1668" s="41">
        <f>IF(AND(tbl_PV_Milestones[[#This Row],[BL FY]]=2025,tbl_PV_Milestones[[#This Row],[Finish FY]]&gt;2025),1,0)</f>
        <v>0</v>
      </c>
      <c r="AG1668" s="56" t="str">
        <f>_xlfn.XLOOKUP(tbl_PV_Milestones[[#This Row],[Work ID]],tbl_PV_Meta[Work ID '#],tbl_PV_Meta[Project Manager/Owner],,0)</f>
        <v>Project Manager 25</v>
      </c>
      <c r="AH1668" s="6"/>
    </row>
    <row r="1669" spans="4:34" x14ac:dyDescent="0.25">
      <c r="D1669" s="6" t="s">
        <v>806</v>
      </c>
      <c r="E1669" s="6" t="s">
        <v>503</v>
      </c>
      <c r="F1669" s="6" t="s">
        <v>1750</v>
      </c>
      <c r="G1669" s="6" t="s">
        <v>540</v>
      </c>
      <c r="H1669" s="6" t="s">
        <v>505</v>
      </c>
      <c r="I1669" s="6" t="s">
        <v>510</v>
      </c>
      <c r="J1669" s="6" t="s">
        <v>806</v>
      </c>
      <c r="K1669" s="6" t="s">
        <v>36</v>
      </c>
      <c r="L1669" s="6" t="s">
        <v>48</v>
      </c>
      <c r="M1669" s="43"/>
      <c r="N1669" s="44" t="s">
        <v>1979</v>
      </c>
      <c r="O1669" s="39">
        <v>45748.708333333299</v>
      </c>
      <c r="P1669" s="39">
        <v>45748.708333333299</v>
      </c>
      <c r="Q1669" s="6">
        <v>0</v>
      </c>
      <c r="R1669" s="6">
        <v>0</v>
      </c>
      <c r="S1669" s="45" t="e">
        <f>_xlfn.CONCAT(#REF!,TRIM(tbl_PV_Milestones[[#This Row],[Milestone Description]]))</f>
        <v>#REF!</v>
      </c>
      <c r="T1669" s="84" t="str">
        <f>IF(COUNTIF(tbl_PV_Milestones[UID],tbl_PV_Milestones[[#This Row],[UID]])&gt;1,"Duplicate","")</f>
        <v>Duplicate</v>
      </c>
      <c r="U1669" s="42" t="str">
        <f>_xlfn.XLOOKUP(tbl_PV_Milestones[[#This Row],[Work ID]],tbl_PV_Meta[Work ID '#],tbl_PV_Meta[Sub-Portfolio])</f>
        <v>Sub-Portfolio 8</v>
      </c>
      <c r="V1669" s="41">
        <f>IF(MONTH(tbl_PV_Milestones[[#This Row],[Baseline Date]])&lt;7,YEAR(tbl_PV_Milestones[[#This Row],[Baseline Date]]),YEAR(tbl_PV_Milestones[[#This Row],[Baseline Date]])+1)</f>
        <v>2025</v>
      </c>
      <c r="W1669" s="41">
        <f>IF(MONTH(tbl_PV_Milestones[[#This Row],[Actual/Schedule Finish]])&lt;7,YEAR(tbl_PV_Milestones[[#This Row],[Actual/Schedule Finish]]),YEAR(tbl_PV_Milestones[[#This Row],[Actual/Schedule Finish]])+1)</f>
        <v>2025</v>
      </c>
      <c r="X1669" s="41" t="str">
        <f>IF(OR(tbl_PV_Milestones[[#This Row],[Project Status]]="Completed",tbl_PV_Milestones[[#This Row],[Project Status]]="Assumed Completed"),"Yes","No")</f>
        <v>Yes</v>
      </c>
      <c r="Y1669" s="41">
        <f>IF(tbl_PV_Milestones[[#This Row],[Baseline Date]]="",1,0)</f>
        <v>0</v>
      </c>
      <c r="Z1669" s="41">
        <f>IF(tbl_PV_Milestones[[#This Row],[Baseline Date]]&lt;PV_Meta!$B$7,1,0)</f>
        <v>1</v>
      </c>
      <c r="AA1669" s="41">
        <f>IF(tbl_PV_Milestones[[#This Row],[Complete]]="Yes",1,0)</f>
        <v>1</v>
      </c>
      <c r="AB1669" s="41">
        <f>IF(AND(tbl_PV_Milestones[[#This Row],[BL FY]]=2025,tbl_PV_Milestones[[#This Row],[Baseline Date]]&lt;PV_Meta!$B$7),1,0)</f>
        <v>1</v>
      </c>
      <c r="AC1669" s="41">
        <f>IF(AND(tbl_PV_Milestones[[#This Row],[Planned YTD]]=1,tbl_PV_Milestones[[#This Row],[Complete]]="Yes"),1,0)</f>
        <v>1</v>
      </c>
      <c r="AD1669" s="41">
        <f>IF(AND(tbl_PV_Milestones[[#This Row],[Actual/Schedule Finish]]&lt;PV_Meta!$B$7,tbl_PV_Milestones[[#This Row],[Complete]]="No",tbl_PV_Milestones[[#This Row],[Project Status]]&lt;&gt;"On Hold"),1,0)</f>
        <v>0</v>
      </c>
      <c r="AE1669" s="41">
        <f>IF(AND(tbl_PV_Milestones[[#This Row],[Actual/Schedule Finish]]&gt;tbl_PV_Milestones[[#This Row],[Baseline Date]],tbl_PV_Milestones[[#This Row],[Complete]]="No",tbl_PV_Milestones[[#This Row],[Project Status]]&lt;&gt;"On Hold",tbl_PV_Milestones[[#This Row],[Overdue]]=0,tbl_PV_Milestones[[#This Row],[To be Baselined]]&lt;&gt;1),1,0)</f>
        <v>0</v>
      </c>
      <c r="AF1669" s="41">
        <f>IF(AND(tbl_PV_Milestones[[#This Row],[BL FY]]=2025,tbl_PV_Milestones[[#This Row],[Finish FY]]&gt;2025),1,0)</f>
        <v>0</v>
      </c>
      <c r="AG1669" s="56" t="str">
        <f>_xlfn.XLOOKUP(tbl_PV_Milestones[[#This Row],[Work ID]],tbl_PV_Meta[Work ID '#],tbl_PV_Meta[Project Manager/Owner],,0)</f>
        <v>Project Manager 25</v>
      </c>
      <c r="AH1669" s="6"/>
    </row>
    <row r="1670" spans="4:34" x14ac:dyDescent="0.25">
      <c r="D1670" s="6" t="s">
        <v>806</v>
      </c>
      <c r="E1670" s="6" t="s">
        <v>503</v>
      </c>
      <c r="F1670" s="6" t="s">
        <v>1750</v>
      </c>
      <c r="G1670" s="6" t="s">
        <v>858</v>
      </c>
      <c r="H1670" s="6" t="s">
        <v>519</v>
      </c>
      <c r="I1670" s="6" t="s">
        <v>510</v>
      </c>
      <c r="J1670" s="6" t="s">
        <v>806</v>
      </c>
      <c r="K1670" s="6" t="s">
        <v>36</v>
      </c>
      <c r="L1670" s="6" t="s">
        <v>48</v>
      </c>
      <c r="M1670" s="43"/>
      <c r="N1670" s="44" t="s">
        <v>1979</v>
      </c>
      <c r="O1670" s="39">
        <v>45748.708333333299</v>
      </c>
      <c r="P1670" s="39">
        <v>45748.708333333299</v>
      </c>
      <c r="Q1670" s="6">
        <v>0</v>
      </c>
      <c r="R1670" s="6">
        <v>0</v>
      </c>
      <c r="S1670" s="45" t="e">
        <f>_xlfn.CONCAT(#REF!,TRIM(tbl_PV_Milestones[[#This Row],[Milestone Description]]))</f>
        <v>#REF!</v>
      </c>
      <c r="T1670" s="84" t="str">
        <f>IF(COUNTIF(tbl_PV_Milestones[UID],tbl_PV_Milestones[[#This Row],[UID]])&gt;1,"Duplicate","")</f>
        <v>Duplicate</v>
      </c>
      <c r="U1670" s="42" t="str">
        <f>_xlfn.XLOOKUP(tbl_PV_Milestones[[#This Row],[Work ID]],tbl_PV_Meta[Work ID '#],tbl_PV_Meta[Sub-Portfolio])</f>
        <v>Sub-Portfolio 8</v>
      </c>
      <c r="V1670" s="41">
        <f>IF(MONTH(tbl_PV_Milestones[[#This Row],[Baseline Date]])&lt;7,YEAR(tbl_PV_Milestones[[#This Row],[Baseline Date]]),YEAR(tbl_PV_Milestones[[#This Row],[Baseline Date]])+1)</f>
        <v>2025</v>
      </c>
      <c r="W1670" s="41">
        <f>IF(MONTH(tbl_PV_Milestones[[#This Row],[Actual/Schedule Finish]])&lt;7,YEAR(tbl_PV_Milestones[[#This Row],[Actual/Schedule Finish]]),YEAR(tbl_PV_Milestones[[#This Row],[Actual/Schedule Finish]])+1)</f>
        <v>2025</v>
      </c>
      <c r="X1670" s="41" t="str">
        <f>IF(OR(tbl_PV_Milestones[[#This Row],[Project Status]]="Completed",tbl_PV_Milestones[[#This Row],[Project Status]]="Assumed Completed"),"Yes","No")</f>
        <v>Yes</v>
      </c>
      <c r="Y1670" s="41">
        <f>IF(tbl_PV_Milestones[[#This Row],[Baseline Date]]="",1,0)</f>
        <v>0</v>
      </c>
      <c r="Z1670" s="41">
        <f>IF(tbl_PV_Milestones[[#This Row],[Baseline Date]]&lt;PV_Meta!$B$7,1,0)</f>
        <v>1</v>
      </c>
      <c r="AA1670" s="41">
        <f>IF(tbl_PV_Milestones[[#This Row],[Complete]]="Yes",1,0)</f>
        <v>1</v>
      </c>
      <c r="AB1670" s="41">
        <f>IF(AND(tbl_PV_Milestones[[#This Row],[BL FY]]=2025,tbl_PV_Milestones[[#This Row],[Baseline Date]]&lt;PV_Meta!$B$7),1,0)</f>
        <v>1</v>
      </c>
      <c r="AC1670" s="41">
        <f>IF(AND(tbl_PV_Milestones[[#This Row],[Planned YTD]]=1,tbl_PV_Milestones[[#This Row],[Complete]]="Yes"),1,0)</f>
        <v>1</v>
      </c>
      <c r="AD1670" s="41">
        <f>IF(AND(tbl_PV_Milestones[[#This Row],[Actual/Schedule Finish]]&lt;PV_Meta!$B$7,tbl_PV_Milestones[[#This Row],[Complete]]="No",tbl_PV_Milestones[[#This Row],[Project Status]]&lt;&gt;"On Hold"),1,0)</f>
        <v>0</v>
      </c>
      <c r="AE1670" s="41">
        <f>IF(AND(tbl_PV_Milestones[[#This Row],[Actual/Schedule Finish]]&gt;tbl_PV_Milestones[[#This Row],[Baseline Date]],tbl_PV_Milestones[[#This Row],[Complete]]="No",tbl_PV_Milestones[[#This Row],[Project Status]]&lt;&gt;"On Hold",tbl_PV_Milestones[[#This Row],[Overdue]]=0,tbl_PV_Milestones[[#This Row],[To be Baselined]]&lt;&gt;1),1,0)</f>
        <v>0</v>
      </c>
      <c r="AF1670" s="41">
        <f>IF(AND(tbl_PV_Milestones[[#This Row],[BL FY]]=2025,tbl_PV_Milestones[[#This Row],[Finish FY]]&gt;2025),1,0)</f>
        <v>0</v>
      </c>
      <c r="AG1670" s="56" t="str">
        <f>_xlfn.XLOOKUP(tbl_PV_Milestones[[#This Row],[Work ID]],tbl_PV_Meta[Work ID '#],tbl_PV_Meta[Project Manager/Owner],,0)</f>
        <v>Project Manager 25</v>
      </c>
      <c r="AH1670" s="6"/>
    </row>
    <row r="1671" spans="4:34" x14ac:dyDescent="0.25">
      <c r="D1671" s="6" t="s">
        <v>806</v>
      </c>
      <c r="E1671" s="6" t="s">
        <v>503</v>
      </c>
      <c r="F1671" s="6" t="s">
        <v>1754</v>
      </c>
      <c r="G1671" s="6" t="s">
        <v>561</v>
      </c>
      <c r="H1671" s="6" t="s">
        <v>505</v>
      </c>
      <c r="I1671" s="6" t="s">
        <v>522</v>
      </c>
      <c r="J1671" s="6" t="s">
        <v>806</v>
      </c>
      <c r="K1671" s="6" t="s">
        <v>36</v>
      </c>
      <c r="L1671" s="6" t="s">
        <v>34</v>
      </c>
      <c r="M1671" s="43"/>
      <c r="N1671" s="44" t="s">
        <v>1979</v>
      </c>
      <c r="O1671" s="39">
        <v>45505.708333333299</v>
      </c>
      <c r="P1671" s="39">
        <v>45505.708333333299</v>
      </c>
      <c r="Q1671" s="6">
        <v>0</v>
      </c>
      <c r="R1671" s="6">
        <v>0</v>
      </c>
      <c r="S1671" s="45" t="e">
        <f>_xlfn.CONCAT(#REF!,TRIM(tbl_PV_Milestones[[#This Row],[Milestone Description]]))</f>
        <v>#REF!</v>
      </c>
      <c r="T1671" s="84" t="str">
        <f>IF(COUNTIF(tbl_PV_Milestones[UID],tbl_PV_Milestones[[#This Row],[UID]])&gt;1,"Duplicate","")</f>
        <v>Duplicate</v>
      </c>
      <c r="U1671" s="42" t="str">
        <f>_xlfn.XLOOKUP(tbl_PV_Milestones[[#This Row],[Work ID]],tbl_PV_Meta[Work ID '#],tbl_PV_Meta[Sub-Portfolio])</f>
        <v>Sub-Portfolio 8</v>
      </c>
      <c r="V1671" s="41">
        <f>IF(MONTH(tbl_PV_Milestones[[#This Row],[Baseline Date]])&lt;7,YEAR(tbl_PV_Milestones[[#This Row],[Baseline Date]]),YEAR(tbl_PV_Milestones[[#This Row],[Baseline Date]])+1)</f>
        <v>2025</v>
      </c>
      <c r="W1671" s="41">
        <f>IF(MONTH(tbl_PV_Milestones[[#This Row],[Actual/Schedule Finish]])&lt;7,YEAR(tbl_PV_Milestones[[#This Row],[Actual/Schedule Finish]]),YEAR(tbl_PV_Milestones[[#This Row],[Actual/Schedule Finish]])+1)</f>
        <v>2025</v>
      </c>
      <c r="X1671" s="41" t="str">
        <f>IF(OR(tbl_PV_Milestones[[#This Row],[Project Status]]="Completed",tbl_PV_Milestones[[#This Row],[Project Status]]="Assumed Completed"),"Yes","No")</f>
        <v>Yes</v>
      </c>
      <c r="Y1671" s="41">
        <f>IF(tbl_PV_Milestones[[#This Row],[Baseline Date]]="",1,0)</f>
        <v>0</v>
      </c>
      <c r="Z1671" s="41">
        <f>IF(tbl_PV_Milestones[[#This Row],[Baseline Date]]&lt;PV_Meta!$B$7,1,0)</f>
        <v>1</v>
      </c>
      <c r="AA1671" s="41">
        <f>IF(tbl_PV_Milestones[[#This Row],[Complete]]="Yes",1,0)</f>
        <v>1</v>
      </c>
      <c r="AB1671" s="41">
        <f>IF(AND(tbl_PV_Milestones[[#This Row],[BL FY]]=2025,tbl_PV_Milestones[[#This Row],[Baseline Date]]&lt;PV_Meta!$B$7),1,0)</f>
        <v>1</v>
      </c>
      <c r="AC1671" s="41">
        <f>IF(AND(tbl_PV_Milestones[[#This Row],[Planned YTD]]=1,tbl_PV_Milestones[[#This Row],[Complete]]="Yes"),1,0)</f>
        <v>1</v>
      </c>
      <c r="AD1671" s="41">
        <f>IF(AND(tbl_PV_Milestones[[#This Row],[Actual/Schedule Finish]]&lt;PV_Meta!$B$7,tbl_PV_Milestones[[#This Row],[Complete]]="No",tbl_PV_Milestones[[#This Row],[Project Status]]&lt;&gt;"On Hold"),1,0)</f>
        <v>0</v>
      </c>
      <c r="AE1671" s="41">
        <f>IF(AND(tbl_PV_Milestones[[#This Row],[Actual/Schedule Finish]]&gt;tbl_PV_Milestones[[#This Row],[Baseline Date]],tbl_PV_Milestones[[#This Row],[Complete]]="No",tbl_PV_Milestones[[#This Row],[Project Status]]&lt;&gt;"On Hold",tbl_PV_Milestones[[#This Row],[Overdue]]=0,tbl_PV_Milestones[[#This Row],[To be Baselined]]&lt;&gt;1),1,0)</f>
        <v>0</v>
      </c>
      <c r="AF1671" s="41">
        <f>IF(AND(tbl_PV_Milestones[[#This Row],[BL FY]]=2025,tbl_PV_Milestones[[#This Row],[Finish FY]]&gt;2025),1,0)</f>
        <v>0</v>
      </c>
      <c r="AG1671" s="56" t="str">
        <f>_xlfn.XLOOKUP(tbl_PV_Milestones[[#This Row],[Work ID]],tbl_PV_Meta[Work ID '#],tbl_PV_Meta[Project Manager/Owner],,0)</f>
        <v>Project Manager 29</v>
      </c>
      <c r="AH1671" s="6"/>
    </row>
    <row r="1672" spans="4:34" x14ac:dyDescent="0.25">
      <c r="D1672" s="6" t="s">
        <v>806</v>
      </c>
      <c r="E1672" s="6" t="s">
        <v>503</v>
      </c>
      <c r="F1672" s="6" t="s">
        <v>1754</v>
      </c>
      <c r="G1672" s="6" t="s">
        <v>562</v>
      </c>
      <c r="H1672" s="6" t="s">
        <v>505</v>
      </c>
      <c r="I1672" s="6" t="s">
        <v>522</v>
      </c>
      <c r="J1672" s="6" t="s">
        <v>806</v>
      </c>
      <c r="K1672" s="6" t="s">
        <v>36</v>
      </c>
      <c r="L1672" s="6" t="s">
        <v>34</v>
      </c>
      <c r="M1672" s="43"/>
      <c r="N1672" s="44" t="s">
        <v>1979</v>
      </c>
      <c r="O1672" s="39">
        <v>45509.708333333299</v>
      </c>
      <c r="P1672" s="39">
        <v>45509.708333333299</v>
      </c>
      <c r="Q1672" s="6">
        <v>0</v>
      </c>
      <c r="R1672" s="6">
        <v>0</v>
      </c>
      <c r="S1672" s="45" t="e">
        <f>_xlfn.CONCAT(#REF!,TRIM(tbl_PV_Milestones[[#This Row],[Milestone Description]]))</f>
        <v>#REF!</v>
      </c>
      <c r="T1672" s="84" t="str">
        <f>IF(COUNTIF(tbl_PV_Milestones[UID],tbl_PV_Milestones[[#This Row],[UID]])&gt;1,"Duplicate","")</f>
        <v>Duplicate</v>
      </c>
      <c r="U1672" s="42" t="str">
        <f>_xlfn.XLOOKUP(tbl_PV_Milestones[[#This Row],[Work ID]],tbl_PV_Meta[Work ID '#],tbl_PV_Meta[Sub-Portfolio])</f>
        <v>Sub-Portfolio 8</v>
      </c>
      <c r="V1672" s="41">
        <f>IF(MONTH(tbl_PV_Milestones[[#This Row],[Baseline Date]])&lt;7,YEAR(tbl_PV_Milestones[[#This Row],[Baseline Date]]),YEAR(tbl_PV_Milestones[[#This Row],[Baseline Date]])+1)</f>
        <v>2025</v>
      </c>
      <c r="W1672" s="41">
        <f>IF(MONTH(tbl_PV_Milestones[[#This Row],[Actual/Schedule Finish]])&lt;7,YEAR(tbl_PV_Milestones[[#This Row],[Actual/Schedule Finish]]),YEAR(tbl_PV_Milestones[[#This Row],[Actual/Schedule Finish]])+1)</f>
        <v>2025</v>
      </c>
      <c r="X1672" s="41" t="str">
        <f>IF(OR(tbl_PV_Milestones[[#This Row],[Project Status]]="Completed",tbl_PV_Milestones[[#This Row],[Project Status]]="Assumed Completed"),"Yes","No")</f>
        <v>Yes</v>
      </c>
      <c r="Y1672" s="41">
        <f>IF(tbl_PV_Milestones[[#This Row],[Baseline Date]]="",1,0)</f>
        <v>0</v>
      </c>
      <c r="Z1672" s="41">
        <f>IF(tbl_PV_Milestones[[#This Row],[Baseline Date]]&lt;PV_Meta!$B$7,1,0)</f>
        <v>1</v>
      </c>
      <c r="AA1672" s="41">
        <f>IF(tbl_PV_Milestones[[#This Row],[Complete]]="Yes",1,0)</f>
        <v>1</v>
      </c>
      <c r="AB1672" s="41">
        <f>IF(AND(tbl_PV_Milestones[[#This Row],[BL FY]]=2025,tbl_PV_Milestones[[#This Row],[Baseline Date]]&lt;PV_Meta!$B$7),1,0)</f>
        <v>1</v>
      </c>
      <c r="AC1672" s="41">
        <f>IF(AND(tbl_PV_Milestones[[#This Row],[Planned YTD]]=1,tbl_PV_Milestones[[#This Row],[Complete]]="Yes"),1,0)</f>
        <v>1</v>
      </c>
      <c r="AD1672" s="41">
        <f>IF(AND(tbl_PV_Milestones[[#This Row],[Actual/Schedule Finish]]&lt;PV_Meta!$B$7,tbl_PV_Milestones[[#This Row],[Complete]]="No",tbl_PV_Milestones[[#This Row],[Project Status]]&lt;&gt;"On Hold"),1,0)</f>
        <v>0</v>
      </c>
      <c r="AE1672" s="41">
        <f>IF(AND(tbl_PV_Milestones[[#This Row],[Actual/Schedule Finish]]&gt;tbl_PV_Milestones[[#This Row],[Baseline Date]],tbl_PV_Milestones[[#This Row],[Complete]]="No",tbl_PV_Milestones[[#This Row],[Project Status]]&lt;&gt;"On Hold",tbl_PV_Milestones[[#This Row],[Overdue]]=0,tbl_PV_Milestones[[#This Row],[To be Baselined]]&lt;&gt;1),1,0)</f>
        <v>0</v>
      </c>
      <c r="AF1672" s="41">
        <f>IF(AND(tbl_PV_Milestones[[#This Row],[BL FY]]=2025,tbl_PV_Milestones[[#This Row],[Finish FY]]&gt;2025),1,0)</f>
        <v>0</v>
      </c>
      <c r="AG1672" s="56" t="str">
        <f>_xlfn.XLOOKUP(tbl_PV_Milestones[[#This Row],[Work ID]],tbl_PV_Meta[Work ID '#],tbl_PV_Meta[Project Manager/Owner],,0)</f>
        <v>Project Manager 29</v>
      </c>
      <c r="AH1672" s="6"/>
    </row>
    <row r="1673" spans="4:34" x14ac:dyDescent="0.25">
      <c r="D1673" s="6" t="s">
        <v>806</v>
      </c>
      <c r="E1673" s="6" t="s">
        <v>503</v>
      </c>
      <c r="F1673" s="6" t="s">
        <v>1754</v>
      </c>
      <c r="G1673" s="6" t="s">
        <v>563</v>
      </c>
      <c r="H1673" s="6" t="s">
        <v>505</v>
      </c>
      <c r="I1673" s="6" t="s">
        <v>522</v>
      </c>
      <c r="J1673" s="6" t="s">
        <v>806</v>
      </c>
      <c r="K1673" s="6" t="s">
        <v>36</v>
      </c>
      <c r="L1673" s="6" t="s">
        <v>34</v>
      </c>
      <c r="M1673" s="43"/>
      <c r="N1673" s="44" t="s">
        <v>1979</v>
      </c>
      <c r="O1673" s="39">
        <v>45505.708333333299</v>
      </c>
      <c r="P1673" s="39">
        <v>45505.708333333299</v>
      </c>
      <c r="Q1673" s="6">
        <v>0</v>
      </c>
      <c r="R1673" s="6">
        <v>0</v>
      </c>
      <c r="S1673" s="45" t="e">
        <f>_xlfn.CONCAT(#REF!,TRIM(tbl_PV_Milestones[[#This Row],[Milestone Description]]))</f>
        <v>#REF!</v>
      </c>
      <c r="T1673" s="84" t="str">
        <f>IF(COUNTIF(tbl_PV_Milestones[UID],tbl_PV_Milestones[[#This Row],[UID]])&gt;1,"Duplicate","")</f>
        <v>Duplicate</v>
      </c>
      <c r="U1673" s="42" t="str">
        <f>_xlfn.XLOOKUP(tbl_PV_Milestones[[#This Row],[Work ID]],tbl_PV_Meta[Work ID '#],tbl_PV_Meta[Sub-Portfolio])</f>
        <v>Sub-Portfolio 8</v>
      </c>
      <c r="V1673" s="41">
        <f>IF(MONTH(tbl_PV_Milestones[[#This Row],[Baseline Date]])&lt;7,YEAR(tbl_PV_Milestones[[#This Row],[Baseline Date]]),YEAR(tbl_PV_Milestones[[#This Row],[Baseline Date]])+1)</f>
        <v>2025</v>
      </c>
      <c r="W1673" s="41">
        <f>IF(MONTH(tbl_PV_Milestones[[#This Row],[Actual/Schedule Finish]])&lt;7,YEAR(tbl_PV_Milestones[[#This Row],[Actual/Schedule Finish]]),YEAR(tbl_PV_Milestones[[#This Row],[Actual/Schedule Finish]])+1)</f>
        <v>2025</v>
      </c>
      <c r="X1673" s="41" t="str">
        <f>IF(OR(tbl_PV_Milestones[[#This Row],[Project Status]]="Completed",tbl_PV_Milestones[[#This Row],[Project Status]]="Assumed Completed"),"Yes","No")</f>
        <v>Yes</v>
      </c>
      <c r="Y1673" s="41">
        <f>IF(tbl_PV_Milestones[[#This Row],[Baseline Date]]="",1,0)</f>
        <v>0</v>
      </c>
      <c r="Z1673" s="41">
        <f>IF(tbl_PV_Milestones[[#This Row],[Baseline Date]]&lt;PV_Meta!$B$7,1,0)</f>
        <v>1</v>
      </c>
      <c r="AA1673" s="41">
        <f>IF(tbl_PV_Milestones[[#This Row],[Complete]]="Yes",1,0)</f>
        <v>1</v>
      </c>
      <c r="AB1673" s="41">
        <f>IF(AND(tbl_PV_Milestones[[#This Row],[BL FY]]=2025,tbl_PV_Milestones[[#This Row],[Baseline Date]]&lt;PV_Meta!$B$7),1,0)</f>
        <v>1</v>
      </c>
      <c r="AC1673" s="41">
        <f>IF(AND(tbl_PV_Milestones[[#This Row],[Planned YTD]]=1,tbl_PV_Milestones[[#This Row],[Complete]]="Yes"),1,0)</f>
        <v>1</v>
      </c>
      <c r="AD1673" s="41">
        <f>IF(AND(tbl_PV_Milestones[[#This Row],[Actual/Schedule Finish]]&lt;PV_Meta!$B$7,tbl_PV_Milestones[[#This Row],[Complete]]="No",tbl_PV_Milestones[[#This Row],[Project Status]]&lt;&gt;"On Hold"),1,0)</f>
        <v>0</v>
      </c>
      <c r="AE1673" s="41">
        <f>IF(AND(tbl_PV_Milestones[[#This Row],[Actual/Schedule Finish]]&gt;tbl_PV_Milestones[[#This Row],[Baseline Date]],tbl_PV_Milestones[[#This Row],[Complete]]="No",tbl_PV_Milestones[[#This Row],[Project Status]]&lt;&gt;"On Hold",tbl_PV_Milestones[[#This Row],[Overdue]]=0,tbl_PV_Milestones[[#This Row],[To be Baselined]]&lt;&gt;1),1,0)</f>
        <v>0</v>
      </c>
      <c r="AF1673" s="41">
        <f>IF(AND(tbl_PV_Milestones[[#This Row],[BL FY]]=2025,tbl_PV_Milestones[[#This Row],[Finish FY]]&gt;2025),1,0)</f>
        <v>0</v>
      </c>
      <c r="AG1673" s="56" t="str">
        <f>_xlfn.XLOOKUP(tbl_PV_Milestones[[#This Row],[Work ID]],tbl_PV_Meta[Work ID '#],tbl_PV_Meta[Project Manager/Owner],,0)</f>
        <v>Project Manager 29</v>
      </c>
      <c r="AH1673" s="6"/>
    </row>
    <row r="1674" spans="4:34" x14ac:dyDescent="0.25">
      <c r="D1674" s="6" t="s">
        <v>806</v>
      </c>
      <c r="E1674" s="6" t="s">
        <v>503</v>
      </c>
      <c r="F1674" s="6" t="s">
        <v>1754</v>
      </c>
      <c r="G1674" s="6" t="s">
        <v>564</v>
      </c>
      <c r="H1674" s="6" t="s">
        <v>505</v>
      </c>
      <c r="I1674" s="6" t="s">
        <v>522</v>
      </c>
      <c r="J1674" s="6" t="s">
        <v>806</v>
      </c>
      <c r="K1674" s="6" t="s">
        <v>36</v>
      </c>
      <c r="L1674" s="6" t="s">
        <v>34</v>
      </c>
      <c r="M1674" s="43"/>
      <c r="N1674" s="44" t="s">
        <v>1979</v>
      </c>
      <c r="O1674" s="39">
        <v>45505.708333333299</v>
      </c>
      <c r="P1674" s="39">
        <v>45505.708333333299</v>
      </c>
      <c r="Q1674" s="6">
        <v>0</v>
      </c>
      <c r="R1674" s="6">
        <v>0</v>
      </c>
      <c r="S1674" s="45" t="e">
        <f>_xlfn.CONCAT(#REF!,TRIM(tbl_PV_Milestones[[#This Row],[Milestone Description]]))</f>
        <v>#REF!</v>
      </c>
      <c r="T1674" s="84" t="str">
        <f>IF(COUNTIF(tbl_PV_Milestones[UID],tbl_PV_Milestones[[#This Row],[UID]])&gt;1,"Duplicate","")</f>
        <v>Duplicate</v>
      </c>
      <c r="U1674" s="42" t="str">
        <f>_xlfn.XLOOKUP(tbl_PV_Milestones[[#This Row],[Work ID]],tbl_PV_Meta[Work ID '#],tbl_PV_Meta[Sub-Portfolio])</f>
        <v>Sub-Portfolio 8</v>
      </c>
      <c r="V1674" s="41">
        <f>IF(MONTH(tbl_PV_Milestones[[#This Row],[Baseline Date]])&lt;7,YEAR(tbl_PV_Milestones[[#This Row],[Baseline Date]]),YEAR(tbl_PV_Milestones[[#This Row],[Baseline Date]])+1)</f>
        <v>2025</v>
      </c>
      <c r="W1674" s="41">
        <f>IF(MONTH(tbl_PV_Milestones[[#This Row],[Actual/Schedule Finish]])&lt;7,YEAR(tbl_PV_Milestones[[#This Row],[Actual/Schedule Finish]]),YEAR(tbl_PV_Milestones[[#This Row],[Actual/Schedule Finish]])+1)</f>
        <v>2025</v>
      </c>
      <c r="X1674" s="41" t="str">
        <f>IF(OR(tbl_PV_Milestones[[#This Row],[Project Status]]="Completed",tbl_PV_Milestones[[#This Row],[Project Status]]="Assumed Completed"),"Yes","No")</f>
        <v>Yes</v>
      </c>
      <c r="Y1674" s="41">
        <f>IF(tbl_PV_Milestones[[#This Row],[Baseline Date]]="",1,0)</f>
        <v>0</v>
      </c>
      <c r="Z1674" s="41">
        <f>IF(tbl_PV_Milestones[[#This Row],[Baseline Date]]&lt;PV_Meta!$B$7,1,0)</f>
        <v>1</v>
      </c>
      <c r="AA1674" s="41">
        <f>IF(tbl_PV_Milestones[[#This Row],[Complete]]="Yes",1,0)</f>
        <v>1</v>
      </c>
      <c r="AB1674" s="41">
        <f>IF(AND(tbl_PV_Milestones[[#This Row],[BL FY]]=2025,tbl_PV_Milestones[[#This Row],[Baseline Date]]&lt;PV_Meta!$B$7),1,0)</f>
        <v>1</v>
      </c>
      <c r="AC1674" s="41">
        <f>IF(AND(tbl_PV_Milestones[[#This Row],[Planned YTD]]=1,tbl_PV_Milestones[[#This Row],[Complete]]="Yes"),1,0)</f>
        <v>1</v>
      </c>
      <c r="AD1674" s="41">
        <f>IF(AND(tbl_PV_Milestones[[#This Row],[Actual/Schedule Finish]]&lt;PV_Meta!$B$7,tbl_PV_Milestones[[#This Row],[Complete]]="No",tbl_PV_Milestones[[#This Row],[Project Status]]&lt;&gt;"On Hold"),1,0)</f>
        <v>0</v>
      </c>
      <c r="AE1674" s="41">
        <f>IF(AND(tbl_PV_Milestones[[#This Row],[Actual/Schedule Finish]]&gt;tbl_PV_Milestones[[#This Row],[Baseline Date]],tbl_PV_Milestones[[#This Row],[Complete]]="No",tbl_PV_Milestones[[#This Row],[Project Status]]&lt;&gt;"On Hold",tbl_PV_Milestones[[#This Row],[Overdue]]=0,tbl_PV_Milestones[[#This Row],[To be Baselined]]&lt;&gt;1),1,0)</f>
        <v>0</v>
      </c>
      <c r="AF1674" s="41">
        <f>IF(AND(tbl_PV_Milestones[[#This Row],[BL FY]]=2025,tbl_PV_Milestones[[#This Row],[Finish FY]]&gt;2025),1,0)</f>
        <v>0</v>
      </c>
      <c r="AG1674" s="56" t="str">
        <f>_xlfn.XLOOKUP(tbl_PV_Milestones[[#This Row],[Work ID]],tbl_PV_Meta[Work ID '#],tbl_PV_Meta[Project Manager/Owner],,0)</f>
        <v>Project Manager 29</v>
      </c>
      <c r="AH1674" s="6"/>
    </row>
    <row r="1675" spans="4:34" x14ac:dyDescent="0.25">
      <c r="D1675" s="6" t="s">
        <v>806</v>
      </c>
      <c r="E1675" s="6" t="s">
        <v>503</v>
      </c>
      <c r="F1675" s="6" t="s">
        <v>1754</v>
      </c>
      <c r="G1675" s="6" t="s">
        <v>565</v>
      </c>
      <c r="H1675" s="6" t="s">
        <v>519</v>
      </c>
      <c r="I1675" s="6" t="s">
        <v>522</v>
      </c>
      <c r="J1675" s="6" t="s">
        <v>806</v>
      </c>
      <c r="K1675" s="6" t="s">
        <v>36</v>
      </c>
      <c r="L1675" s="6" t="s">
        <v>34</v>
      </c>
      <c r="M1675" s="43"/>
      <c r="N1675" s="44" t="s">
        <v>1979</v>
      </c>
      <c r="O1675" s="39">
        <v>45509.708333333299</v>
      </c>
      <c r="P1675" s="39">
        <v>45509.708333333299</v>
      </c>
      <c r="Q1675" s="6">
        <v>0</v>
      </c>
      <c r="R1675" s="6">
        <v>0</v>
      </c>
      <c r="S1675" s="45" t="e">
        <f>_xlfn.CONCAT(#REF!,TRIM(tbl_PV_Milestones[[#This Row],[Milestone Description]]))</f>
        <v>#REF!</v>
      </c>
      <c r="T1675" s="84" t="str">
        <f>IF(COUNTIF(tbl_PV_Milestones[UID],tbl_PV_Milestones[[#This Row],[UID]])&gt;1,"Duplicate","")</f>
        <v>Duplicate</v>
      </c>
      <c r="U1675" s="42" t="str">
        <f>_xlfn.XLOOKUP(tbl_PV_Milestones[[#This Row],[Work ID]],tbl_PV_Meta[Work ID '#],tbl_PV_Meta[Sub-Portfolio])</f>
        <v>Sub-Portfolio 8</v>
      </c>
      <c r="V1675" s="41">
        <f>IF(MONTH(tbl_PV_Milestones[[#This Row],[Baseline Date]])&lt;7,YEAR(tbl_PV_Milestones[[#This Row],[Baseline Date]]),YEAR(tbl_PV_Milestones[[#This Row],[Baseline Date]])+1)</f>
        <v>2025</v>
      </c>
      <c r="W1675" s="41">
        <f>IF(MONTH(tbl_PV_Milestones[[#This Row],[Actual/Schedule Finish]])&lt;7,YEAR(tbl_PV_Milestones[[#This Row],[Actual/Schedule Finish]]),YEAR(tbl_PV_Milestones[[#This Row],[Actual/Schedule Finish]])+1)</f>
        <v>2025</v>
      </c>
      <c r="X1675" s="41" t="str">
        <f>IF(OR(tbl_PV_Milestones[[#This Row],[Project Status]]="Completed",tbl_PV_Milestones[[#This Row],[Project Status]]="Assumed Completed"),"Yes","No")</f>
        <v>Yes</v>
      </c>
      <c r="Y1675" s="41">
        <f>IF(tbl_PV_Milestones[[#This Row],[Baseline Date]]="",1,0)</f>
        <v>0</v>
      </c>
      <c r="Z1675" s="41">
        <f>IF(tbl_PV_Milestones[[#This Row],[Baseline Date]]&lt;PV_Meta!$B$7,1,0)</f>
        <v>1</v>
      </c>
      <c r="AA1675" s="41">
        <f>IF(tbl_PV_Milestones[[#This Row],[Complete]]="Yes",1,0)</f>
        <v>1</v>
      </c>
      <c r="AB1675" s="41">
        <f>IF(AND(tbl_PV_Milestones[[#This Row],[BL FY]]=2025,tbl_PV_Milestones[[#This Row],[Baseline Date]]&lt;PV_Meta!$B$7),1,0)</f>
        <v>1</v>
      </c>
      <c r="AC1675" s="41">
        <f>IF(AND(tbl_PV_Milestones[[#This Row],[Planned YTD]]=1,tbl_PV_Milestones[[#This Row],[Complete]]="Yes"),1,0)</f>
        <v>1</v>
      </c>
      <c r="AD1675" s="41">
        <f>IF(AND(tbl_PV_Milestones[[#This Row],[Actual/Schedule Finish]]&lt;PV_Meta!$B$7,tbl_PV_Milestones[[#This Row],[Complete]]="No",tbl_PV_Milestones[[#This Row],[Project Status]]&lt;&gt;"On Hold"),1,0)</f>
        <v>0</v>
      </c>
      <c r="AE1675" s="41">
        <f>IF(AND(tbl_PV_Milestones[[#This Row],[Actual/Schedule Finish]]&gt;tbl_PV_Milestones[[#This Row],[Baseline Date]],tbl_PV_Milestones[[#This Row],[Complete]]="No",tbl_PV_Milestones[[#This Row],[Project Status]]&lt;&gt;"On Hold",tbl_PV_Milestones[[#This Row],[Overdue]]=0,tbl_PV_Milestones[[#This Row],[To be Baselined]]&lt;&gt;1),1,0)</f>
        <v>0</v>
      </c>
      <c r="AF1675" s="41">
        <f>IF(AND(tbl_PV_Milestones[[#This Row],[BL FY]]=2025,tbl_PV_Milestones[[#This Row],[Finish FY]]&gt;2025),1,0)</f>
        <v>0</v>
      </c>
      <c r="AG1675" s="56" t="str">
        <f>_xlfn.XLOOKUP(tbl_PV_Milestones[[#This Row],[Work ID]],tbl_PV_Meta[Work ID '#],tbl_PV_Meta[Project Manager/Owner],,0)</f>
        <v>Project Manager 29</v>
      </c>
      <c r="AH1675" s="6"/>
    </row>
    <row r="1676" spans="4:34" x14ac:dyDescent="0.25">
      <c r="D1676" s="6" t="s">
        <v>806</v>
      </c>
      <c r="E1676" s="6" t="s">
        <v>503</v>
      </c>
      <c r="F1676" s="6" t="s">
        <v>1754</v>
      </c>
      <c r="G1676" s="6" t="s">
        <v>738</v>
      </c>
      <c r="H1676" s="6" t="s">
        <v>505</v>
      </c>
      <c r="I1676" s="6" t="s">
        <v>522</v>
      </c>
      <c r="J1676" s="6" t="s">
        <v>806</v>
      </c>
      <c r="K1676" s="6" t="s">
        <v>36</v>
      </c>
      <c r="L1676" s="6" t="s">
        <v>34</v>
      </c>
      <c r="M1676" s="43"/>
      <c r="N1676" s="44" t="s">
        <v>1979</v>
      </c>
      <c r="O1676" s="39">
        <v>45604.708333333299</v>
      </c>
      <c r="P1676" s="39">
        <v>45604.708333333299</v>
      </c>
      <c r="Q1676" s="6">
        <v>0</v>
      </c>
      <c r="R1676" s="6">
        <v>0</v>
      </c>
      <c r="S1676" s="45" t="e">
        <f>_xlfn.CONCAT(#REF!,TRIM(tbl_PV_Milestones[[#This Row],[Milestone Description]]))</f>
        <v>#REF!</v>
      </c>
      <c r="T1676" s="84" t="str">
        <f>IF(COUNTIF(tbl_PV_Milestones[UID],tbl_PV_Milestones[[#This Row],[UID]])&gt;1,"Duplicate","")</f>
        <v>Duplicate</v>
      </c>
      <c r="U1676" s="42" t="str">
        <f>_xlfn.XLOOKUP(tbl_PV_Milestones[[#This Row],[Work ID]],tbl_PV_Meta[Work ID '#],tbl_PV_Meta[Sub-Portfolio])</f>
        <v>Sub-Portfolio 8</v>
      </c>
      <c r="V1676" s="41">
        <f>IF(MONTH(tbl_PV_Milestones[[#This Row],[Baseline Date]])&lt;7,YEAR(tbl_PV_Milestones[[#This Row],[Baseline Date]]),YEAR(tbl_PV_Milestones[[#This Row],[Baseline Date]])+1)</f>
        <v>2025</v>
      </c>
      <c r="W1676" s="41">
        <f>IF(MONTH(tbl_PV_Milestones[[#This Row],[Actual/Schedule Finish]])&lt;7,YEAR(tbl_PV_Milestones[[#This Row],[Actual/Schedule Finish]]),YEAR(tbl_PV_Milestones[[#This Row],[Actual/Schedule Finish]])+1)</f>
        <v>2025</v>
      </c>
      <c r="X1676" s="41" t="str">
        <f>IF(OR(tbl_PV_Milestones[[#This Row],[Project Status]]="Completed",tbl_PV_Milestones[[#This Row],[Project Status]]="Assumed Completed"),"Yes","No")</f>
        <v>Yes</v>
      </c>
      <c r="Y1676" s="41">
        <f>IF(tbl_PV_Milestones[[#This Row],[Baseline Date]]="",1,0)</f>
        <v>0</v>
      </c>
      <c r="Z1676" s="41">
        <f>IF(tbl_PV_Milestones[[#This Row],[Baseline Date]]&lt;PV_Meta!$B$7,1,0)</f>
        <v>1</v>
      </c>
      <c r="AA1676" s="41">
        <f>IF(tbl_PV_Milestones[[#This Row],[Complete]]="Yes",1,0)</f>
        <v>1</v>
      </c>
      <c r="AB1676" s="41">
        <f>IF(AND(tbl_PV_Milestones[[#This Row],[BL FY]]=2025,tbl_PV_Milestones[[#This Row],[Baseline Date]]&lt;PV_Meta!$B$7),1,0)</f>
        <v>1</v>
      </c>
      <c r="AC1676" s="41">
        <f>IF(AND(tbl_PV_Milestones[[#This Row],[Planned YTD]]=1,tbl_PV_Milestones[[#This Row],[Complete]]="Yes"),1,0)</f>
        <v>1</v>
      </c>
      <c r="AD1676" s="41">
        <f>IF(AND(tbl_PV_Milestones[[#This Row],[Actual/Schedule Finish]]&lt;PV_Meta!$B$7,tbl_PV_Milestones[[#This Row],[Complete]]="No",tbl_PV_Milestones[[#This Row],[Project Status]]&lt;&gt;"On Hold"),1,0)</f>
        <v>0</v>
      </c>
      <c r="AE1676" s="41">
        <f>IF(AND(tbl_PV_Milestones[[#This Row],[Actual/Schedule Finish]]&gt;tbl_PV_Milestones[[#This Row],[Baseline Date]],tbl_PV_Milestones[[#This Row],[Complete]]="No",tbl_PV_Milestones[[#This Row],[Project Status]]&lt;&gt;"On Hold",tbl_PV_Milestones[[#This Row],[Overdue]]=0,tbl_PV_Milestones[[#This Row],[To be Baselined]]&lt;&gt;1),1,0)</f>
        <v>0</v>
      </c>
      <c r="AF1676" s="41">
        <f>IF(AND(tbl_PV_Milestones[[#This Row],[BL FY]]=2025,tbl_PV_Milestones[[#This Row],[Finish FY]]&gt;2025),1,0)</f>
        <v>0</v>
      </c>
      <c r="AG1676" s="56" t="str">
        <f>_xlfn.XLOOKUP(tbl_PV_Milestones[[#This Row],[Work ID]],tbl_PV_Meta[Work ID '#],tbl_PV_Meta[Project Manager/Owner],,0)</f>
        <v>Project Manager 29</v>
      </c>
      <c r="AH1676" s="6"/>
    </row>
    <row r="1677" spans="4:34" x14ac:dyDescent="0.25">
      <c r="D1677" s="6" t="s">
        <v>806</v>
      </c>
      <c r="E1677" s="6" t="s">
        <v>503</v>
      </c>
      <c r="F1677" s="6" t="s">
        <v>1754</v>
      </c>
      <c r="G1677" s="6" t="s">
        <v>627</v>
      </c>
      <c r="H1677" s="6" t="s">
        <v>505</v>
      </c>
      <c r="I1677" s="6" t="s">
        <v>522</v>
      </c>
      <c r="J1677" s="6" t="s">
        <v>806</v>
      </c>
      <c r="K1677" s="6" t="s">
        <v>36</v>
      </c>
      <c r="L1677" s="6" t="s">
        <v>34</v>
      </c>
      <c r="M1677" s="43"/>
      <c r="N1677" s="44" t="s">
        <v>1979</v>
      </c>
      <c r="O1677" s="39">
        <v>45523.708333333299</v>
      </c>
      <c r="P1677" s="39">
        <v>45523.708333333299</v>
      </c>
      <c r="Q1677" s="6">
        <v>0</v>
      </c>
      <c r="R1677" s="6">
        <v>0</v>
      </c>
      <c r="S1677" s="45" t="e">
        <f>_xlfn.CONCAT(#REF!,TRIM(tbl_PV_Milestones[[#This Row],[Milestone Description]]))</f>
        <v>#REF!</v>
      </c>
      <c r="T1677" s="84" t="str">
        <f>IF(COUNTIF(tbl_PV_Milestones[UID],tbl_PV_Milestones[[#This Row],[UID]])&gt;1,"Duplicate","")</f>
        <v>Duplicate</v>
      </c>
      <c r="U1677" s="42" t="str">
        <f>_xlfn.XLOOKUP(tbl_PV_Milestones[[#This Row],[Work ID]],tbl_PV_Meta[Work ID '#],tbl_PV_Meta[Sub-Portfolio])</f>
        <v>Sub-Portfolio 8</v>
      </c>
      <c r="V1677" s="41">
        <f>IF(MONTH(tbl_PV_Milestones[[#This Row],[Baseline Date]])&lt;7,YEAR(tbl_PV_Milestones[[#This Row],[Baseline Date]]),YEAR(tbl_PV_Milestones[[#This Row],[Baseline Date]])+1)</f>
        <v>2025</v>
      </c>
      <c r="W1677" s="41">
        <f>IF(MONTH(tbl_PV_Milestones[[#This Row],[Actual/Schedule Finish]])&lt;7,YEAR(tbl_PV_Milestones[[#This Row],[Actual/Schedule Finish]]),YEAR(tbl_PV_Milestones[[#This Row],[Actual/Schedule Finish]])+1)</f>
        <v>2025</v>
      </c>
      <c r="X1677" s="41" t="str">
        <f>IF(OR(tbl_PV_Milestones[[#This Row],[Project Status]]="Completed",tbl_PV_Milestones[[#This Row],[Project Status]]="Assumed Completed"),"Yes","No")</f>
        <v>Yes</v>
      </c>
      <c r="Y1677" s="41">
        <f>IF(tbl_PV_Milestones[[#This Row],[Baseline Date]]="",1,0)</f>
        <v>0</v>
      </c>
      <c r="Z1677" s="41">
        <f>IF(tbl_PV_Milestones[[#This Row],[Baseline Date]]&lt;PV_Meta!$B$7,1,0)</f>
        <v>1</v>
      </c>
      <c r="AA1677" s="41">
        <f>IF(tbl_PV_Milestones[[#This Row],[Complete]]="Yes",1,0)</f>
        <v>1</v>
      </c>
      <c r="AB1677" s="41">
        <f>IF(AND(tbl_PV_Milestones[[#This Row],[BL FY]]=2025,tbl_PV_Milestones[[#This Row],[Baseline Date]]&lt;PV_Meta!$B$7),1,0)</f>
        <v>1</v>
      </c>
      <c r="AC1677" s="41">
        <f>IF(AND(tbl_PV_Milestones[[#This Row],[Planned YTD]]=1,tbl_PV_Milestones[[#This Row],[Complete]]="Yes"),1,0)</f>
        <v>1</v>
      </c>
      <c r="AD1677" s="41">
        <f>IF(AND(tbl_PV_Milestones[[#This Row],[Actual/Schedule Finish]]&lt;PV_Meta!$B$7,tbl_PV_Milestones[[#This Row],[Complete]]="No",tbl_PV_Milestones[[#This Row],[Project Status]]&lt;&gt;"On Hold"),1,0)</f>
        <v>0</v>
      </c>
      <c r="AE1677" s="41">
        <f>IF(AND(tbl_PV_Milestones[[#This Row],[Actual/Schedule Finish]]&gt;tbl_PV_Milestones[[#This Row],[Baseline Date]],tbl_PV_Milestones[[#This Row],[Complete]]="No",tbl_PV_Milestones[[#This Row],[Project Status]]&lt;&gt;"On Hold",tbl_PV_Milestones[[#This Row],[Overdue]]=0,tbl_PV_Milestones[[#This Row],[To be Baselined]]&lt;&gt;1),1,0)</f>
        <v>0</v>
      </c>
      <c r="AF1677" s="41">
        <f>IF(AND(tbl_PV_Milestones[[#This Row],[BL FY]]=2025,tbl_PV_Milestones[[#This Row],[Finish FY]]&gt;2025),1,0)</f>
        <v>0</v>
      </c>
      <c r="AG1677" s="56" t="str">
        <f>_xlfn.XLOOKUP(tbl_PV_Milestones[[#This Row],[Work ID]],tbl_PV_Meta[Work ID '#],tbl_PV_Meta[Project Manager/Owner],,0)</f>
        <v>Project Manager 29</v>
      </c>
      <c r="AH1677" s="6"/>
    </row>
    <row r="1678" spans="4:34" x14ac:dyDescent="0.25">
      <c r="D1678" s="6" t="s">
        <v>806</v>
      </c>
      <c r="E1678" s="6" t="s">
        <v>503</v>
      </c>
      <c r="F1678" s="6" t="s">
        <v>1754</v>
      </c>
      <c r="G1678" s="6" t="s">
        <v>566</v>
      </c>
      <c r="H1678" s="6" t="s">
        <v>505</v>
      </c>
      <c r="I1678" s="6" t="s">
        <v>522</v>
      </c>
      <c r="J1678" s="6" t="s">
        <v>806</v>
      </c>
      <c r="K1678" s="6" t="s">
        <v>36</v>
      </c>
      <c r="L1678" s="6" t="s">
        <v>34</v>
      </c>
      <c r="M1678" s="43"/>
      <c r="N1678" s="44" t="s">
        <v>1979</v>
      </c>
      <c r="O1678" s="39">
        <v>45589.708333333299</v>
      </c>
      <c r="P1678" s="39">
        <v>45589.708333333299</v>
      </c>
      <c r="Q1678" s="6">
        <v>0</v>
      </c>
      <c r="R1678" s="6">
        <v>0</v>
      </c>
      <c r="S1678" s="45" t="e">
        <f>_xlfn.CONCAT(#REF!,TRIM(tbl_PV_Milestones[[#This Row],[Milestone Description]]))</f>
        <v>#REF!</v>
      </c>
      <c r="T1678" s="84" t="str">
        <f>IF(COUNTIF(tbl_PV_Milestones[UID],tbl_PV_Milestones[[#This Row],[UID]])&gt;1,"Duplicate","")</f>
        <v>Duplicate</v>
      </c>
      <c r="U1678" s="42" t="str">
        <f>_xlfn.XLOOKUP(tbl_PV_Milestones[[#This Row],[Work ID]],tbl_PV_Meta[Work ID '#],tbl_PV_Meta[Sub-Portfolio])</f>
        <v>Sub-Portfolio 8</v>
      </c>
      <c r="V1678" s="41">
        <f>IF(MONTH(tbl_PV_Milestones[[#This Row],[Baseline Date]])&lt;7,YEAR(tbl_PV_Milestones[[#This Row],[Baseline Date]]),YEAR(tbl_PV_Milestones[[#This Row],[Baseline Date]])+1)</f>
        <v>2025</v>
      </c>
      <c r="W1678" s="41">
        <f>IF(MONTH(tbl_PV_Milestones[[#This Row],[Actual/Schedule Finish]])&lt;7,YEAR(tbl_PV_Milestones[[#This Row],[Actual/Schedule Finish]]),YEAR(tbl_PV_Milestones[[#This Row],[Actual/Schedule Finish]])+1)</f>
        <v>2025</v>
      </c>
      <c r="X1678" s="41" t="str">
        <f>IF(OR(tbl_PV_Milestones[[#This Row],[Project Status]]="Completed",tbl_PV_Milestones[[#This Row],[Project Status]]="Assumed Completed"),"Yes","No")</f>
        <v>Yes</v>
      </c>
      <c r="Y1678" s="41">
        <f>IF(tbl_PV_Milestones[[#This Row],[Baseline Date]]="",1,0)</f>
        <v>0</v>
      </c>
      <c r="Z1678" s="41">
        <f>IF(tbl_PV_Milestones[[#This Row],[Baseline Date]]&lt;PV_Meta!$B$7,1,0)</f>
        <v>1</v>
      </c>
      <c r="AA1678" s="41">
        <f>IF(tbl_PV_Milestones[[#This Row],[Complete]]="Yes",1,0)</f>
        <v>1</v>
      </c>
      <c r="AB1678" s="41">
        <f>IF(AND(tbl_PV_Milestones[[#This Row],[BL FY]]=2025,tbl_PV_Milestones[[#This Row],[Baseline Date]]&lt;PV_Meta!$B$7),1,0)</f>
        <v>1</v>
      </c>
      <c r="AC1678" s="41">
        <f>IF(AND(tbl_PV_Milestones[[#This Row],[Planned YTD]]=1,tbl_PV_Milestones[[#This Row],[Complete]]="Yes"),1,0)</f>
        <v>1</v>
      </c>
      <c r="AD1678" s="41">
        <f>IF(AND(tbl_PV_Milestones[[#This Row],[Actual/Schedule Finish]]&lt;PV_Meta!$B$7,tbl_PV_Milestones[[#This Row],[Complete]]="No",tbl_PV_Milestones[[#This Row],[Project Status]]&lt;&gt;"On Hold"),1,0)</f>
        <v>0</v>
      </c>
      <c r="AE1678" s="41">
        <f>IF(AND(tbl_PV_Milestones[[#This Row],[Actual/Schedule Finish]]&gt;tbl_PV_Milestones[[#This Row],[Baseline Date]],tbl_PV_Milestones[[#This Row],[Complete]]="No",tbl_PV_Milestones[[#This Row],[Project Status]]&lt;&gt;"On Hold",tbl_PV_Milestones[[#This Row],[Overdue]]=0,tbl_PV_Milestones[[#This Row],[To be Baselined]]&lt;&gt;1),1,0)</f>
        <v>0</v>
      </c>
      <c r="AF1678" s="41">
        <f>IF(AND(tbl_PV_Milestones[[#This Row],[BL FY]]=2025,tbl_PV_Milestones[[#This Row],[Finish FY]]&gt;2025),1,0)</f>
        <v>0</v>
      </c>
      <c r="AG1678" s="56" t="str">
        <f>_xlfn.XLOOKUP(tbl_PV_Milestones[[#This Row],[Work ID]],tbl_PV_Meta[Work ID '#],tbl_PV_Meta[Project Manager/Owner],,0)</f>
        <v>Project Manager 29</v>
      </c>
      <c r="AH1678" s="6"/>
    </row>
    <row r="1679" spans="4:34" x14ac:dyDescent="0.25">
      <c r="D1679" s="6" t="s">
        <v>806</v>
      </c>
      <c r="E1679" s="6" t="s">
        <v>503</v>
      </c>
      <c r="F1679" s="6" t="s">
        <v>1754</v>
      </c>
      <c r="G1679" s="6" t="s">
        <v>572</v>
      </c>
      <c r="H1679" s="6" t="s">
        <v>505</v>
      </c>
      <c r="I1679" s="6" t="s">
        <v>522</v>
      </c>
      <c r="J1679" s="6" t="s">
        <v>806</v>
      </c>
      <c r="K1679" s="6" t="s">
        <v>36</v>
      </c>
      <c r="L1679" s="6" t="s">
        <v>34</v>
      </c>
      <c r="M1679" s="43"/>
      <c r="N1679" s="44" t="s">
        <v>1979</v>
      </c>
      <c r="O1679" s="39">
        <v>45589.708333333299</v>
      </c>
      <c r="P1679" s="39">
        <v>45589.708333333299</v>
      </c>
      <c r="Q1679" s="6">
        <v>0</v>
      </c>
      <c r="R1679" s="6">
        <v>0</v>
      </c>
      <c r="S1679" s="45" t="e">
        <f>_xlfn.CONCAT(#REF!,TRIM(tbl_PV_Milestones[[#This Row],[Milestone Description]]))</f>
        <v>#REF!</v>
      </c>
      <c r="T1679" s="84" t="str">
        <f>IF(COUNTIF(tbl_PV_Milestones[UID],tbl_PV_Milestones[[#This Row],[UID]])&gt;1,"Duplicate","")</f>
        <v>Duplicate</v>
      </c>
      <c r="U1679" s="42" t="str">
        <f>_xlfn.XLOOKUP(tbl_PV_Milestones[[#This Row],[Work ID]],tbl_PV_Meta[Work ID '#],tbl_PV_Meta[Sub-Portfolio])</f>
        <v>Sub-Portfolio 8</v>
      </c>
      <c r="V1679" s="41">
        <f>IF(MONTH(tbl_PV_Milestones[[#This Row],[Baseline Date]])&lt;7,YEAR(tbl_PV_Milestones[[#This Row],[Baseline Date]]),YEAR(tbl_PV_Milestones[[#This Row],[Baseline Date]])+1)</f>
        <v>2025</v>
      </c>
      <c r="W1679" s="41">
        <f>IF(MONTH(tbl_PV_Milestones[[#This Row],[Actual/Schedule Finish]])&lt;7,YEAR(tbl_PV_Milestones[[#This Row],[Actual/Schedule Finish]]),YEAR(tbl_PV_Milestones[[#This Row],[Actual/Schedule Finish]])+1)</f>
        <v>2025</v>
      </c>
      <c r="X1679" s="41" t="str">
        <f>IF(OR(tbl_PV_Milestones[[#This Row],[Project Status]]="Completed",tbl_PV_Milestones[[#This Row],[Project Status]]="Assumed Completed"),"Yes","No")</f>
        <v>Yes</v>
      </c>
      <c r="Y1679" s="41">
        <f>IF(tbl_PV_Milestones[[#This Row],[Baseline Date]]="",1,0)</f>
        <v>0</v>
      </c>
      <c r="Z1679" s="41">
        <f>IF(tbl_PV_Milestones[[#This Row],[Baseline Date]]&lt;PV_Meta!$B$7,1,0)</f>
        <v>1</v>
      </c>
      <c r="AA1679" s="41">
        <f>IF(tbl_PV_Milestones[[#This Row],[Complete]]="Yes",1,0)</f>
        <v>1</v>
      </c>
      <c r="AB1679" s="41">
        <f>IF(AND(tbl_PV_Milestones[[#This Row],[BL FY]]=2025,tbl_PV_Milestones[[#This Row],[Baseline Date]]&lt;PV_Meta!$B$7),1,0)</f>
        <v>1</v>
      </c>
      <c r="AC1679" s="41">
        <f>IF(AND(tbl_PV_Milestones[[#This Row],[Planned YTD]]=1,tbl_PV_Milestones[[#This Row],[Complete]]="Yes"),1,0)</f>
        <v>1</v>
      </c>
      <c r="AD1679" s="41">
        <f>IF(AND(tbl_PV_Milestones[[#This Row],[Actual/Schedule Finish]]&lt;PV_Meta!$B$7,tbl_PV_Milestones[[#This Row],[Complete]]="No",tbl_PV_Milestones[[#This Row],[Project Status]]&lt;&gt;"On Hold"),1,0)</f>
        <v>0</v>
      </c>
      <c r="AE1679" s="41">
        <f>IF(AND(tbl_PV_Milestones[[#This Row],[Actual/Schedule Finish]]&gt;tbl_PV_Milestones[[#This Row],[Baseline Date]],tbl_PV_Milestones[[#This Row],[Complete]]="No",tbl_PV_Milestones[[#This Row],[Project Status]]&lt;&gt;"On Hold",tbl_PV_Milestones[[#This Row],[Overdue]]=0,tbl_PV_Milestones[[#This Row],[To be Baselined]]&lt;&gt;1),1,0)</f>
        <v>0</v>
      </c>
      <c r="AF1679" s="41">
        <f>IF(AND(tbl_PV_Milestones[[#This Row],[BL FY]]=2025,tbl_PV_Milestones[[#This Row],[Finish FY]]&gt;2025),1,0)</f>
        <v>0</v>
      </c>
      <c r="AG1679" s="56" t="str">
        <f>_xlfn.XLOOKUP(tbl_PV_Milestones[[#This Row],[Work ID]],tbl_PV_Meta[Work ID '#],tbl_PV_Meta[Project Manager/Owner],,0)</f>
        <v>Project Manager 29</v>
      </c>
      <c r="AH1679" s="6"/>
    </row>
    <row r="1680" spans="4:34" x14ac:dyDescent="0.25">
      <c r="D1680" s="6" t="s">
        <v>806</v>
      </c>
      <c r="E1680" s="6" t="s">
        <v>503</v>
      </c>
      <c r="F1680" s="6" t="s">
        <v>1754</v>
      </c>
      <c r="G1680" s="6" t="s">
        <v>743</v>
      </c>
      <c r="H1680" s="6" t="s">
        <v>505</v>
      </c>
      <c r="I1680" s="6" t="s">
        <v>522</v>
      </c>
      <c r="J1680" s="6" t="s">
        <v>806</v>
      </c>
      <c r="K1680" s="6" t="s">
        <v>36</v>
      </c>
      <c r="L1680" s="6" t="s">
        <v>34</v>
      </c>
      <c r="M1680" s="43"/>
      <c r="N1680" s="44" t="s">
        <v>1979</v>
      </c>
      <c r="O1680" s="39">
        <v>45645.708333333299</v>
      </c>
      <c r="P1680" s="39">
        <v>45645.708333333299</v>
      </c>
      <c r="Q1680" s="6">
        <v>0</v>
      </c>
      <c r="R1680" s="6">
        <v>0</v>
      </c>
      <c r="S1680" s="45" t="e">
        <f>_xlfn.CONCAT(#REF!,TRIM(tbl_PV_Milestones[[#This Row],[Milestone Description]]))</f>
        <v>#REF!</v>
      </c>
      <c r="T1680" s="84" t="str">
        <f>IF(COUNTIF(tbl_PV_Milestones[UID],tbl_PV_Milestones[[#This Row],[UID]])&gt;1,"Duplicate","")</f>
        <v>Duplicate</v>
      </c>
      <c r="U1680" s="42" t="str">
        <f>_xlfn.XLOOKUP(tbl_PV_Milestones[[#This Row],[Work ID]],tbl_PV_Meta[Work ID '#],tbl_PV_Meta[Sub-Portfolio])</f>
        <v>Sub-Portfolio 8</v>
      </c>
      <c r="V1680" s="41">
        <f>IF(MONTH(tbl_PV_Milestones[[#This Row],[Baseline Date]])&lt;7,YEAR(tbl_PV_Milestones[[#This Row],[Baseline Date]]),YEAR(tbl_PV_Milestones[[#This Row],[Baseline Date]])+1)</f>
        <v>2025</v>
      </c>
      <c r="W1680" s="41">
        <f>IF(MONTH(tbl_PV_Milestones[[#This Row],[Actual/Schedule Finish]])&lt;7,YEAR(tbl_PV_Milestones[[#This Row],[Actual/Schedule Finish]]),YEAR(tbl_PV_Milestones[[#This Row],[Actual/Schedule Finish]])+1)</f>
        <v>2025</v>
      </c>
      <c r="X1680" s="41" t="str">
        <f>IF(OR(tbl_PV_Milestones[[#This Row],[Project Status]]="Completed",tbl_PV_Milestones[[#This Row],[Project Status]]="Assumed Completed"),"Yes","No")</f>
        <v>Yes</v>
      </c>
      <c r="Y1680" s="41">
        <f>IF(tbl_PV_Milestones[[#This Row],[Baseline Date]]="",1,0)</f>
        <v>0</v>
      </c>
      <c r="Z1680" s="41">
        <f>IF(tbl_PV_Milestones[[#This Row],[Baseline Date]]&lt;PV_Meta!$B$7,1,0)</f>
        <v>1</v>
      </c>
      <c r="AA1680" s="41">
        <f>IF(tbl_PV_Milestones[[#This Row],[Complete]]="Yes",1,0)</f>
        <v>1</v>
      </c>
      <c r="AB1680" s="41">
        <f>IF(AND(tbl_PV_Milestones[[#This Row],[BL FY]]=2025,tbl_PV_Milestones[[#This Row],[Baseline Date]]&lt;PV_Meta!$B$7),1,0)</f>
        <v>1</v>
      </c>
      <c r="AC1680" s="41">
        <f>IF(AND(tbl_PV_Milestones[[#This Row],[Planned YTD]]=1,tbl_PV_Milestones[[#This Row],[Complete]]="Yes"),1,0)</f>
        <v>1</v>
      </c>
      <c r="AD1680" s="41">
        <f>IF(AND(tbl_PV_Milestones[[#This Row],[Actual/Schedule Finish]]&lt;PV_Meta!$B$7,tbl_PV_Milestones[[#This Row],[Complete]]="No",tbl_PV_Milestones[[#This Row],[Project Status]]&lt;&gt;"On Hold"),1,0)</f>
        <v>0</v>
      </c>
      <c r="AE1680" s="41">
        <f>IF(AND(tbl_PV_Milestones[[#This Row],[Actual/Schedule Finish]]&gt;tbl_PV_Milestones[[#This Row],[Baseline Date]],tbl_PV_Milestones[[#This Row],[Complete]]="No",tbl_PV_Milestones[[#This Row],[Project Status]]&lt;&gt;"On Hold",tbl_PV_Milestones[[#This Row],[Overdue]]=0,tbl_PV_Milestones[[#This Row],[To be Baselined]]&lt;&gt;1),1,0)</f>
        <v>0</v>
      </c>
      <c r="AF1680" s="41">
        <f>IF(AND(tbl_PV_Milestones[[#This Row],[BL FY]]=2025,tbl_PV_Milestones[[#This Row],[Finish FY]]&gt;2025),1,0)</f>
        <v>0</v>
      </c>
      <c r="AG1680" s="56" t="str">
        <f>_xlfn.XLOOKUP(tbl_PV_Milestones[[#This Row],[Work ID]],tbl_PV_Meta[Work ID '#],tbl_PV_Meta[Project Manager/Owner],,0)</f>
        <v>Project Manager 29</v>
      </c>
      <c r="AH1680" s="6"/>
    </row>
    <row r="1681" spans="4:34" x14ac:dyDescent="0.25">
      <c r="D1681" s="6" t="s">
        <v>806</v>
      </c>
      <c r="E1681" s="6" t="s">
        <v>503</v>
      </c>
      <c r="F1681" s="6" t="s">
        <v>1754</v>
      </c>
      <c r="G1681" s="6" t="s">
        <v>569</v>
      </c>
      <c r="H1681" s="6" t="s">
        <v>505</v>
      </c>
      <c r="I1681" s="6" t="s">
        <v>522</v>
      </c>
      <c r="J1681" s="6" t="s">
        <v>806</v>
      </c>
      <c r="K1681" s="6" t="s">
        <v>36</v>
      </c>
      <c r="L1681" s="6" t="s">
        <v>34</v>
      </c>
      <c r="M1681" s="43"/>
      <c r="N1681" s="44" t="s">
        <v>1979</v>
      </c>
      <c r="O1681" s="39">
        <v>45545.708333333299</v>
      </c>
      <c r="P1681" s="39">
        <v>45545.708333333299</v>
      </c>
      <c r="Q1681" s="6">
        <v>0</v>
      </c>
      <c r="R1681" s="6">
        <v>0</v>
      </c>
      <c r="S1681" s="45" t="e">
        <f>_xlfn.CONCAT(#REF!,TRIM(tbl_PV_Milestones[[#This Row],[Milestone Description]]))</f>
        <v>#REF!</v>
      </c>
      <c r="T1681" s="84" t="str">
        <f>IF(COUNTIF(tbl_PV_Milestones[UID],tbl_PV_Milestones[[#This Row],[UID]])&gt;1,"Duplicate","")</f>
        <v>Duplicate</v>
      </c>
      <c r="U1681" s="42" t="str">
        <f>_xlfn.XLOOKUP(tbl_PV_Milestones[[#This Row],[Work ID]],tbl_PV_Meta[Work ID '#],tbl_PV_Meta[Sub-Portfolio])</f>
        <v>Sub-Portfolio 8</v>
      </c>
      <c r="V1681" s="41">
        <f>IF(MONTH(tbl_PV_Milestones[[#This Row],[Baseline Date]])&lt;7,YEAR(tbl_PV_Milestones[[#This Row],[Baseline Date]]),YEAR(tbl_PV_Milestones[[#This Row],[Baseline Date]])+1)</f>
        <v>2025</v>
      </c>
      <c r="W1681" s="41">
        <f>IF(MONTH(tbl_PV_Milestones[[#This Row],[Actual/Schedule Finish]])&lt;7,YEAR(tbl_PV_Milestones[[#This Row],[Actual/Schedule Finish]]),YEAR(tbl_PV_Milestones[[#This Row],[Actual/Schedule Finish]])+1)</f>
        <v>2025</v>
      </c>
      <c r="X1681" s="41" t="str">
        <f>IF(OR(tbl_PV_Milestones[[#This Row],[Project Status]]="Completed",tbl_PV_Milestones[[#This Row],[Project Status]]="Assumed Completed"),"Yes","No")</f>
        <v>Yes</v>
      </c>
      <c r="Y1681" s="41">
        <f>IF(tbl_PV_Milestones[[#This Row],[Baseline Date]]="",1,0)</f>
        <v>0</v>
      </c>
      <c r="Z1681" s="41">
        <f>IF(tbl_PV_Milestones[[#This Row],[Baseline Date]]&lt;PV_Meta!$B$7,1,0)</f>
        <v>1</v>
      </c>
      <c r="AA1681" s="41">
        <f>IF(tbl_PV_Milestones[[#This Row],[Complete]]="Yes",1,0)</f>
        <v>1</v>
      </c>
      <c r="AB1681" s="41">
        <f>IF(AND(tbl_PV_Milestones[[#This Row],[BL FY]]=2025,tbl_PV_Milestones[[#This Row],[Baseline Date]]&lt;PV_Meta!$B$7),1,0)</f>
        <v>1</v>
      </c>
      <c r="AC1681" s="41">
        <f>IF(AND(tbl_PV_Milestones[[#This Row],[Planned YTD]]=1,tbl_PV_Milestones[[#This Row],[Complete]]="Yes"),1,0)</f>
        <v>1</v>
      </c>
      <c r="AD1681" s="41">
        <f>IF(AND(tbl_PV_Milestones[[#This Row],[Actual/Schedule Finish]]&lt;PV_Meta!$B$7,tbl_PV_Milestones[[#This Row],[Complete]]="No",tbl_PV_Milestones[[#This Row],[Project Status]]&lt;&gt;"On Hold"),1,0)</f>
        <v>0</v>
      </c>
      <c r="AE1681" s="41">
        <f>IF(AND(tbl_PV_Milestones[[#This Row],[Actual/Schedule Finish]]&gt;tbl_PV_Milestones[[#This Row],[Baseline Date]],tbl_PV_Milestones[[#This Row],[Complete]]="No",tbl_PV_Milestones[[#This Row],[Project Status]]&lt;&gt;"On Hold",tbl_PV_Milestones[[#This Row],[Overdue]]=0,tbl_PV_Milestones[[#This Row],[To be Baselined]]&lt;&gt;1),1,0)</f>
        <v>0</v>
      </c>
      <c r="AF1681" s="41">
        <f>IF(AND(tbl_PV_Milestones[[#This Row],[BL FY]]=2025,tbl_PV_Milestones[[#This Row],[Finish FY]]&gt;2025),1,0)</f>
        <v>0</v>
      </c>
      <c r="AG1681" s="56" t="str">
        <f>_xlfn.XLOOKUP(tbl_PV_Milestones[[#This Row],[Work ID]],tbl_PV_Meta[Work ID '#],tbl_PV_Meta[Project Manager/Owner],,0)</f>
        <v>Project Manager 29</v>
      </c>
      <c r="AH1681" s="6"/>
    </row>
    <row r="1682" spans="4:34" x14ac:dyDescent="0.25">
      <c r="D1682" s="6" t="s">
        <v>806</v>
      </c>
      <c r="E1682" s="6" t="s">
        <v>503</v>
      </c>
      <c r="F1682" s="6" t="s">
        <v>1754</v>
      </c>
      <c r="G1682" s="6" t="s">
        <v>628</v>
      </c>
      <c r="H1682" s="6" t="s">
        <v>505</v>
      </c>
      <c r="I1682" s="6" t="s">
        <v>522</v>
      </c>
      <c r="J1682" s="6" t="s">
        <v>806</v>
      </c>
      <c r="K1682" s="6" t="s">
        <v>36</v>
      </c>
      <c r="L1682" s="6" t="s">
        <v>34</v>
      </c>
      <c r="M1682" s="43"/>
      <c r="N1682" s="44" t="s">
        <v>1979</v>
      </c>
      <c r="O1682" s="39">
        <v>45540.708333333299</v>
      </c>
      <c r="P1682" s="39">
        <v>45540.708333333299</v>
      </c>
      <c r="Q1682" s="6">
        <v>0</v>
      </c>
      <c r="R1682" s="6">
        <v>0</v>
      </c>
      <c r="S1682" s="45" t="e">
        <f>_xlfn.CONCAT(#REF!,TRIM(tbl_PV_Milestones[[#This Row],[Milestone Description]]))</f>
        <v>#REF!</v>
      </c>
      <c r="T1682" s="84" t="str">
        <f>IF(COUNTIF(tbl_PV_Milestones[UID],tbl_PV_Milestones[[#This Row],[UID]])&gt;1,"Duplicate","")</f>
        <v>Duplicate</v>
      </c>
      <c r="U1682" s="42" t="str">
        <f>_xlfn.XLOOKUP(tbl_PV_Milestones[[#This Row],[Work ID]],tbl_PV_Meta[Work ID '#],tbl_PV_Meta[Sub-Portfolio])</f>
        <v>Sub-Portfolio 8</v>
      </c>
      <c r="V1682" s="41">
        <f>IF(MONTH(tbl_PV_Milestones[[#This Row],[Baseline Date]])&lt;7,YEAR(tbl_PV_Milestones[[#This Row],[Baseline Date]]),YEAR(tbl_PV_Milestones[[#This Row],[Baseline Date]])+1)</f>
        <v>2025</v>
      </c>
      <c r="W1682" s="41">
        <f>IF(MONTH(tbl_PV_Milestones[[#This Row],[Actual/Schedule Finish]])&lt;7,YEAR(tbl_PV_Milestones[[#This Row],[Actual/Schedule Finish]]),YEAR(tbl_PV_Milestones[[#This Row],[Actual/Schedule Finish]])+1)</f>
        <v>2025</v>
      </c>
      <c r="X1682" s="41" t="str">
        <f>IF(OR(tbl_PV_Milestones[[#This Row],[Project Status]]="Completed",tbl_PV_Milestones[[#This Row],[Project Status]]="Assumed Completed"),"Yes","No")</f>
        <v>Yes</v>
      </c>
      <c r="Y1682" s="41">
        <f>IF(tbl_PV_Milestones[[#This Row],[Baseline Date]]="",1,0)</f>
        <v>0</v>
      </c>
      <c r="Z1682" s="41">
        <f>IF(tbl_PV_Milestones[[#This Row],[Baseline Date]]&lt;PV_Meta!$B$7,1,0)</f>
        <v>1</v>
      </c>
      <c r="AA1682" s="41">
        <f>IF(tbl_PV_Milestones[[#This Row],[Complete]]="Yes",1,0)</f>
        <v>1</v>
      </c>
      <c r="AB1682" s="41">
        <f>IF(AND(tbl_PV_Milestones[[#This Row],[BL FY]]=2025,tbl_PV_Milestones[[#This Row],[Baseline Date]]&lt;PV_Meta!$B$7),1,0)</f>
        <v>1</v>
      </c>
      <c r="AC1682" s="41">
        <f>IF(AND(tbl_PV_Milestones[[#This Row],[Planned YTD]]=1,tbl_PV_Milestones[[#This Row],[Complete]]="Yes"),1,0)</f>
        <v>1</v>
      </c>
      <c r="AD1682" s="41">
        <f>IF(AND(tbl_PV_Milestones[[#This Row],[Actual/Schedule Finish]]&lt;PV_Meta!$B$7,tbl_PV_Milestones[[#This Row],[Complete]]="No",tbl_PV_Milestones[[#This Row],[Project Status]]&lt;&gt;"On Hold"),1,0)</f>
        <v>0</v>
      </c>
      <c r="AE1682" s="41">
        <f>IF(AND(tbl_PV_Milestones[[#This Row],[Actual/Schedule Finish]]&gt;tbl_PV_Milestones[[#This Row],[Baseline Date]],tbl_PV_Milestones[[#This Row],[Complete]]="No",tbl_PV_Milestones[[#This Row],[Project Status]]&lt;&gt;"On Hold",tbl_PV_Milestones[[#This Row],[Overdue]]=0,tbl_PV_Milestones[[#This Row],[To be Baselined]]&lt;&gt;1),1,0)</f>
        <v>0</v>
      </c>
      <c r="AF1682" s="41">
        <f>IF(AND(tbl_PV_Milestones[[#This Row],[BL FY]]=2025,tbl_PV_Milestones[[#This Row],[Finish FY]]&gt;2025),1,0)</f>
        <v>0</v>
      </c>
      <c r="AG1682" s="56" t="str">
        <f>_xlfn.XLOOKUP(tbl_PV_Milestones[[#This Row],[Work ID]],tbl_PV_Meta[Work ID '#],tbl_PV_Meta[Project Manager/Owner],,0)</f>
        <v>Project Manager 29</v>
      </c>
      <c r="AH1682" s="6"/>
    </row>
    <row r="1683" spans="4:34" x14ac:dyDescent="0.25">
      <c r="D1683" s="6" t="s">
        <v>806</v>
      </c>
      <c r="E1683" s="6" t="s">
        <v>503</v>
      </c>
      <c r="F1683" s="6" t="s">
        <v>1754</v>
      </c>
      <c r="G1683" s="6" t="s">
        <v>744</v>
      </c>
      <c r="H1683" s="6" t="s">
        <v>505</v>
      </c>
      <c r="I1683" s="6" t="s">
        <v>522</v>
      </c>
      <c r="J1683" s="6" t="s">
        <v>806</v>
      </c>
      <c r="K1683" s="6" t="s">
        <v>36</v>
      </c>
      <c r="L1683" s="6" t="s">
        <v>34</v>
      </c>
      <c r="M1683" s="43"/>
      <c r="N1683" s="44" t="s">
        <v>1979</v>
      </c>
      <c r="O1683" s="39">
        <v>45547.708333333299</v>
      </c>
      <c r="P1683" s="39">
        <v>45547.708333333299</v>
      </c>
      <c r="Q1683" s="6">
        <v>0</v>
      </c>
      <c r="R1683" s="6">
        <v>0</v>
      </c>
      <c r="S1683" s="45" t="e">
        <f>_xlfn.CONCAT(#REF!,TRIM(tbl_PV_Milestones[[#This Row],[Milestone Description]]))</f>
        <v>#REF!</v>
      </c>
      <c r="T1683" s="84" t="str">
        <f>IF(COUNTIF(tbl_PV_Milestones[UID],tbl_PV_Milestones[[#This Row],[UID]])&gt;1,"Duplicate","")</f>
        <v>Duplicate</v>
      </c>
      <c r="U1683" s="42" t="str">
        <f>_xlfn.XLOOKUP(tbl_PV_Milestones[[#This Row],[Work ID]],tbl_PV_Meta[Work ID '#],tbl_PV_Meta[Sub-Portfolio])</f>
        <v>Sub-Portfolio 8</v>
      </c>
      <c r="V1683" s="41">
        <f>IF(MONTH(tbl_PV_Milestones[[#This Row],[Baseline Date]])&lt;7,YEAR(tbl_PV_Milestones[[#This Row],[Baseline Date]]),YEAR(tbl_PV_Milestones[[#This Row],[Baseline Date]])+1)</f>
        <v>2025</v>
      </c>
      <c r="W1683" s="41">
        <f>IF(MONTH(tbl_PV_Milestones[[#This Row],[Actual/Schedule Finish]])&lt;7,YEAR(tbl_PV_Milestones[[#This Row],[Actual/Schedule Finish]]),YEAR(tbl_PV_Milestones[[#This Row],[Actual/Schedule Finish]])+1)</f>
        <v>2025</v>
      </c>
      <c r="X1683" s="41" t="str">
        <f>IF(OR(tbl_PV_Milestones[[#This Row],[Project Status]]="Completed",tbl_PV_Milestones[[#This Row],[Project Status]]="Assumed Completed"),"Yes","No")</f>
        <v>Yes</v>
      </c>
      <c r="Y1683" s="41">
        <f>IF(tbl_PV_Milestones[[#This Row],[Baseline Date]]="",1,0)</f>
        <v>0</v>
      </c>
      <c r="Z1683" s="41">
        <f>IF(tbl_PV_Milestones[[#This Row],[Baseline Date]]&lt;PV_Meta!$B$7,1,0)</f>
        <v>1</v>
      </c>
      <c r="AA1683" s="41">
        <f>IF(tbl_PV_Milestones[[#This Row],[Complete]]="Yes",1,0)</f>
        <v>1</v>
      </c>
      <c r="AB1683" s="41">
        <f>IF(AND(tbl_PV_Milestones[[#This Row],[BL FY]]=2025,tbl_PV_Milestones[[#This Row],[Baseline Date]]&lt;PV_Meta!$B$7),1,0)</f>
        <v>1</v>
      </c>
      <c r="AC1683" s="41">
        <f>IF(AND(tbl_PV_Milestones[[#This Row],[Planned YTD]]=1,tbl_PV_Milestones[[#This Row],[Complete]]="Yes"),1,0)</f>
        <v>1</v>
      </c>
      <c r="AD1683" s="41">
        <f>IF(AND(tbl_PV_Milestones[[#This Row],[Actual/Schedule Finish]]&lt;PV_Meta!$B$7,tbl_PV_Milestones[[#This Row],[Complete]]="No",tbl_PV_Milestones[[#This Row],[Project Status]]&lt;&gt;"On Hold"),1,0)</f>
        <v>0</v>
      </c>
      <c r="AE1683" s="41">
        <f>IF(AND(tbl_PV_Milestones[[#This Row],[Actual/Schedule Finish]]&gt;tbl_PV_Milestones[[#This Row],[Baseline Date]],tbl_PV_Milestones[[#This Row],[Complete]]="No",tbl_PV_Milestones[[#This Row],[Project Status]]&lt;&gt;"On Hold",tbl_PV_Milestones[[#This Row],[Overdue]]=0,tbl_PV_Milestones[[#This Row],[To be Baselined]]&lt;&gt;1),1,0)</f>
        <v>0</v>
      </c>
      <c r="AF1683" s="41">
        <f>IF(AND(tbl_PV_Milestones[[#This Row],[BL FY]]=2025,tbl_PV_Milestones[[#This Row],[Finish FY]]&gt;2025),1,0)</f>
        <v>0</v>
      </c>
      <c r="AG1683" s="56" t="str">
        <f>_xlfn.XLOOKUP(tbl_PV_Milestones[[#This Row],[Work ID]],tbl_PV_Meta[Work ID '#],tbl_PV_Meta[Project Manager/Owner],,0)</f>
        <v>Project Manager 29</v>
      </c>
      <c r="AH1683" s="6"/>
    </row>
    <row r="1684" spans="4:34" x14ac:dyDescent="0.25">
      <c r="D1684" s="6" t="s">
        <v>806</v>
      </c>
      <c r="E1684" s="6" t="s">
        <v>503</v>
      </c>
      <c r="F1684" s="6" t="s">
        <v>1754</v>
      </c>
      <c r="G1684" s="6" t="s">
        <v>567</v>
      </c>
      <c r="H1684" s="6" t="s">
        <v>505</v>
      </c>
      <c r="I1684" s="6" t="s">
        <v>522</v>
      </c>
      <c r="J1684" s="6" t="s">
        <v>806</v>
      </c>
      <c r="K1684" s="6" t="s">
        <v>36</v>
      </c>
      <c r="L1684" s="6" t="s">
        <v>34</v>
      </c>
      <c r="M1684" s="43"/>
      <c r="N1684" s="44" t="s">
        <v>1979</v>
      </c>
      <c r="O1684" s="39">
        <v>45573.708333333299</v>
      </c>
      <c r="P1684" s="39">
        <v>45573.708333333299</v>
      </c>
      <c r="Q1684" s="6">
        <v>0</v>
      </c>
      <c r="R1684" s="6">
        <v>0</v>
      </c>
      <c r="S1684" s="45" t="e">
        <f>_xlfn.CONCAT(#REF!,TRIM(tbl_PV_Milestones[[#This Row],[Milestone Description]]))</f>
        <v>#REF!</v>
      </c>
      <c r="T1684" s="84" t="str">
        <f>IF(COUNTIF(tbl_PV_Milestones[UID],tbl_PV_Milestones[[#This Row],[UID]])&gt;1,"Duplicate","")</f>
        <v>Duplicate</v>
      </c>
      <c r="U1684" s="42" t="str">
        <f>_xlfn.XLOOKUP(tbl_PV_Milestones[[#This Row],[Work ID]],tbl_PV_Meta[Work ID '#],tbl_PV_Meta[Sub-Portfolio])</f>
        <v>Sub-Portfolio 8</v>
      </c>
      <c r="V1684" s="41">
        <f>IF(MONTH(tbl_PV_Milestones[[#This Row],[Baseline Date]])&lt;7,YEAR(tbl_PV_Milestones[[#This Row],[Baseline Date]]),YEAR(tbl_PV_Milestones[[#This Row],[Baseline Date]])+1)</f>
        <v>2025</v>
      </c>
      <c r="W1684" s="41">
        <f>IF(MONTH(tbl_PV_Milestones[[#This Row],[Actual/Schedule Finish]])&lt;7,YEAR(tbl_PV_Milestones[[#This Row],[Actual/Schedule Finish]]),YEAR(tbl_PV_Milestones[[#This Row],[Actual/Schedule Finish]])+1)</f>
        <v>2025</v>
      </c>
      <c r="X1684" s="41" t="str">
        <f>IF(OR(tbl_PV_Milestones[[#This Row],[Project Status]]="Completed",tbl_PV_Milestones[[#This Row],[Project Status]]="Assumed Completed"),"Yes","No")</f>
        <v>Yes</v>
      </c>
      <c r="Y1684" s="41">
        <f>IF(tbl_PV_Milestones[[#This Row],[Baseline Date]]="",1,0)</f>
        <v>0</v>
      </c>
      <c r="Z1684" s="41">
        <f>IF(tbl_PV_Milestones[[#This Row],[Baseline Date]]&lt;PV_Meta!$B$7,1,0)</f>
        <v>1</v>
      </c>
      <c r="AA1684" s="41">
        <f>IF(tbl_PV_Milestones[[#This Row],[Complete]]="Yes",1,0)</f>
        <v>1</v>
      </c>
      <c r="AB1684" s="41">
        <f>IF(AND(tbl_PV_Milestones[[#This Row],[BL FY]]=2025,tbl_PV_Milestones[[#This Row],[Baseline Date]]&lt;PV_Meta!$B$7),1,0)</f>
        <v>1</v>
      </c>
      <c r="AC1684" s="41">
        <f>IF(AND(tbl_PV_Milestones[[#This Row],[Planned YTD]]=1,tbl_PV_Milestones[[#This Row],[Complete]]="Yes"),1,0)</f>
        <v>1</v>
      </c>
      <c r="AD1684" s="41">
        <f>IF(AND(tbl_PV_Milestones[[#This Row],[Actual/Schedule Finish]]&lt;PV_Meta!$B$7,tbl_PV_Milestones[[#This Row],[Complete]]="No",tbl_PV_Milestones[[#This Row],[Project Status]]&lt;&gt;"On Hold"),1,0)</f>
        <v>0</v>
      </c>
      <c r="AE1684" s="41">
        <f>IF(AND(tbl_PV_Milestones[[#This Row],[Actual/Schedule Finish]]&gt;tbl_PV_Milestones[[#This Row],[Baseline Date]],tbl_PV_Milestones[[#This Row],[Complete]]="No",tbl_PV_Milestones[[#This Row],[Project Status]]&lt;&gt;"On Hold",tbl_PV_Milestones[[#This Row],[Overdue]]=0,tbl_PV_Milestones[[#This Row],[To be Baselined]]&lt;&gt;1),1,0)</f>
        <v>0</v>
      </c>
      <c r="AF1684" s="41">
        <f>IF(AND(tbl_PV_Milestones[[#This Row],[BL FY]]=2025,tbl_PV_Milestones[[#This Row],[Finish FY]]&gt;2025),1,0)</f>
        <v>0</v>
      </c>
      <c r="AG1684" s="56" t="str">
        <f>_xlfn.XLOOKUP(tbl_PV_Milestones[[#This Row],[Work ID]],tbl_PV_Meta[Work ID '#],tbl_PV_Meta[Project Manager/Owner],,0)</f>
        <v>Project Manager 29</v>
      </c>
      <c r="AH1684" s="6"/>
    </row>
    <row r="1685" spans="4:34" x14ac:dyDescent="0.25">
      <c r="D1685" s="6" t="s">
        <v>806</v>
      </c>
      <c r="E1685" s="6" t="s">
        <v>503</v>
      </c>
      <c r="F1685" s="6" t="s">
        <v>1754</v>
      </c>
      <c r="G1685" s="6" t="s">
        <v>746</v>
      </c>
      <c r="H1685" s="6" t="s">
        <v>505</v>
      </c>
      <c r="I1685" s="6" t="s">
        <v>522</v>
      </c>
      <c r="J1685" s="6" t="s">
        <v>806</v>
      </c>
      <c r="K1685" s="6" t="s">
        <v>36</v>
      </c>
      <c r="L1685" s="6" t="s">
        <v>34</v>
      </c>
      <c r="M1685" s="43"/>
      <c r="N1685" s="44" t="s">
        <v>1979</v>
      </c>
      <c r="O1685" s="39">
        <v>45547.708333333299</v>
      </c>
      <c r="P1685" s="39">
        <v>45547.708333333299</v>
      </c>
      <c r="Q1685" s="6">
        <v>0</v>
      </c>
      <c r="R1685" s="6">
        <v>0</v>
      </c>
      <c r="S1685" s="45" t="e">
        <f>_xlfn.CONCAT(#REF!,TRIM(tbl_PV_Milestones[[#This Row],[Milestone Description]]))</f>
        <v>#REF!</v>
      </c>
      <c r="T1685" s="84" t="str">
        <f>IF(COUNTIF(tbl_PV_Milestones[UID],tbl_PV_Milestones[[#This Row],[UID]])&gt;1,"Duplicate","")</f>
        <v>Duplicate</v>
      </c>
      <c r="U1685" s="42" t="str">
        <f>_xlfn.XLOOKUP(tbl_PV_Milestones[[#This Row],[Work ID]],tbl_PV_Meta[Work ID '#],tbl_PV_Meta[Sub-Portfolio])</f>
        <v>Sub-Portfolio 8</v>
      </c>
      <c r="V1685" s="41">
        <f>IF(MONTH(tbl_PV_Milestones[[#This Row],[Baseline Date]])&lt;7,YEAR(tbl_PV_Milestones[[#This Row],[Baseline Date]]),YEAR(tbl_PV_Milestones[[#This Row],[Baseline Date]])+1)</f>
        <v>2025</v>
      </c>
      <c r="W1685" s="41">
        <f>IF(MONTH(tbl_PV_Milestones[[#This Row],[Actual/Schedule Finish]])&lt;7,YEAR(tbl_PV_Milestones[[#This Row],[Actual/Schedule Finish]]),YEAR(tbl_PV_Milestones[[#This Row],[Actual/Schedule Finish]])+1)</f>
        <v>2025</v>
      </c>
      <c r="X1685" s="41" t="str">
        <f>IF(OR(tbl_PV_Milestones[[#This Row],[Project Status]]="Completed",tbl_PV_Milestones[[#This Row],[Project Status]]="Assumed Completed"),"Yes","No")</f>
        <v>Yes</v>
      </c>
      <c r="Y1685" s="41">
        <f>IF(tbl_PV_Milestones[[#This Row],[Baseline Date]]="",1,0)</f>
        <v>0</v>
      </c>
      <c r="Z1685" s="41">
        <f>IF(tbl_PV_Milestones[[#This Row],[Baseline Date]]&lt;PV_Meta!$B$7,1,0)</f>
        <v>1</v>
      </c>
      <c r="AA1685" s="41">
        <f>IF(tbl_PV_Milestones[[#This Row],[Complete]]="Yes",1,0)</f>
        <v>1</v>
      </c>
      <c r="AB1685" s="41">
        <f>IF(AND(tbl_PV_Milestones[[#This Row],[BL FY]]=2025,tbl_PV_Milestones[[#This Row],[Baseline Date]]&lt;PV_Meta!$B$7),1,0)</f>
        <v>1</v>
      </c>
      <c r="AC1685" s="41">
        <f>IF(AND(tbl_PV_Milestones[[#This Row],[Planned YTD]]=1,tbl_PV_Milestones[[#This Row],[Complete]]="Yes"),1,0)</f>
        <v>1</v>
      </c>
      <c r="AD1685" s="41">
        <f>IF(AND(tbl_PV_Milestones[[#This Row],[Actual/Schedule Finish]]&lt;PV_Meta!$B$7,tbl_PV_Milestones[[#This Row],[Complete]]="No",tbl_PV_Milestones[[#This Row],[Project Status]]&lt;&gt;"On Hold"),1,0)</f>
        <v>0</v>
      </c>
      <c r="AE1685" s="41">
        <f>IF(AND(tbl_PV_Milestones[[#This Row],[Actual/Schedule Finish]]&gt;tbl_PV_Milestones[[#This Row],[Baseline Date]],tbl_PV_Milestones[[#This Row],[Complete]]="No",tbl_PV_Milestones[[#This Row],[Project Status]]&lt;&gt;"On Hold",tbl_PV_Milestones[[#This Row],[Overdue]]=0,tbl_PV_Milestones[[#This Row],[To be Baselined]]&lt;&gt;1),1,0)</f>
        <v>0</v>
      </c>
      <c r="AF1685" s="41">
        <f>IF(AND(tbl_PV_Milestones[[#This Row],[BL FY]]=2025,tbl_PV_Milestones[[#This Row],[Finish FY]]&gt;2025),1,0)</f>
        <v>0</v>
      </c>
      <c r="AG1685" s="56" t="str">
        <f>_xlfn.XLOOKUP(tbl_PV_Milestones[[#This Row],[Work ID]],tbl_PV_Meta[Work ID '#],tbl_PV_Meta[Project Manager/Owner],,0)</f>
        <v>Project Manager 29</v>
      </c>
      <c r="AH1685" s="6"/>
    </row>
    <row r="1686" spans="4:34" x14ac:dyDescent="0.25">
      <c r="D1686" s="6" t="s">
        <v>806</v>
      </c>
      <c r="E1686" s="6" t="s">
        <v>503</v>
      </c>
      <c r="F1686" s="6" t="s">
        <v>1754</v>
      </c>
      <c r="G1686" s="6" t="s">
        <v>543</v>
      </c>
      <c r="H1686" s="6" t="s">
        <v>519</v>
      </c>
      <c r="I1686" s="6" t="s">
        <v>522</v>
      </c>
      <c r="J1686" s="6" t="s">
        <v>806</v>
      </c>
      <c r="K1686" s="6" t="s">
        <v>36</v>
      </c>
      <c r="L1686" s="6" t="s">
        <v>34</v>
      </c>
      <c r="M1686" s="43"/>
      <c r="N1686" s="44" t="s">
        <v>1979</v>
      </c>
      <c r="O1686" s="39">
        <v>45645.708333333299</v>
      </c>
      <c r="P1686" s="39">
        <v>45645.708333333299</v>
      </c>
      <c r="Q1686" s="6">
        <v>0</v>
      </c>
      <c r="R1686" s="6">
        <v>0</v>
      </c>
      <c r="S1686" s="45" t="e">
        <f>_xlfn.CONCAT(#REF!,TRIM(tbl_PV_Milestones[[#This Row],[Milestone Description]]))</f>
        <v>#REF!</v>
      </c>
      <c r="T1686" s="84" t="str">
        <f>IF(COUNTIF(tbl_PV_Milestones[UID],tbl_PV_Milestones[[#This Row],[UID]])&gt;1,"Duplicate","")</f>
        <v>Duplicate</v>
      </c>
      <c r="U1686" s="42" t="str">
        <f>_xlfn.XLOOKUP(tbl_PV_Milestones[[#This Row],[Work ID]],tbl_PV_Meta[Work ID '#],tbl_PV_Meta[Sub-Portfolio])</f>
        <v>Sub-Portfolio 8</v>
      </c>
      <c r="V1686" s="41">
        <f>IF(MONTH(tbl_PV_Milestones[[#This Row],[Baseline Date]])&lt;7,YEAR(tbl_PV_Milestones[[#This Row],[Baseline Date]]),YEAR(tbl_PV_Milestones[[#This Row],[Baseline Date]])+1)</f>
        <v>2025</v>
      </c>
      <c r="W1686" s="41">
        <f>IF(MONTH(tbl_PV_Milestones[[#This Row],[Actual/Schedule Finish]])&lt;7,YEAR(tbl_PV_Milestones[[#This Row],[Actual/Schedule Finish]]),YEAR(tbl_PV_Milestones[[#This Row],[Actual/Schedule Finish]])+1)</f>
        <v>2025</v>
      </c>
      <c r="X1686" s="41" t="str">
        <f>IF(OR(tbl_PV_Milestones[[#This Row],[Project Status]]="Completed",tbl_PV_Milestones[[#This Row],[Project Status]]="Assumed Completed"),"Yes","No")</f>
        <v>Yes</v>
      </c>
      <c r="Y1686" s="41">
        <f>IF(tbl_PV_Milestones[[#This Row],[Baseline Date]]="",1,0)</f>
        <v>0</v>
      </c>
      <c r="Z1686" s="41">
        <f>IF(tbl_PV_Milestones[[#This Row],[Baseline Date]]&lt;PV_Meta!$B$7,1,0)</f>
        <v>1</v>
      </c>
      <c r="AA1686" s="41">
        <f>IF(tbl_PV_Milestones[[#This Row],[Complete]]="Yes",1,0)</f>
        <v>1</v>
      </c>
      <c r="AB1686" s="41">
        <f>IF(AND(tbl_PV_Milestones[[#This Row],[BL FY]]=2025,tbl_PV_Milestones[[#This Row],[Baseline Date]]&lt;PV_Meta!$B$7),1,0)</f>
        <v>1</v>
      </c>
      <c r="AC1686" s="41">
        <f>IF(AND(tbl_PV_Milestones[[#This Row],[Planned YTD]]=1,tbl_PV_Milestones[[#This Row],[Complete]]="Yes"),1,0)</f>
        <v>1</v>
      </c>
      <c r="AD1686" s="41">
        <f>IF(AND(tbl_PV_Milestones[[#This Row],[Actual/Schedule Finish]]&lt;PV_Meta!$B$7,tbl_PV_Milestones[[#This Row],[Complete]]="No",tbl_PV_Milestones[[#This Row],[Project Status]]&lt;&gt;"On Hold"),1,0)</f>
        <v>0</v>
      </c>
      <c r="AE1686" s="41">
        <f>IF(AND(tbl_PV_Milestones[[#This Row],[Actual/Schedule Finish]]&gt;tbl_PV_Milestones[[#This Row],[Baseline Date]],tbl_PV_Milestones[[#This Row],[Complete]]="No",tbl_PV_Milestones[[#This Row],[Project Status]]&lt;&gt;"On Hold",tbl_PV_Milestones[[#This Row],[Overdue]]=0,tbl_PV_Milestones[[#This Row],[To be Baselined]]&lt;&gt;1),1,0)</f>
        <v>0</v>
      </c>
      <c r="AF1686" s="41">
        <f>IF(AND(tbl_PV_Milestones[[#This Row],[BL FY]]=2025,tbl_PV_Milestones[[#This Row],[Finish FY]]&gt;2025),1,0)</f>
        <v>0</v>
      </c>
      <c r="AG1686" s="56" t="str">
        <f>_xlfn.XLOOKUP(tbl_PV_Milestones[[#This Row],[Work ID]],tbl_PV_Meta[Work ID '#],tbl_PV_Meta[Project Manager/Owner],,0)</f>
        <v>Project Manager 29</v>
      </c>
      <c r="AH1686" s="6"/>
    </row>
    <row r="1687" spans="4:34" x14ac:dyDescent="0.25">
      <c r="D1687" s="6" t="s">
        <v>806</v>
      </c>
      <c r="E1687" s="6" t="s">
        <v>513</v>
      </c>
      <c r="F1687" s="6" t="s">
        <v>1754</v>
      </c>
      <c r="G1687" s="6" t="s">
        <v>554</v>
      </c>
      <c r="H1687" s="6" t="s">
        <v>505</v>
      </c>
      <c r="I1687" s="6" t="s">
        <v>510</v>
      </c>
      <c r="J1687" s="6" t="s">
        <v>806</v>
      </c>
      <c r="K1687" s="6" t="s">
        <v>36</v>
      </c>
      <c r="L1687" s="6" t="s">
        <v>34</v>
      </c>
      <c r="M1687" s="43"/>
      <c r="N1687" s="44" t="s">
        <v>1979</v>
      </c>
      <c r="O1687" s="39">
        <v>45761.708333333299</v>
      </c>
      <c r="P1687" s="39">
        <v>45716.708333333299</v>
      </c>
      <c r="Q1687" s="6">
        <v>-31</v>
      </c>
      <c r="R1687" s="6">
        <v>-0.14027149321266999</v>
      </c>
      <c r="S1687" s="45" t="e">
        <f>_xlfn.CONCAT(#REF!,TRIM(tbl_PV_Milestones[[#This Row],[Milestone Description]]))</f>
        <v>#REF!</v>
      </c>
      <c r="T1687" s="84" t="str">
        <f>IF(COUNTIF(tbl_PV_Milestones[UID],tbl_PV_Milestones[[#This Row],[UID]])&gt;1,"Duplicate","")</f>
        <v>Duplicate</v>
      </c>
      <c r="U1687" s="42" t="str">
        <f>_xlfn.XLOOKUP(tbl_PV_Milestones[[#This Row],[Work ID]],tbl_PV_Meta[Work ID '#],tbl_PV_Meta[Sub-Portfolio])</f>
        <v>Sub-Portfolio 8</v>
      </c>
      <c r="V1687" s="41">
        <f>IF(MONTH(tbl_PV_Milestones[[#This Row],[Baseline Date]])&lt;7,YEAR(tbl_PV_Milestones[[#This Row],[Baseline Date]]),YEAR(tbl_PV_Milestones[[#This Row],[Baseline Date]])+1)</f>
        <v>2025</v>
      </c>
      <c r="W1687" s="41">
        <f>IF(MONTH(tbl_PV_Milestones[[#This Row],[Actual/Schedule Finish]])&lt;7,YEAR(tbl_PV_Milestones[[#This Row],[Actual/Schedule Finish]]),YEAR(tbl_PV_Milestones[[#This Row],[Actual/Schedule Finish]])+1)</f>
        <v>2025</v>
      </c>
      <c r="X1687" s="41" t="str">
        <f>IF(OR(tbl_PV_Milestones[[#This Row],[Project Status]]="Completed",tbl_PV_Milestones[[#This Row],[Project Status]]="Assumed Completed"),"Yes","No")</f>
        <v>Yes</v>
      </c>
      <c r="Y1687" s="41">
        <f>IF(tbl_PV_Milestones[[#This Row],[Baseline Date]]="",1,0)</f>
        <v>0</v>
      </c>
      <c r="Z1687" s="41">
        <f>IF(tbl_PV_Milestones[[#This Row],[Baseline Date]]&lt;PV_Meta!$B$7,1,0)</f>
        <v>1</v>
      </c>
      <c r="AA1687" s="41">
        <f>IF(tbl_PV_Milestones[[#This Row],[Complete]]="Yes",1,0)</f>
        <v>1</v>
      </c>
      <c r="AB1687" s="41">
        <f>IF(AND(tbl_PV_Milestones[[#This Row],[BL FY]]=2025,tbl_PV_Milestones[[#This Row],[Baseline Date]]&lt;PV_Meta!$B$7),1,0)</f>
        <v>1</v>
      </c>
      <c r="AC1687" s="41">
        <f>IF(AND(tbl_PV_Milestones[[#This Row],[Planned YTD]]=1,tbl_PV_Milestones[[#This Row],[Complete]]="Yes"),1,0)</f>
        <v>1</v>
      </c>
      <c r="AD1687" s="41">
        <f>IF(AND(tbl_PV_Milestones[[#This Row],[Actual/Schedule Finish]]&lt;PV_Meta!$B$7,tbl_PV_Milestones[[#This Row],[Complete]]="No",tbl_PV_Milestones[[#This Row],[Project Status]]&lt;&gt;"On Hold"),1,0)</f>
        <v>0</v>
      </c>
      <c r="AE1687" s="41">
        <f>IF(AND(tbl_PV_Milestones[[#This Row],[Actual/Schedule Finish]]&gt;tbl_PV_Milestones[[#This Row],[Baseline Date]],tbl_PV_Milestones[[#This Row],[Complete]]="No",tbl_PV_Milestones[[#This Row],[Project Status]]&lt;&gt;"On Hold",tbl_PV_Milestones[[#This Row],[Overdue]]=0,tbl_PV_Milestones[[#This Row],[To be Baselined]]&lt;&gt;1),1,0)</f>
        <v>0</v>
      </c>
      <c r="AF1687" s="41">
        <f>IF(AND(tbl_PV_Milestones[[#This Row],[BL FY]]=2025,tbl_PV_Milestones[[#This Row],[Finish FY]]&gt;2025),1,0)</f>
        <v>0</v>
      </c>
      <c r="AG1687" s="56" t="str">
        <f>_xlfn.XLOOKUP(tbl_PV_Milestones[[#This Row],[Work ID]],tbl_PV_Meta[Work ID '#],tbl_PV_Meta[Project Manager/Owner],,0)</f>
        <v>Project Manager 29</v>
      </c>
      <c r="AH1687" s="6"/>
    </row>
    <row r="1688" spans="4:34" x14ac:dyDescent="0.25">
      <c r="D1688" s="6" t="s">
        <v>806</v>
      </c>
      <c r="E1688" s="6" t="s">
        <v>503</v>
      </c>
      <c r="F1688" s="6" t="s">
        <v>1754</v>
      </c>
      <c r="G1688" s="6" t="s">
        <v>534</v>
      </c>
      <c r="H1688" s="6" t="s">
        <v>505</v>
      </c>
      <c r="I1688" s="6" t="s">
        <v>510</v>
      </c>
      <c r="J1688" s="6" t="s">
        <v>806</v>
      </c>
      <c r="K1688" s="6" t="s">
        <v>36</v>
      </c>
      <c r="L1688" s="6" t="s">
        <v>34</v>
      </c>
      <c r="M1688" s="43"/>
      <c r="N1688" s="44" t="s">
        <v>1979</v>
      </c>
      <c r="O1688" s="39">
        <v>45635.708333333299</v>
      </c>
      <c r="P1688" s="39">
        <v>45635.708333333299</v>
      </c>
      <c r="Q1688" s="6">
        <v>0</v>
      </c>
      <c r="R1688" s="6">
        <v>0</v>
      </c>
      <c r="S1688" s="45" t="e">
        <f>_xlfn.CONCAT(#REF!,TRIM(tbl_PV_Milestones[[#This Row],[Milestone Description]]))</f>
        <v>#REF!</v>
      </c>
      <c r="T1688" s="84" t="str">
        <f>IF(COUNTIF(tbl_PV_Milestones[UID],tbl_PV_Milestones[[#This Row],[UID]])&gt;1,"Duplicate","")</f>
        <v>Duplicate</v>
      </c>
      <c r="U1688" s="42" t="str">
        <f>_xlfn.XLOOKUP(tbl_PV_Milestones[[#This Row],[Work ID]],tbl_PV_Meta[Work ID '#],tbl_PV_Meta[Sub-Portfolio])</f>
        <v>Sub-Portfolio 8</v>
      </c>
      <c r="V1688" s="41">
        <f>IF(MONTH(tbl_PV_Milestones[[#This Row],[Baseline Date]])&lt;7,YEAR(tbl_PV_Milestones[[#This Row],[Baseline Date]]),YEAR(tbl_PV_Milestones[[#This Row],[Baseline Date]])+1)</f>
        <v>2025</v>
      </c>
      <c r="W1688" s="41">
        <f>IF(MONTH(tbl_PV_Milestones[[#This Row],[Actual/Schedule Finish]])&lt;7,YEAR(tbl_PV_Milestones[[#This Row],[Actual/Schedule Finish]]),YEAR(tbl_PV_Milestones[[#This Row],[Actual/Schedule Finish]])+1)</f>
        <v>2025</v>
      </c>
      <c r="X1688" s="41" t="str">
        <f>IF(OR(tbl_PV_Milestones[[#This Row],[Project Status]]="Completed",tbl_PV_Milestones[[#This Row],[Project Status]]="Assumed Completed"),"Yes","No")</f>
        <v>Yes</v>
      </c>
      <c r="Y1688" s="41">
        <f>IF(tbl_PV_Milestones[[#This Row],[Baseline Date]]="",1,0)</f>
        <v>0</v>
      </c>
      <c r="Z1688" s="41">
        <f>IF(tbl_PV_Milestones[[#This Row],[Baseline Date]]&lt;PV_Meta!$B$7,1,0)</f>
        <v>1</v>
      </c>
      <c r="AA1688" s="41">
        <f>IF(tbl_PV_Milestones[[#This Row],[Complete]]="Yes",1,0)</f>
        <v>1</v>
      </c>
      <c r="AB1688" s="41">
        <f>IF(AND(tbl_PV_Milestones[[#This Row],[BL FY]]=2025,tbl_PV_Milestones[[#This Row],[Baseline Date]]&lt;PV_Meta!$B$7),1,0)</f>
        <v>1</v>
      </c>
      <c r="AC1688" s="41">
        <f>IF(AND(tbl_PV_Milestones[[#This Row],[Planned YTD]]=1,tbl_PV_Milestones[[#This Row],[Complete]]="Yes"),1,0)</f>
        <v>1</v>
      </c>
      <c r="AD1688" s="41">
        <f>IF(AND(tbl_PV_Milestones[[#This Row],[Actual/Schedule Finish]]&lt;PV_Meta!$B$7,tbl_PV_Milestones[[#This Row],[Complete]]="No",tbl_PV_Milestones[[#This Row],[Project Status]]&lt;&gt;"On Hold"),1,0)</f>
        <v>0</v>
      </c>
      <c r="AE1688" s="41">
        <f>IF(AND(tbl_PV_Milestones[[#This Row],[Actual/Schedule Finish]]&gt;tbl_PV_Milestones[[#This Row],[Baseline Date]],tbl_PV_Milestones[[#This Row],[Complete]]="No",tbl_PV_Milestones[[#This Row],[Project Status]]&lt;&gt;"On Hold",tbl_PV_Milestones[[#This Row],[Overdue]]=0,tbl_PV_Milestones[[#This Row],[To be Baselined]]&lt;&gt;1),1,0)</f>
        <v>0</v>
      </c>
      <c r="AF1688" s="41">
        <f>IF(AND(tbl_PV_Milestones[[#This Row],[BL FY]]=2025,tbl_PV_Milestones[[#This Row],[Finish FY]]&gt;2025),1,0)</f>
        <v>0</v>
      </c>
      <c r="AG1688" s="56" t="str">
        <f>_xlfn.XLOOKUP(tbl_PV_Milestones[[#This Row],[Work ID]],tbl_PV_Meta[Work ID '#],tbl_PV_Meta[Project Manager/Owner],,0)</f>
        <v>Project Manager 29</v>
      </c>
      <c r="AH1688" s="6"/>
    </row>
    <row r="1689" spans="4:34" x14ac:dyDescent="0.25">
      <c r="D1689" s="6" t="s">
        <v>806</v>
      </c>
      <c r="E1689" s="6" t="s">
        <v>503</v>
      </c>
      <c r="F1689" s="6" t="s">
        <v>1754</v>
      </c>
      <c r="G1689" s="6" t="s">
        <v>536</v>
      </c>
      <c r="H1689" s="6" t="s">
        <v>505</v>
      </c>
      <c r="I1689" s="6" t="s">
        <v>510</v>
      </c>
      <c r="J1689" s="6" t="s">
        <v>806</v>
      </c>
      <c r="K1689" s="6" t="s">
        <v>36</v>
      </c>
      <c r="L1689" s="6" t="s">
        <v>34</v>
      </c>
      <c r="M1689" s="43"/>
      <c r="N1689" s="44" t="s">
        <v>1979</v>
      </c>
      <c r="O1689" s="39">
        <v>45777.708333333299</v>
      </c>
      <c r="P1689" s="39">
        <v>45777.708333333299</v>
      </c>
      <c r="Q1689" s="6">
        <v>0</v>
      </c>
      <c r="R1689" s="6">
        <v>0</v>
      </c>
      <c r="S1689" s="45" t="e">
        <f>_xlfn.CONCAT(#REF!,TRIM(tbl_PV_Milestones[[#This Row],[Milestone Description]]))</f>
        <v>#REF!</v>
      </c>
      <c r="T1689" s="84" t="str">
        <f>IF(COUNTIF(tbl_PV_Milestones[UID],tbl_PV_Milestones[[#This Row],[UID]])&gt;1,"Duplicate","")</f>
        <v>Duplicate</v>
      </c>
      <c r="U1689" s="42" t="str">
        <f>_xlfn.XLOOKUP(tbl_PV_Milestones[[#This Row],[Work ID]],tbl_PV_Meta[Work ID '#],tbl_PV_Meta[Sub-Portfolio])</f>
        <v>Sub-Portfolio 8</v>
      </c>
      <c r="V1689" s="41">
        <f>IF(MONTH(tbl_PV_Milestones[[#This Row],[Baseline Date]])&lt;7,YEAR(tbl_PV_Milestones[[#This Row],[Baseline Date]]),YEAR(tbl_PV_Milestones[[#This Row],[Baseline Date]])+1)</f>
        <v>2025</v>
      </c>
      <c r="W1689" s="41">
        <f>IF(MONTH(tbl_PV_Milestones[[#This Row],[Actual/Schedule Finish]])&lt;7,YEAR(tbl_PV_Milestones[[#This Row],[Actual/Schedule Finish]]),YEAR(tbl_PV_Milestones[[#This Row],[Actual/Schedule Finish]])+1)</f>
        <v>2025</v>
      </c>
      <c r="X1689" s="41" t="str">
        <f>IF(OR(tbl_PV_Milestones[[#This Row],[Project Status]]="Completed",tbl_PV_Milestones[[#This Row],[Project Status]]="Assumed Completed"),"Yes","No")</f>
        <v>Yes</v>
      </c>
      <c r="Y1689" s="41">
        <f>IF(tbl_PV_Milestones[[#This Row],[Baseline Date]]="",1,0)</f>
        <v>0</v>
      </c>
      <c r="Z1689" s="41">
        <f>IF(tbl_PV_Milestones[[#This Row],[Baseline Date]]&lt;PV_Meta!$B$7,1,0)</f>
        <v>1</v>
      </c>
      <c r="AA1689" s="41">
        <f>IF(tbl_PV_Milestones[[#This Row],[Complete]]="Yes",1,0)</f>
        <v>1</v>
      </c>
      <c r="AB1689" s="41">
        <f>IF(AND(tbl_PV_Milestones[[#This Row],[BL FY]]=2025,tbl_PV_Milestones[[#This Row],[Baseline Date]]&lt;PV_Meta!$B$7),1,0)</f>
        <v>1</v>
      </c>
      <c r="AC1689" s="41">
        <f>IF(AND(tbl_PV_Milestones[[#This Row],[Planned YTD]]=1,tbl_PV_Milestones[[#This Row],[Complete]]="Yes"),1,0)</f>
        <v>1</v>
      </c>
      <c r="AD1689" s="41">
        <f>IF(AND(tbl_PV_Milestones[[#This Row],[Actual/Schedule Finish]]&lt;PV_Meta!$B$7,tbl_PV_Milestones[[#This Row],[Complete]]="No",tbl_PV_Milestones[[#This Row],[Project Status]]&lt;&gt;"On Hold"),1,0)</f>
        <v>0</v>
      </c>
      <c r="AE1689" s="41">
        <f>IF(AND(tbl_PV_Milestones[[#This Row],[Actual/Schedule Finish]]&gt;tbl_PV_Milestones[[#This Row],[Baseline Date]],tbl_PV_Milestones[[#This Row],[Complete]]="No",tbl_PV_Milestones[[#This Row],[Project Status]]&lt;&gt;"On Hold",tbl_PV_Milestones[[#This Row],[Overdue]]=0,tbl_PV_Milestones[[#This Row],[To be Baselined]]&lt;&gt;1),1,0)</f>
        <v>0</v>
      </c>
      <c r="AF1689" s="41">
        <f>IF(AND(tbl_PV_Milestones[[#This Row],[BL FY]]=2025,tbl_PV_Milestones[[#This Row],[Finish FY]]&gt;2025),1,0)</f>
        <v>0</v>
      </c>
      <c r="AG1689" s="56" t="str">
        <f>_xlfn.XLOOKUP(tbl_PV_Milestones[[#This Row],[Work ID]],tbl_PV_Meta[Work ID '#],tbl_PV_Meta[Project Manager/Owner],,0)</f>
        <v>Project Manager 29</v>
      </c>
      <c r="AH1689" s="6"/>
    </row>
    <row r="1690" spans="4:34" x14ac:dyDescent="0.25">
      <c r="D1690" s="6" t="s">
        <v>806</v>
      </c>
      <c r="E1690" s="6" t="s">
        <v>503</v>
      </c>
      <c r="F1690" s="6" t="s">
        <v>1754</v>
      </c>
      <c r="G1690" s="6" t="s">
        <v>539</v>
      </c>
      <c r="H1690" s="6" t="s">
        <v>505</v>
      </c>
      <c r="I1690" s="6" t="s">
        <v>510</v>
      </c>
      <c r="J1690" s="6" t="s">
        <v>806</v>
      </c>
      <c r="K1690" s="6" t="s">
        <v>36</v>
      </c>
      <c r="L1690" s="6" t="s">
        <v>34</v>
      </c>
      <c r="M1690" s="43"/>
      <c r="N1690" s="44" t="s">
        <v>1979</v>
      </c>
      <c r="O1690" s="39">
        <v>45635.708333333299</v>
      </c>
      <c r="P1690" s="39">
        <v>45635.708333333299</v>
      </c>
      <c r="Q1690" s="6">
        <v>0</v>
      </c>
      <c r="R1690" s="6">
        <v>0</v>
      </c>
      <c r="S1690" s="45" t="e">
        <f>_xlfn.CONCAT(#REF!,TRIM(tbl_PV_Milestones[[#This Row],[Milestone Description]]))</f>
        <v>#REF!</v>
      </c>
      <c r="T1690" s="84" t="str">
        <f>IF(COUNTIF(tbl_PV_Milestones[UID],tbl_PV_Milestones[[#This Row],[UID]])&gt;1,"Duplicate","")</f>
        <v>Duplicate</v>
      </c>
      <c r="U1690" s="42" t="str">
        <f>_xlfn.XLOOKUP(tbl_PV_Milestones[[#This Row],[Work ID]],tbl_PV_Meta[Work ID '#],tbl_PV_Meta[Sub-Portfolio])</f>
        <v>Sub-Portfolio 8</v>
      </c>
      <c r="V1690" s="41">
        <f>IF(MONTH(tbl_PV_Milestones[[#This Row],[Baseline Date]])&lt;7,YEAR(tbl_PV_Milestones[[#This Row],[Baseline Date]]),YEAR(tbl_PV_Milestones[[#This Row],[Baseline Date]])+1)</f>
        <v>2025</v>
      </c>
      <c r="W1690" s="41">
        <f>IF(MONTH(tbl_PV_Milestones[[#This Row],[Actual/Schedule Finish]])&lt;7,YEAR(tbl_PV_Milestones[[#This Row],[Actual/Schedule Finish]]),YEAR(tbl_PV_Milestones[[#This Row],[Actual/Schedule Finish]])+1)</f>
        <v>2025</v>
      </c>
      <c r="X1690" s="41" t="str">
        <f>IF(OR(tbl_PV_Milestones[[#This Row],[Project Status]]="Completed",tbl_PV_Milestones[[#This Row],[Project Status]]="Assumed Completed"),"Yes","No")</f>
        <v>Yes</v>
      </c>
      <c r="Y1690" s="41">
        <f>IF(tbl_PV_Milestones[[#This Row],[Baseline Date]]="",1,0)</f>
        <v>0</v>
      </c>
      <c r="Z1690" s="41">
        <f>IF(tbl_PV_Milestones[[#This Row],[Baseline Date]]&lt;PV_Meta!$B$7,1,0)</f>
        <v>1</v>
      </c>
      <c r="AA1690" s="41">
        <f>IF(tbl_PV_Milestones[[#This Row],[Complete]]="Yes",1,0)</f>
        <v>1</v>
      </c>
      <c r="AB1690" s="41">
        <f>IF(AND(tbl_PV_Milestones[[#This Row],[BL FY]]=2025,tbl_PV_Milestones[[#This Row],[Baseline Date]]&lt;PV_Meta!$B$7),1,0)</f>
        <v>1</v>
      </c>
      <c r="AC1690" s="41">
        <f>IF(AND(tbl_PV_Milestones[[#This Row],[Planned YTD]]=1,tbl_PV_Milestones[[#This Row],[Complete]]="Yes"),1,0)</f>
        <v>1</v>
      </c>
      <c r="AD1690" s="41">
        <f>IF(AND(tbl_PV_Milestones[[#This Row],[Actual/Schedule Finish]]&lt;PV_Meta!$B$7,tbl_PV_Milestones[[#This Row],[Complete]]="No",tbl_PV_Milestones[[#This Row],[Project Status]]&lt;&gt;"On Hold"),1,0)</f>
        <v>0</v>
      </c>
      <c r="AE1690" s="41">
        <f>IF(AND(tbl_PV_Milestones[[#This Row],[Actual/Schedule Finish]]&gt;tbl_PV_Milestones[[#This Row],[Baseline Date]],tbl_PV_Milestones[[#This Row],[Complete]]="No",tbl_PV_Milestones[[#This Row],[Project Status]]&lt;&gt;"On Hold",tbl_PV_Milestones[[#This Row],[Overdue]]=0,tbl_PV_Milestones[[#This Row],[To be Baselined]]&lt;&gt;1),1,0)</f>
        <v>0</v>
      </c>
      <c r="AF1690" s="41">
        <f>IF(AND(tbl_PV_Milestones[[#This Row],[BL FY]]=2025,tbl_PV_Milestones[[#This Row],[Finish FY]]&gt;2025),1,0)</f>
        <v>0</v>
      </c>
      <c r="AG1690" s="56" t="str">
        <f>_xlfn.XLOOKUP(tbl_PV_Milestones[[#This Row],[Work ID]],tbl_PV_Meta[Work ID '#],tbl_PV_Meta[Project Manager/Owner],,0)</f>
        <v>Project Manager 29</v>
      </c>
      <c r="AH1690" s="6"/>
    </row>
    <row r="1691" spans="4:34" x14ac:dyDescent="0.25">
      <c r="D1691" s="6" t="s">
        <v>806</v>
      </c>
      <c r="E1691" s="6" t="s">
        <v>503</v>
      </c>
      <c r="F1691" s="6" t="s">
        <v>1754</v>
      </c>
      <c r="G1691" s="6" t="s">
        <v>525</v>
      </c>
      <c r="H1691" s="6" t="s">
        <v>505</v>
      </c>
      <c r="I1691" s="6" t="s">
        <v>510</v>
      </c>
      <c r="J1691" s="6" t="s">
        <v>806</v>
      </c>
      <c r="K1691" s="6" t="s">
        <v>36</v>
      </c>
      <c r="L1691" s="6" t="s">
        <v>34</v>
      </c>
      <c r="M1691" s="43"/>
      <c r="N1691" s="44" t="s">
        <v>1979</v>
      </c>
      <c r="O1691" s="39">
        <v>45635.708333333299</v>
      </c>
      <c r="P1691" s="39">
        <v>45635.708333333299</v>
      </c>
      <c r="Q1691" s="6">
        <v>0</v>
      </c>
      <c r="R1691" s="6">
        <v>0</v>
      </c>
      <c r="S1691" s="45" t="e">
        <f>_xlfn.CONCAT(#REF!,TRIM(tbl_PV_Milestones[[#This Row],[Milestone Description]]))</f>
        <v>#REF!</v>
      </c>
      <c r="T1691" s="84" t="str">
        <f>IF(COUNTIF(tbl_PV_Milestones[UID],tbl_PV_Milestones[[#This Row],[UID]])&gt;1,"Duplicate","")</f>
        <v>Duplicate</v>
      </c>
      <c r="U1691" s="42" t="str">
        <f>_xlfn.XLOOKUP(tbl_PV_Milestones[[#This Row],[Work ID]],tbl_PV_Meta[Work ID '#],tbl_PV_Meta[Sub-Portfolio])</f>
        <v>Sub-Portfolio 8</v>
      </c>
      <c r="V1691" s="41">
        <f>IF(MONTH(tbl_PV_Milestones[[#This Row],[Baseline Date]])&lt;7,YEAR(tbl_PV_Milestones[[#This Row],[Baseline Date]]),YEAR(tbl_PV_Milestones[[#This Row],[Baseline Date]])+1)</f>
        <v>2025</v>
      </c>
      <c r="W1691" s="41">
        <f>IF(MONTH(tbl_PV_Milestones[[#This Row],[Actual/Schedule Finish]])&lt;7,YEAR(tbl_PV_Milestones[[#This Row],[Actual/Schedule Finish]]),YEAR(tbl_PV_Milestones[[#This Row],[Actual/Schedule Finish]])+1)</f>
        <v>2025</v>
      </c>
      <c r="X1691" s="41" t="str">
        <f>IF(OR(tbl_PV_Milestones[[#This Row],[Project Status]]="Completed",tbl_PV_Milestones[[#This Row],[Project Status]]="Assumed Completed"),"Yes","No")</f>
        <v>Yes</v>
      </c>
      <c r="Y1691" s="41">
        <f>IF(tbl_PV_Milestones[[#This Row],[Baseline Date]]="",1,0)</f>
        <v>0</v>
      </c>
      <c r="Z1691" s="41">
        <f>IF(tbl_PV_Milestones[[#This Row],[Baseline Date]]&lt;PV_Meta!$B$7,1,0)</f>
        <v>1</v>
      </c>
      <c r="AA1691" s="41">
        <f>IF(tbl_PV_Milestones[[#This Row],[Complete]]="Yes",1,0)</f>
        <v>1</v>
      </c>
      <c r="AB1691" s="41">
        <f>IF(AND(tbl_PV_Milestones[[#This Row],[BL FY]]=2025,tbl_PV_Milestones[[#This Row],[Baseline Date]]&lt;PV_Meta!$B$7),1,0)</f>
        <v>1</v>
      </c>
      <c r="AC1691" s="41">
        <f>IF(AND(tbl_PV_Milestones[[#This Row],[Planned YTD]]=1,tbl_PV_Milestones[[#This Row],[Complete]]="Yes"),1,0)</f>
        <v>1</v>
      </c>
      <c r="AD1691" s="41">
        <f>IF(AND(tbl_PV_Milestones[[#This Row],[Actual/Schedule Finish]]&lt;PV_Meta!$B$7,tbl_PV_Milestones[[#This Row],[Complete]]="No",tbl_PV_Milestones[[#This Row],[Project Status]]&lt;&gt;"On Hold"),1,0)</f>
        <v>0</v>
      </c>
      <c r="AE1691" s="41">
        <f>IF(AND(tbl_PV_Milestones[[#This Row],[Actual/Schedule Finish]]&gt;tbl_PV_Milestones[[#This Row],[Baseline Date]],tbl_PV_Milestones[[#This Row],[Complete]]="No",tbl_PV_Milestones[[#This Row],[Project Status]]&lt;&gt;"On Hold",tbl_PV_Milestones[[#This Row],[Overdue]]=0,tbl_PV_Milestones[[#This Row],[To be Baselined]]&lt;&gt;1),1,0)</f>
        <v>0</v>
      </c>
      <c r="AF1691" s="41">
        <f>IF(AND(tbl_PV_Milestones[[#This Row],[BL FY]]=2025,tbl_PV_Milestones[[#This Row],[Finish FY]]&gt;2025),1,0)</f>
        <v>0</v>
      </c>
      <c r="AG1691" s="56" t="str">
        <f>_xlfn.XLOOKUP(tbl_PV_Milestones[[#This Row],[Work ID]],tbl_PV_Meta[Work ID '#],tbl_PV_Meta[Project Manager/Owner],,0)</f>
        <v>Project Manager 29</v>
      </c>
      <c r="AH1691" s="6"/>
    </row>
    <row r="1692" spans="4:34" x14ac:dyDescent="0.25">
      <c r="D1692" s="6" t="s">
        <v>806</v>
      </c>
      <c r="E1692" s="6" t="s">
        <v>580</v>
      </c>
      <c r="F1692" s="6" t="s">
        <v>1754</v>
      </c>
      <c r="G1692" s="6" t="s">
        <v>527</v>
      </c>
      <c r="H1692" s="6" t="s">
        <v>505</v>
      </c>
      <c r="I1692" s="6" t="s">
        <v>510</v>
      </c>
      <c r="J1692" s="6" t="s">
        <v>806</v>
      </c>
      <c r="K1692" s="6" t="s">
        <v>36</v>
      </c>
      <c r="L1692" s="6" t="s">
        <v>34</v>
      </c>
      <c r="M1692" s="43"/>
      <c r="N1692" s="44" t="s">
        <v>1979</v>
      </c>
      <c r="O1692" s="39">
        <v>45764.708333333299</v>
      </c>
      <c r="P1692" s="39">
        <v>45751.708333333299</v>
      </c>
      <c r="Q1692" s="6">
        <v>-9</v>
      </c>
      <c r="R1692" s="6">
        <v>-4.0723981900452497E-2</v>
      </c>
      <c r="S1692" s="45" t="e">
        <f>_xlfn.CONCAT(#REF!,TRIM(tbl_PV_Milestones[[#This Row],[Milestone Description]]))</f>
        <v>#REF!</v>
      </c>
      <c r="T1692" s="84" t="str">
        <f>IF(COUNTIF(tbl_PV_Milestones[UID],tbl_PV_Milestones[[#This Row],[UID]])&gt;1,"Duplicate","")</f>
        <v>Duplicate</v>
      </c>
      <c r="U1692" s="42" t="str">
        <f>_xlfn.XLOOKUP(tbl_PV_Milestones[[#This Row],[Work ID]],tbl_PV_Meta[Work ID '#],tbl_PV_Meta[Sub-Portfolio])</f>
        <v>Sub-Portfolio 8</v>
      </c>
      <c r="V1692" s="41">
        <f>IF(MONTH(tbl_PV_Milestones[[#This Row],[Baseline Date]])&lt;7,YEAR(tbl_PV_Milestones[[#This Row],[Baseline Date]]),YEAR(tbl_PV_Milestones[[#This Row],[Baseline Date]])+1)</f>
        <v>2025</v>
      </c>
      <c r="W1692" s="41">
        <f>IF(MONTH(tbl_PV_Milestones[[#This Row],[Actual/Schedule Finish]])&lt;7,YEAR(tbl_PV_Milestones[[#This Row],[Actual/Schedule Finish]]),YEAR(tbl_PV_Milestones[[#This Row],[Actual/Schedule Finish]])+1)</f>
        <v>2025</v>
      </c>
      <c r="X1692" s="41" t="str">
        <f>IF(OR(tbl_PV_Milestones[[#This Row],[Project Status]]="Completed",tbl_PV_Milestones[[#This Row],[Project Status]]="Assumed Completed"),"Yes","No")</f>
        <v>Yes</v>
      </c>
      <c r="Y1692" s="41">
        <f>IF(tbl_PV_Milestones[[#This Row],[Baseline Date]]="",1,0)</f>
        <v>0</v>
      </c>
      <c r="Z1692" s="41">
        <f>IF(tbl_PV_Milestones[[#This Row],[Baseline Date]]&lt;PV_Meta!$B$7,1,0)</f>
        <v>1</v>
      </c>
      <c r="AA1692" s="41">
        <f>IF(tbl_PV_Milestones[[#This Row],[Complete]]="Yes",1,0)</f>
        <v>1</v>
      </c>
      <c r="AB1692" s="41">
        <f>IF(AND(tbl_PV_Milestones[[#This Row],[BL FY]]=2025,tbl_PV_Milestones[[#This Row],[Baseline Date]]&lt;PV_Meta!$B$7),1,0)</f>
        <v>1</v>
      </c>
      <c r="AC1692" s="41">
        <f>IF(AND(tbl_PV_Milestones[[#This Row],[Planned YTD]]=1,tbl_PV_Milestones[[#This Row],[Complete]]="Yes"),1,0)</f>
        <v>1</v>
      </c>
      <c r="AD1692" s="41">
        <f>IF(AND(tbl_PV_Milestones[[#This Row],[Actual/Schedule Finish]]&lt;PV_Meta!$B$7,tbl_PV_Milestones[[#This Row],[Complete]]="No",tbl_PV_Milestones[[#This Row],[Project Status]]&lt;&gt;"On Hold"),1,0)</f>
        <v>0</v>
      </c>
      <c r="AE1692" s="41">
        <f>IF(AND(tbl_PV_Milestones[[#This Row],[Actual/Schedule Finish]]&gt;tbl_PV_Milestones[[#This Row],[Baseline Date]],tbl_PV_Milestones[[#This Row],[Complete]]="No",tbl_PV_Milestones[[#This Row],[Project Status]]&lt;&gt;"On Hold",tbl_PV_Milestones[[#This Row],[Overdue]]=0,tbl_PV_Milestones[[#This Row],[To be Baselined]]&lt;&gt;1),1,0)</f>
        <v>0</v>
      </c>
      <c r="AF1692" s="41">
        <f>IF(AND(tbl_PV_Milestones[[#This Row],[BL FY]]=2025,tbl_PV_Milestones[[#This Row],[Finish FY]]&gt;2025),1,0)</f>
        <v>0</v>
      </c>
      <c r="AG1692" s="56" t="str">
        <f>_xlfn.XLOOKUP(tbl_PV_Milestones[[#This Row],[Work ID]],tbl_PV_Meta[Work ID '#],tbl_PV_Meta[Project Manager/Owner],,0)</f>
        <v>Project Manager 29</v>
      </c>
      <c r="AH1692" s="6"/>
    </row>
    <row r="1693" spans="4:34" x14ac:dyDescent="0.25">
      <c r="D1693" s="6" t="s">
        <v>806</v>
      </c>
      <c r="E1693" s="6" t="s">
        <v>503</v>
      </c>
      <c r="F1693" s="6" t="s">
        <v>1754</v>
      </c>
      <c r="G1693" s="6" t="s">
        <v>630</v>
      </c>
      <c r="H1693" s="6" t="s">
        <v>505</v>
      </c>
      <c r="I1693" s="6" t="s">
        <v>522</v>
      </c>
      <c r="J1693" s="6" t="s">
        <v>806</v>
      </c>
      <c r="K1693" s="6" t="s">
        <v>36</v>
      </c>
      <c r="L1693" s="6" t="s">
        <v>34</v>
      </c>
      <c r="M1693" s="43"/>
      <c r="N1693" s="44" t="s">
        <v>1979</v>
      </c>
      <c r="O1693" s="39">
        <v>45532.708333333299</v>
      </c>
      <c r="P1693" s="39">
        <v>45532.708333333299</v>
      </c>
      <c r="Q1693" s="6">
        <v>0</v>
      </c>
      <c r="R1693" s="6">
        <v>0</v>
      </c>
      <c r="S1693" s="45" t="e">
        <f>_xlfn.CONCAT(#REF!,TRIM(tbl_PV_Milestones[[#This Row],[Milestone Description]]))</f>
        <v>#REF!</v>
      </c>
      <c r="T1693" s="84" t="str">
        <f>IF(COUNTIF(tbl_PV_Milestones[UID],tbl_PV_Milestones[[#This Row],[UID]])&gt;1,"Duplicate","")</f>
        <v>Duplicate</v>
      </c>
      <c r="U1693" s="42" t="str">
        <f>_xlfn.XLOOKUP(tbl_PV_Milestones[[#This Row],[Work ID]],tbl_PV_Meta[Work ID '#],tbl_PV_Meta[Sub-Portfolio])</f>
        <v>Sub-Portfolio 8</v>
      </c>
      <c r="V1693" s="41">
        <f>IF(MONTH(tbl_PV_Milestones[[#This Row],[Baseline Date]])&lt;7,YEAR(tbl_PV_Milestones[[#This Row],[Baseline Date]]),YEAR(tbl_PV_Milestones[[#This Row],[Baseline Date]])+1)</f>
        <v>2025</v>
      </c>
      <c r="W1693" s="41">
        <f>IF(MONTH(tbl_PV_Milestones[[#This Row],[Actual/Schedule Finish]])&lt;7,YEAR(tbl_PV_Milestones[[#This Row],[Actual/Schedule Finish]]),YEAR(tbl_PV_Milestones[[#This Row],[Actual/Schedule Finish]])+1)</f>
        <v>2025</v>
      </c>
      <c r="X1693" s="41" t="str">
        <f>IF(OR(tbl_PV_Milestones[[#This Row],[Project Status]]="Completed",tbl_PV_Milestones[[#This Row],[Project Status]]="Assumed Completed"),"Yes","No")</f>
        <v>Yes</v>
      </c>
      <c r="Y1693" s="41">
        <f>IF(tbl_PV_Milestones[[#This Row],[Baseline Date]]="",1,0)</f>
        <v>0</v>
      </c>
      <c r="Z1693" s="41">
        <f>IF(tbl_PV_Milestones[[#This Row],[Baseline Date]]&lt;PV_Meta!$B$7,1,0)</f>
        <v>1</v>
      </c>
      <c r="AA1693" s="41">
        <f>IF(tbl_PV_Milestones[[#This Row],[Complete]]="Yes",1,0)</f>
        <v>1</v>
      </c>
      <c r="AB1693" s="41">
        <f>IF(AND(tbl_PV_Milestones[[#This Row],[BL FY]]=2025,tbl_PV_Milestones[[#This Row],[Baseline Date]]&lt;PV_Meta!$B$7),1,0)</f>
        <v>1</v>
      </c>
      <c r="AC1693" s="41">
        <f>IF(AND(tbl_PV_Milestones[[#This Row],[Planned YTD]]=1,tbl_PV_Milestones[[#This Row],[Complete]]="Yes"),1,0)</f>
        <v>1</v>
      </c>
      <c r="AD1693" s="41">
        <f>IF(AND(tbl_PV_Milestones[[#This Row],[Actual/Schedule Finish]]&lt;PV_Meta!$B$7,tbl_PV_Milestones[[#This Row],[Complete]]="No",tbl_PV_Milestones[[#This Row],[Project Status]]&lt;&gt;"On Hold"),1,0)</f>
        <v>0</v>
      </c>
      <c r="AE1693" s="41">
        <f>IF(AND(tbl_PV_Milestones[[#This Row],[Actual/Schedule Finish]]&gt;tbl_PV_Milestones[[#This Row],[Baseline Date]],tbl_PV_Milestones[[#This Row],[Complete]]="No",tbl_PV_Milestones[[#This Row],[Project Status]]&lt;&gt;"On Hold",tbl_PV_Milestones[[#This Row],[Overdue]]=0,tbl_PV_Milestones[[#This Row],[To be Baselined]]&lt;&gt;1),1,0)</f>
        <v>0</v>
      </c>
      <c r="AF1693" s="41">
        <f>IF(AND(tbl_PV_Milestones[[#This Row],[BL FY]]=2025,tbl_PV_Milestones[[#This Row],[Finish FY]]&gt;2025),1,0)</f>
        <v>0</v>
      </c>
      <c r="AG1693" s="56" t="str">
        <f>_xlfn.XLOOKUP(tbl_PV_Milestones[[#This Row],[Work ID]],tbl_PV_Meta[Work ID '#],tbl_PV_Meta[Project Manager/Owner],,0)</f>
        <v>Project Manager 29</v>
      </c>
      <c r="AH1693" s="6"/>
    </row>
    <row r="1694" spans="4:34" x14ac:dyDescent="0.25">
      <c r="D1694" s="6" t="s">
        <v>806</v>
      </c>
      <c r="E1694" s="6" t="s">
        <v>503</v>
      </c>
      <c r="F1694" s="6" t="s">
        <v>1754</v>
      </c>
      <c r="G1694" s="6" t="s">
        <v>521</v>
      </c>
      <c r="H1694" s="6" t="s">
        <v>505</v>
      </c>
      <c r="I1694" s="6" t="s">
        <v>522</v>
      </c>
      <c r="J1694" s="6" t="s">
        <v>806</v>
      </c>
      <c r="K1694" s="6" t="s">
        <v>36</v>
      </c>
      <c r="L1694" s="6" t="s">
        <v>34</v>
      </c>
      <c r="M1694" s="43"/>
      <c r="N1694" s="44" t="s">
        <v>1979</v>
      </c>
      <c r="O1694" s="39">
        <v>45547.708333333299</v>
      </c>
      <c r="P1694" s="39">
        <v>45547.708333333299</v>
      </c>
      <c r="Q1694" s="6">
        <v>0</v>
      </c>
      <c r="R1694" s="6">
        <v>0</v>
      </c>
      <c r="S1694" s="45" t="e">
        <f>_xlfn.CONCAT(#REF!,TRIM(tbl_PV_Milestones[[#This Row],[Milestone Description]]))</f>
        <v>#REF!</v>
      </c>
      <c r="T1694" s="84" t="str">
        <f>IF(COUNTIF(tbl_PV_Milestones[UID],tbl_PV_Milestones[[#This Row],[UID]])&gt;1,"Duplicate","")</f>
        <v>Duplicate</v>
      </c>
      <c r="U1694" s="42" t="str">
        <f>_xlfn.XLOOKUP(tbl_PV_Milestones[[#This Row],[Work ID]],tbl_PV_Meta[Work ID '#],tbl_PV_Meta[Sub-Portfolio])</f>
        <v>Sub-Portfolio 8</v>
      </c>
      <c r="V1694" s="41">
        <f>IF(MONTH(tbl_PV_Milestones[[#This Row],[Baseline Date]])&lt;7,YEAR(tbl_PV_Milestones[[#This Row],[Baseline Date]]),YEAR(tbl_PV_Milestones[[#This Row],[Baseline Date]])+1)</f>
        <v>2025</v>
      </c>
      <c r="W1694" s="41">
        <f>IF(MONTH(tbl_PV_Milestones[[#This Row],[Actual/Schedule Finish]])&lt;7,YEAR(tbl_PV_Milestones[[#This Row],[Actual/Schedule Finish]]),YEAR(tbl_PV_Milestones[[#This Row],[Actual/Schedule Finish]])+1)</f>
        <v>2025</v>
      </c>
      <c r="X1694" s="41" t="str">
        <f>IF(OR(tbl_PV_Milestones[[#This Row],[Project Status]]="Completed",tbl_PV_Milestones[[#This Row],[Project Status]]="Assumed Completed"),"Yes","No")</f>
        <v>Yes</v>
      </c>
      <c r="Y1694" s="41">
        <f>IF(tbl_PV_Milestones[[#This Row],[Baseline Date]]="",1,0)</f>
        <v>0</v>
      </c>
      <c r="Z1694" s="41">
        <f>IF(tbl_PV_Milestones[[#This Row],[Baseline Date]]&lt;PV_Meta!$B$7,1,0)</f>
        <v>1</v>
      </c>
      <c r="AA1694" s="41">
        <f>IF(tbl_PV_Milestones[[#This Row],[Complete]]="Yes",1,0)</f>
        <v>1</v>
      </c>
      <c r="AB1694" s="41">
        <f>IF(AND(tbl_PV_Milestones[[#This Row],[BL FY]]=2025,tbl_PV_Milestones[[#This Row],[Baseline Date]]&lt;PV_Meta!$B$7),1,0)</f>
        <v>1</v>
      </c>
      <c r="AC1694" s="41">
        <f>IF(AND(tbl_PV_Milestones[[#This Row],[Planned YTD]]=1,tbl_PV_Milestones[[#This Row],[Complete]]="Yes"),1,0)</f>
        <v>1</v>
      </c>
      <c r="AD1694" s="41">
        <f>IF(AND(tbl_PV_Milestones[[#This Row],[Actual/Schedule Finish]]&lt;PV_Meta!$B$7,tbl_PV_Milestones[[#This Row],[Complete]]="No",tbl_PV_Milestones[[#This Row],[Project Status]]&lt;&gt;"On Hold"),1,0)</f>
        <v>0</v>
      </c>
      <c r="AE1694" s="41">
        <f>IF(AND(tbl_PV_Milestones[[#This Row],[Actual/Schedule Finish]]&gt;tbl_PV_Milestones[[#This Row],[Baseline Date]],tbl_PV_Milestones[[#This Row],[Complete]]="No",tbl_PV_Milestones[[#This Row],[Project Status]]&lt;&gt;"On Hold",tbl_PV_Milestones[[#This Row],[Overdue]]=0,tbl_PV_Milestones[[#This Row],[To be Baselined]]&lt;&gt;1),1,0)</f>
        <v>0</v>
      </c>
      <c r="AF1694" s="41">
        <f>IF(AND(tbl_PV_Milestones[[#This Row],[BL FY]]=2025,tbl_PV_Milestones[[#This Row],[Finish FY]]&gt;2025),1,0)</f>
        <v>0</v>
      </c>
      <c r="AG1694" s="56" t="str">
        <f>_xlfn.XLOOKUP(tbl_PV_Milestones[[#This Row],[Work ID]],tbl_PV_Meta[Work ID '#],tbl_PV_Meta[Project Manager/Owner],,0)</f>
        <v>Project Manager 29</v>
      </c>
      <c r="AH1694" s="6"/>
    </row>
    <row r="1695" spans="4:34" x14ac:dyDescent="0.25">
      <c r="D1695" s="6" t="s">
        <v>806</v>
      </c>
      <c r="E1695" s="6" t="s">
        <v>503</v>
      </c>
      <c r="F1695" s="6" t="s">
        <v>1705</v>
      </c>
      <c r="G1695" s="6" t="s">
        <v>561</v>
      </c>
      <c r="H1695" s="6" t="s">
        <v>505</v>
      </c>
      <c r="I1695" s="6" t="s">
        <v>522</v>
      </c>
      <c r="J1695" s="6" t="s">
        <v>806</v>
      </c>
      <c r="K1695" s="6" t="s">
        <v>29</v>
      </c>
      <c r="L1695" s="6" t="s">
        <v>82</v>
      </c>
      <c r="M1695" s="43"/>
      <c r="N1695" s="44" t="s">
        <v>1979</v>
      </c>
      <c r="O1695" s="39">
        <v>44440.708333333299</v>
      </c>
      <c r="P1695" s="39">
        <v>44440.708333333299</v>
      </c>
      <c r="Q1695" s="6">
        <v>0</v>
      </c>
      <c r="R1695" s="6">
        <v>0</v>
      </c>
      <c r="S1695" s="45" t="e">
        <f>_xlfn.CONCAT(#REF!,TRIM(tbl_PV_Milestones[[#This Row],[Milestone Description]]))</f>
        <v>#REF!</v>
      </c>
      <c r="T1695" s="84" t="str">
        <f>IF(COUNTIF(tbl_PV_Milestones[UID],tbl_PV_Milestones[[#This Row],[UID]])&gt;1,"Duplicate","")</f>
        <v>Duplicate</v>
      </c>
      <c r="U1695" s="42" t="str">
        <f>_xlfn.XLOOKUP(tbl_PV_Milestones[[#This Row],[Work ID]],tbl_PV_Meta[Work ID '#],tbl_PV_Meta[Sub-Portfolio])</f>
        <v>Sub-Portfolio 7</v>
      </c>
      <c r="V1695" s="41">
        <f>IF(MONTH(tbl_PV_Milestones[[#This Row],[Baseline Date]])&lt;7,YEAR(tbl_PV_Milestones[[#This Row],[Baseline Date]]),YEAR(tbl_PV_Milestones[[#This Row],[Baseline Date]])+1)</f>
        <v>2022</v>
      </c>
      <c r="W1695" s="41">
        <f>IF(MONTH(tbl_PV_Milestones[[#This Row],[Actual/Schedule Finish]])&lt;7,YEAR(tbl_PV_Milestones[[#This Row],[Actual/Schedule Finish]]),YEAR(tbl_PV_Milestones[[#This Row],[Actual/Schedule Finish]])+1)</f>
        <v>2022</v>
      </c>
      <c r="X1695" s="41" t="str">
        <f>IF(OR(tbl_PV_Milestones[[#This Row],[Project Status]]="Completed",tbl_PV_Milestones[[#This Row],[Project Status]]="Assumed Completed"),"Yes","No")</f>
        <v>Yes</v>
      </c>
      <c r="Y1695" s="41">
        <f>IF(tbl_PV_Milestones[[#This Row],[Baseline Date]]="",1,0)</f>
        <v>0</v>
      </c>
      <c r="Z1695" s="41">
        <f>IF(tbl_PV_Milestones[[#This Row],[Baseline Date]]&lt;PV_Meta!$B$7,1,0)</f>
        <v>1</v>
      </c>
      <c r="AA1695" s="41">
        <f>IF(tbl_PV_Milestones[[#This Row],[Complete]]="Yes",1,0)</f>
        <v>1</v>
      </c>
      <c r="AB1695" s="41">
        <f>IF(AND(tbl_PV_Milestones[[#This Row],[BL FY]]=2025,tbl_PV_Milestones[[#This Row],[Baseline Date]]&lt;PV_Meta!$B$7),1,0)</f>
        <v>0</v>
      </c>
      <c r="AC1695" s="41">
        <f>IF(AND(tbl_PV_Milestones[[#This Row],[Planned YTD]]=1,tbl_PV_Milestones[[#This Row],[Complete]]="Yes"),1,0)</f>
        <v>0</v>
      </c>
      <c r="AD1695" s="41">
        <f>IF(AND(tbl_PV_Milestones[[#This Row],[Actual/Schedule Finish]]&lt;PV_Meta!$B$7,tbl_PV_Milestones[[#This Row],[Complete]]="No",tbl_PV_Milestones[[#This Row],[Project Status]]&lt;&gt;"On Hold"),1,0)</f>
        <v>0</v>
      </c>
      <c r="AE1695" s="41">
        <f>IF(AND(tbl_PV_Milestones[[#This Row],[Actual/Schedule Finish]]&gt;tbl_PV_Milestones[[#This Row],[Baseline Date]],tbl_PV_Milestones[[#This Row],[Complete]]="No",tbl_PV_Milestones[[#This Row],[Project Status]]&lt;&gt;"On Hold",tbl_PV_Milestones[[#This Row],[Overdue]]=0,tbl_PV_Milestones[[#This Row],[To be Baselined]]&lt;&gt;1),1,0)</f>
        <v>0</v>
      </c>
      <c r="AF1695" s="41">
        <f>IF(AND(tbl_PV_Milestones[[#This Row],[BL FY]]=2025,tbl_PV_Milestones[[#This Row],[Finish FY]]&gt;2025),1,0)</f>
        <v>0</v>
      </c>
      <c r="AG1695" s="56" t="str">
        <f>_xlfn.XLOOKUP(tbl_PV_Milestones[[#This Row],[Work ID]],tbl_PV_Meta[Work ID '#],tbl_PV_Meta[Project Manager/Owner],,0)</f>
        <v>Project Manager 34</v>
      </c>
      <c r="AH1695" s="6"/>
    </row>
    <row r="1696" spans="4:34" x14ac:dyDescent="0.25">
      <c r="D1696" s="6" t="s">
        <v>806</v>
      </c>
      <c r="E1696" s="6" t="s">
        <v>503</v>
      </c>
      <c r="F1696" s="6" t="s">
        <v>1705</v>
      </c>
      <c r="G1696" s="6" t="s">
        <v>562</v>
      </c>
      <c r="H1696" s="6" t="s">
        <v>505</v>
      </c>
      <c r="I1696" s="6" t="s">
        <v>522</v>
      </c>
      <c r="J1696" s="6" t="s">
        <v>806</v>
      </c>
      <c r="K1696" s="6" t="s">
        <v>29</v>
      </c>
      <c r="L1696" s="6" t="s">
        <v>82</v>
      </c>
      <c r="M1696" s="43"/>
      <c r="N1696" s="44" t="s">
        <v>1979</v>
      </c>
      <c r="O1696" s="39">
        <v>44440.708333333299</v>
      </c>
      <c r="P1696" s="39">
        <v>44440.708333333299</v>
      </c>
      <c r="Q1696" s="6">
        <v>0</v>
      </c>
      <c r="R1696" s="6">
        <v>0</v>
      </c>
      <c r="S1696" s="45" t="e">
        <f>_xlfn.CONCAT(#REF!,TRIM(tbl_PV_Milestones[[#This Row],[Milestone Description]]))</f>
        <v>#REF!</v>
      </c>
      <c r="T1696" s="84" t="str">
        <f>IF(COUNTIF(tbl_PV_Milestones[UID],tbl_PV_Milestones[[#This Row],[UID]])&gt;1,"Duplicate","")</f>
        <v>Duplicate</v>
      </c>
      <c r="U1696" s="42" t="str">
        <f>_xlfn.XLOOKUP(tbl_PV_Milestones[[#This Row],[Work ID]],tbl_PV_Meta[Work ID '#],tbl_PV_Meta[Sub-Portfolio])</f>
        <v>Sub-Portfolio 7</v>
      </c>
      <c r="V1696" s="41">
        <f>IF(MONTH(tbl_PV_Milestones[[#This Row],[Baseline Date]])&lt;7,YEAR(tbl_PV_Milestones[[#This Row],[Baseline Date]]),YEAR(tbl_PV_Milestones[[#This Row],[Baseline Date]])+1)</f>
        <v>2022</v>
      </c>
      <c r="W1696" s="41">
        <f>IF(MONTH(tbl_PV_Milestones[[#This Row],[Actual/Schedule Finish]])&lt;7,YEAR(tbl_PV_Milestones[[#This Row],[Actual/Schedule Finish]]),YEAR(tbl_PV_Milestones[[#This Row],[Actual/Schedule Finish]])+1)</f>
        <v>2022</v>
      </c>
      <c r="X1696" s="41" t="str">
        <f>IF(OR(tbl_PV_Milestones[[#This Row],[Project Status]]="Completed",tbl_PV_Milestones[[#This Row],[Project Status]]="Assumed Completed"),"Yes","No")</f>
        <v>Yes</v>
      </c>
      <c r="Y1696" s="41">
        <f>IF(tbl_PV_Milestones[[#This Row],[Baseline Date]]="",1,0)</f>
        <v>0</v>
      </c>
      <c r="Z1696" s="41">
        <f>IF(tbl_PV_Milestones[[#This Row],[Baseline Date]]&lt;PV_Meta!$B$7,1,0)</f>
        <v>1</v>
      </c>
      <c r="AA1696" s="41">
        <f>IF(tbl_PV_Milestones[[#This Row],[Complete]]="Yes",1,0)</f>
        <v>1</v>
      </c>
      <c r="AB1696" s="41">
        <f>IF(AND(tbl_PV_Milestones[[#This Row],[BL FY]]=2025,tbl_PV_Milestones[[#This Row],[Baseline Date]]&lt;PV_Meta!$B$7),1,0)</f>
        <v>0</v>
      </c>
      <c r="AC1696" s="41">
        <f>IF(AND(tbl_PV_Milestones[[#This Row],[Planned YTD]]=1,tbl_PV_Milestones[[#This Row],[Complete]]="Yes"),1,0)</f>
        <v>0</v>
      </c>
      <c r="AD1696" s="41">
        <f>IF(AND(tbl_PV_Milestones[[#This Row],[Actual/Schedule Finish]]&lt;PV_Meta!$B$7,tbl_PV_Milestones[[#This Row],[Complete]]="No",tbl_PV_Milestones[[#This Row],[Project Status]]&lt;&gt;"On Hold"),1,0)</f>
        <v>0</v>
      </c>
      <c r="AE1696" s="41">
        <f>IF(AND(tbl_PV_Milestones[[#This Row],[Actual/Schedule Finish]]&gt;tbl_PV_Milestones[[#This Row],[Baseline Date]],tbl_PV_Milestones[[#This Row],[Complete]]="No",tbl_PV_Milestones[[#This Row],[Project Status]]&lt;&gt;"On Hold",tbl_PV_Milestones[[#This Row],[Overdue]]=0,tbl_PV_Milestones[[#This Row],[To be Baselined]]&lt;&gt;1),1,0)</f>
        <v>0</v>
      </c>
      <c r="AF1696" s="41">
        <f>IF(AND(tbl_PV_Milestones[[#This Row],[BL FY]]=2025,tbl_PV_Milestones[[#This Row],[Finish FY]]&gt;2025),1,0)</f>
        <v>0</v>
      </c>
      <c r="AG1696" s="56" t="str">
        <f>_xlfn.XLOOKUP(tbl_PV_Milestones[[#This Row],[Work ID]],tbl_PV_Meta[Work ID '#],tbl_PV_Meta[Project Manager/Owner],,0)</f>
        <v>Project Manager 34</v>
      </c>
      <c r="AH1696" s="6"/>
    </row>
    <row r="1697" spans="4:34" x14ac:dyDescent="0.25">
      <c r="D1697" s="6" t="s">
        <v>806</v>
      </c>
      <c r="E1697" s="6" t="s">
        <v>503</v>
      </c>
      <c r="F1697" s="6" t="s">
        <v>1705</v>
      </c>
      <c r="G1697" s="6" t="s">
        <v>563</v>
      </c>
      <c r="H1697" s="6" t="s">
        <v>505</v>
      </c>
      <c r="I1697" s="6" t="s">
        <v>522</v>
      </c>
      <c r="J1697" s="6" t="s">
        <v>806</v>
      </c>
      <c r="K1697" s="6" t="s">
        <v>29</v>
      </c>
      <c r="L1697" s="6" t="s">
        <v>82</v>
      </c>
      <c r="M1697" s="43"/>
      <c r="N1697" s="44" t="s">
        <v>1979</v>
      </c>
      <c r="O1697" s="39">
        <v>44440.708333333299</v>
      </c>
      <c r="P1697" s="39">
        <v>44440.708333333299</v>
      </c>
      <c r="Q1697" s="6">
        <v>0</v>
      </c>
      <c r="R1697" s="6">
        <v>0</v>
      </c>
      <c r="S1697" s="45" t="e">
        <f>_xlfn.CONCAT(#REF!,TRIM(tbl_PV_Milestones[[#This Row],[Milestone Description]]))</f>
        <v>#REF!</v>
      </c>
      <c r="T1697" s="84" t="str">
        <f>IF(COUNTIF(tbl_PV_Milestones[UID],tbl_PV_Milestones[[#This Row],[UID]])&gt;1,"Duplicate","")</f>
        <v>Duplicate</v>
      </c>
      <c r="U1697" s="42" t="str">
        <f>_xlfn.XLOOKUP(tbl_PV_Milestones[[#This Row],[Work ID]],tbl_PV_Meta[Work ID '#],tbl_PV_Meta[Sub-Portfolio])</f>
        <v>Sub-Portfolio 7</v>
      </c>
      <c r="V1697" s="41">
        <f>IF(MONTH(tbl_PV_Milestones[[#This Row],[Baseline Date]])&lt;7,YEAR(tbl_PV_Milestones[[#This Row],[Baseline Date]]),YEAR(tbl_PV_Milestones[[#This Row],[Baseline Date]])+1)</f>
        <v>2022</v>
      </c>
      <c r="W1697" s="41">
        <f>IF(MONTH(tbl_PV_Milestones[[#This Row],[Actual/Schedule Finish]])&lt;7,YEAR(tbl_PV_Milestones[[#This Row],[Actual/Schedule Finish]]),YEAR(tbl_PV_Milestones[[#This Row],[Actual/Schedule Finish]])+1)</f>
        <v>2022</v>
      </c>
      <c r="X1697" s="41" t="str">
        <f>IF(OR(tbl_PV_Milestones[[#This Row],[Project Status]]="Completed",tbl_PV_Milestones[[#This Row],[Project Status]]="Assumed Completed"),"Yes","No")</f>
        <v>Yes</v>
      </c>
      <c r="Y1697" s="41">
        <f>IF(tbl_PV_Milestones[[#This Row],[Baseline Date]]="",1,0)</f>
        <v>0</v>
      </c>
      <c r="Z1697" s="41">
        <f>IF(tbl_PV_Milestones[[#This Row],[Baseline Date]]&lt;PV_Meta!$B$7,1,0)</f>
        <v>1</v>
      </c>
      <c r="AA1697" s="41">
        <f>IF(tbl_PV_Milestones[[#This Row],[Complete]]="Yes",1,0)</f>
        <v>1</v>
      </c>
      <c r="AB1697" s="41">
        <f>IF(AND(tbl_PV_Milestones[[#This Row],[BL FY]]=2025,tbl_PV_Milestones[[#This Row],[Baseline Date]]&lt;PV_Meta!$B$7),1,0)</f>
        <v>0</v>
      </c>
      <c r="AC1697" s="41">
        <f>IF(AND(tbl_PV_Milestones[[#This Row],[Planned YTD]]=1,tbl_PV_Milestones[[#This Row],[Complete]]="Yes"),1,0)</f>
        <v>0</v>
      </c>
      <c r="AD1697" s="41">
        <f>IF(AND(tbl_PV_Milestones[[#This Row],[Actual/Schedule Finish]]&lt;PV_Meta!$B$7,tbl_PV_Milestones[[#This Row],[Complete]]="No",tbl_PV_Milestones[[#This Row],[Project Status]]&lt;&gt;"On Hold"),1,0)</f>
        <v>0</v>
      </c>
      <c r="AE1697" s="41">
        <f>IF(AND(tbl_PV_Milestones[[#This Row],[Actual/Schedule Finish]]&gt;tbl_PV_Milestones[[#This Row],[Baseline Date]],tbl_PV_Milestones[[#This Row],[Complete]]="No",tbl_PV_Milestones[[#This Row],[Project Status]]&lt;&gt;"On Hold",tbl_PV_Milestones[[#This Row],[Overdue]]=0,tbl_PV_Milestones[[#This Row],[To be Baselined]]&lt;&gt;1),1,0)</f>
        <v>0</v>
      </c>
      <c r="AF1697" s="41">
        <f>IF(AND(tbl_PV_Milestones[[#This Row],[BL FY]]=2025,tbl_PV_Milestones[[#This Row],[Finish FY]]&gt;2025),1,0)</f>
        <v>0</v>
      </c>
      <c r="AG1697" s="56" t="str">
        <f>_xlfn.XLOOKUP(tbl_PV_Milestones[[#This Row],[Work ID]],tbl_PV_Meta[Work ID '#],tbl_PV_Meta[Project Manager/Owner],,0)</f>
        <v>Project Manager 34</v>
      </c>
      <c r="AH1697" s="6"/>
    </row>
    <row r="1698" spans="4:34" x14ac:dyDescent="0.25">
      <c r="D1698" s="6" t="s">
        <v>806</v>
      </c>
      <c r="E1698" s="6" t="s">
        <v>503</v>
      </c>
      <c r="F1698" s="6" t="s">
        <v>1705</v>
      </c>
      <c r="G1698" s="6" t="s">
        <v>564</v>
      </c>
      <c r="H1698" s="6" t="s">
        <v>505</v>
      </c>
      <c r="I1698" s="6" t="s">
        <v>522</v>
      </c>
      <c r="J1698" s="6" t="s">
        <v>806</v>
      </c>
      <c r="K1698" s="6" t="s">
        <v>29</v>
      </c>
      <c r="L1698" s="6" t="s">
        <v>82</v>
      </c>
      <c r="M1698" s="43"/>
      <c r="N1698" s="44" t="s">
        <v>1979</v>
      </c>
      <c r="O1698" s="39">
        <v>44440.708333333299</v>
      </c>
      <c r="P1698" s="39">
        <v>44440.708333333299</v>
      </c>
      <c r="Q1698" s="6">
        <v>0</v>
      </c>
      <c r="R1698" s="6">
        <v>0</v>
      </c>
      <c r="S1698" s="45" t="e">
        <f>_xlfn.CONCAT(#REF!,TRIM(tbl_PV_Milestones[[#This Row],[Milestone Description]]))</f>
        <v>#REF!</v>
      </c>
      <c r="T1698" s="84" t="str">
        <f>IF(COUNTIF(tbl_PV_Milestones[UID],tbl_PV_Milestones[[#This Row],[UID]])&gt;1,"Duplicate","")</f>
        <v>Duplicate</v>
      </c>
      <c r="U1698" s="42" t="str">
        <f>_xlfn.XLOOKUP(tbl_PV_Milestones[[#This Row],[Work ID]],tbl_PV_Meta[Work ID '#],tbl_PV_Meta[Sub-Portfolio])</f>
        <v>Sub-Portfolio 7</v>
      </c>
      <c r="V1698" s="41">
        <f>IF(MONTH(tbl_PV_Milestones[[#This Row],[Baseline Date]])&lt;7,YEAR(tbl_PV_Milestones[[#This Row],[Baseline Date]]),YEAR(tbl_PV_Milestones[[#This Row],[Baseline Date]])+1)</f>
        <v>2022</v>
      </c>
      <c r="W1698" s="41">
        <f>IF(MONTH(tbl_PV_Milestones[[#This Row],[Actual/Schedule Finish]])&lt;7,YEAR(tbl_PV_Milestones[[#This Row],[Actual/Schedule Finish]]),YEAR(tbl_PV_Milestones[[#This Row],[Actual/Schedule Finish]])+1)</f>
        <v>2022</v>
      </c>
      <c r="X1698" s="41" t="str">
        <f>IF(OR(tbl_PV_Milestones[[#This Row],[Project Status]]="Completed",tbl_PV_Milestones[[#This Row],[Project Status]]="Assumed Completed"),"Yes","No")</f>
        <v>Yes</v>
      </c>
      <c r="Y1698" s="41">
        <f>IF(tbl_PV_Milestones[[#This Row],[Baseline Date]]="",1,0)</f>
        <v>0</v>
      </c>
      <c r="Z1698" s="41">
        <f>IF(tbl_PV_Milestones[[#This Row],[Baseline Date]]&lt;PV_Meta!$B$7,1,0)</f>
        <v>1</v>
      </c>
      <c r="AA1698" s="41">
        <f>IF(tbl_PV_Milestones[[#This Row],[Complete]]="Yes",1,0)</f>
        <v>1</v>
      </c>
      <c r="AB1698" s="41">
        <f>IF(AND(tbl_PV_Milestones[[#This Row],[BL FY]]=2025,tbl_PV_Milestones[[#This Row],[Baseline Date]]&lt;PV_Meta!$B$7),1,0)</f>
        <v>0</v>
      </c>
      <c r="AC1698" s="41">
        <f>IF(AND(tbl_PV_Milestones[[#This Row],[Planned YTD]]=1,tbl_PV_Milestones[[#This Row],[Complete]]="Yes"),1,0)</f>
        <v>0</v>
      </c>
      <c r="AD1698" s="41">
        <f>IF(AND(tbl_PV_Milestones[[#This Row],[Actual/Schedule Finish]]&lt;PV_Meta!$B$7,tbl_PV_Milestones[[#This Row],[Complete]]="No",tbl_PV_Milestones[[#This Row],[Project Status]]&lt;&gt;"On Hold"),1,0)</f>
        <v>0</v>
      </c>
      <c r="AE1698" s="41">
        <f>IF(AND(tbl_PV_Milestones[[#This Row],[Actual/Schedule Finish]]&gt;tbl_PV_Milestones[[#This Row],[Baseline Date]],tbl_PV_Milestones[[#This Row],[Complete]]="No",tbl_PV_Milestones[[#This Row],[Project Status]]&lt;&gt;"On Hold",tbl_PV_Milestones[[#This Row],[Overdue]]=0,tbl_PV_Milestones[[#This Row],[To be Baselined]]&lt;&gt;1),1,0)</f>
        <v>0</v>
      </c>
      <c r="AF1698" s="41">
        <f>IF(AND(tbl_PV_Milestones[[#This Row],[BL FY]]=2025,tbl_PV_Milestones[[#This Row],[Finish FY]]&gt;2025),1,0)</f>
        <v>0</v>
      </c>
      <c r="AG1698" s="56" t="str">
        <f>_xlfn.XLOOKUP(tbl_PV_Milestones[[#This Row],[Work ID]],tbl_PV_Meta[Work ID '#],tbl_PV_Meta[Project Manager/Owner],,0)</f>
        <v>Project Manager 34</v>
      </c>
      <c r="AH1698" s="6"/>
    </row>
    <row r="1699" spans="4:34" x14ac:dyDescent="0.25">
      <c r="D1699" s="6" t="s">
        <v>806</v>
      </c>
      <c r="E1699" s="6" t="s">
        <v>503</v>
      </c>
      <c r="F1699" s="6" t="s">
        <v>1705</v>
      </c>
      <c r="G1699" s="6" t="s">
        <v>565</v>
      </c>
      <c r="H1699" s="6" t="s">
        <v>519</v>
      </c>
      <c r="I1699" s="6" t="s">
        <v>522</v>
      </c>
      <c r="J1699" s="6" t="s">
        <v>806</v>
      </c>
      <c r="K1699" s="6" t="s">
        <v>29</v>
      </c>
      <c r="L1699" s="6" t="s">
        <v>82</v>
      </c>
      <c r="M1699" s="43"/>
      <c r="N1699" s="44" t="s">
        <v>1979</v>
      </c>
      <c r="O1699" s="39">
        <v>44440.708333333299</v>
      </c>
      <c r="P1699" s="39">
        <v>44440.708333333299</v>
      </c>
      <c r="Q1699" s="6">
        <v>0</v>
      </c>
      <c r="R1699" s="6">
        <v>0</v>
      </c>
      <c r="S1699" s="45" t="e">
        <f>_xlfn.CONCAT(#REF!,TRIM(tbl_PV_Milestones[[#This Row],[Milestone Description]]))</f>
        <v>#REF!</v>
      </c>
      <c r="T1699" s="84" t="str">
        <f>IF(COUNTIF(tbl_PV_Milestones[UID],tbl_PV_Milestones[[#This Row],[UID]])&gt;1,"Duplicate","")</f>
        <v>Duplicate</v>
      </c>
      <c r="U1699" s="42" t="str">
        <f>_xlfn.XLOOKUP(tbl_PV_Milestones[[#This Row],[Work ID]],tbl_PV_Meta[Work ID '#],tbl_PV_Meta[Sub-Portfolio])</f>
        <v>Sub-Portfolio 7</v>
      </c>
      <c r="V1699" s="41">
        <f>IF(MONTH(tbl_PV_Milestones[[#This Row],[Baseline Date]])&lt;7,YEAR(tbl_PV_Milestones[[#This Row],[Baseline Date]]),YEAR(tbl_PV_Milestones[[#This Row],[Baseline Date]])+1)</f>
        <v>2022</v>
      </c>
      <c r="W1699" s="41">
        <f>IF(MONTH(tbl_PV_Milestones[[#This Row],[Actual/Schedule Finish]])&lt;7,YEAR(tbl_PV_Milestones[[#This Row],[Actual/Schedule Finish]]),YEAR(tbl_PV_Milestones[[#This Row],[Actual/Schedule Finish]])+1)</f>
        <v>2022</v>
      </c>
      <c r="X1699" s="41" t="str">
        <f>IF(OR(tbl_PV_Milestones[[#This Row],[Project Status]]="Completed",tbl_PV_Milestones[[#This Row],[Project Status]]="Assumed Completed"),"Yes","No")</f>
        <v>Yes</v>
      </c>
      <c r="Y1699" s="41">
        <f>IF(tbl_PV_Milestones[[#This Row],[Baseline Date]]="",1,0)</f>
        <v>0</v>
      </c>
      <c r="Z1699" s="41">
        <f>IF(tbl_PV_Milestones[[#This Row],[Baseline Date]]&lt;PV_Meta!$B$7,1,0)</f>
        <v>1</v>
      </c>
      <c r="AA1699" s="41">
        <f>IF(tbl_PV_Milestones[[#This Row],[Complete]]="Yes",1,0)</f>
        <v>1</v>
      </c>
      <c r="AB1699" s="41">
        <f>IF(AND(tbl_PV_Milestones[[#This Row],[BL FY]]=2025,tbl_PV_Milestones[[#This Row],[Baseline Date]]&lt;PV_Meta!$B$7),1,0)</f>
        <v>0</v>
      </c>
      <c r="AC1699" s="41">
        <f>IF(AND(tbl_PV_Milestones[[#This Row],[Planned YTD]]=1,tbl_PV_Milestones[[#This Row],[Complete]]="Yes"),1,0)</f>
        <v>0</v>
      </c>
      <c r="AD1699" s="41">
        <f>IF(AND(tbl_PV_Milestones[[#This Row],[Actual/Schedule Finish]]&lt;PV_Meta!$B$7,tbl_PV_Milestones[[#This Row],[Complete]]="No",tbl_PV_Milestones[[#This Row],[Project Status]]&lt;&gt;"On Hold"),1,0)</f>
        <v>0</v>
      </c>
      <c r="AE1699" s="41">
        <f>IF(AND(tbl_PV_Milestones[[#This Row],[Actual/Schedule Finish]]&gt;tbl_PV_Milestones[[#This Row],[Baseline Date]],tbl_PV_Milestones[[#This Row],[Complete]]="No",tbl_PV_Milestones[[#This Row],[Project Status]]&lt;&gt;"On Hold",tbl_PV_Milestones[[#This Row],[Overdue]]=0,tbl_PV_Milestones[[#This Row],[To be Baselined]]&lt;&gt;1),1,0)</f>
        <v>0</v>
      </c>
      <c r="AF1699" s="41">
        <f>IF(AND(tbl_PV_Milestones[[#This Row],[BL FY]]=2025,tbl_PV_Milestones[[#This Row],[Finish FY]]&gt;2025),1,0)</f>
        <v>0</v>
      </c>
      <c r="AG1699" s="56" t="str">
        <f>_xlfn.XLOOKUP(tbl_PV_Milestones[[#This Row],[Work ID]],tbl_PV_Meta[Work ID '#],tbl_PV_Meta[Project Manager/Owner],,0)</f>
        <v>Project Manager 34</v>
      </c>
      <c r="AH1699" s="6"/>
    </row>
    <row r="1700" spans="4:34" x14ac:dyDescent="0.25">
      <c r="D1700" s="6" t="s">
        <v>806</v>
      </c>
      <c r="E1700" s="6" t="s">
        <v>503</v>
      </c>
      <c r="F1700" s="6" t="s">
        <v>1705</v>
      </c>
      <c r="G1700" s="6" t="s">
        <v>566</v>
      </c>
      <c r="H1700" s="6" t="s">
        <v>505</v>
      </c>
      <c r="I1700" s="6" t="s">
        <v>522</v>
      </c>
      <c r="J1700" s="6" t="s">
        <v>806</v>
      </c>
      <c r="K1700" s="6" t="s">
        <v>29</v>
      </c>
      <c r="L1700" s="6" t="s">
        <v>82</v>
      </c>
      <c r="M1700" s="43"/>
      <c r="N1700" s="44" t="s">
        <v>1979</v>
      </c>
      <c r="O1700" s="39">
        <v>44998.708333333299</v>
      </c>
      <c r="P1700" s="39">
        <v>44998.708333333299</v>
      </c>
      <c r="Q1700" s="6">
        <v>0</v>
      </c>
      <c r="R1700" s="6">
        <v>0</v>
      </c>
      <c r="S1700" s="45" t="e">
        <f>_xlfn.CONCAT(#REF!,TRIM(tbl_PV_Milestones[[#This Row],[Milestone Description]]))</f>
        <v>#REF!</v>
      </c>
      <c r="T1700" s="84" t="str">
        <f>IF(COUNTIF(tbl_PV_Milestones[UID],tbl_PV_Milestones[[#This Row],[UID]])&gt;1,"Duplicate","")</f>
        <v>Duplicate</v>
      </c>
      <c r="U1700" s="42" t="str">
        <f>_xlfn.XLOOKUP(tbl_PV_Milestones[[#This Row],[Work ID]],tbl_PV_Meta[Work ID '#],tbl_PV_Meta[Sub-Portfolio])</f>
        <v>Sub-Portfolio 7</v>
      </c>
      <c r="V1700" s="41">
        <f>IF(MONTH(tbl_PV_Milestones[[#This Row],[Baseline Date]])&lt;7,YEAR(tbl_PV_Milestones[[#This Row],[Baseline Date]]),YEAR(tbl_PV_Milestones[[#This Row],[Baseline Date]])+1)</f>
        <v>2023</v>
      </c>
      <c r="W1700" s="41">
        <f>IF(MONTH(tbl_PV_Milestones[[#This Row],[Actual/Schedule Finish]])&lt;7,YEAR(tbl_PV_Milestones[[#This Row],[Actual/Schedule Finish]]),YEAR(tbl_PV_Milestones[[#This Row],[Actual/Schedule Finish]])+1)</f>
        <v>2023</v>
      </c>
      <c r="X1700" s="41" t="str">
        <f>IF(OR(tbl_PV_Milestones[[#This Row],[Project Status]]="Completed",tbl_PV_Milestones[[#This Row],[Project Status]]="Assumed Completed"),"Yes","No")</f>
        <v>Yes</v>
      </c>
      <c r="Y1700" s="41">
        <f>IF(tbl_PV_Milestones[[#This Row],[Baseline Date]]="",1,0)</f>
        <v>0</v>
      </c>
      <c r="Z1700" s="41">
        <f>IF(tbl_PV_Milestones[[#This Row],[Baseline Date]]&lt;PV_Meta!$B$7,1,0)</f>
        <v>1</v>
      </c>
      <c r="AA1700" s="41">
        <f>IF(tbl_PV_Milestones[[#This Row],[Complete]]="Yes",1,0)</f>
        <v>1</v>
      </c>
      <c r="AB1700" s="41">
        <f>IF(AND(tbl_PV_Milestones[[#This Row],[BL FY]]=2025,tbl_PV_Milestones[[#This Row],[Baseline Date]]&lt;PV_Meta!$B$7),1,0)</f>
        <v>0</v>
      </c>
      <c r="AC1700" s="41">
        <f>IF(AND(tbl_PV_Milestones[[#This Row],[Planned YTD]]=1,tbl_PV_Milestones[[#This Row],[Complete]]="Yes"),1,0)</f>
        <v>0</v>
      </c>
      <c r="AD1700" s="41">
        <f>IF(AND(tbl_PV_Milestones[[#This Row],[Actual/Schedule Finish]]&lt;PV_Meta!$B$7,tbl_PV_Milestones[[#This Row],[Complete]]="No",tbl_PV_Milestones[[#This Row],[Project Status]]&lt;&gt;"On Hold"),1,0)</f>
        <v>0</v>
      </c>
      <c r="AE1700" s="41">
        <f>IF(AND(tbl_PV_Milestones[[#This Row],[Actual/Schedule Finish]]&gt;tbl_PV_Milestones[[#This Row],[Baseline Date]],tbl_PV_Milestones[[#This Row],[Complete]]="No",tbl_PV_Milestones[[#This Row],[Project Status]]&lt;&gt;"On Hold",tbl_PV_Milestones[[#This Row],[Overdue]]=0,tbl_PV_Milestones[[#This Row],[To be Baselined]]&lt;&gt;1),1,0)</f>
        <v>0</v>
      </c>
      <c r="AF1700" s="41">
        <f>IF(AND(tbl_PV_Milestones[[#This Row],[BL FY]]=2025,tbl_PV_Milestones[[#This Row],[Finish FY]]&gt;2025),1,0)</f>
        <v>0</v>
      </c>
      <c r="AG1700" s="56" t="str">
        <f>_xlfn.XLOOKUP(tbl_PV_Milestones[[#This Row],[Work ID]],tbl_PV_Meta[Work ID '#],tbl_PV_Meta[Project Manager/Owner],,0)</f>
        <v>Project Manager 34</v>
      </c>
      <c r="AH1700" s="6"/>
    </row>
    <row r="1701" spans="4:34" x14ac:dyDescent="0.25">
      <c r="D1701" s="6" t="s">
        <v>806</v>
      </c>
      <c r="E1701" s="6" t="s">
        <v>503</v>
      </c>
      <c r="F1701" s="6" t="s">
        <v>1705</v>
      </c>
      <c r="G1701" s="6" t="s">
        <v>595</v>
      </c>
      <c r="H1701" s="6" t="s">
        <v>505</v>
      </c>
      <c r="I1701" s="6" t="s">
        <v>522</v>
      </c>
      <c r="J1701" s="6" t="s">
        <v>806</v>
      </c>
      <c r="K1701" s="6" t="s">
        <v>29</v>
      </c>
      <c r="L1701" s="6" t="s">
        <v>82</v>
      </c>
      <c r="M1701" s="43"/>
      <c r="N1701" s="44" t="s">
        <v>1979</v>
      </c>
      <c r="O1701" s="39">
        <v>44998.708333333299</v>
      </c>
      <c r="P1701" s="39">
        <v>44998.708333333299</v>
      </c>
      <c r="Q1701" s="6">
        <v>0</v>
      </c>
      <c r="R1701" s="6">
        <v>0</v>
      </c>
      <c r="S1701" s="45" t="e">
        <f>_xlfn.CONCAT(#REF!,TRIM(tbl_PV_Milestones[[#This Row],[Milestone Description]]))</f>
        <v>#REF!</v>
      </c>
      <c r="T1701" s="84" t="str">
        <f>IF(COUNTIF(tbl_PV_Milestones[UID],tbl_PV_Milestones[[#This Row],[UID]])&gt;1,"Duplicate","")</f>
        <v>Duplicate</v>
      </c>
      <c r="U1701" s="42" t="str">
        <f>_xlfn.XLOOKUP(tbl_PV_Milestones[[#This Row],[Work ID]],tbl_PV_Meta[Work ID '#],tbl_PV_Meta[Sub-Portfolio])</f>
        <v>Sub-Portfolio 7</v>
      </c>
      <c r="V1701" s="41">
        <f>IF(MONTH(tbl_PV_Milestones[[#This Row],[Baseline Date]])&lt;7,YEAR(tbl_PV_Milestones[[#This Row],[Baseline Date]]),YEAR(tbl_PV_Milestones[[#This Row],[Baseline Date]])+1)</f>
        <v>2023</v>
      </c>
      <c r="W1701" s="41">
        <f>IF(MONTH(tbl_PV_Milestones[[#This Row],[Actual/Schedule Finish]])&lt;7,YEAR(tbl_PV_Milestones[[#This Row],[Actual/Schedule Finish]]),YEAR(tbl_PV_Milestones[[#This Row],[Actual/Schedule Finish]])+1)</f>
        <v>2023</v>
      </c>
      <c r="X1701" s="41" t="str">
        <f>IF(OR(tbl_PV_Milestones[[#This Row],[Project Status]]="Completed",tbl_PV_Milestones[[#This Row],[Project Status]]="Assumed Completed"),"Yes","No")</f>
        <v>Yes</v>
      </c>
      <c r="Y1701" s="41">
        <f>IF(tbl_PV_Milestones[[#This Row],[Baseline Date]]="",1,0)</f>
        <v>0</v>
      </c>
      <c r="Z1701" s="41">
        <f>IF(tbl_PV_Milestones[[#This Row],[Baseline Date]]&lt;PV_Meta!$B$7,1,0)</f>
        <v>1</v>
      </c>
      <c r="AA1701" s="41">
        <f>IF(tbl_PV_Milestones[[#This Row],[Complete]]="Yes",1,0)</f>
        <v>1</v>
      </c>
      <c r="AB1701" s="41">
        <f>IF(AND(tbl_PV_Milestones[[#This Row],[BL FY]]=2025,tbl_PV_Milestones[[#This Row],[Baseline Date]]&lt;PV_Meta!$B$7),1,0)</f>
        <v>0</v>
      </c>
      <c r="AC1701" s="41">
        <f>IF(AND(tbl_PV_Milestones[[#This Row],[Planned YTD]]=1,tbl_PV_Milestones[[#This Row],[Complete]]="Yes"),1,0)</f>
        <v>0</v>
      </c>
      <c r="AD1701" s="41">
        <f>IF(AND(tbl_PV_Milestones[[#This Row],[Actual/Schedule Finish]]&lt;PV_Meta!$B$7,tbl_PV_Milestones[[#This Row],[Complete]]="No",tbl_PV_Milestones[[#This Row],[Project Status]]&lt;&gt;"On Hold"),1,0)</f>
        <v>0</v>
      </c>
      <c r="AE1701" s="41">
        <f>IF(AND(tbl_PV_Milestones[[#This Row],[Actual/Schedule Finish]]&gt;tbl_PV_Milestones[[#This Row],[Baseline Date]],tbl_PV_Milestones[[#This Row],[Complete]]="No",tbl_PV_Milestones[[#This Row],[Project Status]]&lt;&gt;"On Hold",tbl_PV_Milestones[[#This Row],[Overdue]]=0,tbl_PV_Milestones[[#This Row],[To be Baselined]]&lt;&gt;1),1,0)</f>
        <v>0</v>
      </c>
      <c r="AF1701" s="41">
        <f>IF(AND(tbl_PV_Milestones[[#This Row],[BL FY]]=2025,tbl_PV_Milestones[[#This Row],[Finish FY]]&gt;2025),1,0)</f>
        <v>0</v>
      </c>
      <c r="AG1701" s="56" t="str">
        <f>_xlfn.XLOOKUP(tbl_PV_Milestones[[#This Row],[Work ID]],tbl_PV_Meta[Work ID '#],tbl_PV_Meta[Project Manager/Owner],,0)</f>
        <v>Project Manager 34</v>
      </c>
      <c r="AH1701" s="6"/>
    </row>
    <row r="1702" spans="4:34" x14ac:dyDescent="0.25">
      <c r="D1702" s="6" t="s">
        <v>806</v>
      </c>
      <c r="E1702" s="6" t="s">
        <v>503</v>
      </c>
      <c r="F1702" s="6" t="s">
        <v>1705</v>
      </c>
      <c r="G1702" s="6" t="s">
        <v>628</v>
      </c>
      <c r="H1702" s="6" t="s">
        <v>505</v>
      </c>
      <c r="I1702" s="6" t="s">
        <v>522</v>
      </c>
      <c r="J1702" s="6" t="s">
        <v>806</v>
      </c>
      <c r="K1702" s="6" t="s">
        <v>29</v>
      </c>
      <c r="L1702" s="6" t="s">
        <v>82</v>
      </c>
      <c r="M1702" s="43"/>
      <c r="N1702" s="44" t="s">
        <v>1979</v>
      </c>
      <c r="O1702" s="39">
        <v>44998.708333333299</v>
      </c>
      <c r="P1702" s="39">
        <v>44998.708333333299</v>
      </c>
      <c r="Q1702" s="6">
        <v>0</v>
      </c>
      <c r="R1702" s="6">
        <v>0</v>
      </c>
      <c r="S1702" s="45" t="e">
        <f>_xlfn.CONCAT(#REF!,TRIM(tbl_PV_Milestones[[#This Row],[Milestone Description]]))</f>
        <v>#REF!</v>
      </c>
      <c r="T1702" s="84" t="str">
        <f>IF(COUNTIF(tbl_PV_Milestones[UID],tbl_PV_Milestones[[#This Row],[UID]])&gt;1,"Duplicate","")</f>
        <v>Duplicate</v>
      </c>
      <c r="U1702" s="42" t="str">
        <f>_xlfn.XLOOKUP(tbl_PV_Milestones[[#This Row],[Work ID]],tbl_PV_Meta[Work ID '#],tbl_PV_Meta[Sub-Portfolio])</f>
        <v>Sub-Portfolio 7</v>
      </c>
      <c r="V1702" s="41">
        <f>IF(MONTH(tbl_PV_Milestones[[#This Row],[Baseline Date]])&lt;7,YEAR(tbl_PV_Milestones[[#This Row],[Baseline Date]]),YEAR(tbl_PV_Milestones[[#This Row],[Baseline Date]])+1)</f>
        <v>2023</v>
      </c>
      <c r="W1702" s="41">
        <f>IF(MONTH(tbl_PV_Milestones[[#This Row],[Actual/Schedule Finish]])&lt;7,YEAR(tbl_PV_Milestones[[#This Row],[Actual/Schedule Finish]]),YEAR(tbl_PV_Milestones[[#This Row],[Actual/Schedule Finish]])+1)</f>
        <v>2023</v>
      </c>
      <c r="X1702" s="41" t="str">
        <f>IF(OR(tbl_PV_Milestones[[#This Row],[Project Status]]="Completed",tbl_PV_Milestones[[#This Row],[Project Status]]="Assumed Completed"),"Yes","No")</f>
        <v>Yes</v>
      </c>
      <c r="Y1702" s="41">
        <f>IF(tbl_PV_Milestones[[#This Row],[Baseline Date]]="",1,0)</f>
        <v>0</v>
      </c>
      <c r="Z1702" s="41">
        <f>IF(tbl_PV_Milestones[[#This Row],[Baseline Date]]&lt;PV_Meta!$B$7,1,0)</f>
        <v>1</v>
      </c>
      <c r="AA1702" s="41">
        <f>IF(tbl_PV_Milestones[[#This Row],[Complete]]="Yes",1,0)</f>
        <v>1</v>
      </c>
      <c r="AB1702" s="41">
        <f>IF(AND(tbl_PV_Milestones[[#This Row],[BL FY]]=2025,tbl_PV_Milestones[[#This Row],[Baseline Date]]&lt;PV_Meta!$B$7),1,0)</f>
        <v>0</v>
      </c>
      <c r="AC1702" s="41">
        <f>IF(AND(tbl_PV_Milestones[[#This Row],[Planned YTD]]=1,tbl_PV_Milestones[[#This Row],[Complete]]="Yes"),1,0)</f>
        <v>0</v>
      </c>
      <c r="AD1702" s="41">
        <f>IF(AND(tbl_PV_Milestones[[#This Row],[Actual/Schedule Finish]]&lt;PV_Meta!$B$7,tbl_PV_Milestones[[#This Row],[Complete]]="No",tbl_PV_Milestones[[#This Row],[Project Status]]&lt;&gt;"On Hold"),1,0)</f>
        <v>0</v>
      </c>
      <c r="AE1702" s="41">
        <f>IF(AND(tbl_PV_Milestones[[#This Row],[Actual/Schedule Finish]]&gt;tbl_PV_Milestones[[#This Row],[Baseline Date]],tbl_PV_Milestones[[#This Row],[Complete]]="No",tbl_PV_Milestones[[#This Row],[Project Status]]&lt;&gt;"On Hold",tbl_PV_Milestones[[#This Row],[Overdue]]=0,tbl_PV_Milestones[[#This Row],[To be Baselined]]&lt;&gt;1),1,0)</f>
        <v>0</v>
      </c>
      <c r="AF1702" s="41">
        <f>IF(AND(tbl_PV_Milestones[[#This Row],[BL FY]]=2025,tbl_PV_Milestones[[#This Row],[Finish FY]]&gt;2025),1,0)</f>
        <v>0</v>
      </c>
      <c r="AG1702" s="56" t="str">
        <f>_xlfn.XLOOKUP(tbl_PV_Milestones[[#This Row],[Work ID]],tbl_PV_Meta[Work ID '#],tbl_PV_Meta[Project Manager/Owner],,0)</f>
        <v>Project Manager 34</v>
      </c>
      <c r="AH1702" s="6"/>
    </row>
    <row r="1703" spans="4:34" x14ac:dyDescent="0.25">
      <c r="D1703" s="6" t="s">
        <v>806</v>
      </c>
      <c r="E1703" s="6" t="s">
        <v>503</v>
      </c>
      <c r="F1703" s="6" t="s">
        <v>1705</v>
      </c>
      <c r="G1703" s="6" t="s">
        <v>570</v>
      </c>
      <c r="H1703" s="6" t="s">
        <v>505</v>
      </c>
      <c r="I1703" s="6" t="s">
        <v>522</v>
      </c>
      <c r="J1703" s="6" t="s">
        <v>806</v>
      </c>
      <c r="K1703" s="6" t="s">
        <v>29</v>
      </c>
      <c r="L1703" s="6" t="s">
        <v>82</v>
      </c>
      <c r="M1703" s="43"/>
      <c r="N1703" s="44" t="s">
        <v>1979</v>
      </c>
      <c r="O1703" s="39">
        <v>44998.708333333299</v>
      </c>
      <c r="P1703" s="39">
        <v>44998.708333333299</v>
      </c>
      <c r="Q1703" s="6">
        <v>0</v>
      </c>
      <c r="R1703" s="6">
        <v>0</v>
      </c>
      <c r="S1703" s="45" t="e">
        <f>_xlfn.CONCAT(#REF!,TRIM(tbl_PV_Milestones[[#This Row],[Milestone Description]]))</f>
        <v>#REF!</v>
      </c>
      <c r="T1703" s="84" t="str">
        <f>IF(COUNTIF(tbl_PV_Milestones[UID],tbl_PV_Milestones[[#This Row],[UID]])&gt;1,"Duplicate","")</f>
        <v>Duplicate</v>
      </c>
      <c r="U1703" s="42" t="str">
        <f>_xlfn.XLOOKUP(tbl_PV_Milestones[[#This Row],[Work ID]],tbl_PV_Meta[Work ID '#],tbl_PV_Meta[Sub-Portfolio])</f>
        <v>Sub-Portfolio 7</v>
      </c>
      <c r="V1703" s="41">
        <f>IF(MONTH(tbl_PV_Milestones[[#This Row],[Baseline Date]])&lt;7,YEAR(tbl_PV_Milestones[[#This Row],[Baseline Date]]),YEAR(tbl_PV_Milestones[[#This Row],[Baseline Date]])+1)</f>
        <v>2023</v>
      </c>
      <c r="W1703" s="41">
        <f>IF(MONTH(tbl_PV_Milestones[[#This Row],[Actual/Schedule Finish]])&lt;7,YEAR(tbl_PV_Milestones[[#This Row],[Actual/Schedule Finish]]),YEAR(tbl_PV_Milestones[[#This Row],[Actual/Schedule Finish]])+1)</f>
        <v>2023</v>
      </c>
      <c r="X1703" s="41" t="str">
        <f>IF(OR(tbl_PV_Milestones[[#This Row],[Project Status]]="Completed",tbl_PV_Milestones[[#This Row],[Project Status]]="Assumed Completed"),"Yes","No")</f>
        <v>Yes</v>
      </c>
      <c r="Y1703" s="41">
        <f>IF(tbl_PV_Milestones[[#This Row],[Baseline Date]]="",1,0)</f>
        <v>0</v>
      </c>
      <c r="Z1703" s="41">
        <f>IF(tbl_PV_Milestones[[#This Row],[Baseline Date]]&lt;PV_Meta!$B$7,1,0)</f>
        <v>1</v>
      </c>
      <c r="AA1703" s="41">
        <f>IF(tbl_PV_Milestones[[#This Row],[Complete]]="Yes",1,0)</f>
        <v>1</v>
      </c>
      <c r="AB1703" s="41">
        <f>IF(AND(tbl_PV_Milestones[[#This Row],[BL FY]]=2025,tbl_PV_Milestones[[#This Row],[Baseline Date]]&lt;PV_Meta!$B$7),1,0)</f>
        <v>0</v>
      </c>
      <c r="AC1703" s="41">
        <f>IF(AND(tbl_PV_Milestones[[#This Row],[Planned YTD]]=1,tbl_PV_Milestones[[#This Row],[Complete]]="Yes"),1,0)</f>
        <v>0</v>
      </c>
      <c r="AD1703" s="41">
        <f>IF(AND(tbl_PV_Milestones[[#This Row],[Actual/Schedule Finish]]&lt;PV_Meta!$B$7,tbl_PV_Milestones[[#This Row],[Complete]]="No",tbl_PV_Milestones[[#This Row],[Project Status]]&lt;&gt;"On Hold"),1,0)</f>
        <v>0</v>
      </c>
      <c r="AE1703" s="41">
        <f>IF(AND(tbl_PV_Milestones[[#This Row],[Actual/Schedule Finish]]&gt;tbl_PV_Milestones[[#This Row],[Baseline Date]],tbl_PV_Milestones[[#This Row],[Complete]]="No",tbl_PV_Milestones[[#This Row],[Project Status]]&lt;&gt;"On Hold",tbl_PV_Milestones[[#This Row],[Overdue]]=0,tbl_PV_Milestones[[#This Row],[To be Baselined]]&lt;&gt;1),1,0)</f>
        <v>0</v>
      </c>
      <c r="AF1703" s="41">
        <f>IF(AND(tbl_PV_Milestones[[#This Row],[BL FY]]=2025,tbl_PV_Milestones[[#This Row],[Finish FY]]&gt;2025),1,0)</f>
        <v>0</v>
      </c>
      <c r="AG1703" s="56" t="str">
        <f>_xlfn.XLOOKUP(tbl_PV_Milestones[[#This Row],[Work ID]],tbl_PV_Meta[Work ID '#],tbl_PV_Meta[Project Manager/Owner],,0)</f>
        <v>Project Manager 34</v>
      </c>
      <c r="AH1703" s="6"/>
    </row>
    <row r="1704" spans="4:34" x14ac:dyDescent="0.25">
      <c r="D1704" s="6" t="s">
        <v>806</v>
      </c>
      <c r="E1704" s="6" t="s">
        <v>503</v>
      </c>
      <c r="F1704" s="6" t="s">
        <v>1705</v>
      </c>
      <c r="G1704" s="6" t="s">
        <v>629</v>
      </c>
      <c r="H1704" s="6" t="s">
        <v>505</v>
      </c>
      <c r="I1704" s="6" t="s">
        <v>522</v>
      </c>
      <c r="J1704" s="6" t="s">
        <v>806</v>
      </c>
      <c r="K1704" s="6" t="s">
        <v>29</v>
      </c>
      <c r="L1704" s="6" t="s">
        <v>82</v>
      </c>
      <c r="M1704" s="43"/>
      <c r="N1704" s="44" t="s">
        <v>1979</v>
      </c>
      <c r="O1704" s="39">
        <v>44998.708333333299</v>
      </c>
      <c r="P1704" s="39">
        <v>44998.708333333299</v>
      </c>
      <c r="Q1704" s="6">
        <v>0</v>
      </c>
      <c r="R1704" s="6">
        <v>0</v>
      </c>
      <c r="S1704" s="45" t="e">
        <f>_xlfn.CONCAT(#REF!,TRIM(tbl_PV_Milestones[[#This Row],[Milestone Description]]))</f>
        <v>#REF!</v>
      </c>
      <c r="T1704" s="84" t="str">
        <f>IF(COUNTIF(tbl_PV_Milestones[UID],tbl_PV_Milestones[[#This Row],[UID]])&gt;1,"Duplicate","")</f>
        <v>Duplicate</v>
      </c>
      <c r="U1704" s="42" t="str">
        <f>_xlfn.XLOOKUP(tbl_PV_Milestones[[#This Row],[Work ID]],tbl_PV_Meta[Work ID '#],tbl_PV_Meta[Sub-Portfolio])</f>
        <v>Sub-Portfolio 7</v>
      </c>
      <c r="V1704" s="41">
        <f>IF(MONTH(tbl_PV_Milestones[[#This Row],[Baseline Date]])&lt;7,YEAR(tbl_PV_Milestones[[#This Row],[Baseline Date]]),YEAR(tbl_PV_Milestones[[#This Row],[Baseline Date]])+1)</f>
        <v>2023</v>
      </c>
      <c r="W1704" s="41">
        <f>IF(MONTH(tbl_PV_Milestones[[#This Row],[Actual/Schedule Finish]])&lt;7,YEAR(tbl_PV_Milestones[[#This Row],[Actual/Schedule Finish]]),YEAR(tbl_PV_Milestones[[#This Row],[Actual/Schedule Finish]])+1)</f>
        <v>2023</v>
      </c>
      <c r="X1704" s="41" t="str">
        <f>IF(OR(tbl_PV_Milestones[[#This Row],[Project Status]]="Completed",tbl_PV_Milestones[[#This Row],[Project Status]]="Assumed Completed"),"Yes","No")</f>
        <v>Yes</v>
      </c>
      <c r="Y1704" s="41">
        <f>IF(tbl_PV_Milestones[[#This Row],[Baseline Date]]="",1,0)</f>
        <v>0</v>
      </c>
      <c r="Z1704" s="41">
        <f>IF(tbl_PV_Milestones[[#This Row],[Baseline Date]]&lt;PV_Meta!$B$7,1,0)</f>
        <v>1</v>
      </c>
      <c r="AA1704" s="41">
        <f>IF(tbl_PV_Milestones[[#This Row],[Complete]]="Yes",1,0)</f>
        <v>1</v>
      </c>
      <c r="AB1704" s="41">
        <f>IF(AND(tbl_PV_Milestones[[#This Row],[BL FY]]=2025,tbl_PV_Milestones[[#This Row],[Baseline Date]]&lt;PV_Meta!$B$7),1,0)</f>
        <v>0</v>
      </c>
      <c r="AC1704" s="41">
        <f>IF(AND(tbl_PV_Milestones[[#This Row],[Planned YTD]]=1,tbl_PV_Milestones[[#This Row],[Complete]]="Yes"),1,0)</f>
        <v>0</v>
      </c>
      <c r="AD1704" s="41">
        <f>IF(AND(tbl_PV_Milestones[[#This Row],[Actual/Schedule Finish]]&lt;PV_Meta!$B$7,tbl_PV_Milestones[[#This Row],[Complete]]="No",tbl_PV_Milestones[[#This Row],[Project Status]]&lt;&gt;"On Hold"),1,0)</f>
        <v>0</v>
      </c>
      <c r="AE1704" s="41">
        <f>IF(AND(tbl_PV_Milestones[[#This Row],[Actual/Schedule Finish]]&gt;tbl_PV_Milestones[[#This Row],[Baseline Date]],tbl_PV_Milestones[[#This Row],[Complete]]="No",tbl_PV_Milestones[[#This Row],[Project Status]]&lt;&gt;"On Hold",tbl_PV_Milestones[[#This Row],[Overdue]]=0,tbl_PV_Milestones[[#This Row],[To be Baselined]]&lt;&gt;1),1,0)</f>
        <v>0</v>
      </c>
      <c r="AF1704" s="41">
        <f>IF(AND(tbl_PV_Milestones[[#This Row],[BL FY]]=2025,tbl_PV_Milestones[[#This Row],[Finish FY]]&gt;2025),1,0)</f>
        <v>0</v>
      </c>
      <c r="AG1704" s="56" t="str">
        <f>_xlfn.XLOOKUP(tbl_PV_Milestones[[#This Row],[Work ID]],tbl_PV_Meta[Work ID '#],tbl_PV_Meta[Project Manager/Owner],,0)</f>
        <v>Project Manager 34</v>
      </c>
      <c r="AH1704" s="6"/>
    </row>
    <row r="1705" spans="4:34" x14ac:dyDescent="0.25">
      <c r="D1705" s="6" t="s">
        <v>806</v>
      </c>
      <c r="E1705" s="6" t="s">
        <v>503</v>
      </c>
      <c r="F1705" s="6" t="s">
        <v>1705</v>
      </c>
      <c r="G1705" s="6" t="s">
        <v>746</v>
      </c>
      <c r="H1705" s="6" t="s">
        <v>505</v>
      </c>
      <c r="I1705" s="6" t="s">
        <v>522</v>
      </c>
      <c r="J1705" s="6" t="s">
        <v>806</v>
      </c>
      <c r="K1705" s="6" t="s">
        <v>29</v>
      </c>
      <c r="L1705" s="6" t="s">
        <v>82</v>
      </c>
      <c r="M1705" s="43"/>
      <c r="N1705" s="44" t="s">
        <v>1979</v>
      </c>
      <c r="O1705" s="39">
        <v>44998.708333333299</v>
      </c>
      <c r="P1705" s="39">
        <v>44998.708333333299</v>
      </c>
      <c r="Q1705" s="6">
        <v>0</v>
      </c>
      <c r="R1705" s="6">
        <v>0</v>
      </c>
      <c r="S1705" s="45" t="e">
        <f>_xlfn.CONCAT(#REF!,TRIM(tbl_PV_Milestones[[#This Row],[Milestone Description]]))</f>
        <v>#REF!</v>
      </c>
      <c r="T1705" s="84" t="str">
        <f>IF(COUNTIF(tbl_PV_Milestones[UID],tbl_PV_Milestones[[#This Row],[UID]])&gt;1,"Duplicate","")</f>
        <v>Duplicate</v>
      </c>
      <c r="U1705" s="42" t="str">
        <f>_xlfn.XLOOKUP(tbl_PV_Milestones[[#This Row],[Work ID]],tbl_PV_Meta[Work ID '#],tbl_PV_Meta[Sub-Portfolio])</f>
        <v>Sub-Portfolio 7</v>
      </c>
      <c r="V1705" s="41">
        <f>IF(MONTH(tbl_PV_Milestones[[#This Row],[Baseline Date]])&lt;7,YEAR(tbl_PV_Milestones[[#This Row],[Baseline Date]]),YEAR(tbl_PV_Milestones[[#This Row],[Baseline Date]])+1)</f>
        <v>2023</v>
      </c>
      <c r="W1705" s="41">
        <f>IF(MONTH(tbl_PV_Milestones[[#This Row],[Actual/Schedule Finish]])&lt;7,YEAR(tbl_PV_Milestones[[#This Row],[Actual/Schedule Finish]]),YEAR(tbl_PV_Milestones[[#This Row],[Actual/Schedule Finish]])+1)</f>
        <v>2023</v>
      </c>
      <c r="X1705" s="41" t="str">
        <f>IF(OR(tbl_PV_Milestones[[#This Row],[Project Status]]="Completed",tbl_PV_Milestones[[#This Row],[Project Status]]="Assumed Completed"),"Yes","No")</f>
        <v>Yes</v>
      </c>
      <c r="Y1705" s="41">
        <f>IF(tbl_PV_Milestones[[#This Row],[Baseline Date]]="",1,0)</f>
        <v>0</v>
      </c>
      <c r="Z1705" s="41">
        <f>IF(tbl_PV_Milestones[[#This Row],[Baseline Date]]&lt;PV_Meta!$B$7,1,0)</f>
        <v>1</v>
      </c>
      <c r="AA1705" s="41">
        <f>IF(tbl_PV_Milestones[[#This Row],[Complete]]="Yes",1,0)</f>
        <v>1</v>
      </c>
      <c r="AB1705" s="41">
        <f>IF(AND(tbl_PV_Milestones[[#This Row],[BL FY]]=2025,tbl_PV_Milestones[[#This Row],[Baseline Date]]&lt;PV_Meta!$B$7),1,0)</f>
        <v>0</v>
      </c>
      <c r="AC1705" s="41">
        <f>IF(AND(tbl_PV_Milestones[[#This Row],[Planned YTD]]=1,tbl_PV_Milestones[[#This Row],[Complete]]="Yes"),1,0)</f>
        <v>0</v>
      </c>
      <c r="AD1705" s="41">
        <f>IF(AND(tbl_PV_Milestones[[#This Row],[Actual/Schedule Finish]]&lt;PV_Meta!$B$7,tbl_PV_Milestones[[#This Row],[Complete]]="No",tbl_PV_Milestones[[#This Row],[Project Status]]&lt;&gt;"On Hold"),1,0)</f>
        <v>0</v>
      </c>
      <c r="AE1705" s="41">
        <f>IF(AND(tbl_PV_Milestones[[#This Row],[Actual/Schedule Finish]]&gt;tbl_PV_Milestones[[#This Row],[Baseline Date]],tbl_PV_Milestones[[#This Row],[Complete]]="No",tbl_PV_Milestones[[#This Row],[Project Status]]&lt;&gt;"On Hold",tbl_PV_Milestones[[#This Row],[Overdue]]=0,tbl_PV_Milestones[[#This Row],[To be Baselined]]&lt;&gt;1),1,0)</f>
        <v>0</v>
      </c>
      <c r="AF1705" s="41">
        <f>IF(AND(tbl_PV_Milestones[[#This Row],[BL FY]]=2025,tbl_PV_Milestones[[#This Row],[Finish FY]]&gt;2025),1,0)</f>
        <v>0</v>
      </c>
      <c r="AG1705" s="56" t="str">
        <f>_xlfn.XLOOKUP(tbl_PV_Milestones[[#This Row],[Work ID]],tbl_PV_Meta[Work ID '#],tbl_PV_Meta[Project Manager/Owner],,0)</f>
        <v>Project Manager 34</v>
      </c>
      <c r="AH1705" s="6"/>
    </row>
    <row r="1706" spans="4:34" x14ac:dyDescent="0.25">
      <c r="D1706" s="6" t="s">
        <v>806</v>
      </c>
      <c r="E1706" s="6" t="s">
        <v>503</v>
      </c>
      <c r="F1706" s="6" t="s">
        <v>1705</v>
      </c>
      <c r="G1706" s="6" t="s">
        <v>747</v>
      </c>
      <c r="H1706" s="6" t="s">
        <v>505</v>
      </c>
      <c r="I1706" s="6" t="s">
        <v>522</v>
      </c>
      <c r="J1706" s="6" t="s">
        <v>806</v>
      </c>
      <c r="K1706" s="6" t="s">
        <v>29</v>
      </c>
      <c r="L1706" s="6" t="s">
        <v>82</v>
      </c>
      <c r="M1706" s="43"/>
      <c r="N1706" s="44" t="s">
        <v>1979</v>
      </c>
      <c r="O1706" s="39">
        <v>44998.708333333299</v>
      </c>
      <c r="P1706" s="39">
        <v>44998.708333333299</v>
      </c>
      <c r="Q1706" s="6">
        <v>0</v>
      </c>
      <c r="R1706" s="6">
        <v>0</v>
      </c>
      <c r="S1706" s="45" t="e">
        <f>_xlfn.CONCAT(#REF!,TRIM(tbl_PV_Milestones[[#This Row],[Milestone Description]]))</f>
        <v>#REF!</v>
      </c>
      <c r="T1706" s="84" t="str">
        <f>IF(COUNTIF(tbl_PV_Milestones[UID],tbl_PV_Milestones[[#This Row],[UID]])&gt;1,"Duplicate","")</f>
        <v>Duplicate</v>
      </c>
      <c r="U1706" s="42" t="str">
        <f>_xlfn.XLOOKUP(tbl_PV_Milestones[[#This Row],[Work ID]],tbl_PV_Meta[Work ID '#],tbl_PV_Meta[Sub-Portfolio])</f>
        <v>Sub-Portfolio 7</v>
      </c>
      <c r="V1706" s="41">
        <f>IF(MONTH(tbl_PV_Milestones[[#This Row],[Baseline Date]])&lt;7,YEAR(tbl_PV_Milestones[[#This Row],[Baseline Date]]),YEAR(tbl_PV_Milestones[[#This Row],[Baseline Date]])+1)</f>
        <v>2023</v>
      </c>
      <c r="W1706" s="41">
        <f>IF(MONTH(tbl_PV_Milestones[[#This Row],[Actual/Schedule Finish]])&lt;7,YEAR(tbl_PV_Milestones[[#This Row],[Actual/Schedule Finish]]),YEAR(tbl_PV_Milestones[[#This Row],[Actual/Schedule Finish]])+1)</f>
        <v>2023</v>
      </c>
      <c r="X1706" s="41" t="str">
        <f>IF(OR(tbl_PV_Milestones[[#This Row],[Project Status]]="Completed",tbl_PV_Milestones[[#This Row],[Project Status]]="Assumed Completed"),"Yes","No")</f>
        <v>Yes</v>
      </c>
      <c r="Y1706" s="41">
        <f>IF(tbl_PV_Milestones[[#This Row],[Baseline Date]]="",1,0)</f>
        <v>0</v>
      </c>
      <c r="Z1706" s="41">
        <f>IF(tbl_PV_Milestones[[#This Row],[Baseline Date]]&lt;PV_Meta!$B$7,1,0)</f>
        <v>1</v>
      </c>
      <c r="AA1706" s="41">
        <f>IF(tbl_PV_Milestones[[#This Row],[Complete]]="Yes",1,0)</f>
        <v>1</v>
      </c>
      <c r="AB1706" s="41">
        <f>IF(AND(tbl_PV_Milestones[[#This Row],[BL FY]]=2025,tbl_PV_Milestones[[#This Row],[Baseline Date]]&lt;PV_Meta!$B$7),1,0)</f>
        <v>0</v>
      </c>
      <c r="AC1706" s="41">
        <f>IF(AND(tbl_PV_Milestones[[#This Row],[Planned YTD]]=1,tbl_PV_Milestones[[#This Row],[Complete]]="Yes"),1,0)</f>
        <v>0</v>
      </c>
      <c r="AD1706" s="41">
        <f>IF(AND(tbl_PV_Milestones[[#This Row],[Actual/Schedule Finish]]&lt;PV_Meta!$B$7,tbl_PV_Milestones[[#This Row],[Complete]]="No",tbl_PV_Milestones[[#This Row],[Project Status]]&lt;&gt;"On Hold"),1,0)</f>
        <v>0</v>
      </c>
      <c r="AE1706" s="41">
        <f>IF(AND(tbl_PV_Milestones[[#This Row],[Actual/Schedule Finish]]&gt;tbl_PV_Milestones[[#This Row],[Baseline Date]],tbl_PV_Milestones[[#This Row],[Complete]]="No",tbl_PV_Milestones[[#This Row],[Project Status]]&lt;&gt;"On Hold",tbl_PV_Milestones[[#This Row],[Overdue]]=0,tbl_PV_Milestones[[#This Row],[To be Baselined]]&lt;&gt;1),1,0)</f>
        <v>0</v>
      </c>
      <c r="AF1706" s="41">
        <f>IF(AND(tbl_PV_Milestones[[#This Row],[BL FY]]=2025,tbl_PV_Milestones[[#This Row],[Finish FY]]&gt;2025),1,0)</f>
        <v>0</v>
      </c>
      <c r="AG1706" s="56" t="str">
        <f>_xlfn.XLOOKUP(tbl_PV_Milestones[[#This Row],[Work ID]],tbl_PV_Meta[Work ID '#],tbl_PV_Meta[Project Manager/Owner],,0)</f>
        <v>Project Manager 34</v>
      </c>
      <c r="AH1706" s="6"/>
    </row>
    <row r="1707" spans="4:34" x14ac:dyDescent="0.25">
      <c r="D1707" s="6" t="s">
        <v>806</v>
      </c>
      <c r="E1707" s="6" t="s">
        <v>503</v>
      </c>
      <c r="F1707" s="6" t="s">
        <v>1705</v>
      </c>
      <c r="G1707" s="6" t="s">
        <v>630</v>
      </c>
      <c r="H1707" s="6" t="s">
        <v>505</v>
      </c>
      <c r="I1707" s="6" t="s">
        <v>522</v>
      </c>
      <c r="J1707" s="6" t="s">
        <v>806</v>
      </c>
      <c r="K1707" s="6" t="s">
        <v>29</v>
      </c>
      <c r="L1707" s="6" t="s">
        <v>82</v>
      </c>
      <c r="M1707" s="43"/>
      <c r="N1707" s="44" t="s">
        <v>1979</v>
      </c>
      <c r="O1707" s="39">
        <v>44998.708333333299</v>
      </c>
      <c r="P1707" s="39">
        <v>44998.708333333299</v>
      </c>
      <c r="Q1707" s="6">
        <v>0</v>
      </c>
      <c r="R1707" s="6">
        <v>0</v>
      </c>
      <c r="S1707" s="45" t="e">
        <f>_xlfn.CONCAT(#REF!,TRIM(tbl_PV_Milestones[[#This Row],[Milestone Description]]))</f>
        <v>#REF!</v>
      </c>
      <c r="T1707" s="84" t="str">
        <f>IF(COUNTIF(tbl_PV_Milestones[UID],tbl_PV_Milestones[[#This Row],[UID]])&gt;1,"Duplicate","")</f>
        <v>Duplicate</v>
      </c>
      <c r="U1707" s="42" t="str">
        <f>_xlfn.XLOOKUP(tbl_PV_Milestones[[#This Row],[Work ID]],tbl_PV_Meta[Work ID '#],tbl_PV_Meta[Sub-Portfolio])</f>
        <v>Sub-Portfolio 7</v>
      </c>
      <c r="V1707" s="41">
        <f>IF(MONTH(tbl_PV_Milestones[[#This Row],[Baseline Date]])&lt;7,YEAR(tbl_PV_Milestones[[#This Row],[Baseline Date]]),YEAR(tbl_PV_Milestones[[#This Row],[Baseline Date]])+1)</f>
        <v>2023</v>
      </c>
      <c r="W1707" s="41">
        <f>IF(MONTH(tbl_PV_Milestones[[#This Row],[Actual/Schedule Finish]])&lt;7,YEAR(tbl_PV_Milestones[[#This Row],[Actual/Schedule Finish]]),YEAR(tbl_PV_Milestones[[#This Row],[Actual/Schedule Finish]])+1)</f>
        <v>2023</v>
      </c>
      <c r="X1707" s="41" t="str">
        <f>IF(OR(tbl_PV_Milestones[[#This Row],[Project Status]]="Completed",tbl_PV_Milestones[[#This Row],[Project Status]]="Assumed Completed"),"Yes","No")</f>
        <v>Yes</v>
      </c>
      <c r="Y1707" s="41">
        <f>IF(tbl_PV_Milestones[[#This Row],[Baseline Date]]="",1,0)</f>
        <v>0</v>
      </c>
      <c r="Z1707" s="41">
        <f>IF(tbl_PV_Milestones[[#This Row],[Baseline Date]]&lt;PV_Meta!$B$7,1,0)</f>
        <v>1</v>
      </c>
      <c r="AA1707" s="41">
        <f>IF(tbl_PV_Milestones[[#This Row],[Complete]]="Yes",1,0)</f>
        <v>1</v>
      </c>
      <c r="AB1707" s="41">
        <f>IF(AND(tbl_PV_Milestones[[#This Row],[BL FY]]=2025,tbl_PV_Milestones[[#This Row],[Baseline Date]]&lt;PV_Meta!$B$7),1,0)</f>
        <v>0</v>
      </c>
      <c r="AC1707" s="41">
        <f>IF(AND(tbl_PV_Milestones[[#This Row],[Planned YTD]]=1,tbl_PV_Milestones[[#This Row],[Complete]]="Yes"),1,0)</f>
        <v>0</v>
      </c>
      <c r="AD1707" s="41">
        <f>IF(AND(tbl_PV_Milestones[[#This Row],[Actual/Schedule Finish]]&lt;PV_Meta!$B$7,tbl_PV_Milestones[[#This Row],[Complete]]="No",tbl_PV_Milestones[[#This Row],[Project Status]]&lt;&gt;"On Hold"),1,0)</f>
        <v>0</v>
      </c>
      <c r="AE1707" s="41">
        <f>IF(AND(tbl_PV_Milestones[[#This Row],[Actual/Schedule Finish]]&gt;tbl_PV_Milestones[[#This Row],[Baseline Date]],tbl_PV_Milestones[[#This Row],[Complete]]="No",tbl_PV_Milestones[[#This Row],[Project Status]]&lt;&gt;"On Hold",tbl_PV_Milestones[[#This Row],[Overdue]]=0,tbl_PV_Milestones[[#This Row],[To be Baselined]]&lt;&gt;1),1,0)</f>
        <v>0</v>
      </c>
      <c r="AF1707" s="41">
        <f>IF(AND(tbl_PV_Milestones[[#This Row],[BL FY]]=2025,tbl_PV_Milestones[[#This Row],[Finish FY]]&gt;2025),1,0)</f>
        <v>0</v>
      </c>
      <c r="AG1707" s="56" t="str">
        <f>_xlfn.XLOOKUP(tbl_PV_Milestones[[#This Row],[Work ID]],tbl_PV_Meta[Work ID '#],tbl_PV_Meta[Project Manager/Owner],,0)</f>
        <v>Project Manager 34</v>
      </c>
      <c r="AH1707" s="6"/>
    </row>
    <row r="1708" spans="4:34" x14ac:dyDescent="0.25">
      <c r="D1708" s="6" t="s">
        <v>806</v>
      </c>
      <c r="E1708" s="6" t="s">
        <v>503</v>
      </c>
      <c r="F1708" s="6" t="s">
        <v>1705</v>
      </c>
      <c r="G1708" s="6" t="s">
        <v>521</v>
      </c>
      <c r="H1708" s="6" t="s">
        <v>505</v>
      </c>
      <c r="I1708" s="6" t="s">
        <v>522</v>
      </c>
      <c r="J1708" s="6" t="s">
        <v>806</v>
      </c>
      <c r="K1708" s="6" t="s">
        <v>29</v>
      </c>
      <c r="L1708" s="6" t="s">
        <v>82</v>
      </c>
      <c r="M1708" s="43"/>
      <c r="N1708" s="44" t="s">
        <v>1979</v>
      </c>
      <c r="O1708" s="39">
        <v>44998.708333333299</v>
      </c>
      <c r="P1708" s="39">
        <v>44998.708333333299</v>
      </c>
      <c r="Q1708" s="6">
        <v>0</v>
      </c>
      <c r="R1708" s="6">
        <v>0</v>
      </c>
      <c r="S1708" s="45" t="e">
        <f>_xlfn.CONCAT(#REF!,TRIM(tbl_PV_Milestones[[#This Row],[Milestone Description]]))</f>
        <v>#REF!</v>
      </c>
      <c r="T1708" s="84" t="str">
        <f>IF(COUNTIF(tbl_PV_Milestones[UID],tbl_PV_Milestones[[#This Row],[UID]])&gt;1,"Duplicate","")</f>
        <v>Duplicate</v>
      </c>
      <c r="U1708" s="42" t="str">
        <f>_xlfn.XLOOKUP(tbl_PV_Milestones[[#This Row],[Work ID]],tbl_PV_Meta[Work ID '#],tbl_PV_Meta[Sub-Portfolio])</f>
        <v>Sub-Portfolio 7</v>
      </c>
      <c r="V1708" s="41">
        <f>IF(MONTH(tbl_PV_Milestones[[#This Row],[Baseline Date]])&lt;7,YEAR(tbl_PV_Milestones[[#This Row],[Baseline Date]]),YEAR(tbl_PV_Milestones[[#This Row],[Baseline Date]])+1)</f>
        <v>2023</v>
      </c>
      <c r="W1708" s="41">
        <f>IF(MONTH(tbl_PV_Milestones[[#This Row],[Actual/Schedule Finish]])&lt;7,YEAR(tbl_PV_Milestones[[#This Row],[Actual/Schedule Finish]]),YEAR(tbl_PV_Milestones[[#This Row],[Actual/Schedule Finish]])+1)</f>
        <v>2023</v>
      </c>
      <c r="X1708" s="41" t="str">
        <f>IF(OR(tbl_PV_Milestones[[#This Row],[Project Status]]="Completed",tbl_PV_Milestones[[#This Row],[Project Status]]="Assumed Completed"),"Yes","No")</f>
        <v>Yes</v>
      </c>
      <c r="Y1708" s="41">
        <f>IF(tbl_PV_Milestones[[#This Row],[Baseline Date]]="",1,0)</f>
        <v>0</v>
      </c>
      <c r="Z1708" s="41">
        <f>IF(tbl_PV_Milestones[[#This Row],[Baseline Date]]&lt;PV_Meta!$B$7,1,0)</f>
        <v>1</v>
      </c>
      <c r="AA1708" s="41">
        <f>IF(tbl_PV_Milestones[[#This Row],[Complete]]="Yes",1,0)</f>
        <v>1</v>
      </c>
      <c r="AB1708" s="41">
        <f>IF(AND(tbl_PV_Milestones[[#This Row],[BL FY]]=2025,tbl_PV_Milestones[[#This Row],[Baseline Date]]&lt;PV_Meta!$B$7),1,0)</f>
        <v>0</v>
      </c>
      <c r="AC1708" s="41">
        <f>IF(AND(tbl_PV_Milestones[[#This Row],[Planned YTD]]=1,tbl_PV_Milestones[[#This Row],[Complete]]="Yes"),1,0)</f>
        <v>0</v>
      </c>
      <c r="AD1708" s="41">
        <f>IF(AND(tbl_PV_Milestones[[#This Row],[Actual/Schedule Finish]]&lt;PV_Meta!$B$7,tbl_PV_Milestones[[#This Row],[Complete]]="No",tbl_PV_Milestones[[#This Row],[Project Status]]&lt;&gt;"On Hold"),1,0)</f>
        <v>0</v>
      </c>
      <c r="AE1708" s="41">
        <f>IF(AND(tbl_PV_Milestones[[#This Row],[Actual/Schedule Finish]]&gt;tbl_PV_Milestones[[#This Row],[Baseline Date]],tbl_PV_Milestones[[#This Row],[Complete]]="No",tbl_PV_Milestones[[#This Row],[Project Status]]&lt;&gt;"On Hold",tbl_PV_Milestones[[#This Row],[Overdue]]=0,tbl_PV_Milestones[[#This Row],[To be Baselined]]&lt;&gt;1),1,0)</f>
        <v>0</v>
      </c>
      <c r="AF1708" s="41">
        <f>IF(AND(tbl_PV_Milestones[[#This Row],[BL FY]]=2025,tbl_PV_Milestones[[#This Row],[Finish FY]]&gt;2025),1,0)</f>
        <v>0</v>
      </c>
      <c r="AG1708" s="56" t="str">
        <f>_xlfn.XLOOKUP(tbl_PV_Milestones[[#This Row],[Work ID]],tbl_PV_Meta[Work ID '#],tbl_PV_Meta[Project Manager/Owner],,0)</f>
        <v>Project Manager 34</v>
      </c>
      <c r="AH1708" s="6"/>
    </row>
    <row r="1709" spans="4:34" x14ac:dyDescent="0.25">
      <c r="D1709" s="6" t="s">
        <v>806</v>
      </c>
      <c r="E1709" s="6" t="s">
        <v>503</v>
      </c>
      <c r="F1709" s="6" t="s">
        <v>1705</v>
      </c>
      <c r="G1709" s="6" t="s">
        <v>571</v>
      </c>
      <c r="H1709" s="6" t="s">
        <v>505</v>
      </c>
      <c r="I1709" s="6" t="s">
        <v>522</v>
      </c>
      <c r="J1709" s="6" t="s">
        <v>806</v>
      </c>
      <c r="K1709" s="6" t="s">
        <v>29</v>
      </c>
      <c r="L1709" s="6" t="s">
        <v>82</v>
      </c>
      <c r="M1709" s="43"/>
      <c r="N1709" s="44" t="s">
        <v>1979</v>
      </c>
      <c r="O1709" s="39">
        <v>44998.708333333299</v>
      </c>
      <c r="P1709" s="39">
        <v>44998.708333333299</v>
      </c>
      <c r="Q1709" s="6">
        <v>0</v>
      </c>
      <c r="R1709" s="6">
        <v>0</v>
      </c>
      <c r="S1709" s="45" t="e">
        <f>_xlfn.CONCAT(#REF!,TRIM(tbl_PV_Milestones[[#This Row],[Milestone Description]]))</f>
        <v>#REF!</v>
      </c>
      <c r="T1709" s="84" t="str">
        <f>IF(COUNTIF(tbl_PV_Milestones[UID],tbl_PV_Milestones[[#This Row],[UID]])&gt;1,"Duplicate","")</f>
        <v>Duplicate</v>
      </c>
      <c r="U1709" s="42" t="str">
        <f>_xlfn.XLOOKUP(tbl_PV_Milestones[[#This Row],[Work ID]],tbl_PV_Meta[Work ID '#],tbl_PV_Meta[Sub-Portfolio])</f>
        <v>Sub-Portfolio 7</v>
      </c>
      <c r="V1709" s="41">
        <f>IF(MONTH(tbl_PV_Milestones[[#This Row],[Baseline Date]])&lt;7,YEAR(tbl_PV_Milestones[[#This Row],[Baseline Date]]),YEAR(tbl_PV_Milestones[[#This Row],[Baseline Date]])+1)</f>
        <v>2023</v>
      </c>
      <c r="W1709" s="41">
        <f>IF(MONTH(tbl_PV_Milestones[[#This Row],[Actual/Schedule Finish]])&lt;7,YEAR(tbl_PV_Milestones[[#This Row],[Actual/Schedule Finish]]),YEAR(tbl_PV_Milestones[[#This Row],[Actual/Schedule Finish]])+1)</f>
        <v>2023</v>
      </c>
      <c r="X1709" s="41" t="str">
        <f>IF(OR(tbl_PV_Milestones[[#This Row],[Project Status]]="Completed",tbl_PV_Milestones[[#This Row],[Project Status]]="Assumed Completed"),"Yes","No")</f>
        <v>Yes</v>
      </c>
      <c r="Y1709" s="41">
        <f>IF(tbl_PV_Milestones[[#This Row],[Baseline Date]]="",1,0)</f>
        <v>0</v>
      </c>
      <c r="Z1709" s="41">
        <f>IF(tbl_PV_Milestones[[#This Row],[Baseline Date]]&lt;PV_Meta!$B$7,1,0)</f>
        <v>1</v>
      </c>
      <c r="AA1709" s="41">
        <f>IF(tbl_PV_Milestones[[#This Row],[Complete]]="Yes",1,0)</f>
        <v>1</v>
      </c>
      <c r="AB1709" s="41">
        <f>IF(AND(tbl_PV_Milestones[[#This Row],[BL FY]]=2025,tbl_PV_Milestones[[#This Row],[Baseline Date]]&lt;PV_Meta!$B$7),1,0)</f>
        <v>0</v>
      </c>
      <c r="AC1709" s="41">
        <f>IF(AND(tbl_PV_Milestones[[#This Row],[Planned YTD]]=1,tbl_PV_Milestones[[#This Row],[Complete]]="Yes"),1,0)</f>
        <v>0</v>
      </c>
      <c r="AD1709" s="41">
        <f>IF(AND(tbl_PV_Milestones[[#This Row],[Actual/Schedule Finish]]&lt;PV_Meta!$B$7,tbl_PV_Milestones[[#This Row],[Complete]]="No",tbl_PV_Milestones[[#This Row],[Project Status]]&lt;&gt;"On Hold"),1,0)</f>
        <v>0</v>
      </c>
      <c r="AE1709" s="41">
        <f>IF(AND(tbl_PV_Milestones[[#This Row],[Actual/Schedule Finish]]&gt;tbl_PV_Milestones[[#This Row],[Baseline Date]],tbl_PV_Milestones[[#This Row],[Complete]]="No",tbl_PV_Milestones[[#This Row],[Project Status]]&lt;&gt;"On Hold",tbl_PV_Milestones[[#This Row],[Overdue]]=0,tbl_PV_Milestones[[#This Row],[To be Baselined]]&lt;&gt;1),1,0)</f>
        <v>0</v>
      </c>
      <c r="AF1709" s="41">
        <f>IF(AND(tbl_PV_Milestones[[#This Row],[BL FY]]=2025,tbl_PV_Milestones[[#This Row],[Finish FY]]&gt;2025),1,0)</f>
        <v>0</v>
      </c>
      <c r="AG1709" s="56" t="str">
        <f>_xlfn.XLOOKUP(tbl_PV_Milestones[[#This Row],[Work ID]],tbl_PV_Meta[Work ID '#],tbl_PV_Meta[Project Manager/Owner],,0)</f>
        <v>Project Manager 34</v>
      </c>
      <c r="AH1709" s="6"/>
    </row>
    <row r="1710" spans="4:34" x14ac:dyDescent="0.25">
      <c r="D1710" s="6" t="s">
        <v>806</v>
      </c>
      <c r="E1710" s="6" t="s">
        <v>580</v>
      </c>
      <c r="F1710" s="6" t="s">
        <v>1705</v>
      </c>
      <c r="G1710" s="6" t="s">
        <v>544</v>
      </c>
      <c r="H1710" s="6" t="s">
        <v>505</v>
      </c>
      <c r="I1710" s="6" t="s">
        <v>510</v>
      </c>
      <c r="J1710" s="6" t="s">
        <v>806</v>
      </c>
      <c r="K1710" s="6" t="s">
        <v>29</v>
      </c>
      <c r="L1710" s="6" t="s">
        <v>82</v>
      </c>
      <c r="M1710" s="43"/>
      <c r="N1710" s="44" t="s">
        <v>1979</v>
      </c>
      <c r="O1710" s="39">
        <v>45672.708333333299</v>
      </c>
      <c r="P1710" s="39">
        <v>45625.708333333299</v>
      </c>
      <c r="Q1710" s="6">
        <v>-23</v>
      </c>
      <c r="R1710" s="6">
        <v>-1.0712622263623701E-2</v>
      </c>
      <c r="S1710" s="45" t="e">
        <f>_xlfn.CONCAT(#REF!,TRIM(tbl_PV_Milestones[[#This Row],[Milestone Description]]))</f>
        <v>#REF!</v>
      </c>
      <c r="T1710" s="84" t="str">
        <f>IF(COUNTIF(tbl_PV_Milestones[UID],tbl_PV_Milestones[[#This Row],[UID]])&gt;1,"Duplicate","")</f>
        <v>Duplicate</v>
      </c>
      <c r="U1710" s="42" t="str">
        <f>_xlfn.XLOOKUP(tbl_PV_Milestones[[#This Row],[Work ID]],tbl_PV_Meta[Work ID '#],tbl_PV_Meta[Sub-Portfolio])</f>
        <v>Sub-Portfolio 7</v>
      </c>
      <c r="V1710" s="41">
        <f>IF(MONTH(tbl_PV_Milestones[[#This Row],[Baseline Date]])&lt;7,YEAR(tbl_PV_Milestones[[#This Row],[Baseline Date]]),YEAR(tbl_PV_Milestones[[#This Row],[Baseline Date]])+1)</f>
        <v>2025</v>
      </c>
      <c r="W1710" s="41">
        <f>IF(MONTH(tbl_PV_Milestones[[#This Row],[Actual/Schedule Finish]])&lt;7,YEAR(tbl_PV_Milestones[[#This Row],[Actual/Schedule Finish]]),YEAR(tbl_PV_Milestones[[#This Row],[Actual/Schedule Finish]])+1)</f>
        <v>2025</v>
      </c>
      <c r="X1710" s="41" t="str">
        <f>IF(OR(tbl_PV_Milestones[[#This Row],[Project Status]]="Completed",tbl_PV_Milestones[[#This Row],[Project Status]]="Assumed Completed"),"Yes","No")</f>
        <v>Yes</v>
      </c>
      <c r="Y1710" s="41">
        <f>IF(tbl_PV_Milestones[[#This Row],[Baseline Date]]="",1,0)</f>
        <v>0</v>
      </c>
      <c r="Z1710" s="41">
        <f>IF(tbl_PV_Milestones[[#This Row],[Baseline Date]]&lt;PV_Meta!$B$7,1,0)</f>
        <v>1</v>
      </c>
      <c r="AA1710" s="41">
        <f>IF(tbl_PV_Milestones[[#This Row],[Complete]]="Yes",1,0)</f>
        <v>1</v>
      </c>
      <c r="AB1710" s="41">
        <f>IF(AND(tbl_PV_Milestones[[#This Row],[BL FY]]=2025,tbl_PV_Milestones[[#This Row],[Baseline Date]]&lt;PV_Meta!$B$7),1,0)</f>
        <v>1</v>
      </c>
      <c r="AC1710" s="41">
        <f>IF(AND(tbl_PV_Milestones[[#This Row],[Planned YTD]]=1,tbl_PV_Milestones[[#This Row],[Complete]]="Yes"),1,0)</f>
        <v>1</v>
      </c>
      <c r="AD1710" s="41">
        <f>IF(AND(tbl_PV_Milestones[[#This Row],[Actual/Schedule Finish]]&lt;PV_Meta!$B$7,tbl_PV_Milestones[[#This Row],[Complete]]="No",tbl_PV_Milestones[[#This Row],[Project Status]]&lt;&gt;"On Hold"),1,0)</f>
        <v>0</v>
      </c>
      <c r="AE1710" s="41">
        <f>IF(AND(tbl_PV_Milestones[[#This Row],[Actual/Schedule Finish]]&gt;tbl_PV_Milestones[[#This Row],[Baseline Date]],tbl_PV_Milestones[[#This Row],[Complete]]="No",tbl_PV_Milestones[[#This Row],[Project Status]]&lt;&gt;"On Hold",tbl_PV_Milestones[[#This Row],[Overdue]]=0,tbl_PV_Milestones[[#This Row],[To be Baselined]]&lt;&gt;1),1,0)</f>
        <v>0</v>
      </c>
      <c r="AF1710" s="41">
        <f>IF(AND(tbl_PV_Milestones[[#This Row],[BL FY]]=2025,tbl_PV_Milestones[[#This Row],[Finish FY]]&gt;2025),1,0)</f>
        <v>0</v>
      </c>
      <c r="AG1710" s="56" t="str">
        <f>_xlfn.XLOOKUP(tbl_PV_Milestones[[#This Row],[Work ID]],tbl_PV_Meta[Work ID '#],tbl_PV_Meta[Project Manager/Owner],,0)</f>
        <v>Project Manager 34</v>
      </c>
      <c r="AH1710" s="6"/>
    </row>
    <row r="1711" spans="4:34" x14ac:dyDescent="0.25">
      <c r="D1711" s="6" t="s">
        <v>806</v>
      </c>
      <c r="E1711" s="6" t="s">
        <v>580</v>
      </c>
      <c r="F1711" s="6" t="s">
        <v>1705</v>
      </c>
      <c r="G1711" s="6" t="s">
        <v>549</v>
      </c>
      <c r="H1711" s="6" t="s">
        <v>505</v>
      </c>
      <c r="I1711" s="6" t="s">
        <v>510</v>
      </c>
      <c r="J1711" s="6" t="s">
        <v>806</v>
      </c>
      <c r="K1711" s="6" t="s">
        <v>29</v>
      </c>
      <c r="L1711" s="6" t="s">
        <v>82</v>
      </c>
      <c r="M1711" s="43"/>
      <c r="N1711" s="44" t="s">
        <v>1979</v>
      </c>
      <c r="O1711" s="39">
        <v>45709.708333333299</v>
      </c>
      <c r="P1711" s="39">
        <v>45625.708333333299</v>
      </c>
      <c r="Q1711" s="6">
        <v>-49</v>
      </c>
      <c r="R1711" s="6">
        <v>-2.2822543083372102E-2</v>
      </c>
      <c r="S1711" s="45" t="e">
        <f>_xlfn.CONCAT(#REF!,TRIM(tbl_PV_Milestones[[#This Row],[Milestone Description]]))</f>
        <v>#REF!</v>
      </c>
      <c r="T1711" s="84" t="str">
        <f>IF(COUNTIF(tbl_PV_Milestones[UID],tbl_PV_Milestones[[#This Row],[UID]])&gt;1,"Duplicate","")</f>
        <v>Duplicate</v>
      </c>
      <c r="U1711" s="42" t="str">
        <f>_xlfn.XLOOKUP(tbl_PV_Milestones[[#This Row],[Work ID]],tbl_PV_Meta[Work ID '#],tbl_PV_Meta[Sub-Portfolio])</f>
        <v>Sub-Portfolio 7</v>
      </c>
      <c r="V1711" s="41">
        <f>IF(MONTH(tbl_PV_Milestones[[#This Row],[Baseline Date]])&lt;7,YEAR(tbl_PV_Milestones[[#This Row],[Baseline Date]]),YEAR(tbl_PV_Milestones[[#This Row],[Baseline Date]])+1)</f>
        <v>2025</v>
      </c>
      <c r="W1711" s="41">
        <f>IF(MONTH(tbl_PV_Milestones[[#This Row],[Actual/Schedule Finish]])&lt;7,YEAR(tbl_PV_Milestones[[#This Row],[Actual/Schedule Finish]]),YEAR(tbl_PV_Milestones[[#This Row],[Actual/Schedule Finish]])+1)</f>
        <v>2025</v>
      </c>
      <c r="X1711" s="41" t="str">
        <f>IF(OR(tbl_PV_Milestones[[#This Row],[Project Status]]="Completed",tbl_PV_Milestones[[#This Row],[Project Status]]="Assumed Completed"),"Yes","No")</f>
        <v>Yes</v>
      </c>
      <c r="Y1711" s="41">
        <f>IF(tbl_PV_Milestones[[#This Row],[Baseline Date]]="",1,0)</f>
        <v>0</v>
      </c>
      <c r="Z1711" s="41">
        <f>IF(tbl_PV_Milestones[[#This Row],[Baseline Date]]&lt;PV_Meta!$B$7,1,0)</f>
        <v>1</v>
      </c>
      <c r="AA1711" s="41">
        <f>IF(tbl_PV_Milestones[[#This Row],[Complete]]="Yes",1,0)</f>
        <v>1</v>
      </c>
      <c r="AB1711" s="41">
        <f>IF(AND(tbl_PV_Milestones[[#This Row],[BL FY]]=2025,tbl_PV_Milestones[[#This Row],[Baseline Date]]&lt;PV_Meta!$B$7),1,0)</f>
        <v>1</v>
      </c>
      <c r="AC1711" s="41">
        <f>IF(AND(tbl_PV_Milestones[[#This Row],[Planned YTD]]=1,tbl_PV_Milestones[[#This Row],[Complete]]="Yes"),1,0)</f>
        <v>1</v>
      </c>
      <c r="AD1711" s="41">
        <f>IF(AND(tbl_PV_Milestones[[#This Row],[Actual/Schedule Finish]]&lt;PV_Meta!$B$7,tbl_PV_Milestones[[#This Row],[Complete]]="No",tbl_PV_Milestones[[#This Row],[Project Status]]&lt;&gt;"On Hold"),1,0)</f>
        <v>0</v>
      </c>
      <c r="AE1711" s="41">
        <f>IF(AND(tbl_PV_Milestones[[#This Row],[Actual/Schedule Finish]]&gt;tbl_PV_Milestones[[#This Row],[Baseline Date]],tbl_PV_Milestones[[#This Row],[Complete]]="No",tbl_PV_Milestones[[#This Row],[Project Status]]&lt;&gt;"On Hold",tbl_PV_Milestones[[#This Row],[Overdue]]=0,tbl_PV_Milestones[[#This Row],[To be Baselined]]&lt;&gt;1),1,0)</f>
        <v>0</v>
      </c>
      <c r="AF1711" s="41">
        <f>IF(AND(tbl_PV_Milestones[[#This Row],[BL FY]]=2025,tbl_PV_Milestones[[#This Row],[Finish FY]]&gt;2025),1,0)</f>
        <v>0</v>
      </c>
      <c r="AG1711" s="56" t="str">
        <f>_xlfn.XLOOKUP(tbl_PV_Milestones[[#This Row],[Work ID]],tbl_PV_Meta[Work ID '#],tbl_PV_Meta[Project Manager/Owner],,0)</f>
        <v>Project Manager 34</v>
      </c>
      <c r="AH1711" s="6"/>
    </row>
    <row r="1712" spans="4:34" x14ac:dyDescent="0.25">
      <c r="D1712" s="6" t="s">
        <v>806</v>
      </c>
      <c r="E1712" s="6" t="s">
        <v>580</v>
      </c>
      <c r="F1712" s="6" t="s">
        <v>1705</v>
      </c>
      <c r="G1712" s="6" t="s">
        <v>557</v>
      </c>
      <c r="H1712" s="6" t="s">
        <v>519</v>
      </c>
      <c r="I1712" s="6" t="s">
        <v>510</v>
      </c>
      <c r="J1712" s="6" t="s">
        <v>806</v>
      </c>
      <c r="K1712" s="6" t="s">
        <v>29</v>
      </c>
      <c r="L1712" s="6" t="s">
        <v>82</v>
      </c>
      <c r="M1712" s="43"/>
      <c r="N1712" s="44" t="s">
        <v>1979</v>
      </c>
      <c r="O1712" s="39">
        <v>45712.708333333299</v>
      </c>
      <c r="P1712" s="39">
        <v>45625.708333333299</v>
      </c>
      <c r="Q1712" s="6">
        <v>-50</v>
      </c>
      <c r="R1712" s="6">
        <v>-2.3288309268747101E-2</v>
      </c>
      <c r="S1712" s="45" t="e">
        <f>_xlfn.CONCAT(#REF!,TRIM(tbl_PV_Milestones[[#This Row],[Milestone Description]]))</f>
        <v>#REF!</v>
      </c>
      <c r="T1712" s="84" t="str">
        <f>IF(COUNTIF(tbl_PV_Milestones[UID],tbl_PV_Milestones[[#This Row],[UID]])&gt;1,"Duplicate","")</f>
        <v>Duplicate</v>
      </c>
      <c r="U1712" s="42" t="str">
        <f>_xlfn.XLOOKUP(tbl_PV_Milestones[[#This Row],[Work ID]],tbl_PV_Meta[Work ID '#],tbl_PV_Meta[Sub-Portfolio])</f>
        <v>Sub-Portfolio 7</v>
      </c>
      <c r="V1712" s="41">
        <f>IF(MONTH(tbl_PV_Milestones[[#This Row],[Baseline Date]])&lt;7,YEAR(tbl_PV_Milestones[[#This Row],[Baseline Date]]),YEAR(tbl_PV_Milestones[[#This Row],[Baseline Date]])+1)</f>
        <v>2025</v>
      </c>
      <c r="W1712" s="41">
        <f>IF(MONTH(tbl_PV_Milestones[[#This Row],[Actual/Schedule Finish]])&lt;7,YEAR(tbl_PV_Milestones[[#This Row],[Actual/Schedule Finish]]),YEAR(tbl_PV_Milestones[[#This Row],[Actual/Schedule Finish]])+1)</f>
        <v>2025</v>
      </c>
      <c r="X1712" s="41" t="str">
        <f>IF(OR(tbl_PV_Milestones[[#This Row],[Project Status]]="Completed",tbl_PV_Milestones[[#This Row],[Project Status]]="Assumed Completed"),"Yes","No")</f>
        <v>Yes</v>
      </c>
      <c r="Y1712" s="41">
        <f>IF(tbl_PV_Milestones[[#This Row],[Baseline Date]]="",1,0)</f>
        <v>0</v>
      </c>
      <c r="Z1712" s="41">
        <f>IF(tbl_PV_Milestones[[#This Row],[Baseline Date]]&lt;PV_Meta!$B$7,1,0)</f>
        <v>1</v>
      </c>
      <c r="AA1712" s="41">
        <f>IF(tbl_PV_Milestones[[#This Row],[Complete]]="Yes",1,0)</f>
        <v>1</v>
      </c>
      <c r="AB1712" s="41">
        <f>IF(AND(tbl_PV_Milestones[[#This Row],[BL FY]]=2025,tbl_PV_Milestones[[#This Row],[Baseline Date]]&lt;PV_Meta!$B$7),1,0)</f>
        <v>1</v>
      </c>
      <c r="AC1712" s="41">
        <f>IF(AND(tbl_PV_Milestones[[#This Row],[Planned YTD]]=1,tbl_PV_Milestones[[#This Row],[Complete]]="Yes"),1,0)</f>
        <v>1</v>
      </c>
      <c r="AD1712" s="41">
        <f>IF(AND(tbl_PV_Milestones[[#This Row],[Actual/Schedule Finish]]&lt;PV_Meta!$B$7,tbl_PV_Milestones[[#This Row],[Complete]]="No",tbl_PV_Milestones[[#This Row],[Project Status]]&lt;&gt;"On Hold"),1,0)</f>
        <v>0</v>
      </c>
      <c r="AE1712" s="41">
        <f>IF(AND(tbl_PV_Milestones[[#This Row],[Actual/Schedule Finish]]&gt;tbl_PV_Milestones[[#This Row],[Baseline Date]],tbl_PV_Milestones[[#This Row],[Complete]]="No",tbl_PV_Milestones[[#This Row],[Project Status]]&lt;&gt;"On Hold",tbl_PV_Milestones[[#This Row],[Overdue]]=0,tbl_PV_Milestones[[#This Row],[To be Baselined]]&lt;&gt;1),1,0)</f>
        <v>0</v>
      </c>
      <c r="AF1712" s="41">
        <f>IF(AND(tbl_PV_Milestones[[#This Row],[BL FY]]=2025,tbl_PV_Milestones[[#This Row],[Finish FY]]&gt;2025),1,0)</f>
        <v>0</v>
      </c>
      <c r="AG1712" s="56" t="str">
        <f>_xlfn.XLOOKUP(tbl_PV_Milestones[[#This Row],[Work ID]],tbl_PV_Meta[Work ID '#],tbl_PV_Meta[Project Manager/Owner],,0)</f>
        <v>Project Manager 34</v>
      </c>
      <c r="AH1712" s="6"/>
    </row>
    <row r="1713" spans="4:34" x14ac:dyDescent="0.25">
      <c r="D1713" s="6" t="s">
        <v>806</v>
      </c>
      <c r="E1713" s="6" t="s">
        <v>503</v>
      </c>
      <c r="F1713" s="6" t="s">
        <v>1712</v>
      </c>
      <c r="G1713" s="6" t="s">
        <v>859</v>
      </c>
      <c r="H1713" s="6" t="s">
        <v>505</v>
      </c>
      <c r="I1713" s="6" t="s">
        <v>506</v>
      </c>
      <c r="J1713" s="6" t="s">
        <v>806</v>
      </c>
      <c r="K1713" s="6" t="s">
        <v>36</v>
      </c>
      <c r="L1713" s="6" t="s">
        <v>85</v>
      </c>
      <c r="M1713" s="43"/>
      <c r="N1713" s="44" t="s">
        <v>1979</v>
      </c>
      <c r="O1713" s="39">
        <v>45560.708333333299</v>
      </c>
      <c r="P1713" s="39">
        <v>45560.708333333299</v>
      </c>
      <c r="Q1713" s="6">
        <v>0</v>
      </c>
      <c r="R1713" s="6">
        <v>0</v>
      </c>
      <c r="S1713" s="45" t="e">
        <f>_xlfn.CONCAT(#REF!,TRIM(tbl_PV_Milestones[[#This Row],[Milestone Description]]))</f>
        <v>#REF!</v>
      </c>
      <c r="T1713" s="84" t="str">
        <f>IF(COUNTIF(tbl_PV_Milestones[UID],tbl_PV_Milestones[[#This Row],[UID]])&gt;1,"Duplicate","")</f>
        <v>Duplicate</v>
      </c>
      <c r="U1713" s="42" t="str">
        <f>_xlfn.XLOOKUP(tbl_PV_Milestones[[#This Row],[Work ID]],tbl_PV_Meta[Work ID '#],tbl_PV_Meta[Sub-Portfolio])</f>
        <v>Sub-Portfolio 7</v>
      </c>
      <c r="V1713" s="41">
        <f>IF(MONTH(tbl_PV_Milestones[[#This Row],[Baseline Date]])&lt;7,YEAR(tbl_PV_Milestones[[#This Row],[Baseline Date]]),YEAR(tbl_PV_Milestones[[#This Row],[Baseline Date]])+1)</f>
        <v>2025</v>
      </c>
      <c r="W1713" s="41">
        <f>IF(MONTH(tbl_PV_Milestones[[#This Row],[Actual/Schedule Finish]])&lt;7,YEAR(tbl_PV_Milestones[[#This Row],[Actual/Schedule Finish]]),YEAR(tbl_PV_Milestones[[#This Row],[Actual/Schedule Finish]])+1)</f>
        <v>2025</v>
      </c>
      <c r="X1713" s="41" t="str">
        <f>IF(OR(tbl_PV_Milestones[[#This Row],[Project Status]]="Completed",tbl_PV_Milestones[[#This Row],[Project Status]]="Assumed Completed"),"Yes","No")</f>
        <v>Yes</v>
      </c>
      <c r="Y1713" s="41">
        <f>IF(tbl_PV_Milestones[[#This Row],[Baseline Date]]="",1,0)</f>
        <v>0</v>
      </c>
      <c r="Z1713" s="41">
        <f>IF(tbl_PV_Milestones[[#This Row],[Baseline Date]]&lt;PV_Meta!$B$7,1,0)</f>
        <v>1</v>
      </c>
      <c r="AA1713" s="41">
        <f>IF(tbl_PV_Milestones[[#This Row],[Complete]]="Yes",1,0)</f>
        <v>1</v>
      </c>
      <c r="AB1713" s="41">
        <f>IF(AND(tbl_PV_Milestones[[#This Row],[BL FY]]=2025,tbl_PV_Milestones[[#This Row],[Baseline Date]]&lt;PV_Meta!$B$7),1,0)</f>
        <v>1</v>
      </c>
      <c r="AC1713" s="41">
        <f>IF(AND(tbl_PV_Milestones[[#This Row],[Planned YTD]]=1,tbl_PV_Milestones[[#This Row],[Complete]]="Yes"),1,0)</f>
        <v>1</v>
      </c>
      <c r="AD1713" s="41">
        <f>IF(AND(tbl_PV_Milestones[[#This Row],[Actual/Schedule Finish]]&lt;PV_Meta!$B$7,tbl_PV_Milestones[[#This Row],[Complete]]="No",tbl_PV_Milestones[[#This Row],[Project Status]]&lt;&gt;"On Hold"),1,0)</f>
        <v>0</v>
      </c>
      <c r="AE1713" s="41">
        <f>IF(AND(tbl_PV_Milestones[[#This Row],[Actual/Schedule Finish]]&gt;tbl_PV_Milestones[[#This Row],[Baseline Date]],tbl_PV_Milestones[[#This Row],[Complete]]="No",tbl_PV_Milestones[[#This Row],[Project Status]]&lt;&gt;"On Hold",tbl_PV_Milestones[[#This Row],[Overdue]]=0,tbl_PV_Milestones[[#This Row],[To be Baselined]]&lt;&gt;1),1,0)</f>
        <v>0</v>
      </c>
      <c r="AF1713" s="41">
        <f>IF(AND(tbl_PV_Milestones[[#This Row],[BL FY]]=2025,tbl_PV_Milestones[[#This Row],[Finish FY]]&gt;2025),1,0)</f>
        <v>0</v>
      </c>
      <c r="AG1713" s="56" t="str">
        <f>_xlfn.XLOOKUP(tbl_PV_Milestones[[#This Row],[Work ID]],tbl_PV_Meta[Work ID '#],tbl_PV_Meta[Project Manager/Owner],,0)</f>
        <v>Project Manager 33</v>
      </c>
      <c r="AH1713" s="6"/>
    </row>
    <row r="1714" spans="4:34" x14ac:dyDescent="0.25">
      <c r="D1714" s="6" t="s">
        <v>806</v>
      </c>
      <c r="E1714" s="6" t="s">
        <v>580</v>
      </c>
      <c r="F1714" s="6" t="s">
        <v>1712</v>
      </c>
      <c r="G1714" s="6" t="s">
        <v>860</v>
      </c>
      <c r="H1714" s="6" t="s">
        <v>505</v>
      </c>
      <c r="I1714" s="6" t="s">
        <v>506</v>
      </c>
      <c r="J1714" s="6" t="s">
        <v>806</v>
      </c>
      <c r="K1714" s="6" t="s">
        <v>36</v>
      </c>
      <c r="L1714" s="6" t="s">
        <v>85</v>
      </c>
      <c r="M1714" s="43"/>
      <c r="N1714" s="44" t="s">
        <v>1979</v>
      </c>
      <c r="O1714" s="39">
        <v>45775.708333333299</v>
      </c>
      <c r="P1714" s="39">
        <v>45761.708333333299</v>
      </c>
      <c r="Q1714" s="6">
        <v>-7</v>
      </c>
      <c r="R1714" s="6">
        <v>-1.1904761904761901E-2</v>
      </c>
      <c r="S1714" s="45" t="e">
        <f>_xlfn.CONCAT(#REF!,TRIM(tbl_PV_Milestones[[#This Row],[Milestone Description]]))</f>
        <v>#REF!</v>
      </c>
      <c r="T1714" s="84" t="str">
        <f>IF(COUNTIF(tbl_PV_Milestones[UID],tbl_PV_Milestones[[#This Row],[UID]])&gt;1,"Duplicate","")</f>
        <v>Duplicate</v>
      </c>
      <c r="U1714" s="42" t="str">
        <f>_xlfn.XLOOKUP(tbl_PV_Milestones[[#This Row],[Work ID]],tbl_PV_Meta[Work ID '#],tbl_PV_Meta[Sub-Portfolio])</f>
        <v>Sub-Portfolio 7</v>
      </c>
      <c r="V1714" s="41">
        <f>IF(MONTH(tbl_PV_Milestones[[#This Row],[Baseline Date]])&lt;7,YEAR(tbl_PV_Milestones[[#This Row],[Baseline Date]]),YEAR(tbl_PV_Milestones[[#This Row],[Baseline Date]])+1)</f>
        <v>2025</v>
      </c>
      <c r="W1714" s="41">
        <f>IF(MONTH(tbl_PV_Milestones[[#This Row],[Actual/Schedule Finish]])&lt;7,YEAR(tbl_PV_Milestones[[#This Row],[Actual/Schedule Finish]]),YEAR(tbl_PV_Milestones[[#This Row],[Actual/Schedule Finish]])+1)</f>
        <v>2025</v>
      </c>
      <c r="X1714" s="41" t="str">
        <f>IF(OR(tbl_PV_Milestones[[#This Row],[Project Status]]="Completed",tbl_PV_Milestones[[#This Row],[Project Status]]="Assumed Completed"),"Yes","No")</f>
        <v>Yes</v>
      </c>
      <c r="Y1714" s="41">
        <f>IF(tbl_PV_Milestones[[#This Row],[Baseline Date]]="",1,0)</f>
        <v>0</v>
      </c>
      <c r="Z1714" s="41">
        <f>IF(tbl_PV_Milestones[[#This Row],[Baseline Date]]&lt;PV_Meta!$B$7,1,0)</f>
        <v>1</v>
      </c>
      <c r="AA1714" s="41">
        <f>IF(tbl_PV_Milestones[[#This Row],[Complete]]="Yes",1,0)</f>
        <v>1</v>
      </c>
      <c r="AB1714" s="41">
        <f>IF(AND(tbl_PV_Milestones[[#This Row],[BL FY]]=2025,tbl_PV_Milestones[[#This Row],[Baseline Date]]&lt;PV_Meta!$B$7),1,0)</f>
        <v>1</v>
      </c>
      <c r="AC1714" s="41">
        <f>IF(AND(tbl_PV_Milestones[[#This Row],[Planned YTD]]=1,tbl_PV_Milestones[[#This Row],[Complete]]="Yes"),1,0)</f>
        <v>1</v>
      </c>
      <c r="AD1714" s="41">
        <f>IF(AND(tbl_PV_Milestones[[#This Row],[Actual/Schedule Finish]]&lt;PV_Meta!$B$7,tbl_PV_Milestones[[#This Row],[Complete]]="No",tbl_PV_Milestones[[#This Row],[Project Status]]&lt;&gt;"On Hold"),1,0)</f>
        <v>0</v>
      </c>
      <c r="AE1714" s="41">
        <f>IF(AND(tbl_PV_Milestones[[#This Row],[Actual/Schedule Finish]]&gt;tbl_PV_Milestones[[#This Row],[Baseline Date]],tbl_PV_Milestones[[#This Row],[Complete]]="No",tbl_PV_Milestones[[#This Row],[Project Status]]&lt;&gt;"On Hold",tbl_PV_Milestones[[#This Row],[Overdue]]=0,tbl_PV_Milestones[[#This Row],[To be Baselined]]&lt;&gt;1),1,0)</f>
        <v>0</v>
      </c>
      <c r="AF1714" s="41">
        <f>IF(AND(tbl_PV_Milestones[[#This Row],[BL FY]]=2025,tbl_PV_Milestones[[#This Row],[Finish FY]]&gt;2025),1,0)</f>
        <v>0</v>
      </c>
      <c r="AG1714" s="56" t="str">
        <f>_xlfn.XLOOKUP(tbl_PV_Milestones[[#This Row],[Work ID]],tbl_PV_Meta[Work ID '#],tbl_PV_Meta[Project Manager/Owner],,0)</f>
        <v>Project Manager 33</v>
      </c>
      <c r="AH1714" s="6"/>
    </row>
    <row r="1715" spans="4:34" x14ac:dyDescent="0.25">
      <c r="D1715" s="6" t="s">
        <v>806</v>
      </c>
      <c r="E1715" s="6" t="s">
        <v>503</v>
      </c>
      <c r="F1715" s="6" t="s">
        <v>1712</v>
      </c>
      <c r="G1715" s="6" t="s">
        <v>861</v>
      </c>
      <c r="H1715" s="6" t="s">
        <v>505</v>
      </c>
      <c r="I1715" s="6" t="s">
        <v>506</v>
      </c>
      <c r="J1715" s="6" t="s">
        <v>806</v>
      </c>
      <c r="K1715" s="6" t="s">
        <v>36</v>
      </c>
      <c r="L1715" s="6" t="s">
        <v>85</v>
      </c>
      <c r="M1715" s="43"/>
      <c r="N1715" s="44" t="s">
        <v>1979</v>
      </c>
      <c r="O1715" s="39">
        <v>45597.708333333299</v>
      </c>
      <c r="P1715" s="39">
        <v>45597.708333333299</v>
      </c>
      <c r="Q1715" s="6">
        <v>0</v>
      </c>
      <c r="R1715" s="6">
        <v>0</v>
      </c>
      <c r="S1715" s="45" t="e">
        <f>_xlfn.CONCAT(#REF!,TRIM(tbl_PV_Milestones[[#This Row],[Milestone Description]]))</f>
        <v>#REF!</v>
      </c>
      <c r="T1715" s="84" t="str">
        <f>IF(COUNTIF(tbl_PV_Milestones[UID],tbl_PV_Milestones[[#This Row],[UID]])&gt;1,"Duplicate","")</f>
        <v>Duplicate</v>
      </c>
      <c r="U1715" s="42" t="str">
        <f>_xlfn.XLOOKUP(tbl_PV_Milestones[[#This Row],[Work ID]],tbl_PV_Meta[Work ID '#],tbl_PV_Meta[Sub-Portfolio])</f>
        <v>Sub-Portfolio 7</v>
      </c>
      <c r="V1715" s="41">
        <f>IF(MONTH(tbl_PV_Milestones[[#This Row],[Baseline Date]])&lt;7,YEAR(tbl_PV_Milestones[[#This Row],[Baseline Date]]),YEAR(tbl_PV_Milestones[[#This Row],[Baseline Date]])+1)</f>
        <v>2025</v>
      </c>
      <c r="W1715" s="41">
        <f>IF(MONTH(tbl_PV_Milestones[[#This Row],[Actual/Schedule Finish]])&lt;7,YEAR(tbl_PV_Milestones[[#This Row],[Actual/Schedule Finish]]),YEAR(tbl_PV_Milestones[[#This Row],[Actual/Schedule Finish]])+1)</f>
        <v>2025</v>
      </c>
      <c r="X1715" s="41" t="str">
        <f>IF(OR(tbl_PV_Milestones[[#This Row],[Project Status]]="Completed",tbl_PV_Milestones[[#This Row],[Project Status]]="Assumed Completed"),"Yes","No")</f>
        <v>Yes</v>
      </c>
      <c r="Y1715" s="41">
        <f>IF(tbl_PV_Milestones[[#This Row],[Baseline Date]]="",1,0)</f>
        <v>0</v>
      </c>
      <c r="Z1715" s="41">
        <f>IF(tbl_PV_Milestones[[#This Row],[Baseline Date]]&lt;PV_Meta!$B$7,1,0)</f>
        <v>1</v>
      </c>
      <c r="AA1715" s="41">
        <f>IF(tbl_PV_Milestones[[#This Row],[Complete]]="Yes",1,0)</f>
        <v>1</v>
      </c>
      <c r="AB1715" s="41">
        <f>IF(AND(tbl_PV_Milestones[[#This Row],[BL FY]]=2025,tbl_PV_Milestones[[#This Row],[Baseline Date]]&lt;PV_Meta!$B$7),1,0)</f>
        <v>1</v>
      </c>
      <c r="AC1715" s="41">
        <f>IF(AND(tbl_PV_Milestones[[#This Row],[Planned YTD]]=1,tbl_PV_Milestones[[#This Row],[Complete]]="Yes"),1,0)</f>
        <v>1</v>
      </c>
      <c r="AD1715" s="41">
        <f>IF(AND(tbl_PV_Milestones[[#This Row],[Actual/Schedule Finish]]&lt;PV_Meta!$B$7,tbl_PV_Milestones[[#This Row],[Complete]]="No",tbl_PV_Milestones[[#This Row],[Project Status]]&lt;&gt;"On Hold"),1,0)</f>
        <v>0</v>
      </c>
      <c r="AE1715" s="41">
        <f>IF(AND(tbl_PV_Milestones[[#This Row],[Actual/Schedule Finish]]&gt;tbl_PV_Milestones[[#This Row],[Baseline Date]],tbl_PV_Milestones[[#This Row],[Complete]]="No",tbl_PV_Milestones[[#This Row],[Project Status]]&lt;&gt;"On Hold",tbl_PV_Milestones[[#This Row],[Overdue]]=0,tbl_PV_Milestones[[#This Row],[To be Baselined]]&lt;&gt;1),1,0)</f>
        <v>0</v>
      </c>
      <c r="AF1715" s="41">
        <f>IF(AND(tbl_PV_Milestones[[#This Row],[BL FY]]=2025,tbl_PV_Milestones[[#This Row],[Finish FY]]&gt;2025),1,0)</f>
        <v>0</v>
      </c>
      <c r="AG1715" s="56" t="str">
        <f>_xlfn.XLOOKUP(tbl_PV_Milestones[[#This Row],[Work ID]],tbl_PV_Meta[Work ID '#],tbl_PV_Meta[Project Manager/Owner],,0)</f>
        <v>Project Manager 33</v>
      </c>
      <c r="AH1715" s="6"/>
    </row>
    <row r="1716" spans="4:34" x14ac:dyDescent="0.25">
      <c r="D1716" s="6" t="s">
        <v>806</v>
      </c>
      <c r="E1716" s="6" t="s">
        <v>503</v>
      </c>
      <c r="F1716" s="6" t="s">
        <v>1712</v>
      </c>
      <c r="G1716" s="6" t="s">
        <v>862</v>
      </c>
      <c r="H1716" s="6" t="s">
        <v>519</v>
      </c>
      <c r="I1716" s="6" t="s">
        <v>510</v>
      </c>
      <c r="J1716" s="6" t="s">
        <v>806</v>
      </c>
      <c r="K1716" s="6" t="s">
        <v>36</v>
      </c>
      <c r="L1716" s="6" t="s">
        <v>85</v>
      </c>
      <c r="M1716" s="43"/>
      <c r="N1716" s="44" t="s">
        <v>1979</v>
      </c>
      <c r="O1716" s="39">
        <v>45504.708333333299</v>
      </c>
      <c r="P1716" s="39">
        <v>45504.708333333299</v>
      </c>
      <c r="Q1716" s="6">
        <v>0</v>
      </c>
      <c r="R1716" s="6">
        <v>0</v>
      </c>
      <c r="S1716" s="45" t="e">
        <f>_xlfn.CONCAT(#REF!,TRIM(tbl_PV_Milestones[[#This Row],[Milestone Description]]))</f>
        <v>#REF!</v>
      </c>
      <c r="T1716" s="84" t="str">
        <f>IF(COUNTIF(tbl_PV_Milestones[UID],tbl_PV_Milestones[[#This Row],[UID]])&gt;1,"Duplicate","")</f>
        <v>Duplicate</v>
      </c>
      <c r="U1716" s="42" t="str">
        <f>_xlfn.XLOOKUP(tbl_PV_Milestones[[#This Row],[Work ID]],tbl_PV_Meta[Work ID '#],tbl_PV_Meta[Sub-Portfolio])</f>
        <v>Sub-Portfolio 7</v>
      </c>
      <c r="V1716" s="41">
        <f>IF(MONTH(tbl_PV_Milestones[[#This Row],[Baseline Date]])&lt;7,YEAR(tbl_PV_Milestones[[#This Row],[Baseline Date]]),YEAR(tbl_PV_Milestones[[#This Row],[Baseline Date]])+1)</f>
        <v>2025</v>
      </c>
      <c r="W1716" s="41">
        <f>IF(MONTH(tbl_PV_Milestones[[#This Row],[Actual/Schedule Finish]])&lt;7,YEAR(tbl_PV_Milestones[[#This Row],[Actual/Schedule Finish]]),YEAR(tbl_PV_Milestones[[#This Row],[Actual/Schedule Finish]])+1)</f>
        <v>2025</v>
      </c>
      <c r="X1716" s="41" t="str">
        <f>IF(OR(tbl_PV_Milestones[[#This Row],[Project Status]]="Completed",tbl_PV_Milestones[[#This Row],[Project Status]]="Assumed Completed"),"Yes","No")</f>
        <v>Yes</v>
      </c>
      <c r="Y1716" s="41">
        <f>IF(tbl_PV_Milestones[[#This Row],[Baseline Date]]="",1,0)</f>
        <v>0</v>
      </c>
      <c r="Z1716" s="41">
        <f>IF(tbl_PV_Milestones[[#This Row],[Baseline Date]]&lt;PV_Meta!$B$7,1,0)</f>
        <v>1</v>
      </c>
      <c r="AA1716" s="41">
        <f>IF(tbl_PV_Milestones[[#This Row],[Complete]]="Yes",1,0)</f>
        <v>1</v>
      </c>
      <c r="AB1716" s="41">
        <f>IF(AND(tbl_PV_Milestones[[#This Row],[BL FY]]=2025,tbl_PV_Milestones[[#This Row],[Baseline Date]]&lt;PV_Meta!$B$7),1,0)</f>
        <v>1</v>
      </c>
      <c r="AC1716" s="41">
        <f>IF(AND(tbl_PV_Milestones[[#This Row],[Planned YTD]]=1,tbl_PV_Milestones[[#This Row],[Complete]]="Yes"),1,0)</f>
        <v>1</v>
      </c>
      <c r="AD1716" s="41">
        <f>IF(AND(tbl_PV_Milestones[[#This Row],[Actual/Schedule Finish]]&lt;PV_Meta!$B$7,tbl_PV_Milestones[[#This Row],[Complete]]="No",tbl_PV_Milestones[[#This Row],[Project Status]]&lt;&gt;"On Hold"),1,0)</f>
        <v>0</v>
      </c>
      <c r="AE1716" s="41">
        <f>IF(AND(tbl_PV_Milestones[[#This Row],[Actual/Schedule Finish]]&gt;tbl_PV_Milestones[[#This Row],[Baseline Date]],tbl_PV_Milestones[[#This Row],[Complete]]="No",tbl_PV_Milestones[[#This Row],[Project Status]]&lt;&gt;"On Hold",tbl_PV_Milestones[[#This Row],[Overdue]]=0,tbl_PV_Milestones[[#This Row],[To be Baselined]]&lt;&gt;1),1,0)</f>
        <v>0</v>
      </c>
      <c r="AF1716" s="41">
        <f>IF(AND(tbl_PV_Milestones[[#This Row],[BL FY]]=2025,tbl_PV_Milestones[[#This Row],[Finish FY]]&gt;2025),1,0)</f>
        <v>0</v>
      </c>
      <c r="AG1716" s="56" t="str">
        <f>_xlfn.XLOOKUP(tbl_PV_Milestones[[#This Row],[Work ID]],tbl_PV_Meta[Work ID '#],tbl_PV_Meta[Project Manager/Owner],,0)</f>
        <v>Project Manager 33</v>
      </c>
      <c r="AH1716" s="6"/>
    </row>
    <row r="1717" spans="4:34" x14ac:dyDescent="0.25">
      <c r="D1717" s="6" t="s">
        <v>806</v>
      </c>
      <c r="E1717" s="6" t="s">
        <v>755</v>
      </c>
      <c r="F1717" s="6" t="s">
        <v>1694</v>
      </c>
      <c r="G1717" s="6" t="s">
        <v>863</v>
      </c>
      <c r="H1717" s="6" t="s">
        <v>505</v>
      </c>
      <c r="I1717" s="6" t="s">
        <v>510</v>
      </c>
      <c r="J1717" s="6" t="s">
        <v>806</v>
      </c>
      <c r="K1717" s="6" t="s">
        <v>39</v>
      </c>
      <c r="L1717" s="6" t="s">
        <v>80</v>
      </c>
      <c r="M1717" s="43"/>
      <c r="N1717" s="44" t="s">
        <v>1979</v>
      </c>
      <c r="O1717" s="39">
        <v>45764.708333333299</v>
      </c>
      <c r="P1717" s="39">
        <v>46035.708333333299</v>
      </c>
      <c r="Q1717" s="6">
        <v>176</v>
      </c>
      <c r="R1717" s="6">
        <v>6.62151993980436E-2</v>
      </c>
      <c r="S1717" s="45" t="e">
        <f>_xlfn.CONCAT(#REF!,TRIM(tbl_PV_Milestones[[#This Row],[Milestone Description]]))</f>
        <v>#REF!</v>
      </c>
      <c r="T1717" s="84" t="str">
        <f>IF(COUNTIF(tbl_PV_Milestones[UID],tbl_PV_Milestones[[#This Row],[UID]])&gt;1,"Duplicate","")</f>
        <v>Duplicate</v>
      </c>
      <c r="U1717" s="42" t="str">
        <f>_xlfn.XLOOKUP(tbl_PV_Milestones[[#This Row],[Work ID]],tbl_PV_Meta[Work ID '#],tbl_PV_Meta[Sub-Portfolio])</f>
        <v>Sub-Portfolio 7</v>
      </c>
      <c r="V1717" s="41">
        <f>IF(MONTH(tbl_PV_Milestones[[#This Row],[Baseline Date]])&lt;7,YEAR(tbl_PV_Milestones[[#This Row],[Baseline Date]]),YEAR(tbl_PV_Milestones[[#This Row],[Baseline Date]])+1)</f>
        <v>2026</v>
      </c>
      <c r="W1717" s="41">
        <f>IF(MONTH(tbl_PV_Milestones[[#This Row],[Actual/Schedule Finish]])&lt;7,YEAR(tbl_PV_Milestones[[#This Row],[Actual/Schedule Finish]]),YEAR(tbl_PV_Milestones[[#This Row],[Actual/Schedule Finish]])+1)</f>
        <v>2025</v>
      </c>
      <c r="X1717" s="41" t="str">
        <f>IF(OR(tbl_PV_Milestones[[#This Row],[Project Status]]="Completed",tbl_PV_Milestones[[#This Row],[Project Status]]="Assumed Completed"),"Yes","No")</f>
        <v>Yes</v>
      </c>
      <c r="Y1717" s="41">
        <f>IF(tbl_PV_Milestones[[#This Row],[Baseline Date]]="",1,0)</f>
        <v>0</v>
      </c>
      <c r="Z1717" s="41">
        <f>IF(tbl_PV_Milestones[[#This Row],[Baseline Date]]&lt;PV_Meta!$B$7,1,0)</f>
        <v>0</v>
      </c>
      <c r="AA1717" s="41">
        <f>IF(tbl_PV_Milestones[[#This Row],[Complete]]="Yes",1,0)</f>
        <v>1</v>
      </c>
      <c r="AB1717" s="41">
        <f>IF(AND(tbl_PV_Milestones[[#This Row],[BL FY]]=2025,tbl_PV_Milestones[[#This Row],[Baseline Date]]&lt;PV_Meta!$B$7),1,0)</f>
        <v>0</v>
      </c>
      <c r="AC1717" s="41">
        <f>IF(AND(tbl_PV_Milestones[[#This Row],[Planned YTD]]=1,tbl_PV_Milestones[[#This Row],[Complete]]="Yes"),1,0)</f>
        <v>0</v>
      </c>
      <c r="AD1717" s="41">
        <f>IF(AND(tbl_PV_Milestones[[#This Row],[Actual/Schedule Finish]]&lt;PV_Meta!$B$7,tbl_PV_Milestones[[#This Row],[Complete]]="No",tbl_PV_Milestones[[#This Row],[Project Status]]&lt;&gt;"On Hold"),1,0)</f>
        <v>0</v>
      </c>
      <c r="AE1717" s="41">
        <f>IF(AND(tbl_PV_Milestones[[#This Row],[Actual/Schedule Finish]]&gt;tbl_PV_Milestones[[#This Row],[Baseline Date]],tbl_PV_Milestones[[#This Row],[Complete]]="No",tbl_PV_Milestones[[#This Row],[Project Status]]&lt;&gt;"On Hold",tbl_PV_Milestones[[#This Row],[Overdue]]=0,tbl_PV_Milestones[[#This Row],[To be Baselined]]&lt;&gt;1),1,0)</f>
        <v>0</v>
      </c>
      <c r="AF1717" s="41">
        <f>IF(AND(tbl_PV_Milestones[[#This Row],[BL FY]]=2025,tbl_PV_Milestones[[#This Row],[Finish FY]]&gt;2025),1,0)</f>
        <v>0</v>
      </c>
      <c r="AG1717" s="56" t="str">
        <f>_xlfn.XLOOKUP(tbl_PV_Milestones[[#This Row],[Work ID]],tbl_PV_Meta[Work ID '#],tbl_PV_Meta[Project Manager/Owner],,0)</f>
        <v>Project Manager 8</v>
      </c>
      <c r="AH1717" s="6"/>
    </row>
    <row r="1718" spans="4:34" x14ac:dyDescent="0.25">
      <c r="D1718" s="6" t="s">
        <v>806</v>
      </c>
      <c r="E1718" s="6" t="s">
        <v>580</v>
      </c>
      <c r="F1718" s="6" t="s">
        <v>1748</v>
      </c>
      <c r="G1718" s="6" t="s">
        <v>547</v>
      </c>
      <c r="H1718" s="6" t="s">
        <v>505</v>
      </c>
      <c r="I1718" s="6" t="s">
        <v>510</v>
      </c>
      <c r="J1718" s="6" t="s">
        <v>806</v>
      </c>
      <c r="K1718" s="6" t="s">
        <v>39</v>
      </c>
      <c r="L1718" s="6" t="s">
        <v>83</v>
      </c>
      <c r="M1718" s="43"/>
      <c r="N1718" s="44" t="s">
        <v>1979</v>
      </c>
      <c r="O1718" s="39">
        <v>45744.708333333299</v>
      </c>
      <c r="P1718" s="39">
        <v>45716.708333333299</v>
      </c>
      <c r="Q1718" s="6">
        <v>-20</v>
      </c>
      <c r="R1718" s="6">
        <v>-4.53643322937341E-2</v>
      </c>
      <c r="S1718" s="45" t="e">
        <f>_xlfn.CONCAT(#REF!,TRIM(tbl_PV_Milestones[[#This Row],[Milestone Description]]))</f>
        <v>#REF!</v>
      </c>
      <c r="T1718" s="84" t="str">
        <f>IF(COUNTIF(tbl_PV_Milestones[UID],tbl_PV_Milestones[[#This Row],[UID]])&gt;1,"Duplicate","")</f>
        <v>Duplicate</v>
      </c>
      <c r="U1718" s="42" t="str">
        <f>_xlfn.XLOOKUP(tbl_PV_Milestones[[#This Row],[Work ID]],tbl_PV_Meta[Work ID '#],tbl_PV_Meta[Sub-Portfolio])</f>
        <v>Sub-Portfolio 7</v>
      </c>
      <c r="V1718" s="41">
        <f>IF(MONTH(tbl_PV_Milestones[[#This Row],[Baseline Date]])&lt;7,YEAR(tbl_PV_Milestones[[#This Row],[Baseline Date]]),YEAR(tbl_PV_Milestones[[#This Row],[Baseline Date]])+1)</f>
        <v>2025</v>
      </c>
      <c r="W1718" s="41">
        <f>IF(MONTH(tbl_PV_Milestones[[#This Row],[Actual/Schedule Finish]])&lt;7,YEAR(tbl_PV_Milestones[[#This Row],[Actual/Schedule Finish]]),YEAR(tbl_PV_Milestones[[#This Row],[Actual/Schedule Finish]])+1)</f>
        <v>2025</v>
      </c>
      <c r="X1718" s="41" t="str">
        <f>IF(OR(tbl_PV_Milestones[[#This Row],[Project Status]]="Completed",tbl_PV_Milestones[[#This Row],[Project Status]]="Assumed Completed"),"Yes","No")</f>
        <v>Yes</v>
      </c>
      <c r="Y1718" s="41">
        <f>IF(tbl_PV_Milestones[[#This Row],[Baseline Date]]="",1,0)</f>
        <v>0</v>
      </c>
      <c r="Z1718" s="41">
        <f>IF(tbl_PV_Milestones[[#This Row],[Baseline Date]]&lt;PV_Meta!$B$7,1,0)</f>
        <v>1</v>
      </c>
      <c r="AA1718" s="41">
        <f>IF(tbl_PV_Milestones[[#This Row],[Complete]]="Yes",1,0)</f>
        <v>1</v>
      </c>
      <c r="AB1718" s="41">
        <f>IF(AND(tbl_PV_Milestones[[#This Row],[BL FY]]=2025,tbl_PV_Milestones[[#This Row],[Baseline Date]]&lt;PV_Meta!$B$7),1,0)</f>
        <v>1</v>
      </c>
      <c r="AC1718" s="41">
        <f>IF(AND(tbl_PV_Milestones[[#This Row],[Planned YTD]]=1,tbl_PV_Milestones[[#This Row],[Complete]]="Yes"),1,0)</f>
        <v>1</v>
      </c>
      <c r="AD1718" s="41">
        <f>IF(AND(tbl_PV_Milestones[[#This Row],[Actual/Schedule Finish]]&lt;PV_Meta!$B$7,tbl_PV_Milestones[[#This Row],[Complete]]="No",tbl_PV_Milestones[[#This Row],[Project Status]]&lt;&gt;"On Hold"),1,0)</f>
        <v>0</v>
      </c>
      <c r="AE1718" s="41">
        <f>IF(AND(tbl_PV_Milestones[[#This Row],[Actual/Schedule Finish]]&gt;tbl_PV_Milestones[[#This Row],[Baseline Date]],tbl_PV_Milestones[[#This Row],[Complete]]="No",tbl_PV_Milestones[[#This Row],[Project Status]]&lt;&gt;"On Hold",tbl_PV_Milestones[[#This Row],[Overdue]]=0,tbl_PV_Milestones[[#This Row],[To be Baselined]]&lt;&gt;1),1,0)</f>
        <v>0</v>
      </c>
      <c r="AF1718" s="41">
        <f>IF(AND(tbl_PV_Milestones[[#This Row],[BL FY]]=2025,tbl_PV_Milestones[[#This Row],[Finish FY]]&gt;2025),1,0)</f>
        <v>0</v>
      </c>
      <c r="AG1718" s="56" t="str">
        <f>_xlfn.XLOOKUP(tbl_PV_Milestones[[#This Row],[Work ID]],tbl_PV_Meta[Work ID '#],tbl_PV_Meta[Project Manager/Owner],,0)</f>
        <v>Project Manager 14</v>
      </c>
      <c r="AH1718" s="6"/>
    </row>
    <row r="1719" spans="4:34" x14ac:dyDescent="0.25">
      <c r="D1719" s="6" t="s">
        <v>806</v>
      </c>
      <c r="E1719" s="6" t="s">
        <v>503</v>
      </c>
      <c r="F1719" s="6" t="s">
        <v>1748</v>
      </c>
      <c r="G1719" s="6" t="s">
        <v>549</v>
      </c>
      <c r="H1719" s="6" t="s">
        <v>505</v>
      </c>
      <c r="I1719" s="6" t="s">
        <v>510</v>
      </c>
      <c r="J1719" s="6" t="s">
        <v>806</v>
      </c>
      <c r="K1719" s="6" t="s">
        <v>39</v>
      </c>
      <c r="L1719" s="6" t="s">
        <v>83</v>
      </c>
      <c r="M1719" s="43"/>
      <c r="N1719" s="44" t="s">
        <v>1979</v>
      </c>
      <c r="O1719" s="39">
        <v>45413.708333333299</v>
      </c>
      <c r="P1719" s="39">
        <v>45413.708333333299</v>
      </c>
      <c r="Q1719" s="6">
        <v>0</v>
      </c>
      <c r="R1719" s="6">
        <v>0</v>
      </c>
      <c r="S1719" s="45" t="e">
        <f>_xlfn.CONCAT(#REF!,TRIM(tbl_PV_Milestones[[#This Row],[Milestone Description]]))</f>
        <v>#REF!</v>
      </c>
      <c r="T1719" s="84" t="str">
        <f>IF(COUNTIF(tbl_PV_Milestones[UID],tbl_PV_Milestones[[#This Row],[UID]])&gt;1,"Duplicate","")</f>
        <v>Duplicate</v>
      </c>
      <c r="U1719" s="42" t="str">
        <f>_xlfn.XLOOKUP(tbl_PV_Milestones[[#This Row],[Work ID]],tbl_PV_Meta[Work ID '#],tbl_PV_Meta[Sub-Portfolio])</f>
        <v>Sub-Portfolio 7</v>
      </c>
      <c r="V1719" s="41">
        <f>IF(MONTH(tbl_PV_Milestones[[#This Row],[Baseline Date]])&lt;7,YEAR(tbl_PV_Milestones[[#This Row],[Baseline Date]]),YEAR(tbl_PV_Milestones[[#This Row],[Baseline Date]])+1)</f>
        <v>2024</v>
      </c>
      <c r="W1719" s="41">
        <f>IF(MONTH(tbl_PV_Milestones[[#This Row],[Actual/Schedule Finish]])&lt;7,YEAR(tbl_PV_Milestones[[#This Row],[Actual/Schedule Finish]]),YEAR(tbl_PV_Milestones[[#This Row],[Actual/Schedule Finish]])+1)</f>
        <v>2024</v>
      </c>
      <c r="X1719" s="41" t="str">
        <f>IF(OR(tbl_PV_Milestones[[#This Row],[Project Status]]="Completed",tbl_PV_Milestones[[#This Row],[Project Status]]="Assumed Completed"),"Yes","No")</f>
        <v>Yes</v>
      </c>
      <c r="Y1719" s="41">
        <f>IF(tbl_PV_Milestones[[#This Row],[Baseline Date]]="",1,0)</f>
        <v>0</v>
      </c>
      <c r="Z1719" s="41">
        <f>IF(tbl_PV_Milestones[[#This Row],[Baseline Date]]&lt;PV_Meta!$B$7,1,0)</f>
        <v>1</v>
      </c>
      <c r="AA1719" s="41">
        <f>IF(tbl_PV_Milestones[[#This Row],[Complete]]="Yes",1,0)</f>
        <v>1</v>
      </c>
      <c r="AB1719" s="41">
        <f>IF(AND(tbl_PV_Milestones[[#This Row],[BL FY]]=2025,tbl_PV_Milestones[[#This Row],[Baseline Date]]&lt;PV_Meta!$B$7),1,0)</f>
        <v>0</v>
      </c>
      <c r="AC1719" s="41">
        <f>IF(AND(tbl_PV_Milestones[[#This Row],[Planned YTD]]=1,tbl_PV_Milestones[[#This Row],[Complete]]="Yes"),1,0)</f>
        <v>0</v>
      </c>
      <c r="AD1719" s="41">
        <f>IF(AND(tbl_PV_Milestones[[#This Row],[Actual/Schedule Finish]]&lt;PV_Meta!$B$7,tbl_PV_Milestones[[#This Row],[Complete]]="No",tbl_PV_Milestones[[#This Row],[Project Status]]&lt;&gt;"On Hold"),1,0)</f>
        <v>0</v>
      </c>
      <c r="AE1719" s="41">
        <f>IF(AND(tbl_PV_Milestones[[#This Row],[Actual/Schedule Finish]]&gt;tbl_PV_Milestones[[#This Row],[Baseline Date]],tbl_PV_Milestones[[#This Row],[Complete]]="No",tbl_PV_Milestones[[#This Row],[Project Status]]&lt;&gt;"On Hold",tbl_PV_Milestones[[#This Row],[Overdue]]=0,tbl_PV_Milestones[[#This Row],[To be Baselined]]&lt;&gt;1),1,0)</f>
        <v>0</v>
      </c>
      <c r="AF1719" s="41">
        <f>IF(AND(tbl_PV_Milestones[[#This Row],[BL FY]]=2025,tbl_PV_Milestones[[#This Row],[Finish FY]]&gt;2025),1,0)</f>
        <v>0</v>
      </c>
      <c r="AG1719" s="56" t="str">
        <f>_xlfn.XLOOKUP(tbl_PV_Milestones[[#This Row],[Work ID]],tbl_PV_Meta[Work ID '#],tbl_PV_Meta[Project Manager/Owner],,0)</f>
        <v>Project Manager 14</v>
      </c>
      <c r="AH1719" s="6"/>
    </row>
    <row r="1720" spans="4:34" x14ac:dyDescent="0.25">
      <c r="D1720" s="6" t="s">
        <v>806</v>
      </c>
      <c r="E1720" s="6" t="s">
        <v>520</v>
      </c>
      <c r="F1720" s="6" t="s">
        <v>1748</v>
      </c>
      <c r="G1720" s="6" t="s">
        <v>535</v>
      </c>
      <c r="H1720" s="6" t="s">
        <v>505</v>
      </c>
      <c r="I1720" s="6" t="s">
        <v>510</v>
      </c>
      <c r="J1720" s="6" t="s">
        <v>806</v>
      </c>
      <c r="K1720" s="6" t="s">
        <v>39</v>
      </c>
      <c r="L1720" s="6" t="s">
        <v>83</v>
      </c>
      <c r="M1720" s="43"/>
      <c r="N1720" s="44" t="s">
        <v>1979</v>
      </c>
      <c r="O1720" s="39">
        <v>45758.708333333299</v>
      </c>
      <c r="P1720" s="39">
        <v>45719.708333333299</v>
      </c>
      <c r="Q1720" s="6">
        <v>-29</v>
      </c>
      <c r="R1720" s="6">
        <v>-6.57782818259144E-2</v>
      </c>
      <c r="S1720" s="45" t="e">
        <f>_xlfn.CONCAT(#REF!,TRIM(tbl_PV_Milestones[[#This Row],[Milestone Description]]))</f>
        <v>#REF!</v>
      </c>
      <c r="T1720" s="84" t="str">
        <f>IF(COUNTIF(tbl_PV_Milestones[UID],tbl_PV_Milestones[[#This Row],[UID]])&gt;1,"Duplicate","")</f>
        <v>Duplicate</v>
      </c>
      <c r="U1720" s="42" t="str">
        <f>_xlfn.XLOOKUP(tbl_PV_Milestones[[#This Row],[Work ID]],tbl_PV_Meta[Work ID '#],tbl_PV_Meta[Sub-Portfolio])</f>
        <v>Sub-Portfolio 7</v>
      </c>
      <c r="V1720" s="41">
        <f>IF(MONTH(tbl_PV_Milestones[[#This Row],[Baseline Date]])&lt;7,YEAR(tbl_PV_Milestones[[#This Row],[Baseline Date]]),YEAR(tbl_PV_Milestones[[#This Row],[Baseline Date]])+1)</f>
        <v>2025</v>
      </c>
      <c r="W1720" s="41">
        <f>IF(MONTH(tbl_PV_Milestones[[#This Row],[Actual/Schedule Finish]])&lt;7,YEAR(tbl_PV_Milestones[[#This Row],[Actual/Schedule Finish]]),YEAR(tbl_PV_Milestones[[#This Row],[Actual/Schedule Finish]])+1)</f>
        <v>2025</v>
      </c>
      <c r="X1720" s="41" t="str">
        <f>IF(OR(tbl_PV_Milestones[[#This Row],[Project Status]]="Completed",tbl_PV_Milestones[[#This Row],[Project Status]]="Assumed Completed"),"Yes","No")</f>
        <v>Yes</v>
      </c>
      <c r="Y1720" s="41">
        <f>IF(tbl_PV_Milestones[[#This Row],[Baseline Date]]="",1,0)</f>
        <v>0</v>
      </c>
      <c r="Z1720" s="41">
        <f>IF(tbl_PV_Milestones[[#This Row],[Baseline Date]]&lt;PV_Meta!$B$7,1,0)</f>
        <v>1</v>
      </c>
      <c r="AA1720" s="41">
        <f>IF(tbl_PV_Milestones[[#This Row],[Complete]]="Yes",1,0)</f>
        <v>1</v>
      </c>
      <c r="AB1720" s="41">
        <f>IF(AND(tbl_PV_Milestones[[#This Row],[BL FY]]=2025,tbl_PV_Milestones[[#This Row],[Baseline Date]]&lt;PV_Meta!$B$7),1,0)</f>
        <v>1</v>
      </c>
      <c r="AC1720" s="41">
        <f>IF(AND(tbl_PV_Milestones[[#This Row],[Planned YTD]]=1,tbl_PV_Milestones[[#This Row],[Complete]]="Yes"),1,0)</f>
        <v>1</v>
      </c>
      <c r="AD1720" s="41">
        <f>IF(AND(tbl_PV_Milestones[[#This Row],[Actual/Schedule Finish]]&lt;PV_Meta!$B$7,tbl_PV_Milestones[[#This Row],[Complete]]="No",tbl_PV_Milestones[[#This Row],[Project Status]]&lt;&gt;"On Hold"),1,0)</f>
        <v>0</v>
      </c>
      <c r="AE1720" s="41">
        <f>IF(AND(tbl_PV_Milestones[[#This Row],[Actual/Schedule Finish]]&gt;tbl_PV_Milestones[[#This Row],[Baseline Date]],tbl_PV_Milestones[[#This Row],[Complete]]="No",tbl_PV_Milestones[[#This Row],[Project Status]]&lt;&gt;"On Hold",tbl_PV_Milestones[[#This Row],[Overdue]]=0,tbl_PV_Milestones[[#This Row],[To be Baselined]]&lt;&gt;1),1,0)</f>
        <v>0</v>
      </c>
      <c r="AF1720" s="41">
        <f>IF(AND(tbl_PV_Milestones[[#This Row],[BL FY]]=2025,tbl_PV_Milestones[[#This Row],[Finish FY]]&gt;2025),1,0)</f>
        <v>0</v>
      </c>
      <c r="AG1720" s="56" t="str">
        <f>_xlfn.XLOOKUP(tbl_PV_Milestones[[#This Row],[Work ID]],tbl_PV_Meta[Work ID '#],tbl_PV_Meta[Project Manager/Owner],,0)</f>
        <v>Project Manager 14</v>
      </c>
      <c r="AH1720" s="6"/>
    </row>
    <row r="1721" spans="4:34" x14ac:dyDescent="0.25">
      <c r="D1721" s="6" t="s">
        <v>806</v>
      </c>
      <c r="E1721" s="6" t="s">
        <v>503</v>
      </c>
      <c r="F1721" s="6" t="s">
        <v>1748</v>
      </c>
      <c r="G1721" s="6" t="s">
        <v>539</v>
      </c>
      <c r="H1721" s="6" t="s">
        <v>505</v>
      </c>
      <c r="I1721" s="6" t="s">
        <v>510</v>
      </c>
      <c r="J1721" s="6" t="s">
        <v>806</v>
      </c>
      <c r="K1721" s="6" t="s">
        <v>39</v>
      </c>
      <c r="L1721" s="6" t="s">
        <v>83</v>
      </c>
      <c r="M1721" s="43"/>
      <c r="N1721" s="44" t="s">
        <v>1979</v>
      </c>
      <c r="O1721" s="39">
        <v>45719.708333333299</v>
      </c>
      <c r="P1721" s="39">
        <v>45719.708333333299</v>
      </c>
      <c r="Q1721" s="6">
        <v>0</v>
      </c>
      <c r="R1721" s="6">
        <v>0</v>
      </c>
      <c r="S1721" s="45" t="e">
        <f>_xlfn.CONCAT(#REF!,TRIM(tbl_PV_Milestones[[#This Row],[Milestone Description]]))</f>
        <v>#REF!</v>
      </c>
      <c r="T1721" s="84" t="str">
        <f>IF(COUNTIF(tbl_PV_Milestones[UID],tbl_PV_Milestones[[#This Row],[UID]])&gt;1,"Duplicate","")</f>
        <v>Duplicate</v>
      </c>
      <c r="U1721" s="42" t="str">
        <f>_xlfn.XLOOKUP(tbl_PV_Milestones[[#This Row],[Work ID]],tbl_PV_Meta[Work ID '#],tbl_PV_Meta[Sub-Portfolio])</f>
        <v>Sub-Portfolio 7</v>
      </c>
      <c r="V1721" s="41">
        <f>IF(MONTH(tbl_PV_Milestones[[#This Row],[Baseline Date]])&lt;7,YEAR(tbl_PV_Milestones[[#This Row],[Baseline Date]]),YEAR(tbl_PV_Milestones[[#This Row],[Baseline Date]])+1)</f>
        <v>2025</v>
      </c>
      <c r="W1721" s="41">
        <f>IF(MONTH(tbl_PV_Milestones[[#This Row],[Actual/Schedule Finish]])&lt;7,YEAR(tbl_PV_Milestones[[#This Row],[Actual/Schedule Finish]]),YEAR(tbl_PV_Milestones[[#This Row],[Actual/Schedule Finish]])+1)</f>
        <v>2025</v>
      </c>
      <c r="X1721" s="41" t="str">
        <f>IF(OR(tbl_PV_Milestones[[#This Row],[Project Status]]="Completed",tbl_PV_Milestones[[#This Row],[Project Status]]="Assumed Completed"),"Yes","No")</f>
        <v>Yes</v>
      </c>
      <c r="Y1721" s="41">
        <f>IF(tbl_PV_Milestones[[#This Row],[Baseline Date]]="",1,0)</f>
        <v>0</v>
      </c>
      <c r="Z1721" s="41">
        <f>IF(tbl_PV_Milestones[[#This Row],[Baseline Date]]&lt;PV_Meta!$B$7,1,0)</f>
        <v>1</v>
      </c>
      <c r="AA1721" s="41">
        <f>IF(tbl_PV_Milestones[[#This Row],[Complete]]="Yes",1,0)</f>
        <v>1</v>
      </c>
      <c r="AB1721" s="41">
        <f>IF(AND(tbl_PV_Milestones[[#This Row],[BL FY]]=2025,tbl_PV_Milestones[[#This Row],[Baseline Date]]&lt;PV_Meta!$B$7),1,0)</f>
        <v>1</v>
      </c>
      <c r="AC1721" s="41">
        <f>IF(AND(tbl_PV_Milestones[[#This Row],[Planned YTD]]=1,tbl_PV_Milestones[[#This Row],[Complete]]="Yes"),1,0)</f>
        <v>1</v>
      </c>
      <c r="AD1721" s="41">
        <f>IF(AND(tbl_PV_Milestones[[#This Row],[Actual/Schedule Finish]]&lt;PV_Meta!$B$7,tbl_PV_Milestones[[#This Row],[Complete]]="No",tbl_PV_Milestones[[#This Row],[Project Status]]&lt;&gt;"On Hold"),1,0)</f>
        <v>0</v>
      </c>
      <c r="AE1721" s="41">
        <f>IF(AND(tbl_PV_Milestones[[#This Row],[Actual/Schedule Finish]]&gt;tbl_PV_Milestones[[#This Row],[Baseline Date]],tbl_PV_Milestones[[#This Row],[Complete]]="No",tbl_PV_Milestones[[#This Row],[Project Status]]&lt;&gt;"On Hold",tbl_PV_Milestones[[#This Row],[Overdue]]=0,tbl_PV_Milestones[[#This Row],[To be Baselined]]&lt;&gt;1),1,0)</f>
        <v>0</v>
      </c>
      <c r="AF1721" s="41">
        <f>IF(AND(tbl_PV_Milestones[[#This Row],[BL FY]]=2025,tbl_PV_Milestones[[#This Row],[Finish FY]]&gt;2025),1,0)</f>
        <v>0</v>
      </c>
      <c r="AG1721" s="56" t="str">
        <f>_xlfn.XLOOKUP(tbl_PV_Milestones[[#This Row],[Work ID]],tbl_PV_Meta[Work ID '#],tbl_PV_Meta[Project Manager/Owner],,0)</f>
        <v>Project Manager 14</v>
      </c>
      <c r="AH1721" s="6"/>
    </row>
    <row r="1722" spans="4:34" x14ac:dyDescent="0.25">
      <c r="D1722" s="6" t="s">
        <v>806</v>
      </c>
      <c r="E1722" s="6" t="s">
        <v>503</v>
      </c>
      <c r="F1722" s="6" t="s">
        <v>1748</v>
      </c>
      <c r="G1722" s="6" t="s">
        <v>525</v>
      </c>
      <c r="H1722" s="6" t="s">
        <v>505</v>
      </c>
      <c r="I1722" s="6" t="s">
        <v>510</v>
      </c>
      <c r="J1722" s="6" t="s">
        <v>806</v>
      </c>
      <c r="K1722" s="6" t="s">
        <v>39</v>
      </c>
      <c r="L1722" s="6" t="s">
        <v>83</v>
      </c>
      <c r="M1722" s="43"/>
      <c r="N1722" s="44" t="s">
        <v>1979</v>
      </c>
      <c r="O1722" s="39">
        <v>45596.708333333299</v>
      </c>
      <c r="P1722" s="39">
        <v>45596.708333333299</v>
      </c>
      <c r="Q1722" s="6">
        <v>0</v>
      </c>
      <c r="R1722" s="6">
        <v>0</v>
      </c>
      <c r="S1722" s="45" t="e">
        <f>_xlfn.CONCAT(#REF!,TRIM(tbl_PV_Milestones[[#This Row],[Milestone Description]]))</f>
        <v>#REF!</v>
      </c>
      <c r="T1722" s="84" t="str">
        <f>IF(COUNTIF(tbl_PV_Milestones[UID],tbl_PV_Milestones[[#This Row],[UID]])&gt;1,"Duplicate","")</f>
        <v>Duplicate</v>
      </c>
      <c r="U1722" s="42" t="str">
        <f>_xlfn.XLOOKUP(tbl_PV_Milestones[[#This Row],[Work ID]],tbl_PV_Meta[Work ID '#],tbl_PV_Meta[Sub-Portfolio])</f>
        <v>Sub-Portfolio 7</v>
      </c>
      <c r="V1722" s="41">
        <f>IF(MONTH(tbl_PV_Milestones[[#This Row],[Baseline Date]])&lt;7,YEAR(tbl_PV_Milestones[[#This Row],[Baseline Date]]),YEAR(tbl_PV_Milestones[[#This Row],[Baseline Date]])+1)</f>
        <v>2025</v>
      </c>
      <c r="W1722" s="41">
        <f>IF(MONTH(tbl_PV_Milestones[[#This Row],[Actual/Schedule Finish]])&lt;7,YEAR(tbl_PV_Milestones[[#This Row],[Actual/Schedule Finish]]),YEAR(tbl_PV_Milestones[[#This Row],[Actual/Schedule Finish]])+1)</f>
        <v>2025</v>
      </c>
      <c r="X1722" s="41" t="str">
        <f>IF(OR(tbl_PV_Milestones[[#This Row],[Project Status]]="Completed",tbl_PV_Milestones[[#This Row],[Project Status]]="Assumed Completed"),"Yes","No")</f>
        <v>Yes</v>
      </c>
      <c r="Y1722" s="41">
        <f>IF(tbl_PV_Milestones[[#This Row],[Baseline Date]]="",1,0)</f>
        <v>0</v>
      </c>
      <c r="Z1722" s="41">
        <f>IF(tbl_PV_Milestones[[#This Row],[Baseline Date]]&lt;PV_Meta!$B$7,1,0)</f>
        <v>1</v>
      </c>
      <c r="AA1722" s="41">
        <f>IF(tbl_PV_Milestones[[#This Row],[Complete]]="Yes",1,0)</f>
        <v>1</v>
      </c>
      <c r="AB1722" s="41">
        <f>IF(AND(tbl_PV_Milestones[[#This Row],[BL FY]]=2025,tbl_PV_Milestones[[#This Row],[Baseline Date]]&lt;PV_Meta!$B$7),1,0)</f>
        <v>1</v>
      </c>
      <c r="AC1722" s="41">
        <f>IF(AND(tbl_PV_Milestones[[#This Row],[Planned YTD]]=1,tbl_PV_Milestones[[#This Row],[Complete]]="Yes"),1,0)</f>
        <v>1</v>
      </c>
      <c r="AD1722" s="41">
        <f>IF(AND(tbl_PV_Milestones[[#This Row],[Actual/Schedule Finish]]&lt;PV_Meta!$B$7,tbl_PV_Milestones[[#This Row],[Complete]]="No",tbl_PV_Milestones[[#This Row],[Project Status]]&lt;&gt;"On Hold"),1,0)</f>
        <v>0</v>
      </c>
      <c r="AE1722" s="41">
        <f>IF(AND(tbl_PV_Milestones[[#This Row],[Actual/Schedule Finish]]&gt;tbl_PV_Milestones[[#This Row],[Baseline Date]],tbl_PV_Milestones[[#This Row],[Complete]]="No",tbl_PV_Milestones[[#This Row],[Project Status]]&lt;&gt;"On Hold",tbl_PV_Milestones[[#This Row],[Overdue]]=0,tbl_PV_Milestones[[#This Row],[To be Baselined]]&lt;&gt;1),1,0)</f>
        <v>0</v>
      </c>
      <c r="AF1722" s="41">
        <f>IF(AND(tbl_PV_Milestones[[#This Row],[BL FY]]=2025,tbl_PV_Milestones[[#This Row],[Finish FY]]&gt;2025),1,0)</f>
        <v>0</v>
      </c>
      <c r="AG1722" s="56" t="str">
        <f>_xlfn.XLOOKUP(tbl_PV_Milestones[[#This Row],[Work ID]],tbl_PV_Meta[Work ID '#],tbl_PV_Meta[Project Manager/Owner],,0)</f>
        <v>Project Manager 14</v>
      </c>
      <c r="AH1722" s="6"/>
    </row>
    <row r="1723" spans="4:34" x14ac:dyDescent="0.25">
      <c r="D1723" s="6" t="s">
        <v>806</v>
      </c>
      <c r="E1723" s="6" t="s">
        <v>503</v>
      </c>
      <c r="F1723" s="6" t="s">
        <v>1748</v>
      </c>
      <c r="G1723" s="6" t="s">
        <v>558</v>
      </c>
      <c r="H1723" s="6" t="s">
        <v>505</v>
      </c>
      <c r="I1723" s="6" t="s">
        <v>510</v>
      </c>
      <c r="J1723" s="6" t="s">
        <v>806</v>
      </c>
      <c r="K1723" s="6" t="s">
        <v>39</v>
      </c>
      <c r="L1723" s="6" t="s">
        <v>83</v>
      </c>
      <c r="M1723" s="43"/>
      <c r="N1723" s="44" t="s">
        <v>1979</v>
      </c>
      <c r="O1723" s="39">
        <v>45554.708333333299</v>
      </c>
      <c r="P1723" s="39">
        <v>45554.708333333299</v>
      </c>
      <c r="Q1723" s="6">
        <v>0</v>
      </c>
      <c r="R1723" s="6">
        <v>0</v>
      </c>
      <c r="S1723" s="45" t="e">
        <f>_xlfn.CONCAT(#REF!,TRIM(tbl_PV_Milestones[[#This Row],[Milestone Description]]))</f>
        <v>#REF!</v>
      </c>
      <c r="T1723" s="84" t="str">
        <f>IF(COUNTIF(tbl_PV_Milestones[UID],tbl_PV_Milestones[[#This Row],[UID]])&gt;1,"Duplicate","")</f>
        <v>Duplicate</v>
      </c>
      <c r="U1723" s="42" t="str">
        <f>_xlfn.XLOOKUP(tbl_PV_Milestones[[#This Row],[Work ID]],tbl_PV_Meta[Work ID '#],tbl_PV_Meta[Sub-Portfolio])</f>
        <v>Sub-Portfolio 7</v>
      </c>
      <c r="V1723" s="41">
        <f>IF(MONTH(tbl_PV_Milestones[[#This Row],[Baseline Date]])&lt;7,YEAR(tbl_PV_Milestones[[#This Row],[Baseline Date]]),YEAR(tbl_PV_Milestones[[#This Row],[Baseline Date]])+1)</f>
        <v>2025</v>
      </c>
      <c r="W1723" s="41">
        <f>IF(MONTH(tbl_PV_Milestones[[#This Row],[Actual/Schedule Finish]])&lt;7,YEAR(tbl_PV_Milestones[[#This Row],[Actual/Schedule Finish]]),YEAR(tbl_PV_Milestones[[#This Row],[Actual/Schedule Finish]])+1)</f>
        <v>2025</v>
      </c>
      <c r="X1723" s="41" t="str">
        <f>IF(OR(tbl_PV_Milestones[[#This Row],[Project Status]]="Completed",tbl_PV_Milestones[[#This Row],[Project Status]]="Assumed Completed"),"Yes","No")</f>
        <v>Yes</v>
      </c>
      <c r="Y1723" s="41">
        <f>IF(tbl_PV_Milestones[[#This Row],[Baseline Date]]="",1,0)</f>
        <v>0</v>
      </c>
      <c r="Z1723" s="41">
        <f>IF(tbl_PV_Milestones[[#This Row],[Baseline Date]]&lt;PV_Meta!$B$7,1,0)</f>
        <v>1</v>
      </c>
      <c r="AA1723" s="41">
        <f>IF(tbl_PV_Milestones[[#This Row],[Complete]]="Yes",1,0)</f>
        <v>1</v>
      </c>
      <c r="AB1723" s="41">
        <f>IF(AND(tbl_PV_Milestones[[#This Row],[BL FY]]=2025,tbl_PV_Milestones[[#This Row],[Baseline Date]]&lt;PV_Meta!$B$7),1,0)</f>
        <v>1</v>
      </c>
      <c r="AC1723" s="41">
        <f>IF(AND(tbl_PV_Milestones[[#This Row],[Planned YTD]]=1,tbl_PV_Milestones[[#This Row],[Complete]]="Yes"),1,0)</f>
        <v>1</v>
      </c>
      <c r="AD1723" s="41">
        <f>IF(AND(tbl_PV_Milestones[[#This Row],[Actual/Schedule Finish]]&lt;PV_Meta!$B$7,tbl_PV_Milestones[[#This Row],[Complete]]="No",tbl_PV_Milestones[[#This Row],[Project Status]]&lt;&gt;"On Hold"),1,0)</f>
        <v>0</v>
      </c>
      <c r="AE1723" s="41">
        <f>IF(AND(tbl_PV_Milestones[[#This Row],[Actual/Schedule Finish]]&gt;tbl_PV_Milestones[[#This Row],[Baseline Date]],tbl_PV_Milestones[[#This Row],[Complete]]="No",tbl_PV_Milestones[[#This Row],[Project Status]]&lt;&gt;"On Hold",tbl_PV_Milestones[[#This Row],[Overdue]]=0,tbl_PV_Milestones[[#This Row],[To be Baselined]]&lt;&gt;1),1,0)</f>
        <v>0</v>
      </c>
      <c r="AF1723" s="41">
        <f>IF(AND(tbl_PV_Milestones[[#This Row],[BL FY]]=2025,tbl_PV_Milestones[[#This Row],[Finish FY]]&gt;2025),1,0)</f>
        <v>0</v>
      </c>
      <c r="AG1723" s="56" t="str">
        <f>_xlfn.XLOOKUP(tbl_PV_Milestones[[#This Row],[Work ID]],tbl_PV_Meta[Work ID '#],tbl_PV_Meta[Project Manager/Owner],,0)</f>
        <v>Project Manager 14</v>
      </c>
      <c r="AH1723" s="6"/>
    </row>
    <row r="1724" spans="4:34" x14ac:dyDescent="0.25">
      <c r="D1724" s="6" t="s">
        <v>806</v>
      </c>
      <c r="E1724" s="6" t="s">
        <v>503</v>
      </c>
      <c r="F1724" s="6" t="s">
        <v>1748</v>
      </c>
      <c r="G1724" s="6" t="s">
        <v>559</v>
      </c>
      <c r="H1724" s="6" t="s">
        <v>505</v>
      </c>
      <c r="I1724" s="6" t="s">
        <v>510</v>
      </c>
      <c r="J1724" s="6" t="s">
        <v>806</v>
      </c>
      <c r="K1724" s="6" t="s">
        <v>39</v>
      </c>
      <c r="L1724" s="6" t="s">
        <v>83</v>
      </c>
      <c r="M1724" s="43"/>
      <c r="N1724" s="44" t="s">
        <v>1979</v>
      </c>
      <c r="O1724" s="39">
        <v>45554.708333333299</v>
      </c>
      <c r="P1724" s="39">
        <v>45554.708333333299</v>
      </c>
      <c r="Q1724" s="6">
        <v>0</v>
      </c>
      <c r="R1724" s="6">
        <v>0</v>
      </c>
      <c r="S1724" s="45" t="e">
        <f>_xlfn.CONCAT(#REF!,TRIM(tbl_PV_Milestones[[#This Row],[Milestone Description]]))</f>
        <v>#REF!</v>
      </c>
      <c r="T1724" s="84" t="str">
        <f>IF(COUNTIF(tbl_PV_Milestones[UID],tbl_PV_Milestones[[#This Row],[UID]])&gt;1,"Duplicate","")</f>
        <v>Duplicate</v>
      </c>
      <c r="U1724" s="42" t="str">
        <f>_xlfn.XLOOKUP(tbl_PV_Milestones[[#This Row],[Work ID]],tbl_PV_Meta[Work ID '#],tbl_PV_Meta[Sub-Portfolio])</f>
        <v>Sub-Portfolio 7</v>
      </c>
      <c r="V1724" s="41">
        <f>IF(MONTH(tbl_PV_Milestones[[#This Row],[Baseline Date]])&lt;7,YEAR(tbl_PV_Milestones[[#This Row],[Baseline Date]]),YEAR(tbl_PV_Milestones[[#This Row],[Baseline Date]])+1)</f>
        <v>2025</v>
      </c>
      <c r="W1724" s="41">
        <f>IF(MONTH(tbl_PV_Milestones[[#This Row],[Actual/Schedule Finish]])&lt;7,YEAR(tbl_PV_Milestones[[#This Row],[Actual/Schedule Finish]]),YEAR(tbl_PV_Milestones[[#This Row],[Actual/Schedule Finish]])+1)</f>
        <v>2025</v>
      </c>
      <c r="X1724" s="41" t="str">
        <f>IF(OR(tbl_PV_Milestones[[#This Row],[Project Status]]="Completed",tbl_PV_Milestones[[#This Row],[Project Status]]="Assumed Completed"),"Yes","No")</f>
        <v>Yes</v>
      </c>
      <c r="Y1724" s="41">
        <f>IF(tbl_PV_Milestones[[#This Row],[Baseline Date]]="",1,0)</f>
        <v>0</v>
      </c>
      <c r="Z1724" s="41">
        <f>IF(tbl_PV_Milestones[[#This Row],[Baseline Date]]&lt;PV_Meta!$B$7,1,0)</f>
        <v>1</v>
      </c>
      <c r="AA1724" s="41">
        <f>IF(tbl_PV_Milestones[[#This Row],[Complete]]="Yes",1,0)</f>
        <v>1</v>
      </c>
      <c r="AB1724" s="41">
        <f>IF(AND(tbl_PV_Milestones[[#This Row],[BL FY]]=2025,tbl_PV_Milestones[[#This Row],[Baseline Date]]&lt;PV_Meta!$B$7),1,0)</f>
        <v>1</v>
      </c>
      <c r="AC1724" s="41">
        <f>IF(AND(tbl_PV_Milestones[[#This Row],[Planned YTD]]=1,tbl_PV_Milestones[[#This Row],[Complete]]="Yes"),1,0)</f>
        <v>1</v>
      </c>
      <c r="AD1724" s="41">
        <f>IF(AND(tbl_PV_Milestones[[#This Row],[Actual/Schedule Finish]]&lt;PV_Meta!$B$7,tbl_PV_Milestones[[#This Row],[Complete]]="No",tbl_PV_Milestones[[#This Row],[Project Status]]&lt;&gt;"On Hold"),1,0)</f>
        <v>0</v>
      </c>
      <c r="AE1724" s="41">
        <f>IF(AND(tbl_PV_Milestones[[#This Row],[Actual/Schedule Finish]]&gt;tbl_PV_Milestones[[#This Row],[Baseline Date]],tbl_PV_Milestones[[#This Row],[Complete]]="No",tbl_PV_Milestones[[#This Row],[Project Status]]&lt;&gt;"On Hold",tbl_PV_Milestones[[#This Row],[Overdue]]=0,tbl_PV_Milestones[[#This Row],[To be Baselined]]&lt;&gt;1),1,0)</f>
        <v>0</v>
      </c>
      <c r="AF1724" s="41">
        <f>IF(AND(tbl_PV_Milestones[[#This Row],[BL FY]]=2025,tbl_PV_Milestones[[#This Row],[Finish FY]]&gt;2025),1,0)</f>
        <v>0</v>
      </c>
      <c r="AG1724" s="56" t="str">
        <f>_xlfn.XLOOKUP(tbl_PV_Milestones[[#This Row],[Work ID]],tbl_PV_Meta[Work ID '#],tbl_PV_Meta[Project Manager/Owner],,0)</f>
        <v>Project Manager 14</v>
      </c>
      <c r="AH1724" s="6"/>
    </row>
    <row r="1725" spans="4:34" x14ac:dyDescent="0.25">
      <c r="D1725" s="6" t="s">
        <v>806</v>
      </c>
      <c r="E1725" s="6" t="s">
        <v>513</v>
      </c>
      <c r="F1725" s="6" t="s">
        <v>1782</v>
      </c>
      <c r="G1725" s="6" t="s">
        <v>560</v>
      </c>
      <c r="H1725" s="6" t="s">
        <v>505</v>
      </c>
      <c r="I1725" s="6" t="s">
        <v>510</v>
      </c>
      <c r="J1725" s="6" t="s">
        <v>806</v>
      </c>
      <c r="K1725" s="6" t="s">
        <v>39</v>
      </c>
      <c r="L1725" s="6" t="s">
        <v>64</v>
      </c>
      <c r="M1725" s="43"/>
      <c r="N1725" s="44" t="s">
        <v>1979</v>
      </c>
      <c r="O1725" s="39">
        <v>45719.708333333299</v>
      </c>
      <c r="P1725" s="39">
        <v>45630.708333333299</v>
      </c>
      <c r="Q1725" s="6">
        <v>-52</v>
      </c>
      <c r="R1725" s="6">
        <v>-0.102766798418972</v>
      </c>
      <c r="S1725" s="45" t="e">
        <f>_xlfn.CONCAT(#REF!,TRIM(tbl_PV_Milestones[[#This Row],[Milestone Description]]))</f>
        <v>#REF!</v>
      </c>
      <c r="T1725" s="84" t="str">
        <f>IF(COUNTIF(tbl_PV_Milestones[UID],tbl_PV_Milestones[[#This Row],[UID]])&gt;1,"Duplicate","")</f>
        <v>Duplicate</v>
      </c>
      <c r="U1725" s="42" t="str">
        <f>_xlfn.XLOOKUP(tbl_PV_Milestones[[#This Row],[Work ID]],tbl_PV_Meta[Work ID '#],tbl_PV_Meta[Sub-Portfolio])</f>
        <v>Sub-Portfolio 8</v>
      </c>
      <c r="V1725" s="41">
        <f>IF(MONTH(tbl_PV_Milestones[[#This Row],[Baseline Date]])&lt;7,YEAR(tbl_PV_Milestones[[#This Row],[Baseline Date]]),YEAR(tbl_PV_Milestones[[#This Row],[Baseline Date]])+1)</f>
        <v>2025</v>
      </c>
      <c r="W1725" s="41">
        <f>IF(MONTH(tbl_PV_Milestones[[#This Row],[Actual/Schedule Finish]])&lt;7,YEAR(tbl_PV_Milestones[[#This Row],[Actual/Schedule Finish]]),YEAR(tbl_PV_Milestones[[#This Row],[Actual/Schedule Finish]])+1)</f>
        <v>2025</v>
      </c>
      <c r="X1725" s="41" t="str">
        <f>IF(OR(tbl_PV_Milestones[[#This Row],[Project Status]]="Completed",tbl_PV_Milestones[[#This Row],[Project Status]]="Assumed Completed"),"Yes","No")</f>
        <v>Yes</v>
      </c>
      <c r="Y1725" s="41">
        <f>IF(tbl_PV_Milestones[[#This Row],[Baseline Date]]="",1,0)</f>
        <v>0</v>
      </c>
      <c r="Z1725" s="41">
        <f>IF(tbl_PV_Milestones[[#This Row],[Baseline Date]]&lt;PV_Meta!$B$7,1,0)</f>
        <v>1</v>
      </c>
      <c r="AA1725" s="41">
        <f>IF(tbl_PV_Milestones[[#This Row],[Complete]]="Yes",1,0)</f>
        <v>1</v>
      </c>
      <c r="AB1725" s="41">
        <f>IF(AND(tbl_PV_Milestones[[#This Row],[BL FY]]=2025,tbl_PV_Milestones[[#This Row],[Baseline Date]]&lt;PV_Meta!$B$7),1,0)</f>
        <v>1</v>
      </c>
      <c r="AC1725" s="41">
        <f>IF(AND(tbl_PV_Milestones[[#This Row],[Planned YTD]]=1,tbl_PV_Milestones[[#This Row],[Complete]]="Yes"),1,0)</f>
        <v>1</v>
      </c>
      <c r="AD1725" s="41">
        <f>IF(AND(tbl_PV_Milestones[[#This Row],[Actual/Schedule Finish]]&lt;PV_Meta!$B$7,tbl_PV_Milestones[[#This Row],[Complete]]="No",tbl_PV_Milestones[[#This Row],[Project Status]]&lt;&gt;"On Hold"),1,0)</f>
        <v>0</v>
      </c>
      <c r="AE1725" s="41">
        <f>IF(AND(tbl_PV_Milestones[[#This Row],[Actual/Schedule Finish]]&gt;tbl_PV_Milestones[[#This Row],[Baseline Date]],tbl_PV_Milestones[[#This Row],[Complete]]="No",tbl_PV_Milestones[[#This Row],[Project Status]]&lt;&gt;"On Hold",tbl_PV_Milestones[[#This Row],[Overdue]]=0,tbl_PV_Milestones[[#This Row],[To be Baselined]]&lt;&gt;1),1,0)</f>
        <v>0</v>
      </c>
      <c r="AF1725" s="41">
        <f>IF(AND(tbl_PV_Milestones[[#This Row],[BL FY]]=2025,tbl_PV_Milestones[[#This Row],[Finish FY]]&gt;2025),1,0)</f>
        <v>0</v>
      </c>
      <c r="AG1725" s="56" t="str">
        <f>_xlfn.XLOOKUP(tbl_PV_Milestones[[#This Row],[Work ID]],tbl_PV_Meta[Work ID '#],tbl_PV_Meta[Project Manager/Owner],,0)</f>
        <v>Project Manager 13</v>
      </c>
      <c r="AH1725" s="6"/>
    </row>
    <row r="1726" spans="4:34" x14ac:dyDescent="0.25">
      <c r="D1726" s="6" t="s">
        <v>806</v>
      </c>
      <c r="E1726" s="6" t="s">
        <v>520</v>
      </c>
      <c r="F1726" s="6" t="s">
        <v>1782</v>
      </c>
      <c r="G1726" s="6" t="s">
        <v>546</v>
      </c>
      <c r="H1726" s="6" t="s">
        <v>505</v>
      </c>
      <c r="I1726" s="6" t="s">
        <v>510</v>
      </c>
      <c r="J1726" s="6" t="s">
        <v>806</v>
      </c>
      <c r="K1726" s="6" t="s">
        <v>39</v>
      </c>
      <c r="L1726" s="6" t="s">
        <v>64</v>
      </c>
      <c r="M1726" s="43"/>
      <c r="N1726" s="44" t="s">
        <v>1979</v>
      </c>
      <c r="O1726" s="39">
        <v>45719.708333333299</v>
      </c>
      <c r="P1726" s="39">
        <v>45638.708333333299</v>
      </c>
      <c r="Q1726" s="6">
        <v>-46</v>
      </c>
      <c r="R1726" s="6">
        <v>-9.0909090909090898E-2</v>
      </c>
      <c r="S1726" s="45" t="e">
        <f>_xlfn.CONCAT(#REF!,TRIM(tbl_PV_Milestones[[#This Row],[Milestone Description]]))</f>
        <v>#REF!</v>
      </c>
      <c r="T1726" s="84" t="str">
        <f>IF(COUNTIF(tbl_PV_Milestones[UID],tbl_PV_Milestones[[#This Row],[UID]])&gt;1,"Duplicate","")</f>
        <v>Duplicate</v>
      </c>
      <c r="U1726" s="42" t="str">
        <f>_xlfn.XLOOKUP(tbl_PV_Milestones[[#This Row],[Work ID]],tbl_PV_Meta[Work ID '#],tbl_PV_Meta[Sub-Portfolio])</f>
        <v>Sub-Portfolio 8</v>
      </c>
      <c r="V1726" s="41">
        <f>IF(MONTH(tbl_PV_Milestones[[#This Row],[Baseline Date]])&lt;7,YEAR(tbl_PV_Milestones[[#This Row],[Baseline Date]]),YEAR(tbl_PV_Milestones[[#This Row],[Baseline Date]])+1)</f>
        <v>2025</v>
      </c>
      <c r="W1726" s="41">
        <f>IF(MONTH(tbl_PV_Milestones[[#This Row],[Actual/Schedule Finish]])&lt;7,YEAR(tbl_PV_Milestones[[#This Row],[Actual/Schedule Finish]]),YEAR(tbl_PV_Milestones[[#This Row],[Actual/Schedule Finish]])+1)</f>
        <v>2025</v>
      </c>
      <c r="X1726" s="41" t="str">
        <f>IF(OR(tbl_PV_Milestones[[#This Row],[Project Status]]="Completed",tbl_PV_Milestones[[#This Row],[Project Status]]="Assumed Completed"),"Yes","No")</f>
        <v>Yes</v>
      </c>
      <c r="Y1726" s="41">
        <f>IF(tbl_PV_Milestones[[#This Row],[Baseline Date]]="",1,0)</f>
        <v>0</v>
      </c>
      <c r="Z1726" s="41">
        <f>IF(tbl_PV_Milestones[[#This Row],[Baseline Date]]&lt;PV_Meta!$B$7,1,0)</f>
        <v>1</v>
      </c>
      <c r="AA1726" s="41">
        <f>IF(tbl_PV_Milestones[[#This Row],[Complete]]="Yes",1,0)</f>
        <v>1</v>
      </c>
      <c r="AB1726" s="41">
        <f>IF(AND(tbl_PV_Milestones[[#This Row],[BL FY]]=2025,tbl_PV_Milestones[[#This Row],[Baseline Date]]&lt;PV_Meta!$B$7),1,0)</f>
        <v>1</v>
      </c>
      <c r="AC1726" s="41">
        <f>IF(AND(tbl_PV_Milestones[[#This Row],[Planned YTD]]=1,tbl_PV_Milestones[[#This Row],[Complete]]="Yes"),1,0)</f>
        <v>1</v>
      </c>
      <c r="AD1726" s="41">
        <f>IF(AND(tbl_PV_Milestones[[#This Row],[Actual/Schedule Finish]]&lt;PV_Meta!$B$7,tbl_PV_Milestones[[#This Row],[Complete]]="No",tbl_PV_Milestones[[#This Row],[Project Status]]&lt;&gt;"On Hold"),1,0)</f>
        <v>0</v>
      </c>
      <c r="AE1726" s="41">
        <f>IF(AND(tbl_PV_Milestones[[#This Row],[Actual/Schedule Finish]]&gt;tbl_PV_Milestones[[#This Row],[Baseline Date]],tbl_PV_Milestones[[#This Row],[Complete]]="No",tbl_PV_Milestones[[#This Row],[Project Status]]&lt;&gt;"On Hold",tbl_PV_Milestones[[#This Row],[Overdue]]=0,tbl_PV_Milestones[[#This Row],[To be Baselined]]&lt;&gt;1),1,0)</f>
        <v>0</v>
      </c>
      <c r="AF1726" s="41">
        <f>IF(AND(tbl_PV_Milestones[[#This Row],[BL FY]]=2025,tbl_PV_Milestones[[#This Row],[Finish FY]]&gt;2025),1,0)</f>
        <v>0</v>
      </c>
      <c r="AG1726" s="56" t="str">
        <f>_xlfn.XLOOKUP(tbl_PV_Milestones[[#This Row],[Work ID]],tbl_PV_Meta[Work ID '#],tbl_PV_Meta[Project Manager/Owner],,0)</f>
        <v>Project Manager 13</v>
      </c>
      <c r="AH1726" s="6"/>
    </row>
    <row r="1727" spans="4:34" x14ac:dyDescent="0.25">
      <c r="D1727" s="6" t="s">
        <v>806</v>
      </c>
      <c r="E1727" s="6" t="s">
        <v>503</v>
      </c>
      <c r="F1727" s="6" t="s">
        <v>1782</v>
      </c>
      <c r="G1727" s="6" t="s">
        <v>525</v>
      </c>
      <c r="H1727" s="6" t="s">
        <v>505</v>
      </c>
      <c r="I1727" s="6" t="s">
        <v>510</v>
      </c>
      <c r="J1727" s="6" t="s">
        <v>806</v>
      </c>
      <c r="K1727" s="6" t="s">
        <v>39</v>
      </c>
      <c r="L1727" s="6" t="s">
        <v>64</v>
      </c>
      <c r="M1727" s="43"/>
      <c r="N1727" s="44" t="s">
        <v>1979</v>
      </c>
      <c r="O1727" s="39">
        <v>45762.708333333299</v>
      </c>
      <c r="P1727" s="39">
        <v>45762.708333333299</v>
      </c>
      <c r="Q1727" s="6">
        <v>0</v>
      </c>
      <c r="R1727" s="6">
        <v>0</v>
      </c>
      <c r="S1727" s="45" t="e">
        <f>_xlfn.CONCAT(#REF!,TRIM(tbl_PV_Milestones[[#This Row],[Milestone Description]]))</f>
        <v>#REF!</v>
      </c>
      <c r="T1727" s="84" t="str">
        <f>IF(COUNTIF(tbl_PV_Milestones[UID],tbl_PV_Milestones[[#This Row],[UID]])&gt;1,"Duplicate","")</f>
        <v>Duplicate</v>
      </c>
      <c r="U1727" s="42" t="str">
        <f>_xlfn.XLOOKUP(tbl_PV_Milestones[[#This Row],[Work ID]],tbl_PV_Meta[Work ID '#],tbl_PV_Meta[Sub-Portfolio])</f>
        <v>Sub-Portfolio 8</v>
      </c>
      <c r="V1727" s="41">
        <f>IF(MONTH(tbl_PV_Milestones[[#This Row],[Baseline Date]])&lt;7,YEAR(tbl_PV_Milestones[[#This Row],[Baseline Date]]),YEAR(tbl_PV_Milestones[[#This Row],[Baseline Date]])+1)</f>
        <v>2025</v>
      </c>
      <c r="W1727" s="41">
        <f>IF(MONTH(tbl_PV_Milestones[[#This Row],[Actual/Schedule Finish]])&lt;7,YEAR(tbl_PV_Milestones[[#This Row],[Actual/Schedule Finish]]),YEAR(tbl_PV_Milestones[[#This Row],[Actual/Schedule Finish]])+1)</f>
        <v>2025</v>
      </c>
      <c r="X1727" s="41" t="str">
        <f>IF(OR(tbl_PV_Milestones[[#This Row],[Project Status]]="Completed",tbl_PV_Milestones[[#This Row],[Project Status]]="Assumed Completed"),"Yes","No")</f>
        <v>Yes</v>
      </c>
      <c r="Y1727" s="41">
        <f>IF(tbl_PV_Milestones[[#This Row],[Baseline Date]]="",1,0)</f>
        <v>0</v>
      </c>
      <c r="Z1727" s="41">
        <f>IF(tbl_PV_Milestones[[#This Row],[Baseline Date]]&lt;PV_Meta!$B$7,1,0)</f>
        <v>1</v>
      </c>
      <c r="AA1727" s="41">
        <f>IF(tbl_PV_Milestones[[#This Row],[Complete]]="Yes",1,0)</f>
        <v>1</v>
      </c>
      <c r="AB1727" s="41">
        <f>IF(AND(tbl_PV_Milestones[[#This Row],[BL FY]]=2025,tbl_PV_Milestones[[#This Row],[Baseline Date]]&lt;PV_Meta!$B$7),1,0)</f>
        <v>1</v>
      </c>
      <c r="AC1727" s="41">
        <f>IF(AND(tbl_PV_Milestones[[#This Row],[Planned YTD]]=1,tbl_PV_Milestones[[#This Row],[Complete]]="Yes"),1,0)</f>
        <v>1</v>
      </c>
      <c r="AD1727" s="41">
        <f>IF(AND(tbl_PV_Milestones[[#This Row],[Actual/Schedule Finish]]&lt;PV_Meta!$B$7,tbl_PV_Milestones[[#This Row],[Complete]]="No",tbl_PV_Milestones[[#This Row],[Project Status]]&lt;&gt;"On Hold"),1,0)</f>
        <v>0</v>
      </c>
      <c r="AE1727" s="41">
        <f>IF(AND(tbl_PV_Milestones[[#This Row],[Actual/Schedule Finish]]&gt;tbl_PV_Milestones[[#This Row],[Baseline Date]],tbl_PV_Milestones[[#This Row],[Complete]]="No",tbl_PV_Milestones[[#This Row],[Project Status]]&lt;&gt;"On Hold",tbl_PV_Milestones[[#This Row],[Overdue]]=0,tbl_PV_Milestones[[#This Row],[To be Baselined]]&lt;&gt;1),1,0)</f>
        <v>0</v>
      </c>
      <c r="AF1727" s="41">
        <f>IF(AND(tbl_PV_Milestones[[#This Row],[BL FY]]=2025,tbl_PV_Milestones[[#This Row],[Finish FY]]&gt;2025),1,0)</f>
        <v>0</v>
      </c>
      <c r="AG1727" s="56" t="str">
        <f>_xlfn.XLOOKUP(tbl_PV_Milestones[[#This Row],[Work ID]],tbl_PV_Meta[Work ID '#],tbl_PV_Meta[Project Manager/Owner],,0)</f>
        <v>Project Manager 13</v>
      </c>
      <c r="AH1727" s="6"/>
    </row>
    <row r="1728" spans="4:34" x14ac:dyDescent="0.25">
      <c r="D1728" s="6" t="s">
        <v>806</v>
      </c>
      <c r="E1728" s="6" t="s">
        <v>503</v>
      </c>
      <c r="F1728" s="6" t="s">
        <v>1782</v>
      </c>
      <c r="G1728" s="6" t="s">
        <v>526</v>
      </c>
      <c r="H1728" s="6" t="s">
        <v>505</v>
      </c>
      <c r="I1728" s="6" t="s">
        <v>510</v>
      </c>
      <c r="J1728" s="6" t="s">
        <v>806</v>
      </c>
      <c r="K1728" s="6" t="s">
        <v>39</v>
      </c>
      <c r="L1728" s="6" t="s">
        <v>64</v>
      </c>
      <c r="M1728" s="43"/>
      <c r="N1728" s="44" t="s">
        <v>1979</v>
      </c>
      <c r="O1728" s="39">
        <v>45764.708333333299</v>
      </c>
      <c r="P1728" s="39">
        <v>45764.708333333299</v>
      </c>
      <c r="Q1728" s="6">
        <v>0</v>
      </c>
      <c r="R1728" s="6">
        <v>0</v>
      </c>
      <c r="S1728" s="45" t="e">
        <f>_xlfn.CONCAT(#REF!,TRIM(tbl_PV_Milestones[[#This Row],[Milestone Description]]))</f>
        <v>#REF!</v>
      </c>
      <c r="T1728" s="84" t="str">
        <f>IF(COUNTIF(tbl_PV_Milestones[UID],tbl_PV_Milestones[[#This Row],[UID]])&gt;1,"Duplicate","")</f>
        <v>Duplicate</v>
      </c>
      <c r="U1728" s="42" t="str">
        <f>_xlfn.XLOOKUP(tbl_PV_Milestones[[#This Row],[Work ID]],tbl_PV_Meta[Work ID '#],tbl_PV_Meta[Sub-Portfolio])</f>
        <v>Sub-Portfolio 8</v>
      </c>
      <c r="V1728" s="41">
        <f>IF(MONTH(tbl_PV_Milestones[[#This Row],[Baseline Date]])&lt;7,YEAR(tbl_PV_Milestones[[#This Row],[Baseline Date]]),YEAR(tbl_PV_Milestones[[#This Row],[Baseline Date]])+1)</f>
        <v>2025</v>
      </c>
      <c r="W1728" s="41">
        <f>IF(MONTH(tbl_PV_Milestones[[#This Row],[Actual/Schedule Finish]])&lt;7,YEAR(tbl_PV_Milestones[[#This Row],[Actual/Schedule Finish]]),YEAR(tbl_PV_Milestones[[#This Row],[Actual/Schedule Finish]])+1)</f>
        <v>2025</v>
      </c>
      <c r="X1728" s="41" t="str">
        <f>IF(OR(tbl_PV_Milestones[[#This Row],[Project Status]]="Completed",tbl_PV_Milestones[[#This Row],[Project Status]]="Assumed Completed"),"Yes","No")</f>
        <v>Yes</v>
      </c>
      <c r="Y1728" s="41">
        <f>IF(tbl_PV_Milestones[[#This Row],[Baseline Date]]="",1,0)</f>
        <v>0</v>
      </c>
      <c r="Z1728" s="41">
        <f>IF(tbl_PV_Milestones[[#This Row],[Baseline Date]]&lt;PV_Meta!$B$7,1,0)</f>
        <v>1</v>
      </c>
      <c r="AA1728" s="41">
        <f>IF(tbl_PV_Milestones[[#This Row],[Complete]]="Yes",1,0)</f>
        <v>1</v>
      </c>
      <c r="AB1728" s="41">
        <f>IF(AND(tbl_PV_Milestones[[#This Row],[BL FY]]=2025,tbl_PV_Milestones[[#This Row],[Baseline Date]]&lt;PV_Meta!$B$7),1,0)</f>
        <v>1</v>
      </c>
      <c r="AC1728" s="41">
        <f>IF(AND(tbl_PV_Milestones[[#This Row],[Planned YTD]]=1,tbl_PV_Milestones[[#This Row],[Complete]]="Yes"),1,0)</f>
        <v>1</v>
      </c>
      <c r="AD1728" s="41">
        <f>IF(AND(tbl_PV_Milestones[[#This Row],[Actual/Schedule Finish]]&lt;PV_Meta!$B$7,tbl_PV_Milestones[[#This Row],[Complete]]="No",tbl_PV_Milestones[[#This Row],[Project Status]]&lt;&gt;"On Hold"),1,0)</f>
        <v>0</v>
      </c>
      <c r="AE1728" s="41">
        <f>IF(AND(tbl_PV_Milestones[[#This Row],[Actual/Schedule Finish]]&gt;tbl_PV_Milestones[[#This Row],[Baseline Date]],tbl_PV_Milestones[[#This Row],[Complete]]="No",tbl_PV_Milestones[[#This Row],[Project Status]]&lt;&gt;"On Hold",tbl_PV_Milestones[[#This Row],[Overdue]]=0,tbl_PV_Milestones[[#This Row],[To be Baselined]]&lt;&gt;1),1,0)</f>
        <v>0</v>
      </c>
      <c r="AF1728" s="41">
        <f>IF(AND(tbl_PV_Milestones[[#This Row],[BL FY]]=2025,tbl_PV_Milestones[[#This Row],[Finish FY]]&gt;2025),1,0)</f>
        <v>0</v>
      </c>
      <c r="AG1728" s="56" t="str">
        <f>_xlfn.XLOOKUP(tbl_PV_Milestones[[#This Row],[Work ID]],tbl_PV_Meta[Work ID '#],tbl_PV_Meta[Project Manager/Owner],,0)</f>
        <v>Project Manager 13</v>
      </c>
      <c r="AH1728" s="6"/>
    </row>
    <row r="1729" spans="4:34" x14ac:dyDescent="0.25">
      <c r="D1729" s="6" t="s">
        <v>806</v>
      </c>
      <c r="E1729" s="6" t="s">
        <v>503</v>
      </c>
      <c r="F1729" s="6" t="s">
        <v>1782</v>
      </c>
      <c r="G1729" s="6" t="s">
        <v>527</v>
      </c>
      <c r="H1729" s="6" t="s">
        <v>505</v>
      </c>
      <c r="I1729" s="6" t="s">
        <v>510</v>
      </c>
      <c r="J1729" s="6" t="s">
        <v>806</v>
      </c>
      <c r="K1729" s="6" t="s">
        <v>39</v>
      </c>
      <c r="L1729" s="6" t="s">
        <v>64</v>
      </c>
      <c r="M1729" s="43"/>
      <c r="N1729" s="44" t="s">
        <v>1979</v>
      </c>
      <c r="O1729" s="39">
        <v>45770.708333333299</v>
      </c>
      <c r="P1729" s="39">
        <v>45770.708333333299</v>
      </c>
      <c r="Q1729" s="6">
        <v>0</v>
      </c>
      <c r="R1729" s="6">
        <v>0</v>
      </c>
      <c r="S1729" s="45" t="e">
        <f>_xlfn.CONCAT(#REF!,TRIM(tbl_PV_Milestones[[#This Row],[Milestone Description]]))</f>
        <v>#REF!</v>
      </c>
      <c r="T1729" s="84" t="str">
        <f>IF(COUNTIF(tbl_PV_Milestones[UID],tbl_PV_Milestones[[#This Row],[UID]])&gt;1,"Duplicate","")</f>
        <v>Duplicate</v>
      </c>
      <c r="U1729" s="42" t="str">
        <f>_xlfn.XLOOKUP(tbl_PV_Milestones[[#This Row],[Work ID]],tbl_PV_Meta[Work ID '#],tbl_PV_Meta[Sub-Portfolio])</f>
        <v>Sub-Portfolio 8</v>
      </c>
      <c r="V1729" s="41">
        <f>IF(MONTH(tbl_PV_Milestones[[#This Row],[Baseline Date]])&lt;7,YEAR(tbl_PV_Milestones[[#This Row],[Baseline Date]]),YEAR(tbl_PV_Milestones[[#This Row],[Baseline Date]])+1)</f>
        <v>2025</v>
      </c>
      <c r="W1729" s="41">
        <f>IF(MONTH(tbl_PV_Milestones[[#This Row],[Actual/Schedule Finish]])&lt;7,YEAR(tbl_PV_Milestones[[#This Row],[Actual/Schedule Finish]]),YEAR(tbl_PV_Milestones[[#This Row],[Actual/Schedule Finish]])+1)</f>
        <v>2025</v>
      </c>
      <c r="X1729" s="41" t="str">
        <f>IF(OR(tbl_PV_Milestones[[#This Row],[Project Status]]="Completed",tbl_PV_Milestones[[#This Row],[Project Status]]="Assumed Completed"),"Yes","No")</f>
        <v>Yes</v>
      </c>
      <c r="Y1729" s="41">
        <f>IF(tbl_PV_Milestones[[#This Row],[Baseline Date]]="",1,0)</f>
        <v>0</v>
      </c>
      <c r="Z1729" s="41">
        <f>IF(tbl_PV_Milestones[[#This Row],[Baseline Date]]&lt;PV_Meta!$B$7,1,0)</f>
        <v>1</v>
      </c>
      <c r="AA1729" s="41">
        <f>IF(tbl_PV_Milestones[[#This Row],[Complete]]="Yes",1,0)</f>
        <v>1</v>
      </c>
      <c r="AB1729" s="41">
        <f>IF(AND(tbl_PV_Milestones[[#This Row],[BL FY]]=2025,tbl_PV_Milestones[[#This Row],[Baseline Date]]&lt;PV_Meta!$B$7),1,0)</f>
        <v>1</v>
      </c>
      <c r="AC1729" s="41">
        <f>IF(AND(tbl_PV_Milestones[[#This Row],[Planned YTD]]=1,tbl_PV_Milestones[[#This Row],[Complete]]="Yes"),1,0)</f>
        <v>1</v>
      </c>
      <c r="AD1729" s="41">
        <f>IF(AND(tbl_PV_Milestones[[#This Row],[Actual/Schedule Finish]]&lt;PV_Meta!$B$7,tbl_PV_Milestones[[#This Row],[Complete]]="No",tbl_PV_Milestones[[#This Row],[Project Status]]&lt;&gt;"On Hold"),1,0)</f>
        <v>0</v>
      </c>
      <c r="AE1729" s="41">
        <f>IF(AND(tbl_PV_Milestones[[#This Row],[Actual/Schedule Finish]]&gt;tbl_PV_Milestones[[#This Row],[Baseline Date]],tbl_PV_Milestones[[#This Row],[Complete]]="No",tbl_PV_Milestones[[#This Row],[Project Status]]&lt;&gt;"On Hold",tbl_PV_Milestones[[#This Row],[Overdue]]=0,tbl_PV_Milestones[[#This Row],[To be Baselined]]&lt;&gt;1),1,0)</f>
        <v>0</v>
      </c>
      <c r="AF1729" s="41">
        <f>IF(AND(tbl_PV_Milestones[[#This Row],[BL FY]]=2025,tbl_PV_Milestones[[#This Row],[Finish FY]]&gt;2025),1,0)</f>
        <v>0</v>
      </c>
      <c r="AG1729" s="56" t="str">
        <f>_xlfn.XLOOKUP(tbl_PV_Milestones[[#This Row],[Work ID]],tbl_PV_Meta[Work ID '#],tbl_PV_Meta[Project Manager/Owner],,0)</f>
        <v>Project Manager 13</v>
      </c>
      <c r="AH1729" s="6"/>
    </row>
    <row r="1730" spans="4:34" x14ac:dyDescent="0.25">
      <c r="D1730" s="6" t="s">
        <v>806</v>
      </c>
      <c r="E1730" s="6" t="s">
        <v>503</v>
      </c>
      <c r="F1730" s="6" t="s">
        <v>1782</v>
      </c>
      <c r="G1730" s="6" t="s">
        <v>528</v>
      </c>
      <c r="H1730" s="6" t="s">
        <v>505</v>
      </c>
      <c r="I1730" s="6" t="s">
        <v>510</v>
      </c>
      <c r="J1730" s="6" t="s">
        <v>806</v>
      </c>
      <c r="K1730" s="6" t="s">
        <v>39</v>
      </c>
      <c r="L1730" s="6" t="s">
        <v>64</v>
      </c>
      <c r="M1730" s="43"/>
      <c r="N1730" s="44" t="s">
        <v>1979</v>
      </c>
      <c r="O1730" s="39">
        <v>45775.708333333299</v>
      </c>
      <c r="P1730" s="39">
        <v>45775.708333333299</v>
      </c>
      <c r="Q1730" s="6">
        <v>0</v>
      </c>
      <c r="R1730" s="6">
        <v>0</v>
      </c>
      <c r="S1730" s="45" t="e">
        <f>_xlfn.CONCAT(#REF!,TRIM(tbl_PV_Milestones[[#This Row],[Milestone Description]]))</f>
        <v>#REF!</v>
      </c>
      <c r="T1730" s="84" t="str">
        <f>IF(COUNTIF(tbl_PV_Milestones[UID],tbl_PV_Milestones[[#This Row],[UID]])&gt;1,"Duplicate","")</f>
        <v>Duplicate</v>
      </c>
      <c r="U1730" s="42" t="str">
        <f>_xlfn.XLOOKUP(tbl_PV_Milestones[[#This Row],[Work ID]],tbl_PV_Meta[Work ID '#],tbl_PV_Meta[Sub-Portfolio])</f>
        <v>Sub-Portfolio 8</v>
      </c>
      <c r="V1730" s="41">
        <f>IF(MONTH(tbl_PV_Milestones[[#This Row],[Baseline Date]])&lt;7,YEAR(tbl_PV_Milestones[[#This Row],[Baseline Date]]),YEAR(tbl_PV_Milestones[[#This Row],[Baseline Date]])+1)</f>
        <v>2025</v>
      </c>
      <c r="W1730" s="41">
        <f>IF(MONTH(tbl_PV_Milestones[[#This Row],[Actual/Schedule Finish]])&lt;7,YEAR(tbl_PV_Milestones[[#This Row],[Actual/Schedule Finish]]),YEAR(tbl_PV_Milestones[[#This Row],[Actual/Schedule Finish]])+1)</f>
        <v>2025</v>
      </c>
      <c r="X1730" s="41" t="str">
        <f>IF(OR(tbl_PV_Milestones[[#This Row],[Project Status]]="Completed",tbl_PV_Milestones[[#This Row],[Project Status]]="Assumed Completed"),"Yes","No")</f>
        <v>Yes</v>
      </c>
      <c r="Y1730" s="41">
        <f>IF(tbl_PV_Milestones[[#This Row],[Baseline Date]]="",1,0)</f>
        <v>0</v>
      </c>
      <c r="Z1730" s="41">
        <f>IF(tbl_PV_Milestones[[#This Row],[Baseline Date]]&lt;PV_Meta!$B$7,1,0)</f>
        <v>1</v>
      </c>
      <c r="AA1730" s="41">
        <f>IF(tbl_PV_Milestones[[#This Row],[Complete]]="Yes",1,0)</f>
        <v>1</v>
      </c>
      <c r="AB1730" s="41">
        <f>IF(AND(tbl_PV_Milestones[[#This Row],[BL FY]]=2025,tbl_PV_Milestones[[#This Row],[Baseline Date]]&lt;PV_Meta!$B$7),1,0)</f>
        <v>1</v>
      </c>
      <c r="AC1730" s="41">
        <f>IF(AND(tbl_PV_Milestones[[#This Row],[Planned YTD]]=1,tbl_PV_Milestones[[#This Row],[Complete]]="Yes"),1,0)</f>
        <v>1</v>
      </c>
      <c r="AD1730" s="41">
        <f>IF(AND(tbl_PV_Milestones[[#This Row],[Actual/Schedule Finish]]&lt;PV_Meta!$B$7,tbl_PV_Milestones[[#This Row],[Complete]]="No",tbl_PV_Milestones[[#This Row],[Project Status]]&lt;&gt;"On Hold"),1,0)</f>
        <v>0</v>
      </c>
      <c r="AE1730" s="41">
        <f>IF(AND(tbl_PV_Milestones[[#This Row],[Actual/Schedule Finish]]&gt;tbl_PV_Milestones[[#This Row],[Baseline Date]],tbl_PV_Milestones[[#This Row],[Complete]]="No",tbl_PV_Milestones[[#This Row],[Project Status]]&lt;&gt;"On Hold",tbl_PV_Milestones[[#This Row],[Overdue]]=0,tbl_PV_Milestones[[#This Row],[To be Baselined]]&lt;&gt;1),1,0)</f>
        <v>0</v>
      </c>
      <c r="AF1730" s="41">
        <f>IF(AND(tbl_PV_Milestones[[#This Row],[BL FY]]=2025,tbl_PV_Milestones[[#This Row],[Finish FY]]&gt;2025),1,0)</f>
        <v>0</v>
      </c>
      <c r="AG1730" s="56" t="str">
        <f>_xlfn.XLOOKUP(tbl_PV_Milestones[[#This Row],[Work ID]],tbl_PV_Meta[Work ID '#],tbl_PV_Meta[Project Manager/Owner],,0)</f>
        <v>Project Manager 13</v>
      </c>
      <c r="AH1730" s="6"/>
    </row>
    <row r="1731" spans="4:34" x14ac:dyDescent="0.25">
      <c r="D1731" s="6" t="s">
        <v>806</v>
      </c>
      <c r="E1731" s="6" t="s">
        <v>503</v>
      </c>
      <c r="F1731" s="6" t="s">
        <v>1782</v>
      </c>
      <c r="G1731" s="6" t="s">
        <v>529</v>
      </c>
      <c r="H1731" s="6" t="s">
        <v>505</v>
      </c>
      <c r="I1731" s="6" t="s">
        <v>510</v>
      </c>
      <c r="J1731" s="6" t="s">
        <v>806</v>
      </c>
      <c r="K1731" s="6" t="s">
        <v>39</v>
      </c>
      <c r="L1731" s="6" t="s">
        <v>64</v>
      </c>
      <c r="M1731" s="43"/>
      <c r="N1731" s="44" t="s">
        <v>1979</v>
      </c>
      <c r="O1731" s="39">
        <v>45762.708333333299</v>
      </c>
      <c r="P1731" s="39">
        <v>45762.708333333299</v>
      </c>
      <c r="Q1731" s="6">
        <v>0</v>
      </c>
      <c r="R1731" s="6">
        <v>0</v>
      </c>
      <c r="S1731" s="45" t="e">
        <f>_xlfn.CONCAT(#REF!,TRIM(tbl_PV_Milestones[[#This Row],[Milestone Description]]))</f>
        <v>#REF!</v>
      </c>
      <c r="T1731" s="84" t="str">
        <f>IF(COUNTIF(tbl_PV_Milestones[UID],tbl_PV_Milestones[[#This Row],[UID]])&gt;1,"Duplicate","")</f>
        <v>Duplicate</v>
      </c>
      <c r="U1731" s="42" t="str">
        <f>_xlfn.XLOOKUP(tbl_PV_Milestones[[#This Row],[Work ID]],tbl_PV_Meta[Work ID '#],tbl_PV_Meta[Sub-Portfolio])</f>
        <v>Sub-Portfolio 8</v>
      </c>
      <c r="V1731" s="41">
        <f>IF(MONTH(tbl_PV_Milestones[[#This Row],[Baseline Date]])&lt;7,YEAR(tbl_PV_Milestones[[#This Row],[Baseline Date]]),YEAR(tbl_PV_Milestones[[#This Row],[Baseline Date]])+1)</f>
        <v>2025</v>
      </c>
      <c r="W1731" s="41">
        <f>IF(MONTH(tbl_PV_Milestones[[#This Row],[Actual/Schedule Finish]])&lt;7,YEAR(tbl_PV_Milestones[[#This Row],[Actual/Schedule Finish]]),YEAR(tbl_PV_Milestones[[#This Row],[Actual/Schedule Finish]])+1)</f>
        <v>2025</v>
      </c>
      <c r="X1731" s="41" t="str">
        <f>IF(OR(tbl_PV_Milestones[[#This Row],[Project Status]]="Completed",tbl_PV_Milestones[[#This Row],[Project Status]]="Assumed Completed"),"Yes","No")</f>
        <v>Yes</v>
      </c>
      <c r="Y1731" s="41">
        <f>IF(tbl_PV_Milestones[[#This Row],[Baseline Date]]="",1,0)</f>
        <v>0</v>
      </c>
      <c r="Z1731" s="41">
        <f>IF(tbl_PV_Milestones[[#This Row],[Baseline Date]]&lt;PV_Meta!$B$7,1,0)</f>
        <v>1</v>
      </c>
      <c r="AA1731" s="41">
        <f>IF(tbl_PV_Milestones[[#This Row],[Complete]]="Yes",1,0)</f>
        <v>1</v>
      </c>
      <c r="AB1731" s="41">
        <f>IF(AND(tbl_PV_Milestones[[#This Row],[BL FY]]=2025,tbl_PV_Milestones[[#This Row],[Baseline Date]]&lt;PV_Meta!$B$7),1,0)</f>
        <v>1</v>
      </c>
      <c r="AC1731" s="41">
        <f>IF(AND(tbl_PV_Milestones[[#This Row],[Planned YTD]]=1,tbl_PV_Milestones[[#This Row],[Complete]]="Yes"),1,0)</f>
        <v>1</v>
      </c>
      <c r="AD1731" s="41">
        <f>IF(AND(tbl_PV_Milestones[[#This Row],[Actual/Schedule Finish]]&lt;PV_Meta!$B$7,tbl_PV_Milestones[[#This Row],[Complete]]="No",tbl_PV_Milestones[[#This Row],[Project Status]]&lt;&gt;"On Hold"),1,0)</f>
        <v>0</v>
      </c>
      <c r="AE1731" s="41">
        <f>IF(AND(tbl_PV_Milestones[[#This Row],[Actual/Schedule Finish]]&gt;tbl_PV_Milestones[[#This Row],[Baseline Date]],tbl_PV_Milestones[[#This Row],[Complete]]="No",tbl_PV_Milestones[[#This Row],[Project Status]]&lt;&gt;"On Hold",tbl_PV_Milestones[[#This Row],[Overdue]]=0,tbl_PV_Milestones[[#This Row],[To be Baselined]]&lt;&gt;1),1,0)</f>
        <v>0</v>
      </c>
      <c r="AF1731" s="41">
        <f>IF(AND(tbl_PV_Milestones[[#This Row],[BL FY]]=2025,tbl_PV_Milestones[[#This Row],[Finish FY]]&gt;2025),1,0)</f>
        <v>0</v>
      </c>
      <c r="AG1731" s="56" t="str">
        <f>_xlfn.XLOOKUP(tbl_PV_Milestones[[#This Row],[Work ID]],tbl_PV_Meta[Work ID '#],tbl_PV_Meta[Project Manager/Owner],,0)</f>
        <v>Project Manager 13</v>
      </c>
      <c r="AH1731" s="6"/>
    </row>
    <row r="1732" spans="4:34" x14ac:dyDescent="0.25">
      <c r="D1732" s="6" t="s">
        <v>806</v>
      </c>
      <c r="E1732" s="6" t="s">
        <v>52</v>
      </c>
      <c r="F1732" s="6" t="s">
        <v>1782</v>
      </c>
      <c r="G1732" s="6" t="s">
        <v>864</v>
      </c>
      <c r="H1732" s="6" t="s">
        <v>505</v>
      </c>
      <c r="I1732" s="6" t="s">
        <v>510</v>
      </c>
      <c r="J1732" s="6" t="s">
        <v>806</v>
      </c>
      <c r="K1732" s="6" t="s">
        <v>39</v>
      </c>
      <c r="L1732" s="6" t="s">
        <v>64</v>
      </c>
      <c r="M1732" s="43"/>
      <c r="N1732" s="44" t="s">
        <v>1979</v>
      </c>
      <c r="O1732" s="39">
        <v>45719.708333333299</v>
      </c>
      <c r="S1732" s="45" t="e">
        <f>_xlfn.CONCAT(#REF!,TRIM(tbl_PV_Milestones[[#This Row],[Milestone Description]]))</f>
        <v>#REF!</v>
      </c>
      <c r="T1732" s="84" t="str">
        <f>IF(COUNTIF(tbl_PV_Milestones[UID],tbl_PV_Milestones[[#This Row],[UID]])&gt;1,"Duplicate","")</f>
        <v>Duplicate</v>
      </c>
      <c r="U1732" s="42" t="str">
        <f>_xlfn.XLOOKUP(tbl_PV_Milestones[[#This Row],[Work ID]],tbl_PV_Meta[Work ID '#],tbl_PV_Meta[Sub-Portfolio])</f>
        <v>Sub-Portfolio 8</v>
      </c>
      <c r="V1732" s="41">
        <f>IF(MONTH(tbl_PV_Milestones[[#This Row],[Baseline Date]])&lt;7,YEAR(tbl_PV_Milestones[[#This Row],[Baseline Date]]),YEAR(tbl_PV_Milestones[[#This Row],[Baseline Date]])+1)</f>
        <v>1900</v>
      </c>
      <c r="W1732" s="41">
        <f>IF(MONTH(tbl_PV_Milestones[[#This Row],[Actual/Schedule Finish]])&lt;7,YEAR(tbl_PV_Milestones[[#This Row],[Actual/Schedule Finish]]),YEAR(tbl_PV_Milestones[[#This Row],[Actual/Schedule Finish]])+1)</f>
        <v>2025</v>
      </c>
      <c r="X1732" s="41" t="str">
        <f>IF(OR(tbl_PV_Milestones[[#This Row],[Project Status]]="Completed",tbl_PV_Milestones[[#This Row],[Project Status]]="Assumed Completed"),"Yes","No")</f>
        <v>Yes</v>
      </c>
      <c r="Y1732" s="41">
        <f>IF(tbl_PV_Milestones[[#This Row],[Baseline Date]]="",1,0)</f>
        <v>1</v>
      </c>
      <c r="Z1732" s="41">
        <f>IF(tbl_PV_Milestones[[#This Row],[Baseline Date]]&lt;PV_Meta!$B$7,1,0)</f>
        <v>1</v>
      </c>
      <c r="AA1732" s="41">
        <f>IF(tbl_PV_Milestones[[#This Row],[Complete]]="Yes",1,0)</f>
        <v>1</v>
      </c>
      <c r="AB1732" s="41">
        <f>IF(AND(tbl_PV_Milestones[[#This Row],[BL FY]]=2025,tbl_PV_Milestones[[#This Row],[Baseline Date]]&lt;PV_Meta!$B$7),1,0)</f>
        <v>0</v>
      </c>
      <c r="AC1732" s="41">
        <f>IF(AND(tbl_PV_Milestones[[#This Row],[Planned YTD]]=1,tbl_PV_Milestones[[#This Row],[Complete]]="Yes"),1,0)</f>
        <v>0</v>
      </c>
      <c r="AD1732" s="41">
        <f>IF(AND(tbl_PV_Milestones[[#This Row],[Actual/Schedule Finish]]&lt;PV_Meta!$B$7,tbl_PV_Milestones[[#This Row],[Complete]]="No",tbl_PV_Milestones[[#This Row],[Project Status]]&lt;&gt;"On Hold"),1,0)</f>
        <v>0</v>
      </c>
      <c r="AE1732" s="41">
        <f>IF(AND(tbl_PV_Milestones[[#This Row],[Actual/Schedule Finish]]&gt;tbl_PV_Milestones[[#This Row],[Baseline Date]],tbl_PV_Milestones[[#This Row],[Complete]]="No",tbl_PV_Milestones[[#This Row],[Project Status]]&lt;&gt;"On Hold",tbl_PV_Milestones[[#This Row],[Overdue]]=0,tbl_PV_Milestones[[#This Row],[To be Baselined]]&lt;&gt;1),1,0)</f>
        <v>0</v>
      </c>
      <c r="AF1732" s="41">
        <f>IF(AND(tbl_PV_Milestones[[#This Row],[BL FY]]=2025,tbl_PV_Milestones[[#This Row],[Finish FY]]&gt;2025),1,0)</f>
        <v>0</v>
      </c>
      <c r="AG1732" s="56" t="str">
        <f>_xlfn.XLOOKUP(tbl_PV_Milestones[[#This Row],[Work ID]],tbl_PV_Meta[Work ID '#],tbl_PV_Meta[Project Manager/Owner],,0)</f>
        <v>Project Manager 13</v>
      </c>
      <c r="AH1732" s="6"/>
    </row>
    <row r="1733" spans="4:34" x14ac:dyDescent="0.25">
      <c r="D1733" s="6" t="s">
        <v>806</v>
      </c>
      <c r="E1733" s="6" t="s">
        <v>52</v>
      </c>
      <c r="F1733" s="6" t="s">
        <v>1782</v>
      </c>
      <c r="G1733" s="6" t="s">
        <v>865</v>
      </c>
      <c r="H1733" s="6" t="s">
        <v>505</v>
      </c>
      <c r="I1733" s="6" t="s">
        <v>510</v>
      </c>
      <c r="J1733" s="6" t="s">
        <v>806</v>
      </c>
      <c r="K1733" s="6" t="s">
        <v>39</v>
      </c>
      <c r="L1733" s="6" t="s">
        <v>64</v>
      </c>
      <c r="M1733" s="43"/>
      <c r="N1733" s="44" t="s">
        <v>1979</v>
      </c>
      <c r="O1733" s="39">
        <v>45719.708333333299</v>
      </c>
      <c r="S1733" s="45" t="e">
        <f>_xlfn.CONCAT(#REF!,TRIM(tbl_PV_Milestones[[#This Row],[Milestone Description]]))</f>
        <v>#REF!</v>
      </c>
      <c r="T1733" s="84" t="str">
        <f>IF(COUNTIF(tbl_PV_Milestones[UID],tbl_PV_Milestones[[#This Row],[UID]])&gt;1,"Duplicate","")</f>
        <v>Duplicate</v>
      </c>
      <c r="U1733" s="42" t="str">
        <f>_xlfn.XLOOKUP(tbl_PV_Milestones[[#This Row],[Work ID]],tbl_PV_Meta[Work ID '#],tbl_PV_Meta[Sub-Portfolio])</f>
        <v>Sub-Portfolio 8</v>
      </c>
      <c r="V1733" s="41">
        <f>IF(MONTH(tbl_PV_Milestones[[#This Row],[Baseline Date]])&lt;7,YEAR(tbl_PV_Milestones[[#This Row],[Baseline Date]]),YEAR(tbl_PV_Milestones[[#This Row],[Baseline Date]])+1)</f>
        <v>1900</v>
      </c>
      <c r="W1733" s="41">
        <f>IF(MONTH(tbl_PV_Milestones[[#This Row],[Actual/Schedule Finish]])&lt;7,YEAR(tbl_PV_Milestones[[#This Row],[Actual/Schedule Finish]]),YEAR(tbl_PV_Milestones[[#This Row],[Actual/Schedule Finish]])+1)</f>
        <v>2025</v>
      </c>
      <c r="X1733" s="41" t="str">
        <f>IF(OR(tbl_PV_Milestones[[#This Row],[Project Status]]="Completed",tbl_PV_Milestones[[#This Row],[Project Status]]="Assumed Completed"),"Yes","No")</f>
        <v>Yes</v>
      </c>
      <c r="Y1733" s="41">
        <f>IF(tbl_PV_Milestones[[#This Row],[Baseline Date]]="",1,0)</f>
        <v>1</v>
      </c>
      <c r="Z1733" s="41">
        <f>IF(tbl_PV_Milestones[[#This Row],[Baseline Date]]&lt;PV_Meta!$B$7,1,0)</f>
        <v>1</v>
      </c>
      <c r="AA1733" s="41">
        <f>IF(tbl_PV_Milestones[[#This Row],[Complete]]="Yes",1,0)</f>
        <v>1</v>
      </c>
      <c r="AB1733" s="41">
        <f>IF(AND(tbl_PV_Milestones[[#This Row],[BL FY]]=2025,tbl_PV_Milestones[[#This Row],[Baseline Date]]&lt;PV_Meta!$B$7),1,0)</f>
        <v>0</v>
      </c>
      <c r="AC1733" s="41">
        <f>IF(AND(tbl_PV_Milestones[[#This Row],[Planned YTD]]=1,tbl_PV_Milestones[[#This Row],[Complete]]="Yes"),1,0)</f>
        <v>0</v>
      </c>
      <c r="AD1733" s="41">
        <f>IF(AND(tbl_PV_Milestones[[#This Row],[Actual/Schedule Finish]]&lt;PV_Meta!$B$7,tbl_PV_Milestones[[#This Row],[Complete]]="No",tbl_PV_Milestones[[#This Row],[Project Status]]&lt;&gt;"On Hold"),1,0)</f>
        <v>0</v>
      </c>
      <c r="AE1733" s="41">
        <f>IF(AND(tbl_PV_Milestones[[#This Row],[Actual/Schedule Finish]]&gt;tbl_PV_Milestones[[#This Row],[Baseline Date]],tbl_PV_Milestones[[#This Row],[Complete]]="No",tbl_PV_Milestones[[#This Row],[Project Status]]&lt;&gt;"On Hold",tbl_PV_Milestones[[#This Row],[Overdue]]=0,tbl_PV_Milestones[[#This Row],[To be Baselined]]&lt;&gt;1),1,0)</f>
        <v>0</v>
      </c>
      <c r="AF1733" s="41">
        <f>IF(AND(tbl_PV_Milestones[[#This Row],[BL FY]]=2025,tbl_PV_Milestones[[#This Row],[Finish FY]]&gt;2025),1,0)</f>
        <v>0</v>
      </c>
      <c r="AG1733" s="56" t="str">
        <f>_xlfn.XLOOKUP(tbl_PV_Milestones[[#This Row],[Work ID]],tbl_PV_Meta[Work ID '#],tbl_PV_Meta[Project Manager/Owner],,0)</f>
        <v>Project Manager 13</v>
      </c>
      <c r="AH1733" s="6"/>
    </row>
    <row r="1734" spans="4:34" x14ac:dyDescent="0.25">
      <c r="D1734" s="6" t="s">
        <v>806</v>
      </c>
      <c r="E1734" s="6" t="s">
        <v>52</v>
      </c>
      <c r="F1734" s="6" t="s">
        <v>1782</v>
      </c>
      <c r="G1734" s="6" t="s">
        <v>866</v>
      </c>
      <c r="H1734" s="6" t="s">
        <v>505</v>
      </c>
      <c r="I1734" s="6" t="s">
        <v>510</v>
      </c>
      <c r="J1734" s="6" t="s">
        <v>806</v>
      </c>
      <c r="K1734" s="6" t="s">
        <v>39</v>
      </c>
      <c r="L1734" s="6" t="s">
        <v>64</v>
      </c>
      <c r="M1734" s="43"/>
      <c r="N1734" s="44" t="s">
        <v>1979</v>
      </c>
      <c r="O1734" s="39">
        <v>45719.708333333299</v>
      </c>
      <c r="S1734" s="45" t="e">
        <f>_xlfn.CONCAT(#REF!,TRIM(tbl_PV_Milestones[[#This Row],[Milestone Description]]))</f>
        <v>#REF!</v>
      </c>
      <c r="T1734" s="84" t="str">
        <f>IF(COUNTIF(tbl_PV_Milestones[UID],tbl_PV_Milestones[[#This Row],[UID]])&gt;1,"Duplicate","")</f>
        <v>Duplicate</v>
      </c>
      <c r="U1734" s="42" t="str">
        <f>_xlfn.XLOOKUP(tbl_PV_Milestones[[#This Row],[Work ID]],tbl_PV_Meta[Work ID '#],tbl_PV_Meta[Sub-Portfolio])</f>
        <v>Sub-Portfolio 8</v>
      </c>
      <c r="V1734" s="41">
        <f>IF(MONTH(tbl_PV_Milestones[[#This Row],[Baseline Date]])&lt;7,YEAR(tbl_PV_Milestones[[#This Row],[Baseline Date]]),YEAR(tbl_PV_Milestones[[#This Row],[Baseline Date]])+1)</f>
        <v>1900</v>
      </c>
      <c r="W1734" s="41">
        <f>IF(MONTH(tbl_PV_Milestones[[#This Row],[Actual/Schedule Finish]])&lt;7,YEAR(tbl_PV_Milestones[[#This Row],[Actual/Schedule Finish]]),YEAR(tbl_PV_Milestones[[#This Row],[Actual/Schedule Finish]])+1)</f>
        <v>2025</v>
      </c>
      <c r="X1734" s="41" t="str">
        <f>IF(OR(tbl_PV_Milestones[[#This Row],[Project Status]]="Completed",tbl_PV_Milestones[[#This Row],[Project Status]]="Assumed Completed"),"Yes","No")</f>
        <v>Yes</v>
      </c>
      <c r="Y1734" s="41">
        <f>IF(tbl_PV_Milestones[[#This Row],[Baseline Date]]="",1,0)</f>
        <v>1</v>
      </c>
      <c r="Z1734" s="41">
        <f>IF(tbl_PV_Milestones[[#This Row],[Baseline Date]]&lt;PV_Meta!$B$7,1,0)</f>
        <v>1</v>
      </c>
      <c r="AA1734" s="41">
        <f>IF(tbl_PV_Milestones[[#This Row],[Complete]]="Yes",1,0)</f>
        <v>1</v>
      </c>
      <c r="AB1734" s="41">
        <f>IF(AND(tbl_PV_Milestones[[#This Row],[BL FY]]=2025,tbl_PV_Milestones[[#This Row],[Baseline Date]]&lt;PV_Meta!$B$7),1,0)</f>
        <v>0</v>
      </c>
      <c r="AC1734" s="41">
        <f>IF(AND(tbl_PV_Milestones[[#This Row],[Planned YTD]]=1,tbl_PV_Milestones[[#This Row],[Complete]]="Yes"),1,0)</f>
        <v>0</v>
      </c>
      <c r="AD1734" s="41">
        <f>IF(AND(tbl_PV_Milestones[[#This Row],[Actual/Schedule Finish]]&lt;PV_Meta!$B$7,tbl_PV_Milestones[[#This Row],[Complete]]="No",tbl_PV_Milestones[[#This Row],[Project Status]]&lt;&gt;"On Hold"),1,0)</f>
        <v>0</v>
      </c>
      <c r="AE1734" s="41">
        <f>IF(AND(tbl_PV_Milestones[[#This Row],[Actual/Schedule Finish]]&gt;tbl_PV_Milestones[[#This Row],[Baseline Date]],tbl_PV_Milestones[[#This Row],[Complete]]="No",tbl_PV_Milestones[[#This Row],[Project Status]]&lt;&gt;"On Hold",tbl_PV_Milestones[[#This Row],[Overdue]]=0,tbl_PV_Milestones[[#This Row],[To be Baselined]]&lt;&gt;1),1,0)</f>
        <v>0</v>
      </c>
      <c r="AF1734" s="41">
        <f>IF(AND(tbl_PV_Milestones[[#This Row],[BL FY]]=2025,tbl_PV_Milestones[[#This Row],[Finish FY]]&gt;2025),1,0)</f>
        <v>0</v>
      </c>
      <c r="AG1734" s="56" t="str">
        <f>_xlfn.XLOOKUP(tbl_PV_Milestones[[#This Row],[Work ID]],tbl_PV_Meta[Work ID '#],tbl_PV_Meta[Project Manager/Owner],,0)</f>
        <v>Project Manager 13</v>
      </c>
      <c r="AH1734" s="6"/>
    </row>
    <row r="1735" spans="4:34" x14ac:dyDescent="0.25">
      <c r="D1735" s="6" t="s">
        <v>806</v>
      </c>
      <c r="E1735" s="6" t="s">
        <v>52</v>
      </c>
      <c r="F1735" s="6" t="s">
        <v>1720</v>
      </c>
      <c r="G1735" s="6" t="s">
        <v>561</v>
      </c>
      <c r="H1735" s="6" t="s">
        <v>505</v>
      </c>
      <c r="I1735" s="6" t="s">
        <v>522</v>
      </c>
      <c r="J1735" s="6" t="s">
        <v>806</v>
      </c>
      <c r="K1735" s="6" t="s">
        <v>213</v>
      </c>
      <c r="L1735" s="6" t="s">
        <v>135</v>
      </c>
      <c r="M1735" s="43"/>
      <c r="N1735" s="44" t="s">
        <v>1979</v>
      </c>
      <c r="O1735" s="39">
        <v>45379.708333333299</v>
      </c>
      <c r="S1735" s="45" t="e">
        <f>_xlfn.CONCAT(#REF!,TRIM(tbl_PV_Milestones[[#This Row],[Milestone Description]]))</f>
        <v>#REF!</v>
      </c>
      <c r="T1735" s="84" t="str">
        <f>IF(COUNTIF(tbl_PV_Milestones[UID],tbl_PV_Milestones[[#This Row],[UID]])&gt;1,"Duplicate","")</f>
        <v>Duplicate</v>
      </c>
      <c r="U1735" s="42" t="str">
        <f>_xlfn.XLOOKUP(tbl_PV_Milestones[[#This Row],[Work ID]],tbl_PV_Meta[Work ID '#],tbl_PV_Meta[Sub-Portfolio])</f>
        <v>Sub-Portfolio 8</v>
      </c>
      <c r="V1735" s="41">
        <f>IF(MONTH(tbl_PV_Milestones[[#This Row],[Baseline Date]])&lt;7,YEAR(tbl_PV_Milestones[[#This Row],[Baseline Date]]),YEAR(tbl_PV_Milestones[[#This Row],[Baseline Date]])+1)</f>
        <v>1900</v>
      </c>
      <c r="W1735" s="41">
        <f>IF(MONTH(tbl_PV_Milestones[[#This Row],[Actual/Schedule Finish]])&lt;7,YEAR(tbl_PV_Milestones[[#This Row],[Actual/Schedule Finish]]),YEAR(tbl_PV_Milestones[[#This Row],[Actual/Schedule Finish]])+1)</f>
        <v>2024</v>
      </c>
      <c r="X1735" s="41" t="str">
        <f>IF(OR(tbl_PV_Milestones[[#This Row],[Project Status]]="Completed",tbl_PV_Milestones[[#This Row],[Project Status]]="Assumed Completed"),"Yes","No")</f>
        <v>Yes</v>
      </c>
      <c r="Y1735" s="41">
        <f>IF(tbl_PV_Milestones[[#This Row],[Baseline Date]]="",1,0)</f>
        <v>1</v>
      </c>
      <c r="Z1735" s="41">
        <f>IF(tbl_PV_Milestones[[#This Row],[Baseline Date]]&lt;PV_Meta!$B$7,1,0)</f>
        <v>1</v>
      </c>
      <c r="AA1735" s="41">
        <f>IF(tbl_PV_Milestones[[#This Row],[Complete]]="Yes",1,0)</f>
        <v>1</v>
      </c>
      <c r="AB1735" s="41">
        <f>IF(AND(tbl_PV_Milestones[[#This Row],[BL FY]]=2025,tbl_PV_Milestones[[#This Row],[Baseline Date]]&lt;PV_Meta!$B$7),1,0)</f>
        <v>0</v>
      </c>
      <c r="AC1735" s="41">
        <f>IF(AND(tbl_PV_Milestones[[#This Row],[Planned YTD]]=1,tbl_PV_Milestones[[#This Row],[Complete]]="Yes"),1,0)</f>
        <v>0</v>
      </c>
      <c r="AD1735" s="41">
        <f>IF(AND(tbl_PV_Milestones[[#This Row],[Actual/Schedule Finish]]&lt;PV_Meta!$B$7,tbl_PV_Milestones[[#This Row],[Complete]]="No",tbl_PV_Milestones[[#This Row],[Project Status]]&lt;&gt;"On Hold"),1,0)</f>
        <v>0</v>
      </c>
      <c r="AE1735" s="41">
        <f>IF(AND(tbl_PV_Milestones[[#This Row],[Actual/Schedule Finish]]&gt;tbl_PV_Milestones[[#This Row],[Baseline Date]],tbl_PV_Milestones[[#This Row],[Complete]]="No",tbl_PV_Milestones[[#This Row],[Project Status]]&lt;&gt;"On Hold",tbl_PV_Milestones[[#This Row],[Overdue]]=0,tbl_PV_Milestones[[#This Row],[To be Baselined]]&lt;&gt;1),1,0)</f>
        <v>0</v>
      </c>
      <c r="AF1735" s="41">
        <f>IF(AND(tbl_PV_Milestones[[#This Row],[BL FY]]=2025,tbl_PV_Milestones[[#This Row],[Finish FY]]&gt;2025),1,0)</f>
        <v>0</v>
      </c>
      <c r="AG1735" s="56" t="str">
        <f>_xlfn.XLOOKUP(tbl_PV_Milestones[[#This Row],[Work ID]],tbl_PV_Meta[Work ID '#],tbl_PV_Meta[Project Manager/Owner],,0)</f>
        <v>Project Manager 7</v>
      </c>
      <c r="AH1735" s="6"/>
    </row>
    <row r="1736" spans="4:34" x14ac:dyDescent="0.25">
      <c r="D1736" s="6" t="s">
        <v>806</v>
      </c>
      <c r="E1736" s="6" t="s">
        <v>52</v>
      </c>
      <c r="F1736" s="6" t="s">
        <v>1720</v>
      </c>
      <c r="G1736" s="6" t="s">
        <v>562</v>
      </c>
      <c r="H1736" s="6" t="s">
        <v>505</v>
      </c>
      <c r="I1736" s="6" t="s">
        <v>522</v>
      </c>
      <c r="J1736" s="6" t="s">
        <v>806</v>
      </c>
      <c r="K1736" s="6" t="s">
        <v>213</v>
      </c>
      <c r="L1736" s="6" t="s">
        <v>135</v>
      </c>
      <c r="M1736" s="43"/>
      <c r="N1736" s="44" t="s">
        <v>1979</v>
      </c>
      <c r="O1736" s="39">
        <v>45379.708333333299</v>
      </c>
      <c r="S1736" s="45" t="e">
        <f>_xlfn.CONCAT(#REF!,TRIM(tbl_PV_Milestones[[#This Row],[Milestone Description]]))</f>
        <v>#REF!</v>
      </c>
      <c r="T1736" s="84" t="str">
        <f>IF(COUNTIF(tbl_PV_Milestones[UID],tbl_PV_Milestones[[#This Row],[UID]])&gt;1,"Duplicate","")</f>
        <v>Duplicate</v>
      </c>
      <c r="U1736" s="42" t="str">
        <f>_xlfn.XLOOKUP(tbl_PV_Milestones[[#This Row],[Work ID]],tbl_PV_Meta[Work ID '#],tbl_PV_Meta[Sub-Portfolio])</f>
        <v>Sub-Portfolio 8</v>
      </c>
      <c r="V1736" s="41">
        <f>IF(MONTH(tbl_PV_Milestones[[#This Row],[Baseline Date]])&lt;7,YEAR(tbl_PV_Milestones[[#This Row],[Baseline Date]]),YEAR(tbl_PV_Milestones[[#This Row],[Baseline Date]])+1)</f>
        <v>1900</v>
      </c>
      <c r="W1736" s="41">
        <f>IF(MONTH(tbl_PV_Milestones[[#This Row],[Actual/Schedule Finish]])&lt;7,YEAR(tbl_PV_Milestones[[#This Row],[Actual/Schedule Finish]]),YEAR(tbl_PV_Milestones[[#This Row],[Actual/Schedule Finish]])+1)</f>
        <v>2024</v>
      </c>
      <c r="X1736" s="41" t="str">
        <f>IF(OR(tbl_PV_Milestones[[#This Row],[Project Status]]="Completed",tbl_PV_Milestones[[#This Row],[Project Status]]="Assumed Completed"),"Yes","No")</f>
        <v>Yes</v>
      </c>
      <c r="Y1736" s="41">
        <f>IF(tbl_PV_Milestones[[#This Row],[Baseline Date]]="",1,0)</f>
        <v>1</v>
      </c>
      <c r="Z1736" s="41">
        <f>IF(tbl_PV_Milestones[[#This Row],[Baseline Date]]&lt;PV_Meta!$B$7,1,0)</f>
        <v>1</v>
      </c>
      <c r="AA1736" s="41">
        <f>IF(tbl_PV_Milestones[[#This Row],[Complete]]="Yes",1,0)</f>
        <v>1</v>
      </c>
      <c r="AB1736" s="41">
        <f>IF(AND(tbl_PV_Milestones[[#This Row],[BL FY]]=2025,tbl_PV_Milestones[[#This Row],[Baseline Date]]&lt;PV_Meta!$B$7),1,0)</f>
        <v>0</v>
      </c>
      <c r="AC1736" s="41">
        <f>IF(AND(tbl_PV_Milestones[[#This Row],[Planned YTD]]=1,tbl_PV_Milestones[[#This Row],[Complete]]="Yes"),1,0)</f>
        <v>0</v>
      </c>
      <c r="AD1736" s="41">
        <f>IF(AND(tbl_PV_Milestones[[#This Row],[Actual/Schedule Finish]]&lt;PV_Meta!$B$7,tbl_PV_Milestones[[#This Row],[Complete]]="No",tbl_PV_Milestones[[#This Row],[Project Status]]&lt;&gt;"On Hold"),1,0)</f>
        <v>0</v>
      </c>
      <c r="AE1736" s="41">
        <f>IF(AND(tbl_PV_Milestones[[#This Row],[Actual/Schedule Finish]]&gt;tbl_PV_Milestones[[#This Row],[Baseline Date]],tbl_PV_Milestones[[#This Row],[Complete]]="No",tbl_PV_Milestones[[#This Row],[Project Status]]&lt;&gt;"On Hold",tbl_PV_Milestones[[#This Row],[Overdue]]=0,tbl_PV_Milestones[[#This Row],[To be Baselined]]&lt;&gt;1),1,0)</f>
        <v>0</v>
      </c>
      <c r="AF1736" s="41">
        <f>IF(AND(tbl_PV_Milestones[[#This Row],[BL FY]]=2025,tbl_PV_Milestones[[#This Row],[Finish FY]]&gt;2025),1,0)</f>
        <v>0</v>
      </c>
      <c r="AG1736" s="56" t="str">
        <f>_xlfn.XLOOKUP(tbl_PV_Milestones[[#This Row],[Work ID]],tbl_PV_Meta[Work ID '#],tbl_PV_Meta[Project Manager/Owner],,0)</f>
        <v>Project Manager 7</v>
      </c>
      <c r="AH1736" s="6"/>
    </row>
    <row r="1737" spans="4:34" x14ac:dyDescent="0.25">
      <c r="D1737" s="6" t="s">
        <v>806</v>
      </c>
      <c r="E1737" s="6" t="s">
        <v>52</v>
      </c>
      <c r="F1737" s="6" t="s">
        <v>1720</v>
      </c>
      <c r="G1737" s="6" t="s">
        <v>563</v>
      </c>
      <c r="H1737" s="6" t="s">
        <v>505</v>
      </c>
      <c r="I1737" s="6" t="s">
        <v>522</v>
      </c>
      <c r="J1737" s="6" t="s">
        <v>806</v>
      </c>
      <c r="K1737" s="6" t="s">
        <v>213</v>
      </c>
      <c r="L1737" s="6" t="s">
        <v>135</v>
      </c>
      <c r="M1737" s="43"/>
      <c r="N1737" s="44" t="s">
        <v>1979</v>
      </c>
      <c r="O1737" s="39">
        <v>45379.708333333299</v>
      </c>
      <c r="S1737" s="45" t="e">
        <f>_xlfn.CONCAT(#REF!,TRIM(tbl_PV_Milestones[[#This Row],[Milestone Description]]))</f>
        <v>#REF!</v>
      </c>
      <c r="T1737" s="84" t="str">
        <f>IF(COUNTIF(tbl_PV_Milestones[UID],tbl_PV_Milestones[[#This Row],[UID]])&gt;1,"Duplicate","")</f>
        <v>Duplicate</v>
      </c>
      <c r="U1737" s="42" t="str">
        <f>_xlfn.XLOOKUP(tbl_PV_Milestones[[#This Row],[Work ID]],tbl_PV_Meta[Work ID '#],tbl_PV_Meta[Sub-Portfolio])</f>
        <v>Sub-Portfolio 8</v>
      </c>
      <c r="V1737" s="41">
        <f>IF(MONTH(tbl_PV_Milestones[[#This Row],[Baseline Date]])&lt;7,YEAR(tbl_PV_Milestones[[#This Row],[Baseline Date]]),YEAR(tbl_PV_Milestones[[#This Row],[Baseline Date]])+1)</f>
        <v>1900</v>
      </c>
      <c r="W1737" s="41">
        <f>IF(MONTH(tbl_PV_Milestones[[#This Row],[Actual/Schedule Finish]])&lt;7,YEAR(tbl_PV_Milestones[[#This Row],[Actual/Schedule Finish]]),YEAR(tbl_PV_Milestones[[#This Row],[Actual/Schedule Finish]])+1)</f>
        <v>2024</v>
      </c>
      <c r="X1737" s="41" t="str">
        <f>IF(OR(tbl_PV_Milestones[[#This Row],[Project Status]]="Completed",tbl_PV_Milestones[[#This Row],[Project Status]]="Assumed Completed"),"Yes","No")</f>
        <v>Yes</v>
      </c>
      <c r="Y1737" s="41">
        <f>IF(tbl_PV_Milestones[[#This Row],[Baseline Date]]="",1,0)</f>
        <v>1</v>
      </c>
      <c r="Z1737" s="41">
        <f>IF(tbl_PV_Milestones[[#This Row],[Baseline Date]]&lt;PV_Meta!$B$7,1,0)</f>
        <v>1</v>
      </c>
      <c r="AA1737" s="41">
        <f>IF(tbl_PV_Milestones[[#This Row],[Complete]]="Yes",1,0)</f>
        <v>1</v>
      </c>
      <c r="AB1737" s="41">
        <f>IF(AND(tbl_PV_Milestones[[#This Row],[BL FY]]=2025,tbl_PV_Milestones[[#This Row],[Baseline Date]]&lt;PV_Meta!$B$7),1,0)</f>
        <v>0</v>
      </c>
      <c r="AC1737" s="41">
        <f>IF(AND(tbl_PV_Milestones[[#This Row],[Planned YTD]]=1,tbl_PV_Milestones[[#This Row],[Complete]]="Yes"),1,0)</f>
        <v>0</v>
      </c>
      <c r="AD1737" s="41">
        <f>IF(AND(tbl_PV_Milestones[[#This Row],[Actual/Schedule Finish]]&lt;PV_Meta!$B$7,tbl_PV_Milestones[[#This Row],[Complete]]="No",tbl_PV_Milestones[[#This Row],[Project Status]]&lt;&gt;"On Hold"),1,0)</f>
        <v>0</v>
      </c>
      <c r="AE1737" s="41">
        <f>IF(AND(tbl_PV_Milestones[[#This Row],[Actual/Schedule Finish]]&gt;tbl_PV_Milestones[[#This Row],[Baseline Date]],tbl_PV_Milestones[[#This Row],[Complete]]="No",tbl_PV_Milestones[[#This Row],[Project Status]]&lt;&gt;"On Hold",tbl_PV_Milestones[[#This Row],[Overdue]]=0,tbl_PV_Milestones[[#This Row],[To be Baselined]]&lt;&gt;1),1,0)</f>
        <v>0</v>
      </c>
      <c r="AF1737" s="41">
        <f>IF(AND(tbl_PV_Milestones[[#This Row],[BL FY]]=2025,tbl_PV_Milestones[[#This Row],[Finish FY]]&gt;2025),1,0)</f>
        <v>0</v>
      </c>
      <c r="AG1737" s="56" t="str">
        <f>_xlfn.XLOOKUP(tbl_PV_Milestones[[#This Row],[Work ID]],tbl_PV_Meta[Work ID '#],tbl_PV_Meta[Project Manager/Owner],,0)</f>
        <v>Project Manager 7</v>
      </c>
      <c r="AH1737" s="6"/>
    </row>
    <row r="1738" spans="4:34" x14ac:dyDescent="0.25">
      <c r="D1738" s="6" t="s">
        <v>806</v>
      </c>
      <c r="E1738" s="6" t="s">
        <v>52</v>
      </c>
      <c r="F1738" s="6" t="s">
        <v>1720</v>
      </c>
      <c r="G1738" s="6" t="s">
        <v>564</v>
      </c>
      <c r="H1738" s="6" t="s">
        <v>505</v>
      </c>
      <c r="I1738" s="6" t="s">
        <v>522</v>
      </c>
      <c r="J1738" s="6" t="s">
        <v>806</v>
      </c>
      <c r="K1738" s="6" t="s">
        <v>213</v>
      </c>
      <c r="L1738" s="6" t="s">
        <v>135</v>
      </c>
      <c r="M1738" s="43"/>
      <c r="N1738" s="44" t="s">
        <v>1979</v>
      </c>
      <c r="O1738" s="39">
        <v>45379.708333333299</v>
      </c>
      <c r="S1738" s="45" t="e">
        <f>_xlfn.CONCAT(#REF!,TRIM(tbl_PV_Milestones[[#This Row],[Milestone Description]]))</f>
        <v>#REF!</v>
      </c>
      <c r="T1738" s="84" t="str">
        <f>IF(COUNTIF(tbl_PV_Milestones[UID],tbl_PV_Milestones[[#This Row],[UID]])&gt;1,"Duplicate","")</f>
        <v>Duplicate</v>
      </c>
      <c r="U1738" s="42" t="str">
        <f>_xlfn.XLOOKUP(tbl_PV_Milestones[[#This Row],[Work ID]],tbl_PV_Meta[Work ID '#],tbl_PV_Meta[Sub-Portfolio])</f>
        <v>Sub-Portfolio 8</v>
      </c>
      <c r="V1738" s="41">
        <f>IF(MONTH(tbl_PV_Milestones[[#This Row],[Baseline Date]])&lt;7,YEAR(tbl_PV_Milestones[[#This Row],[Baseline Date]]),YEAR(tbl_PV_Milestones[[#This Row],[Baseline Date]])+1)</f>
        <v>1900</v>
      </c>
      <c r="W1738" s="41">
        <f>IF(MONTH(tbl_PV_Milestones[[#This Row],[Actual/Schedule Finish]])&lt;7,YEAR(tbl_PV_Milestones[[#This Row],[Actual/Schedule Finish]]),YEAR(tbl_PV_Milestones[[#This Row],[Actual/Schedule Finish]])+1)</f>
        <v>2024</v>
      </c>
      <c r="X1738" s="41" t="str">
        <f>IF(OR(tbl_PV_Milestones[[#This Row],[Project Status]]="Completed",tbl_PV_Milestones[[#This Row],[Project Status]]="Assumed Completed"),"Yes","No")</f>
        <v>Yes</v>
      </c>
      <c r="Y1738" s="41">
        <f>IF(tbl_PV_Milestones[[#This Row],[Baseline Date]]="",1,0)</f>
        <v>1</v>
      </c>
      <c r="Z1738" s="41">
        <f>IF(tbl_PV_Milestones[[#This Row],[Baseline Date]]&lt;PV_Meta!$B$7,1,0)</f>
        <v>1</v>
      </c>
      <c r="AA1738" s="41">
        <f>IF(tbl_PV_Milestones[[#This Row],[Complete]]="Yes",1,0)</f>
        <v>1</v>
      </c>
      <c r="AB1738" s="41">
        <f>IF(AND(tbl_PV_Milestones[[#This Row],[BL FY]]=2025,tbl_PV_Milestones[[#This Row],[Baseline Date]]&lt;PV_Meta!$B$7),1,0)</f>
        <v>0</v>
      </c>
      <c r="AC1738" s="41">
        <f>IF(AND(tbl_PV_Milestones[[#This Row],[Planned YTD]]=1,tbl_PV_Milestones[[#This Row],[Complete]]="Yes"),1,0)</f>
        <v>0</v>
      </c>
      <c r="AD1738" s="41">
        <f>IF(AND(tbl_PV_Milestones[[#This Row],[Actual/Schedule Finish]]&lt;PV_Meta!$B$7,tbl_PV_Milestones[[#This Row],[Complete]]="No",tbl_PV_Milestones[[#This Row],[Project Status]]&lt;&gt;"On Hold"),1,0)</f>
        <v>0</v>
      </c>
      <c r="AE1738" s="41">
        <f>IF(AND(tbl_PV_Milestones[[#This Row],[Actual/Schedule Finish]]&gt;tbl_PV_Milestones[[#This Row],[Baseline Date]],tbl_PV_Milestones[[#This Row],[Complete]]="No",tbl_PV_Milestones[[#This Row],[Project Status]]&lt;&gt;"On Hold",tbl_PV_Milestones[[#This Row],[Overdue]]=0,tbl_PV_Milestones[[#This Row],[To be Baselined]]&lt;&gt;1),1,0)</f>
        <v>0</v>
      </c>
      <c r="AF1738" s="41">
        <f>IF(AND(tbl_PV_Milestones[[#This Row],[BL FY]]=2025,tbl_PV_Milestones[[#This Row],[Finish FY]]&gt;2025),1,0)</f>
        <v>0</v>
      </c>
      <c r="AG1738" s="56" t="str">
        <f>_xlfn.XLOOKUP(tbl_PV_Milestones[[#This Row],[Work ID]],tbl_PV_Meta[Work ID '#],tbl_PV_Meta[Project Manager/Owner],,0)</f>
        <v>Project Manager 7</v>
      </c>
      <c r="AH1738" s="6"/>
    </row>
    <row r="1739" spans="4:34" x14ac:dyDescent="0.25">
      <c r="D1739" s="6" t="s">
        <v>806</v>
      </c>
      <c r="E1739" s="6" t="s">
        <v>52</v>
      </c>
      <c r="F1739" s="6" t="s">
        <v>1720</v>
      </c>
      <c r="G1739" s="6" t="s">
        <v>565</v>
      </c>
      <c r="H1739" s="6" t="s">
        <v>519</v>
      </c>
      <c r="I1739" s="6" t="s">
        <v>522</v>
      </c>
      <c r="J1739" s="6" t="s">
        <v>806</v>
      </c>
      <c r="K1739" s="6" t="s">
        <v>213</v>
      </c>
      <c r="L1739" s="6" t="s">
        <v>135</v>
      </c>
      <c r="M1739" s="43"/>
      <c r="N1739" s="44" t="s">
        <v>1979</v>
      </c>
      <c r="O1739" s="39">
        <v>45379.708333333299</v>
      </c>
      <c r="S1739" s="45" t="e">
        <f>_xlfn.CONCAT(#REF!,TRIM(tbl_PV_Milestones[[#This Row],[Milestone Description]]))</f>
        <v>#REF!</v>
      </c>
      <c r="T1739" s="84" t="str">
        <f>IF(COUNTIF(tbl_PV_Milestones[UID],tbl_PV_Milestones[[#This Row],[UID]])&gt;1,"Duplicate","")</f>
        <v>Duplicate</v>
      </c>
      <c r="U1739" s="42" t="str">
        <f>_xlfn.XLOOKUP(tbl_PV_Milestones[[#This Row],[Work ID]],tbl_PV_Meta[Work ID '#],tbl_PV_Meta[Sub-Portfolio])</f>
        <v>Sub-Portfolio 8</v>
      </c>
      <c r="V1739" s="41">
        <f>IF(MONTH(tbl_PV_Milestones[[#This Row],[Baseline Date]])&lt;7,YEAR(tbl_PV_Milestones[[#This Row],[Baseline Date]]),YEAR(tbl_PV_Milestones[[#This Row],[Baseline Date]])+1)</f>
        <v>1900</v>
      </c>
      <c r="W1739" s="41">
        <f>IF(MONTH(tbl_PV_Milestones[[#This Row],[Actual/Schedule Finish]])&lt;7,YEAR(tbl_PV_Milestones[[#This Row],[Actual/Schedule Finish]]),YEAR(tbl_PV_Milestones[[#This Row],[Actual/Schedule Finish]])+1)</f>
        <v>2024</v>
      </c>
      <c r="X1739" s="41" t="str">
        <f>IF(OR(tbl_PV_Milestones[[#This Row],[Project Status]]="Completed",tbl_PV_Milestones[[#This Row],[Project Status]]="Assumed Completed"),"Yes","No")</f>
        <v>Yes</v>
      </c>
      <c r="Y1739" s="41">
        <f>IF(tbl_PV_Milestones[[#This Row],[Baseline Date]]="",1,0)</f>
        <v>1</v>
      </c>
      <c r="Z1739" s="41">
        <f>IF(tbl_PV_Milestones[[#This Row],[Baseline Date]]&lt;PV_Meta!$B$7,1,0)</f>
        <v>1</v>
      </c>
      <c r="AA1739" s="41">
        <f>IF(tbl_PV_Milestones[[#This Row],[Complete]]="Yes",1,0)</f>
        <v>1</v>
      </c>
      <c r="AB1739" s="41">
        <f>IF(AND(tbl_PV_Milestones[[#This Row],[BL FY]]=2025,tbl_PV_Milestones[[#This Row],[Baseline Date]]&lt;PV_Meta!$B$7),1,0)</f>
        <v>0</v>
      </c>
      <c r="AC1739" s="41">
        <f>IF(AND(tbl_PV_Milestones[[#This Row],[Planned YTD]]=1,tbl_PV_Milestones[[#This Row],[Complete]]="Yes"),1,0)</f>
        <v>0</v>
      </c>
      <c r="AD1739" s="41">
        <f>IF(AND(tbl_PV_Milestones[[#This Row],[Actual/Schedule Finish]]&lt;PV_Meta!$B$7,tbl_PV_Milestones[[#This Row],[Complete]]="No",tbl_PV_Milestones[[#This Row],[Project Status]]&lt;&gt;"On Hold"),1,0)</f>
        <v>0</v>
      </c>
      <c r="AE1739" s="41">
        <f>IF(AND(tbl_PV_Milestones[[#This Row],[Actual/Schedule Finish]]&gt;tbl_PV_Milestones[[#This Row],[Baseline Date]],tbl_PV_Milestones[[#This Row],[Complete]]="No",tbl_PV_Milestones[[#This Row],[Project Status]]&lt;&gt;"On Hold",tbl_PV_Milestones[[#This Row],[Overdue]]=0,tbl_PV_Milestones[[#This Row],[To be Baselined]]&lt;&gt;1),1,0)</f>
        <v>0</v>
      </c>
      <c r="AF1739" s="41">
        <f>IF(AND(tbl_PV_Milestones[[#This Row],[BL FY]]=2025,tbl_PV_Milestones[[#This Row],[Finish FY]]&gt;2025),1,0)</f>
        <v>0</v>
      </c>
      <c r="AG1739" s="56" t="str">
        <f>_xlfn.XLOOKUP(tbl_PV_Milestones[[#This Row],[Work ID]],tbl_PV_Meta[Work ID '#],tbl_PV_Meta[Project Manager/Owner],,0)</f>
        <v>Project Manager 7</v>
      </c>
      <c r="AH1739" s="6"/>
    </row>
    <row r="1740" spans="4:34" x14ac:dyDescent="0.25">
      <c r="D1740" s="6" t="s">
        <v>806</v>
      </c>
      <c r="E1740" s="6" t="s">
        <v>52</v>
      </c>
      <c r="F1740" s="6" t="s">
        <v>1720</v>
      </c>
      <c r="G1740" s="6" t="s">
        <v>738</v>
      </c>
      <c r="H1740" s="6" t="s">
        <v>505</v>
      </c>
      <c r="I1740" s="6" t="s">
        <v>522</v>
      </c>
      <c r="J1740" s="6" t="s">
        <v>806</v>
      </c>
      <c r="K1740" s="6" t="s">
        <v>213</v>
      </c>
      <c r="L1740" s="6" t="s">
        <v>135</v>
      </c>
      <c r="M1740" s="43"/>
      <c r="N1740" s="44" t="s">
        <v>1979</v>
      </c>
      <c r="O1740" s="39">
        <v>45412.708333333299</v>
      </c>
      <c r="S1740" s="45" t="e">
        <f>_xlfn.CONCAT(#REF!,TRIM(tbl_PV_Milestones[[#This Row],[Milestone Description]]))</f>
        <v>#REF!</v>
      </c>
      <c r="T1740" s="84" t="str">
        <f>IF(COUNTIF(tbl_PV_Milestones[UID],tbl_PV_Milestones[[#This Row],[UID]])&gt;1,"Duplicate","")</f>
        <v>Duplicate</v>
      </c>
      <c r="U1740" s="42" t="str">
        <f>_xlfn.XLOOKUP(tbl_PV_Milestones[[#This Row],[Work ID]],tbl_PV_Meta[Work ID '#],tbl_PV_Meta[Sub-Portfolio])</f>
        <v>Sub-Portfolio 8</v>
      </c>
      <c r="V1740" s="41">
        <f>IF(MONTH(tbl_PV_Milestones[[#This Row],[Baseline Date]])&lt;7,YEAR(tbl_PV_Milestones[[#This Row],[Baseline Date]]),YEAR(tbl_PV_Milestones[[#This Row],[Baseline Date]])+1)</f>
        <v>1900</v>
      </c>
      <c r="W1740" s="41">
        <f>IF(MONTH(tbl_PV_Milestones[[#This Row],[Actual/Schedule Finish]])&lt;7,YEAR(tbl_PV_Milestones[[#This Row],[Actual/Schedule Finish]]),YEAR(tbl_PV_Milestones[[#This Row],[Actual/Schedule Finish]])+1)</f>
        <v>2024</v>
      </c>
      <c r="X1740" s="41" t="str">
        <f>IF(OR(tbl_PV_Milestones[[#This Row],[Project Status]]="Completed",tbl_PV_Milestones[[#This Row],[Project Status]]="Assumed Completed"),"Yes","No")</f>
        <v>Yes</v>
      </c>
      <c r="Y1740" s="41">
        <f>IF(tbl_PV_Milestones[[#This Row],[Baseline Date]]="",1,0)</f>
        <v>1</v>
      </c>
      <c r="Z1740" s="41">
        <f>IF(tbl_PV_Milestones[[#This Row],[Baseline Date]]&lt;PV_Meta!$B$7,1,0)</f>
        <v>1</v>
      </c>
      <c r="AA1740" s="41">
        <f>IF(tbl_PV_Milestones[[#This Row],[Complete]]="Yes",1,0)</f>
        <v>1</v>
      </c>
      <c r="AB1740" s="41">
        <f>IF(AND(tbl_PV_Milestones[[#This Row],[BL FY]]=2025,tbl_PV_Milestones[[#This Row],[Baseline Date]]&lt;PV_Meta!$B$7),1,0)</f>
        <v>0</v>
      </c>
      <c r="AC1740" s="41">
        <f>IF(AND(tbl_PV_Milestones[[#This Row],[Planned YTD]]=1,tbl_PV_Milestones[[#This Row],[Complete]]="Yes"),1,0)</f>
        <v>0</v>
      </c>
      <c r="AD1740" s="41">
        <f>IF(AND(tbl_PV_Milestones[[#This Row],[Actual/Schedule Finish]]&lt;PV_Meta!$B$7,tbl_PV_Milestones[[#This Row],[Complete]]="No",tbl_PV_Milestones[[#This Row],[Project Status]]&lt;&gt;"On Hold"),1,0)</f>
        <v>0</v>
      </c>
      <c r="AE1740" s="41">
        <f>IF(AND(tbl_PV_Milestones[[#This Row],[Actual/Schedule Finish]]&gt;tbl_PV_Milestones[[#This Row],[Baseline Date]],tbl_PV_Milestones[[#This Row],[Complete]]="No",tbl_PV_Milestones[[#This Row],[Project Status]]&lt;&gt;"On Hold",tbl_PV_Milestones[[#This Row],[Overdue]]=0,tbl_PV_Milestones[[#This Row],[To be Baselined]]&lt;&gt;1),1,0)</f>
        <v>0</v>
      </c>
      <c r="AF1740" s="41">
        <f>IF(AND(tbl_PV_Milestones[[#This Row],[BL FY]]=2025,tbl_PV_Milestones[[#This Row],[Finish FY]]&gt;2025),1,0)</f>
        <v>0</v>
      </c>
      <c r="AG1740" s="56" t="str">
        <f>_xlfn.XLOOKUP(tbl_PV_Milestones[[#This Row],[Work ID]],tbl_PV_Meta[Work ID '#],tbl_PV_Meta[Project Manager/Owner],,0)</f>
        <v>Project Manager 7</v>
      </c>
      <c r="AH1740" s="6"/>
    </row>
    <row r="1741" spans="4:34" x14ac:dyDescent="0.25">
      <c r="D1741" s="6" t="s">
        <v>806</v>
      </c>
      <c r="E1741" s="6" t="s">
        <v>52</v>
      </c>
      <c r="F1741" s="6" t="s">
        <v>1720</v>
      </c>
      <c r="G1741" s="6" t="s">
        <v>627</v>
      </c>
      <c r="H1741" s="6" t="s">
        <v>505</v>
      </c>
      <c r="I1741" s="6" t="s">
        <v>522</v>
      </c>
      <c r="J1741" s="6" t="s">
        <v>806</v>
      </c>
      <c r="K1741" s="6" t="s">
        <v>213</v>
      </c>
      <c r="L1741" s="6" t="s">
        <v>135</v>
      </c>
      <c r="M1741" s="43"/>
      <c r="N1741" s="44" t="s">
        <v>1979</v>
      </c>
      <c r="O1741" s="39">
        <v>45412.708333333299</v>
      </c>
      <c r="S1741" s="45" t="e">
        <f>_xlfn.CONCAT(#REF!,TRIM(tbl_PV_Milestones[[#This Row],[Milestone Description]]))</f>
        <v>#REF!</v>
      </c>
      <c r="T1741" s="84" t="str">
        <f>IF(COUNTIF(tbl_PV_Milestones[UID],tbl_PV_Milestones[[#This Row],[UID]])&gt;1,"Duplicate","")</f>
        <v>Duplicate</v>
      </c>
      <c r="U1741" s="42" t="str">
        <f>_xlfn.XLOOKUP(tbl_PV_Milestones[[#This Row],[Work ID]],tbl_PV_Meta[Work ID '#],tbl_PV_Meta[Sub-Portfolio])</f>
        <v>Sub-Portfolio 8</v>
      </c>
      <c r="V1741" s="41">
        <f>IF(MONTH(tbl_PV_Milestones[[#This Row],[Baseline Date]])&lt;7,YEAR(tbl_PV_Milestones[[#This Row],[Baseline Date]]),YEAR(tbl_PV_Milestones[[#This Row],[Baseline Date]])+1)</f>
        <v>1900</v>
      </c>
      <c r="W1741" s="41">
        <f>IF(MONTH(tbl_PV_Milestones[[#This Row],[Actual/Schedule Finish]])&lt;7,YEAR(tbl_PV_Milestones[[#This Row],[Actual/Schedule Finish]]),YEAR(tbl_PV_Milestones[[#This Row],[Actual/Schedule Finish]])+1)</f>
        <v>2024</v>
      </c>
      <c r="X1741" s="41" t="str">
        <f>IF(OR(tbl_PV_Milestones[[#This Row],[Project Status]]="Completed",tbl_PV_Milestones[[#This Row],[Project Status]]="Assumed Completed"),"Yes","No")</f>
        <v>Yes</v>
      </c>
      <c r="Y1741" s="41">
        <f>IF(tbl_PV_Milestones[[#This Row],[Baseline Date]]="",1,0)</f>
        <v>1</v>
      </c>
      <c r="Z1741" s="41">
        <f>IF(tbl_PV_Milestones[[#This Row],[Baseline Date]]&lt;PV_Meta!$B$7,1,0)</f>
        <v>1</v>
      </c>
      <c r="AA1741" s="41">
        <f>IF(tbl_PV_Milestones[[#This Row],[Complete]]="Yes",1,0)</f>
        <v>1</v>
      </c>
      <c r="AB1741" s="41">
        <f>IF(AND(tbl_PV_Milestones[[#This Row],[BL FY]]=2025,tbl_PV_Milestones[[#This Row],[Baseline Date]]&lt;PV_Meta!$B$7),1,0)</f>
        <v>0</v>
      </c>
      <c r="AC1741" s="41">
        <f>IF(AND(tbl_PV_Milestones[[#This Row],[Planned YTD]]=1,tbl_PV_Milestones[[#This Row],[Complete]]="Yes"),1,0)</f>
        <v>0</v>
      </c>
      <c r="AD1741" s="41">
        <f>IF(AND(tbl_PV_Milestones[[#This Row],[Actual/Schedule Finish]]&lt;PV_Meta!$B$7,tbl_PV_Milestones[[#This Row],[Complete]]="No",tbl_PV_Milestones[[#This Row],[Project Status]]&lt;&gt;"On Hold"),1,0)</f>
        <v>0</v>
      </c>
      <c r="AE1741" s="41">
        <f>IF(AND(tbl_PV_Milestones[[#This Row],[Actual/Schedule Finish]]&gt;tbl_PV_Milestones[[#This Row],[Baseline Date]],tbl_PV_Milestones[[#This Row],[Complete]]="No",tbl_PV_Milestones[[#This Row],[Project Status]]&lt;&gt;"On Hold",tbl_PV_Milestones[[#This Row],[Overdue]]=0,tbl_PV_Milestones[[#This Row],[To be Baselined]]&lt;&gt;1),1,0)</f>
        <v>0</v>
      </c>
      <c r="AF1741" s="41">
        <f>IF(AND(tbl_PV_Milestones[[#This Row],[BL FY]]=2025,tbl_PV_Milestones[[#This Row],[Finish FY]]&gt;2025),1,0)</f>
        <v>0</v>
      </c>
      <c r="AG1741" s="56" t="str">
        <f>_xlfn.XLOOKUP(tbl_PV_Milestones[[#This Row],[Work ID]],tbl_PV_Meta[Work ID '#],tbl_PV_Meta[Project Manager/Owner],,0)</f>
        <v>Project Manager 7</v>
      </c>
      <c r="AH1741" s="6"/>
    </row>
    <row r="1742" spans="4:34" x14ac:dyDescent="0.25">
      <c r="D1742" s="6" t="s">
        <v>806</v>
      </c>
      <c r="E1742" s="6" t="s">
        <v>52</v>
      </c>
      <c r="F1742" s="6" t="s">
        <v>1720</v>
      </c>
      <c r="G1742" s="6" t="s">
        <v>566</v>
      </c>
      <c r="H1742" s="6" t="s">
        <v>505</v>
      </c>
      <c r="I1742" s="6" t="s">
        <v>522</v>
      </c>
      <c r="J1742" s="6" t="s">
        <v>806</v>
      </c>
      <c r="K1742" s="6" t="s">
        <v>213</v>
      </c>
      <c r="L1742" s="6" t="s">
        <v>135</v>
      </c>
      <c r="M1742" s="43"/>
      <c r="N1742" s="44" t="s">
        <v>1979</v>
      </c>
      <c r="O1742" s="39">
        <v>45412.708333333299</v>
      </c>
      <c r="S1742" s="45" t="e">
        <f>_xlfn.CONCAT(#REF!,TRIM(tbl_PV_Milestones[[#This Row],[Milestone Description]]))</f>
        <v>#REF!</v>
      </c>
      <c r="T1742" s="84" t="str">
        <f>IF(COUNTIF(tbl_PV_Milestones[UID],tbl_PV_Milestones[[#This Row],[UID]])&gt;1,"Duplicate","")</f>
        <v>Duplicate</v>
      </c>
      <c r="U1742" s="42" t="str">
        <f>_xlfn.XLOOKUP(tbl_PV_Milestones[[#This Row],[Work ID]],tbl_PV_Meta[Work ID '#],tbl_PV_Meta[Sub-Portfolio])</f>
        <v>Sub-Portfolio 8</v>
      </c>
      <c r="V1742" s="41">
        <f>IF(MONTH(tbl_PV_Milestones[[#This Row],[Baseline Date]])&lt;7,YEAR(tbl_PV_Milestones[[#This Row],[Baseline Date]]),YEAR(tbl_PV_Milestones[[#This Row],[Baseline Date]])+1)</f>
        <v>1900</v>
      </c>
      <c r="W1742" s="41">
        <f>IF(MONTH(tbl_PV_Milestones[[#This Row],[Actual/Schedule Finish]])&lt;7,YEAR(tbl_PV_Milestones[[#This Row],[Actual/Schedule Finish]]),YEAR(tbl_PV_Milestones[[#This Row],[Actual/Schedule Finish]])+1)</f>
        <v>2024</v>
      </c>
      <c r="X1742" s="41" t="str">
        <f>IF(OR(tbl_PV_Milestones[[#This Row],[Project Status]]="Completed",tbl_PV_Milestones[[#This Row],[Project Status]]="Assumed Completed"),"Yes","No")</f>
        <v>Yes</v>
      </c>
      <c r="Y1742" s="41">
        <f>IF(tbl_PV_Milestones[[#This Row],[Baseline Date]]="",1,0)</f>
        <v>1</v>
      </c>
      <c r="Z1742" s="41">
        <f>IF(tbl_PV_Milestones[[#This Row],[Baseline Date]]&lt;PV_Meta!$B$7,1,0)</f>
        <v>1</v>
      </c>
      <c r="AA1742" s="41">
        <f>IF(tbl_PV_Milestones[[#This Row],[Complete]]="Yes",1,0)</f>
        <v>1</v>
      </c>
      <c r="AB1742" s="41">
        <f>IF(AND(tbl_PV_Milestones[[#This Row],[BL FY]]=2025,tbl_PV_Milestones[[#This Row],[Baseline Date]]&lt;PV_Meta!$B$7),1,0)</f>
        <v>0</v>
      </c>
      <c r="AC1742" s="41">
        <f>IF(AND(tbl_PV_Milestones[[#This Row],[Planned YTD]]=1,tbl_PV_Milestones[[#This Row],[Complete]]="Yes"),1,0)</f>
        <v>0</v>
      </c>
      <c r="AD1742" s="41">
        <f>IF(AND(tbl_PV_Milestones[[#This Row],[Actual/Schedule Finish]]&lt;PV_Meta!$B$7,tbl_PV_Milestones[[#This Row],[Complete]]="No",tbl_PV_Milestones[[#This Row],[Project Status]]&lt;&gt;"On Hold"),1,0)</f>
        <v>0</v>
      </c>
      <c r="AE1742" s="41">
        <f>IF(AND(tbl_PV_Milestones[[#This Row],[Actual/Schedule Finish]]&gt;tbl_PV_Milestones[[#This Row],[Baseline Date]],tbl_PV_Milestones[[#This Row],[Complete]]="No",tbl_PV_Milestones[[#This Row],[Project Status]]&lt;&gt;"On Hold",tbl_PV_Milestones[[#This Row],[Overdue]]=0,tbl_PV_Milestones[[#This Row],[To be Baselined]]&lt;&gt;1),1,0)</f>
        <v>0</v>
      </c>
      <c r="AF1742" s="41">
        <f>IF(AND(tbl_PV_Milestones[[#This Row],[BL FY]]=2025,tbl_PV_Milestones[[#This Row],[Finish FY]]&gt;2025),1,0)</f>
        <v>0</v>
      </c>
      <c r="AG1742" s="56" t="str">
        <f>_xlfn.XLOOKUP(tbl_PV_Milestones[[#This Row],[Work ID]],tbl_PV_Meta[Work ID '#],tbl_PV_Meta[Project Manager/Owner],,0)</f>
        <v>Project Manager 7</v>
      </c>
      <c r="AH1742" s="6"/>
    </row>
    <row r="1743" spans="4:34" x14ac:dyDescent="0.25">
      <c r="D1743" s="6" t="s">
        <v>806</v>
      </c>
      <c r="E1743" s="6" t="s">
        <v>52</v>
      </c>
      <c r="F1743" s="6" t="s">
        <v>1720</v>
      </c>
      <c r="G1743" s="6" t="s">
        <v>572</v>
      </c>
      <c r="H1743" s="6" t="s">
        <v>505</v>
      </c>
      <c r="I1743" s="6" t="s">
        <v>522</v>
      </c>
      <c r="J1743" s="6" t="s">
        <v>806</v>
      </c>
      <c r="K1743" s="6" t="s">
        <v>213</v>
      </c>
      <c r="L1743" s="6" t="s">
        <v>135</v>
      </c>
      <c r="M1743" s="43"/>
      <c r="N1743" s="44" t="s">
        <v>1979</v>
      </c>
      <c r="O1743" s="39">
        <v>45412.708333333299</v>
      </c>
      <c r="S1743" s="45" t="e">
        <f>_xlfn.CONCAT(#REF!,TRIM(tbl_PV_Milestones[[#This Row],[Milestone Description]]))</f>
        <v>#REF!</v>
      </c>
      <c r="T1743" s="84" t="str">
        <f>IF(COUNTIF(tbl_PV_Milestones[UID],tbl_PV_Milestones[[#This Row],[UID]])&gt;1,"Duplicate","")</f>
        <v>Duplicate</v>
      </c>
      <c r="U1743" s="42" t="str">
        <f>_xlfn.XLOOKUP(tbl_PV_Milestones[[#This Row],[Work ID]],tbl_PV_Meta[Work ID '#],tbl_PV_Meta[Sub-Portfolio])</f>
        <v>Sub-Portfolio 8</v>
      </c>
      <c r="V1743" s="41">
        <f>IF(MONTH(tbl_PV_Milestones[[#This Row],[Baseline Date]])&lt;7,YEAR(tbl_PV_Milestones[[#This Row],[Baseline Date]]),YEAR(tbl_PV_Milestones[[#This Row],[Baseline Date]])+1)</f>
        <v>1900</v>
      </c>
      <c r="W1743" s="41">
        <f>IF(MONTH(tbl_PV_Milestones[[#This Row],[Actual/Schedule Finish]])&lt;7,YEAR(tbl_PV_Milestones[[#This Row],[Actual/Schedule Finish]]),YEAR(tbl_PV_Milestones[[#This Row],[Actual/Schedule Finish]])+1)</f>
        <v>2024</v>
      </c>
      <c r="X1743" s="41" t="str">
        <f>IF(OR(tbl_PV_Milestones[[#This Row],[Project Status]]="Completed",tbl_PV_Milestones[[#This Row],[Project Status]]="Assumed Completed"),"Yes","No")</f>
        <v>Yes</v>
      </c>
      <c r="Y1743" s="41">
        <f>IF(tbl_PV_Milestones[[#This Row],[Baseline Date]]="",1,0)</f>
        <v>1</v>
      </c>
      <c r="Z1743" s="41">
        <f>IF(tbl_PV_Milestones[[#This Row],[Baseline Date]]&lt;PV_Meta!$B$7,1,0)</f>
        <v>1</v>
      </c>
      <c r="AA1743" s="41">
        <f>IF(tbl_PV_Milestones[[#This Row],[Complete]]="Yes",1,0)</f>
        <v>1</v>
      </c>
      <c r="AB1743" s="41">
        <f>IF(AND(tbl_PV_Milestones[[#This Row],[BL FY]]=2025,tbl_PV_Milestones[[#This Row],[Baseline Date]]&lt;PV_Meta!$B$7),1,0)</f>
        <v>0</v>
      </c>
      <c r="AC1743" s="41">
        <f>IF(AND(tbl_PV_Milestones[[#This Row],[Planned YTD]]=1,tbl_PV_Milestones[[#This Row],[Complete]]="Yes"),1,0)</f>
        <v>0</v>
      </c>
      <c r="AD1743" s="41">
        <f>IF(AND(tbl_PV_Milestones[[#This Row],[Actual/Schedule Finish]]&lt;PV_Meta!$B$7,tbl_PV_Milestones[[#This Row],[Complete]]="No",tbl_PV_Milestones[[#This Row],[Project Status]]&lt;&gt;"On Hold"),1,0)</f>
        <v>0</v>
      </c>
      <c r="AE1743" s="41">
        <f>IF(AND(tbl_PV_Milestones[[#This Row],[Actual/Schedule Finish]]&gt;tbl_PV_Milestones[[#This Row],[Baseline Date]],tbl_PV_Milestones[[#This Row],[Complete]]="No",tbl_PV_Milestones[[#This Row],[Project Status]]&lt;&gt;"On Hold",tbl_PV_Milestones[[#This Row],[Overdue]]=0,tbl_PV_Milestones[[#This Row],[To be Baselined]]&lt;&gt;1),1,0)</f>
        <v>0</v>
      </c>
      <c r="AF1743" s="41">
        <f>IF(AND(tbl_PV_Milestones[[#This Row],[BL FY]]=2025,tbl_PV_Milestones[[#This Row],[Finish FY]]&gt;2025),1,0)</f>
        <v>0</v>
      </c>
      <c r="AG1743" s="56" t="str">
        <f>_xlfn.XLOOKUP(tbl_PV_Milestones[[#This Row],[Work ID]],tbl_PV_Meta[Work ID '#],tbl_PV_Meta[Project Manager/Owner],,0)</f>
        <v>Project Manager 7</v>
      </c>
      <c r="AH1743" s="6"/>
    </row>
    <row r="1744" spans="4:34" x14ac:dyDescent="0.25">
      <c r="D1744" s="6" t="s">
        <v>806</v>
      </c>
      <c r="E1744" s="6" t="s">
        <v>52</v>
      </c>
      <c r="F1744" s="6" t="s">
        <v>1720</v>
      </c>
      <c r="G1744" s="6" t="s">
        <v>739</v>
      </c>
      <c r="H1744" s="6" t="s">
        <v>505</v>
      </c>
      <c r="I1744" s="6" t="s">
        <v>522</v>
      </c>
      <c r="J1744" s="6" t="s">
        <v>806</v>
      </c>
      <c r="K1744" s="6" t="s">
        <v>213</v>
      </c>
      <c r="L1744" s="6" t="s">
        <v>135</v>
      </c>
      <c r="M1744" s="43"/>
      <c r="N1744" s="44" t="s">
        <v>1979</v>
      </c>
      <c r="O1744" s="39">
        <v>45412.708333333299</v>
      </c>
      <c r="S1744" s="45" t="e">
        <f>_xlfn.CONCAT(#REF!,TRIM(tbl_PV_Milestones[[#This Row],[Milestone Description]]))</f>
        <v>#REF!</v>
      </c>
      <c r="T1744" s="84" t="str">
        <f>IF(COUNTIF(tbl_PV_Milestones[UID],tbl_PV_Milestones[[#This Row],[UID]])&gt;1,"Duplicate","")</f>
        <v>Duplicate</v>
      </c>
      <c r="U1744" s="42" t="str">
        <f>_xlfn.XLOOKUP(tbl_PV_Milestones[[#This Row],[Work ID]],tbl_PV_Meta[Work ID '#],tbl_PV_Meta[Sub-Portfolio])</f>
        <v>Sub-Portfolio 8</v>
      </c>
      <c r="V1744" s="41">
        <f>IF(MONTH(tbl_PV_Milestones[[#This Row],[Baseline Date]])&lt;7,YEAR(tbl_PV_Milestones[[#This Row],[Baseline Date]]),YEAR(tbl_PV_Milestones[[#This Row],[Baseline Date]])+1)</f>
        <v>1900</v>
      </c>
      <c r="W1744" s="41">
        <f>IF(MONTH(tbl_PV_Milestones[[#This Row],[Actual/Schedule Finish]])&lt;7,YEAR(tbl_PV_Milestones[[#This Row],[Actual/Schedule Finish]]),YEAR(tbl_PV_Milestones[[#This Row],[Actual/Schedule Finish]])+1)</f>
        <v>2024</v>
      </c>
      <c r="X1744" s="41" t="str">
        <f>IF(OR(tbl_PV_Milestones[[#This Row],[Project Status]]="Completed",tbl_PV_Milestones[[#This Row],[Project Status]]="Assumed Completed"),"Yes","No")</f>
        <v>Yes</v>
      </c>
      <c r="Y1744" s="41">
        <f>IF(tbl_PV_Milestones[[#This Row],[Baseline Date]]="",1,0)</f>
        <v>1</v>
      </c>
      <c r="Z1744" s="41">
        <f>IF(tbl_PV_Milestones[[#This Row],[Baseline Date]]&lt;PV_Meta!$B$7,1,0)</f>
        <v>1</v>
      </c>
      <c r="AA1744" s="41">
        <f>IF(tbl_PV_Milestones[[#This Row],[Complete]]="Yes",1,0)</f>
        <v>1</v>
      </c>
      <c r="AB1744" s="41">
        <f>IF(AND(tbl_PV_Milestones[[#This Row],[BL FY]]=2025,tbl_PV_Milestones[[#This Row],[Baseline Date]]&lt;PV_Meta!$B$7),1,0)</f>
        <v>0</v>
      </c>
      <c r="AC1744" s="41">
        <f>IF(AND(tbl_PV_Milestones[[#This Row],[Planned YTD]]=1,tbl_PV_Milestones[[#This Row],[Complete]]="Yes"),1,0)</f>
        <v>0</v>
      </c>
      <c r="AD1744" s="41">
        <f>IF(AND(tbl_PV_Milestones[[#This Row],[Actual/Schedule Finish]]&lt;PV_Meta!$B$7,tbl_PV_Milestones[[#This Row],[Complete]]="No",tbl_PV_Milestones[[#This Row],[Project Status]]&lt;&gt;"On Hold"),1,0)</f>
        <v>0</v>
      </c>
      <c r="AE1744" s="41">
        <f>IF(AND(tbl_PV_Milestones[[#This Row],[Actual/Schedule Finish]]&gt;tbl_PV_Milestones[[#This Row],[Baseline Date]],tbl_PV_Milestones[[#This Row],[Complete]]="No",tbl_PV_Milestones[[#This Row],[Project Status]]&lt;&gt;"On Hold",tbl_PV_Milestones[[#This Row],[Overdue]]=0,tbl_PV_Milestones[[#This Row],[To be Baselined]]&lt;&gt;1),1,0)</f>
        <v>0</v>
      </c>
      <c r="AF1744" s="41">
        <f>IF(AND(tbl_PV_Milestones[[#This Row],[BL FY]]=2025,tbl_PV_Milestones[[#This Row],[Finish FY]]&gt;2025),1,0)</f>
        <v>0</v>
      </c>
      <c r="AG1744" s="56" t="str">
        <f>_xlfn.XLOOKUP(tbl_PV_Milestones[[#This Row],[Work ID]],tbl_PV_Meta[Work ID '#],tbl_PV_Meta[Project Manager/Owner],,0)</f>
        <v>Project Manager 7</v>
      </c>
      <c r="AH1744" s="6"/>
    </row>
    <row r="1745" spans="4:34" x14ac:dyDescent="0.25">
      <c r="D1745" s="6" t="s">
        <v>806</v>
      </c>
      <c r="E1745" s="6" t="s">
        <v>52</v>
      </c>
      <c r="F1745" s="6" t="s">
        <v>1720</v>
      </c>
      <c r="G1745" s="6" t="s">
        <v>740</v>
      </c>
      <c r="H1745" s="6" t="s">
        <v>505</v>
      </c>
      <c r="I1745" s="6" t="s">
        <v>522</v>
      </c>
      <c r="J1745" s="6" t="s">
        <v>806</v>
      </c>
      <c r="K1745" s="6" t="s">
        <v>213</v>
      </c>
      <c r="L1745" s="6" t="s">
        <v>135</v>
      </c>
      <c r="M1745" s="43"/>
      <c r="N1745" s="44" t="s">
        <v>1979</v>
      </c>
      <c r="O1745" s="39">
        <v>45412.708333333299</v>
      </c>
      <c r="S1745" s="45" t="e">
        <f>_xlfn.CONCAT(#REF!,TRIM(tbl_PV_Milestones[[#This Row],[Milestone Description]]))</f>
        <v>#REF!</v>
      </c>
      <c r="T1745" s="84" t="str">
        <f>IF(COUNTIF(tbl_PV_Milestones[UID],tbl_PV_Milestones[[#This Row],[UID]])&gt;1,"Duplicate","")</f>
        <v>Duplicate</v>
      </c>
      <c r="U1745" s="42" t="str">
        <f>_xlfn.XLOOKUP(tbl_PV_Milestones[[#This Row],[Work ID]],tbl_PV_Meta[Work ID '#],tbl_PV_Meta[Sub-Portfolio])</f>
        <v>Sub-Portfolio 8</v>
      </c>
      <c r="V1745" s="41">
        <f>IF(MONTH(tbl_PV_Milestones[[#This Row],[Baseline Date]])&lt;7,YEAR(tbl_PV_Milestones[[#This Row],[Baseline Date]]),YEAR(tbl_PV_Milestones[[#This Row],[Baseline Date]])+1)</f>
        <v>1900</v>
      </c>
      <c r="W1745" s="41">
        <f>IF(MONTH(tbl_PV_Milestones[[#This Row],[Actual/Schedule Finish]])&lt;7,YEAR(tbl_PV_Milestones[[#This Row],[Actual/Schedule Finish]]),YEAR(tbl_PV_Milestones[[#This Row],[Actual/Schedule Finish]])+1)</f>
        <v>2024</v>
      </c>
      <c r="X1745" s="41" t="str">
        <f>IF(OR(tbl_PV_Milestones[[#This Row],[Project Status]]="Completed",tbl_PV_Milestones[[#This Row],[Project Status]]="Assumed Completed"),"Yes","No")</f>
        <v>Yes</v>
      </c>
      <c r="Y1745" s="41">
        <f>IF(tbl_PV_Milestones[[#This Row],[Baseline Date]]="",1,0)</f>
        <v>1</v>
      </c>
      <c r="Z1745" s="41">
        <f>IF(tbl_PV_Milestones[[#This Row],[Baseline Date]]&lt;PV_Meta!$B$7,1,0)</f>
        <v>1</v>
      </c>
      <c r="AA1745" s="41">
        <f>IF(tbl_PV_Milestones[[#This Row],[Complete]]="Yes",1,0)</f>
        <v>1</v>
      </c>
      <c r="AB1745" s="41">
        <f>IF(AND(tbl_PV_Milestones[[#This Row],[BL FY]]=2025,tbl_PV_Milestones[[#This Row],[Baseline Date]]&lt;PV_Meta!$B$7),1,0)</f>
        <v>0</v>
      </c>
      <c r="AC1745" s="41">
        <f>IF(AND(tbl_PV_Milestones[[#This Row],[Planned YTD]]=1,tbl_PV_Milestones[[#This Row],[Complete]]="Yes"),1,0)</f>
        <v>0</v>
      </c>
      <c r="AD1745" s="41">
        <f>IF(AND(tbl_PV_Milestones[[#This Row],[Actual/Schedule Finish]]&lt;PV_Meta!$B$7,tbl_PV_Milestones[[#This Row],[Complete]]="No",tbl_PV_Milestones[[#This Row],[Project Status]]&lt;&gt;"On Hold"),1,0)</f>
        <v>0</v>
      </c>
      <c r="AE1745" s="41">
        <f>IF(AND(tbl_PV_Milestones[[#This Row],[Actual/Schedule Finish]]&gt;tbl_PV_Milestones[[#This Row],[Baseline Date]],tbl_PV_Milestones[[#This Row],[Complete]]="No",tbl_PV_Milestones[[#This Row],[Project Status]]&lt;&gt;"On Hold",tbl_PV_Milestones[[#This Row],[Overdue]]=0,tbl_PV_Milestones[[#This Row],[To be Baselined]]&lt;&gt;1),1,0)</f>
        <v>0</v>
      </c>
      <c r="AF1745" s="41">
        <f>IF(AND(tbl_PV_Milestones[[#This Row],[BL FY]]=2025,tbl_PV_Milestones[[#This Row],[Finish FY]]&gt;2025),1,0)</f>
        <v>0</v>
      </c>
      <c r="AG1745" s="56" t="str">
        <f>_xlfn.XLOOKUP(tbl_PV_Milestones[[#This Row],[Work ID]],tbl_PV_Meta[Work ID '#],tbl_PV_Meta[Project Manager/Owner],,0)</f>
        <v>Project Manager 7</v>
      </c>
      <c r="AH1745" s="6"/>
    </row>
    <row r="1746" spans="4:34" x14ac:dyDescent="0.25">
      <c r="D1746" s="6" t="s">
        <v>806</v>
      </c>
      <c r="E1746" s="6" t="s">
        <v>52</v>
      </c>
      <c r="F1746" s="6" t="s">
        <v>1720</v>
      </c>
      <c r="G1746" s="6" t="s">
        <v>741</v>
      </c>
      <c r="H1746" s="6" t="s">
        <v>505</v>
      </c>
      <c r="I1746" s="6" t="s">
        <v>522</v>
      </c>
      <c r="J1746" s="6" t="s">
        <v>806</v>
      </c>
      <c r="K1746" s="6" t="s">
        <v>213</v>
      </c>
      <c r="L1746" s="6" t="s">
        <v>135</v>
      </c>
      <c r="M1746" s="43"/>
      <c r="N1746" s="44" t="s">
        <v>1979</v>
      </c>
      <c r="O1746" s="39">
        <v>45412.708333333299</v>
      </c>
      <c r="S1746" s="45" t="e">
        <f>_xlfn.CONCAT(#REF!,TRIM(tbl_PV_Milestones[[#This Row],[Milestone Description]]))</f>
        <v>#REF!</v>
      </c>
      <c r="T1746" s="84" t="str">
        <f>IF(COUNTIF(tbl_PV_Milestones[UID],tbl_PV_Milestones[[#This Row],[UID]])&gt;1,"Duplicate","")</f>
        <v>Duplicate</v>
      </c>
      <c r="U1746" s="42" t="str">
        <f>_xlfn.XLOOKUP(tbl_PV_Milestones[[#This Row],[Work ID]],tbl_PV_Meta[Work ID '#],tbl_PV_Meta[Sub-Portfolio])</f>
        <v>Sub-Portfolio 8</v>
      </c>
      <c r="V1746" s="41">
        <f>IF(MONTH(tbl_PV_Milestones[[#This Row],[Baseline Date]])&lt;7,YEAR(tbl_PV_Milestones[[#This Row],[Baseline Date]]),YEAR(tbl_PV_Milestones[[#This Row],[Baseline Date]])+1)</f>
        <v>1900</v>
      </c>
      <c r="W1746" s="41">
        <f>IF(MONTH(tbl_PV_Milestones[[#This Row],[Actual/Schedule Finish]])&lt;7,YEAR(tbl_PV_Milestones[[#This Row],[Actual/Schedule Finish]]),YEAR(tbl_PV_Milestones[[#This Row],[Actual/Schedule Finish]])+1)</f>
        <v>2024</v>
      </c>
      <c r="X1746" s="41" t="str">
        <f>IF(OR(tbl_PV_Milestones[[#This Row],[Project Status]]="Completed",tbl_PV_Milestones[[#This Row],[Project Status]]="Assumed Completed"),"Yes","No")</f>
        <v>Yes</v>
      </c>
      <c r="Y1746" s="41">
        <f>IF(tbl_PV_Milestones[[#This Row],[Baseline Date]]="",1,0)</f>
        <v>1</v>
      </c>
      <c r="Z1746" s="41">
        <f>IF(tbl_PV_Milestones[[#This Row],[Baseline Date]]&lt;PV_Meta!$B$7,1,0)</f>
        <v>1</v>
      </c>
      <c r="AA1746" s="41">
        <f>IF(tbl_PV_Milestones[[#This Row],[Complete]]="Yes",1,0)</f>
        <v>1</v>
      </c>
      <c r="AB1746" s="41">
        <f>IF(AND(tbl_PV_Milestones[[#This Row],[BL FY]]=2025,tbl_PV_Milestones[[#This Row],[Baseline Date]]&lt;PV_Meta!$B$7),1,0)</f>
        <v>0</v>
      </c>
      <c r="AC1746" s="41">
        <f>IF(AND(tbl_PV_Milestones[[#This Row],[Planned YTD]]=1,tbl_PV_Milestones[[#This Row],[Complete]]="Yes"),1,0)</f>
        <v>0</v>
      </c>
      <c r="AD1746" s="41">
        <f>IF(AND(tbl_PV_Milestones[[#This Row],[Actual/Schedule Finish]]&lt;PV_Meta!$B$7,tbl_PV_Milestones[[#This Row],[Complete]]="No",tbl_PV_Milestones[[#This Row],[Project Status]]&lt;&gt;"On Hold"),1,0)</f>
        <v>0</v>
      </c>
      <c r="AE1746" s="41">
        <f>IF(AND(tbl_PV_Milestones[[#This Row],[Actual/Schedule Finish]]&gt;tbl_PV_Milestones[[#This Row],[Baseline Date]],tbl_PV_Milestones[[#This Row],[Complete]]="No",tbl_PV_Milestones[[#This Row],[Project Status]]&lt;&gt;"On Hold",tbl_PV_Milestones[[#This Row],[Overdue]]=0,tbl_PV_Milestones[[#This Row],[To be Baselined]]&lt;&gt;1),1,0)</f>
        <v>0</v>
      </c>
      <c r="AF1746" s="41">
        <f>IF(AND(tbl_PV_Milestones[[#This Row],[BL FY]]=2025,tbl_PV_Milestones[[#This Row],[Finish FY]]&gt;2025),1,0)</f>
        <v>0</v>
      </c>
      <c r="AG1746" s="56" t="str">
        <f>_xlfn.XLOOKUP(tbl_PV_Milestones[[#This Row],[Work ID]],tbl_PV_Meta[Work ID '#],tbl_PV_Meta[Project Manager/Owner],,0)</f>
        <v>Project Manager 7</v>
      </c>
      <c r="AH1746" s="6"/>
    </row>
    <row r="1747" spans="4:34" x14ac:dyDescent="0.25">
      <c r="D1747" s="6" t="s">
        <v>806</v>
      </c>
      <c r="E1747" s="6" t="s">
        <v>52</v>
      </c>
      <c r="F1747" s="6" t="s">
        <v>1720</v>
      </c>
      <c r="G1747" s="6" t="s">
        <v>742</v>
      </c>
      <c r="H1747" s="6" t="s">
        <v>505</v>
      </c>
      <c r="I1747" s="6" t="s">
        <v>522</v>
      </c>
      <c r="J1747" s="6" t="s">
        <v>806</v>
      </c>
      <c r="K1747" s="6" t="s">
        <v>213</v>
      </c>
      <c r="L1747" s="6" t="s">
        <v>135</v>
      </c>
      <c r="M1747" s="43"/>
      <c r="N1747" s="44" t="s">
        <v>1979</v>
      </c>
      <c r="O1747" s="39">
        <v>45412.708333333299</v>
      </c>
      <c r="S1747" s="45" t="e">
        <f>_xlfn.CONCAT(#REF!,TRIM(tbl_PV_Milestones[[#This Row],[Milestone Description]]))</f>
        <v>#REF!</v>
      </c>
      <c r="T1747" s="84" t="str">
        <f>IF(COUNTIF(tbl_PV_Milestones[UID],tbl_PV_Milestones[[#This Row],[UID]])&gt;1,"Duplicate","")</f>
        <v>Duplicate</v>
      </c>
      <c r="U1747" s="42" t="str">
        <f>_xlfn.XLOOKUP(tbl_PV_Milestones[[#This Row],[Work ID]],tbl_PV_Meta[Work ID '#],tbl_PV_Meta[Sub-Portfolio])</f>
        <v>Sub-Portfolio 8</v>
      </c>
      <c r="V1747" s="41">
        <f>IF(MONTH(tbl_PV_Milestones[[#This Row],[Baseline Date]])&lt;7,YEAR(tbl_PV_Milestones[[#This Row],[Baseline Date]]),YEAR(tbl_PV_Milestones[[#This Row],[Baseline Date]])+1)</f>
        <v>1900</v>
      </c>
      <c r="W1747" s="41">
        <f>IF(MONTH(tbl_PV_Milestones[[#This Row],[Actual/Schedule Finish]])&lt;7,YEAR(tbl_PV_Milestones[[#This Row],[Actual/Schedule Finish]]),YEAR(tbl_PV_Milestones[[#This Row],[Actual/Schedule Finish]])+1)</f>
        <v>2024</v>
      </c>
      <c r="X1747" s="41" t="str">
        <f>IF(OR(tbl_PV_Milestones[[#This Row],[Project Status]]="Completed",tbl_PV_Milestones[[#This Row],[Project Status]]="Assumed Completed"),"Yes","No")</f>
        <v>Yes</v>
      </c>
      <c r="Y1747" s="41">
        <f>IF(tbl_PV_Milestones[[#This Row],[Baseline Date]]="",1,0)</f>
        <v>1</v>
      </c>
      <c r="Z1747" s="41">
        <f>IF(tbl_PV_Milestones[[#This Row],[Baseline Date]]&lt;PV_Meta!$B$7,1,0)</f>
        <v>1</v>
      </c>
      <c r="AA1747" s="41">
        <f>IF(tbl_PV_Milestones[[#This Row],[Complete]]="Yes",1,0)</f>
        <v>1</v>
      </c>
      <c r="AB1747" s="41">
        <f>IF(AND(tbl_PV_Milestones[[#This Row],[BL FY]]=2025,tbl_PV_Milestones[[#This Row],[Baseline Date]]&lt;PV_Meta!$B$7),1,0)</f>
        <v>0</v>
      </c>
      <c r="AC1747" s="41">
        <f>IF(AND(tbl_PV_Milestones[[#This Row],[Planned YTD]]=1,tbl_PV_Milestones[[#This Row],[Complete]]="Yes"),1,0)</f>
        <v>0</v>
      </c>
      <c r="AD1747" s="41">
        <f>IF(AND(tbl_PV_Milestones[[#This Row],[Actual/Schedule Finish]]&lt;PV_Meta!$B$7,tbl_PV_Milestones[[#This Row],[Complete]]="No",tbl_PV_Milestones[[#This Row],[Project Status]]&lt;&gt;"On Hold"),1,0)</f>
        <v>0</v>
      </c>
      <c r="AE1747" s="41">
        <f>IF(AND(tbl_PV_Milestones[[#This Row],[Actual/Schedule Finish]]&gt;tbl_PV_Milestones[[#This Row],[Baseline Date]],tbl_PV_Milestones[[#This Row],[Complete]]="No",tbl_PV_Milestones[[#This Row],[Project Status]]&lt;&gt;"On Hold",tbl_PV_Milestones[[#This Row],[Overdue]]=0,tbl_PV_Milestones[[#This Row],[To be Baselined]]&lt;&gt;1),1,0)</f>
        <v>0</v>
      </c>
      <c r="AF1747" s="41">
        <f>IF(AND(tbl_PV_Milestones[[#This Row],[BL FY]]=2025,tbl_PV_Milestones[[#This Row],[Finish FY]]&gt;2025),1,0)</f>
        <v>0</v>
      </c>
      <c r="AG1747" s="56" t="str">
        <f>_xlfn.XLOOKUP(tbl_PV_Milestones[[#This Row],[Work ID]],tbl_PV_Meta[Work ID '#],tbl_PV_Meta[Project Manager/Owner],,0)</f>
        <v>Project Manager 7</v>
      </c>
      <c r="AH1747" s="6"/>
    </row>
    <row r="1748" spans="4:34" x14ac:dyDescent="0.25">
      <c r="D1748" s="6" t="s">
        <v>806</v>
      </c>
      <c r="E1748" s="6" t="s">
        <v>52</v>
      </c>
      <c r="F1748" s="6" t="s">
        <v>1720</v>
      </c>
      <c r="G1748" s="6" t="s">
        <v>743</v>
      </c>
      <c r="H1748" s="6" t="s">
        <v>505</v>
      </c>
      <c r="I1748" s="6" t="s">
        <v>522</v>
      </c>
      <c r="J1748" s="6" t="s">
        <v>806</v>
      </c>
      <c r="K1748" s="6" t="s">
        <v>213</v>
      </c>
      <c r="L1748" s="6" t="s">
        <v>135</v>
      </c>
      <c r="M1748" s="43"/>
      <c r="N1748" s="44" t="s">
        <v>1979</v>
      </c>
      <c r="O1748" s="39">
        <v>45412.708333333299</v>
      </c>
      <c r="S1748" s="45" t="e">
        <f>_xlfn.CONCAT(#REF!,TRIM(tbl_PV_Milestones[[#This Row],[Milestone Description]]))</f>
        <v>#REF!</v>
      </c>
      <c r="T1748" s="84" t="str">
        <f>IF(COUNTIF(tbl_PV_Milestones[UID],tbl_PV_Milestones[[#This Row],[UID]])&gt;1,"Duplicate","")</f>
        <v>Duplicate</v>
      </c>
      <c r="U1748" s="42" t="str">
        <f>_xlfn.XLOOKUP(tbl_PV_Milestones[[#This Row],[Work ID]],tbl_PV_Meta[Work ID '#],tbl_PV_Meta[Sub-Portfolio])</f>
        <v>Sub-Portfolio 8</v>
      </c>
      <c r="V1748" s="41">
        <f>IF(MONTH(tbl_PV_Milestones[[#This Row],[Baseline Date]])&lt;7,YEAR(tbl_PV_Milestones[[#This Row],[Baseline Date]]),YEAR(tbl_PV_Milestones[[#This Row],[Baseline Date]])+1)</f>
        <v>1900</v>
      </c>
      <c r="W1748" s="41">
        <f>IF(MONTH(tbl_PV_Milestones[[#This Row],[Actual/Schedule Finish]])&lt;7,YEAR(tbl_PV_Milestones[[#This Row],[Actual/Schedule Finish]]),YEAR(tbl_PV_Milestones[[#This Row],[Actual/Schedule Finish]])+1)</f>
        <v>2024</v>
      </c>
      <c r="X1748" s="41" t="str">
        <f>IF(OR(tbl_PV_Milestones[[#This Row],[Project Status]]="Completed",tbl_PV_Milestones[[#This Row],[Project Status]]="Assumed Completed"),"Yes","No")</f>
        <v>Yes</v>
      </c>
      <c r="Y1748" s="41">
        <f>IF(tbl_PV_Milestones[[#This Row],[Baseline Date]]="",1,0)</f>
        <v>1</v>
      </c>
      <c r="Z1748" s="41">
        <f>IF(tbl_PV_Milestones[[#This Row],[Baseline Date]]&lt;PV_Meta!$B$7,1,0)</f>
        <v>1</v>
      </c>
      <c r="AA1748" s="41">
        <f>IF(tbl_PV_Milestones[[#This Row],[Complete]]="Yes",1,0)</f>
        <v>1</v>
      </c>
      <c r="AB1748" s="41">
        <f>IF(AND(tbl_PV_Milestones[[#This Row],[BL FY]]=2025,tbl_PV_Milestones[[#This Row],[Baseline Date]]&lt;PV_Meta!$B$7),1,0)</f>
        <v>0</v>
      </c>
      <c r="AC1748" s="41">
        <f>IF(AND(tbl_PV_Milestones[[#This Row],[Planned YTD]]=1,tbl_PV_Milestones[[#This Row],[Complete]]="Yes"),1,0)</f>
        <v>0</v>
      </c>
      <c r="AD1748" s="41">
        <f>IF(AND(tbl_PV_Milestones[[#This Row],[Actual/Schedule Finish]]&lt;PV_Meta!$B$7,tbl_PV_Milestones[[#This Row],[Complete]]="No",tbl_PV_Milestones[[#This Row],[Project Status]]&lt;&gt;"On Hold"),1,0)</f>
        <v>0</v>
      </c>
      <c r="AE1748" s="41">
        <f>IF(AND(tbl_PV_Milestones[[#This Row],[Actual/Schedule Finish]]&gt;tbl_PV_Milestones[[#This Row],[Baseline Date]],tbl_PV_Milestones[[#This Row],[Complete]]="No",tbl_PV_Milestones[[#This Row],[Project Status]]&lt;&gt;"On Hold",tbl_PV_Milestones[[#This Row],[Overdue]]=0,tbl_PV_Milestones[[#This Row],[To be Baselined]]&lt;&gt;1),1,0)</f>
        <v>0</v>
      </c>
      <c r="AF1748" s="41">
        <f>IF(AND(tbl_PV_Milestones[[#This Row],[BL FY]]=2025,tbl_PV_Milestones[[#This Row],[Finish FY]]&gt;2025),1,0)</f>
        <v>0</v>
      </c>
      <c r="AG1748" s="56" t="str">
        <f>_xlfn.XLOOKUP(tbl_PV_Milestones[[#This Row],[Work ID]],tbl_PV_Meta[Work ID '#],tbl_PV_Meta[Project Manager/Owner],,0)</f>
        <v>Project Manager 7</v>
      </c>
      <c r="AH1748" s="6"/>
    </row>
    <row r="1749" spans="4:34" x14ac:dyDescent="0.25">
      <c r="D1749" s="6" t="s">
        <v>806</v>
      </c>
      <c r="E1749" s="6" t="s">
        <v>52</v>
      </c>
      <c r="F1749" s="6" t="s">
        <v>1720</v>
      </c>
      <c r="G1749" s="6" t="s">
        <v>703</v>
      </c>
      <c r="H1749" s="6" t="s">
        <v>505</v>
      </c>
      <c r="I1749" s="6" t="s">
        <v>522</v>
      </c>
      <c r="J1749" s="6" t="s">
        <v>806</v>
      </c>
      <c r="K1749" s="6" t="s">
        <v>213</v>
      </c>
      <c r="L1749" s="6" t="s">
        <v>135</v>
      </c>
      <c r="M1749" s="43"/>
      <c r="N1749" s="44" t="s">
        <v>1979</v>
      </c>
      <c r="O1749" s="39">
        <v>45412.708333333299</v>
      </c>
      <c r="S1749" s="45" t="e">
        <f>_xlfn.CONCAT(#REF!,TRIM(tbl_PV_Milestones[[#This Row],[Milestone Description]]))</f>
        <v>#REF!</v>
      </c>
      <c r="T1749" s="84" t="str">
        <f>IF(COUNTIF(tbl_PV_Milestones[UID],tbl_PV_Milestones[[#This Row],[UID]])&gt;1,"Duplicate","")</f>
        <v>Duplicate</v>
      </c>
      <c r="U1749" s="42" t="str">
        <f>_xlfn.XLOOKUP(tbl_PV_Milestones[[#This Row],[Work ID]],tbl_PV_Meta[Work ID '#],tbl_PV_Meta[Sub-Portfolio])</f>
        <v>Sub-Portfolio 8</v>
      </c>
      <c r="V1749" s="41">
        <f>IF(MONTH(tbl_PV_Milestones[[#This Row],[Baseline Date]])&lt;7,YEAR(tbl_PV_Milestones[[#This Row],[Baseline Date]]),YEAR(tbl_PV_Milestones[[#This Row],[Baseline Date]])+1)</f>
        <v>1900</v>
      </c>
      <c r="W1749" s="41">
        <f>IF(MONTH(tbl_PV_Milestones[[#This Row],[Actual/Schedule Finish]])&lt;7,YEAR(tbl_PV_Milestones[[#This Row],[Actual/Schedule Finish]]),YEAR(tbl_PV_Milestones[[#This Row],[Actual/Schedule Finish]])+1)</f>
        <v>2024</v>
      </c>
      <c r="X1749" s="41" t="str">
        <f>IF(OR(tbl_PV_Milestones[[#This Row],[Project Status]]="Completed",tbl_PV_Milestones[[#This Row],[Project Status]]="Assumed Completed"),"Yes","No")</f>
        <v>Yes</v>
      </c>
      <c r="Y1749" s="41">
        <f>IF(tbl_PV_Milestones[[#This Row],[Baseline Date]]="",1,0)</f>
        <v>1</v>
      </c>
      <c r="Z1749" s="41">
        <f>IF(tbl_PV_Milestones[[#This Row],[Baseline Date]]&lt;PV_Meta!$B$7,1,0)</f>
        <v>1</v>
      </c>
      <c r="AA1749" s="41">
        <f>IF(tbl_PV_Milestones[[#This Row],[Complete]]="Yes",1,0)</f>
        <v>1</v>
      </c>
      <c r="AB1749" s="41">
        <f>IF(AND(tbl_PV_Milestones[[#This Row],[BL FY]]=2025,tbl_PV_Milestones[[#This Row],[Baseline Date]]&lt;PV_Meta!$B$7),1,0)</f>
        <v>0</v>
      </c>
      <c r="AC1749" s="41">
        <f>IF(AND(tbl_PV_Milestones[[#This Row],[Planned YTD]]=1,tbl_PV_Milestones[[#This Row],[Complete]]="Yes"),1,0)</f>
        <v>0</v>
      </c>
      <c r="AD1749" s="41">
        <f>IF(AND(tbl_PV_Milestones[[#This Row],[Actual/Schedule Finish]]&lt;PV_Meta!$B$7,tbl_PV_Milestones[[#This Row],[Complete]]="No",tbl_PV_Milestones[[#This Row],[Project Status]]&lt;&gt;"On Hold"),1,0)</f>
        <v>0</v>
      </c>
      <c r="AE1749" s="41">
        <f>IF(AND(tbl_PV_Milestones[[#This Row],[Actual/Schedule Finish]]&gt;tbl_PV_Milestones[[#This Row],[Baseline Date]],tbl_PV_Milestones[[#This Row],[Complete]]="No",tbl_PV_Milestones[[#This Row],[Project Status]]&lt;&gt;"On Hold",tbl_PV_Milestones[[#This Row],[Overdue]]=0,tbl_PV_Milestones[[#This Row],[To be Baselined]]&lt;&gt;1),1,0)</f>
        <v>0</v>
      </c>
      <c r="AF1749" s="41">
        <f>IF(AND(tbl_PV_Milestones[[#This Row],[BL FY]]=2025,tbl_PV_Milestones[[#This Row],[Finish FY]]&gt;2025),1,0)</f>
        <v>0</v>
      </c>
      <c r="AG1749" s="56" t="str">
        <f>_xlfn.XLOOKUP(tbl_PV_Milestones[[#This Row],[Work ID]],tbl_PV_Meta[Work ID '#],tbl_PV_Meta[Project Manager/Owner],,0)</f>
        <v>Project Manager 7</v>
      </c>
      <c r="AH1749" s="6"/>
    </row>
    <row r="1750" spans="4:34" x14ac:dyDescent="0.25">
      <c r="D1750" s="6" t="s">
        <v>806</v>
      </c>
      <c r="E1750" s="6" t="s">
        <v>52</v>
      </c>
      <c r="F1750" s="6" t="s">
        <v>1720</v>
      </c>
      <c r="G1750" s="6" t="s">
        <v>595</v>
      </c>
      <c r="H1750" s="6" t="s">
        <v>505</v>
      </c>
      <c r="I1750" s="6" t="s">
        <v>522</v>
      </c>
      <c r="J1750" s="6" t="s">
        <v>806</v>
      </c>
      <c r="K1750" s="6" t="s">
        <v>213</v>
      </c>
      <c r="L1750" s="6" t="s">
        <v>135</v>
      </c>
      <c r="M1750" s="43"/>
      <c r="N1750" s="44" t="s">
        <v>1979</v>
      </c>
      <c r="O1750" s="39">
        <v>45412.708333333299</v>
      </c>
      <c r="S1750" s="45" t="e">
        <f>_xlfn.CONCAT(#REF!,TRIM(tbl_PV_Milestones[[#This Row],[Milestone Description]]))</f>
        <v>#REF!</v>
      </c>
      <c r="T1750" s="84" t="str">
        <f>IF(COUNTIF(tbl_PV_Milestones[UID],tbl_PV_Milestones[[#This Row],[UID]])&gt;1,"Duplicate","")</f>
        <v>Duplicate</v>
      </c>
      <c r="U1750" s="42" t="str">
        <f>_xlfn.XLOOKUP(tbl_PV_Milestones[[#This Row],[Work ID]],tbl_PV_Meta[Work ID '#],tbl_PV_Meta[Sub-Portfolio])</f>
        <v>Sub-Portfolio 8</v>
      </c>
      <c r="V1750" s="41">
        <f>IF(MONTH(tbl_PV_Milestones[[#This Row],[Baseline Date]])&lt;7,YEAR(tbl_PV_Milestones[[#This Row],[Baseline Date]]),YEAR(tbl_PV_Milestones[[#This Row],[Baseline Date]])+1)</f>
        <v>1900</v>
      </c>
      <c r="W1750" s="41">
        <f>IF(MONTH(tbl_PV_Milestones[[#This Row],[Actual/Schedule Finish]])&lt;7,YEAR(tbl_PV_Milestones[[#This Row],[Actual/Schedule Finish]]),YEAR(tbl_PV_Milestones[[#This Row],[Actual/Schedule Finish]])+1)</f>
        <v>2024</v>
      </c>
      <c r="X1750" s="41" t="str">
        <f>IF(OR(tbl_PV_Milestones[[#This Row],[Project Status]]="Completed",tbl_PV_Milestones[[#This Row],[Project Status]]="Assumed Completed"),"Yes","No")</f>
        <v>Yes</v>
      </c>
      <c r="Y1750" s="41">
        <f>IF(tbl_PV_Milestones[[#This Row],[Baseline Date]]="",1,0)</f>
        <v>1</v>
      </c>
      <c r="Z1750" s="41">
        <f>IF(tbl_PV_Milestones[[#This Row],[Baseline Date]]&lt;PV_Meta!$B$7,1,0)</f>
        <v>1</v>
      </c>
      <c r="AA1750" s="41">
        <f>IF(tbl_PV_Milestones[[#This Row],[Complete]]="Yes",1,0)</f>
        <v>1</v>
      </c>
      <c r="AB1750" s="41">
        <f>IF(AND(tbl_PV_Milestones[[#This Row],[BL FY]]=2025,tbl_PV_Milestones[[#This Row],[Baseline Date]]&lt;PV_Meta!$B$7),1,0)</f>
        <v>0</v>
      </c>
      <c r="AC1750" s="41">
        <f>IF(AND(tbl_PV_Milestones[[#This Row],[Planned YTD]]=1,tbl_PV_Milestones[[#This Row],[Complete]]="Yes"),1,0)</f>
        <v>0</v>
      </c>
      <c r="AD1750" s="41">
        <f>IF(AND(tbl_PV_Milestones[[#This Row],[Actual/Schedule Finish]]&lt;PV_Meta!$B$7,tbl_PV_Milestones[[#This Row],[Complete]]="No",tbl_PV_Milestones[[#This Row],[Project Status]]&lt;&gt;"On Hold"),1,0)</f>
        <v>0</v>
      </c>
      <c r="AE1750" s="41">
        <f>IF(AND(tbl_PV_Milestones[[#This Row],[Actual/Schedule Finish]]&gt;tbl_PV_Milestones[[#This Row],[Baseline Date]],tbl_PV_Milestones[[#This Row],[Complete]]="No",tbl_PV_Milestones[[#This Row],[Project Status]]&lt;&gt;"On Hold",tbl_PV_Milestones[[#This Row],[Overdue]]=0,tbl_PV_Milestones[[#This Row],[To be Baselined]]&lt;&gt;1),1,0)</f>
        <v>0</v>
      </c>
      <c r="AF1750" s="41">
        <f>IF(AND(tbl_PV_Milestones[[#This Row],[BL FY]]=2025,tbl_PV_Milestones[[#This Row],[Finish FY]]&gt;2025),1,0)</f>
        <v>0</v>
      </c>
      <c r="AG1750" s="56" t="str">
        <f>_xlfn.XLOOKUP(tbl_PV_Milestones[[#This Row],[Work ID]],tbl_PV_Meta[Work ID '#],tbl_PV_Meta[Project Manager/Owner],,0)</f>
        <v>Project Manager 7</v>
      </c>
      <c r="AH1750" s="6"/>
    </row>
    <row r="1751" spans="4:34" x14ac:dyDescent="0.25">
      <c r="D1751" s="6" t="s">
        <v>806</v>
      </c>
      <c r="E1751" s="6" t="s">
        <v>52</v>
      </c>
      <c r="F1751" s="6" t="s">
        <v>1720</v>
      </c>
      <c r="G1751" s="6" t="s">
        <v>569</v>
      </c>
      <c r="H1751" s="6" t="s">
        <v>505</v>
      </c>
      <c r="I1751" s="6" t="s">
        <v>522</v>
      </c>
      <c r="J1751" s="6" t="s">
        <v>806</v>
      </c>
      <c r="K1751" s="6" t="s">
        <v>213</v>
      </c>
      <c r="L1751" s="6" t="s">
        <v>135</v>
      </c>
      <c r="M1751" s="43"/>
      <c r="N1751" s="44" t="s">
        <v>1979</v>
      </c>
      <c r="O1751" s="39">
        <v>45412.708333333299</v>
      </c>
      <c r="S1751" s="45" t="e">
        <f>_xlfn.CONCAT(#REF!,TRIM(tbl_PV_Milestones[[#This Row],[Milestone Description]]))</f>
        <v>#REF!</v>
      </c>
      <c r="T1751" s="84" t="str">
        <f>IF(COUNTIF(tbl_PV_Milestones[UID],tbl_PV_Milestones[[#This Row],[UID]])&gt;1,"Duplicate","")</f>
        <v>Duplicate</v>
      </c>
      <c r="U1751" s="42" t="str">
        <f>_xlfn.XLOOKUP(tbl_PV_Milestones[[#This Row],[Work ID]],tbl_PV_Meta[Work ID '#],tbl_PV_Meta[Sub-Portfolio])</f>
        <v>Sub-Portfolio 8</v>
      </c>
      <c r="V1751" s="41">
        <f>IF(MONTH(tbl_PV_Milestones[[#This Row],[Baseline Date]])&lt;7,YEAR(tbl_PV_Milestones[[#This Row],[Baseline Date]]),YEAR(tbl_PV_Milestones[[#This Row],[Baseline Date]])+1)</f>
        <v>1900</v>
      </c>
      <c r="W1751" s="41">
        <f>IF(MONTH(tbl_PV_Milestones[[#This Row],[Actual/Schedule Finish]])&lt;7,YEAR(tbl_PV_Milestones[[#This Row],[Actual/Schedule Finish]]),YEAR(tbl_PV_Milestones[[#This Row],[Actual/Schedule Finish]])+1)</f>
        <v>2024</v>
      </c>
      <c r="X1751" s="41" t="str">
        <f>IF(OR(tbl_PV_Milestones[[#This Row],[Project Status]]="Completed",tbl_PV_Milestones[[#This Row],[Project Status]]="Assumed Completed"),"Yes","No")</f>
        <v>Yes</v>
      </c>
      <c r="Y1751" s="41">
        <f>IF(tbl_PV_Milestones[[#This Row],[Baseline Date]]="",1,0)</f>
        <v>1</v>
      </c>
      <c r="Z1751" s="41">
        <f>IF(tbl_PV_Milestones[[#This Row],[Baseline Date]]&lt;PV_Meta!$B$7,1,0)</f>
        <v>1</v>
      </c>
      <c r="AA1751" s="41">
        <f>IF(tbl_PV_Milestones[[#This Row],[Complete]]="Yes",1,0)</f>
        <v>1</v>
      </c>
      <c r="AB1751" s="41">
        <f>IF(AND(tbl_PV_Milestones[[#This Row],[BL FY]]=2025,tbl_PV_Milestones[[#This Row],[Baseline Date]]&lt;PV_Meta!$B$7),1,0)</f>
        <v>0</v>
      </c>
      <c r="AC1751" s="41">
        <f>IF(AND(tbl_PV_Milestones[[#This Row],[Planned YTD]]=1,tbl_PV_Milestones[[#This Row],[Complete]]="Yes"),1,0)</f>
        <v>0</v>
      </c>
      <c r="AD1751" s="41">
        <f>IF(AND(tbl_PV_Milestones[[#This Row],[Actual/Schedule Finish]]&lt;PV_Meta!$B$7,tbl_PV_Milestones[[#This Row],[Complete]]="No",tbl_PV_Milestones[[#This Row],[Project Status]]&lt;&gt;"On Hold"),1,0)</f>
        <v>0</v>
      </c>
      <c r="AE1751" s="41">
        <f>IF(AND(tbl_PV_Milestones[[#This Row],[Actual/Schedule Finish]]&gt;tbl_PV_Milestones[[#This Row],[Baseline Date]],tbl_PV_Milestones[[#This Row],[Complete]]="No",tbl_PV_Milestones[[#This Row],[Project Status]]&lt;&gt;"On Hold",tbl_PV_Milestones[[#This Row],[Overdue]]=0,tbl_PV_Milestones[[#This Row],[To be Baselined]]&lt;&gt;1),1,0)</f>
        <v>0</v>
      </c>
      <c r="AF1751" s="41">
        <f>IF(AND(tbl_PV_Milestones[[#This Row],[BL FY]]=2025,tbl_PV_Milestones[[#This Row],[Finish FY]]&gt;2025),1,0)</f>
        <v>0</v>
      </c>
      <c r="AG1751" s="56" t="str">
        <f>_xlfn.XLOOKUP(tbl_PV_Milestones[[#This Row],[Work ID]],tbl_PV_Meta[Work ID '#],tbl_PV_Meta[Project Manager/Owner],,0)</f>
        <v>Project Manager 7</v>
      </c>
      <c r="AH1751" s="6"/>
    </row>
    <row r="1752" spans="4:34" x14ac:dyDescent="0.25">
      <c r="D1752" s="6" t="s">
        <v>806</v>
      </c>
      <c r="E1752" s="6" t="s">
        <v>52</v>
      </c>
      <c r="F1752" s="6" t="s">
        <v>1720</v>
      </c>
      <c r="G1752" s="6" t="s">
        <v>628</v>
      </c>
      <c r="H1752" s="6" t="s">
        <v>505</v>
      </c>
      <c r="I1752" s="6" t="s">
        <v>522</v>
      </c>
      <c r="J1752" s="6" t="s">
        <v>806</v>
      </c>
      <c r="K1752" s="6" t="s">
        <v>213</v>
      </c>
      <c r="L1752" s="6" t="s">
        <v>135</v>
      </c>
      <c r="M1752" s="43"/>
      <c r="N1752" s="44" t="s">
        <v>1979</v>
      </c>
      <c r="O1752" s="39">
        <v>45412.708333333299</v>
      </c>
      <c r="S1752" s="45" t="e">
        <f>_xlfn.CONCAT(#REF!,TRIM(tbl_PV_Milestones[[#This Row],[Milestone Description]]))</f>
        <v>#REF!</v>
      </c>
      <c r="T1752" s="84" t="str">
        <f>IF(COUNTIF(tbl_PV_Milestones[UID],tbl_PV_Milestones[[#This Row],[UID]])&gt;1,"Duplicate","")</f>
        <v>Duplicate</v>
      </c>
      <c r="U1752" s="42" t="str">
        <f>_xlfn.XLOOKUP(tbl_PV_Milestones[[#This Row],[Work ID]],tbl_PV_Meta[Work ID '#],tbl_PV_Meta[Sub-Portfolio])</f>
        <v>Sub-Portfolio 8</v>
      </c>
      <c r="V1752" s="41">
        <f>IF(MONTH(tbl_PV_Milestones[[#This Row],[Baseline Date]])&lt;7,YEAR(tbl_PV_Milestones[[#This Row],[Baseline Date]]),YEAR(tbl_PV_Milestones[[#This Row],[Baseline Date]])+1)</f>
        <v>1900</v>
      </c>
      <c r="W1752" s="41">
        <f>IF(MONTH(tbl_PV_Milestones[[#This Row],[Actual/Schedule Finish]])&lt;7,YEAR(tbl_PV_Milestones[[#This Row],[Actual/Schedule Finish]]),YEAR(tbl_PV_Milestones[[#This Row],[Actual/Schedule Finish]])+1)</f>
        <v>2024</v>
      </c>
      <c r="X1752" s="41" t="str">
        <f>IF(OR(tbl_PV_Milestones[[#This Row],[Project Status]]="Completed",tbl_PV_Milestones[[#This Row],[Project Status]]="Assumed Completed"),"Yes","No")</f>
        <v>Yes</v>
      </c>
      <c r="Y1752" s="41">
        <f>IF(tbl_PV_Milestones[[#This Row],[Baseline Date]]="",1,0)</f>
        <v>1</v>
      </c>
      <c r="Z1752" s="41">
        <f>IF(tbl_PV_Milestones[[#This Row],[Baseline Date]]&lt;PV_Meta!$B$7,1,0)</f>
        <v>1</v>
      </c>
      <c r="AA1752" s="41">
        <f>IF(tbl_PV_Milestones[[#This Row],[Complete]]="Yes",1,0)</f>
        <v>1</v>
      </c>
      <c r="AB1752" s="41">
        <f>IF(AND(tbl_PV_Milestones[[#This Row],[BL FY]]=2025,tbl_PV_Milestones[[#This Row],[Baseline Date]]&lt;PV_Meta!$B$7),1,0)</f>
        <v>0</v>
      </c>
      <c r="AC1752" s="41">
        <f>IF(AND(tbl_PV_Milestones[[#This Row],[Planned YTD]]=1,tbl_PV_Milestones[[#This Row],[Complete]]="Yes"),1,0)</f>
        <v>0</v>
      </c>
      <c r="AD1752" s="41">
        <f>IF(AND(tbl_PV_Milestones[[#This Row],[Actual/Schedule Finish]]&lt;PV_Meta!$B$7,tbl_PV_Milestones[[#This Row],[Complete]]="No",tbl_PV_Milestones[[#This Row],[Project Status]]&lt;&gt;"On Hold"),1,0)</f>
        <v>0</v>
      </c>
      <c r="AE1752" s="41">
        <f>IF(AND(tbl_PV_Milestones[[#This Row],[Actual/Schedule Finish]]&gt;tbl_PV_Milestones[[#This Row],[Baseline Date]],tbl_PV_Milestones[[#This Row],[Complete]]="No",tbl_PV_Milestones[[#This Row],[Project Status]]&lt;&gt;"On Hold",tbl_PV_Milestones[[#This Row],[Overdue]]=0,tbl_PV_Milestones[[#This Row],[To be Baselined]]&lt;&gt;1),1,0)</f>
        <v>0</v>
      </c>
      <c r="AF1752" s="41">
        <f>IF(AND(tbl_PV_Milestones[[#This Row],[BL FY]]=2025,tbl_PV_Milestones[[#This Row],[Finish FY]]&gt;2025),1,0)</f>
        <v>0</v>
      </c>
      <c r="AG1752" s="56" t="str">
        <f>_xlfn.XLOOKUP(tbl_PV_Milestones[[#This Row],[Work ID]],tbl_PV_Meta[Work ID '#],tbl_PV_Meta[Project Manager/Owner],,0)</f>
        <v>Project Manager 7</v>
      </c>
      <c r="AH1752" s="6"/>
    </row>
    <row r="1753" spans="4:34" x14ac:dyDescent="0.25">
      <c r="D1753" s="6" t="s">
        <v>806</v>
      </c>
      <c r="E1753" s="6" t="s">
        <v>52</v>
      </c>
      <c r="F1753" s="6" t="s">
        <v>1720</v>
      </c>
      <c r="G1753" s="6" t="s">
        <v>744</v>
      </c>
      <c r="H1753" s="6" t="s">
        <v>505</v>
      </c>
      <c r="I1753" s="6" t="s">
        <v>522</v>
      </c>
      <c r="J1753" s="6" t="s">
        <v>806</v>
      </c>
      <c r="K1753" s="6" t="s">
        <v>213</v>
      </c>
      <c r="L1753" s="6" t="s">
        <v>135</v>
      </c>
      <c r="M1753" s="43"/>
      <c r="N1753" s="44" t="s">
        <v>1979</v>
      </c>
      <c r="O1753" s="39">
        <v>45412.708333333299</v>
      </c>
      <c r="S1753" s="45" t="e">
        <f>_xlfn.CONCAT(#REF!,TRIM(tbl_PV_Milestones[[#This Row],[Milestone Description]]))</f>
        <v>#REF!</v>
      </c>
      <c r="T1753" s="84" t="str">
        <f>IF(COUNTIF(tbl_PV_Milestones[UID],tbl_PV_Milestones[[#This Row],[UID]])&gt;1,"Duplicate","")</f>
        <v>Duplicate</v>
      </c>
      <c r="U1753" s="42" t="str">
        <f>_xlfn.XLOOKUP(tbl_PV_Milestones[[#This Row],[Work ID]],tbl_PV_Meta[Work ID '#],tbl_PV_Meta[Sub-Portfolio])</f>
        <v>Sub-Portfolio 8</v>
      </c>
      <c r="V1753" s="41">
        <f>IF(MONTH(tbl_PV_Milestones[[#This Row],[Baseline Date]])&lt;7,YEAR(tbl_PV_Milestones[[#This Row],[Baseline Date]]),YEAR(tbl_PV_Milestones[[#This Row],[Baseline Date]])+1)</f>
        <v>1900</v>
      </c>
      <c r="W1753" s="41">
        <f>IF(MONTH(tbl_PV_Milestones[[#This Row],[Actual/Schedule Finish]])&lt;7,YEAR(tbl_PV_Milestones[[#This Row],[Actual/Schedule Finish]]),YEAR(tbl_PV_Milestones[[#This Row],[Actual/Schedule Finish]])+1)</f>
        <v>2024</v>
      </c>
      <c r="X1753" s="41" t="str">
        <f>IF(OR(tbl_PV_Milestones[[#This Row],[Project Status]]="Completed",tbl_PV_Milestones[[#This Row],[Project Status]]="Assumed Completed"),"Yes","No")</f>
        <v>Yes</v>
      </c>
      <c r="Y1753" s="41">
        <f>IF(tbl_PV_Milestones[[#This Row],[Baseline Date]]="",1,0)</f>
        <v>1</v>
      </c>
      <c r="Z1753" s="41">
        <f>IF(tbl_PV_Milestones[[#This Row],[Baseline Date]]&lt;PV_Meta!$B$7,1,0)</f>
        <v>1</v>
      </c>
      <c r="AA1753" s="41">
        <f>IF(tbl_PV_Milestones[[#This Row],[Complete]]="Yes",1,0)</f>
        <v>1</v>
      </c>
      <c r="AB1753" s="41">
        <f>IF(AND(tbl_PV_Milestones[[#This Row],[BL FY]]=2025,tbl_PV_Milestones[[#This Row],[Baseline Date]]&lt;PV_Meta!$B$7),1,0)</f>
        <v>0</v>
      </c>
      <c r="AC1753" s="41">
        <f>IF(AND(tbl_PV_Milestones[[#This Row],[Planned YTD]]=1,tbl_PV_Milestones[[#This Row],[Complete]]="Yes"),1,0)</f>
        <v>0</v>
      </c>
      <c r="AD1753" s="41">
        <f>IF(AND(tbl_PV_Milestones[[#This Row],[Actual/Schedule Finish]]&lt;PV_Meta!$B$7,tbl_PV_Milestones[[#This Row],[Complete]]="No",tbl_PV_Milestones[[#This Row],[Project Status]]&lt;&gt;"On Hold"),1,0)</f>
        <v>0</v>
      </c>
      <c r="AE1753" s="41">
        <f>IF(AND(tbl_PV_Milestones[[#This Row],[Actual/Schedule Finish]]&gt;tbl_PV_Milestones[[#This Row],[Baseline Date]],tbl_PV_Milestones[[#This Row],[Complete]]="No",tbl_PV_Milestones[[#This Row],[Project Status]]&lt;&gt;"On Hold",tbl_PV_Milestones[[#This Row],[Overdue]]=0,tbl_PV_Milestones[[#This Row],[To be Baselined]]&lt;&gt;1),1,0)</f>
        <v>0</v>
      </c>
      <c r="AF1753" s="41">
        <f>IF(AND(tbl_PV_Milestones[[#This Row],[BL FY]]=2025,tbl_PV_Milestones[[#This Row],[Finish FY]]&gt;2025),1,0)</f>
        <v>0</v>
      </c>
      <c r="AG1753" s="56" t="str">
        <f>_xlfn.XLOOKUP(tbl_PV_Milestones[[#This Row],[Work ID]],tbl_PV_Meta[Work ID '#],tbl_PV_Meta[Project Manager/Owner],,0)</f>
        <v>Project Manager 7</v>
      </c>
      <c r="AH1753" s="6"/>
    </row>
    <row r="1754" spans="4:34" x14ac:dyDescent="0.25">
      <c r="D1754" s="6" t="s">
        <v>806</v>
      </c>
      <c r="E1754" s="6" t="s">
        <v>52</v>
      </c>
      <c r="F1754" s="6" t="s">
        <v>1720</v>
      </c>
      <c r="G1754" s="6" t="s">
        <v>567</v>
      </c>
      <c r="H1754" s="6" t="s">
        <v>505</v>
      </c>
      <c r="I1754" s="6" t="s">
        <v>522</v>
      </c>
      <c r="J1754" s="6" t="s">
        <v>806</v>
      </c>
      <c r="K1754" s="6" t="s">
        <v>213</v>
      </c>
      <c r="L1754" s="6" t="s">
        <v>135</v>
      </c>
      <c r="M1754" s="43"/>
      <c r="N1754" s="44" t="s">
        <v>1979</v>
      </c>
      <c r="O1754" s="39">
        <v>45412.708333333299</v>
      </c>
      <c r="S1754" s="45" t="e">
        <f>_xlfn.CONCAT(#REF!,TRIM(tbl_PV_Milestones[[#This Row],[Milestone Description]]))</f>
        <v>#REF!</v>
      </c>
      <c r="T1754" s="84" t="str">
        <f>IF(COUNTIF(tbl_PV_Milestones[UID],tbl_PV_Milestones[[#This Row],[UID]])&gt;1,"Duplicate","")</f>
        <v>Duplicate</v>
      </c>
      <c r="U1754" s="42" t="str">
        <f>_xlfn.XLOOKUP(tbl_PV_Milestones[[#This Row],[Work ID]],tbl_PV_Meta[Work ID '#],tbl_PV_Meta[Sub-Portfolio])</f>
        <v>Sub-Portfolio 8</v>
      </c>
      <c r="V1754" s="41">
        <f>IF(MONTH(tbl_PV_Milestones[[#This Row],[Baseline Date]])&lt;7,YEAR(tbl_PV_Milestones[[#This Row],[Baseline Date]]),YEAR(tbl_PV_Milestones[[#This Row],[Baseline Date]])+1)</f>
        <v>1900</v>
      </c>
      <c r="W1754" s="41">
        <f>IF(MONTH(tbl_PV_Milestones[[#This Row],[Actual/Schedule Finish]])&lt;7,YEAR(tbl_PV_Milestones[[#This Row],[Actual/Schedule Finish]]),YEAR(tbl_PV_Milestones[[#This Row],[Actual/Schedule Finish]])+1)</f>
        <v>2024</v>
      </c>
      <c r="X1754" s="41" t="str">
        <f>IF(OR(tbl_PV_Milestones[[#This Row],[Project Status]]="Completed",tbl_PV_Milestones[[#This Row],[Project Status]]="Assumed Completed"),"Yes","No")</f>
        <v>Yes</v>
      </c>
      <c r="Y1754" s="41">
        <f>IF(tbl_PV_Milestones[[#This Row],[Baseline Date]]="",1,0)</f>
        <v>1</v>
      </c>
      <c r="Z1754" s="41">
        <f>IF(tbl_PV_Milestones[[#This Row],[Baseline Date]]&lt;PV_Meta!$B$7,1,0)</f>
        <v>1</v>
      </c>
      <c r="AA1754" s="41">
        <f>IF(tbl_PV_Milestones[[#This Row],[Complete]]="Yes",1,0)</f>
        <v>1</v>
      </c>
      <c r="AB1754" s="41">
        <f>IF(AND(tbl_PV_Milestones[[#This Row],[BL FY]]=2025,tbl_PV_Milestones[[#This Row],[Baseline Date]]&lt;PV_Meta!$B$7),1,0)</f>
        <v>0</v>
      </c>
      <c r="AC1754" s="41">
        <f>IF(AND(tbl_PV_Milestones[[#This Row],[Planned YTD]]=1,tbl_PV_Milestones[[#This Row],[Complete]]="Yes"),1,0)</f>
        <v>0</v>
      </c>
      <c r="AD1754" s="41">
        <f>IF(AND(tbl_PV_Milestones[[#This Row],[Actual/Schedule Finish]]&lt;PV_Meta!$B$7,tbl_PV_Milestones[[#This Row],[Complete]]="No",tbl_PV_Milestones[[#This Row],[Project Status]]&lt;&gt;"On Hold"),1,0)</f>
        <v>0</v>
      </c>
      <c r="AE1754" s="41">
        <f>IF(AND(tbl_PV_Milestones[[#This Row],[Actual/Schedule Finish]]&gt;tbl_PV_Milestones[[#This Row],[Baseline Date]],tbl_PV_Milestones[[#This Row],[Complete]]="No",tbl_PV_Milestones[[#This Row],[Project Status]]&lt;&gt;"On Hold",tbl_PV_Milestones[[#This Row],[Overdue]]=0,tbl_PV_Milestones[[#This Row],[To be Baselined]]&lt;&gt;1),1,0)</f>
        <v>0</v>
      </c>
      <c r="AF1754" s="41">
        <f>IF(AND(tbl_PV_Milestones[[#This Row],[BL FY]]=2025,tbl_PV_Milestones[[#This Row],[Finish FY]]&gt;2025),1,0)</f>
        <v>0</v>
      </c>
      <c r="AG1754" s="56" t="str">
        <f>_xlfn.XLOOKUP(tbl_PV_Milestones[[#This Row],[Work ID]],tbl_PV_Meta[Work ID '#],tbl_PV_Meta[Project Manager/Owner],,0)</f>
        <v>Project Manager 7</v>
      </c>
      <c r="AH1754" s="6"/>
    </row>
    <row r="1755" spans="4:34" x14ac:dyDescent="0.25">
      <c r="D1755" s="6" t="s">
        <v>806</v>
      </c>
      <c r="E1755" s="6" t="s">
        <v>52</v>
      </c>
      <c r="F1755" s="6" t="s">
        <v>1720</v>
      </c>
      <c r="G1755" s="6" t="s">
        <v>568</v>
      </c>
      <c r="H1755" s="6" t="s">
        <v>505</v>
      </c>
      <c r="I1755" s="6" t="s">
        <v>522</v>
      </c>
      <c r="J1755" s="6" t="s">
        <v>806</v>
      </c>
      <c r="K1755" s="6" t="s">
        <v>213</v>
      </c>
      <c r="L1755" s="6" t="s">
        <v>135</v>
      </c>
      <c r="M1755" s="43"/>
      <c r="N1755" s="44" t="s">
        <v>1979</v>
      </c>
      <c r="O1755" s="39">
        <v>45412.708333333299</v>
      </c>
      <c r="S1755" s="45" t="e">
        <f>_xlfn.CONCAT(#REF!,TRIM(tbl_PV_Milestones[[#This Row],[Milestone Description]]))</f>
        <v>#REF!</v>
      </c>
      <c r="T1755" s="84" t="str">
        <f>IF(COUNTIF(tbl_PV_Milestones[UID],tbl_PV_Milestones[[#This Row],[UID]])&gt;1,"Duplicate","")</f>
        <v>Duplicate</v>
      </c>
      <c r="U1755" s="42" t="str">
        <f>_xlfn.XLOOKUP(tbl_PV_Milestones[[#This Row],[Work ID]],tbl_PV_Meta[Work ID '#],tbl_PV_Meta[Sub-Portfolio])</f>
        <v>Sub-Portfolio 8</v>
      </c>
      <c r="V1755" s="41">
        <f>IF(MONTH(tbl_PV_Milestones[[#This Row],[Baseline Date]])&lt;7,YEAR(tbl_PV_Milestones[[#This Row],[Baseline Date]]),YEAR(tbl_PV_Milestones[[#This Row],[Baseline Date]])+1)</f>
        <v>1900</v>
      </c>
      <c r="W1755" s="41">
        <f>IF(MONTH(tbl_PV_Milestones[[#This Row],[Actual/Schedule Finish]])&lt;7,YEAR(tbl_PV_Milestones[[#This Row],[Actual/Schedule Finish]]),YEAR(tbl_PV_Milestones[[#This Row],[Actual/Schedule Finish]])+1)</f>
        <v>2024</v>
      </c>
      <c r="X1755" s="41" t="str">
        <f>IF(OR(tbl_PV_Milestones[[#This Row],[Project Status]]="Completed",tbl_PV_Milestones[[#This Row],[Project Status]]="Assumed Completed"),"Yes","No")</f>
        <v>Yes</v>
      </c>
      <c r="Y1755" s="41">
        <f>IF(tbl_PV_Milestones[[#This Row],[Baseline Date]]="",1,0)</f>
        <v>1</v>
      </c>
      <c r="Z1755" s="41">
        <f>IF(tbl_PV_Milestones[[#This Row],[Baseline Date]]&lt;PV_Meta!$B$7,1,0)</f>
        <v>1</v>
      </c>
      <c r="AA1755" s="41">
        <f>IF(tbl_PV_Milestones[[#This Row],[Complete]]="Yes",1,0)</f>
        <v>1</v>
      </c>
      <c r="AB1755" s="41">
        <f>IF(AND(tbl_PV_Milestones[[#This Row],[BL FY]]=2025,tbl_PV_Milestones[[#This Row],[Baseline Date]]&lt;PV_Meta!$B$7),1,0)</f>
        <v>0</v>
      </c>
      <c r="AC1755" s="41">
        <f>IF(AND(tbl_PV_Milestones[[#This Row],[Planned YTD]]=1,tbl_PV_Milestones[[#This Row],[Complete]]="Yes"),1,0)</f>
        <v>0</v>
      </c>
      <c r="AD1755" s="41">
        <f>IF(AND(tbl_PV_Milestones[[#This Row],[Actual/Schedule Finish]]&lt;PV_Meta!$B$7,tbl_PV_Milestones[[#This Row],[Complete]]="No",tbl_PV_Milestones[[#This Row],[Project Status]]&lt;&gt;"On Hold"),1,0)</f>
        <v>0</v>
      </c>
      <c r="AE1755" s="41">
        <f>IF(AND(tbl_PV_Milestones[[#This Row],[Actual/Schedule Finish]]&gt;tbl_PV_Milestones[[#This Row],[Baseline Date]],tbl_PV_Milestones[[#This Row],[Complete]]="No",tbl_PV_Milestones[[#This Row],[Project Status]]&lt;&gt;"On Hold",tbl_PV_Milestones[[#This Row],[Overdue]]=0,tbl_PV_Milestones[[#This Row],[To be Baselined]]&lt;&gt;1),1,0)</f>
        <v>0</v>
      </c>
      <c r="AF1755" s="41">
        <f>IF(AND(tbl_PV_Milestones[[#This Row],[BL FY]]=2025,tbl_PV_Milestones[[#This Row],[Finish FY]]&gt;2025),1,0)</f>
        <v>0</v>
      </c>
      <c r="AG1755" s="56" t="str">
        <f>_xlfn.XLOOKUP(tbl_PV_Milestones[[#This Row],[Work ID]],tbl_PV_Meta[Work ID '#],tbl_PV_Meta[Project Manager/Owner],,0)</f>
        <v>Project Manager 7</v>
      </c>
      <c r="AH1755" s="6"/>
    </row>
    <row r="1756" spans="4:34" x14ac:dyDescent="0.25">
      <c r="D1756" s="6" t="s">
        <v>806</v>
      </c>
      <c r="E1756" s="6" t="s">
        <v>52</v>
      </c>
      <c r="F1756" s="6" t="s">
        <v>1720</v>
      </c>
      <c r="G1756" s="6" t="s">
        <v>570</v>
      </c>
      <c r="H1756" s="6" t="s">
        <v>505</v>
      </c>
      <c r="I1756" s="6" t="s">
        <v>522</v>
      </c>
      <c r="J1756" s="6" t="s">
        <v>806</v>
      </c>
      <c r="K1756" s="6" t="s">
        <v>213</v>
      </c>
      <c r="L1756" s="6" t="s">
        <v>135</v>
      </c>
      <c r="M1756" s="43"/>
      <c r="N1756" s="44" t="s">
        <v>1979</v>
      </c>
      <c r="O1756" s="39">
        <v>45412.708333333299</v>
      </c>
      <c r="S1756" s="45" t="e">
        <f>_xlfn.CONCAT(#REF!,TRIM(tbl_PV_Milestones[[#This Row],[Milestone Description]]))</f>
        <v>#REF!</v>
      </c>
      <c r="T1756" s="84" t="str">
        <f>IF(COUNTIF(tbl_PV_Milestones[UID],tbl_PV_Milestones[[#This Row],[UID]])&gt;1,"Duplicate","")</f>
        <v>Duplicate</v>
      </c>
      <c r="U1756" s="42" t="str">
        <f>_xlfn.XLOOKUP(tbl_PV_Milestones[[#This Row],[Work ID]],tbl_PV_Meta[Work ID '#],tbl_PV_Meta[Sub-Portfolio])</f>
        <v>Sub-Portfolio 8</v>
      </c>
      <c r="V1756" s="41">
        <f>IF(MONTH(tbl_PV_Milestones[[#This Row],[Baseline Date]])&lt;7,YEAR(tbl_PV_Milestones[[#This Row],[Baseline Date]]),YEAR(tbl_PV_Milestones[[#This Row],[Baseline Date]])+1)</f>
        <v>1900</v>
      </c>
      <c r="W1756" s="41">
        <f>IF(MONTH(tbl_PV_Milestones[[#This Row],[Actual/Schedule Finish]])&lt;7,YEAR(tbl_PV_Milestones[[#This Row],[Actual/Schedule Finish]]),YEAR(tbl_PV_Milestones[[#This Row],[Actual/Schedule Finish]])+1)</f>
        <v>2024</v>
      </c>
      <c r="X1756" s="41" t="str">
        <f>IF(OR(tbl_PV_Milestones[[#This Row],[Project Status]]="Completed",tbl_PV_Milestones[[#This Row],[Project Status]]="Assumed Completed"),"Yes","No")</f>
        <v>Yes</v>
      </c>
      <c r="Y1756" s="41">
        <f>IF(tbl_PV_Milestones[[#This Row],[Baseline Date]]="",1,0)</f>
        <v>1</v>
      </c>
      <c r="Z1756" s="41">
        <f>IF(tbl_PV_Milestones[[#This Row],[Baseline Date]]&lt;PV_Meta!$B$7,1,0)</f>
        <v>1</v>
      </c>
      <c r="AA1756" s="41">
        <f>IF(tbl_PV_Milestones[[#This Row],[Complete]]="Yes",1,0)</f>
        <v>1</v>
      </c>
      <c r="AB1756" s="41">
        <f>IF(AND(tbl_PV_Milestones[[#This Row],[BL FY]]=2025,tbl_PV_Milestones[[#This Row],[Baseline Date]]&lt;PV_Meta!$B$7),1,0)</f>
        <v>0</v>
      </c>
      <c r="AC1756" s="41">
        <f>IF(AND(tbl_PV_Milestones[[#This Row],[Planned YTD]]=1,tbl_PV_Milestones[[#This Row],[Complete]]="Yes"),1,0)</f>
        <v>0</v>
      </c>
      <c r="AD1756" s="41">
        <f>IF(AND(tbl_PV_Milestones[[#This Row],[Actual/Schedule Finish]]&lt;PV_Meta!$B$7,tbl_PV_Milestones[[#This Row],[Complete]]="No",tbl_PV_Milestones[[#This Row],[Project Status]]&lt;&gt;"On Hold"),1,0)</f>
        <v>0</v>
      </c>
      <c r="AE1756" s="41">
        <f>IF(AND(tbl_PV_Milestones[[#This Row],[Actual/Schedule Finish]]&gt;tbl_PV_Milestones[[#This Row],[Baseline Date]],tbl_PV_Milestones[[#This Row],[Complete]]="No",tbl_PV_Milestones[[#This Row],[Project Status]]&lt;&gt;"On Hold",tbl_PV_Milestones[[#This Row],[Overdue]]=0,tbl_PV_Milestones[[#This Row],[To be Baselined]]&lt;&gt;1),1,0)</f>
        <v>0</v>
      </c>
      <c r="AF1756" s="41">
        <f>IF(AND(tbl_PV_Milestones[[#This Row],[BL FY]]=2025,tbl_PV_Milestones[[#This Row],[Finish FY]]&gt;2025),1,0)</f>
        <v>0</v>
      </c>
      <c r="AG1756" s="56" t="str">
        <f>_xlfn.XLOOKUP(tbl_PV_Milestones[[#This Row],[Work ID]],tbl_PV_Meta[Work ID '#],tbl_PV_Meta[Project Manager/Owner],,0)</f>
        <v>Project Manager 7</v>
      </c>
      <c r="AH1756" s="6"/>
    </row>
    <row r="1757" spans="4:34" x14ac:dyDescent="0.25">
      <c r="D1757" s="6" t="s">
        <v>806</v>
      </c>
      <c r="E1757" s="6" t="s">
        <v>52</v>
      </c>
      <c r="F1757" s="6" t="s">
        <v>1720</v>
      </c>
      <c r="G1757" s="6" t="s">
        <v>596</v>
      </c>
      <c r="H1757" s="6" t="s">
        <v>505</v>
      </c>
      <c r="I1757" s="6" t="s">
        <v>522</v>
      </c>
      <c r="J1757" s="6" t="s">
        <v>806</v>
      </c>
      <c r="K1757" s="6" t="s">
        <v>213</v>
      </c>
      <c r="L1757" s="6" t="s">
        <v>135</v>
      </c>
      <c r="M1757" s="43"/>
      <c r="N1757" s="44" t="s">
        <v>1979</v>
      </c>
      <c r="O1757" s="39">
        <v>45412.708333333299</v>
      </c>
      <c r="S1757" s="45" t="e">
        <f>_xlfn.CONCAT(#REF!,TRIM(tbl_PV_Milestones[[#This Row],[Milestone Description]]))</f>
        <v>#REF!</v>
      </c>
      <c r="T1757" s="84" t="str">
        <f>IF(COUNTIF(tbl_PV_Milestones[UID],tbl_PV_Milestones[[#This Row],[UID]])&gt;1,"Duplicate","")</f>
        <v>Duplicate</v>
      </c>
      <c r="U1757" s="42" t="str">
        <f>_xlfn.XLOOKUP(tbl_PV_Milestones[[#This Row],[Work ID]],tbl_PV_Meta[Work ID '#],tbl_PV_Meta[Sub-Portfolio])</f>
        <v>Sub-Portfolio 8</v>
      </c>
      <c r="V1757" s="41">
        <f>IF(MONTH(tbl_PV_Milestones[[#This Row],[Baseline Date]])&lt;7,YEAR(tbl_PV_Milestones[[#This Row],[Baseline Date]]),YEAR(tbl_PV_Milestones[[#This Row],[Baseline Date]])+1)</f>
        <v>1900</v>
      </c>
      <c r="W1757" s="41">
        <f>IF(MONTH(tbl_PV_Milestones[[#This Row],[Actual/Schedule Finish]])&lt;7,YEAR(tbl_PV_Milestones[[#This Row],[Actual/Schedule Finish]]),YEAR(tbl_PV_Milestones[[#This Row],[Actual/Schedule Finish]])+1)</f>
        <v>2024</v>
      </c>
      <c r="X1757" s="41" t="str">
        <f>IF(OR(tbl_PV_Milestones[[#This Row],[Project Status]]="Completed",tbl_PV_Milestones[[#This Row],[Project Status]]="Assumed Completed"),"Yes","No")</f>
        <v>Yes</v>
      </c>
      <c r="Y1757" s="41">
        <f>IF(tbl_PV_Milestones[[#This Row],[Baseline Date]]="",1,0)</f>
        <v>1</v>
      </c>
      <c r="Z1757" s="41">
        <f>IF(tbl_PV_Milestones[[#This Row],[Baseline Date]]&lt;PV_Meta!$B$7,1,0)</f>
        <v>1</v>
      </c>
      <c r="AA1757" s="41">
        <f>IF(tbl_PV_Milestones[[#This Row],[Complete]]="Yes",1,0)</f>
        <v>1</v>
      </c>
      <c r="AB1757" s="41">
        <f>IF(AND(tbl_PV_Milestones[[#This Row],[BL FY]]=2025,tbl_PV_Milestones[[#This Row],[Baseline Date]]&lt;PV_Meta!$B$7),1,0)</f>
        <v>0</v>
      </c>
      <c r="AC1757" s="41">
        <f>IF(AND(tbl_PV_Milestones[[#This Row],[Planned YTD]]=1,tbl_PV_Milestones[[#This Row],[Complete]]="Yes"),1,0)</f>
        <v>0</v>
      </c>
      <c r="AD1757" s="41">
        <f>IF(AND(tbl_PV_Milestones[[#This Row],[Actual/Schedule Finish]]&lt;PV_Meta!$B$7,tbl_PV_Milestones[[#This Row],[Complete]]="No",tbl_PV_Milestones[[#This Row],[Project Status]]&lt;&gt;"On Hold"),1,0)</f>
        <v>0</v>
      </c>
      <c r="AE1757" s="41">
        <f>IF(AND(tbl_PV_Milestones[[#This Row],[Actual/Schedule Finish]]&gt;tbl_PV_Milestones[[#This Row],[Baseline Date]],tbl_PV_Milestones[[#This Row],[Complete]]="No",tbl_PV_Milestones[[#This Row],[Project Status]]&lt;&gt;"On Hold",tbl_PV_Milestones[[#This Row],[Overdue]]=0,tbl_PV_Milestones[[#This Row],[To be Baselined]]&lt;&gt;1),1,0)</f>
        <v>0</v>
      </c>
      <c r="AF1757" s="41">
        <f>IF(AND(tbl_PV_Milestones[[#This Row],[BL FY]]=2025,tbl_PV_Milestones[[#This Row],[Finish FY]]&gt;2025),1,0)</f>
        <v>0</v>
      </c>
      <c r="AG1757" s="56" t="str">
        <f>_xlfn.XLOOKUP(tbl_PV_Milestones[[#This Row],[Work ID]],tbl_PV_Meta[Work ID '#],tbl_PV_Meta[Project Manager/Owner],,0)</f>
        <v>Project Manager 7</v>
      </c>
      <c r="AH1757" s="6"/>
    </row>
    <row r="1758" spans="4:34" x14ac:dyDescent="0.25">
      <c r="D1758" s="6" t="s">
        <v>806</v>
      </c>
      <c r="E1758" s="6" t="s">
        <v>52</v>
      </c>
      <c r="F1758" s="6" t="s">
        <v>1720</v>
      </c>
      <c r="G1758" s="6" t="s">
        <v>746</v>
      </c>
      <c r="H1758" s="6" t="s">
        <v>505</v>
      </c>
      <c r="I1758" s="6" t="s">
        <v>522</v>
      </c>
      <c r="J1758" s="6" t="s">
        <v>806</v>
      </c>
      <c r="K1758" s="6" t="s">
        <v>213</v>
      </c>
      <c r="L1758" s="6" t="s">
        <v>135</v>
      </c>
      <c r="M1758" s="43"/>
      <c r="N1758" s="44" t="s">
        <v>1979</v>
      </c>
      <c r="O1758" s="39">
        <v>45412.708333333299</v>
      </c>
      <c r="S1758" s="45" t="e">
        <f>_xlfn.CONCAT(#REF!,TRIM(tbl_PV_Milestones[[#This Row],[Milestone Description]]))</f>
        <v>#REF!</v>
      </c>
      <c r="T1758" s="84" t="str">
        <f>IF(COUNTIF(tbl_PV_Milestones[UID],tbl_PV_Milestones[[#This Row],[UID]])&gt;1,"Duplicate","")</f>
        <v>Duplicate</v>
      </c>
      <c r="U1758" s="42" t="str">
        <f>_xlfn.XLOOKUP(tbl_PV_Milestones[[#This Row],[Work ID]],tbl_PV_Meta[Work ID '#],tbl_PV_Meta[Sub-Portfolio])</f>
        <v>Sub-Portfolio 8</v>
      </c>
      <c r="V1758" s="41">
        <f>IF(MONTH(tbl_PV_Milestones[[#This Row],[Baseline Date]])&lt;7,YEAR(tbl_PV_Milestones[[#This Row],[Baseline Date]]),YEAR(tbl_PV_Milestones[[#This Row],[Baseline Date]])+1)</f>
        <v>1900</v>
      </c>
      <c r="W1758" s="41">
        <f>IF(MONTH(tbl_PV_Milestones[[#This Row],[Actual/Schedule Finish]])&lt;7,YEAR(tbl_PV_Milestones[[#This Row],[Actual/Schedule Finish]]),YEAR(tbl_PV_Milestones[[#This Row],[Actual/Schedule Finish]])+1)</f>
        <v>2024</v>
      </c>
      <c r="X1758" s="41" t="str">
        <f>IF(OR(tbl_PV_Milestones[[#This Row],[Project Status]]="Completed",tbl_PV_Milestones[[#This Row],[Project Status]]="Assumed Completed"),"Yes","No")</f>
        <v>Yes</v>
      </c>
      <c r="Y1758" s="41">
        <f>IF(tbl_PV_Milestones[[#This Row],[Baseline Date]]="",1,0)</f>
        <v>1</v>
      </c>
      <c r="Z1758" s="41">
        <f>IF(tbl_PV_Milestones[[#This Row],[Baseline Date]]&lt;PV_Meta!$B$7,1,0)</f>
        <v>1</v>
      </c>
      <c r="AA1758" s="41">
        <f>IF(tbl_PV_Milestones[[#This Row],[Complete]]="Yes",1,0)</f>
        <v>1</v>
      </c>
      <c r="AB1758" s="41">
        <f>IF(AND(tbl_PV_Milestones[[#This Row],[BL FY]]=2025,tbl_PV_Milestones[[#This Row],[Baseline Date]]&lt;PV_Meta!$B$7),1,0)</f>
        <v>0</v>
      </c>
      <c r="AC1758" s="41">
        <f>IF(AND(tbl_PV_Milestones[[#This Row],[Planned YTD]]=1,tbl_PV_Milestones[[#This Row],[Complete]]="Yes"),1,0)</f>
        <v>0</v>
      </c>
      <c r="AD1758" s="41">
        <f>IF(AND(tbl_PV_Milestones[[#This Row],[Actual/Schedule Finish]]&lt;PV_Meta!$B$7,tbl_PV_Milestones[[#This Row],[Complete]]="No",tbl_PV_Milestones[[#This Row],[Project Status]]&lt;&gt;"On Hold"),1,0)</f>
        <v>0</v>
      </c>
      <c r="AE1758" s="41">
        <f>IF(AND(tbl_PV_Milestones[[#This Row],[Actual/Schedule Finish]]&gt;tbl_PV_Milestones[[#This Row],[Baseline Date]],tbl_PV_Milestones[[#This Row],[Complete]]="No",tbl_PV_Milestones[[#This Row],[Project Status]]&lt;&gt;"On Hold",tbl_PV_Milestones[[#This Row],[Overdue]]=0,tbl_PV_Milestones[[#This Row],[To be Baselined]]&lt;&gt;1),1,0)</f>
        <v>0</v>
      </c>
      <c r="AF1758" s="41">
        <f>IF(AND(tbl_PV_Milestones[[#This Row],[BL FY]]=2025,tbl_PV_Milestones[[#This Row],[Finish FY]]&gt;2025),1,0)</f>
        <v>0</v>
      </c>
      <c r="AG1758" s="56" t="str">
        <f>_xlfn.XLOOKUP(tbl_PV_Milestones[[#This Row],[Work ID]],tbl_PV_Meta[Work ID '#],tbl_PV_Meta[Project Manager/Owner],,0)</f>
        <v>Project Manager 7</v>
      </c>
      <c r="AH1758" s="6"/>
    </row>
    <row r="1759" spans="4:34" x14ac:dyDescent="0.25">
      <c r="D1759" s="6" t="s">
        <v>806</v>
      </c>
      <c r="E1759" s="6" t="s">
        <v>52</v>
      </c>
      <c r="F1759" s="6" t="s">
        <v>1720</v>
      </c>
      <c r="G1759" s="6" t="s">
        <v>543</v>
      </c>
      <c r="H1759" s="6" t="s">
        <v>519</v>
      </c>
      <c r="I1759" s="6" t="s">
        <v>522</v>
      </c>
      <c r="J1759" s="6" t="s">
        <v>806</v>
      </c>
      <c r="K1759" s="6" t="s">
        <v>213</v>
      </c>
      <c r="L1759" s="6" t="s">
        <v>135</v>
      </c>
      <c r="M1759" s="43"/>
      <c r="N1759" s="44" t="s">
        <v>1979</v>
      </c>
      <c r="O1759" s="39">
        <v>45412.708333333299</v>
      </c>
      <c r="S1759" s="45" t="e">
        <f>_xlfn.CONCAT(#REF!,TRIM(tbl_PV_Milestones[[#This Row],[Milestone Description]]))</f>
        <v>#REF!</v>
      </c>
      <c r="T1759" s="84" t="str">
        <f>IF(COUNTIF(tbl_PV_Milestones[UID],tbl_PV_Milestones[[#This Row],[UID]])&gt;1,"Duplicate","")</f>
        <v>Duplicate</v>
      </c>
      <c r="U1759" s="42" t="str">
        <f>_xlfn.XLOOKUP(tbl_PV_Milestones[[#This Row],[Work ID]],tbl_PV_Meta[Work ID '#],tbl_PV_Meta[Sub-Portfolio])</f>
        <v>Sub-Portfolio 8</v>
      </c>
      <c r="V1759" s="41">
        <f>IF(MONTH(tbl_PV_Milestones[[#This Row],[Baseline Date]])&lt;7,YEAR(tbl_PV_Milestones[[#This Row],[Baseline Date]]),YEAR(tbl_PV_Milestones[[#This Row],[Baseline Date]])+1)</f>
        <v>1900</v>
      </c>
      <c r="W1759" s="41">
        <f>IF(MONTH(tbl_PV_Milestones[[#This Row],[Actual/Schedule Finish]])&lt;7,YEAR(tbl_PV_Milestones[[#This Row],[Actual/Schedule Finish]]),YEAR(tbl_PV_Milestones[[#This Row],[Actual/Schedule Finish]])+1)</f>
        <v>2024</v>
      </c>
      <c r="X1759" s="41" t="str">
        <f>IF(OR(tbl_PV_Milestones[[#This Row],[Project Status]]="Completed",tbl_PV_Milestones[[#This Row],[Project Status]]="Assumed Completed"),"Yes","No")</f>
        <v>Yes</v>
      </c>
      <c r="Y1759" s="41">
        <f>IF(tbl_PV_Milestones[[#This Row],[Baseline Date]]="",1,0)</f>
        <v>1</v>
      </c>
      <c r="Z1759" s="41">
        <f>IF(tbl_PV_Milestones[[#This Row],[Baseline Date]]&lt;PV_Meta!$B$7,1,0)</f>
        <v>1</v>
      </c>
      <c r="AA1759" s="41">
        <f>IF(tbl_PV_Milestones[[#This Row],[Complete]]="Yes",1,0)</f>
        <v>1</v>
      </c>
      <c r="AB1759" s="41">
        <f>IF(AND(tbl_PV_Milestones[[#This Row],[BL FY]]=2025,tbl_PV_Milestones[[#This Row],[Baseline Date]]&lt;PV_Meta!$B$7),1,0)</f>
        <v>0</v>
      </c>
      <c r="AC1759" s="41">
        <f>IF(AND(tbl_PV_Milestones[[#This Row],[Planned YTD]]=1,tbl_PV_Milestones[[#This Row],[Complete]]="Yes"),1,0)</f>
        <v>0</v>
      </c>
      <c r="AD1759" s="41">
        <f>IF(AND(tbl_PV_Milestones[[#This Row],[Actual/Schedule Finish]]&lt;PV_Meta!$B$7,tbl_PV_Milestones[[#This Row],[Complete]]="No",tbl_PV_Milestones[[#This Row],[Project Status]]&lt;&gt;"On Hold"),1,0)</f>
        <v>0</v>
      </c>
      <c r="AE1759" s="41">
        <f>IF(AND(tbl_PV_Milestones[[#This Row],[Actual/Schedule Finish]]&gt;tbl_PV_Milestones[[#This Row],[Baseline Date]],tbl_PV_Milestones[[#This Row],[Complete]]="No",tbl_PV_Milestones[[#This Row],[Project Status]]&lt;&gt;"On Hold",tbl_PV_Milestones[[#This Row],[Overdue]]=0,tbl_PV_Milestones[[#This Row],[To be Baselined]]&lt;&gt;1),1,0)</f>
        <v>0</v>
      </c>
      <c r="AF1759" s="41">
        <f>IF(AND(tbl_PV_Milestones[[#This Row],[BL FY]]=2025,tbl_PV_Milestones[[#This Row],[Finish FY]]&gt;2025),1,0)</f>
        <v>0</v>
      </c>
      <c r="AG1759" s="56" t="str">
        <f>_xlfn.XLOOKUP(tbl_PV_Milestones[[#This Row],[Work ID]],tbl_PV_Meta[Work ID '#],tbl_PV_Meta[Project Manager/Owner],,0)</f>
        <v>Project Manager 7</v>
      </c>
      <c r="AH1759" s="6"/>
    </row>
    <row r="1760" spans="4:34" x14ac:dyDescent="0.25">
      <c r="D1760" s="6" t="s">
        <v>806</v>
      </c>
      <c r="E1760" s="6" t="s">
        <v>52</v>
      </c>
      <c r="F1760" s="6" t="s">
        <v>1720</v>
      </c>
      <c r="G1760" s="6" t="s">
        <v>544</v>
      </c>
      <c r="H1760" s="6" t="s">
        <v>505</v>
      </c>
      <c r="I1760" s="6" t="s">
        <v>510</v>
      </c>
      <c r="J1760" s="6" t="s">
        <v>806</v>
      </c>
      <c r="K1760" s="6" t="s">
        <v>213</v>
      </c>
      <c r="L1760" s="6" t="s">
        <v>135</v>
      </c>
      <c r="M1760" s="43"/>
      <c r="N1760" s="44" t="s">
        <v>1979</v>
      </c>
      <c r="O1760" s="39">
        <v>45443.708333333299</v>
      </c>
      <c r="S1760" s="45" t="e">
        <f>_xlfn.CONCAT(#REF!,TRIM(tbl_PV_Milestones[[#This Row],[Milestone Description]]))</f>
        <v>#REF!</v>
      </c>
      <c r="T1760" s="84" t="str">
        <f>IF(COUNTIF(tbl_PV_Milestones[UID],tbl_PV_Milestones[[#This Row],[UID]])&gt;1,"Duplicate","")</f>
        <v>Duplicate</v>
      </c>
      <c r="U1760" s="42" t="str">
        <f>_xlfn.XLOOKUP(tbl_PV_Milestones[[#This Row],[Work ID]],tbl_PV_Meta[Work ID '#],tbl_PV_Meta[Sub-Portfolio])</f>
        <v>Sub-Portfolio 8</v>
      </c>
      <c r="V1760" s="41">
        <f>IF(MONTH(tbl_PV_Milestones[[#This Row],[Baseline Date]])&lt;7,YEAR(tbl_PV_Milestones[[#This Row],[Baseline Date]]),YEAR(tbl_PV_Milestones[[#This Row],[Baseline Date]])+1)</f>
        <v>1900</v>
      </c>
      <c r="W1760" s="41">
        <f>IF(MONTH(tbl_PV_Milestones[[#This Row],[Actual/Schedule Finish]])&lt;7,YEAR(tbl_PV_Milestones[[#This Row],[Actual/Schedule Finish]]),YEAR(tbl_PV_Milestones[[#This Row],[Actual/Schedule Finish]])+1)</f>
        <v>2024</v>
      </c>
      <c r="X1760" s="41" t="str">
        <f>IF(OR(tbl_PV_Milestones[[#This Row],[Project Status]]="Completed",tbl_PV_Milestones[[#This Row],[Project Status]]="Assumed Completed"),"Yes","No")</f>
        <v>Yes</v>
      </c>
      <c r="Y1760" s="41">
        <f>IF(tbl_PV_Milestones[[#This Row],[Baseline Date]]="",1,0)</f>
        <v>1</v>
      </c>
      <c r="Z1760" s="41">
        <f>IF(tbl_PV_Milestones[[#This Row],[Baseline Date]]&lt;PV_Meta!$B$7,1,0)</f>
        <v>1</v>
      </c>
      <c r="AA1760" s="41">
        <f>IF(tbl_PV_Milestones[[#This Row],[Complete]]="Yes",1,0)</f>
        <v>1</v>
      </c>
      <c r="AB1760" s="41">
        <f>IF(AND(tbl_PV_Milestones[[#This Row],[BL FY]]=2025,tbl_PV_Milestones[[#This Row],[Baseline Date]]&lt;PV_Meta!$B$7),1,0)</f>
        <v>0</v>
      </c>
      <c r="AC1760" s="41">
        <f>IF(AND(tbl_PV_Milestones[[#This Row],[Planned YTD]]=1,tbl_PV_Milestones[[#This Row],[Complete]]="Yes"),1,0)</f>
        <v>0</v>
      </c>
      <c r="AD1760" s="41">
        <f>IF(AND(tbl_PV_Milestones[[#This Row],[Actual/Schedule Finish]]&lt;PV_Meta!$B$7,tbl_PV_Milestones[[#This Row],[Complete]]="No",tbl_PV_Milestones[[#This Row],[Project Status]]&lt;&gt;"On Hold"),1,0)</f>
        <v>0</v>
      </c>
      <c r="AE1760" s="41">
        <f>IF(AND(tbl_PV_Milestones[[#This Row],[Actual/Schedule Finish]]&gt;tbl_PV_Milestones[[#This Row],[Baseline Date]],tbl_PV_Milestones[[#This Row],[Complete]]="No",tbl_PV_Milestones[[#This Row],[Project Status]]&lt;&gt;"On Hold",tbl_PV_Milestones[[#This Row],[Overdue]]=0,tbl_PV_Milestones[[#This Row],[To be Baselined]]&lt;&gt;1),1,0)</f>
        <v>0</v>
      </c>
      <c r="AF1760" s="41">
        <f>IF(AND(tbl_PV_Milestones[[#This Row],[BL FY]]=2025,tbl_PV_Milestones[[#This Row],[Finish FY]]&gt;2025),1,0)</f>
        <v>0</v>
      </c>
      <c r="AG1760" s="56" t="str">
        <f>_xlfn.XLOOKUP(tbl_PV_Milestones[[#This Row],[Work ID]],tbl_PV_Meta[Work ID '#],tbl_PV_Meta[Project Manager/Owner],,0)</f>
        <v>Project Manager 7</v>
      </c>
      <c r="AH1760" s="6"/>
    </row>
    <row r="1761" spans="4:34" x14ac:dyDescent="0.25">
      <c r="D1761" s="6" t="s">
        <v>806</v>
      </c>
      <c r="E1761" s="6" t="s">
        <v>52</v>
      </c>
      <c r="F1761" s="6" t="s">
        <v>1720</v>
      </c>
      <c r="G1761" s="6" t="s">
        <v>545</v>
      </c>
      <c r="H1761" s="6" t="s">
        <v>505</v>
      </c>
      <c r="I1761" s="6" t="s">
        <v>510</v>
      </c>
      <c r="J1761" s="6" t="s">
        <v>806</v>
      </c>
      <c r="K1761" s="6" t="s">
        <v>213</v>
      </c>
      <c r="L1761" s="6" t="s">
        <v>135</v>
      </c>
      <c r="M1761" s="43"/>
      <c r="N1761" s="44" t="s">
        <v>1979</v>
      </c>
      <c r="O1761" s="39">
        <v>45443.708333333299</v>
      </c>
      <c r="S1761" s="45" t="e">
        <f>_xlfn.CONCAT(#REF!,TRIM(tbl_PV_Milestones[[#This Row],[Milestone Description]]))</f>
        <v>#REF!</v>
      </c>
      <c r="T1761" s="84" t="str">
        <f>IF(COUNTIF(tbl_PV_Milestones[UID],tbl_PV_Milestones[[#This Row],[UID]])&gt;1,"Duplicate","")</f>
        <v>Duplicate</v>
      </c>
      <c r="U1761" s="42" t="str">
        <f>_xlfn.XLOOKUP(tbl_PV_Milestones[[#This Row],[Work ID]],tbl_PV_Meta[Work ID '#],tbl_PV_Meta[Sub-Portfolio])</f>
        <v>Sub-Portfolio 8</v>
      </c>
      <c r="V1761" s="41">
        <f>IF(MONTH(tbl_PV_Milestones[[#This Row],[Baseline Date]])&lt;7,YEAR(tbl_PV_Milestones[[#This Row],[Baseline Date]]),YEAR(tbl_PV_Milestones[[#This Row],[Baseline Date]])+1)</f>
        <v>1900</v>
      </c>
      <c r="W1761" s="41">
        <f>IF(MONTH(tbl_PV_Milestones[[#This Row],[Actual/Schedule Finish]])&lt;7,YEAR(tbl_PV_Milestones[[#This Row],[Actual/Schedule Finish]]),YEAR(tbl_PV_Milestones[[#This Row],[Actual/Schedule Finish]])+1)</f>
        <v>2024</v>
      </c>
      <c r="X1761" s="41" t="str">
        <f>IF(OR(tbl_PV_Milestones[[#This Row],[Project Status]]="Completed",tbl_PV_Milestones[[#This Row],[Project Status]]="Assumed Completed"),"Yes","No")</f>
        <v>Yes</v>
      </c>
      <c r="Y1761" s="41">
        <f>IF(tbl_PV_Milestones[[#This Row],[Baseline Date]]="",1,0)</f>
        <v>1</v>
      </c>
      <c r="Z1761" s="41">
        <f>IF(tbl_PV_Milestones[[#This Row],[Baseline Date]]&lt;PV_Meta!$B$7,1,0)</f>
        <v>1</v>
      </c>
      <c r="AA1761" s="41">
        <f>IF(tbl_PV_Milestones[[#This Row],[Complete]]="Yes",1,0)</f>
        <v>1</v>
      </c>
      <c r="AB1761" s="41">
        <f>IF(AND(tbl_PV_Milestones[[#This Row],[BL FY]]=2025,tbl_PV_Milestones[[#This Row],[Baseline Date]]&lt;PV_Meta!$B$7),1,0)</f>
        <v>0</v>
      </c>
      <c r="AC1761" s="41">
        <f>IF(AND(tbl_PV_Milestones[[#This Row],[Planned YTD]]=1,tbl_PV_Milestones[[#This Row],[Complete]]="Yes"),1,0)</f>
        <v>0</v>
      </c>
      <c r="AD1761" s="41">
        <f>IF(AND(tbl_PV_Milestones[[#This Row],[Actual/Schedule Finish]]&lt;PV_Meta!$B$7,tbl_PV_Milestones[[#This Row],[Complete]]="No",tbl_PV_Milestones[[#This Row],[Project Status]]&lt;&gt;"On Hold"),1,0)</f>
        <v>0</v>
      </c>
      <c r="AE1761" s="41">
        <f>IF(AND(tbl_PV_Milestones[[#This Row],[Actual/Schedule Finish]]&gt;tbl_PV_Milestones[[#This Row],[Baseline Date]],tbl_PV_Milestones[[#This Row],[Complete]]="No",tbl_PV_Milestones[[#This Row],[Project Status]]&lt;&gt;"On Hold",tbl_PV_Milestones[[#This Row],[Overdue]]=0,tbl_PV_Milestones[[#This Row],[To be Baselined]]&lt;&gt;1),1,0)</f>
        <v>0</v>
      </c>
      <c r="AF1761" s="41">
        <f>IF(AND(tbl_PV_Milestones[[#This Row],[BL FY]]=2025,tbl_PV_Milestones[[#This Row],[Finish FY]]&gt;2025),1,0)</f>
        <v>0</v>
      </c>
      <c r="AG1761" s="56" t="str">
        <f>_xlfn.XLOOKUP(tbl_PV_Milestones[[#This Row],[Work ID]],tbl_PV_Meta[Work ID '#],tbl_PV_Meta[Project Manager/Owner],,0)</f>
        <v>Project Manager 7</v>
      </c>
      <c r="AH1761" s="6"/>
    </row>
    <row r="1762" spans="4:34" x14ac:dyDescent="0.25">
      <c r="D1762" s="6" t="s">
        <v>806</v>
      </c>
      <c r="E1762" s="6" t="s">
        <v>52</v>
      </c>
      <c r="F1762" s="6" t="s">
        <v>1720</v>
      </c>
      <c r="G1762" s="6" t="s">
        <v>514</v>
      </c>
      <c r="H1762" s="6" t="s">
        <v>505</v>
      </c>
      <c r="I1762" s="6" t="s">
        <v>510</v>
      </c>
      <c r="J1762" s="6" t="s">
        <v>806</v>
      </c>
      <c r="K1762" s="6" t="s">
        <v>213</v>
      </c>
      <c r="L1762" s="6" t="s">
        <v>135</v>
      </c>
      <c r="M1762" s="43"/>
      <c r="N1762" s="44" t="s">
        <v>1979</v>
      </c>
      <c r="O1762" s="39">
        <v>45443.708333333299</v>
      </c>
      <c r="S1762" s="45" t="e">
        <f>_xlfn.CONCAT(#REF!,TRIM(tbl_PV_Milestones[[#This Row],[Milestone Description]]))</f>
        <v>#REF!</v>
      </c>
      <c r="T1762" s="84" t="str">
        <f>IF(COUNTIF(tbl_PV_Milestones[UID],tbl_PV_Milestones[[#This Row],[UID]])&gt;1,"Duplicate","")</f>
        <v>Duplicate</v>
      </c>
      <c r="U1762" s="42" t="str">
        <f>_xlfn.XLOOKUP(tbl_PV_Milestones[[#This Row],[Work ID]],tbl_PV_Meta[Work ID '#],tbl_PV_Meta[Sub-Portfolio])</f>
        <v>Sub-Portfolio 8</v>
      </c>
      <c r="V1762" s="41">
        <f>IF(MONTH(tbl_PV_Milestones[[#This Row],[Baseline Date]])&lt;7,YEAR(tbl_PV_Milestones[[#This Row],[Baseline Date]]),YEAR(tbl_PV_Milestones[[#This Row],[Baseline Date]])+1)</f>
        <v>1900</v>
      </c>
      <c r="W1762" s="41">
        <f>IF(MONTH(tbl_PV_Milestones[[#This Row],[Actual/Schedule Finish]])&lt;7,YEAR(tbl_PV_Milestones[[#This Row],[Actual/Schedule Finish]]),YEAR(tbl_PV_Milestones[[#This Row],[Actual/Schedule Finish]])+1)</f>
        <v>2024</v>
      </c>
      <c r="X1762" s="41" t="str">
        <f>IF(OR(tbl_PV_Milestones[[#This Row],[Project Status]]="Completed",tbl_PV_Milestones[[#This Row],[Project Status]]="Assumed Completed"),"Yes","No")</f>
        <v>Yes</v>
      </c>
      <c r="Y1762" s="41">
        <f>IF(tbl_PV_Milestones[[#This Row],[Baseline Date]]="",1,0)</f>
        <v>1</v>
      </c>
      <c r="Z1762" s="41">
        <f>IF(tbl_PV_Milestones[[#This Row],[Baseline Date]]&lt;PV_Meta!$B$7,1,0)</f>
        <v>1</v>
      </c>
      <c r="AA1762" s="41">
        <f>IF(tbl_PV_Milestones[[#This Row],[Complete]]="Yes",1,0)</f>
        <v>1</v>
      </c>
      <c r="AB1762" s="41">
        <f>IF(AND(tbl_PV_Milestones[[#This Row],[BL FY]]=2025,tbl_PV_Milestones[[#This Row],[Baseline Date]]&lt;PV_Meta!$B$7),1,0)</f>
        <v>0</v>
      </c>
      <c r="AC1762" s="41">
        <f>IF(AND(tbl_PV_Milestones[[#This Row],[Planned YTD]]=1,tbl_PV_Milestones[[#This Row],[Complete]]="Yes"),1,0)</f>
        <v>0</v>
      </c>
      <c r="AD1762" s="41">
        <f>IF(AND(tbl_PV_Milestones[[#This Row],[Actual/Schedule Finish]]&lt;PV_Meta!$B$7,tbl_PV_Milestones[[#This Row],[Complete]]="No",tbl_PV_Milestones[[#This Row],[Project Status]]&lt;&gt;"On Hold"),1,0)</f>
        <v>0</v>
      </c>
      <c r="AE1762" s="41">
        <f>IF(AND(tbl_PV_Milestones[[#This Row],[Actual/Schedule Finish]]&gt;tbl_PV_Milestones[[#This Row],[Baseline Date]],tbl_PV_Milestones[[#This Row],[Complete]]="No",tbl_PV_Milestones[[#This Row],[Project Status]]&lt;&gt;"On Hold",tbl_PV_Milestones[[#This Row],[Overdue]]=0,tbl_PV_Milestones[[#This Row],[To be Baselined]]&lt;&gt;1),1,0)</f>
        <v>0</v>
      </c>
      <c r="AF1762" s="41">
        <f>IF(AND(tbl_PV_Milestones[[#This Row],[BL FY]]=2025,tbl_PV_Milestones[[#This Row],[Finish FY]]&gt;2025),1,0)</f>
        <v>0</v>
      </c>
      <c r="AG1762" s="56" t="str">
        <f>_xlfn.XLOOKUP(tbl_PV_Milestones[[#This Row],[Work ID]],tbl_PV_Meta[Work ID '#],tbl_PV_Meta[Project Manager/Owner],,0)</f>
        <v>Project Manager 7</v>
      </c>
      <c r="AH1762" s="6"/>
    </row>
    <row r="1763" spans="4:34" x14ac:dyDescent="0.25">
      <c r="D1763" s="6" t="s">
        <v>806</v>
      </c>
      <c r="E1763" s="6" t="s">
        <v>52</v>
      </c>
      <c r="F1763" s="6" t="s">
        <v>1720</v>
      </c>
      <c r="G1763" s="6" t="s">
        <v>515</v>
      </c>
      <c r="H1763" s="6" t="s">
        <v>505</v>
      </c>
      <c r="I1763" s="6" t="s">
        <v>510</v>
      </c>
      <c r="J1763" s="6" t="s">
        <v>806</v>
      </c>
      <c r="K1763" s="6" t="s">
        <v>213</v>
      </c>
      <c r="L1763" s="6" t="s">
        <v>135</v>
      </c>
      <c r="M1763" s="43"/>
      <c r="N1763" s="44" t="s">
        <v>1979</v>
      </c>
      <c r="O1763" s="39">
        <v>45443.708333333299</v>
      </c>
      <c r="S1763" s="45" t="e">
        <f>_xlfn.CONCAT(#REF!,TRIM(tbl_PV_Milestones[[#This Row],[Milestone Description]]))</f>
        <v>#REF!</v>
      </c>
      <c r="T1763" s="84" t="str">
        <f>IF(COUNTIF(tbl_PV_Milestones[UID],tbl_PV_Milestones[[#This Row],[UID]])&gt;1,"Duplicate","")</f>
        <v>Duplicate</v>
      </c>
      <c r="U1763" s="42" t="str">
        <f>_xlfn.XLOOKUP(tbl_PV_Milestones[[#This Row],[Work ID]],tbl_PV_Meta[Work ID '#],tbl_PV_Meta[Sub-Portfolio])</f>
        <v>Sub-Portfolio 8</v>
      </c>
      <c r="V1763" s="41">
        <f>IF(MONTH(tbl_PV_Milestones[[#This Row],[Baseline Date]])&lt;7,YEAR(tbl_PV_Milestones[[#This Row],[Baseline Date]]),YEAR(tbl_PV_Milestones[[#This Row],[Baseline Date]])+1)</f>
        <v>1900</v>
      </c>
      <c r="W1763" s="41">
        <f>IF(MONTH(tbl_PV_Milestones[[#This Row],[Actual/Schedule Finish]])&lt;7,YEAR(tbl_PV_Milestones[[#This Row],[Actual/Schedule Finish]]),YEAR(tbl_PV_Milestones[[#This Row],[Actual/Schedule Finish]])+1)</f>
        <v>2024</v>
      </c>
      <c r="X1763" s="41" t="str">
        <f>IF(OR(tbl_PV_Milestones[[#This Row],[Project Status]]="Completed",tbl_PV_Milestones[[#This Row],[Project Status]]="Assumed Completed"),"Yes","No")</f>
        <v>Yes</v>
      </c>
      <c r="Y1763" s="41">
        <f>IF(tbl_PV_Milestones[[#This Row],[Baseline Date]]="",1,0)</f>
        <v>1</v>
      </c>
      <c r="Z1763" s="41">
        <f>IF(tbl_PV_Milestones[[#This Row],[Baseline Date]]&lt;PV_Meta!$B$7,1,0)</f>
        <v>1</v>
      </c>
      <c r="AA1763" s="41">
        <f>IF(tbl_PV_Milestones[[#This Row],[Complete]]="Yes",1,0)</f>
        <v>1</v>
      </c>
      <c r="AB1763" s="41">
        <f>IF(AND(tbl_PV_Milestones[[#This Row],[BL FY]]=2025,tbl_PV_Milestones[[#This Row],[Baseline Date]]&lt;PV_Meta!$B$7),1,0)</f>
        <v>0</v>
      </c>
      <c r="AC1763" s="41">
        <f>IF(AND(tbl_PV_Milestones[[#This Row],[Planned YTD]]=1,tbl_PV_Milestones[[#This Row],[Complete]]="Yes"),1,0)</f>
        <v>0</v>
      </c>
      <c r="AD1763" s="41">
        <f>IF(AND(tbl_PV_Milestones[[#This Row],[Actual/Schedule Finish]]&lt;PV_Meta!$B$7,tbl_PV_Milestones[[#This Row],[Complete]]="No",tbl_PV_Milestones[[#This Row],[Project Status]]&lt;&gt;"On Hold"),1,0)</f>
        <v>0</v>
      </c>
      <c r="AE1763" s="41">
        <f>IF(AND(tbl_PV_Milestones[[#This Row],[Actual/Schedule Finish]]&gt;tbl_PV_Milestones[[#This Row],[Baseline Date]],tbl_PV_Milestones[[#This Row],[Complete]]="No",tbl_PV_Milestones[[#This Row],[Project Status]]&lt;&gt;"On Hold",tbl_PV_Milestones[[#This Row],[Overdue]]=0,tbl_PV_Milestones[[#This Row],[To be Baselined]]&lt;&gt;1),1,0)</f>
        <v>0</v>
      </c>
      <c r="AF1763" s="41">
        <f>IF(AND(tbl_PV_Milestones[[#This Row],[BL FY]]=2025,tbl_PV_Milestones[[#This Row],[Finish FY]]&gt;2025),1,0)</f>
        <v>0</v>
      </c>
      <c r="AG1763" s="56" t="str">
        <f>_xlfn.XLOOKUP(tbl_PV_Milestones[[#This Row],[Work ID]],tbl_PV_Meta[Work ID '#],tbl_PV_Meta[Project Manager/Owner],,0)</f>
        <v>Project Manager 7</v>
      </c>
      <c r="AH1763" s="6"/>
    </row>
    <row r="1764" spans="4:34" x14ac:dyDescent="0.25">
      <c r="D1764" s="6" t="s">
        <v>806</v>
      </c>
      <c r="E1764" s="6" t="s">
        <v>52</v>
      </c>
      <c r="F1764" s="6" t="s">
        <v>1720</v>
      </c>
      <c r="G1764" s="6" t="s">
        <v>547</v>
      </c>
      <c r="H1764" s="6" t="s">
        <v>505</v>
      </c>
      <c r="I1764" s="6" t="s">
        <v>510</v>
      </c>
      <c r="J1764" s="6" t="s">
        <v>806</v>
      </c>
      <c r="K1764" s="6" t="s">
        <v>213</v>
      </c>
      <c r="L1764" s="6" t="s">
        <v>135</v>
      </c>
      <c r="M1764" s="43"/>
      <c r="N1764" s="44" t="s">
        <v>1979</v>
      </c>
      <c r="O1764" s="39">
        <v>45443.708333333299</v>
      </c>
      <c r="S1764" s="45" t="e">
        <f>_xlfn.CONCAT(#REF!,TRIM(tbl_PV_Milestones[[#This Row],[Milestone Description]]))</f>
        <v>#REF!</v>
      </c>
      <c r="T1764" s="84" t="str">
        <f>IF(COUNTIF(tbl_PV_Milestones[UID],tbl_PV_Milestones[[#This Row],[UID]])&gt;1,"Duplicate","")</f>
        <v>Duplicate</v>
      </c>
      <c r="U1764" s="42" t="str">
        <f>_xlfn.XLOOKUP(tbl_PV_Milestones[[#This Row],[Work ID]],tbl_PV_Meta[Work ID '#],tbl_PV_Meta[Sub-Portfolio])</f>
        <v>Sub-Portfolio 8</v>
      </c>
      <c r="V1764" s="41">
        <f>IF(MONTH(tbl_PV_Milestones[[#This Row],[Baseline Date]])&lt;7,YEAR(tbl_PV_Milestones[[#This Row],[Baseline Date]]),YEAR(tbl_PV_Milestones[[#This Row],[Baseline Date]])+1)</f>
        <v>1900</v>
      </c>
      <c r="W1764" s="41">
        <f>IF(MONTH(tbl_PV_Milestones[[#This Row],[Actual/Schedule Finish]])&lt;7,YEAR(tbl_PV_Milestones[[#This Row],[Actual/Schedule Finish]]),YEAR(tbl_PV_Milestones[[#This Row],[Actual/Schedule Finish]])+1)</f>
        <v>2024</v>
      </c>
      <c r="X1764" s="41" t="str">
        <f>IF(OR(tbl_PV_Milestones[[#This Row],[Project Status]]="Completed",tbl_PV_Milestones[[#This Row],[Project Status]]="Assumed Completed"),"Yes","No")</f>
        <v>Yes</v>
      </c>
      <c r="Y1764" s="41">
        <f>IF(tbl_PV_Milestones[[#This Row],[Baseline Date]]="",1,0)</f>
        <v>1</v>
      </c>
      <c r="Z1764" s="41">
        <f>IF(tbl_PV_Milestones[[#This Row],[Baseline Date]]&lt;PV_Meta!$B$7,1,0)</f>
        <v>1</v>
      </c>
      <c r="AA1764" s="41">
        <f>IF(tbl_PV_Milestones[[#This Row],[Complete]]="Yes",1,0)</f>
        <v>1</v>
      </c>
      <c r="AB1764" s="41">
        <f>IF(AND(tbl_PV_Milestones[[#This Row],[BL FY]]=2025,tbl_PV_Milestones[[#This Row],[Baseline Date]]&lt;PV_Meta!$B$7),1,0)</f>
        <v>0</v>
      </c>
      <c r="AC1764" s="41">
        <f>IF(AND(tbl_PV_Milestones[[#This Row],[Planned YTD]]=1,tbl_PV_Milestones[[#This Row],[Complete]]="Yes"),1,0)</f>
        <v>0</v>
      </c>
      <c r="AD1764" s="41">
        <f>IF(AND(tbl_PV_Milestones[[#This Row],[Actual/Schedule Finish]]&lt;PV_Meta!$B$7,tbl_PV_Milestones[[#This Row],[Complete]]="No",tbl_PV_Milestones[[#This Row],[Project Status]]&lt;&gt;"On Hold"),1,0)</f>
        <v>0</v>
      </c>
      <c r="AE1764" s="41">
        <f>IF(AND(tbl_PV_Milestones[[#This Row],[Actual/Schedule Finish]]&gt;tbl_PV_Milestones[[#This Row],[Baseline Date]],tbl_PV_Milestones[[#This Row],[Complete]]="No",tbl_PV_Milestones[[#This Row],[Project Status]]&lt;&gt;"On Hold",tbl_PV_Milestones[[#This Row],[Overdue]]=0,tbl_PV_Milestones[[#This Row],[To be Baselined]]&lt;&gt;1),1,0)</f>
        <v>0</v>
      </c>
      <c r="AF1764" s="41">
        <f>IF(AND(tbl_PV_Milestones[[#This Row],[BL FY]]=2025,tbl_PV_Milestones[[#This Row],[Finish FY]]&gt;2025),1,0)</f>
        <v>0</v>
      </c>
      <c r="AG1764" s="56" t="str">
        <f>_xlfn.XLOOKUP(tbl_PV_Milestones[[#This Row],[Work ID]],tbl_PV_Meta[Work ID '#],tbl_PV_Meta[Project Manager/Owner],,0)</f>
        <v>Project Manager 7</v>
      </c>
      <c r="AH1764" s="6"/>
    </row>
    <row r="1765" spans="4:34" x14ac:dyDescent="0.25">
      <c r="D1765" s="6" t="s">
        <v>806</v>
      </c>
      <c r="E1765" s="6" t="s">
        <v>52</v>
      </c>
      <c r="F1765" s="6" t="s">
        <v>1720</v>
      </c>
      <c r="G1765" s="6" t="s">
        <v>548</v>
      </c>
      <c r="H1765" s="6" t="s">
        <v>505</v>
      </c>
      <c r="I1765" s="6" t="s">
        <v>510</v>
      </c>
      <c r="J1765" s="6" t="s">
        <v>806</v>
      </c>
      <c r="K1765" s="6" t="s">
        <v>213</v>
      </c>
      <c r="L1765" s="6" t="s">
        <v>135</v>
      </c>
      <c r="M1765" s="43"/>
      <c r="N1765" s="44" t="s">
        <v>1979</v>
      </c>
      <c r="O1765" s="39">
        <v>45443.708333333299</v>
      </c>
      <c r="S1765" s="45" t="e">
        <f>_xlfn.CONCAT(#REF!,TRIM(tbl_PV_Milestones[[#This Row],[Milestone Description]]))</f>
        <v>#REF!</v>
      </c>
      <c r="T1765" s="84" t="str">
        <f>IF(COUNTIF(tbl_PV_Milestones[UID],tbl_PV_Milestones[[#This Row],[UID]])&gt;1,"Duplicate","")</f>
        <v>Duplicate</v>
      </c>
      <c r="U1765" s="42" t="str">
        <f>_xlfn.XLOOKUP(tbl_PV_Milestones[[#This Row],[Work ID]],tbl_PV_Meta[Work ID '#],tbl_PV_Meta[Sub-Portfolio])</f>
        <v>Sub-Portfolio 8</v>
      </c>
      <c r="V1765" s="41">
        <f>IF(MONTH(tbl_PV_Milestones[[#This Row],[Baseline Date]])&lt;7,YEAR(tbl_PV_Milestones[[#This Row],[Baseline Date]]),YEAR(tbl_PV_Milestones[[#This Row],[Baseline Date]])+1)</f>
        <v>1900</v>
      </c>
      <c r="W1765" s="41">
        <f>IF(MONTH(tbl_PV_Milestones[[#This Row],[Actual/Schedule Finish]])&lt;7,YEAR(tbl_PV_Milestones[[#This Row],[Actual/Schedule Finish]]),YEAR(tbl_PV_Milestones[[#This Row],[Actual/Schedule Finish]])+1)</f>
        <v>2024</v>
      </c>
      <c r="X1765" s="41" t="str">
        <f>IF(OR(tbl_PV_Milestones[[#This Row],[Project Status]]="Completed",tbl_PV_Milestones[[#This Row],[Project Status]]="Assumed Completed"),"Yes","No")</f>
        <v>Yes</v>
      </c>
      <c r="Y1765" s="41">
        <f>IF(tbl_PV_Milestones[[#This Row],[Baseline Date]]="",1,0)</f>
        <v>1</v>
      </c>
      <c r="Z1765" s="41">
        <f>IF(tbl_PV_Milestones[[#This Row],[Baseline Date]]&lt;PV_Meta!$B$7,1,0)</f>
        <v>1</v>
      </c>
      <c r="AA1765" s="41">
        <f>IF(tbl_PV_Milestones[[#This Row],[Complete]]="Yes",1,0)</f>
        <v>1</v>
      </c>
      <c r="AB1765" s="41">
        <f>IF(AND(tbl_PV_Milestones[[#This Row],[BL FY]]=2025,tbl_PV_Milestones[[#This Row],[Baseline Date]]&lt;PV_Meta!$B$7),1,0)</f>
        <v>0</v>
      </c>
      <c r="AC1765" s="41">
        <f>IF(AND(tbl_PV_Milestones[[#This Row],[Planned YTD]]=1,tbl_PV_Milestones[[#This Row],[Complete]]="Yes"),1,0)</f>
        <v>0</v>
      </c>
      <c r="AD1765" s="41">
        <f>IF(AND(tbl_PV_Milestones[[#This Row],[Actual/Schedule Finish]]&lt;PV_Meta!$B$7,tbl_PV_Milestones[[#This Row],[Complete]]="No",tbl_PV_Milestones[[#This Row],[Project Status]]&lt;&gt;"On Hold"),1,0)</f>
        <v>0</v>
      </c>
      <c r="AE1765" s="41">
        <f>IF(AND(tbl_PV_Milestones[[#This Row],[Actual/Schedule Finish]]&gt;tbl_PV_Milestones[[#This Row],[Baseline Date]],tbl_PV_Milestones[[#This Row],[Complete]]="No",tbl_PV_Milestones[[#This Row],[Project Status]]&lt;&gt;"On Hold",tbl_PV_Milestones[[#This Row],[Overdue]]=0,tbl_PV_Milestones[[#This Row],[To be Baselined]]&lt;&gt;1),1,0)</f>
        <v>0</v>
      </c>
      <c r="AF1765" s="41">
        <f>IF(AND(tbl_PV_Milestones[[#This Row],[BL FY]]=2025,tbl_PV_Milestones[[#This Row],[Finish FY]]&gt;2025),1,0)</f>
        <v>0</v>
      </c>
      <c r="AG1765" s="56" t="str">
        <f>_xlfn.XLOOKUP(tbl_PV_Milestones[[#This Row],[Work ID]],tbl_PV_Meta[Work ID '#],tbl_PV_Meta[Project Manager/Owner],,0)</f>
        <v>Project Manager 7</v>
      </c>
      <c r="AH1765" s="6"/>
    </row>
    <row r="1766" spans="4:34" x14ac:dyDescent="0.25">
      <c r="D1766" s="6" t="s">
        <v>806</v>
      </c>
      <c r="E1766" s="6" t="s">
        <v>52</v>
      </c>
      <c r="F1766" s="6" t="s">
        <v>1720</v>
      </c>
      <c r="G1766" s="6" t="s">
        <v>549</v>
      </c>
      <c r="H1766" s="6" t="s">
        <v>505</v>
      </c>
      <c r="I1766" s="6" t="s">
        <v>510</v>
      </c>
      <c r="J1766" s="6" t="s">
        <v>806</v>
      </c>
      <c r="K1766" s="6" t="s">
        <v>213</v>
      </c>
      <c r="L1766" s="6" t="s">
        <v>135</v>
      </c>
      <c r="M1766" s="43"/>
      <c r="N1766" s="44" t="s">
        <v>1979</v>
      </c>
      <c r="O1766" s="39">
        <v>45443.708333333299</v>
      </c>
      <c r="S1766" s="45" t="e">
        <f>_xlfn.CONCAT(#REF!,TRIM(tbl_PV_Milestones[[#This Row],[Milestone Description]]))</f>
        <v>#REF!</v>
      </c>
      <c r="T1766" s="84" t="str">
        <f>IF(COUNTIF(tbl_PV_Milestones[UID],tbl_PV_Milestones[[#This Row],[UID]])&gt;1,"Duplicate","")</f>
        <v>Duplicate</v>
      </c>
      <c r="U1766" s="42" t="str">
        <f>_xlfn.XLOOKUP(tbl_PV_Milestones[[#This Row],[Work ID]],tbl_PV_Meta[Work ID '#],tbl_PV_Meta[Sub-Portfolio])</f>
        <v>Sub-Portfolio 8</v>
      </c>
      <c r="V1766" s="41">
        <f>IF(MONTH(tbl_PV_Milestones[[#This Row],[Baseline Date]])&lt;7,YEAR(tbl_PV_Milestones[[#This Row],[Baseline Date]]),YEAR(tbl_PV_Milestones[[#This Row],[Baseline Date]])+1)</f>
        <v>1900</v>
      </c>
      <c r="W1766" s="41">
        <f>IF(MONTH(tbl_PV_Milestones[[#This Row],[Actual/Schedule Finish]])&lt;7,YEAR(tbl_PV_Milestones[[#This Row],[Actual/Schedule Finish]]),YEAR(tbl_PV_Milestones[[#This Row],[Actual/Schedule Finish]])+1)</f>
        <v>2024</v>
      </c>
      <c r="X1766" s="41" t="str">
        <f>IF(OR(tbl_PV_Milestones[[#This Row],[Project Status]]="Completed",tbl_PV_Milestones[[#This Row],[Project Status]]="Assumed Completed"),"Yes","No")</f>
        <v>Yes</v>
      </c>
      <c r="Y1766" s="41">
        <f>IF(tbl_PV_Milestones[[#This Row],[Baseline Date]]="",1,0)</f>
        <v>1</v>
      </c>
      <c r="Z1766" s="41">
        <f>IF(tbl_PV_Milestones[[#This Row],[Baseline Date]]&lt;PV_Meta!$B$7,1,0)</f>
        <v>1</v>
      </c>
      <c r="AA1766" s="41">
        <f>IF(tbl_PV_Milestones[[#This Row],[Complete]]="Yes",1,0)</f>
        <v>1</v>
      </c>
      <c r="AB1766" s="41">
        <f>IF(AND(tbl_PV_Milestones[[#This Row],[BL FY]]=2025,tbl_PV_Milestones[[#This Row],[Baseline Date]]&lt;PV_Meta!$B$7),1,0)</f>
        <v>0</v>
      </c>
      <c r="AC1766" s="41">
        <f>IF(AND(tbl_PV_Milestones[[#This Row],[Planned YTD]]=1,tbl_PV_Milestones[[#This Row],[Complete]]="Yes"),1,0)</f>
        <v>0</v>
      </c>
      <c r="AD1766" s="41">
        <f>IF(AND(tbl_PV_Milestones[[#This Row],[Actual/Schedule Finish]]&lt;PV_Meta!$B$7,tbl_PV_Milestones[[#This Row],[Complete]]="No",tbl_PV_Milestones[[#This Row],[Project Status]]&lt;&gt;"On Hold"),1,0)</f>
        <v>0</v>
      </c>
      <c r="AE1766" s="41">
        <f>IF(AND(tbl_PV_Milestones[[#This Row],[Actual/Schedule Finish]]&gt;tbl_PV_Milestones[[#This Row],[Baseline Date]],tbl_PV_Milestones[[#This Row],[Complete]]="No",tbl_PV_Milestones[[#This Row],[Project Status]]&lt;&gt;"On Hold",tbl_PV_Milestones[[#This Row],[Overdue]]=0,tbl_PV_Milestones[[#This Row],[To be Baselined]]&lt;&gt;1),1,0)</f>
        <v>0</v>
      </c>
      <c r="AF1766" s="41">
        <f>IF(AND(tbl_PV_Milestones[[#This Row],[BL FY]]=2025,tbl_PV_Milestones[[#This Row],[Finish FY]]&gt;2025),1,0)</f>
        <v>0</v>
      </c>
      <c r="AG1766" s="56" t="str">
        <f>_xlfn.XLOOKUP(tbl_PV_Milestones[[#This Row],[Work ID]],tbl_PV_Meta[Work ID '#],tbl_PV_Meta[Project Manager/Owner],,0)</f>
        <v>Project Manager 7</v>
      </c>
      <c r="AH1766" s="6"/>
    </row>
    <row r="1767" spans="4:34" x14ac:dyDescent="0.25">
      <c r="D1767" s="6" t="s">
        <v>806</v>
      </c>
      <c r="E1767" s="6" t="s">
        <v>52</v>
      </c>
      <c r="F1767" s="6" t="s">
        <v>1720</v>
      </c>
      <c r="G1767" s="6" t="s">
        <v>550</v>
      </c>
      <c r="H1767" s="6" t="s">
        <v>505</v>
      </c>
      <c r="I1767" s="6" t="s">
        <v>510</v>
      </c>
      <c r="J1767" s="6" t="s">
        <v>806</v>
      </c>
      <c r="K1767" s="6" t="s">
        <v>213</v>
      </c>
      <c r="L1767" s="6" t="s">
        <v>135</v>
      </c>
      <c r="M1767" s="43"/>
      <c r="N1767" s="44" t="s">
        <v>1979</v>
      </c>
      <c r="O1767" s="39">
        <v>45443.708333333299</v>
      </c>
      <c r="S1767" s="45" t="e">
        <f>_xlfn.CONCAT(#REF!,TRIM(tbl_PV_Milestones[[#This Row],[Milestone Description]]))</f>
        <v>#REF!</v>
      </c>
      <c r="T1767" s="84" t="str">
        <f>IF(COUNTIF(tbl_PV_Milestones[UID],tbl_PV_Milestones[[#This Row],[UID]])&gt;1,"Duplicate","")</f>
        <v>Duplicate</v>
      </c>
      <c r="U1767" s="42" t="str">
        <f>_xlfn.XLOOKUP(tbl_PV_Milestones[[#This Row],[Work ID]],tbl_PV_Meta[Work ID '#],tbl_PV_Meta[Sub-Portfolio])</f>
        <v>Sub-Portfolio 8</v>
      </c>
      <c r="V1767" s="41">
        <f>IF(MONTH(tbl_PV_Milestones[[#This Row],[Baseline Date]])&lt;7,YEAR(tbl_PV_Milestones[[#This Row],[Baseline Date]]),YEAR(tbl_PV_Milestones[[#This Row],[Baseline Date]])+1)</f>
        <v>1900</v>
      </c>
      <c r="W1767" s="41">
        <f>IF(MONTH(tbl_PV_Milestones[[#This Row],[Actual/Schedule Finish]])&lt;7,YEAR(tbl_PV_Milestones[[#This Row],[Actual/Schedule Finish]]),YEAR(tbl_PV_Milestones[[#This Row],[Actual/Schedule Finish]])+1)</f>
        <v>2024</v>
      </c>
      <c r="X1767" s="41" t="str">
        <f>IF(OR(tbl_PV_Milestones[[#This Row],[Project Status]]="Completed",tbl_PV_Milestones[[#This Row],[Project Status]]="Assumed Completed"),"Yes","No")</f>
        <v>Yes</v>
      </c>
      <c r="Y1767" s="41">
        <f>IF(tbl_PV_Milestones[[#This Row],[Baseline Date]]="",1,0)</f>
        <v>1</v>
      </c>
      <c r="Z1767" s="41">
        <f>IF(tbl_PV_Milestones[[#This Row],[Baseline Date]]&lt;PV_Meta!$B$7,1,0)</f>
        <v>1</v>
      </c>
      <c r="AA1767" s="41">
        <f>IF(tbl_PV_Milestones[[#This Row],[Complete]]="Yes",1,0)</f>
        <v>1</v>
      </c>
      <c r="AB1767" s="41">
        <f>IF(AND(tbl_PV_Milestones[[#This Row],[BL FY]]=2025,tbl_PV_Milestones[[#This Row],[Baseline Date]]&lt;PV_Meta!$B$7),1,0)</f>
        <v>0</v>
      </c>
      <c r="AC1767" s="41">
        <f>IF(AND(tbl_PV_Milestones[[#This Row],[Planned YTD]]=1,tbl_PV_Milestones[[#This Row],[Complete]]="Yes"),1,0)</f>
        <v>0</v>
      </c>
      <c r="AD1767" s="41">
        <f>IF(AND(tbl_PV_Milestones[[#This Row],[Actual/Schedule Finish]]&lt;PV_Meta!$B$7,tbl_PV_Milestones[[#This Row],[Complete]]="No",tbl_PV_Milestones[[#This Row],[Project Status]]&lt;&gt;"On Hold"),1,0)</f>
        <v>0</v>
      </c>
      <c r="AE1767" s="41">
        <f>IF(AND(tbl_PV_Milestones[[#This Row],[Actual/Schedule Finish]]&gt;tbl_PV_Milestones[[#This Row],[Baseline Date]],tbl_PV_Milestones[[#This Row],[Complete]]="No",tbl_PV_Milestones[[#This Row],[Project Status]]&lt;&gt;"On Hold",tbl_PV_Milestones[[#This Row],[Overdue]]=0,tbl_PV_Milestones[[#This Row],[To be Baselined]]&lt;&gt;1),1,0)</f>
        <v>0</v>
      </c>
      <c r="AF1767" s="41">
        <f>IF(AND(tbl_PV_Milestones[[#This Row],[BL FY]]=2025,tbl_PV_Milestones[[#This Row],[Finish FY]]&gt;2025),1,0)</f>
        <v>0</v>
      </c>
      <c r="AG1767" s="56" t="str">
        <f>_xlfn.XLOOKUP(tbl_PV_Milestones[[#This Row],[Work ID]],tbl_PV_Meta[Work ID '#],tbl_PV_Meta[Project Manager/Owner],,0)</f>
        <v>Project Manager 7</v>
      </c>
      <c r="AH1767" s="6"/>
    </row>
    <row r="1768" spans="4:34" x14ac:dyDescent="0.25">
      <c r="D1768" s="6" t="s">
        <v>806</v>
      </c>
      <c r="E1768" s="6" t="s">
        <v>52</v>
      </c>
      <c r="F1768" s="6" t="s">
        <v>1720</v>
      </c>
      <c r="G1768" s="6" t="s">
        <v>551</v>
      </c>
      <c r="H1768" s="6" t="s">
        <v>505</v>
      </c>
      <c r="I1768" s="6" t="s">
        <v>510</v>
      </c>
      <c r="J1768" s="6" t="s">
        <v>806</v>
      </c>
      <c r="K1768" s="6" t="s">
        <v>213</v>
      </c>
      <c r="L1768" s="6" t="s">
        <v>135</v>
      </c>
      <c r="M1768" s="43"/>
      <c r="N1768" s="44" t="s">
        <v>1979</v>
      </c>
      <c r="O1768" s="39">
        <v>45443.708333333299</v>
      </c>
      <c r="S1768" s="45" t="e">
        <f>_xlfn.CONCAT(#REF!,TRIM(tbl_PV_Milestones[[#This Row],[Milestone Description]]))</f>
        <v>#REF!</v>
      </c>
      <c r="T1768" s="84" t="str">
        <f>IF(COUNTIF(tbl_PV_Milestones[UID],tbl_PV_Milestones[[#This Row],[UID]])&gt;1,"Duplicate","")</f>
        <v>Duplicate</v>
      </c>
      <c r="U1768" s="42" t="str">
        <f>_xlfn.XLOOKUP(tbl_PV_Milestones[[#This Row],[Work ID]],tbl_PV_Meta[Work ID '#],tbl_PV_Meta[Sub-Portfolio])</f>
        <v>Sub-Portfolio 8</v>
      </c>
      <c r="V1768" s="41">
        <f>IF(MONTH(tbl_PV_Milestones[[#This Row],[Baseline Date]])&lt;7,YEAR(tbl_PV_Milestones[[#This Row],[Baseline Date]]),YEAR(tbl_PV_Milestones[[#This Row],[Baseline Date]])+1)</f>
        <v>1900</v>
      </c>
      <c r="W1768" s="41">
        <f>IF(MONTH(tbl_PV_Milestones[[#This Row],[Actual/Schedule Finish]])&lt;7,YEAR(tbl_PV_Milestones[[#This Row],[Actual/Schedule Finish]]),YEAR(tbl_PV_Milestones[[#This Row],[Actual/Schedule Finish]])+1)</f>
        <v>2024</v>
      </c>
      <c r="X1768" s="41" t="str">
        <f>IF(OR(tbl_PV_Milestones[[#This Row],[Project Status]]="Completed",tbl_PV_Milestones[[#This Row],[Project Status]]="Assumed Completed"),"Yes","No")</f>
        <v>Yes</v>
      </c>
      <c r="Y1768" s="41">
        <f>IF(tbl_PV_Milestones[[#This Row],[Baseline Date]]="",1,0)</f>
        <v>1</v>
      </c>
      <c r="Z1768" s="41">
        <f>IF(tbl_PV_Milestones[[#This Row],[Baseline Date]]&lt;PV_Meta!$B$7,1,0)</f>
        <v>1</v>
      </c>
      <c r="AA1768" s="41">
        <f>IF(tbl_PV_Milestones[[#This Row],[Complete]]="Yes",1,0)</f>
        <v>1</v>
      </c>
      <c r="AB1768" s="41">
        <f>IF(AND(tbl_PV_Milestones[[#This Row],[BL FY]]=2025,tbl_PV_Milestones[[#This Row],[Baseline Date]]&lt;PV_Meta!$B$7),1,0)</f>
        <v>0</v>
      </c>
      <c r="AC1768" s="41">
        <f>IF(AND(tbl_PV_Milestones[[#This Row],[Planned YTD]]=1,tbl_PV_Milestones[[#This Row],[Complete]]="Yes"),1,0)</f>
        <v>0</v>
      </c>
      <c r="AD1768" s="41">
        <f>IF(AND(tbl_PV_Milestones[[#This Row],[Actual/Schedule Finish]]&lt;PV_Meta!$B$7,tbl_PV_Milestones[[#This Row],[Complete]]="No",tbl_PV_Milestones[[#This Row],[Project Status]]&lt;&gt;"On Hold"),1,0)</f>
        <v>0</v>
      </c>
      <c r="AE1768" s="41">
        <f>IF(AND(tbl_PV_Milestones[[#This Row],[Actual/Schedule Finish]]&gt;tbl_PV_Milestones[[#This Row],[Baseline Date]],tbl_PV_Milestones[[#This Row],[Complete]]="No",tbl_PV_Milestones[[#This Row],[Project Status]]&lt;&gt;"On Hold",tbl_PV_Milestones[[#This Row],[Overdue]]=0,tbl_PV_Milestones[[#This Row],[To be Baselined]]&lt;&gt;1),1,0)</f>
        <v>0</v>
      </c>
      <c r="AF1768" s="41">
        <f>IF(AND(tbl_PV_Milestones[[#This Row],[BL FY]]=2025,tbl_PV_Milestones[[#This Row],[Finish FY]]&gt;2025),1,0)</f>
        <v>0</v>
      </c>
      <c r="AG1768" s="56" t="str">
        <f>_xlfn.XLOOKUP(tbl_PV_Milestones[[#This Row],[Work ID]],tbl_PV_Meta[Work ID '#],tbl_PV_Meta[Project Manager/Owner],,0)</f>
        <v>Project Manager 7</v>
      </c>
      <c r="AH1768" s="6"/>
    </row>
    <row r="1769" spans="4:34" x14ac:dyDescent="0.25">
      <c r="D1769" s="6" t="s">
        <v>806</v>
      </c>
      <c r="E1769" s="6" t="s">
        <v>52</v>
      </c>
      <c r="F1769" s="6" t="s">
        <v>1720</v>
      </c>
      <c r="G1769" s="6" t="s">
        <v>552</v>
      </c>
      <c r="H1769" s="6" t="s">
        <v>505</v>
      </c>
      <c r="I1769" s="6" t="s">
        <v>510</v>
      </c>
      <c r="J1769" s="6" t="s">
        <v>806</v>
      </c>
      <c r="K1769" s="6" t="s">
        <v>213</v>
      </c>
      <c r="L1769" s="6" t="s">
        <v>135</v>
      </c>
      <c r="M1769" s="43"/>
      <c r="N1769" s="44" t="s">
        <v>1979</v>
      </c>
      <c r="O1769" s="39">
        <v>45443.708333333299</v>
      </c>
      <c r="S1769" s="45" t="e">
        <f>_xlfn.CONCAT(#REF!,TRIM(tbl_PV_Milestones[[#This Row],[Milestone Description]]))</f>
        <v>#REF!</v>
      </c>
      <c r="T1769" s="84" t="str">
        <f>IF(COUNTIF(tbl_PV_Milestones[UID],tbl_PV_Milestones[[#This Row],[UID]])&gt;1,"Duplicate","")</f>
        <v>Duplicate</v>
      </c>
      <c r="U1769" s="42" t="str">
        <f>_xlfn.XLOOKUP(tbl_PV_Milestones[[#This Row],[Work ID]],tbl_PV_Meta[Work ID '#],tbl_PV_Meta[Sub-Portfolio])</f>
        <v>Sub-Portfolio 8</v>
      </c>
      <c r="V1769" s="41">
        <f>IF(MONTH(tbl_PV_Milestones[[#This Row],[Baseline Date]])&lt;7,YEAR(tbl_PV_Milestones[[#This Row],[Baseline Date]]),YEAR(tbl_PV_Milestones[[#This Row],[Baseline Date]])+1)</f>
        <v>1900</v>
      </c>
      <c r="W1769" s="41">
        <f>IF(MONTH(tbl_PV_Milestones[[#This Row],[Actual/Schedule Finish]])&lt;7,YEAR(tbl_PV_Milestones[[#This Row],[Actual/Schedule Finish]]),YEAR(tbl_PV_Milestones[[#This Row],[Actual/Schedule Finish]])+1)</f>
        <v>2024</v>
      </c>
      <c r="X1769" s="41" t="str">
        <f>IF(OR(tbl_PV_Milestones[[#This Row],[Project Status]]="Completed",tbl_PV_Milestones[[#This Row],[Project Status]]="Assumed Completed"),"Yes","No")</f>
        <v>Yes</v>
      </c>
      <c r="Y1769" s="41">
        <f>IF(tbl_PV_Milestones[[#This Row],[Baseline Date]]="",1,0)</f>
        <v>1</v>
      </c>
      <c r="Z1769" s="41">
        <f>IF(tbl_PV_Milestones[[#This Row],[Baseline Date]]&lt;PV_Meta!$B$7,1,0)</f>
        <v>1</v>
      </c>
      <c r="AA1769" s="41">
        <f>IF(tbl_PV_Milestones[[#This Row],[Complete]]="Yes",1,0)</f>
        <v>1</v>
      </c>
      <c r="AB1769" s="41">
        <f>IF(AND(tbl_PV_Milestones[[#This Row],[BL FY]]=2025,tbl_PV_Milestones[[#This Row],[Baseline Date]]&lt;PV_Meta!$B$7),1,0)</f>
        <v>0</v>
      </c>
      <c r="AC1769" s="41">
        <f>IF(AND(tbl_PV_Milestones[[#This Row],[Planned YTD]]=1,tbl_PV_Milestones[[#This Row],[Complete]]="Yes"),1,0)</f>
        <v>0</v>
      </c>
      <c r="AD1769" s="41">
        <f>IF(AND(tbl_PV_Milestones[[#This Row],[Actual/Schedule Finish]]&lt;PV_Meta!$B$7,tbl_PV_Milestones[[#This Row],[Complete]]="No",tbl_PV_Milestones[[#This Row],[Project Status]]&lt;&gt;"On Hold"),1,0)</f>
        <v>0</v>
      </c>
      <c r="AE1769" s="41">
        <f>IF(AND(tbl_PV_Milestones[[#This Row],[Actual/Schedule Finish]]&gt;tbl_PV_Milestones[[#This Row],[Baseline Date]],tbl_PV_Milestones[[#This Row],[Complete]]="No",tbl_PV_Milestones[[#This Row],[Project Status]]&lt;&gt;"On Hold",tbl_PV_Milestones[[#This Row],[Overdue]]=0,tbl_PV_Milestones[[#This Row],[To be Baselined]]&lt;&gt;1),1,0)</f>
        <v>0</v>
      </c>
      <c r="AF1769" s="41">
        <f>IF(AND(tbl_PV_Milestones[[#This Row],[BL FY]]=2025,tbl_PV_Milestones[[#This Row],[Finish FY]]&gt;2025),1,0)</f>
        <v>0</v>
      </c>
      <c r="AG1769" s="56" t="str">
        <f>_xlfn.XLOOKUP(tbl_PV_Milestones[[#This Row],[Work ID]],tbl_PV_Meta[Work ID '#],tbl_PV_Meta[Project Manager/Owner],,0)</f>
        <v>Project Manager 7</v>
      </c>
      <c r="AH1769" s="6"/>
    </row>
    <row r="1770" spans="4:34" x14ac:dyDescent="0.25">
      <c r="D1770" s="6" t="s">
        <v>806</v>
      </c>
      <c r="E1770" s="6" t="s">
        <v>52</v>
      </c>
      <c r="F1770" s="6" t="s">
        <v>1720</v>
      </c>
      <c r="G1770" s="6" t="s">
        <v>553</v>
      </c>
      <c r="H1770" s="6" t="s">
        <v>505</v>
      </c>
      <c r="I1770" s="6" t="s">
        <v>510</v>
      </c>
      <c r="J1770" s="6" t="s">
        <v>806</v>
      </c>
      <c r="K1770" s="6" t="s">
        <v>213</v>
      </c>
      <c r="L1770" s="6" t="s">
        <v>135</v>
      </c>
      <c r="M1770" s="43"/>
      <c r="N1770" s="44" t="s">
        <v>1979</v>
      </c>
      <c r="O1770" s="39">
        <v>45443.708333333299</v>
      </c>
      <c r="S1770" s="45" t="e">
        <f>_xlfn.CONCAT(#REF!,TRIM(tbl_PV_Milestones[[#This Row],[Milestone Description]]))</f>
        <v>#REF!</v>
      </c>
      <c r="T1770" s="84" t="str">
        <f>IF(COUNTIF(tbl_PV_Milestones[UID],tbl_PV_Milestones[[#This Row],[UID]])&gt;1,"Duplicate","")</f>
        <v>Duplicate</v>
      </c>
      <c r="U1770" s="42" t="str">
        <f>_xlfn.XLOOKUP(tbl_PV_Milestones[[#This Row],[Work ID]],tbl_PV_Meta[Work ID '#],tbl_PV_Meta[Sub-Portfolio])</f>
        <v>Sub-Portfolio 8</v>
      </c>
      <c r="V1770" s="41">
        <f>IF(MONTH(tbl_PV_Milestones[[#This Row],[Baseline Date]])&lt;7,YEAR(tbl_PV_Milestones[[#This Row],[Baseline Date]]),YEAR(tbl_PV_Milestones[[#This Row],[Baseline Date]])+1)</f>
        <v>1900</v>
      </c>
      <c r="W1770" s="41">
        <f>IF(MONTH(tbl_PV_Milestones[[#This Row],[Actual/Schedule Finish]])&lt;7,YEAR(tbl_PV_Milestones[[#This Row],[Actual/Schedule Finish]]),YEAR(tbl_PV_Milestones[[#This Row],[Actual/Schedule Finish]])+1)</f>
        <v>2024</v>
      </c>
      <c r="X1770" s="41" t="str">
        <f>IF(OR(tbl_PV_Milestones[[#This Row],[Project Status]]="Completed",tbl_PV_Milestones[[#This Row],[Project Status]]="Assumed Completed"),"Yes","No")</f>
        <v>Yes</v>
      </c>
      <c r="Y1770" s="41">
        <f>IF(tbl_PV_Milestones[[#This Row],[Baseline Date]]="",1,0)</f>
        <v>1</v>
      </c>
      <c r="Z1770" s="41">
        <f>IF(tbl_PV_Milestones[[#This Row],[Baseline Date]]&lt;PV_Meta!$B$7,1,0)</f>
        <v>1</v>
      </c>
      <c r="AA1770" s="41">
        <f>IF(tbl_PV_Milestones[[#This Row],[Complete]]="Yes",1,0)</f>
        <v>1</v>
      </c>
      <c r="AB1770" s="41">
        <f>IF(AND(tbl_PV_Milestones[[#This Row],[BL FY]]=2025,tbl_PV_Milestones[[#This Row],[Baseline Date]]&lt;PV_Meta!$B$7),1,0)</f>
        <v>0</v>
      </c>
      <c r="AC1770" s="41">
        <f>IF(AND(tbl_PV_Milestones[[#This Row],[Planned YTD]]=1,tbl_PV_Milestones[[#This Row],[Complete]]="Yes"),1,0)</f>
        <v>0</v>
      </c>
      <c r="AD1770" s="41">
        <f>IF(AND(tbl_PV_Milestones[[#This Row],[Actual/Schedule Finish]]&lt;PV_Meta!$B$7,tbl_PV_Milestones[[#This Row],[Complete]]="No",tbl_PV_Milestones[[#This Row],[Project Status]]&lt;&gt;"On Hold"),1,0)</f>
        <v>0</v>
      </c>
      <c r="AE1770" s="41">
        <f>IF(AND(tbl_PV_Milestones[[#This Row],[Actual/Schedule Finish]]&gt;tbl_PV_Milestones[[#This Row],[Baseline Date]],tbl_PV_Milestones[[#This Row],[Complete]]="No",tbl_PV_Milestones[[#This Row],[Project Status]]&lt;&gt;"On Hold",tbl_PV_Milestones[[#This Row],[Overdue]]=0,tbl_PV_Milestones[[#This Row],[To be Baselined]]&lt;&gt;1),1,0)</f>
        <v>0</v>
      </c>
      <c r="AF1770" s="41">
        <f>IF(AND(tbl_PV_Milestones[[#This Row],[BL FY]]=2025,tbl_PV_Milestones[[#This Row],[Finish FY]]&gt;2025),1,0)</f>
        <v>0</v>
      </c>
      <c r="AG1770" s="56" t="str">
        <f>_xlfn.XLOOKUP(tbl_PV_Milestones[[#This Row],[Work ID]],tbl_PV_Meta[Work ID '#],tbl_PV_Meta[Project Manager/Owner],,0)</f>
        <v>Project Manager 7</v>
      </c>
      <c r="AH1770" s="6"/>
    </row>
    <row r="1771" spans="4:34" x14ac:dyDescent="0.25">
      <c r="D1771" s="6" t="s">
        <v>806</v>
      </c>
      <c r="E1771" s="6" t="s">
        <v>52</v>
      </c>
      <c r="F1771" s="6" t="s">
        <v>1720</v>
      </c>
      <c r="G1771" s="6" t="s">
        <v>554</v>
      </c>
      <c r="H1771" s="6" t="s">
        <v>505</v>
      </c>
      <c r="I1771" s="6" t="s">
        <v>510</v>
      </c>
      <c r="J1771" s="6" t="s">
        <v>806</v>
      </c>
      <c r="K1771" s="6" t="s">
        <v>213</v>
      </c>
      <c r="L1771" s="6" t="s">
        <v>135</v>
      </c>
      <c r="M1771" s="43"/>
      <c r="N1771" s="44" t="s">
        <v>1979</v>
      </c>
      <c r="O1771" s="39">
        <v>45443.708333333299</v>
      </c>
      <c r="S1771" s="45" t="e">
        <f>_xlfn.CONCAT(#REF!,TRIM(tbl_PV_Milestones[[#This Row],[Milestone Description]]))</f>
        <v>#REF!</v>
      </c>
      <c r="T1771" s="84" t="str">
        <f>IF(COUNTIF(tbl_PV_Milestones[UID],tbl_PV_Milestones[[#This Row],[UID]])&gt;1,"Duplicate","")</f>
        <v>Duplicate</v>
      </c>
      <c r="U1771" s="42" t="str">
        <f>_xlfn.XLOOKUP(tbl_PV_Milestones[[#This Row],[Work ID]],tbl_PV_Meta[Work ID '#],tbl_PV_Meta[Sub-Portfolio])</f>
        <v>Sub-Portfolio 8</v>
      </c>
      <c r="V1771" s="41">
        <f>IF(MONTH(tbl_PV_Milestones[[#This Row],[Baseline Date]])&lt;7,YEAR(tbl_PV_Milestones[[#This Row],[Baseline Date]]),YEAR(tbl_PV_Milestones[[#This Row],[Baseline Date]])+1)</f>
        <v>1900</v>
      </c>
      <c r="W1771" s="41">
        <f>IF(MONTH(tbl_PV_Milestones[[#This Row],[Actual/Schedule Finish]])&lt;7,YEAR(tbl_PV_Milestones[[#This Row],[Actual/Schedule Finish]]),YEAR(tbl_PV_Milestones[[#This Row],[Actual/Schedule Finish]])+1)</f>
        <v>2024</v>
      </c>
      <c r="X1771" s="41" t="str">
        <f>IF(OR(tbl_PV_Milestones[[#This Row],[Project Status]]="Completed",tbl_PV_Milestones[[#This Row],[Project Status]]="Assumed Completed"),"Yes","No")</f>
        <v>Yes</v>
      </c>
      <c r="Y1771" s="41">
        <f>IF(tbl_PV_Milestones[[#This Row],[Baseline Date]]="",1,0)</f>
        <v>1</v>
      </c>
      <c r="Z1771" s="41">
        <f>IF(tbl_PV_Milestones[[#This Row],[Baseline Date]]&lt;PV_Meta!$B$7,1,0)</f>
        <v>1</v>
      </c>
      <c r="AA1771" s="41">
        <f>IF(tbl_PV_Milestones[[#This Row],[Complete]]="Yes",1,0)</f>
        <v>1</v>
      </c>
      <c r="AB1771" s="41">
        <f>IF(AND(tbl_PV_Milestones[[#This Row],[BL FY]]=2025,tbl_PV_Milestones[[#This Row],[Baseline Date]]&lt;PV_Meta!$B$7),1,0)</f>
        <v>0</v>
      </c>
      <c r="AC1771" s="41">
        <f>IF(AND(tbl_PV_Milestones[[#This Row],[Planned YTD]]=1,tbl_PV_Milestones[[#This Row],[Complete]]="Yes"),1,0)</f>
        <v>0</v>
      </c>
      <c r="AD1771" s="41">
        <f>IF(AND(tbl_PV_Milestones[[#This Row],[Actual/Schedule Finish]]&lt;PV_Meta!$B$7,tbl_PV_Milestones[[#This Row],[Complete]]="No",tbl_PV_Milestones[[#This Row],[Project Status]]&lt;&gt;"On Hold"),1,0)</f>
        <v>0</v>
      </c>
      <c r="AE1771" s="41">
        <f>IF(AND(tbl_PV_Milestones[[#This Row],[Actual/Schedule Finish]]&gt;tbl_PV_Milestones[[#This Row],[Baseline Date]],tbl_PV_Milestones[[#This Row],[Complete]]="No",tbl_PV_Milestones[[#This Row],[Project Status]]&lt;&gt;"On Hold",tbl_PV_Milestones[[#This Row],[Overdue]]=0,tbl_PV_Milestones[[#This Row],[To be Baselined]]&lt;&gt;1),1,0)</f>
        <v>0</v>
      </c>
      <c r="AF1771" s="41">
        <f>IF(AND(tbl_PV_Milestones[[#This Row],[BL FY]]=2025,tbl_PV_Milestones[[#This Row],[Finish FY]]&gt;2025),1,0)</f>
        <v>0</v>
      </c>
      <c r="AG1771" s="56" t="str">
        <f>_xlfn.XLOOKUP(tbl_PV_Milestones[[#This Row],[Work ID]],tbl_PV_Meta[Work ID '#],tbl_PV_Meta[Project Manager/Owner],,0)</f>
        <v>Project Manager 7</v>
      </c>
      <c r="AH1771" s="6"/>
    </row>
    <row r="1772" spans="4:34" x14ac:dyDescent="0.25">
      <c r="D1772" s="6" t="s">
        <v>806</v>
      </c>
      <c r="E1772" s="6" t="s">
        <v>52</v>
      </c>
      <c r="F1772" s="6" t="s">
        <v>1720</v>
      </c>
      <c r="G1772" s="6" t="s">
        <v>555</v>
      </c>
      <c r="H1772" s="6" t="s">
        <v>505</v>
      </c>
      <c r="I1772" s="6" t="s">
        <v>510</v>
      </c>
      <c r="J1772" s="6" t="s">
        <v>806</v>
      </c>
      <c r="K1772" s="6" t="s">
        <v>213</v>
      </c>
      <c r="L1772" s="6" t="s">
        <v>135</v>
      </c>
      <c r="M1772" s="43"/>
      <c r="N1772" s="44" t="s">
        <v>1979</v>
      </c>
      <c r="O1772" s="39">
        <v>45443.708333333299</v>
      </c>
      <c r="S1772" s="45" t="e">
        <f>_xlfn.CONCAT(#REF!,TRIM(tbl_PV_Milestones[[#This Row],[Milestone Description]]))</f>
        <v>#REF!</v>
      </c>
      <c r="T1772" s="84" t="str">
        <f>IF(COUNTIF(tbl_PV_Milestones[UID],tbl_PV_Milestones[[#This Row],[UID]])&gt;1,"Duplicate","")</f>
        <v>Duplicate</v>
      </c>
      <c r="U1772" s="42" t="str">
        <f>_xlfn.XLOOKUP(tbl_PV_Milestones[[#This Row],[Work ID]],tbl_PV_Meta[Work ID '#],tbl_PV_Meta[Sub-Portfolio])</f>
        <v>Sub-Portfolio 8</v>
      </c>
      <c r="V1772" s="41">
        <f>IF(MONTH(tbl_PV_Milestones[[#This Row],[Baseline Date]])&lt;7,YEAR(tbl_PV_Milestones[[#This Row],[Baseline Date]]),YEAR(tbl_PV_Milestones[[#This Row],[Baseline Date]])+1)</f>
        <v>1900</v>
      </c>
      <c r="W1772" s="41">
        <f>IF(MONTH(tbl_PV_Milestones[[#This Row],[Actual/Schedule Finish]])&lt;7,YEAR(tbl_PV_Milestones[[#This Row],[Actual/Schedule Finish]]),YEAR(tbl_PV_Milestones[[#This Row],[Actual/Schedule Finish]])+1)</f>
        <v>2024</v>
      </c>
      <c r="X1772" s="41" t="str">
        <f>IF(OR(tbl_PV_Milestones[[#This Row],[Project Status]]="Completed",tbl_PV_Milestones[[#This Row],[Project Status]]="Assumed Completed"),"Yes","No")</f>
        <v>Yes</v>
      </c>
      <c r="Y1772" s="41">
        <f>IF(tbl_PV_Milestones[[#This Row],[Baseline Date]]="",1,0)</f>
        <v>1</v>
      </c>
      <c r="Z1772" s="41">
        <f>IF(tbl_PV_Milestones[[#This Row],[Baseline Date]]&lt;PV_Meta!$B$7,1,0)</f>
        <v>1</v>
      </c>
      <c r="AA1772" s="41">
        <f>IF(tbl_PV_Milestones[[#This Row],[Complete]]="Yes",1,0)</f>
        <v>1</v>
      </c>
      <c r="AB1772" s="41">
        <f>IF(AND(tbl_PV_Milestones[[#This Row],[BL FY]]=2025,tbl_PV_Milestones[[#This Row],[Baseline Date]]&lt;PV_Meta!$B$7),1,0)</f>
        <v>0</v>
      </c>
      <c r="AC1772" s="41">
        <f>IF(AND(tbl_PV_Milestones[[#This Row],[Planned YTD]]=1,tbl_PV_Milestones[[#This Row],[Complete]]="Yes"),1,0)</f>
        <v>0</v>
      </c>
      <c r="AD1772" s="41">
        <f>IF(AND(tbl_PV_Milestones[[#This Row],[Actual/Schedule Finish]]&lt;PV_Meta!$B$7,tbl_PV_Milestones[[#This Row],[Complete]]="No",tbl_PV_Milestones[[#This Row],[Project Status]]&lt;&gt;"On Hold"),1,0)</f>
        <v>0</v>
      </c>
      <c r="AE1772" s="41">
        <f>IF(AND(tbl_PV_Milestones[[#This Row],[Actual/Schedule Finish]]&gt;tbl_PV_Milestones[[#This Row],[Baseline Date]],tbl_PV_Milestones[[#This Row],[Complete]]="No",tbl_PV_Milestones[[#This Row],[Project Status]]&lt;&gt;"On Hold",tbl_PV_Milestones[[#This Row],[Overdue]]=0,tbl_PV_Milestones[[#This Row],[To be Baselined]]&lt;&gt;1),1,0)</f>
        <v>0</v>
      </c>
      <c r="AF1772" s="41">
        <f>IF(AND(tbl_PV_Milestones[[#This Row],[BL FY]]=2025,tbl_PV_Milestones[[#This Row],[Finish FY]]&gt;2025),1,0)</f>
        <v>0</v>
      </c>
      <c r="AG1772" s="56" t="str">
        <f>_xlfn.XLOOKUP(tbl_PV_Milestones[[#This Row],[Work ID]],tbl_PV_Meta[Work ID '#],tbl_PV_Meta[Project Manager/Owner],,0)</f>
        <v>Project Manager 7</v>
      </c>
      <c r="AH1772" s="6"/>
    </row>
    <row r="1773" spans="4:34" x14ac:dyDescent="0.25">
      <c r="D1773" s="6" t="s">
        <v>806</v>
      </c>
      <c r="E1773" s="6" t="s">
        <v>52</v>
      </c>
      <c r="F1773" s="6" t="s">
        <v>1720</v>
      </c>
      <c r="G1773" s="6" t="s">
        <v>556</v>
      </c>
      <c r="H1773" s="6" t="s">
        <v>505</v>
      </c>
      <c r="I1773" s="6" t="s">
        <v>510</v>
      </c>
      <c r="J1773" s="6" t="s">
        <v>806</v>
      </c>
      <c r="K1773" s="6" t="s">
        <v>213</v>
      </c>
      <c r="L1773" s="6" t="s">
        <v>135</v>
      </c>
      <c r="M1773" s="43"/>
      <c r="N1773" s="44" t="s">
        <v>1979</v>
      </c>
      <c r="O1773" s="39">
        <v>45443.708333333299</v>
      </c>
      <c r="S1773" s="45" t="e">
        <f>_xlfn.CONCAT(#REF!,TRIM(tbl_PV_Milestones[[#This Row],[Milestone Description]]))</f>
        <v>#REF!</v>
      </c>
      <c r="T1773" s="84" t="str">
        <f>IF(COUNTIF(tbl_PV_Milestones[UID],tbl_PV_Milestones[[#This Row],[UID]])&gt;1,"Duplicate","")</f>
        <v>Duplicate</v>
      </c>
      <c r="U1773" s="42" t="str">
        <f>_xlfn.XLOOKUP(tbl_PV_Milestones[[#This Row],[Work ID]],tbl_PV_Meta[Work ID '#],tbl_PV_Meta[Sub-Portfolio])</f>
        <v>Sub-Portfolio 8</v>
      </c>
      <c r="V1773" s="41">
        <f>IF(MONTH(tbl_PV_Milestones[[#This Row],[Baseline Date]])&lt;7,YEAR(tbl_PV_Milestones[[#This Row],[Baseline Date]]),YEAR(tbl_PV_Milestones[[#This Row],[Baseline Date]])+1)</f>
        <v>1900</v>
      </c>
      <c r="W1773" s="41">
        <f>IF(MONTH(tbl_PV_Milestones[[#This Row],[Actual/Schedule Finish]])&lt;7,YEAR(tbl_PV_Milestones[[#This Row],[Actual/Schedule Finish]]),YEAR(tbl_PV_Milestones[[#This Row],[Actual/Schedule Finish]])+1)</f>
        <v>2024</v>
      </c>
      <c r="X1773" s="41" t="str">
        <f>IF(OR(tbl_PV_Milestones[[#This Row],[Project Status]]="Completed",tbl_PV_Milestones[[#This Row],[Project Status]]="Assumed Completed"),"Yes","No")</f>
        <v>Yes</v>
      </c>
      <c r="Y1773" s="41">
        <f>IF(tbl_PV_Milestones[[#This Row],[Baseline Date]]="",1,0)</f>
        <v>1</v>
      </c>
      <c r="Z1773" s="41">
        <f>IF(tbl_PV_Milestones[[#This Row],[Baseline Date]]&lt;PV_Meta!$B$7,1,0)</f>
        <v>1</v>
      </c>
      <c r="AA1773" s="41">
        <f>IF(tbl_PV_Milestones[[#This Row],[Complete]]="Yes",1,0)</f>
        <v>1</v>
      </c>
      <c r="AB1773" s="41">
        <f>IF(AND(tbl_PV_Milestones[[#This Row],[BL FY]]=2025,tbl_PV_Milestones[[#This Row],[Baseline Date]]&lt;PV_Meta!$B$7),1,0)</f>
        <v>0</v>
      </c>
      <c r="AC1773" s="41">
        <f>IF(AND(tbl_PV_Milestones[[#This Row],[Planned YTD]]=1,tbl_PV_Milestones[[#This Row],[Complete]]="Yes"),1,0)</f>
        <v>0</v>
      </c>
      <c r="AD1773" s="41">
        <f>IF(AND(tbl_PV_Milestones[[#This Row],[Actual/Schedule Finish]]&lt;PV_Meta!$B$7,tbl_PV_Milestones[[#This Row],[Complete]]="No",tbl_PV_Milestones[[#This Row],[Project Status]]&lt;&gt;"On Hold"),1,0)</f>
        <v>0</v>
      </c>
      <c r="AE1773" s="41">
        <f>IF(AND(tbl_PV_Milestones[[#This Row],[Actual/Schedule Finish]]&gt;tbl_PV_Milestones[[#This Row],[Baseline Date]],tbl_PV_Milestones[[#This Row],[Complete]]="No",tbl_PV_Milestones[[#This Row],[Project Status]]&lt;&gt;"On Hold",tbl_PV_Milestones[[#This Row],[Overdue]]=0,tbl_PV_Milestones[[#This Row],[To be Baselined]]&lt;&gt;1),1,0)</f>
        <v>0</v>
      </c>
      <c r="AF1773" s="41">
        <f>IF(AND(tbl_PV_Milestones[[#This Row],[BL FY]]=2025,tbl_PV_Milestones[[#This Row],[Finish FY]]&gt;2025),1,0)</f>
        <v>0</v>
      </c>
      <c r="AG1773" s="56" t="str">
        <f>_xlfn.XLOOKUP(tbl_PV_Milestones[[#This Row],[Work ID]],tbl_PV_Meta[Work ID '#],tbl_PV_Meta[Project Manager/Owner],,0)</f>
        <v>Project Manager 7</v>
      </c>
      <c r="AH1773" s="6"/>
    </row>
    <row r="1774" spans="4:34" x14ac:dyDescent="0.25">
      <c r="D1774" s="6" t="s">
        <v>806</v>
      </c>
      <c r="E1774" s="6" t="s">
        <v>52</v>
      </c>
      <c r="F1774" s="6" t="s">
        <v>1720</v>
      </c>
      <c r="G1774" s="6" t="s">
        <v>557</v>
      </c>
      <c r="H1774" s="6" t="s">
        <v>519</v>
      </c>
      <c r="I1774" s="6" t="s">
        <v>510</v>
      </c>
      <c r="J1774" s="6" t="s">
        <v>806</v>
      </c>
      <c r="K1774" s="6" t="s">
        <v>213</v>
      </c>
      <c r="L1774" s="6" t="s">
        <v>135</v>
      </c>
      <c r="M1774" s="43"/>
      <c r="N1774" s="44" t="s">
        <v>1979</v>
      </c>
      <c r="O1774" s="39">
        <v>45443.708333333299</v>
      </c>
      <c r="S1774" s="45" t="e">
        <f>_xlfn.CONCAT(#REF!,TRIM(tbl_PV_Milestones[[#This Row],[Milestone Description]]))</f>
        <v>#REF!</v>
      </c>
      <c r="T1774" s="84" t="str">
        <f>IF(COUNTIF(tbl_PV_Milestones[UID],tbl_PV_Milestones[[#This Row],[UID]])&gt;1,"Duplicate","")</f>
        <v>Duplicate</v>
      </c>
      <c r="U1774" s="42" t="str">
        <f>_xlfn.XLOOKUP(tbl_PV_Milestones[[#This Row],[Work ID]],tbl_PV_Meta[Work ID '#],tbl_PV_Meta[Sub-Portfolio])</f>
        <v>Sub-Portfolio 8</v>
      </c>
      <c r="V1774" s="41">
        <f>IF(MONTH(tbl_PV_Milestones[[#This Row],[Baseline Date]])&lt;7,YEAR(tbl_PV_Milestones[[#This Row],[Baseline Date]]),YEAR(tbl_PV_Milestones[[#This Row],[Baseline Date]])+1)</f>
        <v>1900</v>
      </c>
      <c r="W1774" s="41">
        <f>IF(MONTH(tbl_PV_Milestones[[#This Row],[Actual/Schedule Finish]])&lt;7,YEAR(tbl_PV_Milestones[[#This Row],[Actual/Schedule Finish]]),YEAR(tbl_PV_Milestones[[#This Row],[Actual/Schedule Finish]])+1)</f>
        <v>2024</v>
      </c>
      <c r="X1774" s="41" t="str">
        <f>IF(OR(tbl_PV_Milestones[[#This Row],[Project Status]]="Completed",tbl_PV_Milestones[[#This Row],[Project Status]]="Assumed Completed"),"Yes","No")</f>
        <v>Yes</v>
      </c>
      <c r="Y1774" s="41">
        <f>IF(tbl_PV_Milestones[[#This Row],[Baseline Date]]="",1,0)</f>
        <v>1</v>
      </c>
      <c r="Z1774" s="41">
        <f>IF(tbl_PV_Milestones[[#This Row],[Baseline Date]]&lt;PV_Meta!$B$7,1,0)</f>
        <v>1</v>
      </c>
      <c r="AA1774" s="41">
        <f>IF(tbl_PV_Milestones[[#This Row],[Complete]]="Yes",1,0)</f>
        <v>1</v>
      </c>
      <c r="AB1774" s="41">
        <f>IF(AND(tbl_PV_Milestones[[#This Row],[BL FY]]=2025,tbl_PV_Milestones[[#This Row],[Baseline Date]]&lt;PV_Meta!$B$7),1,0)</f>
        <v>0</v>
      </c>
      <c r="AC1774" s="41">
        <f>IF(AND(tbl_PV_Milestones[[#This Row],[Planned YTD]]=1,tbl_PV_Milestones[[#This Row],[Complete]]="Yes"),1,0)</f>
        <v>0</v>
      </c>
      <c r="AD1774" s="41">
        <f>IF(AND(tbl_PV_Milestones[[#This Row],[Actual/Schedule Finish]]&lt;PV_Meta!$B$7,tbl_PV_Milestones[[#This Row],[Complete]]="No",tbl_PV_Milestones[[#This Row],[Project Status]]&lt;&gt;"On Hold"),1,0)</f>
        <v>0</v>
      </c>
      <c r="AE1774" s="41">
        <f>IF(AND(tbl_PV_Milestones[[#This Row],[Actual/Schedule Finish]]&gt;tbl_PV_Milestones[[#This Row],[Baseline Date]],tbl_PV_Milestones[[#This Row],[Complete]]="No",tbl_PV_Milestones[[#This Row],[Project Status]]&lt;&gt;"On Hold",tbl_PV_Milestones[[#This Row],[Overdue]]=0,tbl_PV_Milestones[[#This Row],[To be Baselined]]&lt;&gt;1),1,0)</f>
        <v>0</v>
      </c>
      <c r="AF1774" s="41">
        <f>IF(AND(tbl_PV_Milestones[[#This Row],[BL FY]]=2025,tbl_PV_Milestones[[#This Row],[Finish FY]]&gt;2025),1,0)</f>
        <v>0</v>
      </c>
      <c r="AG1774" s="56" t="str">
        <f>_xlfn.XLOOKUP(tbl_PV_Milestones[[#This Row],[Work ID]],tbl_PV_Meta[Work ID '#],tbl_PV_Meta[Project Manager/Owner],,0)</f>
        <v>Project Manager 7</v>
      </c>
      <c r="AH1774" s="6"/>
    </row>
    <row r="1775" spans="4:34" x14ac:dyDescent="0.25">
      <c r="D1775" s="6" t="s">
        <v>806</v>
      </c>
      <c r="E1775" s="6" t="s">
        <v>52</v>
      </c>
      <c r="F1775" s="6" t="s">
        <v>1720</v>
      </c>
      <c r="G1775" s="6" t="s">
        <v>534</v>
      </c>
      <c r="H1775" s="6" t="s">
        <v>505</v>
      </c>
      <c r="I1775" s="6" t="s">
        <v>510</v>
      </c>
      <c r="J1775" s="6" t="s">
        <v>806</v>
      </c>
      <c r="K1775" s="6" t="s">
        <v>213</v>
      </c>
      <c r="L1775" s="6" t="s">
        <v>135</v>
      </c>
      <c r="M1775" s="43"/>
      <c r="N1775" s="44" t="s">
        <v>1979</v>
      </c>
      <c r="O1775" s="39">
        <v>45457.708333333299</v>
      </c>
      <c r="S1775" s="45" t="e">
        <f>_xlfn.CONCAT(#REF!,TRIM(tbl_PV_Milestones[[#This Row],[Milestone Description]]))</f>
        <v>#REF!</v>
      </c>
      <c r="T1775" s="84" t="str">
        <f>IF(COUNTIF(tbl_PV_Milestones[UID],tbl_PV_Milestones[[#This Row],[UID]])&gt;1,"Duplicate","")</f>
        <v>Duplicate</v>
      </c>
      <c r="U1775" s="42" t="str">
        <f>_xlfn.XLOOKUP(tbl_PV_Milestones[[#This Row],[Work ID]],tbl_PV_Meta[Work ID '#],tbl_PV_Meta[Sub-Portfolio])</f>
        <v>Sub-Portfolio 8</v>
      </c>
      <c r="V1775" s="41">
        <f>IF(MONTH(tbl_PV_Milestones[[#This Row],[Baseline Date]])&lt;7,YEAR(tbl_PV_Milestones[[#This Row],[Baseline Date]]),YEAR(tbl_PV_Milestones[[#This Row],[Baseline Date]])+1)</f>
        <v>1900</v>
      </c>
      <c r="W1775" s="41">
        <f>IF(MONTH(tbl_PV_Milestones[[#This Row],[Actual/Schedule Finish]])&lt;7,YEAR(tbl_PV_Milestones[[#This Row],[Actual/Schedule Finish]]),YEAR(tbl_PV_Milestones[[#This Row],[Actual/Schedule Finish]])+1)</f>
        <v>2024</v>
      </c>
      <c r="X1775" s="41" t="str">
        <f>IF(OR(tbl_PV_Milestones[[#This Row],[Project Status]]="Completed",tbl_PV_Milestones[[#This Row],[Project Status]]="Assumed Completed"),"Yes","No")</f>
        <v>Yes</v>
      </c>
      <c r="Y1775" s="41">
        <f>IF(tbl_PV_Milestones[[#This Row],[Baseline Date]]="",1,0)</f>
        <v>1</v>
      </c>
      <c r="Z1775" s="41">
        <f>IF(tbl_PV_Milestones[[#This Row],[Baseline Date]]&lt;PV_Meta!$B$7,1,0)</f>
        <v>1</v>
      </c>
      <c r="AA1775" s="41">
        <f>IF(tbl_PV_Milestones[[#This Row],[Complete]]="Yes",1,0)</f>
        <v>1</v>
      </c>
      <c r="AB1775" s="41">
        <f>IF(AND(tbl_PV_Milestones[[#This Row],[BL FY]]=2025,tbl_PV_Milestones[[#This Row],[Baseline Date]]&lt;PV_Meta!$B$7),1,0)</f>
        <v>0</v>
      </c>
      <c r="AC1775" s="41">
        <f>IF(AND(tbl_PV_Milestones[[#This Row],[Planned YTD]]=1,tbl_PV_Milestones[[#This Row],[Complete]]="Yes"),1,0)</f>
        <v>0</v>
      </c>
      <c r="AD1775" s="41">
        <f>IF(AND(tbl_PV_Milestones[[#This Row],[Actual/Schedule Finish]]&lt;PV_Meta!$B$7,tbl_PV_Milestones[[#This Row],[Complete]]="No",tbl_PV_Milestones[[#This Row],[Project Status]]&lt;&gt;"On Hold"),1,0)</f>
        <v>0</v>
      </c>
      <c r="AE1775" s="41">
        <f>IF(AND(tbl_PV_Milestones[[#This Row],[Actual/Schedule Finish]]&gt;tbl_PV_Milestones[[#This Row],[Baseline Date]],tbl_PV_Milestones[[#This Row],[Complete]]="No",tbl_PV_Milestones[[#This Row],[Project Status]]&lt;&gt;"On Hold",tbl_PV_Milestones[[#This Row],[Overdue]]=0,tbl_PV_Milestones[[#This Row],[To be Baselined]]&lt;&gt;1),1,0)</f>
        <v>0</v>
      </c>
      <c r="AF1775" s="41">
        <f>IF(AND(tbl_PV_Milestones[[#This Row],[BL FY]]=2025,tbl_PV_Milestones[[#This Row],[Finish FY]]&gt;2025),1,0)</f>
        <v>0</v>
      </c>
      <c r="AG1775" s="56" t="str">
        <f>_xlfn.XLOOKUP(tbl_PV_Milestones[[#This Row],[Work ID]],tbl_PV_Meta[Work ID '#],tbl_PV_Meta[Project Manager/Owner],,0)</f>
        <v>Project Manager 7</v>
      </c>
      <c r="AH1775" s="6"/>
    </row>
    <row r="1776" spans="4:34" x14ac:dyDescent="0.25">
      <c r="D1776" s="6" t="s">
        <v>806</v>
      </c>
      <c r="E1776" s="6" t="s">
        <v>52</v>
      </c>
      <c r="F1776" s="6" t="s">
        <v>1720</v>
      </c>
      <c r="G1776" s="6" t="s">
        <v>535</v>
      </c>
      <c r="H1776" s="6" t="s">
        <v>505</v>
      </c>
      <c r="I1776" s="6" t="s">
        <v>510</v>
      </c>
      <c r="J1776" s="6" t="s">
        <v>806</v>
      </c>
      <c r="K1776" s="6" t="s">
        <v>213</v>
      </c>
      <c r="L1776" s="6" t="s">
        <v>135</v>
      </c>
      <c r="M1776" s="43"/>
      <c r="N1776" s="44" t="s">
        <v>1979</v>
      </c>
      <c r="O1776" s="39">
        <v>45457.708333333299</v>
      </c>
      <c r="S1776" s="45" t="e">
        <f>_xlfn.CONCAT(#REF!,TRIM(tbl_PV_Milestones[[#This Row],[Milestone Description]]))</f>
        <v>#REF!</v>
      </c>
      <c r="T1776" s="84" t="str">
        <f>IF(COUNTIF(tbl_PV_Milestones[UID],tbl_PV_Milestones[[#This Row],[UID]])&gt;1,"Duplicate","")</f>
        <v>Duplicate</v>
      </c>
      <c r="U1776" s="42" t="str">
        <f>_xlfn.XLOOKUP(tbl_PV_Milestones[[#This Row],[Work ID]],tbl_PV_Meta[Work ID '#],tbl_PV_Meta[Sub-Portfolio])</f>
        <v>Sub-Portfolio 8</v>
      </c>
      <c r="V1776" s="41">
        <f>IF(MONTH(tbl_PV_Milestones[[#This Row],[Baseline Date]])&lt;7,YEAR(tbl_PV_Milestones[[#This Row],[Baseline Date]]),YEAR(tbl_PV_Milestones[[#This Row],[Baseline Date]])+1)</f>
        <v>1900</v>
      </c>
      <c r="W1776" s="41">
        <f>IF(MONTH(tbl_PV_Milestones[[#This Row],[Actual/Schedule Finish]])&lt;7,YEAR(tbl_PV_Milestones[[#This Row],[Actual/Schedule Finish]]),YEAR(tbl_PV_Milestones[[#This Row],[Actual/Schedule Finish]])+1)</f>
        <v>2024</v>
      </c>
      <c r="X1776" s="41" t="str">
        <f>IF(OR(tbl_PV_Milestones[[#This Row],[Project Status]]="Completed",tbl_PV_Milestones[[#This Row],[Project Status]]="Assumed Completed"),"Yes","No")</f>
        <v>Yes</v>
      </c>
      <c r="Y1776" s="41">
        <f>IF(tbl_PV_Milestones[[#This Row],[Baseline Date]]="",1,0)</f>
        <v>1</v>
      </c>
      <c r="Z1776" s="41">
        <f>IF(tbl_PV_Milestones[[#This Row],[Baseline Date]]&lt;PV_Meta!$B$7,1,0)</f>
        <v>1</v>
      </c>
      <c r="AA1776" s="41">
        <f>IF(tbl_PV_Milestones[[#This Row],[Complete]]="Yes",1,0)</f>
        <v>1</v>
      </c>
      <c r="AB1776" s="41">
        <f>IF(AND(tbl_PV_Milestones[[#This Row],[BL FY]]=2025,tbl_PV_Milestones[[#This Row],[Baseline Date]]&lt;PV_Meta!$B$7),1,0)</f>
        <v>0</v>
      </c>
      <c r="AC1776" s="41">
        <f>IF(AND(tbl_PV_Milestones[[#This Row],[Planned YTD]]=1,tbl_PV_Milestones[[#This Row],[Complete]]="Yes"),1,0)</f>
        <v>0</v>
      </c>
      <c r="AD1776" s="41">
        <f>IF(AND(tbl_PV_Milestones[[#This Row],[Actual/Schedule Finish]]&lt;PV_Meta!$B$7,tbl_PV_Milestones[[#This Row],[Complete]]="No",tbl_PV_Milestones[[#This Row],[Project Status]]&lt;&gt;"On Hold"),1,0)</f>
        <v>0</v>
      </c>
      <c r="AE1776" s="41">
        <f>IF(AND(tbl_PV_Milestones[[#This Row],[Actual/Schedule Finish]]&gt;tbl_PV_Milestones[[#This Row],[Baseline Date]],tbl_PV_Milestones[[#This Row],[Complete]]="No",tbl_PV_Milestones[[#This Row],[Project Status]]&lt;&gt;"On Hold",tbl_PV_Milestones[[#This Row],[Overdue]]=0,tbl_PV_Milestones[[#This Row],[To be Baselined]]&lt;&gt;1),1,0)</f>
        <v>0</v>
      </c>
      <c r="AF1776" s="41">
        <f>IF(AND(tbl_PV_Milestones[[#This Row],[BL FY]]=2025,tbl_PV_Milestones[[#This Row],[Finish FY]]&gt;2025),1,0)</f>
        <v>0</v>
      </c>
      <c r="AG1776" s="56" t="str">
        <f>_xlfn.XLOOKUP(tbl_PV_Milestones[[#This Row],[Work ID]],tbl_PV_Meta[Work ID '#],tbl_PV_Meta[Project Manager/Owner],,0)</f>
        <v>Project Manager 7</v>
      </c>
      <c r="AH1776" s="6"/>
    </row>
    <row r="1777" spans="4:34" x14ac:dyDescent="0.25">
      <c r="D1777" s="6" t="s">
        <v>806</v>
      </c>
      <c r="E1777" s="6" t="s">
        <v>52</v>
      </c>
      <c r="F1777" s="6" t="s">
        <v>1720</v>
      </c>
      <c r="G1777" s="6" t="s">
        <v>536</v>
      </c>
      <c r="H1777" s="6" t="s">
        <v>505</v>
      </c>
      <c r="I1777" s="6" t="s">
        <v>510</v>
      </c>
      <c r="J1777" s="6" t="s">
        <v>806</v>
      </c>
      <c r="K1777" s="6" t="s">
        <v>213</v>
      </c>
      <c r="L1777" s="6" t="s">
        <v>135</v>
      </c>
      <c r="M1777" s="43"/>
      <c r="N1777" s="44" t="s">
        <v>1979</v>
      </c>
      <c r="O1777" s="39">
        <v>45457.708333333299</v>
      </c>
      <c r="S1777" s="45" t="e">
        <f>_xlfn.CONCAT(#REF!,TRIM(tbl_PV_Milestones[[#This Row],[Milestone Description]]))</f>
        <v>#REF!</v>
      </c>
      <c r="T1777" s="84" t="str">
        <f>IF(COUNTIF(tbl_PV_Milestones[UID],tbl_PV_Milestones[[#This Row],[UID]])&gt;1,"Duplicate","")</f>
        <v>Duplicate</v>
      </c>
      <c r="U1777" s="42" t="str">
        <f>_xlfn.XLOOKUP(tbl_PV_Milestones[[#This Row],[Work ID]],tbl_PV_Meta[Work ID '#],tbl_PV_Meta[Sub-Portfolio])</f>
        <v>Sub-Portfolio 8</v>
      </c>
      <c r="V1777" s="41">
        <f>IF(MONTH(tbl_PV_Milestones[[#This Row],[Baseline Date]])&lt;7,YEAR(tbl_PV_Milestones[[#This Row],[Baseline Date]]),YEAR(tbl_PV_Milestones[[#This Row],[Baseline Date]])+1)</f>
        <v>1900</v>
      </c>
      <c r="W1777" s="41">
        <f>IF(MONTH(tbl_PV_Milestones[[#This Row],[Actual/Schedule Finish]])&lt;7,YEAR(tbl_PV_Milestones[[#This Row],[Actual/Schedule Finish]]),YEAR(tbl_PV_Milestones[[#This Row],[Actual/Schedule Finish]])+1)</f>
        <v>2024</v>
      </c>
      <c r="X1777" s="41" t="str">
        <f>IF(OR(tbl_PV_Milestones[[#This Row],[Project Status]]="Completed",tbl_PV_Milestones[[#This Row],[Project Status]]="Assumed Completed"),"Yes","No")</f>
        <v>Yes</v>
      </c>
      <c r="Y1777" s="41">
        <f>IF(tbl_PV_Milestones[[#This Row],[Baseline Date]]="",1,0)</f>
        <v>1</v>
      </c>
      <c r="Z1777" s="41">
        <f>IF(tbl_PV_Milestones[[#This Row],[Baseline Date]]&lt;PV_Meta!$B$7,1,0)</f>
        <v>1</v>
      </c>
      <c r="AA1777" s="41">
        <f>IF(tbl_PV_Milestones[[#This Row],[Complete]]="Yes",1,0)</f>
        <v>1</v>
      </c>
      <c r="AB1777" s="41">
        <f>IF(AND(tbl_PV_Milestones[[#This Row],[BL FY]]=2025,tbl_PV_Milestones[[#This Row],[Baseline Date]]&lt;PV_Meta!$B$7),1,0)</f>
        <v>0</v>
      </c>
      <c r="AC1777" s="41">
        <f>IF(AND(tbl_PV_Milestones[[#This Row],[Planned YTD]]=1,tbl_PV_Milestones[[#This Row],[Complete]]="Yes"),1,0)</f>
        <v>0</v>
      </c>
      <c r="AD1777" s="41">
        <f>IF(AND(tbl_PV_Milestones[[#This Row],[Actual/Schedule Finish]]&lt;PV_Meta!$B$7,tbl_PV_Milestones[[#This Row],[Complete]]="No",tbl_PV_Milestones[[#This Row],[Project Status]]&lt;&gt;"On Hold"),1,0)</f>
        <v>0</v>
      </c>
      <c r="AE1777" s="41">
        <f>IF(AND(tbl_PV_Milestones[[#This Row],[Actual/Schedule Finish]]&gt;tbl_PV_Milestones[[#This Row],[Baseline Date]],tbl_PV_Milestones[[#This Row],[Complete]]="No",tbl_PV_Milestones[[#This Row],[Project Status]]&lt;&gt;"On Hold",tbl_PV_Milestones[[#This Row],[Overdue]]=0,tbl_PV_Milestones[[#This Row],[To be Baselined]]&lt;&gt;1),1,0)</f>
        <v>0</v>
      </c>
      <c r="AF1777" s="41">
        <f>IF(AND(tbl_PV_Milestones[[#This Row],[BL FY]]=2025,tbl_PV_Milestones[[#This Row],[Finish FY]]&gt;2025),1,0)</f>
        <v>0</v>
      </c>
      <c r="AG1777" s="56" t="str">
        <f>_xlfn.XLOOKUP(tbl_PV_Milestones[[#This Row],[Work ID]],tbl_PV_Meta[Work ID '#],tbl_PV_Meta[Project Manager/Owner],,0)</f>
        <v>Project Manager 7</v>
      </c>
      <c r="AH1777" s="6"/>
    </row>
    <row r="1778" spans="4:34" x14ac:dyDescent="0.25">
      <c r="D1778" s="6" t="s">
        <v>806</v>
      </c>
      <c r="E1778" s="6" t="s">
        <v>52</v>
      </c>
      <c r="F1778" s="6" t="s">
        <v>1720</v>
      </c>
      <c r="G1778" s="6" t="s">
        <v>537</v>
      </c>
      <c r="H1778" s="6" t="s">
        <v>505</v>
      </c>
      <c r="I1778" s="6" t="s">
        <v>510</v>
      </c>
      <c r="J1778" s="6" t="s">
        <v>806</v>
      </c>
      <c r="K1778" s="6" t="s">
        <v>213</v>
      </c>
      <c r="L1778" s="6" t="s">
        <v>135</v>
      </c>
      <c r="M1778" s="43"/>
      <c r="N1778" s="44" t="s">
        <v>1979</v>
      </c>
      <c r="O1778" s="39">
        <v>45457.708333333299</v>
      </c>
      <c r="S1778" s="45" t="e">
        <f>_xlfn.CONCAT(#REF!,TRIM(tbl_PV_Milestones[[#This Row],[Milestone Description]]))</f>
        <v>#REF!</v>
      </c>
      <c r="T1778" s="84" t="str">
        <f>IF(COUNTIF(tbl_PV_Milestones[UID],tbl_PV_Milestones[[#This Row],[UID]])&gt;1,"Duplicate","")</f>
        <v>Duplicate</v>
      </c>
      <c r="U1778" s="42" t="str">
        <f>_xlfn.XLOOKUP(tbl_PV_Milestones[[#This Row],[Work ID]],tbl_PV_Meta[Work ID '#],tbl_PV_Meta[Sub-Portfolio])</f>
        <v>Sub-Portfolio 8</v>
      </c>
      <c r="V1778" s="41">
        <f>IF(MONTH(tbl_PV_Milestones[[#This Row],[Baseline Date]])&lt;7,YEAR(tbl_PV_Milestones[[#This Row],[Baseline Date]]),YEAR(tbl_PV_Milestones[[#This Row],[Baseline Date]])+1)</f>
        <v>1900</v>
      </c>
      <c r="W1778" s="41">
        <f>IF(MONTH(tbl_PV_Milestones[[#This Row],[Actual/Schedule Finish]])&lt;7,YEAR(tbl_PV_Milestones[[#This Row],[Actual/Schedule Finish]]),YEAR(tbl_PV_Milestones[[#This Row],[Actual/Schedule Finish]])+1)</f>
        <v>2024</v>
      </c>
      <c r="X1778" s="41" t="str">
        <f>IF(OR(tbl_PV_Milestones[[#This Row],[Project Status]]="Completed",tbl_PV_Milestones[[#This Row],[Project Status]]="Assumed Completed"),"Yes","No")</f>
        <v>Yes</v>
      </c>
      <c r="Y1778" s="41">
        <f>IF(tbl_PV_Milestones[[#This Row],[Baseline Date]]="",1,0)</f>
        <v>1</v>
      </c>
      <c r="Z1778" s="41">
        <f>IF(tbl_PV_Milestones[[#This Row],[Baseline Date]]&lt;PV_Meta!$B$7,1,0)</f>
        <v>1</v>
      </c>
      <c r="AA1778" s="41">
        <f>IF(tbl_PV_Milestones[[#This Row],[Complete]]="Yes",1,0)</f>
        <v>1</v>
      </c>
      <c r="AB1778" s="41">
        <f>IF(AND(tbl_PV_Milestones[[#This Row],[BL FY]]=2025,tbl_PV_Milestones[[#This Row],[Baseline Date]]&lt;PV_Meta!$B$7),1,0)</f>
        <v>0</v>
      </c>
      <c r="AC1778" s="41">
        <f>IF(AND(tbl_PV_Milestones[[#This Row],[Planned YTD]]=1,tbl_PV_Milestones[[#This Row],[Complete]]="Yes"),1,0)</f>
        <v>0</v>
      </c>
      <c r="AD1778" s="41">
        <f>IF(AND(tbl_PV_Milestones[[#This Row],[Actual/Schedule Finish]]&lt;PV_Meta!$B$7,tbl_PV_Milestones[[#This Row],[Complete]]="No",tbl_PV_Milestones[[#This Row],[Project Status]]&lt;&gt;"On Hold"),1,0)</f>
        <v>0</v>
      </c>
      <c r="AE1778" s="41">
        <f>IF(AND(tbl_PV_Milestones[[#This Row],[Actual/Schedule Finish]]&gt;tbl_PV_Milestones[[#This Row],[Baseline Date]],tbl_PV_Milestones[[#This Row],[Complete]]="No",tbl_PV_Milestones[[#This Row],[Project Status]]&lt;&gt;"On Hold",tbl_PV_Milestones[[#This Row],[Overdue]]=0,tbl_PV_Milestones[[#This Row],[To be Baselined]]&lt;&gt;1),1,0)</f>
        <v>0</v>
      </c>
      <c r="AF1778" s="41">
        <f>IF(AND(tbl_PV_Milestones[[#This Row],[BL FY]]=2025,tbl_PV_Milestones[[#This Row],[Finish FY]]&gt;2025),1,0)</f>
        <v>0</v>
      </c>
      <c r="AG1778" s="56" t="str">
        <f>_xlfn.XLOOKUP(tbl_PV_Milestones[[#This Row],[Work ID]],tbl_PV_Meta[Work ID '#],tbl_PV_Meta[Project Manager/Owner],,0)</f>
        <v>Project Manager 7</v>
      </c>
      <c r="AH1778" s="6"/>
    </row>
    <row r="1779" spans="4:34" x14ac:dyDescent="0.25">
      <c r="D1779" s="6" t="s">
        <v>806</v>
      </c>
      <c r="E1779" s="6" t="s">
        <v>52</v>
      </c>
      <c r="F1779" s="6" t="s">
        <v>1720</v>
      </c>
      <c r="G1779" s="6" t="s">
        <v>538</v>
      </c>
      <c r="H1779" s="6" t="s">
        <v>505</v>
      </c>
      <c r="I1779" s="6" t="s">
        <v>510</v>
      </c>
      <c r="J1779" s="6" t="s">
        <v>806</v>
      </c>
      <c r="K1779" s="6" t="s">
        <v>213</v>
      </c>
      <c r="L1779" s="6" t="s">
        <v>135</v>
      </c>
      <c r="M1779" s="43"/>
      <c r="N1779" s="44" t="s">
        <v>1979</v>
      </c>
      <c r="O1779" s="39">
        <v>45457.708333333299</v>
      </c>
      <c r="S1779" s="45" t="e">
        <f>_xlfn.CONCAT(#REF!,TRIM(tbl_PV_Milestones[[#This Row],[Milestone Description]]))</f>
        <v>#REF!</v>
      </c>
      <c r="T1779" s="84" t="str">
        <f>IF(COUNTIF(tbl_PV_Milestones[UID],tbl_PV_Milestones[[#This Row],[UID]])&gt;1,"Duplicate","")</f>
        <v>Duplicate</v>
      </c>
      <c r="U1779" s="42" t="str">
        <f>_xlfn.XLOOKUP(tbl_PV_Milestones[[#This Row],[Work ID]],tbl_PV_Meta[Work ID '#],tbl_PV_Meta[Sub-Portfolio])</f>
        <v>Sub-Portfolio 8</v>
      </c>
      <c r="V1779" s="41">
        <f>IF(MONTH(tbl_PV_Milestones[[#This Row],[Baseline Date]])&lt;7,YEAR(tbl_PV_Milestones[[#This Row],[Baseline Date]]),YEAR(tbl_PV_Milestones[[#This Row],[Baseline Date]])+1)</f>
        <v>1900</v>
      </c>
      <c r="W1779" s="41">
        <f>IF(MONTH(tbl_PV_Milestones[[#This Row],[Actual/Schedule Finish]])&lt;7,YEAR(tbl_PV_Milestones[[#This Row],[Actual/Schedule Finish]]),YEAR(tbl_PV_Milestones[[#This Row],[Actual/Schedule Finish]])+1)</f>
        <v>2024</v>
      </c>
      <c r="X1779" s="41" t="str">
        <f>IF(OR(tbl_PV_Milestones[[#This Row],[Project Status]]="Completed",tbl_PV_Milestones[[#This Row],[Project Status]]="Assumed Completed"),"Yes","No")</f>
        <v>Yes</v>
      </c>
      <c r="Y1779" s="41">
        <f>IF(tbl_PV_Milestones[[#This Row],[Baseline Date]]="",1,0)</f>
        <v>1</v>
      </c>
      <c r="Z1779" s="41">
        <f>IF(tbl_PV_Milestones[[#This Row],[Baseline Date]]&lt;PV_Meta!$B$7,1,0)</f>
        <v>1</v>
      </c>
      <c r="AA1779" s="41">
        <f>IF(tbl_PV_Milestones[[#This Row],[Complete]]="Yes",1,0)</f>
        <v>1</v>
      </c>
      <c r="AB1779" s="41">
        <f>IF(AND(tbl_PV_Milestones[[#This Row],[BL FY]]=2025,tbl_PV_Milestones[[#This Row],[Baseline Date]]&lt;PV_Meta!$B$7),1,0)</f>
        <v>0</v>
      </c>
      <c r="AC1779" s="41">
        <f>IF(AND(tbl_PV_Milestones[[#This Row],[Planned YTD]]=1,tbl_PV_Milestones[[#This Row],[Complete]]="Yes"),1,0)</f>
        <v>0</v>
      </c>
      <c r="AD1779" s="41">
        <f>IF(AND(tbl_PV_Milestones[[#This Row],[Actual/Schedule Finish]]&lt;PV_Meta!$B$7,tbl_PV_Milestones[[#This Row],[Complete]]="No",tbl_PV_Milestones[[#This Row],[Project Status]]&lt;&gt;"On Hold"),1,0)</f>
        <v>0</v>
      </c>
      <c r="AE1779" s="41">
        <f>IF(AND(tbl_PV_Milestones[[#This Row],[Actual/Schedule Finish]]&gt;tbl_PV_Milestones[[#This Row],[Baseline Date]],tbl_PV_Milestones[[#This Row],[Complete]]="No",tbl_PV_Milestones[[#This Row],[Project Status]]&lt;&gt;"On Hold",tbl_PV_Milestones[[#This Row],[Overdue]]=0,tbl_PV_Milestones[[#This Row],[To be Baselined]]&lt;&gt;1),1,0)</f>
        <v>0</v>
      </c>
      <c r="AF1779" s="41">
        <f>IF(AND(tbl_PV_Milestones[[#This Row],[BL FY]]=2025,tbl_PV_Milestones[[#This Row],[Finish FY]]&gt;2025),1,0)</f>
        <v>0</v>
      </c>
      <c r="AG1779" s="56" t="str">
        <f>_xlfn.XLOOKUP(tbl_PV_Milestones[[#This Row],[Work ID]],tbl_PV_Meta[Work ID '#],tbl_PV_Meta[Project Manager/Owner],,0)</f>
        <v>Project Manager 7</v>
      </c>
      <c r="AH1779" s="6"/>
    </row>
    <row r="1780" spans="4:34" x14ac:dyDescent="0.25">
      <c r="D1780" s="6" t="s">
        <v>806</v>
      </c>
      <c r="E1780" s="6" t="s">
        <v>52</v>
      </c>
      <c r="F1780" s="6" t="s">
        <v>1720</v>
      </c>
      <c r="G1780" s="6" t="s">
        <v>539</v>
      </c>
      <c r="H1780" s="6" t="s">
        <v>505</v>
      </c>
      <c r="I1780" s="6" t="s">
        <v>510</v>
      </c>
      <c r="J1780" s="6" t="s">
        <v>806</v>
      </c>
      <c r="K1780" s="6" t="s">
        <v>213</v>
      </c>
      <c r="L1780" s="6" t="s">
        <v>135</v>
      </c>
      <c r="M1780" s="43"/>
      <c r="N1780" s="44" t="s">
        <v>1979</v>
      </c>
      <c r="O1780" s="39">
        <v>45457.708333333299</v>
      </c>
      <c r="S1780" s="45" t="e">
        <f>_xlfn.CONCAT(#REF!,TRIM(tbl_PV_Milestones[[#This Row],[Milestone Description]]))</f>
        <v>#REF!</v>
      </c>
      <c r="T1780" s="84" t="str">
        <f>IF(COUNTIF(tbl_PV_Milestones[UID],tbl_PV_Milestones[[#This Row],[UID]])&gt;1,"Duplicate","")</f>
        <v>Duplicate</v>
      </c>
      <c r="U1780" s="42" t="str">
        <f>_xlfn.XLOOKUP(tbl_PV_Milestones[[#This Row],[Work ID]],tbl_PV_Meta[Work ID '#],tbl_PV_Meta[Sub-Portfolio])</f>
        <v>Sub-Portfolio 8</v>
      </c>
      <c r="V1780" s="41">
        <f>IF(MONTH(tbl_PV_Milestones[[#This Row],[Baseline Date]])&lt;7,YEAR(tbl_PV_Milestones[[#This Row],[Baseline Date]]),YEAR(tbl_PV_Milestones[[#This Row],[Baseline Date]])+1)</f>
        <v>1900</v>
      </c>
      <c r="W1780" s="41">
        <f>IF(MONTH(tbl_PV_Milestones[[#This Row],[Actual/Schedule Finish]])&lt;7,YEAR(tbl_PV_Milestones[[#This Row],[Actual/Schedule Finish]]),YEAR(tbl_PV_Milestones[[#This Row],[Actual/Schedule Finish]])+1)</f>
        <v>2024</v>
      </c>
      <c r="X1780" s="41" t="str">
        <f>IF(OR(tbl_PV_Milestones[[#This Row],[Project Status]]="Completed",tbl_PV_Milestones[[#This Row],[Project Status]]="Assumed Completed"),"Yes","No")</f>
        <v>Yes</v>
      </c>
      <c r="Y1780" s="41">
        <f>IF(tbl_PV_Milestones[[#This Row],[Baseline Date]]="",1,0)</f>
        <v>1</v>
      </c>
      <c r="Z1780" s="41">
        <f>IF(tbl_PV_Milestones[[#This Row],[Baseline Date]]&lt;PV_Meta!$B$7,1,0)</f>
        <v>1</v>
      </c>
      <c r="AA1780" s="41">
        <f>IF(tbl_PV_Milestones[[#This Row],[Complete]]="Yes",1,0)</f>
        <v>1</v>
      </c>
      <c r="AB1780" s="41">
        <f>IF(AND(tbl_PV_Milestones[[#This Row],[BL FY]]=2025,tbl_PV_Milestones[[#This Row],[Baseline Date]]&lt;PV_Meta!$B$7),1,0)</f>
        <v>0</v>
      </c>
      <c r="AC1780" s="41">
        <f>IF(AND(tbl_PV_Milestones[[#This Row],[Planned YTD]]=1,tbl_PV_Milestones[[#This Row],[Complete]]="Yes"),1,0)</f>
        <v>0</v>
      </c>
      <c r="AD1780" s="41">
        <f>IF(AND(tbl_PV_Milestones[[#This Row],[Actual/Schedule Finish]]&lt;PV_Meta!$B$7,tbl_PV_Milestones[[#This Row],[Complete]]="No",tbl_PV_Milestones[[#This Row],[Project Status]]&lt;&gt;"On Hold"),1,0)</f>
        <v>0</v>
      </c>
      <c r="AE1780" s="41">
        <f>IF(AND(tbl_PV_Milestones[[#This Row],[Actual/Schedule Finish]]&gt;tbl_PV_Milestones[[#This Row],[Baseline Date]],tbl_PV_Milestones[[#This Row],[Complete]]="No",tbl_PV_Milestones[[#This Row],[Project Status]]&lt;&gt;"On Hold",tbl_PV_Milestones[[#This Row],[Overdue]]=0,tbl_PV_Milestones[[#This Row],[To be Baselined]]&lt;&gt;1),1,0)</f>
        <v>0</v>
      </c>
      <c r="AF1780" s="41">
        <f>IF(AND(tbl_PV_Milestones[[#This Row],[BL FY]]=2025,tbl_PV_Milestones[[#This Row],[Finish FY]]&gt;2025),1,0)</f>
        <v>0</v>
      </c>
      <c r="AG1780" s="56" t="str">
        <f>_xlfn.XLOOKUP(tbl_PV_Milestones[[#This Row],[Work ID]],tbl_PV_Meta[Work ID '#],tbl_PV_Meta[Project Manager/Owner],,0)</f>
        <v>Project Manager 7</v>
      </c>
      <c r="AH1780" s="6"/>
    </row>
    <row r="1781" spans="4:34" x14ac:dyDescent="0.25">
      <c r="D1781" s="6" t="s">
        <v>806</v>
      </c>
      <c r="E1781" s="6" t="s">
        <v>52</v>
      </c>
      <c r="F1781" s="6" t="s">
        <v>1720</v>
      </c>
      <c r="G1781" s="6" t="s">
        <v>594</v>
      </c>
      <c r="H1781" s="6" t="s">
        <v>505</v>
      </c>
      <c r="I1781" s="6" t="s">
        <v>510</v>
      </c>
      <c r="J1781" s="6" t="s">
        <v>806</v>
      </c>
      <c r="K1781" s="6" t="s">
        <v>213</v>
      </c>
      <c r="L1781" s="6" t="s">
        <v>135</v>
      </c>
      <c r="M1781" s="43"/>
      <c r="N1781" s="44" t="s">
        <v>1979</v>
      </c>
      <c r="O1781" s="39">
        <v>45457.708333333299</v>
      </c>
      <c r="S1781" s="45" t="e">
        <f>_xlfn.CONCAT(#REF!,TRIM(tbl_PV_Milestones[[#This Row],[Milestone Description]]))</f>
        <v>#REF!</v>
      </c>
      <c r="T1781" s="84" t="str">
        <f>IF(COUNTIF(tbl_PV_Milestones[UID],tbl_PV_Milestones[[#This Row],[UID]])&gt;1,"Duplicate","")</f>
        <v>Duplicate</v>
      </c>
      <c r="U1781" s="42" t="str">
        <f>_xlfn.XLOOKUP(tbl_PV_Milestones[[#This Row],[Work ID]],tbl_PV_Meta[Work ID '#],tbl_PV_Meta[Sub-Portfolio])</f>
        <v>Sub-Portfolio 8</v>
      </c>
      <c r="V1781" s="41">
        <f>IF(MONTH(tbl_PV_Milestones[[#This Row],[Baseline Date]])&lt;7,YEAR(tbl_PV_Milestones[[#This Row],[Baseline Date]]),YEAR(tbl_PV_Milestones[[#This Row],[Baseline Date]])+1)</f>
        <v>1900</v>
      </c>
      <c r="W1781" s="41">
        <f>IF(MONTH(tbl_PV_Milestones[[#This Row],[Actual/Schedule Finish]])&lt;7,YEAR(tbl_PV_Milestones[[#This Row],[Actual/Schedule Finish]]),YEAR(tbl_PV_Milestones[[#This Row],[Actual/Schedule Finish]])+1)</f>
        <v>2024</v>
      </c>
      <c r="X1781" s="41" t="str">
        <f>IF(OR(tbl_PV_Milestones[[#This Row],[Project Status]]="Completed",tbl_PV_Milestones[[#This Row],[Project Status]]="Assumed Completed"),"Yes","No")</f>
        <v>Yes</v>
      </c>
      <c r="Y1781" s="41">
        <f>IF(tbl_PV_Milestones[[#This Row],[Baseline Date]]="",1,0)</f>
        <v>1</v>
      </c>
      <c r="Z1781" s="41">
        <f>IF(tbl_PV_Milestones[[#This Row],[Baseline Date]]&lt;PV_Meta!$B$7,1,0)</f>
        <v>1</v>
      </c>
      <c r="AA1781" s="41">
        <f>IF(tbl_PV_Milestones[[#This Row],[Complete]]="Yes",1,0)</f>
        <v>1</v>
      </c>
      <c r="AB1781" s="41">
        <f>IF(AND(tbl_PV_Milestones[[#This Row],[BL FY]]=2025,tbl_PV_Milestones[[#This Row],[Baseline Date]]&lt;PV_Meta!$B$7),1,0)</f>
        <v>0</v>
      </c>
      <c r="AC1781" s="41">
        <f>IF(AND(tbl_PV_Milestones[[#This Row],[Planned YTD]]=1,tbl_PV_Milestones[[#This Row],[Complete]]="Yes"),1,0)</f>
        <v>0</v>
      </c>
      <c r="AD1781" s="41">
        <f>IF(AND(tbl_PV_Milestones[[#This Row],[Actual/Schedule Finish]]&lt;PV_Meta!$B$7,tbl_PV_Milestones[[#This Row],[Complete]]="No",tbl_PV_Milestones[[#This Row],[Project Status]]&lt;&gt;"On Hold"),1,0)</f>
        <v>0</v>
      </c>
      <c r="AE1781" s="41">
        <f>IF(AND(tbl_PV_Milestones[[#This Row],[Actual/Schedule Finish]]&gt;tbl_PV_Milestones[[#This Row],[Baseline Date]],tbl_PV_Milestones[[#This Row],[Complete]]="No",tbl_PV_Milestones[[#This Row],[Project Status]]&lt;&gt;"On Hold",tbl_PV_Milestones[[#This Row],[Overdue]]=0,tbl_PV_Milestones[[#This Row],[To be Baselined]]&lt;&gt;1),1,0)</f>
        <v>0</v>
      </c>
      <c r="AF1781" s="41">
        <f>IF(AND(tbl_PV_Milestones[[#This Row],[BL FY]]=2025,tbl_PV_Milestones[[#This Row],[Finish FY]]&gt;2025),1,0)</f>
        <v>0</v>
      </c>
      <c r="AG1781" s="56" t="str">
        <f>_xlfn.XLOOKUP(tbl_PV_Milestones[[#This Row],[Work ID]],tbl_PV_Meta[Work ID '#],tbl_PV_Meta[Project Manager/Owner],,0)</f>
        <v>Project Manager 7</v>
      </c>
      <c r="AH1781" s="6"/>
    </row>
    <row r="1782" spans="4:34" x14ac:dyDescent="0.25">
      <c r="D1782" s="6" t="s">
        <v>806</v>
      </c>
      <c r="E1782" s="6" t="s">
        <v>52</v>
      </c>
      <c r="F1782" s="6" t="s">
        <v>1720</v>
      </c>
      <c r="G1782" s="6" t="s">
        <v>541</v>
      </c>
      <c r="H1782" s="6" t="s">
        <v>505</v>
      </c>
      <c r="I1782" s="6" t="s">
        <v>510</v>
      </c>
      <c r="J1782" s="6" t="s">
        <v>806</v>
      </c>
      <c r="K1782" s="6" t="s">
        <v>213</v>
      </c>
      <c r="L1782" s="6" t="s">
        <v>135</v>
      </c>
      <c r="M1782" s="43"/>
      <c r="N1782" s="44" t="s">
        <v>1979</v>
      </c>
      <c r="O1782" s="39">
        <v>45457.708333333299</v>
      </c>
      <c r="S1782" s="45" t="e">
        <f>_xlfn.CONCAT(#REF!,TRIM(tbl_PV_Milestones[[#This Row],[Milestone Description]]))</f>
        <v>#REF!</v>
      </c>
      <c r="T1782" s="84" t="str">
        <f>IF(COUNTIF(tbl_PV_Milestones[UID],tbl_PV_Milestones[[#This Row],[UID]])&gt;1,"Duplicate","")</f>
        <v>Duplicate</v>
      </c>
      <c r="U1782" s="42" t="str">
        <f>_xlfn.XLOOKUP(tbl_PV_Milestones[[#This Row],[Work ID]],tbl_PV_Meta[Work ID '#],tbl_PV_Meta[Sub-Portfolio])</f>
        <v>Sub-Portfolio 8</v>
      </c>
      <c r="V1782" s="41">
        <f>IF(MONTH(tbl_PV_Milestones[[#This Row],[Baseline Date]])&lt;7,YEAR(tbl_PV_Milestones[[#This Row],[Baseline Date]]),YEAR(tbl_PV_Milestones[[#This Row],[Baseline Date]])+1)</f>
        <v>1900</v>
      </c>
      <c r="W1782" s="41">
        <f>IF(MONTH(tbl_PV_Milestones[[#This Row],[Actual/Schedule Finish]])&lt;7,YEAR(tbl_PV_Milestones[[#This Row],[Actual/Schedule Finish]]),YEAR(tbl_PV_Milestones[[#This Row],[Actual/Schedule Finish]])+1)</f>
        <v>2024</v>
      </c>
      <c r="X1782" s="41" t="str">
        <f>IF(OR(tbl_PV_Milestones[[#This Row],[Project Status]]="Completed",tbl_PV_Milestones[[#This Row],[Project Status]]="Assumed Completed"),"Yes","No")</f>
        <v>Yes</v>
      </c>
      <c r="Y1782" s="41">
        <f>IF(tbl_PV_Milestones[[#This Row],[Baseline Date]]="",1,0)</f>
        <v>1</v>
      </c>
      <c r="Z1782" s="41">
        <f>IF(tbl_PV_Milestones[[#This Row],[Baseline Date]]&lt;PV_Meta!$B$7,1,0)</f>
        <v>1</v>
      </c>
      <c r="AA1782" s="41">
        <f>IF(tbl_PV_Milestones[[#This Row],[Complete]]="Yes",1,0)</f>
        <v>1</v>
      </c>
      <c r="AB1782" s="41">
        <f>IF(AND(tbl_PV_Milestones[[#This Row],[BL FY]]=2025,tbl_PV_Milestones[[#This Row],[Baseline Date]]&lt;PV_Meta!$B$7),1,0)</f>
        <v>0</v>
      </c>
      <c r="AC1782" s="41">
        <f>IF(AND(tbl_PV_Milestones[[#This Row],[Planned YTD]]=1,tbl_PV_Milestones[[#This Row],[Complete]]="Yes"),1,0)</f>
        <v>0</v>
      </c>
      <c r="AD1782" s="41">
        <f>IF(AND(tbl_PV_Milestones[[#This Row],[Actual/Schedule Finish]]&lt;PV_Meta!$B$7,tbl_PV_Milestones[[#This Row],[Complete]]="No",tbl_PV_Milestones[[#This Row],[Project Status]]&lt;&gt;"On Hold"),1,0)</f>
        <v>0</v>
      </c>
      <c r="AE1782" s="41">
        <f>IF(AND(tbl_PV_Milestones[[#This Row],[Actual/Schedule Finish]]&gt;tbl_PV_Milestones[[#This Row],[Baseline Date]],tbl_PV_Milestones[[#This Row],[Complete]]="No",tbl_PV_Milestones[[#This Row],[Project Status]]&lt;&gt;"On Hold",tbl_PV_Milestones[[#This Row],[Overdue]]=0,tbl_PV_Milestones[[#This Row],[To be Baselined]]&lt;&gt;1),1,0)</f>
        <v>0</v>
      </c>
      <c r="AF1782" s="41">
        <f>IF(AND(tbl_PV_Milestones[[#This Row],[BL FY]]=2025,tbl_PV_Milestones[[#This Row],[Finish FY]]&gt;2025),1,0)</f>
        <v>0</v>
      </c>
      <c r="AG1782" s="56" t="str">
        <f>_xlfn.XLOOKUP(tbl_PV_Milestones[[#This Row],[Work ID]],tbl_PV_Meta[Work ID '#],tbl_PV_Meta[Project Manager/Owner],,0)</f>
        <v>Project Manager 7</v>
      </c>
      <c r="AH1782" s="6"/>
    </row>
    <row r="1783" spans="4:34" x14ac:dyDescent="0.25">
      <c r="D1783" s="6" t="s">
        <v>806</v>
      </c>
      <c r="E1783" s="6" t="s">
        <v>52</v>
      </c>
      <c r="F1783" s="6" t="s">
        <v>1720</v>
      </c>
      <c r="G1783" s="6" t="s">
        <v>542</v>
      </c>
      <c r="H1783" s="6" t="s">
        <v>519</v>
      </c>
      <c r="I1783" s="6" t="s">
        <v>510</v>
      </c>
      <c r="J1783" s="6" t="s">
        <v>806</v>
      </c>
      <c r="K1783" s="6" t="s">
        <v>213</v>
      </c>
      <c r="L1783" s="6" t="s">
        <v>135</v>
      </c>
      <c r="M1783" s="43"/>
      <c r="N1783" s="44" t="s">
        <v>1979</v>
      </c>
      <c r="O1783" s="39">
        <v>45457.708333333299</v>
      </c>
      <c r="S1783" s="45" t="e">
        <f>_xlfn.CONCAT(#REF!,TRIM(tbl_PV_Milestones[[#This Row],[Milestone Description]]))</f>
        <v>#REF!</v>
      </c>
      <c r="T1783" s="84" t="str">
        <f>IF(COUNTIF(tbl_PV_Milestones[UID],tbl_PV_Milestones[[#This Row],[UID]])&gt;1,"Duplicate","")</f>
        <v>Duplicate</v>
      </c>
      <c r="U1783" s="42" t="str">
        <f>_xlfn.XLOOKUP(tbl_PV_Milestones[[#This Row],[Work ID]],tbl_PV_Meta[Work ID '#],tbl_PV_Meta[Sub-Portfolio])</f>
        <v>Sub-Portfolio 8</v>
      </c>
      <c r="V1783" s="41">
        <f>IF(MONTH(tbl_PV_Milestones[[#This Row],[Baseline Date]])&lt;7,YEAR(tbl_PV_Milestones[[#This Row],[Baseline Date]]),YEAR(tbl_PV_Milestones[[#This Row],[Baseline Date]])+1)</f>
        <v>1900</v>
      </c>
      <c r="W1783" s="41">
        <f>IF(MONTH(tbl_PV_Milestones[[#This Row],[Actual/Schedule Finish]])&lt;7,YEAR(tbl_PV_Milestones[[#This Row],[Actual/Schedule Finish]]),YEAR(tbl_PV_Milestones[[#This Row],[Actual/Schedule Finish]])+1)</f>
        <v>2024</v>
      </c>
      <c r="X1783" s="41" t="str">
        <f>IF(OR(tbl_PV_Milestones[[#This Row],[Project Status]]="Completed",tbl_PV_Milestones[[#This Row],[Project Status]]="Assumed Completed"),"Yes","No")</f>
        <v>Yes</v>
      </c>
      <c r="Y1783" s="41">
        <f>IF(tbl_PV_Milestones[[#This Row],[Baseline Date]]="",1,0)</f>
        <v>1</v>
      </c>
      <c r="Z1783" s="41">
        <f>IF(tbl_PV_Milestones[[#This Row],[Baseline Date]]&lt;PV_Meta!$B$7,1,0)</f>
        <v>1</v>
      </c>
      <c r="AA1783" s="41">
        <f>IF(tbl_PV_Milestones[[#This Row],[Complete]]="Yes",1,0)</f>
        <v>1</v>
      </c>
      <c r="AB1783" s="41">
        <f>IF(AND(tbl_PV_Milestones[[#This Row],[BL FY]]=2025,tbl_PV_Milestones[[#This Row],[Baseline Date]]&lt;PV_Meta!$B$7),1,0)</f>
        <v>0</v>
      </c>
      <c r="AC1783" s="41">
        <f>IF(AND(tbl_PV_Milestones[[#This Row],[Planned YTD]]=1,tbl_PV_Milestones[[#This Row],[Complete]]="Yes"),1,0)</f>
        <v>0</v>
      </c>
      <c r="AD1783" s="41">
        <f>IF(AND(tbl_PV_Milestones[[#This Row],[Actual/Schedule Finish]]&lt;PV_Meta!$B$7,tbl_PV_Milestones[[#This Row],[Complete]]="No",tbl_PV_Milestones[[#This Row],[Project Status]]&lt;&gt;"On Hold"),1,0)</f>
        <v>0</v>
      </c>
      <c r="AE1783" s="41">
        <f>IF(AND(tbl_PV_Milestones[[#This Row],[Actual/Schedule Finish]]&gt;tbl_PV_Milestones[[#This Row],[Baseline Date]],tbl_PV_Milestones[[#This Row],[Complete]]="No",tbl_PV_Milestones[[#This Row],[Project Status]]&lt;&gt;"On Hold",tbl_PV_Milestones[[#This Row],[Overdue]]=0,tbl_PV_Milestones[[#This Row],[To be Baselined]]&lt;&gt;1),1,0)</f>
        <v>0</v>
      </c>
      <c r="AF1783" s="41">
        <f>IF(AND(tbl_PV_Milestones[[#This Row],[BL FY]]=2025,tbl_PV_Milestones[[#This Row],[Finish FY]]&gt;2025),1,0)</f>
        <v>0</v>
      </c>
      <c r="AG1783" s="56" t="str">
        <f>_xlfn.XLOOKUP(tbl_PV_Milestones[[#This Row],[Work ID]],tbl_PV_Meta[Work ID '#],tbl_PV_Meta[Project Manager/Owner],,0)</f>
        <v>Project Manager 7</v>
      </c>
      <c r="AH1783" s="6"/>
    </row>
    <row r="1784" spans="4:34" x14ac:dyDescent="0.25">
      <c r="D1784" s="6" t="s">
        <v>806</v>
      </c>
      <c r="E1784" s="6" t="s">
        <v>52</v>
      </c>
      <c r="F1784" s="6" t="s">
        <v>1720</v>
      </c>
      <c r="G1784" s="6" t="s">
        <v>525</v>
      </c>
      <c r="H1784" s="6" t="s">
        <v>505</v>
      </c>
      <c r="I1784" s="6" t="s">
        <v>510</v>
      </c>
      <c r="J1784" s="6" t="s">
        <v>806</v>
      </c>
      <c r="K1784" s="6" t="s">
        <v>213</v>
      </c>
      <c r="L1784" s="6" t="s">
        <v>135</v>
      </c>
      <c r="M1784" s="43"/>
      <c r="N1784" s="44" t="s">
        <v>1979</v>
      </c>
      <c r="O1784" s="39">
        <v>45471.708333333299</v>
      </c>
      <c r="S1784" s="45" t="e">
        <f>_xlfn.CONCAT(#REF!,TRIM(tbl_PV_Milestones[[#This Row],[Milestone Description]]))</f>
        <v>#REF!</v>
      </c>
      <c r="T1784" s="84" t="str">
        <f>IF(COUNTIF(tbl_PV_Milestones[UID],tbl_PV_Milestones[[#This Row],[UID]])&gt;1,"Duplicate","")</f>
        <v>Duplicate</v>
      </c>
      <c r="U1784" s="42" t="str">
        <f>_xlfn.XLOOKUP(tbl_PV_Milestones[[#This Row],[Work ID]],tbl_PV_Meta[Work ID '#],tbl_PV_Meta[Sub-Portfolio])</f>
        <v>Sub-Portfolio 8</v>
      </c>
      <c r="V1784" s="41">
        <f>IF(MONTH(tbl_PV_Milestones[[#This Row],[Baseline Date]])&lt;7,YEAR(tbl_PV_Milestones[[#This Row],[Baseline Date]]),YEAR(tbl_PV_Milestones[[#This Row],[Baseline Date]])+1)</f>
        <v>1900</v>
      </c>
      <c r="W1784" s="41">
        <f>IF(MONTH(tbl_PV_Milestones[[#This Row],[Actual/Schedule Finish]])&lt;7,YEAR(tbl_PV_Milestones[[#This Row],[Actual/Schedule Finish]]),YEAR(tbl_PV_Milestones[[#This Row],[Actual/Schedule Finish]])+1)</f>
        <v>2024</v>
      </c>
      <c r="X1784" s="41" t="str">
        <f>IF(OR(tbl_PV_Milestones[[#This Row],[Project Status]]="Completed",tbl_PV_Milestones[[#This Row],[Project Status]]="Assumed Completed"),"Yes","No")</f>
        <v>Yes</v>
      </c>
      <c r="Y1784" s="41">
        <f>IF(tbl_PV_Milestones[[#This Row],[Baseline Date]]="",1,0)</f>
        <v>1</v>
      </c>
      <c r="Z1784" s="41">
        <f>IF(tbl_PV_Milestones[[#This Row],[Baseline Date]]&lt;PV_Meta!$B$7,1,0)</f>
        <v>1</v>
      </c>
      <c r="AA1784" s="41">
        <f>IF(tbl_PV_Milestones[[#This Row],[Complete]]="Yes",1,0)</f>
        <v>1</v>
      </c>
      <c r="AB1784" s="41">
        <f>IF(AND(tbl_PV_Milestones[[#This Row],[BL FY]]=2025,tbl_PV_Milestones[[#This Row],[Baseline Date]]&lt;PV_Meta!$B$7),1,0)</f>
        <v>0</v>
      </c>
      <c r="AC1784" s="41">
        <f>IF(AND(tbl_PV_Milestones[[#This Row],[Planned YTD]]=1,tbl_PV_Milestones[[#This Row],[Complete]]="Yes"),1,0)</f>
        <v>0</v>
      </c>
      <c r="AD1784" s="41">
        <f>IF(AND(tbl_PV_Milestones[[#This Row],[Actual/Schedule Finish]]&lt;PV_Meta!$B$7,tbl_PV_Milestones[[#This Row],[Complete]]="No",tbl_PV_Milestones[[#This Row],[Project Status]]&lt;&gt;"On Hold"),1,0)</f>
        <v>0</v>
      </c>
      <c r="AE1784" s="41">
        <f>IF(AND(tbl_PV_Milestones[[#This Row],[Actual/Schedule Finish]]&gt;tbl_PV_Milestones[[#This Row],[Baseline Date]],tbl_PV_Milestones[[#This Row],[Complete]]="No",tbl_PV_Milestones[[#This Row],[Project Status]]&lt;&gt;"On Hold",tbl_PV_Milestones[[#This Row],[Overdue]]=0,tbl_PV_Milestones[[#This Row],[To be Baselined]]&lt;&gt;1),1,0)</f>
        <v>0</v>
      </c>
      <c r="AF1784" s="41">
        <f>IF(AND(tbl_PV_Milestones[[#This Row],[BL FY]]=2025,tbl_PV_Milestones[[#This Row],[Finish FY]]&gt;2025),1,0)</f>
        <v>0</v>
      </c>
      <c r="AG1784" s="56" t="str">
        <f>_xlfn.XLOOKUP(tbl_PV_Milestones[[#This Row],[Work ID]],tbl_PV_Meta[Work ID '#],tbl_PV_Meta[Project Manager/Owner],,0)</f>
        <v>Project Manager 7</v>
      </c>
      <c r="AH1784" s="6"/>
    </row>
    <row r="1785" spans="4:34" x14ac:dyDescent="0.25">
      <c r="D1785" s="6" t="s">
        <v>806</v>
      </c>
      <c r="E1785" s="6" t="s">
        <v>52</v>
      </c>
      <c r="F1785" s="6" t="s">
        <v>1720</v>
      </c>
      <c r="G1785" s="6" t="s">
        <v>526</v>
      </c>
      <c r="H1785" s="6" t="s">
        <v>505</v>
      </c>
      <c r="I1785" s="6" t="s">
        <v>510</v>
      </c>
      <c r="J1785" s="6" t="s">
        <v>806</v>
      </c>
      <c r="K1785" s="6" t="s">
        <v>213</v>
      </c>
      <c r="L1785" s="6" t="s">
        <v>135</v>
      </c>
      <c r="M1785" s="43"/>
      <c r="N1785" s="44" t="s">
        <v>1979</v>
      </c>
      <c r="O1785" s="39">
        <v>45471.708333333299</v>
      </c>
      <c r="S1785" s="45" t="e">
        <f>_xlfn.CONCAT(#REF!,TRIM(tbl_PV_Milestones[[#This Row],[Milestone Description]]))</f>
        <v>#REF!</v>
      </c>
      <c r="T1785" s="84" t="str">
        <f>IF(COUNTIF(tbl_PV_Milestones[UID],tbl_PV_Milestones[[#This Row],[UID]])&gt;1,"Duplicate","")</f>
        <v>Duplicate</v>
      </c>
      <c r="U1785" s="42" t="str">
        <f>_xlfn.XLOOKUP(tbl_PV_Milestones[[#This Row],[Work ID]],tbl_PV_Meta[Work ID '#],tbl_PV_Meta[Sub-Portfolio])</f>
        <v>Sub-Portfolio 8</v>
      </c>
      <c r="V1785" s="41">
        <f>IF(MONTH(tbl_PV_Milestones[[#This Row],[Baseline Date]])&lt;7,YEAR(tbl_PV_Milestones[[#This Row],[Baseline Date]]),YEAR(tbl_PV_Milestones[[#This Row],[Baseline Date]])+1)</f>
        <v>1900</v>
      </c>
      <c r="W1785" s="41">
        <f>IF(MONTH(tbl_PV_Milestones[[#This Row],[Actual/Schedule Finish]])&lt;7,YEAR(tbl_PV_Milestones[[#This Row],[Actual/Schedule Finish]]),YEAR(tbl_PV_Milestones[[#This Row],[Actual/Schedule Finish]])+1)</f>
        <v>2024</v>
      </c>
      <c r="X1785" s="41" t="str">
        <f>IF(OR(tbl_PV_Milestones[[#This Row],[Project Status]]="Completed",tbl_PV_Milestones[[#This Row],[Project Status]]="Assumed Completed"),"Yes","No")</f>
        <v>Yes</v>
      </c>
      <c r="Y1785" s="41">
        <f>IF(tbl_PV_Milestones[[#This Row],[Baseline Date]]="",1,0)</f>
        <v>1</v>
      </c>
      <c r="Z1785" s="41">
        <f>IF(tbl_PV_Milestones[[#This Row],[Baseline Date]]&lt;PV_Meta!$B$7,1,0)</f>
        <v>1</v>
      </c>
      <c r="AA1785" s="41">
        <f>IF(tbl_PV_Milestones[[#This Row],[Complete]]="Yes",1,0)</f>
        <v>1</v>
      </c>
      <c r="AB1785" s="41">
        <f>IF(AND(tbl_PV_Milestones[[#This Row],[BL FY]]=2025,tbl_PV_Milestones[[#This Row],[Baseline Date]]&lt;PV_Meta!$B$7),1,0)</f>
        <v>0</v>
      </c>
      <c r="AC1785" s="41">
        <f>IF(AND(tbl_PV_Milestones[[#This Row],[Planned YTD]]=1,tbl_PV_Milestones[[#This Row],[Complete]]="Yes"),1,0)</f>
        <v>0</v>
      </c>
      <c r="AD1785" s="41">
        <f>IF(AND(tbl_PV_Milestones[[#This Row],[Actual/Schedule Finish]]&lt;PV_Meta!$B$7,tbl_PV_Milestones[[#This Row],[Complete]]="No",tbl_PV_Milestones[[#This Row],[Project Status]]&lt;&gt;"On Hold"),1,0)</f>
        <v>0</v>
      </c>
      <c r="AE1785" s="41">
        <f>IF(AND(tbl_PV_Milestones[[#This Row],[Actual/Schedule Finish]]&gt;tbl_PV_Milestones[[#This Row],[Baseline Date]],tbl_PV_Milestones[[#This Row],[Complete]]="No",tbl_PV_Milestones[[#This Row],[Project Status]]&lt;&gt;"On Hold",tbl_PV_Milestones[[#This Row],[Overdue]]=0,tbl_PV_Milestones[[#This Row],[To be Baselined]]&lt;&gt;1),1,0)</f>
        <v>0</v>
      </c>
      <c r="AF1785" s="41">
        <f>IF(AND(tbl_PV_Milestones[[#This Row],[BL FY]]=2025,tbl_PV_Milestones[[#This Row],[Finish FY]]&gt;2025),1,0)</f>
        <v>0</v>
      </c>
      <c r="AG1785" s="56" t="str">
        <f>_xlfn.XLOOKUP(tbl_PV_Milestones[[#This Row],[Work ID]],tbl_PV_Meta[Work ID '#],tbl_PV_Meta[Project Manager/Owner],,0)</f>
        <v>Project Manager 7</v>
      </c>
      <c r="AH1785" s="6"/>
    </row>
    <row r="1786" spans="4:34" x14ac:dyDescent="0.25">
      <c r="D1786" s="6" t="s">
        <v>806</v>
      </c>
      <c r="E1786" s="6" t="s">
        <v>52</v>
      </c>
      <c r="F1786" s="6" t="s">
        <v>1720</v>
      </c>
      <c r="G1786" s="6" t="s">
        <v>527</v>
      </c>
      <c r="H1786" s="6" t="s">
        <v>505</v>
      </c>
      <c r="I1786" s="6" t="s">
        <v>510</v>
      </c>
      <c r="J1786" s="6" t="s">
        <v>806</v>
      </c>
      <c r="K1786" s="6" t="s">
        <v>213</v>
      </c>
      <c r="L1786" s="6" t="s">
        <v>135</v>
      </c>
      <c r="M1786" s="43"/>
      <c r="N1786" s="44" t="s">
        <v>1979</v>
      </c>
      <c r="O1786" s="39">
        <v>45471.708333333299</v>
      </c>
      <c r="S1786" s="45" t="e">
        <f>_xlfn.CONCAT(#REF!,TRIM(tbl_PV_Milestones[[#This Row],[Milestone Description]]))</f>
        <v>#REF!</v>
      </c>
      <c r="T1786" s="84" t="str">
        <f>IF(COUNTIF(tbl_PV_Milestones[UID],tbl_PV_Milestones[[#This Row],[UID]])&gt;1,"Duplicate","")</f>
        <v>Duplicate</v>
      </c>
      <c r="U1786" s="42" t="str">
        <f>_xlfn.XLOOKUP(tbl_PV_Milestones[[#This Row],[Work ID]],tbl_PV_Meta[Work ID '#],tbl_PV_Meta[Sub-Portfolio])</f>
        <v>Sub-Portfolio 8</v>
      </c>
      <c r="V1786" s="41">
        <f>IF(MONTH(tbl_PV_Milestones[[#This Row],[Baseline Date]])&lt;7,YEAR(tbl_PV_Milestones[[#This Row],[Baseline Date]]),YEAR(tbl_PV_Milestones[[#This Row],[Baseline Date]])+1)</f>
        <v>1900</v>
      </c>
      <c r="W1786" s="41">
        <f>IF(MONTH(tbl_PV_Milestones[[#This Row],[Actual/Schedule Finish]])&lt;7,YEAR(tbl_PV_Milestones[[#This Row],[Actual/Schedule Finish]]),YEAR(tbl_PV_Milestones[[#This Row],[Actual/Schedule Finish]])+1)</f>
        <v>2024</v>
      </c>
      <c r="X1786" s="41" t="str">
        <f>IF(OR(tbl_PV_Milestones[[#This Row],[Project Status]]="Completed",tbl_PV_Milestones[[#This Row],[Project Status]]="Assumed Completed"),"Yes","No")</f>
        <v>Yes</v>
      </c>
      <c r="Y1786" s="41">
        <f>IF(tbl_PV_Milestones[[#This Row],[Baseline Date]]="",1,0)</f>
        <v>1</v>
      </c>
      <c r="Z1786" s="41">
        <f>IF(tbl_PV_Milestones[[#This Row],[Baseline Date]]&lt;PV_Meta!$B$7,1,0)</f>
        <v>1</v>
      </c>
      <c r="AA1786" s="41">
        <f>IF(tbl_PV_Milestones[[#This Row],[Complete]]="Yes",1,0)</f>
        <v>1</v>
      </c>
      <c r="AB1786" s="41">
        <f>IF(AND(tbl_PV_Milestones[[#This Row],[BL FY]]=2025,tbl_PV_Milestones[[#This Row],[Baseline Date]]&lt;PV_Meta!$B$7),1,0)</f>
        <v>0</v>
      </c>
      <c r="AC1786" s="41">
        <f>IF(AND(tbl_PV_Milestones[[#This Row],[Planned YTD]]=1,tbl_PV_Milestones[[#This Row],[Complete]]="Yes"),1,0)</f>
        <v>0</v>
      </c>
      <c r="AD1786" s="41">
        <f>IF(AND(tbl_PV_Milestones[[#This Row],[Actual/Schedule Finish]]&lt;PV_Meta!$B$7,tbl_PV_Milestones[[#This Row],[Complete]]="No",tbl_PV_Milestones[[#This Row],[Project Status]]&lt;&gt;"On Hold"),1,0)</f>
        <v>0</v>
      </c>
      <c r="AE1786" s="41">
        <f>IF(AND(tbl_PV_Milestones[[#This Row],[Actual/Schedule Finish]]&gt;tbl_PV_Milestones[[#This Row],[Baseline Date]],tbl_PV_Milestones[[#This Row],[Complete]]="No",tbl_PV_Milestones[[#This Row],[Project Status]]&lt;&gt;"On Hold",tbl_PV_Milestones[[#This Row],[Overdue]]=0,tbl_PV_Milestones[[#This Row],[To be Baselined]]&lt;&gt;1),1,0)</f>
        <v>0</v>
      </c>
      <c r="AF1786" s="41">
        <f>IF(AND(tbl_PV_Milestones[[#This Row],[BL FY]]=2025,tbl_PV_Milestones[[#This Row],[Finish FY]]&gt;2025),1,0)</f>
        <v>0</v>
      </c>
      <c r="AG1786" s="56" t="str">
        <f>_xlfn.XLOOKUP(tbl_PV_Milestones[[#This Row],[Work ID]],tbl_PV_Meta[Work ID '#],tbl_PV_Meta[Project Manager/Owner],,0)</f>
        <v>Project Manager 7</v>
      </c>
      <c r="AH1786" s="6"/>
    </row>
    <row r="1787" spans="4:34" x14ac:dyDescent="0.25">
      <c r="D1787" s="6" t="s">
        <v>806</v>
      </c>
      <c r="E1787" s="6" t="s">
        <v>52</v>
      </c>
      <c r="F1787" s="6" t="s">
        <v>1720</v>
      </c>
      <c r="G1787" s="6" t="s">
        <v>528</v>
      </c>
      <c r="H1787" s="6" t="s">
        <v>505</v>
      </c>
      <c r="I1787" s="6" t="s">
        <v>510</v>
      </c>
      <c r="J1787" s="6" t="s">
        <v>806</v>
      </c>
      <c r="K1787" s="6" t="s">
        <v>213</v>
      </c>
      <c r="L1787" s="6" t="s">
        <v>135</v>
      </c>
      <c r="M1787" s="43"/>
      <c r="N1787" s="44" t="s">
        <v>1979</v>
      </c>
      <c r="O1787" s="39">
        <v>45471.708333333299</v>
      </c>
      <c r="S1787" s="45" t="e">
        <f>_xlfn.CONCAT(#REF!,TRIM(tbl_PV_Milestones[[#This Row],[Milestone Description]]))</f>
        <v>#REF!</v>
      </c>
      <c r="T1787" s="84" t="str">
        <f>IF(COUNTIF(tbl_PV_Milestones[UID],tbl_PV_Milestones[[#This Row],[UID]])&gt;1,"Duplicate","")</f>
        <v>Duplicate</v>
      </c>
      <c r="U1787" s="42" t="str">
        <f>_xlfn.XLOOKUP(tbl_PV_Milestones[[#This Row],[Work ID]],tbl_PV_Meta[Work ID '#],tbl_PV_Meta[Sub-Portfolio])</f>
        <v>Sub-Portfolio 8</v>
      </c>
      <c r="V1787" s="41">
        <f>IF(MONTH(tbl_PV_Milestones[[#This Row],[Baseline Date]])&lt;7,YEAR(tbl_PV_Milestones[[#This Row],[Baseline Date]]),YEAR(tbl_PV_Milestones[[#This Row],[Baseline Date]])+1)</f>
        <v>1900</v>
      </c>
      <c r="W1787" s="41">
        <f>IF(MONTH(tbl_PV_Milestones[[#This Row],[Actual/Schedule Finish]])&lt;7,YEAR(tbl_PV_Milestones[[#This Row],[Actual/Schedule Finish]]),YEAR(tbl_PV_Milestones[[#This Row],[Actual/Schedule Finish]])+1)</f>
        <v>2024</v>
      </c>
      <c r="X1787" s="41" t="str">
        <f>IF(OR(tbl_PV_Milestones[[#This Row],[Project Status]]="Completed",tbl_PV_Milestones[[#This Row],[Project Status]]="Assumed Completed"),"Yes","No")</f>
        <v>Yes</v>
      </c>
      <c r="Y1787" s="41">
        <f>IF(tbl_PV_Milestones[[#This Row],[Baseline Date]]="",1,0)</f>
        <v>1</v>
      </c>
      <c r="Z1787" s="41">
        <f>IF(tbl_PV_Milestones[[#This Row],[Baseline Date]]&lt;PV_Meta!$B$7,1,0)</f>
        <v>1</v>
      </c>
      <c r="AA1787" s="41">
        <f>IF(tbl_PV_Milestones[[#This Row],[Complete]]="Yes",1,0)</f>
        <v>1</v>
      </c>
      <c r="AB1787" s="41">
        <f>IF(AND(tbl_PV_Milestones[[#This Row],[BL FY]]=2025,tbl_PV_Milestones[[#This Row],[Baseline Date]]&lt;PV_Meta!$B$7),1,0)</f>
        <v>0</v>
      </c>
      <c r="AC1787" s="41">
        <f>IF(AND(tbl_PV_Milestones[[#This Row],[Planned YTD]]=1,tbl_PV_Milestones[[#This Row],[Complete]]="Yes"),1,0)</f>
        <v>0</v>
      </c>
      <c r="AD1787" s="41">
        <f>IF(AND(tbl_PV_Milestones[[#This Row],[Actual/Schedule Finish]]&lt;PV_Meta!$B$7,tbl_PV_Milestones[[#This Row],[Complete]]="No",tbl_PV_Milestones[[#This Row],[Project Status]]&lt;&gt;"On Hold"),1,0)</f>
        <v>0</v>
      </c>
      <c r="AE1787" s="41">
        <f>IF(AND(tbl_PV_Milestones[[#This Row],[Actual/Schedule Finish]]&gt;tbl_PV_Milestones[[#This Row],[Baseline Date]],tbl_PV_Milestones[[#This Row],[Complete]]="No",tbl_PV_Milestones[[#This Row],[Project Status]]&lt;&gt;"On Hold",tbl_PV_Milestones[[#This Row],[Overdue]]=0,tbl_PV_Milestones[[#This Row],[To be Baselined]]&lt;&gt;1),1,0)</f>
        <v>0</v>
      </c>
      <c r="AF1787" s="41">
        <f>IF(AND(tbl_PV_Milestones[[#This Row],[BL FY]]=2025,tbl_PV_Milestones[[#This Row],[Finish FY]]&gt;2025),1,0)</f>
        <v>0</v>
      </c>
      <c r="AG1787" s="56" t="str">
        <f>_xlfn.XLOOKUP(tbl_PV_Milestones[[#This Row],[Work ID]],tbl_PV_Meta[Work ID '#],tbl_PV_Meta[Project Manager/Owner],,0)</f>
        <v>Project Manager 7</v>
      </c>
      <c r="AH1787" s="6"/>
    </row>
    <row r="1788" spans="4:34" x14ac:dyDescent="0.25">
      <c r="D1788" s="6" t="s">
        <v>806</v>
      </c>
      <c r="E1788" s="6" t="s">
        <v>52</v>
      </c>
      <c r="F1788" s="6" t="s">
        <v>1720</v>
      </c>
      <c r="G1788" s="6" t="s">
        <v>530</v>
      </c>
      <c r="H1788" s="6" t="s">
        <v>505</v>
      </c>
      <c r="I1788" s="6" t="s">
        <v>510</v>
      </c>
      <c r="J1788" s="6" t="s">
        <v>806</v>
      </c>
      <c r="K1788" s="6" t="s">
        <v>213</v>
      </c>
      <c r="L1788" s="6" t="s">
        <v>135</v>
      </c>
      <c r="M1788" s="43"/>
      <c r="N1788" s="44" t="s">
        <v>1979</v>
      </c>
      <c r="O1788" s="39">
        <v>45471.708333333299</v>
      </c>
      <c r="S1788" s="45" t="e">
        <f>_xlfn.CONCAT(#REF!,TRIM(tbl_PV_Milestones[[#This Row],[Milestone Description]]))</f>
        <v>#REF!</v>
      </c>
      <c r="T1788" s="84" t="str">
        <f>IF(COUNTIF(tbl_PV_Milestones[UID],tbl_PV_Milestones[[#This Row],[UID]])&gt;1,"Duplicate","")</f>
        <v>Duplicate</v>
      </c>
      <c r="U1788" s="42" t="str">
        <f>_xlfn.XLOOKUP(tbl_PV_Milestones[[#This Row],[Work ID]],tbl_PV_Meta[Work ID '#],tbl_PV_Meta[Sub-Portfolio])</f>
        <v>Sub-Portfolio 8</v>
      </c>
      <c r="V1788" s="41">
        <f>IF(MONTH(tbl_PV_Milestones[[#This Row],[Baseline Date]])&lt;7,YEAR(tbl_PV_Milestones[[#This Row],[Baseline Date]]),YEAR(tbl_PV_Milestones[[#This Row],[Baseline Date]])+1)</f>
        <v>1900</v>
      </c>
      <c r="W1788" s="41">
        <f>IF(MONTH(tbl_PV_Milestones[[#This Row],[Actual/Schedule Finish]])&lt;7,YEAR(tbl_PV_Milestones[[#This Row],[Actual/Schedule Finish]]),YEAR(tbl_PV_Milestones[[#This Row],[Actual/Schedule Finish]])+1)</f>
        <v>2024</v>
      </c>
      <c r="X1788" s="41" t="str">
        <f>IF(OR(tbl_PV_Milestones[[#This Row],[Project Status]]="Completed",tbl_PV_Milestones[[#This Row],[Project Status]]="Assumed Completed"),"Yes","No")</f>
        <v>Yes</v>
      </c>
      <c r="Y1788" s="41">
        <f>IF(tbl_PV_Milestones[[#This Row],[Baseline Date]]="",1,0)</f>
        <v>1</v>
      </c>
      <c r="Z1788" s="41">
        <f>IF(tbl_PV_Milestones[[#This Row],[Baseline Date]]&lt;PV_Meta!$B$7,1,0)</f>
        <v>1</v>
      </c>
      <c r="AA1788" s="41">
        <f>IF(tbl_PV_Milestones[[#This Row],[Complete]]="Yes",1,0)</f>
        <v>1</v>
      </c>
      <c r="AB1788" s="41">
        <f>IF(AND(tbl_PV_Milestones[[#This Row],[BL FY]]=2025,tbl_PV_Milestones[[#This Row],[Baseline Date]]&lt;PV_Meta!$B$7),1,0)</f>
        <v>0</v>
      </c>
      <c r="AC1788" s="41">
        <f>IF(AND(tbl_PV_Milestones[[#This Row],[Planned YTD]]=1,tbl_PV_Milestones[[#This Row],[Complete]]="Yes"),1,0)</f>
        <v>0</v>
      </c>
      <c r="AD1788" s="41">
        <f>IF(AND(tbl_PV_Milestones[[#This Row],[Actual/Schedule Finish]]&lt;PV_Meta!$B$7,tbl_PV_Milestones[[#This Row],[Complete]]="No",tbl_PV_Milestones[[#This Row],[Project Status]]&lt;&gt;"On Hold"),1,0)</f>
        <v>0</v>
      </c>
      <c r="AE1788" s="41">
        <f>IF(AND(tbl_PV_Milestones[[#This Row],[Actual/Schedule Finish]]&gt;tbl_PV_Milestones[[#This Row],[Baseline Date]],tbl_PV_Milestones[[#This Row],[Complete]]="No",tbl_PV_Milestones[[#This Row],[Project Status]]&lt;&gt;"On Hold",tbl_PV_Milestones[[#This Row],[Overdue]]=0,tbl_PV_Milestones[[#This Row],[To be Baselined]]&lt;&gt;1),1,0)</f>
        <v>0</v>
      </c>
      <c r="AF1788" s="41">
        <f>IF(AND(tbl_PV_Milestones[[#This Row],[BL FY]]=2025,tbl_PV_Milestones[[#This Row],[Finish FY]]&gt;2025),1,0)</f>
        <v>0</v>
      </c>
      <c r="AG1788" s="56" t="str">
        <f>_xlfn.XLOOKUP(tbl_PV_Milestones[[#This Row],[Work ID]],tbl_PV_Meta[Work ID '#],tbl_PV_Meta[Project Manager/Owner],,0)</f>
        <v>Project Manager 7</v>
      </c>
      <c r="AH1788" s="6"/>
    </row>
    <row r="1789" spans="4:34" x14ac:dyDescent="0.25">
      <c r="D1789" s="6" t="s">
        <v>806</v>
      </c>
      <c r="E1789" s="6" t="s">
        <v>52</v>
      </c>
      <c r="F1789" s="6" t="s">
        <v>1720</v>
      </c>
      <c r="G1789" s="6" t="s">
        <v>531</v>
      </c>
      <c r="H1789" s="6" t="s">
        <v>505</v>
      </c>
      <c r="I1789" s="6" t="s">
        <v>510</v>
      </c>
      <c r="J1789" s="6" t="s">
        <v>806</v>
      </c>
      <c r="K1789" s="6" t="s">
        <v>213</v>
      </c>
      <c r="L1789" s="6" t="s">
        <v>135</v>
      </c>
      <c r="M1789" s="43"/>
      <c r="N1789" s="44" t="s">
        <v>1979</v>
      </c>
      <c r="O1789" s="39">
        <v>45471.708333333299</v>
      </c>
      <c r="S1789" s="45" t="e">
        <f>_xlfn.CONCAT(#REF!,TRIM(tbl_PV_Milestones[[#This Row],[Milestone Description]]))</f>
        <v>#REF!</v>
      </c>
      <c r="T1789" s="84" t="str">
        <f>IF(COUNTIF(tbl_PV_Milestones[UID],tbl_PV_Milestones[[#This Row],[UID]])&gt;1,"Duplicate","")</f>
        <v>Duplicate</v>
      </c>
      <c r="U1789" s="42" t="str">
        <f>_xlfn.XLOOKUP(tbl_PV_Milestones[[#This Row],[Work ID]],tbl_PV_Meta[Work ID '#],tbl_PV_Meta[Sub-Portfolio])</f>
        <v>Sub-Portfolio 8</v>
      </c>
      <c r="V1789" s="41">
        <f>IF(MONTH(tbl_PV_Milestones[[#This Row],[Baseline Date]])&lt;7,YEAR(tbl_PV_Milestones[[#This Row],[Baseline Date]]),YEAR(tbl_PV_Milestones[[#This Row],[Baseline Date]])+1)</f>
        <v>1900</v>
      </c>
      <c r="W1789" s="41">
        <f>IF(MONTH(tbl_PV_Milestones[[#This Row],[Actual/Schedule Finish]])&lt;7,YEAR(tbl_PV_Milestones[[#This Row],[Actual/Schedule Finish]]),YEAR(tbl_PV_Milestones[[#This Row],[Actual/Schedule Finish]])+1)</f>
        <v>2024</v>
      </c>
      <c r="X1789" s="41" t="str">
        <f>IF(OR(tbl_PV_Milestones[[#This Row],[Project Status]]="Completed",tbl_PV_Milestones[[#This Row],[Project Status]]="Assumed Completed"),"Yes","No")</f>
        <v>Yes</v>
      </c>
      <c r="Y1789" s="41">
        <f>IF(tbl_PV_Milestones[[#This Row],[Baseline Date]]="",1,0)</f>
        <v>1</v>
      </c>
      <c r="Z1789" s="41">
        <f>IF(tbl_PV_Milestones[[#This Row],[Baseline Date]]&lt;PV_Meta!$B$7,1,0)</f>
        <v>1</v>
      </c>
      <c r="AA1789" s="41">
        <f>IF(tbl_PV_Milestones[[#This Row],[Complete]]="Yes",1,0)</f>
        <v>1</v>
      </c>
      <c r="AB1789" s="41">
        <f>IF(AND(tbl_PV_Milestones[[#This Row],[BL FY]]=2025,tbl_PV_Milestones[[#This Row],[Baseline Date]]&lt;PV_Meta!$B$7),1,0)</f>
        <v>0</v>
      </c>
      <c r="AC1789" s="41">
        <f>IF(AND(tbl_PV_Milestones[[#This Row],[Planned YTD]]=1,tbl_PV_Milestones[[#This Row],[Complete]]="Yes"),1,0)</f>
        <v>0</v>
      </c>
      <c r="AD1789" s="41">
        <f>IF(AND(tbl_PV_Milestones[[#This Row],[Actual/Schedule Finish]]&lt;PV_Meta!$B$7,tbl_PV_Milestones[[#This Row],[Complete]]="No",tbl_PV_Milestones[[#This Row],[Project Status]]&lt;&gt;"On Hold"),1,0)</f>
        <v>0</v>
      </c>
      <c r="AE1789" s="41">
        <f>IF(AND(tbl_PV_Milestones[[#This Row],[Actual/Schedule Finish]]&gt;tbl_PV_Milestones[[#This Row],[Baseline Date]],tbl_PV_Milestones[[#This Row],[Complete]]="No",tbl_PV_Milestones[[#This Row],[Project Status]]&lt;&gt;"On Hold",tbl_PV_Milestones[[#This Row],[Overdue]]=0,tbl_PV_Milestones[[#This Row],[To be Baselined]]&lt;&gt;1),1,0)</f>
        <v>0</v>
      </c>
      <c r="AF1789" s="41">
        <f>IF(AND(tbl_PV_Milestones[[#This Row],[BL FY]]=2025,tbl_PV_Milestones[[#This Row],[Finish FY]]&gt;2025),1,0)</f>
        <v>0</v>
      </c>
      <c r="AG1789" s="56" t="str">
        <f>_xlfn.XLOOKUP(tbl_PV_Milestones[[#This Row],[Work ID]],tbl_PV_Meta[Work ID '#],tbl_PV_Meta[Project Manager/Owner],,0)</f>
        <v>Project Manager 7</v>
      </c>
      <c r="AH1789" s="6"/>
    </row>
    <row r="1790" spans="4:34" x14ac:dyDescent="0.25">
      <c r="D1790" s="6" t="s">
        <v>806</v>
      </c>
      <c r="E1790" s="6" t="s">
        <v>52</v>
      </c>
      <c r="F1790" s="6" t="s">
        <v>1720</v>
      </c>
      <c r="G1790" s="6" t="s">
        <v>532</v>
      </c>
      <c r="H1790" s="6" t="s">
        <v>505</v>
      </c>
      <c r="I1790" s="6" t="s">
        <v>506</v>
      </c>
      <c r="J1790" s="6" t="s">
        <v>806</v>
      </c>
      <c r="K1790" s="6" t="s">
        <v>213</v>
      </c>
      <c r="L1790" s="6" t="s">
        <v>135</v>
      </c>
      <c r="M1790" s="43"/>
      <c r="N1790" s="44" t="s">
        <v>1979</v>
      </c>
      <c r="O1790" s="39">
        <v>45471.708333333299</v>
      </c>
      <c r="S1790" s="45" t="e">
        <f>_xlfn.CONCAT(#REF!,TRIM(tbl_PV_Milestones[[#This Row],[Milestone Description]]))</f>
        <v>#REF!</v>
      </c>
      <c r="T1790" s="84" t="str">
        <f>IF(COUNTIF(tbl_PV_Milestones[UID],tbl_PV_Milestones[[#This Row],[UID]])&gt;1,"Duplicate","")</f>
        <v>Duplicate</v>
      </c>
      <c r="U1790" s="42" t="str">
        <f>_xlfn.XLOOKUP(tbl_PV_Milestones[[#This Row],[Work ID]],tbl_PV_Meta[Work ID '#],tbl_PV_Meta[Sub-Portfolio])</f>
        <v>Sub-Portfolio 8</v>
      </c>
      <c r="V1790" s="41">
        <f>IF(MONTH(tbl_PV_Milestones[[#This Row],[Baseline Date]])&lt;7,YEAR(tbl_PV_Milestones[[#This Row],[Baseline Date]]),YEAR(tbl_PV_Milestones[[#This Row],[Baseline Date]])+1)</f>
        <v>1900</v>
      </c>
      <c r="W1790" s="41">
        <f>IF(MONTH(tbl_PV_Milestones[[#This Row],[Actual/Schedule Finish]])&lt;7,YEAR(tbl_PV_Milestones[[#This Row],[Actual/Schedule Finish]]),YEAR(tbl_PV_Milestones[[#This Row],[Actual/Schedule Finish]])+1)</f>
        <v>2024</v>
      </c>
      <c r="X1790" s="41" t="str">
        <f>IF(OR(tbl_PV_Milestones[[#This Row],[Project Status]]="Completed",tbl_PV_Milestones[[#This Row],[Project Status]]="Assumed Completed"),"Yes","No")</f>
        <v>Yes</v>
      </c>
      <c r="Y1790" s="41">
        <f>IF(tbl_PV_Milestones[[#This Row],[Baseline Date]]="",1,0)</f>
        <v>1</v>
      </c>
      <c r="Z1790" s="41">
        <f>IF(tbl_PV_Milestones[[#This Row],[Baseline Date]]&lt;PV_Meta!$B$7,1,0)</f>
        <v>1</v>
      </c>
      <c r="AA1790" s="41">
        <f>IF(tbl_PV_Milestones[[#This Row],[Complete]]="Yes",1,0)</f>
        <v>1</v>
      </c>
      <c r="AB1790" s="41">
        <f>IF(AND(tbl_PV_Milestones[[#This Row],[BL FY]]=2025,tbl_PV_Milestones[[#This Row],[Baseline Date]]&lt;PV_Meta!$B$7),1,0)</f>
        <v>0</v>
      </c>
      <c r="AC1790" s="41">
        <f>IF(AND(tbl_PV_Milestones[[#This Row],[Planned YTD]]=1,tbl_PV_Milestones[[#This Row],[Complete]]="Yes"),1,0)</f>
        <v>0</v>
      </c>
      <c r="AD1790" s="41">
        <f>IF(AND(tbl_PV_Milestones[[#This Row],[Actual/Schedule Finish]]&lt;PV_Meta!$B$7,tbl_PV_Milestones[[#This Row],[Complete]]="No",tbl_PV_Milestones[[#This Row],[Project Status]]&lt;&gt;"On Hold"),1,0)</f>
        <v>0</v>
      </c>
      <c r="AE1790" s="41">
        <f>IF(AND(tbl_PV_Milestones[[#This Row],[Actual/Schedule Finish]]&gt;tbl_PV_Milestones[[#This Row],[Baseline Date]],tbl_PV_Milestones[[#This Row],[Complete]]="No",tbl_PV_Milestones[[#This Row],[Project Status]]&lt;&gt;"On Hold",tbl_PV_Milestones[[#This Row],[Overdue]]=0,tbl_PV_Milestones[[#This Row],[To be Baselined]]&lt;&gt;1),1,0)</f>
        <v>0</v>
      </c>
      <c r="AF1790" s="41">
        <f>IF(AND(tbl_PV_Milestones[[#This Row],[BL FY]]=2025,tbl_PV_Milestones[[#This Row],[Finish FY]]&gt;2025),1,0)</f>
        <v>0</v>
      </c>
      <c r="AG1790" s="56" t="str">
        <f>_xlfn.XLOOKUP(tbl_PV_Milestones[[#This Row],[Work ID]],tbl_PV_Meta[Work ID '#],tbl_PV_Meta[Project Manager/Owner],,0)</f>
        <v>Project Manager 7</v>
      </c>
      <c r="AH1790" s="6"/>
    </row>
    <row r="1791" spans="4:34" x14ac:dyDescent="0.25">
      <c r="D1791" s="6" t="s">
        <v>806</v>
      </c>
      <c r="E1791" s="6" t="s">
        <v>52</v>
      </c>
      <c r="F1791" s="6" t="s">
        <v>1720</v>
      </c>
      <c r="G1791" s="6" t="s">
        <v>533</v>
      </c>
      <c r="H1791" s="6" t="s">
        <v>519</v>
      </c>
      <c r="I1791" s="6" t="s">
        <v>510</v>
      </c>
      <c r="J1791" s="6" t="s">
        <v>806</v>
      </c>
      <c r="K1791" s="6" t="s">
        <v>213</v>
      </c>
      <c r="L1791" s="6" t="s">
        <v>135</v>
      </c>
      <c r="M1791" s="43"/>
      <c r="N1791" s="44" t="s">
        <v>1979</v>
      </c>
      <c r="O1791" s="39">
        <v>45471.708333333299</v>
      </c>
      <c r="S1791" s="45" t="e">
        <f>_xlfn.CONCAT(#REF!,TRIM(tbl_PV_Milestones[[#This Row],[Milestone Description]]))</f>
        <v>#REF!</v>
      </c>
      <c r="T1791" s="84" t="str">
        <f>IF(COUNTIF(tbl_PV_Milestones[UID],tbl_PV_Milestones[[#This Row],[UID]])&gt;1,"Duplicate","")</f>
        <v>Duplicate</v>
      </c>
      <c r="U1791" s="42" t="str">
        <f>_xlfn.XLOOKUP(tbl_PV_Milestones[[#This Row],[Work ID]],tbl_PV_Meta[Work ID '#],tbl_PV_Meta[Sub-Portfolio])</f>
        <v>Sub-Portfolio 8</v>
      </c>
      <c r="V1791" s="41">
        <f>IF(MONTH(tbl_PV_Milestones[[#This Row],[Baseline Date]])&lt;7,YEAR(tbl_PV_Milestones[[#This Row],[Baseline Date]]),YEAR(tbl_PV_Milestones[[#This Row],[Baseline Date]])+1)</f>
        <v>1900</v>
      </c>
      <c r="W1791" s="41">
        <f>IF(MONTH(tbl_PV_Milestones[[#This Row],[Actual/Schedule Finish]])&lt;7,YEAR(tbl_PV_Milestones[[#This Row],[Actual/Schedule Finish]]),YEAR(tbl_PV_Milestones[[#This Row],[Actual/Schedule Finish]])+1)</f>
        <v>2024</v>
      </c>
      <c r="X1791" s="41" t="str">
        <f>IF(OR(tbl_PV_Milestones[[#This Row],[Project Status]]="Completed",tbl_PV_Milestones[[#This Row],[Project Status]]="Assumed Completed"),"Yes","No")</f>
        <v>Yes</v>
      </c>
      <c r="Y1791" s="41">
        <f>IF(tbl_PV_Milestones[[#This Row],[Baseline Date]]="",1,0)</f>
        <v>1</v>
      </c>
      <c r="Z1791" s="41">
        <f>IF(tbl_PV_Milestones[[#This Row],[Baseline Date]]&lt;PV_Meta!$B$7,1,0)</f>
        <v>1</v>
      </c>
      <c r="AA1791" s="41">
        <f>IF(tbl_PV_Milestones[[#This Row],[Complete]]="Yes",1,0)</f>
        <v>1</v>
      </c>
      <c r="AB1791" s="41">
        <f>IF(AND(tbl_PV_Milestones[[#This Row],[BL FY]]=2025,tbl_PV_Milestones[[#This Row],[Baseline Date]]&lt;PV_Meta!$B$7),1,0)</f>
        <v>0</v>
      </c>
      <c r="AC1791" s="41">
        <f>IF(AND(tbl_PV_Milestones[[#This Row],[Planned YTD]]=1,tbl_PV_Milestones[[#This Row],[Complete]]="Yes"),1,0)</f>
        <v>0</v>
      </c>
      <c r="AD1791" s="41">
        <f>IF(AND(tbl_PV_Milestones[[#This Row],[Actual/Schedule Finish]]&lt;PV_Meta!$B$7,tbl_PV_Milestones[[#This Row],[Complete]]="No",tbl_PV_Milestones[[#This Row],[Project Status]]&lt;&gt;"On Hold"),1,0)</f>
        <v>0</v>
      </c>
      <c r="AE1791" s="41">
        <f>IF(AND(tbl_PV_Milestones[[#This Row],[Actual/Schedule Finish]]&gt;tbl_PV_Milestones[[#This Row],[Baseline Date]],tbl_PV_Milestones[[#This Row],[Complete]]="No",tbl_PV_Milestones[[#This Row],[Project Status]]&lt;&gt;"On Hold",tbl_PV_Milestones[[#This Row],[Overdue]]=0,tbl_PV_Milestones[[#This Row],[To be Baselined]]&lt;&gt;1),1,0)</f>
        <v>0</v>
      </c>
      <c r="AF1791" s="41">
        <f>IF(AND(tbl_PV_Milestones[[#This Row],[BL FY]]=2025,tbl_PV_Milestones[[#This Row],[Finish FY]]&gt;2025),1,0)</f>
        <v>0</v>
      </c>
      <c r="AG1791" s="56" t="str">
        <f>_xlfn.XLOOKUP(tbl_PV_Milestones[[#This Row],[Work ID]],tbl_PV_Meta[Work ID '#],tbl_PV_Meta[Project Manager/Owner],,0)</f>
        <v>Project Manager 7</v>
      </c>
      <c r="AH1791" s="6"/>
    </row>
    <row r="1792" spans="4:34" x14ac:dyDescent="0.25">
      <c r="D1792" s="6" t="s">
        <v>806</v>
      </c>
      <c r="E1792" s="6" t="s">
        <v>52</v>
      </c>
      <c r="F1792" s="6" t="s">
        <v>1720</v>
      </c>
      <c r="G1792" s="6" t="s">
        <v>630</v>
      </c>
      <c r="H1792" s="6" t="s">
        <v>505</v>
      </c>
      <c r="I1792" s="6" t="s">
        <v>522</v>
      </c>
      <c r="J1792" s="6" t="s">
        <v>806</v>
      </c>
      <c r="K1792" s="6" t="s">
        <v>213</v>
      </c>
      <c r="L1792" s="6" t="s">
        <v>135</v>
      </c>
      <c r="M1792" s="43"/>
      <c r="N1792" s="44" t="s">
        <v>1979</v>
      </c>
      <c r="O1792" s="39">
        <v>45412.708333333299</v>
      </c>
      <c r="S1792" s="45" t="e">
        <f>_xlfn.CONCAT(#REF!,TRIM(tbl_PV_Milestones[[#This Row],[Milestone Description]]))</f>
        <v>#REF!</v>
      </c>
      <c r="T1792" s="84" t="str">
        <f>IF(COUNTIF(tbl_PV_Milestones[UID],tbl_PV_Milestones[[#This Row],[UID]])&gt;1,"Duplicate","")</f>
        <v>Duplicate</v>
      </c>
      <c r="U1792" s="42" t="str">
        <f>_xlfn.XLOOKUP(tbl_PV_Milestones[[#This Row],[Work ID]],tbl_PV_Meta[Work ID '#],tbl_PV_Meta[Sub-Portfolio])</f>
        <v>Sub-Portfolio 8</v>
      </c>
      <c r="V1792" s="41">
        <f>IF(MONTH(tbl_PV_Milestones[[#This Row],[Baseline Date]])&lt;7,YEAR(tbl_PV_Milestones[[#This Row],[Baseline Date]]),YEAR(tbl_PV_Milestones[[#This Row],[Baseline Date]])+1)</f>
        <v>1900</v>
      </c>
      <c r="W1792" s="41">
        <f>IF(MONTH(tbl_PV_Milestones[[#This Row],[Actual/Schedule Finish]])&lt;7,YEAR(tbl_PV_Milestones[[#This Row],[Actual/Schedule Finish]]),YEAR(tbl_PV_Milestones[[#This Row],[Actual/Schedule Finish]])+1)</f>
        <v>2024</v>
      </c>
      <c r="X1792" s="41" t="str">
        <f>IF(OR(tbl_PV_Milestones[[#This Row],[Project Status]]="Completed",tbl_PV_Milestones[[#This Row],[Project Status]]="Assumed Completed"),"Yes","No")</f>
        <v>Yes</v>
      </c>
      <c r="Y1792" s="41">
        <f>IF(tbl_PV_Milestones[[#This Row],[Baseline Date]]="",1,0)</f>
        <v>1</v>
      </c>
      <c r="Z1792" s="41">
        <f>IF(tbl_PV_Milestones[[#This Row],[Baseline Date]]&lt;PV_Meta!$B$7,1,0)</f>
        <v>1</v>
      </c>
      <c r="AA1792" s="41">
        <f>IF(tbl_PV_Milestones[[#This Row],[Complete]]="Yes",1,0)</f>
        <v>1</v>
      </c>
      <c r="AB1792" s="41">
        <f>IF(AND(tbl_PV_Milestones[[#This Row],[BL FY]]=2025,tbl_PV_Milestones[[#This Row],[Baseline Date]]&lt;PV_Meta!$B$7),1,0)</f>
        <v>0</v>
      </c>
      <c r="AC1792" s="41">
        <f>IF(AND(tbl_PV_Milestones[[#This Row],[Planned YTD]]=1,tbl_PV_Milestones[[#This Row],[Complete]]="Yes"),1,0)</f>
        <v>0</v>
      </c>
      <c r="AD1792" s="41">
        <f>IF(AND(tbl_PV_Milestones[[#This Row],[Actual/Schedule Finish]]&lt;PV_Meta!$B$7,tbl_PV_Milestones[[#This Row],[Complete]]="No",tbl_PV_Milestones[[#This Row],[Project Status]]&lt;&gt;"On Hold"),1,0)</f>
        <v>0</v>
      </c>
      <c r="AE1792" s="41">
        <f>IF(AND(tbl_PV_Milestones[[#This Row],[Actual/Schedule Finish]]&gt;tbl_PV_Milestones[[#This Row],[Baseline Date]],tbl_PV_Milestones[[#This Row],[Complete]]="No",tbl_PV_Milestones[[#This Row],[Project Status]]&lt;&gt;"On Hold",tbl_PV_Milestones[[#This Row],[Overdue]]=0,tbl_PV_Milestones[[#This Row],[To be Baselined]]&lt;&gt;1),1,0)</f>
        <v>0</v>
      </c>
      <c r="AF1792" s="41">
        <f>IF(AND(tbl_PV_Milestones[[#This Row],[BL FY]]=2025,tbl_PV_Milestones[[#This Row],[Finish FY]]&gt;2025),1,0)</f>
        <v>0</v>
      </c>
      <c r="AG1792" s="56" t="str">
        <f>_xlfn.XLOOKUP(tbl_PV_Milestones[[#This Row],[Work ID]],tbl_PV_Meta[Work ID '#],tbl_PV_Meta[Project Manager/Owner],,0)</f>
        <v>Project Manager 7</v>
      </c>
      <c r="AH1792" s="6"/>
    </row>
    <row r="1793" spans="4:34" x14ac:dyDescent="0.25">
      <c r="D1793" s="6" t="s">
        <v>806</v>
      </c>
      <c r="E1793" s="6" t="s">
        <v>52</v>
      </c>
      <c r="F1793" s="6" t="s">
        <v>1720</v>
      </c>
      <c r="G1793" s="6" t="s">
        <v>521</v>
      </c>
      <c r="H1793" s="6" t="s">
        <v>505</v>
      </c>
      <c r="I1793" s="6" t="s">
        <v>522</v>
      </c>
      <c r="J1793" s="6" t="s">
        <v>806</v>
      </c>
      <c r="K1793" s="6" t="s">
        <v>213</v>
      </c>
      <c r="L1793" s="6" t="s">
        <v>135</v>
      </c>
      <c r="M1793" s="43"/>
      <c r="N1793" s="44" t="s">
        <v>1979</v>
      </c>
      <c r="O1793" s="39">
        <v>45412.708333333299</v>
      </c>
      <c r="S1793" s="45" t="e">
        <f>_xlfn.CONCAT(#REF!,TRIM(tbl_PV_Milestones[[#This Row],[Milestone Description]]))</f>
        <v>#REF!</v>
      </c>
      <c r="T1793" s="84" t="str">
        <f>IF(COUNTIF(tbl_PV_Milestones[UID],tbl_PV_Milestones[[#This Row],[UID]])&gt;1,"Duplicate","")</f>
        <v>Duplicate</v>
      </c>
      <c r="U1793" s="42" t="str">
        <f>_xlfn.XLOOKUP(tbl_PV_Milestones[[#This Row],[Work ID]],tbl_PV_Meta[Work ID '#],tbl_PV_Meta[Sub-Portfolio])</f>
        <v>Sub-Portfolio 8</v>
      </c>
      <c r="V1793" s="41">
        <f>IF(MONTH(tbl_PV_Milestones[[#This Row],[Baseline Date]])&lt;7,YEAR(tbl_PV_Milestones[[#This Row],[Baseline Date]]),YEAR(tbl_PV_Milestones[[#This Row],[Baseline Date]])+1)</f>
        <v>1900</v>
      </c>
      <c r="W1793" s="41">
        <f>IF(MONTH(tbl_PV_Milestones[[#This Row],[Actual/Schedule Finish]])&lt;7,YEAR(tbl_PV_Milestones[[#This Row],[Actual/Schedule Finish]]),YEAR(tbl_PV_Milestones[[#This Row],[Actual/Schedule Finish]])+1)</f>
        <v>2024</v>
      </c>
      <c r="X1793" s="41" t="str">
        <f>IF(OR(tbl_PV_Milestones[[#This Row],[Project Status]]="Completed",tbl_PV_Milestones[[#This Row],[Project Status]]="Assumed Completed"),"Yes","No")</f>
        <v>Yes</v>
      </c>
      <c r="Y1793" s="41">
        <f>IF(tbl_PV_Milestones[[#This Row],[Baseline Date]]="",1,0)</f>
        <v>1</v>
      </c>
      <c r="Z1793" s="41">
        <f>IF(tbl_PV_Milestones[[#This Row],[Baseline Date]]&lt;PV_Meta!$B$7,1,0)</f>
        <v>1</v>
      </c>
      <c r="AA1793" s="41">
        <f>IF(tbl_PV_Milestones[[#This Row],[Complete]]="Yes",1,0)</f>
        <v>1</v>
      </c>
      <c r="AB1793" s="41">
        <f>IF(AND(tbl_PV_Milestones[[#This Row],[BL FY]]=2025,tbl_PV_Milestones[[#This Row],[Baseline Date]]&lt;PV_Meta!$B$7),1,0)</f>
        <v>0</v>
      </c>
      <c r="AC1793" s="41">
        <f>IF(AND(tbl_PV_Milestones[[#This Row],[Planned YTD]]=1,tbl_PV_Milestones[[#This Row],[Complete]]="Yes"),1,0)</f>
        <v>0</v>
      </c>
      <c r="AD1793" s="41">
        <f>IF(AND(tbl_PV_Milestones[[#This Row],[Actual/Schedule Finish]]&lt;PV_Meta!$B$7,tbl_PV_Milestones[[#This Row],[Complete]]="No",tbl_PV_Milestones[[#This Row],[Project Status]]&lt;&gt;"On Hold"),1,0)</f>
        <v>0</v>
      </c>
      <c r="AE1793" s="41">
        <f>IF(AND(tbl_PV_Milestones[[#This Row],[Actual/Schedule Finish]]&gt;tbl_PV_Milestones[[#This Row],[Baseline Date]],tbl_PV_Milestones[[#This Row],[Complete]]="No",tbl_PV_Milestones[[#This Row],[Project Status]]&lt;&gt;"On Hold",tbl_PV_Milestones[[#This Row],[Overdue]]=0,tbl_PV_Milestones[[#This Row],[To be Baselined]]&lt;&gt;1),1,0)</f>
        <v>0</v>
      </c>
      <c r="AF1793" s="41">
        <f>IF(AND(tbl_PV_Milestones[[#This Row],[BL FY]]=2025,tbl_PV_Milestones[[#This Row],[Finish FY]]&gt;2025),1,0)</f>
        <v>0</v>
      </c>
      <c r="AG1793" s="56" t="str">
        <f>_xlfn.XLOOKUP(tbl_PV_Milestones[[#This Row],[Work ID]],tbl_PV_Meta[Work ID '#],tbl_PV_Meta[Project Manager/Owner],,0)</f>
        <v>Project Manager 7</v>
      </c>
      <c r="AH1793" s="6"/>
    </row>
    <row r="1794" spans="4:34" x14ac:dyDescent="0.25">
      <c r="D1794" s="6" t="s">
        <v>806</v>
      </c>
      <c r="E1794" s="6" t="s">
        <v>52</v>
      </c>
      <c r="F1794" s="6" t="s">
        <v>1720</v>
      </c>
      <c r="G1794" s="6" t="s">
        <v>571</v>
      </c>
      <c r="H1794" s="6" t="s">
        <v>505</v>
      </c>
      <c r="I1794" s="6" t="s">
        <v>522</v>
      </c>
      <c r="J1794" s="6" t="s">
        <v>806</v>
      </c>
      <c r="K1794" s="6" t="s">
        <v>213</v>
      </c>
      <c r="L1794" s="6" t="s">
        <v>135</v>
      </c>
      <c r="M1794" s="43"/>
      <c r="N1794" s="44" t="s">
        <v>1979</v>
      </c>
      <c r="O1794" s="39">
        <v>45412.708333333299</v>
      </c>
      <c r="S1794" s="45" t="e">
        <f>_xlfn.CONCAT(#REF!,TRIM(tbl_PV_Milestones[[#This Row],[Milestone Description]]))</f>
        <v>#REF!</v>
      </c>
      <c r="T1794" s="84" t="str">
        <f>IF(COUNTIF(tbl_PV_Milestones[UID],tbl_PV_Milestones[[#This Row],[UID]])&gt;1,"Duplicate","")</f>
        <v>Duplicate</v>
      </c>
      <c r="U1794" s="42" t="str">
        <f>_xlfn.XLOOKUP(tbl_PV_Milestones[[#This Row],[Work ID]],tbl_PV_Meta[Work ID '#],tbl_PV_Meta[Sub-Portfolio])</f>
        <v>Sub-Portfolio 8</v>
      </c>
      <c r="V1794" s="41">
        <f>IF(MONTH(tbl_PV_Milestones[[#This Row],[Baseline Date]])&lt;7,YEAR(tbl_PV_Milestones[[#This Row],[Baseline Date]]),YEAR(tbl_PV_Milestones[[#This Row],[Baseline Date]])+1)</f>
        <v>1900</v>
      </c>
      <c r="W1794" s="41">
        <f>IF(MONTH(tbl_PV_Milestones[[#This Row],[Actual/Schedule Finish]])&lt;7,YEAR(tbl_PV_Milestones[[#This Row],[Actual/Schedule Finish]]),YEAR(tbl_PV_Milestones[[#This Row],[Actual/Schedule Finish]])+1)</f>
        <v>2024</v>
      </c>
      <c r="X1794" s="41" t="str">
        <f>IF(OR(tbl_PV_Milestones[[#This Row],[Project Status]]="Completed",tbl_PV_Milestones[[#This Row],[Project Status]]="Assumed Completed"),"Yes","No")</f>
        <v>Yes</v>
      </c>
      <c r="Y1794" s="41">
        <f>IF(tbl_PV_Milestones[[#This Row],[Baseline Date]]="",1,0)</f>
        <v>1</v>
      </c>
      <c r="Z1794" s="41">
        <f>IF(tbl_PV_Milestones[[#This Row],[Baseline Date]]&lt;PV_Meta!$B$7,1,0)</f>
        <v>1</v>
      </c>
      <c r="AA1794" s="41">
        <f>IF(tbl_PV_Milestones[[#This Row],[Complete]]="Yes",1,0)</f>
        <v>1</v>
      </c>
      <c r="AB1794" s="41">
        <f>IF(AND(tbl_PV_Milestones[[#This Row],[BL FY]]=2025,tbl_PV_Milestones[[#This Row],[Baseline Date]]&lt;PV_Meta!$B$7),1,0)</f>
        <v>0</v>
      </c>
      <c r="AC1794" s="41">
        <f>IF(AND(tbl_PV_Milestones[[#This Row],[Planned YTD]]=1,tbl_PV_Milestones[[#This Row],[Complete]]="Yes"),1,0)</f>
        <v>0</v>
      </c>
      <c r="AD1794" s="41">
        <f>IF(AND(tbl_PV_Milestones[[#This Row],[Actual/Schedule Finish]]&lt;PV_Meta!$B$7,tbl_PV_Milestones[[#This Row],[Complete]]="No",tbl_PV_Milestones[[#This Row],[Project Status]]&lt;&gt;"On Hold"),1,0)</f>
        <v>0</v>
      </c>
      <c r="AE1794" s="41">
        <f>IF(AND(tbl_PV_Milestones[[#This Row],[Actual/Schedule Finish]]&gt;tbl_PV_Milestones[[#This Row],[Baseline Date]],tbl_PV_Milestones[[#This Row],[Complete]]="No",tbl_PV_Milestones[[#This Row],[Project Status]]&lt;&gt;"On Hold",tbl_PV_Milestones[[#This Row],[Overdue]]=0,tbl_PV_Milestones[[#This Row],[To be Baselined]]&lt;&gt;1),1,0)</f>
        <v>0</v>
      </c>
      <c r="AF1794" s="41">
        <f>IF(AND(tbl_PV_Milestones[[#This Row],[BL FY]]=2025,tbl_PV_Milestones[[#This Row],[Finish FY]]&gt;2025),1,0)</f>
        <v>0</v>
      </c>
      <c r="AG1794" s="56" t="str">
        <f>_xlfn.XLOOKUP(tbl_PV_Milestones[[#This Row],[Work ID]],tbl_PV_Meta[Work ID '#],tbl_PV_Meta[Project Manager/Owner],,0)</f>
        <v>Project Manager 7</v>
      </c>
      <c r="AH1794" s="6"/>
    </row>
    <row r="1795" spans="4:34" x14ac:dyDescent="0.25">
      <c r="D1795" s="6" t="s">
        <v>806</v>
      </c>
      <c r="E1795" s="6" t="s">
        <v>52</v>
      </c>
      <c r="F1795" s="6" t="s">
        <v>1720</v>
      </c>
      <c r="G1795" s="6" t="s">
        <v>747</v>
      </c>
      <c r="H1795" s="6" t="s">
        <v>505</v>
      </c>
      <c r="I1795" s="6" t="s">
        <v>522</v>
      </c>
      <c r="J1795" s="6" t="s">
        <v>806</v>
      </c>
      <c r="K1795" s="6" t="s">
        <v>213</v>
      </c>
      <c r="L1795" s="6" t="s">
        <v>135</v>
      </c>
      <c r="M1795" s="43"/>
      <c r="N1795" s="44" t="s">
        <v>1979</v>
      </c>
      <c r="O1795" s="39">
        <v>45412.708333333299</v>
      </c>
      <c r="S1795" s="45" t="e">
        <f>_xlfn.CONCAT(#REF!,TRIM(tbl_PV_Milestones[[#This Row],[Milestone Description]]))</f>
        <v>#REF!</v>
      </c>
      <c r="T1795" s="84" t="str">
        <f>IF(COUNTIF(tbl_PV_Milestones[UID],tbl_PV_Milestones[[#This Row],[UID]])&gt;1,"Duplicate","")</f>
        <v>Duplicate</v>
      </c>
      <c r="U1795" s="42" t="str">
        <f>_xlfn.XLOOKUP(tbl_PV_Milestones[[#This Row],[Work ID]],tbl_PV_Meta[Work ID '#],tbl_PV_Meta[Sub-Portfolio])</f>
        <v>Sub-Portfolio 8</v>
      </c>
      <c r="V1795" s="41">
        <f>IF(MONTH(tbl_PV_Milestones[[#This Row],[Baseline Date]])&lt;7,YEAR(tbl_PV_Milestones[[#This Row],[Baseline Date]]),YEAR(tbl_PV_Milestones[[#This Row],[Baseline Date]])+1)</f>
        <v>1900</v>
      </c>
      <c r="W1795" s="41">
        <f>IF(MONTH(tbl_PV_Milestones[[#This Row],[Actual/Schedule Finish]])&lt;7,YEAR(tbl_PV_Milestones[[#This Row],[Actual/Schedule Finish]]),YEAR(tbl_PV_Milestones[[#This Row],[Actual/Schedule Finish]])+1)</f>
        <v>2024</v>
      </c>
      <c r="X1795" s="41" t="str">
        <f>IF(OR(tbl_PV_Milestones[[#This Row],[Project Status]]="Completed",tbl_PV_Milestones[[#This Row],[Project Status]]="Assumed Completed"),"Yes","No")</f>
        <v>Yes</v>
      </c>
      <c r="Y1795" s="41">
        <f>IF(tbl_PV_Milestones[[#This Row],[Baseline Date]]="",1,0)</f>
        <v>1</v>
      </c>
      <c r="Z1795" s="41">
        <f>IF(tbl_PV_Milestones[[#This Row],[Baseline Date]]&lt;PV_Meta!$B$7,1,0)</f>
        <v>1</v>
      </c>
      <c r="AA1795" s="41">
        <f>IF(tbl_PV_Milestones[[#This Row],[Complete]]="Yes",1,0)</f>
        <v>1</v>
      </c>
      <c r="AB1795" s="41">
        <f>IF(AND(tbl_PV_Milestones[[#This Row],[BL FY]]=2025,tbl_PV_Milestones[[#This Row],[Baseline Date]]&lt;PV_Meta!$B$7),1,0)</f>
        <v>0</v>
      </c>
      <c r="AC1795" s="41">
        <f>IF(AND(tbl_PV_Milestones[[#This Row],[Planned YTD]]=1,tbl_PV_Milestones[[#This Row],[Complete]]="Yes"),1,0)</f>
        <v>0</v>
      </c>
      <c r="AD1795" s="41">
        <f>IF(AND(tbl_PV_Milestones[[#This Row],[Actual/Schedule Finish]]&lt;PV_Meta!$B$7,tbl_PV_Milestones[[#This Row],[Complete]]="No",tbl_PV_Milestones[[#This Row],[Project Status]]&lt;&gt;"On Hold"),1,0)</f>
        <v>0</v>
      </c>
      <c r="AE1795" s="41">
        <f>IF(AND(tbl_PV_Milestones[[#This Row],[Actual/Schedule Finish]]&gt;tbl_PV_Milestones[[#This Row],[Baseline Date]],tbl_PV_Milestones[[#This Row],[Complete]]="No",tbl_PV_Milestones[[#This Row],[Project Status]]&lt;&gt;"On Hold",tbl_PV_Milestones[[#This Row],[Overdue]]=0,tbl_PV_Milestones[[#This Row],[To be Baselined]]&lt;&gt;1),1,0)</f>
        <v>0</v>
      </c>
      <c r="AF1795" s="41">
        <f>IF(AND(tbl_PV_Milestones[[#This Row],[BL FY]]=2025,tbl_PV_Milestones[[#This Row],[Finish FY]]&gt;2025),1,0)</f>
        <v>0</v>
      </c>
      <c r="AG1795" s="56" t="str">
        <f>_xlfn.XLOOKUP(tbl_PV_Milestones[[#This Row],[Work ID]],tbl_PV_Meta[Work ID '#],tbl_PV_Meta[Project Manager/Owner],,0)</f>
        <v>Project Manager 7</v>
      </c>
      <c r="AH1795" s="6"/>
    </row>
    <row r="1796" spans="4:34" x14ac:dyDescent="0.25">
      <c r="D1796" s="6" t="s">
        <v>806</v>
      </c>
      <c r="E1796" s="6" t="s">
        <v>52</v>
      </c>
      <c r="F1796" s="6" t="s">
        <v>1720</v>
      </c>
      <c r="G1796" s="6" t="s">
        <v>558</v>
      </c>
      <c r="H1796" s="6" t="s">
        <v>505</v>
      </c>
      <c r="I1796" s="6" t="s">
        <v>510</v>
      </c>
      <c r="J1796" s="6" t="s">
        <v>806</v>
      </c>
      <c r="K1796" s="6" t="s">
        <v>213</v>
      </c>
      <c r="L1796" s="6" t="s">
        <v>135</v>
      </c>
      <c r="M1796" s="43"/>
      <c r="N1796" s="44" t="s">
        <v>1979</v>
      </c>
      <c r="O1796" s="39">
        <v>45443.708333333299</v>
      </c>
      <c r="S1796" s="45" t="e">
        <f>_xlfn.CONCAT(#REF!,TRIM(tbl_PV_Milestones[[#This Row],[Milestone Description]]))</f>
        <v>#REF!</v>
      </c>
      <c r="T1796" s="84" t="str">
        <f>IF(COUNTIF(tbl_PV_Milestones[UID],tbl_PV_Milestones[[#This Row],[UID]])&gt;1,"Duplicate","")</f>
        <v>Duplicate</v>
      </c>
      <c r="U1796" s="42" t="str">
        <f>_xlfn.XLOOKUP(tbl_PV_Milestones[[#This Row],[Work ID]],tbl_PV_Meta[Work ID '#],tbl_PV_Meta[Sub-Portfolio])</f>
        <v>Sub-Portfolio 8</v>
      </c>
      <c r="V1796" s="41">
        <f>IF(MONTH(tbl_PV_Milestones[[#This Row],[Baseline Date]])&lt;7,YEAR(tbl_PV_Milestones[[#This Row],[Baseline Date]]),YEAR(tbl_PV_Milestones[[#This Row],[Baseline Date]])+1)</f>
        <v>1900</v>
      </c>
      <c r="W1796" s="41">
        <f>IF(MONTH(tbl_PV_Milestones[[#This Row],[Actual/Schedule Finish]])&lt;7,YEAR(tbl_PV_Milestones[[#This Row],[Actual/Schedule Finish]]),YEAR(tbl_PV_Milestones[[#This Row],[Actual/Schedule Finish]])+1)</f>
        <v>2024</v>
      </c>
      <c r="X1796" s="41" t="str">
        <f>IF(OR(tbl_PV_Milestones[[#This Row],[Project Status]]="Completed",tbl_PV_Milestones[[#This Row],[Project Status]]="Assumed Completed"),"Yes","No")</f>
        <v>Yes</v>
      </c>
      <c r="Y1796" s="41">
        <f>IF(tbl_PV_Milestones[[#This Row],[Baseline Date]]="",1,0)</f>
        <v>1</v>
      </c>
      <c r="Z1796" s="41">
        <f>IF(tbl_PV_Milestones[[#This Row],[Baseline Date]]&lt;PV_Meta!$B$7,1,0)</f>
        <v>1</v>
      </c>
      <c r="AA1796" s="41">
        <f>IF(tbl_PV_Milestones[[#This Row],[Complete]]="Yes",1,0)</f>
        <v>1</v>
      </c>
      <c r="AB1796" s="41">
        <f>IF(AND(tbl_PV_Milestones[[#This Row],[BL FY]]=2025,tbl_PV_Milestones[[#This Row],[Baseline Date]]&lt;PV_Meta!$B$7),1,0)</f>
        <v>0</v>
      </c>
      <c r="AC1796" s="41">
        <f>IF(AND(tbl_PV_Milestones[[#This Row],[Planned YTD]]=1,tbl_PV_Milestones[[#This Row],[Complete]]="Yes"),1,0)</f>
        <v>0</v>
      </c>
      <c r="AD1796" s="41">
        <f>IF(AND(tbl_PV_Milestones[[#This Row],[Actual/Schedule Finish]]&lt;PV_Meta!$B$7,tbl_PV_Milestones[[#This Row],[Complete]]="No",tbl_PV_Milestones[[#This Row],[Project Status]]&lt;&gt;"On Hold"),1,0)</f>
        <v>0</v>
      </c>
      <c r="AE1796" s="41">
        <f>IF(AND(tbl_PV_Milestones[[#This Row],[Actual/Schedule Finish]]&gt;tbl_PV_Milestones[[#This Row],[Baseline Date]],tbl_PV_Milestones[[#This Row],[Complete]]="No",tbl_PV_Milestones[[#This Row],[Project Status]]&lt;&gt;"On Hold",tbl_PV_Milestones[[#This Row],[Overdue]]=0,tbl_PV_Milestones[[#This Row],[To be Baselined]]&lt;&gt;1),1,0)</f>
        <v>0</v>
      </c>
      <c r="AF1796" s="41">
        <f>IF(AND(tbl_PV_Milestones[[#This Row],[BL FY]]=2025,tbl_PV_Milestones[[#This Row],[Finish FY]]&gt;2025),1,0)</f>
        <v>0</v>
      </c>
      <c r="AG1796" s="56" t="str">
        <f>_xlfn.XLOOKUP(tbl_PV_Milestones[[#This Row],[Work ID]],tbl_PV_Meta[Work ID '#],tbl_PV_Meta[Project Manager/Owner],,0)</f>
        <v>Project Manager 7</v>
      </c>
      <c r="AH1796" s="6"/>
    </row>
    <row r="1797" spans="4:34" x14ac:dyDescent="0.25">
      <c r="D1797" s="6" t="s">
        <v>806</v>
      </c>
      <c r="E1797" s="6" t="s">
        <v>52</v>
      </c>
      <c r="F1797" s="6" t="s">
        <v>1720</v>
      </c>
      <c r="G1797" s="6" t="s">
        <v>559</v>
      </c>
      <c r="H1797" s="6" t="s">
        <v>505</v>
      </c>
      <c r="I1797" s="6" t="s">
        <v>510</v>
      </c>
      <c r="J1797" s="6" t="s">
        <v>806</v>
      </c>
      <c r="K1797" s="6" t="s">
        <v>213</v>
      </c>
      <c r="L1797" s="6" t="s">
        <v>135</v>
      </c>
      <c r="M1797" s="43"/>
      <c r="N1797" s="44" t="s">
        <v>1979</v>
      </c>
      <c r="O1797" s="39">
        <v>45443.708333333299</v>
      </c>
      <c r="S1797" s="45" t="e">
        <f>_xlfn.CONCAT(#REF!,TRIM(tbl_PV_Milestones[[#This Row],[Milestone Description]]))</f>
        <v>#REF!</v>
      </c>
      <c r="T1797" s="84" t="str">
        <f>IF(COUNTIF(tbl_PV_Milestones[UID],tbl_PV_Milestones[[#This Row],[UID]])&gt;1,"Duplicate","")</f>
        <v>Duplicate</v>
      </c>
      <c r="U1797" s="42" t="str">
        <f>_xlfn.XLOOKUP(tbl_PV_Milestones[[#This Row],[Work ID]],tbl_PV_Meta[Work ID '#],tbl_PV_Meta[Sub-Portfolio])</f>
        <v>Sub-Portfolio 8</v>
      </c>
      <c r="V1797" s="41">
        <f>IF(MONTH(tbl_PV_Milestones[[#This Row],[Baseline Date]])&lt;7,YEAR(tbl_PV_Milestones[[#This Row],[Baseline Date]]),YEAR(tbl_PV_Milestones[[#This Row],[Baseline Date]])+1)</f>
        <v>1900</v>
      </c>
      <c r="W1797" s="41">
        <f>IF(MONTH(tbl_PV_Milestones[[#This Row],[Actual/Schedule Finish]])&lt;7,YEAR(tbl_PV_Milestones[[#This Row],[Actual/Schedule Finish]]),YEAR(tbl_PV_Milestones[[#This Row],[Actual/Schedule Finish]])+1)</f>
        <v>2024</v>
      </c>
      <c r="X1797" s="41" t="str">
        <f>IF(OR(tbl_PV_Milestones[[#This Row],[Project Status]]="Completed",tbl_PV_Milestones[[#This Row],[Project Status]]="Assumed Completed"),"Yes","No")</f>
        <v>Yes</v>
      </c>
      <c r="Y1797" s="41">
        <f>IF(tbl_PV_Milestones[[#This Row],[Baseline Date]]="",1,0)</f>
        <v>1</v>
      </c>
      <c r="Z1797" s="41">
        <f>IF(tbl_PV_Milestones[[#This Row],[Baseline Date]]&lt;PV_Meta!$B$7,1,0)</f>
        <v>1</v>
      </c>
      <c r="AA1797" s="41">
        <f>IF(tbl_PV_Milestones[[#This Row],[Complete]]="Yes",1,0)</f>
        <v>1</v>
      </c>
      <c r="AB1797" s="41">
        <f>IF(AND(tbl_PV_Milestones[[#This Row],[BL FY]]=2025,tbl_PV_Milestones[[#This Row],[Baseline Date]]&lt;PV_Meta!$B$7),1,0)</f>
        <v>0</v>
      </c>
      <c r="AC1797" s="41">
        <f>IF(AND(tbl_PV_Milestones[[#This Row],[Planned YTD]]=1,tbl_PV_Milestones[[#This Row],[Complete]]="Yes"),1,0)</f>
        <v>0</v>
      </c>
      <c r="AD1797" s="41">
        <f>IF(AND(tbl_PV_Milestones[[#This Row],[Actual/Schedule Finish]]&lt;PV_Meta!$B$7,tbl_PV_Milestones[[#This Row],[Complete]]="No",tbl_PV_Milestones[[#This Row],[Project Status]]&lt;&gt;"On Hold"),1,0)</f>
        <v>0</v>
      </c>
      <c r="AE1797" s="41">
        <f>IF(AND(tbl_PV_Milestones[[#This Row],[Actual/Schedule Finish]]&gt;tbl_PV_Milestones[[#This Row],[Baseline Date]],tbl_PV_Milestones[[#This Row],[Complete]]="No",tbl_PV_Milestones[[#This Row],[Project Status]]&lt;&gt;"On Hold",tbl_PV_Milestones[[#This Row],[Overdue]]=0,tbl_PV_Milestones[[#This Row],[To be Baselined]]&lt;&gt;1),1,0)</f>
        <v>0</v>
      </c>
      <c r="AF1797" s="41">
        <f>IF(AND(tbl_PV_Milestones[[#This Row],[BL FY]]=2025,tbl_PV_Milestones[[#This Row],[Finish FY]]&gt;2025),1,0)</f>
        <v>0</v>
      </c>
      <c r="AG1797" s="56" t="str">
        <f>_xlfn.XLOOKUP(tbl_PV_Milestones[[#This Row],[Work ID]],tbl_PV_Meta[Work ID '#],tbl_PV_Meta[Project Manager/Owner],,0)</f>
        <v>Project Manager 7</v>
      </c>
      <c r="AH1797" s="6"/>
    </row>
    <row r="1798" spans="4:34" x14ac:dyDescent="0.25">
      <c r="D1798" s="6" t="s">
        <v>806</v>
      </c>
      <c r="E1798" s="6" t="s">
        <v>503</v>
      </c>
      <c r="F1798" s="6" t="s">
        <v>1698</v>
      </c>
      <c r="G1798" s="6" t="s">
        <v>867</v>
      </c>
      <c r="H1798" s="6" t="s">
        <v>505</v>
      </c>
      <c r="I1798" s="6" t="s">
        <v>506</v>
      </c>
      <c r="J1798" s="6" t="s">
        <v>806</v>
      </c>
      <c r="K1798" s="6" t="s">
        <v>278</v>
      </c>
      <c r="L1798" s="6" t="s">
        <v>114</v>
      </c>
      <c r="M1798" s="43"/>
      <c r="N1798" s="44" t="s">
        <v>1979</v>
      </c>
      <c r="O1798" s="39">
        <v>45565.708333333299</v>
      </c>
      <c r="P1798" s="39">
        <v>45565.708333333299</v>
      </c>
      <c r="Q1798" s="6">
        <v>0</v>
      </c>
      <c r="R1798" s="6">
        <v>0</v>
      </c>
      <c r="S1798" s="45" t="e">
        <f>_xlfn.CONCAT(#REF!,TRIM(tbl_PV_Milestones[[#This Row],[Milestone Description]]))</f>
        <v>#REF!</v>
      </c>
      <c r="T1798" s="84" t="str">
        <f>IF(COUNTIF(tbl_PV_Milestones[UID],tbl_PV_Milestones[[#This Row],[UID]])&gt;1,"Duplicate","")</f>
        <v>Duplicate</v>
      </c>
      <c r="U1798" s="42" t="str">
        <f>_xlfn.XLOOKUP(tbl_PV_Milestones[[#This Row],[Work ID]],tbl_PV_Meta[Work ID '#],tbl_PV_Meta[Sub-Portfolio])</f>
        <v>Sub-Portfolio 8</v>
      </c>
      <c r="V1798" s="41">
        <f>IF(MONTH(tbl_PV_Milestones[[#This Row],[Baseline Date]])&lt;7,YEAR(tbl_PV_Milestones[[#This Row],[Baseline Date]]),YEAR(tbl_PV_Milestones[[#This Row],[Baseline Date]])+1)</f>
        <v>2025</v>
      </c>
      <c r="W1798" s="41">
        <f>IF(MONTH(tbl_PV_Milestones[[#This Row],[Actual/Schedule Finish]])&lt;7,YEAR(tbl_PV_Milestones[[#This Row],[Actual/Schedule Finish]]),YEAR(tbl_PV_Milestones[[#This Row],[Actual/Schedule Finish]])+1)</f>
        <v>2025</v>
      </c>
      <c r="X1798" s="41" t="str">
        <f>IF(OR(tbl_PV_Milestones[[#This Row],[Project Status]]="Completed",tbl_PV_Milestones[[#This Row],[Project Status]]="Assumed Completed"),"Yes","No")</f>
        <v>Yes</v>
      </c>
      <c r="Y1798" s="41">
        <f>IF(tbl_PV_Milestones[[#This Row],[Baseline Date]]="",1,0)</f>
        <v>0</v>
      </c>
      <c r="Z1798" s="41">
        <f>IF(tbl_PV_Milestones[[#This Row],[Baseline Date]]&lt;PV_Meta!$B$7,1,0)</f>
        <v>1</v>
      </c>
      <c r="AA1798" s="41">
        <f>IF(tbl_PV_Milestones[[#This Row],[Complete]]="Yes",1,0)</f>
        <v>1</v>
      </c>
      <c r="AB1798" s="41">
        <f>IF(AND(tbl_PV_Milestones[[#This Row],[BL FY]]=2025,tbl_PV_Milestones[[#This Row],[Baseline Date]]&lt;PV_Meta!$B$7),1,0)</f>
        <v>1</v>
      </c>
      <c r="AC1798" s="41">
        <f>IF(AND(tbl_PV_Milestones[[#This Row],[Planned YTD]]=1,tbl_PV_Milestones[[#This Row],[Complete]]="Yes"),1,0)</f>
        <v>1</v>
      </c>
      <c r="AD1798" s="41">
        <f>IF(AND(tbl_PV_Milestones[[#This Row],[Actual/Schedule Finish]]&lt;PV_Meta!$B$7,tbl_PV_Milestones[[#This Row],[Complete]]="No",tbl_PV_Milestones[[#This Row],[Project Status]]&lt;&gt;"On Hold"),1,0)</f>
        <v>0</v>
      </c>
      <c r="AE1798" s="41">
        <f>IF(AND(tbl_PV_Milestones[[#This Row],[Actual/Schedule Finish]]&gt;tbl_PV_Milestones[[#This Row],[Baseline Date]],tbl_PV_Milestones[[#This Row],[Complete]]="No",tbl_PV_Milestones[[#This Row],[Project Status]]&lt;&gt;"On Hold",tbl_PV_Milestones[[#This Row],[Overdue]]=0,tbl_PV_Milestones[[#This Row],[To be Baselined]]&lt;&gt;1),1,0)</f>
        <v>0</v>
      </c>
      <c r="AF1798" s="41">
        <f>IF(AND(tbl_PV_Milestones[[#This Row],[BL FY]]=2025,tbl_PV_Milestones[[#This Row],[Finish FY]]&gt;2025),1,0)</f>
        <v>0</v>
      </c>
      <c r="AG1798" s="56" t="str">
        <f>_xlfn.XLOOKUP(tbl_PV_Milestones[[#This Row],[Work ID]],tbl_PV_Meta[Work ID '#],tbl_PV_Meta[Project Manager/Owner],,0)</f>
        <v>Project Manager 12</v>
      </c>
      <c r="AH1798" s="6"/>
    </row>
    <row r="1799" spans="4:34" x14ac:dyDescent="0.25">
      <c r="D1799" s="6" t="s">
        <v>806</v>
      </c>
      <c r="E1799" s="6" t="s">
        <v>503</v>
      </c>
      <c r="F1799" s="6" t="s">
        <v>1752</v>
      </c>
      <c r="G1799" s="6" t="s">
        <v>561</v>
      </c>
      <c r="H1799" s="6" t="s">
        <v>505</v>
      </c>
      <c r="I1799" s="6" t="s">
        <v>522</v>
      </c>
      <c r="J1799" s="6" t="s">
        <v>806</v>
      </c>
      <c r="K1799" s="6" t="s">
        <v>39</v>
      </c>
      <c r="L1799" s="6" t="s">
        <v>66</v>
      </c>
      <c r="M1799" s="43"/>
      <c r="N1799" s="44" t="s">
        <v>1979</v>
      </c>
      <c r="O1799" s="39">
        <v>45377.708333333299</v>
      </c>
      <c r="P1799" s="39">
        <v>45377.708333333299</v>
      </c>
      <c r="Q1799" s="6">
        <v>0</v>
      </c>
      <c r="R1799" s="6">
        <v>0</v>
      </c>
      <c r="S1799" s="45" t="e">
        <f>_xlfn.CONCAT(#REF!,TRIM(tbl_PV_Milestones[[#This Row],[Milestone Description]]))</f>
        <v>#REF!</v>
      </c>
      <c r="T1799" s="84" t="str">
        <f>IF(COUNTIF(tbl_PV_Milestones[UID],tbl_PV_Milestones[[#This Row],[UID]])&gt;1,"Duplicate","")</f>
        <v>Duplicate</v>
      </c>
      <c r="U1799" s="42" t="str">
        <f>_xlfn.XLOOKUP(tbl_PV_Milestones[[#This Row],[Work ID]],tbl_PV_Meta[Work ID '#],tbl_PV_Meta[Sub-Portfolio])</f>
        <v>Sub-Portfolio 4</v>
      </c>
      <c r="V1799" s="41">
        <f>IF(MONTH(tbl_PV_Milestones[[#This Row],[Baseline Date]])&lt;7,YEAR(tbl_PV_Milestones[[#This Row],[Baseline Date]]),YEAR(tbl_PV_Milestones[[#This Row],[Baseline Date]])+1)</f>
        <v>2024</v>
      </c>
      <c r="W1799" s="41">
        <f>IF(MONTH(tbl_PV_Milestones[[#This Row],[Actual/Schedule Finish]])&lt;7,YEAR(tbl_PV_Milestones[[#This Row],[Actual/Schedule Finish]]),YEAR(tbl_PV_Milestones[[#This Row],[Actual/Schedule Finish]])+1)</f>
        <v>2024</v>
      </c>
      <c r="X1799" s="41" t="str">
        <f>IF(OR(tbl_PV_Milestones[[#This Row],[Project Status]]="Completed",tbl_PV_Milestones[[#This Row],[Project Status]]="Assumed Completed"),"Yes","No")</f>
        <v>Yes</v>
      </c>
      <c r="Y1799" s="41">
        <f>IF(tbl_PV_Milestones[[#This Row],[Baseline Date]]="",1,0)</f>
        <v>0</v>
      </c>
      <c r="Z1799" s="41">
        <f>IF(tbl_PV_Milestones[[#This Row],[Baseline Date]]&lt;PV_Meta!$B$7,1,0)</f>
        <v>1</v>
      </c>
      <c r="AA1799" s="41">
        <f>IF(tbl_PV_Milestones[[#This Row],[Complete]]="Yes",1,0)</f>
        <v>1</v>
      </c>
      <c r="AB1799" s="41">
        <f>IF(AND(tbl_PV_Milestones[[#This Row],[BL FY]]=2025,tbl_PV_Milestones[[#This Row],[Baseline Date]]&lt;PV_Meta!$B$7),1,0)</f>
        <v>0</v>
      </c>
      <c r="AC1799" s="41">
        <f>IF(AND(tbl_PV_Milestones[[#This Row],[Planned YTD]]=1,tbl_PV_Milestones[[#This Row],[Complete]]="Yes"),1,0)</f>
        <v>0</v>
      </c>
      <c r="AD1799" s="41">
        <f>IF(AND(tbl_PV_Milestones[[#This Row],[Actual/Schedule Finish]]&lt;PV_Meta!$B$7,tbl_PV_Milestones[[#This Row],[Complete]]="No",tbl_PV_Milestones[[#This Row],[Project Status]]&lt;&gt;"On Hold"),1,0)</f>
        <v>0</v>
      </c>
      <c r="AE1799" s="41">
        <f>IF(AND(tbl_PV_Milestones[[#This Row],[Actual/Schedule Finish]]&gt;tbl_PV_Milestones[[#This Row],[Baseline Date]],tbl_PV_Milestones[[#This Row],[Complete]]="No",tbl_PV_Milestones[[#This Row],[Project Status]]&lt;&gt;"On Hold",tbl_PV_Milestones[[#This Row],[Overdue]]=0,tbl_PV_Milestones[[#This Row],[To be Baselined]]&lt;&gt;1),1,0)</f>
        <v>0</v>
      </c>
      <c r="AF1799" s="41">
        <f>IF(AND(tbl_PV_Milestones[[#This Row],[BL FY]]=2025,tbl_PV_Milestones[[#This Row],[Finish FY]]&gt;2025),1,0)</f>
        <v>0</v>
      </c>
      <c r="AG1799" s="56" t="str">
        <f>_xlfn.XLOOKUP(tbl_PV_Milestones[[#This Row],[Work ID]],tbl_PV_Meta[Work ID '#],tbl_PV_Meta[Project Manager/Owner],,0)</f>
        <v>Project Manager 18</v>
      </c>
      <c r="AH1799" s="6"/>
    </row>
    <row r="1800" spans="4:34" x14ac:dyDescent="0.25">
      <c r="D1800" s="6" t="s">
        <v>806</v>
      </c>
      <c r="E1800" s="6" t="s">
        <v>503</v>
      </c>
      <c r="F1800" s="6" t="s">
        <v>1752</v>
      </c>
      <c r="G1800" s="6" t="s">
        <v>562</v>
      </c>
      <c r="H1800" s="6" t="s">
        <v>505</v>
      </c>
      <c r="I1800" s="6" t="s">
        <v>522</v>
      </c>
      <c r="J1800" s="6" t="s">
        <v>806</v>
      </c>
      <c r="K1800" s="6" t="s">
        <v>39</v>
      </c>
      <c r="L1800" s="6" t="s">
        <v>66</v>
      </c>
      <c r="M1800" s="43"/>
      <c r="N1800" s="44" t="s">
        <v>1979</v>
      </c>
      <c r="O1800" s="39">
        <v>45537.708333333299</v>
      </c>
      <c r="P1800" s="39">
        <v>45537.708333333299</v>
      </c>
      <c r="Q1800" s="6">
        <v>0</v>
      </c>
      <c r="R1800" s="6">
        <v>0</v>
      </c>
      <c r="S1800" s="45" t="e">
        <f>_xlfn.CONCAT(#REF!,TRIM(tbl_PV_Milestones[[#This Row],[Milestone Description]]))</f>
        <v>#REF!</v>
      </c>
      <c r="T1800" s="84" t="str">
        <f>IF(COUNTIF(tbl_PV_Milestones[UID],tbl_PV_Milestones[[#This Row],[UID]])&gt;1,"Duplicate","")</f>
        <v>Duplicate</v>
      </c>
      <c r="U1800" s="42" t="str">
        <f>_xlfn.XLOOKUP(tbl_PV_Milestones[[#This Row],[Work ID]],tbl_PV_Meta[Work ID '#],tbl_PV_Meta[Sub-Portfolio])</f>
        <v>Sub-Portfolio 4</v>
      </c>
      <c r="V1800" s="41">
        <f>IF(MONTH(tbl_PV_Milestones[[#This Row],[Baseline Date]])&lt;7,YEAR(tbl_PV_Milestones[[#This Row],[Baseline Date]]),YEAR(tbl_PV_Milestones[[#This Row],[Baseline Date]])+1)</f>
        <v>2025</v>
      </c>
      <c r="W1800" s="41">
        <f>IF(MONTH(tbl_PV_Milestones[[#This Row],[Actual/Schedule Finish]])&lt;7,YEAR(tbl_PV_Milestones[[#This Row],[Actual/Schedule Finish]]),YEAR(tbl_PV_Milestones[[#This Row],[Actual/Schedule Finish]])+1)</f>
        <v>2025</v>
      </c>
      <c r="X1800" s="41" t="str">
        <f>IF(OR(tbl_PV_Milestones[[#This Row],[Project Status]]="Completed",tbl_PV_Milestones[[#This Row],[Project Status]]="Assumed Completed"),"Yes","No")</f>
        <v>Yes</v>
      </c>
      <c r="Y1800" s="41">
        <f>IF(tbl_PV_Milestones[[#This Row],[Baseline Date]]="",1,0)</f>
        <v>0</v>
      </c>
      <c r="Z1800" s="41">
        <f>IF(tbl_PV_Milestones[[#This Row],[Baseline Date]]&lt;PV_Meta!$B$7,1,0)</f>
        <v>1</v>
      </c>
      <c r="AA1800" s="41">
        <f>IF(tbl_PV_Milestones[[#This Row],[Complete]]="Yes",1,0)</f>
        <v>1</v>
      </c>
      <c r="AB1800" s="41">
        <f>IF(AND(tbl_PV_Milestones[[#This Row],[BL FY]]=2025,tbl_PV_Milestones[[#This Row],[Baseline Date]]&lt;PV_Meta!$B$7),1,0)</f>
        <v>1</v>
      </c>
      <c r="AC1800" s="41">
        <f>IF(AND(tbl_PV_Milestones[[#This Row],[Planned YTD]]=1,tbl_PV_Milestones[[#This Row],[Complete]]="Yes"),1,0)</f>
        <v>1</v>
      </c>
      <c r="AD1800" s="41">
        <f>IF(AND(tbl_PV_Milestones[[#This Row],[Actual/Schedule Finish]]&lt;PV_Meta!$B$7,tbl_PV_Milestones[[#This Row],[Complete]]="No",tbl_PV_Milestones[[#This Row],[Project Status]]&lt;&gt;"On Hold"),1,0)</f>
        <v>0</v>
      </c>
      <c r="AE1800" s="41">
        <f>IF(AND(tbl_PV_Milestones[[#This Row],[Actual/Schedule Finish]]&gt;tbl_PV_Milestones[[#This Row],[Baseline Date]],tbl_PV_Milestones[[#This Row],[Complete]]="No",tbl_PV_Milestones[[#This Row],[Project Status]]&lt;&gt;"On Hold",tbl_PV_Milestones[[#This Row],[Overdue]]=0,tbl_PV_Milestones[[#This Row],[To be Baselined]]&lt;&gt;1),1,0)</f>
        <v>0</v>
      </c>
      <c r="AF1800" s="41">
        <f>IF(AND(tbl_PV_Milestones[[#This Row],[BL FY]]=2025,tbl_PV_Milestones[[#This Row],[Finish FY]]&gt;2025),1,0)</f>
        <v>0</v>
      </c>
      <c r="AG1800" s="56" t="str">
        <f>_xlfn.XLOOKUP(tbl_PV_Milestones[[#This Row],[Work ID]],tbl_PV_Meta[Work ID '#],tbl_PV_Meta[Project Manager/Owner],,0)</f>
        <v>Project Manager 18</v>
      </c>
      <c r="AH1800" s="6"/>
    </row>
    <row r="1801" spans="4:34" x14ac:dyDescent="0.25">
      <c r="D1801" s="6" t="s">
        <v>806</v>
      </c>
      <c r="E1801" s="6" t="s">
        <v>503</v>
      </c>
      <c r="F1801" s="6" t="s">
        <v>1752</v>
      </c>
      <c r="G1801" s="6" t="s">
        <v>563</v>
      </c>
      <c r="H1801" s="6" t="s">
        <v>505</v>
      </c>
      <c r="I1801" s="6" t="s">
        <v>522</v>
      </c>
      <c r="J1801" s="6" t="s">
        <v>806</v>
      </c>
      <c r="K1801" s="6" t="s">
        <v>39</v>
      </c>
      <c r="L1801" s="6" t="s">
        <v>66</v>
      </c>
      <c r="M1801" s="43"/>
      <c r="N1801" s="44" t="s">
        <v>1979</v>
      </c>
      <c r="O1801" s="39">
        <v>45537.708333333299</v>
      </c>
      <c r="P1801" s="39">
        <v>45537.708333333299</v>
      </c>
      <c r="Q1801" s="6">
        <v>0</v>
      </c>
      <c r="R1801" s="6">
        <v>0</v>
      </c>
      <c r="S1801" s="45" t="e">
        <f>_xlfn.CONCAT(#REF!,TRIM(tbl_PV_Milestones[[#This Row],[Milestone Description]]))</f>
        <v>#REF!</v>
      </c>
      <c r="T1801" s="84" t="str">
        <f>IF(COUNTIF(tbl_PV_Milestones[UID],tbl_PV_Milestones[[#This Row],[UID]])&gt;1,"Duplicate","")</f>
        <v>Duplicate</v>
      </c>
      <c r="U1801" s="42" t="str">
        <f>_xlfn.XLOOKUP(tbl_PV_Milestones[[#This Row],[Work ID]],tbl_PV_Meta[Work ID '#],tbl_PV_Meta[Sub-Portfolio])</f>
        <v>Sub-Portfolio 4</v>
      </c>
      <c r="V1801" s="41">
        <f>IF(MONTH(tbl_PV_Milestones[[#This Row],[Baseline Date]])&lt;7,YEAR(tbl_PV_Milestones[[#This Row],[Baseline Date]]),YEAR(tbl_PV_Milestones[[#This Row],[Baseline Date]])+1)</f>
        <v>2025</v>
      </c>
      <c r="W1801" s="41">
        <f>IF(MONTH(tbl_PV_Milestones[[#This Row],[Actual/Schedule Finish]])&lt;7,YEAR(tbl_PV_Milestones[[#This Row],[Actual/Schedule Finish]]),YEAR(tbl_PV_Milestones[[#This Row],[Actual/Schedule Finish]])+1)</f>
        <v>2025</v>
      </c>
      <c r="X1801" s="41" t="str">
        <f>IF(OR(tbl_PV_Milestones[[#This Row],[Project Status]]="Completed",tbl_PV_Milestones[[#This Row],[Project Status]]="Assumed Completed"),"Yes","No")</f>
        <v>Yes</v>
      </c>
      <c r="Y1801" s="41">
        <f>IF(tbl_PV_Milestones[[#This Row],[Baseline Date]]="",1,0)</f>
        <v>0</v>
      </c>
      <c r="Z1801" s="41">
        <f>IF(tbl_PV_Milestones[[#This Row],[Baseline Date]]&lt;PV_Meta!$B$7,1,0)</f>
        <v>1</v>
      </c>
      <c r="AA1801" s="41">
        <f>IF(tbl_PV_Milestones[[#This Row],[Complete]]="Yes",1,0)</f>
        <v>1</v>
      </c>
      <c r="AB1801" s="41">
        <f>IF(AND(tbl_PV_Milestones[[#This Row],[BL FY]]=2025,tbl_PV_Milestones[[#This Row],[Baseline Date]]&lt;PV_Meta!$B$7),1,0)</f>
        <v>1</v>
      </c>
      <c r="AC1801" s="41">
        <f>IF(AND(tbl_PV_Milestones[[#This Row],[Planned YTD]]=1,tbl_PV_Milestones[[#This Row],[Complete]]="Yes"),1,0)</f>
        <v>1</v>
      </c>
      <c r="AD1801" s="41">
        <f>IF(AND(tbl_PV_Milestones[[#This Row],[Actual/Schedule Finish]]&lt;PV_Meta!$B$7,tbl_PV_Milestones[[#This Row],[Complete]]="No",tbl_PV_Milestones[[#This Row],[Project Status]]&lt;&gt;"On Hold"),1,0)</f>
        <v>0</v>
      </c>
      <c r="AE1801" s="41">
        <f>IF(AND(tbl_PV_Milestones[[#This Row],[Actual/Schedule Finish]]&gt;tbl_PV_Milestones[[#This Row],[Baseline Date]],tbl_PV_Milestones[[#This Row],[Complete]]="No",tbl_PV_Milestones[[#This Row],[Project Status]]&lt;&gt;"On Hold",tbl_PV_Milestones[[#This Row],[Overdue]]=0,tbl_PV_Milestones[[#This Row],[To be Baselined]]&lt;&gt;1),1,0)</f>
        <v>0</v>
      </c>
      <c r="AF1801" s="41">
        <f>IF(AND(tbl_PV_Milestones[[#This Row],[BL FY]]=2025,tbl_PV_Milestones[[#This Row],[Finish FY]]&gt;2025),1,0)</f>
        <v>0</v>
      </c>
      <c r="AG1801" s="56" t="str">
        <f>_xlfn.XLOOKUP(tbl_PV_Milestones[[#This Row],[Work ID]],tbl_PV_Meta[Work ID '#],tbl_PV_Meta[Project Manager/Owner],,0)</f>
        <v>Project Manager 18</v>
      </c>
      <c r="AH1801" s="6"/>
    </row>
    <row r="1802" spans="4:34" x14ac:dyDescent="0.25">
      <c r="D1802" s="6" t="s">
        <v>806</v>
      </c>
      <c r="E1802" s="6" t="s">
        <v>503</v>
      </c>
      <c r="F1802" s="6" t="s">
        <v>1752</v>
      </c>
      <c r="G1802" s="6" t="s">
        <v>564</v>
      </c>
      <c r="H1802" s="6" t="s">
        <v>505</v>
      </c>
      <c r="I1802" s="6" t="s">
        <v>522</v>
      </c>
      <c r="J1802" s="6" t="s">
        <v>806</v>
      </c>
      <c r="K1802" s="6" t="s">
        <v>39</v>
      </c>
      <c r="L1802" s="6" t="s">
        <v>66</v>
      </c>
      <c r="M1802" s="43"/>
      <c r="N1802" s="44" t="s">
        <v>1979</v>
      </c>
      <c r="O1802" s="39">
        <v>45537.708333333299</v>
      </c>
      <c r="P1802" s="39">
        <v>45537.708333333299</v>
      </c>
      <c r="Q1802" s="6">
        <v>0</v>
      </c>
      <c r="R1802" s="6">
        <v>0</v>
      </c>
      <c r="S1802" s="45" t="e">
        <f>_xlfn.CONCAT(#REF!,TRIM(tbl_PV_Milestones[[#This Row],[Milestone Description]]))</f>
        <v>#REF!</v>
      </c>
      <c r="T1802" s="84" t="str">
        <f>IF(COUNTIF(tbl_PV_Milestones[UID],tbl_PV_Milestones[[#This Row],[UID]])&gt;1,"Duplicate","")</f>
        <v>Duplicate</v>
      </c>
      <c r="U1802" s="42" t="str">
        <f>_xlfn.XLOOKUP(tbl_PV_Milestones[[#This Row],[Work ID]],tbl_PV_Meta[Work ID '#],tbl_PV_Meta[Sub-Portfolio])</f>
        <v>Sub-Portfolio 4</v>
      </c>
      <c r="V1802" s="41">
        <f>IF(MONTH(tbl_PV_Milestones[[#This Row],[Baseline Date]])&lt;7,YEAR(tbl_PV_Milestones[[#This Row],[Baseline Date]]),YEAR(tbl_PV_Milestones[[#This Row],[Baseline Date]])+1)</f>
        <v>2025</v>
      </c>
      <c r="W1802" s="41">
        <f>IF(MONTH(tbl_PV_Milestones[[#This Row],[Actual/Schedule Finish]])&lt;7,YEAR(tbl_PV_Milestones[[#This Row],[Actual/Schedule Finish]]),YEAR(tbl_PV_Milestones[[#This Row],[Actual/Schedule Finish]])+1)</f>
        <v>2025</v>
      </c>
      <c r="X1802" s="41" t="str">
        <f>IF(OR(tbl_PV_Milestones[[#This Row],[Project Status]]="Completed",tbl_PV_Milestones[[#This Row],[Project Status]]="Assumed Completed"),"Yes","No")</f>
        <v>Yes</v>
      </c>
      <c r="Y1802" s="41">
        <f>IF(tbl_PV_Milestones[[#This Row],[Baseline Date]]="",1,0)</f>
        <v>0</v>
      </c>
      <c r="Z1802" s="41">
        <f>IF(tbl_PV_Milestones[[#This Row],[Baseline Date]]&lt;PV_Meta!$B$7,1,0)</f>
        <v>1</v>
      </c>
      <c r="AA1802" s="41">
        <f>IF(tbl_PV_Milestones[[#This Row],[Complete]]="Yes",1,0)</f>
        <v>1</v>
      </c>
      <c r="AB1802" s="41">
        <f>IF(AND(tbl_PV_Milestones[[#This Row],[BL FY]]=2025,tbl_PV_Milestones[[#This Row],[Baseline Date]]&lt;PV_Meta!$B$7),1,0)</f>
        <v>1</v>
      </c>
      <c r="AC1802" s="41">
        <f>IF(AND(tbl_PV_Milestones[[#This Row],[Planned YTD]]=1,tbl_PV_Milestones[[#This Row],[Complete]]="Yes"),1,0)</f>
        <v>1</v>
      </c>
      <c r="AD1802" s="41">
        <f>IF(AND(tbl_PV_Milestones[[#This Row],[Actual/Schedule Finish]]&lt;PV_Meta!$B$7,tbl_PV_Milestones[[#This Row],[Complete]]="No",tbl_PV_Milestones[[#This Row],[Project Status]]&lt;&gt;"On Hold"),1,0)</f>
        <v>0</v>
      </c>
      <c r="AE1802" s="41">
        <f>IF(AND(tbl_PV_Milestones[[#This Row],[Actual/Schedule Finish]]&gt;tbl_PV_Milestones[[#This Row],[Baseline Date]],tbl_PV_Milestones[[#This Row],[Complete]]="No",tbl_PV_Milestones[[#This Row],[Project Status]]&lt;&gt;"On Hold",tbl_PV_Milestones[[#This Row],[Overdue]]=0,tbl_PV_Milestones[[#This Row],[To be Baselined]]&lt;&gt;1),1,0)</f>
        <v>0</v>
      </c>
      <c r="AF1802" s="41">
        <f>IF(AND(tbl_PV_Milestones[[#This Row],[BL FY]]=2025,tbl_PV_Milestones[[#This Row],[Finish FY]]&gt;2025),1,0)</f>
        <v>0</v>
      </c>
      <c r="AG1802" s="56" t="str">
        <f>_xlfn.XLOOKUP(tbl_PV_Milestones[[#This Row],[Work ID]],tbl_PV_Meta[Work ID '#],tbl_PV_Meta[Project Manager/Owner],,0)</f>
        <v>Project Manager 18</v>
      </c>
      <c r="AH1802" s="6"/>
    </row>
    <row r="1803" spans="4:34" x14ac:dyDescent="0.25">
      <c r="D1803" s="6" t="s">
        <v>806</v>
      </c>
      <c r="E1803" s="6" t="s">
        <v>503</v>
      </c>
      <c r="F1803" s="6" t="s">
        <v>1752</v>
      </c>
      <c r="G1803" s="6" t="s">
        <v>565</v>
      </c>
      <c r="H1803" s="6" t="s">
        <v>519</v>
      </c>
      <c r="I1803" s="6" t="s">
        <v>522</v>
      </c>
      <c r="J1803" s="6" t="s">
        <v>806</v>
      </c>
      <c r="K1803" s="6" t="s">
        <v>39</v>
      </c>
      <c r="L1803" s="6" t="s">
        <v>66</v>
      </c>
      <c r="M1803" s="43"/>
      <c r="N1803" s="44" t="s">
        <v>1979</v>
      </c>
      <c r="O1803" s="39">
        <v>45537.708333333299</v>
      </c>
      <c r="P1803" s="39">
        <v>45537.708333333299</v>
      </c>
      <c r="Q1803" s="6">
        <v>0</v>
      </c>
      <c r="R1803" s="6">
        <v>0</v>
      </c>
      <c r="S1803" s="45" t="e">
        <f>_xlfn.CONCAT(#REF!,TRIM(tbl_PV_Milestones[[#This Row],[Milestone Description]]))</f>
        <v>#REF!</v>
      </c>
      <c r="T1803" s="84" t="str">
        <f>IF(COUNTIF(tbl_PV_Milestones[UID],tbl_PV_Milestones[[#This Row],[UID]])&gt;1,"Duplicate","")</f>
        <v>Duplicate</v>
      </c>
      <c r="U1803" s="42" t="str">
        <f>_xlfn.XLOOKUP(tbl_PV_Milestones[[#This Row],[Work ID]],tbl_PV_Meta[Work ID '#],tbl_PV_Meta[Sub-Portfolio])</f>
        <v>Sub-Portfolio 4</v>
      </c>
      <c r="V1803" s="41">
        <f>IF(MONTH(tbl_PV_Milestones[[#This Row],[Baseline Date]])&lt;7,YEAR(tbl_PV_Milestones[[#This Row],[Baseline Date]]),YEAR(tbl_PV_Milestones[[#This Row],[Baseline Date]])+1)</f>
        <v>2025</v>
      </c>
      <c r="W1803" s="41">
        <f>IF(MONTH(tbl_PV_Milestones[[#This Row],[Actual/Schedule Finish]])&lt;7,YEAR(tbl_PV_Milestones[[#This Row],[Actual/Schedule Finish]]),YEAR(tbl_PV_Milestones[[#This Row],[Actual/Schedule Finish]])+1)</f>
        <v>2025</v>
      </c>
      <c r="X1803" s="41" t="str">
        <f>IF(OR(tbl_PV_Milestones[[#This Row],[Project Status]]="Completed",tbl_PV_Milestones[[#This Row],[Project Status]]="Assumed Completed"),"Yes","No")</f>
        <v>Yes</v>
      </c>
      <c r="Y1803" s="41">
        <f>IF(tbl_PV_Milestones[[#This Row],[Baseline Date]]="",1,0)</f>
        <v>0</v>
      </c>
      <c r="Z1803" s="41">
        <f>IF(tbl_PV_Milestones[[#This Row],[Baseline Date]]&lt;PV_Meta!$B$7,1,0)</f>
        <v>1</v>
      </c>
      <c r="AA1803" s="41">
        <f>IF(tbl_PV_Milestones[[#This Row],[Complete]]="Yes",1,0)</f>
        <v>1</v>
      </c>
      <c r="AB1803" s="41">
        <f>IF(AND(tbl_PV_Milestones[[#This Row],[BL FY]]=2025,tbl_PV_Milestones[[#This Row],[Baseline Date]]&lt;PV_Meta!$B$7),1,0)</f>
        <v>1</v>
      </c>
      <c r="AC1803" s="41">
        <f>IF(AND(tbl_PV_Milestones[[#This Row],[Planned YTD]]=1,tbl_PV_Milestones[[#This Row],[Complete]]="Yes"),1,0)</f>
        <v>1</v>
      </c>
      <c r="AD1803" s="41">
        <f>IF(AND(tbl_PV_Milestones[[#This Row],[Actual/Schedule Finish]]&lt;PV_Meta!$B$7,tbl_PV_Milestones[[#This Row],[Complete]]="No",tbl_PV_Milestones[[#This Row],[Project Status]]&lt;&gt;"On Hold"),1,0)</f>
        <v>0</v>
      </c>
      <c r="AE1803" s="41">
        <f>IF(AND(tbl_PV_Milestones[[#This Row],[Actual/Schedule Finish]]&gt;tbl_PV_Milestones[[#This Row],[Baseline Date]],tbl_PV_Milestones[[#This Row],[Complete]]="No",tbl_PV_Milestones[[#This Row],[Project Status]]&lt;&gt;"On Hold",tbl_PV_Milestones[[#This Row],[Overdue]]=0,tbl_PV_Milestones[[#This Row],[To be Baselined]]&lt;&gt;1),1,0)</f>
        <v>0</v>
      </c>
      <c r="AF1803" s="41">
        <f>IF(AND(tbl_PV_Milestones[[#This Row],[BL FY]]=2025,tbl_PV_Milestones[[#This Row],[Finish FY]]&gt;2025),1,0)</f>
        <v>0</v>
      </c>
      <c r="AG1803" s="56" t="str">
        <f>_xlfn.XLOOKUP(tbl_PV_Milestones[[#This Row],[Work ID]],tbl_PV_Meta[Work ID '#],tbl_PV_Meta[Project Manager/Owner],,0)</f>
        <v>Project Manager 18</v>
      </c>
      <c r="AH1803" s="6"/>
    </row>
    <row r="1804" spans="4:34" x14ac:dyDescent="0.25">
      <c r="D1804" s="6" t="s">
        <v>806</v>
      </c>
      <c r="E1804" s="6" t="s">
        <v>503</v>
      </c>
      <c r="F1804" s="6" t="s">
        <v>1752</v>
      </c>
      <c r="G1804" s="6" t="s">
        <v>627</v>
      </c>
      <c r="H1804" s="6" t="s">
        <v>505</v>
      </c>
      <c r="I1804" s="6" t="s">
        <v>522</v>
      </c>
      <c r="J1804" s="6" t="s">
        <v>806</v>
      </c>
      <c r="K1804" s="6" t="s">
        <v>39</v>
      </c>
      <c r="L1804" s="6" t="s">
        <v>66</v>
      </c>
      <c r="M1804" s="43"/>
      <c r="N1804" s="44" t="s">
        <v>1979</v>
      </c>
      <c r="O1804" s="39">
        <v>45603.708333333299</v>
      </c>
      <c r="P1804" s="39">
        <v>45603.708333333299</v>
      </c>
      <c r="Q1804" s="6">
        <v>0</v>
      </c>
      <c r="R1804" s="6">
        <v>0</v>
      </c>
      <c r="S1804" s="45" t="e">
        <f>_xlfn.CONCAT(#REF!,TRIM(tbl_PV_Milestones[[#This Row],[Milestone Description]]))</f>
        <v>#REF!</v>
      </c>
      <c r="T1804" s="84" t="str">
        <f>IF(COUNTIF(tbl_PV_Milestones[UID],tbl_PV_Milestones[[#This Row],[UID]])&gt;1,"Duplicate","")</f>
        <v>Duplicate</v>
      </c>
      <c r="U1804" s="42" t="str">
        <f>_xlfn.XLOOKUP(tbl_PV_Milestones[[#This Row],[Work ID]],tbl_PV_Meta[Work ID '#],tbl_PV_Meta[Sub-Portfolio])</f>
        <v>Sub-Portfolio 4</v>
      </c>
      <c r="V1804" s="41">
        <f>IF(MONTH(tbl_PV_Milestones[[#This Row],[Baseline Date]])&lt;7,YEAR(tbl_PV_Milestones[[#This Row],[Baseline Date]]),YEAR(tbl_PV_Milestones[[#This Row],[Baseline Date]])+1)</f>
        <v>2025</v>
      </c>
      <c r="W1804" s="41">
        <f>IF(MONTH(tbl_PV_Milestones[[#This Row],[Actual/Schedule Finish]])&lt;7,YEAR(tbl_PV_Milestones[[#This Row],[Actual/Schedule Finish]]),YEAR(tbl_PV_Milestones[[#This Row],[Actual/Schedule Finish]])+1)</f>
        <v>2025</v>
      </c>
      <c r="X1804" s="41" t="str">
        <f>IF(OR(tbl_PV_Milestones[[#This Row],[Project Status]]="Completed",tbl_PV_Milestones[[#This Row],[Project Status]]="Assumed Completed"),"Yes","No")</f>
        <v>Yes</v>
      </c>
      <c r="Y1804" s="41">
        <f>IF(tbl_PV_Milestones[[#This Row],[Baseline Date]]="",1,0)</f>
        <v>0</v>
      </c>
      <c r="Z1804" s="41">
        <f>IF(tbl_PV_Milestones[[#This Row],[Baseline Date]]&lt;PV_Meta!$B$7,1,0)</f>
        <v>1</v>
      </c>
      <c r="AA1804" s="41">
        <f>IF(tbl_PV_Milestones[[#This Row],[Complete]]="Yes",1,0)</f>
        <v>1</v>
      </c>
      <c r="AB1804" s="41">
        <f>IF(AND(tbl_PV_Milestones[[#This Row],[BL FY]]=2025,tbl_PV_Milestones[[#This Row],[Baseline Date]]&lt;PV_Meta!$B$7),1,0)</f>
        <v>1</v>
      </c>
      <c r="AC1804" s="41">
        <f>IF(AND(tbl_PV_Milestones[[#This Row],[Planned YTD]]=1,tbl_PV_Milestones[[#This Row],[Complete]]="Yes"),1,0)</f>
        <v>1</v>
      </c>
      <c r="AD1804" s="41">
        <f>IF(AND(tbl_PV_Milestones[[#This Row],[Actual/Schedule Finish]]&lt;PV_Meta!$B$7,tbl_PV_Milestones[[#This Row],[Complete]]="No",tbl_PV_Milestones[[#This Row],[Project Status]]&lt;&gt;"On Hold"),1,0)</f>
        <v>0</v>
      </c>
      <c r="AE1804" s="41">
        <f>IF(AND(tbl_PV_Milestones[[#This Row],[Actual/Schedule Finish]]&gt;tbl_PV_Milestones[[#This Row],[Baseline Date]],tbl_PV_Milestones[[#This Row],[Complete]]="No",tbl_PV_Milestones[[#This Row],[Project Status]]&lt;&gt;"On Hold",tbl_PV_Milestones[[#This Row],[Overdue]]=0,tbl_PV_Milestones[[#This Row],[To be Baselined]]&lt;&gt;1),1,0)</f>
        <v>0</v>
      </c>
      <c r="AF1804" s="41">
        <f>IF(AND(tbl_PV_Milestones[[#This Row],[BL FY]]=2025,tbl_PV_Milestones[[#This Row],[Finish FY]]&gt;2025),1,0)</f>
        <v>0</v>
      </c>
      <c r="AG1804" s="56" t="str">
        <f>_xlfn.XLOOKUP(tbl_PV_Milestones[[#This Row],[Work ID]],tbl_PV_Meta[Work ID '#],tbl_PV_Meta[Project Manager/Owner],,0)</f>
        <v>Project Manager 18</v>
      </c>
      <c r="AH1804" s="6"/>
    </row>
    <row r="1805" spans="4:34" x14ac:dyDescent="0.25">
      <c r="D1805" s="6" t="s">
        <v>806</v>
      </c>
      <c r="E1805" s="6" t="s">
        <v>503</v>
      </c>
      <c r="F1805" s="6" t="s">
        <v>1752</v>
      </c>
      <c r="G1805" s="6" t="s">
        <v>566</v>
      </c>
      <c r="H1805" s="6" t="s">
        <v>505</v>
      </c>
      <c r="I1805" s="6" t="s">
        <v>522</v>
      </c>
      <c r="J1805" s="6" t="s">
        <v>806</v>
      </c>
      <c r="K1805" s="6" t="s">
        <v>39</v>
      </c>
      <c r="L1805" s="6" t="s">
        <v>66</v>
      </c>
      <c r="M1805" s="43"/>
      <c r="N1805" s="44" t="s">
        <v>1979</v>
      </c>
      <c r="O1805" s="39">
        <v>45580.708333333299</v>
      </c>
      <c r="P1805" s="39">
        <v>45580.708333333299</v>
      </c>
      <c r="Q1805" s="6">
        <v>0</v>
      </c>
      <c r="R1805" s="6">
        <v>0</v>
      </c>
      <c r="S1805" s="45" t="e">
        <f>_xlfn.CONCAT(#REF!,TRIM(tbl_PV_Milestones[[#This Row],[Milestone Description]]))</f>
        <v>#REF!</v>
      </c>
      <c r="T1805" s="84" t="str">
        <f>IF(COUNTIF(tbl_PV_Milestones[UID],tbl_PV_Milestones[[#This Row],[UID]])&gt;1,"Duplicate","")</f>
        <v>Duplicate</v>
      </c>
      <c r="U1805" s="42" t="str">
        <f>_xlfn.XLOOKUP(tbl_PV_Milestones[[#This Row],[Work ID]],tbl_PV_Meta[Work ID '#],tbl_PV_Meta[Sub-Portfolio])</f>
        <v>Sub-Portfolio 4</v>
      </c>
      <c r="V1805" s="41">
        <f>IF(MONTH(tbl_PV_Milestones[[#This Row],[Baseline Date]])&lt;7,YEAR(tbl_PV_Milestones[[#This Row],[Baseline Date]]),YEAR(tbl_PV_Milestones[[#This Row],[Baseline Date]])+1)</f>
        <v>2025</v>
      </c>
      <c r="W1805" s="41">
        <f>IF(MONTH(tbl_PV_Milestones[[#This Row],[Actual/Schedule Finish]])&lt;7,YEAR(tbl_PV_Milestones[[#This Row],[Actual/Schedule Finish]]),YEAR(tbl_PV_Milestones[[#This Row],[Actual/Schedule Finish]])+1)</f>
        <v>2025</v>
      </c>
      <c r="X1805" s="41" t="str">
        <f>IF(OR(tbl_PV_Milestones[[#This Row],[Project Status]]="Completed",tbl_PV_Milestones[[#This Row],[Project Status]]="Assumed Completed"),"Yes","No")</f>
        <v>Yes</v>
      </c>
      <c r="Y1805" s="41">
        <f>IF(tbl_PV_Milestones[[#This Row],[Baseline Date]]="",1,0)</f>
        <v>0</v>
      </c>
      <c r="Z1805" s="41">
        <f>IF(tbl_PV_Milestones[[#This Row],[Baseline Date]]&lt;PV_Meta!$B$7,1,0)</f>
        <v>1</v>
      </c>
      <c r="AA1805" s="41">
        <f>IF(tbl_PV_Milestones[[#This Row],[Complete]]="Yes",1,0)</f>
        <v>1</v>
      </c>
      <c r="AB1805" s="41">
        <f>IF(AND(tbl_PV_Milestones[[#This Row],[BL FY]]=2025,tbl_PV_Milestones[[#This Row],[Baseline Date]]&lt;PV_Meta!$B$7),1,0)</f>
        <v>1</v>
      </c>
      <c r="AC1805" s="41">
        <f>IF(AND(tbl_PV_Milestones[[#This Row],[Planned YTD]]=1,tbl_PV_Milestones[[#This Row],[Complete]]="Yes"),1,0)</f>
        <v>1</v>
      </c>
      <c r="AD1805" s="41">
        <f>IF(AND(tbl_PV_Milestones[[#This Row],[Actual/Schedule Finish]]&lt;PV_Meta!$B$7,tbl_PV_Milestones[[#This Row],[Complete]]="No",tbl_PV_Milestones[[#This Row],[Project Status]]&lt;&gt;"On Hold"),1,0)</f>
        <v>0</v>
      </c>
      <c r="AE1805" s="41">
        <f>IF(AND(tbl_PV_Milestones[[#This Row],[Actual/Schedule Finish]]&gt;tbl_PV_Milestones[[#This Row],[Baseline Date]],tbl_PV_Milestones[[#This Row],[Complete]]="No",tbl_PV_Milestones[[#This Row],[Project Status]]&lt;&gt;"On Hold",tbl_PV_Milestones[[#This Row],[Overdue]]=0,tbl_PV_Milestones[[#This Row],[To be Baselined]]&lt;&gt;1),1,0)</f>
        <v>0</v>
      </c>
      <c r="AF1805" s="41">
        <f>IF(AND(tbl_PV_Milestones[[#This Row],[BL FY]]=2025,tbl_PV_Milestones[[#This Row],[Finish FY]]&gt;2025),1,0)</f>
        <v>0</v>
      </c>
      <c r="AG1805" s="56" t="str">
        <f>_xlfn.XLOOKUP(tbl_PV_Milestones[[#This Row],[Work ID]],tbl_PV_Meta[Work ID '#],tbl_PV_Meta[Project Manager/Owner],,0)</f>
        <v>Project Manager 18</v>
      </c>
      <c r="AH1805" s="6"/>
    </row>
    <row r="1806" spans="4:34" x14ac:dyDescent="0.25">
      <c r="D1806" s="6" t="s">
        <v>806</v>
      </c>
      <c r="E1806" s="6" t="s">
        <v>503</v>
      </c>
      <c r="F1806" s="6" t="s">
        <v>1752</v>
      </c>
      <c r="G1806" s="6" t="s">
        <v>572</v>
      </c>
      <c r="H1806" s="6" t="s">
        <v>505</v>
      </c>
      <c r="I1806" s="6" t="s">
        <v>522</v>
      </c>
      <c r="J1806" s="6" t="s">
        <v>806</v>
      </c>
      <c r="K1806" s="6" t="s">
        <v>39</v>
      </c>
      <c r="L1806" s="6" t="s">
        <v>66</v>
      </c>
      <c r="M1806" s="43"/>
      <c r="N1806" s="44" t="s">
        <v>1979</v>
      </c>
      <c r="O1806" s="39">
        <v>45636.708333333299</v>
      </c>
      <c r="P1806" s="39">
        <v>45636.708333333299</v>
      </c>
      <c r="Q1806" s="6">
        <v>0</v>
      </c>
      <c r="R1806" s="6">
        <v>0</v>
      </c>
      <c r="S1806" s="45" t="e">
        <f>_xlfn.CONCAT(#REF!,TRIM(tbl_PV_Milestones[[#This Row],[Milestone Description]]))</f>
        <v>#REF!</v>
      </c>
      <c r="T1806" s="84" t="str">
        <f>IF(COUNTIF(tbl_PV_Milestones[UID],tbl_PV_Milestones[[#This Row],[UID]])&gt;1,"Duplicate","")</f>
        <v>Duplicate</v>
      </c>
      <c r="U1806" s="42" t="str">
        <f>_xlfn.XLOOKUP(tbl_PV_Milestones[[#This Row],[Work ID]],tbl_PV_Meta[Work ID '#],tbl_PV_Meta[Sub-Portfolio])</f>
        <v>Sub-Portfolio 4</v>
      </c>
      <c r="V1806" s="41">
        <f>IF(MONTH(tbl_PV_Milestones[[#This Row],[Baseline Date]])&lt;7,YEAR(tbl_PV_Milestones[[#This Row],[Baseline Date]]),YEAR(tbl_PV_Milestones[[#This Row],[Baseline Date]])+1)</f>
        <v>2025</v>
      </c>
      <c r="W1806" s="41">
        <f>IF(MONTH(tbl_PV_Milestones[[#This Row],[Actual/Schedule Finish]])&lt;7,YEAR(tbl_PV_Milestones[[#This Row],[Actual/Schedule Finish]]),YEAR(tbl_PV_Milestones[[#This Row],[Actual/Schedule Finish]])+1)</f>
        <v>2025</v>
      </c>
      <c r="X1806" s="41" t="str">
        <f>IF(OR(tbl_PV_Milestones[[#This Row],[Project Status]]="Completed",tbl_PV_Milestones[[#This Row],[Project Status]]="Assumed Completed"),"Yes","No")</f>
        <v>Yes</v>
      </c>
      <c r="Y1806" s="41">
        <f>IF(tbl_PV_Milestones[[#This Row],[Baseline Date]]="",1,0)</f>
        <v>0</v>
      </c>
      <c r="Z1806" s="41">
        <f>IF(tbl_PV_Milestones[[#This Row],[Baseline Date]]&lt;PV_Meta!$B$7,1,0)</f>
        <v>1</v>
      </c>
      <c r="AA1806" s="41">
        <f>IF(tbl_PV_Milestones[[#This Row],[Complete]]="Yes",1,0)</f>
        <v>1</v>
      </c>
      <c r="AB1806" s="41">
        <f>IF(AND(tbl_PV_Milestones[[#This Row],[BL FY]]=2025,tbl_PV_Milestones[[#This Row],[Baseline Date]]&lt;PV_Meta!$B$7),1,0)</f>
        <v>1</v>
      </c>
      <c r="AC1806" s="41">
        <f>IF(AND(tbl_PV_Milestones[[#This Row],[Planned YTD]]=1,tbl_PV_Milestones[[#This Row],[Complete]]="Yes"),1,0)</f>
        <v>1</v>
      </c>
      <c r="AD1806" s="41">
        <f>IF(AND(tbl_PV_Milestones[[#This Row],[Actual/Schedule Finish]]&lt;PV_Meta!$B$7,tbl_PV_Milestones[[#This Row],[Complete]]="No",tbl_PV_Milestones[[#This Row],[Project Status]]&lt;&gt;"On Hold"),1,0)</f>
        <v>0</v>
      </c>
      <c r="AE1806" s="41">
        <f>IF(AND(tbl_PV_Milestones[[#This Row],[Actual/Schedule Finish]]&gt;tbl_PV_Milestones[[#This Row],[Baseline Date]],tbl_PV_Milestones[[#This Row],[Complete]]="No",tbl_PV_Milestones[[#This Row],[Project Status]]&lt;&gt;"On Hold",tbl_PV_Milestones[[#This Row],[Overdue]]=0,tbl_PV_Milestones[[#This Row],[To be Baselined]]&lt;&gt;1),1,0)</f>
        <v>0</v>
      </c>
      <c r="AF1806" s="41">
        <f>IF(AND(tbl_PV_Milestones[[#This Row],[BL FY]]=2025,tbl_PV_Milestones[[#This Row],[Finish FY]]&gt;2025),1,0)</f>
        <v>0</v>
      </c>
      <c r="AG1806" s="56" t="str">
        <f>_xlfn.XLOOKUP(tbl_PV_Milestones[[#This Row],[Work ID]],tbl_PV_Meta[Work ID '#],tbl_PV_Meta[Project Manager/Owner],,0)</f>
        <v>Project Manager 18</v>
      </c>
      <c r="AH1806" s="6"/>
    </row>
    <row r="1807" spans="4:34" x14ac:dyDescent="0.25">
      <c r="D1807" s="6" t="s">
        <v>806</v>
      </c>
      <c r="E1807" s="6" t="s">
        <v>503</v>
      </c>
      <c r="F1807" s="6" t="s">
        <v>1752</v>
      </c>
      <c r="G1807" s="6" t="s">
        <v>743</v>
      </c>
      <c r="H1807" s="6" t="s">
        <v>505</v>
      </c>
      <c r="I1807" s="6" t="s">
        <v>522</v>
      </c>
      <c r="J1807" s="6" t="s">
        <v>806</v>
      </c>
      <c r="K1807" s="6" t="s">
        <v>39</v>
      </c>
      <c r="L1807" s="6" t="s">
        <v>66</v>
      </c>
      <c r="M1807" s="43"/>
      <c r="N1807" s="44" t="s">
        <v>1979</v>
      </c>
      <c r="O1807" s="39">
        <v>45609.708333333299</v>
      </c>
      <c r="P1807" s="39">
        <v>45609.708333333299</v>
      </c>
      <c r="Q1807" s="6">
        <v>0</v>
      </c>
      <c r="R1807" s="6">
        <v>0</v>
      </c>
      <c r="S1807" s="45" t="e">
        <f>_xlfn.CONCAT(#REF!,TRIM(tbl_PV_Milestones[[#This Row],[Milestone Description]]))</f>
        <v>#REF!</v>
      </c>
      <c r="T1807" s="84" t="str">
        <f>IF(COUNTIF(tbl_PV_Milestones[UID],tbl_PV_Milestones[[#This Row],[UID]])&gt;1,"Duplicate","")</f>
        <v>Duplicate</v>
      </c>
      <c r="U1807" s="42" t="str">
        <f>_xlfn.XLOOKUP(tbl_PV_Milestones[[#This Row],[Work ID]],tbl_PV_Meta[Work ID '#],tbl_PV_Meta[Sub-Portfolio])</f>
        <v>Sub-Portfolio 4</v>
      </c>
      <c r="V1807" s="41">
        <f>IF(MONTH(tbl_PV_Milestones[[#This Row],[Baseline Date]])&lt;7,YEAR(tbl_PV_Milestones[[#This Row],[Baseline Date]]),YEAR(tbl_PV_Milestones[[#This Row],[Baseline Date]])+1)</f>
        <v>2025</v>
      </c>
      <c r="W1807" s="41">
        <f>IF(MONTH(tbl_PV_Milestones[[#This Row],[Actual/Schedule Finish]])&lt;7,YEAR(tbl_PV_Milestones[[#This Row],[Actual/Schedule Finish]]),YEAR(tbl_PV_Milestones[[#This Row],[Actual/Schedule Finish]])+1)</f>
        <v>2025</v>
      </c>
      <c r="X1807" s="41" t="str">
        <f>IF(OR(tbl_PV_Milestones[[#This Row],[Project Status]]="Completed",tbl_PV_Milestones[[#This Row],[Project Status]]="Assumed Completed"),"Yes","No")</f>
        <v>Yes</v>
      </c>
      <c r="Y1807" s="41">
        <f>IF(tbl_PV_Milestones[[#This Row],[Baseline Date]]="",1,0)</f>
        <v>0</v>
      </c>
      <c r="Z1807" s="41">
        <f>IF(tbl_PV_Milestones[[#This Row],[Baseline Date]]&lt;PV_Meta!$B$7,1,0)</f>
        <v>1</v>
      </c>
      <c r="AA1807" s="41">
        <f>IF(tbl_PV_Milestones[[#This Row],[Complete]]="Yes",1,0)</f>
        <v>1</v>
      </c>
      <c r="AB1807" s="41">
        <f>IF(AND(tbl_PV_Milestones[[#This Row],[BL FY]]=2025,tbl_PV_Milestones[[#This Row],[Baseline Date]]&lt;PV_Meta!$B$7),1,0)</f>
        <v>1</v>
      </c>
      <c r="AC1807" s="41">
        <f>IF(AND(tbl_PV_Milestones[[#This Row],[Planned YTD]]=1,tbl_PV_Milestones[[#This Row],[Complete]]="Yes"),1,0)</f>
        <v>1</v>
      </c>
      <c r="AD1807" s="41">
        <f>IF(AND(tbl_PV_Milestones[[#This Row],[Actual/Schedule Finish]]&lt;PV_Meta!$B$7,tbl_PV_Milestones[[#This Row],[Complete]]="No",tbl_PV_Milestones[[#This Row],[Project Status]]&lt;&gt;"On Hold"),1,0)</f>
        <v>0</v>
      </c>
      <c r="AE1807" s="41">
        <f>IF(AND(tbl_PV_Milestones[[#This Row],[Actual/Schedule Finish]]&gt;tbl_PV_Milestones[[#This Row],[Baseline Date]],tbl_PV_Milestones[[#This Row],[Complete]]="No",tbl_PV_Milestones[[#This Row],[Project Status]]&lt;&gt;"On Hold",tbl_PV_Milestones[[#This Row],[Overdue]]=0,tbl_PV_Milestones[[#This Row],[To be Baselined]]&lt;&gt;1),1,0)</f>
        <v>0</v>
      </c>
      <c r="AF1807" s="41">
        <f>IF(AND(tbl_PV_Milestones[[#This Row],[BL FY]]=2025,tbl_PV_Milestones[[#This Row],[Finish FY]]&gt;2025),1,0)</f>
        <v>0</v>
      </c>
      <c r="AG1807" s="56" t="str">
        <f>_xlfn.XLOOKUP(tbl_PV_Milestones[[#This Row],[Work ID]],tbl_PV_Meta[Work ID '#],tbl_PV_Meta[Project Manager/Owner],,0)</f>
        <v>Project Manager 18</v>
      </c>
      <c r="AH1807" s="6"/>
    </row>
    <row r="1808" spans="4:34" x14ac:dyDescent="0.25">
      <c r="D1808" s="6" t="s">
        <v>806</v>
      </c>
      <c r="E1808" s="6" t="s">
        <v>503</v>
      </c>
      <c r="F1808" s="6" t="s">
        <v>1752</v>
      </c>
      <c r="G1808" s="6" t="s">
        <v>595</v>
      </c>
      <c r="H1808" s="6" t="s">
        <v>505</v>
      </c>
      <c r="I1808" s="6" t="s">
        <v>522</v>
      </c>
      <c r="J1808" s="6" t="s">
        <v>806</v>
      </c>
      <c r="K1808" s="6" t="s">
        <v>39</v>
      </c>
      <c r="L1808" s="6" t="s">
        <v>66</v>
      </c>
      <c r="M1808" s="43"/>
      <c r="N1808" s="44" t="s">
        <v>1979</v>
      </c>
      <c r="O1808" s="39">
        <v>45590.708333333299</v>
      </c>
      <c r="P1808" s="39">
        <v>45590.708333333299</v>
      </c>
      <c r="Q1808" s="6">
        <v>0</v>
      </c>
      <c r="R1808" s="6">
        <v>0</v>
      </c>
      <c r="S1808" s="45" t="e">
        <f>_xlfn.CONCAT(#REF!,TRIM(tbl_PV_Milestones[[#This Row],[Milestone Description]]))</f>
        <v>#REF!</v>
      </c>
      <c r="T1808" s="84" t="str">
        <f>IF(COUNTIF(tbl_PV_Milestones[UID],tbl_PV_Milestones[[#This Row],[UID]])&gt;1,"Duplicate","")</f>
        <v>Duplicate</v>
      </c>
      <c r="U1808" s="42" t="str">
        <f>_xlfn.XLOOKUP(tbl_PV_Milestones[[#This Row],[Work ID]],tbl_PV_Meta[Work ID '#],tbl_PV_Meta[Sub-Portfolio])</f>
        <v>Sub-Portfolio 4</v>
      </c>
      <c r="V1808" s="41">
        <f>IF(MONTH(tbl_PV_Milestones[[#This Row],[Baseline Date]])&lt;7,YEAR(tbl_PV_Milestones[[#This Row],[Baseline Date]]),YEAR(tbl_PV_Milestones[[#This Row],[Baseline Date]])+1)</f>
        <v>2025</v>
      </c>
      <c r="W1808" s="41">
        <f>IF(MONTH(tbl_PV_Milestones[[#This Row],[Actual/Schedule Finish]])&lt;7,YEAR(tbl_PV_Milestones[[#This Row],[Actual/Schedule Finish]]),YEAR(tbl_PV_Milestones[[#This Row],[Actual/Schedule Finish]])+1)</f>
        <v>2025</v>
      </c>
      <c r="X1808" s="41" t="str">
        <f>IF(OR(tbl_PV_Milestones[[#This Row],[Project Status]]="Completed",tbl_PV_Milestones[[#This Row],[Project Status]]="Assumed Completed"),"Yes","No")</f>
        <v>Yes</v>
      </c>
      <c r="Y1808" s="41">
        <f>IF(tbl_PV_Milestones[[#This Row],[Baseline Date]]="",1,0)</f>
        <v>0</v>
      </c>
      <c r="Z1808" s="41">
        <f>IF(tbl_PV_Milestones[[#This Row],[Baseline Date]]&lt;PV_Meta!$B$7,1,0)</f>
        <v>1</v>
      </c>
      <c r="AA1808" s="41">
        <f>IF(tbl_PV_Milestones[[#This Row],[Complete]]="Yes",1,0)</f>
        <v>1</v>
      </c>
      <c r="AB1808" s="41">
        <f>IF(AND(tbl_PV_Milestones[[#This Row],[BL FY]]=2025,tbl_PV_Milestones[[#This Row],[Baseline Date]]&lt;PV_Meta!$B$7),1,0)</f>
        <v>1</v>
      </c>
      <c r="AC1808" s="41">
        <f>IF(AND(tbl_PV_Milestones[[#This Row],[Planned YTD]]=1,tbl_PV_Milestones[[#This Row],[Complete]]="Yes"),1,0)</f>
        <v>1</v>
      </c>
      <c r="AD1808" s="41">
        <f>IF(AND(tbl_PV_Milestones[[#This Row],[Actual/Schedule Finish]]&lt;PV_Meta!$B$7,tbl_PV_Milestones[[#This Row],[Complete]]="No",tbl_PV_Milestones[[#This Row],[Project Status]]&lt;&gt;"On Hold"),1,0)</f>
        <v>0</v>
      </c>
      <c r="AE1808" s="41">
        <f>IF(AND(tbl_PV_Milestones[[#This Row],[Actual/Schedule Finish]]&gt;tbl_PV_Milestones[[#This Row],[Baseline Date]],tbl_PV_Milestones[[#This Row],[Complete]]="No",tbl_PV_Milestones[[#This Row],[Project Status]]&lt;&gt;"On Hold",tbl_PV_Milestones[[#This Row],[Overdue]]=0,tbl_PV_Milestones[[#This Row],[To be Baselined]]&lt;&gt;1),1,0)</f>
        <v>0</v>
      </c>
      <c r="AF1808" s="41">
        <f>IF(AND(tbl_PV_Milestones[[#This Row],[BL FY]]=2025,tbl_PV_Milestones[[#This Row],[Finish FY]]&gt;2025),1,0)</f>
        <v>0</v>
      </c>
      <c r="AG1808" s="56" t="str">
        <f>_xlfn.XLOOKUP(tbl_PV_Milestones[[#This Row],[Work ID]],tbl_PV_Meta[Work ID '#],tbl_PV_Meta[Project Manager/Owner],,0)</f>
        <v>Project Manager 18</v>
      </c>
      <c r="AH1808" s="6"/>
    </row>
    <row r="1809" spans="4:34" x14ac:dyDescent="0.25">
      <c r="D1809" s="6" t="s">
        <v>806</v>
      </c>
      <c r="E1809" s="6" t="s">
        <v>503</v>
      </c>
      <c r="F1809" s="6" t="s">
        <v>1752</v>
      </c>
      <c r="G1809" s="6" t="s">
        <v>569</v>
      </c>
      <c r="H1809" s="6" t="s">
        <v>505</v>
      </c>
      <c r="I1809" s="6" t="s">
        <v>522</v>
      </c>
      <c r="J1809" s="6" t="s">
        <v>806</v>
      </c>
      <c r="K1809" s="6" t="s">
        <v>39</v>
      </c>
      <c r="L1809" s="6" t="s">
        <v>66</v>
      </c>
      <c r="M1809" s="43"/>
      <c r="N1809" s="44" t="s">
        <v>1979</v>
      </c>
      <c r="O1809" s="39">
        <v>45610.708333333299</v>
      </c>
      <c r="P1809" s="39">
        <v>45610.708333333299</v>
      </c>
      <c r="Q1809" s="6">
        <v>0</v>
      </c>
      <c r="R1809" s="6">
        <v>0</v>
      </c>
      <c r="S1809" s="45" t="e">
        <f>_xlfn.CONCAT(#REF!,TRIM(tbl_PV_Milestones[[#This Row],[Milestone Description]]))</f>
        <v>#REF!</v>
      </c>
      <c r="T1809" s="84" t="str">
        <f>IF(COUNTIF(tbl_PV_Milestones[UID],tbl_PV_Milestones[[#This Row],[UID]])&gt;1,"Duplicate","")</f>
        <v>Duplicate</v>
      </c>
      <c r="U1809" s="42" t="str">
        <f>_xlfn.XLOOKUP(tbl_PV_Milestones[[#This Row],[Work ID]],tbl_PV_Meta[Work ID '#],tbl_PV_Meta[Sub-Portfolio])</f>
        <v>Sub-Portfolio 4</v>
      </c>
      <c r="V1809" s="41">
        <f>IF(MONTH(tbl_PV_Milestones[[#This Row],[Baseline Date]])&lt;7,YEAR(tbl_PV_Milestones[[#This Row],[Baseline Date]]),YEAR(tbl_PV_Milestones[[#This Row],[Baseline Date]])+1)</f>
        <v>2025</v>
      </c>
      <c r="W1809" s="41">
        <f>IF(MONTH(tbl_PV_Milestones[[#This Row],[Actual/Schedule Finish]])&lt;7,YEAR(tbl_PV_Milestones[[#This Row],[Actual/Schedule Finish]]),YEAR(tbl_PV_Milestones[[#This Row],[Actual/Schedule Finish]])+1)</f>
        <v>2025</v>
      </c>
      <c r="X1809" s="41" t="str">
        <f>IF(OR(tbl_PV_Milestones[[#This Row],[Project Status]]="Completed",tbl_PV_Milestones[[#This Row],[Project Status]]="Assumed Completed"),"Yes","No")</f>
        <v>Yes</v>
      </c>
      <c r="Y1809" s="41">
        <f>IF(tbl_PV_Milestones[[#This Row],[Baseline Date]]="",1,0)</f>
        <v>0</v>
      </c>
      <c r="Z1809" s="41">
        <f>IF(tbl_PV_Milestones[[#This Row],[Baseline Date]]&lt;PV_Meta!$B$7,1,0)</f>
        <v>1</v>
      </c>
      <c r="AA1809" s="41">
        <f>IF(tbl_PV_Milestones[[#This Row],[Complete]]="Yes",1,0)</f>
        <v>1</v>
      </c>
      <c r="AB1809" s="41">
        <f>IF(AND(tbl_PV_Milestones[[#This Row],[BL FY]]=2025,tbl_PV_Milestones[[#This Row],[Baseline Date]]&lt;PV_Meta!$B$7),1,0)</f>
        <v>1</v>
      </c>
      <c r="AC1809" s="41">
        <f>IF(AND(tbl_PV_Milestones[[#This Row],[Planned YTD]]=1,tbl_PV_Milestones[[#This Row],[Complete]]="Yes"),1,0)</f>
        <v>1</v>
      </c>
      <c r="AD1809" s="41">
        <f>IF(AND(tbl_PV_Milestones[[#This Row],[Actual/Schedule Finish]]&lt;PV_Meta!$B$7,tbl_PV_Milestones[[#This Row],[Complete]]="No",tbl_PV_Milestones[[#This Row],[Project Status]]&lt;&gt;"On Hold"),1,0)</f>
        <v>0</v>
      </c>
      <c r="AE1809" s="41">
        <f>IF(AND(tbl_PV_Milestones[[#This Row],[Actual/Schedule Finish]]&gt;tbl_PV_Milestones[[#This Row],[Baseline Date]],tbl_PV_Milestones[[#This Row],[Complete]]="No",tbl_PV_Milestones[[#This Row],[Project Status]]&lt;&gt;"On Hold",tbl_PV_Milestones[[#This Row],[Overdue]]=0,tbl_PV_Milestones[[#This Row],[To be Baselined]]&lt;&gt;1),1,0)</f>
        <v>0</v>
      </c>
      <c r="AF1809" s="41">
        <f>IF(AND(tbl_PV_Milestones[[#This Row],[BL FY]]=2025,tbl_PV_Milestones[[#This Row],[Finish FY]]&gt;2025),1,0)</f>
        <v>0</v>
      </c>
      <c r="AG1809" s="56" t="str">
        <f>_xlfn.XLOOKUP(tbl_PV_Milestones[[#This Row],[Work ID]],tbl_PV_Meta[Work ID '#],tbl_PV_Meta[Project Manager/Owner],,0)</f>
        <v>Project Manager 18</v>
      </c>
      <c r="AH1809" s="6"/>
    </row>
    <row r="1810" spans="4:34" x14ac:dyDescent="0.25">
      <c r="D1810" s="6" t="s">
        <v>806</v>
      </c>
      <c r="E1810" s="6" t="s">
        <v>503</v>
      </c>
      <c r="F1810" s="6" t="s">
        <v>1752</v>
      </c>
      <c r="G1810" s="6" t="s">
        <v>744</v>
      </c>
      <c r="H1810" s="6" t="s">
        <v>505</v>
      </c>
      <c r="I1810" s="6" t="s">
        <v>522</v>
      </c>
      <c r="J1810" s="6" t="s">
        <v>806</v>
      </c>
      <c r="K1810" s="6" t="s">
        <v>39</v>
      </c>
      <c r="L1810" s="6" t="s">
        <v>66</v>
      </c>
      <c r="M1810" s="43"/>
      <c r="N1810" s="44" t="s">
        <v>1979</v>
      </c>
      <c r="O1810" s="39">
        <v>45582.708333333299</v>
      </c>
      <c r="P1810" s="39">
        <v>45582.708333333299</v>
      </c>
      <c r="Q1810" s="6">
        <v>0</v>
      </c>
      <c r="R1810" s="6">
        <v>0</v>
      </c>
      <c r="S1810" s="45" t="e">
        <f>_xlfn.CONCAT(#REF!,TRIM(tbl_PV_Milestones[[#This Row],[Milestone Description]]))</f>
        <v>#REF!</v>
      </c>
      <c r="T1810" s="84" t="str">
        <f>IF(COUNTIF(tbl_PV_Milestones[UID],tbl_PV_Milestones[[#This Row],[UID]])&gt;1,"Duplicate","")</f>
        <v>Duplicate</v>
      </c>
      <c r="U1810" s="42" t="str">
        <f>_xlfn.XLOOKUP(tbl_PV_Milestones[[#This Row],[Work ID]],tbl_PV_Meta[Work ID '#],tbl_PV_Meta[Sub-Portfolio])</f>
        <v>Sub-Portfolio 4</v>
      </c>
      <c r="V1810" s="41">
        <f>IF(MONTH(tbl_PV_Milestones[[#This Row],[Baseline Date]])&lt;7,YEAR(tbl_PV_Milestones[[#This Row],[Baseline Date]]),YEAR(tbl_PV_Milestones[[#This Row],[Baseline Date]])+1)</f>
        <v>2025</v>
      </c>
      <c r="W1810" s="41">
        <f>IF(MONTH(tbl_PV_Milestones[[#This Row],[Actual/Schedule Finish]])&lt;7,YEAR(tbl_PV_Milestones[[#This Row],[Actual/Schedule Finish]]),YEAR(tbl_PV_Milestones[[#This Row],[Actual/Schedule Finish]])+1)</f>
        <v>2025</v>
      </c>
      <c r="X1810" s="41" t="str">
        <f>IF(OR(tbl_PV_Milestones[[#This Row],[Project Status]]="Completed",tbl_PV_Milestones[[#This Row],[Project Status]]="Assumed Completed"),"Yes","No")</f>
        <v>Yes</v>
      </c>
      <c r="Y1810" s="41">
        <f>IF(tbl_PV_Milestones[[#This Row],[Baseline Date]]="",1,0)</f>
        <v>0</v>
      </c>
      <c r="Z1810" s="41">
        <f>IF(tbl_PV_Milestones[[#This Row],[Baseline Date]]&lt;PV_Meta!$B$7,1,0)</f>
        <v>1</v>
      </c>
      <c r="AA1810" s="41">
        <f>IF(tbl_PV_Milestones[[#This Row],[Complete]]="Yes",1,0)</f>
        <v>1</v>
      </c>
      <c r="AB1810" s="41">
        <f>IF(AND(tbl_PV_Milestones[[#This Row],[BL FY]]=2025,tbl_PV_Milestones[[#This Row],[Baseline Date]]&lt;PV_Meta!$B$7),1,0)</f>
        <v>1</v>
      </c>
      <c r="AC1810" s="41">
        <f>IF(AND(tbl_PV_Milestones[[#This Row],[Planned YTD]]=1,tbl_PV_Milestones[[#This Row],[Complete]]="Yes"),1,0)</f>
        <v>1</v>
      </c>
      <c r="AD1810" s="41">
        <f>IF(AND(tbl_PV_Milestones[[#This Row],[Actual/Schedule Finish]]&lt;PV_Meta!$B$7,tbl_PV_Milestones[[#This Row],[Complete]]="No",tbl_PV_Milestones[[#This Row],[Project Status]]&lt;&gt;"On Hold"),1,0)</f>
        <v>0</v>
      </c>
      <c r="AE1810" s="41">
        <f>IF(AND(tbl_PV_Milestones[[#This Row],[Actual/Schedule Finish]]&gt;tbl_PV_Milestones[[#This Row],[Baseline Date]],tbl_PV_Milestones[[#This Row],[Complete]]="No",tbl_PV_Milestones[[#This Row],[Project Status]]&lt;&gt;"On Hold",tbl_PV_Milestones[[#This Row],[Overdue]]=0,tbl_PV_Milestones[[#This Row],[To be Baselined]]&lt;&gt;1),1,0)</f>
        <v>0</v>
      </c>
      <c r="AF1810" s="41">
        <f>IF(AND(tbl_PV_Milestones[[#This Row],[BL FY]]=2025,tbl_PV_Milestones[[#This Row],[Finish FY]]&gt;2025),1,0)</f>
        <v>0</v>
      </c>
      <c r="AG1810" s="56" t="str">
        <f>_xlfn.XLOOKUP(tbl_PV_Milestones[[#This Row],[Work ID]],tbl_PV_Meta[Work ID '#],tbl_PV_Meta[Project Manager/Owner],,0)</f>
        <v>Project Manager 18</v>
      </c>
      <c r="AH1810" s="6"/>
    </row>
    <row r="1811" spans="4:34" x14ac:dyDescent="0.25">
      <c r="D1811" s="6" t="s">
        <v>806</v>
      </c>
      <c r="E1811" s="6" t="s">
        <v>503</v>
      </c>
      <c r="F1811" s="6" t="s">
        <v>1752</v>
      </c>
      <c r="G1811" s="6" t="s">
        <v>568</v>
      </c>
      <c r="H1811" s="6" t="s">
        <v>505</v>
      </c>
      <c r="I1811" s="6" t="s">
        <v>522</v>
      </c>
      <c r="J1811" s="6" t="s">
        <v>806</v>
      </c>
      <c r="K1811" s="6" t="s">
        <v>39</v>
      </c>
      <c r="L1811" s="6" t="s">
        <v>66</v>
      </c>
      <c r="M1811" s="43"/>
      <c r="N1811" s="44" t="s">
        <v>1979</v>
      </c>
      <c r="O1811" s="39">
        <v>45593.708333333299</v>
      </c>
      <c r="P1811" s="39">
        <v>45593.708333333299</v>
      </c>
      <c r="Q1811" s="6">
        <v>0</v>
      </c>
      <c r="R1811" s="6">
        <v>0</v>
      </c>
      <c r="S1811" s="45" t="e">
        <f>_xlfn.CONCAT(#REF!,TRIM(tbl_PV_Milestones[[#This Row],[Milestone Description]]))</f>
        <v>#REF!</v>
      </c>
      <c r="T1811" s="84" t="str">
        <f>IF(COUNTIF(tbl_PV_Milestones[UID],tbl_PV_Milestones[[#This Row],[UID]])&gt;1,"Duplicate","")</f>
        <v>Duplicate</v>
      </c>
      <c r="U1811" s="42" t="str">
        <f>_xlfn.XLOOKUP(tbl_PV_Milestones[[#This Row],[Work ID]],tbl_PV_Meta[Work ID '#],tbl_PV_Meta[Sub-Portfolio])</f>
        <v>Sub-Portfolio 4</v>
      </c>
      <c r="V1811" s="41">
        <f>IF(MONTH(tbl_PV_Milestones[[#This Row],[Baseline Date]])&lt;7,YEAR(tbl_PV_Milestones[[#This Row],[Baseline Date]]),YEAR(tbl_PV_Milestones[[#This Row],[Baseline Date]])+1)</f>
        <v>2025</v>
      </c>
      <c r="W1811" s="41">
        <f>IF(MONTH(tbl_PV_Milestones[[#This Row],[Actual/Schedule Finish]])&lt;7,YEAR(tbl_PV_Milestones[[#This Row],[Actual/Schedule Finish]]),YEAR(tbl_PV_Milestones[[#This Row],[Actual/Schedule Finish]])+1)</f>
        <v>2025</v>
      </c>
      <c r="X1811" s="41" t="str">
        <f>IF(OR(tbl_PV_Milestones[[#This Row],[Project Status]]="Completed",tbl_PV_Milestones[[#This Row],[Project Status]]="Assumed Completed"),"Yes","No")</f>
        <v>Yes</v>
      </c>
      <c r="Y1811" s="41">
        <f>IF(tbl_PV_Milestones[[#This Row],[Baseline Date]]="",1,0)</f>
        <v>0</v>
      </c>
      <c r="Z1811" s="41">
        <f>IF(tbl_PV_Milestones[[#This Row],[Baseline Date]]&lt;PV_Meta!$B$7,1,0)</f>
        <v>1</v>
      </c>
      <c r="AA1811" s="41">
        <f>IF(tbl_PV_Milestones[[#This Row],[Complete]]="Yes",1,0)</f>
        <v>1</v>
      </c>
      <c r="AB1811" s="41">
        <f>IF(AND(tbl_PV_Milestones[[#This Row],[BL FY]]=2025,tbl_PV_Milestones[[#This Row],[Baseline Date]]&lt;PV_Meta!$B$7),1,0)</f>
        <v>1</v>
      </c>
      <c r="AC1811" s="41">
        <f>IF(AND(tbl_PV_Milestones[[#This Row],[Planned YTD]]=1,tbl_PV_Milestones[[#This Row],[Complete]]="Yes"),1,0)</f>
        <v>1</v>
      </c>
      <c r="AD1811" s="41">
        <f>IF(AND(tbl_PV_Milestones[[#This Row],[Actual/Schedule Finish]]&lt;PV_Meta!$B$7,tbl_PV_Milestones[[#This Row],[Complete]]="No",tbl_PV_Milestones[[#This Row],[Project Status]]&lt;&gt;"On Hold"),1,0)</f>
        <v>0</v>
      </c>
      <c r="AE1811" s="41">
        <f>IF(AND(tbl_PV_Milestones[[#This Row],[Actual/Schedule Finish]]&gt;tbl_PV_Milestones[[#This Row],[Baseline Date]],tbl_PV_Milestones[[#This Row],[Complete]]="No",tbl_PV_Milestones[[#This Row],[Project Status]]&lt;&gt;"On Hold",tbl_PV_Milestones[[#This Row],[Overdue]]=0,tbl_PV_Milestones[[#This Row],[To be Baselined]]&lt;&gt;1),1,0)</f>
        <v>0</v>
      </c>
      <c r="AF1811" s="41">
        <f>IF(AND(tbl_PV_Milestones[[#This Row],[BL FY]]=2025,tbl_PV_Milestones[[#This Row],[Finish FY]]&gt;2025),1,0)</f>
        <v>0</v>
      </c>
      <c r="AG1811" s="56" t="str">
        <f>_xlfn.XLOOKUP(tbl_PV_Milestones[[#This Row],[Work ID]],tbl_PV_Meta[Work ID '#],tbl_PV_Meta[Project Manager/Owner],,0)</f>
        <v>Project Manager 18</v>
      </c>
      <c r="AH1811" s="6"/>
    </row>
    <row r="1812" spans="4:34" x14ac:dyDescent="0.25">
      <c r="D1812" s="6" t="s">
        <v>806</v>
      </c>
      <c r="E1812" s="6" t="s">
        <v>503</v>
      </c>
      <c r="F1812" s="6" t="s">
        <v>1752</v>
      </c>
      <c r="G1812" s="6" t="s">
        <v>570</v>
      </c>
      <c r="H1812" s="6" t="s">
        <v>505</v>
      </c>
      <c r="I1812" s="6" t="s">
        <v>522</v>
      </c>
      <c r="J1812" s="6" t="s">
        <v>806</v>
      </c>
      <c r="K1812" s="6" t="s">
        <v>39</v>
      </c>
      <c r="L1812" s="6" t="s">
        <v>66</v>
      </c>
      <c r="M1812" s="43"/>
      <c r="N1812" s="44" t="s">
        <v>1979</v>
      </c>
      <c r="O1812" s="39">
        <v>45639.708333333299</v>
      </c>
      <c r="P1812" s="39">
        <v>45639.708333333299</v>
      </c>
      <c r="Q1812" s="6">
        <v>0</v>
      </c>
      <c r="R1812" s="6">
        <v>0</v>
      </c>
      <c r="S1812" s="45" t="e">
        <f>_xlfn.CONCAT(#REF!,TRIM(tbl_PV_Milestones[[#This Row],[Milestone Description]]))</f>
        <v>#REF!</v>
      </c>
      <c r="T1812" s="84" t="str">
        <f>IF(COUNTIF(tbl_PV_Milestones[UID],tbl_PV_Milestones[[#This Row],[UID]])&gt;1,"Duplicate","")</f>
        <v>Duplicate</v>
      </c>
      <c r="U1812" s="42" t="str">
        <f>_xlfn.XLOOKUP(tbl_PV_Milestones[[#This Row],[Work ID]],tbl_PV_Meta[Work ID '#],tbl_PV_Meta[Sub-Portfolio])</f>
        <v>Sub-Portfolio 4</v>
      </c>
      <c r="V1812" s="41">
        <f>IF(MONTH(tbl_PV_Milestones[[#This Row],[Baseline Date]])&lt;7,YEAR(tbl_PV_Milestones[[#This Row],[Baseline Date]]),YEAR(tbl_PV_Milestones[[#This Row],[Baseline Date]])+1)</f>
        <v>2025</v>
      </c>
      <c r="W1812" s="41">
        <f>IF(MONTH(tbl_PV_Milestones[[#This Row],[Actual/Schedule Finish]])&lt;7,YEAR(tbl_PV_Milestones[[#This Row],[Actual/Schedule Finish]]),YEAR(tbl_PV_Milestones[[#This Row],[Actual/Schedule Finish]])+1)</f>
        <v>2025</v>
      </c>
      <c r="X1812" s="41" t="str">
        <f>IF(OR(tbl_PV_Milestones[[#This Row],[Project Status]]="Completed",tbl_PV_Milestones[[#This Row],[Project Status]]="Assumed Completed"),"Yes","No")</f>
        <v>Yes</v>
      </c>
      <c r="Y1812" s="41">
        <f>IF(tbl_PV_Milestones[[#This Row],[Baseline Date]]="",1,0)</f>
        <v>0</v>
      </c>
      <c r="Z1812" s="41">
        <f>IF(tbl_PV_Milestones[[#This Row],[Baseline Date]]&lt;PV_Meta!$B$7,1,0)</f>
        <v>1</v>
      </c>
      <c r="AA1812" s="41">
        <f>IF(tbl_PV_Milestones[[#This Row],[Complete]]="Yes",1,0)</f>
        <v>1</v>
      </c>
      <c r="AB1812" s="41">
        <f>IF(AND(tbl_PV_Milestones[[#This Row],[BL FY]]=2025,tbl_PV_Milestones[[#This Row],[Baseline Date]]&lt;PV_Meta!$B$7),1,0)</f>
        <v>1</v>
      </c>
      <c r="AC1812" s="41">
        <f>IF(AND(tbl_PV_Milestones[[#This Row],[Planned YTD]]=1,tbl_PV_Milestones[[#This Row],[Complete]]="Yes"),1,0)</f>
        <v>1</v>
      </c>
      <c r="AD1812" s="41">
        <f>IF(AND(tbl_PV_Milestones[[#This Row],[Actual/Schedule Finish]]&lt;PV_Meta!$B$7,tbl_PV_Milestones[[#This Row],[Complete]]="No",tbl_PV_Milestones[[#This Row],[Project Status]]&lt;&gt;"On Hold"),1,0)</f>
        <v>0</v>
      </c>
      <c r="AE1812" s="41">
        <f>IF(AND(tbl_PV_Milestones[[#This Row],[Actual/Schedule Finish]]&gt;tbl_PV_Milestones[[#This Row],[Baseline Date]],tbl_PV_Milestones[[#This Row],[Complete]]="No",tbl_PV_Milestones[[#This Row],[Project Status]]&lt;&gt;"On Hold",tbl_PV_Milestones[[#This Row],[Overdue]]=0,tbl_PV_Milestones[[#This Row],[To be Baselined]]&lt;&gt;1),1,0)</f>
        <v>0</v>
      </c>
      <c r="AF1812" s="41">
        <f>IF(AND(tbl_PV_Milestones[[#This Row],[BL FY]]=2025,tbl_PV_Milestones[[#This Row],[Finish FY]]&gt;2025),1,0)</f>
        <v>0</v>
      </c>
      <c r="AG1812" s="56" t="str">
        <f>_xlfn.XLOOKUP(tbl_PV_Milestones[[#This Row],[Work ID]],tbl_PV_Meta[Work ID '#],tbl_PV_Meta[Project Manager/Owner],,0)</f>
        <v>Project Manager 18</v>
      </c>
      <c r="AH1812" s="6"/>
    </row>
    <row r="1813" spans="4:34" x14ac:dyDescent="0.25">
      <c r="D1813" s="6" t="s">
        <v>806</v>
      </c>
      <c r="E1813" s="6" t="s">
        <v>755</v>
      </c>
      <c r="F1813" s="6" t="s">
        <v>1752</v>
      </c>
      <c r="G1813" s="6" t="s">
        <v>598</v>
      </c>
      <c r="H1813" s="6" t="s">
        <v>505</v>
      </c>
      <c r="I1813" s="6" t="s">
        <v>522</v>
      </c>
      <c r="J1813" s="6" t="s">
        <v>806</v>
      </c>
      <c r="K1813" s="6" t="s">
        <v>39</v>
      </c>
      <c r="L1813" s="6" t="s">
        <v>66</v>
      </c>
      <c r="M1813" s="43"/>
      <c r="N1813" s="44" t="s">
        <v>1979</v>
      </c>
      <c r="O1813" s="39">
        <v>45674.708333333299</v>
      </c>
      <c r="P1813" s="39">
        <v>45712.708333333299</v>
      </c>
      <c r="Q1813" s="6">
        <v>25</v>
      </c>
      <c r="R1813" s="6">
        <v>7.5301204819277101E-2</v>
      </c>
      <c r="S1813" s="45" t="e">
        <f>_xlfn.CONCAT(#REF!,TRIM(tbl_PV_Milestones[[#This Row],[Milestone Description]]))</f>
        <v>#REF!</v>
      </c>
      <c r="T1813" s="84" t="str">
        <f>IF(COUNTIF(tbl_PV_Milestones[UID],tbl_PV_Milestones[[#This Row],[UID]])&gt;1,"Duplicate","")</f>
        <v>Duplicate</v>
      </c>
      <c r="U1813" s="42" t="str">
        <f>_xlfn.XLOOKUP(tbl_PV_Milestones[[#This Row],[Work ID]],tbl_PV_Meta[Work ID '#],tbl_PV_Meta[Sub-Portfolio])</f>
        <v>Sub-Portfolio 4</v>
      </c>
      <c r="V1813" s="41">
        <f>IF(MONTH(tbl_PV_Milestones[[#This Row],[Baseline Date]])&lt;7,YEAR(tbl_PV_Milestones[[#This Row],[Baseline Date]]),YEAR(tbl_PV_Milestones[[#This Row],[Baseline Date]])+1)</f>
        <v>2025</v>
      </c>
      <c r="W1813" s="41">
        <f>IF(MONTH(tbl_PV_Milestones[[#This Row],[Actual/Schedule Finish]])&lt;7,YEAR(tbl_PV_Milestones[[#This Row],[Actual/Schedule Finish]]),YEAR(tbl_PV_Milestones[[#This Row],[Actual/Schedule Finish]])+1)</f>
        <v>2025</v>
      </c>
      <c r="X1813" s="41" t="str">
        <f>IF(OR(tbl_PV_Milestones[[#This Row],[Project Status]]="Completed",tbl_PV_Milestones[[#This Row],[Project Status]]="Assumed Completed"),"Yes","No")</f>
        <v>Yes</v>
      </c>
      <c r="Y1813" s="41">
        <f>IF(tbl_PV_Milestones[[#This Row],[Baseline Date]]="",1,0)</f>
        <v>0</v>
      </c>
      <c r="Z1813" s="41">
        <f>IF(tbl_PV_Milestones[[#This Row],[Baseline Date]]&lt;PV_Meta!$B$7,1,0)</f>
        <v>1</v>
      </c>
      <c r="AA1813" s="41">
        <f>IF(tbl_PV_Milestones[[#This Row],[Complete]]="Yes",1,0)</f>
        <v>1</v>
      </c>
      <c r="AB1813" s="41">
        <f>IF(AND(tbl_PV_Milestones[[#This Row],[BL FY]]=2025,tbl_PV_Milestones[[#This Row],[Baseline Date]]&lt;PV_Meta!$B$7),1,0)</f>
        <v>1</v>
      </c>
      <c r="AC1813" s="41">
        <f>IF(AND(tbl_PV_Milestones[[#This Row],[Planned YTD]]=1,tbl_PV_Milestones[[#This Row],[Complete]]="Yes"),1,0)</f>
        <v>1</v>
      </c>
      <c r="AD1813" s="41">
        <f>IF(AND(tbl_PV_Milestones[[#This Row],[Actual/Schedule Finish]]&lt;PV_Meta!$B$7,tbl_PV_Milestones[[#This Row],[Complete]]="No",tbl_PV_Milestones[[#This Row],[Project Status]]&lt;&gt;"On Hold"),1,0)</f>
        <v>0</v>
      </c>
      <c r="AE1813" s="41">
        <f>IF(AND(tbl_PV_Milestones[[#This Row],[Actual/Schedule Finish]]&gt;tbl_PV_Milestones[[#This Row],[Baseline Date]],tbl_PV_Milestones[[#This Row],[Complete]]="No",tbl_PV_Milestones[[#This Row],[Project Status]]&lt;&gt;"On Hold",tbl_PV_Milestones[[#This Row],[Overdue]]=0,tbl_PV_Milestones[[#This Row],[To be Baselined]]&lt;&gt;1),1,0)</f>
        <v>0</v>
      </c>
      <c r="AF1813" s="41">
        <f>IF(AND(tbl_PV_Milestones[[#This Row],[BL FY]]=2025,tbl_PV_Milestones[[#This Row],[Finish FY]]&gt;2025),1,0)</f>
        <v>0</v>
      </c>
      <c r="AG1813" s="56" t="str">
        <f>_xlfn.XLOOKUP(tbl_PV_Milestones[[#This Row],[Work ID]],tbl_PV_Meta[Work ID '#],tbl_PV_Meta[Project Manager/Owner],,0)</f>
        <v>Project Manager 18</v>
      </c>
      <c r="AH1813" s="6"/>
    </row>
    <row r="1814" spans="4:34" x14ac:dyDescent="0.25">
      <c r="D1814" s="6" t="s">
        <v>806</v>
      </c>
      <c r="E1814" s="6" t="s">
        <v>503</v>
      </c>
      <c r="F1814" s="6" t="s">
        <v>1752</v>
      </c>
      <c r="G1814" s="6" t="s">
        <v>746</v>
      </c>
      <c r="H1814" s="6" t="s">
        <v>505</v>
      </c>
      <c r="I1814" s="6" t="s">
        <v>522</v>
      </c>
      <c r="J1814" s="6" t="s">
        <v>806</v>
      </c>
      <c r="K1814" s="6" t="s">
        <v>39</v>
      </c>
      <c r="L1814" s="6" t="s">
        <v>66</v>
      </c>
      <c r="M1814" s="43"/>
      <c r="N1814" s="44" t="s">
        <v>1979</v>
      </c>
      <c r="O1814" s="39">
        <v>45596.708333333299</v>
      </c>
      <c r="P1814" s="39">
        <v>45596.708333333299</v>
      </c>
      <c r="Q1814" s="6">
        <v>0</v>
      </c>
      <c r="R1814" s="6">
        <v>0</v>
      </c>
      <c r="S1814" s="45" t="e">
        <f>_xlfn.CONCAT(#REF!,TRIM(tbl_PV_Milestones[[#This Row],[Milestone Description]]))</f>
        <v>#REF!</v>
      </c>
      <c r="T1814" s="84" t="str">
        <f>IF(COUNTIF(tbl_PV_Milestones[UID],tbl_PV_Milestones[[#This Row],[UID]])&gt;1,"Duplicate","")</f>
        <v>Duplicate</v>
      </c>
      <c r="U1814" s="42" t="str">
        <f>_xlfn.XLOOKUP(tbl_PV_Milestones[[#This Row],[Work ID]],tbl_PV_Meta[Work ID '#],tbl_PV_Meta[Sub-Portfolio])</f>
        <v>Sub-Portfolio 4</v>
      </c>
      <c r="V1814" s="41">
        <f>IF(MONTH(tbl_PV_Milestones[[#This Row],[Baseline Date]])&lt;7,YEAR(tbl_PV_Milestones[[#This Row],[Baseline Date]]),YEAR(tbl_PV_Milestones[[#This Row],[Baseline Date]])+1)</f>
        <v>2025</v>
      </c>
      <c r="W1814" s="41">
        <f>IF(MONTH(tbl_PV_Milestones[[#This Row],[Actual/Schedule Finish]])&lt;7,YEAR(tbl_PV_Milestones[[#This Row],[Actual/Schedule Finish]]),YEAR(tbl_PV_Milestones[[#This Row],[Actual/Schedule Finish]])+1)</f>
        <v>2025</v>
      </c>
      <c r="X1814" s="41" t="str">
        <f>IF(OR(tbl_PV_Milestones[[#This Row],[Project Status]]="Completed",tbl_PV_Milestones[[#This Row],[Project Status]]="Assumed Completed"),"Yes","No")</f>
        <v>Yes</v>
      </c>
      <c r="Y1814" s="41">
        <f>IF(tbl_PV_Milestones[[#This Row],[Baseline Date]]="",1,0)</f>
        <v>0</v>
      </c>
      <c r="Z1814" s="41">
        <f>IF(tbl_PV_Milestones[[#This Row],[Baseline Date]]&lt;PV_Meta!$B$7,1,0)</f>
        <v>1</v>
      </c>
      <c r="AA1814" s="41">
        <f>IF(tbl_PV_Milestones[[#This Row],[Complete]]="Yes",1,0)</f>
        <v>1</v>
      </c>
      <c r="AB1814" s="41">
        <f>IF(AND(tbl_PV_Milestones[[#This Row],[BL FY]]=2025,tbl_PV_Milestones[[#This Row],[Baseline Date]]&lt;PV_Meta!$B$7),1,0)</f>
        <v>1</v>
      </c>
      <c r="AC1814" s="41">
        <f>IF(AND(tbl_PV_Milestones[[#This Row],[Planned YTD]]=1,tbl_PV_Milestones[[#This Row],[Complete]]="Yes"),1,0)</f>
        <v>1</v>
      </c>
      <c r="AD1814" s="41">
        <f>IF(AND(tbl_PV_Milestones[[#This Row],[Actual/Schedule Finish]]&lt;PV_Meta!$B$7,tbl_PV_Milestones[[#This Row],[Complete]]="No",tbl_PV_Milestones[[#This Row],[Project Status]]&lt;&gt;"On Hold"),1,0)</f>
        <v>0</v>
      </c>
      <c r="AE1814" s="41">
        <f>IF(AND(tbl_PV_Milestones[[#This Row],[Actual/Schedule Finish]]&gt;tbl_PV_Milestones[[#This Row],[Baseline Date]],tbl_PV_Milestones[[#This Row],[Complete]]="No",tbl_PV_Milestones[[#This Row],[Project Status]]&lt;&gt;"On Hold",tbl_PV_Milestones[[#This Row],[Overdue]]=0,tbl_PV_Milestones[[#This Row],[To be Baselined]]&lt;&gt;1),1,0)</f>
        <v>0</v>
      </c>
      <c r="AF1814" s="41">
        <f>IF(AND(tbl_PV_Milestones[[#This Row],[BL FY]]=2025,tbl_PV_Milestones[[#This Row],[Finish FY]]&gt;2025),1,0)</f>
        <v>0</v>
      </c>
      <c r="AG1814" s="56" t="str">
        <f>_xlfn.XLOOKUP(tbl_PV_Milestones[[#This Row],[Work ID]],tbl_PV_Meta[Work ID '#],tbl_PV_Meta[Project Manager/Owner],,0)</f>
        <v>Project Manager 18</v>
      </c>
      <c r="AH1814" s="6"/>
    </row>
    <row r="1815" spans="4:34" x14ac:dyDescent="0.25">
      <c r="D1815" s="6" t="s">
        <v>806</v>
      </c>
      <c r="E1815" s="6" t="s">
        <v>503</v>
      </c>
      <c r="F1815" s="6" t="s">
        <v>1752</v>
      </c>
      <c r="G1815" s="6" t="s">
        <v>630</v>
      </c>
      <c r="H1815" s="6" t="s">
        <v>505</v>
      </c>
      <c r="I1815" s="6" t="s">
        <v>522</v>
      </c>
      <c r="J1815" s="6" t="s">
        <v>806</v>
      </c>
      <c r="K1815" s="6" t="s">
        <v>39</v>
      </c>
      <c r="L1815" s="6" t="s">
        <v>66</v>
      </c>
      <c r="M1815" s="43"/>
      <c r="N1815" s="44" t="s">
        <v>1979</v>
      </c>
      <c r="O1815" s="39">
        <v>45566.708333333299</v>
      </c>
      <c r="P1815" s="39">
        <v>45566.708333333299</v>
      </c>
      <c r="Q1815" s="6">
        <v>0</v>
      </c>
      <c r="R1815" s="6">
        <v>0</v>
      </c>
      <c r="S1815" s="45" t="e">
        <f>_xlfn.CONCAT(#REF!,TRIM(tbl_PV_Milestones[[#This Row],[Milestone Description]]))</f>
        <v>#REF!</v>
      </c>
      <c r="T1815" s="84" t="str">
        <f>IF(COUNTIF(tbl_PV_Milestones[UID],tbl_PV_Milestones[[#This Row],[UID]])&gt;1,"Duplicate","")</f>
        <v>Duplicate</v>
      </c>
      <c r="U1815" s="42" t="str">
        <f>_xlfn.XLOOKUP(tbl_PV_Milestones[[#This Row],[Work ID]],tbl_PV_Meta[Work ID '#],tbl_PV_Meta[Sub-Portfolio])</f>
        <v>Sub-Portfolio 4</v>
      </c>
      <c r="V1815" s="41">
        <f>IF(MONTH(tbl_PV_Milestones[[#This Row],[Baseline Date]])&lt;7,YEAR(tbl_PV_Milestones[[#This Row],[Baseline Date]]),YEAR(tbl_PV_Milestones[[#This Row],[Baseline Date]])+1)</f>
        <v>2025</v>
      </c>
      <c r="W1815" s="41">
        <f>IF(MONTH(tbl_PV_Milestones[[#This Row],[Actual/Schedule Finish]])&lt;7,YEAR(tbl_PV_Milestones[[#This Row],[Actual/Schedule Finish]]),YEAR(tbl_PV_Milestones[[#This Row],[Actual/Schedule Finish]])+1)</f>
        <v>2025</v>
      </c>
      <c r="X1815" s="41" t="str">
        <f>IF(OR(tbl_PV_Milestones[[#This Row],[Project Status]]="Completed",tbl_PV_Milestones[[#This Row],[Project Status]]="Assumed Completed"),"Yes","No")</f>
        <v>Yes</v>
      </c>
      <c r="Y1815" s="41">
        <f>IF(tbl_PV_Milestones[[#This Row],[Baseline Date]]="",1,0)</f>
        <v>0</v>
      </c>
      <c r="Z1815" s="41">
        <f>IF(tbl_PV_Milestones[[#This Row],[Baseline Date]]&lt;PV_Meta!$B$7,1,0)</f>
        <v>1</v>
      </c>
      <c r="AA1815" s="41">
        <f>IF(tbl_PV_Milestones[[#This Row],[Complete]]="Yes",1,0)</f>
        <v>1</v>
      </c>
      <c r="AB1815" s="41">
        <f>IF(AND(tbl_PV_Milestones[[#This Row],[BL FY]]=2025,tbl_PV_Milestones[[#This Row],[Baseline Date]]&lt;PV_Meta!$B$7),1,0)</f>
        <v>1</v>
      </c>
      <c r="AC1815" s="41">
        <f>IF(AND(tbl_PV_Milestones[[#This Row],[Planned YTD]]=1,tbl_PV_Milestones[[#This Row],[Complete]]="Yes"),1,0)</f>
        <v>1</v>
      </c>
      <c r="AD1815" s="41">
        <f>IF(AND(tbl_PV_Milestones[[#This Row],[Actual/Schedule Finish]]&lt;PV_Meta!$B$7,tbl_PV_Milestones[[#This Row],[Complete]]="No",tbl_PV_Milestones[[#This Row],[Project Status]]&lt;&gt;"On Hold"),1,0)</f>
        <v>0</v>
      </c>
      <c r="AE1815" s="41">
        <f>IF(AND(tbl_PV_Milestones[[#This Row],[Actual/Schedule Finish]]&gt;tbl_PV_Milestones[[#This Row],[Baseline Date]],tbl_PV_Milestones[[#This Row],[Complete]]="No",tbl_PV_Milestones[[#This Row],[Project Status]]&lt;&gt;"On Hold",tbl_PV_Milestones[[#This Row],[Overdue]]=0,tbl_PV_Milestones[[#This Row],[To be Baselined]]&lt;&gt;1),1,0)</f>
        <v>0</v>
      </c>
      <c r="AF1815" s="41">
        <f>IF(AND(tbl_PV_Milestones[[#This Row],[BL FY]]=2025,tbl_PV_Milestones[[#This Row],[Finish FY]]&gt;2025),1,0)</f>
        <v>0</v>
      </c>
      <c r="AG1815" s="56" t="str">
        <f>_xlfn.XLOOKUP(tbl_PV_Milestones[[#This Row],[Work ID]],tbl_PV_Meta[Work ID '#],tbl_PV_Meta[Project Manager/Owner],,0)</f>
        <v>Project Manager 18</v>
      </c>
      <c r="AH1815" s="6"/>
    </row>
    <row r="1816" spans="4:34" x14ac:dyDescent="0.25">
      <c r="D1816" s="6" t="s">
        <v>806</v>
      </c>
      <c r="E1816" s="6" t="s">
        <v>503</v>
      </c>
      <c r="F1816" s="6" t="s">
        <v>1752</v>
      </c>
      <c r="G1816" s="6" t="s">
        <v>571</v>
      </c>
      <c r="H1816" s="6" t="s">
        <v>505</v>
      </c>
      <c r="I1816" s="6" t="s">
        <v>522</v>
      </c>
      <c r="J1816" s="6" t="s">
        <v>806</v>
      </c>
      <c r="K1816" s="6" t="s">
        <v>39</v>
      </c>
      <c r="L1816" s="6" t="s">
        <v>66</v>
      </c>
      <c r="M1816" s="43"/>
      <c r="N1816" s="44" t="s">
        <v>1979</v>
      </c>
      <c r="O1816" s="39">
        <v>45614.708333333299</v>
      </c>
      <c r="P1816" s="39">
        <v>45614.708333333299</v>
      </c>
      <c r="Q1816" s="6">
        <v>0</v>
      </c>
      <c r="R1816" s="6">
        <v>0</v>
      </c>
      <c r="S1816" s="45" t="e">
        <f>_xlfn.CONCAT(#REF!,TRIM(tbl_PV_Milestones[[#This Row],[Milestone Description]]))</f>
        <v>#REF!</v>
      </c>
      <c r="T1816" s="84" t="str">
        <f>IF(COUNTIF(tbl_PV_Milestones[UID],tbl_PV_Milestones[[#This Row],[UID]])&gt;1,"Duplicate","")</f>
        <v>Duplicate</v>
      </c>
      <c r="U1816" s="42" t="str">
        <f>_xlfn.XLOOKUP(tbl_PV_Milestones[[#This Row],[Work ID]],tbl_PV_Meta[Work ID '#],tbl_PV_Meta[Sub-Portfolio])</f>
        <v>Sub-Portfolio 4</v>
      </c>
      <c r="V1816" s="41">
        <f>IF(MONTH(tbl_PV_Milestones[[#This Row],[Baseline Date]])&lt;7,YEAR(tbl_PV_Milestones[[#This Row],[Baseline Date]]),YEAR(tbl_PV_Milestones[[#This Row],[Baseline Date]])+1)</f>
        <v>2025</v>
      </c>
      <c r="W1816" s="41">
        <f>IF(MONTH(tbl_PV_Milestones[[#This Row],[Actual/Schedule Finish]])&lt;7,YEAR(tbl_PV_Milestones[[#This Row],[Actual/Schedule Finish]]),YEAR(tbl_PV_Milestones[[#This Row],[Actual/Schedule Finish]])+1)</f>
        <v>2025</v>
      </c>
      <c r="X1816" s="41" t="str">
        <f>IF(OR(tbl_PV_Milestones[[#This Row],[Project Status]]="Completed",tbl_PV_Milestones[[#This Row],[Project Status]]="Assumed Completed"),"Yes","No")</f>
        <v>Yes</v>
      </c>
      <c r="Y1816" s="41">
        <f>IF(tbl_PV_Milestones[[#This Row],[Baseline Date]]="",1,0)</f>
        <v>0</v>
      </c>
      <c r="Z1816" s="41">
        <f>IF(tbl_PV_Milestones[[#This Row],[Baseline Date]]&lt;PV_Meta!$B$7,1,0)</f>
        <v>1</v>
      </c>
      <c r="AA1816" s="41">
        <f>IF(tbl_PV_Milestones[[#This Row],[Complete]]="Yes",1,0)</f>
        <v>1</v>
      </c>
      <c r="AB1816" s="41">
        <f>IF(AND(tbl_PV_Milestones[[#This Row],[BL FY]]=2025,tbl_PV_Milestones[[#This Row],[Baseline Date]]&lt;PV_Meta!$B$7),1,0)</f>
        <v>1</v>
      </c>
      <c r="AC1816" s="41">
        <f>IF(AND(tbl_PV_Milestones[[#This Row],[Planned YTD]]=1,tbl_PV_Milestones[[#This Row],[Complete]]="Yes"),1,0)</f>
        <v>1</v>
      </c>
      <c r="AD1816" s="41">
        <f>IF(AND(tbl_PV_Milestones[[#This Row],[Actual/Schedule Finish]]&lt;PV_Meta!$B$7,tbl_PV_Milestones[[#This Row],[Complete]]="No",tbl_PV_Milestones[[#This Row],[Project Status]]&lt;&gt;"On Hold"),1,0)</f>
        <v>0</v>
      </c>
      <c r="AE1816" s="41">
        <f>IF(AND(tbl_PV_Milestones[[#This Row],[Actual/Schedule Finish]]&gt;tbl_PV_Milestones[[#This Row],[Baseline Date]],tbl_PV_Milestones[[#This Row],[Complete]]="No",tbl_PV_Milestones[[#This Row],[Project Status]]&lt;&gt;"On Hold",tbl_PV_Milestones[[#This Row],[Overdue]]=0,tbl_PV_Milestones[[#This Row],[To be Baselined]]&lt;&gt;1),1,0)</f>
        <v>0</v>
      </c>
      <c r="AF1816" s="41">
        <f>IF(AND(tbl_PV_Milestones[[#This Row],[BL FY]]=2025,tbl_PV_Milestones[[#This Row],[Finish FY]]&gt;2025),1,0)</f>
        <v>0</v>
      </c>
      <c r="AG1816" s="56" t="str">
        <f>_xlfn.XLOOKUP(tbl_PV_Milestones[[#This Row],[Work ID]],tbl_PV_Meta[Work ID '#],tbl_PV_Meta[Project Manager/Owner],,0)</f>
        <v>Project Manager 18</v>
      </c>
      <c r="AH1816" s="6"/>
    </row>
    <row r="1817" spans="4:34" x14ac:dyDescent="0.25">
      <c r="D1817" s="6" t="s">
        <v>806</v>
      </c>
      <c r="E1817" s="6" t="s">
        <v>503</v>
      </c>
      <c r="F1817" s="6" t="s">
        <v>1693</v>
      </c>
      <c r="G1817" s="6" t="s">
        <v>561</v>
      </c>
      <c r="H1817" s="6" t="s">
        <v>505</v>
      </c>
      <c r="I1817" s="6" t="s">
        <v>522</v>
      </c>
      <c r="J1817" s="6" t="s">
        <v>806</v>
      </c>
      <c r="K1817" s="6" t="s">
        <v>36</v>
      </c>
      <c r="L1817" s="6" t="s">
        <v>300</v>
      </c>
      <c r="M1817" s="43"/>
      <c r="N1817" s="44" t="s">
        <v>1979</v>
      </c>
      <c r="O1817" s="39">
        <v>44907.708333333299</v>
      </c>
      <c r="P1817" s="39">
        <v>44907.708333333299</v>
      </c>
      <c r="Q1817" s="6">
        <v>0</v>
      </c>
      <c r="R1817" s="6">
        <v>0</v>
      </c>
      <c r="S1817" s="45" t="e">
        <f>_xlfn.CONCAT(#REF!,TRIM(tbl_PV_Milestones[[#This Row],[Milestone Description]]))</f>
        <v>#REF!</v>
      </c>
      <c r="T1817" s="84" t="str">
        <f>IF(COUNTIF(tbl_PV_Milestones[UID],tbl_PV_Milestones[[#This Row],[UID]])&gt;1,"Duplicate","")</f>
        <v>Duplicate</v>
      </c>
      <c r="U1817" s="42" t="str">
        <f>_xlfn.XLOOKUP(tbl_PV_Milestones[[#This Row],[Work ID]],tbl_PV_Meta[Work ID '#],tbl_PV_Meta[Sub-Portfolio])</f>
        <v>Sub-Portfolio 4</v>
      </c>
      <c r="V1817" s="41">
        <f>IF(MONTH(tbl_PV_Milestones[[#This Row],[Baseline Date]])&lt;7,YEAR(tbl_PV_Milestones[[#This Row],[Baseline Date]]),YEAR(tbl_PV_Milestones[[#This Row],[Baseline Date]])+1)</f>
        <v>2023</v>
      </c>
      <c r="W1817" s="41">
        <f>IF(MONTH(tbl_PV_Milestones[[#This Row],[Actual/Schedule Finish]])&lt;7,YEAR(tbl_PV_Milestones[[#This Row],[Actual/Schedule Finish]]),YEAR(tbl_PV_Milestones[[#This Row],[Actual/Schedule Finish]])+1)</f>
        <v>2023</v>
      </c>
      <c r="X1817" s="41" t="str">
        <f>IF(OR(tbl_PV_Milestones[[#This Row],[Project Status]]="Completed",tbl_PV_Milestones[[#This Row],[Project Status]]="Assumed Completed"),"Yes","No")</f>
        <v>Yes</v>
      </c>
      <c r="Y1817" s="41">
        <f>IF(tbl_PV_Milestones[[#This Row],[Baseline Date]]="",1,0)</f>
        <v>0</v>
      </c>
      <c r="Z1817" s="41">
        <f>IF(tbl_PV_Milestones[[#This Row],[Baseline Date]]&lt;PV_Meta!$B$7,1,0)</f>
        <v>1</v>
      </c>
      <c r="AA1817" s="41">
        <f>IF(tbl_PV_Milestones[[#This Row],[Complete]]="Yes",1,0)</f>
        <v>1</v>
      </c>
      <c r="AB1817" s="41">
        <f>IF(AND(tbl_PV_Milestones[[#This Row],[BL FY]]=2025,tbl_PV_Milestones[[#This Row],[Baseline Date]]&lt;PV_Meta!$B$7),1,0)</f>
        <v>0</v>
      </c>
      <c r="AC1817" s="41">
        <f>IF(AND(tbl_PV_Milestones[[#This Row],[Planned YTD]]=1,tbl_PV_Milestones[[#This Row],[Complete]]="Yes"),1,0)</f>
        <v>0</v>
      </c>
      <c r="AD1817" s="41">
        <f>IF(AND(tbl_PV_Milestones[[#This Row],[Actual/Schedule Finish]]&lt;PV_Meta!$B$7,tbl_PV_Milestones[[#This Row],[Complete]]="No",tbl_PV_Milestones[[#This Row],[Project Status]]&lt;&gt;"On Hold"),1,0)</f>
        <v>0</v>
      </c>
      <c r="AE1817" s="41">
        <f>IF(AND(tbl_PV_Milestones[[#This Row],[Actual/Schedule Finish]]&gt;tbl_PV_Milestones[[#This Row],[Baseline Date]],tbl_PV_Milestones[[#This Row],[Complete]]="No",tbl_PV_Milestones[[#This Row],[Project Status]]&lt;&gt;"On Hold",tbl_PV_Milestones[[#This Row],[Overdue]]=0,tbl_PV_Milestones[[#This Row],[To be Baselined]]&lt;&gt;1),1,0)</f>
        <v>0</v>
      </c>
      <c r="AF1817" s="41">
        <f>IF(AND(tbl_PV_Milestones[[#This Row],[BL FY]]=2025,tbl_PV_Milestones[[#This Row],[Finish FY]]&gt;2025),1,0)</f>
        <v>0</v>
      </c>
      <c r="AG1817" s="56" t="str">
        <f>_xlfn.XLOOKUP(tbl_PV_Milestones[[#This Row],[Work ID]],tbl_PV_Meta[Work ID '#],tbl_PV_Meta[Project Manager/Owner],,0)</f>
        <v>Project Manager 15</v>
      </c>
      <c r="AH1817" s="6"/>
    </row>
    <row r="1818" spans="4:34" x14ac:dyDescent="0.25">
      <c r="D1818" s="6" t="s">
        <v>806</v>
      </c>
      <c r="E1818" s="6" t="s">
        <v>503</v>
      </c>
      <c r="F1818" s="6" t="s">
        <v>1693</v>
      </c>
      <c r="G1818" s="6" t="s">
        <v>562</v>
      </c>
      <c r="H1818" s="6" t="s">
        <v>505</v>
      </c>
      <c r="I1818" s="6" t="s">
        <v>522</v>
      </c>
      <c r="J1818" s="6" t="s">
        <v>806</v>
      </c>
      <c r="K1818" s="6" t="s">
        <v>36</v>
      </c>
      <c r="L1818" s="6" t="s">
        <v>300</v>
      </c>
      <c r="M1818" s="43"/>
      <c r="N1818" s="44" t="s">
        <v>1979</v>
      </c>
      <c r="O1818" s="39">
        <v>45504.708333333299</v>
      </c>
      <c r="P1818" s="39">
        <v>45504.708333333299</v>
      </c>
      <c r="Q1818" s="6">
        <v>0</v>
      </c>
      <c r="R1818" s="6">
        <v>0</v>
      </c>
      <c r="S1818" s="45" t="e">
        <f>_xlfn.CONCAT(#REF!,TRIM(tbl_PV_Milestones[[#This Row],[Milestone Description]]))</f>
        <v>#REF!</v>
      </c>
      <c r="T1818" s="84" t="str">
        <f>IF(COUNTIF(tbl_PV_Milestones[UID],tbl_PV_Milestones[[#This Row],[UID]])&gt;1,"Duplicate","")</f>
        <v>Duplicate</v>
      </c>
      <c r="U1818" s="42" t="str">
        <f>_xlfn.XLOOKUP(tbl_PV_Milestones[[#This Row],[Work ID]],tbl_PV_Meta[Work ID '#],tbl_PV_Meta[Sub-Portfolio])</f>
        <v>Sub-Portfolio 4</v>
      </c>
      <c r="V1818" s="41">
        <f>IF(MONTH(tbl_PV_Milestones[[#This Row],[Baseline Date]])&lt;7,YEAR(tbl_PV_Milestones[[#This Row],[Baseline Date]]),YEAR(tbl_PV_Milestones[[#This Row],[Baseline Date]])+1)</f>
        <v>2025</v>
      </c>
      <c r="W1818" s="41">
        <f>IF(MONTH(tbl_PV_Milestones[[#This Row],[Actual/Schedule Finish]])&lt;7,YEAR(tbl_PV_Milestones[[#This Row],[Actual/Schedule Finish]]),YEAR(tbl_PV_Milestones[[#This Row],[Actual/Schedule Finish]])+1)</f>
        <v>2025</v>
      </c>
      <c r="X1818" s="41" t="str">
        <f>IF(OR(tbl_PV_Milestones[[#This Row],[Project Status]]="Completed",tbl_PV_Milestones[[#This Row],[Project Status]]="Assumed Completed"),"Yes","No")</f>
        <v>Yes</v>
      </c>
      <c r="Y1818" s="41">
        <f>IF(tbl_PV_Milestones[[#This Row],[Baseline Date]]="",1,0)</f>
        <v>0</v>
      </c>
      <c r="Z1818" s="41">
        <f>IF(tbl_PV_Milestones[[#This Row],[Baseline Date]]&lt;PV_Meta!$B$7,1,0)</f>
        <v>1</v>
      </c>
      <c r="AA1818" s="41">
        <f>IF(tbl_PV_Milestones[[#This Row],[Complete]]="Yes",1,0)</f>
        <v>1</v>
      </c>
      <c r="AB1818" s="41">
        <f>IF(AND(tbl_PV_Milestones[[#This Row],[BL FY]]=2025,tbl_PV_Milestones[[#This Row],[Baseline Date]]&lt;PV_Meta!$B$7),1,0)</f>
        <v>1</v>
      </c>
      <c r="AC1818" s="41">
        <f>IF(AND(tbl_PV_Milestones[[#This Row],[Planned YTD]]=1,tbl_PV_Milestones[[#This Row],[Complete]]="Yes"),1,0)</f>
        <v>1</v>
      </c>
      <c r="AD1818" s="41">
        <f>IF(AND(tbl_PV_Milestones[[#This Row],[Actual/Schedule Finish]]&lt;PV_Meta!$B$7,tbl_PV_Milestones[[#This Row],[Complete]]="No",tbl_PV_Milestones[[#This Row],[Project Status]]&lt;&gt;"On Hold"),1,0)</f>
        <v>0</v>
      </c>
      <c r="AE1818" s="41">
        <f>IF(AND(tbl_PV_Milestones[[#This Row],[Actual/Schedule Finish]]&gt;tbl_PV_Milestones[[#This Row],[Baseline Date]],tbl_PV_Milestones[[#This Row],[Complete]]="No",tbl_PV_Milestones[[#This Row],[Project Status]]&lt;&gt;"On Hold",tbl_PV_Milestones[[#This Row],[Overdue]]=0,tbl_PV_Milestones[[#This Row],[To be Baselined]]&lt;&gt;1),1,0)</f>
        <v>0</v>
      </c>
      <c r="AF1818" s="41">
        <f>IF(AND(tbl_PV_Milestones[[#This Row],[BL FY]]=2025,tbl_PV_Milestones[[#This Row],[Finish FY]]&gt;2025),1,0)</f>
        <v>0</v>
      </c>
      <c r="AG1818" s="56" t="str">
        <f>_xlfn.XLOOKUP(tbl_PV_Milestones[[#This Row],[Work ID]],tbl_PV_Meta[Work ID '#],tbl_PV_Meta[Project Manager/Owner],,0)</f>
        <v>Project Manager 15</v>
      </c>
      <c r="AH1818" s="6"/>
    </row>
    <row r="1819" spans="4:34" x14ac:dyDescent="0.25">
      <c r="D1819" s="6" t="s">
        <v>806</v>
      </c>
      <c r="E1819" s="6" t="s">
        <v>503</v>
      </c>
      <c r="F1819" s="6" t="s">
        <v>1693</v>
      </c>
      <c r="G1819" s="6" t="s">
        <v>563</v>
      </c>
      <c r="H1819" s="6" t="s">
        <v>505</v>
      </c>
      <c r="I1819" s="6" t="s">
        <v>522</v>
      </c>
      <c r="J1819" s="6" t="s">
        <v>806</v>
      </c>
      <c r="K1819" s="6" t="s">
        <v>36</v>
      </c>
      <c r="L1819" s="6" t="s">
        <v>300</v>
      </c>
      <c r="M1819" s="43"/>
      <c r="N1819" s="44" t="s">
        <v>1979</v>
      </c>
      <c r="O1819" s="39">
        <v>45504.708333333299</v>
      </c>
      <c r="P1819" s="39">
        <v>45504.708333333299</v>
      </c>
      <c r="Q1819" s="6">
        <v>0</v>
      </c>
      <c r="R1819" s="6">
        <v>0</v>
      </c>
      <c r="S1819" s="45" t="e">
        <f>_xlfn.CONCAT(#REF!,TRIM(tbl_PV_Milestones[[#This Row],[Milestone Description]]))</f>
        <v>#REF!</v>
      </c>
      <c r="T1819" s="84" t="str">
        <f>IF(COUNTIF(tbl_PV_Milestones[UID],tbl_PV_Milestones[[#This Row],[UID]])&gt;1,"Duplicate","")</f>
        <v>Duplicate</v>
      </c>
      <c r="U1819" s="42" t="str">
        <f>_xlfn.XLOOKUP(tbl_PV_Milestones[[#This Row],[Work ID]],tbl_PV_Meta[Work ID '#],tbl_PV_Meta[Sub-Portfolio])</f>
        <v>Sub-Portfolio 4</v>
      </c>
      <c r="V1819" s="41">
        <f>IF(MONTH(tbl_PV_Milestones[[#This Row],[Baseline Date]])&lt;7,YEAR(tbl_PV_Milestones[[#This Row],[Baseline Date]]),YEAR(tbl_PV_Milestones[[#This Row],[Baseline Date]])+1)</f>
        <v>2025</v>
      </c>
      <c r="W1819" s="41">
        <f>IF(MONTH(tbl_PV_Milestones[[#This Row],[Actual/Schedule Finish]])&lt;7,YEAR(tbl_PV_Milestones[[#This Row],[Actual/Schedule Finish]]),YEAR(tbl_PV_Milestones[[#This Row],[Actual/Schedule Finish]])+1)</f>
        <v>2025</v>
      </c>
      <c r="X1819" s="41" t="str">
        <f>IF(OR(tbl_PV_Milestones[[#This Row],[Project Status]]="Completed",tbl_PV_Milestones[[#This Row],[Project Status]]="Assumed Completed"),"Yes","No")</f>
        <v>Yes</v>
      </c>
      <c r="Y1819" s="41">
        <f>IF(tbl_PV_Milestones[[#This Row],[Baseline Date]]="",1,0)</f>
        <v>0</v>
      </c>
      <c r="Z1819" s="41">
        <f>IF(tbl_PV_Milestones[[#This Row],[Baseline Date]]&lt;PV_Meta!$B$7,1,0)</f>
        <v>1</v>
      </c>
      <c r="AA1819" s="41">
        <f>IF(tbl_PV_Milestones[[#This Row],[Complete]]="Yes",1,0)</f>
        <v>1</v>
      </c>
      <c r="AB1819" s="41">
        <f>IF(AND(tbl_PV_Milestones[[#This Row],[BL FY]]=2025,tbl_PV_Milestones[[#This Row],[Baseline Date]]&lt;PV_Meta!$B$7),1,0)</f>
        <v>1</v>
      </c>
      <c r="AC1819" s="41">
        <f>IF(AND(tbl_PV_Milestones[[#This Row],[Planned YTD]]=1,tbl_PV_Milestones[[#This Row],[Complete]]="Yes"),1,0)</f>
        <v>1</v>
      </c>
      <c r="AD1819" s="41">
        <f>IF(AND(tbl_PV_Milestones[[#This Row],[Actual/Schedule Finish]]&lt;PV_Meta!$B$7,tbl_PV_Milestones[[#This Row],[Complete]]="No",tbl_PV_Milestones[[#This Row],[Project Status]]&lt;&gt;"On Hold"),1,0)</f>
        <v>0</v>
      </c>
      <c r="AE1819" s="41">
        <f>IF(AND(tbl_PV_Milestones[[#This Row],[Actual/Schedule Finish]]&gt;tbl_PV_Milestones[[#This Row],[Baseline Date]],tbl_PV_Milestones[[#This Row],[Complete]]="No",tbl_PV_Milestones[[#This Row],[Project Status]]&lt;&gt;"On Hold",tbl_PV_Milestones[[#This Row],[Overdue]]=0,tbl_PV_Milestones[[#This Row],[To be Baselined]]&lt;&gt;1),1,0)</f>
        <v>0</v>
      </c>
      <c r="AF1819" s="41">
        <f>IF(AND(tbl_PV_Milestones[[#This Row],[BL FY]]=2025,tbl_PV_Milestones[[#This Row],[Finish FY]]&gt;2025),1,0)</f>
        <v>0</v>
      </c>
      <c r="AG1819" s="56" t="str">
        <f>_xlfn.XLOOKUP(tbl_PV_Milestones[[#This Row],[Work ID]],tbl_PV_Meta[Work ID '#],tbl_PV_Meta[Project Manager/Owner],,0)</f>
        <v>Project Manager 15</v>
      </c>
      <c r="AH1819" s="6"/>
    </row>
    <row r="1820" spans="4:34" x14ac:dyDescent="0.25">
      <c r="D1820" s="6" t="s">
        <v>806</v>
      </c>
      <c r="E1820" s="6" t="s">
        <v>503</v>
      </c>
      <c r="F1820" s="6" t="s">
        <v>1693</v>
      </c>
      <c r="G1820" s="6" t="s">
        <v>564</v>
      </c>
      <c r="H1820" s="6" t="s">
        <v>505</v>
      </c>
      <c r="I1820" s="6" t="s">
        <v>522</v>
      </c>
      <c r="J1820" s="6" t="s">
        <v>806</v>
      </c>
      <c r="K1820" s="6" t="s">
        <v>36</v>
      </c>
      <c r="L1820" s="6" t="s">
        <v>300</v>
      </c>
      <c r="M1820" s="43"/>
      <c r="N1820" s="44" t="s">
        <v>1979</v>
      </c>
      <c r="O1820" s="39">
        <v>45006.708333333299</v>
      </c>
      <c r="P1820" s="39">
        <v>45006.708333333299</v>
      </c>
      <c r="Q1820" s="6">
        <v>0</v>
      </c>
      <c r="R1820" s="6">
        <v>0</v>
      </c>
      <c r="S1820" s="45" t="e">
        <f>_xlfn.CONCAT(#REF!,TRIM(tbl_PV_Milestones[[#This Row],[Milestone Description]]))</f>
        <v>#REF!</v>
      </c>
      <c r="T1820" s="84" t="str">
        <f>IF(COUNTIF(tbl_PV_Milestones[UID],tbl_PV_Milestones[[#This Row],[UID]])&gt;1,"Duplicate","")</f>
        <v>Duplicate</v>
      </c>
      <c r="U1820" s="42" t="str">
        <f>_xlfn.XLOOKUP(tbl_PV_Milestones[[#This Row],[Work ID]],tbl_PV_Meta[Work ID '#],tbl_PV_Meta[Sub-Portfolio])</f>
        <v>Sub-Portfolio 4</v>
      </c>
      <c r="V1820" s="41">
        <f>IF(MONTH(tbl_PV_Milestones[[#This Row],[Baseline Date]])&lt;7,YEAR(tbl_PV_Milestones[[#This Row],[Baseline Date]]),YEAR(tbl_PV_Milestones[[#This Row],[Baseline Date]])+1)</f>
        <v>2023</v>
      </c>
      <c r="W1820" s="41">
        <f>IF(MONTH(tbl_PV_Milestones[[#This Row],[Actual/Schedule Finish]])&lt;7,YEAR(tbl_PV_Milestones[[#This Row],[Actual/Schedule Finish]]),YEAR(tbl_PV_Milestones[[#This Row],[Actual/Schedule Finish]])+1)</f>
        <v>2023</v>
      </c>
      <c r="X1820" s="41" t="str">
        <f>IF(OR(tbl_PV_Milestones[[#This Row],[Project Status]]="Completed",tbl_PV_Milestones[[#This Row],[Project Status]]="Assumed Completed"),"Yes","No")</f>
        <v>Yes</v>
      </c>
      <c r="Y1820" s="41">
        <f>IF(tbl_PV_Milestones[[#This Row],[Baseline Date]]="",1,0)</f>
        <v>0</v>
      </c>
      <c r="Z1820" s="41">
        <f>IF(tbl_PV_Milestones[[#This Row],[Baseline Date]]&lt;PV_Meta!$B$7,1,0)</f>
        <v>1</v>
      </c>
      <c r="AA1820" s="41">
        <f>IF(tbl_PV_Milestones[[#This Row],[Complete]]="Yes",1,0)</f>
        <v>1</v>
      </c>
      <c r="AB1820" s="41">
        <f>IF(AND(tbl_PV_Milestones[[#This Row],[BL FY]]=2025,tbl_PV_Milestones[[#This Row],[Baseline Date]]&lt;PV_Meta!$B$7),1,0)</f>
        <v>0</v>
      </c>
      <c r="AC1820" s="41">
        <f>IF(AND(tbl_PV_Milestones[[#This Row],[Planned YTD]]=1,tbl_PV_Milestones[[#This Row],[Complete]]="Yes"),1,0)</f>
        <v>0</v>
      </c>
      <c r="AD1820" s="41">
        <f>IF(AND(tbl_PV_Milestones[[#This Row],[Actual/Schedule Finish]]&lt;PV_Meta!$B$7,tbl_PV_Milestones[[#This Row],[Complete]]="No",tbl_PV_Milestones[[#This Row],[Project Status]]&lt;&gt;"On Hold"),1,0)</f>
        <v>0</v>
      </c>
      <c r="AE1820" s="41">
        <f>IF(AND(tbl_PV_Milestones[[#This Row],[Actual/Schedule Finish]]&gt;tbl_PV_Milestones[[#This Row],[Baseline Date]],tbl_PV_Milestones[[#This Row],[Complete]]="No",tbl_PV_Milestones[[#This Row],[Project Status]]&lt;&gt;"On Hold",tbl_PV_Milestones[[#This Row],[Overdue]]=0,tbl_PV_Milestones[[#This Row],[To be Baselined]]&lt;&gt;1),1,0)</f>
        <v>0</v>
      </c>
      <c r="AF1820" s="41">
        <f>IF(AND(tbl_PV_Milestones[[#This Row],[BL FY]]=2025,tbl_PV_Milestones[[#This Row],[Finish FY]]&gt;2025),1,0)</f>
        <v>0</v>
      </c>
      <c r="AG1820" s="56" t="str">
        <f>_xlfn.XLOOKUP(tbl_PV_Milestones[[#This Row],[Work ID]],tbl_PV_Meta[Work ID '#],tbl_PV_Meta[Project Manager/Owner],,0)</f>
        <v>Project Manager 15</v>
      </c>
      <c r="AH1820" s="6"/>
    </row>
    <row r="1821" spans="4:34" x14ac:dyDescent="0.25">
      <c r="D1821" s="6" t="s">
        <v>806</v>
      </c>
      <c r="E1821" s="6" t="s">
        <v>503</v>
      </c>
      <c r="F1821" s="6" t="s">
        <v>1693</v>
      </c>
      <c r="G1821" s="6" t="s">
        <v>565</v>
      </c>
      <c r="H1821" s="6" t="s">
        <v>519</v>
      </c>
      <c r="I1821" s="6" t="s">
        <v>522</v>
      </c>
      <c r="J1821" s="6" t="s">
        <v>806</v>
      </c>
      <c r="K1821" s="6" t="s">
        <v>36</v>
      </c>
      <c r="L1821" s="6" t="s">
        <v>300</v>
      </c>
      <c r="M1821" s="43"/>
      <c r="N1821" s="44" t="s">
        <v>1979</v>
      </c>
      <c r="O1821" s="39">
        <v>45504.708333333299</v>
      </c>
      <c r="P1821" s="39">
        <v>45504.708333333299</v>
      </c>
      <c r="Q1821" s="6">
        <v>0</v>
      </c>
      <c r="R1821" s="6">
        <v>0</v>
      </c>
      <c r="S1821" s="45" t="e">
        <f>_xlfn.CONCAT(#REF!,TRIM(tbl_PV_Milestones[[#This Row],[Milestone Description]]))</f>
        <v>#REF!</v>
      </c>
      <c r="T1821" s="84" t="str">
        <f>IF(COUNTIF(tbl_PV_Milestones[UID],tbl_PV_Milestones[[#This Row],[UID]])&gt;1,"Duplicate","")</f>
        <v>Duplicate</v>
      </c>
      <c r="U1821" s="42" t="str">
        <f>_xlfn.XLOOKUP(tbl_PV_Milestones[[#This Row],[Work ID]],tbl_PV_Meta[Work ID '#],tbl_PV_Meta[Sub-Portfolio])</f>
        <v>Sub-Portfolio 4</v>
      </c>
      <c r="V1821" s="41">
        <f>IF(MONTH(tbl_PV_Milestones[[#This Row],[Baseline Date]])&lt;7,YEAR(tbl_PV_Milestones[[#This Row],[Baseline Date]]),YEAR(tbl_PV_Milestones[[#This Row],[Baseline Date]])+1)</f>
        <v>2025</v>
      </c>
      <c r="W1821" s="41">
        <f>IF(MONTH(tbl_PV_Milestones[[#This Row],[Actual/Schedule Finish]])&lt;7,YEAR(tbl_PV_Milestones[[#This Row],[Actual/Schedule Finish]]),YEAR(tbl_PV_Milestones[[#This Row],[Actual/Schedule Finish]])+1)</f>
        <v>2025</v>
      </c>
      <c r="X1821" s="41" t="str">
        <f>IF(OR(tbl_PV_Milestones[[#This Row],[Project Status]]="Completed",tbl_PV_Milestones[[#This Row],[Project Status]]="Assumed Completed"),"Yes","No")</f>
        <v>Yes</v>
      </c>
      <c r="Y1821" s="41">
        <f>IF(tbl_PV_Milestones[[#This Row],[Baseline Date]]="",1,0)</f>
        <v>0</v>
      </c>
      <c r="Z1821" s="41">
        <f>IF(tbl_PV_Milestones[[#This Row],[Baseline Date]]&lt;PV_Meta!$B$7,1,0)</f>
        <v>1</v>
      </c>
      <c r="AA1821" s="41">
        <f>IF(tbl_PV_Milestones[[#This Row],[Complete]]="Yes",1,0)</f>
        <v>1</v>
      </c>
      <c r="AB1821" s="41">
        <f>IF(AND(tbl_PV_Milestones[[#This Row],[BL FY]]=2025,tbl_PV_Milestones[[#This Row],[Baseline Date]]&lt;PV_Meta!$B$7),1,0)</f>
        <v>1</v>
      </c>
      <c r="AC1821" s="41">
        <f>IF(AND(tbl_PV_Milestones[[#This Row],[Planned YTD]]=1,tbl_PV_Milestones[[#This Row],[Complete]]="Yes"),1,0)</f>
        <v>1</v>
      </c>
      <c r="AD1821" s="41">
        <f>IF(AND(tbl_PV_Milestones[[#This Row],[Actual/Schedule Finish]]&lt;PV_Meta!$B$7,tbl_PV_Milestones[[#This Row],[Complete]]="No",tbl_PV_Milestones[[#This Row],[Project Status]]&lt;&gt;"On Hold"),1,0)</f>
        <v>0</v>
      </c>
      <c r="AE1821" s="41">
        <f>IF(AND(tbl_PV_Milestones[[#This Row],[Actual/Schedule Finish]]&gt;tbl_PV_Milestones[[#This Row],[Baseline Date]],tbl_PV_Milestones[[#This Row],[Complete]]="No",tbl_PV_Milestones[[#This Row],[Project Status]]&lt;&gt;"On Hold",tbl_PV_Milestones[[#This Row],[Overdue]]=0,tbl_PV_Milestones[[#This Row],[To be Baselined]]&lt;&gt;1),1,0)</f>
        <v>0</v>
      </c>
      <c r="AF1821" s="41">
        <f>IF(AND(tbl_PV_Milestones[[#This Row],[BL FY]]=2025,tbl_PV_Milestones[[#This Row],[Finish FY]]&gt;2025),1,0)</f>
        <v>0</v>
      </c>
      <c r="AG1821" s="56" t="str">
        <f>_xlfn.XLOOKUP(tbl_PV_Milestones[[#This Row],[Work ID]],tbl_PV_Meta[Work ID '#],tbl_PV_Meta[Project Manager/Owner],,0)</f>
        <v>Project Manager 15</v>
      </c>
      <c r="AH1821" s="6"/>
    </row>
    <row r="1822" spans="4:34" x14ac:dyDescent="0.25">
      <c r="D1822" s="6" t="s">
        <v>806</v>
      </c>
      <c r="E1822" s="6" t="s">
        <v>503</v>
      </c>
      <c r="F1822" s="6" t="s">
        <v>1693</v>
      </c>
      <c r="G1822" s="6" t="s">
        <v>627</v>
      </c>
      <c r="H1822" s="6" t="s">
        <v>505</v>
      </c>
      <c r="I1822" s="6" t="s">
        <v>522</v>
      </c>
      <c r="J1822" s="6" t="s">
        <v>806</v>
      </c>
      <c r="K1822" s="6" t="s">
        <v>36</v>
      </c>
      <c r="L1822" s="6" t="s">
        <v>300</v>
      </c>
      <c r="M1822" s="43"/>
      <c r="N1822" s="44" t="s">
        <v>1979</v>
      </c>
      <c r="O1822" s="39">
        <v>45590.708333333299</v>
      </c>
      <c r="P1822" s="39">
        <v>45590.708333333299</v>
      </c>
      <c r="Q1822" s="6">
        <v>0</v>
      </c>
      <c r="R1822" s="6">
        <v>0</v>
      </c>
      <c r="S1822" s="45" t="e">
        <f>_xlfn.CONCAT(#REF!,TRIM(tbl_PV_Milestones[[#This Row],[Milestone Description]]))</f>
        <v>#REF!</v>
      </c>
      <c r="T1822" s="84" t="str">
        <f>IF(COUNTIF(tbl_PV_Milestones[UID],tbl_PV_Milestones[[#This Row],[UID]])&gt;1,"Duplicate","")</f>
        <v>Duplicate</v>
      </c>
      <c r="U1822" s="42" t="str">
        <f>_xlfn.XLOOKUP(tbl_PV_Milestones[[#This Row],[Work ID]],tbl_PV_Meta[Work ID '#],tbl_PV_Meta[Sub-Portfolio])</f>
        <v>Sub-Portfolio 4</v>
      </c>
      <c r="V1822" s="41">
        <f>IF(MONTH(tbl_PV_Milestones[[#This Row],[Baseline Date]])&lt;7,YEAR(tbl_PV_Milestones[[#This Row],[Baseline Date]]),YEAR(tbl_PV_Milestones[[#This Row],[Baseline Date]])+1)</f>
        <v>2025</v>
      </c>
      <c r="W1822" s="41">
        <f>IF(MONTH(tbl_PV_Milestones[[#This Row],[Actual/Schedule Finish]])&lt;7,YEAR(tbl_PV_Milestones[[#This Row],[Actual/Schedule Finish]]),YEAR(tbl_PV_Milestones[[#This Row],[Actual/Schedule Finish]])+1)</f>
        <v>2025</v>
      </c>
      <c r="X1822" s="41" t="str">
        <f>IF(OR(tbl_PV_Milestones[[#This Row],[Project Status]]="Completed",tbl_PV_Milestones[[#This Row],[Project Status]]="Assumed Completed"),"Yes","No")</f>
        <v>Yes</v>
      </c>
      <c r="Y1822" s="41">
        <f>IF(tbl_PV_Milestones[[#This Row],[Baseline Date]]="",1,0)</f>
        <v>0</v>
      </c>
      <c r="Z1822" s="41">
        <f>IF(tbl_PV_Milestones[[#This Row],[Baseline Date]]&lt;PV_Meta!$B$7,1,0)</f>
        <v>1</v>
      </c>
      <c r="AA1822" s="41">
        <f>IF(tbl_PV_Milestones[[#This Row],[Complete]]="Yes",1,0)</f>
        <v>1</v>
      </c>
      <c r="AB1822" s="41">
        <f>IF(AND(tbl_PV_Milestones[[#This Row],[BL FY]]=2025,tbl_PV_Milestones[[#This Row],[Baseline Date]]&lt;PV_Meta!$B$7),1,0)</f>
        <v>1</v>
      </c>
      <c r="AC1822" s="41">
        <f>IF(AND(tbl_PV_Milestones[[#This Row],[Planned YTD]]=1,tbl_PV_Milestones[[#This Row],[Complete]]="Yes"),1,0)</f>
        <v>1</v>
      </c>
      <c r="AD1822" s="41">
        <f>IF(AND(tbl_PV_Milestones[[#This Row],[Actual/Schedule Finish]]&lt;PV_Meta!$B$7,tbl_PV_Milestones[[#This Row],[Complete]]="No",tbl_PV_Milestones[[#This Row],[Project Status]]&lt;&gt;"On Hold"),1,0)</f>
        <v>0</v>
      </c>
      <c r="AE1822" s="41">
        <f>IF(AND(tbl_PV_Milestones[[#This Row],[Actual/Schedule Finish]]&gt;tbl_PV_Milestones[[#This Row],[Baseline Date]],tbl_PV_Milestones[[#This Row],[Complete]]="No",tbl_PV_Milestones[[#This Row],[Project Status]]&lt;&gt;"On Hold",tbl_PV_Milestones[[#This Row],[Overdue]]=0,tbl_PV_Milestones[[#This Row],[To be Baselined]]&lt;&gt;1),1,0)</f>
        <v>0</v>
      </c>
      <c r="AF1822" s="41">
        <f>IF(AND(tbl_PV_Milestones[[#This Row],[BL FY]]=2025,tbl_PV_Milestones[[#This Row],[Finish FY]]&gt;2025),1,0)</f>
        <v>0</v>
      </c>
      <c r="AG1822" s="56" t="str">
        <f>_xlfn.XLOOKUP(tbl_PV_Milestones[[#This Row],[Work ID]],tbl_PV_Meta[Work ID '#],tbl_PV_Meta[Project Manager/Owner],,0)</f>
        <v>Project Manager 15</v>
      </c>
      <c r="AH1822" s="6"/>
    </row>
    <row r="1823" spans="4:34" x14ac:dyDescent="0.25">
      <c r="D1823" s="6" t="s">
        <v>806</v>
      </c>
      <c r="E1823" s="6" t="s">
        <v>503</v>
      </c>
      <c r="F1823" s="6" t="s">
        <v>1693</v>
      </c>
      <c r="G1823" s="6" t="s">
        <v>572</v>
      </c>
      <c r="H1823" s="6" t="s">
        <v>505</v>
      </c>
      <c r="I1823" s="6" t="s">
        <v>522</v>
      </c>
      <c r="J1823" s="6" t="s">
        <v>806</v>
      </c>
      <c r="K1823" s="6" t="s">
        <v>36</v>
      </c>
      <c r="L1823" s="6" t="s">
        <v>300</v>
      </c>
      <c r="M1823" s="43"/>
      <c r="N1823" s="44" t="s">
        <v>1979</v>
      </c>
      <c r="O1823" s="39">
        <v>44998.708333333299</v>
      </c>
      <c r="P1823" s="39">
        <v>44998.708333333299</v>
      </c>
      <c r="Q1823" s="6">
        <v>0</v>
      </c>
      <c r="R1823" s="6">
        <v>0</v>
      </c>
      <c r="S1823" s="45" t="e">
        <f>_xlfn.CONCAT(#REF!,TRIM(tbl_PV_Milestones[[#This Row],[Milestone Description]]))</f>
        <v>#REF!</v>
      </c>
      <c r="T1823" s="84" t="str">
        <f>IF(COUNTIF(tbl_PV_Milestones[UID],tbl_PV_Milestones[[#This Row],[UID]])&gt;1,"Duplicate","")</f>
        <v>Duplicate</v>
      </c>
      <c r="U1823" s="42" t="str">
        <f>_xlfn.XLOOKUP(tbl_PV_Milestones[[#This Row],[Work ID]],tbl_PV_Meta[Work ID '#],tbl_PV_Meta[Sub-Portfolio])</f>
        <v>Sub-Portfolio 4</v>
      </c>
      <c r="V1823" s="41">
        <f>IF(MONTH(tbl_PV_Milestones[[#This Row],[Baseline Date]])&lt;7,YEAR(tbl_PV_Milestones[[#This Row],[Baseline Date]]),YEAR(tbl_PV_Milestones[[#This Row],[Baseline Date]])+1)</f>
        <v>2023</v>
      </c>
      <c r="W1823" s="41">
        <f>IF(MONTH(tbl_PV_Milestones[[#This Row],[Actual/Schedule Finish]])&lt;7,YEAR(tbl_PV_Milestones[[#This Row],[Actual/Schedule Finish]]),YEAR(tbl_PV_Milestones[[#This Row],[Actual/Schedule Finish]])+1)</f>
        <v>2023</v>
      </c>
      <c r="X1823" s="41" t="str">
        <f>IF(OR(tbl_PV_Milestones[[#This Row],[Project Status]]="Completed",tbl_PV_Milestones[[#This Row],[Project Status]]="Assumed Completed"),"Yes","No")</f>
        <v>Yes</v>
      </c>
      <c r="Y1823" s="41">
        <f>IF(tbl_PV_Milestones[[#This Row],[Baseline Date]]="",1,0)</f>
        <v>0</v>
      </c>
      <c r="Z1823" s="41">
        <f>IF(tbl_PV_Milestones[[#This Row],[Baseline Date]]&lt;PV_Meta!$B$7,1,0)</f>
        <v>1</v>
      </c>
      <c r="AA1823" s="41">
        <f>IF(tbl_PV_Milestones[[#This Row],[Complete]]="Yes",1,0)</f>
        <v>1</v>
      </c>
      <c r="AB1823" s="41">
        <f>IF(AND(tbl_PV_Milestones[[#This Row],[BL FY]]=2025,tbl_PV_Milestones[[#This Row],[Baseline Date]]&lt;PV_Meta!$B$7),1,0)</f>
        <v>0</v>
      </c>
      <c r="AC1823" s="41">
        <f>IF(AND(tbl_PV_Milestones[[#This Row],[Planned YTD]]=1,tbl_PV_Milestones[[#This Row],[Complete]]="Yes"),1,0)</f>
        <v>0</v>
      </c>
      <c r="AD1823" s="41">
        <f>IF(AND(tbl_PV_Milestones[[#This Row],[Actual/Schedule Finish]]&lt;PV_Meta!$B$7,tbl_PV_Milestones[[#This Row],[Complete]]="No",tbl_PV_Milestones[[#This Row],[Project Status]]&lt;&gt;"On Hold"),1,0)</f>
        <v>0</v>
      </c>
      <c r="AE1823" s="41">
        <f>IF(AND(tbl_PV_Milestones[[#This Row],[Actual/Schedule Finish]]&gt;tbl_PV_Milestones[[#This Row],[Baseline Date]],tbl_PV_Milestones[[#This Row],[Complete]]="No",tbl_PV_Milestones[[#This Row],[Project Status]]&lt;&gt;"On Hold",tbl_PV_Milestones[[#This Row],[Overdue]]=0,tbl_PV_Milestones[[#This Row],[To be Baselined]]&lt;&gt;1),1,0)</f>
        <v>0</v>
      </c>
      <c r="AF1823" s="41">
        <f>IF(AND(tbl_PV_Milestones[[#This Row],[BL FY]]=2025,tbl_PV_Milestones[[#This Row],[Finish FY]]&gt;2025),1,0)</f>
        <v>0</v>
      </c>
      <c r="AG1823" s="56" t="str">
        <f>_xlfn.XLOOKUP(tbl_PV_Milestones[[#This Row],[Work ID]],tbl_PV_Meta[Work ID '#],tbl_PV_Meta[Project Manager/Owner],,0)</f>
        <v>Project Manager 15</v>
      </c>
      <c r="AH1823" s="6"/>
    </row>
    <row r="1824" spans="4:34" x14ac:dyDescent="0.25">
      <c r="D1824" s="6" t="s">
        <v>806</v>
      </c>
      <c r="E1824" s="6" t="s">
        <v>503</v>
      </c>
      <c r="F1824" s="6" t="s">
        <v>1693</v>
      </c>
      <c r="G1824" s="6" t="s">
        <v>743</v>
      </c>
      <c r="H1824" s="6" t="s">
        <v>505</v>
      </c>
      <c r="I1824" s="6" t="s">
        <v>522</v>
      </c>
      <c r="J1824" s="6" t="s">
        <v>806</v>
      </c>
      <c r="K1824" s="6" t="s">
        <v>36</v>
      </c>
      <c r="L1824" s="6" t="s">
        <v>300</v>
      </c>
      <c r="M1824" s="43"/>
      <c r="N1824" s="44" t="s">
        <v>1979</v>
      </c>
      <c r="O1824" s="39">
        <v>44949.708333333299</v>
      </c>
      <c r="P1824" s="39">
        <v>44949.708333333299</v>
      </c>
      <c r="Q1824" s="6">
        <v>0</v>
      </c>
      <c r="R1824" s="6">
        <v>0</v>
      </c>
      <c r="S1824" s="45" t="e">
        <f>_xlfn.CONCAT(#REF!,TRIM(tbl_PV_Milestones[[#This Row],[Milestone Description]]))</f>
        <v>#REF!</v>
      </c>
      <c r="T1824" s="84" t="str">
        <f>IF(COUNTIF(tbl_PV_Milestones[UID],tbl_PV_Milestones[[#This Row],[UID]])&gt;1,"Duplicate","")</f>
        <v>Duplicate</v>
      </c>
      <c r="U1824" s="42" t="str">
        <f>_xlfn.XLOOKUP(tbl_PV_Milestones[[#This Row],[Work ID]],tbl_PV_Meta[Work ID '#],tbl_PV_Meta[Sub-Portfolio])</f>
        <v>Sub-Portfolio 4</v>
      </c>
      <c r="V1824" s="41">
        <f>IF(MONTH(tbl_PV_Milestones[[#This Row],[Baseline Date]])&lt;7,YEAR(tbl_PV_Milestones[[#This Row],[Baseline Date]]),YEAR(tbl_PV_Milestones[[#This Row],[Baseline Date]])+1)</f>
        <v>2023</v>
      </c>
      <c r="W1824" s="41">
        <f>IF(MONTH(tbl_PV_Milestones[[#This Row],[Actual/Schedule Finish]])&lt;7,YEAR(tbl_PV_Milestones[[#This Row],[Actual/Schedule Finish]]),YEAR(tbl_PV_Milestones[[#This Row],[Actual/Schedule Finish]])+1)</f>
        <v>2023</v>
      </c>
      <c r="X1824" s="41" t="str">
        <f>IF(OR(tbl_PV_Milestones[[#This Row],[Project Status]]="Completed",tbl_PV_Milestones[[#This Row],[Project Status]]="Assumed Completed"),"Yes","No")</f>
        <v>Yes</v>
      </c>
      <c r="Y1824" s="41">
        <f>IF(tbl_PV_Milestones[[#This Row],[Baseline Date]]="",1,0)</f>
        <v>0</v>
      </c>
      <c r="Z1824" s="41">
        <f>IF(tbl_PV_Milestones[[#This Row],[Baseline Date]]&lt;PV_Meta!$B$7,1,0)</f>
        <v>1</v>
      </c>
      <c r="AA1824" s="41">
        <f>IF(tbl_PV_Milestones[[#This Row],[Complete]]="Yes",1,0)</f>
        <v>1</v>
      </c>
      <c r="AB1824" s="41">
        <f>IF(AND(tbl_PV_Milestones[[#This Row],[BL FY]]=2025,tbl_PV_Milestones[[#This Row],[Baseline Date]]&lt;PV_Meta!$B$7),1,0)</f>
        <v>0</v>
      </c>
      <c r="AC1824" s="41">
        <f>IF(AND(tbl_PV_Milestones[[#This Row],[Planned YTD]]=1,tbl_PV_Milestones[[#This Row],[Complete]]="Yes"),1,0)</f>
        <v>0</v>
      </c>
      <c r="AD1824" s="41">
        <f>IF(AND(tbl_PV_Milestones[[#This Row],[Actual/Schedule Finish]]&lt;PV_Meta!$B$7,tbl_PV_Milestones[[#This Row],[Complete]]="No",tbl_PV_Milestones[[#This Row],[Project Status]]&lt;&gt;"On Hold"),1,0)</f>
        <v>0</v>
      </c>
      <c r="AE1824" s="41">
        <f>IF(AND(tbl_PV_Milestones[[#This Row],[Actual/Schedule Finish]]&gt;tbl_PV_Milestones[[#This Row],[Baseline Date]],tbl_PV_Milestones[[#This Row],[Complete]]="No",tbl_PV_Milestones[[#This Row],[Project Status]]&lt;&gt;"On Hold",tbl_PV_Milestones[[#This Row],[Overdue]]=0,tbl_PV_Milestones[[#This Row],[To be Baselined]]&lt;&gt;1),1,0)</f>
        <v>0</v>
      </c>
      <c r="AF1824" s="41">
        <f>IF(AND(tbl_PV_Milestones[[#This Row],[BL FY]]=2025,tbl_PV_Milestones[[#This Row],[Finish FY]]&gt;2025),1,0)</f>
        <v>0</v>
      </c>
      <c r="AG1824" s="56" t="str">
        <f>_xlfn.XLOOKUP(tbl_PV_Milestones[[#This Row],[Work ID]],tbl_PV_Meta[Work ID '#],tbl_PV_Meta[Project Manager/Owner],,0)</f>
        <v>Project Manager 15</v>
      </c>
      <c r="AH1824" s="6"/>
    </row>
    <row r="1825" spans="4:34" x14ac:dyDescent="0.25">
      <c r="D1825" s="6" t="s">
        <v>806</v>
      </c>
      <c r="E1825" s="6" t="s">
        <v>503</v>
      </c>
      <c r="F1825" s="6" t="s">
        <v>1693</v>
      </c>
      <c r="G1825" s="6" t="s">
        <v>568</v>
      </c>
      <c r="H1825" s="6" t="s">
        <v>505</v>
      </c>
      <c r="I1825" s="6" t="s">
        <v>522</v>
      </c>
      <c r="J1825" s="6" t="s">
        <v>806</v>
      </c>
      <c r="K1825" s="6" t="s">
        <v>36</v>
      </c>
      <c r="L1825" s="6" t="s">
        <v>300</v>
      </c>
      <c r="M1825" s="43"/>
      <c r="N1825" s="44" t="s">
        <v>1979</v>
      </c>
      <c r="O1825" s="39">
        <v>45566.708333333299</v>
      </c>
      <c r="P1825" s="39">
        <v>45566.708333333299</v>
      </c>
      <c r="Q1825" s="6">
        <v>0</v>
      </c>
      <c r="R1825" s="6">
        <v>0</v>
      </c>
      <c r="S1825" s="45" t="e">
        <f>_xlfn.CONCAT(#REF!,TRIM(tbl_PV_Milestones[[#This Row],[Milestone Description]]))</f>
        <v>#REF!</v>
      </c>
      <c r="T1825" s="84" t="str">
        <f>IF(COUNTIF(tbl_PV_Milestones[UID],tbl_PV_Milestones[[#This Row],[UID]])&gt;1,"Duplicate","")</f>
        <v>Duplicate</v>
      </c>
      <c r="U1825" s="42" t="str">
        <f>_xlfn.XLOOKUP(tbl_PV_Milestones[[#This Row],[Work ID]],tbl_PV_Meta[Work ID '#],tbl_PV_Meta[Sub-Portfolio])</f>
        <v>Sub-Portfolio 4</v>
      </c>
      <c r="V1825" s="41">
        <f>IF(MONTH(tbl_PV_Milestones[[#This Row],[Baseline Date]])&lt;7,YEAR(tbl_PV_Milestones[[#This Row],[Baseline Date]]),YEAR(tbl_PV_Milestones[[#This Row],[Baseline Date]])+1)</f>
        <v>2025</v>
      </c>
      <c r="W1825" s="41">
        <f>IF(MONTH(tbl_PV_Milestones[[#This Row],[Actual/Schedule Finish]])&lt;7,YEAR(tbl_PV_Milestones[[#This Row],[Actual/Schedule Finish]]),YEAR(tbl_PV_Milestones[[#This Row],[Actual/Schedule Finish]])+1)</f>
        <v>2025</v>
      </c>
      <c r="X1825" s="41" t="str">
        <f>IF(OR(tbl_PV_Milestones[[#This Row],[Project Status]]="Completed",tbl_PV_Milestones[[#This Row],[Project Status]]="Assumed Completed"),"Yes","No")</f>
        <v>Yes</v>
      </c>
      <c r="Y1825" s="41">
        <f>IF(tbl_PV_Milestones[[#This Row],[Baseline Date]]="",1,0)</f>
        <v>0</v>
      </c>
      <c r="Z1825" s="41">
        <f>IF(tbl_PV_Milestones[[#This Row],[Baseline Date]]&lt;PV_Meta!$B$7,1,0)</f>
        <v>1</v>
      </c>
      <c r="AA1825" s="41">
        <f>IF(tbl_PV_Milestones[[#This Row],[Complete]]="Yes",1,0)</f>
        <v>1</v>
      </c>
      <c r="AB1825" s="41">
        <f>IF(AND(tbl_PV_Milestones[[#This Row],[BL FY]]=2025,tbl_PV_Milestones[[#This Row],[Baseline Date]]&lt;PV_Meta!$B$7),1,0)</f>
        <v>1</v>
      </c>
      <c r="AC1825" s="41">
        <f>IF(AND(tbl_PV_Milestones[[#This Row],[Planned YTD]]=1,tbl_PV_Milestones[[#This Row],[Complete]]="Yes"),1,0)</f>
        <v>1</v>
      </c>
      <c r="AD1825" s="41">
        <f>IF(AND(tbl_PV_Milestones[[#This Row],[Actual/Schedule Finish]]&lt;PV_Meta!$B$7,tbl_PV_Milestones[[#This Row],[Complete]]="No",tbl_PV_Milestones[[#This Row],[Project Status]]&lt;&gt;"On Hold"),1,0)</f>
        <v>0</v>
      </c>
      <c r="AE1825" s="41">
        <f>IF(AND(tbl_PV_Milestones[[#This Row],[Actual/Schedule Finish]]&gt;tbl_PV_Milestones[[#This Row],[Baseline Date]],tbl_PV_Milestones[[#This Row],[Complete]]="No",tbl_PV_Milestones[[#This Row],[Project Status]]&lt;&gt;"On Hold",tbl_PV_Milestones[[#This Row],[Overdue]]=0,tbl_PV_Milestones[[#This Row],[To be Baselined]]&lt;&gt;1),1,0)</f>
        <v>0</v>
      </c>
      <c r="AF1825" s="41">
        <f>IF(AND(tbl_PV_Milestones[[#This Row],[BL FY]]=2025,tbl_PV_Milestones[[#This Row],[Finish FY]]&gt;2025),1,0)</f>
        <v>0</v>
      </c>
      <c r="AG1825" s="56" t="str">
        <f>_xlfn.XLOOKUP(tbl_PV_Milestones[[#This Row],[Work ID]],tbl_PV_Meta[Work ID '#],tbl_PV_Meta[Project Manager/Owner],,0)</f>
        <v>Project Manager 15</v>
      </c>
      <c r="AH1825" s="6"/>
    </row>
    <row r="1826" spans="4:34" x14ac:dyDescent="0.25">
      <c r="D1826" s="6" t="s">
        <v>806</v>
      </c>
      <c r="E1826" s="6" t="s">
        <v>503</v>
      </c>
      <c r="F1826" s="6" t="s">
        <v>1693</v>
      </c>
      <c r="G1826" s="6" t="s">
        <v>570</v>
      </c>
      <c r="H1826" s="6" t="s">
        <v>505</v>
      </c>
      <c r="I1826" s="6" t="s">
        <v>522</v>
      </c>
      <c r="J1826" s="6" t="s">
        <v>806</v>
      </c>
      <c r="K1826" s="6" t="s">
        <v>36</v>
      </c>
      <c r="L1826" s="6" t="s">
        <v>300</v>
      </c>
      <c r="M1826" s="43"/>
      <c r="N1826" s="44" t="s">
        <v>1979</v>
      </c>
      <c r="O1826" s="39">
        <v>45566.708333333299</v>
      </c>
      <c r="P1826" s="39">
        <v>45566.708333333299</v>
      </c>
      <c r="Q1826" s="6">
        <v>0</v>
      </c>
      <c r="R1826" s="6">
        <v>0</v>
      </c>
      <c r="S1826" s="45" t="e">
        <f>_xlfn.CONCAT(#REF!,TRIM(tbl_PV_Milestones[[#This Row],[Milestone Description]]))</f>
        <v>#REF!</v>
      </c>
      <c r="T1826" s="84" t="str">
        <f>IF(COUNTIF(tbl_PV_Milestones[UID],tbl_PV_Milestones[[#This Row],[UID]])&gt;1,"Duplicate","")</f>
        <v>Duplicate</v>
      </c>
      <c r="U1826" s="42" t="str">
        <f>_xlfn.XLOOKUP(tbl_PV_Milestones[[#This Row],[Work ID]],tbl_PV_Meta[Work ID '#],tbl_PV_Meta[Sub-Portfolio])</f>
        <v>Sub-Portfolio 4</v>
      </c>
      <c r="V1826" s="41">
        <f>IF(MONTH(tbl_PV_Milestones[[#This Row],[Baseline Date]])&lt;7,YEAR(tbl_PV_Milestones[[#This Row],[Baseline Date]]),YEAR(tbl_PV_Milestones[[#This Row],[Baseline Date]])+1)</f>
        <v>2025</v>
      </c>
      <c r="W1826" s="41">
        <f>IF(MONTH(tbl_PV_Milestones[[#This Row],[Actual/Schedule Finish]])&lt;7,YEAR(tbl_PV_Milestones[[#This Row],[Actual/Schedule Finish]]),YEAR(tbl_PV_Milestones[[#This Row],[Actual/Schedule Finish]])+1)</f>
        <v>2025</v>
      </c>
      <c r="X1826" s="41" t="str">
        <f>IF(OR(tbl_PV_Milestones[[#This Row],[Project Status]]="Completed",tbl_PV_Milestones[[#This Row],[Project Status]]="Assumed Completed"),"Yes","No")</f>
        <v>Yes</v>
      </c>
      <c r="Y1826" s="41">
        <f>IF(tbl_PV_Milestones[[#This Row],[Baseline Date]]="",1,0)</f>
        <v>0</v>
      </c>
      <c r="Z1826" s="41">
        <f>IF(tbl_PV_Milestones[[#This Row],[Baseline Date]]&lt;PV_Meta!$B$7,1,0)</f>
        <v>1</v>
      </c>
      <c r="AA1826" s="41">
        <f>IF(tbl_PV_Milestones[[#This Row],[Complete]]="Yes",1,0)</f>
        <v>1</v>
      </c>
      <c r="AB1826" s="41">
        <f>IF(AND(tbl_PV_Milestones[[#This Row],[BL FY]]=2025,tbl_PV_Milestones[[#This Row],[Baseline Date]]&lt;PV_Meta!$B$7),1,0)</f>
        <v>1</v>
      </c>
      <c r="AC1826" s="41">
        <f>IF(AND(tbl_PV_Milestones[[#This Row],[Planned YTD]]=1,tbl_PV_Milestones[[#This Row],[Complete]]="Yes"),1,0)</f>
        <v>1</v>
      </c>
      <c r="AD1826" s="41">
        <f>IF(AND(tbl_PV_Milestones[[#This Row],[Actual/Schedule Finish]]&lt;PV_Meta!$B$7,tbl_PV_Milestones[[#This Row],[Complete]]="No",tbl_PV_Milestones[[#This Row],[Project Status]]&lt;&gt;"On Hold"),1,0)</f>
        <v>0</v>
      </c>
      <c r="AE1826" s="41">
        <f>IF(AND(tbl_PV_Milestones[[#This Row],[Actual/Schedule Finish]]&gt;tbl_PV_Milestones[[#This Row],[Baseline Date]],tbl_PV_Milestones[[#This Row],[Complete]]="No",tbl_PV_Milestones[[#This Row],[Project Status]]&lt;&gt;"On Hold",tbl_PV_Milestones[[#This Row],[Overdue]]=0,tbl_PV_Milestones[[#This Row],[To be Baselined]]&lt;&gt;1),1,0)</f>
        <v>0</v>
      </c>
      <c r="AF1826" s="41">
        <f>IF(AND(tbl_PV_Milestones[[#This Row],[BL FY]]=2025,tbl_PV_Milestones[[#This Row],[Finish FY]]&gt;2025),1,0)</f>
        <v>0</v>
      </c>
      <c r="AG1826" s="56" t="str">
        <f>_xlfn.XLOOKUP(tbl_PV_Milestones[[#This Row],[Work ID]],tbl_PV_Meta[Work ID '#],tbl_PV_Meta[Project Manager/Owner],,0)</f>
        <v>Project Manager 15</v>
      </c>
      <c r="AH1826" s="6"/>
    </row>
    <row r="1827" spans="4:34" x14ac:dyDescent="0.25">
      <c r="D1827" s="6" t="s">
        <v>806</v>
      </c>
      <c r="E1827" s="6" t="s">
        <v>503</v>
      </c>
      <c r="F1827" s="6" t="s">
        <v>1693</v>
      </c>
      <c r="G1827" s="6" t="s">
        <v>543</v>
      </c>
      <c r="H1827" s="6" t="s">
        <v>519</v>
      </c>
      <c r="I1827" s="6" t="s">
        <v>522</v>
      </c>
      <c r="J1827" s="6" t="s">
        <v>806</v>
      </c>
      <c r="K1827" s="6" t="s">
        <v>36</v>
      </c>
      <c r="L1827" s="6" t="s">
        <v>300</v>
      </c>
      <c r="M1827" s="43"/>
      <c r="N1827" s="44" t="s">
        <v>1979</v>
      </c>
      <c r="O1827" s="39">
        <v>45590.708333333299</v>
      </c>
      <c r="P1827" s="39">
        <v>45590.708333333299</v>
      </c>
      <c r="Q1827" s="6">
        <v>0</v>
      </c>
      <c r="R1827" s="6">
        <v>0</v>
      </c>
      <c r="S1827" s="45" t="e">
        <f>_xlfn.CONCAT(#REF!,TRIM(tbl_PV_Milestones[[#This Row],[Milestone Description]]))</f>
        <v>#REF!</v>
      </c>
      <c r="T1827" s="84" t="str">
        <f>IF(COUNTIF(tbl_PV_Milestones[UID],tbl_PV_Milestones[[#This Row],[UID]])&gt;1,"Duplicate","")</f>
        <v>Duplicate</v>
      </c>
      <c r="U1827" s="42" t="str">
        <f>_xlfn.XLOOKUP(tbl_PV_Milestones[[#This Row],[Work ID]],tbl_PV_Meta[Work ID '#],tbl_PV_Meta[Sub-Portfolio])</f>
        <v>Sub-Portfolio 4</v>
      </c>
      <c r="V1827" s="41">
        <f>IF(MONTH(tbl_PV_Milestones[[#This Row],[Baseline Date]])&lt;7,YEAR(tbl_PV_Milestones[[#This Row],[Baseline Date]]),YEAR(tbl_PV_Milestones[[#This Row],[Baseline Date]])+1)</f>
        <v>2025</v>
      </c>
      <c r="W1827" s="41">
        <f>IF(MONTH(tbl_PV_Milestones[[#This Row],[Actual/Schedule Finish]])&lt;7,YEAR(tbl_PV_Milestones[[#This Row],[Actual/Schedule Finish]]),YEAR(tbl_PV_Milestones[[#This Row],[Actual/Schedule Finish]])+1)</f>
        <v>2025</v>
      </c>
      <c r="X1827" s="41" t="str">
        <f>IF(OR(tbl_PV_Milestones[[#This Row],[Project Status]]="Completed",tbl_PV_Milestones[[#This Row],[Project Status]]="Assumed Completed"),"Yes","No")</f>
        <v>Yes</v>
      </c>
      <c r="Y1827" s="41">
        <f>IF(tbl_PV_Milestones[[#This Row],[Baseline Date]]="",1,0)</f>
        <v>0</v>
      </c>
      <c r="Z1827" s="41">
        <f>IF(tbl_PV_Milestones[[#This Row],[Baseline Date]]&lt;PV_Meta!$B$7,1,0)</f>
        <v>1</v>
      </c>
      <c r="AA1827" s="41">
        <f>IF(tbl_PV_Milestones[[#This Row],[Complete]]="Yes",1,0)</f>
        <v>1</v>
      </c>
      <c r="AB1827" s="41">
        <f>IF(AND(tbl_PV_Milestones[[#This Row],[BL FY]]=2025,tbl_PV_Milestones[[#This Row],[Baseline Date]]&lt;PV_Meta!$B$7),1,0)</f>
        <v>1</v>
      </c>
      <c r="AC1827" s="41">
        <f>IF(AND(tbl_PV_Milestones[[#This Row],[Planned YTD]]=1,tbl_PV_Milestones[[#This Row],[Complete]]="Yes"),1,0)</f>
        <v>1</v>
      </c>
      <c r="AD1827" s="41">
        <f>IF(AND(tbl_PV_Milestones[[#This Row],[Actual/Schedule Finish]]&lt;PV_Meta!$B$7,tbl_PV_Milestones[[#This Row],[Complete]]="No",tbl_PV_Milestones[[#This Row],[Project Status]]&lt;&gt;"On Hold"),1,0)</f>
        <v>0</v>
      </c>
      <c r="AE1827" s="41">
        <f>IF(AND(tbl_PV_Milestones[[#This Row],[Actual/Schedule Finish]]&gt;tbl_PV_Milestones[[#This Row],[Baseline Date]],tbl_PV_Milestones[[#This Row],[Complete]]="No",tbl_PV_Milestones[[#This Row],[Project Status]]&lt;&gt;"On Hold",tbl_PV_Milestones[[#This Row],[Overdue]]=0,tbl_PV_Milestones[[#This Row],[To be Baselined]]&lt;&gt;1),1,0)</f>
        <v>0</v>
      </c>
      <c r="AF1827" s="41">
        <f>IF(AND(tbl_PV_Milestones[[#This Row],[BL FY]]=2025,tbl_PV_Milestones[[#This Row],[Finish FY]]&gt;2025),1,0)</f>
        <v>0</v>
      </c>
      <c r="AG1827" s="56" t="str">
        <f>_xlfn.XLOOKUP(tbl_PV_Milestones[[#This Row],[Work ID]],tbl_PV_Meta[Work ID '#],tbl_PV_Meta[Project Manager/Owner],,0)</f>
        <v>Project Manager 15</v>
      </c>
      <c r="AH1827" s="6"/>
    </row>
    <row r="1828" spans="4:34" x14ac:dyDescent="0.25">
      <c r="D1828" s="6" t="s">
        <v>806</v>
      </c>
      <c r="E1828" s="6" t="s">
        <v>503</v>
      </c>
      <c r="F1828" s="6" t="s">
        <v>1693</v>
      </c>
      <c r="G1828" s="6" t="s">
        <v>868</v>
      </c>
      <c r="H1828" s="6" t="s">
        <v>505</v>
      </c>
      <c r="I1828" s="6" t="s">
        <v>506</v>
      </c>
      <c r="J1828" s="6" t="s">
        <v>806</v>
      </c>
      <c r="K1828" s="6" t="s">
        <v>36</v>
      </c>
      <c r="L1828" s="6" t="s">
        <v>300</v>
      </c>
      <c r="M1828" s="43"/>
      <c r="N1828" s="44" t="s">
        <v>1979</v>
      </c>
      <c r="O1828" s="39">
        <v>45600.708333333299</v>
      </c>
      <c r="P1828" s="39">
        <v>45600.708333333299</v>
      </c>
      <c r="Q1828" s="6">
        <v>0</v>
      </c>
      <c r="R1828" s="6">
        <v>0</v>
      </c>
      <c r="S1828" s="45" t="e">
        <f>_xlfn.CONCAT(#REF!,TRIM(tbl_PV_Milestones[[#This Row],[Milestone Description]]))</f>
        <v>#REF!</v>
      </c>
      <c r="T1828" s="84" t="str">
        <f>IF(COUNTIF(tbl_PV_Milestones[UID],tbl_PV_Milestones[[#This Row],[UID]])&gt;1,"Duplicate","")</f>
        <v>Duplicate</v>
      </c>
      <c r="U1828" s="42" t="str">
        <f>_xlfn.XLOOKUP(tbl_PV_Milestones[[#This Row],[Work ID]],tbl_PV_Meta[Work ID '#],tbl_PV_Meta[Sub-Portfolio])</f>
        <v>Sub-Portfolio 4</v>
      </c>
      <c r="V1828" s="41">
        <f>IF(MONTH(tbl_PV_Milestones[[#This Row],[Baseline Date]])&lt;7,YEAR(tbl_PV_Milestones[[#This Row],[Baseline Date]]),YEAR(tbl_PV_Milestones[[#This Row],[Baseline Date]])+1)</f>
        <v>2025</v>
      </c>
      <c r="W1828" s="41">
        <f>IF(MONTH(tbl_PV_Milestones[[#This Row],[Actual/Schedule Finish]])&lt;7,YEAR(tbl_PV_Milestones[[#This Row],[Actual/Schedule Finish]]),YEAR(tbl_PV_Milestones[[#This Row],[Actual/Schedule Finish]])+1)</f>
        <v>2025</v>
      </c>
      <c r="X1828" s="41" t="str">
        <f>IF(OR(tbl_PV_Milestones[[#This Row],[Project Status]]="Completed",tbl_PV_Milestones[[#This Row],[Project Status]]="Assumed Completed"),"Yes","No")</f>
        <v>Yes</v>
      </c>
      <c r="Y1828" s="41">
        <f>IF(tbl_PV_Milestones[[#This Row],[Baseline Date]]="",1,0)</f>
        <v>0</v>
      </c>
      <c r="Z1828" s="41">
        <f>IF(tbl_PV_Milestones[[#This Row],[Baseline Date]]&lt;PV_Meta!$B$7,1,0)</f>
        <v>1</v>
      </c>
      <c r="AA1828" s="41">
        <f>IF(tbl_PV_Milestones[[#This Row],[Complete]]="Yes",1,0)</f>
        <v>1</v>
      </c>
      <c r="AB1828" s="41">
        <f>IF(AND(tbl_PV_Milestones[[#This Row],[BL FY]]=2025,tbl_PV_Milestones[[#This Row],[Baseline Date]]&lt;PV_Meta!$B$7),1,0)</f>
        <v>1</v>
      </c>
      <c r="AC1828" s="41">
        <f>IF(AND(tbl_PV_Milestones[[#This Row],[Planned YTD]]=1,tbl_PV_Milestones[[#This Row],[Complete]]="Yes"),1,0)</f>
        <v>1</v>
      </c>
      <c r="AD1828" s="41">
        <f>IF(AND(tbl_PV_Milestones[[#This Row],[Actual/Schedule Finish]]&lt;PV_Meta!$B$7,tbl_PV_Milestones[[#This Row],[Complete]]="No",tbl_PV_Milestones[[#This Row],[Project Status]]&lt;&gt;"On Hold"),1,0)</f>
        <v>0</v>
      </c>
      <c r="AE1828" s="41">
        <f>IF(AND(tbl_PV_Milestones[[#This Row],[Actual/Schedule Finish]]&gt;tbl_PV_Milestones[[#This Row],[Baseline Date]],tbl_PV_Milestones[[#This Row],[Complete]]="No",tbl_PV_Milestones[[#This Row],[Project Status]]&lt;&gt;"On Hold",tbl_PV_Milestones[[#This Row],[Overdue]]=0,tbl_PV_Milestones[[#This Row],[To be Baselined]]&lt;&gt;1),1,0)</f>
        <v>0</v>
      </c>
      <c r="AF1828" s="41">
        <f>IF(AND(tbl_PV_Milestones[[#This Row],[BL FY]]=2025,tbl_PV_Milestones[[#This Row],[Finish FY]]&gt;2025),1,0)</f>
        <v>0</v>
      </c>
      <c r="AG1828" s="56" t="str">
        <f>_xlfn.XLOOKUP(tbl_PV_Milestones[[#This Row],[Work ID]],tbl_PV_Meta[Work ID '#],tbl_PV_Meta[Project Manager/Owner],,0)</f>
        <v>Project Manager 15</v>
      </c>
      <c r="AH1828" s="6"/>
    </row>
    <row r="1829" spans="4:34" x14ac:dyDescent="0.25">
      <c r="D1829" s="6" t="s">
        <v>806</v>
      </c>
      <c r="E1829" s="6" t="s">
        <v>503</v>
      </c>
      <c r="F1829" s="6" t="s">
        <v>1693</v>
      </c>
      <c r="G1829" s="6" t="s">
        <v>747</v>
      </c>
      <c r="H1829" s="6" t="s">
        <v>505</v>
      </c>
      <c r="I1829" s="6" t="s">
        <v>522</v>
      </c>
      <c r="J1829" s="6" t="s">
        <v>806</v>
      </c>
      <c r="K1829" s="6" t="s">
        <v>36</v>
      </c>
      <c r="L1829" s="6" t="s">
        <v>300</v>
      </c>
      <c r="M1829" s="43"/>
      <c r="N1829" s="44" t="s">
        <v>1979</v>
      </c>
      <c r="O1829" s="39">
        <v>45566.708333333299</v>
      </c>
      <c r="P1829" s="39">
        <v>45566.708333333299</v>
      </c>
      <c r="Q1829" s="6">
        <v>0</v>
      </c>
      <c r="R1829" s="6">
        <v>0</v>
      </c>
      <c r="S1829" s="45" t="e">
        <f>_xlfn.CONCAT(#REF!,TRIM(tbl_PV_Milestones[[#This Row],[Milestone Description]]))</f>
        <v>#REF!</v>
      </c>
      <c r="T1829" s="84" t="str">
        <f>IF(COUNTIF(tbl_PV_Milestones[UID],tbl_PV_Milestones[[#This Row],[UID]])&gt;1,"Duplicate","")</f>
        <v>Duplicate</v>
      </c>
      <c r="U1829" s="42" t="str">
        <f>_xlfn.XLOOKUP(tbl_PV_Milestones[[#This Row],[Work ID]],tbl_PV_Meta[Work ID '#],tbl_PV_Meta[Sub-Portfolio])</f>
        <v>Sub-Portfolio 4</v>
      </c>
      <c r="V1829" s="41">
        <f>IF(MONTH(tbl_PV_Milestones[[#This Row],[Baseline Date]])&lt;7,YEAR(tbl_PV_Milestones[[#This Row],[Baseline Date]]),YEAR(tbl_PV_Milestones[[#This Row],[Baseline Date]])+1)</f>
        <v>2025</v>
      </c>
      <c r="W1829" s="41">
        <f>IF(MONTH(tbl_PV_Milestones[[#This Row],[Actual/Schedule Finish]])&lt;7,YEAR(tbl_PV_Milestones[[#This Row],[Actual/Schedule Finish]]),YEAR(tbl_PV_Milestones[[#This Row],[Actual/Schedule Finish]])+1)</f>
        <v>2025</v>
      </c>
      <c r="X1829" s="41" t="str">
        <f>IF(OR(tbl_PV_Milestones[[#This Row],[Project Status]]="Completed",tbl_PV_Milestones[[#This Row],[Project Status]]="Assumed Completed"),"Yes","No")</f>
        <v>Yes</v>
      </c>
      <c r="Y1829" s="41">
        <f>IF(tbl_PV_Milestones[[#This Row],[Baseline Date]]="",1,0)</f>
        <v>0</v>
      </c>
      <c r="Z1829" s="41">
        <f>IF(tbl_PV_Milestones[[#This Row],[Baseline Date]]&lt;PV_Meta!$B$7,1,0)</f>
        <v>1</v>
      </c>
      <c r="AA1829" s="41">
        <f>IF(tbl_PV_Milestones[[#This Row],[Complete]]="Yes",1,0)</f>
        <v>1</v>
      </c>
      <c r="AB1829" s="41">
        <f>IF(AND(tbl_PV_Milestones[[#This Row],[BL FY]]=2025,tbl_PV_Milestones[[#This Row],[Baseline Date]]&lt;PV_Meta!$B$7),1,0)</f>
        <v>1</v>
      </c>
      <c r="AC1829" s="41">
        <f>IF(AND(tbl_PV_Milestones[[#This Row],[Planned YTD]]=1,tbl_PV_Milestones[[#This Row],[Complete]]="Yes"),1,0)</f>
        <v>1</v>
      </c>
      <c r="AD1829" s="41">
        <f>IF(AND(tbl_PV_Milestones[[#This Row],[Actual/Schedule Finish]]&lt;PV_Meta!$B$7,tbl_PV_Milestones[[#This Row],[Complete]]="No",tbl_PV_Milestones[[#This Row],[Project Status]]&lt;&gt;"On Hold"),1,0)</f>
        <v>0</v>
      </c>
      <c r="AE1829" s="41">
        <f>IF(AND(tbl_PV_Milestones[[#This Row],[Actual/Schedule Finish]]&gt;tbl_PV_Milestones[[#This Row],[Baseline Date]],tbl_PV_Milestones[[#This Row],[Complete]]="No",tbl_PV_Milestones[[#This Row],[Project Status]]&lt;&gt;"On Hold",tbl_PV_Milestones[[#This Row],[Overdue]]=0,tbl_PV_Milestones[[#This Row],[To be Baselined]]&lt;&gt;1),1,0)</f>
        <v>0</v>
      </c>
      <c r="AF1829" s="41">
        <f>IF(AND(tbl_PV_Milestones[[#This Row],[BL FY]]=2025,tbl_PV_Milestones[[#This Row],[Finish FY]]&gt;2025),1,0)</f>
        <v>0</v>
      </c>
      <c r="AG1829" s="56" t="str">
        <f>_xlfn.XLOOKUP(tbl_PV_Milestones[[#This Row],[Work ID]],tbl_PV_Meta[Work ID '#],tbl_PV_Meta[Project Manager/Owner],,0)</f>
        <v>Project Manager 15</v>
      </c>
      <c r="AH1829" s="6"/>
    </row>
    <row r="1830" spans="4:34" x14ac:dyDescent="0.25">
      <c r="D1830" s="6" t="s">
        <v>806</v>
      </c>
      <c r="E1830" s="6" t="s">
        <v>503</v>
      </c>
      <c r="F1830" s="6" t="s">
        <v>1693</v>
      </c>
      <c r="G1830" s="6" t="s">
        <v>630</v>
      </c>
      <c r="H1830" s="6" t="s">
        <v>505</v>
      </c>
      <c r="I1830" s="6" t="s">
        <v>522</v>
      </c>
      <c r="J1830" s="6" t="s">
        <v>806</v>
      </c>
      <c r="K1830" s="6" t="s">
        <v>36</v>
      </c>
      <c r="L1830" s="6" t="s">
        <v>300</v>
      </c>
      <c r="M1830" s="43"/>
      <c r="N1830" s="44" t="s">
        <v>1979</v>
      </c>
      <c r="O1830" s="39">
        <v>45566.708333333299</v>
      </c>
      <c r="P1830" s="39">
        <v>45566.708333333299</v>
      </c>
      <c r="Q1830" s="6">
        <v>0</v>
      </c>
      <c r="R1830" s="6">
        <v>0</v>
      </c>
      <c r="S1830" s="45" t="e">
        <f>_xlfn.CONCAT(#REF!,TRIM(tbl_PV_Milestones[[#This Row],[Milestone Description]]))</f>
        <v>#REF!</v>
      </c>
      <c r="T1830" s="84" t="str">
        <f>IF(COUNTIF(tbl_PV_Milestones[UID],tbl_PV_Milestones[[#This Row],[UID]])&gt;1,"Duplicate","")</f>
        <v>Duplicate</v>
      </c>
      <c r="U1830" s="42" t="str">
        <f>_xlfn.XLOOKUP(tbl_PV_Milestones[[#This Row],[Work ID]],tbl_PV_Meta[Work ID '#],tbl_PV_Meta[Sub-Portfolio])</f>
        <v>Sub-Portfolio 4</v>
      </c>
      <c r="V1830" s="41">
        <f>IF(MONTH(tbl_PV_Milestones[[#This Row],[Baseline Date]])&lt;7,YEAR(tbl_PV_Milestones[[#This Row],[Baseline Date]]),YEAR(tbl_PV_Milestones[[#This Row],[Baseline Date]])+1)</f>
        <v>2025</v>
      </c>
      <c r="W1830" s="41">
        <f>IF(MONTH(tbl_PV_Milestones[[#This Row],[Actual/Schedule Finish]])&lt;7,YEAR(tbl_PV_Milestones[[#This Row],[Actual/Schedule Finish]]),YEAR(tbl_PV_Milestones[[#This Row],[Actual/Schedule Finish]])+1)</f>
        <v>2025</v>
      </c>
      <c r="X1830" s="41" t="str">
        <f>IF(OR(tbl_PV_Milestones[[#This Row],[Project Status]]="Completed",tbl_PV_Milestones[[#This Row],[Project Status]]="Assumed Completed"),"Yes","No")</f>
        <v>Yes</v>
      </c>
      <c r="Y1830" s="41">
        <f>IF(tbl_PV_Milestones[[#This Row],[Baseline Date]]="",1,0)</f>
        <v>0</v>
      </c>
      <c r="Z1830" s="41">
        <f>IF(tbl_PV_Milestones[[#This Row],[Baseline Date]]&lt;PV_Meta!$B$7,1,0)</f>
        <v>1</v>
      </c>
      <c r="AA1830" s="41">
        <f>IF(tbl_PV_Milestones[[#This Row],[Complete]]="Yes",1,0)</f>
        <v>1</v>
      </c>
      <c r="AB1830" s="41">
        <f>IF(AND(tbl_PV_Milestones[[#This Row],[BL FY]]=2025,tbl_PV_Milestones[[#This Row],[Baseline Date]]&lt;PV_Meta!$B$7),1,0)</f>
        <v>1</v>
      </c>
      <c r="AC1830" s="41">
        <f>IF(AND(tbl_PV_Milestones[[#This Row],[Planned YTD]]=1,tbl_PV_Milestones[[#This Row],[Complete]]="Yes"),1,0)</f>
        <v>1</v>
      </c>
      <c r="AD1830" s="41">
        <f>IF(AND(tbl_PV_Milestones[[#This Row],[Actual/Schedule Finish]]&lt;PV_Meta!$B$7,tbl_PV_Milestones[[#This Row],[Complete]]="No",tbl_PV_Milestones[[#This Row],[Project Status]]&lt;&gt;"On Hold"),1,0)</f>
        <v>0</v>
      </c>
      <c r="AE1830" s="41">
        <f>IF(AND(tbl_PV_Milestones[[#This Row],[Actual/Schedule Finish]]&gt;tbl_PV_Milestones[[#This Row],[Baseline Date]],tbl_PV_Milestones[[#This Row],[Complete]]="No",tbl_PV_Milestones[[#This Row],[Project Status]]&lt;&gt;"On Hold",tbl_PV_Milestones[[#This Row],[Overdue]]=0,tbl_PV_Milestones[[#This Row],[To be Baselined]]&lt;&gt;1),1,0)</f>
        <v>0</v>
      </c>
      <c r="AF1830" s="41">
        <f>IF(AND(tbl_PV_Milestones[[#This Row],[BL FY]]=2025,tbl_PV_Milestones[[#This Row],[Finish FY]]&gt;2025),1,0)</f>
        <v>0</v>
      </c>
      <c r="AG1830" s="56" t="str">
        <f>_xlfn.XLOOKUP(tbl_PV_Milestones[[#This Row],[Work ID]],tbl_PV_Meta[Work ID '#],tbl_PV_Meta[Project Manager/Owner],,0)</f>
        <v>Project Manager 15</v>
      </c>
      <c r="AH1830" s="6"/>
    </row>
    <row r="1831" spans="4:34" x14ac:dyDescent="0.25">
      <c r="D1831" s="6" t="s">
        <v>806</v>
      </c>
      <c r="E1831" s="6" t="s">
        <v>503</v>
      </c>
      <c r="F1831" s="6" t="s">
        <v>1693</v>
      </c>
      <c r="G1831" s="6" t="s">
        <v>521</v>
      </c>
      <c r="H1831" s="6" t="s">
        <v>505</v>
      </c>
      <c r="I1831" s="6" t="s">
        <v>522</v>
      </c>
      <c r="J1831" s="6" t="s">
        <v>806</v>
      </c>
      <c r="K1831" s="6" t="s">
        <v>36</v>
      </c>
      <c r="L1831" s="6" t="s">
        <v>300</v>
      </c>
      <c r="M1831" s="43"/>
      <c r="N1831" s="44" t="s">
        <v>1979</v>
      </c>
      <c r="O1831" s="39">
        <v>45566.708333333299</v>
      </c>
      <c r="P1831" s="39">
        <v>45566.708333333299</v>
      </c>
      <c r="Q1831" s="6">
        <v>0</v>
      </c>
      <c r="R1831" s="6">
        <v>0</v>
      </c>
      <c r="S1831" s="45" t="e">
        <f>_xlfn.CONCAT(#REF!,TRIM(tbl_PV_Milestones[[#This Row],[Milestone Description]]))</f>
        <v>#REF!</v>
      </c>
      <c r="T1831" s="84" t="str">
        <f>IF(COUNTIF(tbl_PV_Milestones[UID],tbl_PV_Milestones[[#This Row],[UID]])&gt;1,"Duplicate","")</f>
        <v>Duplicate</v>
      </c>
      <c r="U1831" s="42" t="str">
        <f>_xlfn.XLOOKUP(tbl_PV_Milestones[[#This Row],[Work ID]],tbl_PV_Meta[Work ID '#],tbl_PV_Meta[Sub-Portfolio])</f>
        <v>Sub-Portfolio 4</v>
      </c>
      <c r="V1831" s="41">
        <f>IF(MONTH(tbl_PV_Milestones[[#This Row],[Baseline Date]])&lt;7,YEAR(tbl_PV_Milestones[[#This Row],[Baseline Date]]),YEAR(tbl_PV_Milestones[[#This Row],[Baseline Date]])+1)</f>
        <v>2025</v>
      </c>
      <c r="W1831" s="41">
        <f>IF(MONTH(tbl_PV_Milestones[[#This Row],[Actual/Schedule Finish]])&lt;7,YEAR(tbl_PV_Milestones[[#This Row],[Actual/Schedule Finish]]),YEAR(tbl_PV_Milestones[[#This Row],[Actual/Schedule Finish]])+1)</f>
        <v>2025</v>
      </c>
      <c r="X1831" s="41" t="str">
        <f>IF(OR(tbl_PV_Milestones[[#This Row],[Project Status]]="Completed",tbl_PV_Milestones[[#This Row],[Project Status]]="Assumed Completed"),"Yes","No")</f>
        <v>Yes</v>
      </c>
      <c r="Y1831" s="41">
        <f>IF(tbl_PV_Milestones[[#This Row],[Baseline Date]]="",1,0)</f>
        <v>0</v>
      </c>
      <c r="Z1831" s="41">
        <f>IF(tbl_PV_Milestones[[#This Row],[Baseline Date]]&lt;PV_Meta!$B$7,1,0)</f>
        <v>1</v>
      </c>
      <c r="AA1831" s="41">
        <f>IF(tbl_PV_Milestones[[#This Row],[Complete]]="Yes",1,0)</f>
        <v>1</v>
      </c>
      <c r="AB1831" s="41">
        <f>IF(AND(tbl_PV_Milestones[[#This Row],[BL FY]]=2025,tbl_PV_Milestones[[#This Row],[Baseline Date]]&lt;PV_Meta!$B$7),1,0)</f>
        <v>1</v>
      </c>
      <c r="AC1831" s="41">
        <f>IF(AND(tbl_PV_Milestones[[#This Row],[Planned YTD]]=1,tbl_PV_Milestones[[#This Row],[Complete]]="Yes"),1,0)</f>
        <v>1</v>
      </c>
      <c r="AD1831" s="41">
        <f>IF(AND(tbl_PV_Milestones[[#This Row],[Actual/Schedule Finish]]&lt;PV_Meta!$B$7,tbl_PV_Milestones[[#This Row],[Complete]]="No",tbl_PV_Milestones[[#This Row],[Project Status]]&lt;&gt;"On Hold"),1,0)</f>
        <v>0</v>
      </c>
      <c r="AE1831" s="41">
        <f>IF(AND(tbl_PV_Milestones[[#This Row],[Actual/Schedule Finish]]&gt;tbl_PV_Milestones[[#This Row],[Baseline Date]],tbl_PV_Milestones[[#This Row],[Complete]]="No",tbl_PV_Milestones[[#This Row],[Project Status]]&lt;&gt;"On Hold",tbl_PV_Milestones[[#This Row],[Overdue]]=0,tbl_PV_Milestones[[#This Row],[To be Baselined]]&lt;&gt;1),1,0)</f>
        <v>0</v>
      </c>
      <c r="AF1831" s="41">
        <f>IF(AND(tbl_PV_Milestones[[#This Row],[BL FY]]=2025,tbl_PV_Milestones[[#This Row],[Finish FY]]&gt;2025),1,0)</f>
        <v>0</v>
      </c>
      <c r="AG1831" s="56" t="str">
        <f>_xlfn.XLOOKUP(tbl_PV_Milestones[[#This Row],[Work ID]],tbl_PV_Meta[Work ID '#],tbl_PV_Meta[Project Manager/Owner],,0)</f>
        <v>Project Manager 15</v>
      </c>
      <c r="AH1831" s="6"/>
    </row>
    <row r="1832" spans="4:34" x14ac:dyDescent="0.25">
      <c r="D1832" s="6" t="s">
        <v>806</v>
      </c>
      <c r="E1832" s="6" t="s">
        <v>503</v>
      </c>
      <c r="F1832" s="6" t="s">
        <v>1693</v>
      </c>
      <c r="G1832" s="6" t="s">
        <v>571</v>
      </c>
      <c r="H1832" s="6" t="s">
        <v>505</v>
      </c>
      <c r="I1832" s="6" t="s">
        <v>522</v>
      </c>
      <c r="J1832" s="6" t="s">
        <v>806</v>
      </c>
      <c r="K1832" s="6" t="s">
        <v>36</v>
      </c>
      <c r="L1832" s="6" t="s">
        <v>300</v>
      </c>
      <c r="M1832" s="43"/>
      <c r="N1832" s="44" t="s">
        <v>1979</v>
      </c>
      <c r="O1832" s="39">
        <v>45566.708333333299</v>
      </c>
      <c r="P1832" s="39">
        <v>45566.708333333299</v>
      </c>
      <c r="Q1832" s="6">
        <v>0</v>
      </c>
      <c r="R1832" s="6">
        <v>0</v>
      </c>
      <c r="S1832" s="45" t="e">
        <f>_xlfn.CONCAT(#REF!,TRIM(tbl_PV_Milestones[[#This Row],[Milestone Description]]))</f>
        <v>#REF!</v>
      </c>
      <c r="T1832" s="84" t="str">
        <f>IF(COUNTIF(tbl_PV_Milestones[UID],tbl_PV_Milestones[[#This Row],[UID]])&gt;1,"Duplicate","")</f>
        <v>Duplicate</v>
      </c>
      <c r="U1832" s="42" t="str">
        <f>_xlfn.XLOOKUP(tbl_PV_Milestones[[#This Row],[Work ID]],tbl_PV_Meta[Work ID '#],tbl_PV_Meta[Sub-Portfolio])</f>
        <v>Sub-Portfolio 4</v>
      </c>
      <c r="V1832" s="41">
        <f>IF(MONTH(tbl_PV_Milestones[[#This Row],[Baseline Date]])&lt;7,YEAR(tbl_PV_Milestones[[#This Row],[Baseline Date]]),YEAR(tbl_PV_Milestones[[#This Row],[Baseline Date]])+1)</f>
        <v>2025</v>
      </c>
      <c r="W1832" s="41">
        <f>IF(MONTH(tbl_PV_Milestones[[#This Row],[Actual/Schedule Finish]])&lt;7,YEAR(tbl_PV_Milestones[[#This Row],[Actual/Schedule Finish]]),YEAR(tbl_PV_Milestones[[#This Row],[Actual/Schedule Finish]])+1)</f>
        <v>2025</v>
      </c>
      <c r="X1832" s="41" t="str">
        <f>IF(OR(tbl_PV_Milestones[[#This Row],[Project Status]]="Completed",tbl_PV_Milestones[[#This Row],[Project Status]]="Assumed Completed"),"Yes","No")</f>
        <v>Yes</v>
      </c>
      <c r="Y1832" s="41">
        <f>IF(tbl_PV_Milestones[[#This Row],[Baseline Date]]="",1,0)</f>
        <v>0</v>
      </c>
      <c r="Z1832" s="41">
        <f>IF(tbl_PV_Milestones[[#This Row],[Baseline Date]]&lt;PV_Meta!$B$7,1,0)</f>
        <v>1</v>
      </c>
      <c r="AA1832" s="41">
        <f>IF(tbl_PV_Milestones[[#This Row],[Complete]]="Yes",1,0)</f>
        <v>1</v>
      </c>
      <c r="AB1832" s="41">
        <f>IF(AND(tbl_PV_Milestones[[#This Row],[BL FY]]=2025,tbl_PV_Milestones[[#This Row],[Baseline Date]]&lt;PV_Meta!$B$7),1,0)</f>
        <v>1</v>
      </c>
      <c r="AC1832" s="41">
        <f>IF(AND(tbl_PV_Milestones[[#This Row],[Planned YTD]]=1,tbl_PV_Milestones[[#This Row],[Complete]]="Yes"),1,0)</f>
        <v>1</v>
      </c>
      <c r="AD1832" s="41">
        <f>IF(AND(tbl_PV_Milestones[[#This Row],[Actual/Schedule Finish]]&lt;PV_Meta!$B$7,tbl_PV_Milestones[[#This Row],[Complete]]="No",tbl_PV_Milestones[[#This Row],[Project Status]]&lt;&gt;"On Hold"),1,0)</f>
        <v>0</v>
      </c>
      <c r="AE1832" s="41">
        <f>IF(AND(tbl_PV_Milestones[[#This Row],[Actual/Schedule Finish]]&gt;tbl_PV_Milestones[[#This Row],[Baseline Date]],tbl_PV_Milestones[[#This Row],[Complete]]="No",tbl_PV_Milestones[[#This Row],[Project Status]]&lt;&gt;"On Hold",tbl_PV_Milestones[[#This Row],[Overdue]]=0,tbl_PV_Milestones[[#This Row],[To be Baselined]]&lt;&gt;1),1,0)</f>
        <v>0</v>
      </c>
      <c r="AF1832" s="41">
        <f>IF(AND(tbl_PV_Milestones[[#This Row],[BL FY]]=2025,tbl_PV_Milestones[[#This Row],[Finish FY]]&gt;2025),1,0)</f>
        <v>0</v>
      </c>
      <c r="AG1832" s="56" t="str">
        <f>_xlfn.XLOOKUP(tbl_PV_Milestones[[#This Row],[Work ID]],tbl_PV_Meta[Work ID '#],tbl_PV_Meta[Project Manager/Owner],,0)</f>
        <v>Project Manager 15</v>
      </c>
      <c r="AH1832" s="6"/>
    </row>
    <row r="1833" spans="4:34" x14ac:dyDescent="0.25">
      <c r="D1833" s="6" t="s">
        <v>806</v>
      </c>
      <c r="E1833" s="6" t="s">
        <v>503</v>
      </c>
      <c r="F1833" s="6" t="s">
        <v>1765</v>
      </c>
      <c r="G1833" s="6" t="s">
        <v>514</v>
      </c>
      <c r="H1833" s="6" t="s">
        <v>505</v>
      </c>
      <c r="I1833" s="6" t="s">
        <v>510</v>
      </c>
      <c r="J1833" s="6" t="s">
        <v>806</v>
      </c>
      <c r="K1833" s="6" t="s">
        <v>39</v>
      </c>
      <c r="L1833" s="6" t="s">
        <v>75</v>
      </c>
      <c r="M1833" s="43"/>
      <c r="N1833" s="44" t="s">
        <v>1979</v>
      </c>
      <c r="O1833" s="39">
        <v>45764.708333333299</v>
      </c>
      <c r="P1833" s="39">
        <v>45764.708333333299</v>
      </c>
      <c r="Q1833" s="6">
        <v>0</v>
      </c>
      <c r="R1833" s="6">
        <v>0</v>
      </c>
      <c r="S1833" s="45" t="e">
        <f>_xlfn.CONCAT(#REF!,TRIM(tbl_PV_Milestones[[#This Row],[Milestone Description]]))</f>
        <v>#REF!</v>
      </c>
      <c r="T1833" s="84" t="str">
        <f>IF(COUNTIF(tbl_PV_Milestones[UID],tbl_PV_Milestones[[#This Row],[UID]])&gt;1,"Duplicate","")</f>
        <v>Duplicate</v>
      </c>
      <c r="U1833" s="42" t="str">
        <f>_xlfn.XLOOKUP(tbl_PV_Milestones[[#This Row],[Work ID]],tbl_PV_Meta[Work ID '#],tbl_PV_Meta[Sub-Portfolio])</f>
        <v>Sub-Portfolio 4</v>
      </c>
      <c r="V1833" s="41">
        <f>IF(MONTH(tbl_PV_Milestones[[#This Row],[Baseline Date]])&lt;7,YEAR(tbl_PV_Milestones[[#This Row],[Baseline Date]]),YEAR(tbl_PV_Milestones[[#This Row],[Baseline Date]])+1)</f>
        <v>2025</v>
      </c>
      <c r="W1833" s="41">
        <f>IF(MONTH(tbl_PV_Milestones[[#This Row],[Actual/Schedule Finish]])&lt;7,YEAR(tbl_PV_Milestones[[#This Row],[Actual/Schedule Finish]]),YEAR(tbl_PV_Milestones[[#This Row],[Actual/Schedule Finish]])+1)</f>
        <v>2025</v>
      </c>
      <c r="X1833" s="41" t="str">
        <f>IF(OR(tbl_PV_Milestones[[#This Row],[Project Status]]="Completed",tbl_PV_Milestones[[#This Row],[Project Status]]="Assumed Completed"),"Yes","No")</f>
        <v>Yes</v>
      </c>
      <c r="Y1833" s="41">
        <f>IF(tbl_PV_Milestones[[#This Row],[Baseline Date]]="",1,0)</f>
        <v>0</v>
      </c>
      <c r="Z1833" s="41">
        <f>IF(tbl_PV_Milestones[[#This Row],[Baseline Date]]&lt;PV_Meta!$B$7,1,0)</f>
        <v>1</v>
      </c>
      <c r="AA1833" s="41">
        <f>IF(tbl_PV_Milestones[[#This Row],[Complete]]="Yes",1,0)</f>
        <v>1</v>
      </c>
      <c r="AB1833" s="41">
        <f>IF(AND(tbl_PV_Milestones[[#This Row],[BL FY]]=2025,tbl_PV_Milestones[[#This Row],[Baseline Date]]&lt;PV_Meta!$B$7),1,0)</f>
        <v>1</v>
      </c>
      <c r="AC1833" s="41">
        <f>IF(AND(tbl_PV_Milestones[[#This Row],[Planned YTD]]=1,tbl_PV_Milestones[[#This Row],[Complete]]="Yes"),1,0)</f>
        <v>1</v>
      </c>
      <c r="AD1833" s="41">
        <f>IF(AND(tbl_PV_Milestones[[#This Row],[Actual/Schedule Finish]]&lt;PV_Meta!$B$7,tbl_PV_Milestones[[#This Row],[Complete]]="No",tbl_PV_Milestones[[#This Row],[Project Status]]&lt;&gt;"On Hold"),1,0)</f>
        <v>0</v>
      </c>
      <c r="AE1833" s="41">
        <f>IF(AND(tbl_PV_Milestones[[#This Row],[Actual/Schedule Finish]]&gt;tbl_PV_Milestones[[#This Row],[Baseline Date]],tbl_PV_Milestones[[#This Row],[Complete]]="No",tbl_PV_Milestones[[#This Row],[Project Status]]&lt;&gt;"On Hold",tbl_PV_Milestones[[#This Row],[Overdue]]=0,tbl_PV_Milestones[[#This Row],[To be Baselined]]&lt;&gt;1),1,0)</f>
        <v>0</v>
      </c>
      <c r="AF1833" s="41">
        <f>IF(AND(tbl_PV_Milestones[[#This Row],[BL FY]]=2025,tbl_PV_Milestones[[#This Row],[Finish FY]]&gt;2025),1,0)</f>
        <v>0</v>
      </c>
      <c r="AG1833" s="56" t="str">
        <f>_xlfn.XLOOKUP(tbl_PV_Milestones[[#This Row],[Work ID]],tbl_PV_Meta[Work ID '#],tbl_PV_Meta[Project Manager/Owner],,0)</f>
        <v>Project Manager 38</v>
      </c>
      <c r="AH1833" s="6"/>
    </row>
    <row r="1834" spans="4:34" x14ac:dyDescent="0.25">
      <c r="D1834" s="6" t="s">
        <v>806</v>
      </c>
      <c r="E1834" s="6" t="s">
        <v>503</v>
      </c>
      <c r="F1834" s="6" t="s">
        <v>1765</v>
      </c>
      <c r="G1834" s="6" t="s">
        <v>547</v>
      </c>
      <c r="H1834" s="6" t="s">
        <v>505</v>
      </c>
      <c r="I1834" s="6" t="s">
        <v>510</v>
      </c>
      <c r="J1834" s="6" t="s">
        <v>806</v>
      </c>
      <c r="K1834" s="6" t="s">
        <v>39</v>
      </c>
      <c r="L1834" s="6" t="s">
        <v>75</v>
      </c>
      <c r="M1834" s="43"/>
      <c r="N1834" s="44" t="s">
        <v>1979</v>
      </c>
      <c r="O1834" s="39">
        <v>45775.708333333299</v>
      </c>
      <c r="P1834" s="39">
        <v>45775.708333333299</v>
      </c>
      <c r="Q1834" s="6">
        <v>0</v>
      </c>
      <c r="R1834" s="6">
        <v>0</v>
      </c>
      <c r="S1834" s="45" t="e">
        <f>_xlfn.CONCAT(#REF!,TRIM(tbl_PV_Milestones[[#This Row],[Milestone Description]]))</f>
        <v>#REF!</v>
      </c>
      <c r="T1834" s="84" t="str">
        <f>IF(COUNTIF(tbl_PV_Milestones[UID],tbl_PV_Milestones[[#This Row],[UID]])&gt;1,"Duplicate","")</f>
        <v>Duplicate</v>
      </c>
      <c r="U1834" s="42" t="str">
        <f>_xlfn.XLOOKUP(tbl_PV_Milestones[[#This Row],[Work ID]],tbl_PV_Meta[Work ID '#],tbl_PV_Meta[Sub-Portfolio])</f>
        <v>Sub-Portfolio 4</v>
      </c>
      <c r="V1834" s="41">
        <f>IF(MONTH(tbl_PV_Milestones[[#This Row],[Baseline Date]])&lt;7,YEAR(tbl_PV_Milestones[[#This Row],[Baseline Date]]),YEAR(tbl_PV_Milestones[[#This Row],[Baseline Date]])+1)</f>
        <v>2025</v>
      </c>
      <c r="W1834" s="41">
        <f>IF(MONTH(tbl_PV_Milestones[[#This Row],[Actual/Schedule Finish]])&lt;7,YEAR(tbl_PV_Milestones[[#This Row],[Actual/Schedule Finish]]),YEAR(tbl_PV_Milestones[[#This Row],[Actual/Schedule Finish]])+1)</f>
        <v>2025</v>
      </c>
      <c r="X1834" s="41" t="str">
        <f>IF(OR(tbl_PV_Milestones[[#This Row],[Project Status]]="Completed",tbl_PV_Milestones[[#This Row],[Project Status]]="Assumed Completed"),"Yes","No")</f>
        <v>Yes</v>
      </c>
      <c r="Y1834" s="41">
        <f>IF(tbl_PV_Milestones[[#This Row],[Baseline Date]]="",1,0)</f>
        <v>0</v>
      </c>
      <c r="Z1834" s="41">
        <f>IF(tbl_PV_Milestones[[#This Row],[Baseline Date]]&lt;PV_Meta!$B$7,1,0)</f>
        <v>1</v>
      </c>
      <c r="AA1834" s="41">
        <f>IF(tbl_PV_Milestones[[#This Row],[Complete]]="Yes",1,0)</f>
        <v>1</v>
      </c>
      <c r="AB1834" s="41">
        <f>IF(AND(tbl_PV_Milestones[[#This Row],[BL FY]]=2025,tbl_PV_Milestones[[#This Row],[Baseline Date]]&lt;PV_Meta!$B$7),1,0)</f>
        <v>1</v>
      </c>
      <c r="AC1834" s="41">
        <f>IF(AND(tbl_PV_Milestones[[#This Row],[Planned YTD]]=1,tbl_PV_Milestones[[#This Row],[Complete]]="Yes"),1,0)</f>
        <v>1</v>
      </c>
      <c r="AD1834" s="41">
        <f>IF(AND(tbl_PV_Milestones[[#This Row],[Actual/Schedule Finish]]&lt;PV_Meta!$B$7,tbl_PV_Milestones[[#This Row],[Complete]]="No",tbl_PV_Milestones[[#This Row],[Project Status]]&lt;&gt;"On Hold"),1,0)</f>
        <v>0</v>
      </c>
      <c r="AE1834" s="41">
        <f>IF(AND(tbl_PV_Milestones[[#This Row],[Actual/Schedule Finish]]&gt;tbl_PV_Milestones[[#This Row],[Baseline Date]],tbl_PV_Milestones[[#This Row],[Complete]]="No",tbl_PV_Milestones[[#This Row],[Project Status]]&lt;&gt;"On Hold",tbl_PV_Milestones[[#This Row],[Overdue]]=0,tbl_PV_Milestones[[#This Row],[To be Baselined]]&lt;&gt;1),1,0)</f>
        <v>0</v>
      </c>
      <c r="AF1834" s="41">
        <f>IF(AND(tbl_PV_Milestones[[#This Row],[BL FY]]=2025,tbl_PV_Milestones[[#This Row],[Finish FY]]&gt;2025),1,0)</f>
        <v>0</v>
      </c>
      <c r="AG1834" s="56" t="str">
        <f>_xlfn.XLOOKUP(tbl_PV_Milestones[[#This Row],[Work ID]],tbl_PV_Meta[Work ID '#],tbl_PV_Meta[Project Manager/Owner],,0)</f>
        <v>Project Manager 38</v>
      </c>
      <c r="AH1834" s="6"/>
    </row>
    <row r="1835" spans="4:34" x14ac:dyDescent="0.25">
      <c r="D1835" s="6" t="s">
        <v>806</v>
      </c>
      <c r="E1835" s="6" t="s">
        <v>503</v>
      </c>
      <c r="F1835" s="6" t="s">
        <v>1765</v>
      </c>
      <c r="G1835" s="6" t="s">
        <v>550</v>
      </c>
      <c r="H1835" s="6" t="s">
        <v>505</v>
      </c>
      <c r="I1835" s="6" t="s">
        <v>510</v>
      </c>
      <c r="J1835" s="6" t="s">
        <v>806</v>
      </c>
      <c r="K1835" s="6" t="s">
        <v>39</v>
      </c>
      <c r="L1835" s="6" t="s">
        <v>75</v>
      </c>
      <c r="M1835" s="43"/>
      <c r="N1835" s="44" t="s">
        <v>1979</v>
      </c>
      <c r="O1835" s="39">
        <v>45775.708333333299</v>
      </c>
      <c r="P1835" s="39">
        <v>45775.708333333299</v>
      </c>
      <c r="Q1835" s="6">
        <v>0</v>
      </c>
      <c r="R1835" s="6">
        <v>0</v>
      </c>
      <c r="S1835" s="45" t="e">
        <f>_xlfn.CONCAT(#REF!,TRIM(tbl_PV_Milestones[[#This Row],[Milestone Description]]))</f>
        <v>#REF!</v>
      </c>
      <c r="T1835" s="84" t="str">
        <f>IF(COUNTIF(tbl_PV_Milestones[UID],tbl_PV_Milestones[[#This Row],[UID]])&gt;1,"Duplicate","")</f>
        <v>Duplicate</v>
      </c>
      <c r="U1835" s="42" t="str">
        <f>_xlfn.XLOOKUP(tbl_PV_Milestones[[#This Row],[Work ID]],tbl_PV_Meta[Work ID '#],tbl_PV_Meta[Sub-Portfolio])</f>
        <v>Sub-Portfolio 4</v>
      </c>
      <c r="V1835" s="41">
        <f>IF(MONTH(tbl_PV_Milestones[[#This Row],[Baseline Date]])&lt;7,YEAR(tbl_PV_Milestones[[#This Row],[Baseline Date]]),YEAR(tbl_PV_Milestones[[#This Row],[Baseline Date]])+1)</f>
        <v>2025</v>
      </c>
      <c r="W1835" s="41">
        <f>IF(MONTH(tbl_PV_Milestones[[#This Row],[Actual/Schedule Finish]])&lt;7,YEAR(tbl_PV_Milestones[[#This Row],[Actual/Schedule Finish]]),YEAR(tbl_PV_Milestones[[#This Row],[Actual/Schedule Finish]])+1)</f>
        <v>2025</v>
      </c>
      <c r="X1835" s="41" t="str">
        <f>IF(OR(tbl_PV_Milestones[[#This Row],[Project Status]]="Completed",tbl_PV_Milestones[[#This Row],[Project Status]]="Assumed Completed"),"Yes","No")</f>
        <v>Yes</v>
      </c>
      <c r="Y1835" s="41">
        <f>IF(tbl_PV_Milestones[[#This Row],[Baseline Date]]="",1,0)</f>
        <v>0</v>
      </c>
      <c r="Z1835" s="41">
        <f>IF(tbl_PV_Milestones[[#This Row],[Baseline Date]]&lt;PV_Meta!$B$7,1,0)</f>
        <v>1</v>
      </c>
      <c r="AA1835" s="41">
        <f>IF(tbl_PV_Milestones[[#This Row],[Complete]]="Yes",1,0)</f>
        <v>1</v>
      </c>
      <c r="AB1835" s="41">
        <f>IF(AND(tbl_PV_Milestones[[#This Row],[BL FY]]=2025,tbl_PV_Milestones[[#This Row],[Baseline Date]]&lt;PV_Meta!$B$7),1,0)</f>
        <v>1</v>
      </c>
      <c r="AC1835" s="41">
        <f>IF(AND(tbl_PV_Milestones[[#This Row],[Planned YTD]]=1,tbl_PV_Milestones[[#This Row],[Complete]]="Yes"),1,0)</f>
        <v>1</v>
      </c>
      <c r="AD1835" s="41">
        <f>IF(AND(tbl_PV_Milestones[[#This Row],[Actual/Schedule Finish]]&lt;PV_Meta!$B$7,tbl_PV_Milestones[[#This Row],[Complete]]="No",tbl_PV_Milestones[[#This Row],[Project Status]]&lt;&gt;"On Hold"),1,0)</f>
        <v>0</v>
      </c>
      <c r="AE1835" s="41">
        <f>IF(AND(tbl_PV_Milestones[[#This Row],[Actual/Schedule Finish]]&gt;tbl_PV_Milestones[[#This Row],[Baseline Date]],tbl_PV_Milestones[[#This Row],[Complete]]="No",tbl_PV_Milestones[[#This Row],[Project Status]]&lt;&gt;"On Hold",tbl_PV_Milestones[[#This Row],[Overdue]]=0,tbl_PV_Milestones[[#This Row],[To be Baselined]]&lt;&gt;1),1,0)</f>
        <v>0</v>
      </c>
      <c r="AF1835" s="41">
        <f>IF(AND(tbl_PV_Milestones[[#This Row],[BL FY]]=2025,tbl_PV_Milestones[[#This Row],[Finish FY]]&gt;2025),1,0)</f>
        <v>0</v>
      </c>
      <c r="AG1835" s="56" t="str">
        <f>_xlfn.XLOOKUP(tbl_PV_Milestones[[#This Row],[Work ID]],tbl_PV_Meta[Work ID '#],tbl_PV_Meta[Project Manager/Owner],,0)</f>
        <v>Project Manager 38</v>
      </c>
      <c r="AH1835" s="6"/>
    </row>
    <row r="1836" spans="4:34" x14ac:dyDescent="0.25">
      <c r="D1836" s="6" t="s">
        <v>806</v>
      </c>
      <c r="E1836" s="6" t="s">
        <v>503</v>
      </c>
      <c r="F1836" s="6" t="s">
        <v>1765</v>
      </c>
      <c r="G1836" s="6" t="s">
        <v>554</v>
      </c>
      <c r="H1836" s="6" t="s">
        <v>505</v>
      </c>
      <c r="I1836" s="6" t="s">
        <v>510</v>
      </c>
      <c r="J1836" s="6" t="s">
        <v>806</v>
      </c>
      <c r="K1836" s="6" t="s">
        <v>39</v>
      </c>
      <c r="L1836" s="6" t="s">
        <v>75</v>
      </c>
      <c r="M1836" s="43"/>
      <c r="N1836" s="44" t="s">
        <v>1979</v>
      </c>
      <c r="O1836" s="39">
        <v>45775.708333333299</v>
      </c>
      <c r="P1836" s="39">
        <v>45775.708333333299</v>
      </c>
      <c r="Q1836" s="6">
        <v>0</v>
      </c>
      <c r="R1836" s="6">
        <v>0</v>
      </c>
      <c r="S1836" s="45" t="e">
        <f>_xlfn.CONCAT(#REF!,TRIM(tbl_PV_Milestones[[#This Row],[Milestone Description]]))</f>
        <v>#REF!</v>
      </c>
      <c r="T1836" s="84" t="str">
        <f>IF(COUNTIF(tbl_PV_Milestones[UID],tbl_PV_Milestones[[#This Row],[UID]])&gt;1,"Duplicate","")</f>
        <v>Duplicate</v>
      </c>
      <c r="U1836" s="42" t="str">
        <f>_xlfn.XLOOKUP(tbl_PV_Milestones[[#This Row],[Work ID]],tbl_PV_Meta[Work ID '#],tbl_PV_Meta[Sub-Portfolio])</f>
        <v>Sub-Portfolio 4</v>
      </c>
      <c r="V1836" s="41">
        <f>IF(MONTH(tbl_PV_Milestones[[#This Row],[Baseline Date]])&lt;7,YEAR(tbl_PV_Milestones[[#This Row],[Baseline Date]]),YEAR(tbl_PV_Milestones[[#This Row],[Baseline Date]])+1)</f>
        <v>2025</v>
      </c>
      <c r="W1836" s="41">
        <f>IF(MONTH(tbl_PV_Milestones[[#This Row],[Actual/Schedule Finish]])&lt;7,YEAR(tbl_PV_Milestones[[#This Row],[Actual/Schedule Finish]]),YEAR(tbl_PV_Milestones[[#This Row],[Actual/Schedule Finish]])+1)</f>
        <v>2025</v>
      </c>
      <c r="X1836" s="41" t="str">
        <f>IF(OR(tbl_PV_Milestones[[#This Row],[Project Status]]="Completed",tbl_PV_Milestones[[#This Row],[Project Status]]="Assumed Completed"),"Yes","No")</f>
        <v>Yes</v>
      </c>
      <c r="Y1836" s="41">
        <f>IF(tbl_PV_Milestones[[#This Row],[Baseline Date]]="",1,0)</f>
        <v>0</v>
      </c>
      <c r="Z1836" s="41">
        <f>IF(tbl_PV_Milestones[[#This Row],[Baseline Date]]&lt;PV_Meta!$B$7,1,0)</f>
        <v>1</v>
      </c>
      <c r="AA1836" s="41">
        <f>IF(tbl_PV_Milestones[[#This Row],[Complete]]="Yes",1,0)</f>
        <v>1</v>
      </c>
      <c r="AB1836" s="41">
        <f>IF(AND(tbl_PV_Milestones[[#This Row],[BL FY]]=2025,tbl_PV_Milestones[[#This Row],[Baseline Date]]&lt;PV_Meta!$B$7),1,0)</f>
        <v>1</v>
      </c>
      <c r="AC1836" s="41">
        <f>IF(AND(tbl_PV_Milestones[[#This Row],[Planned YTD]]=1,tbl_PV_Milestones[[#This Row],[Complete]]="Yes"),1,0)</f>
        <v>1</v>
      </c>
      <c r="AD1836" s="41">
        <f>IF(AND(tbl_PV_Milestones[[#This Row],[Actual/Schedule Finish]]&lt;PV_Meta!$B$7,tbl_PV_Milestones[[#This Row],[Complete]]="No",tbl_PV_Milestones[[#This Row],[Project Status]]&lt;&gt;"On Hold"),1,0)</f>
        <v>0</v>
      </c>
      <c r="AE1836" s="41">
        <f>IF(AND(tbl_PV_Milestones[[#This Row],[Actual/Schedule Finish]]&gt;tbl_PV_Milestones[[#This Row],[Baseline Date]],tbl_PV_Milestones[[#This Row],[Complete]]="No",tbl_PV_Milestones[[#This Row],[Project Status]]&lt;&gt;"On Hold",tbl_PV_Milestones[[#This Row],[Overdue]]=0,tbl_PV_Milestones[[#This Row],[To be Baselined]]&lt;&gt;1),1,0)</f>
        <v>0</v>
      </c>
      <c r="AF1836" s="41">
        <f>IF(AND(tbl_PV_Milestones[[#This Row],[BL FY]]=2025,tbl_PV_Milestones[[#This Row],[Finish FY]]&gt;2025),1,0)</f>
        <v>0</v>
      </c>
      <c r="AG1836" s="56" t="str">
        <f>_xlfn.XLOOKUP(tbl_PV_Milestones[[#This Row],[Work ID]],tbl_PV_Meta[Work ID '#],tbl_PV_Meta[Project Manager/Owner],,0)</f>
        <v>Project Manager 38</v>
      </c>
      <c r="AH1836" s="6"/>
    </row>
    <row r="1837" spans="4:34" x14ac:dyDescent="0.25">
      <c r="D1837" s="6" t="s">
        <v>806</v>
      </c>
      <c r="E1837" s="6" t="s">
        <v>503</v>
      </c>
      <c r="F1837" s="6" t="s">
        <v>1765</v>
      </c>
      <c r="G1837" s="6" t="s">
        <v>555</v>
      </c>
      <c r="H1837" s="6" t="s">
        <v>505</v>
      </c>
      <c r="I1837" s="6" t="s">
        <v>510</v>
      </c>
      <c r="J1837" s="6" t="s">
        <v>806</v>
      </c>
      <c r="K1837" s="6" t="s">
        <v>39</v>
      </c>
      <c r="L1837" s="6" t="s">
        <v>75</v>
      </c>
      <c r="M1837" s="43"/>
      <c r="N1837" s="44" t="s">
        <v>1979</v>
      </c>
      <c r="O1837" s="39">
        <v>45775.708333333299</v>
      </c>
      <c r="P1837" s="39">
        <v>45775.708333333299</v>
      </c>
      <c r="Q1837" s="6">
        <v>0</v>
      </c>
      <c r="R1837" s="6">
        <v>0</v>
      </c>
      <c r="S1837" s="45" t="e">
        <f>_xlfn.CONCAT(#REF!,TRIM(tbl_PV_Milestones[[#This Row],[Milestone Description]]))</f>
        <v>#REF!</v>
      </c>
      <c r="T1837" s="84" t="str">
        <f>IF(COUNTIF(tbl_PV_Milestones[UID],tbl_PV_Milestones[[#This Row],[UID]])&gt;1,"Duplicate","")</f>
        <v>Duplicate</v>
      </c>
      <c r="U1837" s="42" t="str">
        <f>_xlfn.XLOOKUP(tbl_PV_Milestones[[#This Row],[Work ID]],tbl_PV_Meta[Work ID '#],tbl_PV_Meta[Sub-Portfolio])</f>
        <v>Sub-Portfolio 4</v>
      </c>
      <c r="V1837" s="41">
        <f>IF(MONTH(tbl_PV_Milestones[[#This Row],[Baseline Date]])&lt;7,YEAR(tbl_PV_Milestones[[#This Row],[Baseline Date]]),YEAR(tbl_PV_Milestones[[#This Row],[Baseline Date]])+1)</f>
        <v>2025</v>
      </c>
      <c r="W1837" s="41">
        <f>IF(MONTH(tbl_PV_Milestones[[#This Row],[Actual/Schedule Finish]])&lt;7,YEAR(tbl_PV_Milestones[[#This Row],[Actual/Schedule Finish]]),YEAR(tbl_PV_Milestones[[#This Row],[Actual/Schedule Finish]])+1)</f>
        <v>2025</v>
      </c>
      <c r="X1837" s="41" t="str">
        <f>IF(OR(tbl_PV_Milestones[[#This Row],[Project Status]]="Completed",tbl_PV_Milestones[[#This Row],[Project Status]]="Assumed Completed"),"Yes","No")</f>
        <v>Yes</v>
      </c>
      <c r="Y1837" s="41">
        <f>IF(tbl_PV_Milestones[[#This Row],[Baseline Date]]="",1,0)</f>
        <v>0</v>
      </c>
      <c r="Z1837" s="41">
        <f>IF(tbl_PV_Milestones[[#This Row],[Baseline Date]]&lt;PV_Meta!$B$7,1,0)</f>
        <v>1</v>
      </c>
      <c r="AA1837" s="41">
        <f>IF(tbl_PV_Milestones[[#This Row],[Complete]]="Yes",1,0)</f>
        <v>1</v>
      </c>
      <c r="AB1837" s="41">
        <f>IF(AND(tbl_PV_Milestones[[#This Row],[BL FY]]=2025,tbl_PV_Milestones[[#This Row],[Baseline Date]]&lt;PV_Meta!$B$7),1,0)</f>
        <v>1</v>
      </c>
      <c r="AC1837" s="41">
        <f>IF(AND(tbl_PV_Milestones[[#This Row],[Planned YTD]]=1,tbl_PV_Milestones[[#This Row],[Complete]]="Yes"),1,0)</f>
        <v>1</v>
      </c>
      <c r="AD1837" s="41">
        <f>IF(AND(tbl_PV_Milestones[[#This Row],[Actual/Schedule Finish]]&lt;PV_Meta!$B$7,tbl_PV_Milestones[[#This Row],[Complete]]="No",tbl_PV_Milestones[[#This Row],[Project Status]]&lt;&gt;"On Hold"),1,0)</f>
        <v>0</v>
      </c>
      <c r="AE1837" s="41">
        <f>IF(AND(tbl_PV_Milestones[[#This Row],[Actual/Schedule Finish]]&gt;tbl_PV_Milestones[[#This Row],[Baseline Date]],tbl_PV_Milestones[[#This Row],[Complete]]="No",tbl_PV_Milestones[[#This Row],[Project Status]]&lt;&gt;"On Hold",tbl_PV_Milestones[[#This Row],[Overdue]]=0,tbl_PV_Milestones[[#This Row],[To be Baselined]]&lt;&gt;1),1,0)</f>
        <v>0</v>
      </c>
      <c r="AF1837" s="41">
        <f>IF(AND(tbl_PV_Milestones[[#This Row],[BL FY]]=2025,tbl_PV_Milestones[[#This Row],[Finish FY]]&gt;2025),1,0)</f>
        <v>0</v>
      </c>
      <c r="AG1837" s="56" t="str">
        <f>_xlfn.XLOOKUP(tbl_PV_Milestones[[#This Row],[Work ID]],tbl_PV_Meta[Work ID '#],tbl_PV_Meta[Project Manager/Owner],,0)</f>
        <v>Project Manager 38</v>
      </c>
      <c r="AH1837" s="6"/>
    </row>
    <row r="1838" spans="4:34" x14ac:dyDescent="0.25">
      <c r="D1838" s="6" t="s">
        <v>806</v>
      </c>
      <c r="E1838" s="6" t="s">
        <v>503</v>
      </c>
      <c r="F1838" s="6" t="s">
        <v>1765</v>
      </c>
      <c r="G1838" s="6" t="s">
        <v>557</v>
      </c>
      <c r="H1838" s="6" t="s">
        <v>519</v>
      </c>
      <c r="I1838" s="6" t="s">
        <v>510</v>
      </c>
      <c r="J1838" s="6" t="s">
        <v>806</v>
      </c>
      <c r="K1838" s="6" t="s">
        <v>39</v>
      </c>
      <c r="L1838" s="6" t="s">
        <v>75</v>
      </c>
      <c r="M1838" s="43"/>
      <c r="N1838" s="44" t="s">
        <v>1979</v>
      </c>
      <c r="O1838" s="39">
        <v>45775.708333333299</v>
      </c>
      <c r="P1838" s="39">
        <v>45775.708333333299</v>
      </c>
      <c r="Q1838" s="6">
        <v>0</v>
      </c>
      <c r="R1838" s="6">
        <v>0</v>
      </c>
      <c r="S1838" s="45" t="e">
        <f>_xlfn.CONCAT(#REF!,TRIM(tbl_PV_Milestones[[#This Row],[Milestone Description]]))</f>
        <v>#REF!</v>
      </c>
      <c r="T1838" s="84" t="str">
        <f>IF(COUNTIF(tbl_PV_Milestones[UID],tbl_PV_Milestones[[#This Row],[UID]])&gt;1,"Duplicate","")</f>
        <v>Duplicate</v>
      </c>
      <c r="U1838" s="42" t="str">
        <f>_xlfn.XLOOKUP(tbl_PV_Milestones[[#This Row],[Work ID]],tbl_PV_Meta[Work ID '#],tbl_PV_Meta[Sub-Portfolio])</f>
        <v>Sub-Portfolio 4</v>
      </c>
      <c r="V1838" s="41">
        <f>IF(MONTH(tbl_PV_Milestones[[#This Row],[Baseline Date]])&lt;7,YEAR(tbl_PV_Milestones[[#This Row],[Baseline Date]]),YEAR(tbl_PV_Milestones[[#This Row],[Baseline Date]])+1)</f>
        <v>2025</v>
      </c>
      <c r="W1838" s="41">
        <f>IF(MONTH(tbl_PV_Milestones[[#This Row],[Actual/Schedule Finish]])&lt;7,YEAR(tbl_PV_Milestones[[#This Row],[Actual/Schedule Finish]]),YEAR(tbl_PV_Milestones[[#This Row],[Actual/Schedule Finish]])+1)</f>
        <v>2025</v>
      </c>
      <c r="X1838" s="41" t="str">
        <f>IF(OR(tbl_PV_Milestones[[#This Row],[Project Status]]="Completed",tbl_PV_Milestones[[#This Row],[Project Status]]="Assumed Completed"),"Yes","No")</f>
        <v>Yes</v>
      </c>
      <c r="Y1838" s="41">
        <f>IF(tbl_PV_Milestones[[#This Row],[Baseline Date]]="",1,0)</f>
        <v>0</v>
      </c>
      <c r="Z1838" s="41">
        <f>IF(tbl_PV_Milestones[[#This Row],[Baseline Date]]&lt;PV_Meta!$B$7,1,0)</f>
        <v>1</v>
      </c>
      <c r="AA1838" s="41">
        <f>IF(tbl_PV_Milestones[[#This Row],[Complete]]="Yes",1,0)</f>
        <v>1</v>
      </c>
      <c r="AB1838" s="41">
        <f>IF(AND(tbl_PV_Milestones[[#This Row],[BL FY]]=2025,tbl_PV_Milestones[[#This Row],[Baseline Date]]&lt;PV_Meta!$B$7),1,0)</f>
        <v>1</v>
      </c>
      <c r="AC1838" s="41">
        <f>IF(AND(tbl_PV_Milestones[[#This Row],[Planned YTD]]=1,tbl_PV_Milestones[[#This Row],[Complete]]="Yes"),1,0)</f>
        <v>1</v>
      </c>
      <c r="AD1838" s="41">
        <f>IF(AND(tbl_PV_Milestones[[#This Row],[Actual/Schedule Finish]]&lt;PV_Meta!$B$7,tbl_PV_Milestones[[#This Row],[Complete]]="No",tbl_PV_Milestones[[#This Row],[Project Status]]&lt;&gt;"On Hold"),1,0)</f>
        <v>0</v>
      </c>
      <c r="AE1838" s="41">
        <f>IF(AND(tbl_PV_Milestones[[#This Row],[Actual/Schedule Finish]]&gt;tbl_PV_Milestones[[#This Row],[Baseline Date]],tbl_PV_Milestones[[#This Row],[Complete]]="No",tbl_PV_Milestones[[#This Row],[Project Status]]&lt;&gt;"On Hold",tbl_PV_Milestones[[#This Row],[Overdue]]=0,tbl_PV_Milestones[[#This Row],[To be Baselined]]&lt;&gt;1),1,0)</f>
        <v>0</v>
      </c>
      <c r="AF1838" s="41">
        <f>IF(AND(tbl_PV_Milestones[[#This Row],[BL FY]]=2025,tbl_PV_Milestones[[#This Row],[Finish FY]]&gt;2025),1,0)</f>
        <v>0</v>
      </c>
      <c r="AG1838" s="56" t="str">
        <f>_xlfn.XLOOKUP(tbl_PV_Milestones[[#This Row],[Work ID]],tbl_PV_Meta[Work ID '#],tbl_PV_Meta[Project Manager/Owner],,0)</f>
        <v>Project Manager 38</v>
      </c>
      <c r="AH1838" s="6"/>
    </row>
    <row r="1839" spans="4:34" x14ac:dyDescent="0.25">
      <c r="D1839" s="6" t="s">
        <v>806</v>
      </c>
      <c r="E1839" s="6" t="s">
        <v>503</v>
      </c>
      <c r="F1839" s="6" t="s">
        <v>1765</v>
      </c>
      <c r="G1839" s="6" t="s">
        <v>534</v>
      </c>
      <c r="H1839" s="6" t="s">
        <v>505</v>
      </c>
      <c r="I1839" s="6" t="s">
        <v>510</v>
      </c>
      <c r="J1839" s="6" t="s">
        <v>806</v>
      </c>
      <c r="K1839" s="6" t="s">
        <v>39</v>
      </c>
      <c r="L1839" s="6" t="s">
        <v>75</v>
      </c>
      <c r="M1839" s="43"/>
      <c r="N1839" s="44" t="s">
        <v>1979</v>
      </c>
      <c r="O1839" s="39">
        <v>45777.708333333299</v>
      </c>
      <c r="P1839" s="39">
        <v>45777.708333333299</v>
      </c>
      <c r="Q1839" s="6">
        <v>0</v>
      </c>
      <c r="R1839" s="6">
        <v>0</v>
      </c>
      <c r="S1839" s="45" t="e">
        <f>_xlfn.CONCAT(#REF!,TRIM(tbl_PV_Milestones[[#This Row],[Milestone Description]]))</f>
        <v>#REF!</v>
      </c>
      <c r="T1839" s="84" t="str">
        <f>IF(COUNTIF(tbl_PV_Milestones[UID],tbl_PV_Milestones[[#This Row],[UID]])&gt;1,"Duplicate","")</f>
        <v>Duplicate</v>
      </c>
      <c r="U1839" s="42" t="str">
        <f>_xlfn.XLOOKUP(tbl_PV_Milestones[[#This Row],[Work ID]],tbl_PV_Meta[Work ID '#],tbl_PV_Meta[Sub-Portfolio])</f>
        <v>Sub-Portfolio 4</v>
      </c>
      <c r="V1839" s="41">
        <f>IF(MONTH(tbl_PV_Milestones[[#This Row],[Baseline Date]])&lt;7,YEAR(tbl_PV_Milestones[[#This Row],[Baseline Date]]),YEAR(tbl_PV_Milestones[[#This Row],[Baseline Date]])+1)</f>
        <v>2025</v>
      </c>
      <c r="W1839" s="41">
        <f>IF(MONTH(tbl_PV_Milestones[[#This Row],[Actual/Schedule Finish]])&lt;7,YEAR(tbl_PV_Milestones[[#This Row],[Actual/Schedule Finish]]),YEAR(tbl_PV_Milestones[[#This Row],[Actual/Schedule Finish]])+1)</f>
        <v>2025</v>
      </c>
      <c r="X1839" s="41" t="str">
        <f>IF(OR(tbl_PV_Milestones[[#This Row],[Project Status]]="Completed",tbl_PV_Milestones[[#This Row],[Project Status]]="Assumed Completed"),"Yes","No")</f>
        <v>Yes</v>
      </c>
      <c r="Y1839" s="41">
        <f>IF(tbl_PV_Milestones[[#This Row],[Baseline Date]]="",1,0)</f>
        <v>0</v>
      </c>
      <c r="Z1839" s="41">
        <f>IF(tbl_PV_Milestones[[#This Row],[Baseline Date]]&lt;PV_Meta!$B$7,1,0)</f>
        <v>1</v>
      </c>
      <c r="AA1839" s="41">
        <f>IF(tbl_PV_Milestones[[#This Row],[Complete]]="Yes",1,0)</f>
        <v>1</v>
      </c>
      <c r="AB1839" s="41">
        <f>IF(AND(tbl_PV_Milestones[[#This Row],[BL FY]]=2025,tbl_PV_Milestones[[#This Row],[Baseline Date]]&lt;PV_Meta!$B$7),1,0)</f>
        <v>1</v>
      </c>
      <c r="AC1839" s="41">
        <f>IF(AND(tbl_PV_Milestones[[#This Row],[Planned YTD]]=1,tbl_PV_Milestones[[#This Row],[Complete]]="Yes"),1,0)</f>
        <v>1</v>
      </c>
      <c r="AD1839" s="41">
        <f>IF(AND(tbl_PV_Milestones[[#This Row],[Actual/Schedule Finish]]&lt;PV_Meta!$B$7,tbl_PV_Milestones[[#This Row],[Complete]]="No",tbl_PV_Milestones[[#This Row],[Project Status]]&lt;&gt;"On Hold"),1,0)</f>
        <v>0</v>
      </c>
      <c r="AE1839" s="41">
        <f>IF(AND(tbl_PV_Milestones[[#This Row],[Actual/Schedule Finish]]&gt;tbl_PV_Milestones[[#This Row],[Baseline Date]],tbl_PV_Milestones[[#This Row],[Complete]]="No",tbl_PV_Milestones[[#This Row],[Project Status]]&lt;&gt;"On Hold",tbl_PV_Milestones[[#This Row],[Overdue]]=0,tbl_PV_Milestones[[#This Row],[To be Baselined]]&lt;&gt;1),1,0)</f>
        <v>0</v>
      </c>
      <c r="AF1839" s="41">
        <f>IF(AND(tbl_PV_Milestones[[#This Row],[BL FY]]=2025,tbl_PV_Milestones[[#This Row],[Finish FY]]&gt;2025),1,0)</f>
        <v>0</v>
      </c>
      <c r="AG1839" s="56" t="str">
        <f>_xlfn.XLOOKUP(tbl_PV_Milestones[[#This Row],[Work ID]],tbl_PV_Meta[Work ID '#],tbl_PV_Meta[Project Manager/Owner],,0)</f>
        <v>Project Manager 38</v>
      </c>
      <c r="AH1839" s="6"/>
    </row>
    <row r="1840" spans="4:34" x14ac:dyDescent="0.25">
      <c r="D1840" s="6" t="s">
        <v>806</v>
      </c>
      <c r="E1840" s="6" t="s">
        <v>503</v>
      </c>
      <c r="F1840" s="6" t="s">
        <v>1712</v>
      </c>
      <c r="G1840" s="6" t="s">
        <v>869</v>
      </c>
      <c r="H1840" s="6" t="s">
        <v>505</v>
      </c>
      <c r="I1840" s="6" t="s">
        <v>510</v>
      </c>
      <c r="J1840" s="6" t="s">
        <v>806</v>
      </c>
      <c r="K1840" s="6" t="s">
        <v>36</v>
      </c>
      <c r="L1840" s="6" t="s">
        <v>85</v>
      </c>
      <c r="M1840" s="43"/>
      <c r="N1840" s="44" t="s">
        <v>1979</v>
      </c>
      <c r="O1840" s="39">
        <v>45433.708333333299</v>
      </c>
      <c r="P1840" s="39">
        <v>45433.708333333299</v>
      </c>
      <c r="Q1840" s="6">
        <v>0</v>
      </c>
      <c r="R1840" s="6">
        <v>0</v>
      </c>
      <c r="S1840" s="45" t="e">
        <f>_xlfn.CONCAT(#REF!,TRIM(tbl_PV_Milestones[[#This Row],[Milestone Description]]))</f>
        <v>#REF!</v>
      </c>
      <c r="T1840" s="84" t="str">
        <f>IF(COUNTIF(tbl_PV_Milestones[UID],tbl_PV_Milestones[[#This Row],[UID]])&gt;1,"Duplicate","")</f>
        <v>Duplicate</v>
      </c>
      <c r="U1840" s="42" t="str">
        <f>_xlfn.XLOOKUP(tbl_PV_Milestones[[#This Row],[Work ID]],tbl_PV_Meta[Work ID '#],tbl_PV_Meta[Sub-Portfolio])</f>
        <v>Sub-Portfolio 7</v>
      </c>
      <c r="V1840" s="41">
        <f>IF(MONTH(tbl_PV_Milestones[[#This Row],[Baseline Date]])&lt;7,YEAR(tbl_PV_Milestones[[#This Row],[Baseline Date]]),YEAR(tbl_PV_Milestones[[#This Row],[Baseline Date]])+1)</f>
        <v>2024</v>
      </c>
      <c r="W1840" s="41">
        <f>IF(MONTH(tbl_PV_Milestones[[#This Row],[Actual/Schedule Finish]])&lt;7,YEAR(tbl_PV_Milestones[[#This Row],[Actual/Schedule Finish]]),YEAR(tbl_PV_Milestones[[#This Row],[Actual/Schedule Finish]])+1)</f>
        <v>2024</v>
      </c>
      <c r="X1840" s="41" t="str">
        <f>IF(OR(tbl_PV_Milestones[[#This Row],[Project Status]]="Completed",tbl_PV_Milestones[[#This Row],[Project Status]]="Assumed Completed"),"Yes","No")</f>
        <v>Yes</v>
      </c>
      <c r="Y1840" s="41">
        <f>IF(tbl_PV_Milestones[[#This Row],[Baseline Date]]="",1,0)</f>
        <v>0</v>
      </c>
      <c r="Z1840" s="41">
        <f>IF(tbl_PV_Milestones[[#This Row],[Baseline Date]]&lt;PV_Meta!$B$7,1,0)</f>
        <v>1</v>
      </c>
      <c r="AA1840" s="41">
        <f>IF(tbl_PV_Milestones[[#This Row],[Complete]]="Yes",1,0)</f>
        <v>1</v>
      </c>
      <c r="AB1840" s="41">
        <f>IF(AND(tbl_PV_Milestones[[#This Row],[BL FY]]=2025,tbl_PV_Milestones[[#This Row],[Baseline Date]]&lt;PV_Meta!$B$7),1,0)</f>
        <v>0</v>
      </c>
      <c r="AC1840" s="41">
        <f>IF(AND(tbl_PV_Milestones[[#This Row],[Planned YTD]]=1,tbl_PV_Milestones[[#This Row],[Complete]]="Yes"),1,0)</f>
        <v>0</v>
      </c>
      <c r="AD1840" s="41">
        <f>IF(AND(tbl_PV_Milestones[[#This Row],[Actual/Schedule Finish]]&lt;PV_Meta!$B$7,tbl_PV_Milestones[[#This Row],[Complete]]="No",tbl_PV_Milestones[[#This Row],[Project Status]]&lt;&gt;"On Hold"),1,0)</f>
        <v>0</v>
      </c>
      <c r="AE1840" s="41">
        <f>IF(AND(tbl_PV_Milestones[[#This Row],[Actual/Schedule Finish]]&gt;tbl_PV_Milestones[[#This Row],[Baseline Date]],tbl_PV_Milestones[[#This Row],[Complete]]="No",tbl_PV_Milestones[[#This Row],[Project Status]]&lt;&gt;"On Hold",tbl_PV_Milestones[[#This Row],[Overdue]]=0,tbl_PV_Milestones[[#This Row],[To be Baselined]]&lt;&gt;1),1,0)</f>
        <v>0</v>
      </c>
      <c r="AF1840" s="41">
        <f>IF(AND(tbl_PV_Milestones[[#This Row],[BL FY]]=2025,tbl_PV_Milestones[[#This Row],[Finish FY]]&gt;2025),1,0)</f>
        <v>0</v>
      </c>
      <c r="AG1840" s="56" t="str">
        <f>_xlfn.XLOOKUP(tbl_PV_Milestones[[#This Row],[Work ID]],tbl_PV_Meta[Work ID '#],tbl_PV_Meta[Project Manager/Owner],,0)</f>
        <v>Project Manager 33</v>
      </c>
      <c r="AH1840" s="6"/>
    </row>
    <row r="1841" spans="4:34" x14ac:dyDescent="0.25">
      <c r="D1841" s="6" t="s">
        <v>806</v>
      </c>
      <c r="E1841" s="6" t="s">
        <v>580</v>
      </c>
      <c r="F1841" s="6" t="s">
        <v>1712</v>
      </c>
      <c r="G1841" s="6" t="s">
        <v>545</v>
      </c>
      <c r="H1841" s="6" t="s">
        <v>505</v>
      </c>
      <c r="I1841" s="6" t="s">
        <v>510</v>
      </c>
      <c r="J1841" s="6" t="s">
        <v>806</v>
      </c>
      <c r="K1841" s="6" t="s">
        <v>36</v>
      </c>
      <c r="L1841" s="6" t="s">
        <v>85</v>
      </c>
      <c r="M1841" s="43"/>
      <c r="N1841" s="44" t="s">
        <v>1979</v>
      </c>
      <c r="O1841" s="39">
        <v>45777.708333333299</v>
      </c>
      <c r="P1841" s="39">
        <v>45769.708333333299</v>
      </c>
      <c r="Q1841" s="6">
        <v>-5</v>
      </c>
      <c r="R1841" s="6">
        <v>-8.5034013605442202E-3</v>
      </c>
      <c r="S1841" s="45" t="e">
        <f>_xlfn.CONCAT(#REF!,TRIM(tbl_PV_Milestones[[#This Row],[Milestone Description]]))</f>
        <v>#REF!</v>
      </c>
      <c r="T1841" s="84" t="str">
        <f>IF(COUNTIF(tbl_PV_Milestones[UID],tbl_PV_Milestones[[#This Row],[UID]])&gt;1,"Duplicate","")</f>
        <v>Duplicate</v>
      </c>
      <c r="U1841" s="42" t="str">
        <f>_xlfn.XLOOKUP(tbl_PV_Milestones[[#This Row],[Work ID]],tbl_PV_Meta[Work ID '#],tbl_PV_Meta[Sub-Portfolio])</f>
        <v>Sub-Portfolio 7</v>
      </c>
      <c r="V1841" s="41">
        <f>IF(MONTH(tbl_PV_Milestones[[#This Row],[Baseline Date]])&lt;7,YEAR(tbl_PV_Milestones[[#This Row],[Baseline Date]]),YEAR(tbl_PV_Milestones[[#This Row],[Baseline Date]])+1)</f>
        <v>2025</v>
      </c>
      <c r="W1841" s="41">
        <f>IF(MONTH(tbl_PV_Milestones[[#This Row],[Actual/Schedule Finish]])&lt;7,YEAR(tbl_PV_Milestones[[#This Row],[Actual/Schedule Finish]]),YEAR(tbl_PV_Milestones[[#This Row],[Actual/Schedule Finish]])+1)</f>
        <v>2025</v>
      </c>
      <c r="X1841" s="41" t="str">
        <f>IF(OR(tbl_PV_Milestones[[#This Row],[Project Status]]="Completed",tbl_PV_Milestones[[#This Row],[Project Status]]="Assumed Completed"),"Yes","No")</f>
        <v>Yes</v>
      </c>
      <c r="Y1841" s="41">
        <f>IF(tbl_PV_Milestones[[#This Row],[Baseline Date]]="",1,0)</f>
        <v>0</v>
      </c>
      <c r="Z1841" s="41">
        <f>IF(tbl_PV_Milestones[[#This Row],[Baseline Date]]&lt;PV_Meta!$B$7,1,0)</f>
        <v>1</v>
      </c>
      <c r="AA1841" s="41">
        <f>IF(tbl_PV_Milestones[[#This Row],[Complete]]="Yes",1,0)</f>
        <v>1</v>
      </c>
      <c r="AB1841" s="41">
        <f>IF(AND(tbl_PV_Milestones[[#This Row],[BL FY]]=2025,tbl_PV_Milestones[[#This Row],[Baseline Date]]&lt;PV_Meta!$B$7),1,0)</f>
        <v>1</v>
      </c>
      <c r="AC1841" s="41">
        <f>IF(AND(tbl_PV_Milestones[[#This Row],[Planned YTD]]=1,tbl_PV_Milestones[[#This Row],[Complete]]="Yes"),1,0)</f>
        <v>1</v>
      </c>
      <c r="AD1841" s="41">
        <f>IF(AND(tbl_PV_Milestones[[#This Row],[Actual/Schedule Finish]]&lt;PV_Meta!$B$7,tbl_PV_Milestones[[#This Row],[Complete]]="No",tbl_PV_Milestones[[#This Row],[Project Status]]&lt;&gt;"On Hold"),1,0)</f>
        <v>0</v>
      </c>
      <c r="AE1841" s="41">
        <f>IF(AND(tbl_PV_Milestones[[#This Row],[Actual/Schedule Finish]]&gt;tbl_PV_Milestones[[#This Row],[Baseline Date]],tbl_PV_Milestones[[#This Row],[Complete]]="No",tbl_PV_Milestones[[#This Row],[Project Status]]&lt;&gt;"On Hold",tbl_PV_Milestones[[#This Row],[Overdue]]=0,tbl_PV_Milestones[[#This Row],[To be Baselined]]&lt;&gt;1),1,0)</f>
        <v>0</v>
      </c>
      <c r="AF1841" s="41">
        <f>IF(AND(tbl_PV_Milestones[[#This Row],[BL FY]]=2025,tbl_PV_Milestones[[#This Row],[Finish FY]]&gt;2025),1,0)</f>
        <v>0</v>
      </c>
      <c r="AG1841" s="56" t="str">
        <f>_xlfn.XLOOKUP(tbl_PV_Milestones[[#This Row],[Work ID]],tbl_PV_Meta[Work ID '#],tbl_PV_Meta[Project Manager/Owner],,0)</f>
        <v>Project Manager 33</v>
      </c>
      <c r="AH1841" s="6"/>
    </row>
    <row r="1842" spans="4:34" x14ac:dyDescent="0.25">
      <c r="D1842" s="6" t="s">
        <v>806</v>
      </c>
      <c r="E1842" s="6" t="s">
        <v>614</v>
      </c>
      <c r="F1842" s="6" t="s">
        <v>1712</v>
      </c>
      <c r="G1842" s="6" t="s">
        <v>870</v>
      </c>
      <c r="H1842" s="6" t="s">
        <v>505</v>
      </c>
      <c r="I1842" s="6" t="s">
        <v>510</v>
      </c>
      <c r="J1842" s="6" t="s">
        <v>806</v>
      </c>
      <c r="K1842" s="6" t="s">
        <v>36</v>
      </c>
      <c r="L1842" s="6" t="s">
        <v>85</v>
      </c>
      <c r="M1842" s="43"/>
      <c r="N1842" s="44" t="s">
        <v>1979</v>
      </c>
      <c r="O1842" s="39">
        <v>45777.708333333299</v>
      </c>
      <c r="P1842" s="39">
        <v>45796.708333333299</v>
      </c>
      <c r="Q1842" s="6">
        <v>13</v>
      </c>
      <c r="R1842" s="6">
        <v>2.2108843537415001E-2</v>
      </c>
      <c r="S1842" s="45" t="e">
        <f>_xlfn.CONCAT(#REF!,TRIM(tbl_PV_Milestones[[#This Row],[Milestone Description]]))</f>
        <v>#REF!</v>
      </c>
      <c r="T1842" s="84" t="str">
        <f>IF(COUNTIF(tbl_PV_Milestones[UID],tbl_PV_Milestones[[#This Row],[UID]])&gt;1,"Duplicate","")</f>
        <v>Duplicate</v>
      </c>
      <c r="U1842" s="42" t="str">
        <f>_xlfn.XLOOKUP(tbl_PV_Milestones[[#This Row],[Work ID]],tbl_PV_Meta[Work ID '#],tbl_PV_Meta[Sub-Portfolio])</f>
        <v>Sub-Portfolio 7</v>
      </c>
      <c r="V1842" s="41">
        <f>IF(MONTH(tbl_PV_Milestones[[#This Row],[Baseline Date]])&lt;7,YEAR(tbl_PV_Milestones[[#This Row],[Baseline Date]]),YEAR(tbl_PV_Milestones[[#This Row],[Baseline Date]])+1)</f>
        <v>2025</v>
      </c>
      <c r="W1842" s="41">
        <f>IF(MONTH(tbl_PV_Milestones[[#This Row],[Actual/Schedule Finish]])&lt;7,YEAR(tbl_PV_Milestones[[#This Row],[Actual/Schedule Finish]]),YEAR(tbl_PV_Milestones[[#This Row],[Actual/Schedule Finish]])+1)</f>
        <v>2025</v>
      </c>
      <c r="X1842" s="41" t="str">
        <f>IF(OR(tbl_PV_Milestones[[#This Row],[Project Status]]="Completed",tbl_PV_Milestones[[#This Row],[Project Status]]="Assumed Completed"),"Yes","No")</f>
        <v>Yes</v>
      </c>
      <c r="Y1842" s="41">
        <f>IF(tbl_PV_Milestones[[#This Row],[Baseline Date]]="",1,0)</f>
        <v>0</v>
      </c>
      <c r="Z1842" s="41">
        <f>IF(tbl_PV_Milestones[[#This Row],[Baseline Date]]&lt;PV_Meta!$B$7,1,0)</f>
        <v>0</v>
      </c>
      <c r="AA1842" s="41">
        <f>IF(tbl_PV_Milestones[[#This Row],[Complete]]="Yes",1,0)</f>
        <v>1</v>
      </c>
      <c r="AB1842" s="41">
        <f>IF(AND(tbl_PV_Milestones[[#This Row],[BL FY]]=2025,tbl_PV_Milestones[[#This Row],[Baseline Date]]&lt;PV_Meta!$B$7),1,0)</f>
        <v>0</v>
      </c>
      <c r="AC1842" s="41">
        <f>IF(AND(tbl_PV_Milestones[[#This Row],[Planned YTD]]=1,tbl_PV_Milestones[[#This Row],[Complete]]="Yes"),1,0)</f>
        <v>0</v>
      </c>
      <c r="AD1842" s="41">
        <f>IF(AND(tbl_PV_Milestones[[#This Row],[Actual/Schedule Finish]]&lt;PV_Meta!$B$7,tbl_PV_Milestones[[#This Row],[Complete]]="No",tbl_PV_Milestones[[#This Row],[Project Status]]&lt;&gt;"On Hold"),1,0)</f>
        <v>0</v>
      </c>
      <c r="AE1842" s="41">
        <f>IF(AND(tbl_PV_Milestones[[#This Row],[Actual/Schedule Finish]]&gt;tbl_PV_Milestones[[#This Row],[Baseline Date]],tbl_PV_Milestones[[#This Row],[Complete]]="No",tbl_PV_Milestones[[#This Row],[Project Status]]&lt;&gt;"On Hold",tbl_PV_Milestones[[#This Row],[Overdue]]=0,tbl_PV_Milestones[[#This Row],[To be Baselined]]&lt;&gt;1),1,0)</f>
        <v>0</v>
      </c>
      <c r="AF1842" s="41">
        <f>IF(AND(tbl_PV_Milestones[[#This Row],[BL FY]]=2025,tbl_PV_Milestones[[#This Row],[Finish FY]]&gt;2025),1,0)</f>
        <v>0</v>
      </c>
      <c r="AG1842" s="56" t="str">
        <f>_xlfn.XLOOKUP(tbl_PV_Milestones[[#This Row],[Work ID]],tbl_PV_Meta[Work ID '#],tbl_PV_Meta[Project Manager/Owner],,0)</f>
        <v>Project Manager 33</v>
      </c>
      <c r="AH1842" s="6"/>
    </row>
    <row r="1843" spans="4:34" x14ac:dyDescent="0.25">
      <c r="D1843" s="6" t="s">
        <v>806</v>
      </c>
      <c r="E1843" s="6" t="s">
        <v>503</v>
      </c>
      <c r="F1843" s="6" t="s">
        <v>1753</v>
      </c>
      <c r="G1843" s="6" t="s">
        <v>871</v>
      </c>
      <c r="H1843" s="6" t="s">
        <v>519</v>
      </c>
      <c r="I1843" s="6" t="s">
        <v>510</v>
      </c>
      <c r="J1843" s="6" t="s">
        <v>806</v>
      </c>
      <c r="K1843" s="6" t="s">
        <v>36</v>
      </c>
      <c r="L1843" s="6" t="s">
        <v>53</v>
      </c>
      <c r="M1843" s="43"/>
      <c r="N1843" s="44" t="s">
        <v>1979</v>
      </c>
      <c r="O1843" s="39">
        <v>45560.708333333299</v>
      </c>
      <c r="P1843" s="39">
        <v>45560.708333333299</v>
      </c>
      <c r="Q1843" s="6">
        <v>0</v>
      </c>
      <c r="R1843" s="6">
        <v>0</v>
      </c>
      <c r="S1843" s="45" t="e">
        <f>_xlfn.CONCAT(#REF!,TRIM(tbl_PV_Milestones[[#This Row],[Milestone Description]]))</f>
        <v>#REF!</v>
      </c>
      <c r="T1843" s="84" t="str">
        <f>IF(COUNTIF(tbl_PV_Milestones[UID],tbl_PV_Milestones[[#This Row],[UID]])&gt;1,"Duplicate","")</f>
        <v>Duplicate</v>
      </c>
      <c r="U1843" s="42" t="str">
        <f>_xlfn.XLOOKUP(tbl_PV_Milestones[[#This Row],[Work ID]],tbl_PV_Meta[Work ID '#],tbl_PV_Meta[Sub-Portfolio])</f>
        <v>Sub-Portfolio 8</v>
      </c>
      <c r="V1843" s="41">
        <f>IF(MONTH(tbl_PV_Milestones[[#This Row],[Baseline Date]])&lt;7,YEAR(tbl_PV_Milestones[[#This Row],[Baseline Date]]),YEAR(tbl_PV_Milestones[[#This Row],[Baseline Date]])+1)</f>
        <v>2025</v>
      </c>
      <c r="W1843" s="41">
        <f>IF(MONTH(tbl_PV_Milestones[[#This Row],[Actual/Schedule Finish]])&lt;7,YEAR(tbl_PV_Milestones[[#This Row],[Actual/Schedule Finish]]),YEAR(tbl_PV_Milestones[[#This Row],[Actual/Schedule Finish]])+1)</f>
        <v>2025</v>
      </c>
      <c r="X1843" s="41" t="str">
        <f>IF(OR(tbl_PV_Milestones[[#This Row],[Project Status]]="Completed",tbl_PV_Milestones[[#This Row],[Project Status]]="Assumed Completed"),"Yes","No")</f>
        <v>Yes</v>
      </c>
      <c r="Y1843" s="41">
        <f>IF(tbl_PV_Milestones[[#This Row],[Baseline Date]]="",1,0)</f>
        <v>0</v>
      </c>
      <c r="Z1843" s="41">
        <f>IF(tbl_PV_Milestones[[#This Row],[Baseline Date]]&lt;PV_Meta!$B$7,1,0)</f>
        <v>1</v>
      </c>
      <c r="AA1843" s="41">
        <f>IF(tbl_PV_Milestones[[#This Row],[Complete]]="Yes",1,0)</f>
        <v>1</v>
      </c>
      <c r="AB1843" s="41">
        <f>IF(AND(tbl_PV_Milestones[[#This Row],[BL FY]]=2025,tbl_PV_Milestones[[#This Row],[Baseline Date]]&lt;PV_Meta!$B$7),1,0)</f>
        <v>1</v>
      </c>
      <c r="AC1843" s="41">
        <f>IF(AND(tbl_PV_Milestones[[#This Row],[Planned YTD]]=1,tbl_PV_Milestones[[#This Row],[Complete]]="Yes"),1,0)</f>
        <v>1</v>
      </c>
      <c r="AD1843" s="41">
        <f>IF(AND(tbl_PV_Milestones[[#This Row],[Actual/Schedule Finish]]&lt;PV_Meta!$B$7,tbl_PV_Milestones[[#This Row],[Complete]]="No",tbl_PV_Milestones[[#This Row],[Project Status]]&lt;&gt;"On Hold"),1,0)</f>
        <v>0</v>
      </c>
      <c r="AE1843" s="41">
        <f>IF(AND(tbl_PV_Milestones[[#This Row],[Actual/Schedule Finish]]&gt;tbl_PV_Milestones[[#This Row],[Baseline Date]],tbl_PV_Milestones[[#This Row],[Complete]]="No",tbl_PV_Milestones[[#This Row],[Project Status]]&lt;&gt;"On Hold",tbl_PV_Milestones[[#This Row],[Overdue]]=0,tbl_PV_Milestones[[#This Row],[To be Baselined]]&lt;&gt;1),1,0)</f>
        <v>0</v>
      </c>
      <c r="AF1843" s="41">
        <f>IF(AND(tbl_PV_Milestones[[#This Row],[BL FY]]=2025,tbl_PV_Milestones[[#This Row],[Finish FY]]&gt;2025),1,0)</f>
        <v>0</v>
      </c>
      <c r="AG1843" s="56" t="str">
        <f>_xlfn.XLOOKUP(tbl_PV_Milestones[[#This Row],[Work ID]],tbl_PV_Meta[Work ID '#],tbl_PV_Meta[Project Manager/Owner],,0)</f>
        <v>Project Manager 25</v>
      </c>
      <c r="AH1843" s="6"/>
    </row>
    <row r="1844" spans="4:34" x14ac:dyDescent="0.25">
      <c r="D1844" s="6" t="s">
        <v>806</v>
      </c>
      <c r="E1844" s="6" t="s">
        <v>503</v>
      </c>
      <c r="F1844" s="6" t="s">
        <v>1708</v>
      </c>
      <c r="G1844" s="6" t="s">
        <v>534</v>
      </c>
      <c r="H1844" s="6" t="s">
        <v>505</v>
      </c>
      <c r="I1844" s="6" t="s">
        <v>110</v>
      </c>
      <c r="J1844" s="6" t="s">
        <v>806</v>
      </c>
      <c r="K1844" s="6" t="s">
        <v>29</v>
      </c>
      <c r="L1844" s="6" t="s">
        <v>27</v>
      </c>
      <c r="M1844" s="43"/>
      <c r="N1844" s="44" t="s">
        <v>1979</v>
      </c>
      <c r="O1844" s="39">
        <v>45565.708333333299</v>
      </c>
      <c r="P1844" s="39">
        <v>45565.708333333299</v>
      </c>
      <c r="Q1844" s="6">
        <v>0</v>
      </c>
      <c r="R1844" s="6">
        <v>0</v>
      </c>
      <c r="S1844" s="45" t="e">
        <f>_xlfn.CONCAT(#REF!,TRIM(tbl_PV_Milestones[[#This Row],[Milestone Description]]))</f>
        <v>#REF!</v>
      </c>
      <c r="T1844" s="84" t="str">
        <f>IF(COUNTIF(tbl_PV_Milestones[UID],tbl_PV_Milestones[[#This Row],[UID]])&gt;1,"Duplicate","")</f>
        <v>Duplicate</v>
      </c>
      <c r="U1844" s="42" t="str">
        <f>_xlfn.XLOOKUP(tbl_PV_Milestones[[#This Row],[Work ID]],tbl_PV_Meta[Work ID '#],tbl_PV_Meta[Sub-Portfolio])</f>
        <v>Sub-Portfolio 8</v>
      </c>
      <c r="V1844" s="41">
        <f>IF(MONTH(tbl_PV_Milestones[[#This Row],[Baseline Date]])&lt;7,YEAR(tbl_PV_Milestones[[#This Row],[Baseline Date]]),YEAR(tbl_PV_Milestones[[#This Row],[Baseline Date]])+1)</f>
        <v>2025</v>
      </c>
      <c r="W1844" s="41">
        <f>IF(MONTH(tbl_PV_Milestones[[#This Row],[Actual/Schedule Finish]])&lt;7,YEAR(tbl_PV_Milestones[[#This Row],[Actual/Schedule Finish]]),YEAR(tbl_PV_Milestones[[#This Row],[Actual/Schedule Finish]])+1)</f>
        <v>2025</v>
      </c>
      <c r="X1844" s="41" t="str">
        <f>IF(OR(tbl_PV_Milestones[[#This Row],[Project Status]]="Completed",tbl_PV_Milestones[[#This Row],[Project Status]]="Assumed Completed"),"Yes","No")</f>
        <v>Yes</v>
      </c>
      <c r="Y1844" s="41">
        <f>IF(tbl_PV_Milestones[[#This Row],[Baseline Date]]="",1,0)</f>
        <v>0</v>
      </c>
      <c r="Z1844" s="41">
        <f>IF(tbl_PV_Milestones[[#This Row],[Baseline Date]]&lt;PV_Meta!$B$7,1,0)</f>
        <v>1</v>
      </c>
      <c r="AA1844" s="41">
        <f>IF(tbl_PV_Milestones[[#This Row],[Complete]]="Yes",1,0)</f>
        <v>1</v>
      </c>
      <c r="AB1844" s="41">
        <f>IF(AND(tbl_PV_Milestones[[#This Row],[BL FY]]=2025,tbl_PV_Milestones[[#This Row],[Baseline Date]]&lt;PV_Meta!$B$7),1,0)</f>
        <v>1</v>
      </c>
      <c r="AC1844" s="41">
        <f>IF(AND(tbl_PV_Milestones[[#This Row],[Planned YTD]]=1,tbl_PV_Milestones[[#This Row],[Complete]]="Yes"),1,0)</f>
        <v>1</v>
      </c>
      <c r="AD1844" s="41">
        <f>IF(AND(tbl_PV_Milestones[[#This Row],[Actual/Schedule Finish]]&lt;PV_Meta!$B$7,tbl_PV_Milestones[[#This Row],[Complete]]="No",tbl_PV_Milestones[[#This Row],[Project Status]]&lt;&gt;"On Hold"),1,0)</f>
        <v>0</v>
      </c>
      <c r="AE1844" s="41">
        <f>IF(AND(tbl_PV_Milestones[[#This Row],[Actual/Schedule Finish]]&gt;tbl_PV_Milestones[[#This Row],[Baseline Date]],tbl_PV_Milestones[[#This Row],[Complete]]="No",tbl_PV_Milestones[[#This Row],[Project Status]]&lt;&gt;"On Hold",tbl_PV_Milestones[[#This Row],[Overdue]]=0,tbl_PV_Milestones[[#This Row],[To be Baselined]]&lt;&gt;1),1,0)</f>
        <v>0</v>
      </c>
      <c r="AF1844" s="41">
        <f>IF(AND(tbl_PV_Milestones[[#This Row],[BL FY]]=2025,tbl_PV_Milestones[[#This Row],[Finish FY]]&gt;2025),1,0)</f>
        <v>0</v>
      </c>
      <c r="AG1844" s="56" t="str">
        <f>_xlfn.XLOOKUP(tbl_PV_Milestones[[#This Row],[Work ID]],tbl_PV_Meta[Work ID '#],tbl_PV_Meta[Project Manager/Owner],,0)</f>
        <v>Project Manager 6</v>
      </c>
      <c r="AH1844" s="6"/>
    </row>
    <row r="1845" spans="4:34" x14ac:dyDescent="0.25">
      <c r="D1845" s="6" t="s">
        <v>806</v>
      </c>
      <c r="E1845" s="6" t="s">
        <v>503</v>
      </c>
      <c r="F1845" s="6" t="s">
        <v>1708</v>
      </c>
      <c r="G1845" s="6" t="s">
        <v>535</v>
      </c>
      <c r="H1845" s="6" t="s">
        <v>505</v>
      </c>
      <c r="I1845" s="6" t="s">
        <v>110</v>
      </c>
      <c r="J1845" s="6" t="s">
        <v>806</v>
      </c>
      <c r="K1845" s="6" t="s">
        <v>29</v>
      </c>
      <c r="L1845" s="6" t="s">
        <v>27</v>
      </c>
      <c r="M1845" s="43"/>
      <c r="N1845" s="44" t="s">
        <v>1979</v>
      </c>
      <c r="O1845" s="39">
        <v>45716.708333333299</v>
      </c>
      <c r="P1845" s="39">
        <v>45716.708333333299</v>
      </c>
      <c r="Q1845" s="6">
        <v>0</v>
      </c>
      <c r="R1845" s="6">
        <v>0</v>
      </c>
      <c r="S1845" s="45" t="e">
        <f>_xlfn.CONCAT(#REF!,TRIM(tbl_PV_Milestones[[#This Row],[Milestone Description]]))</f>
        <v>#REF!</v>
      </c>
      <c r="T1845" s="84" t="str">
        <f>IF(COUNTIF(tbl_PV_Milestones[UID],tbl_PV_Milestones[[#This Row],[UID]])&gt;1,"Duplicate","")</f>
        <v>Duplicate</v>
      </c>
      <c r="U1845" s="42" t="str">
        <f>_xlfn.XLOOKUP(tbl_PV_Milestones[[#This Row],[Work ID]],tbl_PV_Meta[Work ID '#],tbl_PV_Meta[Sub-Portfolio])</f>
        <v>Sub-Portfolio 8</v>
      </c>
      <c r="V1845" s="41">
        <f>IF(MONTH(tbl_PV_Milestones[[#This Row],[Baseline Date]])&lt;7,YEAR(tbl_PV_Milestones[[#This Row],[Baseline Date]]),YEAR(tbl_PV_Milestones[[#This Row],[Baseline Date]])+1)</f>
        <v>2025</v>
      </c>
      <c r="W1845" s="41">
        <f>IF(MONTH(tbl_PV_Milestones[[#This Row],[Actual/Schedule Finish]])&lt;7,YEAR(tbl_PV_Milestones[[#This Row],[Actual/Schedule Finish]]),YEAR(tbl_PV_Milestones[[#This Row],[Actual/Schedule Finish]])+1)</f>
        <v>2025</v>
      </c>
      <c r="X1845" s="41" t="str">
        <f>IF(OR(tbl_PV_Milestones[[#This Row],[Project Status]]="Completed",tbl_PV_Milestones[[#This Row],[Project Status]]="Assumed Completed"),"Yes","No")</f>
        <v>Yes</v>
      </c>
      <c r="Y1845" s="41">
        <f>IF(tbl_PV_Milestones[[#This Row],[Baseline Date]]="",1,0)</f>
        <v>0</v>
      </c>
      <c r="Z1845" s="41">
        <f>IF(tbl_PV_Milestones[[#This Row],[Baseline Date]]&lt;PV_Meta!$B$7,1,0)</f>
        <v>1</v>
      </c>
      <c r="AA1845" s="41">
        <f>IF(tbl_PV_Milestones[[#This Row],[Complete]]="Yes",1,0)</f>
        <v>1</v>
      </c>
      <c r="AB1845" s="41">
        <f>IF(AND(tbl_PV_Milestones[[#This Row],[BL FY]]=2025,tbl_PV_Milestones[[#This Row],[Baseline Date]]&lt;PV_Meta!$B$7),1,0)</f>
        <v>1</v>
      </c>
      <c r="AC1845" s="41">
        <f>IF(AND(tbl_PV_Milestones[[#This Row],[Planned YTD]]=1,tbl_PV_Milestones[[#This Row],[Complete]]="Yes"),1,0)</f>
        <v>1</v>
      </c>
      <c r="AD1845" s="41">
        <f>IF(AND(tbl_PV_Milestones[[#This Row],[Actual/Schedule Finish]]&lt;PV_Meta!$B$7,tbl_PV_Milestones[[#This Row],[Complete]]="No",tbl_PV_Milestones[[#This Row],[Project Status]]&lt;&gt;"On Hold"),1,0)</f>
        <v>0</v>
      </c>
      <c r="AE1845" s="41">
        <f>IF(AND(tbl_PV_Milestones[[#This Row],[Actual/Schedule Finish]]&gt;tbl_PV_Milestones[[#This Row],[Baseline Date]],tbl_PV_Milestones[[#This Row],[Complete]]="No",tbl_PV_Milestones[[#This Row],[Project Status]]&lt;&gt;"On Hold",tbl_PV_Milestones[[#This Row],[Overdue]]=0,tbl_PV_Milestones[[#This Row],[To be Baselined]]&lt;&gt;1),1,0)</f>
        <v>0</v>
      </c>
      <c r="AF1845" s="41">
        <f>IF(AND(tbl_PV_Milestones[[#This Row],[BL FY]]=2025,tbl_PV_Milestones[[#This Row],[Finish FY]]&gt;2025),1,0)</f>
        <v>0</v>
      </c>
      <c r="AG1845" s="56" t="str">
        <f>_xlfn.XLOOKUP(tbl_PV_Milestones[[#This Row],[Work ID]],tbl_PV_Meta[Work ID '#],tbl_PV_Meta[Project Manager/Owner],,0)</f>
        <v>Project Manager 6</v>
      </c>
      <c r="AH1845" s="6"/>
    </row>
    <row r="1846" spans="4:34" x14ac:dyDescent="0.25">
      <c r="D1846" s="6" t="s">
        <v>806</v>
      </c>
      <c r="E1846" s="6" t="s">
        <v>614</v>
      </c>
      <c r="F1846" s="6" t="s">
        <v>1708</v>
      </c>
      <c r="G1846" s="6" t="s">
        <v>539</v>
      </c>
      <c r="H1846" s="6" t="s">
        <v>505</v>
      </c>
      <c r="I1846" s="6" t="s">
        <v>110</v>
      </c>
      <c r="J1846" s="6" t="s">
        <v>806</v>
      </c>
      <c r="K1846" s="6" t="s">
        <v>29</v>
      </c>
      <c r="L1846" s="6" t="s">
        <v>27</v>
      </c>
      <c r="M1846" s="43"/>
      <c r="N1846" s="44" t="s">
        <v>1979</v>
      </c>
      <c r="O1846" s="39">
        <v>45723.708333333299</v>
      </c>
      <c r="P1846" s="39">
        <v>45747.708333333299</v>
      </c>
      <c r="Q1846" s="6">
        <v>16</v>
      </c>
      <c r="R1846" s="6">
        <v>9.8826436071649208E-3</v>
      </c>
      <c r="S1846" s="45" t="e">
        <f>_xlfn.CONCAT(#REF!,TRIM(tbl_PV_Milestones[[#This Row],[Milestone Description]]))</f>
        <v>#REF!</v>
      </c>
      <c r="T1846" s="84" t="str">
        <f>IF(COUNTIF(tbl_PV_Milestones[UID],tbl_PV_Milestones[[#This Row],[UID]])&gt;1,"Duplicate","")</f>
        <v>Duplicate</v>
      </c>
      <c r="U1846" s="42" t="str">
        <f>_xlfn.XLOOKUP(tbl_PV_Milestones[[#This Row],[Work ID]],tbl_PV_Meta[Work ID '#],tbl_PV_Meta[Sub-Portfolio])</f>
        <v>Sub-Portfolio 8</v>
      </c>
      <c r="V1846" s="41">
        <f>IF(MONTH(tbl_PV_Milestones[[#This Row],[Baseline Date]])&lt;7,YEAR(tbl_PV_Milestones[[#This Row],[Baseline Date]]),YEAR(tbl_PV_Milestones[[#This Row],[Baseline Date]])+1)</f>
        <v>2025</v>
      </c>
      <c r="W1846" s="41">
        <f>IF(MONTH(tbl_PV_Milestones[[#This Row],[Actual/Schedule Finish]])&lt;7,YEAR(tbl_PV_Milestones[[#This Row],[Actual/Schedule Finish]]),YEAR(tbl_PV_Milestones[[#This Row],[Actual/Schedule Finish]])+1)</f>
        <v>2025</v>
      </c>
      <c r="X1846" s="41" t="str">
        <f>IF(OR(tbl_PV_Milestones[[#This Row],[Project Status]]="Completed",tbl_PV_Milestones[[#This Row],[Project Status]]="Assumed Completed"),"Yes","No")</f>
        <v>Yes</v>
      </c>
      <c r="Y1846" s="41">
        <f>IF(tbl_PV_Milestones[[#This Row],[Baseline Date]]="",1,0)</f>
        <v>0</v>
      </c>
      <c r="Z1846" s="41">
        <f>IF(tbl_PV_Milestones[[#This Row],[Baseline Date]]&lt;PV_Meta!$B$7,1,0)</f>
        <v>1</v>
      </c>
      <c r="AA1846" s="41">
        <f>IF(tbl_PV_Milestones[[#This Row],[Complete]]="Yes",1,0)</f>
        <v>1</v>
      </c>
      <c r="AB1846" s="41">
        <f>IF(AND(tbl_PV_Milestones[[#This Row],[BL FY]]=2025,tbl_PV_Milestones[[#This Row],[Baseline Date]]&lt;PV_Meta!$B$7),1,0)</f>
        <v>1</v>
      </c>
      <c r="AC1846" s="41">
        <f>IF(AND(tbl_PV_Milestones[[#This Row],[Planned YTD]]=1,tbl_PV_Milestones[[#This Row],[Complete]]="Yes"),1,0)</f>
        <v>1</v>
      </c>
      <c r="AD1846" s="41">
        <f>IF(AND(tbl_PV_Milestones[[#This Row],[Actual/Schedule Finish]]&lt;PV_Meta!$B$7,tbl_PV_Milestones[[#This Row],[Complete]]="No",tbl_PV_Milestones[[#This Row],[Project Status]]&lt;&gt;"On Hold"),1,0)</f>
        <v>0</v>
      </c>
      <c r="AE1846" s="41">
        <f>IF(AND(tbl_PV_Milestones[[#This Row],[Actual/Schedule Finish]]&gt;tbl_PV_Milestones[[#This Row],[Baseline Date]],tbl_PV_Milestones[[#This Row],[Complete]]="No",tbl_PV_Milestones[[#This Row],[Project Status]]&lt;&gt;"On Hold",tbl_PV_Milestones[[#This Row],[Overdue]]=0,tbl_PV_Milestones[[#This Row],[To be Baselined]]&lt;&gt;1),1,0)</f>
        <v>0</v>
      </c>
      <c r="AF1846" s="41">
        <f>IF(AND(tbl_PV_Milestones[[#This Row],[BL FY]]=2025,tbl_PV_Milestones[[#This Row],[Finish FY]]&gt;2025),1,0)</f>
        <v>0</v>
      </c>
      <c r="AG1846" s="56" t="str">
        <f>_xlfn.XLOOKUP(tbl_PV_Milestones[[#This Row],[Work ID]],tbl_PV_Meta[Work ID '#],tbl_PV_Meta[Project Manager/Owner],,0)</f>
        <v>Project Manager 6</v>
      </c>
      <c r="AH1846" s="6"/>
    </row>
    <row r="1847" spans="4:34" x14ac:dyDescent="0.25">
      <c r="D1847" s="6" t="s">
        <v>806</v>
      </c>
      <c r="E1847" s="6" t="s">
        <v>614</v>
      </c>
      <c r="F1847" s="6" t="s">
        <v>1708</v>
      </c>
      <c r="G1847" s="6" t="s">
        <v>541</v>
      </c>
      <c r="H1847" s="6" t="s">
        <v>505</v>
      </c>
      <c r="I1847" s="6" t="s">
        <v>110</v>
      </c>
      <c r="J1847" s="6" t="s">
        <v>806</v>
      </c>
      <c r="K1847" s="6" t="s">
        <v>29</v>
      </c>
      <c r="L1847" s="6" t="s">
        <v>27</v>
      </c>
      <c r="M1847" s="43"/>
      <c r="N1847" s="44" t="s">
        <v>1979</v>
      </c>
      <c r="O1847" s="39">
        <v>45733.708333333299</v>
      </c>
      <c r="P1847" s="39">
        <v>45747.708333333299</v>
      </c>
      <c r="Q1847" s="6">
        <v>10</v>
      </c>
      <c r="R1847" s="6">
        <v>6.1766522544780701E-3</v>
      </c>
      <c r="S1847" s="45" t="e">
        <f>_xlfn.CONCAT(#REF!,TRIM(tbl_PV_Milestones[[#This Row],[Milestone Description]]))</f>
        <v>#REF!</v>
      </c>
      <c r="T1847" s="84" t="str">
        <f>IF(COUNTIF(tbl_PV_Milestones[UID],tbl_PV_Milestones[[#This Row],[UID]])&gt;1,"Duplicate","")</f>
        <v>Duplicate</v>
      </c>
      <c r="U1847" s="42" t="str">
        <f>_xlfn.XLOOKUP(tbl_PV_Milestones[[#This Row],[Work ID]],tbl_PV_Meta[Work ID '#],tbl_PV_Meta[Sub-Portfolio])</f>
        <v>Sub-Portfolio 8</v>
      </c>
      <c r="V1847" s="41">
        <f>IF(MONTH(tbl_PV_Milestones[[#This Row],[Baseline Date]])&lt;7,YEAR(tbl_PV_Milestones[[#This Row],[Baseline Date]]),YEAR(tbl_PV_Milestones[[#This Row],[Baseline Date]])+1)</f>
        <v>2025</v>
      </c>
      <c r="W1847" s="41">
        <f>IF(MONTH(tbl_PV_Milestones[[#This Row],[Actual/Schedule Finish]])&lt;7,YEAR(tbl_PV_Milestones[[#This Row],[Actual/Schedule Finish]]),YEAR(tbl_PV_Milestones[[#This Row],[Actual/Schedule Finish]])+1)</f>
        <v>2025</v>
      </c>
      <c r="X1847" s="41" t="str">
        <f>IF(OR(tbl_PV_Milestones[[#This Row],[Project Status]]="Completed",tbl_PV_Milestones[[#This Row],[Project Status]]="Assumed Completed"),"Yes","No")</f>
        <v>Yes</v>
      </c>
      <c r="Y1847" s="41">
        <f>IF(tbl_PV_Milestones[[#This Row],[Baseline Date]]="",1,0)</f>
        <v>0</v>
      </c>
      <c r="Z1847" s="41">
        <f>IF(tbl_PV_Milestones[[#This Row],[Baseline Date]]&lt;PV_Meta!$B$7,1,0)</f>
        <v>1</v>
      </c>
      <c r="AA1847" s="41">
        <f>IF(tbl_PV_Milestones[[#This Row],[Complete]]="Yes",1,0)</f>
        <v>1</v>
      </c>
      <c r="AB1847" s="41">
        <f>IF(AND(tbl_PV_Milestones[[#This Row],[BL FY]]=2025,tbl_PV_Milestones[[#This Row],[Baseline Date]]&lt;PV_Meta!$B$7),1,0)</f>
        <v>1</v>
      </c>
      <c r="AC1847" s="41">
        <f>IF(AND(tbl_PV_Milestones[[#This Row],[Planned YTD]]=1,tbl_PV_Milestones[[#This Row],[Complete]]="Yes"),1,0)</f>
        <v>1</v>
      </c>
      <c r="AD1847" s="41">
        <f>IF(AND(tbl_PV_Milestones[[#This Row],[Actual/Schedule Finish]]&lt;PV_Meta!$B$7,tbl_PV_Milestones[[#This Row],[Complete]]="No",tbl_PV_Milestones[[#This Row],[Project Status]]&lt;&gt;"On Hold"),1,0)</f>
        <v>0</v>
      </c>
      <c r="AE1847" s="41">
        <f>IF(AND(tbl_PV_Milestones[[#This Row],[Actual/Schedule Finish]]&gt;tbl_PV_Milestones[[#This Row],[Baseline Date]],tbl_PV_Milestones[[#This Row],[Complete]]="No",tbl_PV_Milestones[[#This Row],[Project Status]]&lt;&gt;"On Hold",tbl_PV_Milestones[[#This Row],[Overdue]]=0,tbl_PV_Milestones[[#This Row],[To be Baselined]]&lt;&gt;1),1,0)</f>
        <v>0</v>
      </c>
      <c r="AF1847" s="41">
        <f>IF(AND(tbl_PV_Milestones[[#This Row],[BL FY]]=2025,tbl_PV_Milestones[[#This Row],[Finish FY]]&gt;2025),1,0)</f>
        <v>0</v>
      </c>
      <c r="AG1847" s="56" t="str">
        <f>_xlfn.XLOOKUP(tbl_PV_Milestones[[#This Row],[Work ID]],tbl_PV_Meta[Work ID '#],tbl_PV_Meta[Project Manager/Owner],,0)</f>
        <v>Project Manager 6</v>
      </c>
      <c r="AH1847" s="6"/>
    </row>
    <row r="1848" spans="4:34" x14ac:dyDescent="0.25">
      <c r="D1848" s="6" t="s">
        <v>806</v>
      </c>
      <c r="E1848" s="6" t="s">
        <v>503</v>
      </c>
      <c r="F1848" s="6" t="s">
        <v>1708</v>
      </c>
      <c r="G1848" s="6" t="s">
        <v>535</v>
      </c>
      <c r="H1848" s="6" t="s">
        <v>505</v>
      </c>
      <c r="I1848" s="6" t="s">
        <v>110</v>
      </c>
      <c r="J1848" s="6" t="s">
        <v>806</v>
      </c>
      <c r="K1848" s="6" t="s">
        <v>29</v>
      </c>
      <c r="L1848" s="6" t="s">
        <v>27</v>
      </c>
      <c r="M1848" s="43"/>
      <c r="N1848" s="44" t="s">
        <v>1979</v>
      </c>
      <c r="O1848" s="39">
        <v>45754.708333333299</v>
      </c>
      <c r="P1848" s="39">
        <v>45754.708333333299</v>
      </c>
      <c r="Q1848" s="6">
        <v>0</v>
      </c>
      <c r="R1848" s="6">
        <v>0</v>
      </c>
      <c r="S1848" s="45" t="e">
        <f>_xlfn.CONCAT(#REF!,TRIM(tbl_PV_Milestones[[#This Row],[Milestone Description]]))</f>
        <v>#REF!</v>
      </c>
      <c r="T1848" s="84" t="str">
        <f>IF(COUNTIF(tbl_PV_Milestones[UID],tbl_PV_Milestones[[#This Row],[UID]])&gt;1,"Duplicate","")</f>
        <v>Duplicate</v>
      </c>
      <c r="U1848" s="42" t="str">
        <f>_xlfn.XLOOKUP(tbl_PV_Milestones[[#This Row],[Work ID]],tbl_PV_Meta[Work ID '#],tbl_PV_Meta[Sub-Portfolio])</f>
        <v>Sub-Portfolio 8</v>
      </c>
      <c r="V1848" s="41">
        <f>IF(MONTH(tbl_PV_Milestones[[#This Row],[Baseline Date]])&lt;7,YEAR(tbl_PV_Milestones[[#This Row],[Baseline Date]]),YEAR(tbl_PV_Milestones[[#This Row],[Baseline Date]])+1)</f>
        <v>2025</v>
      </c>
      <c r="W1848" s="41">
        <f>IF(MONTH(tbl_PV_Milestones[[#This Row],[Actual/Schedule Finish]])&lt;7,YEAR(tbl_PV_Milestones[[#This Row],[Actual/Schedule Finish]]),YEAR(tbl_PV_Milestones[[#This Row],[Actual/Schedule Finish]])+1)</f>
        <v>2025</v>
      </c>
      <c r="X1848" s="41" t="str">
        <f>IF(OR(tbl_PV_Milestones[[#This Row],[Project Status]]="Completed",tbl_PV_Milestones[[#This Row],[Project Status]]="Assumed Completed"),"Yes","No")</f>
        <v>Yes</v>
      </c>
      <c r="Y1848" s="41">
        <f>IF(tbl_PV_Milestones[[#This Row],[Baseline Date]]="",1,0)</f>
        <v>0</v>
      </c>
      <c r="Z1848" s="41">
        <f>IF(tbl_PV_Milestones[[#This Row],[Baseline Date]]&lt;PV_Meta!$B$7,1,0)</f>
        <v>1</v>
      </c>
      <c r="AA1848" s="41">
        <f>IF(tbl_PV_Milestones[[#This Row],[Complete]]="Yes",1,0)</f>
        <v>1</v>
      </c>
      <c r="AB1848" s="41">
        <f>IF(AND(tbl_PV_Milestones[[#This Row],[BL FY]]=2025,tbl_PV_Milestones[[#This Row],[Baseline Date]]&lt;PV_Meta!$B$7),1,0)</f>
        <v>1</v>
      </c>
      <c r="AC1848" s="41">
        <f>IF(AND(tbl_PV_Milestones[[#This Row],[Planned YTD]]=1,tbl_PV_Milestones[[#This Row],[Complete]]="Yes"),1,0)</f>
        <v>1</v>
      </c>
      <c r="AD1848" s="41">
        <f>IF(AND(tbl_PV_Milestones[[#This Row],[Actual/Schedule Finish]]&lt;PV_Meta!$B$7,tbl_PV_Milestones[[#This Row],[Complete]]="No",tbl_PV_Milestones[[#This Row],[Project Status]]&lt;&gt;"On Hold"),1,0)</f>
        <v>0</v>
      </c>
      <c r="AE1848" s="41">
        <f>IF(AND(tbl_PV_Milestones[[#This Row],[Actual/Schedule Finish]]&gt;tbl_PV_Milestones[[#This Row],[Baseline Date]],tbl_PV_Milestones[[#This Row],[Complete]]="No",tbl_PV_Milestones[[#This Row],[Project Status]]&lt;&gt;"On Hold",tbl_PV_Milestones[[#This Row],[Overdue]]=0,tbl_PV_Milestones[[#This Row],[To be Baselined]]&lt;&gt;1),1,0)</f>
        <v>0</v>
      </c>
      <c r="AF1848" s="41">
        <f>IF(AND(tbl_PV_Milestones[[#This Row],[BL FY]]=2025,tbl_PV_Milestones[[#This Row],[Finish FY]]&gt;2025),1,0)</f>
        <v>0</v>
      </c>
      <c r="AG1848" s="56" t="str">
        <f>_xlfn.XLOOKUP(tbl_PV_Milestones[[#This Row],[Work ID]],tbl_PV_Meta[Work ID '#],tbl_PV_Meta[Project Manager/Owner],,0)</f>
        <v>Project Manager 6</v>
      </c>
      <c r="AH1848" s="6"/>
    </row>
    <row r="1849" spans="4:34" x14ac:dyDescent="0.25">
      <c r="D1849" s="6" t="s">
        <v>806</v>
      </c>
      <c r="E1849" s="6" t="s">
        <v>503</v>
      </c>
      <c r="F1849" s="6" t="s">
        <v>1708</v>
      </c>
      <c r="G1849" s="6" t="s">
        <v>539</v>
      </c>
      <c r="H1849" s="6" t="s">
        <v>505</v>
      </c>
      <c r="I1849" s="6" t="s">
        <v>110</v>
      </c>
      <c r="J1849" s="6" t="s">
        <v>806</v>
      </c>
      <c r="K1849" s="6" t="s">
        <v>29</v>
      </c>
      <c r="L1849" s="6" t="s">
        <v>27</v>
      </c>
      <c r="M1849" s="43"/>
      <c r="N1849" s="44" t="s">
        <v>1979</v>
      </c>
      <c r="O1849" s="39">
        <v>45777.708333333299</v>
      </c>
      <c r="P1849" s="39">
        <v>45777.708333333299</v>
      </c>
      <c r="Q1849" s="6">
        <v>0</v>
      </c>
      <c r="R1849" s="6">
        <v>0</v>
      </c>
      <c r="S1849" s="45" t="e">
        <f>_xlfn.CONCAT(#REF!,TRIM(tbl_PV_Milestones[[#This Row],[Milestone Description]]))</f>
        <v>#REF!</v>
      </c>
      <c r="T1849" s="84" t="str">
        <f>IF(COUNTIF(tbl_PV_Milestones[UID],tbl_PV_Milestones[[#This Row],[UID]])&gt;1,"Duplicate","")</f>
        <v>Duplicate</v>
      </c>
      <c r="U1849" s="42" t="str">
        <f>_xlfn.XLOOKUP(tbl_PV_Milestones[[#This Row],[Work ID]],tbl_PV_Meta[Work ID '#],tbl_PV_Meta[Sub-Portfolio])</f>
        <v>Sub-Portfolio 8</v>
      </c>
      <c r="V1849" s="41">
        <f>IF(MONTH(tbl_PV_Milestones[[#This Row],[Baseline Date]])&lt;7,YEAR(tbl_PV_Milestones[[#This Row],[Baseline Date]]),YEAR(tbl_PV_Milestones[[#This Row],[Baseline Date]])+1)</f>
        <v>2025</v>
      </c>
      <c r="W1849" s="41">
        <f>IF(MONTH(tbl_PV_Milestones[[#This Row],[Actual/Schedule Finish]])&lt;7,YEAR(tbl_PV_Milestones[[#This Row],[Actual/Schedule Finish]]),YEAR(tbl_PV_Milestones[[#This Row],[Actual/Schedule Finish]])+1)</f>
        <v>2025</v>
      </c>
      <c r="X1849" s="41" t="str">
        <f>IF(OR(tbl_PV_Milestones[[#This Row],[Project Status]]="Completed",tbl_PV_Milestones[[#This Row],[Project Status]]="Assumed Completed"),"Yes","No")</f>
        <v>Yes</v>
      </c>
      <c r="Y1849" s="41">
        <f>IF(tbl_PV_Milestones[[#This Row],[Baseline Date]]="",1,0)</f>
        <v>0</v>
      </c>
      <c r="Z1849" s="41">
        <f>IF(tbl_PV_Milestones[[#This Row],[Baseline Date]]&lt;PV_Meta!$B$7,1,0)</f>
        <v>1</v>
      </c>
      <c r="AA1849" s="41">
        <f>IF(tbl_PV_Milestones[[#This Row],[Complete]]="Yes",1,0)</f>
        <v>1</v>
      </c>
      <c r="AB1849" s="41">
        <f>IF(AND(tbl_PV_Milestones[[#This Row],[BL FY]]=2025,tbl_PV_Milestones[[#This Row],[Baseline Date]]&lt;PV_Meta!$B$7),1,0)</f>
        <v>1</v>
      </c>
      <c r="AC1849" s="41">
        <f>IF(AND(tbl_PV_Milestones[[#This Row],[Planned YTD]]=1,tbl_PV_Milestones[[#This Row],[Complete]]="Yes"),1,0)</f>
        <v>1</v>
      </c>
      <c r="AD1849" s="41">
        <f>IF(AND(tbl_PV_Milestones[[#This Row],[Actual/Schedule Finish]]&lt;PV_Meta!$B$7,tbl_PV_Milestones[[#This Row],[Complete]]="No",tbl_PV_Milestones[[#This Row],[Project Status]]&lt;&gt;"On Hold"),1,0)</f>
        <v>0</v>
      </c>
      <c r="AE1849" s="41">
        <f>IF(AND(tbl_PV_Milestones[[#This Row],[Actual/Schedule Finish]]&gt;tbl_PV_Milestones[[#This Row],[Baseline Date]],tbl_PV_Milestones[[#This Row],[Complete]]="No",tbl_PV_Milestones[[#This Row],[Project Status]]&lt;&gt;"On Hold",tbl_PV_Milestones[[#This Row],[Overdue]]=0,tbl_PV_Milestones[[#This Row],[To be Baselined]]&lt;&gt;1),1,0)</f>
        <v>0</v>
      </c>
      <c r="AF1849" s="41">
        <f>IF(AND(tbl_PV_Milestones[[#This Row],[BL FY]]=2025,tbl_PV_Milestones[[#This Row],[Finish FY]]&gt;2025),1,0)</f>
        <v>0</v>
      </c>
      <c r="AG1849" s="56" t="str">
        <f>_xlfn.XLOOKUP(tbl_PV_Milestones[[#This Row],[Work ID]],tbl_PV_Meta[Work ID '#],tbl_PV_Meta[Project Manager/Owner],,0)</f>
        <v>Project Manager 6</v>
      </c>
      <c r="AH1849" s="6"/>
    </row>
    <row r="1850" spans="4:34" x14ac:dyDescent="0.25">
      <c r="D1850" s="6" t="s">
        <v>806</v>
      </c>
      <c r="E1850" s="6" t="s">
        <v>503</v>
      </c>
      <c r="F1850" s="6" t="s">
        <v>1718</v>
      </c>
      <c r="G1850" s="6" t="s">
        <v>556</v>
      </c>
      <c r="H1850" s="6" t="s">
        <v>505</v>
      </c>
      <c r="I1850" s="6" t="s">
        <v>510</v>
      </c>
      <c r="J1850" s="6" t="s">
        <v>806</v>
      </c>
      <c r="K1850" s="6" t="s">
        <v>61</v>
      </c>
      <c r="L1850" s="6" t="s">
        <v>90</v>
      </c>
      <c r="M1850" s="43"/>
      <c r="N1850" s="44" t="s">
        <v>1979</v>
      </c>
      <c r="O1850" s="39">
        <v>45646.708333333299</v>
      </c>
      <c r="P1850" s="39">
        <v>45646.708333333299</v>
      </c>
      <c r="Q1850" s="6">
        <v>0</v>
      </c>
      <c r="R1850" s="6">
        <v>0</v>
      </c>
      <c r="S1850" s="45" t="e">
        <f>_xlfn.CONCAT(#REF!,TRIM(tbl_PV_Milestones[[#This Row],[Milestone Description]]))</f>
        <v>#REF!</v>
      </c>
      <c r="T1850" s="84" t="str">
        <f>IF(COUNTIF(tbl_PV_Milestones[UID],tbl_PV_Milestones[[#This Row],[UID]])&gt;1,"Duplicate","")</f>
        <v>Duplicate</v>
      </c>
      <c r="U1850" s="42" t="str">
        <f>_xlfn.XLOOKUP(tbl_PV_Milestones[[#This Row],[Work ID]],tbl_PV_Meta[Work ID '#],tbl_PV_Meta[Sub-Portfolio])</f>
        <v>Sub-Portfolio 7</v>
      </c>
      <c r="V1850" s="41">
        <f>IF(MONTH(tbl_PV_Milestones[[#This Row],[Baseline Date]])&lt;7,YEAR(tbl_PV_Milestones[[#This Row],[Baseline Date]]),YEAR(tbl_PV_Milestones[[#This Row],[Baseline Date]])+1)</f>
        <v>2025</v>
      </c>
      <c r="W1850" s="41">
        <f>IF(MONTH(tbl_PV_Milestones[[#This Row],[Actual/Schedule Finish]])&lt;7,YEAR(tbl_PV_Milestones[[#This Row],[Actual/Schedule Finish]]),YEAR(tbl_PV_Milestones[[#This Row],[Actual/Schedule Finish]])+1)</f>
        <v>2025</v>
      </c>
      <c r="X1850" s="41" t="str">
        <f>IF(OR(tbl_PV_Milestones[[#This Row],[Project Status]]="Completed",tbl_PV_Milestones[[#This Row],[Project Status]]="Assumed Completed"),"Yes","No")</f>
        <v>Yes</v>
      </c>
      <c r="Y1850" s="41">
        <f>IF(tbl_PV_Milestones[[#This Row],[Baseline Date]]="",1,0)</f>
        <v>0</v>
      </c>
      <c r="Z1850" s="41">
        <f>IF(tbl_PV_Milestones[[#This Row],[Baseline Date]]&lt;PV_Meta!$B$7,1,0)</f>
        <v>1</v>
      </c>
      <c r="AA1850" s="41">
        <f>IF(tbl_PV_Milestones[[#This Row],[Complete]]="Yes",1,0)</f>
        <v>1</v>
      </c>
      <c r="AB1850" s="41">
        <f>IF(AND(tbl_PV_Milestones[[#This Row],[BL FY]]=2025,tbl_PV_Milestones[[#This Row],[Baseline Date]]&lt;PV_Meta!$B$7),1,0)</f>
        <v>1</v>
      </c>
      <c r="AC1850" s="41">
        <f>IF(AND(tbl_PV_Milestones[[#This Row],[Planned YTD]]=1,tbl_PV_Milestones[[#This Row],[Complete]]="Yes"),1,0)</f>
        <v>1</v>
      </c>
      <c r="AD1850" s="41">
        <f>IF(AND(tbl_PV_Milestones[[#This Row],[Actual/Schedule Finish]]&lt;PV_Meta!$B$7,tbl_PV_Milestones[[#This Row],[Complete]]="No",tbl_PV_Milestones[[#This Row],[Project Status]]&lt;&gt;"On Hold"),1,0)</f>
        <v>0</v>
      </c>
      <c r="AE1850" s="41">
        <f>IF(AND(tbl_PV_Milestones[[#This Row],[Actual/Schedule Finish]]&gt;tbl_PV_Milestones[[#This Row],[Baseline Date]],tbl_PV_Milestones[[#This Row],[Complete]]="No",tbl_PV_Milestones[[#This Row],[Project Status]]&lt;&gt;"On Hold",tbl_PV_Milestones[[#This Row],[Overdue]]=0,tbl_PV_Milestones[[#This Row],[To be Baselined]]&lt;&gt;1),1,0)</f>
        <v>0</v>
      </c>
      <c r="AF1850" s="41">
        <f>IF(AND(tbl_PV_Milestones[[#This Row],[BL FY]]=2025,tbl_PV_Milestones[[#This Row],[Finish FY]]&gt;2025),1,0)</f>
        <v>0</v>
      </c>
      <c r="AG1850" s="56" t="str">
        <f>_xlfn.XLOOKUP(tbl_PV_Milestones[[#This Row],[Work ID]],tbl_PV_Meta[Work ID '#],tbl_PV_Meta[Project Manager/Owner],,0)</f>
        <v>Project Manager 17</v>
      </c>
      <c r="AH1850" s="6"/>
    </row>
    <row r="1851" spans="4:34" x14ac:dyDescent="0.25">
      <c r="D1851" s="6" t="s">
        <v>806</v>
      </c>
      <c r="E1851" s="6" t="s">
        <v>503</v>
      </c>
      <c r="F1851" s="6" t="s">
        <v>1718</v>
      </c>
      <c r="G1851" s="6" t="s">
        <v>558</v>
      </c>
      <c r="H1851" s="6" t="s">
        <v>505</v>
      </c>
      <c r="I1851" s="6" t="s">
        <v>510</v>
      </c>
      <c r="J1851" s="6" t="s">
        <v>806</v>
      </c>
      <c r="K1851" s="6" t="s">
        <v>61</v>
      </c>
      <c r="L1851" s="6" t="s">
        <v>90</v>
      </c>
      <c r="M1851" s="43"/>
      <c r="N1851" s="44" t="s">
        <v>1979</v>
      </c>
      <c r="O1851" s="39">
        <v>45733.708333333299</v>
      </c>
      <c r="P1851" s="39">
        <v>45733.708333333299</v>
      </c>
      <c r="Q1851" s="6">
        <v>0</v>
      </c>
      <c r="R1851" s="6">
        <v>0</v>
      </c>
      <c r="S1851" s="45" t="e">
        <f>_xlfn.CONCAT(#REF!,TRIM(tbl_PV_Milestones[[#This Row],[Milestone Description]]))</f>
        <v>#REF!</v>
      </c>
      <c r="T1851" s="84" t="str">
        <f>IF(COUNTIF(tbl_PV_Milestones[UID],tbl_PV_Milestones[[#This Row],[UID]])&gt;1,"Duplicate","")</f>
        <v>Duplicate</v>
      </c>
      <c r="U1851" s="42" t="str">
        <f>_xlfn.XLOOKUP(tbl_PV_Milestones[[#This Row],[Work ID]],tbl_PV_Meta[Work ID '#],tbl_PV_Meta[Sub-Portfolio])</f>
        <v>Sub-Portfolio 7</v>
      </c>
      <c r="V1851" s="41">
        <f>IF(MONTH(tbl_PV_Milestones[[#This Row],[Baseline Date]])&lt;7,YEAR(tbl_PV_Milestones[[#This Row],[Baseline Date]]),YEAR(tbl_PV_Milestones[[#This Row],[Baseline Date]])+1)</f>
        <v>2025</v>
      </c>
      <c r="W1851" s="41">
        <f>IF(MONTH(tbl_PV_Milestones[[#This Row],[Actual/Schedule Finish]])&lt;7,YEAR(tbl_PV_Milestones[[#This Row],[Actual/Schedule Finish]]),YEAR(tbl_PV_Milestones[[#This Row],[Actual/Schedule Finish]])+1)</f>
        <v>2025</v>
      </c>
      <c r="X1851" s="41" t="str">
        <f>IF(OR(tbl_PV_Milestones[[#This Row],[Project Status]]="Completed",tbl_PV_Milestones[[#This Row],[Project Status]]="Assumed Completed"),"Yes","No")</f>
        <v>Yes</v>
      </c>
      <c r="Y1851" s="41">
        <f>IF(tbl_PV_Milestones[[#This Row],[Baseline Date]]="",1,0)</f>
        <v>0</v>
      </c>
      <c r="Z1851" s="41">
        <f>IF(tbl_PV_Milestones[[#This Row],[Baseline Date]]&lt;PV_Meta!$B$7,1,0)</f>
        <v>1</v>
      </c>
      <c r="AA1851" s="41">
        <f>IF(tbl_PV_Milestones[[#This Row],[Complete]]="Yes",1,0)</f>
        <v>1</v>
      </c>
      <c r="AB1851" s="41">
        <f>IF(AND(tbl_PV_Milestones[[#This Row],[BL FY]]=2025,tbl_PV_Milestones[[#This Row],[Baseline Date]]&lt;PV_Meta!$B$7),1,0)</f>
        <v>1</v>
      </c>
      <c r="AC1851" s="41">
        <f>IF(AND(tbl_PV_Milestones[[#This Row],[Planned YTD]]=1,tbl_PV_Milestones[[#This Row],[Complete]]="Yes"),1,0)</f>
        <v>1</v>
      </c>
      <c r="AD1851" s="41">
        <f>IF(AND(tbl_PV_Milestones[[#This Row],[Actual/Schedule Finish]]&lt;PV_Meta!$B$7,tbl_PV_Milestones[[#This Row],[Complete]]="No",tbl_PV_Milestones[[#This Row],[Project Status]]&lt;&gt;"On Hold"),1,0)</f>
        <v>0</v>
      </c>
      <c r="AE1851" s="41">
        <f>IF(AND(tbl_PV_Milestones[[#This Row],[Actual/Schedule Finish]]&gt;tbl_PV_Milestones[[#This Row],[Baseline Date]],tbl_PV_Milestones[[#This Row],[Complete]]="No",tbl_PV_Milestones[[#This Row],[Project Status]]&lt;&gt;"On Hold",tbl_PV_Milestones[[#This Row],[Overdue]]=0,tbl_PV_Milestones[[#This Row],[To be Baselined]]&lt;&gt;1),1,0)</f>
        <v>0</v>
      </c>
      <c r="AF1851" s="41">
        <f>IF(AND(tbl_PV_Milestones[[#This Row],[BL FY]]=2025,tbl_PV_Milestones[[#This Row],[Finish FY]]&gt;2025),1,0)</f>
        <v>0</v>
      </c>
      <c r="AG1851" s="56" t="str">
        <f>_xlfn.XLOOKUP(tbl_PV_Milestones[[#This Row],[Work ID]],tbl_PV_Meta[Work ID '#],tbl_PV_Meta[Project Manager/Owner],,0)</f>
        <v>Project Manager 17</v>
      </c>
      <c r="AH1851" s="6"/>
    </row>
    <row r="1852" spans="4:34" x14ac:dyDescent="0.25">
      <c r="D1852" s="6" t="s">
        <v>806</v>
      </c>
      <c r="E1852" s="6" t="s">
        <v>503</v>
      </c>
      <c r="F1852" s="6" t="s">
        <v>1718</v>
      </c>
      <c r="G1852" s="6" t="s">
        <v>559</v>
      </c>
      <c r="H1852" s="6" t="s">
        <v>505</v>
      </c>
      <c r="I1852" s="6" t="s">
        <v>510</v>
      </c>
      <c r="J1852" s="6" t="s">
        <v>806</v>
      </c>
      <c r="K1852" s="6" t="s">
        <v>61</v>
      </c>
      <c r="L1852" s="6" t="s">
        <v>90</v>
      </c>
      <c r="M1852" s="43"/>
      <c r="N1852" s="44" t="s">
        <v>1979</v>
      </c>
      <c r="O1852" s="39">
        <v>45733.708333333299</v>
      </c>
      <c r="P1852" s="39">
        <v>45733.708333333299</v>
      </c>
      <c r="Q1852" s="6">
        <v>0</v>
      </c>
      <c r="R1852" s="6">
        <v>0</v>
      </c>
      <c r="S1852" s="45" t="e">
        <f>_xlfn.CONCAT(#REF!,TRIM(tbl_PV_Milestones[[#This Row],[Milestone Description]]))</f>
        <v>#REF!</v>
      </c>
      <c r="T1852" s="84" t="str">
        <f>IF(COUNTIF(tbl_PV_Milestones[UID],tbl_PV_Milestones[[#This Row],[UID]])&gt;1,"Duplicate","")</f>
        <v>Duplicate</v>
      </c>
      <c r="U1852" s="42" t="str">
        <f>_xlfn.XLOOKUP(tbl_PV_Milestones[[#This Row],[Work ID]],tbl_PV_Meta[Work ID '#],tbl_PV_Meta[Sub-Portfolio])</f>
        <v>Sub-Portfolio 7</v>
      </c>
      <c r="V1852" s="41">
        <f>IF(MONTH(tbl_PV_Milestones[[#This Row],[Baseline Date]])&lt;7,YEAR(tbl_PV_Milestones[[#This Row],[Baseline Date]]),YEAR(tbl_PV_Milestones[[#This Row],[Baseline Date]])+1)</f>
        <v>2025</v>
      </c>
      <c r="W1852" s="41">
        <f>IF(MONTH(tbl_PV_Milestones[[#This Row],[Actual/Schedule Finish]])&lt;7,YEAR(tbl_PV_Milestones[[#This Row],[Actual/Schedule Finish]]),YEAR(tbl_PV_Milestones[[#This Row],[Actual/Schedule Finish]])+1)</f>
        <v>2025</v>
      </c>
      <c r="X1852" s="41" t="str">
        <f>IF(OR(tbl_PV_Milestones[[#This Row],[Project Status]]="Completed",tbl_PV_Milestones[[#This Row],[Project Status]]="Assumed Completed"),"Yes","No")</f>
        <v>Yes</v>
      </c>
      <c r="Y1852" s="41">
        <f>IF(tbl_PV_Milestones[[#This Row],[Baseline Date]]="",1,0)</f>
        <v>0</v>
      </c>
      <c r="Z1852" s="41">
        <f>IF(tbl_PV_Milestones[[#This Row],[Baseline Date]]&lt;PV_Meta!$B$7,1,0)</f>
        <v>1</v>
      </c>
      <c r="AA1852" s="41">
        <f>IF(tbl_PV_Milestones[[#This Row],[Complete]]="Yes",1,0)</f>
        <v>1</v>
      </c>
      <c r="AB1852" s="41">
        <f>IF(AND(tbl_PV_Milestones[[#This Row],[BL FY]]=2025,tbl_PV_Milestones[[#This Row],[Baseline Date]]&lt;PV_Meta!$B$7),1,0)</f>
        <v>1</v>
      </c>
      <c r="AC1852" s="41">
        <f>IF(AND(tbl_PV_Milestones[[#This Row],[Planned YTD]]=1,tbl_PV_Milestones[[#This Row],[Complete]]="Yes"),1,0)</f>
        <v>1</v>
      </c>
      <c r="AD1852" s="41">
        <f>IF(AND(tbl_PV_Milestones[[#This Row],[Actual/Schedule Finish]]&lt;PV_Meta!$B$7,tbl_PV_Milestones[[#This Row],[Complete]]="No",tbl_PV_Milestones[[#This Row],[Project Status]]&lt;&gt;"On Hold"),1,0)</f>
        <v>0</v>
      </c>
      <c r="AE1852" s="41">
        <f>IF(AND(tbl_PV_Milestones[[#This Row],[Actual/Schedule Finish]]&gt;tbl_PV_Milestones[[#This Row],[Baseline Date]],tbl_PV_Milestones[[#This Row],[Complete]]="No",tbl_PV_Milestones[[#This Row],[Project Status]]&lt;&gt;"On Hold",tbl_PV_Milestones[[#This Row],[Overdue]]=0,tbl_PV_Milestones[[#This Row],[To be Baselined]]&lt;&gt;1),1,0)</f>
        <v>0</v>
      </c>
      <c r="AF1852" s="41">
        <f>IF(AND(tbl_PV_Milestones[[#This Row],[BL FY]]=2025,tbl_PV_Milestones[[#This Row],[Finish FY]]&gt;2025),1,0)</f>
        <v>0</v>
      </c>
      <c r="AG1852" s="56" t="str">
        <f>_xlfn.XLOOKUP(tbl_PV_Milestones[[#This Row],[Work ID]],tbl_PV_Meta[Work ID '#],tbl_PV_Meta[Project Manager/Owner],,0)</f>
        <v>Project Manager 17</v>
      </c>
      <c r="AH1852" s="6"/>
    </row>
    <row r="1853" spans="4:34" x14ac:dyDescent="0.25">
      <c r="D1853" s="6" t="s">
        <v>806</v>
      </c>
      <c r="E1853" s="6" t="s">
        <v>52</v>
      </c>
      <c r="F1853" s="6" t="s">
        <v>1799</v>
      </c>
      <c r="G1853" s="6" t="s">
        <v>872</v>
      </c>
      <c r="H1853" s="6" t="s">
        <v>505</v>
      </c>
      <c r="I1853" s="6" t="s">
        <v>510</v>
      </c>
      <c r="J1853" s="6" t="s">
        <v>806</v>
      </c>
      <c r="K1853" s="6" t="s">
        <v>39</v>
      </c>
      <c r="L1853" s="6" t="s">
        <v>45</v>
      </c>
      <c r="M1853" s="43"/>
      <c r="N1853" s="44" t="s">
        <v>1979</v>
      </c>
      <c r="O1853" s="39">
        <v>45744.708333333299</v>
      </c>
      <c r="S1853" s="45" t="e">
        <f>_xlfn.CONCAT(#REF!,TRIM(tbl_PV_Milestones[[#This Row],[Milestone Description]]))</f>
        <v>#REF!</v>
      </c>
      <c r="T1853" s="84" t="str">
        <f>IF(COUNTIF(tbl_PV_Milestones[UID],tbl_PV_Milestones[[#This Row],[UID]])&gt;1,"Duplicate","")</f>
        <v>Duplicate</v>
      </c>
      <c r="U1853" s="42" t="str">
        <f>_xlfn.XLOOKUP(tbl_PV_Milestones[[#This Row],[Work ID]],tbl_PV_Meta[Work ID '#],tbl_PV_Meta[Sub-Portfolio])</f>
        <v>Sub-Portfolio 8</v>
      </c>
      <c r="V1853" s="41">
        <f>IF(MONTH(tbl_PV_Milestones[[#This Row],[Baseline Date]])&lt;7,YEAR(tbl_PV_Milestones[[#This Row],[Baseline Date]]),YEAR(tbl_PV_Milestones[[#This Row],[Baseline Date]])+1)</f>
        <v>1900</v>
      </c>
      <c r="W1853" s="41">
        <f>IF(MONTH(tbl_PV_Milestones[[#This Row],[Actual/Schedule Finish]])&lt;7,YEAR(tbl_PV_Milestones[[#This Row],[Actual/Schedule Finish]]),YEAR(tbl_PV_Milestones[[#This Row],[Actual/Schedule Finish]])+1)</f>
        <v>2025</v>
      </c>
      <c r="X1853" s="41" t="str">
        <f>IF(OR(tbl_PV_Milestones[[#This Row],[Project Status]]="Completed",tbl_PV_Milestones[[#This Row],[Project Status]]="Assumed Completed"),"Yes","No")</f>
        <v>Yes</v>
      </c>
      <c r="Y1853" s="41">
        <f>IF(tbl_PV_Milestones[[#This Row],[Baseline Date]]="",1,0)</f>
        <v>1</v>
      </c>
      <c r="Z1853" s="41">
        <f>IF(tbl_PV_Milestones[[#This Row],[Baseline Date]]&lt;PV_Meta!$B$7,1,0)</f>
        <v>1</v>
      </c>
      <c r="AA1853" s="41">
        <f>IF(tbl_PV_Milestones[[#This Row],[Complete]]="Yes",1,0)</f>
        <v>1</v>
      </c>
      <c r="AB1853" s="41">
        <f>IF(AND(tbl_PV_Milestones[[#This Row],[BL FY]]=2025,tbl_PV_Milestones[[#This Row],[Baseline Date]]&lt;PV_Meta!$B$7),1,0)</f>
        <v>0</v>
      </c>
      <c r="AC1853" s="41">
        <f>IF(AND(tbl_PV_Milestones[[#This Row],[Planned YTD]]=1,tbl_PV_Milestones[[#This Row],[Complete]]="Yes"),1,0)</f>
        <v>0</v>
      </c>
      <c r="AD1853" s="41">
        <f>IF(AND(tbl_PV_Milestones[[#This Row],[Actual/Schedule Finish]]&lt;PV_Meta!$B$7,tbl_PV_Milestones[[#This Row],[Complete]]="No",tbl_PV_Milestones[[#This Row],[Project Status]]&lt;&gt;"On Hold"),1,0)</f>
        <v>0</v>
      </c>
      <c r="AE1853" s="41">
        <f>IF(AND(tbl_PV_Milestones[[#This Row],[Actual/Schedule Finish]]&gt;tbl_PV_Milestones[[#This Row],[Baseline Date]],tbl_PV_Milestones[[#This Row],[Complete]]="No",tbl_PV_Milestones[[#This Row],[Project Status]]&lt;&gt;"On Hold",tbl_PV_Milestones[[#This Row],[Overdue]]=0,tbl_PV_Milestones[[#This Row],[To be Baselined]]&lt;&gt;1),1,0)</f>
        <v>0</v>
      </c>
      <c r="AF1853" s="41">
        <f>IF(AND(tbl_PV_Milestones[[#This Row],[BL FY]]=2025,tbl_PV_Milestones[[#This Row],[Finish FY]]&gt;2025),1,0)</f>
        <v>0</v>
      </c>
      <c r="AG1853" s="56" t="str">
        <f>_xlfn.XLOOKUP(tbl_PV_Milestones[[#This Row],[Work ID]],tbl_PV_Meta[Work ID '#],tbl_PV_Meta[Project Manager/Owner],,0)</f>
        <v>Project Manager 22</v>
      </c>
      <c r="AH1853" s="6"/>
    </row>
    <row r="1854" spans="4:34" x14ac:dyDescent="0.25">
      <c r="D1854" s="6" t="s">
        <v>806</v>
      </c>
      <c r="E1854" s="6" t="s">
        <v>52</v>
      </c>
      <c r="F1854" s="6" t="s">
        <v>1799</v>
      </c>
      <c r="G1854" s="6" t="s">
        <v>873</v>
      </c>
      <c r="H1854" s="6" t="s">
        <v>505</v>
      </c>
      <c r="I1854" s="6" t="s">
        <v>510</v>
      </c>
      <c r="J1854" s="6" t="s">
        <v>806</v>
      </c>
      <c r="K1854" s="6" t="s">
        <v>39</v>
      </c>
      <c r="L1854" s="6" t="s">
        <v>45</v>
      </c>
      <c r="M1854" s="43"/>
      <c r="N1854" s="44" t="s">
        <v>1979</v>
      </c>
      <c r="O1854" s="39">
        <v>45744.708333333299</v>
      </c>
      <c r="S1854" s="45" t="e">
        <f>_xlfn.CONCAT(#REF!,TRIM(tbl_PV_Milestones[[#This Row],[Milestone Description]]))</f>
        <v>#REF!</v>
      </c>
      <c r="T1854" s="84" t="str">
        <f>IF(COUNTIF(tbl_PV_Milestones[UID],tbl_PV_Milestones[[#This Row],[UID]])&gt;1,"Duplicate","")</f>
        <v>Duplicate</v>
      </c>
      <c r="U1854" s="42" t="str">
        <f>_xlfn.XLOOKUP(tbl_PV_Milestones[[#This Row],[Work ID]],tbl_PV_Meta[Work ID '#],tbl_PV_Meta[Sub-Portfolio])</f>
        <v>Sub-Portfolio 8</v>
      </c>
      <c r="V1854" s="41">
        <f>IF(MONTH(tbl_PV_Milestones[[#This Row],[Baseline Date]])&lt;7,YEAR(tbl_PV_Milestones[[#This Row],[Baseline Date]]),YEAR(tbl_PV_Milestones[[#This Row],[Baseline Date]])+1)</f>
        <v>1900</v>
      </c>
      <c r="W1854" s="41">
        <f>IF(MONTH(tbl_PV_Milestones[[#This Row],[Actual/Schedule Finish]])&lt;7,YEAR(tbl_PV_Milestones[[#This Row],[Actual/Schedule Finish]]),YEAR(tbl_PV_Milestones[[#This Row],[Actual/Schedule Finish]])+1)</f>
        <v>2025</v>
      </c>
      <c r="X1854" s="41" t="str">
        <f>IF(OR(tbl_PV_Milestones[[#This Row],[Project Status]]="Completed",tbl_PV_Milestones[[#This Row],[Project Status]]="Assumed Completed"),"Yes","No")</f>
        <v>Yes</v>
      </c>
      <c r="Y1854" s="41">
        <f>IF(tbl_PV_Milestones[[#This Row],[Baseline Date]]="",1,0)</f>
        <v>1</v>
      </c>
      <c r="Z1854" s="41">
        <f>IF(tbl_PV_Milestones[[#This Row],[Baseline Date]]&lt;PV_Meta!$B$7,1,0)</f>
        <v>1</v>
      </c>
      <c r="AA1854" s="41">
        <f>IF(tbl_PV_Milestones[[#This Row],[Complete]]="Yes",1,0)</f>
        <v>1</v>
      </c>
      <c r="AB1854" s="41">
        <f>IF(AND(tbl_PV_Milestones[[#This Row],[BL FY]]=2025,tbl_PV_Milestones[[#This Row],[Baseline Date]]&lt;PV_Meta!$B$7),1,0)</f>
        <v>0</v>
      </c>
      <c r="AC1854" s="41">
        <f>IF(AND(tbl_PV_Milestones[[#This Row],[Planned YTD]]=1,tbl_PV_Milestones[[#This Row],[Complete]]="Yes"),1,0)</f>
        <v>0</v>
      </c>
      <c r="AD1854" s="41">
        <f>IF(AND(tbl_PV_Milestones[[#This Row],[Actual/Schedule Finish]]&lt;PV_Meta!$B$7,tbl_PV_Milestones[[#This Row],[Complete]]="No",tbl_PV_Milestones[[#This Row],[Project Status]]&lt;&gt;"On Hold"),1,0)</f>
        <v>0</v>
      </c>
      <c r="AE1854" s="41">
        <f>IF(AND(tbl_PV_Milestones[[#This Row],[Actual/Schedule Finish]]&gt;tbl_PV_Milestones[[#This Row],[Baseline Date]],tbl_PV_Milestones[[#This Row],[Complete]]="No",tbl_PV_Milestones[[#This Row],[Project Status]]&lt;&gt;"On Hold",tbl_PV_Milestones[[#This Row],[Overdue]]=0,tbl_PV_Milestones[[#This Row],[To be Baselined]]&lt;&gt;1),1,0)</f>
        <v>0</v>
      </c>
      <c r="AF1854" s="41">
        <f>IF(AND(tbl_PV_Milestones[[#This Row],[BL FY]]=2025,tbl_PV_Milestones[[#This Row],[Finish FY]]&gt;2025),1,0)</f>
        <v>0</v>
      </c>
      <c r="AG1854" s="56" t="str">
        <f>_xlfn.XLOOKUP(tbl_PV_Milestones[[#This Row],[Work ID]],tbl_PV_Meta[Work ID '#],tbl_PV_Meta[Project Manager/Owner],,0)</f>
        <v>Project Manager 22</v>
      </c>
      <c r="AH1854" s="6"/>
    </row>
    <row r="1855" spans="4:34" x14ac:dyDescent="0.25">
      <c r="D1855" s="6" t="s">
        <v>806</v>
      </c>
      <c r="E1855" s="6" t="s">
        <v>52</v>
      </c>
      <c r="F1855" s="6" t="s">
        <v>1799</v>
      </c>
      <c r="G1855" s="6" t="s">
        <v>874</v>
      </c>
      <c r="H1855" s="6" t="s">
        <v>505</v>
      </c>
      <c r="I1855" s="6" t="s">
        <v>510</v>
      </c>
      <c r="J1855" s="6" t="s">
        <v>806</v>
      </c>
      <c r="K1855" s="6" t="s">
        <v>39</v>
      </c>
      <c r="L1855" s="6" t="s">
        <v>45</v>
      </c>
      <c r="M1855" s="43"/>
      <c r="N1855" s="44" t="s">
        <v>1979</v>
      </c>
      <c r="O1855" s="39">
        <v>45744.708333333299</v>
      </c>
      <c r="S1855" s="45" t="e">
        <f>_xlfn.CONCAT(#REF!,TRIM(tbl_PV_Milestones[[#This Row],[Milestone Description]]))</f>
        <v>#REF!</v>
      </c>
      <c r="T1855" s="84" t="str">
        <f>IF(COUNTIF(tbl_PV_Milestones[UID],tbl_PV_Milestones[[#This Row],[UID]])&gt;1,"Duplicate","")</f>
        <v>Duplicate</v>
      </c>
      <c r="U1855" s="42" t="str">
        <f>_xlfn.XLOOKUP(tbl_PV_Milestones[[#This Row],[Work ID]],tbl_PV_Meta[Work ID '#],tbl_PV_Meta[Sub-Portfolio])</f>
        <v>Sub-Portfolio 8</v>
      </c>
      <c r="V1855" s="41">
        <f>IF(MONTH(tbl_PV_Milestones[[#This Row],[Baseline Date]])&lt;7,YEAR(tbl_PV_Milestones[[#This Row],[Baseline Date]]),YEAR(tbl_PV_Milestones[[#This Row],[Baseline Date]])+1)</f>
        <v>1900</v>
      </c>
      <c r="W1855" s="41">
        <f>IF(MONTH(tbl_PV_Milestones[[#This Row],[Actual/Schedule Finish]])&lt;7,YEAR(tbl_PV_Milestones[[#This Row],[Actual/Schedule Finish]]),YEAR(tbl_PV_Milestones[[#This Row],[Actual/Schedule Finish]])+1)</f>
        <v>2025</v>
      </c>
      <c r="X1855" s="41" t="str">
        <f>IF(OR(tbl_PV_Milestones[[#This Row],[Project Status]]="Completed",tbl_PV_Milestones[[#This Row],[Project Status]]="Assumed Completed"),"Yes","No")</f>
        <v>Yes</v>
      </c>
      <c r="Y1855" s="41">
        <f>IF(tbl_PV_Milestones[[#This Row],[Baseline Date]]="",1,0)</f>
        <v>1</v>
      </c>
      <c r="Z1855" s="41">
        <f>IF(tbl_PV_Milestones[[#This Row],[Baseline Date]]&lt;PV_Meta!$B$7,1,0)</f>
        <v>1</v>
      </c>
      <c r="AA1855" s="41">
        <f>IF(tbl_PV_Milestones[[#This Row],[Complete]]="Yes",1,0)</f>
        <v>1</v>
      </c>
      <c r="AB1855" s="41">
        <f>IF(AND(tbl_PV_Milestones[[#This Row],[BL FY]]=2025,tbl_PV_Milestones[[#This Row],[Baseline Date]]&lt;PV_Meta!$B$7),1,0)</f>
        <v>0</v>
      </c>
      <c r="AC1855" s="41">
        <f>IF(AND(tbl_PV_Milestones[[#This Row],[Planned YTD]]=1,tbl_PV_Milestones[[#This Row],[Complete]]="Yes"),1,0)</f>
        <v>0</v>
      </c>
      <c r="AD1855" s="41">
        <f>IF(AND(tbl_PV_Milestones[[#This Row],[Actual/Schedule Finish]]&lt;PV_Meta!$B$7,tbl_PV_Milestones[[#This Row],[Complete]]="No",tbl_PV_Milestones[[#This Row],[Project Status]]&lt;&gt;"On Hold"),1,0)</f>
        <v>0</v>
      </c>
      <c r="AE1855" s="41">
        <f>IF(AND(tbl_PV_Milestones[[#This Row],[Actual/Schedule Finish]]&gt;tbl_PV_Milestones[[#This Row],[Baseline Date]],tbl_PV_Milestones[[#This Row],[Complete]]="No",tbl_PV_Milestones[[#This Row],[Project Status]]&lt;&gt;"On Hold",tbl_PV_Milestones[[#This Row],[Overdue]]=0,tbl_PV_Milestones[[#This Row],[To be Baselined]]&lt;&gt;1),1,0)</f>
        <v>0</v>
      </c>
      <c r="AF1855" s="41">
        <f>IF(AND(tbl_PV_Milestones[[#This Row],[BL FY]]=2025,tbl_PV_Milestones[[#This Row],[Finish FY]]&gt;2025),1,0)</f>
        <v>0</v>
      </c>
      <c r="AG1855" s="56" t="str">
        <f>_xlfn.XLOOKUP(tbl_PV_Milestones[[#This Row],[Work ID]],tbl_PV_Meta[Work ID '#],tbl_PV_Meta[Project Manager/Owner],,0)</f>
        <v>Project Manager 22</v>
      </c>
      <c r="AH1855" s="6"/>
    </row>
    <row r="1856" spans="4:34" x14ac:dyDescent="0.25">
      <c r="D1856" s="6" t="s">
        <v>806</v>
      </c>
      <c r="E1856" s="6" t="s">
        <v>52</v>
      </c>
      <c r="F1856" s="6" t="s">
        <v>1799</v>
      </c>
      <c r="G1856" s="6" t="s">
        <v>875</v>
      </c>
      <c r="H1856" s="6" t="s">
        <v>505</v>
      </c>
      <c r="I1856" s="6" t="s">
        <v>510</v>
      </c>
      <c r="J1856" s="6" t="s">
        <v>806</v>
      </c>
      <c r="K1856" s="6" t="s">
        <v>39</v>
      </c>
      <c r="L1856" s="6" t="s">
        <v>45</v>
      </c>
      <c r="M1856" s="43"/>
      <c r="N1856" s="44" t="s">
        <v>1979</v>
      </c>
      <c r="O1856" s="39">
        <v>45744.708333333299</v>
      </c>
      <c r="S1856" s="45" t="e">
        <f>_xlfn.CONCAT(#REF!,TRIM(tbl_PV_Milestones[[#This Row],[Milestone Description]]))</f>
        <v>#REF!</v>
      </c>
      <c r="T1856" s="84" t="str">
        <f>IF(COUNTIF(tbl_PV_Milestones[UID],tbl_PV_Milestones[[#This Row],[UID]])&gt;1,"Duplicate","")</f>
        <v>Duplicate</v>
      </c>
      <c r="U1856" s="42" t="str">
        <f>_xlfn.XLOOKUP(tbl_PV_Milestones[[#This Row],[Work ID]],tbl_PV_Meta[Work ID '#],tbl_PV_Meta[Sub-Portfolio])</f>
        <v>Sub-Portfolio 8</v>
      </c>
      <c r="V1856" s="41">
        <f>IF(MONTH(tbl_PV_Milestones[[#This Row],[Baseline Date]])&lt;7,YEAR(tbl_PV_Milestones[[#This Row],[Baseline Date]]),YEAR(tbl_PV_Milestones[[#This Row],[Baseline Date]])+1)</f>
        <v>1900</v>
      </c>
      <c r="W1856" s="41">
        <f>IF(MONTH(tbl_PV_Milestones[[#This Row],[Actual/Schedule Finish]])&lt;7,YEAR(tbl_PV_Milestones[[#This Row],[Actual/Schedule Finish]]),YEAR(tbl_PV_Milestones[[#This Row],[Actual/Schedule Finish]])+1)</f>
        <v>2025</v>
      </c>
      <c r="X1856" s="41" t="str">
        <f>IF(OR(tbl_PV_Milestones[[#This Row],[Project Status]]="Completed",tbl_PV_Milestones[[#This Row],[Project Status]]="Assumed Completed"),"Yes","No")</f>
        <v>Yes</v>
      </c>
      <c r="Y1856" s="41">
        <f>IF(tbl_PV_Milestones[[#This Row],[Baseline Date]]="",1,0)</f>
        <v>1</v>
      </c>
      <c r="Z1856" s="41">
        <f>IF(tbl_PV_Milestones[[#This Row],[Baseline Date]]&lt;PV_Meta!$B$7,1,0)</f>
        <v>1</v>
      </c>
      <c r="AA1856" s="41">
        <f>IF(tbl_PV_Milestones[[#This Row],[Complete]]="Yes",1,0)</f>
        <v>1</v>
      </c>
      <c r="AB1856" s="41">
        <f>IF(AND(tbl_PV_Milestones[[#This Row],[BL FY]]=2025,tbl_PV_Milestones[[#This Row],[Baseline Date]]&lt;PV_Meta!$B$7),1,0)</f>
        <v>0</v>
      </c>
      <c r="AC1856" s="41">
        <f>IF(AND(tbl_PV_Milestones[[#This Row],[Planned YTD]]=1,tbl_PV_Milestones[[#This Row],[Complete]]="Yes"),1,0)</f>
        <v>0</v>
      </c>
      <c r="AD1856" s="41">
        <f>IF(AND(tbl_PV_Milestones[[#This Row],[Actual/Schedule Finish]]&lt;PV_Meta!$B$7,tbl_PV_Milestones[[#This Row],[Complete]]="No",tbl_PV_Milestones[[#This Row],[Project Status]]&lt;&gt;"On Hold"),1,0)</f>
        <v>0</v>
      </c>
      <c r="AE1856" s="41">
        <f>IF(AND(tbl_PV_Milestones[[#This Row],[Actual/Schedule Finish]]&gt;tbl_PV_Milestones[[#This Row],[Baseline Date]],tbl_PV_Milestones[[#This Row],[Complete]]="No",tbl_PV_Milestones[[#This Row],[Project Status]]&lt;&gt;"On Hold",tbl_PV_Milestones[[#This Row],[Overdue]]=0,tbl_PV_Milestones[[#This Row],[To be Baselined]]&lt;&gt;1),1,0)</f>
        <v>0</v>
      </c>
      <c r="AF1856" s="41">
        <f>IF(AND(tbl_PV_Milestones[[#This Row],[BL FY]]=2025,tbl_PV_Milestones[[#This Row],[Finish FY]]&gt;2025),1,0)</f>
        <v>0</v>
      </c>
      <c r="AG1856" s="56" t="str">
        <f>_xlfn.XLOOKUP(tbl_PV_Milestones[[#This Row],[Work ID]],tbl_PV_Meta[Work ID '#],tbl_PV_Meta[Project Manager/Owner],,0)</f>
        <v>Project Manager 22</v>
      </c>
      <c r="AH1856" s="6"/>
    </row>
    <row r="1857" spans="4:34" x14ac:dyDescent="0.25">
      <c r="D1857" s="6" t="s">
        <v>806</v>
      </c>
      <c r="E1857" s="6" t="s">
        <v>52</v>
      </c>
      <c r="F1857" s="6" t="s">
        <v>1799</v>
      </c>
      <c r="G1857" s="6" t="s">
        <v>876</v>
      </c>
      <c r="H1857" s="6" t="s">
        <v>505</v>
      </c>
      <c r="I1857" s="6" t="s">
        <v>510</v>
      </c>
      <c r="J1857" s="6" t="s">
        <v>806</v>
      </c>
      <c r="K1857" s="6" t="s">
        <v>39</v>
      </c>
      <c r="L1857" s="6" t="s">
        <v>45</v>
      </c>
      <c r="M1857" s="43"/>
      <c r="N1857" s="44" t="s">
        <v>1979</v>
      </c>
      <c r="O1857" s="39">
        <v>45744.708333333299</v>
      </c>
      <c r="S1857" s="45" t="e">
        <f>_xlfn.CONCAT(#REF!,TRIM(tbl_PV_Milestones[[#This Row],[Milestone Description]]))</f>
        <v>#REF!</v>
      </c>
      <c r="T1857" s="84" t="str">
        <f>IF(COUNTIF(tbl_PV_Milestones[UID],tbl_PV_Milestones[[#This Row],[UID]])&gt;1,"Duplicate","")</f>
        <v>Duplicate</v>
      </c>
      <c r="U1857" s="42" t="str">
        <f>_xlfn.XLOOKUP(tbl_PV_Milestones[[#This Row],[Work ID]],tbl_PV_Meta[Work ID '#],tbl_PV_Meta[Sub-Portfolio])</f>
        <v>Sub-Portfolio 8</v>
      </c>
      <c r="V1857" s="41">
        <f>IF(MONTH(tbl_PV_Milestones[[#This Row],[Baseline Date]])&lt;7,YEAR(tbl_PV_Milestones[[#This Row],[Baseline Date]]),YEAR(tbl_PV_Milestones[[#This Row],[Baseline Date]])+1)</f>
        <v>1900</v>
      </c>
      <c r="W1857" s="41">
        <f>IF(MONTH(tbl_PV_Milestones[[#This Row],[Actual/Schedule Finish]])&lt;7,YEAR(tbl_PV_Milestones[[#This Row],[Actual/Schedule Finish]]),YEAR(tbl_PV_Milestones[[#This Row],[Actual/Schedule Finish]])+1)</f>
        <v>2025</v>
      </c>
      <c r="X1857" s="41" t="str">
        <f>IF(OR(tbl_PV_Milestones[[#This Row],[Project Status]]="Completed",tbl_PV_Milestones[[#This Row],[Project Status]]="Assumed Completed"),"Yes","No")</f>
        <v>Yes</v>
      </c>
      <c r="Y1857" s="41">
        <f>IF(tbl_PV_Milestones[[#This Row],[Baseline Date]]="",1,0)</f>
        <v>1</v>
      </c>
      <c r="Z1857" s="41">
        <f>IF(tbl_PV_Milestones[[#This Row],[Baseline Date]]&lt;PV_Meta!$B$7,1,0)</f>
        <v>1</v>
      </c>
      <c r="AA1857" s="41">
        <f>IF(tbl_PV_Milestones[[#This Row],[Complete]]="Yes",1,0)</f>
        <v>1</v>
      </c>
      <c r="AB1857" s="41">
        <f>IF(AND(tbl_PV_Milestones[[#This Row],[BL FY]]=2025,tbl_PV_Milestones[[#This Row],[Baseline Date]]&lt;PV_Meta!$B$7),1,0)</f>
        <v>0</v>
      </c>
      <c r="AC1857" s="41">
        <f>IF(AND(tbl_PV_Milestones[[#This Row],[Planned YTD]]=1,tbl_PV_Milestones[[#This Row],[Complete]]="Yes"),1,0)</f>
        <v>0</v>
      </c>
      <c r="AD1857" s="41">
        <f>IF(AND(tbl_PV_Milestones[[#This Row],[Actual/Schedule Finish]]&lt;PV_Meta!$B$7,tbl_PV_Milestones[[#This Row],[Complete]]="No",tbl_PV_Milestones[[#This Row],[Project Status]]&lt;&gt;"On Hold"),1,0)</f>
        <v>0</v>
      </c>
      <c r="AE1857" s="41">
        <f>IF(AND(tbl_PV_Milestones[[#This Row],[Actual/Schedule Finish]]&gt;tbl_PV_Milestones[[#This Row],[Baseline Date]],tbl_PV_Milestones[[#This Row],[Complete]]="No",tbl_PV_Milestones[[#This Row],[Project Status]]&lt;&gt;"On Hold",tbl_PV_Milestones[[#This Row],[Overdue]]=0,tbl_PV_Milestones[[#This Row],[To be Baselined]]&lt;&gt;1),1,0)</f>
        <v>0</v>
      </c>
      <c r="AF1857" s="41">
        <f>IF(AND(tbl_PV_Milestones[[#This Row],[BL FY]]=2025,tbl_PV_Milestones[[#This Row],[Finish FY]]&gt;2025),1,0)</f>
        <v>0</v>
      </c>
      <c r="AG1857" s="56" t="str">
        <f>_xlfn.XLOOKUP(tbl_PV_Milestones[[#This Row],[Work ID]],tbl_PV_Meta[Work ID '#],tbl_PV_Meta[Project Manager/Owner],,0)</f>
        <v>Project Manager 22</v>
      </c>
      <c r="AH1857" s="6"/>
    </row>
    <row r="1858" spans="4:34" x14ac:dyDescent="0.25">
      <c r="D1858" s="6" t="s">
        <v>806</v>
      </c>
      <c r="E1858" s="6" t="s">
        <v>52</v>
      </c>
      <c r="F1858" s="6" t="s">
        <v>1799</v>
      </c>
      <c r="G1858" s="6" t="s">
        <v>877</v>
      </c>
      <c r="H1858" s="6" t="s">
        <v>505</v>
      </c>
      <c r="I1858" s="6" t="s">
        <v>510</v>
      </c>
      <c r="J1858" s="6" t="s">
        <v>806</v>
      </c>
      <c r="K1858" s="6" t="s">
        <v>39</v>
      </c>
      <c r="L1858" s="6" t="s">
        <v>45</v>
      </c>
      <c r="M1858" s="43"/>
      <c r="N1858" s="44" t="s">
        <v>1979</v>
      </c>
      <c r="O1858" s="39">
        <v>45744.708333333299</v>
      </c>
      <c r="S1858" s="45" t="e">
        <f>_xlfn.CONCAT(#REF!,TRIM(tbl_PV_Milestones[[#This Row],[Milestone Description]]))</f>
        <v>#REF!</v>
      </c>
      <c r="T1858" s="84" t="str">
        <f>IF(COUNTIF(tbl_PV_Milestones[UID],tbl_PV_Milestones[[#This Row],[UID]])&gt;1,"Duplicate","")</f>
        <v>Duplicate</v>
      </c>
      <c r="U1858" s="42" t="str">
        <f>_xlfn.XLOOKUP(tbl_PV_Milestones[[#This Row],[Work ID]],tbl_PV_Meta[Work ID '#],tbl_PV_Meta[Sub-Portfolio])</f>
        <v>Sub-Portfolio 8</v>
      </c>
      <c r="V1858" s="41">
        <f>IF(MONTH(tbl_PV_Milestones[[#This Row],[Baseline Date]])&lt;7,YEAR(tbl_PV_Milestones[[#This Row],[Baseline Date]]),YEAR(tbl_PV_Milestones[[#This Row],[Baseline Date]])+1)</f>
        <v>1900</v>
      </c>
      <c r="W1858" s="41">
        <f>IF(MONTH(tbl_PV_Milestones[[#This Row],[Actual/Schedule Finish]])&lt;7,YEAR(tbl_PV_Milestones[[#This Row],[Actual/Schedule Finish]]),YEAR(tbl_PV_Milestones[[#This Row],[Actual/Schedule Finish]])+1)</f>
        <v>2025</v>
      </c>
      <c r="X1858" s="41" t="str">
        <f>IF(OR(tbl_PV_Milestones[[#This Row],[Project Status]]="Completed",tbl_PV_Milestones[[#This Row],[Project Status]]="Assumed Completed"),"Yes","No")</f>
        <v>Yes</v>
      </c>
      <c r="Y1858" s="41">
        <f>IF(tbl_PV_Milestones[[#This Row],[Baseline Date]]="",1,0)</f>
        <v>1</v>
      </c>
      <c r="Z1858" s="41">
        <f>IF(tbl_PV_Milestones[[#This Row],[Baseline Date]]&lt;PV_Meta!$B$7,1,0)</f>
        <v>1</v>
      </c>
      <c r="AA1858" s="41">
        <f>IF(tbl_PV_Milestones[[#This Row],[Complete]]="Yes",1,0)</f>
        <v>1</v>
      </c>
      <c r="AB1858" s="41">
        <f>IF(AND(tbl_PV_Milestones[[#This Row],[BL FY]]=2025,tbl_PV_Milestones[[#This Row],[Baseline Date]]&lt;PV_Meta!$B$7),1,0)</f>
        <v>0</v>
      </c>
      <c r="AC1858" s="41">
        <f>IF(AND(tbl_PV_Milestones[[#This Row],[Planned YTD]]=1,tbl_PV_Milestones[[#This Row],[Complete]]="Yes"),1,0)</f>
        <v>0</v>
      </c>
      <c r="AD1858" s="41">
        <f>IF(AND(tbl_PV_Milestones[[#This Row],[Actual/Schedule Finish]]&lt;PV_Meta!$B$7,tbl_PV_Milestones[[#This Row],[Complete]]="No",tbl_PV_Milestones[[#This Row],[Project Status]]&lt;&gt;"On Hold"),1,0)</f>
        <v>0</v>
      </c>
      <c r="AE1858" s="41">
        <f>IF(AND(tbl_PV_Milestones[[#This Row],[Actual/Schedule Finish]]&gt;tbl_PV_Milestones[[#This Row],[Baseline Date]],tbl_PV_Milestones[[#This Row],[Complete]]="No",tbl_PV_Milestones[[#This Row],[Project Status]]&lt;&gt;"On Hold",tbl_PV_Milestones[[#This Row],[Overdue]]=0,tbl_PV_Milestones[[#This Row],[To be Baselined]]&lt;&gt;1),1,0)</f>
        <v>0</v>
      </c>
      <c r="AF1858" s="41">
        <f>IF(AND(tbl_PV_Milestones[[#This Row],[BL FY]]=2025,tbl_PV_Milestones[[#This Row],[Finish FY]]&gt;2025),1,0)</f>
        <v>0</v>
      </c>
      <c r="AG1858" s="56" t="str">
        <f>_xlfn.XLOOKUP(tbl_PV_Milestones[[#This Row],[Work ID]],tbl_PV_Meta[Work ID '#],tbl_PV_Meta[Project Manager/Owner],,0)</f>
        <v>Project Manager 22</v>
      </c>
      <c r="AH1858" s="6"/>
    </row>
    <row r="1859" spans="4:34" x14ac:dyDescent="0.25">
      <c r="D1859" s="6" t="s">
        <v>806</v>
      </c>
      <c r="E1859" s="6" t="s">
        <v>52</v>
      </c>
      <c r="F1859" s="6" t="s">
        <v>1799</v>
      </c>
      <c r="G1859" s="6" t="s">
        <v>878</v>
      </c>
      <c r="H1859" s="6" t="s">
        <v>505</v>
      </c>
      <c r="I1859" s="6" t="s">
        <v>510</v>
      </c>
      <c r="J1859" s="6" t="s">
        <v>806</v>
      </c>
      <c r="K1859" s="6" t="s">
        <v>39</v>
      </c>
      <c r="L1859" s="6" t="s">
        <v>45</v>
      </c>
      <c r="M1859" s="43"/>
      <c r="N1859" s="44" t="s">
        <v>1979</v>
      </c>
      <c r="O1859" s="39">
        <v>45744.708333333299</v>
      </c>
      <c r="S1859" s="45" t="e">
        <f>_xlfn.CONCAT(#REF!,TRIM(tbl_PV_Milestones[[#This Row],[Milestone Description]]))</f>
        <v>#REF!</v>
      </c>
      <c r="T1859" s="84" t="str">
        <f>IF(COUNTIF(tbl_PV_Milestones[UID],tbl_PV_Milestones[[#This Row],[UID]])&gt;1,"Duplicate","")</f>
        <v>Duplicate</v>
      </c>
      <c r="U1859" s="42" t="str">
        <f>_xlfn.XLOOKUP(tbl_PV_Milestones[[#This Row],[Work ID]],tbl_PV_Meta[Work ID '#],tbl_PV_Meta[Sub-Portfolio])</f>
        <v>Sub-Portfolio 8</v>
      </c>
      <c r="V1859" s="41">
        <f>IF(MONTH(tbl_PV_Milestones[[#This Row],[Baseline Date]])&lt;7,YEAR(tbl_PV_Milestones[[#This Row],[Baseline Date]]),YEAR(tbl_PV_Milestones[[#This Row],[Baseline Date]])+1)</f>
        <v>1900</v>
      </c>
      <c r="W1859" s="41">
        <f>IF(MONTH(tbl_PV_Milestones[[#This Row],[Actual/Schedule Finish]])&lt;7,YEAR(tbl_PV_Milestones[[#This Row],[Actual/Schedule Finish]]),YEAR(tbl_PV_Milestones[[#This Row],[Actual/Schedule Finish]])+1)</f>
        <v>2025</v>
      </c>
      <c r="X1859" s="41" t="str">
        <f>IF(OR(tbl_PV_Milestones[[#This Row],[Project Status]]="Completed",tbl_PV_Milestones[[#This Row],[Project Status]]="Assumed Completed"),"Yes","No")</f>
        <v>Yes</v>
      </c>
      <c r="Y1859" s="41">
        <f>IF(tbl_PV_Milestones[[#This Row],[Baseline Date]]="",1,0)</f>
        <v>1</v>
      </c>
      <c r="Z1859" s="41">
        <f>IF(tbl_PV_Milestones[[#This Row],[Baseline Date]]&lt;PV_Meta!$B$7,1,0)</f>
        <v>1</v>
      </c>
      <c r="AA1859" s="41">
        <f>IF(tbl_PV_Milestones[[#This Row],[Complete]]="Yes",1,0)</f>
        <v>1</v>
      </c>
      <c r="AB1859" s="41">
        <f>IF(AND(tbl_PV_Milestones[[#This Row],[BL FY]]=2025,tbl_PV_Milestones[[#This Row],[Baseline Date]]&lt;PV_Meta!$B$7),1,0)</f>
        <v>0</v>
      </c>
      <c r="AC1859" s="41">
        <f>IF(AND(tbl_PV_Milestones[[#This Row],[Planned YTD]]=1,tbl_PV_Milestones[[#This Row],[Complete]]="Yes"),1,0)</f>
        <v>0</v>
      </c>
      <c r="AD1859" s="41">
        <f>IF(AND(tbl_PV_Milestones[[#This Row],[Actual/Schedule Finish]]&lt;PV_Meta!$B$7,tbl_PV_Milestones[[#This Row],[Complete]]="No",tbl_PV_Milestones[[#This Row],[Project Status]]&lt;&gt;"On Hold"),1,0)</f>
        <v>0</v>
      </c>
      <c r="AE1859" s="41">
        <f>IF(AND(tbl_PV_Milestones[[#This Row],[Actual/Schedule Finish]]&gt;tbl_PV_Milestones[[#This Row],[Baseline Date]],tbl_PV_Milestones[[#This Row],[Complete]]="No",tbl_PV_Milestones[[#This Row],[Project Status]]&lt;&gt;"On Hold",tbl_PV_Milestones[[#This Row],[Overdue]]=0,tbl_PV_Milestones[[#This Row],[To be Baselined]]&lt;&gt;1),1,0)</f>
        <v>0</v>
      </c>
      <c r="AF1859" s="41">
        <f>IF(AND(tbl_PV_Milestones[[#This Row],[BL FY]]=2025,tbl_PV_Milestones[[#This Row],[Finish FY]]&gt;2025),1,0)</f>
        <v>0</v>
      </c>
      <c r="AG1859" s="56" t="str">
        <f>_xlfn.XLOOKUP(tbl_PV_Milestones[[#This Row],[Work ID]],tbl_PV_Meta[Work ID '#],tbl_PV_Meta[Project Manager/Owner],,0)</f>
        <v>Project Manager 22</v>
      </c>
      <c r="AH1859" s="6"/>
    </row>
    <row r="1860" spans="4:34" x14ac:dyDescent="0.25">
      <c r="D1860" s="6" t="s">
        <v>806</v>
      </c>
      <c r="E1860" s="6" t="s">
        <v>52</v>
      </c>
      <c r="F1860" s="6" t="s">
        <v>1799</v>
      </c>
      <c r="G1860" s="6" t="s">
        <v>879</v>
      </c>
      <c r="H1860" s="6" t="s">
        <v>505</v>
      </c>
      <c r="I1860" s="6" t="s">
        <v>510</v>
      </c>
      <c r="J1860" s="6" t="s">
        <v>806</v>
      </c>
      <c r="K1860" s="6" t="s">
        <v>39</v>
      </c>
      <c r="L1860" s="6" t="s">
        <v>45</v>
      </c>
      <c r="M1860" s="43"/>
      <c r="N1860" s="44" t="s">
        <v>1979</v>
      </c>
      <c r="O1860" s="39">
        <v>45688.708333333299</v>
      </c>
      <c r="S1860" s="45" t="e">
        <f>_xlfn.CONCAT(#REF!,TRIM(tbl_PV_Milestones[[#This Row],[Milestone Description]]))</f>
        <v>#REF!</v>
      </c>
      <c r="T1860" s="84" t="str">
        <f>IF(COUNTIF(tbl_PV_Milestones[UID],tbl_PV_Milestones[[#This Row],[UID]])&gt;1,"Duplicate","")</f>
        <v>Duplicate</v>
      </c>
      <c r="U1860" s="42" t="str">
        <f>_xlfn.XLOOKUP(tbl_PV_Milestones[[#This Row],[Work ID]],tbl_PV_Meta[Work ID '#],tbl_PV_Meta[Sub-Portfolio])</f>
        <v>Sub-Portfolio 8</v>
      </c>
      <c r="V1860" s="41">
        <f>IF(MONTH(tbl_PV_Milestones[[#This Row],[Baseline Date]])&lt;7,YEAR(tbl_PV_Milestones[[#This Row],[Baseline Date]]),YEAR(tbl_PV_Milestones[[#This Row],[Baseline Date]])+1)</f>
        <v>1900</v>
      </c>
      <c r="W1860" s="41">
        <f>IF(MONTH(tbl_PV_Milestones[[#This Row],[Actual/Schedule Finish]])&lt;7,YEAR(tbl_PV_Milestones[[#This Row],[Actual/Schedule Finish]]),YEAR(tbl_PV_Milestones[[#This Row],[Actual/Schedule Finish]])+1)</f>
        <v>2025</v>
      </c>
      <c r="X1860" s="41" t="str">
        <f>IF(OR(tbl_PV_Milestones[[#This Row],[Project Status]]="Completed",tbl_PV_Milestones[[#This Row],[Project Status]]="Assumed Completed"),"Yes","No")</f>
        <v>Yes</v>
      </c>
      <c r="Y1860" s="41">
        <f>IF(tbl_PV_Milestones[[#This Row],[Baseline Date]]="",1,0)</f>
        <v>1</v>
      </c>
      <c r="Z1860" s="41">
        <f>IF(tbl_PV_Milestones[[#This Row],[Baseline Date]]&lt;PV_Meta!$B$7,1,0)</f>
        <v>1</v>
      </c>
      <c r="AA1860" s="41">
        <f>IF(tbl_PV_Milestones[[#This Row],[Complete]]="Yes",1,0)</f>
        <v>1</v>
      </c>
      <c r="AB1860" s="41">
        <f>IF(AND(tbl_PV_Milestones[[#This Row],[BL FY]]=2025,tbl_PV_Milestones[[#This Row],[Baseline Date]]&lt;PV_Meta!$B$7),1,0)</f>
        <v>0</v>
      </c>
      <c r="AC1860" s="41">
        <f>IF(AND(tbl_PV_Milestones[[#This Row],[Planned YTD]]=1,tbl_PV_Milestones[[#This Row],[Complete]]="Yes"),1,0)</f>
        <v>0</v>
      </c>
      <c r="AD1860" s="41">
        <f>IF(AND(tbl_PV_Milestones[[#This Row],[Actual/Schedule Finish]]&lt;PV_Meta!$B$7,tbl_PV_Milestones[[#This Row],[Complete]]="No",tbl_PV_Milestones[[#This Row],[Project Status]]&lt;&gt;"On Hold"),1,0)</f>
        <v>0</v>
      </c>
      <c r="AE1860" s="41">
        <f>IF(AND(tbl_PV_Milestones[[#This Row],[Actual/Schedule Finish]]&gt;tbl_PV_Milestones[[#This Row],[Baseline Date]],tbl_PV_Milestones[[#This Row],[Complete]]="No",tbl_PV_Milestones[[#This Row],[Project Status]]&lt;&gt;"On Hold",tbl_PV_Milestones[[#This Row],[Overdue]]=0,tbl_PV_Milestones[[#This Row],[To be Baselined]]&lt;&gt;1),1,0)</f>
        <v>0</v>
      </c>
      <c r="AF1860" s="41">
        <f>IF(AND(tbl_PV_Milestones[[#This Row],[BL FY]]=2025,tbl_PV_Milestones[[#This Row],[Finish FY]]&gt;2025),1,0)</f>
        <v>0</v>
      </c>
      <c r="AG1860" s="56" t="str">
        <f>_xlfn.XLOOKUP(tbl_PV_Milestones[[#This Row],[Work ID]],tbl_PV_Meta[Work ID '#],tbl_PV_Meta[Project Manager/Owner],,0)</f>
        <v>Project Manager 22</v>
      </c>
      <c r="AH1860" s="6"/>
    </row>
    <row r="1861" spans="4:34" x14ac:dyDescent="0.25">
      <c r="D1861" s="6" t="s">
        <v>806</v>
      </c>
      <c r="E1861" s="6" t="s">
        <v>52</v>
      </c>
      <c r="F1861" s="6" t="s">
        <v>1799</v>
      </c>
      <c r="G1861" s="6" t="s">
        <v>880</v>
      </c>
      <c r="H1861" s="6" t="s">
        <v>505</v>
      </c>
      <c r="I1861" s="6" t="s">
        <v>510</v>
      </c>
      <c r="J1861" s="6" t="s">
        <v>806</v>
      </c>
      <c r="K1861" s="6" t="s">
        <v>39</v>
      </c>
      <c r="L1861" s="6" t="s">
        <v>45</v>
      </c>
      <c r="M1861" s="43"/>
      <c r="N1861" s="44" t="s">
        <v>1979</v>
      </c>
      <c r="O1861" s="39">
        <v>45688.708333333299</v>
      </c>
      <c r="S1861" s="45" t="e">
        <f>_xlfn.CONCAT(#REF!,TRIM(tbl_PV_Milestones[[#This Row],[Milestone Description]]))</f>
        <v>#REF!</v>
      </c>
      <c r="T1861" s="84" t="str">
        <f>IF(COUNTIF(tbl_PV_Milestones[UID],tbl_PV_Milestones[[#This Row],[UID]])&gt;1,"Duplicate","")</f>
        <v>Duplicate</v>
      </c>
      <c r="U1861" s="42" t="str">
        <f>_xlfn.XLOOKUP(tbl_PV_Milestones[[#This Row],[Work ID]],tbl_PV_Meta[Work ID '#],tbl_PV_Meta[Sub-Portfolio])</f>
        <v>Sub-Portfolio 8</v>
      </c>
      <c r="V1861" s="41">
        <f>IF(MONTH(tbl_PV_Milestones[[#This Row],[Baseline Date]])&lt;7,YEAR(tbl_PV_Milestones[[#This Row],[Baseline Date]]),YEAR(tbl_PV_Milestones[[#This Row],[Baseline Date]])+1)</f>
        <v>1900</v>
      </c>
      <c r="W1861" s="41">
        <f>IF(MONTH(tbl_PV_Milestones[[#This Row],[Actual/Schedule Finish]])&lt;7,YEAR(tbl_PV_Milestones[[#This Row],[Actual/Schedule Finish]]),YEAR(tbl_PV_Milestones[[#This Row],[Actual/Schedule Finish]])+1)</f>
        <v>2025</v>
      </c>
      <c r="X1861" s="41" t="str">
        <f>IF(OR(tbl_PV_Milestones[[#This Row],[Project Status]]="Completed",tbl_PV_Milestones[[#This Row],[Project Status]]="Assumed Completed"),"Yes","No")</f>
        <v>Yes</v>
      </c>
      <c r="Y1861" s="41">
        <f>IF(tbl_PV_Milestones[[#This Row],[Baseline Date]]="",1,0)</f>
        <v>1</v>
      </c>
      <c r="Z1861" s="41">
        <f>IF(tbl_PV_Milestones[[#This Row],[Baseline Date]]&lt;PV_Meta!$B$7,1,0)</f>
        <v>1</v>
      </c>
      <c r="AA1861" s="41">
        <f>IF(tbl_PV_Milestones[[#This Row],[Complete]]="Yes",1,0)</f>
        <v>1</v>
      </c>
      <c r="AB1861" s="41">
        <f>IF(AND(tbl_PV_Milestones[[#This Row],[BL FY]]=2025,tbl_PV_Milestones[[#This Row],[Baseline Date]]&lt;PV_Meta!$B$7),1,0)</f>
        <v>0</v>
      </c>
      <c r="AC1861" s="41">
        <f>IF(AND(tbl_PV_Milestones[[#This Row],[Planned YTD]]=1,tbl_PV_Milestones[[#This Row],[Complete]]="Yes"),1,0)</f>
        <v>0</v>
      </c>
      <c r="AD1861" s="41">
        <f>IF(AND(tbl_PV_Milestones[[#This Row],[Actual/Schedule Finish]]&lt;PV_Meta!$B$7,tbl_PV_Milestones[[#This Row],[Complete]]="No",tbl_PV_Milestones[[#This Row],[Project Status]]&lt;&gt;"On Hold"),1,0)</f>
        <v>0</v>
      </c>
      <c r="AE1861" s="41">
        <f>IF(AND(tbl_PV_Milestones[[#This Row],[Actual/Schedule Finish]]&gt;tbl_PV_Milestones[[#This Row],[Baseline Date]],tbl_PV_Milestones[[#This Row],[Complete]]="No",tbl_PV_Milestones[[#This Row],[Project Status]]&lt;&gt;"On Hold",tbl_PV_Milestones[[#This Row],[Overdue]]=0,tbl_PV_Milestones[[#This Row],[To be Baselined]]&lt;&gt;1),1,0)</f>
        <v>0</v>
      </c>
      <c r="AF1861" s="41">
        <f>IF(AND(tbl_PV_Milestones[[#This Row],[BL FY]]=2025,tbl_PV_Milestones[[#This Row],[Finish FY]]&gt;2025),1,0)</f>
        <v>0</v>
      </c>
      <c r="AG1861" s="56" t="str">
        <f>_xlfn.XLOOKUP(tbl_PV_Milestones[[#This Row],[Work ID]],tbl_PV_Meta[Work ID '#],tbl_PV_Meta[Project Manager/Owner],,0)</f>
        <v>Project Manager 22</v>
      </c>
      <c r="AH1861" s="6"/>
    </row>
    <row r="1862" spans="4:34" x14ac:dyDescent="0.25">
      <c r="D1862" s="6" t="s">
        <v>806</v>
      </c>
      <c r="E1862" s="6" t="s">
        <v>52</v>
      </c>
      <c r="F1862" s="6" t="s">
        <v>1799</v>
      </c>
      <c r="G1862" s="6" t="s">
        <v>881</v>
      </c>
      <c r="H1862" s="6" t="s">
        <v>505</v>
      </c>
      <c r="I1862" s="6" t="s">
        <v>510</v>
      </c>
      <c r="J1862" s="6" t="s">
        <v>806</v>
      </c>
      <c r="K1862" s="6" t="s">
        <v>39</v>
      </c>
      <c r="L1862" s="6" t="s">
        <v>45</v>
      </c>
      <c r="M1862" s="43"/>
      <c r="N1862" s="44" t="s">
        <v>1979</v>
      </c>
      <c r="O1862" s="39">
        <v>45611.708333333299</v>
      </c>
      <c r="S1862" s="45" t="e">
        <f>_xlfn.CONCAT(#REF!,TRIM(tbl_PV_Milestones[[#This Row],[Milestone Description]]))</f>
        <v>#REF!</v>
      </c>
      <c r="T1862" s="84" t="str">
        <f>IF(COUNTIF(tbl_PV_Milestones[UID],tbl_PV_Milestones[[#This Row],[UID]])&gt;1,"Duplicate","")</f>
        <v>Duplicate</v>
      </c>
      <c r="U1862" s="42" t="str">
        <f>_xlfn.XLOOKUP(tbl_PV_Milestones[[#This Row],[Work ID]],tbl_PV_Meta[Work ID '#],tbl_PV_Meta[Sub-Portfolio])</f>
        <v>Sub-Portfolio 8</v>
      </c>
      <c r="V1862" s="41">
        <f>IF(MONTH(tbl_PV_Milestones[[#This Row],[Baseline Date]])&lt;7,YEAR(tbl_PV_Milestones[[#This Row],[Baseline Date]]),YEAR(tbl_PV_Milestones[[#This Row],[Baseline Date]])+1)</f>
        <v>1900</v>
      </c>
      <c r="W1862" s="41">
        <f>IF(MONTH(tbl_PV_Milestones[[#This Row],[Actual/Schedule Finish]])&lt;7,YEAR(tbl_PV_Milestones[[#This Row],[Actual/Schedule Finish]]),YEAR(tbl_PV_Milestones[[#This Row],[Actual/Schedule Finish]])+1)</f>
        <v>2025</v>
      </c>
      <c r="X1862" s="41" t="str">
        <f>IF(OR(tbl_PV_Milestones[[#This Row],[Project Status]]="Completed",tbl_PV_Milestones[[#This Row],[Project Status]]="Assumed Completed"),"Yes","No")</f>
        <v>Yes</v>
      </c>
      <c r="Y1862" s="41">
        <f>IF(tbl_PV_Milestones[[#This Row],[Baseline Date]]="",1,0)</f>
        <v>1</v>
      </c>
      <c r="Z1862" s="41">
        <f>IF(tbl_PV_Milestones[[#This Row],[Baseline Date]]&lt;PV_Meta!$B$7,1,0)</f>
        <v>1</v>
      </c>
      <c r="AA1862" s="41">
        <f>IF(tbl_PV_Milestones[[#This Row],[Complete]]="Yes",1,0)</f>
        <v>1</v>
      </c>
      <c r="AB1862" s="41">
        <f>IF(AND(tbl_PV_Milestones[[#This Row],[BL FY]]=2025,tbl_PV_Milestones[[#This Row],[Baseline Date]]&lt;PV_Meta!$B$7),1,0)</f>
        <v>0</v>
      </c>
      <c r="AC1862" s="41">
        <f>IF(AND(tbl_PV_Milestones[[#This Row],[Planned YTD]]=1,tbl_PV_Milestones[[#This Row],[Complete]]="Yes"),1,0)</f>
        <v>0</v>
      </c>
      <c r="AD1862" s="41">
        <f>IF(AND(tbl_PV_Milestones[[#This Row],[Actual/Schedule Finish]]&lt;PV_Meta!$B$7,tbl_PV_Milestones[[#This Row],[Complete]]="No",tbl_PV_Milestones[[#This Row],[Project Status]]&lt;&gt;"On Hold"),1,0)</f>
        <v>0</v>
      </c>
      <c r="AE1862" s="41">
        <f>IF(AND(tbl_PV_Milestones[[#This Row],[Actual/Schedule Finish]]&gt;tbl_PV_Milestones[[#This Row],[Baseline Date]],tbl_PV_Milestones[[#This Row],[Complete]]="No",tbl_PV_Milestones[[#This Row],[Project Status]]&lt;&gt;"On Hold",tbl_PV_Milestones[[#This Row],[Overdue]]=0,tbl_PV_Milestones[[#This Row],[To be Baselined]]&lt;&gt;1),1,0)</f>
        <v>0</v>
      </c>
      <c r="AF1862" s="41">
        <f>IF(AND(tbl_PV_Milestones[[#This Row],[BL FY]]=2025,tbl_PV_Milestones[[#This Row],[Finish FY]]&gt;2025),1,0)</f>
        <v>0</v>
      </c>
      <c r="AG1862" s="56" t="str">
        <f>_xlfn.XLOOKUP(tbl_PV_Milestones[[#This Row],[Work ID]],tbl_PV_Meta[Work ID '#],tbl_PV_Meta[Project Manager/Owner],,0)</f>
        <v>Project Manager 22</v>
      </c>
      <c r="AH1862" s="6"/>
    </row>
    <row r="1863" spans="4:34" x14ac:dyDescent="0.25">
      <c r="D1863" s="6" t="s">
        <v>806</v>
      </c>
      <c r="E1863" s="6" t="s">
        <v>52</v>
      </c>
      <c r="F1863" s="6" t="s">
        <v>1799</v>
      </c>
      <c r="G1863" s="6" t="s">
        <v>882</v>
      </c>
      <c r="H1863" s="6" t="s">
        <v>505</v>
      </c>
      <c r="I1863" s="6" t="s">
        <v>510</v>
      </c>
      <c r="J1863" s="6" t="s">
        <v>806</v>
      </c>
      <c r="K1863" s="6" t="s">
        <v>39</v>
      </c>
      <c r="L1863" s="6" t="s">
        <v>45</v>
      </c>
      <c r="M1863" s="43"/>
      <c r="N1863" s="44" t="s">
        <v>1979</v>
      </c>
      <c r="O1863" s="39">
        <v>45611.708333333299</v>
      </c>
      <c r="S1863" s="45" t="e">
        <f>_xlfn.CONCAT(#REF!,TRIM(tbl_PV_Milestones[[#This Row],[Milestone Description]]))</f>
        <v>#REF!</v>
      </c>
      <c r="T1863" s="84" t="str">
        <f>IF(COUNTIF(tbl_PV_Milestones[UID],tbl_PV_Milestones[[#This Row],[UID]])&gt;1,"Duplicate","")</f>
        <v>Duplicate</v>
      </c>
      <c r="U1863" s="42" t="str">
        <f>_xlfn.XLOOKUP(tbl_PV_Milestones[[#This Row],[Work ID]],tbl_PV_Meta[Work ID '#],tbl_PV_Meta[Sub-Portfolio])</f>
        <v>Sub-Portfolio 8</v>
      </c>
      <c r="V1863" s="41">
        <f>IF(MONTH(tbl_PV_Milestones[[#This Row],[Baseline Date]])&lt;7,YEAR(tbl_PV_Milestones[[#This Row],[Baseline Date]]),YEAR(tbl_PV_Milestones[[#This Row],[Baseline Date]])+1)</f>
        <v>1900</v>
      </c>
      <c r="W1863" s="41">
        <f>IF(MONTH(tbl_PV_Milestones[[#This Row],[Actual/Schedule Finish]])&lt;7,YEAR(tbl_PV_Milestones[[#This Row],[Actual/Schedule Finish]]),YEAR(tbl_PV_Milestones[[#This Row],[Actual/Schedule Finish]])+1)</f>
        <v>2025</v>
      </c>
      <c r="X1863" s="41" t="str">
        <f>IF(OR(tbl_PV_Milestones[[#This Row],[Project Status]]="Completed",tbl_PV_Milestones[[#This Row],[Project Status]]="Assumed Completed"),"Yes","No")</f>
        <v>Yes</v>
      </c>
      <c r="Y1863" s="41">
        <f>IF(tbl_PV_Milestones[[#This Row],[Baseline Date]]="",1,0)</f>
        <v>1</v>
      </c>
      <c r="Z1863" s="41">
        <f>IF(tbl_PV_Milestones[[#This Row],[Baseline Date]]&lt;PV_Meta!$B$7,1,0)</f>
        <v>1</v>
      </c>
      <c r="AA1863" s="41">
        <f>IF(tbl_PV_Milestones[[#This Row],[Complete]]="Yes",1,0)</f>
        <v>1</v>
      </c>
      <c r="AB1863" s="41">
        <f>IF(AND(tbl_PV_Milestones[[#This Row],[BL FY]]=2025,tbl_PV_Milestones[[#This Row],[Baseline Date]]&lt;PV_Meta!$B$7),1,0)</f>
        <v>0</v>
      </c>
      <c r="AC1863" s="41">
        <f>IF(AND(tbl_PV_Milestones[[#This Row],[Planned YTD]]=1,tbl_PV_Milestones[[#This Row],[Complete]]="Yes"),1,0)</f>
        <v>0</v>
      </c>
      <c r="AD1863" s="41">
        <f>IF(AND(tbl_PV_Milestones[[#This Row],[Actual/Schedule Finish]]&lt;PV_Meta!$B$7,tbl_PV_Milestones[[#This Row],[Complete]]="No",tbl_PV_Milestones[[#This Row],[Project Status]]&lt;&gt;"On Hold"),1,0)</f>
        <v>0</v>
      </c>
      <c r="AE1863" s="41">
        <f>IF(AND(tbl_PV_Milestones[[#This Row],[Actual/Schedule Finish]]&gt;tbl_PV_Milestones[[#This Row],[Baseline Date]],tbl_PV_Milestones[[#This Row],[Complete]]="No",tbl_PV_Milestones[[#This Row],[Project Status]]&lt;&gt;"On Hold",tbl_PV_Milestones[[#This Row],[Overdue]]=0,tbl_PV_Milestones[[#This Row],[To be Baselined]]&lt;&gt;1),1,0)</f>
        <v>0</v>
      </c>
      <c r="AF1863" s="41">
        <f>IF(AND(tbl_PV_Milestones[[#This Row],[BL FY]]=2025,tbl_PV_Milestones[[#This Row],[Finish FY]]&gt;2025),1,0)</f>
        <v>0</v>
      </c>
      <c r="AG1863" s="56" t="str">
        <f>_xlfn.XLOOKUP(tbl_PV_Milestones[[#This Row],[Work ID]],tbl_PV_Meta[Work ID '#],tbl_PV_Meta[Project Manager/Owner],,0)</f>
        <v>Project Manager 22</v>
      </c>
      <c r="AH1863" s="6"/>
    </row>
    <row r="1864" spans="4:34" x14ac:dyDescent="0.25">
      <c r="D1864" s="6" t="s">
        <v>806</v>
      </c>
      <c r="E1864" s="6" t="s">
        <v>52</v>
      </c>
      <c r="F1864" s="6" t="s">
        <v>1799</v>
      </c>
      <c r="G1864" s="6" t="s">
        <v>883</v>
      </c>
      <c r="H1864" s="6" t="s">
        <v>505</v>
      </c>
      <c r="I1864" s="6" t="s">
        <v>510</v>
      </c>
      <c r="J1864" s="6" t="s">
        <v>806</v>
      </c>
      <c r="K1864" s="6" t="s">
        <v>39</v>
      </c>
      <c r="L1864" s="6" t="s">
        <v>45</v>
      </c>
      <c r="M1864" s="43"/>
      <c r="N1864" s="44" t="s">
        <v>1979</v>
      </c>
      <c r="O1864" s="39">
        <v>45688.708333333299</v>
      </c>
      <c r="S1864" s="45" t="e">
        <f>_xlfn.CONCAT(#REF!,TRIM(tbl_PV_Milestones[[#This Row],[Milestone Description]]))</f>
        <v>#REF!</v>
      </c>
      <c r="T1864" s="84" t="str">
        <f>IF(COUNTIF(tbl_PV_Milestones[UID],tbl_PV_Milestones[[#This Row],[UID]])&gt;1,"Duplicate","")</f>
        <v>Duplicate</v>
      </c>
      <c r="U1864" s="42" t="str">
        <f>_xlfn.XLOOKUP(tbl_PV_Milestones[[#This Row],[Work ID]],tbl_PV_Meta[Work ID '#],tbl_PV_Meta[Sub-Portfolio])</f>
        <v>Sub-Portfolio 8</v>
      </c>
      <c r="V1864" s="41">
        <f>IF(MONTH(tbl_PV_Milestones[[#This Row],[Baseline Date]])&lt;7,YEAR(tbl_PV_Milestones[[#This Row],[Baseline Date]]),YEAR(tbl_PV_Milestones[[#This Row],[Baseline Date]])+1)</f>
        <v>1900</v>
      </c>
      <c r="W1864" s="41">
        <f>IF(MONTH(tbl_PV_Milestones[[#This Row],[Actual/Schedule Finish]])&lt;7,YEAR(tbl_PV_Milestones[[#This Row],[Actual/Schedule Finish]]),YEAR(tbl_PV_Milestones[[#This Row],[Actual/Schedule Finish]])+1)</f>
        <v>2025</v>
      </c>
      <c r="X1864" s="41" t="str">
        <f>IF(OR(tbl_PV_Milestones[[#This Row],[Project Status]]="Completed",tbl_PV_Milestones[[#This Row],[Project Status]]="Assumed Completed"),"Yes","No")</f>
        <v>Yes</v>
      </c>
      <c r="Y1864" s="41">
        <f>IF(tbl_PV_Milestones[[#This Row],[Baseline Date]]="",1,0)</f>
        <v>1</v>
      </c>
      <c r="Z1864" s="41">
        <f>IF(tbl_PV_Milestones[[#This Row],[Baseline Date]]&lt;PV_Meta!$B$7,1,0)</f>
        <v>1</v>
      </c>
      <c r="AA1864" s="41">
        <f>IF(tbl_PV_Milestones[[#This Row],[Complete]]="Yes",1,0)</f>
        <v>1</v>
      </c>
      <c r="AB1864" s="41">
        <f>IF(AND(tbl_PV_Milestones[[#This Row],[BL FY]]=2025,tbl_PV_Milestones[[#This Row],[Baseline Date]]&lt;PV_Meta!$B$7),1,0)</f>
        <v>0</v>
      </c>
      <c r="AC1864" s="41">
        <f>IF(AND(tbl_PV_Milestones[[#This Row],[Planned YTD]]=1,tbl_PV_Milestones[[#This Row],[Complete]]="Yes"),1,0)</f>
        <v>0</v>
      </c>
      <c r="AD1864" s="41">
        <f>IF(AND(tbl_PV_Milestones[[#This Row],[Actual/Schedule Finish]]&lt;PV_Meta!$B$7,tbl_PV_Milestones[[#This Row],[Complete]]="No",tbl_PV_Milestones[[#This Row],[Project Status]]&lt;&gt;"On Hold"),1,0)</f>
        <v>0</v>
      </c>
      <c r="AE1864" s="41">
        <f>IF(AND(tbl_PV_Milestones[[#This Row],[Actual/Schedule Finish]]&gt;tbl_PV_Milestones[[#This Row],[Baseline Date]],tbl_PV_Milestones[[#This Row],[Complete]]="No",tbl_PV_Milestones[[#This Row],[Project Status]]&lt;&gt;"On Hold",tbl_PV_Milestones[[#This Row],[Overdue]]=0,tbl_PV_Milestones[[#This Row],[To be Baselined]]&lt;&gt;1),1,0)</f>
        <v>0</v>
      </c>
      <c r="AF1864" s="41">
        <f>IF(AND(tbl_PV_Milestones[[#This Row],[BL FY]]=2025,tbl_PV_Milestones[[#This Row],[Finish FY]]&gt;2025),1,0)</f>
        <v>0</v>
      </c>
      <c r="AG1864" s="56" t="str">
        <f>_xlfn.XLOOKUP(tbl_PV_Milestones[[#This Row],[Work ID]],tbl_PV_Meta[Work ID '#],tbl_PV_Meta[Project Manager/Owner],,0)</f>
        <v>Project Manager 22</v>
      </c>
      <c r="AH1864" s="6"/>
    </row>
    <row r="1865" spans="4:34" x14ac:dyDescent="0.25">
      <c r="D1865" s="6" t="s">
        <v>806</v>
      </c>
      <c r="E1865" s="6" t="s">
        <v>52</v>
      </c>
      <c r="F1865" s="6" t="s">
        <v>1799</v>
      </c>
      <c r="G1865" s="6" t="s">
        <v>884</v>
      </c>
      <c r="H1865" s="6" t="s">
        <v>505</v>
      </c>
      <c r="I1865" s="6" t="s">
        <v>510</v>
      </c>
      <c r="J1865" s="6" t="s">
        <v>806</v>
      </c>
      <c r="K1865" s="6" t="s">
        <v>39</v>
      </c>
      <c r="L1865" s="6" t="s">
        <v>45</v>
      </c>
      <c r="M1865" s="43"/>
      <c r="N1865" s="44" t="s">
        <v>1979</v>
      </c>
      <c r="O1865" s="39">
        <v>45642.708333333299</v>
      </c>
      <c r="S1865" s="45" t="e">
        <f>_xlfn.CONCAT(#REF!,TRIM(tbl_PV_Milestones[[#This Row],[Milestone Description]]))</f>
        <v>#REF!</v>
      </c>
      <c r="T1865" s="84" t="str">
        <f>IF(COUNTIF(tbl_PV_Milestones[UID],tbl_PV_Milestones[[#This Row],[UID]])&gt;1,"Duplicate","")</f>
        <v>Duplicate</v>
      </c>
      <c r="U1865" s="42" t="str">
        <f>_xlfn.XLOOKUP(tbl_PV_Milestones[[#This Row],[Work ID]],tbl_PV_Meta[Work ID '#],tbl_PV_Meta[Sub-Portfolio])</f>
        <v>Sub-Portfolio 8</v>
      </c>
      <c r="V1865" s="41">
        <f>IF(MONTH(tbl_PV_Milestones[[#This Row],[Baseline Date]])&lt;7,YEAR(tbl_PV_Milestones[[#This Row],[Baseline Date]]),YEAR(tbl_PV_Milestones[[#This Row],[Baseline Date]])+1)</f>
        <v>1900</v>
      </c>
      <c r="W1865" s="41">
        <f>IF(MONTH(tbl_PV_Milestones[[#This Row],[Actual/Schedule Finish]])&lt;7,YEAR(tbl_PV_Milestones[[#This Row],[Actual/Schedule Finish]]),YEAR(tbl_PV_Milestones[[#This Row],[Actual/Schedule Finish]])+1)</f>
        <v>2025</v>
      </c>
      <c r="X1865" s="41" t="str">
        <f>IF(OR(tbl_PV_Milestones[[#This Row],[Project Status]]="Completed",tbl_PV_Milestones[[#This Row],[Project Status]]="Assumed Completed"),"Yes","No")</f>
        <v>Yes</v>
      </c>
      <c r="Y1865" s="41">
        <f>IF(tbl_PV_Milestones[[#This Row],[Baseline Date]]="",1,0)</f>
        <v>1</v>
      </c>
      <c r="Z1865" s="41">
        <f>IF(tbl_PV_Milestones[[#This Row],[Baseline Date]]&lt;PV_Meta!$B$7,1,0)</f>
        <v>1</v>
      </c>
      <c r="AA1865" s="41">
        <f>IF(tbl_PV_Milestones[[#This Row],[Complete]]="Yes",1,0)</f>
        <v>1</v>
      </c>
      <c r="AB1865" s="41">
        <f>IF(AND(tbl_PV_Milestones[[#This Row],[BL FY]]=2025,tbl_PV_Milestones[[#This Row],[Baseline Date]]&lt;PV_Meta!$B$7),1,0)</f>
        <v>0</v>
      </c>
      <c r="AC1865" s="41">
        <f>IF(AND(tbl_PV_Milestones[[#This Row],[Planned YTD]]=1,tbl_PV_Milestones[[#This Row],[Complete]]="Yes"),1,0)</f>
        <v>0</v>
      </c>
      <c r="AD1865" s="41">
        <f>IF(AND(tbl_PV_Milestones[[#This Row],[Actual/Schedule Finish]]&lt;PV_Meta!$B$7,tbl_PV_Milestones[[#This Row],[Complete]]="No",tbl_PV_Milestones[[#This Row],[Project Status]]&lt;&gt;"On Hold"),1,0)</f>
        <v>0</v>
      </c>
      <c r="AE1865" s="41">
        <f>IF(AND(tbl_PV_Milestones[[#This Row],[Actual/Schedule Finish]]&gt;tbl_PV_Milestones[[#This Row],[Baseline Date]],tbl_PV_Milestones[[#This Row],[Complete]]="No",tbl_PV_Milestones[[#This Row],[Project Status]]&lt;&gt;"On Hold",tbl_PV_Milestones[[#This Row],[Overdue]]=0,tbl_PV_Milestones[[#This Row],[To be Baselined]]&lt;&gt;1),1,0)</f>
        <v>0</v>
      </c>
      <c r="AF1865" s="41">
        <f>IF(AND(tbl_PV_Milestones[[#This Row],[BL FY]]=2025,tbl_PV_Milestones[[#This Row],[Finish FY]]&gt;2025),1,0)</f>
        <v>0</v>
      </c>
      <c r="AG1865" s="56" t="str">
        <f>_xlfn.XLOOKUP(tbl_PV_Milestones[[#This Row],[Work ID]],tbl_PV_Meta[Work ID '#],tbl_PV_Meta[Project Manager/Owner],,0)</f>
        <v>Project Manager 22</v>
      </c>
      <c r="AH1865" s="6"/>
    </row>
    <row r="1866" spans="4:34" x14ac:dyDescent="0.25">
      <c r="D1866" s="6" t="s">
        <v>806</v>
      </c>
      <c r="E1866" s="6" t="s">
        <v>52</v>
      </c>
      <c r="F1866" s="6" t="s">
        <v>1799</v>
      </c>
      <c r="G1866" s="6" t="s">
        <v>885</v>
      </c>
      <c r="H1866" s="6" t="s">
        <v>505</v>
      </c>
      <c r="I1866" s="6" t="s">
        <v>510</v>
      </c>
      <c r="J1866" s="6" t="s">
        <v>806</v>
      </c>
      <c r="K1866" s="6" t="s">
        <v>39</v>
      </c>
      <c r="L1866" s="6" t="s">
        <v>45</v>
      </c>
      <c r="M1866" s="43"/>
      <c r="N1866" s="44" t="s">
        <v>1979</v>
      </c>
      <c r="O1866" s="39">
        <v>45715.708333333299</v>
      </c>
      <c r="S1866" s="45" t="e">
        <f>_xlfn.CONCAT(#REF!,TRIM(tbl_PV_Milestones[[#This Row],[Milestone Description]]))</f>
        <v>#REF!</v>
      </c>
      <c r="T1866" s="84" t="str">
        <f>IF(COUNTIF(tbl_PV_Milestones[UID],tbl_PV_Milestones[[#This Row],[UID]])&gt;1,"Duplicate","")</f>
        <v>Duplicate</v>
      </c>
      <c r="U1866" s="42" t="str">
        <f>_xlfn.XLOOKUP(tbl_PV_Milestones[[#This Row],[Work ID]],tbl_PV_Meta[Work ID '#],tbl_PV_Meta[Sub-Portfolio])</f>
        <v>Sub-Portfolio 8</v>
      </c>
      <c r="V1866" s="41">
        <f>IF(MONTH(tbl_PV_Milestones[[#This Row],[Baseline Date]])&lt;7,YEAR(tbl_PV_Milestones[[#This Row],[Baseline Date]]),YEAR(tbl_PV_Milestones[[#This Row],[Baseline Date]])+1)</f>
        <v>1900</v>
      </c>
      <c r="W1866" s="41">
        <f>IF(MONTH(tbl_PV_Milestones[[#This Row],[Actual/Schedule Finish]])&lt;7,YEAR(tbl_PV_Milestones[[#This Row],[Actual/Schedule Finish]]),YEAR(tbl_PV_Milestones[[#This Row],[Actual/Schedule Finish]])+1)</f>
        <v>2025</v>
      </c>
      <c r="X1866" s="41" t="str">
        <f>IF(OR(tbl_PV_Milestones[[#This Row],[Project Status]]="Completed",tbl_PV_Milestones[[#This Row],[Project Status]]="Assumed Completed"),"Yes","No")</f>
        <v>Yes</v>
      </c>
      <c r="Y1866" s="41">
        <f>IF(tbl_PV_Milestones[[#This Row],[Baseline Date]]="",1,0)</f>
        <v>1</v>
      </c>
      <c r="Z1866" s="41">
        <f>IF(tbl_PV_Milestones[[#This Row],[Baseline Date]]&lt;PV_Meta!$B$7,1,0)</f>
        <v>1</v>
      </c>
      <c r="AA1866" s="41">
        <f>IF(tbl_PV_Milestones[[#This Row],[Complete]]="Yes",1,0)</f>
        <v>1</v>
      </c>
      <c r="AB1866" s="41">
        <f>IF(AND(tbl_PV_Milestones[[#This Row],[BL FY]]=2025,tbl_PV_Milestones[[#This Row],[Baseline Date]]&lt;PV_Meta!$B$7),1,0)</f>
        <v>0</v>
      </c>
      <c r="AC1866" s="41">
        <f>IF(AND(tbl_PV_Milestones[[#This Row],[Planned YTD]]=1,tbl_PV_Milestones[[#This Row],[Complete]]="Yes"),1,0)</f>
        <v>0</v>
      </c>
      <c r="AD1866" s="41">
        <f>IF(AND(tbl_PV_Milestones[[#This Row],[Actual/Schedule Finish]]&lt;PV_Meta!$B$7,tbl_PV_Milestones[[#This Row],[Complete]]="No",tbl_PV_Milestones[[#This Row],[Project Status]]&lt;&gt;"On Hold"),1,0)</f>
        <v>0</v>
      </c>
      <c r="AE1866" s="41">
        <f>IF(AND(tbl_PV_Milestones[[#This Row],[Actual/Schedule Finish]]&gt;tbl_PV_Milestones[[#This Row],[Baseline Date]],tbl_PV_Milestones[[#This Row],[Complete]]="No",tbl_PV_Milestones[[#This Row],[Project Status]]&lt;&gt;"On Hold",tbl_PV_Milestones[[#This Row],[Overdue]]=0,tbl_PV_Milestones[[#This Row],[To be Baselined]]&lt;&gt;1),1,0)</f>
        <v>0</v>
      </c>
      <c r="AF1866" s="41">
        <f>IF(AND(tbl_PV_Milestones[[#This Row],[BL FY]]=2025,tbl_PV_Milestones[[#This Row],[Finish FY]]&gt;2025),1,0)</f>
        <v>0</v>
      </c>
      <c r="AG1866" s="56" t="str">
        <f>_xlfn.XLOOKUP(tbl_PV_Milestones[[#This Row],[Work ID]],tbl_PV_Meta[Work ID '#],tbl_PV_Meta[Project Manager/Owner],,0)</f>
        <v>Project Manager 22</v>
      </c>
      <c r="AH1866" s="6"/>
    </row>
    <row r="1867" spans="4:34" x14ac:dyDescent="0.25">
      <c r="D1867" s="6" t="s">
        <v>806</v>
      </c>
      <c r="E1867" s="6" t="s">
        <v>52</v>
      </c>
      <c r="F1867" s="6" t="s">
        <v>1799</v>
      </c>
      <c r="G1867" s="6" t="s">
        <v>738</v>
      </c>
      <c r="H1867" s="6" t="s">
        <v>505</v>
      </c>
      <c r="I1867" s="6" t="s">
        <v>522</v>
      </c>
      <c r="J1867" s="6" t="s">
        <v>806</v>
      </c>
      <c r="K1867" s="6" t="s">
        <v>39</v>
      </c>
      <c r="L1867" s="6" t="s">
        <v>45</v>
      </c>
      <c r="M1867" s="43"/>
      <c r="N1867" s="44" t="s">
        <v>1979</v>
      </c>
      <c r="O1867" s="39">
        <v>45611.708333333299</v>
      </c>
      <c r="S1867" s="45" t="e">
        <f>_xlfn.CONCAT(#REF!,TRIM(tbl_PV_Milestones[[#This Row],[Milestone Description]]))</f>
        <v>#REF!</v>
      </c>
      <c r="T1867" s="84" t="str">
        <f>IF(COUNTIF(tbl_PV_Milestones[UID],tbl_PV_Milestones[[#This Row],[UID]])&gt;1,"Duplicate","")</f>
        <v>Duplicate</v>
      </c>
      <c r="U1867" s="42" t="str">
        <f>_xlfn.XLOOKUP(tbl_PV_Milestones[[#This Row],[Work ID]],tbl_PV_Meta[Work ID '#],tbl_PV_Meta[Sub-Portfolio])</f>
        <v>Sub-Portfolio 8</v>
      </c>
      <c r="V1867" s="41">
        <f>IF(MONTH(tbl_PV_Milestones[[#This Row],[Baseline Date]])&lt;7,YEAR(tbl_PV_Milestones[[#This Row],[Baseline Date]]),YEAR(tbl_PV_Milestones[[#This Row],[Baseline Date]])+1)</f>
        <v>1900</v>
      </c>
      <c r="W1867" s="41">
        <f>IF(MONTH(tbl_PV_Milestones[[#This Row],[Actual/Schedule Finish]])&lt;7,YEAR(tbl_PV_Milestones[[#This Row],[Actual/Schedule Finish]]),YEAR(tbl_PV_Milestones[[#This Row],[Actual/Schedule Finish]])+1)</f>
        <v>2025</v>
      </c>
      <c r="X1867" s="41" t="str">
        <f>IF(OR(tbl_PV_Milestones[[#This Row],[Project Status]]="Completed",tbl_PV_Milestones[[#This Row],[Project Status]]="Assumed Completed"),"Yes","No")</f>
        <v>Yes</v>
      </c>
      <c r="Y1867" s="41">
        <f>IF(tbl_PV_Milestones[[#This Row],[Baseline Date]]="",1,0)</f>
        <v>1</v>
      </c>
      <c r="Z1867" s="41">
        <f>IF(tbl_PV_Milestones[[#This Row],[Baseline Date]]&lt;PV_Meta!$B$7,1,0)</f>
        <v>1</v>
      </c>
      <c r="AA1867" s="41">
        <f>IF(tbl_PV_Milestones[[#This Row],[Complete]]="Yes",1,0)</f>
        <v>1</v>
      </c>
      <c r="AB1867" s="41">
        <f>IF(AND(tbl_PV_Milestones[[#This Row],[BL FY]]=2025,tbl_PV_Milestones[[#This Row],[Baseline Date]]&lt;PV_Meta!$B$7),1,0)</f>
        <v>0</v>
      </c>
      <c r="AC1867" s="41">
        <f>IF(AND(tbl_PV_Milestones[[#This Row],[Planned YTD]]=1,tbl_PV_Milestones[[#This Row],[Complete]]="Yes"),1,0)</f>
        <v>0</v>
      </c>
      <c r="AD1867" s="41">
        <f>IF(AND(tbl_PV_Milestones[[#This Row],[Actual/Schedule Finish]]&lt;PV_Meta!$B$7,tbl_PV_Milestones[[#This Row],[Complete]]="No",tbl_PV_Milestones[[#This Row],[Project Status]]&lt;&gt;"On Hold"),1,0)</f>
        <v>0</v>
      </c>
      <c r="AE1867" s="41">
        <f>IF(AND(tbl_PV_Milestones[[#This Row],[Actual/Schedule Finish]]&gt;tbl_PV_Milestones[[#This Row],[Baseline Date]],tbl_PV_Milestones[[#This Row],[Complete]]="No",tbl_PV_Milestones[[#This Row],[Project Status]]&lt;&gt;"On Hold",tbl_PV_Milestones[[#This Row],[Overdue]]=0,tbl_PV_Milestones[[#This Row],[To be Baselined]]&lt;&gt;1),1,0)</f>
        <v>0</v>
      </c>
      <c r="AF1867" s="41">
        <f>IF(AND(tbl_PV_Milestones[[#This Row],[BL FY]]=2025,tbl_PV_Milestones[[#This Row],[Finish FY]]&gt;2025),1,0)</f>
        <v>0</v>
      </c>
      <c r="AG1867" s="56" t="str">
        <f>_xlfn.XLOOKUP(tbl_PV_Milestones[[#This Row],[Work ID]],tbl_PV_Meta[Work ID '#],tbl_PV_Meta[Project Manager/Owner],,0)</f>
        <v>Project Manager 22</v>
      </c>
      <c r="AH1867" s="6"/>
    </row>
    <row r="1868" spans="4:34" x14ac:dyDescent="0.25">
      <c r="D1868" s="6" t="s">
        <v>806</v>
      </c>
      <c r="E1868" s="6" t="s">
        <v>52</v>
      </c>
      <c r="F1868" s="6" t="s">
        <v>1799</v>
      </c>
      <c r="G1868" s="6" t="s">
        <v>566</v>
      </c>
      <c r="H1868" s="6" t="s">
        <v>505</v>
      </c>
      <c r="I1868" s="6" t="s">
        <v>522</v>
      </c>
      <c r="J1868" s="6" t="s">
        <v>806</v>
      </c>
      <c r="K1868" s="6" t="s">
        <v>39</v>
      </c>
      <c r="L1868" s="6" t="s">
        <v>45</v>
      </c>
      <c r="M1868" s="43"/>
      <c r="N1868" s="44" t="s">
        <v>1979</v>
      </c>
      <c r="O1868" s="39">
        <v>45478.708333333299</v>
      </c>
      <c r="S1868" s="45" t="e">
        <f>_xlfn.CONCAT(#REF!,TRIM(tbl_PV_Milestones[[#This Row],[Milestone Description]]))</f>
        <v>#REF!</v>
      </c>
      <c r="T1868" s="84" t="str">
        <f>IF(COUNTIF(tbl_PV_Milestones[UID],tbl_PV_Milestones[[#This Row],[UID]])&gt;1,"Duplicate","")</f>
        <v>Duplicate</v>
      </c>
      <c r="U1868" s="42" t="str">
        <f>_xlfn.XLOOKUP(tbl_PV_Milestones[[#This Row],[Work ID]],tbl_PV_Meta[Work ID '#],tbl_PV_Meta[Sub-Portfolio])</f>
        <v>Sub-Portfolio 8</v>
      </c>
      <c r="V1868" s="41">
        <f>IF(MONTH(tbl_PV_Milestones[[#This Row],[Baseline Date]])&lt;7,YEAR(tbl_PV_Milestones[[#This Row],[Baseline Date]]),YEAR(tbl_PV_Milestones[[#This Row],[Baseline Date]])+1)</f>
        <v>1900</v>
      </c>
      <c r="W1868" s="41">
        <f>IF(MONTH(tbl_PV_Milestones[[#This Row],[Actual/Schedule Finish]])&lt;7,YEAR(tbl_PV_Milestones[[#This Row],[Actual/Schedule Finish]]),YEAR(tbl_PV_Milestones[[#This Row],[Actual/Schedule Finish]])+1)</f>
        <v>2025</v>
      </c>
      <c r="X1868" s="41" t="str">
        <f>IF(OR(tbl_PV_Milestones[[#This Row],[Project Status]]="Completed",tbl_PV_Milestones[[#This Row],[Project Status]]="Assumed Completed"),"Yes","No")</f>
        <v>Yes</v>
      </c>
      <c r="Y1868" s="41">
        <f>IF(tbl_PV_Milestones[[#This Row],[Baseline Date]]="",1,0)</f>
        <v>1</v>
      </c>
      <c r="Z1868" s="41">
        <f>IF(tbl_PV_Milestones[[#This Row],[Baseline Date]]&lt;PV_Meta!$B$7,1,0)</f>
        <v>1</v>
      </c>
      <c r="AA1868" s="41">
        <f>IF(tbl_PV_Milestones[[#This Row],[Complete]]="Yes",1,0)</f>
        <v>1</v>
      </c>
      <c r="AB1868" s="41">
        <f>IF(AND(tbl_PV_Milestones[[#This Row],[BL FY]]=2025,tbl_PV_Milestones[[#This Row],[Baseline Date]]&lt;PV_Meta!$B$7),1,0)</f>
        <v>0</v>
      </c>
      <c r="AC1868" s="41">
        <f>IF(AND(tbl_PV_Milestones[[#This Row],[Planned YTD]]=1,tbl_PV_Milestones[[#This Row],[Complete]]="Yes"),1,0)</f>
        <v>0</v>
      </c>
      <c r="AD1868" s="41">
        <f>IF(AND(tbl_PV_Milestones[[#This Row],[Actual/Schedule Finish]]&lt;PV_Meta!$B$7,tbl_PV_Milestones[[#This Row],[Complete]]="No",tbl_PV_Milestones[[#This Row],[Project Status]]&lt;&gt;"On Hold"),1,0)</f>
        <v>0</v>
      </c>
      <c r="AE1868" s="41">
        <f>IF(AND(tbl_PV_Milestones[[#This Row],[Actual/Schedule Finish]]&gt;tbl_PV_Milestones[[#This Row],[Baseline Date]],tbl_PV_Milestones[[#This Row],[Complete]]="No",tbl_PV_Milestones[[#This Row],[Project Status]]&lt;&gt;"On Hold",tbl_PV_Milestones[[#This Row],[Overdue]]=0,tbl_PV_Milestones[[#This Row],[To be Baselined]]&lt;&gt;1),1,0)</f>
        <v>0</v>
      </c>
      <c r="AF1868" s="41">
        <f>IF(AND(tbl_PV_Milestones[[#This Row],[BL FY]]=2025,tbl_PV_Milestones[[#This Row],[Finish FY]]&gt;2025),1,0)</f>
        <v>0</v>
      </c>
      <c r="AG1868" s="56" t="str">
        <f>_xlfn.XLOOKUP(tbl_PV_Milestones[[#This Row],[Work ID]],tbl_PV_Meta[Work ID '#],tbl_PV_Meta[Project Manager/Owner],,0)</f>
        <v>Project Manager 22</v>
      </c>
      <c r="AH1868" s="6"/>
    </row>
    <row r="1869" spans="4:34" x14ac:dyDescent="0.25">
      <c r="D1869" s="6" t="s">
        <v>806</v>
      </c>
      <c r="E1869" s="6" t="s">
        <v>52</v>
      </c>
      <c r="F1869" s="6" t="s">
        <v>1799</v>
      </c>
      <c r="G1869" s="6" t="s">
        <v>740</v>
      </c>
      <c r="H1869" s="6" t="s">
        <v>505</v>
      </c>
      <c r="I1869" s="6" t="s">
        <v>522</v>
      </c>
      <c r="J1869" s="6" t="s">
        <v>806</v>
      </c>
      <c r="K1869" s="6" t="s">
        <v>39</v>
      </c>
      <c r="L1869" s="6" t="s">
        <v>45</v>
      </c>
      <c r="M1869" s="43"/>
      <c r="N1869" s="44" t="s">
        <v>1979</v>
      </c>
      <c r="O1869" s="39">
        <v>45716.708333333299</v>
      </c>
      <c r="S1869" s="45" t="e">
        <f>_xlfn.CONCAT(#REF!,TRIM(tbl_PV_Milestones[[#This Row],[Milestone Description]]))</f>
        <v>#REF!</v>
      </c>
      <c r="T1869" s="84" t="str">
        <f>IF(COUNTIF(tbl_PV_Milestones[UID],tbl_PV_Milestones[[#This Row],[UID]])&gt;1,"Duplicate","")</f>
        <v>Duplicate</v>
      </c>
      <c r="U1869" s="42" t="str">
        <f>_xlfn.XLOOKUP(tbl_PV_Milestones[[#This Row],[Work ID]],tbl_PV_Meta[Work ID '#],tbl_PV_Meta[Sub-Portfolio])</f>
        <v>Sub-Portfolio 8</v>
      </c>
      <c r="V1869" s="41">
        <f>IF(MONTH(tbl_PV_Milestones[[#This Row],[Baseline Date]])&lt;7,YEAR(tbl_PV_Milestones[[#This Row],[Baseline Date]]),YEAR(tbl_PV_Milestones[[#This Row],[Baseline Date]])+1)</f>
        <v>1900</v>
      </c>
      <c r="W1869" s="41">
        <f>IF(MONTH(tbl_PV_Milestones[[#This Row],[Actual/Schedule Finish]])&lt;7,YEAR(tbl_PV_Milestones[[#This Row],[Actual/Schedule Finish]]),YEAR(tbl_PV_Milestones[[#This Row],[Actual/Schedule Finish]])+1)</f>
        <v>2025</v>
      </c>
      <c r="X1869" s="41" t="str">
        <f>IF(OR(tbl_PV_Milestones[[#This Row],[Project Status]]="Completed",tbl_PV_Milestones[[#This Row],[Project Status]]="Assumed Completed"),"Yes","No")</f>
        <v>Yes</v>
      </c>
      <c r="Y1869" s="41">
        <f>IF(tbl_PV_Milestones[[#This Row],[Baseline Date]]="",1,0)</f>
        <v>1</v>
      </c>
      <c r="Z1869" s="41">
        <f>IF(tbl_PV_Milestones[[#This Row],[Baseline Date]]&lt;PV_Meta!$B$7,1,0)</f>
        <v>1</v>
      </c>
      <c r="AA1869" s="41">
        <f>IF(tbl_PV_Milestones[[#This Row],[Complete]]="Yes",1,0)</f>
        <v>1</v>
      </c>
      <c r="AB1869" s="41">
        <f>IF(AND(tbl_PV_Milestones[[#This Row],[BL FY]]=2025,tbl_PV_Milestones[[#This Row],[Baseline Date]]&lt;PV_Meta!$B$7),1,0)</f>
        <v>0</v>
      </c>
      <c r="AC1869" s="41">
        <f>IF(AND(tbl_PV_Milestones[[#This Row],[Planned YTD]]=1,tbl_PV_Milestones[[#This Row],[Complete]]="Yes"),1,0)</f>
        <v>0</v>
      </c>
      <c r="AD1869" s="41">
        <f>IF(AND(tbl_PV_Milestones[[#This Row],[Actual/Schedule Finish]]&lt;PV_Meta!$B$7,tbl_PV_Milestones[[#This Row],[Complete]]="No",tbl_PV_Milestones[[#This Row],[Project Status]]&lt;&gt;"On Hold"),1,0)</f>
        <v>0</v>
      </c>
      <c r="AE1869" s="41">
        <f>IF(AND(tbl_PV_Milestones[[#This Row],[Actual/Schedule Finish]]&gt;tbl_PV_Milestones[[#This Row],[Baseline Date]],tbl_PV_Milestones[[#This Row],[Complete]]="No",tbl_PV_Milestones[[#This Row],[Project Status]]&lt;&gt;"On Hold",tbl_PV_Milestones[[#This Row],[Overdue]]=0,tbl_PV_Milestones[[#This Row],[To be Baselined]]&lt;&gt;1),1,0)</f>
        <v>0</v>
      </c>
      <c r="AF1869" s="41">
        <f>IF(AND(tbl_PV_Milestones[[#This Row],[BL FY]]=2025,tbl_PV_Milestones[[#This Row],[Finish FY]]&gt;2025),1,0)</f>
        <v>0</v>
      </c>
      <c r="AG1869" s="56" t="str">
        <f>_xlfn.XLOOKUP(tbl_PV_Milestones[[#This Row],[Work ID]],tbl_PV_Meta[Work ID '#],tbl_PV_Meta[Project Manager/Owner],,0)</f>
        <v>Project Manager 22</v>
      </c>
      <c r="AH1869" s="6"/>
    </row>
    <row r="1870" spans="4:34" x14ac:dyDescent="0.25">
      <c r="D1870" s="6" t="s">
        <v>806</v>
      </c>
      <c r="E1870" s="6" t="s">
        <v>52</v>
      </c>
      <c r="F1870" s="6" t="s">
        <v>1799</v>
      </c>
      <c r="G1870" s="6" t="s">
        <v>741</v>
      </c>
      <c r="H1870" s="6" t="s">
        <v>505</v>
      </c>
      <c r="I1870" s="6" t="s">
        <v>522</v>
      </c>
      <c r="J1870" s="6" t="s">
        <v>806</v>
      </c>
      <c r="K1870" s="6" t="s">
        <v>39</v>
      </c>
      <c r="L1870" s="6" t="s">
        <v>45</v>
      </c>
      <c r="M1870" s="43"/>
      <c r="N1870" s="44" t="s">
        <v>1979</v>
      </c>
      <c r="O1870" s="39">
        <v>45716.708333333299</v>
      </c>
      <c r="S1870" s="45" t="e">
        <f>_xlfn.CONCAT(#REF!,TRIM(tbl_PV_Milestones[[#This Row],[Milestone Description]]))</f>
        <v>#REF!</v>
      </c>
      <c r="T1870" s="84" t="str">
        <f>IF(COUNTIF(tbl_PV_Milestones[UID],tbl_PV_Milestones[[#This Row],[UID]])&gt;1,"Duplicate","")</f>
        <v>Duplicate</v>
      </c>
      <c r="U1870" s="42" t="str">
        <f>_xlfn.XLOOKUP(tbl_PV_Milestones[[#This Row],[Work ID]],tbl_PV_Meta[Work ID '#],tbl_PV_Meta[Sub-Portfolio])</f>
        <v>Sub-Portfolio 8</v>
      </c>
      <c r="V1870" s="41">
        <f>IF(MONTH(tbl_PV_Milestones[[#This Row],[Baseline Date]])&lt;7,YEAR(tbl_PV_Milestones[[#This Row],[Baseline Date]]),YEAR(tbl_PV_Milestones[[#This Row],[Baseline Date]])+1)</f>
        <v>1900</v>
      </c>
      <c r="W1870" s="41">
        <f>IF(MONTH(tbl_PV_Milestones[[#This Row],[Actual/Schedule Finish]])&lt;7,YEAR(tbl_PV_Milestones[[#This Row],[Actual/Schedule Finish]]),YEAR(tbl_PV_Milestones[[#This Row],[Actual/Schedule Finish]])+1)</f>
        <v>2025</v>
      </c>
      <c r="X1870" s="41" t="str">
        <f>IF(OR(tbl_PV_Milestones[[#This Row],[Project Status]]="Completed",tbl_PV_Milestones[[#This Row],[Project Status]]="Assumed Completed"),"Yes","No")</f>
        <v>Yes</v>
      </c>
      <c r="Y1870" s="41">
        <f>IF(tbl_PV_Milestones[[#This Row],[Baseline Date]]="",1,0)</f>
        <v>1</v>
      </c>
      <c r="Z1870" s="41">
        <f>IF(tbl_PV_Milestones[[#This Row],[Baseline Date]]&lt;PV_Meta!$B$7,1,0)</f>
        <v>1</v>
      </c>
      <c r="AA1870" s="41">
        <f>IF(tbl_PV_Milestones[[#This Row],[Complete]]="Yes",1,0)</f>
        <v>1</v>
      </c>
      <c r="AB1870" s="41">
        <f>IF(AND(tbl_PV_Milestones[[#This Row],[BL FY]]=2025,tbl_PV_Milestones[[#This Row],[Baseline Date]]&lt;PV_Meta!$B$7),1,0)</f>
        <v>0</v>
      </c>
      <c r="AC1870" s="41">
        <f>IF(AND(tbl_PV_Milestones[[#This Row],[Planned YTD]]=1,tbl_PV_Milestones[[#This Row],[Complete]]="Yes"),1,0)</f>
        <v>0</v>
      </c>
      <c r="AD1870" s="41">
        <f>IF(AND(tbl_PV_Milestones[[#This Row],[Actual/Schedule Finish]]&lt;PV_Meta!$B$7,tbl_PV_Milestones[[#This Row],[Complete]]="No",tbl_PV_Milestones[[#This Row],[Project Status]]&lt;&gt;"On Hold"),1,0)</f>
        <v>0</v>
      </c>
      <c r="AE1870" s="41">
        <f>IF(AND(tbl_PV_Milestones[[#This Row],[Actual/Schedule Finish]]&gt;tbl_PV_Milestones[[#This Row],[Baseline Date]],tbl_PV_Milestones[[#This Row],[Complete]]="No",tbl_PV_Milestones[[#This Row],[Project Status]]&lt;&gt;"On Hold",tbl_PV_Milestones[[#This Row],[Overdue]]=0,tbl_PV_Milestones[[#This Row],[To be Baselined]]&lt;&gt;1),1,0)</f>
        <v>0</v>
      </c>
      <c r="AF1870" s="41">
        <f>IF(AND(tbl_PV_Milestones[[#This Row],[BL FY]]=2025,tbl_PV_Milestones[[#This Row],[Finish FY]]&gt;2025),1,0)</f>
        <v>0</v>
      </c>
      <c r="AG1870" s="56" t="str">
        <f>_xlfn.XLOOKUP(tbl_PV_Milestones[[#This Row],[Work ID]],tbl_PV_Meta[Work ID '#],tbl_PV_Meta[Project Manager/Owner],,0)</f>
        <v>Project Manager 22</v>
      </c>
      <c r="AH1870" s="6"/>
    </row>
    <row r="1871" spans="4:34" x14ac:dyDescent="0.25">
      <c r="D1871" s="6" t="s">
        <v>806</v>
      </c>
      <c r="E1871" s="6" t="s">
        <v>52</v>
      </c>
      <c r="F1871" s="6" t="s">
        <v>1799</v>
      </c>
      <c r="G1871" s="6" t="s">
        <v>743</v>
      </c>
      <c r="H1871" s="6" t="s">
        <v>505</v>
      </c>
      <c r="I1871" s="6" t="s">
        <v>522</v>
      </c>
      <c r="J1871" s="6" t="s">
        <v>806</v>
      </c>
      <c r="K1871" s="6" t="s">
        <v>39</v>
      </c>
      <c r="L1871" s="6" t="s">
        <v>45</v>
      </c>
      <c r="M1871" s="43"/>
      <c r="N1871" s="44" t="s">
        <v>1979</v>
      </c>
      <c r="O1871" s="39">
        <v>45565.708333333299</v>
      </c>
      <c r="S1871" s="45" t="e">
        <f>_xlfn.CONCAT(#REF!,TRIM(tbl_PV_Milestones[[#This Row],[Milestone Description]]))</f>
        <v>#REF!</v>
      </c>
      <c r="T1871" s="84" t="str">
        <f>IF(COUNTIF(tbl_PV_Milestones[UID],tbl_PV_Milestones[[#This Row],[UID]])&gt;1,"Duplicate","")</f>
        <v>Duplicate</v>
      </c>
      <c r="U1871" s="42" t="str">
        <f>_xlfn.XLOOKUP(tbl_PV_Milestones[[#This Row],[Work ID]],tbl_PV_Meta[Work ID '#],tbl_PV_Meta[Sub-Portfolio])</f>
        <v>Sub-Portfolio 8</v>
      </c>
      <c r="V1871" s="41">
        <f>IF(MONTH(tbl_PV_Milestones[[#This Row],[Baseline Date]])&lt;7,YEAR(tbl_PV_Milestones[[#This Row],[Baseline Date]]),YEAR(tbl_PV_Milestones[[#This Row],[Baseline Date]])+1)</f>
        <v>1900</v>
      </c>
      <c r="W1871" s="41">
        <f>IF(MONTH(tbl_PV_Milestones[[#This Row],[Actual/Schedule Finish]])&lt;7,YEAR(tbl_PV_Milestones[[#This Row],[Actual/Schedule Finish]]),YEAR(tbl_PV_Milestones[[#This Row],[Actual/Schedule Finish]])+1)</f>
        <v>2025</v>
      </c>
      <c r="X1871" s="41" t="str">
        <f>IF(OR(tbl_PV_Milestones[[#This Row],[Project Status]]="Completed",tbl_PV_Milestones[[#This Row],[Project Status]]="Assumed Completed"),"Yes","No")</f>
        <v>Yes</v>
      </c>
      <c r="Y1871" s="41">
        <f>IF(tbl_PV_Milestones[[#This Row],[Baseline Date]]="",1,0)</f>
        <v>1</v>
      </c>
      <c r="Z1871" s="41">
        <f>IF(tbl_PV_Milestones[[#This Row],[Baseline Date]]&lt;PV_Meta!$B$7,1,0)</f>
        <v>1</v>
      </c>
      <c r="AA1871" s="41">
        <f>IF(tbl_PV_Milestones[[#This Row],[Complete]]="Yes",1,0)</f>
        <v>1</v>
      </c>
      <c r="AB1871" s="41">
        <f>IF(AND(tbl_PV_Milestones[[#This Row],[BL FY]]=2025,tbl_PV_Milestones[[#This Row],[Baseline Date]]&lt;PV_Meta!$B$7),1,0)</f>
        <v>0</v>
      </c>
      <c r="AC1871" s="41">
        <f>IF(AND(tbl_PV_Milestones[[#This Row],[Planned YTD]]=1,tbl_PV_Milestones[[#This Row],[Complete]]="Yes"),1,0)</f>
        <v>0</v>
      </c>
      <c r="AD1871" s="41">
        <f>IF(AND(tbl_PV_Milestones[[#This Row],[Actual/Schedule Finish]]&lt;PV_Meta!$B$7,tbl_PV_Milestones[[#This Row],[Complete]]="No",tbl_PV_Milestones[[#This Row],[Project Status]]&lt;&gt;"On Hold"),1,0)</f>
        <v>0</v>
      </c>
      <c r="AE1871" s="41">
        <f>IF(AND(tbl_PV_Milestones[[#This Row],[Actual/Schedule Finish]]&gt;tbl_PV_Milestones[[#This Row],[Baseline Date]],tbl_PV_Milestones[[#This Row],[Complete]]="No",tbl_PV_Milestones[[#This Row],[Project Status]]&lt;&gt;"On Hold",tbl_PV_Milestones[[#This Row],[Overdue]]=0,tbl_PV_Milestones[[#This Row],[To be Baselined]]&lt;&gt;1),1,0)</f>
        <v>0</v>
      </c>
      <c r="AF1871" s="41">
        <f>IF(AND(tbl_PV_Milestones[[#This Row],[BL FY]]=2025,tbl_PV_Milestones[[#This Row],[Finish FY]]&gt;2025),1,0)</f>
        <v>0</v>
      </c>
      <c r="AG1871" s="56" t="str">
        <f>_xlfn.XLOOKUP(tbl_PV_Milestones[[#This Row],[Work ID]],tbl_PV_Meta[Work ID '#],tbl_PV_Meta[Project Manager/Owner],,0)</f>
        <v>Project Manager 22</v>
      </c>
      <c r="AH1871" s="6"/>
    </row>
    <row r="1872" spans="4:34" x14ac:dyDescent="0.25">
      <c r="D1872" s="6" t="s">
        <v>806</v>
      </c>
      <c r="E1872" s="6" t="s">
        <v>52</v>
      </c>
      <c r="F1872" s="6" t="s">
        <v>1799</v>
      </c>
      <c r="G1872" s="6" t="s">
        <v>703</v>
      </c>
      <c r="H1872" s="6" t="s">
        <v>505</v>
      </c>
      <c r="I1872" s="6" t="s">
        <v>522</v>
      </c>
      <c r="J1872" s="6" t="s">
        <v>806</v>
      </c>
      <c r="K1872" s="6" t="s">
        <v>39</v>
      </c>
      <c r="L1872" s="6" t="s">
        <v>45</v>
      </c>
      <c r="M1872" s="43"/>
      <c r="N1872" s="44" t="s">
        <v>1979</v>
      </c>
      <c r="O1872" s="39">
        <v>45565.708333333299</v>
      </c>
      <c r="S1872" s="45" t="e">
        <f>_xlfn.CONCAT(#REF!,TRIM(tbl_PV_Milestones[[#This Row],[Milestone Description]]))</f>
        <v>#REF!</v>
      </c>
      <c r="T1872" s="84" t="str">
        <f>IF(COUNTIF(tbl_PV_Milestones[UID],tbl_PV_Milestones[[#This Row],[UID]])&gt;1,"Duplicate","")</f>
        <v>Duplicate</v>
      </c>
      <c r="U1872" s="42" t="str">
        <f>_xlfn.XLOOKUP(tbl_PV_Milestones[[#This Row],[Work ID]],tbl_PV_Meta[Work ID '#],tbl_PV_Meta[Sub-Portfolio])</f>
        <v>Sub-Portfolio 8</v>
      </c>
      <c r="V1872" s="41">
        <f>IF(MONTH(tbl_PV_Milestones[[#This Row],[Baseline Date]])&lt;7,YEAR(tbl_PV_Milestones[[#This Row],[Baseline Date]]),YEAR(tbl_PV_Milestones[[#This Row],[Baseline Date]])+1)</f>
        <v>1900</v>
      </c>
      <c r="W1872" s="41">
        <f>IF(MONTH(tbl_PV_Milestones[[#This Row],[Actual/Schedule Finish]])&lt;7,YEAR(tbl_PV_Milestones[[#This Row],[Actual/Schedule Finish]]),YEAR(tbl_PV_Milestones[[#This Row],[Actual/Schedule Finish]])+1)</f>
        <v>2025</v>
      </c>
      <c r="X1872" s="41" t="str">
        <f>IF(OR(tbl_PV_Milestones[[#This Row],[Project Status]]="Completed",tbl_PV_Milestones[[#This Row],[Project Status]]="Assumed Completed"),"Yes","No")</f>
        <v>Yes</v>
      </c>
      <c r="Y1872" s="41">
        <f>IF(tbl_PV_Milestones[[#This Row],[Baseline Date]]="",1,0)</f>
        <v>1</v>
      </c>
      <c r="Z1872" s="41">
        <f>IF(tbl_PV_Milestones[[#This Row],[Baseline Date]]&lt;PV_Meta!$B$7,1,0)</f>
        <v>1</v>
      </c>
      <c r="AA1872" s="41">
        <f>IF(tbl_PV_Milestones[[#This Row],[Complete]]="Yes",1,0)</f>
        <v>1</v>
      </c>
      <c r="AB1872" s="41">
        <f>IF(AND(tbl_PV_Milestones[[#This Row],[BL FY]]=2025,tbl_PV_Milestones[[#This Row],[Baseline Date]]&lt;PV_Meta!$B$7),1,0)</f>
        <v>0</v>
      </c>
      <c r="AC1872" s="41">
        <f>IF(AND(tbl_PV_Milestones[[#This Row],[Planned YTD]]=1,tbl_PV_Milestones[[#This Row],[Complete]]="Yes"),1,0)</f>
        <v>0</v>
      </c>
      <c r="AD1872" s="41">
        <f>IF(AND(tbl_PV_Milestones[[#This Row],[Actual/Schedule Finish]]&lt;PV_Meta!$B$7,tbl_PV_Milestones[[#This Row],[Complete]]="No",tbl_PV_Milestones[[#This Row],[Project Status]]&lt;&gt;"On Hold"),1,0)</f>
        <v>0</v>
      </c>
      <c r="AE1872" s="41">
        <f>IF(AND(tbl_PV_Milestones[[#This Row],[Actual/Schedule Finish]]&gt;tbl_PV_Milestones[[#This Row],[Baseline Date]],tbl_PV_Milestones[[#This Row],[Complete]]="No",tbl_PV_Milestones[[#This Row],[Project Status]]&lt;&gt;"On Hold",tbl_PV_Milestones[[#This Row],[Overdue]]=0,tbl_PV_Milestones[[#This Row],[To be Baselined]]&lt;&gt;1),1,0)</f>
        <v>0</v>
      </c>
      <c r="AF1872" s="41">
        <f>IF(AND(tbl_PV_Milestones[[#This Row],[BL FY]]=2025,tbl_PV_Milestones[[#This Row],[Finish FY]]&gt;2025),1,0)</f>
        <v>0</v>
      </c>
      <c r="AG1872" s="56" t="str">
        <f>_xlfn.XLOOKUP(tbl_PV_Milestones[[#This Row],[Work ID]],tbl_PV_Meta[Work ID '#],tbl_PV_Meta[Project Manager/Owner],,0)</f>
        <v>Project Manager 22</v>
      </c>
      <c r="AH1872" s="6"/>
    </row>
    <row r="1873" spans="4:34" x14ac:dyDescent="0.25">
      <c r="D1873" s="6" t="s">
        <v>806</v>
      </c>
      <c r="E1873" s="6" t="s">
        <v>52</v>
      </c>
      <c r="F1873" s="6" t="s">
        <v>1799</v>
      </c>
      <c r="G1873" s="6" t="s">
        <v>595</v>
      </c>
      <c r="H1873" s="6" t="s">
        <v>505</v>
      </c>
      <c r="I1873" s="6" t="s">
        <v>522</v>
      </c>
      <c r="J1873" s="6" t="s">
        <v>806</v>
      </c>
      <c r="K1873" s="6" t="s">
        <v>39</v>
      </c>
      <c r="L1873" s="6" t="s">
        <v>45</v>
      </c>
      <c r="M1873" s="43"/>
      <c r="N1873" s="44" t="s">
        <v>1979</v>
      </c>
      <c r="O1873" s="39">
        <v>45727.708333333299</v>
      </c>
      <c r="S1873" s="45" t="e">
        <f>_xlfn.CONCAT(#REF!,TRIM(tbl_PV_Milestones[[#This Row],[Milestone Description]]))</f>
        <v>#REF!</v>
      </c>
      <c r="T1873" s="84" t="str">
        <f>IF(COUNTIF(tbl_PV_Milestones[UID],tbl_PV_Milestones[[#This Row],[UID]])&gt;1,"Duplicate","")</f>
        <v>Duplicate</v>
      </c>
      <c r="U1873" s="42" t="str">
        <f>_xlfn.XLOOKUP(tbl_PV_Milestones[[#This Row],[Work ID]],tbl_PV_Meta[Work ID '#],tbl_PV_Meta[Sub-Portfolio])</f>
        <v>Sub-Portfolio 8</v>
      </c>
      <c r="V1873" s="41">
        <f>IF(MONTH(tbl_PV_Milestones[[#This Row],[Baseline Date]])&lt;7,YEAR(tbl_PV_Milestones[[#This Row],[Baseline Date]]),YEAR(tbl_PV_Milestones[[#This Row],[Baseline Date]])+1)</f>
        <v>1900</v>
      </c>
      <c r="W1873" s="41">
        <f>IF(MONTH(tbl_PV_Milestones[[#This Row],[Actual/Schedule Finish]])&lt;7,YEAR(tbl_PV_Milestones[[#This Row],[Actual/Schedule Finish]]),YEAR(tbl_PV_Milestones[[#This Row],[Actual/Schedule Finish]])+1)</f>
        <v>2025</v>
      </c>
      <c r="X1873" s="41" t="str">
        <f>IF(OR(tbl_PV_Milestones[[#This Row],[Project Status]]="Completed",tbl_PV_Milestones[[#This Row],[Project Status]]="Assumed Completed"),"Yes","No")</f>
        <v>Yes</v>
      </c>
      <c r="Y1873" s="41">
        <f>IF(tbl_PV_Milestones[[#This Row],[Baseline Date]]="",1,0)</f>
        <v>1</v>
      </c>
      <c r="Z1873" s="41">
        <f>IF(tbl_PV_Milestones[[#This Row],[Baseline Date]]&lt;PV_Meta!$B$7,1,0)</f>
        <v>1</v>
      </c>
      <c r="AA1873" s="41">
        <f>IF(tbl_PV_Milestones[[#This Row],[Complete]]="Yes",1,0)</f>
        <v>1</v>
      </c>
      <c r="AB1873" s="41">
        <f>IF(AND(tbl_PV_Milestones[[#This Row],[BL FY]]=2025,tbl_PV_Milestones[[#This Row],[Baseline Date]]&lt;PV_Meta!$B$7),1,0)</f>
        <v>0</v>
      </c>
      <c r="AC1873" s="41">
        <f>IF(AND(tbl_PV_Milestones[[#This Row],[Planned YTD]]=1,tbl_PV_Milestones[[#This Row],[Complete]]="Yes"),1,0)</f>
        <v>0</v>
      </c>
      <c r="AD1873" s="41">
        <f>IF(AND(tbl_PV_Milestones[[#This Row],[Actual/Schedule Finish]]&lt;PV_Meta!$B$7,tbl_PV_Milestones[[#This Row],[Complete]]="No",tbl_PV_Milestones[[#This Row],[Project Status]]&lt;&gt;"On Hold"),1,0)</f>
        <v>0</v>
      </c>
      <c r="AE1873" s="41">
        <f>IF(AND(tbl_PV_Milestones[[#This Row],[Actual/Schedule Finish]]&gt;tbl_PV_Milestones[[#This Row],[Baseline Date]],tbl_PV_Milestones[[#This Row],[Complete]]="No",tbl_PV_Milestones[[#This Row],[Project Status]]&lt;&gt;"On Hold",tbl_PV_Milestones[[#This Row],[Overdue]]=0,tbl_PV_Milestones[[#This Row],[To be Baselined]]&lt;&gt;1),1,0)</f>
        <v>0</v>
      </c>
      <c r="AF1873" s="41">
        <f>IF(AND(tbl_PV_Milestones[[#This Row],[BL FY]]=2025,tbl_PV_Milestones[[#This Row],[Finish FY]]&gt;2025),1,0)</f>
        <v>0</v>
      </c>
      <c r="AG1873" s="56" t="str">
        <f>_xlfn.XLOOKUP(tbl_PV_Milestones[[#This Row],[Work ID]],tbl_PV_Meta[Work ID '#],tbl_PV_Meta[Project Manager/Owner],,0)</f>
        <v>Project Manager 22</v>
      </c>
      <c r="AH1873" s="6"/>
    </row>
    <row r="1874" spans="4:34" x14ac:dyDescent="0.25">
      <c r="D1874" s="6" t="s">
        <v>806</v>
      </c>
      <c r="E1874" s="6" t="s">
        <v>52</v>
      </c>
      <c r="F1874" s="6" t="s">
        <v>1799</v>
      </c>
      <c r="G1874" s="6" t="s">
        <v>744</v>
      </c>
      <c r="H1874" s="6" t="s">
        <v>505</v>
      </c>
      <c r="I1874" s="6" t="s">
        <v>522</v>
      </c>
      <c r="J1874" s="6" t="s">
        <v>806</v>
      </c>
      <c r="K1874" s="6" t="s">
        <v>39</v>
      </c>
      <c r="L1874" s="6" t="s">
        <v>45</v>
      </c>
      <c r="M1874" s="43"/>
      <c r="N1874" s="44" t="s">
        <v>1979</v>
      </c>
      <c r="O1874" s="39">
        <v>45716.708333333299</v>
      </c>
      <c r="S1874" s="45" t="e">
        <f>_xlfn.CONCAT(#REF!,TRIM(tbl_PV_Milestones[[#This Row],[Milestone Description]]))</f>
        <v>#REF!</v>
      </c>
      <c r="T1874" s="84" t="str">
        <f>IF(COUNTIF(tbl_PV_Milestones[UID],tbl_PV_Milestones[[#This Row],[UID]])&gt;1,"Duplicate","")</f>
        <v>Duplicate</v>
      </c>
      <c r="U1874" s="42" t="str">
        <f>_xlfn.XLOOKUP(tbl_PV_Milestones[[#This Row],[Work ID]],tbl_PV_Meta[Work ID '#],tbl_PV_Meta[Sub-Portfolio])</f>
        <v>Sub-Portfolio 8</v>
      </c>
      <c r="V1874" s="41">
        <f>IF(MONTH(tbl_PV_Milestones[[#This Row],[Baseline Date]])&lt;7,YEAR(tbl_PV_Milestones[[#This Row],[Baseline Date]]),YEAR(tbl_PV_Milestones[[#This Row],[Baseline Date]])+1)</f>
        <v>1900</v>
      </c>
      <c r="W1874" s="41">
        <f>IF(MONTH(tbl_PV_Milestones[[#This Row],[Actual/Schedule Finish]])&lt;7,YEAR(tbl_PV_Milestones[[#This Row],[Actual/Schedule Finish]]),YEAR(tbl_PV_Milestones[[#This Row],[Actual/Schedule Finish]])+1)</f>
        <v>2025</v>
      </c>
      <c r="X1874" s="41" t="str">
        <f>IF(OR(tbl_PV_Milestones[[#This Row],[Project Status]]="Completed",tbl_PV_Milestones[[#This Row],[Project Status]]="Assumed Completed"),"Yes","No")</f>
        <v>Yes</v>
      </c>
      <c r="Y1874" s="41">
        <f>IF(tbl_PV_Milestones[[#This Row],[Baseline Date]]="",1,0)</f>
        <v>1</v>
      </c>
      <c r="Z1874" s="41">
        <f>IF(tbl_PV_Milestones[[#This Row],[Baseline Date]]&lt;PV_Meta!$B$7,1,0)</f>
        <v>1</v>
      </c>
      <c r="AA1874" s="41">
        <f>IF(tbl_PV_Milestones[[#This Row],[Complete]]="Yes",1,0)</f>
        <v>1</v>
      </c>
      <c r="AB1874" s="41">
        <f>IF(AND(tbl_PV_Milestones[[#This Row],[BL FY]]=2025,tbl_PV_Milestones[[#This Row],[Baseline Date]]&lt;PV_Meta!$B$7),1,0)</f>
        <v>0</v>
      </c>
      <c r="AC1874" s="41">
        <f>IF(AND(tbl_PV_Milestones[[#This Row],[Planned YTD]]=1,tbl_PV_Milestones[[#This Row],[Complete]]="Yes"),1,0)</f>
        <v>0</v>
      </c>
      <c r="AD1874" s="41">
        <f>IF(AND(tbl_PV_Milestones[[#This Row],[Actual/Schedule Finish]]&lt;PV_Meta!$B$7,tbl_PV_Milestones[[#This Row],[Complete]]="No",tbl_PV_Milestones[[#This Row],[Project Status]]&lt;&gt;"On Hold"),1,0)</f>
        <v>0</v>
      </c>
      <c r="AE1874" s="41">
        <f>IF(AND(tbl_PV_Milestones[[#This Row],[Actual/Schedule Finish]]&gt;tbl_PV_Milestones[[#This Row],[Baseline Date]],tbl_PV_Milestones[[#This Row],[Complete]]="No",tbl_PV_Milestones[[#This Row],[Project Status]]&lt;&gt;"On Hold",tbl_PV_Milestones[[#This Row],[Overdue]]=0,tbl_PV_Milestones[[#This Row],[To be Baselined]]&lt;&gt;1),1,0)</f>
        <v>0</v>
      </c>
      <c r="AF1874" s="41">
        <f>IF(AND(tbl_PV_Milestones[[#This Row],[BL FY]]=2025,tbl_PV_Milestones[[#This Row],[Finish FY]]&gt;2025),1,0)</f>
        <v>0</v>
      </c>
      <c r="AG1874" s="56" t="str">
        <f>_xlfn.XLOOKUP(tbl_PV_Milestones[[#This Row],[Work ID]],tbl_PV_Meta[Work ID '#],tbl_PV_Meta[Project Manager/Owner],,0)</f>
        <v>Project Manager 22</v>
      </c>
      <c r="AH1874" s="6"/>
    </row>
    <row r="1875" spans="4:34" x14ac:dyDescent="0.25">
      <c r="D1875" s="6" t="s">
        <v>806</v>
      </c>
      <c r="E1875" s="6" t="s">
        <v>52</v>
      </c>
      <c r="F1875" s="6" t="s">
        <v>1799</v>
      </c>
      <c r="G1875" s="6" t="s">
        <v>567</v>
      </c>
      <c r="H1875" s="6" t="s">
        <v>505</v>
      </c>
      <c r="I1875" s="6" t="s">
        <v>522</v>
      </c>
      <c r="J1875" s="6" t="s">
        <v>806</v>
      </c>
      <c r="K1875" s="6" t="s">
        <v>39</v>
      </c>
      <c r="L1875" s="6" t="s">
        <v>45</v>
      </c>
      <c r="M1875" s="43"/>
      <c r="N1875" s="44" t="s">
        <v>1979</v>
      </c>
      <c r="O1875" s="39">
        <v>45716.708333333299</v>
      </c>
      <c r="S1875" s="45" t="e">
        <f>_xlfn.CONCAT(#REF!,TRIM(tbl_PV_Milestones[[#This Row],[Milestone Description]]))</f>
        <v>#REF!</v>
      </c>
      <c r="T1875" s="84" t="str">
        <f>IF(COUNTIF(tbl_PV_Milestones[UID],tbl_PV_Milestones[[#This Row],[UID]])&gt;1,"Duplicate","")</f>
        <v>Duplicate</v>
      </c>
      <c r="U1875" s="42" t="str">
        <f>_xlfn.XLOOKUP(tbl_PV_Milestones[[#This Row],[Work ID]],tbl_PV_Meta[Work ID '#],tbl_PV_Meta[Sub-Portfolio])</f>
        <v>Sub-Portfolio 8</v>
      </c>
      <c r="V1875" s="41">
        <f>IF(MONTH(tbl_PV_Milestones[[#This Row],[Baseline Date]])&lt;7,YEAR(tbl_PV_Milestones[[#This Row],[Baseline Date]]),YEAR(tbl_PV_Milestones[[#This Row],[Baseline Date]])+1)</f>
        <v>1900</v>
      </c>
      <c r="W1875" s="41">
        <f>IF(MONTH(tbl_PV_Milestones[[#This Row],[Actual/Schedule Finish]])&lt;7,YEAR(tbl_PV_Milestones[[#This Row],[Actual/Schedule Finish]]),YEAR(tbl_PV_Milestones[[#This Row],[Actual/Schedule Finish]])+1)</f>
        <v>2025</v>
      </c>
      <c r="X1875" s="41" t="str">
        <f>IF(OR(tbl_PV_Milestones[[#This Row],[Project Status]]="Completed",tbl_PV_Milestones[[#This Row],[Project Status]]="Assumed Completed"),"Yes","No")</f>
        <v>Yes</v>
      </c>
      <c r="Y1875" s="41">
        <f>IF(tbl_PV_Milestones[[#This Row],[Baseline Date]]="",1,0)</f>
        <v>1</v>
      </c>
      <c r="Z1875" s="41">
        <f>IF(tbl_PV_Milestones[[#This Row],[Baseline Date]]&lt;PV_Meta!$B$7,1,0)</f>
        <v>1</v>
      </c>
      <c r="AA1875" s="41">
        <f>IF(tbl_PV_Milestones[[#This Row],[Complete]]="Yes",1,0)</f>
        <v>1</v>
      </c>
      <c r="AB1875" s="41">
        <f>IF(AND(tbl_PV_Milestones[[#This Row],[BL FY]]=2025,tbl_PV_Milestones[[#This Row],[Baseline Date]]&lt;PV_Meta!$B$7),1,0)</f>
        <v>0</v>
      </c>
      <c r="AC1875" s="41">
        <f>IF(AND(tbl_PV_Milestones[[#This Row],[Planned YTD]]=1,tbl_PV_Milestones[[#This Row],[Complete]]="Yes"),1,0)</f>
        <v>0</v>
      </c>
      <c r="AD1875" s="41">
        <f>IF(AND(tbl_PV_Milestones[[#This Row],[Actual/Schedule Finish]]&lt;PV_Meta!$B$7,tbl_PV_Milestones[[#This Row],[Complete]]="No",tbl_PV_Milestones[[#This Row],[Project Status]]&lt;&gt;"On Hold"),1,0)</f>
        <v>0</v>
      </c>
      <c r="AE1875" s="41">
        <f>IF(AND(tbl_PV_Milestones[[#This Row],[Actual/Schedule Finish]]&gt;tbl_PV_Milestones[[#This Row],[Baseline Date]],tbl_PV_Milestones[[#This Row],[Complete]]="No",tbl_PV_Milestones[[#This Row],[Project Status]]&lt;&gt;"On Hold",tbl_PV_Milestones[[#This Row],[Overdue]]=0,tbl_PV_Milestones[[#This Row],[To be Baselined]]&lt;&gt;1),1,0)</f>
        <v>0</v>
      </c>
      <c r="AF1875" s="41">
        <f>IF(AND(tbl_PV_Milestones[[#This Row],[BL FY]]=2025,tbl_PV_Milestones[[#This Row],[Finish FY]]&gt;2025),1,0)</f>
        <v>0</v>
      </c>
      <c r="AG1875" s="56" t="str">
        <f>_xlfn.XLOOKUP(tbl_PV_Milestones[[#This Row],[Work ID]],tbl_PV_Meta[Work ID '#],tbl_PV_Meta[Project Manager/Owner],,0)</f>
        <v>Project Manager 22</v>
      </c>
      <c r="AH1875" s="6"/>
    </row>
    <row r="1876" spans="4:34" x14ac:dyDescent="0.25">
      <c r="D1876" s="6" t="s">
        <v>806</v>
      </c>
      <c r="E1876" s="6" t="s">
        <v>52</v>
      </c>
      <c r="F1876" s="6" t="s">
        <v>1799</v>
      </c>
      <c r="G1876" s="6" t="s">
        <v>568</v>
      </c>
      <c r="H1876" s="6" t="s">
        <v>505</v>
      </c>
      <c r="I1876" s="6" t="s">
        <v>522</v>
      </c>
      <c r="J1876" s="6" t="s">
        <v>806</v>
      </c>
      <c r="K1876" s="6" t="s">
        <v>39</v>
      </c>
      <c r="L1876" s="6" t="s">
        <v>45</v>
      </c>
      <c r="M1876" s="43"/>
      <c r="N1876" s="44" t="s">
        <v>1979</v>
      </c>
      <c r="O1876" s="39">
        <v>45716.708333333299</v>
      </c>
      <c r="S1876" s="45" t="e">
        <f>_xlfn.CONCAT(#REF!,TRIM(tbl_PV_Milestones[[#This Row],[Milestone Description]]))</f>
        <v>#REF!</v>
      </c>
      <c r="T1876" s="84" t="str">
        <f>IF(COUNTIF(tbl_PV_Milestones[UID],tbl_PV_Milestones[[#This Row],[UID]])&gt;1,"Duplicate","")</f>
        <v>Duplicate</v>
      </c>
      <c r="U1876" s="42" t="str">
        <f>_xlfn.XLOOKUP(tbl_PV_Milestones[[#This Row],[Work ID]],tbl_PV_Meta[Work ID '#],tbl_PV_Meta[Sub-Portfolio])</f>
        <v>Sub-Portfolio 8</v>
      </c>
      <c r="V1876" s="41">
        <f>IF(MONTH(tbl_PV_Milestones[[#This Row],[Baseline Date]])&lt;7,YEAR(tbl_PV_Milestones[[#This Row],[Baseline Date]]),YEAR(tbl_PV_Milestones[[#This Row],[Baseline Date]])+1)</f>
        <v>1900</v>
      </c>
      <c r="W1876" s="41">
        <f>IF(MONTH(tbl_PV_Milestones[[#This Row],[Actual/Schedule Finish]])&lt;7,YEAR(tbl_PV_Milestones[[#This Row],[Actual/Schedule Finish]]),YEAR(tbl_PV_Milestones[[#This Row],[Actual/Schedule Finish]])+1)</f>
        <v>2025</v>
      </c>
      <c r="X1876" s="41" t="str">
        <f>IF(OR(tbl_PV_Milestones[[#This Row],[Project Status]]="Completed",tbl_PV_Milestones[[#This Row],[Project Status]]="Assumed Completed"),"Yes","No")</f>
        <v>Yes</v>
      </c>
      <c r="Y1876" s="41">
        <f>IF(tbl_PV_Milestones[[#This Row],[Baseline Date]]="",1,0)</f>
        <v>1</v>
      </c>
      <c r="Z1876" s="41">
        <f>IF(tbl_PV_Milestones[[#This Row],[Baseline Date]]&lt;PV_Meta!$B$7,1,0)</f>
        <v>1</v>
      </c>
      <c r="AA1876" s="41">
        <f>IF(tbl_PV_Milestones[[#This Row],[Complete]]="Yes",1,0)</f>
        <v>1</v>
      </c>
      <c r="AB1876" s="41">
        <f>IF(AND(tbl_PV_Milestones[[#This Row],[BL FY]]=2025,tbl_PV_Milestones[[#This Row],[Baseline Date]]&lt;PV_Meta!$B$7),1,0)</f>
        <v>0</v>
      </c>
      <c r="AC1876" s="41">
        <f>IF(AND(tbl_PV_Milestones[[#This Row],[Planned YTD]]=1,tbl_PV_Milestones[[#This Row],[Complete]]="Yes"),1,0)</f>
        <v>0</v>
      </c>
      <c r="AD1876" s="41">
        <f>IF(AND(tbl_PV_Milestones[[#This Row],[Actual/Schedule Finish]]&lt;PV_Meta!$B$7,tbl_PV_Milestones[[#This Row],[Complete]]="No",tbl_PV_Milestones[[#This Row],[Project Status]]&lt;&gt;"On Hold"),1,0)</f>
        <v>0</v>
      </c>
      <c r="AE1876" s="41">
        <f>IF(AND(tbl_PV_Milestones[[#This Row],[Actual/Schedule Finish]]&gt;tbl_PV_Milestones[[#This Row],[Baseline Date]],tbl_PV_Milestones[[#This Row],[Complete]]="No",tbl_PV_Milestones[[#This Row],[Project Status]]&lt;&gt;"On Hold",tbl_PV_Milestones[[#This Row],[Overdue]]=0,tbl_PV_Milestones[[#This Row],[To be Baselined]]&lt;&gt;1),1,0)</f>
        <v>0</v>
      </c>
      <c r="AF1876" s="41">
        <f>IF(AND(tbl_PV_Milestones[[#This Row],[BL FY]]=2025,tbl_PV_Milestones[[#This Row],[Finish FY]]&gt;2025),1,0)</f>
        <v>0</v>
      </c>
      <c r="AG1876" s="56" t="str">
        <f>_xlfn.XLOOKUP(tbl_PV_Milestones[[#This Row],[Work ID]],tbl_PV_Meta[Work ID '#],tbl_PV_Meta[Project Manager/Owner],,0)</f>
        <v>Project Manager 22</v>
      </c>
      <c r="AH1876" s="6"/>
    </row>
    <row r="1877" spans="4:34" x14ac:dyDescent="0.25">
      <c r="D1877" s="6" t="s">
        <v>806</v>
      </c>
      <c r="E1877" s="6" t="s">
        <v>52</v>
      </c>
      <c r="F1877" s="6" t="s">
        <v>1799</v>
      </c>
      <c r="G1877" s="6" t="s">
        <v>746</v>
      </c>
      <c r="H1877" s="6" t="s">
        <v>505</v>
      </c>
      <c r="I1877" s="6" t="s">
        <v>522</v>
      </c>
      <c r="J1877" s="6" t="s">
        <v>806</v>
      </c>
      <c r="K1877" s="6" t="s">
        <v>39</v>
      </c>
      <c r="L1877" s="6" t="s">
        <v>45</v>
      </c>
      <c r="M1877" s="43"/>
      <c r="N1877" s="44" t="s">
        <v>1979</v>
      </c>
      <c r="O1877" s="39">
        <v>45716.708333333299</v>
      </c>
      <c r="S1877" s="45" t="e">
        <f>_xlfn.CONCAT(#REF!,TRIM(tbl_PV_Milestones[[#This Row],[Milestone Description]]))</f>
        <v>#REF!</v>
      </c>
      <c r="T1877" s="84" t="str">
        <f>IF(COUNTIF(tbl_PV_Milestones[UID],tbl_PV_Milestones[[#This Row],[UID]])&gt;1,"Duplicate","")</f>
        <v>Duplicate</v>
      </c>
      <c r="U1877" s="42" t="str">
        <f>_xlfn.XLOOKUP(tbl_PV_Milestones[[#This Row],[Work ID]],tbl_PV_Meta[Work ID '#],tbl_PV_Meta[Sub-Portfolio])</f>
        <v>Sub-Portfolio 8</v>
      </c>
      <c r="V1877" s="41">
        <f>IF(MONTH(tbl_PV_Milestones[[#This Row],[Baseline Date]])&lt;7,YEAR(tbl_PV_Milestones[[#This Row],[Baseline Date]]),YEAR(tbl_PV_Milestones[[#This Row],[Baseline Date]])+1)</f>
        <v>1900</v>
      </c>
      <c r="W1877" s="41">
        <f>IF(MONTH(tbl_PV_Milestones[[#This Row],[Actual/Schedule Finish]])&lt;7,YEAR(tbl_PV_Milestones[[#This Row],[Actual/Schedule Finish]]),YEAR(tbl_PV_Milestones[[#This Row],[Actual/Schedule Finish]])+1)</f>
        <v>2025</v>
      </c>
      <c r="X1877" s="41" t="str">
        <f>IF(OR(tbl_PV_Milestones[[#This Row],[Project Status]]="Completed",tbl_PV_Milestones[[#This Row],[Project Status]]="Assumed Completed"),"Yes","No")</f>
        <v>Yes</v>
      </c>
      <c r="Y1877" s="41">
        <f>IF(tbl_PV_Milestones[[#This Row],[Baseline Date]]="",1,0)</f>
        <v>1</v>
      </c>
      <c r="Z1877" s="41">
        <f>IF(tbl_PV_Milestones[[#This Row],[Baseline Date]]&lt;PV_Meta!$B$7,1,0)</f>
        <v>1</v>
      </c>
      <c r="AA1877" s="41">
        <f>IF(tbl_PV_Milestones[[#This Row],[Complete]]="Yes",1,0)</f>
        <v>1</v>
      </c>
      <c r="AB1877" s="41">
        <f>IF(AND(tbl_PV_Milestones[[#This Row],[BL FY]]=2025,tbl_PV_Milestones[[#This Row],[Baseline Date]]&lt;PV_Meta!$B$7),1,0)</f>
        <v>0</v>
      </c>
      <c r="AC1877" s="41">
        <f>IF(AND(tbl_PV_Milestones[[#This Row],[Planned YTD]]=1,tbl_PV_Milestones[[#This Row],[Complete]]="Yes"),1,0)</f>
        <v>0</v>
      </c>
      <c r="AD1877" s="41">
        <f>IF(AND(tbl_PV_Milestones[[#This Row],[Actual/Schedule Finish]]&lt;PV_Meta!$B$7,tbl_PV_Milestones[[#This Row],[Complete]]="No",tbl_PV_Milestones[[#This Row],[Project Status]]&lt;&gt;"On Hold"),1,0)</f>
        <v>0</v>
      </c>
      <c r="AE1877" s="41">
        <f>IF(AND(tbl_PV_Milestones[[#This Row],[Actual/Schedule Finish]]&gt;tbl_PV_Milestones[[#This Row],[Baseline Date]],tbl_PV_Milestones[[#This Row],[Complete]]="No",tbl_PV_Milestones[[#This Row],[Project Status]]&lt;&gt;"On Hold",tbl_PV_Milestones[[#This Row],[Overdue]]=0,tbl_PV_Milestones[[#This Row],[To be Baselined]]&lt;&gt;1),1,0)</f>
        <v>0</v>
      </c>
      <c r="AF1877" s="41">
        <f>IF(AND(tbl_PV_Milestones[[#This Row],[BL FY]]=2025,tbl_PV_Milestones[[#This Row],[Finish FY]]&gt;2025),1,0)</f>
        <v>0</v>
      </c>
      <c r="AG1877" s="56" t="str">
        <f>_xlfn.XLOOKUP(tbl_PV_Milestones[[#This Row],[Work ID]],tbl_PV_Meta[Work ID '#],tbl_PV_Meta[Project Manager/Owner],,0)</f>
        <v>Project Manager 22</v>
      </c>
      <c r="AH1877" s="6"/>
    </row>
    <row r="1878" spans="4:34" x14ac:dyDescent="0.25">
      <c r="D1878" s="6" t="s">
        <v>806</v>
      </c>
      <c r="E1878" s="6" t="s">
        <v>52</v>
      </c>
      <c r="F1878" s="6" t="s">
        <v>1799</v>
      </c>
      <c r="G1878" s="6" t="s">
        <v>560</v>
      </c>
      <c r="H1878" s="6" t="s">
        <v>505</v>
      </c>
      <c r="I1878" s="6" t="s">
        <v>510</v>
      </c>
      <c r="J1878" s="6" t="s">
        <v>806</v>
      </c>
      <c r="K1878" s="6" t="s">
        <v>39</v>
      </c>
      <c r="L1878" s="6" t="s">
        <v>45</v>
      </c>
      <c r="M1878" s="43"/>
      <c r="N1878" s="44" t="s">
        <v>1979</v>
      </c>
      <c r="O1878" s="39">
        <v>45777.708333333299</v>
      </c>
      <c r="S1878" s="45" t="e">
        <f>_xlfn.CONCAT(#REF!,TRIM(tbl_PV_Milestones[[#This Row],[Milestone Description]]))</f>
        <v>#REF!</v>
      </c>
      <c r="T1878" s="84" t="str">
        <f>IF(COUNTIF(tbl_PV_Milestones[UID],tbl_PV_Milestones[[#This Row],[UID]])&gt;1,"Duplicate","")</f>
        <v>Duplicate</v>
      </c>
      <c r="U1878" s="42" t="str">
        <f>_xlfn.XLOOKUP(tbl_PV_Milestones[[#This Row],[Work ID]],tbl_PV_Meta[Work ID '#],tbl_PV_Meta[Sub-Portfolio])</f>
        <v>Sub-Portfolio 8</v>
      </c>
      <c r="V1878" s="41">
        <f>IF(MONTH(tbl_PV_Milestones[[#This Row],[Baseline Date]])&lt;7,YEAR(tbl_PV_Milestones[[#This Row],[Baseline Date]]),YEAR(tbl_PV_Milestones[[#This Row],[Baseline Date]])+1)</f>
        <v>1900</v>
      </c>
      <c r="W1878" s="41">
        <f>IF(MONTH(tbl_PV_Milestones[[#This Row],[Actual/Schedule Finish]])&lt;7,YEAR(tbl_PV_Milestones[[#This Row],[Actual/Schedule Finish]]),YEAR(tbl_PV_Milestones[[#This Row],[Actual/Schedule Finish]])+1)</f>
        <v>2025</v>
      </c>
      <c r="X1878" s="41" t="str">
        <f>IF(OR(tbl_PV_Milestones[[#This Row],[Project Status]]="Completed",tbl_PV_Milestones[[#This Row],[Project Status]]="Assumed Completed"),"Yes","No")</f>
        <v>Yes</v>
      </c>
      <c r="Y1878" s="41">
        <f>IF(tbl_PV_Milestones[[#This Row],[Baseline Date]]="",1,0)</f>
        <v>1</v>
      </c>
      <c r="Z1878" s="41">
        <f>IF(tbl_PV_Milestones[[#This Row],[Baseline Date]]&lt;PV_Meta!$B$7,1,0)</f>
        <v>1</v>
      </c>
      <c r="AA1878" s="41">
        <f>IF(tbl_PV_Milestones[[#This Row],[Complete]]="Yes",1,0)</f>
        <v>1</v>
      </c>
      <c r="AB1878" s="41">
        <f>IF(AND(tbl_PV_Milestones[[#This Row],[BL FY]]=2025,tbl_PV_Milestones[[#This Row],[Baseline Date]]&lt;PV_Meta!$B$7),1,0)</f>
        <v>0</v>
      </c>
      <c r="AC1878" s="41">
        <f>IF(AND(tbl_PV_Milestones[[#This Row],[Planned YTD]]=1,tbl_PV_Milestones[[#This Row],[Complete]]="Yes"),1,0)</f>
        <v>0</v>
      </c>
      <c r="AD1878" s="41">
        <f>IF(AND(tbl_PV_Milestones[[#This Row],[Actual/Schedule Finish]]&lt;PV_Meta!$B$7,tbl_PV_Milestones[[#This Row],[Complete]]="No",tbl_PV_Milestones[[#This Row],[Project Status]]&lt;&gt;"On Hold"),1,0)</f>
        <v>0</v>
      </c>
      <c r="AE1878" s="41">
        <f>IF(AND(tbl_PV_Milestones[[#This Row],[Actual/Schedule Finish]]&gt;tbl_PV_Milestones[[#This Row],[Baseline Date]],tbl_PV_Milestones[[#This Row],[Complete]]="No",tbl_PV_Milestones[[#This Row],[Project Status]]&lt;&gt;"On Hold",tbl_PV_Milestones[[#This Row],[Overdue]]=0,tbl_PV_Milestones[[#This Row],[To be Baselined]]&lt;&gt;1),1,0)</f>
        <v>0</v>
      </c>
      <c r="AF1878" s="41">
        <f>IF(AND(tbl_PV_Milestones[[#This Row],[BL FY]]=2025,tbl_PV_Milestones[[#This Row],[Finish FY]]&gt;2025),1,0)</f>
        <v>0</v>
      </c>
      <c r="AG1878" s="56" t="str">
        <f>_xlfn.XLOOKUP(tbl_PV_Milestones[[#This Row],[Work ID]],tbl_PV_Meta[Work ID '#],tbl_PV_Meta[Project Manager/Owner],,0)</f>
        <v>Project Manager 22</v>
      </c>
      <c r="AH1878" s="6"/>
    </row>
    <row r="1879" spans="4:34" x14ac:dyDescent="0.25">
      <c r="D1879" s="6" t="s">
        <v>806</v>
      </c>
      <c r="E1879" s="6" t="s">
        <v>52</v>
      </c>
      <c r="F1879" s="6" t="s">
        <v>1799</v>
      </c>
      <c r="G1879" s="6" t="s">
        <v>571</v>
      </c>
      <c r="H1879" s="6" t="s">
        <v>505</v>
      </c>
      <c r="I1879" s="6" t="s">
        <v>522</v>
      </c>
      <c r="J1879" s="6" t="s">
        <v>806</v>
      </c>
      <c r="K1879" s="6" t="s">
        <v>39</v>
      </c>
      <c r="L1879" s="6" t="s">
        <v>45</v>
      </c>
      <c r="M1879" s="43"/>
      <c r="N1879" s="44" t="s">
        <v>1979</v>
      </c>
      <c r="O1879" s="39">
        <v>45716.708333333299</v>
      </c>
      <c r="S1879" s="45" t="e">
        <f>_xlfn.CONCAT(#REF!,TRIM(tbl_PV_Milestones[[#This Row],[Milestone Description]]))</f>
        <v>#REF!</v>
      </c>
      <c r="T1879" s="84" t="str">
        <f>IF(COUNTIF(tbl_PV_Milestones[UID],tbl_PV_Milestones[[#This Row],[UID]])&gt;1,"Duplicate","")</f>
        <v>Duplicate</v>
      </c>
      <c r="U1879" s="42" t="str">
        <f>_xlfn.XLOOKUP(tbl_PV_Milestones[[#This Row],[Work ID]],tbl_PV_Meta[Work ID '#],tbl_PV_Meta[Sub-Portfolio])</f>
        <v>Sub-Portfolio 8</v>
      </c>
      <c r="V1879" s="41">
        <f>IF(MONTH(tbl_PV_Milestones[[#This Row],[Baseline Date]])&lt;7,YEAR(tbl_PV_Milestones[[#This Row],[Baseline Date]]),YEAR(tbl_PV_Milestones[[#This Row],[Baseline Date]])+1)</f>
        <v>1900</v>
      </c>
      <c r="W1879" s="41">
        <f>IF(MONTH(tbl_PV_Milestones[[#This Row],[Actual/Schedule Finish]])&lt;7,YEAR(tbl_PV_Milestones[[#This Row],[Actual/Schedule Finish]]),YEAR(tbl_PV_Milestones[[#This Row],[Actual/Schedule Finish]])+1)</f>
        <v>2025</v>
      </c>
      <c r="X1879" s="41" t="str">
        <f>IF(OR(tbl_PV_Milestones[[#This Row],[Project Status]]="Completed",tbl_PV_Milestones[[#This Row],[Project Status]]="Assumed Completed"),"Yes","No")</f>
        <v>Yes</v>
      </c>
      <c r="Y1879" s="41">
        <f>IF(tbl_PV_Milestones[[#This Row],[Baseline Date]]="",1,0)</f>
        <v>1</v>
      </c>
      <c r="Z1879" s="41">
        <f>IF(tbl_PV_Milestones[[#This Row],[Baseline Date]]&lt;PV_Meta!$B$7,1,0)</f>
        <v>1</v>
      </c>
      <c r="AA1879" s="41">
        <f>IF(tbl_PV_Milestones[[#This Row],[Complete]]="Yes",1,0)</f>
        <v>1</v>
      </c>
      <c r="AB1879" s="41">
        <f>IF(AND(tbl_PV_Milestones[[#This Row],[BL FY]]=2025,tbl_PV_Milestones[[#This Row],[Baseline Date]]&lt;PV_Meta!$B$7),1,0)</f>
        <v>0</v>
      </c>
      <c r="AC1879" s="41">
        <f>IF(AND(tbl_PV_Milestones[[#This Row],[Planned YTD]]=1,tbl_PV_Milestones[[#This Row],[Complete]]="Yes"),1,0)</f>
        <v>0</v>
      </c>
      <c r="AD1879" s="41">
        <f>IF(AND(tbl_PV_Milestones[[#This Row],[Actual/Schedule Finish]]&lt;PV_Meta!$B$7,tbl_PV_Milestones[[#This Row],[Complete]]="No",tbl_PV_Milestones[[#This Row],[Project Status]]&lt;&gt;"On Hold"),1,0)</f>
        <v>0</v>
      </c>
      <c r="AE1879" s="41">
        <f>IF(AND(tbl_PV_Milestones[[#This Row],[Actual/Schedule Finish]]&gt;tbl_PV_Milestones[[#This Row],[Baseline Date]],tbl_PV_Milestones[[#This Row],[Complete]]="No",tbl_PV_Milestones[[#This Row],[Project Status]]&lt;&gt;"On Hold",tbl_PV_Milestones[[#This Row],[Overdue]]=0,tbl_PV_Milestones[[#This Row],[To be Baselined]]&lt;&gt;1),1,0)</f>
        <v>0</v>
      </c>
      <c r="AF1879" s="41">
        <f>IF(AND(tbl_PV_Milestones[[#This Row],[BL FY]]=2025,tbl_PV_Milestones[[#This Row],[Finish FY]]&gt;2025),1,0)</f>
        <v>0</v>
      </c>
      <c r="AG1879" s="56" t="str">
        <f>_xlfn.XLOOKUP(tbl_PV_Milestones[[#This Row],[Work ID]],tbl_PV_Meta[Work ID '#],tbl_PV_Meta[Project Manager/Owner],,0)</f>
        <v>Project Manager 22</v>
      </c>
      <c r="AH1879" s="6"/>
    </row>
    <row r="1880" spans="4:34" x14ac:dyDescent="0.25">
      <c r="D1880" s="6" t="s">
        <v>806</v>
      </c>
      <c r="E1880" s="6" t="s">
        <v>503</v>
      </c>
      <c r="F1880" s="6" t="s">
        <v>1708</v>
      </c>
      <c r="G1880" s="6" t="s">
        <v>534</v>
      </c>
      <c r="H1880" s="6" t="s">
        <v>505</v>
      </c>
      <c r="I1880" s="6" t="s">
        <v>110</v>
      </c>
      <c r="J1880" s="6" t="s">
        <v>806</v>
      </c>
      <c r="K1880" s="6" t="s">
        <v>29</v>
      </c>
      <c r="L1880" s="6" t="s">
        <v>27</v>
      </c>
      <c r="M1880" s="43"/>
      <c r="N1880" s="44" t="s">
        <v>1979</v>
      </c>
      <c r="O1880" s="39">
        <v>45551.708333333299</v>
      </c>
      <c r="P1880" s="39">
        <v>45551.708333333299</v>
      </c>
      <c r="Q1880" s="6">
        <v>0</v>
      </c>
      <c r="R1880" s="6">
        <v>0</v>
      </c>
      <c r="S1880" s="45" t="e">
        <f>_xlfn.CONCAT(#REF!,TRIM(tbl_PV_Milestones[[#This Row],[Milestone Description]]))</f>
        <v>#REF!</v>
      </c>
      <c r="T1880" s="84" t="str">
        <f>IF(COUNTIF(tbl_PV_Milestones[UID],tbl_PV_Milestones[[#This Row],[UID]])&gt;1,"Duplicate","")</f>
        <v>Duplicate</v>
      </c>
      <c r="U1880" s="42" t="str">
        <f>_xlfn.XLOOKUP(tbl_PV_Milestones[[#This Row],[Work ID]],tbl_PV_Meta[Work ID '#],tbl_PV_Meta[Sub-Portfolio])</f>
        <v>Sub-Portfolio 8</v>
      </c>
      <c r="V1880" s="41">
        <f>IF(MONTH(tbl_PV_Milestones[[#This Row],[Baseline Date]])&lt;7,YEAR(tbl_PV_Milestones[[#This Row],[Baseline Date]]),YEAR(tbl_PV_Milestones[[#This Row],[Baseline Date]])+1)</f>
        <v>2025</v>
      </c>
      <c r="W1880" s="41">
        <f>IF(MONTH(tbl_PV_Milestones[[#This Row],[Actual/Schedule Finish]])&lt;7,YEAR(tbl_PV_Milestones[[#This Row],[Actual/Schedule Finish]]),YEAR(tbl_PV_Milestones[[#This Row],[Actual/Schedule Finish]])+1)</f>
        <v>2025</v>
      </c>
      <c r="X1880" s="41" t="str">
        <f>IF(OR(tbl_PV_Milestones[[#This Row],[Project Status]]="Completed",tbl_PV_Milestones[[#This Row],[Project Status]]="Assumed Completed"),"Yes","No")</f>
        <v>Yes</v>
      </c>
      <c r="Y1880" s="41">
        <f>IF(tbl_PV_Milestones[[#This Row],[Baseline Date]]="",1,0)</f>
        <v>0</v>
      </c>
      <c r="Z1880" s="41">
        <f>IF(tbl_PV_Milestones[[#This Row],[Baseline Date]]&lt;PV_Meta!$B$7,1,0)</f>
        <v>1</v>
      </c>
      <c r="AA1880" s="41">
        <f>IF(tbl_PV_Milestones[[#This Row],[Complete]]="Yes",1,0)</f>
        <v>1</v>
      </c>
      <c r="AB1880" s="41">
        <f>IF(AND(tbl_PV_Milestones[[#This Row],[BL FY]]=2025,tbl_PV_Milestones[[#This Row],[Baseline Date]]&lt;PV_Meta!$B$7),1,0)</f>
        <v>1</v>
      </c>
      <c r="AC1880" s="41">
        <f>IF(AND(tbl_PV_Milestones[[#This Row],[Planned YTD]]=1,tbl_PV_Milestones[[#This Row],[Complete]]="Yes"),1,0)</f>
        <v>1</v>
      </c>
      <c r="AD1880" s="41">
        <f>IF(AND(tbl_PV_Milestones[[#This Row],[Actual/Schedule Finish]]&lt;PV_Meta!$B$7,tbl_PV_Milestones[[#This Row],[Complete]]="No",tbl_PV_Milestones[[#This Row],[Project Status]]&lt;&gt;"On Hold"),1,0)</f>
        <v>0</v>
      </c>
      <c r="AE1880" s="41">
        <f>IF(AND(tbl_PV_Milestones[[#This Row],[Actual/Schedule Finish]]&gt;tbl_PV_Milestones[[#This Row],[Baseline Date]],tbl_PV_Milestones[[#This Row],[Complete]]="No",tbl_PV_Milestones[[#This Row],[Project Status]]&lt;&gt;"On Hold",tbl_PV_Milestones[[#This Row],[Overdue]]=0,tbl_PV_Milestones[[#This Row],[To be Baselined]]&lt;&gt;1),1,0)</f>
        <v>0</v>
      </c>
      <c r="AF1880" s="41">
        <f>IF(AND(tbl_PV_Milestones[[#This Row],[BL FY]]=2025,tbl_PV_Milestones[[#This Row],[Finish FY]]&gt;2025),1,0)</f>
        <v>0</v>
      </c>
      <c r="AG1880" s="56" t="str">
        <f>_xlfn.XLOOKUP(tbl_PV_Milestones[[#This Row],[Work ID]],tbl_PV_Meta[Work ID '#],tbl_PV_Meta[Project Manager/Owner],,0)</f>
        <v>Project Manager 6</v>
      </c>
      <c r="AH1880" s="6"/>
    </row>
    <row r="1881" spans="4:34" x14ac:dyDescent="0.25">
      <c r="D1881" s="6" t="s">
        <v>806</v>
      </c>
      <c r="E1881" s="6" t="s">
        <v>503</v>
      </c>
      <c r="F1881" s="6" t="s">
        <v>1708</v>
      </c>
      <c r="G1881" s="6" t="s">
        <v>535</v>
      </c>
      <c r="H1881" s="6" t="s">
        <v>505</v>
      </c>
      <c r="I1881" s="6" t="s">
        <v>110</v>
      </c>
      <c r="J1881" s="6" t="s">
        <v>806</v>
      </c>
      <c r="K1881" s="6" t="s">
        <v>29</v>
      </c>
      <c r="L1881" s="6" t="s">
        <v>27</v>
      </c>
      <c r="M1881" s="43"/>
      <c r="N1881" s="44" t="s">
        <v>1979</v>
      </c>
      <c r="O1881" s="39">
        <v>45544.708333333299</v>
      </c>
      <c r="P1881" s="39">
        <v>45544.708333333299</v>
      </c>
      <c r="Q1881" s="6">
        <v>0</v>
      </c>
      <c r="R1881" s="6">
        <v>0</v>
      </c>
      <c r="S1881" s="45" t="e">
        <f>_xlfn.CONCAT(#REF!,TRIM(tbl_PV_Milestones[[#This Row],[Milestone Description]]))</f>
        <v>#REF!</v>
      </c>
      <c r="T1881" s="84" t="str">
        <f>IF(COUNTIF(tbl_PV_Milestones[UID],tbl_PV_Milestones[[#This Row],[UID]])&gt;1,"Duplicate","")</f>
        <v>Duplicate</v>
      </c>
      <c r="U1881" s="42" t="str">
        <f>_xlfn.XLOOKUP(tbl_PV_Milestones[[#This Row],[Work ID]],tbl_PV_Meta[Work ID '#],tbl_PV_Meta[Sub-Portfolio])</f>
        <v>Sub-Portfolio 8</v>
      </c>
      <c r="V1881" s="41">
        <f>IF(MONTH(tbl_PV_Milestones[[#This Row],[Baseline Date]])&lt;7,YEAR(tbl_PV_Milestones[[#This Row],[Baseline Date]]),YEAR(tbl_PV_Milestones[[#This Row],[Baseline Date]])+1)</f>
        <v>2025</v>
      </c>
      <c r="W1881" s="41">
        <f>IF(MONTH(tbl_PV_Milestones[[#This Row],[Actual/Schedule Finish]])&lt;7,YEAR(tbl_PV_Milestones[[#This Row],[Actual/Schedule Finish]]),YEAR(tbl_PV_Milestones[[#This Row],[Actual/Schedule Finish]])+1)</f>
        <v>2025</v>
      </c>
      <c r="X1881" s="41" t="str">
        <f>IF(OR(tbl_PV_Milestones[[#This Row],[Project Status]]="Completed",tbl_PV_Milestones[[#This Row],[Project Status]]="Assumed Completed"),"Yes","No")</f>
        <v>Yes</v>
      </c>
      <c r="Y1881" s="41">
        <f>IF(tbl_PV_Milestones[[#This Row],[Baseline Date]]="",1,0)</f>
        <v>0</v>
      </c>
      <c r="Z1881" s="41">
        <f>IF(tbl_PV_Milestones[[#This Row],[Baseline Date]]&lt;PV_Meta!$B$7,1,0)</f>
        <v>1</v>
      </c>
      <c r="AA1881" s="41">
        <f>IF(tbl_PV_Milestones[[#This Row],[Complete]]="Yes",1,0)</f>
        <v>1</v>
      </c>
      <c r="AB1881" s="41">
        <f>IF(AND(tbl_PV_Milestones[[#This Row],[BL FY]]=2025,tbl_PV_Milestones[[#This Row],[Baseline Date]]&lt;PV_Meta!$B$7),1,0)</f>
        <v>1</v>
      </c>
      <c r="AC1881" s="41">
        <f>IF(AND(tbl_PV_Milestones[[#This Row],[Planned YTD]]=1,tbl_PV_Milestones[[#This Row],[Complete]]="Yes"),1,0)</f>
        <v>1</v>
      </c>
      <c r="AD1881" s="41">
        <f>IF(AND(tbl_PV_Milestones[[#This Row],[Actual/Schedule Finish]]&lt;PV_Meta!$B$7,tbl_PV_Milestones[[#This Row],[Complete]]="No",tbl_PV_Milestones[[#This Row],[Project Status]]&lt;&gt;"On Hold"),1,0)</f>
        <v>0</v>
      </c>
      <c r="AE1881" s="41">
        <f>IF(AND(tbl_PV_Milestones[[#This Row],[Actual/Schedule Finish]]&gt;tbl_PV_Milestones[[#This Row],[Baseline Date]],tbl_PV_Milestones[[#This Row],[Complete]]="No",tbl_PV_Milestones[[#This Row],[Project Status]]&lt;&gt;"On Hold",tbl_PV_Milestones[[#This Row],[Overdue]]=0,tbl_PV_Milestones[[#This Row],[To be Baselined]]&lt;&gt;1),1,0)</f>
        <v>0</v>
      </c>
      <c r="AF1881" s="41">
        <f>IF(AND(tbl_PV_Milestones[[#This Row],[BL FY]]=2025,tbl_PV_Milestones[[#This Row],[Finish FY]]&gt;2025),1,0)</f>
        <v>0</v>
      </c>
      <c r="AG1881" s="56" t="str">
        <f>_xlfn.XLOOKUP(tbl_PV_Milestones[[#This Row],[Work ID]],tbl_PV_Meta[Work ID '#],tbl_PV_Meta[Project Manager/Owner],,0)</f>
        <v>Project Manager 6</v>
      </c>
      <c r="AH1881" s="6"/>
    </row>
    <row r="1882" spans="4:34" x14ac:dyDescent="0.25">
      <c r="D1882" s="6" t="s">
        <v>806</v>
      </c>
      <c r="E1882" s="6" t="s">
        <v>503</v>
      </c>
      <c r="F1882" s="6" t="s">
        <v>1708</v>
      </c>
      <c r="G1882" s="6" t="s">
        <v>536</v>
      </c>
      <c r="H1882" s="6" t="s">
        <v>505</v>
      </c>
      <c r="I1882" s="6" t="s">
        <v>110</v>
      </c>
      <c r="J1882" s="6" t="s">
        <v>806</v>
      </c>
      <c r="K1882" s="6" t="s">
        <v>29</v>
      </c>
      <c r="L1882" s="6" t="s">
        <v>27</v>
      </c>
      <c r="M1882" s="43"/>
      <c r="N1882" s="44" t="s">
        <v>1979</v>
      </c>
      <c r="O1882" s="39">
        <v>45712.708333333299</v>
      </c>
      <c r="P1882" s="39">
        <v>45712.708333333299</v>
      </c>
      <c r="Q1882" s="6">
        <v>0</v>
      </c>
      <c r="R1882" s="6">
        <v>0</v>
      </c>
      <c r="S1882" s="45" t="e">
        <f>_xlfn.CONCAT(#REF!,TRIM(tbl_PV_Milestones[[#This Row],[Milestone Description]]))</f>
        <v>#REF!</v>
      </c>
      <c r="T1882" s="84" t="str">
        <f>IF(COUNTIF(tbl_PV_Milestones[UID],tbl_PV_Milestones[[#This Row],[UID]])&gt;1,"Duplicate","")</f>
        <v>Duplicate</v>
      </c>
      <c r="U1882" s="42" t="str">
        <f>_xlfn.XLOOKUP(tbl_PV_Milestones[[#This Row],[Work ID]],tbl_PV_Meta[Work ID '#],tbl_PV_Meta[Sub-Portfolio])</f>
        <v>Sub-Portfolio 8</v>
      </c>
      <c r="V1882" s="41">
        <f>IF(MONTH(tbl_PV_Milestones[[#This Row],[Baseline Date]])&lt;7,YEAR(tbl_PV_Milestones[[#This Row],[Baseline Date]]),YEAR(tbl_PV_Milestones[[#This Row],[Baseline Date]])+1)</f>
        <v>2025</v>
      </c>
      <c r="W1882" s="41">
        <f>IF(MONTH(tbl_PV_Milestones[[#This Row],[Actual/Schedule Finish]])&lt;7,YEAR(tbl_PV_Milestones[[#This Row],[Actual/Schedule Finish]]),YEAR(tbl_PV_Milestones[[#This Row],[Actual/Schedule Finish]])+1)</f>
        <v>2025</v>
      </c>
      <c r="X1882" s="41" t="str">
        <f>IF(OR(tbl_PV_Milestones[[#This Row],[Project Status]]="Completed",tbl_PV_Milestones[[#This Row],[Project Status]]="Assumed Completed"),"Yes","No")</f>
        <v>Yes</v>
      </c>
      <c r="Y1882" s="41">
        <f>IF(tbl_PV_Milestones[[#This Row],[Baseline Date]]="",1,0)</f>
        <v>0</v>
      </c>
      <c r="Z1882" s="41">
        <f>IF(tbl_PV_Milestones[[#This Row],[Baseline Date]]&lt;PV_Meta!$B$7,1,0)</f>
        <v>1</v>
      </c>
      <c r="AA1882" s="41">
        <f>IF(tbl_PV_Milestones[[#This Row],[Complete]]="Yes",1,0)</f>
        <v>1</v>
      </c>
      <c r="AB1882" s="41">
        <f>IF(AND(tbl_PV_Milestones[[#This Row],[BL FY]]=2025,tbl_PV_Milestones[[#This Row],[Baseline Date]]&lt;PV_Meta!$B$7),1,0)</f>
        <v>1</v>
      </c>
      <c r="AC1882" s="41">
        <f>IF(AND(tbl_PV_Milestones[[#This Row],[Planned YTD]]=1,tbl_PV_Milestones[[#This Row],[Complete]]="Yes"),1,0)</f>
        <v>1</v>
      </c>
      <c r="AD1882" s="41">
        <f>IF(AND(tbl_PV_Milestones[[#This Row],[Actual/Schedule Finish]]&lt;PV_Meta!$B$7,tbl_PV_Milestones[[#This Row],[Complete]]="No",tbl_PV_Milestones[[#This Row],[Project Status]]&lt;&gt;"On Hold"),1,0)</f>
        <v>0</v>
      </c>
      <c r="AE1882" s="41">
        <f>IF(AND(tbl_PV_Milestones[[#This Row],[Actual/Schedule Finish]]&gt;tbl_PV_Milestones[[#This Row],[Baseline Date]],tbl_PV_Milestones[[#This Row],[Complete]]="No",tbl_PV_Milestones[[#This Row],[Project Status]]&lt;&gt;"On Hold",tbl_PV_Milestones[[#This Row],[Overdue]]=0,tbl_PV_Milestones[[#This Row],[To be Baselined]]&lt;&gt;1),1,0)</f>
        <v>0</v>
      </c>
      <c r="AF1882" s="41">
        <f>IF(AND(tbl_PV_Milestones[[#This Row],[BL FY]]=2025,tbl_PV_Milestones[[#This Row],[Finish FY]]&gt;2025),1,0)</f>
        <v>0</v>
      </c>
      <c r="AG1882" s="56" t="str">
        <f>_xlfn.XLOOKUP(tbl_PV_Milestones[[#This Row],[Work ID]],tbl_PV_Meta[Work ID '#],tbl_PV_Meta[Project Manager/Owner],,0)</f>
        <v>Project Manager 6</v>
      </c>
      <c r="AH1882" s="6"/>
    </row>
    <row r="1883" spans="4:34" x14ac:dyDescent="0.25">
      <c r="D1883" s="6" t="s">
        <v>806</v>
      </c>
      <c r="E1883" s="6" t="s">
        <v>503</v>
      </c>
      <c r="F1883" s="6" t="s">
        <v>1708</v>
      </c>
      <c r="G1883" s="6" t="s">
        <v>886</v>
      </c>
      <c r="H1883" s="6" t="s">
        <v>505</v>
      </c>
      <c r="I1883" s="6" t="s">
        <v>110</v>
      </c>
      <c r="J1883" s="6" t="s">
        <v>806</v>
      </c>
      <c r="K1883" s="6" t="s">
        <v>29</v>
      </c>
      <c r="L1883" s="6" t="s">
        <v>27</v>
      </c>
      <c r="M1883" s="43"/>
      <c r="N1883" s="44" t="s">
        <v>1979</v>
      </c>
      <c r="O1883" s="39">
        <v>45600.708333333299</v>
      </c>
      <c r="P1883" s="39">
        <v>45600.708333333299</v>
      </c>
      <c r="Q1883" s="6">
        <v>0</v>
      </c>
      <c r="R1883" s="6">
        <v>0</v>
      </c>
      <c r="S1883" s="45" t="e">
        <f>_xlfn.CONCAT(#REF!,TRIM(tbl_PV_Milestones[[#This Row],[Milestone Description]]))</f>
        <v>#REF!</v>
      </c>
      <c r="T1883" s="84" t="str">
        <f>IF(COUNTIF(tbl_PV_Milestones[UID],tbl_PV_Milestones[[#This Row],[UID]])&gt;1,"Duplicate","")</f>
        <v>Duplicate</v>
      </c>
      <c r="U1883" s="42" t="str">
        <f>_xlfn.XLOOKUP(tbl_PV_Milestones[[#This Row],[Work ID]],tbl_PV_Meta[Work ID '#],tbl_PV_Meta[Sub-Portfolio])</f>
        <v>Sub-Portfolio 8</v>
      </c>
      <c r="V1883" s="41">
        <f>IF(MONTH(tbl_PV_Milestones[[#This Row],[Baseline Date]])&lt;7,YEAR(tbl_PV_Milestones[[#This Row],[Baseline Date]]),YEAR(tbl_PV_Milestones[[#This Row],[Baseline Date]])+1)</f>
        <v>2025</v>
      </c>
      <c r="W1883" s="41">
        <f>IF(MONTH(tbl_PV_Milestones[[#This Row],[Actual/Schedule Finish]])&lt;7,YEAR(tbl_PV_Milestones[[#This Row],[Actual/Schedule Finish]]),YEAR(tbl_PV_Milestones[[#This Row],[Actual/Schedule Finish]])+1)</f>
        <v>2025</v>
      </c>
      <c r="X1883" s="41" t="str">
        <f>IF(OR(tbl_PV_Milestones[[#This Row],[Project Status]]="Completed",tbl_PV_Milestones[[#This Row],[Project Status]]="Assumed Completed"),"Yes","No")</f>
        <v>Yes</v>
      </c>
      <c r="Y1883" s="41">
        <f>IF(tbl_PV_Milestones[[#This Row],[Baseline Date]]="",1,0)</f>
        <v>0</v>
      </c>
      <c r="Z1883" s="41">
        <f>IF(tbl_PV_Milestones[[#This Row],[Baseline Date]]&lt;PV_Meta!$B$7,1,0)</f>
        <v>1</v>
      </c>
      <c r="AA1883" s="41">
        <f>IF(tbl_PV_Milestones[[#This Row],[Complete]]="Yes",1,0)</f>
        <v>1</v>
      </c>
      <c r="AB1883" s="41">
        <f>IF(AND(tbl_PV_Milestones[[#This Row],[BL FY]]=2025,tbl_PV_Milestones[[#This Row],[Baseline Date]]&lt;PV_Meta!$B$7),1,0)</f>
        <v>1</v>
      </c>
      <c r="AC1883" s="41">
        <f>IF(AND(tbl_PV_Milestones[[#This Row],[Planned YTD]]=1,tbl_PV_Milestones[[#This Row],[Complete]]="Yes"),1,0)</f>
        <v>1</v>
      </c>
      <c r="AD1883" s="41">
        <f>IF(AND(tbl_PV_Milestones[[#This Row],[Actual/Schedule Finish]]&lt;PV_Meta!$B$7,tbl_PV_Milestones[[#This Row],[Complete]]="No",tbl_PV_Milestones[[#This Row],[Project Status]]&lt;&gt;"On Hold"),1,0)</f>
        <v>0</v>
      </c>
      <c r="AE1883" s="41">
        <f>IF(AND(tbl_PV_Milestones[[#This Row],[Actual/Schedule Finish]]&gt;tbl_PV_Milestones[[#This Row],[Baseline Date]],tbl_PV_Milestones[[#This Row],[Complete]]="No",tbl_PV_Milestones[[#This Row],[Project Status]]&lt;&gt;"On Hold",tbl_PV_Milestones[[#This Row],[Overdue]]=0,tbl_PV_Milestones[[#This Row],[To be Baselined]]&lt;&gt;1),1,0)</f>
        <v>0</v>
      </c>
      <c r="AF1883" s="41">
        <f>IF(AND(tbl_PV_Milestones[[#This Row],[BL FY]]=2025,tbl_PV_Milestones[[#This Row],[Finish FY]]&gt;2025),1,0)</f>
        <v>0</v>
      </c>
      <c r="AG1883" s="56" t="str">
        <f>_xlfn.XLOOKUP(tbl_PV_Milestones[[#This Row],[Work ID]],tbl_PV_Meta[Work ID '#],tbl_PV_Meta[Project Manager/Owner],,0)</f>
        <v>Project Manager 6</v>
      </c>
      <c r="AH1883" s="6"/>
    </row>
    <row r="1884" spans="4:34" x14ac:dyDescent="0.25">
      <c r="D1884" s="6" t="s">
        <v>806</v>
      </c>
      <c r="E1884" s="6" t="s">
        <v>503</v>
      </c>
      <c r="F1884" s="6" t="s">
        <v>1708</v>
      </c>
      <c r="G1884" s="6" t="s">
        <v>540</v>
      </c>
      <c r="H1884" s="6" t="s">
        <v>505</v>
      </c>
      <c r="I1884" s="6" t="s">
        <v>110</v>
      </c>
      <c r="J1884" s="6" t="s">
        <v>806</v>
      </c>
      <c r="K1884" s="6" t="s">
        <v>29</v>
      </c>
      <c r="L1884" s="6" t="s">
        <v>27</v>
      </c>
      <c r="M1884" s="43"/>
      <c r="N1884" s="44" t="s">
        <v>1979</v>
      </c>
      <c r="O1884" s="39">
        <v>45688.708333333299</v>
      </c>
      <c r="P1884" s="39">
        <v>45688.708333333299</v>
      </c>
      <c r="Q1884" s="6">
        <v>0</v>
      </c>
      <c r="R1884" s="6">
        <v>0</v>
      </c>
      <c r="S1884" s="45" t="e">
        <f>_xlfn.CONCAT(#REF!,TRIM(tbl_PV_Milestones[[#This Row],[Milestone Description]]))</f>
        <v>#REF!</v>
      </c>
      <c r="T1884" s="84" t="str">
        <f>IF(COUNTIF(tbl_PV_Milestones[UID],tbl_PV_Milestones[[#This Row],[UID]])&gt;1,"Duplicate","")</f>
        <v>Duplicate</v>
      </c>
      <c r="U1884" s="42" t="str">
        <f>_xlfn.XLOOKUP(tbl_PV_Milestones[[#This Row],[Work ID]],tbl_PV_Meta[Work ID '#],tbl_PV_Meta[Sub-Portfolio])</f>
        <v>Sub-Portfolio 8</v>
      </c>
      <c r="V1884" s="41">
        <f>IF(MONTH(tbl_PV_Milestones[[#This Row],[Baseline Date]])&lt;7,YEAR(tbl_PV_Milestones[[#This Row],[Baseline Date]]),YEAR(tbl_PV_Milestones[[#This Row],[Baseline Date]])+1)</f>
        <v>2025</v>
      </c>
      <c r="W1884" s="41">
        <f>IF(MONTH(tbl_PV_Milestones[[#This Row],[Actual/Schedule Finish]])&lt;7,YEAR(tbl_PV_Milestones[[#This Row],[Actual/Schedule Finish]]),YEAR(tbl_PV_Milestones[[#This Row],[Actual/Schedule Finish]])+1)</f>
        <v>2025</v>
      </c>
      <c r="X1884" s="41" t="str">
        <f>IF(OR(tbl_PV_Milestones[[#This Row],[Project Status]]="Completed",tbl_PV_Milestones[[#This Row],[Project Status]]="Assumed Completed"),"Yes","No")</f>
        <v>Yes</v>
      </c>
      <c r="Y1884" s="41">
        <f>IF(tbl_PV_Milestones[[#This Row],[Baseline Date]]="",1,0)</f>
        <v>0</v>
      </c>
      <c r="Z1884" s="41">
        <f>IF(tbl_PV_Milestones[[#This Row],[Baseline Date]]&lt;PV_Meta!$B$7,1,0)</f>
        <v>1</v>
      </c>
      <c r="AA1884" s="41">
        <f>IF(tbl_PV_Milestones[[#This Row],[Complete]]="Yes",1,0)</f>
        <v>1</v>
      </c>
      <c r="AB1884" s="41">
        <f>IF(AND(tbl_PV_Milestones[[#This Row],[BL FY]]=2025,tbl_PV_Milestones[[#This Row],[Baseline Date]]&lt;PV_Meta!$B$7),1,0)</f>
        <v>1</v>
      </c>
      <c r="AC1884" s="41">
        <f>IF(AND(tbl_PV_Milestones[[#This Row],[Planned YTD]]=1,tbl_PV_Milestones[[#This Row],[Complete]]="Yes"),1,0)</f>
        <v>1</v>
      </c>
      <c r="AD1884" s="41">
        <f>IF(AND(tbl_PV_Milestones[[#This Row],[Actual/Schedule Finish]]&lt;PV_Meta!$B$7,tbl_PV_Milestones[[#This Row],[Complete]]="No",tbl_PV_Milestones[[#This Row],[Project Status]]&lt;&gt;"On Hold"),1,0)</f>
        <v>0</v>
      </c>
      <c r="AE1884" s="41">
        <f>IF(AND(tbl_PV_Milestones[[#This Row],[Actual/Schedule Finish]]&gt;tbl_PV_Milestones[[#This Row],[Baseline Date]],tbl_PV_Milestones[[#This Row],[Complete]]="No",tbl_PV_Milestones[[#This Row],[Project Status]]&lt;&gt;"On Hold",tbl_PV_Milestones[[#This Row],[Overdue]]=0,tbl_PV_Milestones[[#This Row],[To be Baselined]]&lt;&gt;1),1,0)</f>
        <v>0</v>
      </c>
      <c r="AF1884" s="41">
        <f>IF(AND(tbl_PV_Milestones[[#This Row],[BL FY]]=2025,tbl_PV_Milestones[[#This Row],[Finish FY]]&gt;2025),1,0)</f>
        <v>0</v>
      </c>
      <c r="AG1884" s="56" t="str">
        <f>_xlfn.XLOOKUP(tbl_PV_Milestones[[#This Row],[Work ID]],tbl_PV_Meta[Work ID '#],tbl_PV_Meta[Project Manager/Owner],,0)</f>
        <v>Project Manager 6</v>
      </c>
      <c r="AH1884" s="6"/>
    </row>
    <row r="1885" spans="4:34" x14ac:dyDescent="0.25">
      <c r="D1885" s="6" t="s">
        <v>806</v>
      </c>
      <c r="E1885" s="6" t="s">
        <v>503</v>
      </c>
      <c r="F1885" s="6" t="s">
        <v>1708</v>
      </c>
      <c r="G1885" s="6" t="s">
        <v>541</v>
      </c>
      <c r="H1885" s="6" t="s">
        <v>505</v>
      </c>
      <c r="I1885" s="6" t="s">
        <v>510</v>
      </c>
      <c r="J1885" s="6" t="s">
        <v>806</v>
      </c>
      <c r="K1885" s="6" t="s">
        <v>29</v>
      </c>
      <c r="L1885" s="6" t="s">
        <v>27</v>
      </c>
      <c r="M1885" s="43"/>
      <c r="N1885" s="44" t="s">
        <v>1979</v>
      </c>
      <c r="O1885" s="39">
        <v>45712.708333333299</v>
      </c>
      <c r="P1885" s="39">
        <v>45712.708333333299</v>
      </c>
      <c r="Q1885" s="6">
        <v>0</v>
      </c>
      <c r="R1885" s="6">
        <v>0</v>
      </c>
      <c r="S1885" s="45" t="e">
        <f>_xlfn.CONCAT(#REF!,TRIM(tbl_PV_Milestones[[#This Row],[Milestone Description]]))</f>
        <v>#REF!</v>
      </c>
      <c r="T1885" s="84" t="str">
        <f>IF(COUNTIF(tbl_PV_Milestones[UID],tbl_PV_Milestones[[#This Row],[UID]])&gt;1,"Duplicate","")</f>
        <v>Duplicate</v>
      </c>
      <c r="U1885" s="42" t="str">
        <f>_xlfn.XLOOKUP(tbl_PV_Milestones[[#This Row],[Work ID]],tbl_PV_Meta[Work ID '#],tbl_PV_Meta[Sub-Portfolio])</f>
        <v>Sub-Portfolio 8</v>
      </c>
      <c r="V1885" s="41">
        <f>IF(MONTH(tbl_PV_Milestones[[#This Row],[Baseline Date]])&lt;7,YEAR(tbl_PV_Milestones[[#This Row],[Baseline Date]]),YEAR(tbl_PV_Milestones[[#This Row],[Baseline Date]])+1)</f>
        <v>2025</v>
      </c>
      <c r="W1885" s="41">
        <f>IF(MONTH(tbl_PV_Milestones[[#This Row],[Actual/Schedule Finish]])&lt;7,YEAR(tbl_PV_Milestones[[#This Row],[Actual/Schedule Finish]]),YEAR(tbl_PV_Milestones[[#This Row],[Actual/Schedule Finish]])+1)</f>
        <v>2025</v>
      </c>
      <c r="X1885" s="41" t="str">
        <f>IF(OR(tbl_PV_Milestones[[#This Row],[Project Status]]="Completed",tbl_PV_Milestones[[#This Row],[Project Status]]="Assumed Completed"),"Yes","No")</f>
        <v>Yes</v>
      </c>
      <c r="Y1885" s="41">
        <f>IF(tbl_PV_Milestones[[#This Row],[Baseline Date]]="",1,0)</f>
        <v>0</v>
      </c>
      <c r="Z1885" s="41">
        <f>IF(tbl_PV_Milestones[[#This Row],[Baseline Date]]&lt;PV_Meta!$B$7,1,0)</f>
        <v>1</v>
      </c>
      <c r="AA1885" s="41">
        <f>IF(tbl_PV_Milestones[[#This Row],[Complete]]="Yes",1,0)</f>
        <v>1</v>
      </c>
      <c r="AB1885" s="41">
        <f>IF(AND(tbl_PV_Milestones[[#This Row],[BL FY]]=2025,tbl_PV_Milestones[[#This Row],[Baseline Date]]&lt;PV_Meta!$B$7),1,0)</f>
        <v>1</v>
      </c>
      <c r="AC1885" s="41">
        <f>IF(AND(tbl_PV_Milestones[[#This Row],[Planned YTD]]=1,tbl_PV_Milestones[[#This Row],[Complete]]="Yes"),1,0)</f>
        <v>1</v>
      </c>
      <c r="AD1885" s="41">
        <f>IF(AND(tbl_PV_Milestones[[#This Row],[Actual/Schedule Finish]]&lt;PV_Meta!$B$7,tbl_PV_Milestones[[#This Row],[Complete]]="No",tbl_PV_Milestones[[#This Row],[Project Status]]&lt;&gt;"On Hold"),1,0)</f>
        <v>0</v>
      </c>
      <c r="AE1885" s="41">
        <f>IF(AND(tbl_PV_Milestones[[#This Row],[Actual/Schedule Finish]]&gt;tbl_PV_Milestones[[#This Row],[Baseline Date]],tbl_PV_Milestones[[#This Row],[Complete]]="No",tbl_PV_Milestones[[#This Row],[Project Status]]&lt;&gt;"On Hold",tbl_PV_Milestones[[#This Row],[Overdue]]=0,tbl_PV_Milestones[[#This Row],[To be Baselined]]&lt;&gt;1),1,0)</f>
        <v>0</v>
      </c>
      <c r="AF1885" s="41">
        <f>IF(AND(tbl_PV_Milestones[[#This Row],[BL FY]]=2025,tbl_PV_Milestones[[#This Row],[Finish FY]]&gt;2025),1,0)</f>
        <v>0</v>
      </c>
      <c r="AG1885" s="56" t="str">
        <f>_xlfn.XLOOKUP(tbl_PV_Milestones[[#This Row],[Work ID]],tbl_PV_Meta[Work ID '#],tbl_PV_Meta[Project Manager/Owner],,0)</f>
        <v>Project Manager 6</v>
      </c>
      <c r="AH1885" s="6"/>
    </row>
    <row r="1886" spans="4:34" x14ac:dyDescent="0.25">
      <c r="D1886" s="6" t="s">
        <v>806</v>
      </c>
      <c r="E1886" s="6" t="s">
        <v>503</v>
      </c>
      <c r="F1886" s="6" t="s">
        <v>1708</v>
      </c>
      <c r="G1886" s="6" t="s">
        <v>887</v>
      </c>
      <c r="H1886" s="6" t="s">
        <v>519</v>
      </c>
      <c r="I1886" s="6" t="s">
        <v>110</v>
      </c>
      <c r="J1886" s="6" t="s">
        <v>806</v>
      </c>
      <c r="K1886" s="6" t="s">
        <v>29</v>
      </c>
      <c r="L1886" s="6" t="s">
        <v>27</v>
      </c>
      <c r="M1886" s="43"/>
      <c r="N1886" s="44" t="s">
        <v>1979</v>
      </c>
      <c r="O1886" s="39">
        <v>45712.708333333299</v>
      </c>
      <c r="P1886" s="39">
        <v>45712.708333333299</v>
      </c>
      <c r="Q1886" s="6">
        <v>0</v>
      </c>
      <c r="R1886" s="6">
        <v>0</v>
      </c>
      <c r="S1886" s="45" t="e">
        <f>_xlfn.CONCAT(#REF!,TRIM(tbl_PV_Milestones[[#This Row],[Milestone Description]]))</f>
        <v>#REF!</v>
      </c>
      <c r="T1886" s="84" t="str">
        <f>IF(COUNTIF(tbl_PV_Milestones[UID],tbl_PV_Milestones[[#This Row],[UID]])&gt;1,"Duplicate","")</f>
        <v>Duplicate</v>
      </c>
      <c r="U1886" s="42" t="str">
        <f>_xlfn.XLOOKUP(tbl_PV_Milestones[[#This Row],[Work ID]],tbl_PV_Meta[Work ID '#],tbl_PV_Meta[Sub-Portfolio])</f>
        <v>Sub-Portfolio 8</v>
      </c>
      <c r="V1886" s="41">
        <f>IF(MONTH(tbl_PV_Milestones[[#This Row],[Baseline Date]])&lt;7,YEAR(tbl_PV_Milestones[[#This Row],[Baseline Date]]),YEAR(tbl_PV_Milestones[[#This Row],[Baseline Date]])+1)</f>
        <v>2025</v>
      </c>
      <c r="W1886" s="41">
        <f>IF(MONTH(tbl_PV_Milestones[[#This Row],[Actual/Schedule Finish]])&lt;7,YEAR(tbl_PV_Milestones[[#This Row],[Actual/Schedule Finish]]),YEAR(tbl_PV_Milestones[[#This Row],[Actual/Schedule Finish]])+1)</f>
        <v>2025</v>
      </c>
      <c r="X1886" s="41" t="str">
        <f>IF(OR(tbl_PV_Milestones[[#This Row],[Project Status]]="Completed",tbl_PV_Milestones[[#This Row],[Project Status]]="Assumed Completed"),"Yes","No")</f>
        <v>Yes</v>
      </c>
      <c r="Y1886" s="41">
        <f>IF(tbl_PV_Milestones[[#This Row],[Baseline Date]]="",1,0)</f>
        <v>0</v>
      </c>
      <c r="Z1886" s="41">
        <f>IF(tbl_PV_Milestones[[#This Row],[Baseline Date]]&lt;PV_Meta!$B$7,1,0)</f>
        <v>1</v>
      </c>
      <c r="AA1886" s="41">
        <f>IF(tbl_PV_Milestones[[#This Row],[Complete]]="Yes",1,0)</f>
        <v>1</v>
      </c>
      <c r="AB1886" s="41">
        <f>IF(AND(tbl_PV_Milestones[[#This Row],[BL FY]]=2025,tbl_PV_Milestones[[#This Row],[Baseline Date]]&lt;PV_Meta!$B$7),1,0)</f>
        <v>1</v>
      </c>
      <c r="AC1886" s="41">
        <f>IF(AND(tbl_PV_Milestones[[#This Row],[Planned YTD]]=1,tbl_PV_Milestones[[#This Row],[Complete]]="Yes"),1,0)</f>
        <v>1</v>
      </c>
      <c r="AD1886" s="41">
        <f>IF(AND(tbl_PV_Milestones[[#This Row],[Actual/Schedule Finish]]&lt;PV_Meta!$B$7,tbl_PV_Milestones[[#This Row],[Complete]]="No",tbl_PV_Milestones[[#This Row],[Project Status]]&lt;&gt;"On Hold"),1,0)</f>
        <v>0</v>
      </c>
      <c r="AE1886" s="41">
        <f>IF(AND(tbl_PV_Milestones[[#This Row],[Actual/Schedule Finish]]&gt;tbl_PV_Milestones[[#This Row],[Baseline Date]],tbl_PV_Milestones[[#This Row],[Complete]]="No",tbl_PV_Milestones[[#This Row],[Project Status]]&lt;&gt;"On Hold",tbl_PV_Milestones[[#This Row],[Overdue]]=0,tbl_PV_Milestones[[#This Row],[To be Baselined]]&lt;&gt;1),1,0)</f>
        <v>0</v>
      </c>
      <c r="AF1886" s="41">
        <f>IF(AND(tbl_PV_Milestones[[#This Row],[BL FY]]=2025,tbl_PV_Milestones[[#This Row],[Finish FY]]&gt;2025),1,0)</f>
        <v>0</v>
      </c>
      <c r="AG1886" s="56" t="str">
        <f>_xlfn.XLOOKUP(tbl_PV_Milestones[[#This Row],[Work ID]],tbl_PV_Meta[Work ID '#],tbl_PV_Meta[Project Manager/Owner],,0)</f>
        <v>Project Manager 6</v>
      </c>
      <c r="AH1886" s="6"/>
    </row>
    <row r="1887" spans="4:34" x14ac:dyDescent="0.25">
      <c r="D1887" s="6" t="s">
        <v>806</v>
      </c>
      <c r="E1887" s="6" t="s">
        <v>503</v>
      </c>
      <c r="F1887" s="6" t="s">
        <v>1708</v>
      </c>
      <c r="G1887" s="6" t="s">
        <v>525</v>
      </c>
      <c r="H1887" s="6" t="s">
        <v>505</v>
      </c>
      <c r="I1887" s="6" t="s">
        <v>110</v>
      </c>
      <c r="J1887" s="6" t="s">
        <v>806</v>
      </c>
      <c r="K1887" s="6" t="s">
        <v>29</v>
      </c>
      <c r="L1887" s="6" t="s">
        <v>27</v>
      </c>
      <c r="M1887" s="43"/>
      <c r="N1887" s="44" t="s">
        <v>1979</v>
      </c>
      <c r="O1887" s="39">
        <v>45688.708333333299</v>
      </c>
      <c r="P1887" s="39">
        <v>45688.708333333299</v>
      </c>
      <c r="Q1887" s="6">
        <v>0</v>
      </c>
      <c r="R1887" s="6">
        <v>0</v>
      </c>
      <c r="S1887" s="45" t="e">
        <f>_xlfn.CONCAT(#REF!,TRIM(tbl_PV_Milestones[[#This Row],[Milestone Description]]))</f>
        <v>#REF!</v>
      </c>
      <c r="T1887" s="84" t="str">
        <f>IF(COUNTIF(tbl_PV_Milestones[UID],tbl_PV_Milestones[[#This Row],[UID]])&gt;1,"Duplicate","")</f>
        <v>Duplicate</v>
      </c>
      <c r="U1887" s="42" t="str">
        <f>_xlfn.XLOOKUP(tbl_PV_Milestones[[#This Row],[Work ID]],tbl_PV_Meta[Work ID '#],tbl_PV_Meta[Sub-Portfolio])</f>
        <v>Sub-Portfolio 8</v>
      </c>
      <c r="V1887" s="41">
        <f>IF(MONTH(tbl_PV_Milestones[[#This Row],[Baseline Date]])&lt;7,YEAR(tbl_PV_Milestones[[#This Row],[Baseline Date]]),YEAR(tbl_PV_Milestones[[#This Row],[Baseline Date]])+1)</f>
        <v>2025</v>
      </c>
      <c r="W1887" s="41">
        <f>IF(MONTH(tbl_PV_Milestones[[#This Row],[Actual/Schedule Finish]])&lt;7,YEAR(tbl_PV_Milestones[[#This Row],[Actual/Schedule Finish]]),YEAR(tbl_PV_Milestones[[#This Row],[Actual/Schedule Finish]])+1)</f>
        <v>2025</v>
      </c>
      <c r="X1887" s="41" t="str">
        <f>IF(OR(tbl_PV_Milestones[[#This Row],[Project Status]]="Completed",tbl_PV_Milestones[[#This Row],[Project Status]]="Assumed Completed"),"Yes","No")</f>
        <v>Yes</v>
      </c>
      <c r="Y1887" s="41">
        <f>IF(tbl_PV_Milestones[[#This Row],[Baseline Date]]="",1,0)</f>
        <v>0</v>
      </c>
      <c r="Z1887" s="41">
        <f>IF(tbl_PV_Milestones[[#This Row],[Baseline Date]]&lt;PV_Meta!$B$7,1,0)</f>
        <v>1</v>
      </c>
      <c r="AA1887" s="41">
        <f>IF(tbl_PV_Milestones[[#This Row],[Complete]]="Yes",1,0)</f>
        <v>1</v>
      </c>
      <c r="AB1887" s="41">
        <f>IF(AND(tbl_PV_Milestones[[#This Row],[BL FY]]=2025,tbl_PV_Milestones[[#This Row],[Baseline Date]]&lt;PV_Meta!$B$7),1,0)</f>
        <v>1</v>
      </c>
      <c r="AC1887" s="41">
        <f>IF(AND(tbl_PV_Milestones[[#This Row],[Planned YTD]]=1,tbl_PV_Milestones[[#This Row],[Complete]]="Yes"),1,0)</f>
        <v>1</v>
      </c>
      <c r="AD1887" s="41">
        <f>IF(AND(tbl_PV_Milestones[[#This Row],[Actual/Schedule Finish]]&lt;PV_Meta!$B$7,tbl_PV_Milestones[[#This Row],[Complete]]="No",tbl_PV_Milestones[[#This Row],[Project Status]]&lt;&gt;"On Hold"),1,0)</f>
        <v>0</v>
      </c>
      <c r="AE1887" s="41">
        <f>IF(AND(tbl_PV_Milestones[[#This Row],[Actual/Schedule Finish]]&gt;tbl_PV_Milestones[[#This Row],[Baseline Date]],tbl_PV_Milestones[[#This Row],[Complete]]="No",tbl_PV_Milestones[[#This Row],[Project Status]]&lt;&gt;"On Hold",tbl_PV_Milestones[[#This Row],[Overdue]]=0,tbl_PV_Milestones[[#This Row],[To be Baselined]]&lt;&gt;1),1,0)</f>
        <v>0</v>
      </c>
      <c r="AF1887" s="41">
        <f>IF(AND(tbl_PV_Milestones[[#This Row],[BL FY]]=2025,tbl_PV_Milestones[[#This Row],[Finish FY]]&gt;2025),1,0)</f>
        <v>0</v>
      </c>
      <c r="AG1887" s="56" t="str">
        <f>_xlfn.XLOOKUP(tbl_PV_Milestones[[#This Row],[Work ID]],tbl_PV_Meta[Work ID '#],tbl_PV_Meta[Project Manager/Owner],,0)</f>
        <v>Project Manager 6</v>
      </c>
      <c r="AH1887" s="6"/>
    </row>
    <row r="1888" spans="4:34" x14ac:dyDescent="0.25">
      <c r="D1888" s="6" t="s">
        <v>806</v>
      </c>
      <c r="E1888" s="6" t="s">
        <v>503</v>
      </c>
      <c r="F1888" s="6" t="s">
        <v>1708</v>
      </c>
      <c r="G1888" s="6" t="s">
        <v>526</v>
      </c>
      <c r="H1888" s="6" t="s">
        <v>505</v>
      </c>
      <c r="I1888" s="6" t="s">
        <v>110</v>
      </c>
      <c r="J1888" s="6" t="s">
        <v>806</v>
      </c>
      <c r="K1888" s="6" t="s">
        <v>29</v>
      </c>
      <c r="L1888" s="6" t="s">
        <v>27</v>
      </c>
      <c r="M1888" s="43"/>
      <c r="N1888" s="44" t="s">
        <v>1979</v>
      </c>
      <c r="O1888" s="39">
        <v>45687.708333333299</v>
      </c>
      <c r="P1888" s="39">
        <v>45687.708333333299</v>
      </c>
      <c r="Q1888" s="6">
        <v>0</v>
      </c>
      <c r="R1888" s="6">
        <v>0</v>
      </c>
      <c r="S1888" s="45" t="e">
        <f>_xlfn.CONCAT(#REF!,TRIM(tbl_PV_Milestones[[#This Row],[Milestone Description]]))</f>
        <v>#REF!</v>
      </c>
      <c r="T1888" s="84" t="str">
        <f>IF(COUNTIF(tbl_PV_Milestones[UID],tbl_PV_Milestones[[#This Row],[UID]])&gt;1,"Duplicate","")</f>
        <v>Duplicate</v>
      </c>
      <c r="U1888" s="42" t="str">
        <f>_xlfn.XLOOKUP(tbl_PV_Milestones[[#This Row],[Work ID]],tbl_PV_Meta[Work ID '#],tbl_PV_Meta[Sub-Portfolio])</f>
        <v>Sub-Portfolio 8</v>
      </c>
      <c r="V1888" s="41">
        <f>IF(MONTH(tbl_PV_Milestones[[#This Row],[Baseline Date]])&lt;7,YEAR(tbl_PV_Milestones[[#This Row],[Baseline Date]]),YEAR(tbl_PV_Milestones[[#This Row],[Baseline Date]])+1)</f>
        <v>2025</v>
      </c>
      <c r="W1888" s="41">
        <f>IF(MONTH(tbl_PV_Milestones[[#This Row],[Actual/Schedule Finish]])&lt;7,YEAR(tbl_PV_Milestones[[#This Row],[Actual/Schedule Finish]]),YEAR(tbl_PV_Milestones[[#This Row],[Actual/Schedule Finish]])+1)</f>
        <v>2025</v>
      </c>
      <c r="X1888" s="41" t="str">
        <f>IF(OR(tbl_PV_Milestones[[#This Row],[Project Status]]="Completed",tbl_PV_Milestones[[#This Row],[Project Status]]="Assumed Completed"),"Yes","No")</f>
        <v>Yes</v>
      </c>
      <c r="Y1888" s="41">
        <f>IF(tbl_PV_Milestones[[#This Row],[Baseline Date]]="",1,0)</f>
        <v>0</v>
      </c>
      <c r="Z1888" s="41">
        <f>IF(tbl_PV_Milestones[[#This Row],[Baseline Date]]&lt;PV_Meta!$B$7,1,0)</f>
        <v>1</v>
      </c>
      <c r="AA1888" s="41">
        <f>IF(tbl_PV_Milestones[[#This Row],[Complete]]="Yes",1,0)</f>
        <v>1</v>
      </c>
      <c r="AB1888" s="41">
        <f>IF(AND(tbl_PV_Milestones[[#This Row],[BL FY]]=2025,tbl_PV_Milestones[[#This Row],[Baseline Date]]&lt;PV_Meta!$B$7),1,0)</f>
        <v>1</v>
      </c>
      <c r="AC1888" s="41">
        <f>IF(AND(tbl_PV_Milestones[[#This Row],[Planned YTD]]=1,tbl_PV_Milestones[[#This Row],[Complete]]="Yes"),1,0)</f>
        <v>1</v>
      </c>
      <c r="AD1888" s="41">
        <f>IF(AND(tbl_PV_Milestones[[#This Row],[Actual/Schedule Finish]]&lt;PV_Meta!$B$7,tbl_PV_Milestones[[#This Row],[Complete]]="No",tbl_PV_Milestones[[#This Row],[Project Status]]&lt;&gt;"On Hold"),1,0)</f>
        <v>0</v>
      </c>
      <c r="AE1888" s="41">
        <f>IF(AND(tbl_PV_Milestones[[#This Row],[Actual/Schedule Finish]]&gt;tbl_PV_Milestones[[#This Row],[Baseline Date]],tbl_PV_Milestones[[#This Row],[Complete]]="No",tbl_PV_Milestones[[#This Row],[Project Status]]&lt;&gt;"On Hold",tbl_PV_Milestones[[#This Row],[Overdue]]=0,tbl_PV_Milestones[[#This Row],[To be Baselined]]&lt;&gt;1),1,0)</f>
        <v>0</v>
      </c>
      <c r="AF1888" s="41">
        <f>IF(AND(tbl_PV_Milestones[[#This Row],[BL FY]]=2025,tbl_PV_Milestones[[#This Row],[Finish FY]]&gt;2025),1,0)</f>
        <v>0</v>
      </c>
      <c r="AG1888" s="56" t="str">
        <f>_xlfn.XLOOKUP(tbl_PV_Milestones[[#This Row],[Work ID]],tbl_PV_Meta[Work ID '#],tbl_PV_Meta[Project Manager/Owner],,0)</f>
        <v>Project Manager 6</v>
      </c>
      <c r="AH1888" s="6"/>
    </row>
    <row r="1889" spans="4:34" x14ac:dyDescent="0.25">
      <c r="D1889" s="6" t="s">
        <v>806</v>
      </c>
      <c r="E1889" s="6" t="s">
        <v>503</v>
      </c>
      <c r="F1889" s="6" t="s">
        <v>1708</v>
      </c>
      <c r="G1889" s="6" t="s">
        <v>527</v>
      </c>
      <c r="H1889" s="6" t="s">
        <v>505</v>
      </c>
      <c r="I1889" s="6" t="s">
        <v>110</v>
      </c>
      <c r="J1889" s="6" t="s">
        <v>806</v>
      </c>
      <c r="K1889" s="6" t="s">
        <v>29</v>
      </c>
      <c r="L1889" s="6" t="s">
        <v>27</v>
      </c>
      <c r="M1889" s="43"/>
      <c r="N1889" s="44" t="s">
        <v>1979</v>
      </c>
      <c r="O1889" s="39">
        <v>45716.708333333299</v>
      </c>
      <c r="P1889" s="39">
        <v>45716.708333333299</v>
      </c>
      <c r="Q1889" s="6">
        <v>0</v>
      </c>
      <c r="R1889" s="6">
        <v>0</v>
      </c>
      <c r="S1889" s="45" t="e">
        <f>_xlfn.CONCAT(#REF!,TRIM(tbl_PV_Milestones[[#This Row],[Milestone Description]]))</f>
        <v>#REF!</v>
      </c>
      <c r="T1889" s="84" t="str">
        <f>IF(COUNTIF(tbl_PV_Milestones[UID],tbl_PV_Milestones[[#This Row],[UID]])&gt;1,"Duplicate","")</f>
        <v>Duplicate</v>
      </c>
      <c r="U1889" s="42" t="str">
        <f>_xlfn.XLOOKUP(tbl_PV_Milestones[[#This Row],[Work ID]],tbl_PV_Meta[Work ID '#],tbl_PV_Meta[Sub-Portfolio])</f>
        <v>Sub-Portfolio 8</v>
      </c>
      <c r="V1889" s="41">
        <f>IF(MONTH(tbl_PV_Milestones[[#This Row],[Baseline Date]])&lt;7,YEAR(tbl_PV_Milestones[[#This Row],[Baseline Date]]),YEAR(tbl_PV_Milestones[[#This Row],[Baseline Date]])+1)</f>
        <v>2025</v>
      </c>
      <c r="W1889" s="41">
        <f>IF(MONTH(tbl_PV_Milestones[[#This Row],[Actual/Schedule Finish]])&lt;7,YEAR(tbl_PV_Milestones[[#This Row],[Actual/Schedule Finish]]),YEAR(tbl_PV_Milestones[[#This Row],[Actual/Schedule Finish]])+1)</f>
        <v>2025</v>
      </c>
      <c r="X1889" s="41" t="str">
        <f>IF(OR(tbl_PV_Milestones[[#This Row],[Project Status]]="Completed",tbl_PV_Milestones[[#This Row],[Project Status]]="Assumed Completed"),"Yes","No")</f>
        <v>Yes</v>
      </c>
      <c r="Y1889" s="41">
        <f>IF(tbl_PV_Milestones[[#This Row],[Baseline Date]]="",1,0)</f>
        <v>0</v>
      </c>
      <c r="Z1889" s="41">
        <f>IF(tbl_PV_Milestones[[#This Row],[Baseline Date]]&lt;PV_Meta!$B$7,1,0)</f>
        <v>1</v>
      </c>
      <c r="AA1889" s="41">
        <f>IF(tbl_PV_Milestones[[#This Row],[Complete]]="Yes",1,0)</f>
        <v>1</v>
      </c>
      <c r="AB1889" s="41">
        <f>IF(AND(tbl_PV_Milestones[[#This Row],[BL FY]]=2025,tbl_PV_Milestones[[#This Row],[Baseline Date]]&lt;PV_Meta!$B$7),1,0)</f>
        <v>1</v>
      </c>
      <c r="AC1889" s="41">
        <f>IF(AND(tbl_PV_Milestones[[#This Row],[Planned YTD]]=1,tbl_PV_Milestones[[#This Row],[Complete]]="Yes"),1,0)</f>
        <v>1</v>
      </c>
      <c r="AD1889" s="41">
        <f>IF(AND(tbl_PV_Milestones[[#This Row],[Actual/Schedule Finish]]&lt;PV_Meta!$B$7,tbl_PV_Milestones[[#This Row],[Complete]]="No",tbl_PV_Milestones[[#This Row],[Project Status]]&lt;&gt;"On Hold"),1,0)</f>
        <v>0</v>
      </c>
      <c r="AE1889" s="41">
        <f>IF(AND(tbl_PV_Milestones[[#This Row],[Actual/Schedule Finish]]&gt;tbl_PV_Milestones[[#This Row],[Baseline Date]],tbl_PV_Milestones[[#This Row],[Complete]]="No",tbl_PV_Milestones[[#This Row],[Project Status]]&lt;&gt;"On Hold",tbl_PV_Milestones[[#This Row],[Overdue]]=0,tbl_PV_Milestones[[#This Row],[To be Baselined]]&lt;&gt;1),1,0)</f>
        <v>0</v>
      </c>
      <c r="AF1889" s="41">
        <f>IF(AND(tbl_PV_Milestones[[#This Row],[BL FY]]=2025,tbl_PV_Milestones[[#This Row],[Finish FY]]&gt;2025),1,0)</f>
        <v>0</v>
      </c>
      <c r="AG1889" s="56" t="str">
        <f>_xlfn.XLOOKUP(tbl_PV_Milestones[[#This Row],[Work ID]],tbl_PV_Meta[Work ID '#],tbl_PV_Meta[Project Manager/Owner],,0)</f>
        <v>Project Manager 6</v>
      </c>
      <c r="AH1889" s="6"/>
    </row>
    <row r="1890" spans="4:34" x14ac:dyDescent="0.25">
      <c r="D1890" s="6" t="s">
        <v>806</v>
      </c>
      <c r="E1890" s="6" t="s">
        <v>503</v>
      </c>
      <c r="F1890" s="6" t="s">
        <v>1708</v>
      </c>
      <c r="G1890" s="6" t="s">
        <v>528</v>
      </c>
      <c r="H1890" s="6" t="s">
        <v>505</v>
      </c>
      <c r="I1890" s="6" t="s">
        <v>110</v>
      </c>
      <c r="J1890" s="6" t="s">
        <v>806</v>
      </c>
      <c r="K1890" s="6" t="s">
        <v>29</v>
      </c>
      <c r="L1890" s="6" t="s">
        <v>27</v>
      </c>
      <c r="M1890" s="43"/>
      <c r="N1890" s="44" t="s">
        <v>1979</v>
      </c>
      <c r="O1890" s="39">
        <v>45716.708333333299</v>
      </c>
      <c r="P1890" s="39">
        <v>45716.708333333299</v>
      </c>
      <c r="Q1890" s="6">
        <v>0</v>
      </c>
      <c r="R1890" s="6">
        <v>0</v>
      </c>
      <c r="S1890" s="45" t="e">
        <f>_xlfn.CONCAT(#REF!,TRIM(tbl_PV_Milestones[[#This Row],[Milestone Description]]))</f>
        <v>#REF!</v>
      </c>
      <c r="T1890" s="84" t="str">
        <f>IF(COUNTIF(tbl_PV_Milestones[UID],tbl_PV_Milestones[[#This Row],[UID]])&gt;1,"Duplicate","")</f>
        <v>Duplicate</v>
      </c>
      <c r="U1890" s="42" t="str">
        <f>_xlfn.XLOOKUP(tbl_PV_Milestones[[#This Row],[Work ID]],tbl_PV_Meta[Work ID '#],tbl_PV_Meta[Sub-Portfolio])</f>
        <v>Sub-Portfolio 8</v>
      </c>
      <c r="V1890" s="41">
        <f>IF(MONTH(tbl_PV_Milestones[[#This Row],[Baseline Date]])&lt;7,YEAR(tbl_PV_Milestones[[#This Row],[Baseline Date]]),YEAR(tbl_PV_Milestones[[#This Row],[Baseline Date]])+1)</f>
        <v>2025</v>
      </c>
      <c r="W1890" s="41">
        <f>IF(MONTH(tbl_PV_Milestones[[#This Row],[Actual/Schedule Finish]])&lt;7,YEAR(tbl_PV_Milestones[[#This Row],[Actual/Schedule Finish]]),YEAR(tbl_PV_Milestones[[#This Row],[Actual/Schedule Finish]])+1)</f>
        <v>2025</v>
      </c>
      <c r="X1890" s="41" t="str">
        <f>IF(OR(tbl_PV_Milestones[[#This Row],[Project Status]]="Completed",tbl_PV_Milestones[[#This Row],[Project Status]]="Assumed Completed"),"Yes","No")</f>
        <v>Yes</v>
      </c>
      <c r="Y1890" s="41">
        <f>IF(tbl_PV_Milestones[[#This Row],[Baseline Date]]="",1,0)</f>
        <v>0</v>
      </c>
      <c r="Z1890" s="41">
        <f>IF(tbl_PV_Milestones[[#This Row],[Baseline Date]]&lt;PV_Meta!$B$7,1,0)</f>
        <v>1</v>
      </c>
      <c r="AA1890" s="41">
        <f>IF(tbl_PV_Milestones[[#This Row],[Complete]]="Yes",1,0)</f>
        <v>1</v>
      </c>
      <c r="AB1890" s="41">
        <f>IF(AND(tbl_PV_Milestones[[#This Row],[BL FY]]=2025,tbl_PV_Milestones[[#This Row],[Baseline Date]]&lt;PV_Meta!$B$7),1,0)</f>
        <v>1</v>
      </c>
      <c r="AC1890" s="41">
        <f>IF(AND(tbl_PV_Milestones[[#This Row],[Planned YTD]]=1,tbl_PV_Milestones[[#This Row],[Complete]]="Yes"),1,0)</f>
        <v>1</v>
      </c>
      <c r="AD1890" s="41">
        <f>IF(AND(tbl_PV_Milestones[[#This Row],[Actual/Schedule Finish]]&lt;PV_Meta!$B$7,tbl_PV_Milestones[[#This Row],[Complete]]="No",tbl_PV_Milestones[[#This Row],[Project Status]]&lt;&gt;"On Hold"),1,0)</f>
        <v>0</v>
      </c>
      <c r="AE1890" s="41">
        <f>IF(AND(tbl_PV_Milestones[[#This Row],[Actual/Schedule Finish]]&gt;tbl_PV_Milestones[[#This Row],[Baseline Date]],tbl_PV_Milestones[[#This Row],[Complete]]="No",tbl_PV_Milestones[[#This Row],[Project Status]]&lt;&gt;"On Hold",tbl_PV_Milestones[[#This Row],[Overdue]]=0,tbl_PV_Milestones[[#This Row],[To be Baselined]]&lt;&gt;1),1,0)</f>
        <v>0</v>
      </c>
      <c r="AF1890" s="41">
        <f>IF(AND(tbl_PV_Milestones[[#This Row],[BL FY]]=2025,tbl_PV_Milestones[[#This Row],[Finish FY]]&gt;2025),1,0)</f>
        <v>0</v>
      </c>
      <c r="AG1890" s="56" t="str">
        <f>_xlfn.XLOOKUP(tbl_PV_Milestones[[#This Row],[Work ID]],tbl_PV_Meta[Work ID '#],tbl_PV_Meta[Project Manager/Owner],,0)</f>
        <v>Project Manager 6</v>
      </c>
      <c r="AH1890" s="6"/>
    </row>
    <row r="1891" spans="4:34" x14ac:dyDescent="0.25">
      <c r="D1891" s="6" t="s">
        <v>806</v>
      </c>
      <c r="E1891" s="6" t="s">
        <v>503</v>
      </c>
      <c r="F1891" s="6" t="s">
        <v>1708</v>
      </c>
      <c r="G1891" s="6" t="s">
        <v>531</v>
      </c>
      <c r="H1891" s="6" t="s">
        <v>505</v>
      </c>
      <c r="I1891" s="6" t="s">
        <v>110</v>
      </c>
      <c r="J1891" s="6" t="s">
        <v>806</v>
      </c>
      <c r="K1891" s="6" t="s">
        <v>29</v>
      </c>
      <c r="L1891" s="6" t="s">
        <v>27</v>
      </c>
      <c r="M1891" s="43"/>
      <c r="N1891" s="44" t="s">
        <v>1979</v>
      </c>
      <c r="O1891" s="39">
        <v>45719.708333333299</v>
      </c>
      <c r="P1891" s="39">
        <v>45719.708333333299</v>
      </c>
      <c r="Q1891" s="6">
        <v>0</v>
      </c>
      <c r="R1891" s="6">
        <v>0</v>
      </c>
      <c r="S1891" s="45" t="e">
        <f>_xlfn.CONCAT(#REF!,TRIM(tbl_PV_Milestones[[#This Row],[Milestone Description]]))</f>
        <v>#REF!</v>
      </c>
      <c r="T1891" s="84" t="str">
        <f>IF(COUNTIF(tbl_PV_Milestones[UID],tbl_PV_Milestones[[#This Row],[UID]])&gt;1,"Duplicate","")</f>
        <v>Duplicate</v>
      </c>
      <c r="U1891" s="42" t="str">
        <f>_xlfn.XLOOKUP(tbl_PV_Milestones[[#This Row],[Work ID]],tbl_PV_Meta[Work ID '#],tbl_PV_Meta[Sub-Portfolio])</f>
        <v>Sub-Portfolio 8</v>
      </c>
      <c r="V1891" s="41">
        <f>IF(MONTH(tbl_PV_Milestones[[#This Row],[Baseline Date]])&lt;7,YEAR(tbl_PV_Milestones[[#This Row],[Baseline Date]]),YEAR(tbl_PV_Milestones[[#This Row],[Baseline Date]])+1)</f>
        <v>2025</v>
      </c>
      <c r="W1891" s="41">
        <f>IF(MONTH(tbl_PV_Milestones[[#This Row],[Actual/Schedule Finish]])&lt;7,YEAR(tbl_PV_Milestones[[#This Row],[Actual/Schedule Finish]]),YEAR(tbl_PV_Milestones[[#This Row],[Actual/Schedule Finish]])+1)</f>
        <v>2025</v>
      </c>
      <c r="X1891" s="41" t="str">
        <f>IF(OR(tbl_PV_Milestones[[#This Row],[Project Status]]="Completed",tbl_PV_Milestones[[#This Row],[Project Status]]="Assumed Completed"),"Yes","No")</f>
        <v>Yes</v>
      </c>
      <c r="Y1891" s="41">
        <f>IF(tbl_PV_Milestones[[#This Row],[Baseline Date]]="",1,0)</f>
        <v>0</v>
      </c>
      <c r="Z1891" s="41">
        <f>IF(tbl_PV_Milestones[[#This Row],[Baseline Date]]&lt;PV_Meta!$B$7,1,0)</f>
        <v>1</v>
      </c>
      <c r="AA1891" s="41">
        <f>IF(tbl_PV_Milestones[[#This Row],[Complete]]="Yes",1,0)</f>
        <v>1</v>
      </c>
      <c r="AB1891" s="41">
        <f>IF(AND(tbl_PV_Milestones[[#This Row],[BL FY]]=2025,tbl_PV_Milestones[[#This Row],[Baseline Date]]&lt;PV_Meta!$B$7),1,0)</f>
        <v>1</v>
      </c>
      <c r="AC1891" s="41">
        <f>IF(AND(tbl_PV_Milestones[[#This Row],[Planned YTD]]=1,tbl_PV_Milestones[[#This Row],[Complete]]="Yes"),1,0)</f>
        <v>1</v>
      </c>
      <c r="AD1891" s="41">
        <f>IF(AND(tbl_PV_Milestones[[#This Row],[Actual/Schedule Finish]]&lt;PV_Meta!$B$7,tbl_PV_Milestones[[#This Row],[Complete]]="No",tbl_PV_Milestones[[#This Row],[Project Status]]&lt;&gt;"On Hold"),1,0)</f>
        <v>0</v>
      </c>
      <c r="AE1891" s="41">
        <f>IF(AND(tbl_PV_Milestones[[#This Row],[Actual/Schedule Finish]]&gt;tbl_PV_Milestones[[#This Row],[Baseline Date]],tbl_PV_Milestones[[#This Row],[Complete]]="No",tbl_PV_Milestones[[#This Row],[Project Status]]&lt;&gt;"On Hold",tbl_PV_Milestones[[#This Row],[Overdue]]=0,tbl_PV_Milestones[[#This Row],[To be Baselined]]&lt;&gt;1),1,0)</f>
        <v>0</v>
      </c>
      <c r="AF1891" s="41">
        <f>IF(AND(tbl_PV_Milestones[[#This Row],[BL FY]]=2025,tbl_PV_Milestones[[#This Row],[Finish FY]]&gt;2025),1,0)</f>
        <v>0</v>
      </c>
      <c r="AG1891" s="56" t="str">
        <f>_xlfn.XLOOKUP(tbl_PV_Milestones[[#This Row],[Work ID]],tbl_PV_Meta[Work ID '#],tbl_PV_Meta[Project Manager/Owner],,0)</f>
        <v>Project Manager 6</v>
      </c>
      <c r="AH1891" s="6"/>
    </row>
    <row r="1892" spans="4:34" x14ac:dyDescent="0.25">
      <c r="D1892" s="6" t="s">
        <v>806</v>
      </c>
      <c r="E1892" s="6" t="s">
        <v>503</v>
      </c>
      <c r="F1892" s="6" t="s">
        <v>1708</v>
      </c>
      <c r="G1892" s="6" t="s">
        <v>888</v>
      </c>
      <c r="H1892" s="6" t="s">
        <v>505</v>
      </c>
      <c r="I1892" s="6" t="s">
        <v>506</v>
      </c>
      <c r="J1892" s="6" t="s">
        <v>806</v>
      </c>
      <c r="K1892" s="6" t="s">
        <v>29</v>
      </c>
      <c r="L1892" s="6" t="s">
        <v>27</v>
      </c>
      <c r="M1892" s="43"/>
      <c r="N1892" s="44" t="s">
        <v>1979</v>
      </c>
      <c r="O1892" s="39">
        <v>45719.708333333299</v>
      </c>
      <c r="P1892" s="39">
        <v>45719.708333333299</v>
      </c>
      <c r="Q1892" s="6">
        <v>0</v>
      </c>
      <c r="R1892" s="6">
        <v>0</v>
      </c>
      <c r="S1892" s="45" t="e">
        <f>_xlfn.CONCAT(#REF!,TRIM(tbl_PV_Milestones[[#This Row],[Milestone Description]]))</f>
        <v>#REF!</v>
      </c>
      <c r="T1892" s="84" t="str">
        <f>IF(COUNTIF(tbl_PV_Milestones[UID],tbl_PV_Milestones[[#This Row],[UID]])&gt;1,"Duplicate","")</f>
        <v>Duplicate</v>
      </c>
      <c r="U1892" s="42" t="str">
        <f>_xlfn.XLOOKUP(tbl_PV_Milestones[[#This Row],[Work ID]],tbl_PV_Meta[Work ID '#],tbl_PV_Meta[Sub-Portfolio])</f>
        <v>Sub-Portfolio 8</v>
      </c>
      <c r="V1892" s="41">
        <f>IF(MONTH(tbl_PV_Milestones[[#This Row],[Baseline Date]])&lt;7,YEAR(tbl_PV_Milestones[[#This Row],[Baseline Date]]),YEAR(tbl_PV_Milestones[[#This Row],[Baseline Date]])+1)</f>
        <v>2025</v>
      </c>
      <c r="W1892" s="41">
        <f>IF(MONTH(tbl_PV_Milestones[[#This Row],[Actual/Schedule Finish]])&lt;7,YEAR(tbl_PV_Milestones[[#This Row],[Actual/Schedule Finish]]),YEAR(tbl_PV_Milestones[[#This Row],[Actual/Schedule Finish]])+1)</f>
        <v>2025</v>
      </c>
      <c r="X1892" s="41" t="str">
        <f>IF(OR(tbl_PV_Milestones[[#This Row],[Project Status]]="Completed",tbl_PV_Milestones[[#This Row],[Project Status]]="Assumed Completed"),"Yes","No")</f>
        <v>Yes</v>
      </c>
      <c r="Y1892" s="41">
        <f>IF(tbl_PV_Milestones[[#This Row],[Baseline Date]]="",1,0)</f>
        <v>0</v>
      </c>
      <c r="Z1892" s="41">
        <f>IF(tbl_PV_Milestones[[#This Row],[Baseline Date]]&lt;PV_Meta!$B$7,1,0)</f>
        <v>1</v>
      </c>
      <c r="AA1892" s="41">
        <f>IF(tbl_PV_Milestones[[#This Row],[Complete]]="Yes",1,0)</f>
        <v>1</v>
      </c>
      <c r="AB1892" s="41">
        <f>IF(AND(tbl_PV_Milestones[[#This Row],[BL FY]]=2025,tbl_PV_Milestones[[#This Row],[Baseline Date]]&lt;PV_Meta!$B$7),1,0)</f>
        <v>1</v>
      </c>
      <c r="AC1892" s="41">
        <f>IF(AND(tbl_PV_Milestones[[#This Row],[Planned YTD]]=1,tbl_PV_Milestones[[#This Row],[Complete]]="Yes"),1,0)</f>
        <v>1</v>
      </c>
      <c r="AD1892" s="41">
        <f>IF(AND(tbl_PV_Milestones[[#This Row],[Actual/Schedule Finish]]&lt;PV_Meta!$B$7,tbl_PV_Milestones[[#This Row],[Complete]]="No",tbl_PV_Milestones[[#This Row],[Project Status]]&lt;&gt;"On Hold"),1,0)</f>
        <v>0</v>
      </c>
      <c r="AE1892" s="41">
        <f>IF(AND(tbl_PV_Milestones[[#This Row],[Actual/Schedule Finish]]&gt;tbl_PV_Milestones[[#This Row],[Baseline Date]],tbl_PV_Milestones[[#This Row],[Complete]]="No",tbl_PV_Milestones[[#This Row],[Project Status]]&lt;&gt;"On Hold",tbl_PV_Milestones[[#This Row],[Overdue]]=0,tbl_PV_Milestones[[#This Row],[To be Baselined]]&lt;&gt;1),1,0)</f>
        <v>0</v>
      </c>
      <c r="AF1892" s="41">
        <f>IF(AND(tbl_PV_Milestones[[#This Row],[BL FY]]=2025,tbl_PV_Milestones[[#This Row],[Finish FY]]&gt;2025),1,0)</f>
        <v>0</v>
      </c>
      <c r="AG1892" s="56" t="str">
        <f>_xlfn.XLOOKUP(tbl_PV_Milestones[[#This Row],[Work ID]],tbl_PV_Meta[Work ID '#],tbl_PV_Meta[Project Manager/Owner],,0)</f>
        <v>Project Manager 6</v>
      </c>
      <c r="AH1892" s="6"/>
    </row>
    <row r="1893" spans="4:34" x14ac:dyDescent="0.25">
      <c r="D1893" s="6" t="s">
        <v>806</v>
      </c>
      <c r="E1893" s="6" t="s">
        <v>503</v>
      </c>
      <c r="F1893" s="6" t="s">
        <v>1708</v>
      </c>
      <c r="G1893" s="6" t="s">
        <v>889</v>
      </c>
      <c r="H1893" s="6" t="s">
        <v>519</v>
      </c>
      <c r="I1893" s="6" t="s">
        <v>510</v>
      </c>
      <c r="J1893" s="6" t="s">
        <v>806</v>
      </c>
      <c r="K1893" s="6" t="s">
        <v>29</v>
      </c>
      <c r="L1893" s="6" t="s">
        <v>27</v>
      </c>
      <c r="M1893" s="43"/>
      <c r="N1893" s="44" t="s">
        <v>1979</v>
      </c>
      <c r="O1893" s="39">
        <v>45534.708333333299</v>
      </c>
      <c r="P1893" s="39">
        <v>45534.708333333299</v>
      </c>
      <c r="Q1893" s="6">
        <v>0</v>
      </c>
      <c r="R1893" s="6">
        <v>0</v>
      </c>
      <c r="S1893" s="45" t="e">
        <f>_xlfn.CONCAT(#REF!,TRIM(tbl_PV_Milestones[[#This Row],[Milestone Description]]))</f>
        <v>#REF!</v>
      </c>
      <c r="T1893" s="84" t="str">
        <f>IF(COUNTIF(tbl_PV_Milestones[UID],tbl_PV_Milestones[[#This Row],[UID]])&gt;1,"Duplicate","")</f>
        <v>Duplicate</v>
      </c>
      <c r="U1893" s="42" t="str">
        <f>_xlfn.XLOOKUP(tbl_PV_Milestones[[#This Row],[Work ID]],tbl_PV_Meta[Work ID '#],tbl_PV_Meta[Sub-Portfolio])</f>
        <v>Sub-Portfolio 8</v>
      </c>
      <c r="V1893" s="41">
        <f>IF(MONTH(tbl_PV_Milestones[[#This Row],[Baseline Date]])&lt;7,YEAR(tbl_PV_Milestones[[#This Row],[Baseline Date]]),YEAR(tbl_PV_Milestones[[#This Row],[Baseline Date]])+1)</f>
        <v>2025</v>
      </c>
      <c r="W1893" s="41">
        <f>IF(MONTH(tbl_PV_Milestones[[#This Row],[Actual/Schedule Finish]])&lt;7,YEAR(tbl_PV_Milestones[[#This Row],[Actual/Schedule Finish]]),YEAR(tbl_PV_Milestones[[#This Row],[Actual/Schedule Finish]])+1)</f>
        <v>2025</v>
      </c>
      <c r="X1893" s="41" t="str">
        <f>IF(OR(tbl_PV_Milestones[[#This Row],[Project Status]]="Completed",tbl_PV_Milestones[[#This Row],[Project Status]]="Assumed Completed"),"Yes","No")</f>
        <v>Yes</v>
      </c>
      <c r="Y1893" s="41">
        <f>IF(tbl_PV_Milestones[[#This Row],[Baseline Date]]="",1,0)</f>
        <v>0</v>
      </c>
      <c r="Z1893" s="41">
        <f>IF(tbl_PV_Milestones[[#This Row],[Baseline Date]]&lt;PV_Meta!$B$7,1,0)</f>
        <v>1</v>
      </c>
      <c r="AA1893" s="41">
        <f>IF(tbl_PV_Milestones[[#This Row],[Complete]]="Yes",1,0)</f>
        <v>1</v>
      </c>
      <c r="AB1893" s="41">
        <f>IF(AND(tbl_PV_Milestones[[#This Row],[BL FY]]=2025,tbl_PV_Milestones[[#This Row],[Baseline Date]]&lt;PV_Meta!$B$7),1,0)</f>
        <v>1</v>
      </c>
      <c r="AC1893" s="41">
        <f>IF(AND(tbl_PV_Milestones[[#This Row],[Planned YTD]]=1,tbl_PV_Milestones[[#This Row],[Complete]]="Yes"),1,0)</f>
        <v>1</v>
      </c>
      <c r="AD1893" s="41">
        <f>IF(AND(tbl_PV_Milestones[[#This Row],[Actual/Schedule Finish]]&lt;PV_Meta!$B$7,tbl_PV_Milestones[[#This Row],[Complete]]="No",tbl_PV_Milestones[[#This Row],[Project Status]]&lt;&gt;"On Hold"),1,0)</f>
        <v>0</v>
      </c>
      <c r="AE1893" s="41">
        <f>IF(AND(tbl_PV_Milestones[[#This Row],[Actual/Schedule Finish]]&gt;tbl_PV_Milestones[[#This Row],[Baseline Date]],tbl_PV_Milestones[[#This Row],[Complete]]="No",tbl_PV_Milestones[[#This Row],[Project Status]]&lt;&gt;"On Hold",tbl_PV_Milestones[[#This Row],[Overdue]]=0,tbl_PV_Milestones[[#This Row],[To be Baselined]]&lt;&gt;1),1,0)</f>
        <v>0</v>
      </c>
      <c r="AF1893" s="41">
        <f>IF(AND(tbl_PV_Milestones[[#This Row],[BL FY]]=2025,tbl_PV_Milestones[[#This Row],[Finish FY]]&gt;2025),1,0)</f>
        <v>0</v>
      </c>
      <c r="AG1893" s="56" t="str">
        <f>_xlfn.XLOOKUP(tbl_PV_Milestones[[#This Row],[Work ID]],tbl_PV_Meta[Work ID '#],tbl_PV_Meta[Project Manager/Owner],,0)</f>
        <v>Project Manager 6</v>
      </c>
      <c r="AH1893" s="6"/>
    </row>
    <row r="1894" spans="4:34" x14ac:dyDescent="0.25">
      <c r="D1894" s="6" t="s">
        <v>806</v>
      </c>
      <c r="E1894" s="6" t="s">
        <v>614</v>
      </c>
      <c r="F1894" s="6" t="s">
        <v>1764</v>
      </c>
      <c r="G1894" s="6" t="s">
        <v>743</v>
      </c>
      <c r="H1894" s="6" t="s">
        <v>505</v>
      </c>
      <c r="I1894" s="6" t="s">
        <v>522</v>
      </c>
      <c r="J1894" s="6" t="s">
        <v>806</v>
      </c>
      <c r="K1894" s="6" t="s">
        <v>39</v>
      </c>
      <c r="L1894" s="6" t="s">
        <v>73</v>
      </c>
      <c r="M1894" s="43"/>
      <c r="N1894" s="44" t="s">
        <v>1979</v>
      </c>
      <c r="O1894" s="39">
        <v>45611.708333333299</v>
      </c>
      <c r="P1894" s="39">
        <v>45624.708333333299</v>
      </c>
      <c r="Q1894" s="6">
        <v>9</v>
      </c>
      <c r="R1894" s="6">
        <v>3.3582089552238799E-2</v>
      </c>
      <c r="S1894" s="45" t="e">
        <f>_xlfn.CONCAT(#REF!,TRIM(tbl_PV_Milestones[[#This Row],[Milestone Description]]))</f>
        <v>#REF!</v>
      </c>
      <c r="T1894" s="84" t="str">
        <f>IF(COUNTIF(tbl_PV_Milestones[UID],tbl_PV_Milestones[[#This Row],[UID]])&gt;1,"Duplicate","")</f>
        <v>Duplicate</v>
      </c>
      <c r="U1894" s="42" t="str">
        <f>_xlfn.XLOOKUP(tbl_PV_Milestones[[#This Row],[Work ID]],tbl_PV_Meta[Work ID '#],tbl_PV_Meta[Sub-Portfolio])</f>
        <v>Sub-Portfolio 4</v>
      </c>
      <c r="V1894" s="41">
        <f>IF(MONTH(tbl_PV_Milestones[[#This Row],[Baseline Date]])&lt;7,YEAR(tbl_PV_Milestones[[#This Row],[Baseline Date]]),YEAR(tbl_PV_Milestones[[#This Row],[Baseline Date]])+1)</f>
        <v>2025</v>
      </c>
      <c r="W1894" s="41">
        <f>IF(MONTH(tbl_PV_Milestones[[#This Row],[Actual/Schedule Finish]])&lt;7,YEAR(tbl_PV_Milestones[[#This Row],[Actual/Schedule Finish]]),YEAR(tbl_PV_Milestones[[#This Row],[Actual/Schedule Finish]])+1)</f>
        <v>2025</v>
      </c>
      <c r="X1894" s="41" t="str">
        <f>IF(OR(tbl_PV_Milestones[[#This Row],[Project Status]]="Completed",tbl_PV_Milestones[[#This Row],[Project Status]]="Assumed Completed"),"Yes","No")</f>
        <v>Yes</v>
      </c>
      <c r="Y1894" s="41">
        <f>IF(tbl_PV_Milestones[[#This Row],[Baseline Date]]="",1,0)</f>
        <v>0</v>
      </c>
      <c r="Z1894" s="41">
        <f>IF(tbl_PV_Milestones[[#This Row],[Baseline Date]]&lt;PV_Meta!$B$7,1,0)</f>
        <v>1</v>
      </c>
      <c r="AA1894" s="41">
        <f>IF(tbl_PV_Milestones[[#This Row],[Complete]]="Yes",1,0)</f>
        <v>1</v>
      </c>
      <c r="AB1894" s="41">
        <f>IF(AND(tbl_PV_Milestones[[#This Row],[BL FY]]=2025,tbl_PV_Milestones[[#This Row],[Baseline Date]]&lt;PV_Meta!$B$7),1,0)</f>
        <v>1</v>
      </c>
      <c r="AC1894" s="41">
        <f>IF(AND(tbl_PV_Milestones[[#This Row],[Planned YTD]]=1,tbl_PV_Milestones[[#This Row],[Complete]]="Yes"),1,0)</f>
        <v>1</v>
      </c>
      <c r="AD1894" s="41">
        <f>IF(AND(tbl_PV_Milestones[[#This Row],[Actual/Schedule Finish]]&lt;PV_Meta!$B$7,tbl_PV_Milestones[[#This Row],[Complete]]="No",tbl_PV_Milestones[[#This Row],[Project Status]]&lt;&gt;"On Hold"),1,0)</f>
        <v>0</v>
      </c>
      <c r="AE1894" s="41">
        <f>IF(AND(tbl_PV_Milestones[[#This Row],[Actual/Schedule Finish]]&gt;tbl_PV_Milestones[[#This Row],[Baseline Date]],tbl_PV_Milestones[[#This Row],[Complete]]="No",tbl_PV_Milestones[[#This Row],[Project Status]]&lt;&gt;"On Hold",tbl_PV_Milestones[[#This Row],[Overdue]]=0,tbl_PV_Milestones[[#This Row],[To be Baselined]]&lt;&gt;1),1,0)</f>
        <v>0</v>
      </c>
      <c r="AF1894" s="41">
        <f>IF(AND(tbl_PV_Milestones[[#This Row],[BL FY]]=2025,tbl_PV_Milestones[[#This Row],[Finish FY]]&gt;2025),1,0)</f>
        <v>0</v>
      </c>
      <c r="AG1894" s="56" t="str">
        <f>_xlfn.XLOOKUP(tbl_PV_Milestones[[#This Row],[Work ID]],tbl_PV_Meta[Work ID '#],tbl_PV_Meta[Project Manager/Owner],,0)</f>
        <v>Project Manager 18</v>
      </c>
      <c r="AH1894" s="6"/>
    </row>
    <row r="1895" spans="4:34" x14ac:dyDescent="0.25">
      <c r="D1895" s="6" t="s">
        <v>806</v>
      </c>
      <c r="E1895" s="6" t="s">
        <v>503</v>
      </c>
      <c r="F1895" s="6" t="s">
        <v>1764</v>
      </c>
      <c r="G1895" s="6" t="s">
        <v>569</v>
      </c>
      <c r="H1895" s="6" t="s">
        <v>505</v>
      </c>
      <c r="I1895" s="6" t="s">
        <v>522</v>
      </c>
      <c r="J1895" s="6" t="s">
        <v>806</v>
      </c>
      <c r="K1895" s="6" t="s">
        <v>39</v>
      </c>
      <c r="L1895" s="6" t="s">
        <v>73</v>
      </c>
      <c r="M1895" s="43"/>
      <c r="N1895" s="44" t="s">
        <v>1979</v>
      </c>
      <c r="O1895" s="39">
        <v>45624.708333333299</v>
      </c>
      <c r="P1895" s="39">
        <v>45624.708333333299</v>
      </c>
      <c r="Q1895" s="6">
        <v>0</v>
      </c>
      <c r="R1895" s="6">
        <v>0</v>
      </c>
      <c r="S1895" s="45" t="e">
        <f>_xlfn.CONCAT(#REF!,TRIM(tbl_PV_Milestones[[#This Row],[Milestone Description]]))</f>
        <v>#REF!</v>
      </c>
      <c r="T1895" s="84" t="str">
        <f>IF(COUNTIF(tbl_PV_Milestones[UID],tbl_PV_Milestones[[#This Row],[UID]])&gt;1,"Duplicate","")</f>
        <v>Duplicate</v>
      </c>
      <c r="U1895" s="42" t="str">
        <f>_xlfn.XLOOKUP(tbl_PV_Milestones[[#This Row],[Work ID]],tbl_PV_Meta[Work ID '#],tbl_PV_Meta[Sub-Portfolio])</f>
        <v>Sub-Portfolio 4</v>
      </c>
      <c r="V1895" s="41">
        <f>IF(MONTH(tbl_PV_Milestones[[#This Row],[Baseline Date]])&lt;7,YEAR(tbl_PV_Milestones[[#This Row],[Baseline Date]]),YEAR(tbl_PV_Milestones[[#This Row],[Baseline Date]])+1)</f>
        <v>2025</v>
      </c>
      <c r="W1895" s="41">
        <f>IF(MONTH(tbl_PV_Milestones[[#This Row],[Actual/Schedule Finish]])&lt;7,YEAR(tbl_PV_Milestones[[#This Row],[Actual/Schedule Finish]]),YEAR(tbl_PV_Milestones[[#This Row],[Actual/Schedule Finish]])+1)</f>
        <v>2025</v>
      </c>
      <c r="X1895" s="41" t="str">
        <f>IF(OR(tbl_PV_Milestones[[#This Row],[Project Status]]="Completed",tbl_PV_Milestones[[#This Row],[Project Status]]="Assumed Completed"),"Yes","No")</f>
        <v>Yes</v>
      </c>
      <c r="Y1895" s="41">
        <f>IF(tbl_PV_Milestones[[#This Row],[Baseline Date]]="",1,0)</f>
        <v>0</v>
      </c>
      <c r="Z1895" s="41">
        <f>IF(tbl_PV_Milestones[[#This Row],[Baseline Date]]&lt;PV_Meta!$B$7,1,0)</f>
        <v>1</v>
      </c>
      <c r="AA1895" s="41">
        <f>IF(tbl_PV_Milestones[[#This Row],[Complete]]="Yes",1,0)</f>
        <v>1</v>
      </c>
      <c r="AB1895" s="41">
        <f>IF(AND(tbl_PV_Milestones[[#This Row],[BL FY]]=2025,tbl_PV_Milestones[[#This Row],[Baseline Date]]&lt;PV_Meta!$B$7),1,0)</f>
        <v>1</v>
      </c>
      <c r="AC1895" s="41">
        <f>IF(AND(tbl_PV_Milestones[[#This Row],[Planned YTD]]=1,tbl_PV_Milestones[[#This Row],[Complete]]="Yes"),1,0)</f>
        <v>1</v>
      </c>
      <c r="AD1895" s="41">
        <f>IF(AND(tbl_PV_Milestones[[#This Row],[Actual/Schedule Finish]]&lt;PV_Meta!$B$7,tbl_PV_Milestones[[#This Row],[Complete]]="No",tbl_PV_Milestones[[#This Row],[Project Status]]&lt;&gt;"On Hold"),1,0)</f>
        <v>0</v>
      </c>
      <c r="AE1895" s="41">
        <f>IF(AND(tbl_PV_Milestones[[#This Row],[Actual/Schedule Finish]]&gt;tbl_PV_Milestones[[#This Row],[Baseline Date]],tbl_PV_Milestones[[#This Row],[Complete]]="No",tbl_PV_Milestones[[#This Row],[Project Status]]&lt;&gt;"On Hold",tbl_PV_Milestones[[#This Row],[Overdue]]=0,tbl_PV_Milestones[[#This Row],[To be Baselined]]&lt;&gt;1),1,0)</f>
        <v>0</v>
      </c>
      <c r="AF1895" s="41">
        <f>IF(AND(tbl_PV_Milestones[[#This Row],[BL FY]]=2025,tbl_PV_Milestones[[#This Row],[Finish FY]]&gt;2025),1,0)</f>
        <v>0</v>
      </c>
      <c r="AG1895" s="56" t="str">
        <f>_xlfn.XLOOKUP(tbl_PV_Milestones[[#This Row],[Work ID]],tbl_PV_Meta[Work ID '#],tbl_PV_Meta[Project Manager/Owner],,0)</f>
        <v>Project Manager 18</v>
      </c>
      <c r="AH1895" s="6"/>
    </row>
    <row r="1896" spans="4:34" x14ac:dyDescent="0.25">
      <c r="D1896" s="6" t="s">
        <v>806</v>
      </c>
      <c r="E1896" s="6" t="s">
        <v>503</v>
      </c>
      <c r="F1896" s="6" t="s">
        <v>1764</v>
      </c>
      <c r="G1896" s="6" t="s">
        <v>744</v>
      </c>
      <c r="H1896" s="6" t="s">
        <v>505</v>
      </c>
      <c r="I1896" s="6" t="s">
        <v>522</v>
      </c>
      <c r="J1896" s="6" t="s">
        <v>806</v>
      </c>
      <c r="K1896" s="6" t="s">
        <v>39</v>
      </c>
      <c r="L1896" s="6" t="s">
        <v>73</v>
      </c>
      <c r="M1896" s="43"/>
      <c r="N1896" s="44" t="s">
        <v>1979</v>
      </c>
      <c r="O1896" s="39">
        <v>45610.708333333299</v>
      </c>
      <c r="P1896" s="39">
        <v>45610.708333333299</v>
      </c>
      <c r="Q1896" s="6">
        <v>0</v>
      </c>
      <c r="R1896" s="6">
        <v>0</v>
      </c>
      <c r="S1896" s="45" t="e">
        <f>_xlfn.CONCAT(#REF!,TRIM(tbl_PV_Milestones[[#This Row],[Milestone Description]]))</f>
        <v>#REF!</v>
      </c>
      <c r="T1896" s="84" t="str">
        <f>IF(COUNTIF(tbl_PV_Milestones[UID],tbl_PV_Milestones[[#This Row],[UID]])&gt;1,"Duplicate","")</f>
        <v>Duplicate</v>
      </c>
      <c r="U1896" s="42" t="str">
        <f>_xlfn.XLOOKUP(tbl_PV_Milestones[[#This Row],[Work ID]],tbl_PV_Meta[Work ID '#],tbl_PV_Meta[Sub-Portfolio])</f>
        <v>Sub-Portfolio 4</v>
      </c>
      <c r="V1896" s="41">
        <f>IF(MONTH(tbl_PV_Milestones[[#This Row],[Baseline Date]])&lt;7,YEAR(tbl_PV_Milestones[[#This Row],[Baseline Date]]),YEAR(tbl_PV_Milestones[[#This Row],[Baseline Date]])+1)</f>
        <v>2025</v>
      </c>
      <c r="W1896" s="41">
        <f>IF(MONTH(tbl_PV_Milestones[[#This Row],[Actual/Schedule Finish]])&lt;7,YEAR(tbl_PV_Milestones[[#This Row],[Actual/Schedule Finish]]),YEAR(tbl_PV_Milestones[[#This Row],[Actual/Schedule Finish]])+1)</f>
        <v>2025</v>
      </c>
      <c r="X1896" s="41" t="str">
        <f>IF(OR(tbl_PV_Milestones[[#This Row],[Project Status]]="Completed",tbl_PV_Milestones[[#This Row],[Project Status]]="Assumed Completed"),"Yes","No")</f>
        <v>Yes</v>
      </c>
      <c r="Y1896" s="41">
        <f>IF(tbl_PV_Milestones[[#This Row],[Baseline Date]]="",1,0)</f>
        <v>0</v>
      </c>
      <c r="Z1896" s="41">
        <f>IF(tbl_PV_Milestones[[#This Row],[Baseline Date]]&lt;PV_Meta!$B$7,1,0)</f>
        <v>1</v>
      </c>
      <c r="AA1896" s="41">
        <f>IF(tbl_PV_Milestones[[#This Row],[Complete]]="Yes",1,0)</f>
        <v>1</v>
      </c>
      <c r="AB1896" s="41">
        <f>IF(AND(tbl_PV_Milestones[[#This Row],[BL FY]]=2025,tbl_PV_Milestones[[#This Row],[Baseline Date]]&lt;PV_Meta!$B$7),1,0)</f>
        <v>1</v>
      </c>
      <c r="AC1896" s="41">
        <f>IF(AND(tbl_PV_Milestones[[#This Row],[Planned YTD]]=1,tbl_PV_Milestones[[#This Row],[Complete]]="Yes"),1,0)</f>
        <v>1</v>
      </c>
      <c r="AD1896" s="41">
        <f>IF(AND(tbl_PV_Milestones[[#This Row],[Actual/Schedule Finish]]&lt;PV_Meta!$B$7,tbl_PV_Milestones[[#This Row],[Complete]]="No",tbl_PV_Milestones[[#This Row],[Project Status]]&lt;&gt;"On Hold"),1,0)</f>
        <v>0</v>
      </c>
      <c r="AE1896" s="41">
        <f>IF(AND(tbl_PV_Milestones[[#This Row],[Actual/Schedule Finish]]&gt;tbl_PV_Milestones[[#This Row],[Baseline Date]],tbl_PV_Milestones[[#This Row],[Complete]]="No",tbl_PV_Milestones[[#This Row],[Project Status]]&lt;&gt;"On Hold",tbl_PV_Milestones[[#This Row],[Overdue]]=0,tbl_PV_Milestones[[#This Row],[To be Baselined]]&lt;&gt;1),1,0)</f>
        <v>0</v>
      </c>
      <c r="AF1896" s="41">
        <f>IF(AND(tbl_PV_Milestones[[#This Row],[BL FY]]=2025,tbl_PV_Milestones[[#This Row],[Finish FY]]&gt;2025),1,0)</f>
        <v>0</v>
      </c>
      <c r="AG1896" s="56" t="str">
        <f>_xlfn.XLOOKUP(tbl_PV_Milestones[[#This Row],[Work ID]],tbl_PV_Meta[Work ID '#],tbl_PV_Meta[Project Manager/Owner],,0)</f>
        <v>Project Manager 18</v>
      </c>
      <c r="AH1896" s="6"/>
    </row>
    <row r="1897" spans="4:34" x14ac:dyDescent="0.25">
      <c r="D1897" s="6" t="s">
        <v>806</v>
      </c>
      <c r="E1897" s="6" t="s">
        <v>503</v>
      </c>
      <c r="F1897" s="6" t="s">
        <v>1764</v>
      </c>
      <c r="G1897" s="6" t="s">
        <v>567</v>
      </c>
      <c r="H1897" s="6" t="s">
        <v>505</v>
      </c>
      <c r="I1897" s="6" t="s">
        <v>522</v>
      </c>
      <c r="J1897" s="6" t="s">
        <v>806</v>
      </c>
      <c r="K1897" s="6" t="s">
        <v>39</v>
      </c>
      <c r="L1897" s="6" t="s">
        <v>73</v>
      </c>
      <c r="M1897" s="43"/>
      <c r="N1897" s="44" t="s">
        <v>1979</v>
      </c>
      <c r="O1897" s="39">
        <v>45610.708333333299</v>
      </c>
      <c r="P1897" s="39">
        <v>45610.708333333299</v>
      </c>
      <c r="Q1897" s="6">
        <v>0</v>
      </c>
      <c r="R1897" s="6">
        <v>0</v>
      </c>
      <c r="S1897" s="45" t="e">
        <f>_xlfn.CONCAT(#REF!,TRIM(tbl_PV_Milestones[[#This Row],[Milestone Description]]))</f>
        <v>#REF!</v>
      </c>
      <c r="T1897" s="84" t="str">
        <f>IF(COUNTIF(tbl_PV_Milestones[UID],tbl_PV_Milestones[[#This Row],[UID]])&gt;1,"Duplicate","")</f>
        <v>Duplicate</v>
      </c>
      <c r="U1897" s="42" t="str">
        <f>_xlfn.XLOOKUP(tbl_PV_Milestones[[#This Row],[Work ID]],tbl_PV_Meta[Work ID '#],tbl_PV_Meta[Sub-Portfolio])</f>
        <v>Sub-Portfolio 4</v>
      </c>
      <c r="V1897" s="41">
        <f>IF(MONTH(tbl_PV_Milestones[[#This Row],[Baseline Date]])&lt;7,YEAR(tbl_PV_Milestones[[#This Row],[Baseline Date]]),YEAR(tbl_PV_Milestones[[#This Row],[Baseline Date]])+1)</f>
        <v>2025</v>
      </c>
      <c r="W1897" s="41">
        <f>IF(MONTH(tbl_PV_Milestones[[#This Row],[Actual/Schedule Finish]])&lt;7,YEAR(tbl_PV_Milestones[[#This Row],[Actual/Schedule Finish]]),YEAR(tbl_PV_Milestones[[#This Row],[Actual/Schedule Finish]])+1)</f>
        <v>2025</v>
      </c>
      <c r="X1897" s="41" t="str">
        <f>IF(OR(tbl_PV_Milestones[[#This Row],[Project Status]]="Completed",tbl_PV_Milestones[[#This Row],[Project Status]]="Assumed Completed"),"Yes","No")</f>
        <v>Yes</v>
      </c>
      <c r="Y1897" s="41">
        <f>IF(tbl_PV_Milestones[[#This Row],[Baseline Date]]="",1,0)</f>
        <v>0</v>
      </c>
      <c r="Z1897" s="41">
        <f>IF(tbl_PV_Milestones[[#This Row],[Baseline Date]]&lt;PV_Meta!$B$7,1,0)</f>
        <v>1</v>
      </c>
      <c r="AA1897" s="41">
        <f>IF(tbl_PV_Milestones[[#This Row],[Complete]]="Yes",1,0)</f>
        <v>1</v>
      </c>
      <c r="AB1897" s="41">
        <f>IF(AND(tbl_PV_Milestones[[#This Row],[BL FY]]=2025,tbl_PV_Milestones[[#This Row],[Baseline Date]]&lt;PV_Meta!$B$7),1,0)</f>
        <v>1</v>
      </c>
      <c r="AC1897" s="41">
        <f>IF(AND(tbl_PV_Milestones[[#This Row],[Planned YTD]]=1,tbl_PV_Milestones[[#This Row],[Complete]]="Yes"),1,0)</f>
        <v>1</v>
      </c>
      <c r="AD1897" s="41">
        <f>IF(AND(tbl_PV_Milestones[[#This Row],[Actual/Schedule Finish]]&lt;PV_Meta!$B$7,tbl_PV_Milestones[[#This Row],[Complete]]="No",tbl_PV_Milestones[[#This Row],[Project Status]]&lt;&gt;"On Hold"),1,0)</f>
        <v>0</v>
      </c>
      <c r="AE1897" s="41">
        <f>IF(AND(tbl_PV_Milestones[[#This Row],[Actual/Schedule Finish]]&gt;tbl_PV_Milestones[[#This Row],[Baseline Date]],tbl_PV_Milestones[[#This Row],[Complete]]="No",tbl_PV_Milestones[[#This Row],[Project Status]]&lt;&gt;"On Hold",tbl_PV_Milestones[[#This Row],[Overdue]]=0,tbl_PV_Milestones[[#This Row],[To be Baselined]]&lt;&gt;1),1,0)</f>
        <v>0</v>
      </c>
      <c r="AF1897" s="41">
        <f>IF(AND(tbl_PV_Milestones[[#This Row],[BL FY]]=2025,tbl_PV_Milestones[[#This Row],[Finish FY]]&gt;2025),1,0)</f>
        <v>0</v>
      </c>
      <c r="AG1897" s="56" t="str">
        <f>_xlfn.XLOOKUP(tbl_PV_Milestones[[#This Row],[Work ID]],tbl_PV_Meta[Work ID '#],tbl_PV_Meta[Project Manager/Owner],,0)</f>
        <v>Project Manager 18</v>
      </c>
      <c r="AH1897" s="6"/>
    </row>
    <row r="1898" spans="4:34" x14ac:dyDescent="0.25">
      <c r="D1898" s="6" t="s">
        <v>806</v>
      </c>
      <c r="E1898" s="6" t="s">
        <v>503</v>
      </c>
      <c r="F1898" s="6" t="s">
        <v>1764</v>
      </c>
      <c r="G1898" s="6" t="s">
        <v>568</v>
      </c>
      <c r="H1898" s="6" t="s">
        <v>505</v>
      </c>
      <c r="I1898" s="6" t="s">
        <v>522</v>
      </c>
      <c r="J1898" s="6" t="s">
        <v>806</v>
      </c>
      <c r="K1898" s="6" t="s">
        <v>39</v>
      </c>
      <c r="L1898" s="6" t="s">
        <v>73</v>
      </c>
      <c r="M1898" s="43"/>
      <c r="N1898" s="44" t="s">
        <v>1979</v>
      </c>
      <c r="O1898" s="39">
        <v>45610.708333333299</v>
      </c>
      <c r="P1898" s="39">
        <v>45610.708333333299</v>
      </c>
      <c r="Q1898" s="6">
        <v>0</v>
      </c>
      <c r="R1898" s="6">
        <v>0</v>
      </c>
      <c r="S1898" s="45" t="e">
        <f>_xlfn.CONCAT(#REF!,TRIM(tbl_PV_Milestones[[#This Row],[Milestone Description]]))</f>
        <v>#REF!</v>
      </c>
      <c r="T1898" s="84" t="str">
        <f>IF(COUNTIF(tbl_PV_Milestones[UID],tbl_PV_Milestones[[#This Row],[UID]])&gt;1,"Duplicate","")</f>
        <v>Duplicate</v>
      </c>
      <c r="U1898" s="42" t="str">
        <f>_xlfn.XLOOKUP(tbl_PV_Milestones[[#This Row],[Work ID]],tbl_PV_Meta[Work ID '#],tbl_PV_Meta[Sub-Portfolio])</f>
        <v>Sub-Portfolio 4</v>
      </c>
      <c r="V1898" s="41">
        <f>IF(MONTH(tbl_PV_Milestones[[#This Row],[Baseline Date]])&lt;7,YEAR(tbl_PV_Milestones[[#This Row],[Baseline Date]]),YEAR(tbl_PV_Milestones[[#This Row],[Baseline Date]])+1)</f>
        <v>2025</v>
      </c>
      <c r="W1898" s="41">
        <f>IF(MONTH(tbl_PV_Milestones[[#This Row],[Actual/Schedule Finish]])&lt;7,YEAR(tbl_PV_Milestones[[#This Row],[Actual/Schedule Finish]]),YEAR(tbl_PV_Milestones[[#This Row],[Actual/Schedule Finish]])+1)</f>
        <v>2025</v>
      </c>
      <c r="X1898" s="41" t="str">
        <f>IF(OR(tbl_PV_Milestones[[#This Row],[Project Status]]="Completed",tbl_PV_Milestones[[#This Row],[Project Status]]="Assumed Completed"),"Yes","No")</f>
        <v>Yes</v>
      </c>
      <c r="Y1898" s="41">
        <f>IF(tbl_PV_Milestones[[#This Row],[Baseline Date]]="",1,0)</f>
        <v>0</v>
      </c>
      <c r="Z1898" s="41">
        <f>IF(tbl_PV_Milestones[[#This Row],[Baseline Date]]&lt;PV_Meta!$B$7,1,0)</f>
        <v>1</v>
      </c>
      <c r="AA1898" s="41">
        <f>IF(tbl_PV_Milestones[[#This Row],[Complete]]="Yes",1,0)</f>
        <v>1</v>
      </c>
      <c r="AB1898" s="41">
        <f>IF(AND(tbl_PV_Milestones[[#This Row],[BL FY]]=2025,tbl_PV_Milestones[[#This Row],[Baseline Date]]&lt;PV_Meta!$B$7),1,0)</f>
        <v>1</v>
      </c>
      <c r="AC1898" s="41">
        <f>IF(AND(tbl_PV_Milestones[[#This Row],[Planned YTD]]=1,tbl_PV_Milestones[[#This Row],[Complete]]="Yes"),1,0)</f>
        <v>1</v>
      </c>
      <c r="AD1898" s="41">
        <f>IF(AND(tbl_PV_Milestones[[#This Row],[Actual/Schedule Finish]]&lt;PV_Meta!$B$7,tbl_PV_Milestones[[#This Row],[Complete]]="No",tbl_PV_Milestones[[#This Row],[Project Status]]&lt;&gt;"On Hold"),1,0)</f>
        <v>0</v>
      </c>
      <c r="AE1898" s="41">
        <f>IF(AND(tbl_PV_Milestones[[#This Row],[Actual/Schedule Finish]]&gt;tbl_PV_Milestones[[#This Row],[Baseline Date]],tbl_PV_Milestones[[#This Row],[Complete]]="No",tbl_PV_Milestones[[#This Row],[Project Status]]&lt;&gt;"On Hold",tbl_PV_Milestones[[#This Row],[Overdue]]=0,tbl_PV_Milestones[[#This Row],[To be Baselined]]&lt;&gt;1),1,0)</f>
        <v>0</v>
      </c>
      <c r="AF1898" s="41">
        <f>IF(AND(tbl_PV_Milestones[[#This Row],[BL FY]]=2025,tbl_PV_Milestones[[#This Row],[Finish FY]]&gt;2025),1,0)</f>
        <v>0</v>
      </c>
      <c r="AG1898" s="56" t="str">
        <f>_xlfn.XLOOKUP(tbl_PV_Milestones[[#This Row],[Work ID]],tbl_PV_Meta[Work ID '#],tbl_PV_Meta[Project Manager/Owner],,0)</f>
        <v>Project Manager 18</v>
      </c>
      <c r="AH1898" s="6"/>
    </row>
    <row r="1899" spans="4:34" x14ac:dyDescent="0.25">
      <c r="D1899" s="6" t="s">
        <v>806</v>
      </c>
      <c r="E1899" s="6" t="s">
        <v>520</v>
      </c>
      <c r="F1899" s="6" t="s">
        <v>1764</v>
      </c>
      <c r="G1899" s="6" t="s">
        <v>570</v>
      </c>
      <c r="H1899" s="6" t="s">
        <v>505</v>
      </c>
      <c r="I1899" s="6" t="s">
        <v>522</v>
      </c>
      <c r="J1899" s="6" t="s">
        <v>806</v>
      </c>
      <c r="K1899" s="6" t="s">
        <v>39</v>
      </c>
      <c r="L1899" s="6" t="s">
        <v>73</v>
      </c>
      <c r="M1899" s="43"/>
      <c r="N1899" s="44" t="s">
        <v>1979</v>
      </c>
      <c r="O1899" s="39">
        <v>45646.708333333299</v>
      </c>
      <c r="P1899" s="39">
        <v>45628.708333333299</v>
      </c>
      <c r="Q1899" s="6">
        <v>-14</v>
      </c>
      <c r="R1899" s="6">
        <v>-5.22388059701493E-2</v>
      </c>
      <c r="S1899" s="45" t="e">
        <f>_xlfn.CONCAT(#REF!,TRIM(tbl_PV_Milestones[[#This Row],[Milestone Description]]))</f>
        <v>#REF!</v>
      </c>
      <c r="T1899" s="84" t="str">
        <f>IF(COUNTIF(tbl_PV_Milestones[UID],tbl_PV_Milestones[[#This Row],[UID]])&gt;1,"Duplicate","")</f>
        <v>Duplicate</v>
      </c>
      <c r="U1899" s="42" t="str">
        <f>_xlfn.XLOOKUP(tbl_PV_Milestones[[#This Row],[Work ID]],tbl_PV_Meta[Work ID '#],tbl_PV_Meta[Sub-Portfolio])</f>
        <v>Sub-Portfolio 4</v>
      </c>
      <c r="V1899" s="41">
        <f>IF(MONTH(tbl_PV_Milestones[[#This Row],[Baseline Date]])&lt;7,YEAR(tbl_PV_Milestones[[#This Row],[Baseline Date]]),YEAR(tbl_PV_Milestones[[#This Row],[Baseline Date]])+1)</f>
        <v>2025</v>
      </c>
      <c r="W1899" s="41">
        <f>IF(MONTH(tbl_PV_Milestones[[#This Row],[Actual/Schedule Finish]])&lt;7,YEAR(tbl_PV_Milestones[[#This Row],[Actual/Schedule Finish]]),YEAR(tbl_PV_Milestones[[#This Row],[Actual/Schedule Finish]])+1)</f>
        <v>2025</v>
      </c>
      <c r="X1899" s="41" t="str">
        <f>IF(OR(tbl_PV_Milestones[[#This Row],[Project Status]]="Completed",tbl_PV_Milestones[[#This Row],[Project Status]]="Assumed Completed"),"Yes","No")</f>
        <v>Yes</v>
      </c>
      <c r="Y1899" s="41">
        <f>IF(tbl_PV_Milestones[[#This Row],[Baseline Date]]="",1,0)</f>
        <v>0</v>
      </c>
      <c r="Z1899" s="41">
        <f>IF(tbl_PV_Milestones[[#This Row],[Baseline Date]]&lt;PV_Meta!$B$7,1,0)</f>
        <v>1</v>
      </c>
      <c r="AA1899" s="41">
        <f>IF(tbl_PV_Milestones[[#This Row],[Complete]]="Yes",1,0)</f>
        <v>1</v>
      </c>
      <c r="AB1899" s="41">
        <f>IF(AND(tbl_PV_Milestones[[#This Row],[BL FY]]=2025,tbl_PV_Milestones[[#This Row],[Baseline Date]]&lt;PV_Meta!$B$7),1,0)</f>
        <v>1</v>
      </c>
      <c r="AC1899" s="41">
        <f>IF(AND(tbl_PV_Milestones[[#This Row],[Planned YTD]]=1,tbl_PV_Milestones[[#This Row],[Complete]]="Yes"),1,0)</f>
        <v>1</v>
      </c>
      <c r="AD1899" s="41">
        <f>IF(AND(tbl_PV_Milestones[[#This Row],[Actual/Schedule Finish]]&lt;PV_Meta!$B$7,tbl_PV_Milestones[[#This Row],[Complete]]="No",tbl_PV_Milestones[[#This Row],[Project Status]]&lt;&gt;"On Hold"),1,0)</f>
        <v>0</v>
      </c>
      <c r="AE1899" s="41">
        <f>IF(AND(tbl_PV_Milestones[[#This Row],[Actual/Schedule Finish]]&gt;tbl_PV_Milestones[[#This Row],[Baseline Date]],tbl_PV_Milestones[[#This Row],[Complete]]="No",tbl_PV_Milestones[[#This Row],[Project Status]]&lt;&gt;"On Hold",tbl_PV_Milestones[[#This Row],[Overdue]]=0,tbl_PV_Milestones[[#This Row],[To be Baselined]]&lt;&gt;1),1,0)</f>
        <v>0</v>
      </c>
      <c r="AF1899" s="41">
        <f>IF(AND(tbl_PV_Milestones[[#This Row],[BL FY]]=2025,tbl_PV_Milestones[[#This Row],[Finish FY]]&gt;2025),1,0)</f>
        <v>0</v>
      </c>
      <c r="AG1899" s="56" t="str">
        <f>_xlfn.XLOOKUP(tbl_PV_Milestones[[#This Row],[Work ID]],tbl_PV_Meta[Work ID '#],tbl_PV_Meta[Project Manager/Owner],,0)</f>
        <v>Project Manager 18</v>
      </c>
      <c r="AH1899" s="6"/>
    </row>
    <row r="1900" spans="4:34" x14ac:dyDescent="0.25">
      <c r="D1900" s="6" t="s">
        <v>806</v>
      </c>
      <c r="E1900" s="6" t="s">
        <v>614</v>
      </c>
      <c r="F1900" s="6" t="s">
        <v>1764</v>
      </c>
      <c r="G1900" s="6" t="s">
        <v>571</v>
      </c>
      <c r="H1900" s="6" t="s">
        <v>505</v>
      </c>
      <c r="I1900" s="6" t="s">
        <v>522</v>
      </c>
      <c r="J1900" s="6" t="s">
        <v>806</v>
      </c>
      <c r="K1900" s="6" t="s">
        <v>39</v>
      </c>
      <c r="L1900" s="6" t="s">
        <v>73</v>
      </c>
      <c r="M1900" s="43"/>
      <c r="N1900" s="44" t="s">
        <v>1979</v>
      </c>
      <c r="O1900" s="39">
        <v>45618.708333333299</v>
      </c>
      <c r="P1900" s="39">
        <v>45624.708333333299</v>
      </c>
      <c r="Q1900" s="6">
        <v>4</v>
      </c>
      <c r="R1900" s="6">
        <v>1.49253731343284E-2</v>
      </c>
      <c r="S1900" s="45" t="e">
        <f>_xlfn.CONCAT(#REF!,TRIM(tbl_PV_Milestones[[#This Row],[Milestone Description]]))</f>
        <v>#REF!</v>
      </c>
      <c r="T1900" s="84" t="str">
        <f>IF(COUNTIF(tbl_PV_Milestones[UID],tbl_PV_Milestones[[#This Row],[UID]])&gt;1,"Duplicate","")</f>
        <v>Duplicate</v>
      </c>
      <c r="U1900" s="42" t="str">
        <f>_xlfn.XLOOKUP(tbl_PV_Milestones[[#This Row],[Work ID]],tbl_PV_Meta[Work ID '#],tbl_PV_Meta[Sub-Portfolio])</f>
        <v>Sub-Portfolio 4</v>
      </c>
      <c r="V1900" s="41">
        <f>IF(MONTH(tbl_PV_Milestones[[#This Row],[Baseline Date]])&lt;7,YEAR(tbl_PV_Milestones[[#This Row],[Baseline Date]]),YEAR(tbl_PV_Milestones[[#This Row],[Baseline Date]])+1)</f>
        <v>2025</v>
      </c>
      <c r="W1900" s="41">
        <f>IF(MONTH(tbl_PV_Milestones[[#This Row],[Actual/Schedule Finish]])&lt;7,YEAR(tbl_PV_Milestones[[#This Row],[Actual/Schedule Finish]]),YEAR(tbl_PV_Milestones[[#This Row],[Actual/Schedule Finish]])+1)</f>
        <v>2025</v>
      </c>
      <c r="X1900" s="41" t="str">
        <f>IF(OR(tbl_PV_Milestones[[#This Row],[Project Status]]="Completed",tbl_PV_Milestones[[#This Row],[Project Status]]="Assumed Completed"),"Yes","No")</f>
        <v>Yes</v>
      </c>
      <c r="Y1900" s="41">
        <f>IF(tbl_PV_Milestones[[#This Row],[Baseline Date]]="",1,0)</f>
        <v>0</v>
      </c>
      <c r="Z1900" s="41">
        <f>IF(tbl_PV_Milestones[[#This Row],[Baseline Date]]&lt;PV_Meta!$B$7,1,0)</f>
        <v>1</v>
      </c>
      <c r="AA1900" s="41">
        <f>IF(tbl_PV_Milestones[[#This Row],[Complete]]="Yes",1,0)</f>
        <v>1</v>
      </c>
      <c r="AB1900" s="41">
        <f>IF(AND(tbl_PV_Milestones[[#This Row],[BL FY]]=2025,tbl_PV_Milestones[[#This Row],[Baseline Date]]&lt;PV_Meta!$B$7),1,0)</f>
        <v>1</v>
      </c>
      <c r="AC1900" s="41">
        <f>IF(AND(tbl_PV_Milestones[[#This Row],[Planned YTD]]=1,tbl_PV_Milestones[[#This Row],[Complete]]="Yes"),1,0)</f>
        <v>1</v>
      </c>
      <c r="AD1900" s="41">
        <f>IF(AND(tbl_PV_Milestones[[#This Row],[Actual/Schedule Finish]]&lt;PV_Meta!$B$7,tbl_PV_Milestones[[#This Row],[Complete]]="No",tbl_PV_Milestones[[#This Row],[Project Status]]&lt;&gt;"On Hold"),1,0)</f>
        <v>0</v>
      </c>
      <c r="AE1900" s="41">
        <f>IF(AND(tbl_PV_Milestones[[#This Row],[Actual/Schedule Finish]]&gt;tbl_PV_Milestones[[#This Row],[Baseline Date]],tbl_PV_Milestones[[#This Row],[Complete]]="No",tbl_PV_Milestones[[#This Row],[Project Status]]&lt;&gt;"On Hold",tbl_PV_Milestones[[#This Row],[Overdue]]=0,tbl_PV_Milestones[[#This Row],[To be Baselined]]&lt;&gt;1),1,0)</f>
        <v>0</v>
      </c>
      <c r="AF1900" s="41">
        <f>IF(AND(tbl_PV_Milestones[[#This Row],[BL FY]]=2025,tbl_PV_Milestones[[#This Row],[Finish FY]]&gt;2025),1,0)</f>
        <v>0</v>
      </c>
      <c r="AG1900" s="56" t="str">
        <f>_xlfn.XLOOKUP(tbl_PV_Milestones[[#This Row],[Work ID]],tbl_PV_Meta[Work ID '#],tbl_PV_Meta[Project Manager/Owner],,0)</f>
        <v>Project Manager 18</v>
      </c>
      <c r="AH1900" s="6"/>
    </row>
    <row r="1901" spans="4:34" x14ac:dyDescent="0.25">
      <c r="D1901" s="6" t="s">
        <v>806</v>
      </c>
      <c r="E1901" s="6" t="s">
        <v>503</v>
      </c>
      <c r="F1901" s="6" t="s">
        <v>1708</v>
      </c>
      <c r="G1901" s="6" t="s">
        <v>890</v>
      </c>
      <c r="H1901" s="6" t="s">
        <v>519</v>
      </c>
      <c r="I1901" s="6" t="s">
        <v>110</v>
      </c>
      <c r="J1901" s="6" t="s">
        <v>806</v>
      </c>
      <c r="K1901" s="6" t="s">
        <v>29</v>
      </c>
      <c r="L1901" s="6" t="s">
        <v>27</v>
      </c>
      <c r="M1901" s="43"/>
      <c r="N1901" s="44" t="s">
        <v>1979</v>
      </c>
      <c r="O1901" s="39">
        <v>45628.708333333299</v>
      </c>
      <c r="P1901" s="39">
        <v>45628.708333333299</v>
      </c>
      <c r="Q1901" s="6">
        <v>0</v>
      </c>
      <c r="R1901" s="6">
        <v>0</v>
      </c>
      <c r="S1901" s="45" t="e">
        <f>_xlfn.CONCAT(#REF!,TRIM(tbl_PV_Milestones[[#This Row],[Milestone Description]]))</f>
        <v>#REF!</v>
      </c>
      <c r="T1901" s="84" t="str">
        <f>IF(COUNTIF(tbl_PV_Milestones[UID],tbl_PV_Milestones[[#This Row],[UID]])&gt;1,"Duplicate","")</f>
        <v>Duplicate</v>
      </c>
      <c r="U1901" s="42" t="str">
        <f>_xlfn.XLOOKUP(tbl_PV_Milestones[[#This Row],[Work ID]],tbl_PV_Meta[Work ID '#],tbl_PV_Meta[Sub-Portfolio])</f>
        <v>Sub-Portfolio 8</v>
      </c>
      <c r="V1901" s="41">
        <f>IF(MONTH(tbl_PV_Milestones[[#This Row],[Baseline Date]])&lt;7,YEAR(tbl_PV_Milestones[[#This Row],[Baseline Date]]),YEAR(tbl_PV_Milestones[[#This Row],[Baseline Date]])+1)</f>
        <v>2025</v>
      </c>
      <c r="W1901" s="41">
        <f>IF(MONTH(tbl_PV_Milestones[[#This Row],[Actual/Schedule Finish]])&lt;7,YEAR(tbl_PV_Milestones[[#This Row],[Actual/Schedule Finish]]),YEAR(tbl_PV_Milestones[[#This Row],[Actual/Schedule Finish]])+1)</f>
        <v>2025</v>
      </c>
      <c r="X1901" s="41" t="str">
        <f>IF(OR(tbl_PV_Milestones[[#This Row],[Project Status]]="Completed",tbl_PV_Milestones[[#This Row],[Project Status]]="Assumed Completed"),"Yes","No")</f>
        <v>Yes</v>
      </c>
      <c r="Y1901" s="41">
        <f>IF(tbl_PV_Milestones[[#This Row],[Baseline Date]]="",1,0)</f>
        <v>0</v>
      </c>
      <c r="Z1901" s="41">
        <f>IF(tbl_PV_Milestones[[#This Row],[Baseline Date]]&lt;PV_Meta!$B$7,1,0)</f>
        <v>1</v>
      </c>
      <c r="AA1901" s="41">
        <f>IF(tbl_PV_Milestones[[#This Row],[Complete]]="Yes",1,0)</f>
        <v>1</v>
      </c>
      <c r="AB1901" s="41">
        <f>IF(AND(tbl_PV_Milestones[[#This Row],[BL FY]]=2025,tbl_PV_Milestones[[#This Row],[Baseline Date]]&lt;PV_Meta!$B$7),1,0)</f>
        <v>1</v>
      </c>
      <c r="AC1901" s="41">
        <f>IF(AND(tbl_PV_Milestones[[#This Row],[Planned YTD]]=1,tbl_PV_Milestones[[#This Row],[Complete]]="Yes"),1,0)</f>
        <v>1</v>
      </c>
      <c r="AD1901" s="41">
        <f>IF(AND(tbl_PV_Milestones[[#This Row],[Actual/Schedule Finish]]&lt;PV_Meta!$B$7,tbl_PV_Milestones[[#This Row],[Complete]]="No",tbl_PV_Milestones[[#This Row],[Project Status]]&lt;&gt;"On Hold"),1,0)</f>
        <v>0</v>
      </c>
      <c r="AE1901" s="41">
        <f>IF(AND(tbl_PV_Milestones[[#This Row],[Actual/Schedule Finish]]&gt;tbl_PV_Milestones[[#This Row],[Baseline Date]],tbl_PV_Milestones[[#This Row],[Complete]]="No",tbl_PV_Milestones[[#This Row],[Project Status]]&lt;&gt;"On Hold",tbl_PV_Milestones[[#This Row],[Overdue]]=0,tbl_PV_Milestones[[#This Row],[To be Baselined]]&lt;&gt;1),1,0)</f>
        <v>0</v>
      </c>
      <c r="AF1901" s="41">
        <f>IF(AND(tbl_PV_Milestones[[#This Row],[BL FY]]=2025,tbl_PV_Milestones[[#This Row],[Finish FY]]&gt;2025),1,0)</f>
        <v>0</v>
      </c>
      <c r="AG1901" s="56" t="str">
        <f>_xlfn.XLOOKUP(tbl_PV_Milestones[[#This Row],[Work ID]],tbl_PV_Meta[Work ID '#],tbl_PV_Meta[Project Manager/Owner],,0)</f>
        <v>Project Manager 6</v>
      </c>
      <c r="AH1901" s="6"/>
    </row>
    <row r="1902" spans="4:34" x14ac:dyDescent="0.25">
      <c r="D1902" s="6" t="s">
        <v>806</v>
      </c>
      <c r="E1902" s="6" t="s">
        <v>503</v>
      </c>
      <c r="F1902" s="6" t="s">
        <v>1708</v>
      </c>
      <c r="G1902" s="6" t="s">
        <v>535</v>
      </c>
      <c r="H1902" s="6" t="s">
        <v>505</v>
      </c>
      <c r="I1902" s="6" t="s">
        <v>110</v>
      </c>
      <c r="J1902" s="6" t="s">
        <v>806</v>
      </c>
      <c r="K1902" s="6" t="s">
        <v>29</v>
      </c>
      <c r="L1902" s="6" t="s">
        <v>27</v>
      </c>
      <c r="M1902" s="43"/>
      <c r="N1902" s="44" t="s">
        <v>1979</v>
      </c>
      <c r="O1902" s="39">
        <v>45691.708333333299</v>
      </c>
      <c r="P1902" s="39">
        <v>45691.708333333299</v>
      </c>
      <c r="Q1902" s="6">
        <v>0</v>
      </c>
      <c r="R1902" s="6">
        <v>0</v>
      </c>
      <c r="S1902" s="45" t="e">
        <f>_xlfn.CONCAT(#REF!,TRIM(tbl_PV_Milestones[[#This Row],[Milestone Description]]))</f>
        <v>#REF!</v>
      </c>
      <c r="T1902" s="84" t="str">
        <f>IF(COUNTIF(tbl_PV_Milestones[UID],tbl_PV_Milestones[[#This Row],[UID]])&gt;1,"Duplicate","")</f>
        <v>Duplicate</v>
      </c>
      <c r="U1902" s="42" t="str">
        <f>_xlfn.XLOOKUP(tbl_PV_Milestones[[#This Row],[Work ID]],tbl_PV_Meta[Work ID '#],tbl_PV_Meta[Sub-Portfolio])</f>
        <v>Sub-Portfolio 8</v>
      </c>
      <c r="V1902" s="41">
        <f>IF(MONTH(tbl_PV_Milestones[[#This Row],[Baseline Date]])&lt;7,YEAR(tbl_PV_Milestones[[#This Row],[Baseline Date]]),YEAR(tbl_PV_Milestones[[#This Row],[Baseline Date]])+1)</f>
        <v>2025</v>
      </c>
      <c r="W1902" s="41">
        <f>IF(MONTH(tbl_PV_Milestones[[#This Row],[Actual/Schedule Finish]])&lt;7,YEAR(tbl_PV_Milestones[[#This Row],[Actual/Schedule Finish]]),YEAR(tbl_PV_Milestones[[#This Row],[Actual/Schedule Finish]])+1)</f>
        <v>2025</v>
      </c>
      <c r="X1902" s="41" t="str">
        <f>IF(OR(tbl_PV_Milestones[[#This Row],[Project Status]]="Completed",tbl_PV_Milestones[[#This Row],[Project Status]]="Assumed Completed"),"Yes","No")</f>
        <v>Yes</v>
      </c>
      <c r="Y1902" s="41">
        <f>IF(tbl_PV_Milestones[[#This Row],[Baseline Date]]="",1,0)</f>
        <v>0</v>
      </c>
      <c r="Z1902" s="41">
        <f>IF(tbl_PV_Milestones[[#This Row],[Baseline Date]]&lt;PV_Meta!$B$7,1,0)</f>
        <v>1</v>
      </c>
      <c r="AA1902" s="41">
        <f>IF(tbl_PV_Milestones[[#This Row],[Complete]]="Yes",1,0)</f>
        <v>1</v>
      </c>
      <c r="AB1902" s="41">
        <f>IF(AND(tbl_PV_Milestones[[#This Row],[BL FY]]=2025,tbl_PV_Milestones[[#This Row],[Baseline Date]]&lt;PV_Meta!$B$7),1,0)</f>
        <v>1</v>
      </c>
      <c r="AC1902" s="41">
        <f>IF(AND(tbl_PV_Milestones[[#This Row],[Planned YTD]]=1,tbl_PV_Milestones[[#This Row],[Complete]]="Yes"),1,0)</f>
        <v>1</v>
      </c>
      <c r="AD1902" s="41">
        <f>IF(AND(tbl_PV_Milestones[[#This Row],[Actual/Schedule Finish]]&lt;PV_Meta!$B$7,tbl_PV_Milestones[[#This Row],[Complete]]="No",tbl_PV_Milestones[[#This Row],[Project Status]]&lt;&gt;"On Hold"),1,0)</f>
        <v>0</v>
      </c>
      <c r="AE1902" s="41">
        <f>IF(AND(tbl_PV_Milestones[[#This Row],[Actual/Schedule Finish]]&gt;tbl_PV_Milestones[[#This Row],[Baseline Date]],tbl_PV_Milestones[[#This Row],[Complete]]="No",tbl_PV_Milestones[[#This Row],[Project Status]]&lt;&gt;"On Hold",tbl_PV_Milestones[[#This Row],[Overdue]]=0,tbl_PV_Milestones[[#This Row],[To be Baselined]]&lt;&gt;1),1,0)</f>
        <v>0</v>
      </c>
      <c r="AF1902" s="41">
        <f>IF(AND(tbl_PV_Milestones[[#This Row],[BL FY]]=2025,tbl_PV_Milestones[[#This Row],[Finish FY]]&gt;2025),1,0)</f>
        <v>0</v>
      </c>
      <c r="AG1902" s="56" t="str">
        <f>_xlfn.XLOOKUP(tbl_PV_Milestones[[#This Row],[Work ID]],tbl_PV_Meta[Work ID '#],tbl_PV_Meta[Project Manager/Owner],,0)</f>
        <v>Project Manager 6</v>
      </c>
      <c r="AH1902" s="6"/>
    </row>
    <row r="1903" spans="4:34" x14ac:dyDescent="0.25">
      <c r="D1903" s="6" t="s">
        <v>806</v>
      </c>
      <c r="E1903" s="6" t="s">
        <v>503</v>
      </c>
      <c r="F1903" s="6" t="s">
        <v>1708</v>
      </c>
      <c r="G1903" s="6" t="s">
        <v>536</v>
      </c>
      <c r="H1903" s="6" t="s">
        <v>505</v>
      </c>
      <c r="I1903" s="6" t="s">
        <v>110</v>
      </c>
      <c r="J1903" s="6" t="s">
        <v>806</v>
      </c>
      <c r="K1903" s="6" t="s">
        <v>29</v>
      </c>
      <c r="L1903" s="6" t="s">
        <v>27</v>
      </c>
      <c r="M1903" s="43"/>
      <c r="N1903" s="44" t="s">
        <v>1979</v>
      </c>
      <c r="O1903" s="39">
        <v>45716.708333333299</v>
      </c>
      <c r="P1903" s="39">
        <v>45716.708333333299</v>
      </c>
      <c r="Q1903" s="6">
        <v>0</v>
      </c>
      <c r="R1903" s="6">
        <v>0</v>
      </c>
      <c r="S1903" s="45" t="e">
        <f>_xlfn.CONCAT(#REF!,TRIM(tbl_PV_Milestones[[#This Row],[Milestone Description]]))</f>
        <v>#REF!</v>
      </c>
      <c r="T1903" s="84" t="str">
        <f>IF(COUNTIF(tbl_PV_Milestones[UID],tbl_PV_Milestones[[#This Row],[UID]])&gt;1,"Duplicate","")</f>
        <v>Duplicate</v>
      </c>
      <c r="U1903" s="42" t="str">
        <f>_xlfn.XLOOKUP(tbl_PV_Milestones[[#This Row],[Work ID]],tbl_PV_Meta[Work ID '#],tbl_PV_Meta[Sub-Portfolio])</f>
        <v>Sub-Portfolio 8</v>
      </c>
      <c r="V1903" s="41">
        <f>IF(MONTH(tbl_PV_Milestones[[#This Row],[Baseline Date]])&lt;7,YEAR(tbl_PV_Milestones[[#This Row],[Baseline Date]]),YEAR(tbl_PV_Milestones[[#This Row],[Baseline Date]])+1)</f>
        <v>2025</v>
      </c>
      <c r="W1903" s="41">
        <f>IF(MONTH(tbl_PV_Milestones[[#This Row],[Actual/Schedule Finish]])&lt;7,YEAR(tbl_PV_Milestones[[#This Row],[Actual/Schedule Finish]]),YEAR(tbl_PV_Milestones[[#This Row],[Actual/Schedule Finish]])+1)</f>
        <v>2025</v>
      </c>
      <c r="X1903" s="41" t="str">
        <f>IF(OR(tbl_PV_Milestones[[#This Row],[Project Status]]="Completed",tbl_PV_Milestones[[#This Row],[Project Status]]="Assumed Completed"),"Yes","No")</f>
        <v>Yes</v>
      </c>
      <c r="Y1903" s="41">
        <f>IF(tbl_PV_Milestones[[#This Row],[Baseline Date]]="",1,0)</f>
        <v>0</v>
      </c>
      <c r="Z1903" s="41">
        <f>IF(tbl_PV_Milestones[[#This Row],[Baseline Date]]&lt;PV_Meta!$B$7,1,0)</f>
        <v>1</v>
      </c>
      <c r="AA1903" s="41">
        <f>IF(tbl_PV_Milestones[[#This Row],[Complete]]="Yes",1,0)</f>
        <v>1</v>
      </c>
      <c r="AB1903" s="41">
        <f>IF(AND(tbl_PV_Milestones[[#This Row],[BL FY]]=2025,tbl_PV_Milestones[[#This Row],[Baseline Date]]&lt;PV_Meta!$B$7),1,0)</f>
        <v>1</v>
      </c>
      <c r="AC1903" s="41">
        <f>IF(AND(tbl_PV_Milestones[[#This Row],[Planned YTD]]=1,tbl_PV_Milestones[[#This Row],[Complete]]="Yes"),1,0)</f>
        <v>1</v>
      </c>
      <c r="AD1903" s="41">
        <f>IF(AND(tbl_PV_Milestones[[#This Row],[Actual/Schedule Finish]]&lt;PV_Meta!$B$7,tbl_PV_Milestones[[#This Row],[Complete]]="No",tbl_PV_Milestones[[#This Row],[Project Status]]&lt;&gt;"On Hold"),1,0)</f>
        <v>0</v>
      </c>
      <c r="AE1903" s="41">
        <f>IF(AND(tbl_PV_Milestones[[#This Row],[Actual/Schedule Finish]]&gt;tbl_PV_Milestones[[#This Row],[Baseline Date]],tbl_PV_Milestones[[#This Row],[Complete]]="No",tbl_PV_Milestones[[#This Row],[Project Status]]&lt;&gt;"On Hold",tbl_PV_Milestones[[#This Row],[Overdue]]=0,tbl_PV_Milestones[[#This Row],[To be Baselined]]&lt;&gt;1),1,0)</f>
        <v>0</v>
      </c>
      <c r="AF1903" s="41">
        <f>IF(AND(tbl_PV_Milestones[[#This Row],[BL FY]]=2025,tbl_PV_Milestones[[#This Row],[Finish FY]]&gt;2025),1,0)</f>
        <v>0</v>
      </c>
      <c r="AG1903" s="56" t="str">
        <f>_xlfn.XLOOKUP(tbl_PV_Milestones[[#This Row],[Work ID]],tbl_PV_Meta[Work ID '#],tbl_PV_Meta[Project Manager/Owner],,0)</f>
        <v>Project Manager 6</v>
      </c>
      <c r="AH1903" s="6"/>
    </row>
    <row r="1904" spans="4:34" x14ac:dyDescent="0.25">
      <c r="D1904" s="6" t="s">
        <v>806</v>
      </c>
      <c r="E1904" s="6" t="s">
        <v>503</v>
      </c>
      <c r="F1904" s="6" t="s">
        <v>1708</v>
      </c>
      <c r="G1904" s="6" t="s">
        <v>891</v>
      </c>
      <c r="H1904" s="6" t="s">
        <v>519</v>
      </c>
      <c r="I1904" s="6" t="s">
        <v>110</v>
      </c>
      <c r="J1904" s="6" t="s">
        <v>806</v>
      </c>
      <c r="K1904" s="6" t="s">
        <v>29</v>
      </c>
      <c r="L1904" s="6" t="s">
        <v>27</v>
      </c>
      <c r="M1904" s="43"/>
      <c r="N1904" s="44" t="s">
        <v>1979</v>
      </c>
      <c r="O1904" s="39">
        <v>45716.708333333299</v>
      </c>
      <c r="P1904" s="39">
        <v>45716.708333333299</v>
      </c>
      <c r="Q1904" s="6">
        <v>0</v>
      </c>
      <c r="R1904" s="6">
        <v>0</v>
      </c>
      <c r="S1904" s="45" t="e">
        <f>_xlfn.CONCAT(#REF!,TRIM(tbl_PV_Milestones[[#This Row],[Milestone Description]]))</f>
        <v>#REF!</v>
      </c>
      <c r="T1904" s="84" t="str">
        <f>IF(COUNTIF(tbl_PV_Milestones[UID],tbl_PV_Milestones[[#This Row],[UID]])&gt;1,"Duplicate","")</f>
        <v>Duplicate</v>
      </c>
      <c r="U1904" s="42" t="str">
        <f>_xlfn.XLOOKUP(tbl_PV_Milestones[[#This Row],[Work ID]],tbl_PV_Meta[Work ID '#],tbl_PV_Meta[Sub-Portfolio])</f>
        <v>Sub-Portfolio 8</v>
      </c>
      <c r="V1904" s="41">
        <f>IF(MONTH(tbl_PV_Milestones[[#This Row],[Baseline Date]])&lt;7,YEAR(tbl_PV_Milestones[[#This Row],[Baseline Date]]),YEAR(tbl_PV_Milestones[[#This Row],[Baseline Date]])+1)</f>
        <v>2025</v>
      </c>
      <c r="W1904" s="41">
        <f>IF(MONTH(tbl_PV_Milestones[[#This Row],[Actual/Schedule Finish]])&lt;7,YEAR(tbl_PV_Milestones[[#This Row],[Actual/Schedule Finish]]),YEAR(tbl_PV_Milestones[[#This Row],[Actual/Schedule Finish]])+1)</f>
        <v>2025</v>
      </c>
      <c r="X1904" s="41" t="str">
        <f>IF(OR(tbl_PV_Milestones[[#This Row],[Project Status]]="Completed",tbl_PV_Milestones[[#This Row],[Project Status]]="Assumed Completed"),"Yes","No")</f>
        <v>Yes</v>
      </c>
      <c r="Y1904" s="41">
        <f>IF(tbl_PV_Milestones[[#This Row],[Baseline Date]]="",1,0)</f>
        <v>0</v>
      </c>
      <c r="Z1904" s="41">
        <f>IF(tbl_PV_Milestones[[#This Row],[Baseline Date]]&lt;PV_Meta!$B$7,1,0)</f>
        <v>1</v>
      </c>
      <c r="AA1904" s="41">
        <f>IF(tbl_PV_Milestones[[#This Row],[Complete]]="Yes",1,0)</f>
        <v>1</v>
      </c>
      <c r="AB1904" s="41">
        <f>IF(AND(tbl_PV_Milestones[[#This Row],[BL FY]]=2025,tbl_PV_Milestones[[#This Row],[Baseline Date]]&lt;PV_Meta!$B$7),1,0)</f>
        <v>1</v>
      </c>
      <c r="AC1904" s="41">
        <f>IF(AND(tbl_PV_Milestones[[#This Row],[Planned YTD]]=1,tbl_PV_Milestones[[#This Row],[Complete]]="Yes"),1,0)</f>
        <v>1</v>
      </c>
      <c r="AD1904" s="41">
        <f>IF(AND(tbl_PV_Milestones[[#This Row],[Actual/Schedule Finish]]&lt;PV_Meta!$B$7,tbl_PV_Milestones[[#This Row],[Complete]]="No",tbl_PV_Milestones[[#This Row],[Project Status]]&lt;&gt;"On Hold"),1,0)</f>
        <v>0</v>
      </c>
      <c r="AE1904" s="41">
        <f>IF(AND(tbl_PV_Milestones[[#This Row],[Actual/Schedule Finish]]&gt;tbl_PV_Milestones[[#This Row],[Baseline Date]],tbl_PV_Milestones[[#This Row],[Complete]]="No",tbl_PV_Milestones[[#This Row],[Project Status]]&lt;&gt;"On Hold",tbl_PV_Milestones[[#This Row],[Overdue]]=0,tbl_PV_Milestones[[#This Row],[To be Baselined]]&lt;&gt;1),1,0)</f>
        <v>0</v>
      </c>
      <c r="AF1904" s="41">
        <f>IF(AND(tbl_PV_Milestones[[#This Row],[BL FY]]=2025,tbl_PV_Milestones[[#This Row],[Finish FY]]&gt;2025),1,0)</f>
        <v>0</v>
      </c>
      <c r="AG1904" s="56" t="str">
        <f>_xlfn.XLOOKUP(tbl_PV_Milestones[[#This Row],[Work ID]],tbl_PV_Meta[Work ID '#],tbl_PV_Meta[Project Manager/Owner],,0)</f>
        <v>Project Manager 6</v>
      </c>
      <c r="AH1904" s="6"/>
    </row>
    <row r="1905" spans="4:34" x14ac:dyDescent="0.25">
      <c r="D1905" s="6" t="s">
        <v>806</v>
      </c>
      <c r="E1905" s="6" t="s">
        <v>580</v>
      </c>
      <c r="F1905" s="6" t="s">
        <v>1708</v>
      </c>
      <c r="G1905" s="6" t="s">
        <v>526</v>
      </c>
      <c r="H1905" s="6" t="s">
        <v>505</v>
      </c>
      <c r="I1905" s="6" t="s">
        <v>110</v>
      </c>
      <c r="J1905" s="6" t="s">
        <v>806</v>
      </c>
      <c r="K1905" s="6" t="s">
        <v>29</v>
      </c>
      <c r="L1905" s="6" t="s">
        <v>27</v>
      </c>
      <c r="M1905" s="43"/>
      <c r="N1905" s="44" t="s">
        <v>1979</v>
      </c>
      <c r="O1905" s="39">
        <v>45758.708333333299</v>
      </c>
      <c r="P1905" s="39">
        <v>45747.708333333299</v>
      </c>
      <c r="Q1905" s="6">
        <v>-9</v>
      </c>
      <c r="R1905" s="6">
        <v>-5.55898702903027E-3</v>
      </c>
      <c r="S1905" s="45" t="e">
        <f>_xlfn.CONCAT(#REF!,TRIM(tbl_PV_Milestones[[#This Row],[Milestone Description]]))</f>
        <v>#REF!</v>
      </c>
      <c r="T1905" s="84" t="str">
        <f>IF(COUNTIF(tbl_PV_Milestones[UID],tbl_PV_Milestones[[#This Row],[UID]])&gt;1,"Duplicate","")</f>
        <v>Duplicate</v>
      </c>
      <c r="U1905" s="42" t="str">
        <f>_xlfn.XLOOKUP(tbl_PV_Milestones[[#This Row],[Work ID]],tbl_PV_Meta[Work ID '#],tbl_PV_Meta[Sub-Portfolio])</f>
        <v>Sub-Portfolio 8</v>
      </c>
      <c r="V1905" s="41">
        <f>IF(MONTH(tbl_PV_Milestones[[#This Row],[Baseline Date]])&lt;7,YEAR(tbl_PV_Milestones[[#This Row],[Baseline Date]]),YEAR(tbl_PV_Milestones[[#This Row],[Baseline Date]])+1)</f>
        <v>2025</v>
      </c>
      <c r="W1905" s="41">
        <f>IF(MONTH(tbl_PV_Milestones[[#This Row],[Actual/Schedule Finish]])&lt;7,YEAR(tbl_PV_Milestones[[#This Row],[Actual/Schedule Finish]]),YEAR(tbl_PV_Milestones[[#This Row],[Actual/Schedule Finish]])+1)</f>
        <v>2025</v>
      </c>
      <c r="X1905" s="41" t="str">
        <f>IF(OR(tbl_PV_Milestones[[#This Row],[Project Status]]="Completed",tbl_PV_Milestones[[#This Row],[Project Status]]="Assumed Completed"),"Yes","No")</f>
        <v>Yes</v>
      </c>
      <c r="Y1905" s="41">
        <f>IF(tbl_PV_Milestones[[#This Row],[Baseline Date]]="",1,0)</f>
        <v>0</v>
      </c>
      <c r="Z1905" s="41">
        <f>IF(tbl_PV_Milestones[[#This Row],[Baseline Date]]&lt;PV_Meta!$B$7,1,0)</f>
        <v>1</v>
      </c>
      <c r="AA1905" s="41">
        <f>IF(tbl_PV_Milestones[[#This Row],[Complete]]="Yes",1,0)</f>
        <v>1</v>
      </c>
      <c r="AB1905" s="41">
        <f>IF(AND(tbl_PV_Milestones[[#This Row],[BL FY]]=2025,tbl_PV_Milestones[[#This Row],[Baseline Date]]&lt;PV_Meta!$B$7),1,0)</f>
        <v>1</v>
      </c>
      <c r="AC1905" s="41">
        <f>IF(AND(tbl_PV_Milestones[[#This Row],[Planned YTD]]=1,tbl_PV_Milestones[[#This Row],[Complete]]="Yes"),1,0)</f>
        <v>1</v>
      </c>
      <c r="AD1905" s="41">
        <f>IF(AND(tbl_PV_Milestones[[#This Row],[Actual/Schedule Finish]]&lt;PV_Meta!$B$7,tbl_PV_Milestones[[#This Row],[Complete]]="No",tbl_PV_Milestones[[#This Row],[Project Status]]&lt;&gt;"On Hold"),1,0)</f>
        <v>0</v>
      </c>
      <c r="AE1905" s="41">
        <f>IF(AND(tbl_PV_Milestones[[#This Row],[Actual/Schedule Finish]]&gt;tbl_PV_Milestones[[#This Row],[Baseline Date]],tbl_PV_Milestones[[#This Row],[Complete]]="No",tbl_PV_Milestones[[#This Row],[Project Status]]&lt;&gt;"On Hold",tbl_PV_Milestones[[#This Row],[Overdue]]=0,tbl_PV_Milestones[[#This Row],[To be Baselined]]&lt;&gt;1),1,0)</f>
        <v>0</v>
      </c>
      <c r="AF1905" s="41">
        <f>IF(AND(tbl_PV_Milestones[[#This Row],[BL FY]]=2025,tbl_PV_Milestones[[#This Row],[Finish FY]]&gt;2025),1,0)</f>
        <v>0</v>
      </c>
      <c r="AG1905" s="56" t="str">
        <f>_xlfn.XLOOKUP(tbl_PV_Milestones[[#This Row],[Work ID]],tbl_PV_Meta[Work ID '#],tbl_PV_Meta[Project Manager/Owner],,0)</f>
        <v>Project Manager 6</v>
      </c>
      <c r="AH1905" s="6"/>
    </row>
    <row r="1906" spans="4:34" x14ac:dyDescent="0.25">
      <c r="D1906" s="6" t="s">
        <v>806</v>
      </c>
      <c r="E1906" s="6" t="s">
        <v>580</v>
      </c>
      <c r="F1906" s="6" t="s">
        <v>1708</v>
      </c>
      <c r="G1906" s="6" t="s">
        <v>531</v>
      </c>
      <c r="H1906" s="6" t="s">
        <v>505</v>
      </c>
      <c r="I1906" s="6" t="s">
        <v>110</v>
      </c>
      <c r="J1906" s="6" t="s">
        <v>806</v>
      </c>
      <c r="K1906" s="6" t="s">
        <v>29</v>
      </c>
      <c r="L1906" s="6" t="s">
        <v>27</v>
      </c>
      <c r="M1906" s="43"/>
      <c r="N1906" s="44" t="s">
        <v>1979</v>
      </c>
      <c r="O1906" s="39">
        <v>45764.708333333299</v>
      </c>
      <c r="P1906" s="39">
        <v>45747.708333333299</v>
      </c>
      <c r="Q1906" s="6">
        <v>-13</v>
      </c>
      <c r="R1906" s="6">
        <v>-8.0296479308215006E-3</v>
      </c>
      <c r="S1906" s="45" t="e">
        <f>_xlfn.CONCAT(#REF!,TRIM(tbl_PV_Milestones[[#This Row],[Milestone Description]]))</f>
        <v>#REF!</v>
      </c>
      <c r="T1906" s="84" t="str">
        <f>IF(COUNTIF(tbl_PV_Milestones[UID],tbl_PV_Milestones[[#This Row],[UID]])&gt;1,"Duplicate","")</f>
        <v>Duplicate</v>
      </c>
      <c r="U1906" s="42" t="str">
        <f>_xlfn.XLOOKUP(tbl_PV_Milestones[[#This Row],[Work ID]],tbl_PV_Meta[Work ID '#],tbl_PV_Meta[Sub-Portfolio])</f>
        <v>Sub-Portfolio 8</v>
      </c>
      <c r="V1906" s="41">
        <f>IF(MONTH(tbl_PV_Milestones[[#This Row],[Baseline Date]])&lt;7,YEAR(tbl_PV_Milestones[[#This Row],[Baseline Date]]),YEAR(tbl_PV_Milestones[[#This Row],[Baseline Date]])+1)</f>
        <v>2025</v>
      </c>
      <c r="W1906" s="41">
        <f>IF(MONTH(tbl_PV_Milestones[[#This Row],[Actual/Schedule Finish]])&lt;7,YEAR(tbl_PV_Milestones[[#This Row],[Actual/Schedule Finish]]),YEAR(tbl_PV_Milestones[[#This Row],[Actual/Schedule Finish]])+1)</f>
        <v>2025</v>
      </c>
      <c r="X1906" s="41" t="str">
        <f>IF(OR(tbl_PV_Milestones[[#This Row],[Project Status]]="Completed",tbl_PV_Milestones[[#This Row],[Project Status]]="Assumed Completed"),"Yes","No")</f>
        <v>Yes</v>
      </c>
      <c r="Y1906" s="41">
        <f>IF(tbl_PV_Milestones[[#This Row],[Baseline Date]]="",1,0)</f>
        <v>0</v>
      </c>
      <c r="Z1906" s="41">
        <f>IF(tbl_PV_Milestones[[#This Row],[Baseline Date]]&lt;PV_Meta!$B$7,1,0)</f>
        <v>1</v>
      </c>
      <c r="AA1906" s="41">
        <f>IF(tbl_PV_Milestones[[#This Row],[Complete]]="Yes",1,0)</f>
        <v>1</v>
      </c>
      <c r="AB1906" s="41">
        <f>IF(AND(tbl_PV_Milestones[[#This Row],[BL FY]]=2025,tbl_PV_Milestones[[#This Row],[Baseline Date]]&lt;PV_Meta!$B$7),1,0)</f>
        <v>1</v>
      </c>
      <c r="AC1906" s="41">
        <f>IF(AND(tbl_PV_Milestones[[#This Row],[Planned YTD]]=1,tbl_PV_Milestones[[#This Row],[Complete]]="Yes"),1,0)</f>
        <v>1</v>
      </c>
      <c r="AD1906" s="41">
        <f>IF(AND(tbl_PV_Milestones[[#This Row],[Actual/Schedule Finish]]&lt;PV_Meta!$B$7,tbl_PV_Milestones[[#This Row],[Complete]]="No",tbl_PV_Milestones[[#This Row],[Project Status]]&lt;&gt;"On Hold"),1,0)</f>
        <v>0</v>
      </c>
      <c r="AE1906" s="41">
        <f>IF(AND(tbl_PV_Milestones[[#This Row],[Actual/Schedule Finish]]&gt;tbl_PV_Milestones[[#This Row],[Baseline Date]],tbl_PV_Milestones[[#This Row],[Complete]]="No",tbl_PV_Milestones[[#This Row],[Project Status]]&lt;&gt;"On Hold",tbl_PV_Milestones[[#This Row],[Overdue]]=0,tbl_PV_Milestones[[#This Row],[To be Baselined]]&lt;&gt;1),1,0)</f>
        <v>0</v>
      </c>
      <c r="AF1906" s="41">
        <f>IF(AND(tbl_PV_Milestones[[#This Row],[BL FY]]=2025,tbl_PV_Milestones[[#This Row],[Finish FY]]&gt;2025),1,0)</f>
        <v>0</v>
      </c>
      <c r="AG1906" s="56" t="str">
        <f>_xlfn.XLOOKUP(tbl_PV_Milestones[[#This Row],[Work ID]],tbl_PV_Meta[Work ID '#],tbl_PV_Meta[Project Manager/Owner],,0)</f>
        <v>Project Manager 6</v>
      </c>
      <c r="AH1906" s="6"/>
    </row>
    <row r="1907" spans="4:34" x14ac:dyDescent="0.25">
      <c r="D1907" s="6" t="s">
        <v>806</v>
      </c>
      <c r="E1907" s="6" t="s">
        <v>503</v>
      </c>
      <c r="F1907" s="6" t="s">
        <v>1708</v>
      </c>
      <c r="G1907" s="6" t="s">
        <v>892</v>
      </c>
      <c r="H1907" s="6" t="s">
        <v>519</v>
      </c>
      <c r="I1907" s="6" t="s">
        <v>110</v>
      </c>
      <c r="J1907" s="6" t="s">
        <v>806</v>
      </c>
      <c r="K1907" s="6" t="s">
        <v>29</v>
      </c>
      <c r="L1907" s="6" t="s">
        <v>27</v>
      </c>
      <c r="M1907" s="43"/>
      <c r="N1907" s="44" t="s">
        <v>1979</v>
      </c>
      <c r="O1907" s="39">
        <v>45534.708333333299</v>
      </c>
      <c r="P1907" s="39">
        <v>45534.708333333299</v>
      </c>
      <c r="Q1907" s="6">
        <v>0</v>
      </c>
      <c r="R1907" s="6">
        <v>0</v>
      </c>
      <c r="S1907" s="45" t="e">
        <f>_xlfn.CONCAT(#REF!,TRIM(tbl_PV_Milestones[[#This Row],[Milestone Description]]))</f>
        <v>#REF!</v>
      </c>
      <c r="T1907" s="84" t="str">
        <f>IF(COUNTIF(tbl_PV_Milestones[UID],tbl_PV_Milestones[[#This Row],[UID]])&gt;1,"Duplicate","")</f>
        <v>Duplicate</v>
      </c>
      <c r="U1907" s="42" t="str">
        <f>_xlfn.XLOOKUP(tbl_PV_Milestones[[#This Row],[Work ID]],tbl_PV_Meta[Work ID '#],tbl_PV_Meta[Sub-Portfolio])</f>
        <v>Sub-Portfolio 8</v>
      </c>
      <c r="V1907" s="41">
        <f>IF(MONTH(tbl_PV_Milestones[[#This Row],[Baseline Date]])&lt;7,YEAR(tbl_PV_Milestones[[#This Row],[Baseline Date]]),YEAR(tbl_PV_Milestones[[#This Row],[Baseline Date]])+1)</f>
        <v>2025</v>
      </c>
      <c r="W1907" s="41">
        <f>IF(MONTH(tbl_PV_Milestones[[#This Row],[Actual/Schedule Finish]])&lt;7,YEAR(tbl_PV_Milestones[[#This Row],[Actual/Schedule Finish]]),YEAR(tbl_PV_Milestones[[#This Row],[Actual/Schedule Finish]])+1)</f>
        <v>2025</v>
      </c>
      <c r="X1907" s="41" t="str">
        <f>IF(OR(tbl_PV_Milestones[[#This Row],[Project Status]]="Completed",tbl_PV_Milestones[[#This Row],[Project Status]]="Assumed Completed"),"Yes","No")</f>
        <v>Yes</v>
      </c>
      <c r="Y1907" s="41">
        <f>IF(tbl_PV_Milestones[[#This Row],[Baseline Date]]="",1,0)</f>
        <v>0</v>
      </c>
      <c r="Z1907" s="41">
        <f>IF(tbl_PV_Milestones[[#This Row],[Baseline Date]]&lt;PV_Meta!$B$7,1,0)</f>
        <v>1</v>
      </c>
      <c r="AA1907" s="41">
        <f>IF(tbl_PV_Milestones[[#This Row],[Complete]]="Yes",1,0)</f>
        <v>1</v>
      </c>
      <c r="AB1907" s="41">
        <f>IF(AND(tbl_PV_Milestones[[#This Row],[BL FY]]=2025,tbl_PV_Milestones[[#This Row],[Baseline Date]]&lt;PV_Meta!$B$7),1,0)</f>
        <v>1</v>
      </c>
      <c r="AC1907" s="41">
        <f>IF(AND(tbl_PV_Milestones[[#This Row],[Planned YTD]]=1,tbl_PV_Milestones[[#This Row],[Complete]]="Yes"),1,0)</f>
        <v>1</v>
      </c>
      <c r="AD1907" s="41">
        <f>IF(AND(tbl_PV_Milestones[[#This Row],[Actual/Schedule Finish]]&lt;PV_Meta!$B$7,tbl_PV_Milestones[[#This Row],[Complete]]="No",tbl_PV_Milestones[[#This Row],[Project Status]]&lt;&gt;"On Hold"),1,0)</f>
        <v>0</v>
      </c>
      <c r="AE1907" s="41">
        <f>IF(AND(tbl_PV_Milestones[[#This Row],[Actual/Schedule Finish]]&gt;tbl_PV_Milestones[[#This Row],[Baseline Date]],tbl_PV_Milestones[[#This Row],[Complete]]="No",tbl_PV_Milestones[[#This Row],[Project Status]]&lt;&gt;"On Hold",tbl_PV_Milestones[[#This Row],[Overdue]]=0,tbl_PV_Milestones[[#This Row],[To be Baselined]]&lt;&gt;1),1,0)</f>
        <v>0</v>
      </c>
      <c r="AF1907" s="41">
        <f>IF(AND(tbl_PV_Milestones[[#This Row],[BL FY]]=2025,tbl_PV_Milestones[[#This Row],[Finish FY]]&gt;2025),1,0)</f>
        <v>0</v>
      </c>
      <c r="AG1907" s="56" t="str">
        <f>_xlfn.XLOOKUP(tbl_PV_Milestones[[#This Row],[Work ID]],tbl_PV_Meta[Work ID '#],tbl_PV_Meta[Project Manager/Owner],,0)</f>
        <v>Project Manager 6</v>
      </c>
      <c r="AH1907" s="6"/>
    </row>
    <row r="1908" spans="4:34" x14ac:dyDescent="0.25">
      <c r="D1908" s="6" t="s">
        <v>806</v>
      </c>
      <c r="E1908" s="6" t="s">
        <v>503</v>
      </c>
      <c r="F1908" s="6" t="s">
        <v>1708</v>
      </c>
      <c r="G1908" s="6" t="s">
        <v>535</v>
      </c>
      <c r="H1908" s="6" t="s">
        <v>505</v>
      </c>
      <c r="I1908" s="6" t="s">
        <v>110</v>
      </c>
      <c r="J1908" s="6" t="s">
        <v>806</v>
      </c>
      <c r="K1908" s="6" t="s">
        <v>29</v>
      </c>
      <c r="L1908" s="6" t="s">
        <v>27</v>
      </c>
      <c r="M1908" s="43"/>
      <c r="N1908" s="44" t="s">
        <v>1979</v>
      </c>
      <c r="O1908" s="39">
        <v>45723.708333333299</v>
      </c>
      <c r="P1908" s="39">
        <v>45723.708333333299</v>
      </c>
      <c r="Q1908" s="6">
        <v>0</v>
      </c>
      <c r="R1908" s="6">
        <v>0</v>
      </c>
      <c r="S1908" s="45" t="e">
        <f>_xlfn.CONCAT(#REF!,TRIM(tbl_PV_Milestones[[#This Row],[Milestone Description]]))</f>
        <v>#REF!</v>
      </c>
      <c r="T1908" s="84" t="str">
        <f>IF(COUNTIF(tbl_PV_Milestones[UID],tbl_PV_Milestones[[#This Row],[UID]])&gt;1,"Duplicate","")</f>
        <v>Duplicate</v>
      </c>
      <c r="U1908" s="42" t="str">
        <f>_xlfn.XLOOKUP(tbl_PV_Milestones[[#This Row],[Work ID]],tbl_PV_Meta[Work ID '#],tbl_PV_Meta[Sub-Portfolio])</f>
        <v>Sub-Portfolio 8</v>
      </c>
      <c r="V1908" s="41">
        <f>IF(MONTH(tbl_PV_Milestones[[#This Row],[Baseline Date]])&lt;7,YEAR(tbl_PV_Milestones[[#This Row],[Baseline Date]]),YEAR(tbl_PV_Milestones[[#This Row],[Baseline Date]])+1)</f>
        <v>2025</v>
      </c>
      <c r="W1908" s="41">
        <f>IF(MONTH(tbl_PV_Milestones[[#This Row],[Actual/Schedule Finish]])&lt;7,YEAR(tbl_PV_Milestones[[#This Row],[Actual/Schedule Finish]]),YEAR(tbl_PV_Milestones[[#This Row],[Actual/Schedule Finish]])+1)</f>
        <v>2025</v>
      </c>
      <c r="X1908" s="41" t="str">
        <f>IF(OR(tbl_PV_Milestones[[#This Row],[Project Status]]="Completed",tbl_PV_Milestones[[#This Row],[Project Status]]="Assumed Completed"),"Yes","No")</f>
        <v>Yes</v>
      </c>
      <c r="Y1908" s="41">
        <f>IF(tbl_PV_Milestones[[#This Row],[Baseline Date]]="",1,0)</f>
        <v>0</v>
      </c>
      <c r="Z1908" s="41">
        <f>IF(tbl_PV_Milestones[[#This Row],[Baseline Date]]&lt;PV_Meta!$B$7,1,0)</f>
        <v>1</v>
      </c>
      <c r="AA1908" s="41">
        <f>IF(tbl_PV_Milestones[[#This Row],[Complete]]="Yes",1,0)</f>
        <v>1</v>
      </c>
      <c r="AB1908" s="41">
        <f>IF(AND(tbl_PV_Milestones[[#This Row],[BL FY]]=2025,tbl_PV_Milestones[[#This Row],[Baseline Date]]&lt;PV_Meta!$B$7),1,0)</f>
        <v>1</v>
      </c>
      <c r="AC1908" s="41">
        <f>IF(AND(tbl_PV_Milestones[[#This Row],[Planned YTD]]=1,tbl_PV_Milestones[[#This Row],[Complete]]="Yes"),1,0)</f>
        <v>1</v>
      </c>
      <c r="AD1908" s="41">
        <f>IF(AND(tbl_PV_Milestones[[#This Row],[Actual/Schedule Finish]]&lt;PV_Meta!$B$7,tbl_PV_Milestones[[#This Row],[Complete]]="No",tbl_PV_Milestones[[#This Row],[Project Status]]&lt;&gt;"On Hold"),1,0)</f>
        <v>0</v>
      </c>
      <c r="AE1908" s="41">
        <f>IF(AND(tbl_PV_Milestones[[#This Row],[Actual/Schedule Finish]]&gt;tbl_PV_Milestones[[#This Row],[Baseline Date]],tbl_PV_Milestones[[#This Row],[Complete]]="No",tbl_PV_Milestones[[#This Row],[Project Status]]&lt;&gt;"On Hold",tbl_PV_Milestones[[#This Row],[Overdue]]=0,tbl_PV_Milestones[[#This Row],[To be Baselined]]&lt;&gt;1),1,0)</f>
        <v>0</v>
      </c>
      <c r="AF1908" s="41">
        <f>IF(AND(tbl_PV_Milestones[[#This Row],[BL FY]]=2025,tbl_PV_Milestones[[#This Row],[Finish FY]]&gt;2025),1,0)</f>
        <v>0</v>
      </c>
      <c r="AG1908" s="56" t="str">
        <f>_xlfn.XLOOKUP(tbl_PV_Milestones[[#This Row],[Work ID]],tbl_PV_Meta[Work ID '#],tbl_PV_Meta[Project Manager/Owner],,0)</f>
        <v>Project Manager 6</v>
      </c>
      <c r="AH1908" s="6"/>
    </row>
    <row r="1909" spans="4:34" x14ac:dyDescent="0.25">
      <c r="D1909" s="6" t="s">
        <v>806</v>
      </c>
      <c r="E1909" s="6" t="s">
        <v>503</v>
      </c>
      <c r="F1909" s="6" t="s">
        <v>1708</v>
      </c>
      <c r="G1909" s="6" t="s">
        <v>893</v>
      </c>
      <c r="H1909" s="6" t="s">
        <v>519</v>
      </c>
      <c r="I1909" s="6" t="s">
        <v>510</v>
      </c>
      <c r="J1909" s="6" t="s">
        <v>806</v>
      </c>
      <c r="K1909" s="6" t="s">
        <v>29</v>
      </c>
      <c r="L1909" s="6" t="s">
        <v>27</v>
      </c>
      <c r="M1909" s="43"/>
      <c r="N1909" s="44" t="s">
        <v>1979</v>
      </c>
      <c r="O1909" s="39">
        <v>45589.708333333299</v>
      </c>
      <c r="P1909" s="39">
        <v>45589.708333333299</v>
      </c>
      <c r="Q1909" s="6">
        <v>0</v>
      </c>
      <c r="R1909" s="6">
        <v>0</v>
      </c>
      <c r="S1909" s="45" t="e">
        <f>_xlfn.CONCAT(#REF!,TRIM(tbl_PV_Milestones[[#This Row],[Milestone Description]]))</f>
        <v>#REF!</v>
      </c>
      <c r="T1909" s="84" t="str">
        <f>IF(COUNTIF(tbl_PV_Milestones[UID],tbl_PV_Milestones[[#This Row],[UID]])&gt;1,"Duplicate","")</f>
        <v>Duplicate</v>
      </c>
      <c r="U1909" s="42" t="str">
        <f>_xlfn.XLOOKUP(tbl_PV_Milestones[[#This Row],[Work ID]],tbl_PV_Meta[Work ID '#],tbl_PV_Meta[Sub-Portfolio])</f>
        <v>Sub-Portfolio 8</v>
      </c>
      <c r="V1909" s="41">
        <f>IF(MONTH(tbl_PV_Milestones[[#This Row],[Baseline Date]])&lt;7,YEAR(tbl_PV_Milestones[[#This Row],[Baseline Date]]),YEAR(tbl_PV_Milestones[[#This Row],[Baseline Date]])+1)</f>
        <v>2025</v>
      </c>
      <c r="W1909" s="41">
        <f>IF(MONTH(tbl_PV_Milestones[[#This Row],[Actual/Schedule Finish]])&lt;7,YEAR(tbl_PV_Milestones[[#This Row],[Actual/Schedule Finish]]),YEAR(tbl_PV_Milestones[[#This Row],[Actual/Schedule Finish]])+1)</f>
        <v>2025</v>
      </c>
      <c r="X1909" s="41" t="str">
        <f>IF(OR(tbl_PV_Milestones[[#This Row],[Project Status]]="Completed",tbl_PV_Milestones[[#This Row],[Project Status]]="Assumed Completed"),"Yes","No")</f>
        <v>Yes</v>
      </c>
      <c r="Y1909" s="41">
        <f>IF(tbl_PV_Milestones[[#This Row],[Baseline Date]]="",1,0)</f>
        <v>0</v>
      </c>
      <c r="Z1909" s="41">
        <f>IF(tbl_PV_Milestones[[#This Row],[Baseline Date]]&lt;PV_Meta!$B$7,1,0)</f>
        <v>1</v>
      </c>
      <c r="AA1909" s="41">
        <f>IF(tbl_PV_Milestones[[#This Row],[Complete]]="Yes",1,0)</f>
        <v>1</v>
      </c>
      <c r="AB1909" s="41">
        <f>IF(AND(tbl_PV_Milestones[[#This Row],[BL FY]]=2025,tbl_PV_Milestones[[#This Row],[Baseline Date]]&lt;PV_Meta!$B$7),1,0)</f>
        <v>1</v>
      </c>
      <c r="AC1909" s="41">
        <f>IF(AND(tbl_PV_Milestones[[#This Row],[Planned YTD]]=1,tbl_PV_Milestones[[#This Row],[Complete]]="Yes"),1,0)</f>
        <v>1</v>
      </c>
      <c r="AD1909" s="41">
        <f>IF(AND(tbl_PV_Milestones[[#This Row],[Actual/Schedule Finish]]&lt;PV_Meta!$B$7,tbl_PV_Milestones[[#This Row],[Complete]]="No",tbl_PV_Milestones[[#This Row],[Project Status]]&lt;&gt;"On Hold"),1,0)</f>
        <v>0</v>
      </c>
      <c r="AE1909" s="41">
        <f>IF(AND(tbl_PV_Milestones[[#This Row],[Actual/Schedule Finish]]&gt;tbl_PV_Milestones[[#This Row],[Baseline Date]],tbl_PV_Milestones[[#This Row],[Complete]]="No",tbl_PV_Milestones[[#This Row],[Project Status]]&lt;&gt;"On Hold",tbl_PV_Milestones[[#This Row],[Overdue]]=0,tbl_PV_Milestones[[#This Row],[To be Baselined]]&lt;&gt;1),1,0)</f>
        <v>0</v>
      </c>
      <c r="AF1909" s="41">
        <f>IF(AND(tbl_PV_Milestones[[#This Row],[BL FY]]=2025,tbl_PV_Milestones[[#This Row],[Finish FY]]&gt;2025),1,0)</f>
        <v>0</v>
      </c>
      <c r="AG1909" s="56" t="str">
        <f>_xlfn.XLOOKUP(tbl_PV_Milestones[[#This Row],[Work ID]],tbl_PV_Meta[Work ID '#],tbl_PV_Meta[Project Manager/Owner],,0)</f>
        <v>Project Manager 6</v>
      </c>
      <c r="AH1909" s="6"/>
    </row>
    <row r="1910" spans="4:34" x14ac:dyDescent="0.25">
      <c r="D1910" s="6" t="s">
        <v>806</v>
      </c>
      <c r="E1910" s="6" t="s">
        <v>503</v>
      </c>
      <c r="F1910" s="6" t="s">
        <v>1763</v>
      </c>
      <c r="G1910" s="6" t="s">
        <v>561</v>
      </c>
      <c r="H1910" s="6" t="s">
        <v>505</v>
      </c>
      <c r="I1910" s="6" t="s">
        <v>522</v>
      </c>
      <c r="J1910" s="6" t="s">
        <v>806</v>
      </c>
      <c r="K1910" s="6" t="s">
        <v>39</v>
      </c>
      <c r="L1910" s="6" t="s">
        <v>62</v>
      </c>
      <c r="M1910" s="43"/>
      <c r="N1910" s="44" t="s">
        <v>1979</v>
      </c>
      <c r="O1910" s="39">
        <v>45595.708333333299</v>
      </c>
      <c r="P1910" s="39">
        <v>45595.708333333299</v>
      </c>
      <c r="Q1910" s="6">
        <v>0</v>
      </c>
      <c r="R1910" s="6">
        <v>0</v>
      </c>
      <c r="S1910" s="45" t="e">
        <f>_xlfn.CONCAT(#REF!,TRIM(tbl_PV_Milestones[[#This Row],[Milestone Description]]))</f>
        <v>#REF!</v>
      </c>
      <c r="T1910" s="84" t="str">
        <f>IF(COUNTIF(tbl_PV_Milestones[UID],tbl_PV_Milestones[[#This Row],[UID]])&gt;1,"Duplicate","")</f>
        <v>Duplicate</v>
      </c>
      <c r="U1910" s="42" t="str">
        <f>_xlfn.XLOOKUP(tbl_PV_Milestones[[#This Row],[Work ID]],tbl_PV_Meta[Work ID '#],tbl_PV_Meta[Sub-Portfolio])</f>
        <v>Sub-Portfolio 8</v>
      </c>
      <c r="V1910" s="41">
        <f>IF(MONTH(tbl_PV_Milestones[[#This Row],[Baseline Date]])&lt;7,YEAR(tbl_PV_Milestones[[#This Row],[Baseline Date]]),YEAR(tbl_PV_Milestones[[#This Row],[Baseline Date]])+1)</f>
        <v>2025</v>
      </c>
      <c r="W1910" s="41">
        <f>IF(MONTH(tbl_PV_Milestones[[#This Row],[Actual/Schedule Finish]])&lt;7,YEAR(tbl_PV_Milestones[[#This Row],[Actual/Schedule Finish]]),YEAR(tbl_PV_Milestones[[#This Row],[Actual/Schedule Finish]])+1)</f>
        <v>2025</v>
      </c>
      <c r="X1910" s="41" t="str">
        <f>IF(OR(tbl_PV_Milestones[[#This Row],[Project Status]]="Completed",tbl_PV_Milestones[[#This Row],[Project Status]]="Assumed Completed"),"Yes","No")</f>
        <v>Yes</v>
      </c>
      <c r="Y1910" s="41">
        <f>IF(tbl_PV_Milestones[[#This Row],[Baseline Date]]="",1,0)</f>
        <v>0</v>
      </c>
      <c r="Z1910" s="41">
        <f>IF(tbl_PV_Milestones[[#This Row],[Baseline Date]]&lt;PV_Meta!$B$7,1,0)</f>
        <v>1</v>
      </c>
      <c r="AA1910" s="41">
        <f>IF(tbl_PV_Milestones[[#This Row],[Complete]]="Yes",1,0)</f>
        <v>1</v>
      </c>
      <c r="AB1910" s="41">
        <f>IF(AND(tbl_PV_Milestones[[#This Row],[BL FY]]=2025,tbl_PV_Milestones[[#This Row],[Baseline Date]]&lt;PV_Meta!$B$7),1,0)</f>
        <v>1</v>
      </c>
      <c r="AC1910" s="41">
        <f>IF(AND(tbl_PV_Milestones[[#This Row],[Planned YTD]]=1,tbl_PV_Milestones[[#This Row],[Complete]]="Yes"),1,0)</f>
        <v>1</v>
      </c>
      <c r="AD1910" s="41">
        <f>IF(AND(tbl_PV_Milestones[[#This Row],[Actual/Schedule Finish]]&lt;PV_Meta!$B$7,tbl_PV_Milestones[[#This Row],[Complete]]="No",tbl_PV_Milestones[[#This Row],[Project Status]]&lt;&gt;"On Hold"),1,0)</f>
        <v>0</v>
      </c>
      <c r="AE1910" s="41">
        <f>IF(AND(tbl_PV_Milestones[[#This Row],[Actual/Schedule Finish]]&gt;tbl_PV_Milestones[[#This Row],[Baseline Date]],tbl_PV_Milestones[[#This Row],[Complete]]="No",tbl_PV_Milestones[[#This Row],[Project Status]]&lt;&gt;"On Hold",tbl_PV_Milestones[[#This Row],[Overdue]]=0,tbl_PV_Milestones[[#This Row],[To be Baselined]]&lt;&gt;1),1,0)</f>
        <v>0</v>
      </c>
      <c r="AF1910" s="41">
        <f>IF(AND(tbl_PV_Milestones[[#This Row],[BL FY]]=2025,tbl_PV_Milestones[[#This Row],[Finish FY]]&gt;2025),1,0)</f>
        <v>0</v>
      </c>
      <c r="AG1910" s="56" t="str">
        <f>_xlfn.XLOOKUP(tbl_PV_Milestones[[#This Row],[Work ID]],tbl_PV_Meta[Work ID '#],tbl_PV_Meta[Project Manager/Owner],,0)</f>
        <v>Project Manager 28</v>
      </c>
      <c r="AH1910" s="6"/>
    </row>
    <row r="1911" spans="4:34" x14ac:dyDescent="0.25">
      <c r="D1911" s="6" t="s">
        <v>806</v>
      </c>
      <c r="E1911" s="6" t="s">
        <v>503</v>
      </c>
      <c r="F1911" s="6" t="s">
        <v>1763</v>
      </c>
      <c r="G1911" s="6" t="s">
        <v>562</v>
      </c>
      <c r="H1911" s="6" t="s">
        <v>505</v>
      </c>
      <c r="I1911" s="6" t="s">
        <v>522</v>
      </c>
      <c r="J1911" s="6" t="s">
        <v>806</v>
      </c>
      <c r="K1911" s="6" t="s">
        <v>39</v>
      </c>
      <c r="L1911" s="6" t="s">
        <v>62</v>
      </c>
      <c r="M1911" s="43"/>
      <c r="N1911" s="44" t="s">
        <v>1979</v>
      </c>
      <c r="O1911" s="39">
        <v>45595.708333333299</v>
      </c>
      <c r="P1911" s="39">
        <v>45595.708333333299</v>
      </c>
      <c r="Q1911" s="6">
        <v>0</v>
      </c>
      <c r="R1911" s="6">
        <v>0</v>
      </c>
      <c r="S1911" s="45" t="e">
        <f>_xlfn.CONCAT(#REF!,TRIM(tbl_PV_Milestones[[#This Row],[Milestone Description]]))</f>
        <v>#REF!</v>
      </c>
      <c r="T1911" s="84" t="str">
        <f>IF(COUNTIF(tbl_PV_Milestones[UID],tbl_PV_Milestones[[#This Row],[UID]])&gt;1,"Duplicate","")</f>
        <v>Duplicate</v>
      </c>
      <c r="U1911" s="42" t="str">
        <f>_xlfn.XLOOKUP(tbl_PV_Milestones[[#This Row],[Work ID]],tbl_PV_Meta[Work ID '#],tbl_PV_Meta[Sub-Portfolio])</f>
        <v>Sub-Portfolio 8</v>
      </c>
      <c r="V1911" s="41">
        <f>IF(MONTH(tbl_PV_Milestones[[#This Row],[Baseline Date]])&lt;7,YEAR(tbl_PV_Milestones[[#This Row],[Baseline Date]]),YEAR(tbl_PV_Milestones[[#This Row],[Baseline Date]])+1)</f>
        <v>2025</v>
      </c>
      <c r="W1911" s="41">
        <f>IF(MONTH(tbl_PV_Milestones[[#This Row],[Actual/Schedule Finish]])&lt;7,YEAR(tbl_PV_Milestones[[#This Row],[Actual/Schedule Finish]]),YEAR(tbl_PV_Milestones[[#This Row],[Actual/Schedule Finish]])+1)</f>
        <v>2025</v>
      </c>
      <c r="X1911" s="41" t="str">
        <f>IF(OR(tbl_PV_Milestones[[#This Row],[Project Status]]="Completed",tbl_PV_Milestones[[#This Row],[Project Status]]="Assumed Completed"),"Yes","No")</f>
        <v>Yes</v>
      </c>
      <c r="Y1911" s="41">
        <f>IF(tbl_PV_Milestones[[#This Row],[Baseline Date]]="",1,0)</f>
        <v>0</v>
      </c>
      <c r="Z1911" s="41">
        <f>IF(tbl_PV_Milestones[[#This Row],[Baseline Date]]&lt;PV_Meta!$B$7,1,0)</f>
        <v>1</v>
      </c>
      <c r="AA1911" s="41">
        <f>IF(tbl_PV_Milestones[[#This Row],[Complete]]="Yes",1,0)</f>
        <v>1</v>
      </c>
      <c r="AB1911" s="41">
        <f>IF(AND(tbl_PV_Milestones[[#This Row],[BL FY]]=2025,tbl_PV_Milestones[[#This Row],[Baseline Date]]&lt;PV_Meta!$B$7),1,0)</f>
        <v>1</v>
      </c>
      <c r="AC1911" s="41">
        <f>IF(AND(tbl_PV_Milestones[[#This Row],[Planned YTD]]=1,tbl_PV_Milestones[[#This Row],[Complete]]="Yes"),1,0)</f>
        <v>1</v>
      </c>
      <c r="AD1911" s="41">
        <f>IF(AND(tbl_PV_Milestones[[#This Row],[Actual/Schedule Finish]]&lt;PV_Meta!$B$7,tbl_PV_Milestones[[#This Row],[Complete]]="No",tbl_PV_Milestones[[#This Row],[Project Status]]&lt;&gt;"On Hold"),1,0)</f>
        <v>0</v>
      </c>
      <c r="AE1911" s="41">
        <f>IF(AND(tbl_PV_Milestones[[#This Row],[Actual/Schedule Finish]]&gt;tbl_PV_Milestones[[#This Row],[Baseline Date]],tbl_PV_Milestones[[#This Row],[Complete]]="No",tbl_PV_Milestones[[#This Row],[Project Status]]&lt;&gt;"On Hold",tbl_PV_Milestones[[#This Row],[Overdue]]=0,tbl_PV_Milestones[[#This Row],[To be Baselined]]&lt;&gt;1),1,0)</f>
        <v>0</v>
      </c>
      <c r="AF1911" s="41">
        <f>IF(AND(tbl_PV_Milestones[[#This Row],[BL FY]]=2025,tbl_PV_Milestones[[#This Row],[Finish FY]]&gt;2025),1,0)</f>
        <v>0</v>
      </c>
      <c r="AG1911" s="56" t="str">
        <f>_xlfn.XLOOKUP(tbl_PV_Milestones[[#This Row],[Work ID]],tbl_PV_Meta[Work ID '#],tbl_PV_Meta[Project Manager/Owner],,0)</f>
        <v>Project Manager 28</v>
      </c>
      <c r="AH1911" s="6"/>
    </row>
    <row r="1912" spans="4:34" x14ac:dyDescent="0.25">
      <c r="D1912" s="6" t="s">
        <v>806</v>
      </c>
      <c r="E1912" s="6" t="s">
        <v>503</v>
      </c>
      <c r="F1912" s="6" t="s">
        <v>1763</v>
      </c>
      <c r="G1912" s="6" t="s">
        <v>563</v>
      </c>
      <c r="H1912" s="6" t="s">
        <v>505</v>
      </c>
      <c r="I1912" s="6" t="s">
        <v>522</v>
      </c>
      <c r="J1912" s="6" t="s">
        <v>806</v>
      </c>
      <c r="K1912" s="6" t="s">
        <v>39</v>
      </c>
      <c r="L1912" s="6" t="s">
        <v>62</v>
      </c>
      <c r="M1912" s="43"/>
      <c r="N1912" s="44" t="s">
        <v>1979</v>
      </c>
      <c r="O1912" s="39">
        <v>45595.708333333299</v>
      </c>
      <c r="P1912" s="39">
        <v>45595.708333333299</v>
      </c>
      <c r="Q1912" s="6">
        <v>0</v>
      </c>
      <c r="R1912" s="6">
        <v>0</v>
      </c>
      <c r="S1912" s="45" t="e">
        <f>_xlfn.CONCAT(#REF!,TRIM(tbl_PV_Milestones[[#This Row],[Milestone Description]]))</f>
        <v>#REF!</v>
      </c>
      <c r="T1912" s="84" t="str">
        <f>IF(COUNTIF(tbl_PV_Milestones[UID],tbl_PV_Milestones[[#This Row],[UID]])&gt;1,"Duplicate","")</f>
        <v>Duplicate</v>
      </c>
      <c r="U1912" s="42" t="str">
        <f>_xlfn.XLOOKUP(tbl_PV_Milestones[[#This Row],[Work ID]],tbl_PV_Meta[Work ID '#],tbl_PV_Meta[Sub-Portfolio])</f>
        <v>Sub-Portfolio 8</v>
      </c>
      <c r="V1912" s="41">
        <f>IF(MONTH(tbl_PV_Milestones[[#This Row],[Baseline Date]])&lt;7,YEAR(tbl_PV_Milestones[[#This Row],[Baseline Date]]),YEAR(tbl_PV_Milestones[[#This Row],[Baseline Date]])+1)</f>
        <v>2025</v>
      </c>
      <c r="W1912" s="41">
        <f>IF(MONTH(tbl_PV_Milestones[[#This Row],[Actual/Schedule Finish]])&lt;7,YEAR(tbl_PV_Milestones[[#This Row],[Actual/Schedule Finish]]),YEAR(tbl_PV_Milestones[[#This Row],[Actual/Schedule Finish]])+1)</f>
        <v>2025</v>
      </c>
      <c r="X1912" s="41" t="str">
        <f>IF(OR(tbl_PV_Milestones[[#This Row],[Project Status]]="Completed",tbl_PV_Milestones[[#This Row],[Project Status]]="Assumed Completed"),"Yes","No")</f>
        <v>Yes</v>
      </c>
      <c r="Y1912" s="41">
        <f>IF(tbl_PV_Milestones[[#This Row],[Baseline Date]]="",1,0)</f>
        <v>0</v>
      </c>
      <c r="Z1912" s="41">
        <f>IF(tbl_PV_Milestones[[#This Row],[Baseline Date]]&lt;PV_Meta!$B$7,1,0)</f>
        <v>1</v>
      </c>
      <c r="AA1912" s="41">
        <f>IF(tbl_PV_Milestones[[#This Row],[Complete]]="Yes",1,0)</f>
        <v>1</v>
      </c>
      <c r="AB1912" s="41">
        <f>IF(AND(tbl_PV_Milestones[[#This Row],[BL FY]]=2025,tbl_PV_Milestones[[#This Row],[Baseline Date]]&lt;PV_Meta!$B$7),1,0)</f>
        <v>1</v>
      </c>
      <c r="AC1912" s="41">
        <f>IF(AND(tbl_PV_Milestones[[#This Row],[Planned YTD]]=1,tbl_PV_Milestones[[#This Row],[Complete]]="Yes"),1,0)</f>
        <v>1</v>
      </c>
      <c r="AD1912" s="41">
        <f>IF(AND(tbl_PV_Milestones[[#This Row],[Actual/Schedule Finish]]&lt;PV_Meta!$B$7,tbl_PV_Milestones[[#This Row],[Complete]]="No",tbl_PV_Milestones[[#This Row],[Project Status]]&lt;&gt;"On Hold"),1,0)</f>
        <v>0</v>
      </c>
      <c r="AE1912" s="41">
        <f>IF(AND(tbl_PV_Milestones[[#This Row],[Actual/Schedule Finish]]&gt;tbl_PV_Milestones[[#This Row],[Baseline Date]],tbl_PV_Milestones[[#This Row],[Complete]]="No",tbl_PV_Milestones[[#This Row],[Project Status]]&lt;&gt;"On Hold",tbl_PV_Milestones[[#This Row],[Overdue]]=0,tbl_PV_Milestones[[#This Row],[To be Baselined]]&lt;&gt;1),1,0)</f>
        <v>0</v>
      </c>
      <c r="AF1912" s="41">
        <f>IF(AND(tbl_PV_Milestones[[#This Row],[BL FY]]=2025,tbl_PV_Milestones[[#This Row],[Finish FY]]&gt;2025),1,0)</f>
        <v>0</v>
      </c>
      <c r="AG1912" s="56" t="str">
        <f>_xlfn.XLOOKUP(tbl_PV_Milestones[[#This Row],[Work ID]],tbl_PV_Meta[Work ID '#],tbl_PV_Meta[Project Manager/Owner],,0)</f>
        <v>Project Manager 28</v>
      </c>
      <c r="AH1912" s="6"/>
    </row>
    <row r="1913" spans="4:34" x14ac:dyDescent="0.25">
      <c r="D1913" s="6" t="s">
        <v>806</v>
      </c>
      <c r="E1913" s="6" t="s">
        <v>503</v>
      </c>
      <c r="F1913" s="6" t="s">
        <v>1763</v>
      </c>
      <c r="G1913" s="6" t="s">
        <v>564</v>
      </c>
      <c r="H1913" s="6" t="s">
        <v>505</v>
      </c>
      <c r="I1913" s="6" t="s">
        <v>522</v>
      </c>
      <c r="J1913" s="6" t="s">
        <v>806</v>
      </c>
      <c r="K1913" s="6" t="s">
        <v>39</v>
      </c>
      <c r="L1913" s="6" t="s">
        <v>62</v>
      </c>
      <c r="M1913" s="43"/>
      <c r="N1913" s="44" t="s">
        <v>1979</v>
      </c>
      <c r="O1913" s="39">
        <v>45595.708333333299</v>
      </c>
      <c r="P1913" s="39">
        <v>45595.708333333299</v>
      </c>
      <c r="Q1913" s="6">
        <v>0</v>
      </c>
      <c r="R1913" s="6">
        <v>0</v>
      </c>
      <c r="S1913" s="45" t="e">
        <f>_xlfn.CONCAT(#REF!,TRIM(tbl_PV_Milestones[[#This Row],[Milestone Description]]))</f>
        <v>#REF!</v>
      </c>
      <c r="T1913" s="84" t="str">
        <f>IF(COUNTIF(tbl_PV_Milestones[UID],tbl_PV_Milestones[[#This Row],[UID]])&gt;1,"Duplicate","")</f>
        <v>Duplicate</v>
      </c>
      <c r="U1913" s="42" t="str">
        <f>_xlfn.XLOOKUP(tbl_PV_Milestones[[#This Row],[Work ID]],tbl_PV_Meta[Work ID '#],tbl_PV_Meta[Sub-Portfolio])</f>
        <v>Sub-Portfolio 8</v>
      </c>
      <c r="V1913" s="41">
        <f>IF(MONTH(tbl_PV_Milestones[[#This Row],[Baseline Date]])&lt;7,YEAR(tbl_PV_Milestones[[#This Row],[Baseline Date]]),YEAR(tbl_PV_Milestones[[#This Row],[Baseline Date]])+1)</f>
        <v>2025</v>
      </c>
      <c r="W1913" s="41">
        <f>IF(MONTH(tbl_PV_Milestones[[#This Row],[Actual/Schedule Finish]])&lt;7,YEAR(tbl_PV_Milestones[[#This Row],[Actual/Schedule Finish]]),YEAR(tbl_PV_Milestones[[#This Row],[Actual/Schedule Finish]])+1)</f>
        <v>2025</v>
      </c>
      <c r="X1913" s="41" t="str">
        <f>IF(OR(tbl_PV_Milestones[[#This Row],[Project Status]]="Completed",tbl_PV_Milestones[[#This Row],[Project Status]]="Assumed Completed"),"Yes","No")</f>
        <v>Yes</v>
      </c>
      <c r="Y1913" s="41">
        <f>IF(tbl_PV_Milestones[[#This Row],[Baseline Date]]="",1,0)</f>
        <v>0</v>
      </c>
      <c r="Z1913" s="41">
        <f>IF(tbl_PV_Milestones[[#This Row],[Baseline Date]]&lt;PV_Meta!$B$7,1,0)</f>
        <v>1</v>
      </c>
      <c r="AA1913" s="41">
        <f>IF(tbl_PV_Milestones[[#This Row],[Complete]]="Yes",1,0)</f>
        <v>1</v>
      </c>
      <c r="AB1913" s="41">
        <f>IF(AND(tbl_PV_Milestones[[#This Row],[BL FY]]=2025,tbl_PV_Milestones[[#This Row],[Baseline Date]]&lt;PV_Meta!$B$7),1,0)</f>
        <v>1</v>
      </c>
      <c r="AC1913" s="41">
        <f>IF(AND(tbl_PV_Milestones[[#This Row],[Planned YTD]]=1,tbl_PV_Milestones[[#This Row],[Complete]]="Yes"),1,0)</f>
        <v>1</v>
      </c>
      <c r="AD1913" s="41">
        <f>IF(AND(tbl_PV_Milestones[[#This Row],[Actual/Schedule Finish]]&lt;PV_Meta!$B$7,tbl_PV_Milestones[[#This Row],[Complete]]="No",tbl_PV_Milestones[[#This Row],[Project Status]]&lt;&gt;"On Hold"),1,0)</f>
        <v>0</v>
      </c>
      <c r="AE1913" s="41">
        <f>IF(AND(tbl_PV_Milestones[[#This Row],[Actual/Schedule Finish]]&gt;tbl_PV_Milestones[[#This Row],[Baseline Date]],tbl_PV_Milestones[[#This Row],[Complete]]="No",tbl_PV_Milestones[[#This Row],[Project Status]]&lt;&gt;"On Hold",tbl_PV_Milestones[[#This Row],[Overdue]]=0,tbl_PV_Milestones[[#This Row],[To be Baselined]]&lt;&gt;1),1,0)</f>
        <v>0</v>
      </c>
      <c r="AF1913" s="41">
        <f>IF(AND(tbl_PV_Milestones[[#This Row],[BL FY]]=2025,tbl_PV_Milestones[[#This Row],[Finish FY]]&gt;2025),1,0)</f>
        <v>0</v>
      </c>
      <c r="AG1913" s="56" t="str">
        <f>_xlfn.XLOOKUP(tbl_PV_Milestones[[#This Row],[Work ID]],tbl_PV_Meta[Work ID '#],tbl_PV_Meta[Project Manager/Owner],,0)</f>
        <v>Project Manager 28</v>
      </c>
      <c r="AH1913" s="6"/>
    </row>
    <row r="1914" spans="4:34" x14ac:dyDescent="0.25">
      <c r="D1914" s="6" t="s">
        <v>806</v>
      </c>
      <c r="E1914" s="6" t="s">
        <v>503</v>
      </c>
      <c r="F1914" s="6" t="s">
        <v>1763</v>
      </c>
      <c r="G1914" s="6" t="s">
        <v>565</v>
      </c>
      <c r="H1914" s="6" t="s">
        <v>519</v>
      </c>
      <c r="I1914" s="6" t="s">
        <v>522</v>
      </c>
      <c r="J1914" s="6" t="s">
        <v>806</v>
      </c>
      <c r="K1914" s="6" t="s">
        <v>39</v>
      </c>
      <c r="L1914" s="6" t="s">
        <v>62</v>
      </c>
      <c r="M1914" s="43"/>
      <c r="N1914" s="44" t="s">
        <v>1979</v>
      </c>
      <c r="O1914" s="39">
        <v>45595.708333333299</v>
      </c>
      <c r="P1914" s="39">
        <v>45595.708333333299</v>
      </c>
      <c r="Q1914" s="6">
        <v>0</v>
      </c>
      <c r="R1914" s="6">
        <v>0</v>
      </c>
      <c r="S1914" s="45" t="e">
        <f>_xlfn.CONCAT(#REF!,TRIM(tbl_PV_Milestones[[#This Row],[Milestone Description]]))</f>
        <v>#REF!</v>
      </c>
      <c r="T1914" s="84" t="str">
        <f>IF(COUNTIF(tbl_PV_Milestones[UID],tbl_PV_Milestones[[#This Row],[UID]])&gt;1,"Duplicate","")</f>
        <v>Duplicate</v>
      </c>
      <c r="U1914" s="42" t="str">
        <f>_xlfn.XLOOKUP(tbl_PV_Milestones[[#This Row],[Work ID]],tbl_PV_Meta[Work ID '#],tbl_PV_Meta[Sub-Portfolio])</f>
        <v>Sub-Portfolio 8</v>
      </c>
      <c r="V1914" s="41">
        <f>IF(MONTH(tbl_PV_Milestones[[#This Row],[Baseline Date]])&lt;7,YEAR(tbl_PV_Milestones[[#This Row],[Baseline Date]]),YEAR(tbl_PV_Milestones[[#This Row],[Baseline Date]])+1)</f>
        <v>2025</v>
      </c>
      <c r="W1914" s="41">
        <f>IF(MONTH(tbl_PV_Milestones[[#This Row],[Actual/Schedule Finish]])&lt;7,YEAR(tbl_PV_Milestones[[#This Row],[Actual/Schedule Finish]]),YEAR(tbl_PV_Milestones[[#This Row],[Actual/Schedule Finish]])+1)</f>
        <v>2025</v>
      </c>
      <c r="X1914" s="41" t="str">
        <f>IF(OR(tbl_PV_Milestones[[#This Row],[Project Status]]="Completed",tbl_PV_Milestones[[#This Row],[Project Status]]="Assumed Completed"),"Yes","No")</f>
        <v>Yes</v>
      </c>
      <c r="Y1914" s="41">
        <f>IF(tbl_PV_Milestones[[#This Row],[Baseline Date]]="",1,0)</f>
        <v>0</v>
      </c>
      <c r="Z1914" s="41">
        <f>IF(tbl_PV_Milestones[[#This Row],[Baseline Date]]&lt;PV_Meta!$B$7,1,0)</f>
        <v>1</v>
      </c>
      <c r="AA1914" s="41">
        <f>IF(tbl_PV_Milestones[[#This Row],[Complete]]="Yes",1,0)</f>
        <v>1</v>
      </c>
      <c r="AB1914" s="41">
        <f>IF(AND(tbl_PV_Milestones[[#This Row],[BL FY]]=2025,tbl_PV_Milestones[[#This Row],[Baseline Date]]&lt;PV_Meta!$B$7),1,0)</f>
        <v>1</v>
      </c>
      <c r="AC1914" s="41">
        <f>IF(AND(tbl_PV_Milestones[[#This Row],[Planned YTD]]=1,tbl_PV_Milestones[[#This Row],[Complete]]="Yes"),1,0)</f>
        <v>1</v>
      </c>
      <c r="AD1914" s="41">
        <f>IF(AND(tbl_PV_Milestones[[#This Row],[Actual/Schedule Finish]]&lt;PV_Meta!$B$7,tbl_PV_Milestones[[#This Row],[Complete]]="No",tbl_PV_Milestones[[#This Row],[Project Status]]&lt;&gt;"On Hold"),1,0)</f>
        <v>0</v>
      </c>
      <c r="AE1914" s="41">
        <f>IF(AND(tbl_PV_Milestones[[#This Row],[Actual/Schedule Finish]]&gt;tbl_PV_Milestones[[#This Row],[Baseline Date]],tbl_PV_Milestones[[#This Row],[Complete]]="No",tbl_PV_Milestones[[#This Row],[Project Status]]&lt;&gt;"On Hold",tbl_PV_Milestones[[#This Row],[Overdue]]=0,tbl_PV_Milestones[[#This Row],[To be Baselined]]&lt;&gt;1),1,0)</f>
        <v>0</v>
      </c>
      <c r="AF1914" s="41">
        <f>IF(AND(tbl_PV_Milestones[[#This Row],[BL FY]]=2025,tbl_PV_Milestones[[#This Row],[Finish FY]]&gt;2025),1,0)</f>
        <v>0</v>
      </c>
      <c r="AG1914" s="56" t="str">
        <f>_xlfn.XLOOKUP(tbl_PV_Milestones[[#This Row],[Work ID]],tbl_PV_Meta[Work ID '#],tbl_PV_Meta[Project Manager/Owner],,0)</f>
        <v>Project Manager 28</v>
      </c>
      <c r="AH1914" s="6"/>
    </row>
    <row r="1915" spans="4:34" x14ac:dyDescent="0.25">
      <c r="D1915" s="6" t="s">
        <v>806</v>
      </c>
      <c r="E1915" s="6" t="s">
        <v>503</v>
      </c>
      <c r="F1915" s="6" t="s">
        <v>1696</v>
      </c>
      <c r="G1915" s="6" t="s">
        <v>627</v>
      </c>
      <c r="H1915" s="6" t="s">
        <v>505</v>
      </c>
      <c r="I1915" s="6" t="s">
        <v>522</v>
      </c>
      <c r="J1915" s="6" t="s">
        <v>806</v>
      </c>
      <c r="K1915" s="6" t="s">
        <v>36</v>
      </c>
      <c r="L1915" s="6" t="s">
        <v>71</v>
      </c>
      <c r="M1915" s="43"/>
      <c r="N1915" s="44" t="s">
        <v>1979</v>
      </c>
      <c r="O1915" s="39">
        <v>45688.708333333299</v>
      </c>
      <c r="P1915" s="39">
        <v>45688.708333333299</v>
      </c>
      <c r="Q1915" s="6">
        <v>0</v>
      </c>
      <c r="R1915" s="6">
        <v>0</v>
      </c>
      <c r="S1915" s="45" t="e">
        <f>_xlfn.CONCAT(#REF!,TRIM(tbl_PV_Milestones[[#This Row],[Milestone Description]]))</f>
        <v>#REF!</v>
      </c>
      <c r="T1915" s="84" t="str">
        <f>IF(COUNTIF(tbl_PV_Milestones[UID],tbl_PV_Milestones[[#This Row],[UID]])&gt;1,"Duplicate","")</f>
        <v>Duplicate</v>
      </c>
      <c r="U1915" s="42" t="str">
        <f>_xlfn.XLOOKUP(tbl_PV_Milestones[[#This Row],[Work ID]],tbl_PV_Meta[Work ID '#],tbl_PV_Meta[Sub-Portfolio])</f>
        <v>Sub-Portfolio 4</v>
      </c>
      <c r="V1915" s="41">
        <f>IF(MONTH(tbl_PV_Milestones[[#This Row],[Baseline Date]])&lt;7,YEAR(tbl_PV_Milestones[[#This Row],[Baseline Date]]),YEAR(tbl_PV_Milestones[[#This Row],[Baseline Date]])+1)</f>
        <v>2025</v>
      </c>
      <c r="W1915" s="41">
        <f>IF(MONTH(tbl_PV_Milestones[[#This Row],[Actual/Schedule Finish]])&lt;7,YEAR(tbl_PV_Milestones[[#This Row],[Actual/Schedule Finish]]),YEAR(tbl_PV_Milestones[[#This Row],[Actual/Schedule Finish]])+1)</f>
        <v>2025</v>
      </c>
      <c r="X1915" s="41" t="str">
        <f>IF(OR(tbl_PV_Milestones[[#This Row],[Project Status]]="Completed",tbl_PV_Milestones[[#This Row],[Project Status]]="Assumed Completed"),"Yes","No")</f>
        <v>Yes</v>
      </c>
      <c r="Y1915" s="41">
        <f>IF(tbl_PV_Milestones[[#This Row],[Baseline Date]]="",1,0)</f>
        <v>0</v>
      </c>
      <c r="Z1915" s="41">
        <f>IF(tbl_PV_Milestones[[#This Row],[Baseline Date]]&lt;PV_Meta!$B$7,1,0)</f>
        <v>1</v>
      </c>
      <c r="AA1915" s="41">
        <f>IF(tbl_PV_Milestones[[#This Row],[Complete]]="Yes",1,0)</f>
        <v>1</v>
      </c>
      <c r="AB1915" s="41">
        <f>IF(AND(tbl_PV_Milestones[[#This Row],[BL FY]]=2025,tbl_PV_Milestones[[#This Row],[Baseline Date]]&lt;PV_Meta!$B$7),1,0)</f>
        <v>1</v>
      </c>
      <c r="AC1915" s="41">
        <f>IF(AND(tbl_PV_Milestones[[#This Row],[Planned YTD]]=1,tbl_PV_Milestones[[#This Row],[Complete]]="Yes"),1,0)</f>
        <v>1</v>
      </c>
      <c r="AD1915" s="41">
        <f>IF(AND(tbl_PV_Milestones[[#This Row],[Actual/Schedule Finish]]&lt;PV_Meta!$B$7,tbl_PV_Milestones[[#This Row],[Complete]]="No",tbl_PV_Milestones[[#This Row],[Project Status]]&lt;&gt;"On Hold"),1,0)</f>
        <v>0</v>
      </c>
      <c r="AE1915" s="41">
        <f>IF(AND(tbl_PV_Milestones[[#This Row],[Actual/Schedule Finish]]&gt;tbl_PV_Milestones[[#This Row],[Baseline Date]],tbl_PV_Milestones[[#This Row],[Complete]]="No",tbl_PV_Milestones[[#This Row],[Project Status]]&lt;&gt;"On Hold",tbl_PV_Milestones[[#This Row],[Overdue]]=0,tbl_PV_Milestones[[#This Row],[To be Baselined]]&lt;&gt;1),1,0)</f>
        <v>0</v>
      </c>
      <c r="AF1915" s="41">
        <f>IF(AND(tbl_PV_Milestones[[#This Row],[BL FY]]=2025,tbl_PV_Milestones[[#This Row],[Finish FY]]&gt;2025),1,0)</f>
        <v>0</v>
      </c>
      <c r="AG1915" s="56" t="str">
        <f>_xlfn.XLOOKUP(tbl_PV_Milestones[[#This Row],[Work ID]],tbl_PV_Meta[Work ID '#],tbl_PV_Meta[Project Manager/Owner],,0)</f>
        <v>Project Manager 38</v>
      </c>
      <c r="AH1915" s="6"/>
    </row>
    <row r="1916" spans="4:34" x14ac:dyDescent="0.25">
      <c r="D1916" s="6" t="s">
        <v>806</v>
      </c>
      <c r="E1916" s="6" t="s">
        <v>614</v>
      </c>
      <c r="F1916" s="6" t="s">
        <v>1696</v>
      </c>
      <c r="G1916" s="6" t="s">
        <v>572</v>
      </c>
      <c r="H1916" s="6" t="s">
        <v>505</v>
      </c>
      <c r="I1916" s="6" t="s">
        <v>522</v>
      </c>
      <c r="J1916" s="6" t="s">
        <v>806</v>
      </c>
      <c r="K1916" s="6" t="s">
        <v>36</v>
      </c>
      <c r="L1916" s="6" t="s">
        <v>71</v>
      </c>
      <c r="M1916" s="43"/>
      <c r="N1916" s="44" t="s">
        <v>1979</v>
      </c>
      <c r="O1916" s="39">
        <v>45715.708333333299</v>
      </c>
      <c r="P1916" s="39">
        <v>45719.708333333299</v>
      </c>
      <c r="Q1916" s="6">
        <v>2</v>
      </c>
      <c r="R1916" s="6">
        <v>2.6350461133069799E-3</v>
      </c>
      <c r="S1916" s="45" t="e">
        <f>_xlfn.CONCAT(#REF!,TRIM(tbl_PV_Milestones[[#This Row],[Milestone Description]]))</f>
        <v>#REF!</v>
      </c>
      <c r="T1916" s="84" t="str">
        <f>IF(COUNTIF(tbl_PV_Milestones[UID],tbl_PV_Milestones[[#This Row],[UID]])&gt;1,"Duplicate","")</f>
        <v>Duplicate</v>
      </c>
      <c r="U1916" s="42" t="str">
        <f>_xlfn.XLOOKUP(tbl_PV_Milestones[[#This Row],[Work ID]],tbl_PV_Meta[Work ID '#],tbl_PV_Meta[Sub-Portfolio])</f>
        <v>Sub-Portfolio 4</v>
      </c>
      <c r="V1916" s="41">
        <f>IF(MONTH(tbl_PV_Milestones[[#This Row],[Baseline Date]])&lt;7,YEAR(tbl_PV_Milestones[[#This Row],[Baseline Date]]),YEAR(tbl_PV_Milestones[[#This Row],[Baseline Date]])+1)</f>
        <v>2025</v>
      </c>
      <c r="W1916" s="41">
        <f>IF(MONTH(tbl_PV_Milestones[[#This Row],[Actual/Schedule Finish]])&lt;7,YEAR(tbl_PV_Milestones[[#This Row],[Actual/Schedule Finish]]),YEAR(tbl_PV_Milestones[[#This Row],[Actual/Schedule Finish]])+1)</f>
        <v>2025</v>
      </c>
      <c r="X1916" s="41" t="str">
        <f>IF(OR(tbl_PV_Milestones[[#This Row],[Project Status]]="Completed",tbl_PV_Milestones[[#This Row],[Project Status]]="Assumed Completed"),"Yes","No")</f>
        <v>Yes</v>
      </c>
      <c r="Y1916" s="41">
        <f>IF(tbl_PV_Milestones[[#This Row],[Baseline Date]]="",1,0)</f>
        <v>0</v>
      </c>
      <c r="Z1916" s="41">
        <f>IF(tbl_PV_Milestones[[#This Row],[Baseline Date]]&lt;PV_Meta!$B$7,1,0)</f>
        <v>1</v>
      </c>
      <c r="AA1916" s="41">
        <f>IF(tbl_PV_Milestones[[#This Row],[Complete]]="Yes",1,0)</f>
        <v>1</v>
      </c>
      <c r="AB1916" s="41">
        <f>IF(AND(tbl_PV_Milestones[[#This Row],[BL FY]]=2025,tbl_PV_Milestones[[#This Row],[Baseline Date]]&lt;PV_Meta!$B$7),1,0)</f>
        <v>1</v>
      </c>
      <c r="AC1916" s="41">
        <f>IF(AND(tbl_PV_Milestones[[#This Row],[Planned YTD]]=1,tbl_PV_Milestones[[#This Row],[Complete]]="Yes"),1,0)</f>
        <v>1</v>
      </c>
      <c r="AD1916" s="41">
        <f>IF(AND(tbl_PV_Milestones[[#This Row],[Actual/Schedule Finish]]&lt;PV_Meta!$B$7,tbl_PV_Milestones[[#This Row],[Complete]]="No",tbl_PV_Milestones[[#This Row],[Project Status]]&lt;&gt;"On Hold"),1,0)</f>
        <v>0</v>
      </c>
      <c r="AE1916" s="41">
        <f>IF(AND(tbl_PV_Milestones[[#This Row],[Actual/Schedule Finish]]&gt;tbl_PV_Milestones[[#This Row],[Baseline Date]],tbl_PV_Milestones[[#This Row],[Complete]]="No",tbl_PV_Milestones[[#This Row],[Project Status]]&lt;&gt;"On Hold",tbl_PV_Milestones[[#This Row],[Overdue]]=0,tbl_PV_Milestones[[#This Row],[To be Baselined]]&lt;&gt;1),1,0)</f>
        <v>0</v>
      </c>
      <c r="AF1916" s="41">
        <f>IF(AND(tbl_PV_Milestones[[#This Row],[BL FY]]=2025,tbl_PV_Milestones[[#This Row],[Finish FY]]&gt;2025),1,0)</f>
        <v>0</v>
      </c>
      <c r="AG1916" s="56" t="str">
        <f>_xlfn.XLOOKUP(tbl_PV_Milestones[[#This Row],[Work ID]],tbl_PV_Meta[Work ID '#],tbl_PV_Meta[Project Manager/Owner],,0)</f>
        <v>Project Manager 38</v>
      </c>
      <c r="AH1916" s="6"/>
    </row>
    <row r="1917" spans="4:34" x14ac:dyDescent="0.25">
      <c r="D1917" s="6" t="s">
        <v>806</v>
      </c>
      <c r="E1917" s="6" t="s">
        <v>503</v>
      </c>
      <c r="F1917" s="6" t="s">
        <v>1696</v>
      </c>
      <c r="G1917" s="6" t="s">
        <v>561</v>
      </c>
      <c r="H1917" s="6" t="s">
        <v>505</v>
      </c>
      <c r="I1917" s="6" t="s">
        <v>522</v>
      </c>
      <c r="J1917" s="6" t="s">
        <v>806</v>
      </c>
      <c r="K1917" s="6" t="s">
        <v>36</v>
      </c>
      <c r="L1917" s="6" t="s">
        <v>71</v>
      </c>
      <c r="M1917" s="43"/>
      <c r="N1917" s="44" t="s">
        <v>1979</v>
      </c>
      <c r="O1917" s="39">
        <v>45377.708333333299</v>
      </c>
      <c r="P1917" s="39">
        <v>45377.708333333299</v>
      </c>
      <c r="Q1917" s="6">
        <v>0</v>
      </c>
      <c r="R1917" s="6">
        <v>0</v>
      </c>
      <c r="S1917" s="45" t="e">
        <f>_xlfn.CONCAT(#REF!,TRIM(tbl_PV_Milestones[[#This Row],[Milestone Description]]))</f>
        <v>#REF!</v>
      </c>
      <c r="T1917" s="84" t="str">
        <f>IF(COUNTIF(tbl_PV_Milestones[UID],tbl_PV_Milestones[[#This Row],[UID]])&gt;1,"Duplicate","")</f>
        <v>Duplicate</v>
      </c>
      <c r="U1917" s="42" t="str">
        <f>_xlfn.XLOOKUP(tbl_PV_Milestones[[#This Row],[Work ID]],tbl_PV_Meta[Work ID '#],tbl_PV_Meta[Sub-Portfolio])</f>
        <v>Sub-Portfolio 4</v>
      </c>
      <c r="V1917" s="41">
        <f>IF(MONTH(tbl_PV_Milestones[[#This Row],[Baseline Date]])&lt;7,YEAR(tbl_PV_Milestones[[#This Row],[Baseline Date]]),YEAR(tbl_PV_Milestones[[#This Row],[Baseline Date]])+1)</f>
        <v>2024</v>
      </c>
      <c r="W1917" s="41">
        <f>IF(MONTH(tbl_PV_Milestones[[#This Row],[Actual/Schedule Finish]])&lt;7,YEAR(tbl_PV_Milestones[[#This Row],[Actual/Schedule Finish]]),YEAR(tbl_PV_Milestones[[#This Row],[Actual/Schedule Finish]])+1)</f>
        <v>2024</v>
      </c>
      <c r="X1917" s="41" t="str">
        <f>IF(OR(tbl_PV_Milestones[[#This Row],[Project Status]]="Completed",tbl_PV_Milestones[[#This Row],[Project Status]]="Assumed Completed"),"Yes","No")</f>
        <v>Yes</v>
      </c>
      <c r="Y1917" s="41">
        <f>IF(tbl_PV_Milestones[[#This Row],[Baseline Date]]="",1,0)</f>
        <v>0</v>
      </c>
      <c r="Z1917" s="41">
        <f>IF(tbl_PV_Milestones[[#This Row],[Baseline Date]]&lt;PV_Meta!$B$7,1,0)</f>
        <v>1</v>
      </c>
      <c r="AA1917" s="41">
        <f>IF(tbl_PV_Milestones[[#This Row],[Complete]]="Yes",1,0)</f>
        <v>1</v>
      </c>
      <c r="AB1917" s="41">
        <f>IF(AND(tbl_PV_Milestones[[#This Row],[BL FY]]=2025,tbl_PV_Milestones[[#This Row],[Baseline Date]]&lt;PV_Meta!$B$7),1,0)</f>
        <v>0</v>
      </c>
      <c r="AC1917" s="41">
        <f>IF(AND(tbl_PV_Milestones[[#This Row],[Planned YTD]]=1,tbl_PV_Milestones[[#This Row],[Complete]]="Yes"),1,0)</f>
        <v>0</v>
      </c>
      <c r="AD1917" s="41">
        <f>IF(AND(tbl_PV_Milestones[[#This Row],[Actual/Schedule Finish]]&lt;PV_Meta!$B$7,tbl_PV_Milestones[[#This Row],[Complete]]="No",tbl_PV_Milestones[[#This Row],[Project Status]]&lt;&gt;"On Hold"),1,0)</f>
        <v>0</v>
      </c>
      <c r="AE1917" s="41">
        <f>IF(AND(tbl_PV_Milestones[[#This Row],[Actual/Schedule Finish]]&gt;tbl_PV_Milestones[[#This Row],[Baseline Date]],tbl_PV_Milestones[[#This Row],[Complete]]="No",tbl_PV_Milestones[[#This Row],[Project Status]]&lt;&gt;"On Hold",tbl_PV_Milestones[[#This Row],[Overdue]]=0,tbl_PV_Milestones[[#This Row],[To be Baselined]]&lt;&gt;1),1,0)</f>
        <v>0</v>
      </c>
      <c r="AF1917" s="41">
        <f>IF(AND(tbl_PV_Milestones[[#This Row],[BL FY]]=2025,tbl_PV_Milestones[[#This Row],[Finish FY]]&gt;2025),1,0)</f>
        <v>0</v>
      </c>
      <c r="AG1917" s="56" t="str">
        <f>_xlfn.XLOOKUP(tbl_PV_Milestones[[#This Row],[Work ID]],tbl_PV_Meta[Work ID '#],tbl_PV_Meta[Project Manager/Owner],,0)</f>
        <v>Project Manager 38</v>
      </c>
      <c r="AH1917" s="6"/>
    </row>
    <row r="1918" spans="4:34" x14ac:dyDescent="0.25">
      <c r="D1918" s="6" t="s">
        <v>806</v>
      </c>
      <c r="E1918" s="6" t="s">
        <v>503</v>
      </c>
      <c r="F1918" s="6" t="s">
        <v>1696</v>
      </c>
      <c r="G1918" s="6" t="s">
        <v>562</v>
      </c>
      <c r="H1918" s="6" t="s">
        <v>505</v>
      </c>
      <c r="I1918" s="6" t="s">
        <v>522</v>
      </c>
      <c r="J1918" s="6" t="s">
        <v>806</v>
      </c>
      <c r="K1918" s="6" t="s">
        <v>36</v>
      </c>
      <c r="L1918" s="6" t="s">
        <v>71</v>
      </c>
      <c r="M1918" s="43"/>
      <c r="N1918" s="44" t="s">
        <v>1979</v>
      </c>
      <c r="O1918" s="39">
        <v>45565.708333333299</v>
      </c>
      <c r="P1918" s="39">
        <v>45565.708333333299</v>
      </c>
      <c r="Q1918" s="6">
        <v>0</v>
      </c>
      <c r="R1918" s="6">
        <v>0</v>
      </c>
      <c r="S1918" s="45" t="e">
        <f>_xlfn.CONCAT(#REF!,TRIM(tbl_PV_Milestones[[#This Row],[Milestone Description]]))</f>
        <v>#REF!</v>
      </c>
      <c r="T1918" s="84" t="str">
        <f>IF(COUNTIF(tbl_PV_Milestones[UID],tbl_PV_Milestones[[#This Row],[UID]])&gt;1,"Duplicate","")</f>
        <v>Duplicate</v>
      </c>
      <c r="U1918" s="42" t="str">
        <f>_xlfn.XLOOKUP(tbl_PV_Milestones[[#This Row],[Work ID]],tbl_PV_Meta[Work ID '#],tbl_PV_Meta[Sub-Portfolio])</f>
        <v>Sub-Portfolio 4</v>
      </c>
      <c r="V1918" s="41">
        <f>IF(MONTH(tbl_PV_Milestones[[#This Row],[Baseline Date]])&lt;7,YEAR(tbl_PV_Milestones[[#This Row],[Baseline Date]]),YEAR(tbl_PV_Milestones[[#This Row],[Baseline Date]])+1)</f>
        <v>2025</v>
      </c>
      <c r="W1918" s="41">
        <f>IF(MONTH(tbl_PV_Milestones[[#This Row],[Actual/Schedule Finish]])&lt;7,YEAR(tbl_PV_Milestones[[#This Row],[Actual/Schedule Finish]]),YEAR(tbl_PV_Milestones[[#This Row],[Actual/Schedule Finish]])+1)</f>
        <v>2025</v>
      </c>
      <c r="X1918" s="41" t="str">
        <f>IF(OR(tbl_PV_Milestones[[#This Row],[Project Status]]="Completed",tbl_PV_Milestones[[#This Row],[Project Status]]="Assumed Completed"),"Yes","No")</f>
        <v>Yes</v>
      </c>
      <c r="Y1918" s="41">
        <f>IF(tbl_PV_Milestones[[#This Row],[Baseline Date]]="",1,0)</f>
        <v>0</v>
      </c>
      <c r="Z1918" s="41">
        <f>IF(tbl_PV_Milestones[[#This Row],[Baseline Date]]&lt;PV_Meta!$B$7,1,0)</f>
        <v>1</v>
      </c>
      <c r="AA1918" s="41">
        <f>IF(tbl_PV_Milestones[[#This Row],[Complete]]="Yes",1,0)</f>
        <v>1</v>
      </c>
      <c r="AB1918" s="41">
        <f>IF(AND(tbl_PV_Milestones[[#This Row],[BL FY]]=2025,tbl_PV_Milestones[[#This Row],[Baseline Date]]&lt;PV_Meta!$B$7),1,0)</f>
        <v>1</v>
      </c>
      <c r="AC1918" s="41">
        <f>IF(AND(tbl_PV_Milestones[[#This Row],[Planned YTD]]=1,tbl_PV_Milestones[[#This Row],[Complete]]="Yes"),1,0)</f>
        <v>1</v>
      </c>
      <c r="AD1918" s="41">
        <f>IF(AND(tbl_PV_Milestones[[#This Row],[Actual/Schedule Finish]]&lt;PV_Meta!$B$7,tbl_PV_Milestones[[#This Row],[Complete]]="No",tbl_PV_Milestones[[#This Row],[Project Status]]&lt;&gt;"On Hold"),1,0)</f>
        <v>0</v>
      </c>
      <c r="AE1918" s="41">
        <f>IF(AND(tbl_PV_Milestones[[#This Row],[Actual/Schedule Finish]]&gt;tbl_PV_Milestones[[#This Row],[Baseline Date]],tbl_PV_Milestones[[#This Row],[Complete]]="No",tbl_PV_Milestones[[#This Row],[Project Status]]&lt;&gt;"On Hold",tbl_PV_Milestones[[#This Row],[Overdue]]=0,tbl_PV_Milestones[[#This Row],[To be Baselined]]&lt;&gt;1),1,0)</f>
        <v>0</v>
      </c>
      <c r="AF1918" s="41">
        <f>IF(AND(tbl_PV_Milestones[[#This Row],[BL FY]]=2025,tbl_PV_Milestones[[#This Row],[Finish FY]]&gt;2025),1,0)</f>
        <v>0</v>
      </c>
      <c r="AG1918" s="56" t="str">
        <f>_xlfn.XLOOKUP(tbl_PV_Milestones[[#This Row],[Work ID]],tbl_PV_Meta[Work ID '#],tbl_PV_Meta[Project Manager/Owner],,0)</f>
        <v>Project Manager 38</v>
      </c>
      <c r="AH1918" s="6"/>
    </row>
    <row r="1919" spans="4:34" x14ac:dyDescent="0.25">
      <c r="D1919" s="6" t="s">
        <v>806</v>
      </c>
      <c r="E1919" s="6" t="s">
        <v>503</v>
      </c>
      <c r="F1919" s="6" t="s">
        <v>1696</v>
      </c>
      <c r="G1919" s="6" t="s">
        <v>563</v>
      </c>
      <c r="H1919" s="6" t="s">
        <v>505</v>
      </c>
      <c r="I1919" s="6" t="s">
        <v>522</v>
      </c>
      <c r="J1919" s="6" t="s">
        <v>806</v>
      </c>
      <c r="K1919" s="6" t="s">
        <v>36</v>
      </c>
      <c r="L1919" s="6" t="s">
        <v>71</v>
      </c>
      <c r="M1919" s="43"/>
      <c r="N1919" s="44" t="s">
        <v>1979</v>
      </c>
      <c r="O1919" s="39">
        <v>45565.708333333299</v>
      </c>
      <c r="P1919" s="39">
        <v>45565.708333333299</v>
      </c>
      <c r="Q1919" s="6">
        <v>0</v>
      </c>
      <c r="R1919" s="6">
        <v>0</v>
      </c>
      <c r="S1919" s="45" t="e">
        <f>_xlfn.CONCAT(#REF!,TRIM(tbl_PV_Milestones[[#This Row],[Milestone Description]]))</f>
        <v>#REF!</v>
      </c>
      <c r="T1919" s="84" t="str">
        <f>IF(COUNTIF(tbl_PV_Milestones[UID],tbl_PV_Milestones[[#This Row],[UID]])&gt;1,"Duplicate","")</f>
        <v>Duplicate</v>
      </c>
      <c r="U1919" s="42" t="str">
        <f>_xlfn.XLOOKUP(tbl_PV_Milestones[[#This Row],[Work ID]],tbl_PV_Meta[Work ID '#],tbl_PV_Meta[Sub-Portfolio])</f>
        <v>Sub-Portfolio 4</v>
      </c>
      <c r="V1919" s="41">
        <f>IF(MONTH(tbl_PV_Milestones[[#This Row],[Baseline Date]])&lt;7,YEAR(tbl_PV_Milestones[[#This Row],[Baseline Date]]),YEAR(tbl_PV_Milestones[[#This Row],[Baseline Date]])+1)</f>
        <v>2025</v>
      </c>
      <c r="W1919" s="41">
        <f>IF(MONTH(tbl_PV_Milestones[[#This Row],[Actual/Schedule Finish]])&lt;7,YEAR(tbl_PV_Milestones[[#This Row],[Actual/Schedule Finish]]),YEAR(tbl_PV_Milestones[[#This Row],[Actual/Schedule Finish]])+1)</f>
        <v>2025</v>
      </c>
      <c r="X1919" s="41" t="str">
        <f>IF(OR(tbl_PV_Milestones[[#This Row],[Project Status]]="Completed",tbl_PV_Milestones[[#This Row],[Project Status]]="Assumed Completed"),"Yes","No")</f>
        <v>Yes</v>
      </c>
      <c r="Y1919" s="41">
        <f>IF(tbl_PV_Milestones[[#This Row],[Baseline Date]]="",1,0)</f>
        <v>0</v>
      </c>
      <c r="Z1919" s="41">
        <f>IF(tbl_PV_Milestones[[#This Row],[Baseline Date]]&lt;PV_Meta!$B$7,1,0)</f>
        <v>1</v>
      </c>
      <c r="AA1919" s="41">
        <f>IF(tbl_PV_Milestones[[#This Row],[Complete]]="Yes",1,0)</f>
        <v>1</v>
      </c>
      <c r="AB1919" s="41">
        <f>IF(AND(tbl_PV_Milestones[[#This Row],[BL FY]]=2025,tbl_PV_Milestones[[#This Row],[Baseline Date]]&lt;PV_Meta!$B$7),1,0)</f>
        <v>1</v>
      </c>
      <c r="AC1919" s="41">
        <f>IF(AND(tbl_PV_Milestones[[#This Row],[Planned YTD]]=1,tbl_PV_Milestones[[#This Row],[Complete]]="Yes"),1,0)</f>
        <v>1</v>
      </c>
      <c r="AD1919" s="41">
        <f>IF(AND(tbl_PV_Milestones[[#This Row],[Actual/Schedule Finish]]&lt;PV_Meta!$B$7,tbl_PV_Milestones[[#This Row],[Complete]]="No",tbl_PV_Milestones[[#This Row],[Project Status]]&lt;&gt;"On Hold"),1,0)</f>
        <v>0</v>
      </c>
      <c r="AE1919" s="41">
        <f>IF(AND(tbl_PV_Milestones[[#This Row],[Actual/Schedule Finish]]&gt;tbl_PV_Milestones[[#This Row],[Baseline Date]],tbl_PV_Milestones[[#This Row],[Complete]]="No",tbl_PV_Milestones[[#This Row],[Project Status]]&lt;&gt;"On Hold",tbl_PV_Milestones[[#This Row],[Overdue]]=0,tbl_PV_Milestones[[#This Row],[To be Baselined]]&lt;&gt;1),1,0)</f>
        <v>0</v>
      </c>
      <c r="AF1919" s="41">
        <f>IF(AND(tbl_PV_Milestones[[#This Row],[BL FY]]=2025,tbl_PV_Milestones[[#This Row],[Finish FY]]&gt;2025),1,0)</f>
        <v>0</v>
      </c>
      <c r="AG1919" s="56" t="str">
        <f>_xlfn.XLOOKUP(tbl_PV_Milestones[[#This Row],[Work ID]],tbl_PV_Meta[Work ID '#],tbl_PV_Meta[Project Manager/Owner],,0)</f>
        <v>Project Manager 38</v>
      </c>
      <c r="AH1919" s="6"/>
    </row>
    <row r="1920" spans="4:34" x14ac:dyDescent="0.25">
      <c r="D1920" s="6" t="s">
        <v>806</v>
      </c>
      <c r="E1920" s="6" t="s">
        <v>503</v>
      </c>
      <c r="F1920" s="6" t="s">
        <v>1696</v>
      </c>
      <c r="G1920" s="6" t="s">
        <v>564</v>
      </c>
      <c r="H1920" s="6" t="s">
        <v>505</v>
      </c>
      <c r="I1920" s="6" t="s">
        <v>522</v>
      </c>
      <c r="J1920" s="6" t="s">
        <v>806</v>
      </c>
      <c r="K1920" s="6" t="s">
        <v>36</v>
      </c>
      <c r="L1920" s="6" t="s">
        <v>71</v>
      </c>
      <c r="M1920" s="43"/>
      <c r="N1920" s="44" t="s">
        <v>1979</v>
      </c>
      <c r="O1920" s="39">
        <v>45565.708333333299</v>
      </c>
      <c r="P1920" s="39">
        <v>45565.708333333299</v>
      </c>
      <c r="Q1920" s="6">
        <v>0</v>
      </c>
      <c r="R1920" s="6">
        <v>0</v>
      </c>
      <c r="S1920" s="45" t="e">
        <f>_xlfn.CONCAT(#REF!,TRIM(tbl_PV_Milestones[[#This Row],[Milestone Description]]))</f>
        <v>#REF!</v>
      </c>
      <c r="T1920" s="84" t="str">
        <f>IF(COUNTIF(tbl_PV_Milestones[UID],tbl_PV_Milestones[[#This Row],[UID]])&gt;1,"Duplicate","")</f>
        <v>Duplicate</v>
      </c>
      <c r="U1920" s="42" t="str">
        <f>_xlfn.XLOOKUP(tbl_PV_Milestones[[#This Row],[Work ID]],tbl_PV_Meta[Work ID '#],tbl_PV_Meta[Sub-Portfolio])</f>
        <v>Sub-Portfolio 4</v>
      </c>
      <c r="V1920" s="41">
        <f>IF(MONTH(tbl_PV_Milestones[[#This Row],[Baseline Date]])&lt;7,YEAR(tbl_PV_Milestones[[#This Row],[Baseline Date]]),YEAR(tbl_PV_Milestones[[#This Row],[Baseline Date]])+1)</f>
        <v>2025</v>
      </c>
      <c r="W1920" s="41">
        <f>IF(MONTH(tbl_PV_Milestones[[#This Row],[Actual/Schedule Finish]])&lt;7,YEAR(tbl_PV_Milestones[[#This Row],[Actual/Schedule Finish]]),YEAR(tbl_PV_Milestones[[#This Row],[Actual/Schedule Finish]])+1)</f>
        <v>2025</v>
      </c>
      <c r="X1920" s="41" t="str">
        <f>IF(OR(tbl_PV_Milestones[[#This Row],[Project Status]]="Completed",tbl_PV_Milestones[[#This Row],[Project Status]]="Assumed Completed"),"Yes","No")</f>
        <v>Yes</v>
      </c>
      <c r="Y1920" s="41">
        <f>IF(tbl_PV_Milestones[[#This Row],[Baseline Date]]="",1,0)</f>
        <v>0</v>
      </c>
      <c r="Z1920" s="41">
        <f>IF(tbl_PV_Milestones[[#This Row],[Baseline Date]]&lt;PV_Meta!$B$7,1,0)</f>
        <v>1</v>
      </c>
      <c r="AA1920" s="41">
        <f>IF(tbl_PV_Milestones[[#This Row],[Complete]]="Yes",1,0)</f>
        <v>1</v>
      </c>
      <c r="AB1920" s="41">
        <f>IF(AND(tbl_PV_Milestones[[#This Row],[BL FY]]=2025,tbl_PV_Milestones[[#This Row],[Baseline Date]]&lt;PV_Meta!$B$7),1,0)</f>
        <v>1</v>
      </c>
      <c r="AC1920" s="41">
        <f>IF(AND(tbl_PV_Milestones[[#This Row],[Planned YTD]]=1,tbl_PV_Milestones[[#This Row],[Complete]]="Yes"),1,0)</f>
        <v>1</v>
      </c>
      <c r="AD1920" s="41">
        <f>IF(AND(tbl_PV_Milestones[[#This Row],[Actual/Schedule Finish]]&lt;PV_Meta!$B$7,tbl_PV_Milestones[[#This Row],[Complete]]="No",tbl_PV_Milestones[[#This Row],[Project Status]]&lt;&gt;"On Hold"),1,0)</f>
        <v>0</v>
      </c>
      <c r="AE1920" s="41">
        <f>IF(AND(tbl_PV_Milestones[[#This Row],[Actual/Schedule Finish]]&gt;tbl_PV_Milestones[[#This Row],[Baseline Date]],tbl_PV_Milestones[[#This Row],[Complete]]="No",tbl_PV_Milestones[[#This Row],[Project Status]]&lt;&gt;"On Hold",tbl_PV_Milestones[[#This Row],[Overdue]]=0,tbl_PV_Milestones[[#This Row],[To be Baselined]]&lt;&gt;1),1,0)</f>
        <v>0</v>
      </c>
      <c r="AF1920" s="41">
        <f>IF(AND(tbl_PV_Milestones[[#This Row],[BL FY]]=2025,tbl_PV_Milestones[[#This Row],[Finish FY]]&gt;2025),1,0)</f>
        <v>0</v>
      </c>
      <c r="AG1920" s="56" t="str">
        <f>_xlfn.XLOOKUP(tbl_PV_Milestones[[#This Row],[Work ID]],tbl_PV_Meta[Work ID '#],tbl_PV_Meta[Project Manager/Owner],,0)</f>
        <v>Project Manager 38</v>
      </c>
      <c r="AH1920" s="6"/>
    </row>
    <row r="1921" spans="4:34" x14ac:dyDescent="0.25">
      <c r="D1921" s="6" t="s">
        <v>806</v>
      </c>
      <c r="E1921" s="6" t="s">
        <v>503</v>
      </c>
      <c r="F1921" s="6" t="s">
        <v>1696</v>
      </c>
      <c r="G1921" s="6" t="s">
        <v>565</v>
      </c>
      <c r="H1921" s="6" t="s">
        <v>519</v>
      </c>
      <c r="I1921" s="6" t="s">
        <v>522</v>
      </c>
      <c r="J1921" s="6" t="s">
        <v>806</v>
      </c>
      <c r="K1921" s="6" t="s">
        <v>36</v>
      </c>
      <c r="L1921" s="6" t="s">
        <v>71</v>
      </c>
      <c r="M1921" s="43"/>
      <c r="N1921" s="44" t="s">
        <v>1979</v>
      </c>
      <c r="O1921" s="39">
        <v>45565.708333333299</v>
      </c>
      <c r="P1921" s="39">
        <v>45565.708333333299</v>
      </c>
      <c r="Q1921" s="6">
        <v>0</v>
      </c>
      <c r="R1921" s="6">
        <v>0</v>
      </c>
      <c r="S1921" s="45" t="e">
        <f>_xlfn.CONCAT(#REF!,TRIM(tbl_PV_Milestones[[#This Row],[Milestone Description]]))</f>
        <v>#REF!</v>
      </c>
      <c r="T1921" s="84" t="str">
        <f>IF(COUNTIF(tbl_PV_Milestones[UID],tbl_PV_Milestones[[#This Row],[UID]])&gt;1,"Duplicate","")</f>
        <v>Duplicate</v>
      </c>
      <c r="U1921" s="42" t="str">
        <f>_xlfn.XLOOKUP(tbl_PV_Milestones[[#This Row],[Work ID]],tbl_PV_Meta[Work ID '#],tbl_PV_Meta[Sub-Portfolio])</f>
        <v>Sub-Portfolio 4</v>
      </c>
      <c r="V1921" s="41">
        <f>IF(MONTH(tbl_PV_Milestones[[#This Row],[Baseline Date]])&lt;7,YEAR(tbl_PV_Milestones[[#This Row],[Baseline Date]]),YEAR(tbl_PV_Milestones[[#This Row],[Baseline Date]])+1)</f>
        <v>2025</v>
      </c>
      <c r="W1921" s="41">
        <f>IF(MONTH(tbl_PV_Milestones[[#This Row],[Actual/Schedule Finish]])&lt;7,YEAR(tbl_PV_Milestones[[#This Row],[Actual/Schedule Finish]]),YEAR(tbl_PV_Milestones[[#This Row],[Actual/Schedule Finish]])+1)</f>
        <v>2025</v>
      </c>
      <c r="X1921" s="41" t="str">
        <f>IF(OR(tbl_PV_Milestones[[#This Row],[Project Status]]="Completed",tbl_PV_Milestones[[#This Row],[Project Status]]="Assumed Completed"),"Yes","No")</f>
        <v>Yes</v>
      </c>
      <c r="Y1921" s="41">
        <f>IF(tbl_PV_Milestones[[#This Row],[Baseline Date]]="",1,0)</f>
        <v>0</v>
      </c>
      <c r="Z1921" s="41">
        <f>IF(tbl_PV_Milestones[[#This Row],[Baseline Date]]&lt;PV_Meta!$B$7,1,0)</f>
        <v>1</v>
      </c>
      <c r="AA1921" s="41">
        <f>IF(tbl_PV_Milestones[[#This Row],[Complete]]="Yes",1,0)</f>
        <v>1</v>
      </c>
      <c r="AB1921" s="41">
        <f>IF(AND(tbl_PV_Milestones[[#This Row],[BL FY]]=2025,tbl_PV_Milestones[[#This Row],[Baseline Date]]&lt;PV_Meta!$B$7),1,0)</f>
        <v>1</v>
      </c>
      <c r="AC1921" s="41">
        <f>IF(AND(tbl_PV_Milestones[[#This Row],[Planned YTD]]=1,tbl_PV_Milestones[[#This Row],[Complete]]="Yes"),1,0)</f>
        <v>1</v>
      </c>
      <c r="AD1921" s="41">
        <f>IF(AND(tbl_PV_Milestones[[#This Row],[Actual/Schedule Finish]]&lt;PV_Meta!$B$7,tbl_PV_Milestones[[#This Row],[Complete]]="No",tbl_PV_Milestones[[#This Row],[Project Status]]&lt;&gt;"On Hold"),1,0)</f>
        <v>0</v>
      </c>
      <c r="AE1921" s="41">
        <f>IF(AND(tbl_PV_Milestones[[#This Row],[Actual/Schedule Finish]]&gt;tbl_PV_Milestones[[#This Row],[Baseline Date]],tbl_PV_Milestones[[#This Row],[Complete]]="No",tbl_PV_Milestones[[#This Row],[Project Status]]&lt;&gt;"On Hold",tbl_PV_Milestones[[#This Row],[Overdue]]=0,tbl_PV_Milestones[[#This Row],[To be Baselined]]&lt;&gt;1),1,0)</f>
        <v>0</v>
      </c>
      <c r="AF1921" s="41">
        <f>IF(AND(tbl_PV_Milestones[[#This Row],[BL FY]]=2025,tbl_PV_Milestones[[#This Row],[Finish FY]]&gt;2025),1,0)</f>
        <v>0</v>
      </c>
      <c r="AG1921" s="56" t="str">
        <f>_xlfn.XLOOKUP(tbl_PV_Milestones[[#This Row],[Work ID]],tbl_PV_Meta[Work ID '#],tbl_PV_Meta[Project Manager/Owner],,0)</f>
        <v>Project Manager 38</v>
      </c>
      <c r="AH1921" s="6"/>
    </row>
    <row r="1922" spans="4:34" x14ac:dyDescent="0.25">
      <c r="D1922" s="6" t="s">
        <v>806</v>
      </c>
      <c r="E1922" s="6" t="s">
        <v>503</v>
      </c>
      <c r="F1922" s="6" t="s">
        <v>1751</v>
      </c>
      <c r="G1922" s="6" t="s">
        <v>627</v>
      </c>
      <c r="H1922" s="6" t="s">
        <v>505</v>
      </c>
      <c r="I1922" s="6" t="s">
        <v>522</v>
      </c>
      <c r="J1922" s="6" t="s">
        <v>806</v>
      </c>
      <c r="K1922" s="6" t="s">
        <v>39</v>
      </c>
      <c r="L1922" s="6" t="s">
        <v>50</v>
      </c>
      <c r="M1922" s="43"/>
      <c r="N1922" s="44" t="s">
        <v>1979</v>
      </c>
      <c r="O1922" s="39">
        <v>45678.708333333299</v>
      </c>
      <c r="P1922" s="39">
        <v>45678.708333333299</v>
      </c>
      <c r="Q1922" s="6">
        <v>0</v>
      </c>
      <c r="R1922" s="6">
        <v>0</v>
      </c>
      <c r="S1922" s="45" t="e">
        <f>_xlfn.CONCAT(#REF!,TRIM(tbl_PV_Milestones[[#This Row],[Milestone Description]]))</f>
        <v>#REF!</v>
      </c>
      <c r="T1922" s="84" t="str">
        <f>IF(COUNTIF(tbl_PV_Milestones[UID],tbl_PV_Milestones[[#This Row],[UID]])&gt;1,"Duplicate","")</f>
        <v>Duplicate</v>
      </c>
      <c r="U1922" s="42" t="str">
        <f>_xlfn.XLOOKUP(tbl_PV_Milestones[[#This Row],[Work ID]],tbl_PV_Meta[Work ID '#],tbl_PV_Meta[Sub-Portfolio])</f>
        <v>Sub-Portfolio 8</v>
      </c>
      <c r="V1922" s="41">
        <f>IF(MONTH(tbl_PV_Milestones[[#This Row],[Baseline Date]])&lt;7,YEAR(tbl_PV_Milestones[[#This Row],[Baseline Date]]),YEAR(tbl_PV_Milestones[[#This Row],[Baseline Date]])+1)</f>
        <v>2025</v>
      </c>
      <c r="W1922" s="41">
        <f>IF(MONTH(tbl_PV_Milestones[[#This Row],[Actual/Schedule Finish]])&lt;7,YEAR(tbl_PV_Milestones[[#This Row],[Actual/Schedule Finish]]),YEAR(tbl_PV_Milestones[[#This Row],[Actual/Schedule Finish]])+1)</f>
        <v>2025</v>
      </c>
      <c r="X1922" s="41" t="str">
        <f>IF(OR(tbl_PV_Milestones[[#This Row],[Project Status]]="Completed",tbl_PV_Milestones[[#This Row],[Project Status]]="Assumed Completed"),"Yes","No")</f>
        <v>Yes</v>
      </c>
      <c r="Y1922" s="41">
        <f>IF(tbl_PV_Milestones[[#This Row],[Baseline Date]]="",1,0)</f>
        <v>0</v>
      </c>
      <c r="Z1922" s="41">
        <f>IF(tbl_PV_Milestones[[#This Row],[Baseline Date]]&lt;PV_Meta!$B$7,1,0)</f>
        <v>1</v>
      </c>
      <c r="AA1922" s="41">
        <f>IF(tbl_PV_Milestones[[#This Row],[Complete]]="Yes",1,0)</f>
        <v>1</v>
      </c>
      <c r="AB1922" s="41">
        <f>IF(AND(tbl_PV_Milestones[[#This Row],[BL FY]]=2025,tbl_PV_Milestones[[#This Row],[Baseline Date]]&lt;PV_Meta!$B$7),1,0)</f>
        <v>1</v>
      </c>
      <c r="AC1922" s="41">
        <f>IF(AND(tbl_PV_Milestones[[#This Row],[Planned YTD]]=1,tbl_PV_Milestones[[#This Row],[Complete]]="Yes"),1,0)</f>
        <v>1</v>
      </c>
      <c r="AD1922" s="41">
        <f>IF(AND(tbl_PV_Milestones[[#This Row],[Actual/Schedule Finish]]&lt;PV_Meta!$B$7,tbl_PV_Milestones[[#This Row],[Complete]]="No",tbl_PV_Milestones[[#This Row],[Project Status]]&lt;&gt;"On Hold"),1,0)</f>
        <v>0</v>
      </c>
      <c r="AE1922" s="41">
        <f>IF(AND(tbl_PV_Milestones[[#This Row],[Actual/Schedule Finish]]&gt;tbl_PV_Milestones[[#This Row],[Baseline Date]],tbl_PV_Milestones[[#This Row],[Complete]]="No",tbl_PV_Milestones[[#This Row],[Project Status]]&lt;&gt;"On Hold",tbl_PV_Milestones[[#This Row],[Overdue]]=0,tbl_PV_Milestones[[#This Row],[To be Baselined]]&lt;&gt;1),1,0)</f>
        <v>0</v>
      </c>
      <c r="AF1922" s="41">
        <f>IF(AND(tbl_PV_Milestones[[#This Row],[BL FY]]=2025,tbl_PV_Milestones[[#This Row],[Finish FY]]&gt;2025),1,0)</f>
        <v>0</v>
      </c>
      <c r="AG1922" s="56" t="str">
        <f>_xlfn.XLOOKUP(tbl_PV_Milestones[[#This Row],[Work ID]],tbl_PV_Meta[Work ID '#],tbl_PV_Meta[Project Manager/Owner],,0)</f>
        <v>Project Manager 16</v>
      </c>
      <c r="AH1922" s="6"/>
    </row>
    <row r="1923" spans="4:34" x14ac:dyDescent="0.25">
      <c r="D1923" s="6" t="s">
        <v>806</v>
      </c>
      <c r="E1923" s="6" t="s">
        <v>503</v>
      </c>
      <c r="F1923" s="6" t="s">
        <v>1763</v>
      </c>
      <c r="G1923" s="6" t="s">
        <v>627</v>
      </c>
      <c r="H1923" s="6" t="s">
        <v>505</v>
      </c>
      <c r="I1923" s="6" t="s">
        <v>522</v>
      </c>
      <c r="J1923" s="6" t="s">
        <v>806</v>
      </c>
      <c r="K1923" s="6" t="s">
        <v>39</v>
      </c>
      <c r="L1923" s="6" t="s">
        <v>62</v>
      </c>
      <c r="M1923" s="43"/>
      <c r="N1923" s="44" t="s">
        <v>1979</v>
      </c>
      <c r="O1923" s="39">
        <v>45603.708333333299</v>
      </c>
      <c r="P1923" s="39">
        <v>45603.708333333299</v>
      </c>
      <c r="Q1923" s="6">
        <v>0</v>
      </c>
      <c r="R1923" s="6">
        <v>0</v>
      </c>
      <c r="S1923" s="45" t="e">
        <f>_xlfn.CONCAT(#REF!,TRIM(tbl_PV_Milestones[[#This Row],[Milestone Description]]))</f>
        <v>#REF!</v>
      </c>
      <c r="T1923" s="84" t="str">
        <f>IF(COUNTIF(tbl_PV_Milestones[UID],tbl_PV_Milestones[[#This Row],[UID]])&gt;1,"Duplicate","")</f>
        <v>Duplicate</v>
      </c>
      <c r="U1923" s="42" t="str">
        <f>_xlfn.XLOOKUP(tbl_PV_Milestones[[#This Row],[Work ID]],tbl_PV_Meta[Work ID '#],tbl_PV_Meta[Sub-Portfolio])</f>
        <v>Sub-Portfolio 8</v>
      </c>
      <c r="V1923" s="41">
        <f>IF(MONTH(tbl_PV_Milestones[[#This Row],[Baseline Date]])&lt;7,YEAR(tbl_PV_Milestones[[#This Row],[Baseline Date]]),YEAR(tbl_PV_Milestones[[#This Row],[Baseline Date]])+1)</f>
        <v>2025</v>
      </c>
      <c r="W1923" s="41">
        <f>IF(MONTH(tbl_PV_Milestones[[#This Row],[Actual/Schedule Finish]])&lt;7,YEAR(tbl_PV_Milestones[[#This Row],[Actual/Schedule Finish]]),YEAR(tbl_PV_Milestones[[#This Row],[Actual/Schedule Finish]])+1)</f>
        <v>2025</v>
      </c>
      <c r="X1923" s="41" t="str">
        <f>IF(OR(tbl_PV_Milestones[[#This Row],[Project Status]]="Completed",tbl_PV_Milestones[[#This Row],[Project Status]]="Assumed Completed"),"Yes","No")</f>
        <v>Yes</v>
      </c>
      <c r="Y1923" s="41">
        <f>IF(tbl_PV_Milestones[[#This Row],[Baseline Date]]="",1,0)</f>
        <v>0</v>
      </c>
      <c r="Z1923" s="41">
        <f>IF(tbl_PV_Milestones[[#This Row],[Baseline Date]]&lt;PV_Meta!$B$7,1,0)</f>
        <v>1</v>
      </c>
      <c r="AA1923" s="41">
        <f>IF(tbl_PV_Milestones[[#This Row],[Complete]]="Yes",1,0)</f>
        <v>1</v>
      </c>
      <c r="AB1923" s="41">
        <f>IF(AND(tbl_PV_Milestones[[#This Row],[BL FY]]=2025,tbl_PV_Milestones[[#This Row],[Baseline Date]]&lt;PV_Meta!$B$7),1,0)</f>
        <v>1</v>
      </c>
      <c r="AC1923" s="41">
        <f>IF(AND(tbl_PV_Milestones[[#This Row],[Planned YTD]]=1,tbl_PV_Milestones[[#This Row],[Complete]]="Yes"),1,0)</f>
        <v>1</v>
      </c>
      <c r="AD1923" s="41">
        <f>IF(AND(tbl_PV_Milestones[[#This Row],[Actual/Schedule Finish]]&lt;PV_Meta!$B$7,tbl_PV_Milestones[[#This Row],[Complete]]="No",tbl_PV_Milestones[[#This Row],[Project Status]]&lt;&gt;"On Hold"),1,0)</f>
        <v>0</v>
      </c>
      <c r="AE1923" s="41">
        <f>IF(AND(tbl_PV_Milestones[[#This Row],[Actual/Schedule Finish]]&gt;tbl_PV_Milestones[[#This Row],[Baseline Date]],tbl_PV_Milestones[[#This Row],[Complete]]="No",tbl_PV_Milestones[[#This Row],[Project Status]]&lt;&gt;"On Hold",tbl_PV_Milestones[[#This Row],[Overdue]]=0,tbl_PV_Milestones[[#This Row],[To be Baselined]]&lt;&gt;1),1,0)</f>
        <v>0</v>
      </c>
      <c r="AF1923" s="41">
        <f>IF(AND(tbl_PV_Milestones[[#This Row],[BL FY]]=2025,tbl_PV_Milestones[[#This Row],[Finish FY]]&gt;2025),1,0)</f>
        <v>0</v>
      </c>
      <c r="AG1923" s="56" t="str">
        <f>_xlfn.XLOOKUP(tbl_PV_Milestones[[#This Row],[Work ID]],tbl_PV_Meta[Work ID '#],tbl_PV_Meta[Project Manager/Owner],,0)</f>
        <v>Project Manager 28</v>
      </c>
      <c r="AH1923" s="6"/>
    </row>
    <row r="1924" spans="4:34" x14ac:dyDescent="0.25">
      <c r="D1924" s="6" t="s">
        <v>806</v>
      </c>
      <c r="E1924" s="6" t="s">
        <v>503</v>
      </c>
      <c r="F1924" s="6" t="s">
        <v>1763</v>
      </c>
      <c r="G1924" s="6" t="s">
        <v>566</v>
      </c>
      <c r="H1924" s="6" t="s">
        <v>505</v>
      </c>
      <c r="I1924" s="6" t="s">
        <v>522</v>
      </c>
      <c r="J1924" s="6" t="s">
        <v>806</v>
      </c>
      <c r="K1924" s="6" t="s">
        <v>39</v>
      </c>
      <c r="L1924" s="6" t="s">
        <v>62</v>
      </c>
      <c r="M1924" s="43"/>
      <c r="N1924" s="44" t="s">
        <v>1979</v>
      </c>
      <c r="O1924" s="39">
        <v>45751.708333333299</v>
      </c>
      <c r="P1924" s="39">
        <v>45751.708333333299</v>
      </c>
      <c r="Q1924" s="6">
        <v>0</v>
      </c>
      <c r="R1924" s="6">
        <v>0</v>
      </c>
      <c r="S1924" s="45" t="e">
        <f>_xlfn.CONCAT(#REF!,TRIM(tbl_PV_Milestones[[#This Row],[Milestone Description]]))</f>
        <v>#REF!</v>
      </c>
      <c r="T1924" s="84" t="str">
        <f>IF(COUNTIF(tbl_PV_Milestones[UID],tbl_PV_Milestones[[#This Row],[UID]])&gt;1,"Duplicate","")</f>
        <v>Duplicate</v>
      </c>
      <c r="U1924" s="42" t="str">
        <f>_xlfn.XLOOKUP(tbl_PV_Milestones[[#This Row],[Work ID]],tbl_PV_Meta[Work ID '#],tbl_PV_Meta[Sub-Portfolio])</f>
        <v>Sub-Portfolio 8</v>
      </c>
      <c r="V1924" s="41">
        <f>IF(MONTH(tbl_PV_Milestones[[#This Row],[Baseline Date]])&lt;7,YEAR(tbl_PV_Milestones[[#This Row],[Baseline Date]]),YEAR(tbl_PV_Milestones[[#This Row],[Baseline Date]])+1)</f>
        <v>2025</v>
      </c>
      <c r="W1924" s="41">
        <f>IF(MONTH(tbl_PV_Milestones[[#This Row],[Actual/Schedule Finish]])&lt;7,YEAR(tbl_PV_Milestones[[#This Row],[Actual/Schedule Finish]]),YEAR(tbl_PV_Milestones[[#This Row],[Actual/Schedule Finish]])+1)</f>
        <v>2025</v>
      </c>
      <c r="X1924" s="41" t="str">
        <f>IF(OR(tbl_PV_Milestones[[#This Row],[Project Status]]="Completed",tbl_PV_Milestones[[#This Row],[Project Status]]="Assumed Completed"),"Yes","No")</f>
        <v>Yes</v>
      </c>
      <c r="Y1924" s="41">
        <f>IF(tbl_PV_Milestones[[#This Row],[Baseline Date]]="",1,0)</f>
        <v>0</v>
      </c>
      <c r="Z1924" s="41">
        <f>IF(tbl_PV_Milestones[[#This Row],[Baseline Date]]&lt;PV_Meta!$B$7,1,0)</f>
        <v>1</v>
      </c>
      <c r="AA1924" s="41">
        <f>IF(tbl_PV_Milestones[[#This Row],[Complete]]="Yes",1,0)</f>
        <v>1</v>
      </c>
      <c r="AB1924" s="41">
        <f>IF(AND(tbl_PV_Milestones[[#This Row],[BL FY]]=2025,tbl_PV_Milestones[[#This Row],[Baseline Date]]&lt;PV_Meta!$B$7),1,0)</f>
        <v>1</v>
      </c>
      <c r="AC1924" s="41">
        <f>IF(AND(tbl_PV_Milestones[[#This Row],[Planned YTD]]=1,tbl_PV_Milestones[[#This Row],[Complete]]="Yes"),1,0)</f>
        <v>1</v>
      </c>
      <c r="AD1924" s="41">
        <f>IF(AND(tbl_PV_Milestones[[#This Row],[Actual/Schedule Finish]]&lt;PV_Meta!$B$7,tbl_PV_Milestones[[#This Row],[Complete]]="No",tbl_PV_Milestones[[#This Row],[Project Status]]&lt;&gt;"On Hold"),1,0)</f>
        <v>0</v>
      </c>
      <c r="AE1924" s="41">
        <f>IF(AND(tbl_PV_Milestones[[#This Row],[Actual/Schedule Finish]]&gt;tbl_PV_Milestones[[#This Row],[Baseline Date]],tbl_PV_Milestones[[#This Row],[Complete]]="No",tbl_PV_Milestones[[#This Row],[Project Status]]&lt;&gt;"On Hold",tbl_PV_Milestones[[#This Row],[Overdue]]=0,tbl_PV_Milestones[[#This Row],[To be Baselined]]&lt;&gt;1),1,0)</f>
        <v>0</v>
      </c>
      <c r="AF1924" s="41">
        <f>IF(AND(tbl_PV_Milestones[[#This Row],[BL FY]]=2025,tbl_PV_Milestones[[#This Row],[Finish FY]]&gt;2025),1,0)</f>
        <v>0</v>
      </c>
      <c r="AG1924" s="56" t="str">
        <f>_xlfn.XLOOKUP(tbl_PV_Milestones[[#This Row],[Work ID]],tbl_PV_Meta[Work ID '#],tbl_PV_Meta[Project Manager/Owner],,0)</f>
        <v>Project Manager 28</v>
      </c>
      <c r="AH1924" s="6"/>
    </row>
    <row r="1925" spans="4:34" x14ac:dyDescent="0.25">
      <c r="D1925" s="6" t="s">
        <v>806</v>
      </c>
      <c r="E1925" s="6" t="s">
        <v>503</v>
      </c>
      <c r="F1925" s="6" t="s">
        <v>1763</v>
      </c>
      <c r="G1925" s="6" t="s">
        <v>572</v>
      </c>
      <c r="H1925" s="6" t="s">
        <v>505</v>
      </c>
      <c r="I1925" s="6" t="s">
        <v>522</v>
      </c>
      <c r="J1925" s="6" t="s">
        <v>806</v>
      </c>
      <c r="K1925" s="6" t="s">
        <v>39</v>
      </c>
      <c r="L1925" s="6" t="s">
        <v>62</v>
      </c>
      <c r="M1925" s="43"/>
      <c r="N1925" s="44" t="s">
        <v>1979</v>
      </c>
      <c r="O1925" s="39">
        <v>45751.708333333299</v>
      </c>
      <c r="P1925" s="39">
        <v>45751.708333333299</v>
      </c>
      <c r="Q1925" s="6">
        <v>0</v>
      </c>
      <c r="R1925" s="6">
        <v>0</v>
      </c>
      <c r="S1925" s="45" t="e">
        <f>_xlfn.CONCAT(#REF!,TRIM(tbl_PV_Milestones[[#This Row],[Milestone Description]]))</f>
        <v>#REF!</v>
      </c>
      <c r="T1925" s="84" t="str">
        <f>IF(COUNTIF(tbl_PV_Milestones[UID],tbl_PV_Milestones[[#This Row],[UID]])&gt;1,"Duplicate","")</f>
        <v>Duplicate</v>
      </c>
      <c r="U1925" s="42" t="str">
        <f>_xlfn.XLOOKUP(tbl_PV_Milestones[[#This Row],[Work ID]],tbl_PV_Meta[Work ID '#],tbl_PV_Meta[Sub-Portfolio])</f>
        <v>Sub-Portfolio 8</v>
      </c>
      <c r="V1925" s="41">
        <f>IF(MONTH(tbl_PV_Milestones[[#This Row],[Baseline Date]])&lt;7,YEAR(tbl_PV_Milestones[[#This Row],[Baseline Date]]),YEAR(tbl_PV_Milestones[[#This Row],[Baseline Date]])+1)</f>
        <v>2025</v>
      </c>
      <c r="W1925" s="41">
        <f>IF(MONTH(tbl_PV_Milestones[[#This Row],[Actual/Schedule Finish]])&lt;7,YEAR(tbl_PV_Milestones[[#This Row],[Actual/Schedule Finish]]),YEAR(tbl_PV_Milestones[[#This Row],[Actual/Schedule Finish]])+1)</f>
        <v>2025</v>
      </c>
      <c r="X1925" s="41" t="str">
        <f>IF(OR(tbl_PV_Milestones[[#This Row],[Project Status]]="Completed",tbl_PV_Milestones[[#This Row],[Project Status]]="Assumed Completed"),"Yes","No")</f>
        <v>Yes</v>
      </c>
      <c r="Y1925" s="41">
        <f>IF(tbl_PV_Milestones[[#This Row],[Baseline Date]]="",1,0)</f>
        <v>0</v>
      </c>
      <c r="Z1925" s="41">
        <f>IF(tbl_PV_Milestones[[#This Row],[Baseline Date]]&lt;PV_Meta!$B$7,1,0)</f>
        <v>1</v>
      </c>
      <c r="AA1925" s="41">
        <f>IF(tbl_PV_Milestones[[#This Row],[Complete]]="Yes",1,0)</f>
        <v>1</v>
      </c>
      <c r="AB1925" s="41">
        <f>IF(AND(tbl_PV_Milestones[[#This Row],[BL FY]]=2025,tbl_PV_Milestones[[#This Row],[Baseline Date]]&lt;PV_Meta!$B$7),1,0)</f>
        <v>1</v>
      </c>
      <c r="AC1925" s="41">
        <f>IF(AND(tbl_PV_Milestones[[#This Row],[Planned YTD]]=1,tbl_PV_Milestones[[#This Row],[Complete]]="Yes"),1,0)</f>
        <v>1</v>
      </c>
      <c r="AD1925" s="41">
        <f>IF(AND(tbl_PV_Milestones[[#This Row],[Actual/Schedule Finish]]&lt;PV_Meta!$B$7,tbl_PV_Milestones[[#This Row],[Complete]]="No",tbl_PV_Milestones[[#This Row],[Project Status]]&lt;&gt;"On Hold"),1,0)</f>
        <v>0</v>
      </c>
      <c r="AE1925" s="41">
        <f>IF(AND(tbl_PV_Milestones[[#This Row],[Actual/Schedule Finish]]&gt;tbl_PV_Milestones[[#This Row],[Baseline Date]],tbl_PV_Milestones[[#This Row],[Complete]]="No",tbl_PV_Milestones[[#This Row],[Project Status]]&lt;&gt;"On Hold",tbl_PV_Milestones[[#This Row],[Overdue]]=0,tbl_PV_Milestones[[#This Row],[To be Baselined]]&lt;&gt;1),1,0)</f>
        <v>0</v>
      </c>
      <c r="AF1925" s="41">
        <f>IF(AND(tbl_PV_Milestones[[#This Row],[BL FY]]=2025,tbl_PV_Milestones[[#This Row],[Finish FY]]&gt;2025),1,0)</f>
        <v>0</v>
      </c>
      <c r="AG1925" s="56" t="str">
        <f>_xlfn.XLOOKUP(tbl_PV_Milestones[[#This Row],[Work ID]],tbl_PV_Meta[Work ID '#],tbl_PV_Meta[Project Manager/Owner],,0)</f>
        <v>Project Manager 28</v>
      </c>
      <c r="AH1925" s="6"/>
    </row>
    <row r="1926" spans="4:34" x14ac:dyDescent="0.25">
      <c r="D1926" s="6" t="s">
        <v>806</v>
      </c>
      <c r="E1926" s="6" t="s">
        <v>503</v>
      </c>
      <c r="F1926" s="6" t="s">
        <v>1763</v>
      </c>
      <c r="G1926" s="6" t="s">
        <v>743</v>
      </c>
      <c r="H1926" s="6" t="s">
        <v>505</v>
      </c>
      <c r="I1926" s="6" t="s">
        <v>522</v>
      </c>
      <c r="J1926" s="6" t="s">
        <v>806</v>
      </c>
      <c r="K1926" s="6" t="s">
        <v>39</v>
      </c>
      <c r="L1926" s="6" t="s">
        <v>62</v>
      </c>
      <c r="M1926" s="43"/>
      <c r="N1926" s="44" t="s">
        <v>1979</v>
      </c>
      <c r="O1926" s="39">
        <v>45686.708333333299</v>
      </c>
      <c r="P1926" s="39">
        <v>45686.708333333299</v>
      </c>
      <c r="Q1926" s="6">
        <v>0</v>
      </c>
      <c r="R1926" s="6">
        <v>0</v>
      </c>
      <c r="S1926" s="45" t="e">
        <f>_xlfn.CONCAT(#REF!,TRIM(tbl_PV_Milestones[[#This Row],[Milestone Description]]))</f>
        <v>#REF!</v>
      </c>
      <c r="T1926" s="84" t="str">
        <f>IF(COUNTIF(tbl_PV_Milestones[UID],tbl_PV_Milestones[[#This Row],[UID]])&gt;1,"Duplicate","")</f>
        <v>Duplicate</v>
      </c>
      <c r="U1926" s="42" t="str">
        <f>_xlfn.XLOOKUP(tbl_PV_Milestones[[#This Row],[Work ID]],tbl_PV_Meta[Work ID '#],tbl_PV_Meta[Sub-Portfolio])</f>
        <v>Sub-Portfolio 8</v>
      </c>
      <c r="V1926" s="41">
        <f>IF(MONTH(tbl_PV_Milestones[[#This Row],[Baseline Date]])&lt;7,YEAR(tbl_PV_Milestones[[#This Row],[Baseline Date]]),YEAR(tbl_PV_Milestones[[#This Row],[Baseline Date]])+1)</f>
        <v>2025</v>
      </c>
      <c r="W1926" s="41">
        <f>IF(MONTH(tbl_PV_Milestones[[#This Row],[Actual/Schedule Finish]])&lt;7,YEAR(tbl_PV_Milestones[[#This Row],[Actual/Schedule Finish]]),YEAR(tbl_PV_Milestones[[#This Row],[Actual/Schedule Finish]])+1)</f>
        <v>2025</v>
      </c>
      <c r="X1926" s="41" t="str">
        <f>IF(OR(tbl_PV_Milestones[[#This Row],[Project Status]]="Completed",tbl_PV_Milestones[[#This Row],[Project Status]]="Assumed Completed"),"Yes","No")</f>
        <v>Yes</v>
      </c>
      <c r="Y1926" s="41">
        <f>IF(tbl_PV_Milestones[[#This Row],[Baseline Date]]="",1,0)</f>
        <v>0</v>
      </c>
      <c r="Z1926" s="41">
        <f>IF(tbl_PV_Milestones[[#This Row],[Baseline Date]]&lt;PV_Meta!$B$7,1,0)</f>
        <v>1</v>
      </c>
      <c r="AA1926" s="41">
        <f>IF(tbl_PV_Milestones[[#This Row],[Complete]]="Yes",1,0)</f>
        <v>1</v>
      </c>
      <c r="AB1926" s="41">
        <f>IF(AND(tbl_PV_Milestones[[#This Row],[BL FY]]=2025,tbl_PV_Milestones[[#This Row],[Baseline Date]]&lt;PV_Meta!$B$7),1,0)</f>
        <v>1</v>
      </c>
      <c r="AC1926" s="41">
        <f>IF(AND(tbl_PV_Milestones[[#This Row],[Planned YTD]]=1,tbl_PV_Milestones[[#This Row],[Complete]]="Yes"),1,0)</f>
        <v>1</v>
      </c>
      <c r="AD1926" s="41">
        <f>IF(AND(tbl_PV_Milestones[[#This Row],[Actual/Schedule Finish]]&lt;PV_Meta!$B$7,tbl_PV_Milestones[[#This Row],[Complete]]="No",tbl_PV_Milestones[[#This Row],[Project Status]]&lt;&gt;"On Hold"),1,0)</f>
        <v>0</v>
      </c>
      <c r="AE1926" s="41">
        <f>IF(AND(tbl_PV_Milestones[[#This Row],[Actual/Schedule Finish]]&gt;tbl_PV_Milestones[[#This Row],[Baseline Date]],tbl_PV_Milestones[[#This Row],[Complete]]="No",tbl_PV_Milestones[[#This Row],[Project Status]]&lt;&gt;"On Hold",tbl_PV_Milestones[[#This Row],[Overdue]]=0,tbl_PV_Milestones[[#This Row],[To be Baselined]]&lt;&gt;1),1,0)</f>
        <v>0</v>
      </c>
      <c r="AF1926" s="41">
        <f>IF(AND(tbl_PV_Milestones[[#This Row],[BL FY]]=2025,tbl_PV_Milestones[[#This Row],[Finish FY]]&gt;2025),1,0)</f>
        <v>0</v>
      </c>
      <c r="AG1926" s="56" t="str">
        <f>_xlfn.XLOOKUP(tbl_PV_Milestones[[#This Row],[Work ID]],tbl_PV_Meta[Work ID '#],tbl_PV_Meta[Project Manager/Owner],,0)</f>
        <v>Project Manager 28</v>
      </c>
      <c r="AH1926" s="6"/>
    </row>
    <row r="1927" spans="4:34" x14ac:dyDescent="0.25">
      <c r="D1927" s="6" t="s">
        <v>806</v>
      </c>
      <c r="E1927" s="6" t="s">
        <v>580</v>
      </c>
      <c r="F1927" s="6" t="s">
        <v>1763</v>
      </c>
      <c r="G1927" s="6" t="s">
        <v>569</v>
      </c>
      <c r="H1927" s="6" t="s">
        <v>505</v>
      </c>
      <c r="I1927" s="6" t="s">
        <v>522</v>
      </c>
      <c r="J1927" s="6" t="s">
        <v>806</v>
      </c>
      <c r="K1927" s="6" t="s">
        <v>39</v>
      </c>
      <c r="L1927" s="6" t="s">
        <v>62</v>
      </c>
      <c r="M1927" s="43"/>
      <c r="N1927" s="44" t="s">
        <v>1979</v>
      </c>
      <c r="O1927" s="39">
        <v>45776.708333333299</v>
      </c>
      <c r="P1927" s="39">
        <v>45764.708333333299</v>
      </c>
      <c r="Q1927" s="6">
        <v>-5</v>
      </c>
      <c r="R1927" s="6">
        <v>-2.0325203252032499E-2</v>
      </c>
      <c r="S1927" s="45" t="e">
        <f>_xlfn.CONCAT(#REF!,TRIM(tbl_PV_Milestones[[#This Row],[Milestone Description]]))</f>
        <v>#REF!</v>
      </c>
      <c r="T1927" s="84" t="str">
        <f>IF(COUNTIF(tbl_PV_Milestones[UID],tbl_PV_Milestones[[#This Row],[UID]])&gt;1,"Duplicate","")</f>
        <v>Duplicate</v>
      </c>
      <c r="U1927" s="42" t="str">
        <f>_xlfn.XLOOKUP(tbl_PV_Milestones[[#This Row],[Work ID]],tbl_PV_Meta[Work ID '#],tbl_PV_Meta[Sub-Portfolio])</f>
        <v>Sub-Portfolio 8</v>
      </c>
      <c r="V1927" s="41">
        <f>IF(MONTH(tbl_PV_Milestones[[#This Row],[Baseline Date]])&lt;7,YEAR(tbl_PV_Milestones[[#This Row],[Baseline Date]]),YEAR(tbl_PV_Milestones[[#This Row],[Baseline Date]])+1)</f>
        <v>2025</v>
      </c>
      <c r="W1927" s="41">
        <f>IF(MONTH(tbl_PV_Milestones[[#This Row],[Actual/Schedule Finish]])&lt;7,YEAR(tbl_PV_Milestones[[#This Row],[Actual/Schedule Finish]]),YEAR(tbl_PV_Milestones[[#This Row],[Actual/Schedule Finish]])+1)</f>
        <v>2025</v>
      </c>
      <c r="X1927" s="41" t="str">
        <f>IF(OR(tbl_PV_Milestones[[#This Row],[Project Status]]="Completed",tbl_PV_Milestones[[#This Row],[Project Status]]="Assumed Completed"),"Yes","No")</f>
        <v>Yes</v>
      </c>
      <c r="Y1927" s="41">
        <f>IF(tbl_PV_Milestones[[#This Row],[Baseline Date]]="",1,0)</f>
        <v>0</v>
      </c>
      <c r="Z1927" s="41">
        <f>IF(tbl_PV_Milestones[[#This Row],[Baseline Date]]&lt;PV_Meta!$B$7,1,0)</f>
        <v>1</v>
      </c>
      <c r="AA1927" s="41">
        <f>IF(tbl_PV_Milestones[[#This Row],[Complete]]="Yes",1,0)</f>
        <v>1</v>
      </c>
      <c r="AB1927" s="41">
        <f>IF(AND(tbl_PV_Milestones[[#This Row],[BL FY]]=2025,tbl_PV_Milestones[[#This Row],[Baseline Date]]&lt;PV_Meta!$B$7),1,0)</f>
        <v>1</v>
      </c>
      <c r="AC1927" s="41">
        <f>IF(AND(tbl_PV_Milestones[[#This Row],[Planned YTD]]=1,tbl_PV_Milestones[[#This Row],[Complete]]="Yes"),1,0)</f>
        <v>1</v>
      </c>
      <c r="AD1927" s="41">
        <f>IF(AND(tbl_PV_Milestones[[#This Row],[Actual/Schedule Finish]]&lt;PV_Meta!$B$7,tbl_PV_Milestones[[#This Row],[Complete]]="No",tbl_PV_Milestones[[#This Row],[Project Status]]&lt;&gt;"On Hold"),1,0)</f>
        <v>0</v>
      </c>
      <c r="AE1927" s="41">
        <f>IF(AND(tbl_PV_Milestones[[#This Row],[Actual/Schedule Finish]]&gt;tbl_PV_Milestones[[#This Row],[Baseline Date]],tbl_PV_Milestones[[#This Row],[Complete]]="No",tbl_PV_Milestones[[#This Row],[Project Status]]&lt;&gt;"On Hold",tbl_PV_Milestones[[#This Row],[Overdue]]=0,tbl_PV_Milestones[[#This Row],[To be Baselined]]&lt;&gt;1),1,0)</f>
        <v>0</v>
      </c>
      <c r="AF1927" s="41">
        <f>IF(AND(tbl_PV_Milestones[[#This Row],[BL FY]]=2025,tbl_PV_Milestones[[#This Row],[Finish FY]]&gt;2025),1,0)</f>
        <v>0</v>
      </c>
      <c r="AG1927" s="56" t="str">
        <f>_xlfn.XLOOKUP(tbl_PV_Milestones[[#This Row],[Work ID]],tbl_PV_Meta[Work ID '#],tbl_PV_Meta[Project Manager/Owner],,0)</f>
        <v>Project Manager 28</v>
      </c>
      <c r="AH1927" s="6"/>
    </row>
    <row r="1928" spans="4:34" x14ac:dyDescent="0.25">
      <c r="D1928" s="6" t="s">
        <v>806</v>
      </c>
      <c r="E1928" s="6" t="s">
        <v>614</v>
      </c>
      <c r="F1928" s="6" t="s">
        <v>1763</v>
      </c>
      <c r="G1928" s="6" t="s">
        <v>746</v>
      </c>
      <c r="H1928" s="6" t="s">
        <v>505</v>
      </c>
      <c r="I1928" s="6" t="s">
        <v>522</v>
      </c>
      <c r="J1928" s="6" t="s">
        <v>806</v>
      </c>
      <c r="K1928" s="6" t="s">
        <v>39</v>
      </c>
      <c r="L1928" s="6" t="s">
        <v>62</v>
      </c>
      <c r="M1928" s="43"/>
      <c r="N1928" s="44" t="s">
        <v>1979</v>
      </c>
      <c r="O1928" s="39">
        <v>45776.708333333299</v>
      </c>
      <c r="P1928" s="39">
        <v>45777.708333333299</v>
      </c>
      <c r="Q1928" s="6">
        <v>1</v>
      </c>
      <c r="R1928" s="6">
        <v>4.0650406504065002E-3</v>
      </c>
      <c r="S1928" s="45" t="e">
        <f>_xlfn.CONCAT(#REF!,TRIM(tbl_PV_Milestones[[#This Row],[Milestone Description]]))</f>
        <v>#REF!</v>
      </c>
      <c r="T1928" s="84" t="str">
        <f>IF(COUNTIF(tbl_PV_Milestones[UID],tbl_PV_Milestones[[#This Row],[UID]])&gt;1,"Duplicate","")</f>
        <v>Duplicate</v>
      </c>
      <c r="U1928" s="42" t="str">
        <f>_xlfn.XLOOKUP(tbl_PV_Milestones[[#This Row],[Work ID]],tbl_PV_Meta[Work ID '#],tbl_PV_Meta[Sub-Portfolio])</f>
        <v>Sub-Portfolio 8</v>
      </c>
      <c r="V1928" s="41">
        <f>IF(MONTH(tbl_PV_Milestones[[#This Row],[Baseline Date]])&lt;7,YEAR(tbl_PV_Milestones[[#This Row],[Baseline Date]]),YEAR(tbl_PV_Milestones[[#This Row],[Baseline Date]])+1)</f>
        <v>2025</v>
      </c>
      <c r="W1928" s="41">
        <f>IF(MONTH(tbl_PV_Milestones[[#This Row],[Actual/Schedule Finish]])&lt;7,YEAR(tbl_PV_Milestones[[#This Row],[Actual/Schedule Finish]]),YEAR(tbl_PV_Milestones[[#This Row],[Actual/Schedule Finish]])+1)</f>
        <v>2025</v>
      </c>
      <c r="X1928" s="41" t="str">
        <f>IF(OR(tbl_PV_Milestones[[#This Row],[Project Status]]="Completed",tbl_PV_Milestones[[#This Row],[Project Status]]="Assumed Completed"),"Yes","No")</f>
        <v>Yes</v>
      </c>
      <c r="Y1928" s="41">
        <f>IF(tbl_PV_Milestones[[#This Row],[Baseline Date]]="",1,0)</f>
        <v>0</v>
      </c>
      <c r="Z1928" s="41">
        <f>IF(tbl_PV_Milestones[[#This Row],[Baseline Date]]&lt;PV_Meta!$B$7,1,0)</f>
        <v>1</v>
      </c>
      <c r="AA1928" s="41">
        <f>IF(tbl_PV_Milestones[[#This Row],[Complete]]="Yes",1,0)</f>
        <v>1</v>
      </c>
      <c r="AB1928" s="41">
        <f>IF(AND(tbl_PV_Milestones[[#This Row],[BL FY]]=2025,tbl_PV_Milestones[[#This Row],[Baseline Date]]&lt;PV_Meta!$B$7),1,0)</f>
        <v>1</v>
      </c>
      <c r="AC1928" s="41">
        <f>IF(AND(tbl_PV_Milestones[[#This Row],[Planned YTD]]=1,tbl_PV_Milestones[[#This Row],[Complete]]="Yes"),1,0)</f>
        <v>1</v>
      </c>
      <c r="AD1928" s="41">
        <f>IF(AND(tbl_PV_Milestones[[#This Row],[Actual/Schedule Finish]]&lt;PV_Meta!$B$7,tbl_PV_Milestones[[#This Row],[Complete]]="No",tbl_PV_Milestones[[#This Row],[Project Status]]&lt;&gt;"On Hold"),1,0)</f>
        <v>0</v>
      </c>
      <c r="AE1928" s="41">
        <f>IF(AND(tbl_PV_Milestones[[#This Row],[Actual/Schedule Finish]]&gt;tbl_PV_Milestones[[#This Row],[Baseline Date]],tbl_PV_Milestones[[#This Row],[Complete]]="No",tbl_PV_Milestones[[#This Row],[Project Status]]&lt;&gt;"On Hold",tbl_PV_Milestones[[#This Row],[Overdue]]=0,tbl_PV_Milestones[[#This Row],[To be Baselined]]&lt;&gt;1),1,0)</f>
        <v>0</v>
      </c>
      <c r="AF1928" s="41">
        <f>IF(AND(tbl_PV_Milestones[[#This Row],[BL FY]]=2025,tbl_PV_Milestones[[#This Row],[Finish FY]]&gt;2025),1,0)</f>
        <v>0</v>
      </c>
      <c r="AG1928" s="56" t="str">
        <f>_xlfn.XLOOKUP(tbl_PV_Milestones[[#This Row],[Work ID]],tbl_PV_Meta[Work ID '#],tbl_PV_Meta[Project Manager/Owner],,0)</f>
        <v>Project Manager 28</v>
      </c>
      <c r="AH1928" s="6"/>
    </row>
    <row r="1929" spans="4:34" x14ac:dyDescent="0.25">
      <c r="D1929" s="6" t="s">
        <v>806</v>
      </c>
      <c r="E1929" s="6" t="s">
        <v>503</v>
      </c>
      <c r="F1929" s="6" t="s">
        <v>1763</v>
      </c>
      <c r="G1929" s="6" t="s">
        <v>630</v>
      </c>
      <c r="H1929" s="6" t="s">
        <v>505</v>
      </c>
      <c r="I1929" s="6" t="s">
        <v>522</v>
      </c>
      <c r="J1929" s="6" t="s">
        <v>806</v>
      </c>
      <c r="K1929" s="6" t="s">
        <v>39</v>
      </c>
      <c r="L1929" s="6" t="s">
        <v>62</v>
      </c>
      <c r="M1929" s="43"/>
      <c r="N1929" s="44" t="s">
        <v>1979</v>
      </c>
      <c r="O1929" s="39">
        <v>45691.708333333299</v>
      </c>
      <c r="P1929" s="39">
        <v>45691.708333333299</v>
      </c>
      <c r="Q1929" s="6">
        <v>0</v>
      </c>
      <c r="R1929" s="6">
        <v>0</v>
      </c>
      <c r="S1929" s="45" t="e">
        <f>_xlfn.CONCAT(#REF!,TRIM(tbl_PV_Milestones[[#This Row],[Milestone Description]]))</f>
        <v>#REF!</v>
      </c>
      <c r="T1929" s="84" t="str">
        <f>IF(COUNTIF(tbl_PV_Milestones[UID],tbl_PV_Milestones[[#This Row],[UID]])&gt;1,"Duplicate","")</f>
        <v>Duplicate</v>
      </c>
      <c r="U1929" s="42" t="str">
        <f>_xlfn.XLOOKUP(tbl_PV_Milestones[[#This Row],[Work ID]],tbl_PV_Meta[Work ID '#],tbl_PV_Meta[Sub-Portfolio])</f>
        <v>Sub-Portfolio 8</v>
      </c>
      <c r="V1929" s="41">
        <f>IF(MONTH(tbl_PV_Milestones[[#This Row],[Baseline Date]])&lt;7,YEAR(tbl_PV_Milestones[[#This Row],[Baseline Date]]),YEAR(tbl_PV_Milestones[[#This Row],[Baseline Date]])+1)</f>
        <v>2025</v>
      </c>
      <c r="W1929" s="41">
        <f>IF(MONTH(tbl_PV_Milestones[[#This Row],[Actual/Schedule Finish]])&lt;7,YEAR(tbl_PV_Milestones[[#This Row],[Actual/Schedule Finish]]),YEAR(tbl_PV_Milestones[[#This Row],[Actual/Schedule Finish]])+1)</f>
        <v>2025</v>
      </c>
      <c r="X1929" s="41" t="str">
        <f>IF(OR(tbl_PV_Milestones[[#This Row],[Project Status]]="Completed",tbl_PV_Milestones[[#This Row],[Project Status]]="Assumed Completed"),"Yes","No")</f>
        <v>Yes</v>
      </c>
      <c r="Y1929" s="41">
        <f>IF(tbl_PV_Milestones[[#This Row],[Baseline Date]]="",1,0)</f>
        <v>0</v>
      </c>
      <c r="Z1929" s="41">
        <f>IF(tbl_PV_Milestones[[#This Row],[Baseline Date]]&lt;PV_Meta!$B$7,1,0)</f>
        <v>1</v>
      </c>
      <c r="AA1929" s="41">
        <f>IF(tbl_PV_Milestones[[#This Row],[Complete]]="Yes",1,0)</f>
        <v>1</v>
      </c>
      <c r="AB1929" s="41">
        <f>IF(AND(tbl_PV_Milestones[[#This Row],[BL FY]]=2025,tbl_PV_Milestones[[#This Row],[Baseline Date]]&lt;PV_Meta!$B$7),1,0)</f>
        <v>1</v>
      </c>
      <c r="AC1929" s="41">
        <f>IF(AND(tbl_PV_Milestones[[#This Row],[Planned YTD]]=1,tbl_PV_Milestones[[#This Row],[Complete]]="Yes"),1,0)</f>
        <v>1</v>
      </c>
      <c r="AD1929" s="41">
        <f>IF(AND(tbl_PV_Milestones[[#This Row],[Actual/Schedule Finish]]&lt;PV_Meta!$B$7,tbl_PV_Milestones[[#This Row],[Complete]]="No",tbl_PV_Milestones[[#This Row],[Project Status]]&lt;&gt;"On Hold"),1,0)</f>
        <v>0</v>
      </c>
      <c r="AE1929" s="41">
        <f>IF(AND(tbl_PV_Milestones[[#This Row],[Actual/Schedule Finish]]&gt;tbl_PV_Milestones[[#This Row],[Baseline Date]],tbl_PV_Milestones[[#This Row],[Complete]]="No",tbl_PV_Milestones[[#This Row],[Project Status]]&lt;&gt;"On Hold",tbl_PV_Milestones[[#This Row],[Overdue]]=0,tbl_PV_Milestones[[#This Row],[To be Baselined]]&lt;&gt;1),1,0)</f>
        <v>0</v>
      </c>
      <c r="AF1929" s="41">
        <f>IF(AND(tbl_PV_Milestones[[#This Row],[BL FY]]=2025,tbl_PV_Milestones[[#This Row],[Finish FY]]&gt;2025),1,0)</f>
        <v>0</v>
      </c>
      <c r="AG1929" s="56" t="str">
        <f>_xlfn.XLOOKUP(tbl_PV_Milestones[[#This Row],[Work ID]],tbl_PV_Meta[Work ID '#],tbl_PV_Meta[Project Manager/Owner],,0)</f>
        <v>Project Manager 28</v>
      </c>
      <c r="AH1929" s="6"/>
    </row>
    <row r="1930" spans="4:34" x14ac:dyDescent="0.25">
      <c r="D1930" s="6" t="s">
        <v>806</v>
      </c>
      <c r="E1930" s="6" t="s">
        <v>503</v>
      </c>
      <c r="F1930" s="6" t="s">
        <v>1763</v>
      </c>
      <c r="G1930" s="6" t="s">
        <v>558</v>
      </c>
      <c r="H1930" s="6" t="s">
        <v>505</v>
      </c>
      <c r="I1930" s="6" t="s">
        <v>510</v>
      </c>
      <c r="J1930" s="6" t="s">
        <v>806</v>
      </c>
      <c r="K1930" s="6" t="s">
        <v>39</v>
      </c>
      <c r="L1930" s="6" t="s">
        <v>62</v>
      </c>
      <c r="M1930" s="43"/>
      <c r="N1930" s="44" t="s">
        <v>1979</v>
      </c>
      <c r="O1930" s="39">
        <v>45686.708333333299</v>
      </c>
      <c r="P1930" s="39">
        <v>45686.708333333299</v>
      </c>
      <c r="Q1930" s="6">
        <v>0</v>
      </c>
      <c r="R1930" s="6">
        <v>0</v>
      </c>
      <c r="S1930" s="45" t="e">
        <f>_xlfn.CONCAT(#REF!,TRIM(tbl_PV_Milestones[[#This Row],[Milestone Description]]))</f>
        <v>#REF!</v>
      </c>
      <c r="T1930" s="84" t="str">
        <f>IF(COUNTIF(tbl_PV_Milestones[UID],tbl_PV_Milestones[[#This Row],[UID]])&gt;1,"Duplicate","")</f>
        <v>Duplicate</v>
      </c>
      <c r="U1930" s="42" t="str">
        <f>_xlfn.XLOOKUP(tbl_PV_Milestones[[#This Row],[Work ID]],tbl_PV_Meta[Work ID '#],tbl_PV_Meta[Sub-Portfolio])</f>
        <v>Sub-Portfolio 8</v>
      </c>
      <c r="V1930" s="41">
        <f>IF(MONTH(tbl_PV_Milestones[[#This Row],[Baseline Date]])&lt;7,YEAR(tbl_PV_Milestones[[#This Row],[Baseline Date]]),YEAR(tbl_PV_Milestones[[#This Row],[Baseline Date]])+1)</f>
        <v>2025</v>
      </c>
      <c r="W1930" s="41">
        <f>IF(MONTH(tbl_PV_Milestones[[#This Row],[Actual/Schedule Finish]])&lt;7,YEAR(tbl_PV_Milestones[[#This Row],[Actual/Schedule Finish]]),YEAR(tbl_PV_Milestones[[#This Row],[Actual/Schedule Finish]])+1)</f>
        <v>2025</v>
      </c>
      <c r="X1930" s="41" t="str">
        <f>IF(OR(tbl_PV_Milestones[[#This Row],[Project Status]]="Completed",tbl_PV_Milestones[[#This Row],[Project Status]]="Assumed Completed"),"Yes","No")</f>
        <v>Yes</v>
      </c>
      <c r="Y1930" s="41">
        <f>IF(tbl_PV_Milestones[[#This Row],[Baseline Date]]="",1,0)</f>
        <v>0</v>
      </c>
      <c r="Z1930" s="41">
        <f>IF(tbl_PV_Milestones[[#This Row],[Baseline Date]]&lt;PV_Meta!$B$7,1,0)</f>
        <v>1</v>
      </c>
      <c r="AA1930" s="41">
        <f>IF(tbl_PV_Milestones[[#This Row],[Complete]]="Yes",1,0)</f>
        <v>1</v>
      </c>
      <c r="AB1930" s="41">
        <f>IF(AND(tbl_PV_Milestones[[#This Row],[BL FY]]=2025,tbl_PV_Milestones[[#This Row],[Baseline Date]]&lt;PV_Meta!$B$7),1,0)</f>
        <v>1</v>
      </c>
      <c r="AC1930" s="41">
        <f>IF(AND(tbl_PV_Milestones[[#This Row],[Planned YTD]]=1,tbl_PV_Milestones[[#This Row],[Complete]]="Yes"),1,0)</f>
        <v>1</v>
      </c>
      <c r="AD1930" s="41">
        <f>IF(AND(tbl_PV_Milestones[[#This Row],[Actual/Schedule Finish]]&lt;PV_Meta!$B$7,tbl_PV_Milestones[[#This Row],[Complete]]="No",tbl_PV_Milestones[[#This Row],[Project Status]]&lt;&gt;"On Hold"),1,0)</f>
        <v>0</v>
      </c>
      <c r="AE1930" s="41">
        <f>IF(AND(tbl_PV_Milestones[[#This Row],[Actual/Schedule Finish]]&gt;tbl_PV_Milestones[[#This Row],[Baseline Date]],tbl_PV_Milestones[[#This Row],[Complete]]="No",tbl_PV_Milestones[[#This Row],[Project Status]]&lt;&gt;"On Hold",tbl_PV_Milestones[[#This Row],[Overdue]]=0,tbl_PV_Milestones[[#This Row],[To be Baselined]]&lt;&gt;1),1,0)</f>
        <v>0</v>
      </c>
      <c r="AF1930" s="41">
        <f>IF(AND(tbl_PV_Milestones[[#This Row],[BL FY]]=2025,tbl_PV_Milestones[[#This Row],[Finish FY]]&gt;2025),1,0)</f>
        <v>0</v>
      </c>
      <c r="AG1930" s="56" t="str">
        <f>_xlfn.XLOOKUP(tbl_PV_Milestones[[#This Row],[Work ID]],tbl_PV_Meta[Work ID '#],tbl_PV_Meta[Project Manager/Owner],,0)</f>
        <v>Project Manager 28</v>
      </c>
      <c r="AH1930" s="6"/>
    </row>
    <row r="1931" spans="4:34" x14ac:dyDescent="0.25">
      <c r="D1931" s="6" t="s">
        <v>806</v>
      </c>
      <c r="E1931" s="6" t="s">
        <v>52</v>
      </c>
      <c r="F1931" s="6" t="s">
        <v>1800</v>
      </c>
      <c r="G1931" s="6" t="s">
        <v>564</v>
      </c>
      <c r="H1931" s="6" t="s">
        <v>505</v>
      </c>
      <c r="I1931" s="6" t="s">
        <v>522</v>
      </c>
      <c r="J1931" s="6" t="s">
        <v>806</v>
      </c>
      <c r="K1931" s="6" t="s">
        <v>36</v>
      </c>
      <c r="L1931" s="6" t="s">
        <v>446</v>
      </c>
      <c r="M1931" s="43"/>
      <c r="N1931" s="44" t="s">
        <v>1979</v>
      </c>
      <c r="O1931" s="39">
        <v>45602.708333333299</v>
      </c>
      <c r="S1931" s="45" t="e">
        <f>_xlfn.CONCAT(#REF!,TRIM(tbl_PV_Milestones[[#This Row],[Milestone Description]]))</f>
        <v>#REF!</v>
      </c>
      <c r="T1931" s="84" t="str">
        <f>IF(COUNTIF(tbl_PV_Milestones[UID],tbl_PV_Milestones[[#This Row],[UID]])&gt;1,"Duplicate","")</f>
        <v>Duplicate</v>
      </c>
      <c r="U1931" s="42" t="str">
        <f>_xlfn.XLOOKUP(tbl_PV_Milestones[[#This Row],[Work ID]],tbl_PV_Meta[Work ID '#],tbl_PV_Meta[Sub-Portfolio])</f>
        <v>Sub-Portfolio 4</v>
      </c>
      <c r="V1931" s="41">
        <f>IF(MONTH(tbl_PV_Milestones[[#This Row],[Baseline Date]])&lt;7,YEAR(tbl_PV_Milestones[[#This Row],[Baseline Date]]),YEAR(tbl_PV_Milestones[[#This Row],[Baseline Date]])+1)</f>
        <v>1900</v>
      </c>
      <c r="W1931" s="41">
        <f>IF(MONTH(tbl_PV_Milestones[[#This Row],[Actual/Schedule Finish]])&lt;7,YEAR(tbl_PV_Milestones[[#This Row],[Actual/Schedule Finish]]),YEAR(tbl_PV_Milestones[[#This Row],[Actual/Schedule Finish]])+1)</f>
        <v>2025</v>
      </c>
      <c r="X1931" s="41" t="str">
        <f>IF(OR(tbl_PV_Milestones[[#This Row],[Project Status]]="Completed",tbl_PV_Milestones[[#This Row],[Project Status]]="Assumed Completed"),"Yes","No")</f>
        <v>Yes</v>
      </c>
      <c r="Y1931" s="41">
        <f>IF(tbl_PV_Milestones[[#This Row],[Baseline Date]]="",1,0)</f>
        <v>1</v>
      </c>
      <c r="Z1931" s="41">
        <f>IF(tbl_PV_Milestones[[#This Row],[Baseline Date]]&lt;PV_Meta!$B$7,1,0)</f>
        <v>1</v>
      </c>
      <c r="AA1931" s="41">
        <f>IF(tbl_PV_Milestones[[#This Row],[Complete]]="Yes",1,0)</f>
        <v>1</v>
      </c>
      <c r="AB1931" s="41">
        <f>IF(AND(tbl_PV_Milestones[[#This Row],[BL FY]]=2025,tbl_PV_Milestones[[#This Row],[Baseline Date]]&lt;PV_Meta!$B$7),1,0)</f>
        <v>0</v>
      </c>
      <c r="AC1931" s="41">
        <f>IF(AND(tbl_PV_Milestones[[#This Row],[Planned YTD]]=1,tbl_PV_Milestones[[#This Row],[Complete]]="Yes"),1,0)</f>
        <v>0</v>
      </c>
      <c r="AD1931" s="41">
        <f>IF(AND(tbl_PV_Milestones[[#This Row],[Actual/Schedule Finish]]&lt;PV_Meta!$B$7,tbl_PV_Milestones[[#This Row],[Complete]]="No",tbl_PV_Milestones[[#This Row],[Project Status]]&lt;&gt;"On Hold"),1,0)</f>
        <v>0</v>
      </c>
      <c r="AE1931" s="41">
        <f>IF(AND(tbl_PV_Milestones[[#This Row],[Actual/Schedule Finish]]&gt;tbl_PV_Milestones[[#This Row],[Baseline Date]],tbl_PV_Milestones[[#This Row],[Complete]]="No",tbl_PV_Milestones[[#This Row],[Project Status]]&lt;&gt;"On Hold",tbl_PV_Milestones[[#This Row],[Overdue]]=0,tbl_PV_Milestones[[#This Row],[To be Baselined]]&lt;&gt;1),1,0)</f>
        <v>0</v>
      </c>
      <c r="AF1931" s="41">
        <f>IF(AND(tbl_PV_Milestones[[#This Row],[BL FY]]=2025,tbl_PV_Milestones[[#This Row],[Finish FY]]&gt;2025),1,0)</f>
        <v>0</v>
      </c>
      <c r="AG1931" s="56" t="str">
        <f>_xlfn.XLOOKUP(tbl_PV_Milestones[[#This Row],[Work ID]],tbl_PV_Meta[Work ID '#],tbl_PV_Meta[Project Manager/Owner],,0)</f>
        <v>Project Manager 36</v>
      </c>
      <c r="AH1931" s="6"/>
    </row>
    <row r="1932" spans="4:34" x14ac:dyDescent="0.25">
      <c r="D1932" s="6" t="s">
        <v>806</v>
      </c>
      <c r="E1932" s="6" t="s">
        <v>503</v>
      </c>
      <c r="F1932" s="6" t="s">
        <v>1753</v>
      </c>
      <c r="G1932" s="6" t="s">
        <v>895</v>
      </c>
      <c r="H1932" s="6" t="s">
        <v>505</v>
      </c>
      <c r="I1932" s="6" t="s">
        <v>510</v>
      </c>
      <c r="J1932" s="6" t="s">
        <v>806</v>
      </c>
      <c r="K1932" s="6" t="s">
        <v>36</v>
      </c>
      <c r="L1932" s="6" t="s">
        <v>53</v>
      </c>
      <c r="M1932" s="43"/>
      <c r="N1932" s="44" t="s">
        <v>1979</v>
      </c>
      <c r="O1932" s="39">
        <v>45635.708333333299</v>
      </c>
      <c r="P1932" s="39">
        <v>45635.708333333299</v>
      </c>
      <c r="Q1932" s="6">
        <v>0</v>
      </c>
      <c r="R1932" s="6">
        <v>0</v>
      </c>
      <c r="S1932" s="45" t="e">
        <f>_xlfn.CONCAT(#REF!,TRIM(tbl_PV_Milestones[[#This Row],[Milestone Description]]))</f>
        <v>#REF!</v>
      </c>
      <c r="T1932" s="84" t="str">
        <f>IF(COUNTIF(tbl_PV_Milestones[UID],tbl_PV_Milestones[[#This Row],[UID]])&gt;1,"Duplicate","")</f>
        <v>Duplicate</v>
      </c>
      <c r="U1932" s="42" t="str">
        <f>_xlfn.XLOOKUP(tbl_PV_Milestones[[#This Row],[Work ID]],tbl_PV_Meta[Work ID '#],tbl_PV_Meta[Sub-Portfolio])</f>
        <v>Sub-Portfolio 8</v>
      </c>
      <c r="V1932" s="41">
        <f>IF(MONTH(tbl_PV_Milestones[[#This Row],[Baseline Date]])&lt;7,YEAR(tbl_PV_Milestones[[#This Row],[Baseline Date]]),YEAR(tbl_PV_Milestones[[#This Row],[Baseline Date]])+1)</f>
        <v>2025</v>
      </c>
      <c r="W1932" s="41">
        <f>IF(MONTH(tbl_PV_Milestones[[#This Row],[Actual/Schedule Finish]])&lt;7,YEAR(tbl_PV_Milestones[[#This Row],[Actual/Schedule Finish]]),YEAR(tbl_PV_Milestones[[#This Row],[Actual/Schedule Finish]])+1)</f>
        <v>2025</v>
      </c>
      <c r="X1932" s="41" t="str">
        <f>IF(OR(tbl_PV_Milestones[[#This Row],[Project Status]]="Completed",tbl_PV_Milestones[[#This Row],[Project Status]]="Assumed Completed"),"Yes","No")</f>
        <v>Yes</v>
      </c>
      <c r="Y1932" s="41">
        <f>IF(tbl_PV_Milestones[[#This Row],[Baseline Date]]="",1,0)</f>
        <v>0</v>
      </c>
      <c r="Z1932" s="41">
        <f>IF(tbl_PV_Milestones[[#This Row],[Baseline Date]]&lt;PV_Meta!$B$7,1,0)</f>
        <v>1</v>
      </c>
      <c r="AA1932" s="41">
        <f>IF(tbl_PV_Milestones[[#This Row],[Complete]]="Yes",1,0)</f>
        <v>1</v>
      </c>
      <c r="AB1932" s="41">
        <f>IF(AND(tbl_PV_Milestones[[#This Row],[BL FY]]=2025,tbl_PV_Milestones[[#This Row],[Baseline Date]]&lt;PV_Meta!$B$7),1,0)</f>
        <v>1</v>
      </c>
      <c r="AC1932" s="41">
        <f>IF(AND(tbl_PV_Milestones[[#This Row],[Planned YTD]]=1,tbl_PV_Milestones[[#This Row],[Complete]]="Yes"),1,0)</f>
        <v>1</v>
      </c>
      <c r="AD1932" s="41">
        <f>IF(AND(tbl_PV_Milestones[[#This Row],[Actual/Schedule Finish]]&lt;PV_Meta!$B$7,tbl_PV_Milestones[[#This Row],[Complete]]="No",tbl_PV_Milestones[[#This Row],[Project Status]]&lt;&gt;"On Hold"),1,0)</f>
        <v>0</v>
      </c>
      <c r="AE1932" s="41">
        <f>IF(AND(tbl_PV_Milestones[[#This Row],[Actual/Schedule Finish]]&gt;tbl_PV_Milestones[[#This Row],[Baseline Date]],tbl_PV_Milestones[[#This Row],[Complete]]="No",tbl_PV_Milestones[[#This Row],[Project Status]]&lt;&gt;"On Hold",tbl_PV_Milestones[[#This Row],[Overdue]]=0,tbl_PV_Milestones[[#This Row],[To be Baselined]]&lt;&gt;1),1,0)</f>
        <v>0</v>
      </c>
      <c r="AF1932" s="41">
        <f>IF(AND(tbl_PV_Milestones[[#This Row],[BL FY]]=2025,tbl_PV_Milestones[[#This Row],[Finish FY]]&gt;2025),1,0)</f>
        <v>0</v>
      </c>
      <c r="AG1932" s="56" t="str">
        <f>_xlfn.XLOOKUP(tbl_PV_Milestones[[#This Row],[Work ID]],tbl_PV_Meta[Work ID '#],tbl_PV_Meta[Project Manager/Owner],,0)</f>
        <v>Project Manager 25</v>
      </c>
      <c r="AH1932" s="6"/>
    </row>
    <row r="1933" spans="4:34" x14ac:dyDescent="0.25">
      <c r="D1933" s="6" t="s">
        <v>806</v>
      </c>
      <c r="E1933" s="6" t="s">
        <v>52</v>
      </c>
      <c r="F1933" s="6" t="s">
        <v>1808</v>
      </c>
      <c r="G1933" s="6" t="s">
        <v>896</v>
      </c>
      <c r="H1933" s="6" t="s">
        <v>505</v>
      </c>
      <c r="I1933" s="6" t="s">
        <v>522</v>
      </c>
      <c r="J1933" s="6" t="s">
        <v>806</v>
      </c>
      <c r="K1933" s="6" t="s">
        <v>213</v>
      </c>
      <c r="L1933" s="6" t="s">
        <v>180</v>
      </c>
      <c r="M1933" s="43"/>
      <c r="N1933" s="44" t="s">
        <v>1979</v>
      </c>
      <c r="O1933" s="39">
        <v>45597.708333333299</v>
      </c>
      <c r="S1933" s="45" t="e">
        <f>_xlfn.CONCAT(#REF!,TRIM(tbl_PV_Milestones[[#This Row],[Milestone Description]]))</f>
        <v>#REF!</v>
      </c>
      <c r="T1933" s="84" t="str">
        <f>IF(COUNTIF(tbl_PV_Milestones[UID],tbl_PV_Milestones[[#This Row],[UID]])&gt;1,"Duplicate","")</f>
        <v>Duplicate</v>
      </c>
      <c r="U1933" s="42" t="str">
        <f>_xlfn.XLOOKUP(tbl_PV_Milestones[[#This Row],[Work ID]],tbl_PV_Meta[Work ID '#],tbl_PV_Meta[Sub-Portfolio])</f>
        <v>Sub-Portfolio 4</v>
      </c>
      <c r="V1933" s="41">
        <f>IF(MONTH(tbl_PV_Milestones[[#This Row],[Baseline Date]])&lt;7,YEAR(tbl_PV_Milestones[[#This Row],[Baseline Date]]),YEAR(tbl_PV_Milestones[[#This Row],[Baseline Date]])+1)</f>
        <v>1900</v>
      </c>
      <c r="W1933" s="41">
        <f>IF(MONTH(tbl_PV_Milestones[[#This Row],[Actual/Schedule Finish]])&lt;7,YEAR(tbl_PV_Milestones[[#This Row],[Actual/Schedule Finish]]),YEAR(tbl_PV_Milestones[[#This Row],[Actual/Schedule Finish]])+1)</f>
        <v>2025</v>
      </c>
      <c r="X1933" s="41" t="str">
        <f>IF(OR(tbl_PV_Milestones[[#This Row],[Project Status]]="Completed",tbl_PV_Milestones[[#This Row],[Project Status]]="Assumed Completed"),"Yes","No")</f>
        <v>Yes</v>
      </c>
      <c r="Y1933" s="41">
        <f>IF(tbl_PV_Milestones[[#This Row],[Baseline Date]]="",1,0)</f>
        <v>1</v>
      </c>
      <c r="Z1933" s="41">
        <f>IF(tbl_PV_Milestones[[#This Row],[Baseline Date]]&lt;PV_Meta!$B$7,1,0)</f>
        <v>1</v>
      </c>
      <c r="AA1933" s="41">
        <f>IF(tbl_PV_Milestones[[#This Row],[Complete]]="Yes",1,0)</f>
        <v>1</v>
      </c>
      <c r="AB1933" s="41">
        <f>IF(AND(tbl_PV_Milestones[[#This Row],[BL FY]]=2025,tbl_PV_Milestones[[#This Row],[Baseline Date]]&lt;PV_Meta!$B$7),1,0)</f>
        <v>0</v>
      </c>
      <c r="AC1933" s="41">
        <f>IF(AND(tbl_PV_Milestones[[#This Row],[Planned YTD]]=1,tbl_PV_Milestones[[#This Row],[Complete]]="Yes"),1,0)</f>
        <v>0</v>
      </c>
      <c r="AD1933" s="41">
        <f>IF(AND(tbl_PV_Milestones[[#This Row],[Actual/Schedule Finish]]&lt;PV_Meta!$B$7,tbl_PV_Milestones[[#This Row],[Complete]]="No",tbl_PV_Milestones[[#This Row],[Project Status]]&lt;&gt;"On Hold"),1,0)</f>
        <v>0</v>
      </c>
      <c r="AE1933" s="41">
        <f>IF(AND(tbl_PV_Milestones[[#This Row],[Actual/Schedule Finish]]&gt;tbl_PV_Milestones[[#This Row],[Baseline Date]],tbl_PV_Milestones[[#This Row],[Complete]]="No",tbl_PV_Milestones[[#This Row],[Project Status]]&lt;&gt;"On Hold",tbl_PV_Milestones[[#This Row],[Overdue]]=0,tbl_PV_Milestones[[#This Row],[To be Baselined]]&lt;&gt;1),1,0)</f>
        <v>0</v>
      </c>
      <c r="AF1933" s="41">
        <f>IF(AND(tbl_PV_Milestones[[#This Row],[BL FY]]=2025,tbl_PV_Milestones[[#This Row],[Finish FY]]&gt;2025),1,0)</f>
        <v>0</v>
      </c>
      <c r="AG1933" s="56" t="str">
        <f>_xlfn.XLOOKUP(tbl_PV_Milestones[[#This Row],[Work ID]],tbl_PV_Meta[Work ID '#],tbl_PV_Meta[Project Manager/Owner],,0)</f>
        <v>Project Manager 4</v>
      </c>
      <c r="AH1933" s="6"/>
    </row>
    <row r="1934" spans="4:34" x14ac:dyDescent="0.25">
      <c r="D1934" s="6" t="s">
        <v>806</v>
      </c>
      <c r="E1934" s="6" t="s">
        <v>503</v>
      </c>
      <c r="F1934" s="6" t="s">
        <v>1752</v>
      </c>
      <c r="G1934" s="6" t="s">
        <v>897</v>
      </c>
      <c r="H1934" s="6" t="s">
        <v>505</v>
      </c>
      <c r="I1934" s="6" t="s">
        <v>522</v>
      </c>
      <c r="J1934" s="6" t="s">
        <v>806</v>
      </c>
      <c r="K1934" s="6" t="s">
        <v>39</v>
      </c>
      <c r="L1934" s="6" t="s">
        <v>66</v>
      </c>
      <c r="M1934" s="43"/>
      <c r="N1934" s="44" t="s">
        <v>1979</v>
      </c>
      <c r="O1934" s="39">
        <v>45629.708333333299</v>
      </c>
      <c r="P1934" s="39">
        <v>45629.708333333299</v>
      </c>
      <c r="Q1934" s="6">
        <v>0</v>
      </c>
      <c r="R1934" s="6">
        <v>0</v>
      </c>
      <c r="S1934" s="45" t="e">
        <f>_xlfn.CONCAT(#REF!,TRIM(tbl_PV_Milestones[[#This Row],[Milestone Description]]))</f>
        <v>#REF!</v>
      </c>
      <c r="T1934" s="84" t="str">
        <f>IF(COUNTIF(tbl_PV_Milestones[UID],tbl_PV_Milestones[[#This Row],[UID]])&gt;1,"Duplicate","")</f>
        <v>Duplicate</v>
      </c>
      <c r="U1934" s="42" t="str">
        <f>_xlfn.XLOOKUP(tbl_PV_Milestones[[#This Row],[Work ID]],tbl_PV_Meta[Work ID '#],tbl_PV_Meta[Sub-Portfolio])</f>
        <v>Sub-Portfolio 4</v>
      </c>
      <c r="V1934" s="41">
        <f>IF(MONTH(tbl_PV_Milestones[[#This Row],[Baseline Date]])&lt;7,YEAR(tbl_PV_Milestones[[#This Row],[Baseline Date]]),YEAR(tbl_PV_Milestones[[#This Row],[Baseline Date]])+1)</f>
        <v>2025</v>
      </c>
      <c r="W1934" s="41">
        <f>IF(MONTH(tbl_PV_Milestones[[#This Row],[Actual/Schedule Finish]])&lt;7,YEAR(tbl_PV_Milestones[[#This Row],[Actual/Schedule Finish]]),YEAR(tbl_PV_Milestones[[#This Row],[Actual/Schedule Finish]])+1)</f>
        <v>2025</v>
      </c>
      <c r="X1934" s="41" t="str">
        <f>IF(OR(tbl_PV_Milestones[[#This Row],[Project Status]]="Completed",tbl_PV_Milestones[[#This Row],[Project Status]]="Assumed Completed"),"Yes","No")</f>
        <v>Yes</v>
      </c>
      <c r="Y1934" s="41">
        <f>IF(tbl_PV_Milestones[[#This Row],[Baseline Date]]="",1,0)</f>
        <v>0</v>
      </c>
      <c r="Z1934" s="41">
        <f>IF(tbl_PV_Milestones[[#This Row],[Baseline Date]]&lt;PV_Meta!$B$7,1,0)</f>
        <v>1</v>
      </c>
      <c r="AA1934" s="41">
        <f>IF(tbl_PV_Milestones[[#This Row],[Complete]]="Yes",1,0)</f>
        <v>1</v>
      </c>
      <c r="AB1934" s="41">
        <f>IF(AND(tbl_PV_Milestones[[#This Row],[BL FY]]=2025,tbl_PV_Milestones[[#This Row],[Baseline Date]]&lt;PV_Meta!$B$7),1,0)</f>
        <v>1</v>
      </c>
      <c r="AC1934" s="41">
        <f>IF(AND(tbl_PV_Milestones[[#This Row],[Planned YTD]]=1,tbl_PV_Milestones[[#This Row],[Complete]]="Yes"),1,0)</f>
        <v>1</v>
      </c>
      <c r="AD1934" s="41">
        <f>IF(AND(tbl_PV_Milestones[[#This Row],[Actual/Schedule Finish]]&lt;PV_Meta!$B$7,tbl_PV_Milestones[[#This Row],[Complete]]="No",tbl_PV_Milestones[[#This Row],[Project Status]]&lt;&gt;"On Hold"),1,0)</f>
        <v>0</v>
      </c>
      <c r="AE1934" s="41">
        <f>IF(AND(tbl_PV_Milestones[[#This Row],[Actual/Schedule Finish]]&gt;tbl_PV_Milestones[[#This Row],[Baseline Date]],tbl_PV_Milestones[[#This Row],[Complete]]="No",tbl_PV_Milestones[[#This Row],[Project Status]]&lt;&gt;"On Hold",tbl_PV_Milestones[[#This Row],[Overdue]]=0,tbl_PV_Milestones[[#This Row],[To be Baselined]]&lt;&gt;1),1,0)</f>
        <v>0</v>
      </c>
      <c r="AF1934" s="41">
        <f>IF(AND(tbl_PV_Milestones[[#This Row],[BL FY]]=2025,tbl_PV_Milestones[[#This Row],[Finish FY]]&gt;2025),1,0)</f>
        <v>0</v>
      </c>
      <c r="AG1934" s="56" t="str">
        <f>_xlfn.XLOOKUP(tbl_PV_Milestones[[#This Row],[Work ID]],tbl_PV_Meta[Work ID '#],tbl_PV_Meta[Project Manager/Owner],,0)</f>
        <v>Project Manager 18</v>
      </c>
      <c r="AH1934" s="6"/>
    </row>
    <row r="1935" spans="4:34" x14ac:dyDescent="0.25">
      <c r="D1935" s="6" t="s">
        <v>806</v>
      </c>
      <c r="E1935" s="6" t="s">
        <v>503</v>
      </c>
      <c r="F1935" s="6" t="s">
        <v>1696</v>
      </c>
      <c r="G1935" s="6" t="s">
        <v>898</v>
      </c>
      <c r="H1935" s="6" t="s">
        <v>510</v>
      </c>
      <c r="I1935" s="6" t="s">
        <v>110</v>
      </c>
      <c r="J1935" s="6" t="s">
        <v>806</v>
      </c>
      <c r="K1935" s="6" t="s">
        <v>36</v>
      </c>
      <c r="L1935" s="6" t="s">
        <v>71</v>
      </c>
      <c r="M1935" s="43"/>
      <c r="N1935" s="44" t="s">
        <v>1979</v>
      </c>
      <c r="O1935" s="39">
        <v>45419.708333333299</v>
      </c>
      <c r="P1935" s="39">
        <v>45419.708333333299</v>
      </c>
      <c r="Q1935" s="6">
        <v>0</v>
      </c>
      <c r="R1935" s="6">
        <v>0</v>
      </c>
      <c r="S1935" s="45" t="e">
        <f>_xlfn.CONCAT(#REF!,TRIM(tbl_PV_Milestones[[#This Row],[Milestone Description]]))</f>
        <v>#REF!</v>
      </c>
      <c r="T1935" s="84" t="str">
        <f>IF(COUNTIF(tbl_PV_Milestones[UID],tbl_PV_Milestones[[#This Row],[UID]])&gt;1,"Duplicate","")</f>
        <v>Duplicate</v>
      </c>
      <c r="U1935" s="42" t="str">
        <f>_xlfn.XLOOKUP(tbl_PV_Milestones[[#This Row],[Work ID]],tbl_PV_Meta[Work ID '#],tbl_PV_Meta[Sub-Portfolio])</f>
        <v>Sub-Portfolio 4</v>
      </c>
      <c r="V1935" s="41">
        <f>IF(MONTH(tbl_PV_Milestones[[#This Row],[Baseline Date]])&lt;7,YEAR(tbl_PV_Milestones[[#This Row],[Baseline Date]]),YEAR(tbl_PV_Milestones[[#This Row],[Baseline Date]])+1)</f>
        <v>2024</v>
      </c>
      <c r="W1935" s="41">
        <f>IF(MONTH(tbl_PV_Milestones[[#This Row],[Actual/Schedule Finish]])&lt;7,YEAR(tbl_PV_Milestones[[#This Row],[Actual/Schedule Finish]]),YEAR(tbl_PV_Milestones[[#This Row],[Actual/Schedule Finish]])+1)</f>
        <v>2024</v>
      </c>
      <c r="X1935" s="41" t="str">
        <f>IF(OR(tbl_PV_Milestones[[#This Row],[Project Status]]="Completed",tbl_PV_Milestones[[#This Row],[Project Status]]="Assumed Completed"),"Yes","No")</f>
        <v>Yes</v>
      </c>
      <c r="Y1935" s="41">
        <f>IF(tbl_PV_Milestones[[#This Row],[Baseline Date]]="",1,0)</f>
        <v>0</v>
      </c>
      <c r="Z1935" s="41">
        <f>IF(tbl_PV_Milestones[[#This Row],[Baseline Date]]&lt;PV_Meta!$B$7,1,0)</f>
        <v>1</v>
      </c>
      <c r="AA1935" s="41">
        <f>IF(tbl_PV_Milestones[[#This Row],[Complete]]="Yes",1,0)</f>
        <v>1</v>
      </c>
      <c r="AB1935" s="41">
        <f>IF(AND(tbl_PV_Milestones[[#This Row],[BL FY]]=2025,tbl_PV_Milestones[[#This Row],[Baseline Date]]&lt;PV_Meta!$B$7),1,0)</f>
        <v>0</v>
      </c>
      <c r="AC1935" s="41">
        <f>IF(AND(tbl_PV_Milestones[[#This Row],[Planned YTD]]=1,tbl_PV_Milestones[[#This Row],[Complete]]="Yes"),1,0)</f>
        <v>0</v>
      </c>
      <c r="AD1935" s="41">
        <f>IF(AND(tbl_PV_Milestones[[#This Row],[Actual/Schedule Finish]]&lt;PV_Meta!$B$7,tbl_PV_Milestones[[#This Row],[Complete]]="No",tbl_PV_Milestones[[#This Row],[Project Status]]&lt;&gt;"On Hold"),1,0)</f>
        <v>0</v>
      </c>
      <c r="AE1935" s="41">
        <f>IF(AND(tbl_PV_Milestones[[#This Row],[Actual/Schedule Finish]]&gt;tbl_PV_Milestones[[#This Row],[Baseline Date]],tbl_PV_Milestones[[#This Row],[Complete]]="No",tbl_PV_Milestones[[#This Row],[Project Status]]&lt;&gt;"On Hold",tbl_PV_Milestones[[#This Row],[Overdue]]=0,tbl_PV_Milestones[[#This Row],[To be Baselined]]&lt;&gt;1),1,0)</f>
        <v>0</v>
      </c>
      <c r="AF1935" s="41">
        <f>IF(AND(tbl_PV_Milestones[[#This Row],[BL FY]]=2025,tbl_PV_Milestones[[#This Row],[Finish FY]]&gt;2025),1,0)</f>
        <v>0</v>
      </c>
      <c r="AG1935" s="56" t="str">
        <f>_xlfn.XLOOKUP(tbl_PV_Milestones[[#This Row],[Work ID]],tbl_PV_Meta[Work ID '#],tbl_PV_Meta[Project Manager/Owner],,0)</f>
        <v>Project Manager 38</v>
      </c>
      <c r="AH1935" s="6"/>
    </row>
    <row r="1936" spans="4:34" x14ac:dyDescent="0.25">
      <c r="D1936" s="6" t="s">
        <v>806</v>
      </c>
      <c r="E1936" s="6" t="s">
        <v>503</v>
      </c>
      <c r="F1936" s="6" t="s">
        <v>1702</v>
      </c>
      <c r="G1936" s="6" t="s">
        <v>899</v>
      </c>
      <c r="H1936" s="6" t="s">
        <v>505</v>
      </c>
      <c r="I1936" s="6" t="s">
        <v>110</v>
      </c>
      <c r="J1936" s="6" t="s">
        <v>806</v>
      </c>
      <c r="K1936" s="6" t="s">
        <v>278</v>
      </c>
      <c r="L1936" s="6" t="s">
        <v>117</v>
      </c>
      <c r="M1936" s="43"/>
      <c r="N1936" s="44" t="s">
        <v>1979</v>
      </c>
      <c r="O1936" s="39">
        <v>45258.708333333299</v>
      </c>
      <c r="P1936" s="39">
        <v>45258.708333333299</v>
      </c>
      <c r="Q1936" s="6">
        <v>0</v>
      </c>
      <c r="R1936" s="6">
        <v>0</v>
      </c>
      <c r="S1936" s="45" t="e">
        <f>_xlfn.CONCAT(#REF!,TRIM(tbl_PV_Milestones[[#This Row],[Milestone Description]]))</f>
        <v>#REF!</v>
      </c>
      <c r="T1936" s="84" t="str">
        <f>IF(COUNTIF(tbl_PV_Milestones[UID],tbl_PV_Milestones[[#This Row],[UID]])&gt;1,"Duplicate","")</f>
        <v>Duplicate</v>
      </c>
      <c r="U1936" s="42" t="str">
        <f>_xlfn.XLOOKUP(tbl_PV_Milestones[[#This Row],[Work ID]],tbl_PV_Meta[Work ID '#],tbl_PV_Meta[Sub-Portfolio])</f>
        <v>Sub-Portfolio 8</v>
      </c>
      <c r="V1936" s="41">
        <f>IF(MONTH(tbl_PV_Milestones[[#This Row],[Baseline Date]])&lt;7,YEAR(tbl_PV_Milestones[[#This Row],[Baseline Date]]),YEAR(tbl_PV_Milestones[[#This Row],[Baseline Date]])+1)</f>
        <v>2024</v>
      </c>
      <c r="W1936" s="41">
        <f>IF(MONTH(tbl_PV_Milestones[[#This Row],[Actual/Schedule Finish]])&lt;7,YEAR(tbl_PV_Milestones[[#This Row],[Actual/Schedule Finish]]),YEAR(tbl_PV_Milestones[[#This Row],[Actual/Schedule Finish]])+1)</f>
        <v>2024</v>
      </c>
      <c r="X1936" s="41" t="str">
        <f>IF(OR(tbl_PV_Milestones[[#This Row],[Project Status]]="Completed",tbl_PV_Milestones[[#This Row],[Project Status]]="Assumed Completed"),"Yes","No")</f>
        <v>Yes</v>
      </c>
      <c r="Y1936" s="41">
        <f>IF(tbl_PV_Milestones[[#This Row],[Baseline Date]]="",1,0)</f>
        <v>0</v>
      </c>
      <c r="Z1936" s="41">
        <f>IF(tbl_PV_Milestones[[#This Row],[Baseline Date]]&lt;PV_Meta!$B$7,1,0)</f>
        <v>1</v>
      </c>
      <c r="AA1936" s="41">
        <f>IF(tbl_PV_Milestones[[#This Row],[Complete]]="Yes",1,0)</f>
        <v>1</v>
      </c>
      <c r="AB1936" s="41">
        <f>IF(AND(tbl_PV_Milestones[[#This Row],[BL FY]]=2025,tbl_PV_Milestones[[#This Row],[Baseline Date]]&lt;PV_Meta!$B$7),1,0)</f>
        <v>0</v>
      </c>
      <c r="AC1936" s="41">
        <f>IF(AND(tbl_PV_Milestones[[#This Row],[Planned YTD]]=1,tbl_PV_Milestones[[#This Row],[Complete]]="Yes"),1,0)</f>
        <v>0</v>
      </c>
      <c r="AD1936" s="41">
        <f>IF(AND(tbl_PV_Milestones[[#This Row],[Actual/Schedule Finish]]&lt;PV_Meta!$B$7,tbl_PV_Milestones[[#This Row],[Complete]]="No",tbl_PV_Milestones[[#This Row],[Project Status]]&lt;&gt;"On Hold"),1,0)</f>
        <v>0</v>
      </c>
      <c r="AE1936" s="41">
        <f>IF(AND(tbl_PV_Milestones[[#This Row],[Actual/Schedule Finish]]&gt;tbl_PV_Milestones[[#This Row],[Baseline Date]],tbl_PV_Milestones[[#This Row],[Complete]]="No",tbl_PV_Milestones[[#This Row],[Project Status]]&lt;&gt;"On Hold",tbl_PV_Milestones[[#This Row],[Overdue]]=0,tbl_PV_Milestones[[#This Row],[To be Baselined]]&lt;&gt;1),1,0)</f>
        <v>0</v>
      </c>
      <c r="AF1936" s="41">
        <f>IF(AND(tbl_PV_Milestones[[#This Row],[BL FY]]=2025,tbl_PV_Milestones[[#This Row],[Finish FY]]&gt;2025),1,0)</f>
        <v>0</v>
      </c>
      <c r="AG1936" s="56" t="str">
        <f>_xlfn.XLOOKUP(tbl_PV_Milestones[[#This Row],[Work ID]],tbl_PV_Meta[Work ID '#],tbl_PV_Meta[Project Manager/Owner],,0)</f>
        <v>Project Manager 22</v>
      </c>
      <c r="AH1936" s="6"/>
    </row>
    <row r="1937" spans="4:34" x14ac:dyDescent="0.25">
      <c r="D1937" s="6" t="s">
        <v>806</v>
      </c>
      <c r="E1937" s="6" t="s">
        <v>52</v>
      </c>
      <c r="F1937" s="6" t="s">
        <v>1713</v>
      </c>
      <c r="G1937" s="6" t="s">
        <v>775</v>
      </c>
      <c r="H1937" s="6" t="s">
        <v>510</v>
      </c>
      <c r="I1937" s="6" t="s">
        <v>110</v>
      </c>
      <c r="J1937" s="6" t="s">
        <v>806</v>
      </c>
      <c r="K1937" s="6" t="s">
        <v>213</v>
      </c>
      <c r="L1937" s="6" t="s">
        <v>129</v>
      </c>
      <c r="M1937" s="43"/>
      <c r="N1937" s="44" t="s">
        <v>1979</v>
      </c>
      <c r="O1937" s="39">
        <v>45212.708333333299</v>
      </c>
      <c r="S1937" s="45" t="e">
        <f>_xlfn.CONCAT(#REF!,TRIM(tbl_PV_Milestones[[#This Row],[Milestone Description]]))</f>
        <v>#REF!</v>
      </c>
      <c r="T1937" s="84" t="str">
        <f>IF(COUNTIF(tbl_PV_Milestones[UID],tbl_PV_Milestones[[#This Row],[UID]])&gt;1,"Duplicate","")</f>
        <v>Duplicate</v>
      </c>
      <c r="U1937" s="42" t="str">
        <f>_xlfn.XLOOKUP(tbl_PV_Milestones[[#This Row],[Work ID]],tbl_PV_Meta[Work ID '#],tbl_PV_Meta[Sub-Portfolio])</f>
        <v>Sub-Portfolio 7</v>
      </c>
      <c r="V1937" s="41">
        <f>IF(MONTH(tbl_PV_Milestones[[#This Row],[Baseline Date]])&lt;7,YEAR(tbl_PV_Milestones[[#This Row],[Baseline Date]]),YEAR(tbl_PV_Milestones[[#This Row],[Baseline Date]])+1)</f>
        <v>1900</v>
      </c>
      <c r="W1937" s="41">
        <f>IF(MONTH(tbl_PV_Milestones[[#This Row],[Actual/Schedule Finish]])&lt;7,YEAR(tbl_PV_Milestones[[#This Row],[Actual/Schedule Finish]]),YEAR(tbl_PV_Milestones[[#This Row],[Actual/Schedule Finish]])+1)</f>
        <v>2024</v>
      </c>
      <c r="X1937" s="41" t="str">
        <f>IF(OR(tbl_PV_Milestones[[#This Row],[Project Status]]="Completed",tbl_PV_Milestones[[#This Row],[Project Status]]="Assumed Completed"),"Yes","No")</f>
        <v>Yes</v>
      </c>
      <c r="Y1937" s="41">
        <f>IF(tbl_PV_Milestones[[#This Row],[Baseline Date]]="",1,0)</f>
        <v>1</v>
      </c>
      <c r="Z1937" s="41">
        <f>IF(tbl_PV_Milestones[[#This Row],[Baseline Date]]&lt;PV_Meta!$B$7,1,0)</f>
        <v>1</v>
      </c>
      <c r="AA1937" s="41">
        <f>IF(tbl_PV_Milestones[[#This Row],[Complete]]="Yes",1,0)</f>
        <v>1</v>
      </c>
      <c r="AB1937" s="41">
        <f>IF(AND(tbl_PV_Milestones[[#This Row],[BL FY]]=2025,tbl_PV_Milestones[[#This Row],[Baseline Date]]&lt;PV_Meta!$B$7),1,0)</f>
        <v>0</v>
      </c>
      <c r="AC1937" s="41">
        <f>IF(AND(tbl_PV_Milestones[[#This Row],[Planned YTD]]=1,tbl_PV_Milestones[[#This Row],[Complete]]="Yes"),1,0)</f>
        <v>0</v>
      </c>
      <c r="AD1937" s="41">
        <f>IF(AND(tbl_PV_Milestones[[#This Row],[Actual/Schedule Finish]]&lt;PV_Meta!$B$7,tbl_PV_Milestones[[#This Row],[Complete]]="No",tbl_PV_Milestones[[#This Row],[Project Status]]&lt;&gt;"On Hold"),1,0)</f>
        <v>0</v>
      </c>
      <c r="AE1937" s="41">
        <f>IF(AND(tbl_PV_Milestones[[#This Row],[Actual/Schedule Finish]]&gt;tbl_PV_Milestones[[#This Row],[Baseline Date]],tbl_PV_Milestones[[#This Row],[Complete]]="No",tbl_PV_Milestones[[#This Row],[Project Status]]&lt;&gt;"On Hold",tbl_PV_Milestones[[#This Row],[Overdue]]=0,tbl_PV_Milestones[[#This Row],[To be Baselined]]&lt;&gt;1),1,0)</f>
        <v>0</v>
      </c>
      <c r="AF1937" s="41">
        <f>IF(AND(tbl_PV_Milestones[[#This Row],[BL FY]]=2025,tbl_PV_Milestones[[#This Row],[Finish FY]]&gt;2025),1,0)</f>
        <v>0</v>
      </c>
      <c r="AG1937" s="56" t="str">
        <f>_xlfn.XLOOKUP(tbl_PV_Milestones[[#This Row],[Work ID]],tbl_PV_Meta[Work ID '#],tbl_PV_Meta[Project Manager/Owner],,0)</f>
        <v>Project Manager 35</v>
      </c>
      <c r="AH1937" s="6"/>
    </row>
    <row r="1938" spans="4:34" x14ac:dyDescent="0.25">
      <c r="D1938" s="6" t="s">
        <v>806</v>
      </c>
      <c r="E1938" s="6" t="s">
        <v>503</v>
      </c>
      <c r="F1938" s="6" t="s">
        <v>1708</v>
      </c>
      <c r="G1938" s="6" t="s">
        <v>627</v>
      </c>
      <c r="H1938" s="6" t="s">
        <v>505</v>
      </c>
      <c r="I1938" s="6" t="s">
        <v>522</v>
      </c>
      <c r="J1938" s="6" t="s">
        <v>806</v>
      </c>
      <c r="K1938" s="6" t="s">
        <v>29</v>
      </c>
      <c r="L1938" s="6" t="s">
        <v>27</v>
      </c>
      <c r="M1938" s="43"/>
      <c r="N1938" s="44" t="s">
        <v>1979</v>
      </c>
      <c r="O1938" s="39">
        <v>45231.708333333299</v>
      </c>
      <c r="P1938" s="39">
        <v>45231.708333333299</v>
      </c>
      <c r="Q1938" s="6">
        <v>0</v>
      </c>
      <c r="R1938" s="6">
        <v>0</v>
      </c>
      <c r="S1938" s="45" t="e">
        <f>_xlfn.CONCAT(#REF!,TRIM(tbl_PV_Milestones[[#This Row],[Milestone Description]]))</f>
        <v>#REF!</v>
      </c>
      <c r="T1938" s="84" t="str">
        <f>IF(COUNTIF(tbl_PV_Milestones[UID],tbl_PV_Milestones[[#This Row],[UID]])&gt;1,"Duplicate","")</f>
        <v>Duplicate</v>
      </c>
      <c r="U1938" s="42" t="str">
        <f>_xlfn.XLOOKUP(tbl_PV_Milestones[[#This Row],[Work ID]],tbl_PV_Meta[Work ID '#],tbl_PV_Meta[Sub-Portfolio])</f>
        <v>Sub-Portfolio 8</v>
      </c>
      <c r="V1938" s="41">
        <f>IF(MONTH(tbl_PV_Milestones[[#This Row],[Baseline Date]])&lt;7,YEAR(tbl_PV_Milestones[[#This Row],[Baseline Date]]),YEAR(tbl_PV_Milestones[[#This Row],[Baseline Date]])+1)</f>
        <v>2024</v>
      </c>
      <c r="W1938" s="41">
        <f>IF(MONTH(tbl_PV_Milestones[[#This Row],[Actual/Schedule Finish]])&lt;7,YEAR(tbl_PV_Milestones[[#This Row],[Actual/Schedule Finish]]),YEAR(tbl_PV_Milestones[[#This Row],[Actual/Schedule Finish]])+1)</f>
        <v>2024</v>
      </c>
      <c r="X1938" s="41" t="str">
        <f>IF(OR(tbl_PV_Milestones[[#This Row],[Project Status]]="Completed",tbl_PV_Milestones[[#This Row],[Project Status]]="Assumed Completed"),"Yes","No")</f>
        <v>Yes</v>
      </c>
      <c r="Y1938" s="41">
        <f>IF(tbl_PV_Milestones[[#This Row],[Baseline Date]]="",1,0)</f>
        <v>0</v>
      </c>
      <c r="Z1938" s="41">
        <f>IF(tbl_PV_Milestones[[#This Row],[Baseline Date]]&lt;PV_Meta!$B$7,1,0)</f>
        <v>1</v>
      </c>
      <c r="AA1938" s="41">
        <f>IF(tbl_PV_Milestones[[#This Row],[Complete]]="Yes",1,0)</f>
        <v>1</v>
      </c>
      <c r="AB1938" s="41">
        <f>IF(AND(tbl_PV_Milestones[[#This Row],[BL FY]]=2025,tbl_PV_Milestones[[#This Row],[Baseline Date]]&lt;PV_Meta!$B$7),1,0)</f>
        <v>0</v>
      </c>
      <c r="AC1938" s="41">
        <f>IF(AND(tbl_PV_Milestones[[#This Row],[Planned YTD]]=1,tbl_PV_Milestones[[#This Row],[Complete]]="Yes"),1,0)</f>
        <v>0</v>
      </c>
      <c r="AD1938" s="41">
        <f>IF(AND(tbl_PV_Milestones[[#This Row],[Actual/Schedule Finish]]&lt;PV_Meta!$B$7,tbl_PV_Milestones[[#This Row],[Complete]]="No",tbl_PV_Milestones[[#This Row],[Project Status]]&lt;&gt;"On Hold"),1,0)</f>
        <v>0</v>
      </c>
      <c r="AE1938" s="41">
        <f>IF(AND(tbl_PV_Milestones[[#This Row],[Actual/Schedule Finish]]&gt;tbl_PV_Milestones[[#This Row],[Baseline Date]],tbl_PV_Milestones[[#This Row],[Complete]]="No",tbl_PV_Milestones[[#This Row],[Project Status]]&lt;&gt;"On Hold",tbl_PV_Milestones[[#This Row],[Overdue]]=0,tbl_PV_Milestones[[#This Row],[To be Baselined]]&lt;&gt;1),1,0)</f>
        <v>0</v>
      </c>
      <c r="AF1938" s="41">
        <f>IF(AND(tbl_PV_Milestones[[#This Row],[BL FY]]=2025,tbl_PV_Milestones[[#This Row],[Finish FY]]&gt;2025),1,0)</f>
        <v>0</v>
      </c>
      <c r="AG1938" s="56" t="str">
        <f>_xlfn.XLOOKUP(tbl_PV_Milestones[[#This Row],[Work ID]],tbl_PV_Meta[Work ID '#],tbl_PV_Meta[Project Manager/Owner],,0)</f>
        <v>Project Manager 6</v>
      </c>
      <c r="AH1938" s="6"/>
    </row>
    <row r="1939" spans="4:34" x14ac:dyDescent="0.25">
      <c r="D1939" s="6" t="s">
        <v>806</v>
      </c>
      <c r="E1939" s="6" t="s">
        <v>503</v>
      </c>
      <c r="F1939" s="6" t="s">
        <v>1702</v>
      </c>
      <c r="G1939" s="6" t="s">
        <v>900</v>
      </c>
      <c r="H1939" s="6" t="s">
        <v>505</v>
      </c>
      <c r="I1939" s="6" t="s">
        <v>522</v>
      </c>
      <c r="J1939" s="6" t="s">
        <v>806</v>
      </c>
      <c r="K1939" s="6" t="s">
        <v>278</v>
      </c>
      <c r="L1939" s="6" t="s">
        <v>117</v>
      </c>
      <c r="M1939" s="43"/>
      <c r="N1939" s="44" t="s">
        <v>1979</v>
      </c>
      <c r="O1939" s="39">
        <v>45359.333333333299</v>
      </c>
      <c r="P1939" s="39">
        <v>45359.333333333299</v>
      </c>
      <c r="Q1939" s="6">
        <v>0</v>
      </c>
      <c r="R1939" s="6">
        <v>0</v>
      </c>
      <c r="S1939" s="45" t="e">
        <f>_xlfn.CONCAT(#REF!,TRIM(tbl_PV_Milestones[[#This Row],[Milestone Description]]))</f>
        <v>#REF!</v>
      </c>
      <c r="T1939" s="84" t="str">
        <f>IF(COUNTIF(tbl_PV_Milestones[UID],tbl_PV_Milestones[[#This Row],[UID]])&gt;1,"Duplicate","")</f>
        <v>Duplicate</v>
      </c>
      <c r="U1939" s="42" t="str">
        <f>_xlfn.XLOOKUP(tbl_PV_Milestones[[#This Row],[Work ID]],tbl_PV_Meta[Work ID '#],tbl_PV_Meta[Sub-Portfolio])</f>
        <v>Sub-Portfolio 8</v>
      </c>
      <c r="V1939" s="41">
        <f>IF(MONTH(tbl_PV_Milestones[[#This Row],[Baseline Date]])&lt;7,YEAR(tbl_PV_Milestones[[#This Row],[Baseline Date]]),YEAR(tbl_PV_Milestones[[#This Row],[Baseline Date]])+1)</f>
        <v>2024</v>
      </c>
      <c r="W1939" s="41">
        <f>IF(MONTH(tbl_PV_Milestones[[#This Row],[Actual/Schedule Finish]])&lt;7,YEAR(tbl_PV_Milestones[[#This Row],[Actual/Schedule Finish]]),YEAR(tbl_PV_Milestones[[#This Row],[Actual/Schedule Finish]])+1)</f>
        <v>2024</v>
      </c>
      <c r="X1939" s="41" t="str">
        <f>IF(OR(tbl_PV_Milestones[[#This Row],[Project Status]]="Completed",tbl_PV_Milestones[[#This Row],[Project Status]]="Assumed Completed"),"Yes","No")</f>
        <v>Yes</v>
      </c>
      <c r="Y1939" s="41">
        <f>IF(tbl_PV_Milestones[[#This Row],[Baseline Date]]="",1,0)</f>
        <v>0</v>
      </c>
      <c r="Z1939" s="41">
        <f>IF(tbl_PV_Milestones[[#This Row],[Baseline Date]]&lt;PV_Meta!$B$7,1,0)</f>
        <v>1</v>
      </c>
      <c r="AA1939" s="41">
        <f>IF(tbl_PV_Milestones[[#This Row],[Complete]]="Yes",1,0)</f>
        <v>1</v>
      </c>
      <c r="AB1939" s="41">
        <f>IF(AND(tbl_PV_Milestones[[#This Row],[BL FY]]=2025,tbl_PV_Milestones[[#This Row],[Baseline Date]]&lt;PV_Meta!$B$7),1,0)</f>
        <v>0</v>
      </c>
      <c r="AC1939" s="41">
        <f>IF(AND(tbl_PV_Milestones[[#This Row],[Planned YTD]]=1,tbl_PV_Milestones[[#This Row],[Complete]]="Yes"),1,0)</f>
        <v>0</v>
      </c>
      <c r="AD1939" s="41">
        <f>IF(AND(tbl_PV_Milestones[[#This Row],[Actual/Schedule Finish]]&lt;PV_Meta!$B$7,tbl_PV_Milestones[[#This Row],[Complete]]="No",tbl_PV_Milestones[[#This Row],[Project Status]]&lt;&gt;"On Hold"),1,0)</f>
        <v>0</v>
      </c>
      <c r="AE1939" s="41">
        <f>IF(AND(tbl_PV_Milestones[[#This Row],[Actual/Schedule Finish]]&gt;tbl_PV_Milestones[[#This Row],[Baseline Date]],tbl_PV_Milestones[[#This Row],[Complete]]="No",tbl_PV_Milestones[[#This Row],[Project Status]]&lt;&gt;"On Hold",tbl_PV_Milestones[[#This Row],[Overdue]]=0,tbl_PV_Milestones[[#This Row],[To be Baselined]]&lt;&gt;1),1,0)</f>
        <v>0</v>
      </c>
      <c r="AF1939" s="41">
        <f>IF(AND(tbl_PV_Milestones[[#This Row],[BL FY]]=2025,tbl_PV_Milestones[[#This Row],[Finish FY]]&gt;2025),1,0)</f>
        <v>0</v>
      </c>
      <c r="AG1939" s="56" t="str">
        <f>_xlfn.XLOOKUP(tbl_PV_Milestones[[#This Row],[Work ID]],tbl_PV_Meta[Work ID '#],tbl_PV_Meta[Project Manager/Owner],,0)</f>
        <v>Project Manager 22</v>
      </c>
      <c r="AH1939" s="6"/>
    </row>
    <row r="1940" spans="4:34" x14ac:dyDescent="0.25">
      <c r="D1940" s="6" t="s">
        <v>806</v>
      </c>
      <c r="E1940" s="6" t="s">
        <v>614</v>
      </c>
      <c r="F1940" s="6" t="s">
        <v>1700</v>
      </c>
      <c r="G1940" s="6" t="s">
        <v>901</v>
      </c>
      <c r="H1940" s="6" t="s">
        <v>505</v>
      </c>
      <c r="I1940" s="6" t="s">
        <v>510</v>
      </c>
      <c r="J1940" s="6" t="s">
        <v>806</v>
      </c>
      <c r="K1940" s="6" t="s">
        <v>36</v>
      </c>
      <c r="L1940" s="6" t="s">
        <v>88</v>
      </c>
      <c r="M1940" s="43"/>
      <c r="N1940" s="44" t="s">
        <v>1979</v>
      </c>
      <c r="O1940" s="39">
        <v>45499.708333333299</v>
      </c>
      <c r="P1940" s="39">
        <v>45566.708333333299</v>
      </c>
      <c r="Q1940" s="6">
        <v>47</v>
      </c>
      <c r="R1940" s="6">
        <v>2.74372446001168E-2</v>
      </c>
      <c r="S1940" s="45" t="e">
        <f>_xlfn.CONCAT(#REF!,TRIM(tbl_PV_Milestones[[#This Row],[Milestone Description]]))</f>
        <v>#REF!</v>
      </c>
      <c r="T1940" s="84" t="str">
        <f>IF(COUNTIF(tbl_PV_Milestones[UID],tbl_PV_Milestones[[#This Row],[UID]])&gt;1,"Duplicate","")</f>
        <v>Duplicate</v>
      </c>
      <c r="U1940" s="42" t="str">
        <f>_xlfn.XLOOKUP(tbl_PV_Milestones[[#This Row],[Work ID]],tbl_PV_Meta[Work ID '#],tbl_PV_Meta[Sub-Portfolio])</f>
        <v>Sub-Portfolio 7</v>
      </c>
      <c r="V1940" s="41">
        <f>IF(MONTH(tbl_PV_Milestones[[#This Row],[Baseline Date]])&lt;7,YEAR(tbl_PV_Milestones[[#This Row],[Baseline Date]]),YEAR(tbl_PV_Milestones[[#This Row],[Baseline Date]])+1)</f>
        <v>2025</v>
      </c>
      <c r="W1940" s="41">
        <f>IF(MONTH(tbl_PV_Milestones[[#This Row],[Actual/Schedule Finish]])&lt;7,YEAR(tbl_PV_Milestones[[#This Row],[Actual/Schedule Finish]]),YEAR(tbl_PV_Milestones[[#This Row],[Actual/Schedule Finish]])+1)</f>
        <v>2025</v>
      </c>
      <c r="X1940" s="41" t="str">
        <f>IF(OR(tbl_PV_Milestones[[#This Row],[Project Status]]="Completed",tbl_PV_Milestones[[#This Row],[Project Status]]="Assumed Completed"),"Yes","No")</f>
        <v>Yes</v>
      </c>
      <c r="Y1940" s="41">
        <f>IF(tbl_PV_Milestones[[#This Row],[Baseline Date]]="",1,0)</f>
        <v>0</v>
      </c>
      <c r="Z1940" s="41">
        <f>IF(tbl_PV_Milestones[[#This Row],[Baseline Date]]&lt;PV_Meta!$B$7,1,0)</f>
        <v>1</v>
      </c>
      <c r="AA1940" s="41">
        <f>IF(tbl_PV_Milestones[[#This Row],[Complete]]="Yes",1,0)</f>
        <v>1</v>
      </c>
      <c r="AB1940" s="41">
        <f>IF(AND(tbl_PV_Milestones[[#This Row],[BL FY]]=2025,tbl_PV_Milestones[[#This Row],[Baseline Date]]&lt;PV_Meta!$B$7),1,0)</f>
        <v>1</v>
      </c>
      <c r="AC1940" s="41">
        <f>IF(AND(tbl_PV_Milestones[[#This Row],[Planned YTD]]=1,tbl_PV_Milestones[[#This Row],[Complete]]="Yes"),1,0)</f>
        <v>1</v>
      </c>
      <c r="AD1940" s="41">
        <f>IF(AND(tbl_PV_Milestones[[#This Row],[Actual/Schedule Finish]]&lt;PV_Meta!$B$7,tbl_PV_Milestones[[#This Row],[Complete]]="No",tbl_PV_Milestones[[#This Row],[Project Status]]&lt;&gt;"On Hold"),1,0)</f>
        <v>0</v>
      </c>
      <c r="AE1940" s="41">
        <f>IF(AND(tbl_PV_Milestones[[#This Row],[Actual/Schedule Finish]]&gt;tbl_PV_Milestones[[#This Row],[Baseline Date]],tbl_PV_Milestones[[#This Row],[Complete]]="No",tbl_PV_Milestones[[#This Row],[Project Status]]&lt;&gt;"On Hold",tbl_PV_Milestones[[#This Row],[Overdue]]=0,tbl_PV_Milestones[[#This Row],[To be Baselined]]&lt;&gt;1),1,0)</f>
        <v>0</v>
      </c>
      <c r="AF1940" s="41">
        <f>IF(AND(tbl_PV_Milestones[[#This Row],[BL FY]]=2025,tbl_PV_Milestones[[#This Row],[Finish FY]]&gt;2025),1,0)</f>
        <v>0</v>
      </c>
      <c r="AG1940" s="56" t="str">
        <f>_xlfn.XLOOKUP(tbl_PV_Milestones[[#This Row],[Work ID]],tbl_PV_Meta[Work ID '#],tbl_PV_Meta[Project Manager/Owner],,0)</f>
        <v>Project Manager 17</v>
      </c>
      <c r="AH1940" s="6"/>
    </row>
    <row r="1941" spans="4:34" x14ac:dyDescent="0.25">
      <c r="D1941" s="6" t="s">
        <v>806</v>
      </c>
      <c r="E1941" s="6" t="s">
        <v>503</v>
      </c>
      <c r="F1941" s="6" t="s">
        <v>1702</v>
      </c>
      <c r="G1941" s="6" t="s">
        <v>564</v>
      </c>
      <c r="H1941" s="6" t="s">
        <v>505</v>
      </c>
      <c r="I1941" s="6" t="s">
        <v>522</v>
      </c>
      <c r="J1941" s="6" t="s">
        <v>806</v>
      </c>
      <c r="K1941" s="6" t="s">
        <v>278</v>
      </c>
      <c r="L1941" s="6" t="s">
        <v>117</v>
      </c>
      <c r="M1941" s="43"/>
      <c r="N1941" s="44" t="s">
        <v>1979</v>
      </c>
      <c r="O1941" s="39">
        <v>45170.708333333299</v>
      </c>
      <c r="P1941" s="39">
        <v>45170.708333333299</v>
      </c>
      <c r="Q1941" s="6">
        <v>0</v>
      </c>
      <c r="R1941" s="6">
        <v>0</v>
      </c>
      <c r="S1941" s="45" t="e">
        <f>_xlfn.CONCAT(#REF!,TRIM(tbl_PV_Milestones[[#This Row],[Milestone Description]]))</f>
        <v>#REF!</v>
      </c>
      <c r="T1941" s="84" t="str">
        <f>IF(COUNTIF(tbl_PV_Milestones[UID],tbl_PV_Milestones[[#This Row],[UID]])&gt;1,"Duplicate","")</f>
        <v>Duplicate</v>
      </c>
      <c r="U1941" s="42" t="str">
        <f>_xlfn.XLOOKUP(tbl_PV_Milestones[[#This Row],[Work ID]],tbl_PV_Meta[Work ID '#],tbl_PV_Meta[Sub-Portfolio])</f>
        <v>Sub-Portfolio 8</v>
      </c>
      <c r="V1941" s="41">
        <f>IF(MONTH(tbl_PV_Milestones[[#This Row],[Baseline Date]])&lt;7,YEAR(tbl_PV_Milestones[[#This Row],[Baseline Date]]),YEAR(tbl_PV_Milestones[[#This Row],[Baseline Date]])+1)</f>
        <v>2024</v>
      </c>
      <c r="W1941" s="41">
        <f>IF(MONTH(tbl_PV_Milestones[[#This Row],[Actual/Schedule Finish]])&lt;7,YEAR(tbl_PV_Milestones[[#This Row],[Actual/Schedule Finish]]),YEAR(tbl_PV_Milestones[[#This Row],[Actual/Schedule Finish]])+1)</f>
        <v>2024</v>
      </c>
      <c r="X1941" s="41" t="str">
        <f>IF(OR(tbl_PV_Milestones[[#This Row],[Project Status]]="Completed",tbl_PV_Milestones[[#This Row],[Project Status]]="Assumed Completed"),"Yes","No")</f>
        <v>Yes</v>
      </c>
      <c r="Y1941" s="41">
        <f>IF(tbl_PV_Milestones[[#This Row],[Baseline Date]]="",1,0)</f>
        <v>0</v>
      </c>
      <c r="Z1941" s="41">
        <f>IF(tbl_PV_Milestones[[#This Row],[Baseline Date]]&lt;PV_Meta!$B$7,1,0)</f>
        <v>1</v>
      </c>
      <c r="AA1941" s="41">
        <f>IF(tbl_PV_Milestones[[#This Row],[Complete]]="Yes",1,0)</f>
        <v>1</v>
      </c>
      <c r="AB1941" s="41">
        <f>IF(AND(tbl_PV_Milestones[[#This Row],[BL FY]]=2025,tbl_PV_Milestones[[#This Row],[Baseline Date]]&lt;PV_Meta!$B$7),1,0)</f>
        <v>0</v>
      </c>
      <c r="AC1941" s="41">
        <f>IF(AND(tbl_PV_Milestones[[#This Row],[Planned YTD]]=1,tbl_PV_Milestones[[#This Row],[Complete]]="Yes"),1,0)</f>
        <v>0</v>
      </c>
      <c r="AD1941" s="41">
        <f>IF(AND(tbl_PV_Milestones[[#This Row],[Actual/Schedule Finish]]&lt;PV_Meta!$B$7,tbl_PV_Milestones[[#This Row],[Complete]]="No",tbl_PV_Milestones[[#This Row],[Project Status]]&lt;&gt;"On Hold"),1,0)</f>
        <v>0</v>
      </c>
      <c r="AE1941" s="41">
        <f>IF(AND(tbl_PV_Milestones[[#This Row],[Actual/Schedule Finish]]&gt;tbl_PV_Milestones[[#This Row],[Baseline Date]],tbl_PV_Milestones[[#This Row],[Complete]]="No",tbl_PV_Milestones[[#This Row],[Project Status]]&lt;&gt;"On Hold",tbl_PV_Milestones[[#This Row],[Overdue]]=0,tbl_PV_Milestones[[#This Row],[To be Baselined]]&lt;&gt;1),1,0)</f>
        <v>0</v>
      </c>
      <c r="AF1941" s="41">
        <f>IF(AND(tbl_PV_Milestones[[#This Row],[BL FY]]=2025,tbl_PV_Milestones[[#This Row],[Finish FY]]&gt;2025),1,0)</f>
        <v>0</v>
      </c>
      <c r="AG1941" s="56" t="str">
        <f>_xlfn.XLOOKUP(tbl_PV_Milestones[[#This Row],[Work ID]],tbl_PV_Meta[Work ID '#],tbl_PV_Meta[Project Manager/Owner],,0)</f>
        <v>Project Manager 22</v>
      </c>
      <c r="AH1941" s="6"/>
    </row>
    <row r="1942" spans="4:34" x14ac:dyDescent="0.25">
      <c r="D1942" s="6" t="s">
        <v>806</v>
      </c>
      <c r="E1942" s="6" t="s">
        <v>503</v>
      </c>
      <c r="F1942" s="6" t="s">
        <v>1708</v>
      </c>
      <c r="G1942" s="6" t="s">
        <v>596</v>
      </c>
      <c r="H1942" s="6" t="s">
        <v>505</v>
      </c>
      <c r="I1942" s="6" t="s">
        <v>522</v>
      </c>
      <c r="J1942" s="6" t="s">
        <v>806</v>
      </c>
      <c r="K1942" s="6" t="s">
        <v>29</v>
      </c>
      <c r="L1942" s="6" t="s">
        <v>27</v>
      </c>
      <c r="M1942" s="43"/>
      <c r="N1942" s="44" t="s">
        <v>1979</v>
      </c>
      <c r="O1942" s="39">
        <v>45260.708333333299</v>
      </c>
      <c r="P1942" s="39">
        <v>45260.708333333299</v>
      </c>
      <c r="Q1942" s="6">
        <v>0</v>
      </c>
      <c r="R1942" s="6">
        <v>0</v>
      </c>
      <c r="S1942" s="45" t="e">
        <f>_xlfn.CONCAT(#REF!,TRIM(tbl_PV_Milestones[[#This Row],[Milestone Description]]))</f>
        <v>#REF!</v>
      </c>
      <c r="T1942" s="84" t="str">
        <f>IF(COUNTIF(tbl_PV_Milestones[UID],tbl_PV_Milestones[[#This Row],[UID]])&gt;1,"Duplicate","")</f>
        <v>Duplicate</v>
      </c>
      <c r="U1942" s="42" t="str">
        <f>_xlfn.XLOOKUP(tbl_PV_Milestones[[#This Row],[Work ID]],tbl_PV_Meta[Work ID '#],tbl_PV_Meta[Sub-Portfolio])</f>
        <v>Sub-Portfolio 8</v>
      </c>
      <c r="V1942" s="41">
        <f>IF(MONTH(tbl_PV_Milestones[[#This Row],[Baseline Date]])&lt;7,YEAR(tbl_PV_Milestones[[#This Row],[Baseline Date]]),YEAR(tbl_PV_Milestones[[#This Row],[Baseline Date]])+1)</f>
        <v>2024</v>
      </c>
      <c r="W1942" s="41">
        <f>IF(MONTH(tbl_PV_Milestones[[#This Row],[Actual/Schedule Finish]])&lt;7,YEAR(tbl_PV_Milestones[[#This Row],[Actual/Schedule Finish]]),YEAR(tbl_PV_Milestones[[#This Row],[Actual/Schedule Finish]])+1)</f>
        <v>2024</v>
      </c>
      <c r="X1942" s="41" t="str">
        <f>IF(OR(tbl_PV_Milestones[[#This Row],[Project Status]]="Completed",tbl_PV_Milestones[[#This Row],[Project Status]]="Assumed Completed"),"Yes","No")</f>
        <v>Yes</v>
      </c>
      <c r="Y1942" s="41">
        <f>IF(tbl_PV_Milestones[[#This Row],[Baseline Date]]="",1,0)</f>
        <v>0</v>
      </c>
      <c r="Z1942" s="41">
        <f>IF(tbl_PV_Milestones[[#This Row],[Baseline Date]]&lt;PV_Meta!$B$7,1,0)</f>
        <v>1</v>
      </c>
      <c r="AA1942" s="41">
        <f>IF(tbl_PV_Milestones[[#This Row],[Complete]]="Yes",1,0)</f>
        <v>1</v>
      </c>
      <c r="AB1942" s="41">
        <f>IF(AND(tbl_PV_Milestones[[#This Row],[BL FY]]=2025,tbl_PV_Milestones[[#This Row],[Baseline Date]]&lt;PV_Meta!$B$7),1,0)</f>
        <v>0</v>
      </c>
      <c r="AC1942" s="41">
        <f>IF(AND(tbl_PV_Milestones[[#This Row],[Planned YTD]]=1,tbl_PV_Milestones[[#This Row],[Complete]]="Yes"),1,0)</f>
        <v>0</v>
      </c>
      <c r="AD1942" s="41">
        <f>IF(AND(tbl_PV_Milestones[[#This Row],[Actual/Schedule Finish]]&lt;PV_Meta!$B$7,tbl_PV_Milestones[[#This Row],[Complete]]="No",tbl_PV_Milestones[[#This Row],[Project Status]]&lt;&gt;"On Hold"),1,0)</f>
        <v>0</v>
      </c>
      <c r="AE1942" s="41">
        <f>IF(AND(tbl_PV_Milestones[[#This Row],[Actual/Schedule Finish]]&gt;tbl_PV_Milestones[[#This Row],[Baseline Date]],tbl_PV_Milestones[[#This Row],[Complete]]="No",tbl_PV_Milestones[[#This Row],[Project Status]]&lt;&gt;"On Hold",tbl_PV_Milestones[[#This Row],[Overdue]]=0,tbl_PV_Milestones[[#This Row],[To be Baselined]]&lt;&gt;1),1,0)</f>
        <v>0</v>
      </c>
      <c r="AF1942" s="41">
        <f>IF(AND(tbl_PV_Milestones[[#This Row],[BL FY]]=2025,tbl_PV_Milestones[[#This Row],[Finish FY]]&gt;2025),1,0)</f>
        <v>0</v>
      </c>
      <c r="AG1942" s="56" t="str">
        <f>_xlfn.XLOOKUP(tbl_PV_Milestones[[#This Row],[Work ID]],tbl_PV_Meta[Work ID '#],tbl_PV_Meta[Project Manager/Owner],,0)</f>
        <v>Project Manager 6</v>
      </c>
      <c r="AH1942" s="6"/>
    </row>
    <row r="1943" spans="4:34" x14ac:dyDescent="0.25">
      <c r="D1943" s="6" t="s">
        <v>806</v>
      </c>
      <c r="E1943" s="6" t="s">
        <v>503</v>
      </c>
      <c r="F1943" s="6" t="s">
        <v>1708</v>
      </c>
      <c r="G1943" s="6" t="s">
        <v>629</v>
      </c>
      <c r="H1943" s="6" t="s">
        <v>505</v>
      </c>
      <c r="I1943" s="6" t="s">
        <v>522</v>
      </c>
      <c r="J1943" s="6" t="s">
        <v>806</v>
      </c>
      <c r="K1943" s="6" t="s">
        <v>29</v>
      </c>
      <c r="L1943" s="6" t="s">
        <v>27</v>
      </c>
      <c r="M1943" s="43"/>
      <c r="N1943" s="44" t="s">
        <v>1979</v>
      </c>
      <c r="O1943" s="39">
        <v>45275.708333333299</v>
      </c>
      <c r="P1943" s="39">
        <v>45275.708333333299</v>
      </c>
      <c r="Q1943" s="6">
        <v>0</v>
      </c>
      <c r="R1943" s="6">
        <v>0</v>
      </c>
      <c r="S1943" s="45" t="e">
        <f>_xlfn.CONCAT(#REF!,TRIM(tbl_PV_Milestones[[#This Row],[Milestone Description]]))</f>
        <v>#REF!</v>
      </c>
      <c r="T1943" s="84" t="str">
        <f>IF(COUNTIF(tbl_PV_Milestones[UID],tbl_PV_Milestones[[#This Row],[UID]])&gt;1,"Duplicate","")</f>
        <v>Duplicate</v>
      </c>
      <c r="U1943" s="42" t="str">
        <f>_xlfn.XLOOKUP(tbl_PV_Milestones[[#This Row],[Work ID]],tbl_PV_Meta[Work ID '#],tbl_PV_Meta[Sub-Portfolio])</f>
        <v>Sub-Portfolio 8</v>
      </c>
      <c r="V1943" s="41">
        <f>IF(MONTH(tbl_PV_Milestones[[#This Row],[Baseline Date]])&lt;7,YEAR(tbl_PV_Milestones[[#This Row],[Baseline Date]]),YEAR(tbl_PV_Milestones[[#This Row],[Baseline Date]])+1)</f>
        <v>2024</v>
      </c>
      <c r="W1943" s="41">
        <f>IF(MONTH(tbl_PV_Milestones[[#This Row],[Actual/Schedule Finish]])&lt;7,YEAR(tbl_PV_Milestones[[#This Row],[Actual/Schedule Finish]]),YEAR(tbl_PV_Milestones[[#This Row],[Actual/Schedule Finish]])+1)</f>
        <v>2024</v>
      </c>
      <c r="X1943" s="41" t="str">
        <f>IF(OR(tbl_PV_Milestones[[#This Row],[Project Status]]="Completed",tbl_PV_Milestones[[#This Row],[Project Status]]="Assumed Completed"),"Yes","No")</f>
        <v>Yes</v>
      </c>
      <c r="Y1943" s="41">
        <f>IF(tbl_PV_Milestones[[#This Row],[Baseline Date]]="",1,0)</f>
        <v>0</v>
      </c>
      <c r="Z1943" s="41">
        <f>IF(tbl_PV_Milestones[[#This Row],[Baseline Date]]&lt;PV_Meta!$B$7,1,0)</f>
        <v>1</v>
      </c>
      <c r="AA1943" s="41">
        <f>IF(tbl_PV_Milestones[[#This Row],[Complete]]="Yes",1,0)</f>
        <v>1</v>
      </c>
      <c r="AB1943" s="41">
        <f>IF(AND(tbl_PV_Milestones[[#This Row],[BL FY]]=2025,tbl_PV_Milestones[[#This Row],[Baseline Date]]&lt;PV_Meta!$B$7),1,0)</f>
        <v>0</v>
      </c>
      <c r="AC1943" s="41">
        <f>IF(AND(tbl_PV_Milestones[[#This Row],[Planned YTD]]=1,tbl_PV_Milestones[[#This Row],[Complete]]="Yes"),1,0)</f>
        <v>0</v>
      </c>
      <c r="AD1943" s="41">
        <f>IF(AND(tbl_PV_Milestones[[#This Row],[Actual/Schedule Finish]]&lt;PV_Meta!$B$7,tbl_PV_Milestones[[#This Row],[Complete]]="No",tbl_PV_Milestones[[#This Row],[Project Status]]&lt;&gt;"On Hold"),1,0)</f>
        <v>0</v>
      </c>
      <c r="AE1943" s="41">
        <f>IF(AND(tbl_PV_Milestones[[#This Row],[Actual/Schedule Finish]]&gt;tbl_PV_Milestones[[#This Row],[Baseline Date]],tbl_PV_Milestones[[#This Row],[Complete]]="No",tbl_PV_Milestones[[#This Row],[Project Status]]&lt;&gt;"On Hold",tbl_PV_Milestones[[#This Row],[Overdue]]=0,tbl_PV_Milestones[[#This Row],[To be Baselined]]&lt;&gt;1),1,0)</f>
        <v>0</v>
      </c>
      <c r="AF1943" s="41">
        <f>IF(AND(tbl_PV_Milestones[[#This Row],[BL FY]]=2025,tbl_PV_Milestones[[#This Row],[Finish FY]]&gt;2025),1,0)</f>
        <v>0</v>
      </c>
      <c r="AG1943" s="56" t="str">
        <f>_xlfn.XLOOKUP(tbl_PV_Milestones[[#This Row],[Work ID]],tbl_PV_Meta[Work ID '#],tbl_PV_Meta[Project Manager/Owner],,0)</f>
        <v>Project Manager 6</v>
      </c>
      <c r="AH1943" s="6"/>
    </row>
    <row r="1944" spans="4:34" x14ac:dyDescent="0.25">
      <c r="D1944" s="6" t="s">
        <v>806</v>
      </c>
      <c r="E1944" s="6" t="s">
        <v>503</v>
      </c>
      <c r="F1944" s="6" t="s">
        <v>1708</v>
      </c>
      <c r="G1944" s="6" t="s">
        <v>569</v>
      </c>
      <c r="H1944" s="6" t="s">
        <v>505</v>
      </c>
      <c r="I1944" s="6" t="s">
        <v>522</v>
      </c>
      <c r="J1944" s="6" t="s">
        <v>806</v>
      </c>
      <c r="K1944" s="6" t="s">
        <v>29</v>
      </c>
      <c r="L1944" s="6" t="s">
        <v>27</v>
      </c>
      <c r="M1944" s="43"/>
      <c r="N1944" s="44" t="s">
        <v>1979</v>
      </c>
      <c r="O1944" s="39">
        <v>45275.708333333299</v>
      </c>
      <c r="P1944" s="39">
        <v>45275.708333333299</v>
      </c>
      <c r="Q1944" s="6">
        <v>0</v>
      </c>
      <c r="R1944" s="6">
        <v>0</v>
      </c>
      <c r="S1944" s="45" t="e">
        <f>_xlfn.CONCAT(#REF!,TRIM(tbl_PV_Milestones[[#This Row],[Milestone Description]]))</f>
        <v>#REF!</v>
      </c>
      <c r="T1944" s="84" t="str">
        <f>IF(COUNTIF(tbl_PV_Milestones[UID],tbl_PV_Milestones[[#This Row],[UID]])&gt;1,"Duplicate","")</f>
        <v>Duplicate</v>
      </c>
      <c r="U1944" s="42" t="str">
        <f>_xlfn.XLOOKUP(tbl_PV_Milestones[[#This Row],[Work ID]],tbl_PV_Meta[Work ID '#],tbl_PV_Meta[Sub-Portfolio])</f>
        <v>Sub-Portfolio 8</v>
      </c>
      <c r="V1944" s="41">
        <f>IF(MONTH(tbl_PV_Milestones[[#This Row],[Baseline Date]])&lt;7,YEAR(tbl_PV_Milestones[[#This Row],[Baseline Date]]),YEAR(tbl_PV_Milestones[[#This Row],[Baseline Date]])+1)</f>
        <v>2024</v>
      </c>
      <c r="W1944" s="41">
        <f>IF(MONTH(tbl_PV_Milestones[[#This Row],[Actual/Schedule Finish]])&lt;7,YEAR(tbl_PV_Milestones[[#This Row],[Actual/Schedule Finish]]),YEAR(tbl_PV_Milestones[[#This Row],[Actual/Schedule Finish]])+1)</f>
        <v>2024</v>
      </c>
      <c r="X1944" s="41" t="str">
        <f>IF(OR(tbl_PV_Milestones[[#This Row],[Project Status]]="Completed",tbl_PV_Milestones[[#This Row],[Project Status]]="Assumed Completed"),"Yes","No")</f>
        <v>Yes</v>
      </c>
      <c r="Y1944" s="41">
        <f>IF(tbl_PV_Milestones[[#This Row],[Baseline Date]]="",1,0)</f>
        <v>0</v>
      </c>
      <c r="Z1944" s="41">
        <f>IF(tbl_PV_Milestones[[#This Row],[Baseline Date]]&lt;PV_Meta!$B$7,1,0)</f>
        <v>1</v>
      </c>
      <c r="AA1944" s="41">
        <f>IF(tbl_PV_Milestones[[#This Row],[Complete]]="Yes",1,0)</f>
        <v>1</v>
      </c>
      <c r="AB1944" s="41">
        <f>IF(AND(tbl_PV_Milestones[[#This Row],[BL FY]]=2025,tbl_PV_Milestones[[#This Row],[Baseline Date]]&lt;PV_Meta!$B$7),1,0)</f>
        <v>0</v>
      </c>
      <c r="AC1944" s="41">
        <f>IF(AND(tbl_PV_Milestones[[#This Row],[Planned YTD]]=1,tbl_PV_Milestones[[#This Row],[Complete]]="Yes"),1,0)</f>
        <v>0</v>
      </c>
      <c r="AD1944" s="41">
        <f>IF(AND(tbl_PV_Milestones[[#This Row],[Actual/Schedule Finish]]&lt;PV_Meta!$B$7,tbl_PV_Milestones[[#This Row],[Complete]]="No",tbl_PV_Milestones[[#This Row],[Project Status]]&lt;&gt;"On Hold"),1,0)</f>
        <v>0</v>
      </c>
      <c r="AE1944" s="41">
        <f>IF(AND(tbl_PV_Milestones[[#This Row],[Actual/Schedule Finish]]&gt;tbl_PV_Milestones[[#This Row],[Baseline Date]],tbl_PV_Milestones[[#This Row],[Complete]]="No",tbl_PV_Milestones[[#This Row],[Project Status]]&lt;&gt;"On Hold",tbl_PV_Milestones[[#This Row],[Overdue]]=0,tbl_PV_Milestones[[#This Row],[To be Baselined]]&lt;&gt;1),1,0)</f>
        <v>0</v>
      </c>
      <c r="AF1944" s="41">
        <f>IF(AND(tbl_PV_Milestones[[#This Row],[BL FY]]=2025,tbl_PV_Milestones[[#This Row],[Finish FY]]&gt;2025),1,0)</f>
        <v>0</v>
      </c>
      <c r="AG1944" s="56" t="str">
        <f>_xlfn.XLOOKUP(tbl_PV_Milestones[[#This Row],[Work ID]],tbl_PV_Meta[Work ID '#],tbl_PV_Meta[Project Manager/Owner],,0)</f>
        <v>Project Manager 6</v>
      </c>
      <c r="AH1944" s="6"/>
    </row>
    <row r="1945" spans="4:34" x14ac:dyDescent="0.25">
      <c r="D1945" s="6" t="s">
        <v>806</v>
      </c>
      <c r="E1945" s="6" t="s">
        <v>503</v>
      </c>
      <c r="F1945" s="6" t="s">
        <v>1692</v>
      </c>
      <c r="G1945" s="6" t="s">
        <v>902</v>
      </c>
      <c r="H1945" s="6" t="s">
        <v>510</v>
      </c>
      <c r="I1945" s="6" t="s">
        <v>110</v>
      </c>
      <c r="J1945" s="6" t="s">
        <v>806</v>
      </c>
      <c r="K1945" s="6" t="s">
        <v>39</v>
      </c>
      <c r="L1945" s="6" t="s">
        <v>70</v>
      </c>
      <c r="M1945" s="43"/>
      <c r="N1945" s="44" t="s">
        <v>1979</v>
      </c>
      <c r="O1945" s="39">
        <v>44770</v>
      </c>
      <c r="P1945" s="39">
        <v>44770</v>
      </c>
      <c r="Q1945" s="6">
        <v>0</v>
      </c>
      <c r="R1945" s="6">
        <v>0</v>
      </c>
      <c r="S1945" s="45" t="e">
        <f>_xlfn.CONCAT(#REF!,TRIM(tbl_PV_Milestones[[#This Row],[Milestone Description]]))</f>
        <v>#REF!</v>
      </c>
      <c r="T1945" s="84" t="str">
        <f>IF(COUNTIF(tbl_PV_Milestones[UID],tbl_PV_Milestones[[#This Row],[UID]])&gt;1,"Duplicate","")</f>
        <v>Duplicate</v>
      </c>
      <c r="U1945" s="42" t="str">
        <f>_xlfn.XLOOKUP(tbl_PV_Milestones[[#This Row],[Work ID]],tbl_PV_Meta[Work ID '#],tbl_PV_Meta[Sub-Portfolio])</f>
        <v>Sub-Portfolio 4</v>
      </c>
      <c r="V1945" s="41">
        <f>IF(MONTH(tbl_PV_Milestones[[#This Row],[Baseline Date]])&lt;7,YEAR(tbl_PV_Milestones[[#This Row],[Baseline Date]]),YEAR(tbl_PV_Milestones[[#This Row],[Baseline Date]])+1)</f>
        <v>2023</v>
      </c>
      <c r="W1945" s="41">
        <f>IF(MONTH(tbl_PV_Milestones[[#This Row],[Actual/Schedule Finish]])&lt;7,YEAR(tbl_PV_Milestones[[#This Row],[Actual/Schedule Finish]]),YEAR(tbl_PV_Milestones[[#This Row],[Actual/Schedule Finish]])+1)</f>
        <v>2023</v>
      </c>
      <c r="X1945" s="41" t="str">
        <f>IF(OR(tbl_PV_Milestones[[#This Row],[Project Status]]="Completed",tbl_PV_Milestones[[#This Row],[Project Status]]="Assumed Completed"),"Yes","No")</f>
        <v>Yes</v>
      </c>
      <c r="Y1945" s="41">
        <f>IF(tbl_PV_Milestones[[#This Row],[Baseline Date]]="",1,0)</f>
        <v>0</v>
      </c>
      <c r="Z1945" s="41">
        <f>IF(tbl_PV_Milestones[[#This Row],[Baseline Date]]&lt;PV_Meta!$B$7,1,0)</f>
        <v>1</v>
      </c>
      <c r="AA1945" s="41">
        <f>IF(tbl_PV_Milestones[[#This Row],[Complete]]="Yes",1,0)</f>
        <v>1</v>
      </c>
      <c r="AB1945" s="41">
        <f>IF(AND(tbl_PV_Milestones[[#This Row],[BL FY]]=2025,tbl_PV_Milestones[[#This Row],[Baseline Date]]&lt;PV_Meta!$B$7),1,0)</f>
        <v>0</v>
      </c>
      <c r="AC1945" s="41">
        <f>IF(AND(tbl_PV_Milestones[[#This Row],[Planned YTD]]=1,tbl_PV_Milestones[[#This Row],[Complete]]="Yes"),1,0)</f>
        <v>0</v>
      </c>
      <c r="AD1945" s="41">
        <f>IF(AND(tbl_PV_Milestones[[#This Row],[Actual/Schedule Finish]]&lt;PV_Meta!$B$7,tbl_PV_Milestones[[#This Row],[Complete]]="No",tbl_PV_Milestones[[#This Row],[Project Status]]&lt;&gt;"On Hold"),1,0)</f>
        <v>0</v>
      </c>
      <c r="AE1945" s="41">
        <f>IF(AND(tbl_PV_Milestones[[#This Row],[Actual/Schedule Finish]]&gt;tbl_PV_Milestones[[#This Row],[Baseline Date]],tbl_PV_Milestones[[#This Row],[Complete]]="No",tbl_PV_Milestones[[#This Row],[Project Status]]&lt;&gt;"On Hold",tbl_PV_Milestones[[#This Row],[Overdue]]=0,tbl_PV_Milestones[[#This Row],[To be Baselined]]&lt;&gt;1),1,0)</f>
        <v>0</v>
      </c>
      <c r="AF1945" s="41">
        <f>IF(AND(tbl_PV_Milestones[[#This Row],[BL FY]]=2025,tbl_PV_Milestones[[#This Row],[Finish FY]]&gt;2025),1,0)</f>
        <v>0</v>
      </c>
      <c r="AG1945" s="56" t="str">
        <f>_xlfn.XLOOKUP(tbl_PV_Milestones[[#This Row],[Work ID]],tbl_PV_Meta[Work ID '#],tbl_PV_Meta[Project Manager/Owner],,0)</f>
        <v>Project Manager 4</v>
      </c>
      <c r="AH1945" s="6"/>
    </row>
    <row r="1946" spans="4:34" x14ac:dyDescent="0.25">
      <c r="D1946" s="6" t="s">
        <v>806</v>
      </c>
      <c r="E1946" s="6" t="s">
        <v>503</v>
      </c>
      <c r="F1946" s="6" t="s">
        <v>1692</v>
      </c>
      <c r="G1946" s="6" t="s">
        <v>775</v>
      </c>
      <c r="H1946" s="6" t="s">
        <v>510</v>
      </c>
      <c r="I1946" s="6" t="s">
        <v>110</v>
      </c>
      <c r="J1946" s="6" t="s">
        <v>806</v>
      </c>
      <c r="K1946" s="6" t="s">
        <v>39</v>
      </c>
      <c r="L1946" s="6" t="s">
        <v>70</v>
      </c>
      <c r="M1946" s="43"/>
      <c r="N1946" s="44" t="s">
        <v>1979</v>
      </c>
      <c r="O1946" s="39">
        <v>44599</v>
      </c>
      <c r="P1946" s="39">
        <v>44599</v>
      </c>
      <c r="Q1946" s="6">
        <v>0</v>
      </c>
      <c r="R1946" s="6">
        <v>0</v>
      </c>
      <c r="S1946" s="45" t="e">
        <f>_xlfn.CONCAT(#REF!,TRIM(tbl_PV_Milestones[[#This Row],[Milestone Description]]))</f>
        <v>#REF!</v>
      </c>
      <c r="T1946" s="84" t="str">
        <f>IF(COUNTIF(tbl_PV_Milestones[UID],tbl_PV_Milestones[[#This Row],[UID]])&gt;1,"Duplicate","")</f>
        <v>Duplicate</v>
      </c>
      <c r="U1946" s="42" t="str">
        <f>_xlfn.XLOOKUP(tbl_PV_Milestones[[#This Row],[Work ID]],tbl_PV_Meta[Work ID '#],tbl_PV_Meta[Sub-Portfolio])</f>
        <v>Sub-Portfolio 4</v>
      </c>
      <c r="V1946" s="41">
        <f>IF(MONTH(tbl_PV_Milestones[[#This Row],[Baseline Date]])&lt;7,YEAR(tbl_PV_Milestones[[#This Row],[Baseline Date]]),YEAR(tbl_PV_Milestones[[#This Row],[Baseline Date]])+1)</f>
        <v>2022</v>
      </c>
      <c r="W1946" s="41">
        <f>IF(MONTH(tbl_PV_Milestones[[#This Row],[Actual/Schedule Finish]])&lt;7,YEAR(tbl_PV_Milestones[[#This Row],[Actual/Schedule Finish]]),YEAR(tbl_PV_Milestones[[#This Row],[Actual/Schedule Finish]])+1)</f>
        <v>2022</v>
      </c>
      <c r="X1946" s="41" t="str">
        <f>IF(OR(tbl_PV_Milestones[[#This Row],[Project Status]]="Completed",tbl_PV_Milestones[[#This Row],[Project Status]]="Assumed Completed"),"Yes","No")</f>
        <v>Yes</v>
      </c>
      <c r="Y1946" s="41">
        <f>IF(tbl_PV_Milestones[[#This Row],[Baseline Date]]="",1,0)</f>
        <v>0</v>
      </c>
      <c r="Z1946" s="41">
        <f>IF(tbl_PV_Milestones[[#This Row],[Baseline Date]]&lt;PV_Meta!$B$7,1,0)</f>
        <v>1</v>
      </c>
      <c r="AA1946" s="41">
        <f>IF(tbl_PV_Milestones[[#This Row],[Complete]]="Yes",1,0)</f>
        <v>1</v>
      </c>
      <c r="AB1946" s="41">
        <f>IF(AND(tbl_PV_Milestones[[#This Row],[BL FY]]=2025,tbl_PV_Milestones[[#This Row],[Baseline Date]]&lt;PV_Meta!$B$7),1,0)</f>
        <v>0</v>
      </c>
      <c r="AC1946" s="41">
        <f>IF(AND(tbl_PV_Milestones[[#This Row],[Planned YTD]]=1,tbl_PV_Milestones[[#This Row],[Complete]]="Yes"),1,0)</f>
        <v>0</v>
      </c>
      <c r="AD1946" s="41">
        <f>IF(AND(tbl_PV_Milestones[[#This Row],[Actual/Schedule Finish]]&lt;PV_Meta!$B$7,tbl_PV_Milestones[[#This Row],[Complete]]="No",tbl_PV_Milestones[[#This Row],[Project Status]]&lt;&gt;"On Hold"),1,0)</f>
        <v>0</v>
      </c>
      <c r="AE1946" s="41">
        <f>IF(AND(tbl_PV_Milestones[[#This Row],[Actual/Schedule Finish]]&gt;tbl_PV_Milestones[[#This Row],[Baseline Date]],tbl_PV_Milestones[[#This Row],[Complete]]="No",tbl_PV_Milestones[[#This Row],[Project Status]]&lt;&gt;"On Hold",tbl_PV_Milestones[[#This Row],[Overdue]]=0,tbl_PV_Milestones[[#This Row],[To be Baselined]]&lt;&gt;1),1,0)</f>
        <v>0</v>
      </c>
      <c r="AF1946" s="41">
        <f>IF(AND(tbl_PV_Milestones[[#This Row],[BL FY]]=2025,tbl_PV_Milestones[[#This Row],[Finish FY]]&gt;2025),1,0)</f>
        <v>0</v>
      </c>
      <c r="AG1946" s="56" t="str">
        <f>_xlfn.XLOOKUP(tbl_PV_Milestones[[#This Row],[Work ID]],tbl_PV_Meta[Work ID '#],tbl_PV_Meta[Project Manager/Owner],,0)</f>
        <v>Project Manager 4</v>
      </c>
      <c r="AH1946" s="6"/>
    </row>
    <row r="1947" spans="4:34" x14ac:dyDescent="0.25">
      <c r="D1947" s="6" t="s">
        <v>806</v>
      </c>
      <c r="E1947" s="6" t="s">
        <v>503</v>
      </c>
      <c r="F1947" s="6" t="s">
        <v>1692</v>
      </c>
      <c r="G1947" s="6" t="s">
        <v>903</v>
      </c>
      <c r="H1947" s="6" t="s">
        <v>510</v>
      </c>
      <c r="I1947" s="6" t="s">
        <v>110</v>
      </c>
      <c r="J1947" s="6" t="s">
        <v>806</v>
      </c>
      <c r="K1947" s="6" t="s">
        <v>39</v>
      </c>
      <c r="L1947" s="6" t="s">
        <v>70</v>
      </c>
      <c r="M1947" s="43"/>
      <c r="N1947" s="44" t="s">
        <v>1979</v>
      </c>
      <c r="O1947" s="39">
        <v>44791</v>
      </c>
      <c r="P1947" s="39">
        <v>44791</v>
      </c>
      <c r="Q1947" s="6">
        <v>0</v>
      </c>
      <c r="R1947" s="6">
        <v>0</v>
      </c>
      <c r="S1947" s="45" t="e">
        <f>_xlfn.CONCAT(#REF!,TRIM(tbl_PV_Milestones[[#This Row],[Milestone Description]]))</f>
        <v>#REF!</v>
      </c>
      <c r="T1947" s="84" t="str">
        <f>IF(COUNTIF(tbl_PV_Milestones[UID],tbl_PV_Milestones[[#This Row],[UID]])&gt;1,"Duplicate","")</f>
        <v>Duplicate</v>
      </c>
      <c r="U1947" s="42" t="str">
        <f>_xlfn.XLOOKUP(tbl_PV_Milestones[[#This Row],[Work ID]],tbl_PV_Meta[Work ID '#],tbl_PV_Meta[Sub-Portfolio])</f>
        <v>Sub-Portfolio 4</v>
      </c>
      <c r="V1947" s="41">
        <f>IF(MONTH(tbl_PV_Milestones[[#This Row],[Baseline Date]])&lt;7,YEAR(tbl_PV_Milestones[[#This Row],[Baseline Date]]),YEAR(tbl_PV_Milestones[[#This Row],[Baseline Date]])+1)</f>
        <v>2023</v>
      </c>
      <c r="W1947" s="41">
        <f>IF(MONTH(tbl_PV_Milestones[[#This Row],[Actual/Schedule Finish]])&lt;7,YEAR(tbl_PV_Milestones[[#This Row],[Actual/Schedule Finish]]),YEAR(tbl_PV_Milestones[[#This Row],[Actual/Schedule Finish]])+1)</f>
        <v>2023</v>
      </c>
      <c r="X1947" s="41" t="str">
        <f>IF(OR(tbl_PV_Milestones[[#This Row],[Project Status]]="Completed",tbl_PV_Milestones[[#This Row],[Project Status]]="Assumed Completed"),"Yes","No")</f>
        <v>Yes</v>
      </c>
      <c r="Y1947" s="41">
        <f>IF(tbl_PV_Milestones[[#This Row],[Baseline Date]]="",1,0)</f>
        <v>0</v>
      </c>
      <c r="Z1947" s="41">
        <f>IF(tbl_PV_Milestones[[#This Row],[Baseline Date]]&lt;PV_Meta!$B$7,1,0)</f>
        <v>1</v>
      </c>
      <c r="AA1947" s="41">
        <f>IF(tbl_PV_Milestones[[#This Row],[Complete]]="Yes",1,0)</f>
        <v>1</v>
      </c>
      <c r="AB1947" s="41">
        <f>IF(AND(tbl_PV_Milestones[[#This Row],[BL FY]]=2025,tbl_PV_Milestones[[#This Row],[Baseline Date]]&lt;PV_Meta!$B$7),1,0)</f>
        <v>0</v>
      </c>
      <c r="AC1947" s="41">
        <f>IF(AND(tbl_PV_Milestones[[#This Row],[Planned YTD]]=1,tbl_PV_Milestones[[#This Row],[Complete]]="Yes"),1,0)</f>
        <v>0</v>
      </c>
      <c r="AD1947" s="41">
        <f>IF(AND(tbl_PV_Milestones[[#This Row],[Actual/Schedule Finish]]&lt;PV_Meta!$B$7,tbl_PV_Milestones[[#This Row],[Complete]]="No",tbl_PV_Milestones[[#This Row],[Project Status]]&lt;&gt;"On Hold"),1,0)</f>
        <v>0</v>
      </c>
      <c r="AE1947" s="41">
        <f>IF(AND(tbl_PV_Milestones[[#This Row],[Actual/Schedule Finish]]&gt;tbl_PV_Milestones[[#This Row],[Baseline Date]],tbl_PV_Milestones[[#This Row],[Complete]]="No",tbl_PV_Milestones[[#This Row],[Project Status]]&lt;&gt;"On Hold",tbl_PV_Milestones[[#This Row],[Overdue]]=0,tbl_PV_Milestones[[#This Row],[To be Baselined]]&lt;&gt;1),1,0)</f>
        <v>0</v>
      </c>
      <c r="AF1947" s="41">
        <f>IF(AND(tbl_PV_Milestones[[#This Row],[BL FY]]=2025,tbl_PV_Milestones[[#This Row],[Finish FY]]&gt;2025),1,0)</f>
        <v>0</v>
      </c>
      <c r="AG1947" s="56" t="str">
        <f>_xlfn.XLOOKUP(tbl_PV_Milestones[[#This Row],[Work ID]],tbl_PV_Meta[Work ID '#],tbl_PV_Meta[Project Manager/Owner],,0)</f>
        <v>Project Manager 4</v>
      </c>
      <c r="AH1947" s="6"/>
    </row>
    <row r="1948" spans="4:34" x14ac:dyDescent="0.25">
      <c r="D1948" s="6" t="s">
        <v>806</v>
      </c>
      <c r="E1948" s="6" t="s">
        <v>503</v>
      </c>
      <c r="F1948" s="6" t="s">
        <v>1699</v>
      </c>
      <c r="G1948" s="6" t="s">
        <v>904</v>
      </c>
      <c r="H1948" s="6" t="s">
        <v>505</v>
      </c>
      <c r="I1948" s="6" t="s">
        <v>510</v>
      </c>
      <c r="J1948" s="6" t="s">
        <v>806</v>
      </c>
      <c r="K1948" s="6" t="s">
        <v>36</v>
      </c>
      <c r="L1948" s="6" t="s">
        <v>87</v>
      </c>
      <c r="M1948" s="43"/>
      <c r="N1948" s="44" t="s">
        <v>1979</v>
      </c>
      <c r="O1948" s="39">
        <v>45036</v>
      </c>
      <c r="P1948" s="39">
        <v>45036</v>
      </c>
      <c r="Q1948" s="6">
        <v>0</v>
      </c>
      <c r="R1948" s="6">
        <v>0</v>
      </c>
      <c r="S1948" s="45" t="e">
        <f>_xlfn.CONCAT(#REF!,TRIM(tbl_PV_Milestones[[#This Row],[Milestone Description]]))</f>
        <v>#REF!</v>
      </c>
      <c r="T1948" s="84" t="str">
        <f>IF(COUNTIF(tbl_PV_Milestones[UID],tbl_PV_Milestones[[#This Row],[UID]])&gt;1,"Duplicate","")</f>
        <v>Duplicate</v>
      </c>
      <c r="U1948" s="42" t="str">
        <f>_xlfn.XLOOKUP(tbl_PV_Milestones[[#This Row],[Work ID]],tbl_PV_Meta[Work ID '#],tbl_PV_Meta[Sub-Portfolio])</f>
        <v>Sub-Portfolio 7</v>
      </c>
      <c r="V1948" s="41">
        <f>IF(MONTH(tbl_PV_Milestones[[#This Row],[Baseline Date]])&lt;7,YEAR(tbl_PV_Milestones[[#This Row],[Baseline Date]]),YEAR(tbl_PV_Milestones[[#This Row],[Baseline Date]])+1)</f>
        <v>2023</v>
      </c>
      <c r="W1948" s="41">
        <f>IF(MONTH(tbl_PV_Milestones[[#This Row],[Actual/Schedule Finish]])&lt;7,YEAR(tbl_PV_Milestones[[#This Row],[Actual/Schedule Finish]]),YEAR(tbl_PV_Milestones[[#This Row],[Actual/Schedule Finish]])+1)</f>
        <v>2023</v>
      </c>
      <c r="X1948" s="41" t="str">
        <f>IF(OR(tbl_PV_Milestones[[#This Row],[Project Status]]="Completed",tbl_PV_Milestones[[#This Row],[Project Status]]="Assumed Completed"),"Yes","No")</f>
        <v>Yes</v>
      </c>
      <c r="Y1948" s="41">
        <f>IF(tbl_PV_Milestones[[#This Row],[Baseline Date]]="",1,0)</f>
        <v>0</v>
      </c>
      <c r="Z1948" s="41">
        <f>IF(tbl_PV_Milestones[[#This Row],[Baseline Date]]&lt;PV_Meta!$B$7,1,0)</f>
        <v>1</v>
      </c>
      <c r="AA1948" s="41">
        <f>IF(tbl_PV_Milestones[[#This Row],[Complete]]="Yes",1,0)</f>
        <v>1</v>
      </c>
      <c r="AB1948" s="41">
        <f>IF(AND(tbl_PV_Milestones[[#This Row],[BL FY]]=2025,tbl_PV_Milestones[[#This Row],[Baseline Date]]&lt;PV_Meta!$B$7),1,0)</f>
        <v>0</v>
      </c>
      <c r="AC1948" s="41">
        <f>IF(AND(tbl_PV_Milestones[[#This Row],[Planned YTD]]=1,tbl_PV_Milestones[[#This Row],[Complete]]="Yes"),1,0)</f>
        <v>0</v>
      </c>
      <c r="AD1948" s="41">
        <f>IF(AND(tbl_PV_Milestones[[#This Row],[Actual/Schedule Finish]]&lt;PV_Meta!$B$7,tbl_PV_Milestones[[#This Row],[Complete]]="No",tbl_PV_Milestones[[#This Row],[Project Status]]&lt;&gt;"On Hold"),1,0)</f>
        <v>0</v>
      </c>
      <c r="AE1948" s="41">
        <f>IF(AND(tbl_PV_Milestones[[#This Row],[Actual/Schedule Finish]]&gt;tbl_PV_Milestones[[#This Row],[Baseline Date]],tbl_PV_Milestones[[#This Row],[Complete]]="No",tbl_PV_Milestones[[#This Row],[Project Status]]&lt;&gt;"On Hold",tbl_PV_Milestones[[#This Row],[Overdue]]=0,tbl_PV_Milestones[[#This Row],[To be Baselined]]&lt;&gt;1),1,0)</f>
        <v>0</v>
      </c>
      <c r="AF1948" s="41">
        <f>IF(AND(tbl_PV_Milestones[[#This Row],[BL FY]]=2025,tbl_PV_Milestones[[#This Row],[Finish FY]]&gt;2025),1,0)</f>
        <v>0</v>
      </c>
      <c r="AG1948" s="56" t="str">
        <f>_xlfn.XLOOKUP(tbl_PV_Milestones[[#This Row],[Work ID]],tbl_PV_Meta[Work ID '#],tbl_PV_Meta[Project Manager/Owner],,0)</f>
        <v>Project Manager 17</v>
      </c>
      <c r="AH1948" s="6"/>
    </row>
    <row r="1949" spans="4:34" x14ac:dyDescent="0.25">
      <c r="D1949" s="6" t="s">
        <v>806</v>
      </c>
      <c r="E1949" s="6" t="s">
        <v>503</v>
      </c>
      <c r="F1949" s="6" t="s">
        <v>1705</v>
      </c>
      <c r="G1949" s="6" t="s">
        <v>572</v>
      </c>
      <c r="H1949" s="6" t="s">
        <v>510</v>
      </c>
      <c r="I1949" s="6" t="s">
        <v>510</v>
      </c>
      <c r="J1949" s="6" t="s">
        <v>806</v>
      </c>
      <c r="K1949" s="6" t="s">
        <v>29</v>
      </c>
      <c r="L1949" s="6" t="s">
        <v>82</v>
      </c>
      <c r="M1949" s="43"/>
      <c r="N1949" s="44" t="s">
        <v>1979</v>
      </c>
      <c r="O1949" s="39">
        <v>44462.708333333299</v>
      </c>
      <c r="P1949" s="39">
        <v>44462.708333333299</v>
      </c>
      <c r="Q1949" s="6">
        <v>0</v>
      </c>
      <c r="R1949" s="6">
        <v>0</v>
      </c>
      <c r="S1949" s="45" t="e">
        <f>_xlfn.CONCAT(#REF!,TRIM(tbl_PV_Milestones[[#This Row],[Milestone Description]]))</f>
        <v>#REF!</v>
      </c>
      <c r="T1949" s="84" t="str">
        <f>IF(COUNTIF(tbl_PV_Milestones[UID],tbl_PV_Milestones[[#This Row],[UID]])&gt;1,"Duplicate","")</f>
        <v>Duplicate</v>
      </c>
      <c r="U1949" s="42" t="str">
        <f>_xlfn.XLOOKUP(tbl_PV_Milestones[[#This Row],[Work ID]],tbl_PV_Meta[Work ID '#],tbl_PV_Meta[Sub-Portfolio])</f>
        <v>Sub-Portfolio 7</v>
      </c>
      <c r="V1949" s="41">
        <f>IF(MONTH(tbl_PV_Milestones[[#This Row],[Baseline Date]])&lt;7,YEAR(tbl_PV_Milestones[[#This Row],[Baseline Date]]),YEAR(tbl_PV_Milestones[[#This Row],[Baseline Date]])+1)</f>
        <v>2022</v>
      </c>
      <c r="W1949" s="41">
        <f>IF(MONTH(tbl_PV_Milestones[[#This Row],[Actual/Schedule Finish]])&lt;7,YEAR(tbl_PV_Milestones[[#This Row],[Actual/Schedule Finish]]),YEAR(tbl_PV_Milestones[[#This Row],[Actual/Schedule Finish]])+1)</f>
        <v>2022</v>
      </c>
      <c r="X1949" s="41" t="str">
        <f>IF(OR(tbl_PV_Milestones[[#This Row],[Project Status]]="Completed",tbl_PV_Milestones[[#This Row],[Project Status]]="Assumed Completed"),"Yes","No")</f>
        <v>Yes</v>
      </c>
      <c r="Y1949" s="41">
        <f>IF(tbl_PV_Milestones[[#This Row],[Baseline Date]]="",1,0)</f>
        <v>0</v>
      </c>
      <c r="Z1949" s="41">
        <f>IF(tbl_PV_Milestones[[#This Row],[Baseline Date]]&lt;PV_Meta!$B$7,1,0)</f>
        <v>1</v>
      </c>
      <c r="AA1949" s="41">
        <f>IF(tbl_PV_Milestones[[#This Row],[Complete]]="Yes",1,0)</f>
        <v>1</v>
      </c>
      <c r="AB1949" s="41">
        <f>IF(AND(tbl_PV_Milestones[[#This Row],[BL FY]]=2025,tbl_PV_Milestones[[#This Row],[Baseline Date]]&lt;PV_Meta!$B$7),1,0)</f>
        <v>0</v>
      </c>
      <c r="AC1949" s="41">
        <f>IF(AND(tbl_PV_Milestones[[#This Row],[Planned YTD]]=1,tbl_PV_Milestones[[#This Row],[Complete]]="Yes"),1,0)</f>
        <v>0</v>
      </c>
      <c r="AD1949" s="41">
        <f>IF(AND(tbl_PV_Milestones[[#This Row],[Actual/Schedule Finish]]&lt;PV_Meta!$B$7,tbl_PV_Milestones[[#This Row],[Complete]]="No",tbl_PV_Milestones[[#This Row],[Project Status]]&lt;&gt;"On Hold"),1,0)</f>
        <v>0</v>
      </c>
      <c r="AE1949" s="41">
        <f>IF(AND(tbl_PV_Milestones[[#This Row],[Actual/Schedule Finish]]&gt;tbl_PV_Milestones[[#This Row],[Baseline Date]],tbl_PV_Milestones[[#This Row],[Complete]]="No",tbl_PV_Milestones[[#This Row],[Project Status]]&lt;&gt;"On Hold",tbl_PV_Milestones[[#This Row],[Overdue]]=0,tbl_PV_Milestones[[#This Row],[To be Baselined]]&lt;&gt;1),1,0)</f>
        <v>0</v>
      </c>
      <c r="AF1949" s="41">
        <f>IF(AND(tbl_PV_Milestones[[#This Row],[BL FY]]=2025,tbl_PV_Milestones[[#This Row],[Finish FY]]&gt;2025),1,0)</f>
        <v>0</v>
      </c>
      <c r="AG1949" s="56" t="str">
        <f>_xlfn.XLOOKUP(tbl_PV_Milestones[[#This Row],[Work ID]],tbl_PV_Meta[Work ID '#],tbl_PV_Meta[Project Manager/Owner],,0)</f>
        <v>Project Manager 34</v>
      </c>
      <c r="AH1949" s="6"/>
    </row>
    <row r="1950" spans="4:34" x14ac:dyDescent="0.25">
      <c r="D1950" s="6" t="s">
        <v>806</v>
      </c>
      <c r="E1950" s="6" t="s">
        <v>503</v>
      </c>
      <c r="F1950" s="6" t="s">
        <v>1692</v>
      </c>
      <c r="G1950" s="6" t="s">
        <v>905</v>
      </c>
      <c r="H1950" s="6" t="s">
        <v>510</v>
      </c>
      <c r="I1950" s="6" t="s">
        <v>110</v>
      </c>
      <c r="J1950" s="6" t="s">
        <v>806</v>
      </c>
      <c r="K1950" s="6" t="s">
        <v>39</v>
      </c>
      <c r="L1950" s="6" t="s">
        <v>70</v>
      </c>
      <c r="M1950" s="43"/>
      <c r="N1950" s="44" t="s">
        <v>1979</v>
      </c>
      <c r="O1950" s="39">
        <v>44819</v>
      </c>
      <c r="P1950" s="39">
        <v>44819</v>
      </c>
      <c r="Q1950" s="6">
        <v>0</v>
      </c>
      <c r="R1950" s="6">
        <v>0</v>
      </c>
      <c r="S1950" s="45" t="e">
        <f>_xlfn.CONCAT(#REF!,TRIM(tbl_PV_Milestones[[#This Row],[Milestone Description]]))</f>
        <v>#REF!</v>
      </c>
      <c r="T1950" s="84" t="str">
        <f>IF(COUNTIF(tbl_PV_Milestones[UID],tbl_PV_Milestones[[#This Row],[UID]])&gt;1,"Duplicate","")</f>
        <v>Duplicate</v>
      </c>
      <c r="U1950" s="42" t="str">
        <f>_xlfn.XLOOKUP(tbl_PV_Milestones[[#This Row],[Work ID]],tbl_PV_Meta[Work ID '#],tbl_PV_Meta[Sub-Portfolio])</f>
        <v>Sub-Portfolio 4</v>
      </c>
      <c r="V1950" s="41">
        <f>IF(MONTH(tbl_PV_Milestones[[#This Row],[Baseline Date]])&lt;7,YEAR(tbl_PV_Milestones[[#This Row],[Baseline Date]]),YEAR(tbl_PV_Milestones[[#This Row],[Baseline Date]])+1)</f>
        <v>2023</v>
      </c>
      <c r="W1950" s="41">
        <f>IF(MONTH(tbl_PV_Milestones[[#This Row],[Actual/Schedule Finish]])&lt;7,YEAR(tbl_PV_Milestones[[#This Row],[Actual/Schedule Finish]]),YEAR(tbl_PV_Milestones[[#This Row],[Actual/Schedule Finish]])+1)</f>
        <v>2023</v>
      </c>
      <c r="X1950" s="41" t="str">
        <f>IF(OR(tbl_PV_Milestones[[#This Row],[Project Status]]="Completed",tbl_PV_Milestones[[#This Row],[Project Status]]="Assumed Completed"),"Yes","No")</f>
        <v>Yes</v>
      </c>
      <c r="Y1950" s="41">
        <f>IF(tbl_PV_Milestones[[#This Row],[Baseline Date]]="",1,0)</f>
        <v>0</v>
      </c>
      <c r="Z1950" s="41">
        <f>IF(tbl_PV_Milestones[[#This Row],[Baseline Date]]&lt;PV_Meta!$B$7,1,0)</f>
        <v>1</v>
      </c>
      <c r="AA1950" s="41">
        <f>IF(tbl_PV_Milestones[[#This Row],[Complete]]="Yes",1,0)</f>
        <v>1</v>
      </c>
      <c r="AB1950" s="41">
        <f>IF(AND(tbl_PV_Milestones[[#This Row],[BL FY]]=2025,tbl_PV_Milestones[[#This Row],[Baseline Date]]&lt;PV_Meta!$B$7),1,0)</f>
        <v>0</v>
      </c>
      <c r="AC1950" s="41">
        <f>IF(AND(tbl_PV_Milestones[[#This Row],[Planned YTD]]=1,tbl_PV_Milestones[[#This Row],[Complete]]="Yes"),1,0)</f>
        <v>0</v>
      </c>
      <c r="AD1950" s="41">
        <f>IF(AND(tbl_PV_Milestones[[#This Row],[Actual/Schedule Finish]]&lt;PV_Meta!$B$7,tbl_PV_Milestones[[#This Row],[Complete]]="No",tbl_PV_Milestones[[#This Row],[Project Status]]&lt;&gt;"On Hold"),1,0)</f>
        <v>0</v>
      </c>
      <c r="AE1950" s="41">
        <f>IF(AND(tbl_PV_Milestones[[#This Row],[Actual/Schedule Finish]]&gt;tbl_PV_Milestones[[#This Row],[Baseline Date]],tbl_PV_Milestones[[#This Row],[Complete]]="No",tbl_PV_Milestones[[#This Row],[Project Status]]&lt;&gt;"On Hold",tbl_PV_Milestones[[#This Row],[Overdue]]=0,tbl_PV_Milestones[[#This Row],[To be Baselined]]&lt;&gt;1),1,0)</f>
        <v>0</v>
      </c>
      <c r="AF1950" s="41">
        <f>IF(AND(tbl_PV_Milestones[[#This Row],[BL FY]]=2025,tbl_PV_Milestones[[#This Row],[Finish FY]]&gt;2025),1,0)</f>
        <v>0</v>
      </c>
      <c r="AG1950" s="56" t="str">
        <f>_xlfn.XLOOKUP(tbl_PV_Milestones[[#This Row],[Work ID]],tbl_PV_Meta[Work ID '#],tbl_PV_Meta[Project Manager/Owner],,0)</f>
        <v>Project Manager 4</v>
      </c>
      <c r="AH1950" s="6"/>
    </row>
    <row r="1951" spans="4:34" x14ac:dyDescent="0.25">
      <c r="D1951" s="6" t="s">
        <v>806</v>
      </c>
      <c r="E1951" s="6" t="s">
        <v>503</v>
      </c>
      <c r="F1951" s="6" t="s">
        <v>1703</v>
      </c>
      <c r="G1951" s="6" t="s">
        <v>906</v>
      </c>
      <c r="H1951" s="6" t="s">
        <v>505</v>
      </c>
      <c r="I1951" s="6" t="s">
        <v>522</v>
      </c>
      <c r="J1951" s="6" t="s">
        <v>806</v>
      </c>
      <c r="K1951" s="6" t="s">
        <v>278</v>
      </c>
      <c r="L1951" s="6" t="s">
        <v>119</v>
      </c>
      <c r="M1951" s="43"/>
      <c r="N1951" s="44" t="s">
        <v>1979</v>
      </c>
      <c r="O1951" s="39">
        <v>45050</v>
      </c>
      <c r="P1951" s="39">
        <v>45050</v>
      </c>
      <c r="Q1951" s="6">
        <v>0</v>
      </c>
      <c r="R1951" s="6">
        <v>0</v>
      </c>
      <c r="S1951" s="45" t="e">
        <f>_xlfn.CONCAT(#REF!,TRIM(tbl_PV_Milestones[[#This Row],[Milestone Description]]))</f>
        <v>#REF!</v>
      </c>
      <c r="T1951" s="84" t="str">
        <f>IF(COUNTIF(tbl_PV_Milestones[UID],tbl_PV_Milestones[[#This Row],[UID]])&gt;1,"Duplicate","")</f>
        <v>Duplicate</v>
      </c>
      <c r="U1951" s="42" t="str">
        <f>_xlfn.XLOOKUP(tbl_PV_Milestones[[#This Row],[Work ID]],tbl_PV_Meta[Work ID '#],tbl_PV_Meta[Sub-Portfolio])</f>
        <v>Sub-Portfolio 8</v>
      </c>
      <c r="V1951" s="41">
        <f>IF(MONTH(tbl_PV_Milestones[[#This Row],[Baseline Date]])&lt;7,YEAR(tbl_PV_Milestones[[#This Row],[Baseline Date]]),YEAR(tbl_PV_Milestones[[#This Row],[Baseline Date]])+1)</f>
        <v>2023</v>
      </c>
      <c r="W1951" s="41">
        <f>IF(MONTH(tbl_PV_Milestones[[#This Row],[Actual/Schedule Finish]])&lt;7,YEAR(tbl_PV_Milestones[[#This Row],[Actual/Schedule Finish]]),YEAR(tbl_PV_Milestones[[#This Row],[Actual/Schedule Finish]])+1)</f>
        <v>2023</v>
      </c>
      <c r="X1951" s="41" t="str">
        <f>IF(OR(tbl_PV_Milestones[[#This Row],[Project Status]]="Completed",tbl_PV_Milestones[[#This Row],[Project Status]]="Assumed Completed"),"Yes","No")</f>
        <v>Yes</v>
      </c>
      <c r="Y1951" s="41">
        <f>IF(tbl_PV_Milestones[[#This Row],[Baseline Date]]="",1,0)</f>
        <v>0</v>
      </c>
      <c r="Z1951" s="41">
        <f>IF(tbl_PV_Milestones[[#This Row],[Baseline Date]]&lt;PV_Meta!$B$7,1,0)</f>
        <v>1</v>
      </c>
      <c r="AA1951" s="41">
        <f>IF(tbl_PV_Milestones[[#This Row],[Complete]]="Yes",1,0)</f>
        <v>1</v>
      </c>
      <c r="AB1951" s="41">
        <f>IF(AND(tbl_PV_Milestones[[#This Row],[BL FY]]=2025,tbl_PV_Milestones[[#This Row],[Baseline Date]]&lt;PV_Meta!$B$7),1,0)</f>
        <v>0</v>
      </c>
      <c r="AC1951" s="41">
        <f>IF(AND(tbl_PV_Milestones[[#This Row],[Planned YTD]]=1,tbl_PV_Milestones[[#This Row],[Complete]]="Yes"),1,0)</f>
        <v>0</v>
      </c>
      <c r="AD1951" s="41">
        <f>IF(AND(tbl_PV_Milestones[[#This Row],[Actual/Schedule Finish]]&lt;PV_Meta!$B$7,tbl_PV_Milestones[[#This Row],[Complete]]="No",tbl_PV_Milestones[[#This Row],[Project Status]]&lt;&gt;"On Hold"),1,0)</f>
        <v>0</v>
      </c>
      <c r="AE1951" s="41">
        <f>IF(AND(tbl_PV_Milestones[[#This Row],[Actual/Schedule Finish]]&gt;tbl_PV_Milestones[[#This Row],[Baseline Date]],tbl_PV_Milestones[[#This Row],[Complete]]="No",tbl_PV_Milestones[[#This Row],[Project Status]]&lt;&gt;"On Hold",tbl_PV_Milestones[[#This Row],[Overdue]]=0,tbl_PV_Milestones[[#This Row],[To be Baselined]]&lt;&gt;1),1,0)</f>
        <v>0</v>
      </c>
      <c r="AF1951" s="41">
        <f>IF(AND(tbl_PV_Milestones[[#This Row],[BL FY]]=2025,tbl_PV_Milestones[[#This Row],[Finish FY]]&gt;2025),1,0)</f>
        <v>0</v>
      </c>
      <c r="AG1951" s="56" t="str">
        <f>_xlfn.XLOOKUP(tbl_PV_Milestones[[#This Row],[Work ID]],tbl_PV_Meta[Work ID '#],tbl_PV_Meta[Project Manager/Owner],,0)</f>
        <v>Project Manager 25</v>
      </c>
      <c r="AH1951" s="6"/>
    </row>
    <row r="1952" spans="4:34" x14ac:dyDescent="0.25">
      <c r="D1952" s="6" t="s">
        <v>806</v>
      </c>
      <c r="E1952" s="6" t="s">
        <v>503</v>
      </c>
      <c r="F1952" s="6" t="s">
        <v>1705</v>
      </c>
      <c r="G1952" s="6" t="s">
        <v>569</v>
      </c>
      <c r="H1952" s="6" t="s">
        <v>510</v>
      </c>
      <c r="I1952" s="6" t="s">
        <v>510</v>
      </c>
      <c r="J1952" s="6" t="s">
        <v>806</v>
      </c>
      <c r="K1952" s="6" t="s">
        <v>29</v>
      </c>
      <c r="L1952" s="6" t="s">
        <v>82</v>
      </c>
      <c r="M1952" s="43"/>
      <c r="N1952" s="44" t="s">
        <v>1979</v>
      </c>
      <c r="O1952" s="39">
        <v>44462.708333333299</v>
      </c>
      <c r="P1952" s="39">
        <v>44462.708333333299</v>
      </c>
      <c r="Q1952" s="6">
        <v>0</v>
      </c>
      <c r="R1952" s="6">
        <v>0</v>
      </c>
      <c r="S1952" s="45" t="e">
        <f>_xlfn.CONCAT(#REF!,TRIM(tbl_PV_Milestones[[#This Row],[Milestone Description]]))</f>
        <v>#REF!</v>
      </c>
      <c r="T1952" s="84" t="str">
        <f>IF(COUNTIF(tbl_PV_Milestones[UID],tbl_PV_Milestones[[#This Row],[UID]])&gt;1,"Duplicate","")</f>
        <v>Duplicate</v>
      </c>
      <c r="U1952" s="42" t="str">
        <f>_xlfn.XLOOKUP(tbl_PV_Milestones[[#This Row],[Work ID]],tbl_PV_Meta[Work ID '#],tbl_PV_Meta[Sub-Portfolio])</f>
        <v>Sub-Portfolio 7</v>
      </c>
      <c r="V1952" s="41">
        <f>IF(MONTH(tbl_PV_Milestones[[#This Row],[Baseline Date]])&lt;7,YEAR(tbl_PV_Milestones[[#This Row],[Baseline Date]]),YEAR(tbl_PV_Milestones[[#This Row],[Baseline Date]])+1)</f>
        <v>2022</v>
      </c>
      <c r="W1952" s="41">
        <f>IF(MONTH(tbl_PV_Milestones[[#This Row],[Actual/Schedule Finish]])&lt;7,YEAR(tbl_PV_Milestones[[#This Row],[Actual/Schedule Finish]]),YEAR(tbl_PV_Milestones[[#This Row],[Actual/Schedule Finish]])+1)</f>
        <v>2022</v>
      </c>
      <c r="X1952" s="41" t="str">
        <f>IF(OR(tbl_PV_Milestones[[#This Row],[Project Status]]="Completed",tbl_PV_Milestones[[#This Row],[Project Status]]="Assumed Completed"),"Yes","No")</f>
        <v>Yes</v>
      </c>
      <c r="Y1952" s="41">
        <f>IF(tbl_PV_Milestones[[#This Row],[Baseline Date]]="",1,0)</f>
        <v>0</v>
      </c>
      <c r="Z1952" s="41">
        <f>IF(tbl_PV_Milestones[[#This Row],[Baseline Date]]&lt;PV_Meta!$B$7,1,0)</f>
        <v>1</v>
      </c>
      <c r="AA1952" s="41">
        <f>IF(tbl_PV_Milestones[[#This Row],[Complete]]="Yes",1,0)</f>
        <v>1</v>
      </c>
      <c r="AB1952" s="41">
        <f>IF(AND(tbl_PV_Milestones[[#This Row],[BL FY]]=2025,tbl_PV_Milestones[[#This Row],[Baseline Date]]&lt;PV_Meta!$B$7),1,0)</f>
        <v>0</v>
      </c>
      <c r="AC1952" s="41">
        <f>IF(AND(tbl_PV_Milestones[[#This Row],[Planned YTD]]=1,tbl_PV_Milestones[[#This Row],[Complete]]="Yes"),1,0)</f>
        <v>0</v>
      </c>
      <c r="AD1952" s="41">
        <f>IF(AND(tbl_PV_Milestones[[#This Row],[Actual/Schedule Finish]]&lt;PV_Meta!$B$7,tbl_PV_Milestones[[#This Row],[Complete]]="No",tbl_PV_Milestones[[#This Row],[Project Status]]&lt;&gt;"On Hold"),1,0)</f>
        <v>0</v>
      </c>
      <c r="AE1952" s="41">
        <f>IF(AND(tbl_PV_Milestones[[#This Row],[Actual/Schedule Finish]]&gt;tbl_PV_Milestones[[#This Row],[Baseline Date]],tbl_PV_Milestones[[#This Row],[Complete]]="No",tbl_PV_Milestones[[#This Row],[Project Status]]&lt;&gt;"On Hold",tbl_PV_Milestones[[#This Row],[Overdue]]=0,tbl_PV_Milestones[[#This Row],[To be Baselined]]&lt;&gt;1),1,0)</f>
        <v>0</v>
      </c>
      <c r="AF1952" s="41">
        <f>IF(AND(tbl_PV_Milestones[[#This Row],[BL FY]]=2025,tbl_PV_Milestones[[#This Row],[Finish FY]]&gt;2025),1,0)</f>
        <v>0</v>
      </c>
      <c r="AG1952" s="56" t="str">
        <f>_xlfn.XLOOKUP(tbl_PV_Milestones[[#This Row],[Work ID]],tbl_PV_Meta[Work ID '#],tbl_PV_Meta[Project Manager/Owner],,0)</f>
        <v>Project Manager 34</v>
      </c>
      <c r="AH1952" s="6"/>
    </row>
    <row r="1953" spans="4:34" x14ac:dyDescent="0.25">
      <c r="D1953" s="6" t="s">
        <v>806</v>
      </c>
      <c r="E1953" s="6" t="s">
        <v>614</v>
      </c>
      <c r="F1953" s="6" t="s">
        <v>1705</v>
      </c>
      <c r="G1953" s="6" t="s">
        <v>596</v>
      </c>
      <c r="H1953" s="6" t="s">
        <v>510</v>
      </c>
      <c r="I1953" s="6" t="s">
        <v>510</v>
      </c>
      <c r="J1953" s="6" t="s">
        <v>806</v>
      </c>
      <c r="K1953" s="6" t="s">
        <v>29</v>
      </c>
      <c r="L1953" s="6" t="s">
        <v>82</v>
      </c>
      <c r="M1953" s="43"/>
      <c r="N1953" s="44" t="s">
        <v>1979</v>
      </c>
      <c r="O1953" s="39">
        <v>44361.708333333299</v>
      </c>
      <c r="P1953" s="39">
        <v>44462.708333333299</v>
      </c>
      <c r="Q1953" s="6">
        <v>73</v>
      </c>
      <c r="R1953" s="6">
        <v>3.4000931532370701E-2</v>
      </c>
      <c r="S1953" s="45" t="e">
        <f>_xlfn.CONCAT(#REF!,TRIM(tbl_PV_Milestones[[#This Row],[Milestone Description]]))</f>
        <v>#REF!</v>
      </c>
      <c r="T1953" s="84" t="str">
        <f>IF(COUNTIF(tbl_PV_Milestones[UID],tbl_PV_Milestones[[#This Row],[UID]])&gt;1,"Duplicate","")</f>
        <v>Duplicate</v>
      </c>
      <c r="U1953" s="42" t="str">
        <f>_xlfn.XLOOKUP(tbl_PV_Milestones[[#This Row],[Work ID]],tbl_PV_Meta[Work ID '#],tbl_PV_Meta[Sub-Portfolio])</f>
        <v>Sub-Portfolio 7</v>
      </c>
      <c r="V1953" s="41">
        <f>IF(MONTH(tbl_PV_Milestones[[#This Row],[Baseline Date]])&lt;7,YEAR(tbl_PV_Milestones[[#This Row],[Baseline Date]]),YEAR(tbl_PV_Milestones[[#This Row],[Baseline Date]])+1)</f>
        <v>2022</v>
      </c>
      <c r="W1953" s="41">
        <f>IF(MONTH(tbl_PV_Milestones[[#This Row],[Actual/Schedule Finish]])&lt;7,YEAR(tbl_PV_Milestones[[#This Row],[Actual/Schedule Finish]]),YEAR(tbl_PV_Milestones[[#This Row],[Actual/Schedule Finish]])+1)</f>
        <v>2021</v>
      </c>
      <c r="X1953" s="41" t="str">
        <f>IF(OR(tbl_PV_Milestones[[#This Row],[Project Status]]="Completed",tbl_PV_Milestones[[#This Row],[Project Status]]="Assumed Completed"),"Yes","No")</f>
        <v>Yes</v>
      </c>
      <c r="Y1953" s="41">
        <f>IF(tbl_PV_Milestones[[#This Row],[Baseline Date]]="",1,0)</f>
        <v>0</v>
      </c>
      <c r="Z1953" s="41">
        <f>IF(tbl_PV_Milestones[[#This Row],[Baseline Date]]&lt;PV_Meta!$B$7,1,0)</f>
        <v>1</v>
      </c>
      <c r="AA1953" s="41">
        <f>IF(tbl_PV_Milestones[[#This Row],[Complete]]="Yes",1,0)</f>
        <v>1</v>
      </c>
      <c r="AB1953" s="41">
        <f>IF(AND(tbl_PV_Milestones[[#This Row],[BL FY]]=2025,tbl_PV_Milestones[[#This Row],[Baseline Date]]&lt;PV_Meta!$B$7),1,0)</f>
        <v>0</v>
      </c>
      <c r="AC1953" s="41">
        <f>IF(AND(tbl_PV_Milestones[[#This Row],[Planned YTD]]=1,tbl_PV_Milestones[[#This Row],[Complete]]="Yes"),1,0)</f>
        <v>0</v>
      </c>
      <c r="AD1953" s="41">
        <f>IF(AND(tbl_PV_Milestones[[#This Row],[Actual/Schedule Finish]]&lt;PV_Meta!$B$7,tbl_PV_Milestones[[#This Row],[Complete]]="No",tbl_PV_Milestones[[#This Row],[Project Status]]&lt;&gt;"On Hold"),1,0)</f>
        <v>0</v>
      </c>
      <c r="AE1953" s="41">
        <f>IF(AND(tbl_PV_Milestones[[#This Row],[Actual/Schedule Finish]]&gt;tbl_PV_Milestones[[#This Row],[Baseline Date]],tbl_PV_Milestones[[#This Row],[Complete]]="No",tbl_PV_Milestones[[#This Row],[Project Status]]&lt;&gt;"On Hold",tbl_PV_Milestones[[#This Row],[Overdue]]=0,tbl_PV_Milestones[[#This Row],[To be Baselined]]&lt;&gt;1),1,0)</f>
        <v>0</v>
      </c>
      <c r="AF1953" s="41">
        <f>IF(AND(tbl_PV_Milestones[[#This Row],[BL FY]]=2025,tbl_PV_Milestones[[#This Row],[Finish FY]]&gt;2025),1,0)</f>
        <v>0</v>
      </c>
      <c r="AG1953" s="56" t="str">
        <f>_xlfn.XLOOKUP(tbl_PV_Milestones[[#This Row],[Work ID]],tbl_PV_Meta[Work ID '#],tbl_PV_Meta[Project Manager/Owner],,0)</f>
        <v>Project Manager 34</v>
      </c>
      <c r="AH1953" s="6"/>
    </row>
    <row r="1954" spans="4:34" x14ac:dyDescent="0.25">
      <c r="D1954" s="6" t="s">
        <v>806</v>
      </c>
      <c r="E1954" s="6" t="s">
        <v>503</v>
      </c>
      <c r="F1954" s="6" t="s">
        <v>1705</v>
      </c>
      <c r="G1954" s="6" t="s">
        <v>543</v>
      </c>
      <c r="H1954" s="6" t="s">
        <v>519</v>
      </c>
      <c r="I1954" s="6" t="s">
        <v>522</v>
      </c>
      <c r="J1954" s="6" t="s">
        <v>806</v>
      </c>
      <c r="K1954" s="6" t="s">
        <v>29</v>
      </c>
      <c r="L1954" s="6" t="s">
        <v>82</v>
      </c>
      <c r="M1954" s="43"/>
      <c r="N1954" s="44" t="s">
        <v>1979</v>
      </c>
      <c r="O1954" s="39">
        <v>44998.708333333299</v>
      </c>
      <c r="P1954" s="39">
        <v>44998.708333333299</v>
      </c>
      <c r="Q1954" s="6">
        <v>0</v>
      </c>
      <c r="R1954" s="6">
        <v>0</v>
      </c>
      <c r="S1954" s="45" t="e">
        <f>_xlfn.CONCAT(#REF!,TRIM(tbl_PV_Milestones[[#This Row],[Milestone Description]]))</f>
        <v>#REF!</v>
      </c>
      <c r="T1954" s="84" t="str">
        <f>IF(COUNTIF(tbl_PV_Milestones[UID],tbl_PV_Milestones[[#This Row],[UID]])&gt;1,"Duplicate","")</f>
        <v>Duplicate</v>
      </c>
      <c r="U1954" s="42" t="str">
        <f>_xlfn.XLOOKUP(tbl_PV_Milestones[[#This Row],[Work ID]],tbl_PV_Meta[Work ID '#],tbl_PV_Meta[Sub-Portfolio])</f>
        <v>Sub-Portfolio 7</v>
      </c>
      <c r="V1954" s="41">
        <f>IF(MONTH(tbl_PV_Milestones[[#This Row],[Baseline Date]])&lt;7,YEAR(tbl_PV_Milestones[[#This Row],[Baseline Date]]),YEAR(tbl_PV_Milestones[[#This Row],[Baseline Date]])+1)</f>
        <v>2023</v>
      </c>
      <c r="W1954" s="41">
        <f>IF(MONTH(tbl_PV_Milestones[[#This Row],[Actual/Schedule Finish]])&lt;7,YEAR(tbl_PV_Milestones[[#This Row],[Actual/Schedule Finish]]),YEAR(tbl_PV_Milestones[[#This Row],[Actual/Schedule Finish]])+1)</f>
        <v>2023</v>
      </c>
      <c r="X1954" s="41" t="str">
        <f>IF(OR(tbl_PV_Milestones[[#This Row],[Project Status]]="Completed",tbl_PV_Milestones[[#This Row],[Project Status]]="Assumed Completed"),"Yes","No")</f>
        <v>Yes</v>
      </c>
      <c r="Y1954" s="41">
        <f>IF(tbl_PV_Milestones[[#This Row],[Baseline Date]]="",1,0)</f>
        <v>0</v>
      </c>
      <c r="Z1954" s="41">
        <f>IF(tbl_PV_Milestones[[#This Row],[Baseline Date]]&lt;PV_Meta!$B$7,1,0)</f>
        <v>1</v>
      </c>
      <c r="AA1954" s="41">
        <f>IF(tbl_PV_Milestones[[#This Row],[Complete]]="Yes",1,0)</f>
        <v>1</v>
      </c>
      <c r="AB1954" s="41">
        <f>IF(AND(tbl_PV_Milestones[[#This Row],[BL FY]]=2025,tbl_PV_Milestones[[#This Row],[Baseline Date]]&lt;PV_Meta!$B$7),1,0)</f>
        <v>0</v>
      </c>
      <c r="AC1954" s="41">
        <f>IF(AND(tbl_PV_Milestones[[#This Row],[Planned YTD]]=1,tbl_PV_Milestones[[#This Row],[Complete]]="Yes"),1,0)</f>
        <v>0</v>
      </c>
      <c r="AD1954" s="41">
        <f>IF(AND(tbl_PV_Milestones[[#This Row],[Actual/Schedule Finish]]&lt;PV_Meta!$B$7,tbl_PV_Milestones[[#This Row],[Complete]]="No",tbl_PV_Milestones[[#This Row],[Project Status]]&lt;&gt;"On Hold"),1,0)</f>
        <v>0</v>
      </c>
      <c r="AE1954" s="41">
        <f>IF(AND(tbl_PV_Milestones[[#This Row],[Actual/Schedule Finish]]&gt;tbl_PV_Milestones[[#This Row],[Baseline Date]],tbl_PV_Milestones[[#This Row],[Complete]]="No",tbl_PV_Milestones[[#This Row],[Project Status]]&lt;&gt;"On Hold",tbl_PV_Milestones[[#This Row],[Overdue]]=0,tbl_PV_Milestones[[#This Row],[To be Baselined]]&lt;&gt;1),1,0)</f>
        <v>0</v>
      </c>
      <c r="AF1954" s="41">
        <f>IF(AND(tbl_PV_Milestones[[#This Row],[BL FY]]=2025,tbl_PV_Milestones[[#This Row],[Finish FY]]&gt;2025),1,0)</f>
        <v>0</v>
      </c>
      <c r="AG1954" s="56" t="str">
        <f>_xlfn.XLOOKUP(tbl_PV_Milestones[[#This Row],[Work ID]],tbl_PV_Meta[Work ID '#],tbl_PV_Meta[Project Manager/Owner],,0)</f>
        <v>Project Manager 34</v>
      </c>
      <c r="AH1954" s="6"/>
    </row>
    <row r="1955" spans="4:34" x14ac:dyDescent="0.25">
      <c r="D1955" s="6" t="s">
        <v>806</v>
      </c>
      <c r="E1955" s="6" t="s">
        <v>503</v>
      </c>
      <c r="F1955" s="6" t="s">
        <v>1703</v>
      </c>
      <c r="G1955" s="6" t="s">
        <v>627</v>
      </c>
      <c r="H1955" s="6" t="s">
        <v>505</v>
      </c>
      <c r="I1955" s="6" t="s">
        <v>522</v>
      </c>
      <c r="J1955" s="6" t="s">
        <v>806</v>
      </c>
      <c r="K1955" s="6" t="s">
        <v>278</v>
      </c>
      <c r="L1955" s="6" t="s">
        <v>119</v>
      </c>
      <c r="M1955" s="43"/>
      <c r="N1955" s="44" t="s">
        <v>1979</v>
      </c>
      <c r="O1955" s="39">
        <v>45050</v>
      </c>
      <c r="P1955" s="39">
        <v>45050</v>
      </c>
      <c r="Q1955" s="6">
        <v>0</v>
      </c>
      <c r="R1955" s="6">
        <v>0</v>
      </c>
      <c r="S1955" s="45" t="e">
        <f>_xlfn.CONCAT(#REF!,TRIM(tbl_PV_Milestones[[#This Row],[Milestone Description]]))</f>
        <v>#REF!</v>
      </c>
      <c r="T1955" s="84" t="str">
        <f>IF(COUNTIF(tbl_PV_Milestones[UID],tbl_PV_Milestones[[#This Row],[UID]])&gt;1,"Duplicate","")</f>
        <v>Duplicate</v>
      </c>
      <c r="U1955" s="42" t="str">
        <f>_xlfn.XLOOKUP(tbl_PV_Milestones[[#This Row],[Work ID]],tbl_PV_Meta[Work ID '#],tbl_PV_Meta[Sub-Portfolio])</f>
        <v>Sub-Portfolio 8</v>
      </c>
      <c r="V1955" s="41">
        <f>IF(MONTH(tbl_PV_Milestones[[#This Row],[Baseline Date]])&lt;7,YEAR(tbl_PV_Milestones[[#This Row],[Baseline Date]]),YEAR(tbl_PV_Milestones[[#This Row],[Baseline Date]])+1)</f>
        <v>2023</v>
      </c>
      <c r="W1955" s="41">
        <f>IF(MONTH(tbl_PV_Milestones[[#This Row],[Actual/Schedule Finish]])&lt;7,YEAR(tbl_PV_Milestones[[#This Row],[Actual/Schedule Finish]]),YEAR(tbl_PV_Milestones[[#This Row],[Actual/Schedule Finish]])+1)</f>
        <v>2023</v>
      </c>
      <c r="X1955" s="41" t="str">
        <f>IF(OR(tbl_PV_Milestones[[#This Row],[Project Status]]="Completed",tbl_PV_Milestones[[#This Row],[Project Status]]="Assumed Completed"),"Yes","No")</f>
        <v>Yes</v>
      </c>
      <c r="Y1955" s="41">
        <f>IF(tbl_PV_Milestones[[#This Row],[Baseline Date]]="",1,0)</f>
        <v>0</v>
      </c>
      <c r="Z1955" s="41">
        <f>IF(tbl_PV_Milestones[[#This Row],[Baseline Date]]&lt;PV_Meta!$B$7,1,0)</f>
        <v>1</v>
      </c>
      <c r="AA1955" s="41">
        <f>IF(tbl_PV_Milestones[[#This Row],[Complete]]="Yes",1,0)</f>
        <v>1</v>
      </c>
      <c r="AB1955" s="41">
        <f>IF(AND(tbl_PV_Milestones[[#This Row],[BL FY]]=2025,tbl_PV_Milestones[[#This Row],[Baseline Date]]&lt;PV_Meta!$B$7),1,0)</f>
        <v>0</v>
      </c>
      <c r="AC1955" s="41">
        <f>IF(AND(tbl_PV_Milestones[[#This Row],[Planned YTD]]=1,tbl_PV_Milestones[[#This Row],[Complete]]="Yes"),1,0)</f>
        <v>0</v>
      </c>
      <c r="AD1955" s="41">
        <f>IF(AND(tbl_PV_Milestones[[#This Row],[Actual/Schedule Finish]]&lt;PV_Meta!$B$7,tbl_PV_Milestones[[#This Row],[Complete]]="No",tbl_PV_Milestones[[#This Row],[Project Status]]&lt;&gt;"On Hold"),1,0)</f>
        <v>0</v>
      </c>
      <c r="AE1955" s="41">
        <f>IF(AND(tbl_PV_Milestones[[#This Row],[Actual/Schedule Finish]]&gt;tbl_PV_Milestones[[#This Row],[Baseline Date]],tbl_PV_Milestones[[#This Row],[Complete]]="No",tbl_PV_Milestones[[#This Row],[Project Status]]&lt;&gt;"On Hold",tbl_PV_Milestones[[#This Row],[Overdue]]=0,tbl_PV_Milestones[[#This Row],[To be Baselined]]&lt;&gt;1),1,0)</f>
        <v>0</v>
      </c>
      <c r="AF1955" s="41">
        <f>IF(AND(tbl_PV_Milestones[[#This Row],[BL FY]]=2025,tbl_PV_Milestones[[#This Row],[Finish FY]]&gt;2025),1,0)</f>
        <v>0</v>
      </c>
      <c r="AG1955" s="56" t="str">
        <f>_xlfn.XLOOKUP(tbl_PV_Milestones[[#This Row],[Work ID]],tbl_PV_Meta[Work ID '#],tbl_PV_Meta[Project Manager/Owner],,0)</f>
        <v>Project Manager 25</v>
      </c>
      <c r="AH1955" s="6"/>
    </row>
    <row r="1956" spans="4:34" x14ac:dyDescent="0.25">
      <c r="D1956" s="6" t="s">
        <v>806</v>
      </c>
      <c r="E1956" s="6" t="s">
        <v>503</v>
      </c>
      <c r="F1956" s="6" t="s">
        <v>1692</v>
      </c>
      <c r="G1956" s="6" t="s">
        <v>907</v>
      </c>
      <c r="H1956" s="6" t="s">
        <v>510</v>
      </c>
      <c r="I1956" s="6" t="s">
        <v>110</v>
      </c>
      <c r="J1956" s="6" t="s">
        <v>806</v>
      </c>
      <c r="K1956" s="6" t="s">
        <v>39</v>
      </c>
      <c r="L1956" s="6" t="s">
        <v>70</v>
      </c>
      <c r="M1956" s="43"/>
      <c r="N1956" s="44" t="s">
        <v>1979</v>
      </c>
      <c r="O1956" s="39">
        <v>44897</v>
      </c>
      <c r="P1956" s="39">
        <v>44897</v>
      </c>
      <c r="Q1956" s="6">
        <v>0</v>
      </c>
      <c r="R1956" s="6">
        <v>0</v>
      </c>
      <c r="S1956" s="45" t="e">
        <f>_xlfn.CONCAT(#REF!,TRIM(tbl_PV_Milestones[[#This Row],[Milestone Description]]))</f>
        <v>#REF!</v>
      </c>
      <c r="T1956" s="84" t="str">
        <f>IF(COUNTIF(tbl_PV_Milestones[UID],tbl_PV_Milestones[[#This Row],[UID]])&gt;1,"Duplicate","")</f>
        <v>Duplicate</v>
      </c>
      <c r="U1956" s="42" t="str">
        <f>_xlfn.XLOOKUP(tbl_PV_Milestones[[#This Row],[Work ID]],tbl_PV_Meta[Work ID '#],tbl_PV_Meta[Sub-Portfolio])</f>
        <v>Sub-Portfolio 4</v>
      </c>
      <c r="V1956" s="41">
        <f>IF(MONTH(tbl_PV_Milestones[[#This Row],[Baseline Date]])&lt;7,YEAR(tbl_PV_Milestones[[#This Row],[Baseline Date]]),YEAR(tbl_PV_Milestones[[#This Row],[Baseline Date]])+1)</f>
        <v>2023</v>
      </c>
      <c r="W1956" s="41">
        <f>IF(MONTH(tbl_PV_Milestones[[#This Row],[Actual/Schedule Finish]])&lt;7,YEAR(tbl_PV_Milestones[[#This Row],[Actual/Schedule Finish]]),YEAR(tbl_PV_Milestones[[#This Row],[Actual/Schedule Finish]])+1)</f>
        <v>2023</v>
      </c>
      <c r="X1956" s="41" t="str">
        <f>IF(OR(tbl_PV_Milestones[[#This Row],[Project Status]]="Completed",tbl_PV_Milestones[[#This Row],[Project Status]]="Assumed Completed"),"Yes","No")</f>
        <v>Yes</v>
      </c>
      <c r="Y1956" s="41">
        <f>IF(tbl_PV_Milestones[[#This Row],[Baseline Date]]="",1,0)</f>
        <v>0</v>
      </c>
      <c r="Z1956" s="41">
        <f>IF(tbl_PV_Milestones[[#This Row],[Baseline Date]]&lt;PV_Meta!$B$7,1,0)</f>
        <v>1</v>
      </c>
      <c r="AA1956" s="41">
        <f>IF(tbl_PV_Milestones[[#This Row],[Complete]]="Yes",1,0)</f>
        <v>1</v>
      </c>
      <c r="AB1956" s="41">
        <f>IF(AND(tbl_PV_Milestones[[#This Row],[BL FY]]=2025,tbl_PV_Milestones[[#This Row],[Baseline Date]]&lt;PV_Meta!$B$7),1,0)</f>
        <v>0</v>
      </c>
      <c r="AC1956" s="41">
        <f>IF(AND(tbl_PV_Milestones[[#This Row],[Planned YTD]]=1,tbl_PV_Milestones[[#This Row],[Complete]]="Yes"),1,0)</f>
        <v>0</v>
      </c>
      <c r="AD1956" s="41">
        <f>IF(AND(tbl_PV_Milestones[[#This Row],[Actual/Schedule Finish]]&lt;PV_Meta!$B$7,tbl_PV_Milestones[[#This Row],[Complete]]="No",tbl_PV_Milestones[[#This Row],[Project Status]]&lt;&gt;"On Hold"),1,0)</f>
        <v>0</v>
      </c>
      <c r="AE1956" s="41">
        <f>IF(AND(tbl_PV_Milestones[[#This Row],[Actual/Schedule Finish]]&gt;tbl_PV_Milestones[[#This Row],[Baseline Date]],tbl_PV_Milestones[[#This Row],[Complete]]="No",tbl_PV_Milestones[[#This Row],[Project Status]]&lt;&gt;"On Hold",tbl_PV_Milestones[[#This Row],[Overdue]]=0,tbl_PV_Milestones[[#This Row],[To be Baselined]]&lt;&gt;1),1,0)</f>
        <v>0</v>
      </c>
      <c r="AF1956" s="41">
        <f>IF(AND(tbl_PV_Milestones[[#This Row],[BL FY]]=2025,tbl_PV_Milestones[[#This Row],[Finish FY]]&gt;2025),1,0)</f>
        <v>0</v>
      </c>
      <c r="AG1956" s="56" t="str">
        <f>_xlfn.XLOOKUP(tbl_PV_Milestones[[#This Row],[Work ID]],tbl_PV_Meta[Work ID '#],tbl_PV_Meta[Project Manager/Owner],,0)</f>
        <v>Project Manager 4</v>
      </c>
      <c r="AH1956" s="6"/>
    </row>
    <row r="1957" spans="4:34" x14ac:dyDescent="0.25">
      <c r="D1957" s="6" t="s">
        <v>806</v>
      </c>
      <c r="E1957" s="6" t="s">
        <v>503</v>
      </c>
      <c r="F1957" s="6" t="s">
        <v>1692</v>
      </c>
      <c r="G1957" s="6" t="s">
        <v>908</v>
      </c>
      <c r="H1957" s="6" t="s">
        <v>510</v>
      </c>
      <c r="I1957" s="6" t="s">
        <v>110</v>
      </c>
      <c r="J1957" s="6" t="s">
        <v>806</v>
      </c>
      <c r="K1957" s="6" t="s">
        <v>39</v>
      </c>
      <c r="L1957" s="6" t="s">
        <v>70</v>
      </c>
      <c r="M1957" s="43"/>
      <c r="N1957" s="44" t="s">
        <v>1979</v>
      </c>
      <c r="O1957" s="39">
        <v>44839</v>
      </c>
      <c r="P1957" s="39">
        <v>44839</v>
      </c>
      <c r="Q1957" s="6">
        <v>0</v>
      </c>
      <c r="R1957" s="6">
        <v>0</v>
      </c>
      <c r="S1957" s="45" t="e">
        <f>_xlfn.CONCAT(#REF!,TRIM(tbl_PV_Milestones[[#This Row],[Milestone Description]]))</f>
        <v>#REF!</v>
      </c>
      <c r="T1957" s="84" t="str">
        <f>IF(COUNTIF(tbl_PV_Milestones[UID],tbl_PV_Milestones[[#This Row],[UID]])&gt;1,"Duplicate","")</f>
        <v>Duplicate</v>
      </c>
      <c r="U1957" s="42" t="str">
        <f>_xlfn.XLOOKUP(tbl_PV_Milestones[[#This Row],[Work ID]],tbl_PV_Meta[Work ID '#],tbl_PV_Meta[Sub-Portfolio])</f>
        <v>Sub-Portfolio 4</v>
      </c>
      <c r="V1957" s="41">
        <f>IF(MONTH(tbl_PV_Milestones[[#This Row],[Baseline Date]])&lt;7,YEAR(tbl_PV_Milestones[[#This Row],[Baseline Date]]),YEAR(tbl_PV_Milestones[[#This Row],[Baseline Date]])+1)</f>
        <v>2023</v>
      </c>
      <c r="W1957" s="41">
        <f>IF(MONTH(tbl_PV_Milestones[[#This Row],[Actual/Schedule Finish]])&lt;7,YEAR(tbl_PV_Milestones[[#This Row],[Actual/Schedule Finish]]),YEAR(tbl_PV_Milestones[[#This Row],[Actual/Schedule Finish]])+1)</f>
        <v>2023</v>
      </c>
      <c r="X1957" s="41" t="str">
        <f>IF(OR(tbl_PV_Milestones[[#This Row],[Project Status]]="Completed",tbl_PV_Milestones[[#This Row],[Project Status]]="Assumed Completed"),"Yes","No")</f>
        <v>Yes</v>
      </c>
      <c r="Y1957" s="41">
        <f>IF(tbl_PV_Milestones[[#This Row],[Baseline Date]]="",1,0)</f>
        <v>0</v>
      </c>
      <c r="Z1957" s="41">
        <f>IF(tbl_PV_Milestones[[#This Row],[Baseline Date]]&lt;PV_Meta!$B$7,1,0)</f>
        <v>1</v>
      </c>
      <c r="AA1957" s="41">
        <f>IF(tbl_PV_Milestones[[#This Row],[Complete]]="Yes",1,0)</f>
        <v>1</v>
      </c>
      <c r="AB1957" s="41">
        <f>IF(AND(tbl_PV_Milestones[[#This Row],[BL FY]]=2025,tbl_PV_Milestones[[#This Row],[Baseline Date]]&lt;PV_Meta!$B$7),1,0)</f>
        <v>0</v>
      </c>
      <c r="AC1957" s="41">
        <f>IF(AND(tbl_PV_Milestones[[#This Row],[Planned YTD]]=1,tbl_PV_Milestones[[#This Row],[Complete]]="Yes"),1,0)</f>
        <v>0</v>
      </c>
      <c r="AD1957" s="41">
        <f>IF(AND(tbl_PV_Milestones[[#This Row],[Actual/Schedule Finish]]&lt;PV_Meta!$B$7,tbl_PV_Milestones[[#This Row],[Complete]]="No",tbl_PV_Milestones[[#This Row],[Project Status]]&lt;&gt;"On Hold"),1,0)</f>
        <v>0</v>
      </c>
      <c r="AE1957" s="41">
        <f>IF(AND(tbl_PV_Milestones[[#This Row],[Actual/Schedule Finish]]&gt;tbl_PV_Milestones[[#This Row],[Baseline Date]],tbl_PV_Milestones[[#This Row],[Complete]]="No",tbl_PV_Milestones[[#This Row],[Project Status]]&lt;&gt;"On Hold",tbl_PV_Milestones[[#This Row],[Overdue]]=0,tbl_PV_Milestones[[#This Row],[To be Baselined]]&lt;&gt;1),1,0)</f>
        <v>0</v>
      </c>
      <c r="AF1957" s="41">
        <f>IF(AND(tbl_PV_Milestones[[#This Row],[BL FY]]=2025,tbl_PV_Milestones[[#This Row],[Finish FY]]&gt;2025),1,0)</f>
        <v>0</v>
      </c>
      <c r="AG1957" s="56" t="str">
        <f>_xlfn.XLOOKUP(tbl_PV_Milestones[[#This Row],[Work ID]],tbl_PV_Meta[Work ID '#],tbl_PV_Meta[Project Manager/Owner],,0)</f>
        <v>Project Manager 4</v>
      </c>
      <c r="AH1957" s="6"/>
    </row>
    <row r="1958" spans="4:34" x14ac:dyDescent="0.25">
      <c r="D1958" s="6" t="s">
        <v>806</v>
      </c>
      <c r="E1958" s="6" t="s">
        <v>503</v>
      </c>
      <c r="F1958" s="6" t="s">
        <v>1692</v>
      </c>
      <c r="G1958" s="6" t="s">
        <v>909</v>
      </c>
      <c r="H1958" s="6" t="s">
        <v>510</v>
      </c>
      <c r="I1958" s="6" t="s">
        <v>110</v>
      </c>
      <c r="J1958" s="6" t="s">
        <v>806</v>
      </c>
      <c r="K1958" s="6" t="s">
        <v>39</v>
      </c>
      <c r="L1958" s="6" t="s">
        <v>70</v>
      </c>
      <c r="M1958" s="43"/>
      <c r="N1958" s="44" t="s">
        <v>1979</v>
      </c>
      <c r="O1958" s="39">
        <v>44897</v>
      </c>
      <c r="P1958" s="39">
        <v>44897</v>
      </c>
      <c r="Q1958" s="6">
        <v>0</v>
      </c>
      <c r="R1958" s="6">
        <v>0</v>
      </c>
      <c r="S1958" s="45" t="e">
        <f>_xlfn.CONCAT(#REF!,TRIM(tbl_PV_Milestones[[#This Row],[Milestone Description]]))</f>
        <v>#REF!</v>
      </c>
      <c r="T1958" s="84" t="str">
        <f>IF(COUNTIF(tbl_PV_Milestones[UID],tbl_PV_Milestones[[#This Row],[UID]])&gt;1,"Duplicate","")</f>
        <v>Duplicate</v>
      </c>
      <c r="U1958" s="42" t="str">
        <f>_xlfn.XLOOKUP(tbl_PV_Milestones[[#This Row],[Work ID]],tbl_PV_Meta[Work ID '#],tbl_PV_Meta[Sub-Portfolio])</f>
        <v>Sub-Portfolio 4</v>
      </c>
      <c r="V1958" s="41">
        <f>IF(MONTH(tbl_PV_Milestones[[#This Row],[Baseline Date]])&lt;7,YEAR(tbl_PV_Milestones[[#This Row],[Baseline Date]]),YEAR(tbl_PV_Milestones[[#This Row],[Baseline Date]])+1)</f>
        <v>2023</v>
      </c>
      <c r="W1958" s="41">
        <f>IF(MONTH(tbl_PV_Milestones[[#This Row],[Actual/Schedule Finish]])&lt;7,YEAR(tbl_PV_Milestones[[#This Row],[Actual/Schedule Finish]]),YEAR(tbl_PV_Milestones[[#This Row],[Actual/Schedule Finish]])+1)</f>
        <v>2023</v>
      </c>
      <c r="X1958" s="41" t="str">
        <f>IF(OR(tbl_PV_Milestones[[#This Row],[Project Status]]="Completed",tbl_PV_Milestones[[#This Row],[Project Status]]="Assumed Completed"),"Yes","No")</f>
        <v>Yes</v>
      </c>
      <c r="Y1958" s="41">
        <f>IF(tbl_PV_Milestones[[#This Row],[Baseline Date]]="",1,0)</f>
        <v>0</v>
      </c>
      <c r="Z1958" s="41">
        <f>IF(tbl_PV_Milestones[[#This Row],[Baseline Date]]&lt;PV_Meta!$B$7,1,0)</f>
        <v>1</v>
      </c>
      <c r="AA1958" s="41">
        <f>IF(tbl_PV_Milestones[[#This Row],[Complete]]="Yes",1,0)</f>
        <v>1</v>
      </c>
      <c r="AB1958" s="41">
        <f>IF(AND(tbl_PV_Milestones[[#This Row],[BL FY]]=2025,tbl_PV_Milestones[[#This Row],[Baseline Date]]&lt;PV_Meta!$B$7),1,0)</f>
        <v>0</v>
      </c>
      <c r="AC1958" s="41">
        <f>IF(AND(tbl_PV_Milestones[[#This Row],[Planned YTD]]=1,tbl_PV_Milestones[[#This Row],[Complete]]="Yes"),1,0)</f>
        <v>0</v>
      </c>
      <c r="AD1958" s="41">
        <f>IF(AND(tbl_PV_Milestones[[#This Row],[Actual/Schedule Finish]]&lt;PV_Meta!$B$7,tbl_PV_Milestones[[#This Row],[Complete]]="No",tbl_PV_Milestones[[#This Row],[Project Status]]&lt;&gt;"On Hold"),1,0)</f>
        <v>0</v>
      </c>
      <c r="AE1958" s="41">
        <f>IF(AND(tbl_PV_Milestones[[#This Row],[Actual/Schedule Finish]]&gt;tbl_PV_Milestones[[#This Row],[Baseline Date]],tbl_PV_Milestones[[#This Row],[Complete]]="No",tbl_PV_Milestones[[#This Row],[Project Status]]&lt;&gt;"On Hold",tbl_PV_Milestones[[#This Row],[Overdue]]=0,tbl_PV_Milestones[[#This Row],[To be Baselined]]&lt;&gt;1),1,0)</f>
        <v>0</v>
      </c>
      <c r="AF1958" s="41">
        <f>IF(AND(tbl_PV_Milestones[[#This Row],[BL FY]]=2025,tbl_PV_Milestones[[#This Row],[Finish FY]]&gt;2025),1,0)</f>
        <v>0</v>
      </c>
      <c r="AG1958" s="56" t="str">
        <f>_xlfn.XLOOKUP(tbl_PV_Milestones[[#This Row],[Work ID]],tbl_PV_Meta[Work ID '#],tbl_PV_Meta[Project Manager/Owner],,0)</f>
        <v>Project Manager 4</v>
      </c>
      <c r="AH1958" s="6"/>
    </row>
    <row r="1959" spans="4:34" x14ac:dyDescent="0.25">
      <c r="D1959" s="6" t="s">
        <v>806</v>
      </c>
      <c r="E1959" s="6" t="s">
        <v>503</v>
      </c>
      <c r="F1959" s="6" t="s">
        <v>1698</v>
      </c>
      <c r="G1959" s="6" t="s">
        <v>515</v>
      </c>
      <c r="H1959" s="6" t="s">
        <v>505</v>
      </c>
      <c r="I1959" s="6" t="s">
        <v>510</v>
      </c>
      <c r="J1959" s="6" t="s">
        <v>806</v>
      </c>
      <c r="K1959" s="6" t="s">
        <v>278</v>
      </c>
      <c r="L1959" s="6" t="s">
        <v>114</v>
      </c>
      <c r="M1959" s="43"/>
      <c r="N1959" s="44" t="s">
        <v>1979</v>
      </c>
      <c r="O1959" s="39">
        <v>45390.708333333299</v>
      </c>
      <c r="P1959" s="39">
        <v>45390.708333333299</v>
      </c>
      <c r="Q1959" s="6">
        <v>0</v>
      </c>
      <c r="R1959" s="6">
        <v>0</v>
      </c>
      <c r="S1959" s="45" t="e">
        <f>_xlfn.CONCAT(#REF!,TRIM(tbl_PV_Milestones[[#This Row],[Milestone Description]]))</f>
        <v>#REF!</v>
      </c>
      <c r="T1959" s="84" t="str">
        <f>IF(COUNTIF(tbl_PV_Milestones[UID],tbl_PV_Milestones[[#This Row],[UID]])&gt;1,"Duplicate","")</f>
        <v>Duplicate</v>
      </c>
      <c r="U1959" s="42" t="str">
        <f>_xlfn.XLOOKUP(tbl_PV_Milestones[[#This Row],[Work ID]],tbl_PV_Meta[Work ID '#],tbl_PV_Meta[Sub-Portfolio])</f>
        <v>Sub-Portfolio 8</v>
      </c>
      <c r="V1959" s="41">
        <f>IF(MONTH(tbl_PV_Milestones[[#This Row],[Baseline Date]])&lt;7,YEAR(tbl_PV_Milestones[[#This Row],[Baseline Date]]),YEAR(tbl_PV_Milestones[[#This Row],[Baseline Date]])+1)</f>
        <v>2024</v>
      </c>
      <c r="W1959" s="41">
        <f>IF(MONTH(tbl_PV_Milestones[[#This Row],[Actual/Schedule Finish]])&lt;7,YEAR(tbl_PV_Milestones[[#This Row],[Actual/Schedule Finish]]),YEAR(tbl_PV_Milestones[[#This Row],[Actual/Schedule Finish]])+1)</f>
        <v>2024</v>
      </c>
      <c r="X1959" s="41" t="str">
        <f>IF(OR(tbl_PV_Milestones[[#This Row],[Project Status]]="Completed",tbl_PV_Milestones[[#This Row],[Project Status]]="Assumed Completed"),"Yes","No")</f>
        <v>Yes</v>
      </c>
      <c r="Y1959" s="41">
        <f>IF(tbl_PV_Milestones[[#This Row],[Baseline Date]]="",1,0)</f>
        <v>0</v>
      </c>
      <c r="Z1959" s="41">
        <f>IF(tbl_PV_Milestones[[#This Row],[Baseline Date]]&lt;PV_Meta!$B$7,1,0)</f>
        <v>1</v>
      </c>
      <c r="AA1959" s="41">
        <f>IF(tbl_PV_Milestones[[#This Row],[Complete]]="Yes",1,0)</f>
        <v>1</v>
      </c>
      <c r="AB1959" s="41">
        <f>IF(AND(tbl_PV_Milestones[[#This Row],[BL FY]]=2025,tbl_PV_Milestones[[#This Row],[Baseline Date]]&lt;PV_Meta!$B$7),1,0)</f>
        <v>0</v>
      </c>
      <c r="AC1959" s="41">
        <f>IF(AND(tbl_PV_Milestones[[#This Row],[Planned YTD]]=1,tbl_PV_Milestones[[#This Row],[Complete]]="Yes"),1,0)</f>
        <v>0</v>
      </c>
      <c r="AD1959" s="41">
        <f>IF(AND(tbl_PV_Milestones[[#This Row],[Actual/Schedule Finish]]&lt;PV_Meta!$B$7,tbl_PV_Milestones[[#This Row],[Complete]]="No",tbl_PV_Milestones[[#This Row],[Project Status]]&lt;&gt;"On Hold"),1,0)</f>
        <v>0</v>
      </c>
      <c r="AE1959" s="41">
        <f>IF(AND(tbl_PV_Milestones[[#This Row],[Actual/Schedule Finish]]&gt;tbl_PV_Milestones[[#This Row],[Baseline Date]],tbl_PV_Milestones[[#This Row],[Complete]]="No",tbl_PV_Milestones[[#This Row],[Project Status]]&lt;&gt;"On Hold",tbl_PV_Milestones[[#This Row],[Overdue]]=0,tbl_PV_Milestones[[#This Row],[To be Baselined]]&lt;&gt;1),1,0)</f>
        <v>0</v>
      </c>
      <c r="AF1959" s="41">
        <f>IF(AND(tbl_PV_Milestones[[#This Row],[BL FY]]=2025,tbl_PV_Milestones[[#This Row],[Finish FY]]&gt;2025),1,0)</f>
        <v>0</v>
      </c>
      <c r="AG1959" s="56" t="str">
        <f>_xlfn.XLOOKUP(tbl_PV_Milestones[[#This Row],[Work ID]],tbl_PV_Meta[Work ID '#],tbl_PV_Meta[Project Manager/Owner],,0)</f>
        <v>Project Manager 12</v>
      </c>
      <c r="AH1959" s="6"/>
    </row>
    <row r="1960" spans="4:34" x14ac:dyDescent="0.25">
      <c r="D1960" s="6" t="s">
        <v>806</v>
      </c>
      <c r="E1960" s="6" t="s">
        <v>503</v>
      </c>
      <c r="F1960" s="6" t="s">
        <v>1702</v>
      </c>
      <c r="G1960" s="6" t="s">
        <v>910</v>
      </c>
      <c r="H1960" s="6" t="s">
        <v>505</v>
      </c>
      <c r="I1960" s="6" t="s">
        <v>510</v>
      </c>
      <c r="J1960" s="6" t="s">
        <v>806</v>
      </c>
      <c r="K1960" s="6" t="s">
        <v>278</v>
      </c>
      <c r="L1960" s="6" t="s">
        <v>117</v>
      </c>
      <c r="M1960" s="43"/>
      <c r="N1960" s="44" t="s">
        <v>1979</v>
      </c>
      <c r="O1960" s="39">
        <v>45204.333333333299</v>
      </c>
      <c r="P1960" s="39">
        <v>45204.333333333299</v>
      </c>
      <c r="Q1960" s="6">
        <v>0</v>
      </c>
      <c r="R1960" s="6">
        <v>0</v>
      </c>
      <c r="S1960" s="45" t="e">
        <f>_xlfn.CONCAT(#REF!,TRIM(tbl_PV_Milestones[[#This Row],[Milestone Description]]))</f>
        <v>#REF!</v>
      </c>
      <c r="T1960" s="84" t="str">
        <f>IF(COUNTIF(tbl_PV_Milestones[UID],tbl_PV_Milestones[[#This Row],[UID]])&gt;1,"Duplicate","")</f>
        <v>Duplicate</v>
      </c>
      <c r="U1960" s="42" t="str">
        <f>_xlfn.XLOOKUP(tbl_PV_Milestones[[#This Row],[Work ID]],tbl_PV_Meta[Work ID '#],tbl_PV_Meta[Sub-Portfolio])</f>
        <v>Sub-Portfolio 8</v>
      </c>
      <c r="V1960" s="41">
        <f>IF(MONTH(tbl_PV_Milestones[[#This Row],[Baseline Date]])&lt;7,YEAR(tbl_PV_Milestones[[#This Row],[Baseline Date]]),YEAR(tbl_PV_Milestones[[#This Row],[Baseline Date]])+1)</f>
        <v>2024</v>
      </c>
      <c r="W1960" s="41">
        <f>IF(MONTH(tbl_PV_Milestones[[#This Row],[Actual/Schedule Finish]])&lt;7,YEAR(tbl_PV_Milestones[[#This Row],[Actual/Schedule Finish]]),YEAR(tbl_PV_Milestones[[#This Row],[Actual/Schedule Finish]])+1)</f>
        <v>2024</v>
      </c>
      <c r="X1960" s="41" t="str">
        <f>IF(OR(tbl_PV_Milestones[[#This Row],[Project Status]]="Completed",tbl_PV_Milestones[[#This Row],[Project Status]]="Assumed Completed"),"Yes","No")</f>
        <v>Yes</v>
      </c>
      <c r="Y1960" s="41">
        <f>IF(tbl_PV_Milestones[[#This Row],[Baseline Date]]="",1,0)</f>
        <v>0</v>
      </c>
      <c r="Z1960" s="41">
        <f>IF(tbl_PV_Milestones[[#This Row],[Baseline Date]]&lt;PV_Meta!$B$7,1,0)</f>
        <v>1</v>
      </c>
      <c r="AA1960" s="41">
        <f>IF(tbl_PV_Milestones[[#This Row],[Complete]]="Yes",1,0)</f>
        <v>1</v>
      </c>
      <c r="AB1960" s="41">
        <f>IF(AND(tbl_PV_Milestones[[#This Row],[BL FY]]=2025,tbl_PV_Milestones[[#This Row],[Baseline Date]]&lt;PV_Meta!$B$7),1,0)</f>
        <v>0</v>
      </c>
      <c r="AC1960" s="41">
        <f>IF(AND(tbl_PV_Milestones[[#This Row],[Planned YTD]]=1,tbl_PV_Milestones[[#This Row],[Complete]]="Yes"),1,0)</f>
        <v>0</v>
      </c>
      <c r="AD1960" s="41">
        <f>IF(AND(tbl_PV_Milestones[[#This Row],[Actual/Schedule Finish]]&lt;PV_Meta!$B$7,tbl_PV_Milestones[[#This Row],[Complete]]="No",tbl_PV_Milestones[[#This Row],[Project Status]]&lt;&gt;"On Hold"),1,0)</f>
        <v>0</v>
      </c>
      <c r="AE1960" s="41">
        <f>IF(AND(tbl_PV_Milestones[[#This Row],[Actual/Schedule Finish]]&gt;tbl_PV_Milestones[[#This Row],[Baseline Date]],tbl_PV_Milestones[[#This Row],[Complete]]="No",tbl_PV_Milestones[[#This Row],[Project Status]]&lt;&gt;"On Hold",tbl_PV_Milestones[[#This Row],[Overdue]]=0,tbl_PV_Milestones[[#This Row],[To be Baselined]]&lt;&gt;1),1,0)</f>
        <v>0</v>
      </c>
      <c r="AF1960" s="41">
        <f>IF(AND(tbl_PV_Milestones[[#This Row],[BL FY]]=2025,tbl_PV_Milestones[[#This Row],[Finish FY]]&gt;2025),1,0)</f>
        <v>0</v>
      </c>
      <c r="AG1960" s="56" t="str">
        <f>_xlfn.XLOOKUP(tbl_PV_Milestones[[#This Row],[Work ID]],tbl_PV_Meta[Work ID '#],tbl_PV_Meta[Project Manager/Owner],,0)</f>
        <v>Project Manager 22</v>
      </c>
      <c r="AH1960" s="6"/>
    </row>
    <row r="1961" spans="4:34" x14ac:dyDescent="0.25">
      <c r="D1961" s="6" t="s">
        <v>806</v>
      </c>
      <c r="E1961" s="6" t="s">
        <v>579</v>
      </c>
      <c r="F1961" s="6" t="s">
        <v>1709</v>
      </c>
      <c r="G1961" s="6" t="s">
        <v>911</v>
      </c>
      <c r="H1961" s="6" t="s">
        <v>505</v>
      </c>
      <c r="I1961" s="6" t="s">
        <v>510</v>
      </c>
      <c r="J1961" s="6" t="s">
        <v>806</v>
      </c>
      <c r="K1961" s="6" t="s">
        <v>61</v>
      </c>
      <c r="L1961" s="6" t="s">
        <v>124</v>
      </c>
      <c r="M1961" s="43"/>
      <c r="N1961" s="44" t="s">
        <v>1979</v>
      </c>
      <c r="O1961" s="39">
        <v>45548.708333333299</v>
      </c>
      <c r="P1961" s="39">
        <v>45320.708333333299</v>
      </c>
      <c r="Q1961" s="6">
        <v>-160</v>
      </c>
      <c r="R1961" s="6">
        <v>-0.36613272311212802</v>
      </c>
      <c r="S1961" s="45" t="e">
        <f>_xlfn.CONCAT(#REF!,TRIM(tbl_PV_Milestones[[#This Row],[Milestone Description]]))</f>
        <v>#REF!</v>
      </c>
      <c r="T1961" s="84" t="str">
        <f>IF(COUNTIF(tbl_PV_Milestones[UID],tbl_PV_Milestones[[#This Row],[UID]])&gt;1,"Duplicate","")</f>
        <v>Duplicate</v>
      </c>
      <c r="U1961" s="42" t="str">
        <f>_xlfn.XLOOKUP(tbl_PV_Milestones[[#This Row],[Work ID]],tbl_PV_Meta[Work ID '#],tbl_PV_Meta[Sub-Portfolio])</f>
        <v>Sub-Portfolio 8</v>
      </c>
      <c r="V1961" s="41">
        <f>IF(MONTH(tbl_PV_Milestones[[#This Row],[Baseline Date]])&lt;7,YEAR(tbl_PV_Milestones[[#This Row],[Baseline Date]]),YEAR(tbl_PV_Milestones[[#This Row],[Baseline Date]])+1)</f>
        <v>2024</v>
      </c>
      <c r="W1961" s="41">
        <f>IF(MONTH(tbl_PV_Milestones[[#This Row],[Actual/Schedule Finish]])&lt;7,YEAR(tbl_PV_Milestones[[#This Row],[Actual/Schedule Finish]]),YEAR(tbl_PV_Milestones[[#This Row],[Actual/Schedule Finish]])+1)</f>
        <v>2025</v>
      </c>
      <c r="X1961" s="41" t="str">
        <f>IF(OR(tbl_PV_Milestones[[#This Row],[Project Status]]="Completed",tbl_PV_Milestones[[#This Row],[Project Status]]="Assumed Completed"),"Yes","No")</f>
        <v>Yes</v>
      </c>
      <c r="Y1961" s="41">
        <f>IF(tbl_PV_Milestones[[#This Row],[Baseline Date]]="",1,0)</f>
        <v>0</v>
      </c>
      <c r="Z1961" s="41">
        <f>IF(tbl_PV_Milestones[[#This Row],[Baseline Date]]&lt;PV_Meta!$B$7,1,0)</f>
        <v>1</v>
      </c>
      <c r="AA1961" s="41">
        <f>IF(tbl_PV_Milestones[[#This Row],[Complete]]="Yes",1,0)</f>
        <v>1</v>
      </c>
      <c r="AB1961" s="41">
        <f>IF(AND(tbl_PV_Milestones[[#This Row],[BL FY]]=2025,tbl_PV_Milestones[[#This Row],[Baseline Date]]&lt;PV_Meta!$B$7),1,0)</f>
        <v>0</v>
      </c>
      <c r="AC1961" s="41">
        <f>IF(AND(tbl_PV_Milestones[[#This Row],[Planned YTD]]=1,tbl_PV_Milestones[[#This Row],[Complete]]="Yes"),1,0)</f>
        <v>0</v>
      </c>
      <c r="AD1961" s="41">
        <f>IF(AND(tbl_PV_Milestones[[#This Row],[Actual/Schedule Finish]]&lt;PV_Meta!$B$7,tbl_PV_Milestones[[#This Row],[Complete]]="No",tbl_PV_Milestones[[#This Row],[Project Status]]&lt;&gt;"On Hold"),1,0)</f>
        <v>0</v>
      </c>
      <c r="AE1961" s="41">
        <f>IF(AND(tbl_PV_Milestones[[#This Row],[Actual/Schedule Finish]]&gt;tbl_PV_Milestones[[#This Row],[Baseline Date]],tbl_PV_Milestones[[#This Row],[Complete]]="No",tbl_PV_Milestones[[#This Row],[Project Status]]&lt;&gt;"On Hold",tbl_PV_Milestones[[#This Row],[Overdue]]=0,tbl_PV_Milestones[[#This Row],[To be Baselined]]&lt;&gt;1),1,0)</f>
        <v>0</v>
      </c>
      <c r="AF1961" s="41">
        <f>IF(AND(tbl_PV_Milestones[[#This Row],[BL FY]]=2025,tbl_PV_Milestones[[#This Row],[Finish FY]]&gt;2025),1,0)</f>
        <v>0</v>
      </c>
      <c r="AG1961" s="56" t="str">
        <f>_xlfn.XLOOKUP(tbl_PV_Milestones[[#This Row],[Work ID]],tbl_PV_Meta[Work ID '#],tbl_PV_Meta[Project Manager/Owner],,0)</f>
        <v>Project Manager 31</v>
      </c>
      <c r="AH1961" s="6"/>
    </row>
    <row r="1962" spans="4:34" x14ac:dyDescent="0.25">
      <c r="D1962" s="6" t="s">
        <v>806</v>
      </c>
      <c r="E1962" s="6" t="s">
        <v>503</v>
      </c>
      <c r="F1962" s="6" t="s">
        <v>1708</v>
      </c>
      <c r="G1962" s="6" t="s">
        <v>912</v>
      </c>
      <c r="H1962" s="6" t="s">
        <v>505</v>
      </c>
      <c r="I1962" s="6" t="s">
        <v>110</v>
      </c>
      <c r="J1962" s="6" t="s">
        <v>806</v>
      </c>
      <c r="K1962" s="6" t="s">
        <v>29</v>
      </c>
      <c r="L1962" s="6" t="s">
        <v>27</v>
      </c>
      <c r="M1962" s="43"/>
      <c r="N1962" s="44" t="s">
        <v>1979</v>
      </c>
      <c r="O1962" s="39">
        <v>45264.708333333299</v>
      </c>
      <c r="P1962" s="39">
        <v>45264.708333333299</v>
      </c>
      <c r="Q1962" s="6">
        <v>0</v>
      </c>
      <c r="R1962" s="6">
        <v>0</v>
      </c>
      <c r="S1962" s="45" t="e">
        <f>_xlfn.CONCAT(#REF!,TRIM(tbl_PV_Milestones[[#This Row],[Milestone Description]]))</f>
        <v>#REF!</v>
      </c>
      <c r="T1962" s="84" t="str">
        <f>IF(COUNTIF(tbl_PV_Milestones[UID],tbl_PV_Milestones[[#This Row],[UID]])&gt;1,"Duplicate","")</f>
        <v>Duplicate</v>
      </c>
      <c r="U1962" s="42" t="str">
        <f>_xlfn.XLOOKUP(tbl_PV_Milestones[[#This Row],[Work ID]],tbl_PV_Meta[Work ID '#],tbl_PV_Meta[Sub-Portfolio])</f>
        <v>Sub-Portfolio 8</v>
      </c>
      <c r="V1962" s="41">
        <f>IF(MONTH(tbl_PV_Milestones[[#This Row],[Baseline Date]])&lt;7,YEAR(tbl_PV_Milestones[[#This Row],[Baseline Date]]),YEAR(tbl_PV_Milestones[[#This Row],[Baseline Date]])+1)</f>
        <v>2024</v>
      </c>
      <c r="W1962" s="41">
        <f>IF(MONTH(tbl_PV_Milestones[[#This Row],[Actual/Schedule Finish]])&lt;7,YEAR(tbl_PV_Milestones[[#This Row],[Actual/Schedule Finish]]),YEAR(tbl_PV_Milestones[[#This Row],[Actual/Schedule Finish]])+1)</f>
        <v>2024</v>
      </c>
      <c r="X1962" s="41" t="str">
        <f>IF(OR(tbl_PV_Milestones[[#This Row],[Project Status]]="Completed",tbl_PV_Milestones[[#This Row],[Project Status]]="Assumed Completed"),"Yes","No")</f>
        <v>Yes</v>
      </c>
      <c r="Y1962" s="41">
        <f>IF(tbl_PV_Milestones[[#This Row],[Baseline Date]]="",1,0)</f>
        <v>0</v>
      </c>
      <c r="Z1962" s="41">
        <f>IF(tbl_PV_Milestones[[#This Row],[Baseline Date]]&lt;PV_Meta!$B$7,1,0)</f>
        <v>1</v>
      </c>
      <c r="AA1962" s="41">
        <f>IF(tbl_PV_Milestones[[#This Row],[Complete]]="Yes",1,0)</f>
        <v>1</v>
      </c>
      <c r="AB1962" s="41">
        <f>IF(AND(tbl_PV_Milestones[[#This Row],[BL FY]]=2025,tbl_PV_Milestones[[#This Row],[Baseline Date]]&lt;PV_Meta!$B$7),1,0)</f>
        <v>0</v>
      </c>
      <c r="AC1962" s="41">
        <f>IF(AND(tbl_PV_Milestones[[#This Row],[Planned YTD]]=1,tbl_PV_Milestones[[#This Row],[Complete]]="Yes"),1,0)</f>
        <v>0</v>
      </c>
      <c r="AD1962" s="41">
        <f>IF(AND(tbl_PV_Milestones[[#This Row],[Actual/Schedule Finish]]&lt;PV_Meta!$B$7,tbl_PV_Milestones[[#This Row],[Complete]]="No",tbl_PV_Milestones[[#This Row],[Project Status]]&lt;&gt;"On Hold"),1,0)</f>
        <v>0</v>
      </c>
      <c r="AE1962" s="41">
        <f>IF(AND(tbl_PV_Milestones[[#This Row],[Actual/Schedule Finish]]&gt;tbl_PV_Milestones[[#This Row],[Baseline Date]],tbl_PV_Milestones[[#This Row],[Complete]]="No",tbl_PV_Milestones[[#This Row],[Project Status]]&lt;&gt;"On Hold",tbl_PV_Milestones[[#This Row],[Overdue]]=0,tbl_PV_Milestones[[#This Row],[To be Baselined]]&lt;&gt;1),1,0)</f>
        <v>0</v>
      </c>
      <c r="AF1962" s="41">
        <f>IF(AND(tbl_PV_Milestones[[#This Row],[BL FY]]=2025,tbl_PV_Milestones[[#This Row],[Finish FY]]&gt;2025),1,0)</f>
        <v>0</v>
      </c>
      <c r="AG1962" s="56" t="str">
        <f>_xlfn.XLOOKUP(tbl_PV_Milestones[[#This Row],[Work ID]],tbl_PV_Meta[Work ID '#],tbl_PV_Meta[Project Manager/Owner],,0)</f>
        <v>Project Manager 6</v>
      </c>
      <c r="AH1962" s="6"/>
    </row>
    <row r="1963" spans="4:34" x14ac:dyDescent="0.25">
      <c r="D1963" s="6" t="s">
        <v>806</v>
      </c>
      <c r="E1963" s="6" t="s">
        <v>580</v>
      </c>
      <c r="F1963" s="6" t="s">
        <v>1709</v>
      </c>
      <c r="G1963" s="6" t="s">
        <v>913</v>
      </c>
      <c r="H1963" s="6" t="s">
        <v>505</v>
      </c>
      <c r="I1963" s="6" t="s">
        <v>522</v>
      </c>
      <c r="J1963" s="6" t="s">
        <v>806</v>
      </c>
      <c r="K1963" s="6" t="s">
        <v>61</v>
      </c>
      <c r="L1963" s="6" t="s">
        <v>124</v>
      </c>
      <c r="M1963" s="43"/>
      <c r="N1963" s="44" t="s">
        <v>1979</v>
      </c>
      <c r="O1963" s="39">
        <v>45197.708333333299</v>
      </c>
      <c r="P1963" s="39">
        <v>45170.708333333299</v>
      </c>
      <c r="Q1963" s="6">
        <v>-19</v>
      </c>
      <c r="R1963" s="6">
        <v>-4.3478260869565202E-2</v>
      </c>
      <c r="S1963" s="45" t="e">
        <f>_xlfn.CONCAT(#REF!,TRIM(tbl_PV_Milestones[[#This Row],[Milestone Description]]))</f>
        <v>#REF!</v>
      </c>
      <c r="T1963" s="84" t="str">
        <f>IF(COUNTIF(tbl_PV_Milestones[UID],tbl_PV_Milestones[[#This Row],[UID]])&gt;1,"Duplicate","")</f>
        <v>Duplicate</v>
      </c>
      <c r="U1963" s="42" t="str">
        <f>_xlfn.XLOOKUP(tbl_PV_Milestones[[#This Row],[Work ID]],tbl_PV_Meta[Work ID '#],tbl_PV_Meta[Sub-Portfolio])</f>
        <v>Sub-Portfolio 8</v>
      </c>
      <c r="V1963" s="41">
        <f>IF(MONTH(tbl_PV_Milestones[[#This Row],[Baseline Date]])&lt;7,YEAR(tbl_PV_Milestones[[#This Row],[Baseline Date]]),YEAR(tbl_PV_Milestones[[#This Row],[Baseline Date]])+1)</f>
        <v>2024</v>
      </c>
      <c r="W1963" s="41">
        <f>IF(MONTH(tbl_PV_Milestones[[#This Row],[Actual/Schedule Finish]])&lt;7,YEAR(tbl_PV_Milestones[[#This Row],[Actual/Schedule Finish]]),YEAR(tbl_PV_Milestones[[#This Row],[Actual/Schedule Finish]])+1)</f>
        <v>2024</v>
      </c>
      <c r="X1963" s="41" t="str">
        <f>IF(OR(tbl_PV_Milestones[[#This Row],[Project Status]]="Completed",tbl_PV_Milestones[[#This Row],[Project Status]]="Assumed Completed"),"Yes","No")</f>
        <v>Yes</v>
      </c>
      <c r="Y1963" s="41">
        <f>IF(tbl_PV_Milestones[[#This Row],[Baseline Date]]="",1,0)</f>
        <v>0</v>
      </c>
      <c r="Z1963" s="41">
        <f>IF(tbl_PV_Milestones[[#This Row],[Baseline Date]]&lt;PV_Meta!$B$7,1,0)</f>
        <v>1</v>
      </c>
      <c r="AA1963" s="41">
        <f>IF(tbl_PV_Milestones[[#This Row],[Complete]]="Yes",1,0)</f>
        <v>1</v>
      </c>
      <c r="AB1963" s="41">
        <f>IF(AND(tbl_PV_Milestones[[#This Row],[BL FY]]=2025,tbl_PV_Milestones[[#This Row],[Baseline Date]]&lt;PV_Meta!$B$7),1,0)</f>
        <v>0</v>
      </c>
      <c r="AC1963" s="41">
        <f>IF(AND(tbl_PV_Milestones[[#This Row],[Planned YTD]]=1,tbl_PV_Milestones[[#This Row],[Complete]]="Yes"),1,0)</f>
        <v>0</v>
      </c>
      <c r="AD1963" s="41">
        <f>IF(AND(tbl_PV_Milestones[[#This Row],[Actual/Schedule Finish]]&lt;PV_Meta!$B$7,tbl_PV_Milestones[[#This Row],[Complete]]="No",tbl_PV_Milestones[[#This Row],[Project Status]]&lt;&gt;"On Hold"),1,0)</f>
        <v>0</v>
      </c>
      <c r="AE1963" s="41">
        <f>IF(AND(tbl_PV_Milestones[[#This Row],[Actual/Schedule Finish]]&gt;tbl_PV_Milestones[[#This Row],[Baseline Date]],tbl_PV_Milestones[[#This Row],[Complete]]="No",tbl_PV_Milestones[[#This Row],[Project Status]]&lt;&gt;"On Hold",tbl_PV_Milestones[[#This Row],[Overdue]]=0,tbl_PV_Milestones[[#This Row],[To be Baselined]]&lt;&gt;1),1,0)</f>
        <v>0</v>
      </c>
      <c r="AF1963" s="41">
        <f>IF(AND(tbl_PV_Milestones[[#This Row],[BL FY]]=2025,tbl_PV_Milestones[[#This Row],[Finish FY]]&gt;2025),1,0)</f>
        <v>0</v>
      </c>
      <c r="AG1963" s="56" t="str">
        <f>_xlfn.XLOOKUP(tbl_PV_Milestones[[#This Row],[Work ID]],tbl_PV_Meta[Work ID '#],tbl_PV_Meta[Project Manager/Owner],,0)</f>
        <v>Project Manager 31</v>
      </c>
      <c r="AH1963" s="6"/>
    </row>
    <row r="1964" spans="4:34" x14ac:dyDescent="0.25">
      <c r="D1964" s="6" t="s">
        <v>806</v>
      </c>
      <c r="E1964" s="6" t="s">
        <v>614</v>
      </c>
      <c r="F1964" s="6" t="s">
        <v>1702</v>
      </c>
      <c r="G1964" s="6" t="s">
        <v>540</v>
      </c>
      <c r="H1964" s="6" t="s">
        <v>505</v>
      </c>
      <c r="I1964" s="6" t="s">
        <v>510</v>
      </c>
      <c r="J1964" s="6" t="s">
        <v>806</v>
      </c>
      <c r="K1964" s="6" t="s">
        <v>278</v>
      </c>
      <c r="L1964" s="6" t="s">
        <v>117</v>
      </c>
      <c r="M1964" s="43"/>
      <c r="N1964" s="44" t="s">
        <v>1979</v>
      </c>
      <c r="O1964" s="39">
        <v>45611.708333333299</v>
      </c>
      <c r="P1964" s="39">
        <v>45625.708333333299</v>
      </c>
      <c r="Q1964" s="6">
        <v>10</v>
      </c>
      <c r="R1964" s="6">
        <v>1.8050541516245501E-2</v>
      </c>
      <c r="S1964" s="45" t="e">
        <f>_xlfn.CONCAT(#REF!,TRIM(tbl_PV_Milestones[[#This Row],[Milestone Description]]))</f>
        <v>#REF!</v>
      </c>
      <c r="T1964" s="84" t="str">
        <f>IF(COUNTIF(tbl_PV_Milestones[UID],tbl_PV_Milestones[[#This Row],[UID]])&gt;1,"Duplicate","")</f>
        <v>Duplicate</v>
      </c>
      <c r="U1964" s="42" t="str">
        <f>_xlfn.XLOOKUP(tbl_PV_Milestones[[#This Row],[Work ID]],tbl_PV_Meta[Work ID '#],tbl_PV_Meta[Sub-Portfolio])</f>
        <v>Sub-Portfolio 8</v>
      </c>
      <c r="V1964" s="41">
        <f>IF(MONTH(tbl_PV_Milestones[[#This Row],[Baseline Date]])&lt;7,YEAR(tbl_PV_Milestones[[#This Row],[Baseline Date]]),YEAR(tbl_PV_Milestones[[#This Row],[Baseline Date]])+1)</f>
        <v>2025</v>
      </c>
      <c r="W1964" s="41">
        <f>IF(MONTH(tbl_PV_Milestones[[#This Row],[Actual/Schedule Finish]])&lt;7,YEAR(tbl_PV_Milestones[[#This Row],[Actual/Schedule Finish]]),YEAR(tbl_PV_Milestones[[#This Row],[Actual/Schedule Finish]])+1)</f>
        <v>2025</v>
      </c>
      <c r="X1964" s="41" t="str">
        <f>IF(OR(tbl_PV_Milestones[[#This Row],[Project Status]]="Completed",tbl_PV_Milestones[[#This Row],[Project Status]]="Assumed Completed"),"Yes","No")</f>
        <v>Yes</v>
      </c>
      <c r="Y1964" s="41">
        <f>IF(tbl_PV_Milestones[[#This Row],[Baseline Date]]="",1,0)</f>
        <v>0</v>
      </c>
      <c r="Z1964" s="41">
        <f>IF(tbl_PV_Milestones[[#This Row],[Baseline Date]]&lt;PV_Meta!$B$7,1,0)</f>
        <v>1</v>
      </c>
      <c r="AA1964" s="41">
        <f>IF(tbl_PV_Milestones[[#This Row],[Complete]]="Yes",1,0)</f>
        <v>1</v>
      </c>
      <c r="AB1964" s="41">
        <f>IF(AND(tbl_PV_Milestones[[#This Row],[BL FY]]=2025,tbl_PV_Milestones[[#This Row],[Baseline Date]]&lt;PV_Meta!$B$7),1,0)</f>
        <v>1</v>
      </c>
      <c r="AC1964" s="41">
        <f>IF(AND(tbl_PV_Milestones[[#This Row],[Planned YTD]]=1,tbl_PV_Milestones[[#This Row],[Complete]]="Yes"),1,0)</f>
        <v>1</v>
      </c>
      <c r="AD1964" s="41">
        <f>IF(AND(tbl_PV_Milestones[[#This Row],[Actual/Schedule Finish]]&lt;PV_Meta!$B$7,tbl_PV_Milestones[[#This Row],[Complete]]="No",tbl_PV_Milestones[[#This Row],[Project Status]]&lt;&gt;"On Hold"),1,0)</f>
        <v>0</v>
      </c>
      <c r="AE1964" s="41">
        <f>IF(AND(tbl_PV_Milestones[[#This Row],[Actual/Schedule Finish]]&gt;tbl_PV_Milestones[[#This Row],[Baseline Date]],tbl_PV_Milestones[[#This Row],[Complete]]="No",tbl_PV_Milestones[[#This Row],[Project Status]]&lt;&gt;"On Hold",tbl_PV_Milestones[[#This Row],[Overdue]]=0,tbl_PV_Milestones[[#This Row],[To be Baselined]]&lt;&gt;1),1,0)</f>
        <v>0</v>
      </c>
      <c r="AF1964" s="41">
        <f>IF(AND(tbl_PV_Milestones[[#This Row],[BL FY]]=2025,tbl_PV_Milestones[[#This Row],[Finish FY]]&gt;2025),1,0)</f>
        <v>0</v>
      </c>
      <c r="AG1964" s="56" t="str">
        <f>_xlfn.XLOOKUP(tbl_PV_Milestones[[#This Row],[Work ID]],tbl_PV_Meta[Work ID '#],tbl_PV_Meta[Project Manager/Owner],,0)</f>
        <v>Project Manager 22</v>
      </c>
      <c r="AH1964" s="6"/>
    </row>
    <row r="1965" spans="4:34" x14ac:dyDescent="0.25">
      <c r="D1965" s="6" t="s">
        <v>806</v>
      </c>
      <c r="E1965" s="6" t="s">
        <v>580</v>
      </c>
      <c r="F1965" s="6" t="s">
        <v>1709</v>
      </c>
      <c r="G1965" s="6" t="s">
        <v>565</v>
      </c>
      <c r="H1965" s="6" t="s">
        <v>519</v>
      </c>
      <c r="I1965" s="6" t="s">
        <v>522</v>
      </c>
      <c r="J1965" s="6" t="s">
        <v>806</v>
      </c>
      <c r="K1965" s="6" t="s">
        <v>61</v>
      </c>
      <c r="L1965" s="6" t="s">
        <v>124</v>
      </c>
      <c r="M1965" s="43"/>
      <c r="N1965" s="44" t="s">
        <v>1979</v>
      </c>
      <c r="O1965" s="39">
        <v>45198.708333333299</v>
      </c>
      <c r="P1965" s="39">
        <v>45177.708333333299</v>
      </c>
      <c r="Q1965" s="6">
        <v>-15</v>
      </c>
      <c r="R1965" s="6">
        <v>-3.4324942791762E-2</v>
      </c>
      <c r="S1965" s="45" t="e">
        <f>_xlfn.CONCAT(#REF!,TRIM(tbl_PV_Milestones[[#This Row],[Milestone Description]]))</f>
        <v>#REF!</v>
      </c>
      <c r="T1965" s="84" t="str">
        <f>IF(COUNTIF(tbl_PV_Milestones[UID],tbl_PV_Milestones[[#This Row],[UID]])&gt;1,"Duplicate","")</f>
        <v>Duplicate</v>
      </c>
      <c r="U1965" s="42" t="str">
        <f>_xlfn.XLOOKUP(tbl_PV_Milestones[[#This Row],[Work ID]],tbl_PV_Meta[Work ID '#],tbl_PV_Meta[Sub-Portfolio])</f>
        <v>Sub-Portfolio 8</v>
      </c>
      <c r="V1965" s="41">
        <f>IF(MONTH(tbl_PV_Milestones[[#This Row],[Baseline Date]])&lt;7,YEAR(tbl_PV_Milestones[[#This Row],[Baseline Date]]),YEAR(tbl_PV_Milestones[[#This Row],[Baseline Date]])+1)</f>
        <v>2024</v>
      </c>
      <c r="W1965" s="41">
        <f>IF(MONTH(tbl_PV_Milestones[[#This Row],[Actual/Schedule Finish]])&lt;7,YEAR(tbl_PV_Milestones[[#This Row],[Actual/Schedule Finish]]),YEAR(tbl_PV_Milestones[[#This Row],[Actual/Schedule Finish]])+1)</f>
        <v>2024</v>
      </c>
      <c r="X1965" s="41" t="str">
        <f>IF(OR(tbl_PV_Milestones[[#This Row],[Project Status]]="Completed",tbl_PV_Milestones[[#This Row],[Project Status]]="Assumed Completed"),"Yes","No")</f>
        <v>Yes</v>
      </c>
      <c r="Y1965" s="41">
        <f>IF(tbl_PV_Milestones[[#This Row],[Baseline Date]]="",1,0)</f>
        <v>0</v>
      </c>
      <c r="Z1965" s="41">
        <f>IF(tbl_PV_Milestones[[#This Row],[Baseline Date]]&lt;PV_Meta!$B$7,1,0)</f>
        <v>1</v>
      </c>
      <c r="AA1965" s="41">
        <f>IF(tbl_PV_Milestones[[#This Row],[Complete]]="Yes",1,0)</f>
        <v>1</v>
      </c>
      <c r="AB1965" s="41">
        <f>IF(AND(tbl_PV_Milestones[[#This Row],[BL FY]]=2025,tbl_PV_Milestones[[#This Row],[Baseline Date]]&lt;PV_Meta!$B$7),1,0)</f>
        <v>0</v>
      </c>
      <c r="AC1965" s="41">
        <f>IF(AND(tbl_PV_Milestones[[#This Row],[Planned YTD]]=1,tbl_PV_Milestones[[#This Row],[Complete]]="Yes"),1,0)</f>
        <v>0</v>
      </c>
      <c r="AD1965" s="41">
        <f>IF(AND(tbl_PV_Milestones[[#This Row],[Actual/Schedule Finish]]&lt;PV_Meta!$B$7,tbl_PV_Milestones[[#This Row],[Complete]]="No",tbl_PV_Milestones[[#This Row],[Project Status]]&lt;&gt;"On Hold"),1,0)</f>
        <v>0</v>
      </c>
      <c r="AE1965" s="41">
        <f>IF(AND(tbl_PV_Milestones[[#This Row],[Actual/Schedule Finish]]&gt;tbl_PV_Milestones[[#This Row],[Baseline Date]],tbl_PV_Milestones[[#This Row],[Complete]]="No",tbl_PV_Milestones[[#This Row],[Project Status]]&lt;&gt;"On Hold",tbl_PV_Milestones[[#This Row],[Overdue]]=0,tbl_PV_Milestones[[#This Row],[To be Baselined]]&lt;&gt;1),1,0)</f>
        <v>0</v>
      </c>
      <c r="AF1965" s="41">
        <f>IF(AND(tbl_PV_Milestones[[#This Row],[BL FY]]=2025,tbl_PV_Milestones[[#This Row],[Finish FY]]&gt;2025),1,0)</f>
        <v>0</v>
      </c>
      <c r="AG1965" s="56" t="str">
        <f>_xlfn.XLOOKUP(tbl_PV_Milestones[[#This Row],[Work ID]],tbl_PV_Meta[Work ID '#],tbl_PV_Meta[Project Manager/Owner],,0)</f>
        <v>Project Manager 31</v>
      </c>
      <c r="AH1965" s="6"/>
    </row>
    <row r="1966" spans="4:34" x14ac:dyDescent="0.25">
      <c r="D1966" s="6" t="s">
        <v>806</v>
      </c>
      <c r="E1966" s="6" t="s">
        <v>503</v>
      </c>
      <c r="F1966" s="6" t="s">
        <v>1708</v>
      </c>
      <c r="G1966" s="6" t="s">
        <v>914</v>
      </c>
      <c r="H1966" s="6" t="s">
        <v>505</v>
      </c>
      <c r="I1966" s="6" t="s">
        <v>110</v>
      </c>
      <c r="J1966" s="6" t="s">
        <v>806</v>
      </c>
      <c r="K1966" s="6" t="s">
        <v>29</v>
      </c>
      <c r="L1966" s="6" t="s">
        <v>27</v>
      </c>
      <c r="M1966" s="43"/>
      <c r="N1966" s="44" t="s">
        <v>1979</v>
      </c>
      <c r="O1966" s="39">
        <v>45260.708333333299</v>
      </c>
      <c r="P1966" s="39">
        <v>45260.708333333299</v>
      </c>
      <c r="Q1966" s="6">
        <v>0</v>
      </c>
      <c r="R1966" s="6">
        <v>0</v>
      </c>
      <c r="S1966" s="45" t="e">
        <f>_xlfn.CONCAT(#REF!,TRIM(tbl_PV_Milestones[[#This Row],[Milestone Description]]))</f>
        <v>#REF!</v>
      </c>
      <c r="T1966" s="84" t="str">
        <f>IF(COUNTIF(tbl_PV_Milestones[UID],tbl_PV_Milestones[[#This Row],[UID]])&gt;1,"Duplicate","")</f>
        <v>Duplicate</v>
      </c>
      <c r="U1966" s="42" t="str">
        <f>_xlfn.XLOOKUP(tbl_PV_Milestones[[#This Row],[Work ID]],tbl_PV_Meta[Work ID '#],tbl_PV_Meta[Sub-Portfolio])</f>
        <v>Sub-Portfolio 8</v>
      </c>
      <c r="V1966" s="41">
        <f>IF(MONTH(tbl_PV_Milestones[[#This Row],[Baseline Date]])&lt;7,YEAR(tbl_PV_Milestones[[#This Row],[Baseline Date]]),YEAR(tbl_PV_Milestones[[#This Row],[Baseline Date]])+1)</f>
        <v>2024</v>
      </c>
      <c r="W1966" s="41">
        <f>IF(MONTH(tbl_PV_Milestones[[#This Row],[Actual/Schedule Finish]])&lt;7,YEAR(tbl_PV_Milestones[[#This Row],[Actual/Schedule Finish]]),YEAR(tbl_PV_Milestones[[#This Row],[Actual/Schedule Finish]])+1)</f>
        <v>2024</v>
      </c>
      <c r="X1966" s="41" t="str">
        <f>IF(OR(tbl_PV_Milestones[[#This Row],[Project Status]]="Completed",tbl_PV_Milestones[[#This Row],[Project Status]]="Assumed Completed"),"Yes","No")</f>
        <v>Yes</v>
      </c>
      <c r="Y1966" s="41">
        <f>IF(tbl_PV_Milestones[[#This Row],[Baseline Date]]="",1,0)</f>
        <v>0</v>
      </c>
      <c r="Z1966" s="41">
        <f>IF(tbl_PV_Milestones[[#This Row],[Baseline Date]]&lt;PV_Meta!$B$7,1,0)</f>
        <v>1</v>
      </c>
      <c r="AA1966" s="41">
        <f>IF(tbl_PV_Milestones[[#This Row],[Complete]]="Yes",1,0)</f>
        <v>1</v>
      </c>
      <c r="AB1966" s="41">
        <f>IF(AND(tbl_PV_Milestones[[#This Row],[BL FY]]=2025,tbl_PV_Milestones[[#This Row],[Baseline Date]]&lt;PV_Meta!$B$7),1,0)</f>
        <v>0</v>
      </c>
      <c r="AC1966" s="41">
        <f>IF(AND(tbl_PV_Milestones[[#This Row],[Planned YTD]]=1,tbl_PV_Milestones[[#This Row],[Complete]]="Yes"),1,0)</f>
        <v>0</v>
      </c>
      <c r="AD1966" s="41">
        <f>IF(AND(tbl_PV_Milestones[[#This Row],[Actual/Schedule Finish]]&lt;PV_Meta!$B$7,tbl_PV_Milestones[[#This Row],[Complete]]="No",tbl_PV_Milestones[[#This Row],[Project Status]]&lt;&gt;"On Hold"),1,0)</f>
        <v>0</v>
      </c>
      <c r="AE1966" s="41">
        <f>IF(AND(tbl_PV_Milestones[[#This Row],[Actual/Schedule Finish]]&gt;tbl_PV_Milestones[[#This Row],[Baseline Date]],tbl_PV_Milestones[[#This Row],[Complete]]="No",tbl_PV_Milestones[[#This Row],[Project Status]]&lt;&gt;"On Hold",tbl_PV_Milestones[[#This Row],[Overdue]]=0,tbl_PV_Milestones[[#This Row],[To be Baselined]]&lt;&gt;1),1,0)</f>
        <v>0</v>
      </c>
      <c r="AF1966" s="41">
        <f>IF(AND(tbl_PV_Milestones[[#This Row],[BL FY]]=2025,tbl_PV_Milestones[[#This Row],[Finish FY]]&gt;2025),1,0)</f>
        <v>0</v>
      </c>
      <c r="AG1966" s="56" t="str">
        <f>_xlfn.XLOOKUP(tbl_PV_Milestones[[#This Row],[Work ID]],tbl_PV_Meta[Work ID '#],tbl_PV_Meta[Project Manager/Owner],,0)</f>
        <v>Project Manager 6</v>
      </c>
      <c r="AH1966" s="6"/>
    </row>
    <row r="1967" spans="4:34" x14ac:dyDescent="0.25">
      <c r="D1967" s="6" t="s">
        <v>806</v>
      </c>
      <c r="E1967" s="6" t="s">
        <v>513</v>
      </c>
      <c r="F1967" s="6" t="s">
        <v>1709</v>
      </c>
      <c r="G1967" s="6" t="s">
        <v>572</v>
      </c>
      <c r="H1967" s="6" t="s">
        <v>505</v>
      </c>
      <c r="I1967" s="6" t="s">
        <v>522</v>
      </c>
      <c r="J1967" s="6" t="s">
        <v>806</v>
      </c>
      <c r="K1967" s="6" t="s">
        <v>61</v>
      </c>
      <c r="L1967" s="6" t="s">
        <v>124</v>
      </c>
      <c r="M1967" s="43"/>
      <c r="N1967" s="44" t="s">
        <v>1979</v>
      </c>
      <c r="O1967" s="39">
        <v>45240.708333333299</v>
      </c>
      <c r="P1967" s="39">
        <v>45177.708333333299</v>
      </c>
      <c r="Q1967" s="6">
        <v>-44</v>
      </c>
      <c r="R1967" s="6">
        <v>-0.100686498855835</v>
      </c>
      <c r="S1967" s="45" t="e">
        <f>_xlfn.CONCAT(#REF!,TRIM(tbl_PV_Milestones[[#This Row],[Milestone Description]]))</f>
        <v>#REF!</v>
      </c>
      <c r="T1967" s="84" t="str">
        <f>IF(COUNTIF(tbl_PV_Milestones[UID],tbl_PV_Milestones[[#This Row],[UID]])&gt;1,"Duplicate","")</f>
        <v>Duplicate</v>
      </c>
      <c r="U1967" s="42" t="str">
        <f>_xlfn.XLOOKUP(tbl_PV_Milestones[[#This Row],[Work ID]],tbl_PV_Meta[Work ID '#],tbl_PV_Meta[Sub-Portfolio])</f>
        <v>Sub-Portfolio 8</v>
      </c>
      <c r="V1967" s="41">
        <f>IF(MONTH(tbl_PV_Milestones[[#This Row],[Baseline Date]])&lt;7,YEAR(tbl_PV_Milestones[[#This Row],[Baseline Date]]),YEAR(tbl_PV_Milestones[[#This Row],[Baseline Date]])+1)</f>
        <v>2024</v>
      </c>
      <c r="W1967" s="41">
        <f>IF(MONTH(tbl_PV_Milestones[[#This Row],[Actual/Schedule Finish]])&lt;7,YEAR(tbl_PV_Milestones[[#This Row],[Actual/Schedule Finish]]),YEAR(tbl_PV_Milestones[[#This Row],[Actual/Schedule Finish]])+1)</f>
        <v>2024</v>
      </c>
      <c r="X1967" s="41" t="str">
        <f>IF(OR(tbl_PV_Milestones[[#This Row],[Project Status]]="Completed",tbl_PV_Milestones[[#This Row],[Project Status]]="Assumed Completed"),"Yes","No")</f>
        <v>Yes</v>
      </c>
      <c r="Y1967" s="41">
        <f>IF(tbl_PV_Milestones[[#This Row],[Baseline Date]]="",1,0)</f>
        <v>0</v>
      </c>
      <c r="Z1967" s="41">
        <f>IF(tbl_PV_Milestones[[#This Row],[Baseline Date]]&lt;PV_Meta!$B$7,1,0)</f>
        <v>1</v>
      </c>
      <c r="AA1967" s="41">
        <f>IF(tbl_PV_Milestones[[#This Row],[Complete]]="Yes",1,0)</f>
        <v>1</v>
      </c>
      <c r="AB1967" s="41">
        <f>IF(AND(tbl_PV_Milestones[[#This Row],[BL FY]]=2025,tbl_PV_Milestones[[#This Row],[Baseline Date]]&lt;PV_Meta!$B$7),1,0)</f>
        <v>0</v>
      </c>
      <c r="AC1967" s="41">
        <f>IF(AND(tbl_PV_Milestones[[#This Row],[Planned YTD]]=1,tbl_PV_Milestones[[#This Row],[Complete]]="Yes"),1,0)</f>
        <v>0</v>
      </c>
      <c r="AD1967" s="41">
        <f>IF(AND(tbl_PV_Milestones[[#This Row],[Actual/Schedule Finish]]&lt;PV_Meta!$B$7,tbl_PV_Milestones[[#This Row],[Complete]]="No",tbl_PV_Milestones[[#This Row],[Project Status]]&lt;&gt;"On Hold"),1,0)</f>
        <v>0</v>
      </c>
      <c r="AE1967" s="41">
        <f>IF(AND(tbl_PV_Milestones[[#This Row],[Actual/Schedule Finish]]&gt;tbl_PV_Milestones[[#This Row],[Baseline Date]],tbl_PV_Milestones[[#This Row],[Complete]]="No",tbl_PV_Milestones[[#This Row],[Project Status]]&lt;&gt;"On Hold",tbl_PV_Milestones[[#This Row],[Overdue]]=0,tbl_PV_Milestones[[#This Row],[To be Baselined]]&lt;&gt;1),1,0)</f>
        <v>0</v>
      </c>
      <c r="AF1967" s="41">
        <f>IF(AND(tbl_PV_Milestones[[#This Row],[BL FY]]=2025,tbl_PV_Milestones[[#This Row],[Finish FY]]&gt;2025),1,0)</f>
        <v>0</v>
      </c>
      <c r="AG1967" s="56" t="str">
        <f>_xlfn.XLOOKUP(tbl_PV_Milestones[[#This Row],[Work ID]],tbl_PV_Meta[Work ID '#],tbl_PV_Meta[Project Manager/Owner],,0)</f>
        <v>Project Manager 31</v>
      </c>
      <c r="AH1967" s="6"/>
    </row>
    <row r="1968" spans="4:34" x14ac:dyDescent="0.25">
      <c r="D1968" s="6" t="s">
        <v>806</v>
      </c>
      <c r="E1968" s="6" t="s">
        <v>503</v>
      </c>
      <c r="F1968" s="6" t="s">
        <v>1708</v>
      </c>
      <c r="G1968" s="6" t="s">
        <v>915</v>
      </c>
      <c r="H1968" s="6" t="s">
        <v>505</v>
      </c>
      <c r="I1968" s="6" t="s">
        <v>110</v>
      </c>
      <c r="J1968" s="6" t="s">
        <v>806</v>
      </c>
      <c r="K1968" s="6" t="s">
        <v>29</v>
      </c>
      <c r="L1968" s="6" t="s">
        <v>27</v>
      </c>
      <c r="M1968" s="43"/>
      <c r="N1968" s="44" t="s">
        <v>1979</v>
      </c>
      <c r="O1968" s="39">
        <v>45260.708333333299</v>
      </c>
      <c r="P1968" s="39">
        <v>45260.708333333299</v>
      </c>
      <c r="Q1968" s="6">
        <v>0</v>
      </c>
      <c r="R1968" s="6">
        <v>0</v>
      </c>
      <c r="S1968" s="45" t="e">
        <f>_xlfn.CONCAT(#REF!,TRIM(tbl_PV_Milestones[[#This Row],[Milestone Description]]))</f>
        <v>#REF!</v>
      </c>
      <c r="T1968" s="84" t="str">
        <f>IF(COUNTIF(tbl_PV_Milestones[UID],tbl_PV_Milestones[[#This Row],[UID]])&gt;1,"Duplicate","")</f>
        <v>Duplicate</v>
      </c>
      <c r="U1968" s="42" t="str">
        <f>_xlfn.XLOOKUP(tbl_PV_Milestones[[#This Row],[Work ID]],tbl_PV_Meta[Work ID '#],tbl_PV_Meta[Sub-Portfolio])</f>
        <v>Sub-Portfolio 8</v>
      </c>
      <c r="V1968" s="41">
        <f>IF(MONTH(tbl_PV_Milestones[[#This Row],[Baseline Date]])&lt;7,YEAR(tbl_PV_Milestones[[#This Row],[Baseline Date]]),YEAR(tbl_PV_Milestones[[#This Row],[Baseline Date]])+1)</f>
        <v>2024</v>
      </c>
      <c r="W1968" s="41">
        <f>IF(MONTH(tbl_PV_Milestones[[#This Row],[Actual/Schedule Finish]])&lt;7,YEAR(tbl_PV_Milestones[[#This Row],[Actual/Schedule Finish]]),YEAR(tbl_PV_Milestones[[#This Row],[Actual/Schedule Finish]])+1)</f>
        <v>2024</v>
      </c>
      <c r="X1968" s="41" t="str">
        <f>IF(OR(tbl_PV_Milestones[[#This Row],[Project Status]]="Completed",tbl_PV_Milestones[[#This Row],[Project Status]]="Assumed Completed"),"Yes","No")</f>
        <v>Yes</v>
      </c>
      <c r="Y1968" s="41">
        <f>IF(tbl_PV_Milestones[[#This Row],[Baseline Date]]="",1,0)</f>
        <v>0</v>
      </c>
      <c r="Z1968" s="41">
        <f>IF(tbl_PV_Milestones[[#This Row],[Baseline Date]]&lt;PV_Meta!$B$7,1,0)</f>
        <v>1</v>
      </c>
      <c r="AA1968" s="41">
        <f>IF(tbl_PV_Milestones[[#This Row],[Complete]]="Yes",1,0)</f>
        <v>1</v>
      </c>
      <c r="AB1968" s="41">
        <f>IF(AND(tbl_PV_Milestones[[#This Row],[BL FY]]=2025,tbl_PV_Milestones[[#This Row],[Baseline Date]]&lt;PV_Meta!$B$7),1,0)</f>
        <v>0</v>
      </c>
      <c r="AC1968" s="41">
        <f>IF(AND(tbl_PV_Milestones[[#This Row],[Planned YTD]]=1,tbl_PV_Milestones[[#This Row],[Complete]]="Yes"),1,0)</f>
        <v>0</v>
      </c>
      <c r="AD1968" s="41">
        <f>IF(AND(tbl_PV_Milestones[[#This Row],[Actual/Schedule Finish]]&lt;PV_Meta!$B$7,tbl_PV_Milestones[[#This Row],[Complete]]="No",tbl_PV_Milestones[[#This Row],[Project Status]]&lt;&gt;"On Hold"),1,0)</f>
        <v>0</v>
      </c>
      <c r="AE1968" s="41">
        <f>IF(AND(tbl_PV_Milestones[[#This Row],[Actual/Schedule Finish]]&gt;tbl_PV_Milestones[[#This Row],[Baseline Date]],tbl_PV_Milestones[[#This Row],[Complete]]="No",tbl_PV_Milestones[[#This Row],[Project Status]]&lt;&gt;"On Hold",tbl_PV_Milestones[[#This Row],[Overdue]]=0,tbl_PV_Milestones[[#This Row],[To be Baselined]]&lt;&gt;1),1,0)</f>
        <v>0</v>
      </c>
      <c r="AF1968" s="41">
        <f>IF(AND(tbl_PV_Milestones[[#This Row],[BL FY]]=2025,tbl_PV_Milestones[[#This Row],[Finish FY]]&gt;2025),1,0)</f>
        <v>0</v>
      </c>
      <c r="AG1968" s="56" t="str">
        <f>_xlfn.XLOOKUP(tbl_PV_Milestones[[#This Row],[Work ID]],tbl_PV_Meta[Work ID '#],tbl_PV_Meta[Project Manager/Owner],,0)</f>
        <v>Project Manager 6</v>
      </c>
      <c r="AH1968" s="6"/>
    </row>
    <row r="1969" spans="4:34" x14ac:dyDescent="0.25">
      <c r="D1969" s="6" t="s">
        <v>806</v>
      </c>
      <c r="E1969" s="6" t="s">
        <v>503</v>
      </c>
      <c r="F1969" s="6" t="s">
        <v>1708</v>
      </c>
      <c r="G1969" s="6" t="s">
        <v>916</v>
      </c>
      <c r="H1969" s="6" t="s">
        <v>505</v>
      </c>
      <c r="I1969" s="6" t="s">
        <v>110</v>
      </c>
      <c r="J1969" s="6" t="s">
        <v>806</v>
      </c>
      <c r="K1969" s="6" t="s">
        <v>29</v>
      </c>
      <c r="L1969" s="6" t="s">
        <v>27</v>
      </c>
      <c r="M1969" s="43"/>
      <c r="N1969" s="44" t="s">
        <v>1979</v>
      </c>
      <c r="O1969" s="39">
        <v>45350.708333333299</v>
      </c>
      <c r="P1969" s="39">
        <v>45350.708333333299</v>
      </c>
      <c r="Q1969" s="6">
        <v>0</v>
      </c>
      <c r="R1969" s="6">
        <v>0</v>
      </c>
      <c r="S1969" s="45" t="e">
        <f>_xlfn.CONCAT(#REF!,TRIM(tbl_PV_Milestones[[#This Row],[Milestone Description]]))</f>
        <v>#REF!</v>
      </c>
      <c r="T1969" s="84" t="str">
        <f>IF(COUNTIF(tbl_PV_Milestones[UID],tbl_PV_Milestones[[#This Row],[UID]])&gt;1,"Duplicate","")</f>
        <v>Duplicate</v>
      </c>
      <c r="U1969" s="42" t="str">
        <f>_xlfn.XLOOKUP(tbl_PV_Milestones[[#This Row],[Work ID]],tbl_PV_Meta[Work ID '#],tbl_PV_Meta[Sub-Portfolio])</f>
        <v>Sub-Portfolio 8</v>
      </c>
      <c r="V1969" s="41">
        <f>IF(MONTH(tbl_PV_Milestones[[#This Row],[Baseline Date]])&lt;7,YEAR(tbl_PV_Milestones[[#This Row],[Baseline Date]]),YEAR(tbl_PV_Milestones[[#This Row],[Baseline Date]])+1)</f>
        <v>2024</v>
      </c>
      <c r="W1969" s="41">
        <f>IF(MONTH(tbl_PV_Milestones[[#This Row],[Actual/Schedule Finish]])&lt;7,YEAR(tbl_PV_Milestones[[#This Row],[Actual/Schedule Finish]]),YEAR(tbl_PV_Milestones[[#This Row],[Actual/Schedule Finish]])+1)</f>
        <v>2024</v>
      </c>
      <c r="X1969" s="41" t="str">
        <f>IF(OR(tbl_PV_Milestones[[#This Row],[Project Status]]="Completed",tbl_PV_Milestones[[#This Row],[Project Status]]="Assumed Completed"),"Yes","No")</f>
        <v>Yes</v>
      </c>
      <c r="Y1969" s="41">
        <f>IF(tbl_PV_Milestones[[#This Row],[Baseline Date]]="",1,0)</f>
        <v>0</v>
      </c>
      <c r="Z1969" s="41">
        <f>IF(tbl_PV_Milestones[[#This Row],[Baseline Date]]&lt;PV_Meta!$B$7,1,0)</f>
        <v>1</v>
      </c>
      <c r="AA1969" s="41">
        <f>IF(tbl_PV_Milestones[[#This Row],[Complete]]="Yes",1,0)</f>
        <v>1</v>
      </c>
      <c r="AB1969" s="41">
        <f>IF(AND(tbl_PV_Milestones[[#This Row],[BL FY]]=2025,tbl_PV_Milestones[[#This Row],[Baseline Date]]&lt;PV_Meta!$B$7),1,0)</f>
        <v>0</v>
      </c>
      <c r="AC1969" s="41">
        <f>IF(AND(tbl_PV_Milestones[[#This Row],[Planned YTD]]=1,tbl_PV_Milestones[[#This Row],[Complete]]="Yes"),1,0)</f>
        <v>0</v>
      </c>
      <c r="AD1969" s="41">
        <f>IF(AND(tbl_PV_Milestones[[#This Row],[Actual/Schedule Finish]]&lt;PV_Meta!$B$7,tbl_PV_Milestones[[#This Row],[Complete]]="No",tbl_PV_Milestones[[#This Row],[Project Status]]&lt;&gt;"On Hold"),1,0)</f>
        <v>0</v>
      </c>
      <c r="AE1969" s="41">
        <f>IF(AND(tbl_PV_Milestones[[#This Row],[Actual/Schedule Finish]]&gt;tbl_PV_Milestones[[#This Row],[Baseline Date]],tbl_PV_Milestones[[#This Row],[Complete]]="No",tbl_PV_Milestones[[#This Row],[Project Status]]&lt;&gt;"On Hold",tbl_PV_Milestones[[#This Row],[Overdue]]=0,tbl_PV_Milestones[[#This Row],[To be Baselined]]&lt;&gt;1),1,0)</f>
        <v>0</v>
      </c>
      <c r="AF1969" s="41">
        <f>IF(AND(tbl_PV_Milestones[[#This Row],[BL FY]]=2025,tbl_PV_Milestones[[#This Row],[Finish FY]]&gt;2025),1,0)</f>
        <v>0</v>
      </c>
      <c r="AG1969" s="56" t="str">
        <f>_xlfn.XLOOKUP(tbl_PV_Milestones[[#This Row],[Work ID]],tbl_PV_Meta[Work ID '#],tbl_PV_Meta[Project Manager/Owner],,0)</f>
        <v>Project Manager 6</v>
      </c>
      <c r="AH1969" s="6"/>
    </row>
    <row r="1970" spans="4:34" x14ac:dyDescent="0.25">
      <c r="D1970" s="6" t="s">
        <v>806</v>
      </c>
      <c r="E1970" s="6" t="s">
        <v>503</v>
      </c>
      <c r="F1970" s="6" t="s">
        <v>1708</v>
      </c>
      <c r="G1970" s="6" t="s">
        <v>917</v>
      </c>
      <c r="H1970" s="6" t="s">
        <v>505</v>
      </c>
      <c r="I1970" s="6" t="s">
        <v>110</v>
      </c>
      <c r="J1970" s="6" t="s">
        <v>806</v>
      </c>
      <c r="K1970" s="6" t="s">
        <v>29</v>
      </c>
      <c r="L1970" s="6" t="s">
        <v>27</v>
      </c>
      <c r="M1970" s="43"/>
      <c r="N1970" s="44" t="s">
        <v>1979</v>
      </c>
      <c r="O1970" s="39">
        <v>45384.708333333299</v>
      </c>
      <c r="P1970" s="39">
        <v>45384.708333333299</v>
      </c>
      <c r="Q1970" s="6">
        <v>0</v>
      </c>
      <c r="R1970" s="6">
        <v>0</v>
      </c>
      <c r="S1970" s="45" t="e">
        <f>_xlfn.CONCAT(#REF!,TRIM(tbl_PV_Milestones[[#This Row],[Milestone Description]]))</f>
        <v>#REF!</v>
      </c>
      <c r="T1970" s="84" t="str">
        <f>IF(COUNTIF(tbl_PV_Milestones[UID],tbl_PV_Milestones[[#This Row],[UID]])&gt;1,"Duplicate","")</f>
        <v>Duplicate</v>
      </c>
      <c r="U1970" s="42" t="str">
        <f>_xlfn.XLOOKUP(tbl_PV_Milestones[[#This Row],[Work ID]],tbl_PV_Meta[Work ID '#],tbl_PV_Meta[Sub-Portfolio])</f>
        <v>Sub-Portfolio 8</v>
      </c>
      <c r="V1970" s="41">
        <f>IF(MONTH(tbl_PV_Milestones[[#This Row],[Baseline Date]])&lt;7,YEAR(tbl_PV_Milestones[[#This Row],[Baseline Date]]),YEAR(tbl_PV_Milestones[[#This Row],[Baseline Date]])+1)</f>
        <v>2024</v>
      </c>
      <c r="W1970" s="41">
        <f>IF(MONTH(tbl_PV_Milestones[[#This Row],[Actual/Schedule Finish]])&lt;7,YEAR(tbl_PV_Milestones[[#This Row],[Actual/Schedule Finish]]),YEAR(tbl_PV_Milestones[[#This Row],[Actual/Schedule Finish]])+1)</f>
        <v>2024</v>
      </c>
      <c r="X1970" s="41" t="str">
        <f>IF(OR(tbl_PV_Milestones[[#This Row],[Project Status]]="Completed",tbl_PV_Milestones[[#This Row],[Project Status]]="Assumed Completed"),"Yes","No")</f>
        <v>Yes</v>
      </c>
      <c r="Y1970" s="41">
        <f>IF(tbl_PV_Milestones[[#This Row],[Baseline Date]]="",1,0)</f>
        <v>0</v>
      </c>
      <c r="Z1970" s="41">
        <f>IF(tbl_PV_Milestones[[#This Row],[Baseline Date]]&lt;PV_Meta!$B$7,1,0)</f>
        <v>1</v>
      </c>
      <c r="AA1970" s="41">
        <f>IF(tbl_PV_Milestones[[#This Row],[Complete]]="Yes",1,0)</f>
        <v>1</v>
      </c>
      <c r="AB1970" s="41">
        <f>IF(AND(tbl_PV_Milestones[[#This Row],[BL FY]]=2025,tbl_PV_Milestones[[#This Row],[Baseline Date]]&lt;PV_Meta!$B$7),1,0)</f>
        <v>0</v>
      </c>
      <c r="AC1970" s="41">
        <f>IF(AND(tbl_PV_Milestones[[#This Row],[Planned YTD]]=1,tbl_PV_Milestones[[#This Row],[Complete]]="Yes"),1,0)</f>
        <v>0</v>
      </c>
      <c r="AD1970" s="41">
        <f>IF(AND(tbl_PV_Milestones[[#This Row],[Actual/Schedule Finish]]&lt;PV_Meta!$B$7,tbl_PV_Milestones[[#This Row],[Complete]]="No",tbl_PV_Milestones[[#This Row],[Project Status]]&lt;&gt;"On Hold"),1,0)</f>
        <v>0</v>
      </c>
      <c r="AE1970" s="41">
        <f>IF(AND(tbl_PV_Milestones[[#This Row],[Actual/Schedule Finish]]&gt;tbl_PV_Milestones[[#This Row],[Baseline Date]],tbl_PV_Milestones[[#This Row],[Complete]]="No",tbl_PV_Milestones[[#This Row],[Project Status]]&lt;&gt;"On Hold",tbl_PV_Milestones[[#This Row],[Overdue]]=0,tbl_PV_Milestones[[#This Row],[To be Baselined]]&lt;&gt;1),1,0)</f>
        <v>0</v>
      </c>
      <c r="AF1970" s="41">
        <f>IF(AND(tbl_PV_Milestones[[#This Row],[BL FY]]=2025,tbl_PV_Milestones[[#This Row],[Finish FY]]&gt;2025),1,0)</f>
        <v>0</v>
      </c>
      <c r="AG1970" s="56" t="str">
        <f>_xlfn.XLOOKUP(tbl_PV_Milestones[[#This Row],[Work ID]],tbl_PV_Meta[Work ID '#],tbl_PV_Meta[Project Manager/Owner],,0)</f>
        <v>Project Manager 6</v>
      </c>
      <c r="AH1970" s="6"/>
    </row>
    <row r="1971" spans="4:34" x14ac:dyDescent="0.25">
      <c r="D1971" s="6" t="s">
        <v>806</v>
      </c>
      <c r="E1971" s="6" t="s">
        <v>503</v>
      </c>
      <c r="F1971" s="6" t="s">
        <v>1708</v>
      </c>
      <c r="G1971" s="6" t="s">
        <v>918</v>
      </c>
      <c r="H1971" s="6" t="s">
        <v>505</v>
      </c>
      <c r="I1971" s="6" t="s">
        <v>110</v>
      </c>
      <c r="J1971" s="6" t="s">
        <v>806</v>
      </c>
      <c r="K1971" s="6" t="s">
        <v>29</v>
      </c>
      <c r="L1971" s="6" t="s">
        <v>27</v>
      </c>
      <c r="M1971" s="43"/>
      <c r="N1971" s="44" t="s">
        <v>1979</v>
      </c>
      <c r="O1971" s="39">
        <v>45404.708333333299</v>
      </c>
      <c r="P1971" s="39">
        <v>45404.708333333299</v>
      </c>
      <c r="Q1971" s="6">
        <v>0</v>
      </c>
      <c r="R1971" s="6">
        <v>0</v>
      </c>
      <c r="S1971" s="45" t="e">
        <f>_xlfn.CONCAT(#REF!,TRIM(tbl_PV_Milestones[[#This Row],[Milestone Description]]))</f>
        <v>#REF!</v>
      </c>
      <c r="T1971" s="84" t="str">
        <f>IF(COUNTIF(tbl_PV_Milestones[UID],tbl_PV_Milestones[[#This Row],[UID]])&gt;1,"Duplicate","")</f>
        <v>Duplicate</v>
      </c>
      <c r="U1971" s="42" t="str">
        <f>_xlfn.XLOOKUP(tbl_PV_Milestones[[#This Row],[Work ID]],tbl_PV_Meta[Work ID '#],tbl_PV_Meta[Sub-Portfolio])</f>
        <v>Sub-Portfolio 8</v>
      </c>
      <c r="V1971" s="41">
        <f>IF(MONTH(tbl_PV_Milestones[[#This Row],[Baseline Date]])&lt;7,YEAR(tbl_PV_Milestones[[#This Row],[Baseline Date]]),YEAR(tbl_PV_Milestones[[#This Row],[Baseline Date]])+1)</f>
        <v>2024</v>
      </c>
      <c r="W1971" s="41">
        <f>IF(MONTH(tbl_PV_Milestones[[#This Row],[Actual/Schedule Finish]])&lt;7,YEAR(tbl_PV_Milestones[[#This Row],[Actual/Schedule Finish]]),YEAR(tbl_PV_Milestones[[#This Row],[Actual/Schedule Finish]])+1)</f>
        <v>2024</v>
      </c>
      <c r="X1971" s="41" t="str">
        <f>IF(OR(tbl_PV_Milestones[[#This Row],[Project Status]]="Completed",tbl_PV_Milestones[[#This Row],[Project Status]]="Assumed Completed"),"Yes","No")</f>
        <v>Yes</v>
      </c>
      <c r="Y1971" s="41">
        <f>IF(tbl_PV_Milestones[[#This Row],[Baseline Date]]="",1,0)</f>
        <v>0</v>
      </c>
      <c r="Z1971" s="41">
        <f>IF(tbl_PV_Milestones[[#This Row],[Baseline Date]]&lt;PV_Meta!$B$7,1,0)</f>
        <v>1</v>
      </c>
      <c r="AA1971" s="41">
        <f>IF(tbl_PV_Milestones[[#This Row],[Complete]]="Yes",1,0)</f>
        <v>1</v>
      </c>
      <c r="AB1971" s="41">
        <f>IF(AND(tbl_PV_Milestones[[#This Row],[BL FY]]=2025,tbl_PV_Milestones[[#This Row],[Baseline Date]]&lt;PV_Meta!$B$7),1,0)</f>
        <v>0</v>
      </c>
      <c r="AC1971" s="41">
        <f>IF(AND(tbl_PV_Milestones[[#This Row],[Planned YTD]]=1,tbl_PV_Milestones[[#This Row],[Complete]]="Yes"),1,0)</f>
        <v>0</v>
      </c>
      <c r="AD1971" s="41">
        <f>IF(AND(tbl_PV_Milestones[[#This Row],[Actual/Schedule Finish]]&lt;PV_Meta!$B$7,tbl_PV_Milestones[[#This Row],[Complete]]="No",tbl_PV_Milestones[[#This Row],[Project Status]]&lt;&gt;"On Hold"),1,0)</f>
        <v>0</v>
      </c>
      <c r="AE1971" s="41">
        <f>IF(AND(tbl_PV_Milestones[[#This Row],[Actual/Schedule Finish]]&gt;tbl_PV_Milestones[[#This Row],[Baseline Date]],tbl_PV_Milestones[[#This Row],[Complete]]="No",tbl_PV_Milestones[[#This Row],[Project Status]]&lt;&gt;"On Hold",tbl_PV_Milestones[[#This Row],[Overdue]]=0,tbl_PV_Milestones[[#This Row],[To be Baselined]]&lt;&gt;1),1,0)</f>
        <v>0</v>
      </c>
      <c r="AF1971" s="41">
        <f>IF(AND(tbl_PV_Milestones[[#This Row],[BL FY]]=2025,tbl_PV_Milestones[[#This Row],[Finish FY]]&gt;2025),1,0)</f>
        <v>0</v>
      </c>
      <c r="AG1971" s="56" t="str">
        <f>_xlfn.XLOOKUP(tbl_PV_Milestones[[#This Row],[Work ID]],tbl_PV_Meta[Work ID '#],tbl_PV_Meta[Project Manager/Owner],,0)</f>
        <v>Project Manager 6</v>
      </c>
      <c r="AH1971" s="6"/>
    </row>
    <row r="1972" spans="4:34" x14ac:dyDescent="0.25">
      <c r="D1972" s="6" t="s">
        <v>806</v>
      </c>
      <c r="E1972" s="6" t="s">
        <v>503</v>
      </c>
      <c r="F1972" s="6" t="s">
        <v>1703</v>
      </c>
      <c r="G1972" s="6" t="s">
        <v>565</v>
      </c>
      <c r="H1972" s="6" t="s">
        <v>519</v>
      </c>
      <c r="I1972" s="6" t="s">
        <v>522</v>
      </c>
      <c r="J1972" s="6" t="s">
        <v>806</v>
      </c>
      <c r="K1972" s="6" t="s">
        <v>278</v>
      </c>
      <c r="L1972" s="6" t="s">
        <v>119</v>
      </c>
      <c r="M1972" s="43"/>
      <c r="N1972" s="44" t="s">
        <v>1979</v>
      </c>
      <c r="O1972" s="39">
        <v>45050</v>
      </c>
      <c r="P1972" s="39">
        <v>45050</v>
      </c>
      <c r="Q1972" s="6">
        <v>0</v>
      </c>
      <c r="R1972" s="6">
        <v>0</v>
      </c>
      <c r="S1972" s="45" t="e">
        <f>_xlfn.CONCAT(#REF!,TRIM(tbl_PV_Milestones[[#This Row],[Milestone Description]]))</f>
        <v>#REF!</v>
      </c>
      <c r="T1972" s="84" t="str">
        <f>IF(COUNTIF(tbl_PV_Milestones[UID],tbl_PV_Milestones[[#This Row],[UID]])&gt;1,"Duplicate","")</f>
        <v>Duplicate</v>
      </c>
      <c r="U1972" s="42" t="str">
        <f>_xlfn.XLOOKUP(tbl_PV_Milestones[[#This Row],[Work ID]],tbl_PV_Meta[Work ID '#],tbl_PV_Meta[Sub-Portfolio])</f>
        <v>Sub-Portfolio 8</v>
      </c>
      <c r="V1972" s="41">
        <f>IF(MONTH(tbl_PV_Milestones[[#This Row],[Baseline Date]])&lt;7,YEAR(tbl_PV_Milestones[[#This Row],[Baseline Date]]),YEAR(tbl_PV_Milestones[[#This Row],[Baseline Date]])+1)</f>
        <v>2023</v>
      </c>
      <c r="W1972" s="41">
        <f>IF(MONTH(tbl_PV_Milestones[[#This Row],[Actual/Schedule Finish]])&lt;7,YEAR(tbl_PV_Milestones[[#This Row],[Actual/Schedule Finish]]),YEAR(tbl_PV_Milestones[[#This Row],[Actual/Schedule Finish]])+1)</f>
        <v>2023</v>
      </c>
      <c r="X1972" s="41" t="str">
        <f>IF(OR(tbl_PV_Milestones[[#This Row],[Project Status]]="Completed",tbl_PV_Milestones[[#This Row],[Project Status]]="Assumed Completed"),"Yes","No")</f>
        <v>Yes</v>
      </c>
      <c r="Y1972" s="41">
        <f>IF(tbl_PV_Milestones[[#This Row],[Baseline Date]]="",1,0)</f>
        <v>0</v>
      </c>
      <c r="Z1972" s="41">
        <f>IF(tbl_PV_Milestones[[#This Row],[Baseline Date]]&lt;PV_Meta!$B$7,1,0)</f>
        <v>1</v>
      </c>
      <c r="AA1972" s="41">
        <f>IF(tbl_PV_Milestones[[#This Row],[Complete]]="Yes",1,0)</f>
        <v>1</v>
      </c>
      <c r="AB1972" s="41">
        <f>IF(AND(tbl_PV_Milestones[[#This Row],[BL FY]]=2025,tbl_PV_Milestones[[#This Row],[Baseline Date]]&lt;PV_Meta!$B$7),1,0)</f>
        <v>0</v>
      </c>
      <c r="AC1972" s="41">
        <f>IF(AND(tbl_PV_Milestones[[#This Row],[Planned YTD]]=1,tbl_PV_Milestones[[#This Row],[Complete]]="Yes"),1,0)</f>
        <v>0</v>
      </c>
      <c r="AD1972" s="41">
        <f>IF(AND(tbl_PV_Milestones[[#This Row],[Actual/Schedule Finish]]&lt;PV_Meta!$B$7,tbl_PV_Milestones[[#This Row],[Complete]]="No",tbl_PV_Milestones[[#This Row],[Project Status]]&lt;&gt;"On Hold"),1,0)</f>
        <v>0</v>
      </c>
      <c r="AE1972" s="41">
        <f>IF(AND(tbl_PV_Milestones[[#This Row],[Actual/Schedule Finish]]&gt;tbl_PV_Milestones[[#This Row],[Baseline Date]],tbl_PV_Milestones[[#This Row],[Complete]]="No",tbl_PV_Milestones[[#This Row],[Project Status]]&lt;&gt;"On Hold",tbl_PV_Milestones[[#This Row],[Overdue]]=0,tbl_PV_Milestones[[#This Row],[To be Baselined]]&lt;&gt;1),1,0)</f>
        <v>0</v>
      </c>
      <c r="AF1972" s="41">
        <f>IF(AND(tbl_PV_Milestones[[#This Row],[BL FY]]=2025,tbl_PV_Milestones[[#This Row],[Finish FY]]&gt;2025),1,0)</f>
        <v>0</v>
      </c>
      <c r="AG1972" s="56" t="str">
        <f>_xlfn.XLOOKUP(tbl_PV_Milestones[[#This Row],[Work ID]],tbl_PV_Meta[Work ID '#],tbl_PV_Meta[Project Manager/Owner],,0)</f>
        <v>Project Manager 25</v>
      </c>
      <c r="AH1972" s="6"/>
    </row>
    <row r="1973" spans="4:34" x14ac:dyDescent="0.25">
      <c r="D1973" s="6" t="s">
        <v>806</v>
      </c>
      <c r="E1973" s="6" t="s">
        <v>503</v>
      </c>
      <c r="F1973" s="6" t="s">
        <v>1708</v>
      </c>
      <c r="G1973" s="6" t="s">
        <v>919</v>
      </c>
      <c r="H1973" s="6" t="s">
        <v>505</v>
      </c>
      <c r="I1973" s="6" t="s">
        <v>110</v>
      </c>
      <c r="J1973" s="6" t="s">
        <v>806</v>
      </c>
      <c r="K1973" s="6" t="s">
        <v>29</v>
      </c>
      <c r="L1973" s="6" t="s">
        <v>27</v>
      </c>
      <c r="M1973" s="43"/>
      <c r="N1973" s="44" t="s">
        <v>1979</v>
      </c>
      <c r="O1973" s="39">
        <v>45222.708333333299</v>
      </c>
      <c r="P1973" s="39">
        <v>45222.708333333299</v>
      </c>
      <c r="Q1973" s="6">
        <v>0</v>
      </c>
      <c r="R1973" s="6">
        <v>0</v>
      </c>
      <c r="S1973" s="45" t="e">
        <f>_xlfn.CONCAT(#REF!,TRIM(tbl_PV_Milestones[[#This Row],[Milestone Description]]))</f>
        <v>#REF!</v>
      </c>
      <c r="T1973" s="84" t="str">
        <f>IF(COUNTIF(tbl_PV_Milestones[UID],tbl_PV_Milestones[[#This Row],[UID]])&gt;1,"Duplicate","")</f>
        <v>Duplicate</v>
      </c>
      <c r="U1973" s="42" t="str">
        <f>_xlfn.XLOOKUP(tbl_PV_Milestones[[#This Row],[Work ID]],tbl_PV_Meta[Work ID '#],tbl_PV_Meta[Sub-Portfolio])</f>
        <v>Sub-Portfolio 8</v>
      </c>
      <c r="V1973" s="41">
        <f>IF(MONTH(tbl_PV_Milestones[[#This Row],[Baseline Date]])&lt;7,YEAR(tbl_PV_Milestones[[#This Row],[Baseline Date]]),YEAR(tbl_PV_Milestones[[#This Row],[Baseline Date]])+1)</f>
        <v>2024</v>
      </c>
      <c r="W1973" s="41">
        <f>IF(MONTH(tbl_PV_Milestones[[#This Row],[Actual/Schedule Finish]])&lt;7,YEAR(tbl_PV_Milestones[[#This Row],[Actual/Schedule Finish]]),YEAR(tbl_PV_Milestones[[#This Row],[Actual/Schedule Finish]])+1)</f>
        <v>2024</v>
      </c>
      <c r="X1973" s="41" t="str">
        <f>IF(OR(tbl_PV_Milestones[[#This Row],[Project Status]]="Completed",tbl_PV_Milestones[[#This Row],[Project Status]]="Assumed Completed"),"Yes","No")</f>
        <v>Yes</v>
      </c>
      <c r="Y1973" s="41">
        <f>IF(tbl_PV_Milestones[[#This Row],[Baseline Date]]="",1,0)</f>
        <v>0</v>
      </c>
      <c r="Z1973" s="41">
        <f>IF(tbl_PV_Milestones[[#This Row],[Baseline Date]]&lt;PV_Meta!$B$7,1,0)</f>
        <v>1</v>
      </c>
      <c r="AA1973" s="41">
        <f>IF(tbl_PV_Milestones[[#This Row],[Complete]]="Yes",1,0)</f>
        <v>1</v>
      </c>
      <c r="AB1973" s="41">
        <f>IF(AND(tbl_PV_Milestones[[#This Row],[BL FY]]=2025,tbl_PV_Milestones[[#This Row],[Baseline Date]]&lt;PV_Meta!$B$7),1,0)</f>
        <v>0</v>
      </c>
      <c r="AC1973" s="41">
        <f>IF(AND(tbl_PV_Milestones[[#This Row],[Planned YTD]]=1,tbl_PV_Milestones[[#This Row],[Complete]]="Yes"),1,0)</f>
        <v>0</v>
      </c>
      <c r="AD1973" s="41">
        <f>IF(AND(tbl_PV_Milestones[[#This Row],[Actual/Schedule Finish]]&lt;PV_Meta!$B$7,tbl_PV_Milestones[[#This Row],[Complete]]="No",tbl_PV_Milestones[[#This Row],[Project Status]]&lt;&gt;"On Hold"),1,0)</f>
        <v>0</v>
      </c>
      <c r="AE1973" s="41">
        <f>IF(AND(tbl_PV_Milestones[[#This Row],[Actual/Schedule Finish]]&gt;tbl_PV_Milestones[[#This Row],[Baseline Date]],tbl_PV_Milestones[[#This Row],[Complete]]="No",tbl_PV_Milestones[[#This Row],[Project Status]]&lt;&gt;"On Hold",tbl_PV_Milestones[[#This Row],[Overdue]]=0,tbl_PV_Milestones[[#This Row],[To be Baselined]]&lt;&gt;1),1,0)</f>
        <v>0</v>
      </c>
      <c r="AF1973" s="41">
        <f>IF(AND(tbl_PV_Milestones[[#This Row],[BL FY]]=2025,tbl_PV_Milestones[[#This Row],[Finish FY]]&gt;2025),1,0)</f>
        <v>0</v>
      </c>
      <c r="AG1973" s="56" t="str">
        <f>_xlfn.XLOOKUP(tbl_PV_Milestones[[#This Row],[Work ID]],tbl_PV_Meta[Work ID '#],tbl_PV_Meta[Project Manager/Owner],,0)</f>
        <v>Project Manager 6</v>
      </c>
      <c r="AH1973" s="6"/>
    </row>
    <row r="1974" spans="4:34" x14ac:dyDescent="0.25">
      <c r="D1974" s="6" t="s">
        <v>806</v>
      </c>
      <c r="E1974" s="6" t="s">
        <v>503</v>
      </c>
      <c r="F1974" s="6" t="s">
        <v>1708</v>
      </c>
      <c r="G1974" s="6" t="s">
        <v>920</v>
      </c>
      <c r="H1974" s="6" t="s">
        <v>519</v>
      </c>
      <c r="I1974" s="6" t="s">
        <v>110</v>
      </c>
      <c r="J1974" s="6" t="s">
        <v>806</v>
      </c>
      <c r="K1974" s="6" t="s">
        <v>29</v>
      </c>
      <c r="L1974" s="6" t="s">
        <v>27</v>
      </c>
      <c r="M1974" s="43"/>
      <c r="N1974" s="44" t="s">
        <v>1979</v>
      </c>
      <c r="O1974" s="39">
        <v>45474.708333333299</v>
      </c>
      <c r="P1974" s="39">
        <v>45474.708333333299</v>
      </c>
      <c r="Q1974" s="6">
        <v>0</v>
      </c>
      <c r="R1974" s="6">
        <v>0</v>
      </c>
      <c r="S1974" s="45" t="e">
        <f>_xlfn.CONCAT(#REF!,TRIM(tbl_PV_Milestones[[#This Row],[Milestone Description]]))</f>
        <v>#REF!</v>
      </c>
      <c r="T1974" s="84" t="str">
        <f>IF(COUNTIF(tbl_PV_Milestones[UID],tbl_PV_Milestones[[#This Row],[UID]])&gt;1,"Duplicate","")</f>
        <v>Duplicate</v>
      </c>
      <c r="U1974" s="42" t="str">
        <f>_xlfn.XLOOKUP(tbl_PV_Milestones[[#This Row],[Work ID]],tbl_PV_Meta[Work ID '#],tbl_PV_Meta[Sub-Portfolio])</f>
        <v>Sub-Portfolio 8</v>
      </c>
      <c r="V1974" s="41">
        <f>IF(MONTH(tbl_PV_Milestones[[#This Row],[Baseline Date]])&lt;7,YEAR(tbl_PV_Milestones[[#This Row],[Baseline Date]]),YEAR(tbl_PV_Milestones[[#This Row],[Baseline Date]])+1)</f>
        <v>2025</v>
      </c>
      <c r="W1974" s="41">
        <f>IF(MONTH(tbl_PV_Milestones[[#This Row],[Actual/Schedule Finish]])&lt;7,YEAR(tbl_PV_Milestones[[#This Row],[Actual/Schedule Finish]]),YEAR(tbl_PV_Milestones[[#This Row],[Actual/Schedule Finish]])+1)</f>
        <v>2025</v>
      </c>
      <c r="X1974" s="41" t="str">
        <f>IF(OR(tbl_PV_Milestones[[#This Row],[Project Status]]="Completed",tbl_PV_Milestones[[#This Row],[Project Status]]="Assumed Completed"),"Yes","No")</f>
        <v>Yes</v>
      </c>
      <c r="Y1974" s="41">
        <f>IF(tbl_PV_Milestones[[#This Row],[Baseline Date]]="",1,0)</f>
        <v>0</v>
      </c>
      <c r="Z1974" s="41">
        <f>IF(tbl_PV_Milestones[[#This Row],[Baseline Date]]&lt;PV_Meta!$B$7,1,0)</f>
        <v>1</v>
      </c>
      <c r="AA1974" s="41">
        <f>IF(tbl_PV_Milestones[[#This Row],[Complete]]="Yes",1,0)</f>
        <v>1</v>
      </c>
      <c r="AB1974" s="41">
        <f>IF(AND(tbl_PV_Milestones[[#This Row],[BL FY]]=2025,tbl_PV_Milestones[[#This Row],[Baseline Date]]&lt;PV_Meta!$B$7),1,0)</f>
        <v>1</v>
      </c>
      <c r="AC1974" s="41">
        <f>IF(AND(tbl_PV_Milestones[[#This Row],[Planned YTD]]=1,tbl_PV_Milestones[[#This Row],[Complete]]="Yes"),1,0)</f>
        <v>1</v>
      </c>
      <c r="AD1974" s="41">
        <f>IF(AND(tbl_PV_Milestones[[#This Row],[Actual/Schedule Finish]]&lt;PV_Meta!$B$7,tbl_PV_Milestones[[#This Row],[Complete]]="No",tbl_PV_Milestones[[#This Row],[Project Status]]&lt;&gt;"On Hold"),1,0)</f>
        <v>0</v>
      </c>
      <c r="AE1974" s="41">
        <f>IF(AND(tbl_PV_Milestones[[#This Row],[Actual/Schedule Finish]]&gt;tbl_PV_Milestones[[#This Row],[Baseline Date]],tbl_PV_Milestones[[#This Row],[Complete]]="No",tbl_PV_Milestones[[#This Row],[Project Status]]&lt;&gt;"On Hold",tbl_PV_Milestones[[#This Row],[Overdue]]=0,tbl_PV_Milestones[[#This Row],[To be Baselined]]&lt;&gt;1),1,0)</f>
        <v>0</v>
      </c>
      <c r="AF1974" s="41">
        <f>IF(AND(tbl_PV_Milestones[[#This Row],[BL FY]]=2025,tbl_PV_Milestones[[#This Row],[Finish FY]]&gt;2025),1,0)</f>
        <v>0</v>
      </c>
      <c r="AG1974" s="56" t="str">
        <f>_xlfn.XLOOKUP(tbl_PV_Milestones[[#This Row],[Work ID]],tbl_PV_Meta[Work ID '#],tbl_PV_Meta[Project Manager/Owner],,0)</f>
        <v>Project Manager 6</v>
      </c>
      <c r="AH1974" s="6"/>
    </row>
    <row r="1975" spans="4:34" x14ac:dyDescent="0.25">
      <c r="D1975" s="6" t="s">
        <v>806</v>
      </c>
      <c r="E1975" s="6" t="s">
        <v>580</v>
      </c>
      <c r="F1975" s="6" t="s">
        <v>1702</v>
      </c>
      <c r="G1975" s="6" t="s">
        <v>541</v>
      </c>
      <c r="H1975" s="6" t="s">
        <v>505</v>
      </c>
      <c r="I1975" s="6" t="s">
        <v>510</v>
      </c>
      <c r="J1975" s="6" t="s">
        <v>806</v>
      </c>
      <c r="K1975" s="6" t="s">
        <v>278</v>
      </c>
      <c r="L1975" s="6" t="s">
        <v>117</v>
      </c>
      <c r="M1975" s="43"/>
      <c r="N1975" s="44" t="s">
        <v>1979</v>
      </c>
      <c r="O1975" s="39">
        <v>45631.708333333299</v>
      </c>
      <c r="P1975" s="39">
        <v>45631.333333333299</v>
      </c>
      <c r="Q1975" s="6">
        <v>-1</v>
      </c>
      <c r="R1975" s="6">
        <v>-1.8050541516245501E-3</v>
      </c>
      <c r="S1975" s="45" t="e">
        <f>_xlfn.CONCAT(#REF!,TRIM(tbl_PV_Milestones[[#This Row],[Milestone Description]]))</f>
        <v>#REF!</v>
      </c>
      <c r="T1975" s="84" t="str">
        <f>IF(COUNTIF(tbl_PV_Milestones[UID],tbl_PV_Milestones[[#This Row],[UID]])&gt;1,"Duplicate","")</f>
        <v>Duplicate</v>
      </c>
      <c r="U1975" s="42" t="str">
        <f>_xlfn.XLOOKUP(tbl_PV_Milestones[[#This Row],[Work ID]],tbl_PV_Meta[Work ID '#],tbl_PV_Meta[Sub-Portfolio])</f>
        <v>Sub-Portfolio 8</v>
      </c>
      <c r="V1975" s="41">
        <f>IF(MONTH(tbl_PV_Milestones[[#This Row],[Baseline Date]])&lt;7,YEAR(tbl_PV_Milestones[[#This Row],[Baseline Date]]),YEAR(tbl_PV_Milestones[[#This Row],[Baseline Date]])+1)</f>
        <v>2025</v>
      </c>
      <c r="W1975" s="41">
        <f>IF(MONTH(tbl_PV_Milestones[[#This Row],[Actual/Schedule Finish]])&lt;7,YEAR(tbl_PV_Milestones[[#This Row],[Actual/Schedule Finish]]),YEAR(tbl_PV_Milestones[[#This Row],[Actual/Schedule Finish]])+1)</f>
        <v>2025</v>
      </c>
      <c r="X1975" s="41" t="str">
        <f>IF(OR(tbl_PV_Milestones[[#This Row],[Project Status]]="Completed",tbl_PV_Milestones[[#This Row],[Project Status]]="Assumed Completed"),"Yes","No")</f>
        <v>Yes</v>
      </c>
      <c r="Y1975" s="41">
        <f>IF(tbl_PV_Milestones[[#This Row],[Baseline Date]]="",1,0)</f>
        <v>0</v>
      </c>
      <c r="Z1975" s="41">
        <f>IF(tbl_PV_Milestones[[#This Row],[Baseline Date]]&lt;PV_Meta!$B$7,1,0)</f>
        <v>1</v>
      </c>
      <c r="AA1975" s="41">
        <f>IF(tbl_PV_Milestones[[#This Row],[Complete]]="Yes",1,0)</f>
        <v>1</v>
      </c>
      <c r="AB1975" s="41">
        <f>IF(AND(tbl_PV_Milestones[[#This Row],[BL FY]]=2025,tbl_PV_Milestones[[#This Row],[Baseline Date]]&lt;PV_Meta!$B$7),1,0)</f>
        <v>1</v>
      </c>
      <c r="AC1975" s="41">
        <f>IF(AND(tbl_PV_Milestones[[#This Row],[Planned YTD]]=1,tbl_PV_Milestones[[#This Row],[Complete]]="Yes"),1,0)</f>
        <v>1</v>
      </c>
      <c r="AD1975" s="41">
        <f>IF(AND(tbl_PV_Milestones[[#This Row],[Actual/Schedule Finish]]&lt;PV_Meta!$B$7,tbl_PV_Milestones[[#This Row],[Complete]]="No",tbl_PV_Milestones[[#This Row],[Project Status]]&lt;&gt;"On Hold"),1,0)</f>
        <v>0</v>
      </c>
      <c r="AE1975" s="41">
        <f>IF(AND(tbl_PV_Milestones[[#This Row],[Actual/Schedule Finish]]&gt;tbl_PV_Milestones[[#This Row],[Baseline Date]],tbl_PV_Milestones[[#This Row],[Complete]]="No",tbl_PV_Milestones[[#This Row],[Project Status]]&lt;&gt;"On Hold",tbl_PV_Milestones[[#This Row],[Overdue]]=0,tbl_PV_Milestones[[#This Row],[To be Baselined]]&lt;&gt;1),1,0)</f>
        <v>0</v>
      </c>
      <c r="AF1975" s="41">
        <f>IF(AND(tbl_PV_Milestones[[#This Row],[BL FY]]=2025,tbl_PV_Milestones[[#This Row],[Finish FY]]&gt;2025),1,0)</f>
        <v>0</v>
      </c>
      <c r="AG1975" s="56" t="str">
        <f>_xlfn.XLOOKUP(tbl_PV_Milestones[[#This Row],[Work ID]],tbl_PV_Meta[Work ID '#],tbl_PV_Meta[Project Manager/Owner],,0)</f>
        <v>Project Manager 22</v>
      </c>
      <c r="AH1975" s="6"/>
    </row>
    <row r="1976" spans="4:34" x14ac:dyDescent="0.25">
      <c r="D1976" s="6" t="s">
        <v>806</v>
      </c>
      <c r="E1976" s="6" t="s">
        <v>503</v>
      </c>
      <c r="F1976" s="6" t="s">
        <v>1692</v>
      </c>
      <c r="G1976" s="6" t="s">
        <v>921</v>
      </c>
      <c r="H1976" s="6" t="s">
        <v>510</v>
      </c>
      <c r="I1976" s="6" t="s">
        <v>110</v>
      </c>
      <c r="J1976" s="6" t="s">
        <v>806</v>
      </c>
      <c r="K1976" s="6" t="s">
        <v>39</v>
      </c>
      <c r="L1976" s="6" t="s">
        <v>70</v>
      </c>
      <c r="M1976" s="43"/>
      <c r="N1976" s="44" t="s">
        <v>1979</v>
      </c>
      <c r="O1976" s="39">
        <v>44888</v>
      </c>
      <c r="P1976" s="39">
        <v>44888</v>
      </c>
      <c r="Q1976" s="6">
        <v>0</v>
      </c>
      <c r="R1976" s="6">
        <v>0</v>
      </c>
      <c r="S1976" s="45" t="e">
        <f>_xlfn.CONCAT(#REF!,TRIM(tbl_PV_Milestones[[#This Row],[Milestone Description]]))</f>
        <v>#REF!</v>
      </c>
      <c r="T1976" s="84" t="str">
        <f>IF(COUNTIF(tbl_PV_Milestones[UID],tbl_PV_Milestones[[#This Row],[UID]])&gt;1,"Duplicate","")</f>
        <v>Duplicate</v>
      </c>
      <c r="U1976" s="42" t="str">
        <f>_xlfn.XLOOKUP(tbl_PV_Milestones[[#This Row],[Work ID]],tbl_PV_Meta[Work ID '#],tbl_PV_Meta[Sub-Portfolio])</f>
        <v>Sub-Portfolio 4</v>
      </c>
      <c r="V1976" s="41">
        <f>IF(MONTH(tbl_PV_Milestones[[#This Row],[Baseline Date]])&lt;7,YEAR(tbl_PV_Milestones[[#This Row],[Baseline Date]]),YEAR(tbl_PV_Milestones[[#This Row],[Baseline Date]])+1)</f>
        <v>2023</v>
      </c>
      <c r="W1976" s="41">
        <f>IF(MONTH(tbl_PV_Milestones[[#This Row],[Actual/Schedule Finish]])&lt;7,YEAR(tbl_PV_Milestones[[#This Row],[Actual/Schedule Finish]]),YEAR(tbl_PV_Milestones[[#This Row],[Actual/Schedule Finish]])+1)</f>
        <v>2023</v>
      </c>
      <c r="X1976" s="41" t="str">
        <f>IF(OR(tbl_PV_Milestones[[#This Row],[Project Status]]="Completed",tbl_PV_Milestones[[#This Row],[Project Status]]="Assumed Completed"),"Yes","No")</f>
        <v>Yes</v>
      </c>
      <c r="Y1976" s="41">
        <f>IF(tbl_PV_Milestones[[#This Row],[Baseline Date]]="",1,0)</f>
        <v>0</v>
      </c>
      <c r="Z1976" s="41">
        <f>IF(tbl_PV_Milestones[[#This Row],[Baseline Date]]&lt;PV_Meta!$B$7,1,0)</f>
        <v>1</v>
      </c>
      <c r="AA1976" s="41">
        <f>IF(tbl_PV_Milestones[[#This Row],[Complete]]="Yes",1,0)</f>
        <v>1</v>
      </c>
      <c r="AB1976" s="41">
        <f>IF(AND(tbl_PV_Milestones[[#This Row],[BL FY]]=2025,tbl_PV_Milestones[[#This Row],[Baseline Date]]&lt;PV_Meta!$B$7),1,0)</f>
        <v>0</v>
      </c>
      <c r="AC1976" s="41">
        <f>IF(AND(tbl_PV_Milestones[[#This Row],[Planned YTD]]=1,tbl_PV_Milestones[[#This Row],[Complete]]="Yes"),1,0)</f>
        <v>0</v>
      </c>
      <c r="AD1976" s="41">
        <f>IF(AND(tbl_PV_Milestones[[#This Row],[Actual/Schedule Finish]]&lt;PV_Meta!$B$7,tbl_PV_Milestones[[#This Row],[Complete]]="No",tbl_PV_Milestones[[#This Row],[Project Status]]&lt;&gt;"On Hold"),1,0)</f>
        <v>0</v>
      </c>
      <c r="AE1976" s="41">
        <f>IF(AND(tbl_PV_Milestones[[#This Row],[Actual/Schedule Finish]]&gt;tbl_PV_Milestones[[#This Row],[Baseline Date]],tbl_PV_Milestones[[#This Row],[Complete]]="No",tbl_PV_Milestones[[#This Row],[Project Status]]&lt;&gt;"On Hold",tbl_PV_Milestones[[#This Row],[Overdue]]=0,tbl_PV_Milestones[[#This Row],[To be Baselined]]&lt;&gt;1),1,0)</f>
        <v>0</v>
      </c>
      <c r="AF1976" s="41">
        <f>IF(AND(tbl_PV_Milestones[[#This Row],[BL FY]]=2025,tbl_PV_Milestones[[#This Row],[Finish FY]]&gt;2025),1,0)</f>
        <v>0</v>
      </c>
      <c r="AG1976" s="56" t="str">
        <f>_xlfn.XLOOKUP(tbl_PV_Milestones[[#This Row],[Work ID]],tbl_PV_Meta[Work ID '#],tbl_PV_Meta[Project Manager/Owner],,0)</f>
        <v>Project Manager 4</v>
      </c>
      <c r="AH1976" s="6"/>
    </row>
    <row r="1977" spans="4:34" x14ac:dyDescent="0.25">
      <c r="D1977" s="6" t="s">
        <v>806</v>
      </c>
      <c r="E1977" s="6" t="s">
        <v>579</v>
      </c>
      <c r="F1977" s="6" t="s">
        <v>1709</v>
      </c>
      <c r="G1977" s="6" t="s">
        <v>542</v>
      </c>
      <c r="H1977" s="6" t="s">
        <v>519</v>
      </c>
      <c r="I1977" s="6" t="s">
        <v>510</v>
      </c>
      <c r="J1977" s="6" t="s">
        <v>806</v>
      </c>
      <c r="K1977" s="6" t="s">
        <v>61</v>
      </c>
      <c r="L1977" s="6" t="s">
        <v>124</v>
      </c>
      <c r="M1977" s="43"/>
      <c r="N1977" s="44" t="s">
        <v>1979</v>
      </c>
      <c r="O1977" s="39">
        <v>45548.708333333299</v>
      </c>
      <c r="P1977" s="39">
        <v>45307.333333333299</v>
      </c>
      <c r="Q1977" s="6">
        <v>-169</v>
      </c>
      <c r="R1977" s="6">
        <v>-0.386727688787185</v>
      </c>
      <c r="S1977" s="45" t="e">
        <f>_xlfn.CONCAT(#REF!,TRIM(tbl_PV_Milestones[[#This Row],[Milestone Description]]))</f>
        <v>#REF!</v>
      </c>
      <c r="T1977" s="84" t="str">
        <f>IF(COUNTIF(tbl_PV_Milestones[UID],tbl_PV_Milestones[[#This Row],[UID]])&gt;1,"Duplicate","")</f>
        <v>Duplicate</v>
      </c>
      <c r="U1977" s="42" t="str">
        <f>_xlfn.XLOOKUP(tbl_PV_Milestones[[#This Row],[Work ID]],tbl_PV_Meta[Work ID '#],tbl_PV_Meta[Sub-Portfolio])</f>
        <v>Sub-Portfolio 8</v>
      </c>
      <c r="V1977" s="41">
        <f>IF(MONTH(tbl_PV_Milestones[[#This Row],[Baseline Date]])&lt;7,YEAR(tbl_PV_Milestones[[#This Row],[Baseline Date]]),YEAR(tbl_PV_Milestones[[#This Row],[Baseline Date]])+1)</f>
        <v>2024</v>
      </c>
      <c r="W1977" s="41">
        <f>IF(MONTH(tbl_PV_Milestones[[#This Row],[Actual/Schedule Finish]])&lt;7,YEAR(tbl_PV_Milestones[[#This Row],[Actual/Schedule Finish]]),YEAR(tbl_PV_Milestones[[#This Row],[Actual/Schedule Finish]])+1)</f>
        <v>2025</v>
      </c>
      <c r="X1977" s="41" t="str">
        <f>IF(OR(tbl_PV_Milestones[[#This Row],[Project Status]]="Completed",tbl_PV_Milestones[[#This Row],[Project Status]]="Assumed Completed"),"Yes","No")</f>
        <v>Yes</v>
      </c>
      <c r="Y1977" s="41">
        <f>IF(tbl_PV_Milestones[[#This Row],[Baseline Date]]="",1,0)</f>
        <v>0</v>
      </c>
      <c r="Z1977" s="41">
        <f>IF(tbl_PV_Milestones[[#This Row],[Baseline Date]]&lt;PV_Meta!$B$7,1,0)</f>
        <v>1</v>
      </c>
      <c r="AA1977" s="41">
        <f>IF(tbl_PV_Milestones[[#This Row],[Complete]]="Yes",1,0)</f>
        <v>1</v>
      </c>
      <c r="AB1977" s="41">
        <f>IF(AND(tbl_PV_Milestones[[#This Row],[BL FY]]=2025,tbl_PV_Milestones[[#This Row],[Baseline Date]]&lt;PV_Meta!$B$7),1,0)</f>
        <v>0</v>
      </c>
      <c r="AC1977" s="41">
        <f>IF(AND(tbl_PV_Milestones[[#This Row],[Planned YTD]]=1,tbl_PV_Milestones[[#This Row],[Complete]]="Yes"),1,0)</f>
        <v>0</v>
      </c>
      <c r="AD1977" s="41">
        <f>IF(AND(tbl_PV_Milestones[[#This Row],[Actual/Schedule Finish]]&lt;PV_Meta!$B$7,tbl_PV_Milestones[[#This Row],[Complete]]="No",tbl_PV_Milestones[[#This Row],[Project Status]]&lt;&gt;"On Hold"),1,0)</f>
        <v>0</v>
      </c>
      <c r="AE1977" s="41">
        <f>IF(AND(tbl_PV_Milestones[[#This Row],[Actual/Schedule Finish]]&gt;tbl_PV_Milestones[[#This Row],[Baseline Date]],tbl_PV_Milestones[[#This Row],[Complete]]="No",tbl_PV_Milestones[[#This Row],[Project Status]]&lt;&gt;"On Hold",tbl_PV_Milestones[[#This Row],[Overdue]]=0,tbl_PV_Milestones[[#This Row],[To be Baselined]]&lt;&gt;1),1,0)</f>
        <v>0</v>
      </c>
      <c r="AF1977" s="41">
        <f>IF(AND(tbl_PV_Milestones[[#This Row],[BL FY]]=2025,tbl_PV_Milestones[[#This Row],[Finish FY]]&gt;2025),1,0)</f>
        <v>0</v>
      </c>
      <c r="AG1977" s="56" t="str">
        <f>_xlfn.XLOOKUP(tbl_PV_Milestones[[#This Row],[Work ID]],tbl_PV_Meta[Work ID '#],tbl_PV_Meta[Project Manager/Owner],,0)</f>
        <v>Project Manager 31</v>
      </c>
      <c r="AH1977" s="6"/>
    </row>
    <row r="1978" spans="4:34" x14ac:dyDescent="0.25">
      <c r="D1978" s="6" t="s">
        <v>806</v>
      </c>
      <c r="E1978" s="6" t="s">
        <v>579</v>
      </c>
      <c r="F1978" s="6" t="s">
        <v>1709</v>
      </c>
      <c r="G1978" s="6" t="s">
        <v>527</v>
      </c>
      <c r="H1978" s="6" t="s">
        <v>505</v>
      </c>
      <c r="I1978" s="6" t="s">
        <v>510</v>
      </c>
      <c r="J1978" s="6" t="s">
        <v>806</v>
      </c>
      <c r="K1978" s="6" t="s">
        <v>61</v>
      </c>
      <c r="L1978" s="6" t="s">
        <v>124</v>
      </c>
      <c r="M1978" s="43"/>
      <c r="N1978" s="44" t="s">
        <v>1979</v>
      </c>
      <c r="O1978" s="39">
        <v>45560.708333333299</v>
      </c>
      <c r="P1978" s="39">
        <v>45303.333333333299</v>
      </c>
      <c r="Q1978" s="6">
        <v>-179</v>
      </c>
      <c r="R1978" s="6">
        <v>-0.40961098398169299</v>
      </c>
      <c r="S1978" s="45" t="e">
        <f>_xlfn.CONCAT(#REF!,TRIM(tbl_PV_Milestones[[#This Row],[Milestone Description]]))</f>
        <v>#REF!</v>
      </c>
      <c r="T1978" s="84" t="str">
        <f>IF(COUNTIF(tbl_PV_Milestones[UID],tbl_PV_Milestones[[#This Row],[UID]])&gt;1,"Duplicate","")</f>
        <v>Duplicate</v>
      </c>
      <c r="U1978" s="42" t="str">
        <f>_xlfn.XLOOKUP(tbl_PV_Milestones[[#This Row],[Work ID]],tbl_PV_Meta[Work ID '#],tbl_PV_Meta[Sub-Portfolio])</f>
        <v>Sub-Portfolio 8</v>
      </c>
      <c r="V1978" s="41">
        <f>IF(MONTH(tbl_PV_Milestones[[#This Row],[Baseline Date]])&lt;7,YEAR(tbl_PV_Milestones[[#This Row],[Baseline Date]]),YEAR(tbl_PV_Milestones[[#This Row],[Baseline Date]])+1)</f>
        <v>2024</v>
      </c>
      <c r="W1978" s="41">
        <f>IF(MONTH(tbl_PV_Milestones[[#This Row],[Actual/Schedule Finish]])&lt;7,YEAR(tbl_PV_Milestones[[#This Row],[Actual/Schedule Finish]]),YEAR(tbl_PV_Milestones[[#This Row],[Actual/Schedule Finish]])+1)</f>
        <v>2025</v>
      </c>
      <c r="X1978" s="41" t="str">
        <f>IF(OR(tbl_PV_Milestones[[#This Row],[Project Status]]="Completed",tbl_PV_Milestones[[#This Row],[Project Status]]="Assumed Completed"),"Yes","No")</f>
        <v>Yes</v>
      </c>
      <c r="Y1978" s="41">
        <f>IF(tbl_PV_Milestones[[#This Row],[Baseline Date]]="",1,0)</f>
        <v>0</v>
      </c>
      <c r="Z1978" s="41">
        <f>IF(tbl_PV_Milestones[[#This Row],[Baseline Date]]&lt;PV_Meta!$B$7,1,0)</f>
        <v>1</v>
      </c>
      <c r="AA1978" s="41">
        <f>IF(tbl_PV_Milestones[[#This Row],[Complete]]="Yes",1,0)</f>
        <v>1</v>
      </c>
      <c r="AB1978" s="41">
        <f>IF(AND(tbl_PV_Milestones[[#This Row],[BL FY]]=2025,tbl_PV_Milestones[[#This Row],[Baseline Date]]&lt;PV_Meta!$B$7),1,0)</f>
        <v>0</v>
      </c>
      <c r="AC1978" s="41">
        <f>IF(AND(tbl_PV_Milestones[[#This Row],[Planned YTD]]=1,tbl_PV_Milestones[[#This Row],[Complete]]="Yes"),1,0)</f>
        <v>0</v>
      </c>
      <c r="AD1978" s="41">
        <f>IF(AND(tbl_PV_Milestones[[#This Row],[Actual/Schedule Finish]]&lt;PV_Meta!$B$7,tbl_PV_Milestones[[#This Row],[Complete]]="No",tbl_PV_Milestones[[#This Row],[Project Status]]&lt;&gt;"On Hold"),1,0)</f>
        <v>0</v>
      </c>
      <c r="AE1978" s="41">
        <f>IF(AND(tbl_PV_Milestones[[#This Row],[Actual/Schedule Finish]]&gt;tbl_PV_Milestones[[#This Row],[Baseline Date]],tbl_PV_Milestones[[#This Row],[Complete]]="No",tbl_PV_Milestones[[#This Row],[Project Status]]&lt;&gt;"On Hold",tbl_PV_Milestones[[#This Row],[Overdue]]=0,tbl_PV_Milestones[[#This Row],[To be Baselined]]&lt;&gt;1),1,0)</f>
        <v>0</v>
      </c>
      <c r="AF1978" s="41">
        <f>IF(AND(tbl_PV_Milestones[[#This Row],[BL FY]]=2025,tbl_PV_Milestones[[#This Row],[Finish FY]]&gt;2025),1,0)</f>
        <v>0</v>
      </c>
      <c r="AG1978" s="56" t="str">
        <f>_xlfn.XLOOKUP(tbl_PV_Milestones[[#This Row],[Work ID]],tbl_PV_Meta[Work ID '#],tbl_PV_Meta[Project Manager/Owner],,0)</f>
        <v>Project Manager 31</v>
      </c>
      <c r="AH1978" s="6"/>
    </row>
    <row r="1979" spans="4:34" x14ac:dyDescent="0.25">
      <c r="D1979" s="6" t="s">
        <v>806</v>
      </c>
      <c r="E1979" s="6" t="s">
        <v>503</v>
      </c>
      <c r="F1979" s="6" t="s">
        <v>1700</v>
      </c>
      <c r="G1979" s="6" t="s">
        <v>834</v>
      </c>
      <c r="H1979" s="6" t="s">
        <v>505</v>
      </c>
      <c r="I1979" s="6" t="s">
        <v>522</v>
      </c>
      <c r="J1979" s="6" t="s">
        <v>806</v>
      </c>
      <c r="K1979" s="6" t="s">
        <v>36</v>
      </c>
      <c r="L1979" s="6" t="s">
        <v>88</v>
      </c>
      <c r="M1979" s="43"/>
      <c r="N1979" s="44" t="s">
        <v>1979</v>
      </c>
      <c r="O1979" s="39">
        <v>43759</v>
      </c>
      <c r="P1979" s="39">
        <v>43759</v>
      </c>
      <c r="Q1979" s="6">
        <v>0</v>
      </c>
      <c r="R1979" s="6">
        <v>0</v>
      </c>
      <c r="S1979" s="45" t="e">
        <f>_xlfn.CONCAT(#REF!,TRIM(tbl_PV_Milestones[[#This Row],[Milestone Description]]))</f>
        <v>#REF!</v>
      </c>
      <c r="T1979" s="84" t="str">
        <f>IF(COUNTIF(tbl_PV_Milestones[UID],tbl_PV_Milestones[[#This Row],[UID]])&gt;1,"Duplicate","")</f>
        <v>Duplicate</v>
      </c>
      <c r="U1979" s="42" t="str">
        <f>_xlfn.XLOOKUP(tbl_PV_Milestones[[#This Row],[Work ID]],tbl_PV_Meta[Work ID '#],tbl_PV_Meta[Sub-Portfolio])</f>
        <v>Sub-Portfolio 7</v>
      </c>
      <c r="V1979" s="41">
        <f>IF(MONTH(tbl_PV_Milestones[[#This Row],[Baseline Date]])&lt;7,YEAR(tbl_PV_Milestones[[#This Row],[Baseline Date]]),YEAR(tbl_PV_Milestones[[#This Row],[Baseline Date]])+1)</f>
        <v>2020</v>
      </c>
      <c r="W1979" s="41">
        <f>IF(MONTH(tbl_PV_Milestones[[#This Row],[Actual/Schedule Finish]])&lt;7,YEAR(tbl_PV_Milestones[[#This Row],[Actual/Schedule Finish]]),YEAR(tbl_PV_Milestones[[#This Row],[Actual/Schedule Finish]])+1)</f>
        <v>2020</v>
      </c>
      <c r="X1979" s="41" t="str">
        <f>IF(OR(tbl_PV_Milestones[[#This Row],[Project Status]]="Completed",tbl_PV_Milestones[[#This Row],[Project Status]]="Assumed Completed"),"Yes","No")</f>
        <v>Yes</v>
      </c>
      <c r="Y1979" s="41">
        <f>IF(tbl_PV_Milestones[[#This Row],[Baseline Date]]="",1,0)</f>
        <v>0</v>
      </c>
      <c r="Z1979" s="41">
        <f>IF(tbl_PV_Milestones[[#This Row],[Baseline Date]]&lt;PV_Meta!$B$7,1,0)</f>
        <v>1</v>
      </c>
      <c r="AA1979" s="41">
        <f>IF(tbl_PV_Milestones[[#This Row],[Complete]]="Yes",1,0)</f>
        <v>1</v>
      </c>
      <c r="AB1979" s="41">
        <f>IF(AND(tbl_PV_Milestones[[#This Row],[BL FY]]=2025,tbl_PV_Milestones[[#This Row],[Baseline Date]]&lt;PV_Meta!$B$7),1,0)</f>
        <v>0</v>
      </c>
      <c r="AC1979" s="41">
        <f>IF(AND(tbl_PV_Milestones[[#This Row],[Planned YTD]]=1,tbl_PV_Milestones[[#This Row],[Complete]]="Yes"),1,0)</f>
        <v>0</v>
      </c>
      <c r="AD1979" s="41">
        <f>IF(AND(tbl_PV_Milestones[[#This Row],[Actual/Schedule Finish]]&lt;PV_Meta!$B$7,tbl_PV_Milestones[[#This Row],[Complete]]="No",tbl_PV_Milestones[[#This Row],[Project Status]]&lt;&gt;"On Hold"),1,0)</f>
        <v>0</v>
      </c>
      <c r="AE1979" s="41">
        <f>IF(AND(tbl_PV_Milestones[[#This Row],[Actual/Schedule Finish]]&gt;tbl_PV_Milestones[[#This Row],[Baseline Date]],tbl_PV_Milestones[[#This Row],[Complete]]="No",tbl_PV_Milestones[[#This Row],[Project Status]]&lt;&gt;"On Hold",tbl_PV_Milestones[[#This Row],[Overdue]]=0,tbl_PV_Milestones[[#This Row],[To be Baselined]]&lt;&gt;1),1,0)</f>
        <v>0</v>
      </c>
      <c r="AF1979" s="41">
        <f>IF(AND(tbl_PV_Milestones[[#This Row],[BL FY]]=2025,tbl_PV_Milestones[[#This Row],[Finish FY]]&gt;2025),1,0)</f>
        <v>0</v>
      </c>
      <c r="AG1979" s="56" t="str">
        <f>_xlfn.XLOOKUP(tbl_PV_Milestones[[#This Row],[Work ID]],tbl_PV_Meta[Work ID '#],tbl_PV_Meta[Project Manager/Owner],,0)</f>
        <v>Project Manager 17</v>
      </c>
      <c r="AH1979" s="6"/>
    </row>
    <row r="1980" spans="4:34" x14ac:dyDescent="0.25">
      <c r="D1980" s="6" t="s">
        <v>806</v>
      </c>
      <c r="E1980" s="6" t="s">
        <v>580</v>
      </c>
      <c r="F1980" s="6" t="s">
        <v>1700</v>
      </c>
      <c r="G1980" s="6" t="s">
        <v>627</v>
      </c>
      <c r="H1980" s="6" t="s">
        <v>505</v>
      </c>
      <c r="I1980" s="6" t="s">
        <v>522</v>
      </c>
      <c r="J1980" s="6" t="s">
        <v>806</v>
      </c>
      <c r="K1980" s="6" t="s">
        <v>36</v>
      </c>
      <c r="L1980" s="6" t="s">
        <v>88</v>
      </c>
      <c r="M1980" s="43"/>
      <c r="N1980" s="44" t="s">
        <v>1979</v>
      </c>
      <c r="O1980" s="39">
        <v>45022.708333333299</v>
      </c>
      <c r="P1980" s="39">
        <v>45022</v>
      </c>
      <c r="Q1980" s="6">
        <v>-1</v>
      </c>
      <c r="R1980" s="6">
        <v>-5.8377116170461201E-4</v>
      </c>
      <c r="S1980" s="45" t="e">
        <f>_xlfn.CONCAT(#REF!,TRIM(tbl_PV_Milestones[[#This Row],[Milestone Description]]))</f>
        <v>#REF!</v>
      </c>
      <c r="T1980" s="84" t="str">
        <f>IF(COUNTIF(tbl_PV_Milestones[UID],tbl_PV_Milestones[[#This Row],[UID]])&gt;1,"Duplicate","")</f>
        <v>Duplicate</v>
      </c>
      <c r="U1980" s="42" t="str">
        <f>_xlfn.XLOOKUP(tbl_PV_Milestones[[#This Row],[Work ID]],tbl_PV_Meta[Work ID '#],tbl_PV_Meta[Sub-Portfolio])</f>
        <v>Sub-Portfolio 7</v>
      </c>
      <c r="V1980" s="41">
        <f>IF(MONTH(tbl_PV_Milestones[[#This Row],[Baseline Date]])&lt;7,YEAR(tbl_PV_Milestones[[#This Row],[Baseline Date]]),YEAR(tbl_PV_Milestones[[#This Row],[Baseline Date]])+1)</f>
        <v>2023</v>
      </c>
      <c r="W1980" s="41">
        <f>IF(MONTH(tbl_PV_Milestones[[#This Row],[Actual/Schedule Finish]])&lt;7,YEAR(tbl_PV_Milestones[[#This Row],[Actual/Schedule Finish]]),YEAR(tbl_PV_Milestones[[#This Row],[Actual/Schedule Finish]])+1)</f>
        <v>2023</v>
      </c>
      <c r="X1980" s="41" t="str">
        <f>IF(OR(tbl_PV_Milestones[[#This Row],[Project Status]]="Completed",tbl_PV_Milestones[[#This Row],[Project Status]]="Assumed Completed"),"Yes","No")</f>
        <v>Yes</v>
      </c>
      <c r="Y1980" s="41">
        <f>IF(tbl_PV_Milestones[[#This Row],[Baseline Date]]="",1,0)</f>
        <v>0</v>
      </c>
      <c r="Z1980" s="41">
        <f>IF(tbl_PV_Milestones[[#This Row],[Baseline Date]]&lt;PV_Meta!$B$7,1,0)</f>
        <v>1</v>
      </c>
      <c r="AA1980" s="41">
        <f>IF(tbl_PV_Milestones[[#This Row],[Complete]]="Yes",1,0)</f>
        <v>1</v>
      </c>
      <c r="AB1980" s="41">
        <f>IF(AND(tbl_PV_Milestones[[#This Row],[BL FY]]=2025,tbl_PV_Milestones[[#This Row],[Baseline Date]]&lt;PV_Meta!$B$7),1,0)</f>
        <v>0</v>
      </c>
      <c r="AC1980" s="41">
        <f>IF(AND(tbl_PV_Milestones[[#This Row],[Planned YTD]]=1,tbl_PV_Milestones[[#This Row],[Complete]]="Yes"),1,0)</f>
        <v>0</v>
      </c>
      <c r="AD1980" s="41">
        <f>IF(AND(tbl_PV_Milestones[[#This Row],[Actual/Schedule Finish]]&lt;PV_Meta!$B$7,tbl_PV_Milestones[[#This Row],[Complete]]="No",tbl_PV_Milestones[[#This Row],[Project Status]]&lt;&gt;"On Hold"),1,0)</f>
        <v>0</v>
      </c>
      <c r="AE1980" s="41">
        <f>IF(AND(tbl_PV_Milestones[[#This Row],[Actual/Schedule Finish]]&gt;tbl_PV_Milestones[[#This Row],[Baseline Date]],tbl_PV_Milestones[[#This Row],[Complete]]="No",tbl_PV_Milestones[[#This Row],[Project Status]]&lt;&gt;"On Hold",tbl_PV_Milestones[[#This Row],[Overdue]]=0,tbl_PV_Milestones[[#This Row],[To be Baselined]]&lt;&gt;1),1,0)</f>
        <v>0</v>
      </c>
      <c r="AF1980" s="41">
        <f>IF(AND(tbl_PV_Milestones[[#This Row],[BL FY]]=2025,tbl_PV_Milestones[[#This Row],[Finish FY]]&gt;2025),1,0)</f>
        <v>0</v>
      </c>
      <c r="AG1980" s="56" t="str">
        <f>_xlfn.XLOOKUP(tbl_PV_Milestones[[#This Row],[Work ID]],tbl_PV_Meta[Work ID '#],tbl_PV_Meta[Project Manager/Owner],,0)</f>
        <v>Project Manager 17</v>
      </c>
      <c r="AH1980" s="6"/>
    </row>
    <row r="1981" spans="4:34" x14ac:dyDescent="0.25">
      <c r="D1981" s="6" t="s">
        <v>806</v>
      </c>
      <c r="E1981" s="6" t="s">
        <v>503</v>
      </c>
      <c r="F1981" s="6" t="s">
        <v>1692</v>
      </c>
      <c r="G1981" s="6" t="s">
        <v>922</v>
      </c>
      <c r="H1981" s="6" t="s">
        <v>510</v>
      </c>
      <c r="I1981" s="6" t="s">
        <v>110</v>
      </c>
      <c r="J1981" s="6" t="s">
        <v>806</v>
      </c>
      <c r="K1981" s="6" t="s">
        <v>39</v>
      </c>
      <c r="L1981" s="6" t="s">
        <v>70</v>
      </c>
      <c r="M1981" s="43"/>
      <c r="N1981" s="44" t="s">
        <v>1979</v>
      </c>
      <c r="O1981" s="39">
        <v>44907</v>
      </c>
      <c r="P1981" s="39">
        <v>44907</v>
      </c>
      <c r="Q1981" s="6">
        <v>0</v>
      </c>
      <c r="R1981" s="6">
        <v>0</v>
      </c>
      <c r="S1981" s="45" t="e">
        <f>_xlfn.CONCAT(#REF!,TRIM(tbl_PV_Milestones[[#This Row],[Milestone Description]]))</f>
        <v>#REF!</v>
      </c>
      <c r="T1981" s="84" t="str">
        <f>IF(COUNTIF(tbl_PV_Milestones[UID],tbl_PV_Milestones[[#This Row],[UID]])&gt;1,"Duplicate","")</f>
        <v>Duplicate</v>
      </c>
      <c r="U1981" s="42" t="str">
        <f>_xlfn.XLOOKUP(tbl_PV_Milestones[[#This Row],[Work ID]],tbl_PV_Meta[Work ID '#],tbl_PV_Meta[Sub-Portfolio])</f>
        <v>Sub-Portfolio 4</v>
      </c>
      <c r="V1981" s="41">
        <f>IF(MONTH(tbl_PV_Milestones[[#This Row],[Baseline Date]])&lt;7,YEAR(tbl_PV_Milestones[[#This Row],[Baseline Date]]),YEAR(tbl_PV_Milestones[[#This Row],[Baseline Date]])+1)</f>
        <v>2023</v>
      </c>
      <c r="W1981" s="41">
        <f>IF(MONTH(tbl_PV_Milestones[[#This Row],[Actual/Schedule Finish]])&lt;7,YEAR(tbl_PV_Milestones[[#This Row],[Actual/Schedule Finish]]),YEAR(tbl_PV_Milestones[[#This Row],[Actual/Schedule Finish]])+1)</f>
        <v>2023</v>
      </c>
      <c r="X1981" s="41" t="str">
        <f>IF(OR(tbl_PV_Milestones[[#This Row],[Project Status]]="Completed",tbl_PV_Milestones[[#This Row],[Project Status]]="Assumed Completed"),"Yes","No")</f>
        <v>Yes</v>
      </c>
      <c r="Y1981" s="41">
        <f>IF(tbl_PV_Milestones[[#This Row],[Baseline Date]]="",1,0)</f>
        <v>0</v>
      </c>
      <c r="Z1981" s="41">
        <f>IF(tbl_PV_Milestones[[#This Row],[Baseline Date]]&lt;PV_Meta!$B$7,1,0)</f>
        <v>1</v>
      </c>
      <c r="AA1981" s="41">
        <f>IF(tbl_PV_Milestones[[#This Row],[Complete]]="Yes",1,0)</f>
        <v>1</v>
      </c>
      <c r="AB1981" s="41">
        <f>IF(AND(tbl_PV_Milestones[[#This Row],[BL FY]]=2025,tbl_PV_Milestones[[#This Row],[Baseline Date]]&lt;PV_Meta!$B$7),1,0)</f>
        <v>0</v>
      </c>
      <c r="AC1981" s="41">
        <f>IF(AND(tbl_PV_Milestones[[#This Row],[Planned YTD]]=1,tbl_PV_Milestones[[#This Row],[Complete]]="Yes"),1,0)</f>
        <v>0</v>
      </c>
      <c r="AD1981" s="41">
        <f>IF(AND(tbl_PV_Milestones[[#This Row],[Actual/Schedule Finish]]&lt;PV_Meta!$B$7,tbl_PV_Milestones[[#This Row],[Complete]]="No",tbl_PV_Milestones[[#This Row],[Project Status]]&lt;&gt;"On Hold"),1,0)</f>
        <v>0</v>
      </c>
      <c r="AE1981" s="41">
        <f>IF(AND(tbl_PV_Milestones[[#This Row],[Actual/Schedule Finish]]&gt;tbl_PV_Milestones[[#This Row],[Baseline Date]],tbl_PV_Milestones[[#This Row],[Complete]]="No",tbl_PV_Milestones[[#This Row],[Project Status]]&lt;&gt;"On Hold",tbl_PV_Milestones[[#This Row],[Overdue]]=0,tbl_PV_Milestones[[#This Row],[To be Baselined]]&lt;&gt;1),1,0)</f>
        <v>0</v>
      </c>
      <c r="AF1981" s="41">
        <f>IF(AND(tbl_PV_Milestones[[#This Row],[BL FY]]=2025,tbl_PV_Milestones[[#This Row],[Finish FY]]&gt;2025),1,0)</f>
        <v>0</v>
      </c>
      <c r="AG1981" s="56" t="str">
        <f>_xlfn.XLOOKUP(tbl_PV_Milestones[[#This Row],[Work ID]],tbl_PV_Meta[Work ID '#],tbl_PV_Meta[Project Manager/Owner],,0)</f>
        <v>Project Manager 4</v>
      </c>
      <c r="AH1981" s="6"/>
    </row>
    <row r="1982" spans="4:34" x14ac:dyDescent="0.25">
      <c r="D1982" s="6" t="s">
        <v>806</v>
      </c>
      <c r="E1982" s="6" t="s">
        <v>580</v>
      </c>
      <c r="F1982" s="6" t="s">
        <v>1700</v>
      </c>
      <c r="G1982" s="6" t="s">
        <v>565</v>
      </c>
      <c r="H1982" s="6" t="s">
        <v>519</v>
      </c>
      <c r="I1982" s="6" t="s">
        <v>522</v>
      </c>
      <c r="J1982" s="6" t="s">
        <v>806</v>
      </c>
      <c r="K1982" s="6" t="s">
        <v>36</v>
      </c>
      <c r="L1982" s="6" t="s">
        <v>88</v>
      </c>
      <c r="M1982" s="43"/>
      <c r="N1982" s="44" t="s">
        <v>1979</v>
      </c>
      <c r="O1982" s="39">
        <v>43759.708333333299</v>
      </c>
      <c r="P1982" s="39">
        <v>43759</v>
      </c>
      <c r="Q1982" s="6">
        <v>-1</v>
      </c>
      <c r="R1982" s="6">
        <v>-5.8377116170461201E-4</v>
      </c>
      <c r="S1982" s="45" t="e">
        <f>_xlfn.CONCAT(#REF!,TRIM(tbl_PV_Milestones[[#This Row],[Milestone Description]]))</f>
        <v>#REF!</v>
      </c>
      <c r="T1982" s="84" t="str">
        <f>IF(COUNTIF(tbl_PV_Milestones[UID],tbl_PV_Milestones[[#This Row],[UID]])&gt;1,"Duplicate","")</f>
        <v>Duplicate</v>
      </c>
      <c r="U1982" s="42" t="str">
        <f>_xlfn.XLOOKUP(tbl_PV_Milestones[[#This Row],[Work ID]],tbl_PV_Meta[Work ID '#],tbl_PV_Meta[Sub-Portfolio])</f>
        <v>Sub-Portfolio 7</v>
      </c>
      <c r="V1982" s="41">
        <f>IF(MONTH(tbl_PV_Milestones[[#This Row],[Baseline Date]])&lt;7,YEAR(tbl_PV_Milestones[[#This Row],[Baseline Date]]),YEAR(tbl_PV_Milestones[[#This Row],[Baseline Date]])+1)</f>
        <v>2020</v>
      </c>
      <c r="W1982" s="41">
        <f>IF(MONTH(tbl_PV_Milestones[[#This Row],[Actual/Schedule Finish]])&lt;7,YEAR(tbl_PV_Milestones[[#This Row],[Actual/Schedule Finish]]),YEAR(tbl_PV_Milestones[[#This Row],[Actual/Schedule Finish]])+1)</f>
        <v>2020</v>
      </c>
      <c r="X1982" s="41" t="str">
        <f>IF(OR(tbl_PV_Milestones[[#This Row],[Project Status]]="Completed",tbl_PV_Milestones[[#This Row],[Project Status]]="Assumed Completed"),"Yes","No")</f>
        <v>Yes</v>
      </c>
      <c r="Y1982" s="41">
        <f>IF(tbl_PV_Milestones[[#This Row],[Baseline Date]]="",1,0)</f>
        <v>0</v>
      </c>
      <c r="Z1982" s="41">
        <f>IF(tbl_PV_Milestones[[#This Row],[Baseline Date]]&lt;PV_Meta!$B$7,1,0)</f>
        <v>1</v>
      </c>
      <c r="AA1982" s="41">
        <f>IF(tbl_PV_Milestones[[#This Row],[Complete]]="Yes",1,0)</f>
        <v>1</v>
      </c>
      <c r="AB1982" s="41">
        <f>IF(AND(tbl_PV_Milestones[[#This Row],[BL FY]]=2025,tbl_PV_Milestones[[#This Row],[Baseline Date]]&lt;PV_Meta!$B$7),1,0)</f>
        <v>0</v>
      </c>
      <c r="AC1982" s="41">
        <f>IF(AND(tbl_PV_Milestones[[#This Row],[Planned YTD]]=1,tbl_PV_Milestones[[#This Row],[Complete]]="Yes"),1,0)</f>
        <v>0</v>
      </c>
      <c r="AD1982" s="41">
        <f>IF(AND(tbl_PV_Milestones[[#This Row],[Actual/Schedule Finish]]&lt;PV_Meta!$B$7,tbl_PV_Milestones[[#This Row],[Complete]]="No",tbl_PV_Milestones[[#This Row],[Project Status]]&lt;&gt;"On Hold"),1,0)</f>
        <v>0</v>
      </c>
      <c r="AE1982" s="41">
        <f>IF(AND(tbl_PV_Milestones[[#This Row],[Actual/Schedule Finish]]&gt;tbl_PV_Milestones[[#This Row],[Baseline Date]],tbl_PV_Milestones[[#This Row],[Complete]]="No",tbl_PV_Milestones[[#This Row],[Project Status]]&lt;&gt;"On Hold",tbl_PV_Milestones[[#This Row],[Overdue]]=0,tbl_PV_Milestones[[#This Row],[To be Baselined]]&lt;&gt;1),1,0)</f>
        <v>0</v>
      </c>
      <c r="AF1982" s="41">
        <f>IF(AND(tbl_PV_Milestones[[#This Row],[BL FY]]=2025,tbl_PV_Milestones[[#This Row],[Finish FY]]&gt;2025),1,0)</f>
        <v>0</v>
      </c>
      <c r="AG1982" s="56" t="str">
        <f>_xlfn.XLOOKUP(tbl_PV_Milestones[[#This Row],[Work ID]],tbl_PV_Meta[Work ID '#],tbl_PV_Meta[Project Manager/Owner],,0)</f>
        <v>Project Manager 17</v>
      </c>
      <c r="AH1982" s="6"/>
    </row>
    <row r="1983" spans="4:34" x14ac:dyDescent="0.25">
      <c r="D1983" s="6" t="s">
        <v>806</v>
      </c>
      <c r="E1983" s="6" t="s">
        <v>503</v>
      </c>
      <c r="F1983" s="6" t="s">
        <v>1699</v>
      </c>
      <c r="G1983" s="6" t="s">
        <v>536</v>
      </c>
      <c r="H1983" s="6" t="s">
        <v>505</v>
      </c>
      <c r="I1983" s="6" t="s">
        <v>510</v>
      </c>
      <c r="J1983" s="6" t="s">
        <v>806</v>
      </c>
      <c r="K1983" s="6" t="s">
        <v>36</v>
      </c>
      <c r="L1983" s="6" t="s">
        <v>87</v>
      </c>
      <c r="M1983" s="43"/>
      <c r="N1983" s="44" t="s">
        <v>1979</v>
      </c>
      <c r="O1983" s="39">
        <v>45504.708333333299</v>
      </c>
      <c r="P1983" s="39">
        <v>45504.708333333299</v>
      </c>
      <c r="Q1983" s="6">
        <v>0</v>
      </c>
      <c r="R1983" s="6">
        <v>0</v>
      </c>
      <c r="S1983" s="45" t="e">
        <f>_xlfn.CONCAT(#REF!,TRIM(tbl_PV_Milestones[[#This Row],[Milestone Description]]))</f>
        <v>#REF!</v>
      </c>
      <c r="T1983" s="84" t="str">
        <f>IF(COUNTIF(tbl_PV_Milestones[UID],tbl_PV_Milestones[[#This Row],[UID]])&gt;1,"Duplicate","")</f>
        <v>Duplicate</v>
      </c>
      <c r="U1983" s="42" t="str">
        <f>_xlfn.XLOOKUP(tbl_PV_Milestones[[#This Row],[Work ID]],tbl_PV_Meta[Work ID '#],tbl_PV_Meta[Sub-Portfolio])</f>
        <v>Sub-Portfolio 7</v>
      </c>
      <c r="V1983" s="41">
        <f>IF(MONTH(tbl_PV_Milestones[[#This Row],[Baseline Date]])&lt;7,YEAR(tbl_PV_Milestones[[#This Row],[Baseline Date]]),YEAR(tbl_PV_Milestones[[#This Row],[Baseline Date]])+1)</f>
        <v>2025</v>
      </c>
      <c r="W1983" s="41">
        <f>IF(MONTH(tbl_PV_Milestones[[#This Row],[Actual/Schedule Finish]])&lt;7,YEAR(tbl_PV_Milestones[[#This Row],[Actual/Schedule Finish]]),YEAR(tbl_PV_Milestones[[#This Row],[Actual/Schedule Finish]])+1)</f>
        <v>2025</v>
      </c>
      <c r="X1983" s="41" t="str">
        <f>IF(OR(tbl_PV_Milestones[[#This Row],[Project Status]]="Completed",tbl_PV_Milestones[[#This Row],[Project Status]]="Assumed Completed"),"Yes","No")</f>
        <v>Yes</v>
      </c>
      <c r="Y1983" s="41">
        <f>IF(tbl_PV_Milestones[[#This Row],[Baseline Date]]="",1,0)</f>
        <v>0</v>
      </c>
      <c r="Z1983" s="41">
        <f>IF(tbl_PV_Milestones[[#This Row],[Baseline Date]]&lt;PV_Meta!$B$7,1,0)</f>
        <v>1</v>
      </c>
      <c r="AA1983" s="41">
        <f>IF(tbl_PV_Milestones[[#This Row],[Complete]]="Yes",1,0)</f>
        <v>1</v>
      </c>
      <c r="AB1983" s="41">
        <f>IF(AND(tbl_PV_Milestones[[#This Row],[BL FY]]=2025,tbl_PV_Milestones[[#This Row],[Baseline Date]]&lt;PV_Meta!$B$7),1,0)</f>
        <v>1</v>
      </c>
      <c r="AC1983" s="41">
        <f>IF(AND(tbl_PV_Milestones[[#This Row],[Planned YTD]]=1,tbl_PV_Milestones[[#This Row],[Complete]]="Yes"),1,0)</f>
        <v>1</v>
      </c>
      <c r="AD1983" s="41">
        <f>IF(AND(tbl_PV_Milestones[[#This Row],[Actual/Schedule Finish]]&lt;PV_Meta!$B$7,tbl_PV_Milestones[[#This Row],[Complete]]="No",tbl_PV_Milestones[[#This Row],[Project Status]]&lt;&gt;"On Hold"),1,0)</f>
        <v>0</v>
      </c>
      <c r="AE1983" s="41">
        <f>IF(AND(tbl_PV_Milestones[[#This Row],[Actual/Schedule Finish]]&gt;tbl_PV_Milestones[[#This Row],[Baseline Date]],tbl_PV_Milestones[[#This Row],[Complete]]="No",tbl_PV_Milestones[[#This Row],[Project Status]]&lt;&gt;"On Hold",tbl_PV_Milestones[[#This Row],[Overdue]]=0,tbl_PV_Milestones[[#This Row],[To be Baselined]]&lt;&gt;1),1,0)</f>
        <v>0</v>
      </c>
      <c r="AF1983" s="41">
        <f>IF(AND(tbl_PV_Milestones[[#This Row],[BL FY]]=2025,tbl_PV_Milestones[[#This Row],[Finish FY]]&gt;2025),1,0)</f>
        <v>0</v>
      </c>
      <c r="AG1983" s="56" t="str">
        <f>_xlfn.XLOOKUP(tbl_PV_Milestones[[#This Row],[Work ID]],tbl_PV_Meta[Work ID '#],tbl_PV_Meta[Project Manager/Owner],,0)</f>
        <v>Project Manager 17</v>
      </c>
      <c r="AH1983" s="6"/>
    </row>
    <row r="1984" spans="4:34" x14ac:dyDescent="0.25">
      <c r="D1984" s="6" t="s">
        <v>806</v>
      </c>
      <c r="E1984" s="6" t="s">
        <v>614</v>
      </c>
      <c r="F1984" s="6" t="s">
        <v>1709</v>
      </c>
      <c r="G1984" s="6" t="s">
        <v>566</v>
      </c>
      <c r="H1984" s="6" t="s">
        <v>505</v>
      </c>
      <c r="I1984" s="6" t="s">
        <v>522</v>
      </c>
      <c r="J1984" s="6" t="s">
        <v>806</v>
      </c>
      <c r="K1984" s="6" t="s">
        <v>61</v>
      </c>
      <c r="L1984" s="6" t="s">
        <v>124</v>
      </c>
      <c r="M1984" s="43"/>
      <c r="N1984" s="44" t="s">
        <v>1979</v>
      </c>
      <c r="O1984" s="39">
        <v>45237.708333333299</v>
      </c>
      <c r="P1984" s="39">
        <v>45247.333333333299</v>
      </c>
      <c r="Q1984" s="6">
        <v>7</v>
      </c>
      <c r="R1984" s="6">
        <v>1.60183066361556E-2</v>
      </c>
      <c r="S1984" s="45" t="e">
        <f>_xlfn.CONCAT(#REF!,TRIM(tbl_PV_Milestones[[#This Row],[Milestone Description]]))</f>
        <v>#REF!</v>
      </c>
      <c r="T1984" s="84" t="str">
        <f>IF(COUNTIF(tbl_PV_Milestones[UID],tbl_PV_Milestones[[#This Row],[UID]])&gt;1,"Duplicate","")</f>
        <v>Duplicate</v>
      </c>
      <c r="U1984" s="42" t="str">
        <f>_xlfn.XLOOKUP(tbl_PV_Milestones[[#This Row],[Work ID]],tbl_PV_Meta[Work ID '#],tbl_PV_Meta[Sub-Portfolio])</f>
        <v>Sub-Portfolio 8</v>
      </c>
      <c r="V1984" s="41">
        <f>IF(MONTH(tbl_PV_Milestones[[#This Row],[Baseline Date]])&lt;7,YEAR(tbl_PV_Milestones[[#This Row],[Baseline Date]]),YEAR(tbl_PV_Milestones[[#This Row],[Baseline Date]])+1)</f>
        <v>2024</v>
      </c>
      <c r="W1984" s="41">
        <f>IF(MONTH(tbl_PV_Milestones[[#This Row],[Actual/Schedule Finish]])&lt;7,YEAR(tbl_PV_Milestones[[#This Row],[Actual/Schedule Finish]]),YEAR(tbl_PV_Milestones[[#This Row],[Actual/Schedule Finish]])+1)</f>
        <v>2024</v>
      </c>
      <c r="X1984" s="41" t="str">
        <f>IF(OR(tbl_PV_Milestones[[#This Row],[Project Status]]="Completed",tbl_PV_Milestones[[#This Row],[Project Status]]="Assumed Completed"),"Yes","No")</f>
        <v>Yes</v>
      </c>
      <c r="Y1984" s="41">
        <f>IF(tbl_PV_Milestones[[#This Row],[Baseline Date]]="",1,0)</f>
        <v>0</v>
      </c>
      <c r="Z1984" s="41">
        <f>IF(tbl_PV_Milestones[[#This Row],[Baseline Date]]&lt;PV_Meta!$B$7,1,0)</f>
        <v>1</v>
      </c>
      <c r="AA1984" s="41">
        <f>IF(tbl_PV_Milestones[[#This Row],[Complete]]="Yes",1,0)</f>
        <v>1</v>
      </c>
      <c r="AB1984" s="41">
        <f>IF(AND(tbl_PV_Milestones[[#This Row],[BL FY]]=2025,tbl_PV_Milestones[[#This Row],[Baseline Date]]&lt;PV_Meta!$B$7),1,0)</f>
        <v>0</v>
      </c>
      <c r="AC1984" s="41">
        <f>IF(AND(tbl_PV_Milestones[[#This Row],[Planned YTD]]=1,tbl_PV_Milestones[[#This Row],[Complete]]="Yes"),1,0)</f>
        <v>0</v>
      </c>
      <c r="AD1984" s="41">
        <f>IF(AND(tbl_PV_Milestones[[#This Row],[Actual/Schedule Finish]]&lt;PV_Meta!$B$7,tbl_PV_Milestones[[#This Row],[Complete]]="No",tbl_PV_Milestones[[#This Row],[Project Status]]&lt;&gt;"On Hold"),1,0)</f>
        <v>0</v>
      </c>
      <c r="AE1984" s="41">
        <f>IF(AND(tbl_PV_Milestones[[#This Row],[Actual/Schedule Finish]]&gt;tbl_PV_Milestones[[#This Row],[Baseline Date]],tbl_PV_Milestones[[#This Row],[Complete]]="No",tbl_PV_Milestones[[#This Row],[Project Status]]&lt;&gt;"On Hold",tbl_PV_Milestones[[#This Row],[Overdue]]=0,tbl_PV_Milestones[[#This Row],[To be Baselined]]&lt;&gt;1),1,0)</f>
        <v>0</v>
      </c>
      <c r="AF1984" s="41">
        <f>IF(AND(tbl_PV_Milestones[[#This Row],[BL FY]]=2025,tbl_PV_Milestones[[#This Row],[Finish FY]]&gt;2025),1,0)</f>
        <v>0</v>
      </c>
      <c r="AG1984" s="56" t="str">
        <f>_xlfn.XLOOKUP(tbl_PV_Milestones[[#This Row],[Work ID]],tbl_PV_Meta[Work ID '#],tbl_PV_Meta[Project Manager/Owner],,0)</f>
        <v>Project Manager 31</v>
      </c>
      <c r="AH1984" s="6"/>
    </row>
    <row r="1985" spans="4:34" x14ac:dyDescent="0.25">
      <c r="D1985" s="6" t="s">
        <v>806</v>
      </c>
      <c r="E1985" s="6" t="s">
        <v>614</v>
      </c>
      <c r="F1985" s="6" t="s">
        <v>1700</v>
      </c>
      <c r="G1985" s="6" t="s">
        <v>923</v>
      </c>
      <c r="H1985" s="6" t="s">
        <v>505</v>
      </c>
      <c r="I1985" s="6" t="s">
        <v>110</v>
      </c>
      <c r="J1985" s="6" t="s">
        <v>806</v>
      </c>
      <c r="K1985" s="6" t="s">
        <v>36</v>
      </c>
      <c r="L1985" s="6" t="s">
        <v>88</v>
      </c>
      <c r="M1985" s="43"/>
      <c r="N1985" s="44" t="s">
        <v>1979</v>
      </c>
      <c r="O1985" s="39">
        <v>45471.708333333299</v>
      </c>
      <c r="P1985" s="39">
        <v>45531.708333333299</v>
      </c>
      <c r="Q1985" s="6">
        <v>42</v>
      </c>
      <c r="R1985" s="6">
        <v>2.4518388791593699E-2</v>
      </c>
      <c r="S1985" s="45" t="e">
        <f>_xlfn.CONCAT(#REF!,TRIM(tbl_PV_Milestones[[#This Row],[Milestone Description]]))</f>
        <v>#REF!</v>
      </c>
      <c r="T1985" s="84" t="str">
        <f>IF(COUNTIF(tbl_PV_Milestones[UID],tbl_PV_Milestones[[#This Row],[UID]])&gt;1,"Duplicate","")</f>
        <v>Duplicate</v>
      </c>
      <c r="U1985" s="42" t="str">
        <f>_xlfn.XLOOKUP(tbl_PV_Milestones[[#This Row],[Work ID]],tbl_PV_Meta[Work ID '#],tbl_PV_Meta[Sub-Portfolio])</f>
        <v>Sub-Portfolio 7</v>
      </c>
      <c r="V1985" s="41">
        <f>IF(MONTH(tbl_PV_Milestones[[#This Row],[Baseline Date]])&lt;7,YEAR(tbl_PV_Milestones[[#This Row],[Baseline Date]]),YEAR(tbl_PV_Milestones[[#This Row],[Baseline Date]])+1)</f>
        <v>2025</v>
      </c>
      <c r="W1985" s="41">
        <f>IF(MONTH(tbl_PV_Milestones[[#This Row],[Actual/Schedule Finish]])&lt;7,YEAR(tbl_PV_Milestones[[#This Row],[Actual/Schedule Finish]]),YEAR(tbl_PV_Milestones[[#This Row],[Actual/Schedule Finish]])+1)</f>
        <v>2024</v>
      </c>
      <c r="X1985" s="41" t="str">
        <f>IF(OR(tbl_PV_Milestones[[#This Row],[Project Status]]="Completed",tbl_PV_Milestones[[#This Row],[Project Status]]="Assumed Completed"),"Yes","No")</f>
        <v>Yes</v>
      </c>
      <c r="Y1985" s="41">
        <f>IF(tbl_PV_Milestones[[#This Row],[Baseline Date]]="",1,0)</f>
        <v>0</v>
      </c>
      <c r="Z1985" s="41">
        <f>IF(tbl_PV_Milestones[[#This Row],[Baseline Date]]&lt;PV_Meta!$B$7,1,0)</f>
        <v>1</v>
      </c>
      <c r="AA1985" s="41">
        <f>IF(tbl_PV_Milestones[[#This Row],[Complete]]="Yes",1,0)</f>
        <v>1</v>
      </c>
      <c r="AB1985" s="41">
        <f>IF(AND(tbl_PV_Milestones[[#This Row],[BL FY]]=2025,tbl_PV_Milestones[[#This Row],[Baseline Date]]&lt;PV_Meta!$B$7),1,0)</f>
        <v>1</v>
      </c>
      <c r="AC1985" s="41">
        <f>IF(AND(tbl_PV_Milestones[[#This Row],[Planned YTD]]=1,tbl_PV_Milestones[[#This Row],[Complete]]="Yes"),1,0)</f>
        <v>1</v>
      </c>
      <c r="AD1985" s="41">
        <f>IF(AND(tbl_PV_Milestones[[#This Row],[Actual/Schedule Finish]]&lt;PV_Meta!$B$7,tbl_PV_Milestones[[#This Row],[Complete]]="No",tbl_PV_Milestones[[#This Row],[Project Status]]&lt;&gt;"On Hold"),1,0)</f>
        <v>0</v>
      </c>
      <c r="AE1985" s="41">
        <f>IF(AND(tbl_PV_Milestones[[#This Row],[Actual/Schedule Finish]]&gt;tbl_PV_Milestones[[#This Row],[Baseline Date]],tbl_PV_Milestones[[#This Row],[Complete]]="No",tbl_PV_Milestones[[#This Row],[Project Status]]&lt;&gt;"On Hold",tbl_PV_Milestones[[#This Row],[Overdue]]=0,tbl_PV_Milestones[[#This Row],[To be Baselined]]&lt;&gt;1),1,0)</f>
        <v>0</v>
      </c>
      <c r="AF1985" s="41">
        <f>IF(AND(tbl_PV_Milestones[[#This Row],[BL FY]]=2025,tbl_PV_Milestones[[#This Row],[Finish FY]]&gt;2025),1,0)</f>
        <v>0</v>
      </c>
      <c r="AG1985" s="56" t="str">
        <f>_xlfn.XLOOKUP(tbl_PV_Milestones[[#This Row],[Work ID]],tbl_PV_Meta[Work ID '#],tbl_PV_Meta[Project Manager/Owner],,0)</f>
        <v>Project Manager 17</v>
      </c>
      <c r="AH1985" s="6"/>
    </row>
    <row r="1986" spans="4:34" x14ac:dyDescent="0.25">
      <c r="D1986" s="6" t="s">
        <v>806</v>
      </c>
      <c r="E1986" s="6" t="s">
        <v>513</v>
      </c>
      <c r="F1986" s="6" t="s">
        <v>1692</v>
      </c>
      <c r="G1986" s="6" t="s">
        <v>924</v>
      </c>
      <c r="H1986" s="6" t="s">
        <v>510</v>
      </c>
      <c r="I1986" s="6" t="s">
        <v>110</v>
      </c>
      <c r="J1986" s="6" t="s">
        <v>806</v>
      </c>
      <c r="K1986" s="6" t="s">
        <v>39</v>
      </c>
      <c r="L1986" s="6" t="s">
        <v>70</v>
      </c>
      <c r="M1986" s="43"/>
      <c r="N1986" s="44" t="s">
        <v>1979</v>
      </c>
      <c r="O1986" s="39">
        <v>45744.708333333299</v>
      </c>
      <c r="P1986" s="39">
        <v>45322.333333333299</v>
      </c>
      <c r="Q1986" s="6">
        <v>-287</v>
      </c>
      <c r="R1986" s="6">
        <v>-0.23371335504886001</v>
      </c>
      <c r="S1986" s="45" t="e">
        <f>_xlfn.CONCAT(#REF!,TRIM(tbl_PV_Milestones[[#This Row],[Milestone Description]]))</f>
        <v>#REF!</v>
      </c>
      <c r="T1986" s="84" t="str">
        <f>IF(COUNTIF(tbl_PV_Milestones[UID],tbl_PV_Milestones[[#This Row],[UID]])&gt;1,"Duplicate","")</f>
        <v>Duplicate</v>
      </c>
      <c r="U1986" s="42" t="str">
        <f>_xlfn.XLOOKUP(tbl_PV_Milestones[[#This Row],[Work ID]],tbl_PV_Meta[Work ID '#],tbl_PV_Meta[Sub-Portfolio])</f>
        <v>Sub-Portfolio 4</v>
      </c>
      <c r="V1986" s="41">
        <f>IF(MONTH(tbl_PV_Milestones[[#This Row],[Baseline Date]])&lt;7,YEAR(tbl_PV_Milestones[[#This Row],[Baseline Date]]),YEAR(tbl_PV_Milestones[[#This Row],[Baseline Date]])+1)</f>
        <v>2024</v>
      </c>
      <c r="W1986" s="41">
        <f>IF(MONTH(tbl_PV_Milestones[[#This Row],[Actual/Schedule Finish]])&lt;7,YEAR(tbl_PV_Milestones[[#This Row],[Actual/Schedule Finish]]),YEAR(tbl_PV_Milestones[[#This Row],[Actual/Schedule Finish]])+1)</f>
        <v>2025</v>
      </c>
      <c r="X1986" s="41" t="str">
        <f>IF(OR(tbl_PV_Milestones[[#This Row],[Project Status]]="Completed",tbl_PV_Milestones[[#This Row],[Project Status]]="Assumed Completed"),"Yes","No")</f>
        <v>Yes</v>
      </c>
      <c r="Y1986" s="41">
        <f>IF(tbl_PV_Milestones[[#This Row],[Baseline Date]]="",1,0)</f>
        <v>0</v>
      </c>
      <c r="Z1986" s="41">
        <f>IF(tbl_PV_Milestones[[#This Row],[Baseline Date]]&lt;PV_Meta!$B$7,1,0)</f>
        <v>1</v>
      </c>
      <c r="AA1986" s="41">
        <f>IF(tbl_PV_Milestones[[#This Row],[Complete]]="Yes",1,0)</f>
        <v>1</v>
      </c>
      <c r="AB1986" s="41">
        <f>IF(AND(tbl_PV_Milestones[[#This Row],[BL FY]]=2025,tbl_PV_Milestones[[#This Row],[Baseline Date]]&lt;PV_Meta!$B$7),1,0)</f>
        <v>0</v>
      </c>
      <c r="AC1986" s="41">
        <f>IF(AND(tbl_PV_Milestones[[#This Row],[Planned YTD]]=1,tbl_PV_Milestones[[#This Row],[Complete]]="Yes"),1,0)</f>
        <v>0</v>
      </c>
      <c r="AD1986" s="41">
        <f>IF(AND(tbl_PV_Milestones[[#This Row],[Actual/Schedule Finish]]&lt;PV_Meta!$B$7,tbl_PV_Milestones[[#This Row],[Complete]]="No",tbl_PV_Milestones[[#This Row],[Project Status]]&lt;&gt;"On Hold"),1,0)</f>
        <v>0</v>
      </c>
      <c r="AE1986" s="41">
        <f>IF(AND(tbl_PV_Milestones[[#This Row],[Actual/Schedule Finish]]&gt;tbl_PV_Milestones[[#This Row],[Baseline Date]],tbl_PV_Milestones[[#This Row],[Complete]]="No",tbl_PV_Milestones[[#This Row],[Project Status]]&lt;&gt;"On Hold",tbl_PV_Milestones[[#This Row],[Overdue]]=0,tbl_PV_Milestones[[#This Row],[To be Baselined]]&lt;&gt;1),1,0)</f>
        <v>0</v>
      </c>
      <c r="AF1986" s="41">
        <f>IF(AND(tbl_PV_Milestones[[#This Row],[BL FY]]=2025,tbl_PV_Milestones[[#This Row],[Finish FY]]&gt;2025),1,0)</f>
        <v>0</v>
      </c>
      <c r="AG1986" s="56" t="str">
        <f>_xlfn.XLOOKUP(tbl_PV_Milestones[[#This Row],[Work ID]],tbl_PV_Meta[Work ID '#],tbl_PV_Meta[Project Manager/Owner],,0)</f>
        <v>Project Manager 4</v>
      </c>
      <c r="AH1986" s="6"/>
    </row>
    <row r="1987" spans="4:34" x14ac:dyDescent="0.25">
      <c r="D1987" s="6" t="s">
        <v>806</v>
      </c>
      <c r="E1987" s="6" t="s">
        <v>503</v>
      </c>
      <c r="F1987" s="6" t="s">
        <v>1709</v>
      </c>
      <c r="G1987" s="6" t="s">
        <v>925</v>
      </c>
      <c r="H1987" s="6" t="s">
        <v>505</v>
      </c>
      <c r="I1987" s="6" t="s">
        <v>522</v>
      </c>
      <c r="J1987" s="6" t="s">
        <v>806</v>
      </c>
      <c r="K1987" s="6" t="s">
        <v>61</v>
      </c>
      <c r="L1987" s="6" t="s">
        <v>124</v>
      </c>
      <c r="M1987" s="43"/>
      <c r="N1987" s="44" t="s">
        <v>1979</v>
      </c>
      <c r="O1987" s="39">
        <v>45132.708333333299</v>
      </c>
      <c r="P1987" s="39">
        <v>45132.708333333299</v>
      </c>
      <c r="Q1987" s="6">
        <v>0</v>
      </c>
      <c r="R1987" s="6">
        <v>0</v>
      </c>
      <c r="S1987" s="45" t="e">
        <f>_xlfn.CONCAT(#REF!,TRIM(tbl_PV_Milestones[[#This Row],[Milestone Description]]))</f>
        <v>#REF!</v>
      </c>
      <c r="T1987" s="84" t="str">
        <f>IF(COUNTIF(tbl_PV_Milestones[UID],tbl_PV_Milestones[[#This Row],[UID]])&gt;1,"Duplicate","")</f>
        <v>Duplicate</v>
      </c>
      <c r="U1987" s="42" t="str">
        <f>_xlfn.XLOOKUP(tbl_PV_Milestones[[#This Row],[Work ID]],tbl_PV_Meta[Work ID '#],tbl_PV_Meta[Sub-Portfolio])</f>
        <v>Sub-Portfolio 8</v>
      </c>
      <c r="V1987" s="41">
        <f>IF(MONTH(tbl_PV_Milestones[[#This Row],[Baseline Date]])&lt;7,YEAR(tbl_PV_Milestones[[#This Row],[Baseline Date]]),YEAR(tbl_PV_Milestones[[#This Row],[Baseline Date]])+1)</f>
        <v>2024</v>
      </c>
      <c r="W1987" s="41">
        <f>IF(MONTH(tbl_PV_Milestones[[#This Row],[Actual/Schedule Finish]])&lt;7,YEAR(tbl_PV_Milestones[[#This Row],[Actual/Schedule Finish]]),YEAR(tbl_PV_Milestones[[#This Row],[Actual/Schedule Finish]])+1)</f>
        <v>2024</v>
      </c>
      <c r="X1987" s="41" t="str">
        <f>IF(OR(tbl_PV_Milestones[[#This Row],[Project Status]]="Completed",tbl_PV_Milestones[[#This Row],[Project Status]]="Assumed Completed"),"Yes","No")</f>
        <v>Yes</v>
      </c>
      <c r="Y1987" s="41">
        <f>IF(tbl_PV_Milestones[[#This Row],[Baseline Date]]="",1,0)</f>
        <v>0</v>
      </c>
      <c r="Z1987" s="41">
        <f>IF(tbl_PV_Milestones[[#This Row],[Baseline Date]]&lt;PV_Meta!$B$7,1,0)</f>
        <v>1</v>
      </c>
      <c r="AA1987" s="41">
        <f>IF(tbl_PV_Milestones[[#This Row],[Complete]]="Yes",1,0)</f>
        <v>1</v>
      </c>
      <c r="AB1987" s="41">
        <f>IF(AND(tbl_PV_Milestones[[#This Row],[BL FY]]=2025,tbl_PV_Milestones[[#This Row],[Baseline Date]]&lt;PV_Meta!$B$7),1,0)</f>
        <v>0</v>
      </c>
      <c r="AC1987" s="41">
        <f>IF(AND(tbl_PV_Milestones[[#This Row],[Planned YTD]]=1,tbl_PV_Milestones[[#This Row],[Complete]]="Yes"),1,0)</f>
        <v>0</v>
      </c>
      <c r="AD1987" s="41">
        <f>IF(AND(tbl_PV_Milestones[[#This Row],[Actual/Schedule Finish]]&lt;PV_Meta!$B$7,tbl_PV_Milestones[[#This Row],[Complete]]="No",tbl_PV_Milestones[[#This Row],[Project Status]]&lt;&gt;"On Hold"),1,0)</f>
        <v>0</v>
      </c>
      <c r="AE1987" s="41">
        <f>IF(AND(tbl_PV_Milestones[[#This Row],[Actual/Schedule Finish]]&gt;tbl_PV_Milestones[[#This Row],[Baseline Date]],tbl_PV_Milestones[[#This Row],[Complete]]="No",tbl_PV_Milestones[[#This Row],[Project Status]]&lt;&gt;"On Hold",tbl_PV_Milestones[[#This Row],[Overdue]]=0,tbl_PV_Milestones[[#This Row],[To be Baselined]]&lt;&gt;1),1,0)</f>
        <v>0</v>
      </c>
      <c r="AF1987" s="41">
        <f>IF(AND(tbl_PV_Milestones[[#This Row],[BL FY]]=2025,tbl_PV_Milestones[[#This Row],[Finish FY]]&gt;2025),1,0)</f>
        <v>0</v>
      </c>
      <c r="AG1987" s="56" t="str">
        <f>_xlfn.XLOOKUP(tbl_PV_Milestones[[#This Row],[Work ID]],tbl_PV_Meta[Work ID '#],tbl_PV_Meta[Project Manager/Owner],,0)</f>
        <v>Project Manager 31</v>
      </c>
      <c r="AH1987" s="6"/>
    </row>
    <row r="1988" spans="4:34" x14ac:dyDescent="0.25">
      <c r="D1988" s="6" t="s">
        <v>806</v>
      </c>
      <c r="E1988" s="6" t="s">
        <v>614</v>
      </c>
      <c r="F1988" s="6" t="s">
        <v>1700</v>
      </c>
      <c r="G1988" s="6" t="s">
        <v>926</v>
      </c>
      <c r="H1988" s="6" t="s">
        <v>505</v>
      </c>
      <c r="I1988" s="6" t="s">
        <v>110</v>
      </c>
      <c r="J1988" s="6" t="s">
        <v>806</v>
      </c>
      <c r="K1988" s="6" t="s">
        <v>36</v>
      </c>
      <c r="L1988" s="6" t="s">
        <v>88</v>
      </c>
      <c r="M1988" s="43"/>
      <c r="N1988" s="44" t="s">
        <v>1979</v>
      </c>
      <c r="O1988" s="39">
        <v>45471.708333333299</v>
      </c>
      <c r="P1988" s="39">
        <v>45525.708333333299</v>
      </c>
      <c r="Q1988" s="6">
        <v>38</v>
      </c>
      <c r="R1988" s="6">
        <v>2.21833041447752E-2</v>
      </c>
      <c r="S1988" s="45" t="e">
        <f>_xlfn.CONCAT(#REF!,TRIM(tbl_PV_Milestones[[#This Row],[Milestone Description]]))</f>
        <v>#REF!</v>
      </c>
      <c r="T1988" s="84" t="str">
        <f>IF(COUNTIF(tbl_PV_Milestones[UID],tbl_PV_Milestones[[#This Row],[UID]])&gt;1,"Duplicate","")</f>
        <v>Duplicate</v>
      </c>
      <c r="U1988" s="42" t="str">
        <f>_xlfn.XLOOKUP(tbl_PV_Milestones[[#This Row],[Work ID]],tbl_PV_Meta[Work ID '#],tbl_PV_Meta[Sub-Portfolio])</f>
        <v>Sub-Portfolio 7</v>
      </c>
      <c r="V1988" s="41">
        <f>IF(MONTH(tbl_PV_Milestones[[#This Row],[Baseline Date]])&lt;7,YEAR(tbl_PV_Milestones[[#This Row],[Baseline Date]]),YEAR(tbl_PV_Milestones[[#This Row],[Baseline Date]])+1)</f>
        <v>2025</v>
      </c>
      <c r="W1988" s="41">
        <f>IF(MONTH(tbl_PV_Milestones[[#This Row],[Actual/Schedule Finish]])&lt;7,YEAR(tbl_PV_Milestones[[#This Row],[Actual/Schedule Finish]]),YEAR(tbl_PV_Milestones[[#This Row],[Actual/Schedule Finish]])+1)</f>
        <v>2024</v>
      </c>
      <c r="X1988" s="41" t="str">
        <f>IF(OR(tbl_PV_Milestones[[#This Row],[Project Status]]="Completed",tbl_PV_Milestones[[#This Row],[Project Status]]="Assumed Completed"),"Yes","No")</f>
        <v>Yes</v>
      </c>
      <c r="Y1988" s="41">
        <f>IF(tbl_PV_Milestones[[#This Row],[Baseline Date]]="",1,0)</f>
        <v>0</v>
      </c>
      <c r="Z1988" s="41">
        <f>IF(tbl_PV_Milestones[[#This Row],[Baseline Date]]&lt;PV_Meta!$B$7,1,0)</f>
        <v>1</v>
      </c>
      <c r="AA1988" s="41">
        <f>IF(tbl_PV_Milestones[[#This Row],[Complete]]="Yes",1,0)</f>
        <v>1</v>
      </c>
      <c r="AB1988" s="41">
        <f>IF(AND(tbl_PV_Milestones[[#This Row],[BL FY]]=2025,tbl_PV_Milestones[[#This Row],[Baseline Date]]&lt;PV_Meta!$B$7),1,0)</f>
        <v>1</v>
      </c>
      <c r="AC1988" s="41">
        <f>IF(AND(tbl_PV_Milestones[[#This Row],[Planned YTD]]=1,tbl_PV_Milestones[[#This Row],[Complete]]="Yes"),1,0)</f>
        <v>1</v>
      </c>
      <c r="AD1988" s="41">
        <f>IF(AND(tbl_PV_Milestones[[#This Row],[Actual/Schedule Finish]]&lt;PV_Meta!$B$7,tbl_PV_Milestones[[#This Row],[Complete]]="No",tbl_PV_Milestones[[#This Row],[Project Status]]&lt;&gt;"On Hold"),1,0)</f>
        <v>0</v>
      </c>
      <c r="AE1988" s="41">
        <f>IF(AND(tbl_PV_Milestones[[#This Row],[Actual/Schedule Finish]]&gt;tbl_PV_Milestones[[#This Row],[Baseline Date]],tbl_PV_Milestones[[#This Row],[Complete]]="No",tbl_PV_Milestones[[#This Row],[Project Status]]&lt;&gt;"On Hold",tbl_PV_Milestones[[#This Row],[Overdue]]=0,tbl_PV_Milestones[[#This Row],[To be Baselined]]&lt;&gt;1),1,0)</f>
        <v>0</v>
      </c>
      <c r="AF1988" s="41">
        <f>IF(AND(tbl_PV_Milestones[[#This Row],[BL FY]]=2025,tbl_PV_Milestones[[#This Row],[Finish FY]]&gt;2025),1,0)</f>
        <v>0</v>
      </c>
      <c r="AG1988" s="56" t="str">
        <f>_xlfn.XLOOKUP(tbl_PV_Milestones[[#This Row],[Work ID]],tbl_PV_Meta[Work ID '#],tbl_PV_Meta[Project Manager/Owner],,0)</f>
        <v>Project Manager 17</v>
      </c>
      <c r="AH1988" s="6"/>
    </row>
    <row r="1989" spans="4:34" x14ac:dyDescent="0.25">
      <c r="D1989" s="6" t="s">
        <v>806</v>
      </c>
      <c r="E1989" s="6" t="s">
        <v>503</v>
      </c>
      <c r="F1989" s="6" t="s">
        <v>1692</v>
      </c>
      <c r="G1989" s="6" t="s">
        <v>927</v>
      </c>
      <c r="H1989" s="6" t="s">
        <v>510</v>
      </c>
      <c r="I1989" s="6" t="s">
        <v>110</v>
      </c>
      <c r="J1989" s="6" t="s">
        <v>806</v>
      </c>
      <c r="K1989" s="6" t="s">
        <v>39</v>
      </c>
      <c r="L1989" s="6" t="s">
        <v>70</v>
      </c>
      <c r="M1989" s="43"/>
      <c r="N1989" s="44" t="s">
        <v>1979</v>
      </c>
      <c r="O1989" s="39">
        <v>44939</v>
      </c>
      <c r="P1989" s="39">
        <v>44939</v>
      </c>
      <c r="Q1989" s="6">
        <v>0</v>
      </c>
      <c r="R1989" s="6">
        <v>0</v>
      </c>
      <c r="S1989" s="45" t="e">
        <f>_xlfn.CONCAT(#REF!,TRIM(tbl_PV_Milestones[[#This Row],[Milestone Description]]))</f>
        <v>#REF!</v>
      </c>
      <c r="T1989" s="84" t="str">
        <f>IF(COUNTIF(tbl_PV_Milestones[UID],tbl_PV_Milestones[[#This Row],[UID]])&gt;1,"Duplicate","")</f>
        <v>Duplicate</v>
      </c>
      <c r="U1989" s="42" t="str">
        <f>_xlfn.XLOOKUP(tbl_PV_Milestones[[#This Row],[Work ID]],tbl_PV_Meta[Work ID '#],tbl_PV_Meta[Sub-Portfolio])</f>
        <v>Sub-Portfolio 4</v>
      </c>
      <c r="V1989" s="41">
        <f>IF(MONTH(tbl_PV_Milestones[[#This Row],[Baseline Date]])&lt;7,YEAR(tbl_PV_Milestones[[#This Row],[Baseline Date]]),YEAR(tbl_PV_Milestones[[#This Row],[Baseline Date]])+1)</f>
        <v>2023</v>
      </c>
      <c r="W1989" s="41">
        <f>IF(MONTH(tbl_PV_Milestones[[#This Row],[Actual/Schedule Finish]])&lt;7,YEAR(tbl_PV_Milestones[[#This Row],[Actual/Schedule Finish]]),YEAR(tbl_PV_Milestones[[#This Row],[Actual/Schedule Finish]])+1)</f>
        <v>2023</v>
      </c>
      <c r="X1989" s="41" t="str">
        <f>IF(OR(tbl_PV_Milestones[[#This Row],[Project Status]]="Completed",tbl_PV_Milestones[[#This Row],[Project Status]]="Assumed Completed"),"Yes","No")</f>
        <v>Yes</v>
      </c>
      <c r="Y1989" s="41">
        <f>IF(tbl_PV_Milestones[[#This Row],[Baseline Date]]="",1,0)</f>
        <v>0</v>
      </c>
      <c r="Z1989" s="41">
        <f>IF(tbl_PV_Milestones[[#This Row],[Baseline Date]]&lt;PV_Meta!$B$7,1,0)</f>
        <v>1</v>
      </c>
      <c r="AA1989" s="41">
        <f>IF(tbl_PV_Milestones[[#This Row],[Complete]]="Yes",1,0)</f>
        <v>1</v>
      </c>
      <c r="AB1989" s="41">
        <f>IF(AND(tbl_PV_Milestones[[#This Row],[BL FY]]=2025,tbl_PV_Milestones[[#This Row],[Baseline Date]]&lt;PV_Meta!$B$7),1,0)</f>
        <v>0</v>
      </c>
      <c r="AC1989" s="41">
        <f>IF(AND(tbl_PV_Milestones[[#This Row],[Planned YTD]]=1,tbl_PV_Milestones[[#This Row],[Complete]]="Yes"),1,0)</f>
        <v>0</v>
      </c>
      <c r="AD1989" s="41">
        <f>IF(AND(tbl_PV_Milestones[[#This Row],[Actual/Schedule Finish]]&lt;PV_Meta!$B$7,tbl_PV_Milestones[[#This Row],[Complete]]="No",tbl_PV_Milestones[[#This Row],[Project Status]]&lt;&gt;"On Hold"),1,0)</f>
        <v>0</v>
      </c>
      <c r="AE1989" s="41">
        <f>IF(AND(tbl_PV_Milestones[[#This Row],[Actual/Schedule Finish]]&gt;tbl_PV_Milestones[[#This Row],[Baseline Date]],tbl_PV_Milestones[[#This Row],[Complete]]="No",tbl_PV_Milestones[[#This Row],[Project Status]]&lt;&gt;"On Hold",tbl_PV_Milestones[[#This Row],[Overdue]]=0,tbl_PV_Milestones[[#This Row],[To be Baselined]]&lt;&gt;1),1,0)</f>
        <v>0</v>
      </c>
      <c r="AF1989" s="41">
        <f>IF(AND(tbl_PV_Milestones[[#This Row],[BL FY]]=2025,tbl_PV_Milestones[[#This Row],[Finish FY]]&gt;2025),1,0)</f>
        <v>0</v>
      </c>
      <c r="AG1989" s="56" t="str">
        <f>_xlfn.XLOOKUP(tbl_PV_Milestones[[#This Row],[Work ID]],tbl_PV_Meta[Work ID '#],tbl_PV_Meta[Project Manager/Owner],,0)</f>
        <v>Project Manager 4</v>
      </c>
      <c r="AH1989" s="6"/>
    </row>
    <row r="1990" spans="4:34" x14ac:dyDescent="0.25">
      <c r="D1990" s="6" t="s">
        <v>806</v>
      </c>
      <c r="E1990" s="6" t="s">
        <v>503</v>
      </c>
      <c r="F1990" s="6" t="s">
        <v>1705</v>
      </c>
      <c r="G1990" s="6" t="s">
        <v>547</v>
      </c>
      <c r="H1990" s="6" t="s">
        <v>505</v>
      </c>
      <c r="I1990" s="6" t="s">
        <v>510</v>
      </c>
      <c r="J1990" s="6" t="s">
        <v>806</v>
      </c>
      <c r="K1990" s="6" t="s">
        <v>29</v>
      </c>
      <c r="L1990" s="6" t="s">
        <v>82</v>
      </c>
      <c r="M1990" s="43"/>
      <c r="N1990" s="44" t="s">
        <v>1979</v>
      </c>
      <c r="O1990" s="39">
        <v>45121.708333333299</v>
      </c>
      <c r="P1990" s="39">
        <v>45121.708333333299</v>
      </c>
      <c r="Q1990" s="6">
        <v>0</v>
      </c>
      <c r="R1990" s="6">
        <v>0</v>
      </c>
      <c r="S1990" s="45" t="e">
        <f>_xlfn.CONCAT(#REF!,TRIM(tbl_PV_Milestones[[#This Row],[Milestone Description]]))</f>
        <v>#REF!</v>
      </c>
      <c r="T1990" s="84" t="str">
        <f>IF(COUNTIF(tbl_PV_Milestones[UID],tbl_PV_Milestones[[#This Row],[UID]])&gt;1,"Duplicate","")</f>
        <v>Duplicate</v>
      </c>
      <c r="U1990" s="42" t="str">
        <f>_xlfn.XLOOKUP(tbl_PV_Milestones[[#This Row],[Work ID]],tbl_PV_Meta[Work ID '#],tbl_PV_Meta[Sub-Portfolio])</f>
        <v>Sub-Portfolio 7</v>
      </c>
      <c r="V1990" s="41">
        <f>IF(MONTH(tbl_PV_Milestones[[#This Row],[Baseline Date]])&lt;7,YEAR(tbl_PV_Milestones[[#This Row],[Baseline Date]]),YEAR(tbl_PV_Milestones[[#This Row],[Baseline Date]])+1)</f>
        <v>2024</v>
      </c>
      <c r="W1990" s="41">
        <f>IF(MONTH(tbl_PV_Milestones[[#This Row],[Actual/Schedule Finish]])&lt;7,YEAR(tbl_PV_Milestones[[#This Row],[Actual/Schedule Finish]]),YEAR(tbl_PV_Milestones[[#This Row],[Actual/Schedule Finish]])+1)</f>
        <v>2024</v>
      </c>
      <c r="X1990" s="41" t="str">
        <f>IF(OR(tbl_PV_Milestones[[#This Row],[Project Status]]="Completed",tbl_PV_Milestones[[#This Row],[Project Status]]="Assumed Completed"),"Yes","No")</f>
        <v>Yes</v>
      </c>
      <c r="Y1990" s="41">
        <f>IF(tbl_PV_Milestones[[#This Row],[Baseline Date]]="",1,0)</f>
        <v>0</v>
      </c>
      <c r="Z1990" s="41">
        <f>IF(tbl_PV_Milestones[[#This Row],[Baseline Date]]&lt;PV_Meta!$B$7,1,0)</f>
        <v>1</v>
      </c>
      <c r="AA1990" s="41">
        <f>IF(tbl_PV_Milestones[[#This Row],[Complete]]="Yes",1,0)</f>
        <v>1</v>
      </c>
      <c r="AB1990" s="41">
        <f>IF(AND(tbl_PV_Milestones[[#This Row],[BL FY]]=2025,tbl_PV_Milestones[[#This Row],[Baseline Date]]&lt;PV_Meta!$B$7),1,0)</f>
        <v>0</v>
      </c>
      <c r="AC1990" s="41">
        <f>IF(AND(tbl_PV_Milestones[[#This Row],[Planned YTD]]=1,tbl_PV_Milestones[[#This Row],[Complete]]="Yes"),1,0)</f>
        <v>0</v>
      </c>
      <c r="AD1990" s="41">
        <f>IF(AND(tbl_PV_Milestones[[#This Row],[Actual/Schedule Finish]]&lt;PV_Meta!$B$7,tbl_PV_Milestones[[#This Row],[Complete]]="No",tbl_PV_Milestones[[#This Row],[Project Status]]&lt;&gt;"On Hold"),1,0)</f>
        <v>0</v>
      </c>
      <c r="AE1990" s="41">
        <f>IF(AND(tbl_PV_Milestones[[#This Row],[Actual/Schedule Finish]]&gt;tbl_PV_Milestones[[#This Row],[Baseline Date]],tbl_PV_Milestones[[#This Row],[Complete]]="No",tbl_PV_Milestones[[#This Row],[Project Status]]&lt;&gt;"On Hold",tbl_PV_Milestones[[#This Row],[Overdue]]=0,tbl_PV_Milestones[[#This Row],[To be Baselined]]&lt;&gt;1),1,0)</f>
        <v>0</v>
      </c>
      <c r="AF1990" s="41">
        <f>IF(AND(tbl_PV_Milestones[[#This Row],[BL FY]]=2025,tbl_PV_Milestones[[#This Row],[Finish FY]]&gt;2025),1,0)</f>
        <v>0</v>
      </c>
      <c r="AG1990" s="56" t="str">
        <f>_xlfn.XLOOKUP(tbl_PV_Milestones[[#This Row],[Work ID]],tbl_PV_Meta[Work ID '#],tbl_PV_Meta[Project Manager/Owner],,0)</f>
        <v>Project Manager 34</v>
      </c>
      <c r="AH1990" s="6"/>
    </row>
    <row r="1991" spans="4:34" x14ac:dyDescent="0.25">
      <c r="D1991" s="6" t="s">
        <v>806</v>
      </c>
      <c r="E1991" s="6" t="s">
        <v>579</v>
      </c>
      <c r="F1991" s="6" t="s">
        <v>1709</v>
      </c>
      <c r="G1991" s="6" t="s">
        <v>928</v>
      </c>
      <c r="H1991" s="6" t="s">
        <v>505</v>
      </c>
      <c r="I1991" s="6" t="s">
        <v>506</v>
      </c>
      <c r="J1991" s="6" t="s">
        <v>806</v>
      </c>
      <c r="K1991" s="6" t="s">
        <v>61</v>
      </c>
      <c r="L1991" s="6" t="s">
        <v>124</v>
      </c>
      <c r="M1991" s="43"/>
      <c r="N1991" s="44" t="s">
        <v>1979</v>
      </c>
      <c r="O1991" s="39">
        <v>45587.708333333299</v>
      </c>
      <c r="P1991" s="39">
        <v>45324.708333333299</v>
      </c>
      <c r="Q1991" s="6">
        <v>-182</v>
      </c>
      <c r="R1991" s="6">
        <v>-0.41647597254004598</v>
      </c>
      <c r="S1991" s="45" t="e">
        <f>_xlfn.CONCAT(#REF!,TRIM(tbl_PV_Milestones[[#This Row],[Milestone Description]]))</f>
        <v>#REF!</v>
      </c>
      <c r="T1991" s="84" t="str">
        <f>IF(COUNTIF(tbl_PV_Milestones[UID],tbl_PV_Milestones[[#This Row],[UID]])&gt;1,"Duplicate","")</f>
        <v>Duplicate</v>
      </c>
      <c r="U1991" s="42" t="str">
        <f>_xlfn.XLOOKUP(tbl_PV_Milestones[[#This Row],[Work ID]],tbl_PV_Meta[Work ID '#],tbl_PV_Meta[Sub-Portfolio])</f>
        <v>Sub-Portfolio 8</v>
      </c>
      <c r="V1991" s="41">
        <f>IF(MONTH(tbl_PV_Milestones[[#This Row],[Baseline Date]])&lt;7,YEAR(tbl_PV_Milestones[[#This Row],[Baseline Date]]),YEAR(tbl_PV_Milestones[[#This Row],[Baseline Date]])+1)</f>
        <v>2024</v>
      </c>
      <c r="W1991" s="41">
        <f>IF(MONTH(tbl_PV_Milestones[[#This Row],[Actual/Schedule Finish]])&lt;7,YEAR(tbl_PV_Milestones[[#This Row],[Actual/Schedule Finish]]),YEAR(tbl_PV_Milestones[[#This Row],[Actual/Schedule Finish]])+1)</f>
        <v>2025</v>
      </c>
      <c r="X1991" s="41" t="str">
        <f>IF(OR(tbl_PV_Milestones[[#This Row],[Project Status]]="Completed",tbl_PV_Milestones[[#This Row],[Project Status]]="Assumed Completed"),"Yes","No")</f>
        <v>Yes</v>
      </c>
      <c r="Y1991" s="41">
        <f>IF(tbl_PV_Milestones[[#This Row],[Baseline Date]]="",1,0)</f>
        <v>0</v>
      </c>
      <c r="Z1991" s="41">
        <f>IF(tbl_PV_Milestones[[#This Row],[Baseline Date]]&lt;PV_Meta!$B$7,1,0)</f>
        <v>1</v>
      </c>
      <c r="AA1991" s="41">
        <f>IF(tbl_PV_Milestones[[#This Row],[Complete]]="Yes",1,0)</f>
        <v>1</v>
      </c>
      <c r="AB1991" s="41">
        <f>IF(AND(tbl_PV_Milestones[[#This Row],[BL FY]]=2025,tbl_PV_Milestones[[#This Row],[Baseline Date]]&lt;PV_Meta!$B$7),1,0)</f>
        <v>0</v>
      </c>
      <c r="AC1991" s="41">
        <f>IF(AND(tbl_PV_Milestones[[#This Row],[Planned YTD]]=1,tbl_PV_Milestones[[#This Row],[Complete]]="Yes"),1,0)</f>
        <v>0</v>
      </c>
      <c r="AD1991" s="41">
        <f>IF(AND(tbl_PV_Milestones[[#This Row],[Actual/Schedule Finish]]&lt;PV_Meta!$B$7,tbl_PV_Milestones[[#This Row],[Complete]]="No",tbl_PV_Milestones[[#This Row],[Project Status]]&lt;&gt;"On Hold"),1,0)</f>
        <v>0</v>
      </c>
      <c r="AE1991" s="41">
        <f>IF(AND(tbl_PV_Milestones[[#This Row],[Actual/Schedule Finish]]&gt;tbl_PV_Milestones[[#This Row],[Baseline Date]],tbl_PV_Milestones[[#This Row],[Complete]]="No",tbl_PV_Milestones[[#This Row],[Project Status]]&lt;&gt;"On Hold",tbl_PV_Milestones[[#This Row],[Overdue]]=0,tbl_PV_Milestones[[#This Row],[To be Baselined]]&lt;&gt;1),1,0)</f>
        <v>0</v>
      </c>
      <c r="AF1991" s="41">
        <f>IF(AND(tbl_PV_Milestones[[#This Row],[BL FY]]=2025,tbl_PV_Milestones[[#This Row],[Finish FY]]&gt;2025),1,0)</f>
        <v>0</v>
      </c>
      <c r="AG1991" s="56" t="str">
        <f>_xlfn.XLOOKUP(tbl_PV_Milestones[[#This Row],[Work ID]],tbl_PV_Meta[Work ID '#],tbl_PV_Meta[Project Manager/Owner],,0)</f>
        <v>Project Manager 31</v>
      </c>
      <c r="AH1991" s="6"/>
    </row>
    <row r="1992" spans="4:34" x14ac:dyDescent="0.25">
      <c r="D1992" s="6" t="s">
        <v>806</v>
      </c>
      <c r="E1992" s="6" t="s">
        <v>503</v>
      </c>
      <c r="F1992" s="6" t="s">
        <v>1692</v>
      </c>
      <c r="G1992" s="6" t="s">
        <v>929</v>
      </c>
      <c r="H1992" s="6" t="s">
        <v>510</v>
      </c>
      <c r="I1992" s="6" t="s">
        <v>110</v>
      </c>
      <c r="J1992" s="6" t="s">
        <v>806</v>
      </c>
      <c r="K1992" s="6" t="s">
        <v>39</v>
      </c>
      <c r="L1992" s="6" t="s">
        <v>70</v>
      </c>
      <c r="M1992" s="43"/>
      <c r="N1992" s="44" t="s">
        <v>1979</v>
      </c>
      <c r="O1992" s="39">
        <v>45131</v>
      </c>
      <c r="P1992" s="39">
        <v>45131</v>
      </c>
      <c r="Q1992" s="6">
        <v>0</v>
      </c>
      <c r="R1992" s="6">
        <v>0</v>
      </c>
      <c r="S1992" s="45" t="e">
        <f>_xlfn.CONCAT(#REF!,TRIM(tbl_PV_Milestones[[#This Row],[Milestone Description]]))</f>
        <v>#REF!</v>
      </c>
      <c r="T1992" s="84" t="str">
        <f>IF(COUNTIF(tbl_PV_Milestones[UID],tbl_PV_Milestones[[#This Row],[UID]])&gt;1,"Duplicate","")</f>
        <v>Duplicate</v>
      </c>
      <c r="U1992" s="42" t="str">
        <f>_xlfn.XLOOKUP(tbl_PV_Milestones[[#This Row],[Work ID]],tbl_PV_Meta[Work ID '#],tbl_PV_Meta[Sub-Portfolio])</f>
        <v>Sub-Portfolio 4</v>
      </c>
      <c r="V1992" s="41">
        <f>IF(MONTH(tbl_PV_Milestones[[#This Row],[Baseline Date]])&lt;7,YEAR(tbl_PV_Milestones[[#This Row],[Baseline Date]]),YEAR(tbl_PV_Milestones[[#This Row],[Baseline Date]])+1)</f>
        <v>2024</v>
      </c>
      <c r="W1992" s="41">
        <f>IF(MONTH(tbl_PV_Milestones[[#This Row],[Actual/Schedule Finish]])&lt;7,YEAR(tbl_PV_Milestones[[#This Row],[Actual/Schedule Finish]]),YEAR(tbl_PV_Milestones[[#This Row],[Actual/Schedule Finish]])+1)</f>
        <v>2024</v>
      </c>
      <c r="X1992" s="41" t="str">
        <f>IF(OR(tbl_PV_Milestones[[#This Row],[Project Status]]="Completed",tbl_PV_Milestones[[#This Row],[Project Status]]="Assumed Completed"),"Yes","No")</f>
        <v>Yes</v>
      </c>
      <c r="Y1992" s="41">
        <f>IF(tbl_PV_Milestones[[#This Row],[Baseline Date]]="",1,0)</f>
        <v>0</v>
      </c>
      <c r="Z1992" s="41">
        <f>IF(tbl_PV_Milestones[[#This Row],[Baseline Date]]&lt;PV_Meta!$B$7,1,0)</f>
        <v>1</v>
      </c>
      <c r="AA1992" s="41">
        <f>IF(tbl_PV_Milestones[[#This Row],[Complete]]="Yes",1,0)</f>
        <v>1</v>
      </c>
      <c r="AB1992" s="41">
        <f>IF(AND(tbl_PV_Milestones[[#This Row],[BL FY]]=2025,tbl_PV_Milestones[[#This Row],[Baseline Date]]&lt;PV_Meta!$B$7),1,0)</f>
        <v>0</v>
      </c>
      <c r="AC1992" s="41">
        <f>IF(AND(tbl_PV_Milestones[[#This Row],[Planned YTD]]=1,tbl_PV_Milestones[[#This Row],[Complete]]="Yes"),1,0)</f>
        <v>0</v>
      </c>
      <c r="AD1992" s="41">
        <f>IF(AND(tbl_PV_Milestones[[#This Row],[Actual/Schedule Finish]]&lt;PV_Meta!$B$7,tbl_PV_Milestones[[#This Row],[Complete]]="No",tbl_PV_Milestones[[#This Row],[Project Status]]&lt;&gt;"On Hold"),1,0)</f>
        <v>0</v>
      </c>
      <c r="AE1992" s="41">
        <f>IF(AND(tbl_PV_Milestones[[#This Row],[Actual/Schedule Finish]]&gt;tbl_PV_Milestones[[#This Row],[Baseline Date]],tbl_PV_Milestones[[#This Row],[Complete]]="No",tbl_PV_Milestones[[#This Row],[Project Status]]&lt;&gt;"On Hold",tbl_PV_Milestones[[#This Row],[Overdue]]=0,tbl_PV_Milestones[[#This Row],[To be Baselined]]&lt;&gt;1),1,0)</f>
        <v>0</v>
      </c>
      <c r="AF1992" s="41">
        <f>IF(AND(tbl_PV_Milestones[[#This Row],[BL FY]]=2025,tbl_PV_Milestones[[#This Row],[Finish FY]]&gt;2025),1,0)</f>
        <v>0</v>
      </c>
      <c r="AG1992" s="56" t="str">
        <f>_xlfn.XLOOKUP(tbl_PV_Milestones[[#This Row],[Work ID]],tbl_PV_Meta[Work ID '#],tbl_PV_Meta[Project Manager/Owner],,0)</f>
        <v>Project Manager 4</v>
      </c>
      <c r="AH1992" s="6"/>
    </row>
    <row r="1993" spans="4:34" x14ac:dyDescent="0.25">
      <c r="D1993" s="6" t="s">
        <v>806</v>
      </c>
      <c r="E1993" s="6" t="s">
        <v>503</v>
      </c>
      <c r="F1993" s="6" t="s">
        <v>1708</v>
      </c>
      <c r="G1993" s="6" t="s">
        <v>930</v>
      </c>
      <c r="H1993" s="6" t="s">
        <v>505</v>
      </c>
      <c r="I1993" s="6" t="s">
        <v>110</v>
      </c>
      <c r="J1993" s="6" t="s">
        <v>806</v>
      </c>
      <c r="K1993" s="6" t="s">
        <v>29</v>
      </c>
      <c r="L1993" s="6" t="s">
        <v>27</v>
      </c>
      <c r="M1993" s="43"/>
      <c r="N1993" s="44" t="s">
        <v>1979</v>
      </c>
      <c r="O1993" s="39">
        <v>45260.708333333299</v>
      </c>
      <c r="P1993" s="39">
        <v>45260.708333333299</v>
      </c>
      <c r="Q1993" s="6">
        <v>0</v>
      </c>
      <c r="R1993" s="6">
        <v>0</v>
      </c>
      <c r="S1993" s="45" t="e">
        <f>_xlfn.CONCAT(#REF!,TRIM(tbl_PV_Milestones[[#This Row],[Milestone Description]]))</f>
        <v>#REF!</v>
      </c>
      <c r="T1993" s="84" t="str">
        <f>IF(COUNTIF(tbl_PV_Milestones[UID],tbl_PV_Milestones[[#This Row],[UID]])&gt;1,"Duplicate","")</f>
        <v>Duplicate</v>
      </c>
      <c r="U1993" s="42" t="str">
        <f>_xlfn.XLOOKUP(tbl_PV_Milestones[[#This Row],[Work ID]],tbl_PV_Meta[Work ID '#],tbl_PV_Meta[Sub-Portfolio])</f>
        <v>Sub-Portfolio 8</v>
      </c>
      <c r="V1993" s="41">
        <f>IF(MONTH(tbl_PV_Milestones[[#This Row],[Baseline Date]])&lt;7,YEAR(tbl_PV_Milestones[[#This Row],[Baseline Date]]),YEAR(tbl_PV_Milestones[[#This Row],[Baseline Date]])+1)</f>
        <v>2024</v>
      </c>
      <c r="W1993" s="41">
        <f>IF(MONTH(tbl_PV_Milestones[[#This Row],[Actual/Schedule Finish]])&lt;7,YEAR(tbl_PV_Milestones[[#This Row],[Actual/Schedule Finish]]),YEAR(tbl_PV_Milestones[[#This Row],[Actual/Schedule Finish]])+1)</f>
        <v>2024</v>
      </c>
      <c r="X1993" s="41" t="str">
        <f>IF(OR(tbl_PV_Milestones[[#This Row],[Project Status]]="Completed",tbl_PV_Milestones[[#This Row],[Project Status]]="Assumed Completed"),"Yes","No")</f>
        <v>Yes</v>
      </c>
      <c r="Y1993" s="41">
        <f>IF(tbl_PV_Milestones[[#This Row],[Baseline Date]]="",1,0)</f>
        <v>0</v>
      </c>
      <c r="Z1993" s="41">
        <f>IF(tbl_PV_Milestones[[#This Row],[Baseline Date]]&lt;PV_Meta!$B$7,1,0)</f>
        <v>1</v>
      </c>
      <c r="AA1993" s="41">
        <f>IF(tbl_PV_Milestones[[#This Row],[Complete]]="Yes",1,0)</f>
        <v>1</v>
      </c>
      <c r="AB1993" s="41">
        <f>IF(AND(tbl_PV_Milestones[[#This Row],[BL FY]]=2025,tbl_PV_Milestones[[#This Row],[Baseline Date]]&lt;PV_Meta!$B$7),1,0)</f>
        <v>0</v>
      </c>
      <c r="AC1993" s="41">
        <f>IF(AND(tbl_PV_Milestones[[#This Row],[Planned YTD]]=1,tbl_PV_Milestones[[#This Row],[Complete]]="Yes"),1,0)</f>
        <v>0</v>
      </c>
      <c r="AD1993" s="41">
        <f>IF(AND(tbl_PV_Milestones[[#This Row],[Actual/Schedule Finish]]&lt;PV_Meta!$B$7,tbl_PV_Milestones[[#This Row],[Complete]]="No",tbl_PV_Milestones[[#This Row],[Project Status]]&lt;&gt;"On Hold"),1,0)</f>
        <v>0</v>
      </c>
      <c r="AE1993" s="41">
        <f>IF(AND(tbl_PV_Milestones[[#This Row],[Actual/Schedule Finish]]&gt;tbl_PV_Milestones[[#This Row],[Baseline Date]],tbl_PV_Milestones[[#This Row],[Complete]]="No",tbl_PV_Milestones[[#This Row],[Project Status]]&lt;&gt;"On Hold",tbl_PV_Milestones[[#This Row],[Overdue]]=0,tbl_PV_Milestones[[#This Row],[To be Baselined]]&lt;&gt;1),1,0)</f>
        <v>0</v>
      </c>
      <c r="AF1993" s="41">
        <f>IF(AND(tbl_PV_Milestones[[#This Row],[BL FY]]=2025,tbl_PV_Milestones[[#This Row],[Finish FY]]&gt;2025),1,0)</f>
        <v>0</v>
      </c>
      <c r="AG1993" s="56" t="str">
        <f>_xlfn.XLOOKUP(tbl_PV_Milestones[[#This Row],[Work ID]],tbl_PV_Meta[Work ID '#],tbl_PV_Meta[Project Manager/Owner],,0)</f>
        <v>Project Manager 6</v>
      </c>
      <c r="AH1993" s="6"/>
    </row>
    <row r="1994" spans="4:34" x14ac:dyDescent="0.25">
      <c r="D1994" s="6" t="s">
        <v>806</v>
      </c>
      <c r="E1994" s="6" t="s">
        <v>580</v>
      </c>
      <c r="F1994" s="6" t="s">
        <v>1706</v>
      </c>
      <c r="G1994" s="6" t="s">
        <v>627</v>
      </c>
      <c r="H1994" s="6" t="s">
        <v>505</v>
      </c>
      <c r="I1994" s="6" t="s">
        <v>522</v>
      </c>
      <c r="J1994" s="6" t="s">
        <v>806</v>
      </c>
      <c r="K1994" s="6" t="s">
        <v>61</v>
      </c>
      <c r="L1994" s="6" t="s">
        <v>121</v>
      </c>
      <c r="M1994" s="43"/>
      <c r="N1994" s="44" t="s">
        <v>1979</v>
      </c>
      <c r="O1994" s="39">
        <v>45198.708333333299</v>
      </c>
      <c r="P1994" s="39">
        <v>45198.333333333299</v>
      </c>
      <c r="Q1994" s="6">
        <v>-1</v>
      </c>
      <c r="R1994" s="6">
        <v>-1.3717421124828501E-3</v>
      </c>
      <c r="S1994" s="45" t="e">
        <f>_xlfn.CONCAT(#REF!,TRIM(tbl_PV_Milestones[[#This Row],[Milestone Description]]))</f>
        <v>#REF!</v>
      </c>
      <c r="T1994" s="84" t="str">
        <f>IF(COUNTIF(tbl_PV_Milestones[UID],tbl_PV_Milestones[[#This Row],[UID]])&gt;1,"Duplicate","")</f>
        <v>Duplicate</v>
      </c>
      <c r="U1994" s="42" t="str">
        <f>_xlfn.XLOOKUP(tbl_PV_Milestones[[#This Row],[Work ID]],tbl_PV_Meta[Work ID '#],tbl_PV_Meta[Sub-Portfolio])</f>
        <v>Sub-Portfolio 7</v>
      </c>
      <c r="V1994" s="41">
        <f>IF(MONTH(tbl_PV_Milestones[[#This Row],[Baseline Date]])&lt;7,YEAR(tbl_PV_Milestones[[#This Row],[Baseline Date]]),YEAR(tbl_PV_Milestones[[#This Row],[Baseline Date]])+1)</f>
        <v>2024</v>
      </c>
      <c r="W1994" s="41">
        <f>IF(MONTH(tbl_PV_Milestones[[#This Row],[Actual/Schedule Finish]])&lt;7,YEAR(tbl_PV_Milestones[[#This Row],[Actual/Schedule Finish]]),YEAR(tbl_PV_Milestones[[#This Row],[Actual/Schedule Finish]])+1)</f>
        <v>2024</v>
      </c>
      <c r="X1994" s="41" t="str">
        <f>IF(OR(tbl_PV_Milestones[[#This Row],[Project Status]]="Completed",tbl_PV_Milestones[[#This Row],[Project Status]]="Assumed Completed"),"Yes","No")</f>
        <v>Yes</v>
      </c>
      <c r="Y1994" s="41">
        <f>IF(tbl_PV_Milestones[[#This Row],[Baseline Date]]="",1,0)</f>
        <v>0</v>
      </c>
      <c r="Z1994" s="41">
        <f>IF(tbl_PV_Milestones[[#This Row],[Baseline Date]]&lt;PV_Meta!$B$7,1,0)</f>
        <v>1</v>
      </c>
      <c r="AA1994" s="41">
        <f>IF(tbl_PV_Milestones[[#This Row],[Complete]]="Yes",1,0)</f>
        <v>1</v>
      </c>
      <c r="AB1994" s="41">
        <f>IF(AND(tbl_PV_Milestones[[#This Row],[BL FY]]=2025,tbl_PV_Milestones[[#This Row],[Baseline Date]]&lt;PV_Meta!$B$7),1,0)</f>
        <v>0</v>
      </c>
      <c r="AC1994" s="41">
        <f>IF(AND(tbl_PV_Milestones[[#This Row],[Planned YTD]]=1,tbl_PV_Milestones[[#This Row],[Complete]]="Yes"),1,0)</f>
        <v>0</v>
      </c>
      <c r="AD1994" s="41">
        <f>IF(AND(tbl_PV_Milestones[[#This Row],[Actual/Schedule Finish]]&lt;PV_Meta!$B$7,tbl_PV_Milestones[[#This Row],[Complete]]="No",tbl_PV_Milestones[[#This Row],[Project Status]]&lt;&gt;"On Hold"),1,0)</f>
        <v>0</v>
      </c>
      <c r="AE1994" s="41">
        <f>IF(AND(tbl_PV_Milestones[[#This Row],[Actual/Schedule Finish]]&gt;tbl_PV_Milestones[[#This Row],[Baseline Date]],tbl_PV_Milestones[[#This Row],[Complete]]="No",tbl_PV_Milestones[[#This Row],[Project Status]]&lt;&gt;"On Hold",tbl_PV_Milestones[[#This Row],[Overdue]]=0,tbl_PV_Milestones[[#This Row],[To be Baselined]]&lt;&gt;1),1,0)</f>
        <v>0</v>
      </c>
      <c r="AF1994" s="41">
        <f>IF(AND(tbl_PV_Milestones[[#This Row],[BL FY]]=2025,tbl_PV_Milestones[[#This Row],[Finish FY]]&gt;2025),1,0)</f>
        <v>0</v>
      </c>
      <c r="AG1994" s="56" t="str">
        <f>_xlfn.XLOOKUP(tbl_PV_Milestones[[#This Row],[Work ID]],tbl_PV_Meta[Work ID '#],tbl_PV_Meta[Project Manager/Owner],,0)</f>
        <v>Project Manager 4</v>
      </c>
      <c r="AH1994" s="6"/>
    </row>
    <row r="1995" spans="4:34" x14ac:dyDescent="0.25">
      <c r="D1995" s="6" t="s">
        <v>806</v>
      </c>
      <c r="E1995" s="6" t="s">
        <v>520</v>
      </c>
      <c r="F1995" s="6" t="s">
        <v>1706</v>
      </c>
      <c r="G1995" s="6" t="s">
        <v>569</v>
      </c>
      <c r="H1995" s="6" t="s">
        <v>505</v>
      </c>
      <c r="I1995" s="6" t="s">
        <v>522</v>
      </c>
      <c r="J1995" s="6" t="s">
        <v>806</v>
      </c>
      <c r="K1995" s="6" t="s">
        <v>61</v>
      </c>
      <c r="L1995" s="6" t="s">
        <v>121</v>
      </c>
      <c r="M1995" s="43"/>
      <c r="N1995" s="44" t="s">
        <v>1979</v>
      </c>
      <c r="O1995" s="39">
        <v>45268.708333333299</v>
      </c>
      <c r="P1995" s="39">
        <v>45191.333333333299</v>
      </c>
      <c r="Q1995" s="6">
        <v>-55</v>
      </c>
      <c r="R1995" s="6">
        <v>-7.5445816186556894E-2</v>
      </c>
      <c r="S1995" s="45" t="e">
        <f>_xlfn.CONCAT(#REF!,TRIM(tbl_PV_Milestones[[#This Row],[Milestone Description]]))</f>
        <v>#REF!</v>
      </c>
      <c r="T1995" s="84" t="str">
        <f>IF(COUNTIF(tbl_PV_Milestones[UID],tbl_PV_Milestones[[#This Row],[UID]])&gt;1,"Duplicate","")</f>
        <v>Duplicate</v>
      </c>
      <c r="U1995" s="42" t="str">
        <f>_xlfn.XLOOKUP(tbl_PV_Milestones[[#This Row],[Work ID]],tbl_PV_Meta[Work ID '#],tbl_PV_Meta[Sub-Portfolio])</f>
        <v>Sub-Portfolio 7</v>
      </c>
      <c r="V1995" s="41">
        <f>IF(MONTH(tbl_PV_Milestones[[#This Row],[Baseline Date]])&lt;7,YEAR(tbl_PV_Milestones[[#This Row],[Baseline Date]]),YEAR(tbl_PV_Milestones[[#This Row],[Baseline Date]])+1)</f>
        <v>2024</v>
      </c>
      <c r="W1995" s="41">
        <f>IF(MONTH(tbl_PV_Milestones[[#This Row],[Actual/Schedule Finish]])&lt;7,YEAR(tbl_PV_Milestones[[#This Row],[Actual/Schedule Finish]]),YEAR(tbl_PV_Milestones[[#This Row],[Actual/Schedule Finish]])+1)</f>
        <v>2024</v>
      </c>
      <c r="X1995" s="41" t="str">
        <f>IF(OR(tbl_PV_Milestones[[#This Row],[Project Status]]="Completed",tbl_PV_Milestones[[#This Row],[Project Status]]="Assumed Completed"),"Yes","No")</f>
        <v>Yes</v>
      </c>
      <c r="Y1995" s="41">
        <f>IF(tbl_PV_Milestones[[#This Row],[Baseline Date]]="",1,0)</f>
        <v>0</v>
      </c>
      <c r="Z1995" s="41">
        <f>IF(tbl_PV_Milestones[[#This Row],[Baseline Date]]&lt;PV_Meta!$B$7,1,0)</f>
        <v>1</v>
      </c>
      <c r="AA1995" s="41">
        <f>IF(tbl_PV_Milestones[[#This Row],[Complete]]="Yes",1,0)</f>
        <v>1</v>
      </c>
      <c r="AB1995" s="41">
        <f>IF(AND(tbl_PV_Milestones[[#This Row],[BL FY]]=2025,tbl_PV_Milestones[[#This Row],[Baseline Date]]&lt;PV_Meta!$B$7),1,0)</f>
        <v>0</v>
      </c>
      <c r="AC1995" s="41">
        <f>IF(AND(tbl_PV_Milestones[[#This Row],[Planned YTD]]=1,tbl_PV_Milestones[[#This Row],[Complete]]="Yes"),1,0)</f>
        <v>0</v>
      </c>
      <c r="AD1995" s="41">
        <f>IF(AND(tbl_PV_Milestones[[#This Row],[Actual/Schedule Finish]]&lt;PV_Meta!$B$7,tbl_PV_Milestones[[#This Row],[Complete]]="No",tbl_PV_Milestones[[#This Row],[Project Status]]&lt;&gt;"On Hold"),1,0)</f>
        <v>0</v>
      </c>
      <c r="AE1995" s="41">
        <f>IF(AND(tbl_PV_Milestones[[#This Row],[Actual/Schedule Finish]]&gt;tbl_PV_Milestones[[#This Row],[Baseline Date]],tbl_PV_Milestones[[#This Row],[Complete]]="No",tbl_PV_Milestones[[#This Row],[Project Status]]&lt;&gt;"On Hold",tbl_PV_Milestones[[#This Row],[Overdue]]=0,tbl_PV_Milestones[[#This Row],[To be Baselined]]&lt;&gt;1),1,0)</f>
        <v>0</v>
      </c>
      <c r="AF1995" s="41">
        <f>IF(AND(tbl_PV_Milestones[[#This Row],[BL FY]]=2025,tbl_PV_Milestones[[#This Row],[Finish FY]]&gt;2025),1,0)</f>
        <v>0</v>
      </c>
      <c r="AG1995" s="56" t="str">
        <f>_xlfn.XLOOKUP(tbl_PV_Milestones[[#This Row],[Work ID]],tbl_PV_Meta[Work ID '#],tbl_PV_Meta[Project Manager/Owner],,0)</f>
        <v>Project Manager 4</v>
      </c>
      <c r="AH1995" s="6"/>
    </row>
    <row r="1996" spans="4:34" x14ac:dyDescent="0.25">
      <c r="D1996" s="6" t="s">
        <v>806</v>
      </c>
      <c r="E1996" s="6" t="s">
        <v>503</v>
      </c>
      <c r="F1996" s="6" t="s">
        <v>1708</v>
      </c>
      <c r="G1996" s="6" t="s">
        <v>931</v>
      </c>
      <c r="H1996" s="6" t="s">
        <v>505</v>
      </c>
      <c r="I1996" s="6" t="s">
        <v>506</v>
      </c>
      <c r="J1996" s="6" t="s">
        <v>806</v>
      </c>
      <c r="K1996" s="6" t="s">
        <v>29</v>
      </c>
      <c r="L1996" s="6" t="s">
        <v>27</v>
      </c>
      <c r="M1996" s="43"/>
      <c r="N1996" s="44" t="s">
        <v>1979</v>
      </c>
      <c r="O1996" s="39">
        <v>45260.708333333299</v>
      </c>
      <c r="P1996" s="39">
        <v>45260.708333333299</v>
      </c>
      <c r="Q1996" s="6">
        <v>0</v>
      </c>
      <c r="R1996" s="6">
        <v>0</v>
      </c>
      <c r="S1996" s="45" t="e">
        <f>_xlfn.CONCAT(#REF!,TRIM(tbl_PV_Milestones[[#This Row],[Milestone Description]]))</f>
        <v>#REF!</v>
      </c>
      <c r="T1996" s="84" t="str">
        <f>IF(COUNTIF(tbl_PV_Milestones[UID],tbl_PV_Milestones[[#This Row],[UID]])&gt;1,"Duplicate","")</f>
        <v>Duplicate</v>
      </c>
      <c r="U1996" s="42" t="str">
        <f>_xlfn.XLOOKUP(tbl_PV_Milestones[[#This Row],[Work ID]],tbl_PV_Meta[Work ID '#],tbl_PV_Meta[Sub-Portfolio])</f>
        <v>Sub-Portfolio 8</v>
      </c>
      <c r="V1996" s="41">
        <f>IF(MONTH(tbl_PV_Milestones[[#This Row],[Baseline Date]])&lt;7,YEAR(tbl_PV_Milestones[[#This Row],[Baseline Date]]),YEAR(tbl_PV_Milestones[[#This Row],[Baseline Date]])+1)</f>
        <v>2024</v>
      </c>
      <c r="W1996" s="41">
        <f>IF(MONTH(tbl_PV_Milestones[[#This Row],[Actual/Schedule Finish]])&lt;7,YEAR(tbl_PV_Milestones[[#This Row],[Actual/Schedule Finish]]),YEAR(tbl_PV_Milestones[[#This Row],[Actual/Schedule Finish]])+1)</f>
        <v>2024</v>
      </c>
      <c r="X1996" s="41" t="str">
        <f>IF(OR(tbl_PV_Milestones[[#This Row],[Project Status]]="Completed",tbl_PV_Milestones[[#This Row],[Project Status]]="Assumed Completed"),"Yes","No")</f>
        <v>Yes</v>
      </c>
      <c r="Y1996" s="41">
        <f>IF(tbl_PV_Milestones[[#This Row],[Baseline Date]]="",1,0)</f>
        <v>0</v>
      </c>
      <c r="Z1996" s="41">
        <f>IF(tbl_PV_Milestones[[#This Row],[Baseline Date]]&lt;PV_Meta!$B$7,1,0)</f>
        <v>1</v>
      </c>
      <c r="AA1996" s="41">
        <f>IF(tbl_PV_Milestones[[#This Row],[Complete]]="Yes",1,0)</f>
        <v>1</v>
      </c>
      <c r="AB1996" s="41">
        <f>IF(AND(tbl_PV_Milestones[[#This Row],[BL FY]]=2025,tbl_PV_Milestones[[#This Row],[Baseline Date]]&lt;PV_Meta!$B$7),1,0)</f>
        <v>0</v>
      </c>
      <c r="AC1996" s="41">
        <f>IF(AND(tbl_PV_Milestones[[#This Row],[Planned YTD]]=1,tbl_PV_Milestones[[#This Row],[Complete]]="Yes"),1,0)</f>
        <v>0</v>
      </c>
      <c r="AD1996" s="41">
        <f>IF(AND(tbl_PV_Milestones[[#This Row],[Actual/Schedule Finish]]&lt;PV_Meta!$B$7,tbl_PV_Milestones[[#This Row],[Complete]]="No",tbl_PV_Milestones[[#This Row],[Project Status]]&lt;&gt;"On Hold"),1,0)</f>
        <v>0</v>
      </c>
      <c r="AE1996" s="41">
        <f>IF(AND(tbl_PV_Milestones[[#This Row],[Actual/Schedule Finish]]&gt;tbl_PV_Milestones[[#This Row],[Baseline Date]],tbl_PV_Milestones[[#This Row],[Complete]]="No",tbl_PV_Milestones[[#This Row],[Project Status]]&lt;&gt;"On Hold",tbl_PV_Milestones[[#This Row],[Overdue]]=0,tbl_PV_Milestones[[#This Row],[To be Baselined]]&lt;&gt;1),1,0)</f>
        <v>0</v>
      </c>
      <c r="AF1996" s="41">
        <f>IF(AND(tbl_PV_Milestones[[#This Row],[BL FY]]=2025,tbl_PV_Milestones[[#This Row],[Finish FY]]&gt;2025),1,0)</f>
        <v>0</v>
      </c>
      <c r="AG1996" s="56" t="str">
        <f>_xlfn.XLOOKUP(tbl_PV_Milestones[[#This Row],[Work ID]],tbl_PV_Meta[Work ID '#],tbl_PV_Meta[Project Manager/Owner],,0)</f>
        <v>Project Manager 6</v>
      </c>
      <c r="AH1996" s="6"/>
    </row>
    <row r="1997" spans="4:34" x14ac:dyDescent="0.25">
      <c r="D1997" s="6" t="s">
        <v>806</v>
      </c>
      <c r="E1997" s="6" t="s">
        <v>503</v>
      </c>
      <c r="F1997" s="6" t="s">
        <v>1709</v>
      </c>
      <c r="G1997" s="6" t="s">
        <v>840</v>
      </c>
      <c r="H1997" s="6" t="s">
        <v>505</v>
      </c>
      <c r="I1997" s="6" t="s">
        <v>522</v>
      </c>
      <c r="J1997" s="6" t="s">
        <v>806</v>
      </c>
      <c r="K1997" s="6" t="s">
        <v>61</v>
      </c>
      <c r="L1997" s="6" t="s">
        <v>124</v>
      </c>
      <c r="M1997" s="43"/>
      <c r="N1997" s="44" t="s">
        <v>1979</v>
      </c>
      <c r="O1997" s="39">
        <v>45163.708333333299</v>
      </c>
      <c r="P1997" s="39">
        <v>45163.708333333299</v>
      </c>
      <c r="Q1997" s="6">
        <v>0</v>
      </c>
      <c r="R1997" s="6">
        <v>0</v>
      </c>
      <c r="S1997" s="45" t="e">
        <f>_xlfn.CONCAT(#REF!,TRIM(tbl_PV_Milestones[[#This Row],[Milestone Description]]))</f>
        <v>#REF!</v>
      </c>
      <c r="T1997" s="84" t="str">
        <f>IF(COUNTIF(tbl_PV_Milestones[UID],tbl_PV_Milestones[[#This Row],[UID]])&gt;1,"Duplicate","")</f>
        <v>Duplicate</v>
      </c>
      <c r="U1997" s="42" t="str">
        <f>_xlfn.XLOOKUP(tbl_PV_Milestones[[#This Row],[Work ID]],tbl_PV_Meta[Work ID '#],tbl_PV_Meta[Sub-Portfolio])</f>
        <v>Sub-Portfolio 8</v>
      </c>
      <c r="V1997" s="41">
        <f>IF(MONTH(tbl_PV_Milestones[[#This Row],[Baseline Date]])&lt;7,YEAR(tbl_PV_Milestones[[#This Row],[Baseline Date]]),YEAR(tbl_PV_Milestones[[#This Row],[Baseline Date]])+1)</f>
        <v>2024</v>
      </c>
      <c r="W1997" s="41">
        <f>IF(MONTH(tbl_PV_Milestones[[#This Row],[Actual/Schedule Finish]])&lt;7,YEAR(tbl_PV_Milestones[[#This Row],[Actual/Schedule Finish]]),YEAR(tbl_PV_Milestones[[#This Row],[Actual/Schedule Finish]])+1)</f>
        <v>2024</v>
      </c>
      <c r="X1997" s="41" t="str">
        <f>IF(OR(tbl_PV_Milestones[[#This Row],[Project Status]]="Completed",tbl_PV_Milestones[[#This Row],[Project Status]]="Assumed Completed"),"Yes","No")</f>
        <v>Yes</v>
      </c>
      <c r="Y1997" s="41">
        <f>IF(tbl_PV_Milestones[[#This Row],[Baseline Date]]="",1,0)</f>
        <v>0</v>
      </c>
      <c r="Z1997" s="41">
        <f>IF(tbl_PV_Milestones[[#This Row],[Baseline Date]]&lt;PV_Meta!$B$7,1,0)</f>
        <v>1</v>
      </c>
      <c r="AA1997" s="41">
        <f>IF(tbl_PV_Milestones[[#This Row],[Complete]]="Yes",1,0)</f>
        <v>1</v>
      </c>
      <c r="AB1997" s="41">
        <f>IF(AND(tbl_PV_Milestones[[#This Row],[BL FY]]=2025,tbl_PV_Milestones[[#This Row],[Baseline Date]]&lt;PV_Meta!$B$7),1,0)</f>
        <v>0</v>
      </c>
      <c r="AC1997" s="41">
        <f>IF(AND(tbl_PV_Milestones[[#This Row],[Planned YTD]]=1,tbl_PV_Milestones[[#This Row],[Complete]]="Yes"),1,0)</f>
        <v>0</v>
      </c>
      <c r="AD1997" s="41">
        <f>IF(AND(tbl_PV_Milestones[[#This Row],[Actual/Schedule Finish]]&lt;PV_Meta!$B$7,tbl_PV_Milestones[[#This Row],[Complete]]="No",tbl_PV_Milestones[[#This Row],[Project Status]]&lt;&gt;"On Hold"),1,0)</f>
        <v>0</v>
      </c>
      <c r="AE1997" s="41">
        <f>IF(AND(tbl_PV_Milestones[[#This Row],[Actual/Schedule Finish]]&gt;tbl_PV_Milestones[[#This Row],[Baseline Date]],tbl_PV_Milestones[[#This Row],[Complete]]="No",tbl_PV_Milestones[[#This Row],[Project Status]]&lt;&gt;"On Hold",tbl_PV_Milestones[[#This Row],[Overdue]]=0,tbl_PV_Milestones[[#This Row],[To be Baselined]]&lt;&gt;1),1,0)</f>
        <v>0</v>
      </c>
      <c r="AF1997" s="41">
        <f>IF(AND(tbl_PV_Milestones[[#This Row],[BL FY]]=2025,tbl_PV_Milestones[[#This Row],[Finish FY]]&gt;2025),1,0)</f>
        <v>0</v>
      </c>
      <c r="AG1997" s="56" t="str">
        <f>_xlfn.XLOOKUP(tbl_PV_Milestones[[#This Row],[Work ID]],tbl_PV_Meta[Work ID '#],tbl_PV_Meta[Project Manager/Owner],,0)</f>
        <v>Project Manager 31</v>
      </c>
      <c r="AH1997" s="6"/>
    </row>
    <row r="1998" spans="4:34" x14ac:dyDescent="0.25">
      <c r="D1998" s="6" t="s">
        <v>806</v>
      </c>
      <c r="E1998" s="6" t="s">
        <v>503</v>
      </c>
      <c r="F1998" s="6" t="s">
        <v>1708</v>
      </c>
      <c r="G1998" s="6" t="s">
        <v>932</v>
      </c>
      <c r="H1998" s="6" t="s">
        <v>519</v>
      </c>
      <c r="I1998" s="6" t="s">
        <v>510</v>
      </c>
      <c r="J1998" s="6" t="s">
        <v>806</v>
      </c>
      <c r="K1998" s="6" t="s">
        <v>29</v>
      </c>
      <c r="L1998" s="6" t="s">
        <v>27</v>
      </c>
      <c r="M1998" s="43"/>
      <c r="N1998" s="44" t="s">
        <v>1979</v>
      </c>
      <c r="O1998" s="39">
        <v>45474.708333333299</v>
      </c>
      <c r="P1998" s="39">
        <v>45474.708333333299</v>
      </c>
      <c r="Q1998" s="6">
        <v>0</v>
      </c>
      <c r="R1998" s="6">
        <v>0</v>
      </c>
      <c r="S1998" s="45" t="e">
        <f>_xlfn.CONCAT(#REF!,TRIM(tbl_PV_Milestones[[#This Row],[Milestone Description]]))</f>
        <v>#REF!</v>
      </c>
      <c r="T1998" s="84" t="str">
        <f>IF(COUNTIF(tbl_PV_Milestones[UID],tbl_PV_Milestones[[#This Row],[UID]])&gt;1,"Duplicate","")</f>
        <v>Duplicate</v>
      </c>
      <c r="U1998" s="42" t="str">
        <f>_xlfn.XLOOKUP(tbl_PV_Milestones[[#This Row],[Work ID]],tbl_PV_Meta[Work ID '#],tbl_PV_Meta[Sub-Portfolio])</f>
        <v>Sub-Portfolio 8</v>
      </c>
      <c r="V1998" s="41">
        <f>IF(MONTH(tbl_PV_Milestones[[#This Row],[Baseline Date]])&lt;7,YEAR(tbl_PV_Milestones[[#This Row],[Baseline Date]]),YEAR(tbl_PV_Milestones[[#This Row],[Baseline Date]])+1)</f>
        <v>2025</v>
      </c>
      <c r="W1998" s="41">
        <f>IF(MONTH(tbl_PV_Milestones[[#This Row],[Actual/Schedule Finish]])&lt;7,YEAR(tbl_PV_Milestones[[#This Row],[Actual/Schedule Finish]]),YEAR(tbl_PV_Milestones[[#This Row],[Actual/Schedule Finish]])+1)</f>
        <v>2025</v>
      </c>
      <c r="X1998" s="41" t="str">
        <f>IF(OR(tbl_PV_Milestones[[#This Row],[Project Status]]="Completed",tbl_PV_Milestones[[#This Row],[Project Status]]="Assumed Completed"),"Yes","No")</f>
        <v>Yes</v>
      </c>
      <c r="Y1998" s="41">
        <f>IF(tbl_PV_Milestones[[#This Row],[Baseline Date]]="",1,0)</f>
        <v>0</v>
      </c>
      <c r="Z1998" s="41">
        <f>IF(tbl_PV_Milestones[[#This Row],[Baseline Date]]&lt;PV_Meta!$B$7,1,0)</f>
        <v>1</v>
      </c>
      <c r="AA1998" s="41">
        <f>IF(tbl_PV_Milestones[[#This Row],[Complete]]="Yes",1,0)</f>
        <v>1</v>
      </c>
      <c r="AB1998" s="41">
        <f>IF(AND(tbl_PV_Milestones[[#This Row],[BL FY]]=2025,tbl_PV_Milestones[[#This Row],[Baseline Date]]&lt;PV_Meta!$B$7),1,0)</f>
        <v>1</v>
      </c>
      <c r="AC1998" s="41">
        <f>IF(AND(tbl_PV_Milestones[[#This Row],[Planned YTD]]=1,tbl_PV_Milestones[[#This Row],[Complete]]="Yes"),1,0)</f>
        <v>1</v>
      </c>
      <c r="AD1998" s="41">
        <f>IF(AND(tbl_PV_Milestones[[#This Row],[Actual/Schedule Finish]]&lt;PV_Meta!$B$7,tbl_PV_Milestones[[#This Row],[Complete]]="No",tbl_PV_Milestones[[#This Row],[Project Status]]&lt;&gt;"On Hold"),1,0)</f>
        <v>0</v>
      </c>
      <c r="AE1998" s="41">
        <f>IF(AND(tbl_PV_Milestones[[#This Row],[Actual/Schedule Finish]]&gt;tbl_PV_Milestones[[#This Row],[Baseline Date]],tbl_PV_Milestones[[#This Row],[Complete]]="No",tbl_PV_Milestones[[#This Row],[Project Status]]&lt;&gt;"On Hold",tbl_PV_Milestones[[#This Row],[Overdue]]=0,tbl_PV_Milestones[[#This Row],[To be Baselined]]&lt;&gt;1),1,0)</f>
        <v>0</v>
      </c>
      <c r="AF1998" s="41">
        <f>IF(AND(tbl_PV_Milestones[[#This Row],[BL FY]]=2025,tbl_PV_Milestones[[#This Row],[Finish FY]]&gt;2025),1,0)</f>
        <v>0</v>
      </c>
      <c r="AG1998" s="56" t="str">
        <f>_xlfn.XLOOKUP(tbl_PV_Milestones[[#This Row],[Work ID]],tbl_PV_Meta[Work ID '#],tbl_PV_Meta[Project Manager/Owner],,0)</f>
        <v>Project Manager 6</v>
      </c>
      <c r="AH1998" s="6"/>
    </row>
    <row r="1999" spans="4:34" x14ac:dyDescent="0.25">
      <c r="D1999" s="6" t="s">
        <v>806</v>
      </c>
      <c r="E1999" s="6" t="s">
        <v>503</v>
      </c>
      <c r="F1999" s="6" t="s">
        <v>1699</v>
      </c>
      <c r="G1999" s="6" t="s">
        <v>544</v>
      </c>
      <c r="H1999" s="6" t="s">
        <v>505</v>
      </c>
      <c r="I1999" s="6" t="s">
        <v>510</v>
      </c>
      <c r="J1999" s="6" t="s">
        <v>806</v>
      </c>
      <c r="K1999" s="6" t="s">
        <v>36</v>
      </c>
      <c r="L1999" s="6" t="s">
        <v>87</v>
      </c>
      <c r="M1999" s="43"/>
      <c r="N1999" s="44" t="s">
        <v>1979</v>
      </c>
      <c r="O1999" s="39">
        <v>44890.708333333299</v>
      </c>
      <c r="P1999" s="39">
        <v>44890.708333333299</v>
      </c>
      <c r="Q1999" s="6">
        <v>0</v>
      </c>
      <c r="R1999" s="6">
        <v>0</v>
      </c>
      <c r="S1999" s="45" t="e">
        <f>_xlfn.CONCAT(#REF!,TRIM(tbl_PV_Milestones[[#This Row],[Milestone Description]]))</f>
        <v>#REF!</v>
      </c>
      <c r="T1999" s="84" t="str">
        <f>IF(COUNTIF(tbl_PV_Milestones[UID],tbl_PV_Milestones[[#This Row],[UID]])&gt;1,"Duplicate","")</f>
        <v>Duplicate</v>
      </c>
      <c r="U1999" s="42" t="str">
        <f>_xlfn.XLOOKUP(tbl_PV_Milestones[[#This Row],[Work ID]],tbl_PV_Meta[Work ID '#],tbl_PV_Meta[Sub-Portfolio])</f>
        <v>Sub-Portfolio 7</v>
      </c>
      <c r="V1999" s="41">
        <f>IF(MONTH(tbl_PV_Milestones[[#This Row],[Baseline Date]])&lt;7,YEAR(tbl_PV_Milestones[[#This Row],[Baseline Date]]),YEAR(tbl_PV_Milestones[[#This Row],[Baseline Date]])+1)</f>
        <v>2023</v>
      </c>
      <c r="W1999" s="41">
        <f>IF(MONTH(tbl_PV_Milestones[[#This Row],[Actual/Schedule Finish]])&lt;7,YEAR(tbl_PV_Milestones[[#This Row],[Actual/Schedule Finish]]),YEAR(tbl_PV_Milestones[[#This Row],[Actual/Schedule Finish]])+1)</f>
        <v>2023</v>
      </c>
      <c r="X1999" s="41" t="str">
        <f>IF(OR(tbl_PV_Milestones[[#This Row],[Project Status]]="Completed",tbl_PV_Milestones[[#This Row],[Project Status]]="Assumed Completed"),"Yes","No")</f>
        <v>Yes</v>
      </c>
      <c r="Y1999" s="41">
        <f>IF(tbl_PV_Milestones[[#This Row],[Baseline Date]]="",1,0)</f>
        <v>0</v>
      </c>
      <c r="Z1999" s="41">
        <f>IF(tbl_PV_Milestones[[#This Row],[Baseline Date]]&lt;PV_Meta!$B$7,1,0)</f>
        <v>1</v>
      </c>
      <c r="AA1999" s="41">
        <f>IF(tbl_PV_Milestones[[#This Row],[Complete]]="Yes",1,0)</f>
        <v>1</v>
      </c>
      <c r="AB1999" s="41">
        <f>IF(AND(tbl_PV_Milestones[[#This Row],[BL FY]]=2025,tbl_PV_Milestones[[#This Row],[Baseline Date]]&lt;PV_Meta!$B$7),1,0)</f>
        <v>0</v>
      </c>
      <c r="AC1999" s="41">
        <f>IF(AND(tbl_PV_Milestones[[#This Row],[Planned YTD]]=1,tbl_PV_Milestones[[#This Row],[Complete]]="Yes"),1,0)</f>
        <v>0</v>
      </c>
      <c r="AD1999" s="41">
        <f>IF(AND(tbl_PV_Milestones[[#This Row],[Actual/Schedule Finish]]&lt;PV_Meta!$B$7,tbl_PV_Milestones[[#This Row],[Complete]]="No",tbl_PV_Milestones[[#This Row],[Project Status]]&lt;&gt;"On Hold"),1,0)</f>
        <v>0</v>
      </c>
      <c r="AE1999" s="41">
        <f>IF(AND(tbl_PV_Milestones[[#This Row],[Actual/Schedule Finish]]&gt;tbl_PV_Milestones[[#This Row],[Baseline Date]],tbl_PV_Milestones[[#This Row],[Complete]]="No",tbl_PV_Milestones[[#This Row],[Project Status]]&lt;&gt;"On Hold",tbl_PV_Milestones[[#This Row],[Overdue]]=0,tbl_PV_Milestones[[#This Row],[To be Baselined]]&lt;&gt;1),1,0)</f>
        <v>0</v>
      </c>
      <c r="AF1999" s="41">
        <f>IF(AND(tbl_PV_Milestones[[#This Row],[BL FY]]=2025,tbl_PV_Milestones[[#This Row],[Finish FY]]&gt;2025),1,0)</f>
        <v>0</v>
      </c>
      <c r="AG1999" s="56" t="str">
        <f>_xlfn.XLOOKUP(tbl_PV_Milestones[[#This Row],[Work ID]],tbl_PV_Meta[Work ID '#],tbl_PV_Meta[Project Manager/Owner],,0)</f>
        <v>Project Manager 17</v>
      </c>
      <c r="AH1999" s="6"/>
    </row>
    <row r="2000" spans="4:34" x14ac:dyDescent="0.25">
      <c r="D2000" s="6" t="s">
        <v>806</v>
      </c>
      <c r="E2000" s="6" t="s">
        <v>520</v>
      </c>
      <c r="F2000" s="6" t="s">
        <v>1706</v>
      </c>
      <c r="G2000" s="6" t="s">
        <v>566</v>
      </c>
      <c r="H2000" s="6" t="s">
        <v>505</v>
      </c>
      <c r="I2000" s="6" t="s">
        <v>522</v>
      </c>
      <c r="J2000" s="6" t="s">
        <v>806</v>
      </c>
      <c r="K2000" s="6" t="s">
        <v>61</v>
      </c>
      <c r="L2000" s="6" t="s">
        <v>121</v>
      </c>
      <c r="M2000" s="43"/>
      <c r="N2000" s="44" t="s">
        <v>1979</v>
      </c>
      <c r="O2000" s="39">
        <v>45260.708333333299</v>
      </c>
      <c r="P2000" s="39">
        <v>45197.708333333299</v>
      </c>
      <c r="Q2000" s="6">
        <v>-44</v>
      </c>
      <c r="R2000" s="6">
        <v>-6.0356652949245498E-2</v>
      </c>
      <c r="S2000" s="45" t="e">
        <f>_xlfn.CONCAT(#REF!,TRIM(tbl_PV_Milestones[[#This Row],[Milestone Description]]))</f>
        <v>#REF!</v>
      </c>
      <c r="T2000" s="84" t="str">
        <f>IF(COUNTIF(tbl_PV_Milestones[UID],tbl_PV_Milestones[[#This Row],[UID]])&gt;1,"Duplicate","")</f>
        <v>Duplicate</v>
      </c>
      <c r="U2000" s="42" t="str">
        <f>_xlfn.XLOOKUP(tbl_PV_Milestones[[#This Row],[Work ID]],tbl_PV_Meta[Work ID '#],tbl_PV_Meta[Sub-Portfolio])</f>
        <v>Sub-Portfolio 7</v>
      </c>
      <c r="V2000" s="41">
        <f>IF(MONTH(tbl_PV_Milestones[[#This Row],[Baseline Date]])&lt;7,YEAR(tbl_PV_Milestones[[#This Row],[Baseline Date]]),YEAR(tbl_PV_Milestones[[#This Row],[Baseline Date]])+1)</f>
        <v>2024</v>
      </c>
      <c r="W2000" s="41">
        <f>IF(MONTH(tbl_PV_Milestones[[#This Row],[Actual/Schedule Finish]])&lt;7,YEAR(tbl_PV_Milestones[[#This Row],[Actual/Schedule Finish]]),YEAR(tbl_PV_Milestones[[#This Row],[Actual/Schedule Finish]])+1)</f>
        <v>2024</v>
      </c>
      <c r="X2000" s="41" t="str">
        <f>IF(OR(tbl_PV_Milestones[[#This Row],[Project Status]]="Completed",tbl_PV_Milestones[[#This Row],[Project Status]]="Assumed Completed"),"Yes","No")</f>
        <v>Yes</v>
      </c>
      <c r="Y2000" s="41">
        <f>IF(tbl_PV_Milestones[[#This Row],[Baseline Date]]="",1,0)</f>
        <v>0</v>
      </c>
      <c r="Z2000" s="41">
        <f>IF(tbl_PV_Milestones[[#This Row],[Baseline Date]]&lt;PV_Meta!$B$7,1,0)</f>
        <v>1</v>
      </c>
      <c r="AA2000" s="41">
        <f>IF(tbl_PV_Milestones[[#This Row],[Complete]]="Yes",1,0)</f>
        <v>1</v>
      </c>
      <c r="AB2000" s="41">
        <f>IF(AND(tbl_PV_Milestones[[#This Row],[BL FY]]=2025,tbl_PV_Milestones[[#This Row],[Baseline Date]]&lt;PV_Meta!$B$7),1,0)</f>
        <v>0</v>
      </c>
      <c r="AC2000" s="41">
        <f>IF(AND(tbl_PV_Milestones[[#This Row],[Planned YTD]]=1,tbl_PV_Milestones[[#This Row],[Complete]]="Yes"),1,0)</f>
        <v>0</v>
      </c>
      <c r="AD2000" s="41">
        <f>IF(AND(tbl_PV_Milestones[[#This Row],[Actual/Schedule Finish]]&lt;PV_Meta!$B$7,tbl_PV_Milestones[[#This Row],[Complete]]="No",tbl_PV_Milestones[[#This Row],[Project Status]]&lt;&gt;"On Hold"),1,0)</f>
        <v>0</v>
      </c>
      <c r="AE2000" s="41">
        <f>IF(AND(tbl_PV_Milestones[[#This Row],[Actual/Schedule Finish]]&gt;tbl_PV_Milestones[[#This Row],[Baseline Date]],tbl_PV_Milestones[[#This Row],[Complete]]="No",tbl_PV_Milestones[[#This Row],[Project Status]]&lt;&gt;"On Hold",tbl_PV_Milestones[[#This Row],[Overdue]]=0,tbl_PV_Milestones[[#This Row],[To be Baselined]]&lt;&gt;1),1,0)</f>
        <v>0</v>
      </c>
      <c r="AF2000" s="41">
        <f>IF(AND(tbl_PV_Milestones[[#This Row],[BL FY]]=2025,tbl_PV_Milestones[[#This Row],[Finish FY]]&gt;2025),1,0)</f>
        <v>0</v>
      </c>
      <c r="AG2000" s="56" t="str">
        <f>_xlfn.XLOOKUP(tbl_PV_Milestones[[#This Row],[Work ID]],tbl_PV_Meta[Work ID '#],tbl_PV_Meta[Project Manager/Owner],,0)</f>
        <v>Project Manager 4</v>
      </c>
      <c r="AH2000" s="6"/>
    </row>
    <row r="2001" spans="4:34" x14ac:dyDescent="0.25">
      <c r="D2001" s="6" t="s">
        <v>806</v>
      </c>
      <c r="E2001" s="6" t="s">
        <v>614</v>
      </c>
      <c r="F2001" s="6" t="s">
        <v>1700</v>
      </c>
      <c r="G2001" s="6" t="s">
        <v>933</v>
      </c>
      <c r="H2001" s="6" t="s">
        <v>510</v>
      </c>
      <c r="I2001" s="6" t="s">
        <v>110</v>
      </c>
      <c r="J2001" s="6" t="s">
        <v>806</v>
      </c>
      <c r="K2001" s="6" t="s">
        <v>36</v>
      </c>
      <c r="L2001" s="6" t="s">
        <v>88</v>
      </c>
      <c r="M2001" s="43"/>
      <c r="N2001" s="44" t="s">
        <v>1979</v>
      </c>
      <c r="O2001" s="39">
        <v>45467.708333333299</v>
      </c>
      <c r="P2001" s="39">
        <v>45510.708333333299</v>
      </c>
      <c r="Q2001" s="6">
        <v>31</v>
      </c>
      <c r="R2001" s="6">
        <v>1.8096906012843E-2</v>
      </c>
      <c r="S2001" s="45" t="e">
        <f>_xlfn.CONCAT(#REF!,TRIM(tbl_PV_Milestones[[#This Row],[Milestone Description]]))</f>
        <v>#REF!</v>
      </c>
      <c r="T2001" s="84" t="str">
        <f>IF(COUNTIF(tbl_PV_Milestones[UID],tbl_PV_Milestones[[#This Row],[UID]])&gt;1,"Duplicate","")</f>
        <v>Duplicate</v>
      </c>
      <c r="U2001" s="42" t="str">
        <f>_xlfn.XLOOKUP(tbl_PV_Milestones[[#This Row],[Work ID]],tbl_PV_Meta[Work ID '#],tbl_PV_Meta[Sub-Portfolio])</f>
        <v>Sub-Portfolio 7</v>
      </c>
      <c r="V2001" s="41">
        <f>IF(MONTH(tbl_PV_Milestones[[#This Row],[Baseline Date]])&lt;7,YEAR(tbl_PV_Milestones[[#This Row],[Baseline Date]]),YEAR(tbl_PV_Milestones[[#This Row],[Baseline Date]])+1)</f>
        <v>2025</v>
      </c>
      <c r="W2001" s="41">
        <f>IF(MONTH(tbl_PV_Milestones[[#This Row],[Actual/Schedule Finish]])&lt;7,YEAR(tbl_PV_Milestones[[#This Row],[Actual/Schedule Finish]]),YEAR(tbl_PV_Milestones[[#This Row],[Actual/Schedule Finish]])+1)</f>
        <v>2024</v>
      </c>
      <c r="X2001" s="41" t="str">
        <f>IF(OR(tbl_PV_Milestones[[#This Row],[Project Status]]="Completed",tbl_PV_Milestones[[#This Row],[Project Status]]="Assumed Completed"),"Yes","No")</f>
        <v>Yes</v>
      </c>
      <c r="Y2001" s="41">
        <f>IF(tbl_PV_Milestones[[#This Row],[Baseline Date]]="",1,0)</f>
        <v>0</v>
      </c>
      <c r="Z2001" s="41">
        <f>IF(tbl_PV_Milestones[[#This Row],[Baseline Date]]&lt;PV_Meta!$B$7,1,0)</f>
        <v>1</v>
      </c>
      <c r="AA2001" s="41">
        <f>IF(tbl_PV_Milestones[[#This Row],[Complete]]="Yes",1,0)</f>
        <v>1</v>
      </c>
      <c r="AB2001" s="41">
        <f>IF(AND(tbl_PV_Milestones[[#This Row],[BL FY]]=2025,tbl_PV_Milestones[[#This Row],[Baseline Date]]&lt;PV_Meta!$B$7),1,0)</f>
        <v>1</v>
      </c>
      <c r="AC2001" s="41">
        <f>IF(AND(tbl_PV_Milestones[[#This Row],[Planned YTD]]=1,tbl_PV_Milestones[[#This Row],[Complete]]="Yes"),1,0)</f>
        <v>1</v>
      </c>
      <c r="AD2001" s="41">
        <f>IF(AND(tbl_PV_Milestones[[#This Row],[Actual/Schedule Finish]]&lt;PV_Meta!$B$7,tbl_PV_Milestones[[#This Row],[Complete]]="No",tbl_PV_Milestones[[#This Row],[Project Status]]&lt;&gt;"On Hold"),1,0)</f>
        <v>0</v>
      </c>
      <c r="AE2001" s="41">
        <f>IF(AND(tbl_PV_Milestones[[#This Row],[Actual/Schedule Finish]]&gt;tbl_PV_Milestones[[#This Row],[Baseline Date]],tbl_PV_Milestones[[#This Row],[Complete]]="No",tbl_PV_Milestones[[#This Row],[Project Status]]&lt;&gt;"On Hold",tbl_PV_Milestones[[#This Row],[Overdue]]=0,tbl_PV_Milestones[[#This Row],[To be Baselined]]&lt;&gt;1),1,0)</f>
        <v>0</v>
      </c>
      <c r="AF2001" s="41">
        <f>IF(AND(tbl_PV_Milestones[[#This Row],[BL FY]]=2025,tbl_PV_Milestones[[#This Row],[Finish FY]]&gt;2025),1,0)</f>
        <v>0</v>
      </c>
      <c r="AG2001" s="56" t="str">
        <f>_xlfn.XLOOKUP(tbl_PV_Milestones[[#This Row],[Work ID]],tbl_PV_Meta[Work ID '#],tbl_PV_Meta[Project Manager/Owner],,0)</f>
        <v>Project Manager 17</v>
      </c>
      <c r="AH2001" s="6"/>
    </row>
    <row r="2002" spans="4:34" x14ac:dyDescent="0.25">
      <c r="D2002" s="6" t="s">
        <v>806</v>
      </c>
      <c r="E2002" s="6" t="s">
        <v>503</v>
      </c>
      <c r="F2002" s="6" t="s">
        <v>1699</v>
      </c>
      <c r="G2002" s="6" t="s">
        <v>627</v>
      </c>
      <c r="H2002" s="6" t="s">
        <v>505</v>
      </c>
      <c r="I2002" s="6" t="s">
        <v>522</v>
      </c>
      <c r="J2002" s="6" t="s">
        <v>806</v>
      </c>
      <c r="K2002" s="6" t="s">
        <v>36</v>
      </c>
      <c r="L2002" s="6" t="s">
        <v>87</v>
      </c>
      <c r="M2002" s="43"/>
      <c r="N2002" s="44" t="s">
        <v>1979</v>
      </c>
      <c r="O2002" s="39">
        <v>44615.708333333299</v>
      </c>
      <c r="P2002" s="39">
        <v>44615.708333333299</v>
      </c>
      <c r="Q2002" s="6">
        <v>0</v>
      </c>
      <c r="R2002" s="6">
        <v>0</v>
      </c>
      <c r="S2002" s="45" t="e">
        <f>_xlfn.CONCAT(#REF!,TRIM(tbl_PV_Milestones[[#This Row],[Milestone Description]]))</f>
        <v>#REF!</v>
      </c>
      <c r="T2002" s="84" t="str">
        <f>IF(COUNTIF(tbl_PV_Milestones[UID],tbl_PV_Milestones[[#This Row],[UID]])&gt;1,"Duplicate","")</f>
        <v>Duplicate</v>
      </c>
      <c r="U2002" s="42" t="str">
        <f>_xlfn.XLOOKUP(tbl_PV_Milestones[[#This Row],[Work ID]],tbl_PV_Meta[Work ID '#],tbl_PV_Meta[Sub-Portfolio])</f>
        <v>Sub-Portfolio 7</v>
      </c>
      <c r="V2002" s="41">
        <f>IF(MONTH(tbl_PV_Milestones[[#This Row],[Baseline Date]])&lt;7,YEAR(tbl_PV_Milestones[[#This Row],[Baseline Date]]),YEAR(tbl_PV_Milestones[[#This Row],[Baseline Date]])+1)</f>
        <v>2022</v>
      </c>
      <c r="W2002" s="41">
        <f>IF(MONTH(tbl_PV_Milestones[[#This Row],[Actual/Schedule Finish]])&lt;7,YEAR(tbl_PV_Milestones[[#This Row],[Actual/Schedule Finish]]),YEAR(tbl_PV_Milestones[[#This Row],[Actual/Schedule Finish]])+1)</f>
        <v>2022</v>
      </c>
      <c r="X2002" s="41" t="str">
        <f>IF(OR(tbl_PV_Milestones[[#This Row],[Project Status]]="Completed",tbl_PV_Milestones[[#This Row],[Project Status]]="Assumed Completed"),"Yes","No")</f>
        <v>Yes</v>
      </c>
      <c r="Y2002" s="41">
        <f>IF(tbl_PV_Milestones[[#This Row],[Baseline Date]]="",1,0)</f>
        <v>0</v>
      </c>
      <c r="Z2002" s="41">
        <f>IF(tbl_PV_Milestones[[#This Row],[Baseline Date]]&lt;PV_Meta!$B$7,1,0)</f>
        <v>1</v>
      </c>
      <c r="AA2002" s="41">
        <f>IF(tbl_PV_Milestones[[#This Row],[Complete]]="Yes",1,0)</f>
        <v>1</v>
      </c>
      <c r="AB2002" s="41">
        <f>IF(AND(tbl_PV_Milestones[[#This Row],[BL FY]]=2025,tbl_PV_Milestones[[#This Row],[Baseline Date]]&lt;PV_Meta!$B$7),1,0)</f>
        <v>0</v>
      </c>
      <c r="AC2002" s="41">
        <f>IF(AND(tbl_PV_Milestones[[#This Row],[Planned YTD]]=1,tbl_PV_Milestones[[#This Row],[Complete]]="Yes"),1,0)</f>
        <v>0</v>
      </c>
      <c r="AD2002" s="41">
        <f>IF(AND(tbl_PV_Milestones[[#This Row],[Actual/Schedule Finish]]&lt;PV_Meta!$B$7,tbl_PV_Milestones[[#This Row],[Complete]]="No",tbl_PV_Milestones[[#This Row],[Project Status]]&lt;&gt;"On Hold"),1,0)</f>
        <v>0</v>
      </c>
      <c r="AE2002" s="41">
        <f>IF(AND(tbl_PV_Milestones[[#This Row],[Actual/Schedule Finish]]&gt;tbl_PV_Milestones[[#This Row],[Baseline Date]],tbl_PV_Milestones[[#This Row],[Complete]]="No",tbl_PV_Milestones[[#This Row],[Project Status]]&lt;&gt;"On Hold",tbl_PV_Milestones[[#This Row],[Overdue]]=0,tbl_PV_Milestones[[#This Row],[To be Baselined]]&lt;&gt;1),1,0)</f>
        <v>0</v>
      </c>
      <c r="AF2002" s="41">
        <f>IF(AND(tbl_PV_Milestones[[#This Row],[BL FY]]=2025,tbl_PV_Milestones[[#This Row],[Finish FY]]&gt;2025),1,0)</f>
        <v>0</v>
      </c>
      <c r="AG2002" s="56" t="str">
        <f>_xlfn.XLOOKUP(tbl_PV_Milestones[[#This Row],[Work ID]],tbl_PV_Meta[Work ID '#],tbl_PV_Meta[Project Manager/Owner],,0)</f>
        <v>Project Manager 17</v>
      </c>
      <c r="AH2002" s="6"/>
    </row>
    <row r="2003" spans="4:34" x14ac:dyDescent="0.25">
      <c r="D2003" s="6" t="s">
        <v>806</v>
      </c>
      <c r="E2003" s="6" t="s">
        <v>503</v>
      </c>
      <c r="F2003" s="6" t="s">
        <v>1692</v>
      </c>
      <c r="G2003" s="6" t="s">
        <v>934</v>
      </c>
      <c r="H2003" s="6" t="s">
        <v>510</v>
      </c>
      <c r="I2003" s="6" t="s">
        <v>110</v>
      </c>
      <c r="J2003" s="6" t="s">
        <v>806</v>
      </c>
      <c r="K2003" s="6" t="s">
        <v>39</v>
      </c>
      <c r="L2003" s="6" t="s">
        <v>70</v>
      </c>
      <c r="M2003" s="43"/>
      <c r="N2003" s="44" t="s">
        <v>1979</v>
      </c>
      <c r="O2003" s="39">
        <v>44508</v>
      </c>
      <c r="P2003" s="39">
        <v>44508</v>
      </c>
      <c r="Q2003" s="6">
        <v>0</v>
      </c>
      <c r="R2003" s="6">
        <v>0</v>
      </c>
      <c r="S2003" s="45" t="e">
        <f>_xlfn.CONCAT(#REF!,TRIM(tbl_PV_Milestones[[#This Row],[Milestone Description]]))</f>
        <v>#REF!</v>
      </c>
      <c r="T2003" s="84" t="str">
        <f>IF(COUNTIF(tbl_PV_Milestones[UID],tbl_PV_Milestones[[#This Row],[UID]])&gt;1,"Duplicate","")</f>
        <v>Duplicate</v>
      </c>
      <c r="U2003" s="42" t="str">
        <f>_xlfn.XLOOKUP(tbl_PV_Milestones[[#This Row],[Work ID]],tbl_PV_Meta[Work ID '#],tbl_PV_Meta[Sub-Portfolio])</f>
        <v>Sub-Portfolio 4</v>
      </c>
      <c r="V2003" s="41">
        <f>IF(MONTH(tbl_PV_Milestones[[#This Row],[Baseline Date]])&lt;7,YEAR(tbl_PV_Milestones[[#This Row],[Baseline Date]]),YEAR(tbl_PV_Milestones[[#This Row],[Baseline Date]])+1)</f>
        <v>2022</v>
      </c>
      <c r="W2003" s="41">
        <f>IF(MONTH(tbl_PV_Milestones[[#This Row],[Actual/Schedule Finish]])&lt;7,YEAR(tbl_PV_Milestones[[#This Row],[Actual/Schedule Finish]]),YEAR(tbl_PV_Milestones[[#This Row],[Actual/Schedule Finish]])+1)</f>
        <v>2022</v>
      </c>
      <c r="X2003" s="41" t="str">
        <f>IF(OR(tbl_PV_Milestones[[#This Row],[Project Status]]="Completed",tbl_PV_Milestones[[#This Row],[Project Status]]="Assumed Completed"),"Yes","No")</f>
        <v>Yes</v>
      </c>
      <c r="Y2003" s="41">
        <f>IF(tbl_PV_Milestones[[#This Row],[Baseline Date]]="",1,0)</f>
        <v>0</v>
      </c>
      <c r="Z2003" s="41">
        <f>IF(tbl_PV_Milestones[[#This Row],[Baseline Date]]&lt;PV_Meta!$B$7,1,0)</f>
        <v>1</v>
      </c>
      <c r="AA2003" s="41">
        <f>IF(tbl_PV_Milestones[[#This Row],[Complete]]="Yes",1,0)</f>
        <v>1</v>
      </c>
      <c r="AB2003" s="41">
        <f>IF(AND(tbl_PV_Milestones[[#This Row],[BL FY]]=2025,tbl_PV_Milestones[[#This Row],[Baseline Date]]&lt;PV_Meta!$B$7),1,0)</f>
        <v>0</v>
      </c>
      <c r="AC2003" s="41">
        <f>IF(AND(tbl_PV_Milestones[[#This Row],[Planned YTD]]=1,tbl_PV_Milestones[[#This Row],[Complete]]="Yes"),1,0)</f>
        <v>0</v>
      </c>
      <c r="AD2003" s="41">
        <f>IF(AND(tbl_PV_Milestones[[#This Row],[Actual/Schedule Finish]]&lt;PV_Meta!$B$7,tbl_PV_Milestones[[#This Row],[Complete]]="No",tbl_PV_Milestones[[#This Row],[Project Status]]&lt;&gt;"On Hold"),1,0)</f>
        <v>0</v>
      </c>
      <c r="AE2003" s="41">
        <f>IF(AND(tbl_PV_Milestones[[#This Row],[Actual/Schedule Finish]]&gt;tbl_PV_Milestones[[#This Row],[Baseline Date]],tbl_PV_Milestones[[#This Row],[Complete]]="No",tbl_PV_Milestones[[#This Row],[Project Status]]&lt;&gt;"On Hold",tbl_PV_Milestones[[#This Row],[Overdue]]=0,tbl_PV_Milestones[[#This Row],[To be Baselined]]&lt;&gt;1),1,0)</f>
        <v>0</v>
      </c>
      <c r="AF2003" s="41">
        <f>IF(AND(tbl_PV_Milestones[[#This Row],[BL FY]]=2025,tbl_PV_Milestones[[#This Row],[Finish FY]]&gt;2025),1,0)</f>
        <v>0</v>
      </c>
      <c r="AG2003" s="56" t="str">
        <f>_xlfn.XLOOKUP(tbl_PV_Milestones[[#This Row],[Work ID]],tbl_PV_Meta[Work ID '#],tbl_PV_Meta[Project Manager/Owner],,0)</f>
        <v>Project Manager 4</v>
      </c>
      <c r="AH2003" s="6"/>
    </row>
    <row r="2004" spans="4:34" x14ac:dyDescent="0.25">
      <c r="D2004" s="6" t="s">
        <v>806</v>
      </c>
      <c r="E2004" s="6" t="s">
        <v>503</v>
      </c>
      <c r="F2004" s="6" t="s">
        <v>1699</v>
      </c>
      <c r="G2004" s="6" t="s">
        <v>572</v>
      </c>
      <c r="H2004" s="6" t="s">
        <v>505</v>
      </c>
      <c r="I2004" s="6" t="s">
        <v>522</v>
      </c>
      <c r="J2004" s="6" t="s">
        <v>806</v>
      </c>
      <c r="K2004" s="6" t="s">
        <v>36</v>
      </c>
      <c r="L2004" s="6" t="s">
        <v>87</v>
      </c>
      <c r="M2004" s="43"/>
      <c r="N2004" s="44" t="s">
        <v>1979</v>
      </c>
      <c r="O2004" s="39">
        <v>44937.708333333299</v>
      </c>
      <c r="P2004" s="39">
        <v>44937.708333333299</v>
      </c>
      <c r="Q2004" s="6">
        <v>0</v>
      </c>
      <c r="R2004" s="6">
        <v>0</v>
      </c>
      <c r="S2004" s="45" t="e">
        <f>_xlfn.CONCAT(#REF!,TRIM(tbl_PV_Milestones[[#This Row],[Milestone Description]]))</f>
        <v>#REF!</v>
      </c>
      <c r="T2004" s="84" t="str">
        <f>IF(COUNTIF(tbl_PV_Milestones[UID],tbl_PV_Milestones[[#This Row],[UID]])&gt;1,"Duplicate","")</f>
        <v>Duplicate</v>
      </c>
      <c r="U2004" s="42" t="str">
        <f>_xlfn.XLOOKUP(tbl_PV_Milestones[[#This Row],[Work ID]],tbl_PV_Meta[Work ID '#],tbl_PV_Meta[Sub-Portfolio])</f>
        <v>Sub-Portfolio 7</v>
      </c>
      <c r="V2004" s="41">
        <f>IF(MONTH(tbl_PV_Milestones[[#This Row],[Baseline Date]])&lt;7,YEAR(tbl_PV_Milestones[[#This Row],[Baseline Date]]),YEAR(tbl_PV_Milestones[[#This Row],[Baseline Date]])+1)</f>
        <v>2023</v>
      </c>
      <c r="W2004" s="41">
        <f>IF(MONTH(tbl_PV_Milestones[[#This Row],[Actual/Schedule Finish]])&lt;7,YEAR(tbl_PV_Milestones[[#This Row],[Actual/Schedule Finish]]),YEAR(tbl_PV_Milestones[[#This Row],[Actual/Schedule Finish]])+1)</f>
        <v>2023</v>
      </c>
      <c r="X2004" s="41" t="str">
        <f>IF(OR(tbl_PV_Milestones[[#This Row],[Project Status]]="Completed",tbl_PV_Milestones[[#This Row],[Project Status]]="Assumed Completed"),"Yes","No")</f>
        <v>Yes</v>
      </c>
      <c r="Y2004" s="41">
        <f>IF(tbl_PV_Milestones[[#This Row],[Baseline Date]]="",1,0)</f>
        <v>0</v>
      </c>
      <c r="Z2004" s="41">
        <f>IF(tbl_PV_Milestones[[#This Row],[Baseline Date]]&lt;PV_Meta!$B$7,1,0)</f>
        <v>1</v>
      </c>
      <c r="AA2004" s="41">
        <f>IF(tbl_PV_Milestones[[#This Row],[Complete]]="Yes",1,0)</f>
        <v>1</v>
      </c>
      <c r="AB2004" s="41">
        <f>IF(AND(tbl_PV_Milestones[[#This Row],[BL FY]]=2025,tbl_PV_Milestones[[#This Row],[Baseline Date]]&lt;PV_Meta!$B$7),1,0)</f>
        <v>0</v>
      </c>
      <c r="AC2004" s="41">
        <f>IF(AND(tbl_PV_Milestones[[#This Row],[Planned YTD]]=1,tbl_PV_Milestones[[#This Row],[Complete]]="Yes"),1,0)</f>
        <v>0</v>
      </c>
      <c r="AD2004" s="41">
        <f>IF(AND(tbl_PV_Milestones[[#This Row],[Actual/Schedule Finish]]&lt;PV_Meta!$B$7,tbl_PV_Milestones[[#This Row],[Complete]]="No",tbl_PV_Milestones[[#This Row],[Project Status]]&lt;&gt;"On Hold"),1,0)</f>
        <v>0</v>
      </c>
      <c r="AE2004" s="41">
        <f>IF(AND(tbl_PV_Milestones[[#This Row],[Actual/Schedule Finish]]&gt;tbl_PV_Milestones[[#This Row],[Baseline Date]],tbl_PV_Milestones[[#This Row],[Complete]]="No",tbl_PV_Milestones[[#This Row],[Project Status]]&lt;&gt;"On Hold",tbl_PV_Milestones[[#This Row],[Overdue]]=0,tbl_PV_Milestones[[#This Row],[To be Baselined]]&lt;&gt;1),1,0)</f>
        <v>0</v>
      </c>
      <c r="AF2004" s="41">
        <f>IF(AND(tbl_PV_Milestones[[#This Row],[BL FY]]=2025,tbl_PV_Milestones[[#This Row],[Finish FY]]&gt;2025),1,0)</f>
        <v>0</v>
      </c>
      <c r="AG2004" s="56" t="str">
        <f>_xlfn.XLOOKUP(tbl_PV_Milestones[[#This Row],[Work ID]],tbl_PV_Meta[Work ID '#],tbl_PV_Meta[Project Manager/Owner],,0)</f>
        <v>Project Manager 17</v>
      </c>
      <c r="AH2004" s="6"/>
    </row>
    <row r="2005" spans="4:34" x14ac:dyDescent="0.25">
      <c r="D2005" s="6" t="s">
        <v>806</v>
      </c>
      <c r="E2005" s="6" t="s">
        <v>614</v>
      </c>
      <c r="F2005" s="6" t="s">
        <v>1700</v>
      </c>
      <c r="G2005" s="6" t="s">
        <v>935</v>
      </c>
      <c r="H2005" s="6" t="s">
        <v>505</v>
      </c>
      <c r="I2005" s="6" t="s">
        <v>110</v>
      </c>
      <c r="J2005" s="6" t="s">
        <v>806</v>
      </c>
      <c r="K2005" s="6" t="s">
        <v>36</v>
      </c>
      <c r="L2005" s="6" t="s">
        <v>88</v>
      </c>
      <c r="M2005" s="43"/>
      <c r="N2005" s="44" t="s">
        <v>1979</v>
      </c>
      <c r="O2005" s="39">
        <v>45443.708333333299</v>
      </c>
      <c r="P2005" s="39">
        <v>45483.708333333299</v>
      </c>
      <c r="Q2005" s="6">
        <v>27</v>
      </c>
      <c r="R2005" s="6">
        <v>1.5761821366024501E-2</v>
      </c>
      <c r="S2005" s="45" t="e">
        <f>_xlfn.CONCAT(#REF!,TRIM(tbl_PV_Milestones[[#This Row],[Milestone Description]]))</f>
        <v>#REF!</v>
      </c>
      <c r="T2005" s="84" t="str">
        <f>IF(COUNTIF(tbl_PV_Milestones[UID],tbl_PV_Milestones[[#This Row],[UID]])&gt;1,"Duplicate","")</f>
        <v>Duplicate</v>
      </c>
      <c r="U2005" s="42" t="str">
        <f>_xlfn.XLOOKUP(tbl_PV_Milestones[[#This Row],[Work ID]],tbl_PV_Meta[Work ID '#],tbl_PV_Meta[Sub-Portfolio])</f>
        <v>Sub-Portfolio 7</v>
      </c>
      <c r="V2005" s="41">
        <f>IF(MONTH(tbl_PV_Milestones[[#This Row],[Baseline Date]])&lt;7,YEAR(tbl_PV_Milestones[[#This Row],[Baseline Date]]),YEAR(tbl_PV_Milestones[[#This Row],[Baseline Date]])+1)</f>
        <v>2025</v>
      </c>
      <c r="W2005" s="41">
        <f>IF(MONTH(tbl_PV_Milestones[[#This Row],[Actual/Schedule Finish]])&lt;7,YEAR(tbl_PV_Milestones[[#This Row],[Actual/Schedule Finish]]),YEAR(tbl_PV_Milestones[[#This Row],[Actual/Schedule Finish]])+1)</f>
        <v>2024</v>
      </c>
      <c r="X2005" s="41" t="str">
        <f>IF(OR(tbl_PV_Milestones[[#This Row],[Project Status]]="Completed",tbl_PV_Milestones[[#This Row],[Project Status]]="Assumed Completed"),"Yes","No")</f>
        <v>Yes</v>
      </c>
      <c r="Y2005" s="41">
        <f>IF(tbl_PV_Milestones[[#This Row],[Baseline Date]]="",1,0)</f>
        <v>0</v>
      </c>
      <c r="Z2005" s="41">
        <f>IF(tbl_PV_Milestones[[#This Row],[Baseline Date]]&lt;PV_Meta!$B$7,1,0)</f>
        <v>1</v>
      </c>
      <c r="AA2005" s="41">
        <f>IF(tbl_PV_Milestones[[#This Row],[Complete]]="Yes",1,0)</f>
        <v>1</v>
      </c>
      <c r="AB2005" s="41">
        <f>IF(AND(tbl_PV_Milestones[[#This Row],[BL FY]]=2025,tbl_PV_Milestones[[#This Row],[Baseline Date]]&lt;PV_Meta!$B$7),1,0)</f>
        <v>1</v>
      </c>
      <c r="AC2005" s="41">
        <f>IF(AND(tbl_PV_Milestones[[#This Row],[Planned YTD]]=1,tbl_PV_Milestones[[#This Row],[Complete]]="Yes"),1,0)</f>
        <v>1</v>
      </c>
      <c r="AD2005" s="41">
        <f>IF(AND(tbl_PV_Milestones[[#This Row],[Actual/Schedule Finish]]&lt;PV_Meta!$B$7,tbl_PV_Milestones[[#This Row],[Complete]]="No",tbl_PV_Milestones[[#This Row],[Project Status]]&lt;&gt;"On Hold"),1,0)</f>
        <v>0</v>
      </c>
      <c r="AE2005" s="41">
        <f>IF(AND(tbl_PV_Milestones[[#This Row],[Actual/Schedule Finish]]&gt;tbl_PV_Milestones[[#This Row],[Baseline Date]],tbl_PV_Milestones[[#This Row],[Complete]]="No",tbl_PV_Milestones[[#This Row],[Project Status]]&lt;&gt;"On Hold",tbl_PV_Milestones[[#This Row],[Overdue]]=0,tbl_PV_Milestones[[#This Row],[To be Baselined]]&lt;&gt;1),1,0)</f>
        <v>0</v>
      </c>
      <c r="AF2005" s="41">
        <f>IF(AND(tbl_PV_Milestones[[#This Row],[BL FY]]=2025,tbl_PV_Milestones[[#This Row],[Finish FY]]&gt;2025),1,0)</f>
        <v>0</v>
      </c>
      <c r="AG2005" s="56" t="str">
        <f>_xlfn.XLOOKUP(tbl_PV_Milestones[[#This Row],[Work ID]],tbl_PV_Meta[Work ID '#],tbl_PV_Meta[Project Manager/Owner],,0)</f>
        <v>Project Manager 17</v>
      </c>
      <c r="AH2005" s="6"/>
    </row>
    <row r="2006" spans="4:34" x14ac:dyDescent="0.25">
      <c r="D2006" s="6" t="s">
        <v>806</v>
      </c>
      <c r="E2006" s="6" t="s">
        <v>503</v>
      </c>
      <c r="F2006" s="6" t="s">
        <v>1705</v>
      </c>
      <c r="G2006" s="6" t="s">
        <v>627</v>
      </c>
      <c r="H2006" s="6" t="s">
        <v>505</v>
      </c>
      <c r="I2006" s="6" t="s">
        <v>522</v>
      </c>
      <c r="J2006" s="6" t="s">
        <v>806</v>
      </c>
      <c r="K2006" s="6" t="s">
        <v>29</v>
      </c>
      <c r="L2006" s="6" t="s">
        <v>82</v>
      </c>
      <c r="M2006" s="43"/>
      <c r="N2006" s="44" t="s">
        <v>1979</v>
      </c>
      <c r="O2006" s="39">
        <v>44998.708333333299</v>
      </c>
      <c r="P2006" s="39">
        <v>44998.708333333299</v>
      </c>
      <c r="Q2006" s="6">
        <v>0</v>
      </c>
      <c r="R2006" s="6">
        <v>0</v>
      </c>
      <c r="S2006" s="45" t="e">
        <f>_xlfn.CONCAT(#REF!,TRIM(tbl_PV_Milestones[[#This Row],[Milestone Description]]))</f>
        <v>#REF!</v>
      </c>
      <c r="T2006" s="84" t="str">
        <f>IF(COUNTIF(tbl_PV_Milestones[UID],tbl_PV_Milestones[[#This Row],[UID]])&gt;1,"Duplicate","")</f>
        <v>Duplicate</v>
      </c>
      <c r="U2006" s="42" t="str">
        <f>_xlfn.XLOOKUP(tbl_PV_Milestones[[#This Row],[Work ID]],tbl_PV_Meta[Work ID '#],tbl_PV_Meta[Sub-Portfolio])</f>
        <v>Sub-Portfolio 7</v>
      </c>
      <c r="V2006" s="41">
        <f>IF(MONTH(tbl_PV_Milestones[[#This Row],[Baseline Date]])&lt;7,YEAR(tbl_PV_Milestones[[#This Row],[Baseline Date]]),YEAR(tbl_PV_Milestones[[#This Row],[Baseline Date]])+1)</f>
        <v>2023</v>
      </c>
      <c r="W2006" s="41">
        <f>IF(MONTH(tbl_PV_Milestones[[#This Row],[Actual/Schedule Finish]])&lt;7,YEAR(tbl_PV_Milestones[[#This Row],[Actual/Schedule Finish]]),YEAR(tbl_PV_Milestones[[#This Row],[Actual/Schedule Finish]])+1)</f>
        <v>2023</v>
      </c>
      <c r="X2006" s="41" t="str">
        <f>IF(OR(tbl_PV_Milestones[[#This Row],[Project Status]]="Completed",tbl_PV_Milestones[[#This Row],[Project Status]]="Assumed Completed"),"Yes","No")</f>
        <v>Yes</v>
      </c>
      <c r="Y2006" s="41">
        <f>IF(tbl_PV_Milestones[[#This Row],[Baseline Date]]="",1,0)</f>
        <v>0</v>
      </c>
      <c r="Z2006" s="41">
        <f>IF(tbl_PV_Milestones[[#This Row],[Baseline Date]]&lt;PV_Meta!$B$7,1,0)</f>
        <v>1</v>
      </c>
      <c r="AA2006" s="41">
        <f>IF(tbl_PV_Milestones[[#This Row],[Complete]]="Yes",1,0)</f>
        <v>1</v>
      </c>
      <c r="AB2006" s="41">
        <f>IF(AND(tbl_PV_Milestones[[#This Row],[BL FY]]=2025,tbl_PV_Milestones[[#This Row],[Baseline Date]]&lt;PV_Meta!$B$7),1,0)</f>
        <v>0</v>
      </c>
      <c r="AC2006" s="41">
        <f>IF(AND(tbl_PV_Milestones[[#This Row],[Planned YTD]]=1,tbl_PV_Milestones[[#This Row],[Complete]]="Yes"),1,0)</f>
        <v>0</v>
      </c>
      <c r="AD2006" s="41">
        <f>IF(AND(tbl_PV_Milestones[[#This Row],[Actual/Schedule Finish]]&lt;PV_Meta!$B$7,tbl_PV_Milestones[[#This Row],[Complete]]="No",tbl_PV_Milestones[[#This Row],[Project Status]]&lt;&gt;"On Hold"),1,0)</f>
        <v>0</v>
      </c>
      <c r="AE2006" s="41">
        <f>IF(AND(tbl_PV_Milestones[[#This Row],[Actual/Schedule Finish]]&gt;tbl_PV_Milestones[[#This Row],[Baseline Date]],tbl_PV_Milestones[[#This Row],[Complete]]="No",tbl_PV_Milestones[[#This Row],[Project Status]]&lt;&gt;"On Hold",tbl_PV_Milestones[[#This Row],[Overdue]]=0,tbl_PV_Milestones[[#This Row],[To be Baselined]]&lt;&gt;1),1,0)</f>
        <v>0</v>
      </c>
      <c r="AF2006" s="41">
        <f>IF(AND(tbl_PV_Milestones[[#This Row],[BL FY]]=2025,tbl_PV_Milestones[[#This Row],[Finish FY]]&gt;2025),1,0)</f>
        <v>0</v>
      </c>
      <c r="AG2006" s="56" t="str">
        <f>_xlfn.XLOOKUP(tbl_PV_Milestones[[#This Row],[Work ID]],tbl_PV_Meta[Work ID '#],tbl_PV_Meta[Project Manager/Owner],,0)</f>
        <v>Project Manager 34</v>
      </c>
      <c r="AH2006" s="6"/>
    </row>
    <row r="2007" spans="4:34" x14ac:dyDescent="0.25">
      <c r="D2007" s="6" t="s">
        <v>806</v>
      </c>
      <c r="E2007" s="6" t="s">
        <v>503</v>
      </c>
      <c r="F2007" s="6" t="s">
        <v>1706</v>
      </c>
      <c r="G2007" s="6" t="s">
        <v>549</v>
      </c>
      <c r="H2007" s="6" t="s">
        <v>505</v>
      </c>
      <c r="I2007" s="6" t="s">
        <v>510</v>
      </c>
      <c r="J2007" s="6" t="s">
        <v>806</v>
      </c>
      <c r="K2007" s="6" t="s">
        <v>61</v>
      </c>
      <c r="L2007" s="6" t="s">
        <v>121</v>
      </c>
      <c r="M2007" s="43"/>
      <c r="N2007" s="44" t="s">
        <v>1979</v>
      </c>
      <c r="O2007" s="39">
        <v>45254.708333333299</v>
      </c>
      <c r="P2007" s="39">
        <v>45254.708333333299</v>
      </c>
      <c r="Q2007" s="6">
        <v>0</v>
      </c>
      <c r="R2007" s="6">
        <v>0</v>
      </c>
      <c r="S2007" s="45" t="e">
        <f>_xlfn.CONCAT(#REF!,TRIM(tbl_PV_Milestones[[#This Row],[Milestone Description]]))</f>
        <v>#REF!</v>
      </c>
      <c r="T2007" s="84" t="str">
        <f>IF(COUNTIF(tbl_PV_Milestones[UID],tbl_PV_Milestones[[#This Row],[UID]])&gt;1,"Duplicate","")</f>
        <v>Duplicate</v>
      </c>
      <c r="U2007" s="42" t="str">
        <f>_xlfn.XLOOKUP(tbl_PV_Milestones[[#This Row],[Work ID]],tbl_PV_Meta[Work ID '#],tbl_PV_Meta[Sub-Portfolio])</f>
        <v>Sub-Portfolio 7</v>
      </c>
      <c r="V2007" s="41">
        <f>IF(MONTH(tbl_PV_Milestones[[#This Row],[Baseline Date]])&lt;7,YEAR(tbl_PV_Milestones[[#This Row],[Baseline Date]]),YEAR(tbl_PV_Milestones[[#This Row],[Baseline Date]])+1)</f>
        <v>2024</v>
      </c>
      <c r="W2007" s="41">
        <f>IF(MONTH(tbl_PV_Milestones[[#This Row],[Actual/Schedule Finish]])&lt;7,YEAR(tbl_PV_Milestones[[#This Row],[Actual/Schedule Finish]]),YEAR(tbl_PV_Milestones[[#This Row],[Actual/Schedule Finish]])+1)</f>
        <v>2024</v>
      </c>
      <c r="X2007" s="41" t="str">
        <f>IF(OR(tbl_PV_Milestones[[#This Row],[Project Status]]="Completed",tbl_PV_Milestones[[#This Row],[Project Status]]="Assumed Completed"),"Yes","No")</f>
        <v>Yes</v>
      </c>
      <c r="Y2007" s="41">
        <f>IF(tbl_PV_Milestones[[#This Row],[Baseline Date]]="",1,0)</f>
        <v>0</v>
      </c>
      <c r="Z2007" s="41">
        <f>IF(tbl_PV_Milestones[[#This Row],[Baseline Date]]&lt;PV_Meta!$B$7,1,0)</f>
        <v>1</v>
      </c>
      <c r="AA2007" s="41">
        <f>IF(tbl_PV_Milestones[[#This Row],[Complete]]="Yes",1,0)</f>
        <v>1</v>
      </c>
      <c r="AB2007" s="41">
        <f>IF(AND(tbl_PV_Milestones[[#This Row],[BL FY]]=2025,tbl_PV_Milestones[[#This Row],[Baseline Date]]&lt;PV_Meta!$B$7),1,0)</f>
        <v>0</v>
      </c>
      <c r="AC2007" s="41">
        <f>IF(AND(tbl_PV_Milestones[[#This Row],[Planned YTD]]=1,tbl_PV_Milestones[[#This Row],[Complete]]="Yes"),1,0)</f>
        <v>0</v>
      </c>
      <c r="AD2007" s="41">
        <f>IF(AND(tbl_PV_Milestones[[#This Row],[Actual/Schedule Finish]]&lt;PV_Meta!$B$7,tbl_PV_Milestones[[#This Row],[Complete]]="No",tbl_PV_Milestones[[#This Row],[Project Status]]&lt;&gt;"On Hold"),1,0)</f>
        <v>0</v>
      </c>
      <c r="AE2007" s="41">
        <f>IF(AND(tbl_PV_Milestones[[#This Row],[Actual/Schedule Finish]]&gt;tbl_PV_Milestones[[#This Row],[Baseline Date]],tbl_PV_Milestones[[#This Row],[Complete]]="No",tbl_PV_Milestones[[#This Row],[Project Status]]&lt;&gt;"On Hold",tbl_PV_Milestones[[#This Row],[Overdue]]=0,tbl_PV_Milestones[[#This Row],[To be Baselined]]&lt;&gt;1),1,0)</f>
        <v>0</v>
      </c>
      <c r="AF2007" s="41">
        <f>IF(AND(tbl_PV_Milestones[[#This Row],[BL FY]]=2025,tbl_PV_Milestones[[#This Row],[Finish FY]]&gt;2025),1,0)</f>
        <v>0</v>
      </c>
      <c r="AG2007" s="56" t="str">
        <f>_xlfn.XLOOKUP(tbl_PV_Milestones[[#This Row],[Work ID]],tbl_PV_Meta[Work ID '#],tbl_PV_Meta[Project Manager/Owner],,0)</f>
        <v>Project Manager 4</v>
      </c>
      <c r="AH2007" s="6"/>
    </row>
    <row r="2008" spans="4:34" x14ac:dyDescent="0.25">
      <c r="D2008" s="6" t="s">
        <v>806</v>
      </c>
      <c r="E2008" s="6" t="s">
        <v>503</v>
      </c>
      <c r="F2008" s="6" t="s">
        <v>1706</v>
      </c>
      <c r="G2008" s="6" t="s">
        <v>936</v>
      </c>
      <c r="H2008" s="6" t="s">
        <v>519</v>
      </c>
      <c r="I2008" s="6" t="s">
        <v>110</v>
      </c>
      <c r="J2008" s="6" t="s">
        <v>806</v>
      </c>
      <c r="K2008" s="6" t="s">
        <v>61</v>
      </c>
      <c r="L2008" s="6" t="s">
        <v>121</v>
      </c>
      <c r="M2008" s="43"/>
      <c r="N2008" s="44" t="s">
        <v>1979</v>
      </c>
      <c r="O2008" s="39">
        <v>45261.708333333299</v>
      </c>
      <c r="P2008" s="39">
        <v>45261.708333333299</v>
      </c>
      <c r="Q2008" s="6">
        <v>0</v>
      </c>
      <c r="R2008" s="6">
        <v>0</v>
      </c>
      <c r="S2008" s="45" t="e">
        <f>_xlfn.CONCAT(#REF!,TRIM(tbl_PV_Milestones[[#This Row],[Milestone Description]]))</f>
        <v>#REF!</v>
      </c>
      <c r="T2008" s="84" t="str">
        <f>IF(COUNTIF(tbl_PV_Milestones[UID],tbl_PV_Milestones[[#This Row],[UID]])&gt;1,"Duplicate","")</f>
        <v>Duplicate</v>
      </c>
      <c r="U2008" s="42" t="str">
        <f>_xlfn.XLOOKUP(tbl_PV_Milestones[[#This Row],[Work ID]],tbl_PV_Meta[Work ID '#],tbl_PV_Meta[Sub-Portfolio])</f>
        <v>Sub-Portfolio 7</v>
      </c>
      <c r="V2008" s="41">
        <f>IF(MONTH(tbl_PV_Milestones[[#This Row],[Baseline Date]])&lt;7,YEAR(tbl_PV_Milestones[[#This Row],[Baseline Date]]),YEAR(tbl_PV_Milestones[[#This Row],[Baseline Date]])+1)</f>
        <v>2024</v>
      </c>
      <c r="W2008" s="41">
        <f>IF(MONTH(tbl_PV_Milestones[[#This Row],[Actual/Schedule Finish]])&lt;7,YEAR(tbl_PV_Milestones[[#This Row],[Actual/Schedule Finish]]),YEAR(tbl_PV_Milestones[[#This Row],[Actual/Schedule Finish]])+1)</f>
        <v>2024</v>
      </c>
      <c r="X2008" s="41" t="str">
        <f>IF(OR(tbl_PV_Milestones[[#This Row],[Project Status]]="Completed",tbl_PV_Milestones[[#This Row],[Project Status]]="Assumed Completed"),"Yes","No")</f>
        <v>Yes</v>
      </c>
      <c r="Y2008" s="41">
        <f>IF(tbl_PV_Milestones[[#This Row],[Baseline Date]]="",1,0)</f>
        <v>0</v>
      </c>
      <c r="Z2008" s="41">
        <f>IF(tbl_PV_Milestones[[#This Row],[Baseline Date]]&lt;PV_Meta!$B$7,1,0)</f>
        <v>1</v>
      </c>
      <c r="AA2008" s="41">
        <f>IF(tbl_PV_Milestones[[#This Row],[Complete]]="Yes",1,0)</f>
        <v>1</v>
      </c>
      <c r="AB2008" s="41">
        <f>IF(AND(tbl_PV_Milestones[[#This Row],[BL FY]]=2025,tbl_PV_Milestones[[#This Row],[Baseline Date]]&lt;PV_Meta!$B$7),1,0)</f>
        <v>0</v>
      </c>
      <c r="AC2008" s="41">
        <f>IF(AND(tbl_PV_Milestones[[#This Row],[Planned YTD]]=1,tbl_PV_Milestones[[#This Row],[Complete]]="Yes"),1,0)</f>
        <v>0</v>
      </c>
      <c r="AD2008" s="41">
        <f>IF(AND(tbl_PV_Milestones[[#This Row],[Actual/Schedule Finish]]&lt;PV_Meta!$B$7,tbl_PV_Milestones[[#This Row],[Complete]]="No",tbl_PV_Milestones[[#This Row],[Project Status]]&lt;&gt;"On Hold"),1,0)</f>
        <v>0</v>
      </c>
      <c r="AE2008" s="41">
        <f>IF(AND(tbl_PV_Milestones[[#This Row],[Actual/Schedule Finish]]&gt;tbl_PV_Milestones[[#This Row],[Baseline Date]],tbl_PV_Milestones[[#This Row],[Complete]]="No",tbl_PV_Milestones[[#This Row],[Project Status]]&lt;&gt;"On Hold",tbl_PV_Milestones[[#This Row],[Overdue]]=0,tbl_PV_Milestones[[#This Row],[To be Baselined]]&lt;&gt;1),1,0)</f>
        <v>0</v>
      </c>
      <c r="AF2008" s="41">
        <f>IF(AND(tbl_PV_Milestones[[#This Row],[BL FY]]=2025,tbl_PV_Milestones[[#This Row],[Finish FY]]&gt;2025),1,0)</f>
        <v>0</v>
      </c>
      <c r="AG2008" s="56" t="str">
        <f>_xlfn.XLOOKUP(tbl_PV_Milestones[[#This Row],[Work ID]],tbl_PV_Meta[Work ID '#],tbl_PV_Meta[Project Manager/Owner],,0)</f>
        <v>Project Manager 4</v>
      </c>
      <c r="AH2008" s="6"/>
    </row>
    <row r="2009" spans="4:34" x14ac:dyDescent="0.25">
      <c r="D2009" s="6" t="s">
        <v>806</v>
      </c>
      <c r="E2009" s="6" t="s">
        <v>503</v>
      </c>
      <c r="F2009" s="6" t="s">
        <v>1698</v>
      </c>
      <c r="G2009" s="6" t="s">
        <v>570</v>
      </c>
      <c r="H2009" s="6" t="s">
        <v>505</v>
      </c>
      <c r="I2009" s="6" t="s">
        <v>522</v>
      </c>
      <c r="J2009" s="6" t="s">
        <v>806</v>
      </c>
      <c r="K2009" s="6" t="s">
        <v>278</v>
      </c>
      <c r="L2009" s="6" t="s">
        <v>114</v>
      </c>
      <c r="M2009" s="43"/>
      <c r="N2009" s="44" t="s">
        <v>1979</v>
      </c>
      <c r="O2009" s="39">
        <v>45351.333333333299</v>
      </c>
      <c r="P2009" s="39">
        <v>45351.333333333299</v>
      </c>
      <c r="Q2009" s="6">
        <v>0</v>
      </c>
      <c r="R2009" s="6">
        <v>0</v>
      </c>
      <c r="S2009" s="45" t="e">
        <f>_xlfn.CONCAT(#REF!,TRIM(tbl_PV_Milestones[[#This Row],[Milestone Description]]))</f>
        <v>#REF!</v>
      </c>
      <c r="T2009" s="84" t="str">
        <f>IF(COUNTIF(tbl_PV_Milestones[UID],tbl_PV_Milestones[[#This Row],[UID]])&gt;1,"Duplicate","")</f>
        <v>Duplicate</v>
      </c>
      <c r="U2009" s="42" t="str">
        <f>_xlfn.XLOOKUP(tbl_PV_Milestones[[#This Row],[Work ID]],tbl_PV_Meta[Work ID '#],tbl_PV_Meta[Sub-Portfolio])</f>
        <v>Sub-Portfolio 8</v>
      </c>
      <c r="V2009" s="41">
        <f>IF(MONTH(tbl_PV_Milestones[[#This Row],[Baseline Date]])&lt;7,YEAR(tbl_PV_Milestones[[#This Row],[Baseline Date]]),YEAR(tbl_PV_Milestones[[#This Row],[Baseline Date]])+1)</f>
        <v>2024</v>
      </c>
      <c r="W2009" s="41">
        <f>IF(MONTH(tbl_PV_Milestones[[#This Row],[Actual/Schedule Finish]])&lt;7,YEAR(tbl_PV_Milestones[[#This Row],[Actual/Schedule Finish]]),YEAR(tbl_PV_Milestones[[#This Row],[Actual/Schedule Finish]])+1)</f>
        <v>2024</v>
      </c>
      <c r="X2009" s="41" t="str">
        <f>IF(OR(tbl_PV_Milestones[[#This Row],[Project Status]]="Completed",tbl_PV_Milestones[[#This Row],[Project Status]]="Assumed Completed"),"Yes","No")</f>
        <v>Yes</v>
      </c>
      <c r="Y2009" s="41">
        <f>IF(tbl_PV_Milestones[[#This Row],[Baseline Date]]="",1,0)</f>
        <v>0</v>
      </c>
      <c r="Z2009" s="41">
        <f>IF(tbl_PV_Milestones[[#This Row],[Baseline Date]]&lt;PV_Meta!$B$7,1,0)</f>
        <v>1</v>
      </c>
      <c r="AA2009" s="41">
        <f>IF(tbl_PV_Milestones[[#This Row],[Complete]]="Yes",1,0)</f>
        <v>1</v>
      </c>
      <c r="AB2009" s="41">
        <f>IF(AND(tbl_PV_Milestones[[#This Row],[BL FY]]=2025,tbl_PV_Milestones[[#This Row],[Baseline Date]]&lt;PV_Meta!$B$7),1,0)</f>
        <v>0</v>
      </c>
      <c r="AC2009" s="41">
        <f>IF(AND(tbl_PV_Milestones[[#This Row],[Planned YTD]]=1,tbl_PV_Milestones[[#This Row],[Complete]]="Yes"),1,0)</f>
        <v>0</v>
      </c>
      <c r="AD2009" s="41">
        <f>IF(AND(tbl_PV_Milestones[[#This Row],[Actual/Schedule Finish]]&lt;PV_Meta!$B$7,tbl_PV_Milestones[[#This Row],[Complete]]="No",tbl_PV_Milestones[[#This Row],[Project Status]]&lt;&gt;"On Hold"),1,0)</f>
        <v>0</v>
      </c>
      <c r="AE2009" s="41">
        <f>IF(AND(tbl_PV_Milestones[[#This Row],[Actual/Schedule Finish]]&gt;tbl_PV_Milestones[[#This Row],[Baseline Date]],tbl_PV_Milestones[[#This Row],[Complete]]="No",tbl_PV_Milestones[[#This Row],[Project Status]]&lt;&gt;"On Hold",tbl_PV_Milestones[[#This Row],[Overdue]]=0,tbl_PV_Milestones[[#This Row],[To be Baselined]]&lt;&gt;1),1,0)</f>
        <v>0</v>
      </c>
      <c r="AF2009" s="41">
        <f>IF(AND(tbl_PV_Milestones[[#This Row],[BL FY]]=2025,tbl_PV_Milestones[[#This Row],[Finish FY]]&gt;2025),1,0)</f>
        <v>0</v>
      </c>
      <c r="AG2009" s="56" t="str">
        <f>_xlfn.XLOOKUP(tbl_PV_Milestones[[#This Row],[Work ID]],tbl_PV_Meta[Work ID '#],tbl_PV_Meta[Project Manager/Owner],,0)</f>
        <v>Project Manager 12</v>
      </c>
      <c r="AH2009" s="6"/>
    </row>
    <row r="2010" spans="4:34" x14ac:dyDescent="0.25">
      <c r="D2010" s="6" t="s">
        <v>806</v>
      </c>
      <c r="E2010" s="6" t="s">
        <v>503</v>
      </c>
      <c r="F2010" s="6" t="s">
        <v>1692</v>
      </c>
      <c r="G2010" s="6" t="s">
        <v>937</v>
      </c>
      <c r="H2010" s="6" t="s">
        <v>510</v>
      </c>
      <c r="I2010" s="6" t="s">
        <v>110</v>
      </c>
      <c r="J2010" s="6" t="s">
        <v>806</v>
      </c>
      <c r="K2010" s="6" t="s">
        <v>39</v>
      </c>
      <c r="L2010" s="6" t="s">
        <v>70</v>
      </c>
      <c r="M2010" s="43"/>
      <c r="N2010" s="44" t="s">
        <v>1979</v>
      </c>
      <c r="O2010" s="39">
        <v>44711</v>
      </c>
      <c r="P2010" s="39">
        <v>44711</v>
      </c>
      <c r="Q2010" s="6">
        <v>0</v>
      </c>
      <c r="R2010" s="6">
        <v>0</v>
      </c>
      <c r="S2010" s="45" t="e">
        <f>_xlfn.CONCAT(#REF!,TRIM(tbl_PV_Milestones[[#This Row],[Milestone Description]]))</f>
        <v>#REF!</v>
      </c>
      <c r="T2010" s="84" t="str">
        <f>IF(COUNTIF(tbl_PV_Milestones[UID],tbl_PV_Milestones[[#This Row],[UID]])&gt;1,"Duplicate","")</f>
        <v>Duplicate</v>
      </c>
      <c r="U2010" s="42" t="str">
        <f>_xlfn.XLOOKUP(tbl_PV_Milestones[[#This Row],[Work ID]],tbl_PV_Meta[Work ID '#],tbl_PV_Meta[Sub-Portfolio])</f>
        <v>Sub-Portfolio 4</v>
      </c>
      <c r="V2010" s="41">
        <f>IF(MONTH(tbl_PV_Milestones[[#This Row],[Baseline Date]])&lt;7,YEAR(tbl_PV_Milestones[[#This Row],[Baseline Date]]),YEAR(tbl_PV_Milestones[[#This Row],[Baseline Date]])+1)</f>
        <v>2022</v>
      </c>
      <c r="W2010" s="41">
        <f>IF(MONTH(tbl_PV_Milestones[[#This Row],[Actual/Schedule Finish]])&lt;7,YEAR(tbl_PV_Milestones[[#This Row],[Actual/Schedule Finish]]),YEAR(tbl_PV_Milestones[[#This Row],[Actual/Schedule Finish]])+1)</f>
        <v>2022</v>
      </c>
      <c r="X2010" s="41" t="str">
        <f>IF(OR(tbl_PV_Milestones[[#This Row],[Project Status]]="Completed",tbl_PV_Milestones[[#This Row],[Project Status]]="Assumed Completed"),"Yes","No")</f>
        <v>Yes</v>
      </c>
      <c r="Y2010" s="41">
        <f>IF(tbl_PV_Milestones[[#This Row],[Baseline Date]]="",1,0)</f>
        <v>0</v>
      </c>
      <c r="Z2010" s="41">
        <f>IF(tbl_PV_Milestones[[#This Row],[Baseline Date]]&lt;PV_Meta!$B$7,1,0)</f>
        <v>1</v>
      </c>
      <c r="AA2010" s="41">
        <f>IF(tbl_PV_Milestones[[#This Row],[Complete]]="Yes",1,0)</f>
        <v>1</v>
      </c>
      <c r="AB2010" s="41">
        <f>IF(AND(tbl_PV_Milestones[[#This Row],[BL FY]]=2025,tbl_PV_Milestones[[#This Row],[Baseline Date]]&lt;PV_Meta!$B$7),1,0)</f>
        <v>0</v>
      </c>
      <c r="AC2010" s="41">
        <f>IF(AND(tbl_PV_Milestones[[#This Row],[Planned YTD]]=1,tbl_PV_Milestones[[#This Row],[Complete]]="Yes"),1,0)</f>
        <v>0</v>
      </c>
      <c r="AD2010" s="41">
        <f>IF(AND(tbl_PV_Milestones[[#This Row],[Actual/Schedule Finish]]&lt;PV_Meta!$B$7,tbl_PV_Milestones[[#This Row],[Complete]]="No",tbl_PV_Milestones[[#This Row],[Project Status]]&lt;&gt;"On Hold"),1,0)</f>
        <v>0</v>
      </c>
      <c r="AE2010" s="41">
        <f>IF(AND(tbl_PV_Milestones[[#This Row],[Actual/Schedule Finish]]&gt;tbl_PV_Milestones[[#This Row],[Baseline Date]],tbl_PV_Milestones[[#This Row],[Complete]]="No",tbl_PV_Milestones[[#This Row],[Project Status]]&lt;&gt;"On Hold",tbl_PV_Milestones[[#This Row],[Overdue]]=0,tbl_PV_Milestones[[#This Row],[To be Baselined]]&lt;&gt;1),1,0)</f>
        <v>0</v>
      </c>
      <c r="AF2010" s="41">
        <f>IF(AND(tbl_PV_Milestones[[#This Row],[BL FY]]=2025,tbl_PV_Milestones[[#This Row],[Finish FY]]&gt;2025),1,0)</f>
        <v>0</v>
      </c>
      <c r="AG2010" s="56" t="str">
        <f>_xlfn.XLOOKUP(tbl_PV_Milestones[[#This Row],[Work ID]],tbl_PV_Meta[Work ID '#],tbl_PV_Meta[Project Manager/Owner],,0)</f>
        <v>Project Manager 4</v>
      </c>
      <c r="AH2010" s="6"/>
    </row>
    <row r="2011" spans="4:34" x14ac:dyDescent="0.25">
      <c r="D2011" s="6" t="s">
        <v>806</v>
      </c>
      <c r="E2011" s="6" t="s">
        <v>503</v>
      </c>
      <c r="F2011" s="6" t="s">
        <v>1692</v>
      </c>
      <c r="G2011" s="6" t="s">
        <v>776</v>
      </c>
      <c r="H2011" s="6" t="s">
        <v>510</v>
      </c>
      <c r="I2011" s="6" t="s">
        <v>110</v>
      </c>
      <c r="J2011" s="6" t="s">
        <v>806</v>
      </c>
      <c r="K2011" s="6" t="s">
        <v>39</v>
      </c>
      <c r="L2011" s="6" t="s">
        <v>70</v>
      </c>
      <c r="M2011" s="43"/>
      <c r="N2011" s="44" t="s">
        <v>1979</v>
      </c>
      <c r="O2011" s="39">
        <v>44851</v>
      </c>
      <c r="P2011" s="39">
        <v>44851</v>
      </c>
      <c r="Q2011" s="6">
        <v>0</v>
      </c>
      <c r="R2011" s="6">
        <v>0</v>
      </c>
      <c r="S2011" s="45" t="e">
        <f>_xlfn.CONCAT(#REF!,TRIM(tbl_PV_Milestones[[#This Row],[Milestone Description]]))</f>
        <v>#REF!</v>
      </c>
      <c r="T2011" s="84" t="str">
        <f>IF(COUNTIF(tbl_PV_Milestones[UID],tbl_PV_Milestones[[#This Row],[UID]])&gt;1,"Duplicate","")</f>
        <v>Duplicate</v>
      </c>
      <c r="U2011" s="42" t="str">
        <f>_xlfn.XLOOKUP(tbl_PV_Milestones[[#This Row],[Work ID]],tbl_PV_Meta[Work ID '#],tbl_PV_Meta[Sub-Portfolio])</f>
        <v>Sub-Portfolio 4</v>
      </c>
      <c r="V2011" s="41">
        <f>IF(MONTH(tbl_PV_Milestones[[#This Row],[Baseline Date]])&lt;7,YEAR(tbl_PV_Milestones[[#This Row],[Baseline Date]]),YEAR(tbl_PV_Milestones[[#This Row],[Baseline Date]])+1)</f>
        <v>2023</v>
      </c>
      <c r="W2011" s="41">
        <f>IF(MONTH(tbl_PV_Milestones[[#This Row],[Actual/Schedule Finish]])&lt;7,YEAR(tbl_PV_Milestones[[#This Row],[Actual/Schedule Finish]]),YEAR(tbl_PV_Milestones[[#This Row],[Actual/Schedule Finish]])+1)</f>
        <v>2023</v>
      </c>
      <c r="X2011" s="41" t="str">
        <f>IF(OR(tbl_PV_Milestones[[#This Row],[Project Status]]="Completed",tbl_PV_Milestones[[#This Row],[Project Status]]="Assumed Completed"),"Yes","No")</f>
        <v>Yes</v>
      </c>
      <c r="Y2011" s="41">
        <f>IF(tbl_PV_Milestones[[#This Row],[Baseline Date]]="",1,0)</f>
        <v>0</v>
      </c>
      <c r="Z2011" s="41">
        <f>IF(tbl_PV_Milestones[[#This Row],[Baseline Date]]&lt;PV_Meta!$B$7,1,0)</f>
        <v>1</v>
      </c>
      <c r="AA2011" s="41">
        <f>IF(tbl_PV_Milestones[[#This Row],[Complete]]="Yes",1,0)</f>
        <v>1</v>
      </c>
      <c r="AB2011" s="41">
        <f>IF(AND(tbl_PV_Milestones[[#This Row],[BL FY]]=2025,tbl_PV_Milestones[[#This Row],[Baseline Date]]&lt;PV_Meta!$B$7),1,0)</f>
        <v>0</v>
      </c>
      <c r="AC2011" s="41">
        <f>IF(AND(tbl_PV_Milestones[[#This Row],[Planned YTD]]=1,tbl_PV_Milestones[[#This Row],[Complete]]="Yes"),1,0)</f>
        <v>0</v>
      </c>
      <c r="AD2011" s="41">
        <f>IF(AND(tbl_PV_Milestones[[#This Row],[Actual/Schedule Finish]]&lt;PV_Meta!$B$7,tbl_PV_Milestones[[#This Row],[Complete]]="No",tbl_PV_Milestones[[#This Row],[Project Status]]&lt;&gt;"On Hold"),1,0)</f>
        <v>0</v>
      </c>
      <c r="AE2011" s="41">
        <f>IF(AND(tbl_PV_Milestones[[#This Row],[Actual/Schedule Finish]]&gt;tbl_PV_Milestones[[#This Row],[Baseline Date]],tbl_PV_Milestones[[#This Row],[Complete]]="No",tbl_PV_Milestones[[#This Row],[Project Status]]&lt;&gt;"On Hold",tbl_PV_Milestones[[#This Row],[Overdue]]=0,tbl_PV_Milestones[[#This Row],[To be Baselined]]&lt;&gt;1),1,0)</f>
        <v>0</v>
      </c>
      <c r="AF2011" s="41">
        <f>IF(AND(tbl_PV_Milestones[[#This Row],[BL FY]]=2025,tbl_PV_Milestones[[#This Row],[Finish FY]]&gt;2025),1,0)</f>
        <v>0</v>
      </c>
      <c r="AG2011" s="56" t="str">
        <f>_xlfn.XLOOKUP(tbl_PV_Milestones[[#This Row],[Work ID]],tbl_PV_Meta[Work ID '#],tbl_PV_Meta[Project Manager/Owner],,0)</f>
        <v>Project Manager 4</v>
      </c>
      <c r="AH2011" s="6"/>
    </row>
    <row r="2012" spans="4:34" x14ac:dyDescent="0.25">
      <c r="D2012" s="6" t="s">
        <v>806</v>
      </c>
      <c r="E2012" s="6" t="s">
        <v>503</v>
      </c>
      <c r="F2012" s="6" t="s">
        <v>1699</v>
      </c>
      <c r="G2012" s="6" t="s">
        <v>569</v>
      </c>
      <c r="H2012" s="6" t="s">
        <v>505</v>
      </c>
      <c r="I2012" s="6" t="s">
        <v>522</v>
      </c>
      <c r="J2012" s="6" t="s">
        <v>806</v>
      </c>
      <c r="K2012" s="6" t="s">
        <v>36</v>
      </c>
      <c r="L2012" s="6" t="s">
        <v>87</v>
      </c>
      <c r="M2012" s="43"/>
      <c r="N2012" s="44" t="s">
        <v>1979</v>
      </c>
      <c r="O2012" s="39">
        <v>44964.708333333299</v>
      </c>
      <c r="P2012" s="39">
        <v>44964.708333333299</v>
      </c>
      <c r="Q2012" s="6">
        <v>0</v>
      </c>
      <c r="R2012" s="6">
        <v>0</v>
      </c>
      <c r="S2012" s="45" t="e">
        <f>_xlfn.CONCAT(#REF!,TRIM(tbl_PV_Milestones[[#This Row],[Milestone Description]]))</f>
        <v>#REF!</v>
      </c>
      <c r="T2012" s="84" t="str">
        <f>IF(COUNTIF(tbl_PV_Milestones[UID],tbl_PV_Milestones[[#This Row],[UID]])&gt;1,"Duplicate","")</f>
        <v>Duplicate</v>
      </c>
      <c r="U2012" s="42" t="str">
        <f>_xlfn.XLOOKUP(tbl_PV_Milestones[[#This Row],[Work ID]],tbl_PV_Meta[Work ID '#],tbl_PV_Meta[Sub-Portfolio])</f>
        <v>Sub-Portfolio 7</v>
      </c>
      <c r="V2012" s="41">
        <f>IF(MONTH(tbl_PV_Milestones[[#This Row],[Baseline Date]])&lt;7,YEAR(tbl_PV_Milestones[[#This Row],[Baseline Date]]),YEAR(tbl_PV_Milestones[[#This Row],[Baseline Date]])+1)</f>
        <v>2023</v>
      </c>
      <c r="W2012" s="41">
        <f>IF(MONTH(tbl_PV_Milestones[[#This Row],[Actual/Schedule Finish]])&lt;7,YEAR(tbl_PV_Milestones[[#This Row],[Actual/Schedule Finish]]),YEAR(tbl_PV_Milestones[[#This Row],[Actual/Schedule Finish]])+1)</f>
        <v>2023</v>
      </c>
      <c r="X2012" s="41" t="str">
        <f>IF(OR(tbl_PV_Milestones[[#This Row],[Project Status]]="Completed",tbl_PV_Milestones[[#This Row],[Project Status]]="Assumed Completed"),"Yes","No")</f>
        <v>Yes</v>
      </c>
      <c r="Y2012" s="41">
        <f>IF(tbl_PV_Milestones[[#This Row],[Baseline Date]]="",1,0)</f>
        <v>0</v>
      </c>
      <c r="Z2012" s="41">
        <f>IF(tbl_PV_Milestones[[#This Row],[Baseline Date]]&lt;PV_Meta!$B$7,1,0)</f>
        <v>1</v>
      </c>
      <c r="AA2012" s="41">
        <f>IF(tbl_PV_Milestones[[#This Row],[Complete]]="Yes",1,0)</f>
        <v>1</v>
      </c>
      <c r="AB2012" s="41">
        <f>IF(AND(tbl_PV_Milestones[[#This Row],[BL FY]]=2025,tbl_PV_Milestones[[#This Row],[Baseline Date]]&lt;PV_Meta!$B$7),1,0)</f>
        <v>0</v>
      </c>
      <c r="AC2012" s="41">
        <f>IF(AND(tbl_PV_Milestones[[#This Row],[Planned YTD]]=1,tbl_PV_Milestones[[#This Row],[Complete]]="Yes"),1,0)</f>
        <v>0</v>
      </c>
      <c r="AD2012" s="41">
        <f>IF(AND(tbl_PV_Milestones[[#This Row],[Actual/Schedule Finish]]&lt;PV_Meta!$B$7,tbl_PV_Milestones[[#This Row],[Complete]]="No",tbl_PV_Milestones[[#This Row],[Project Status]]&lt;&gt;"On Hold"),1,0)</f>
        <v>0</v>
      </c>
      <c r="AE2012" s="41">
        <f>IF(AND(tbl_PV_Milestones[[#This Row],[Actual/Schedule Finish]]&gt;tbl_PV_Milestones[[#This Row],[Baseline Date]],tbl_PV_Milestones[[#This Row],[Complete]]="No",tbl_PV_Milestones[[#This Row],[Project Status]]&lt;&gt;"On Hold",tbl_PV_Milestones[[#This Row],[Overdue]]=0,tbl_PV_Milestones[[#This Row],[To be Baselined]]&lt;&gt;1),1,0)</f>
        <v>0</v>
      </c>
      <c r="AF2012" s="41">
        <f>IF(AND(tbl_PV_Milestones[[#This Row],[BL FY]]=2025,tbl_PV_Milestones[[#This Row],[Finish FY]]&gt;2025),1,0)</f>
        <v>0</v>
      </c>
      <c r="AG2012" s="56" t="str">
        <f>_xlfn.XLOOKUP(tbl_PV_Milestones[[#This Row],[Work ID]],tbl_PV_Meta[Work ID '#],tbl_PV_Meta[Project Manager/Owner],,0)</f>
        <v>Project Manager 17</v>
      </c>
      <c r="AH2012" s="6"/>
    </row>
    <row r="2013" spans="4:34" x14ac:dyDescent="0.25">
      <c r="D2013" s="6" t="s">
        <v>806</v>
      </c>
      <c r="E2013" s="6" t="s">
        <v>503</v>
      </c>
      <c r="F2013" s="6" t="s">
        <v>1699</v>
      </c>
      <c r="G2013" s="6" t="s">
        <v>565</v>
      </c>
      <c r="H2013" s="6" t="s">
        <v>519</v>
      </c>
      <c r="I2013" s="6" t="s">
        <v>522</v>
      </c>
      <c r="J2013" s="6" t="s">
        <v>806</v>
      </c>
      <c r="K2013" s="6" t="s">
        <v>36</v>
      </c>
      <c r="L2013" s="6" t="s">
        <v>87</v>
      </c>
      <c r="M2013" s="43"/>
      <c r="N2013" s="44" t="s">
        <v>1979</v>
      </c>
      <c r="O2013" s="39">
        <v>44791.708333333299</v>
      </c>
      <c r="P2013" s="39">
        <v>44791.708333333299</v>
      </c>
      <c r="Q2013" s="6">
        <v>0</v>
      </c>
      <c r="R2013" s="6">
        <v>0</v>
      </c>
      <c r="S2013" s="45" t="e">
        <f>_xlfn.CONCAT(#REF!,TRIM(tbl_PV_Milestones[[#This Row],[Milestone Description]]))</f>
        <v>#REF!</v>
      </c>
      <c r="T2013" s="84" t="str">
        <f>IF(COUNTIF(tbl_PV_Milestones[UID],tbl_PV_Milestones[[#This Row],[UID]])&gt;1,"Duplicate","")</f>
        <v>Duplicate</v>
      </c>
      <c r="U2013" s="42" t="str">
        <f>_xlfn.XLOOKUP(tbl_PV_Milestones[[#This Row],[Work ID]],tbl_PV_Meta[Work ID '#],tbl_PV_Meta[Sub-Portfolio])</f>
        <v>Sub-Portfolio 7</v>
      </c>
      <c r="V2013" s="41">
        <f>IF(MONTH(tbl_PV_Milestones[[#This Row],[Baseline Date]])&lt;7,YEAR(tbl_PV_Milestones[[#This Row],[Baseline Date]]),YEAR(tbl_PV_Milestones[[#This Row],[Baseline Date]])+1)</f>
        <v>2023</v>
      </c>
      <c r="W2013" s="41">
        <f>IF(MONTH(tbl_PV_Milestones[[#This Row],[Actual/Schedule Finish]])&lt;7,YEAR(tbl_PV_Milestones[[#This Row],[Actual/Schedule Finish]]),YEAR(tbl_PV_Milestones[[#This Row],[Actual/Schedule Finish]])+1)</f>
        <v>2023</v>
      </c>
      <c r="X2013" s="41" t="str">
        <f>IF(OR(tbl_PV_Milestones[[#This Row],[Project Status]]="Completed",tbl_PV_Milestones[[#This Row],[Project Status]]="Assumed Completed"),"Yes","No")</f>
        <v>Yes</v>
      </c>
      <c r="Y2013" s="41">
        <f>IF(tbl_PV_Milestones[[#This Row],[Baseline Date]]="",1,0)</f>
        <v>0</v>
      </c>
      <c r="Z2013" s="41">
        <f>IF(tbl_PV_Milestones[[#This Row],[Baseline Date]]&lt;PV_Meta!$B$7,1,0)</f>
        <v>1</v>
      </c>
      <c r="AA2013" s="41">
        <f>IF(tbl_PV_Milestones[[#This Row],[Complete]]="Yes",1,0)</f>
        <v>1</v>
      </c>
      <c r="AB2013" s="41">
        <f>IF(AND(tbl_PV_Milestones[[#This Row],[BL FY]]=2025,tbl_PV_Milestones[[#This Row],[Baseline Date]]&lt;PV_Meta!$B$7),1,0)</f>
        <v>0</v>
      </c>
      <c r="AC2013" s="41">
        <f>IF(AND(tbl_PV_Milestones[[#This Row],[Planned YTD]]=1,tbl_PV_Milestones[[#This Row],[Complete]]="Yes"),1,0)</f>
        <v>0</v>
      </c>
      <c r="AD2013" s="41">
        <f>IF(AND(tbl_PV_Milestones[[#This Row],[Actual/Schedule Finish]]&lt;PV_Meta!$B$7,tbl_PV_Milestones[[#This Row],[Complete]]="No",tbl_PV_Milestones[[#This Row],[Project Status]]&lt;&gt;"On Hold"),1,0)</f>
        <v>0</v>
      </c>
      <c r="AE2013" s="41">
        <f>IF(AND(tbl_PV_Milestones[[#This Row],[Actual/Schedule Finish]]&gt;tbl_PV_Milestones[[#This Row],[Baseline Date]],tbl_PV_Milestones[[#This Row],[Complete]]="No",tbl_PV_Milestones[[#This Row],[Project Status]]&lt;&gt;"On Hold",tbl_PV_Milestones[[#This Row],[Overdue]]=0,tbl_PV_Milestones[[#This Row],[To be Baselined]]&lt;&gt;1),1,0)</f>
        <v>0</v>
      </c>
      <c r="AF2013" s="41">
        <f>IF(AND(tbl_PV_Milestones[[#This Row],[BL FY]]=2025,tbl_PV_Milestones[[#This Row],[Finish FY]]&gt;2025),1,0)</f>
        <v>0</v>
      </c>
      <c r="AG2013" s="56" t="str">
        <f>_xlfn.XLOOKUP(tbl_PV_Milestones[[#This Row],[Work ID]],tbl_PV_Meta[Work ID '#],tbl_PV_Meta[Project Manager/Owner],,0)</f>
        <v>Project Manager 17</v>
      </c>
      <c r="AH2013" s="6"/>
    </row>
    <row r="2014" spans="4:34" x14ac:dyDescent="0.25">
      <c r="D2014" s="6" t="s">
        <v>806</v>
      </c>
      <c r="E2014" s="6" t="s">
        <v>580</v>
      </c>
      <c r="F2014" s="6" t="s">
        <v>1700</v>
      </c>
      <c r="G2014" s="6" t="s">
        <v>543</v>
      </c>
      <c r="H2014" s="6" t="s">
        <v>519</v>
      </c>
      <c r="I2014" s="6" t="s">
        <v>522</v>
      </c>
      <c r="J2014" s="6" t="s">
        <v>806</v>
      </c>
      <c r="K2014" s="6" t="s">
        <v>36</v>
      </c>
      <c r="L2014" s="6" t="s">
        <v>88</v>
      </c>
      <c r="M2014" s="43"/>
      <c r="N2014" s="44" t="s">
        <v>1979</v>
      </c>
      <c r="O2014" s="39">
        <v>45138.708333333299</v>
      </c>
      <c r="P2014" s="39">
        <v>45138</v>
      </c>
      <c r="Q2014" s="6">
        <v>-1</v>
      </c>
      <c r="R2014" s="6">
        <v>-5.8377116170461201E-4</v>
      </c>
      <c r="S2014" s="45" t="e">
        <f>_xlfn.CONCAT(#REF!,TRIM(tbl_PV_Milestones[[#This Row],[Milestone Description]]))</f>
        <v>#REF!</v>
      </c>
      <c r="T2014" s="84" t="str">
        <f>IF(COUNTIF(tbl_PV_Milestones[UID],tbl_PV_Milestones[[#This Row],[UID]])&gt;1,"Duplicate","")</f>
        <v>Duplicate</v>
      </c>
      <c r="U2014" s="42" t="str">
        <f>_xlfn.XLOOKUP(tbl_PV_Milestones[[#This Row],[Work ID]],tbl_PV_Meta[Work ID '#],tbl_PV_Meta[Sub-Portfolio])</f>
        <v>Sub-Portfolio 7</v>
      </c>
      <c r="V2014" s="41">
        <f>IF(MONTH(tbl_PV_Milestones[[#This Row],[Baseline Date]])&lt;7,YEAR(tbl_PV_Milestones[[#This Row],[Baseline Date]]),YEAR(tbl_PV_Milestones[[#This Row],[Baseline Date]])+1)</f>
        <v>2024</v>
      </c>
      <c r="W2014" s="41">
        <f>IF(MONTH(tbl_PV_Milestones[[#This Row],[Actual/Schedule Finish]])&lt;7,YEAR(tbl_PV_Milestones[[#This Row],[Actual/Schedule Finish]]),YEAR(tbl_PV_Milestones[[#This Row],[Actual/Schedule Finish]])+1)</f>
        <v>2024</v>
      </c>
      <c r="X2014" s="41" t="str">
        <f>IF(OR(tbl_PV_Milestones[[#This Row],[Project Status]]="Completed",tbl_PV_Milestones[[#This Row],[Project Status]]="Assumed Completed"),"Yes","No")</f>
        <v>Yes</v>
      </c>
      <c r="Y2014" s="41">
        <f>IF(tbl_PV_Milestones[[#This Row],[Baseline Date]]="",1,0)</f>
        <v>0</v>
      </c>
      <c r="Z2014" s="41">
        <f>IF(tbl_PV_Milestones[[#This Row],[Baseline Date]]&lt;PV_Meta!$B$7,1,0)</f>
        <v>1</v>
      </c>
      <c r="AA2014" s="41">
        <f>IF(tbl_PV_Milestones[[#This Row],[Complete]]="Yes",1,0)</f>
        <v>1</v>
      </c>
      <c r="AB2014" s="41">
        <f>IF(AND(tbl_PV_Milestones[[#This Row],[BL FY]]=2025,tbl_PV_Milestones[[#This Row],[Baseline Date]]&lt;PV_Meta!$B$7),1,0)</f>
        <v>0</v>
      </c>
      <c r="AC2014" s="41">
        <f>IF(AND(tbl_PV_Milestones[[#This Row],[Planned YTD]]=1,tbl_PV_Milestones[[#This Row],[Complete]]="Yes"),1,0)</f>
        <v>0</v>
      </c>
      <c r="AD2014" s="41">
        <f>IF(AND(tbl_PV_Milestones[[#This Row],[Actual/Schedule Finish]]&lt;PV_Meta!$B$7,tbl_PV_Milestones[[#This Row],[Complete]]="No",tbl_PV_Milestones[[#This Row],[Project Status]]&lt;&gt;"On Hold"),1,0)</f>
        <v>0</v>
      </c>
      <c r="AE2014" s="41">
        <f>IF(AND(tbl_PV_Milestones[[#This Row],[Actual/Schedule Finish]]&gt;tbl_PV_Milestones[[#This Row],[Baseline Date]],tbl_PV_Milestones[[#This Row],[Complete]]="No",tbl_PV_Milestones[[#This Row],[Project Status]]&lt;&gt;"On Hold",tbl_PV_Milestones[[#This Row],[Overdue]]=0,tbl_PV_Milestones[[#This Row],[To be Baselined]]&lt;&gt;1),1,0)</f>
        <v>0</v>
      </c>
      <c r="AF2014" s="41">
        <f>IF(AND(tbl_PV_Milestones[[#This Row],[BL FY]]=2025,tbl_PV_Milestones[[#This Row],[Finish FY]]&gt;2025),1,0)</f>
        <v>0</v>
      </c>
      <c r="AG2014" s="56" t="str">
        <f>_xlfn.XLOOKUP(tbl_PV_Milestones[[#This Row],[Work ID]],tbl_PV_Meta[Work ID '#],tbl_PV_Meta[Project Manager/Owner],,0)</f>
        <v>Project Manager 17</v>
      </c>
      <c r="AH2014" s="6"/>
    </row>
    <row r="2015" spans="4:34" x14ac:dyDescent="0.25">
      <c r="D2015" s="6" t="s">
        <v>806</v>
      </c>
      <c r="E2015" s="6" t="s">
        <v>503</v>
      </c>
      <c r="F2015" s="6" t="s">
        <v>1698</v>
      </c>
      <c r="G2015" s="6" t="s">
        <v>595</v>
      </c>
      <c r="H2015" s="6" t="s">
        <v>505</v>
      </c>
      <c r="I2015" s="6" t="s">
        <v>522</v>
      </c>
      <c r="J2015" s="6" t="s">
        <v>806</v>
      </c>
      <c r="K2015" s="6" t="s">
        <v>278</v>
      </c>
      <c r="L2015" s="6" t="s">
        <v>114</v>
      </c>
      <c r="M2015" s="43"/>
      <c r="N2015" s="44" t="s">
        <v>1979</v>
      </c>
      <c r="O2015" s="39">
        <v>45215.708333333299</v>
      </c>
      <c r="P2015" s="39">
        <v>45215.708333333299</v>
      </c>
      <c r="Q2015" s="6">
        <v>0</v>
      </c>
      <c r="R2015" s="6">
        <v>0</v>
      </c>
      <c r="S2015" s="45" t="e">
        <f>_xlfn.CONCAT(#REF!,TRIM(tbl_PV_Milestones[[#This Row],[Milestone Description]]))</f>
        <v>#REF!</v>
      </c>
      <c r="T2015" s="84" t="str">
        <f>IF(COUNTIF(tbl_PV_Milestones[UID],tbl_PV_Milestones[[#This Row],[UID]])&gt;1,"Duplicate","")</f>
        <v>Duplicate</v>
      </c>
      <c r="U2015" s="42" t="str">
        <f>_xlfn.XLOOKUP(tbl_PV_Milestones[[#This Row],[Work ID]],tbl_PV_Meta[Work ID '#],tbl_PV_Meta[Sub-Portfolio])</f>
        <v>Sub-Portfolio 8</v>
      </c>
      <c r="V2015" s="41">
        <f>IF(MONTH(tbl_PV_Milestones[[#This Row],[Baseline Date]])&lt;7,YEAR(tbl_PV_Milestones[[#This Row],[Baseline Date]]),YEAR(tbl_PV_Milestones[[#This Row],[Baseline Date]])+1)</f>
        <v>2024</v>
      </c>
      <c r="W2015" s="41">
        <f>IF(MONTH(tbl_PV_Milestones[[#This Row],[Actual/Schedule Finish]])&lt;7,YEAR(tbl_PV_Milestones[[#This Row],[Actual/Schedule Finish]]),YEAR(tbl_PV_Milestones[[#This Row],[Actual/Schedule Finish]])+1)</f>
        <v>2024</v>
      </c>
      <c r="X2015" s="41" t="str">
        <f>IF(OR(tbl_PV_Milestones[[#This Row],[Project Status]]="Completed",tbl_PV_Milestones[[#This Row],[Project Status]]="Assumed Completed"),"Yes","No")</f>
        <v>Yes</v>
      </c>
      <c r="Y2015" s="41">
        <f>IF(tbl_PV_Milestones[[#This Row],[Baseline Date]]="",1,0)</f>
        <v>0</v>
      </c>
      <c r="Z2015" s="41">
        <f>IF(tbl_PV_Milestones[[#This Row],[Baseline Date]]&lt;PV_Meta!$B$7,1,0)</f>
        <v>1</v>
      </c>
      <c r="AA2015" s="41">
        <f>IF(tbl_PV_Milestones[[#This Row],[Complete]]="Yes",1,0)</f>
        <v>1</v>
      </c>
      <c r="AB2015" s="41">
        <f>IF(AND(tbl_PV_Milestones[[#This Row],[BL FY]]=2025,tbl_PV_Milestones[[#This Row],[Baseline Date]]&lt;PV_Meta!$B$7),1,0)</f>
        <v>0</v>
      </c>
      <c r="AC2015" s="41">
        <f>IF(AND(tbl_PV_Milestones[[#This Row],[Planned YTD]]=1,tbl_PV_Milestones[[#This Row],[Complete]]="Yes"),1,0)</f>
        <v>0</v>
      </c>
      <c r="AD2015" s="41">
        <f>IF(AND(tbl_PV_Milestones[[#This Row],[Actual/Schedule Finish]]&lt;PV_Meta!$B$7,tbl_PV_Milestones[[#This Row],[Complete]]="No",tbl_PV_Milestones[[#This Row],[Project Status]]&lt;&gt;"On Hold"),1,0)</f>
        <v>0</v>
      </c>
      <c r="AE2015" s="41">
        <f>IF(AND(tbl_PV_Milestones[[#This Row],[Actual/Schedule Finish]]&gt;tbl_PV_Milestones[[#This Row],[Baseline Date]],tbl_PV_Milestones[[#This Row],[Complete]]="No",tbl_PV_Milestones[[#This Row],[Project Status]]&lt;&gt;"On Hold",tbl_PV_Milestones[[#This Row],[Overdue]]=0,tbl_PV_Milestones[[#This Row],[To be Baselined]]&lt;&gt;1),1,0)</f>
        <v>0</v>
      </c>
      <c r="AF2015" s="41">
        <f>IF(AND(tbl_PV_Milestones[[#This Row],[BL FY]]=2025,tbl_PV_Milestones[[#This Row],[Finish FY]]&gt;2025),1,0)</f>
        <v>0</v>
      </c>
      <c r="AG2015" s="56" t="str">
        <f>_xlfn.XLOOKUP(tbl_PV_Milestones[[#This Row],[Work ID]],tbl_PV_Meta[Work ID '#],tbl_PV_Meta[Project Manager/Owner],,0)</f>
        <v>Project Manager 12</v>
      </c>
      <c r="AH2015" s="6"/>
    </row>
    <row r="2016" spans="4:34" x14ac:dyDescent="0.25">
      <c r="D2016" s="6" t="s">
        <v>806</v>
      </c>
      <c r="E2016" s="6" t="s">
        <v>614</v>
      </c>
      <c r="F2016" s="6" t="s">
        <v>1700</v>
      </c>
      <c r="G2016" s="6" t="s">
        <v>938</v>
      </c>
      <c r="H2016" s="6" t="s">
        <v>505</v>
      </c>
      <c r="I2016" s="6" t="s">
        <v>110</v>
      </c>
      <c r="J2016" s="6" t="s">
        <v>806</v>
      </c>
      <c r="K2016" s="6" t="s">
        <v>36</v>
      </c>
      <c r="L2016" s="6" t="s">
        <v>88</v>
      </c>
      <c r="M2016" s="43"/>
      <c r="N2016" s="44" t="s">
        <v>1979</v>
      </c>
      <c r="O2016" s="39">
        <v>45471.708333333299</v>
      </c>
      <c r="P2016" s="39">
        <v>45582.708333333299</v>
      </c>
      <c r="Q2016" s="6">
        <v>78</v>
      </c>
      <c r="R2016" s="6">
        <v>4.5534150612959699E-2</v>
      </c>
      <c r="S2016" s="45" t="e">
        <f>_xlfn.CONCAT(#REF!,TRIM(tbl_PV_Milestones[[#This Row],[Milestone Description]]))</f>
        <v>#REF!</v>
      </c>
      <c r="T2016" s="84" t="str">
        <f>IF(COUNTIF(tbl_PV_Milestones[UID],tbl_PV_Milestones[[#This Row],[UID]])&gt;1,"Duplicate","")</f>
        <v>Duplicate</v>
      </c>
      <c r="U2016" s="42" t="str">
        <f>_xlfn.XLOOKUP(tbl_PV_Milestones[[#This Row],[Work ID]],tbl_PV_Meta[Work ID '#],tbl_PV_Meta[Sub-Portfolio])</f>
        <v>Sub-Portfolio 7</v>
      </c>
      <c r="V2016" s="41">
        <f>IF(MONTH(tbl_PV_Milestones[[#This Row],[Baseline Date]])&lt;7,YEAR(tbl_PV_Milestones[[#This Row],[Baseline Date]]),YEAR(tbl_PV_Milestones[[#This Row],[Baseline Date]])+1)</f>
        <v>2025</v>
      </c>
      <c r="W2016" s="41">
        <f>IF(MONTH(tbl_PV_Milestones[[#This Row],[Actual/Schedule Finish]])&lt;7,YEAR(tbl_PV_Milestones[[#This Row],[Actual/Schedule Finish]]),YEAR(tbl_PV_Milestones[[#This Row],[Actual/Schedule Finish]])+1)</f>
        <v>2024</v>
      </c>
      <c r="X2016" s="41" t="str">
        <f>IF(OR(tbl_PV_Milestones[[#This Row],[Project Status]]="Completed",tbl_PV_Milestones[[#This Row],[Project Status]]="Assumed Completed"),"Yes","No")</f>
        <v>Yes</v>
      </c>
      <c r="Y2016" s="41">
        <f>IF(tbl_PV_Milestones[[#This Row],[Baseline Date]]="",1,0)</f>
        <v>0</v>
      </c>
      <c r="Z2016" s="41">
        <f>IF(tbl_PV_Milestones[[#This Row],[Baseline Date]]&lt;PV_Meta!$B$7,1,0)</f>
        <v>1</v>
      </c>
      <c r="AA2016" s="41">
        <f>IF(tbl_PV_Milestones[[#This Row],[Complete]]="Yes",1,0)</f>
        <v>1</v>
      </c>
      <c r="AB2016" s="41">
        <f>IF(AND(tbl_PV_Milestones[[#This Row],[BL FY]]=2025,tbl_PV_Milestones[[#This Row],[Baseline Date]]&lt;PV_Meta!$B$7),1,0)</f>
        <v>1</v>
      </c>
      <c r="AC2016" s="41">
        <f>IF(AND(tbl_PV_Milestones[[#This Row],[Planned YTD]]=1,tbl_PV_Milestones[[#This Row],[Complete]]="Yes"),1,0)</f>
        <v>1</v>
      </c>
      <c r="AD2016" s="41">
        <f>IF(AND(tbl_PV_Milestones[[#This Row],[Actual/Schedule Finish]]&lt;PV_Meta!$B$7,tbl_PV_Milestones[[#This Row],[Complete]]="No",tbl_PV_Milestones[[#This Row],[Project Status]]&lt;&gt;"On Hold"),1,0)</f>
        <v>0</v>
      </c>
      <c r="AE2016" s="41">
        <f>IF(AND(tbl_PV_Milestones[[#This Row],[Actual/Schedule Finish]]&gt;tbl_PV_Milestones[[#This Row],[Baseline Date]],tbl_PV_Milestones[[#This Row],[Complete]]="No",tbl_PV_Milestones[[#This Row],[Project Status]]&lt;&gt;"On Hold",tbl_PV_Milestones[[#This Row],[Overdue]]=0,tbl_PV_Milestones[[#This Row],[To be Baselined]]&lt;&gt;1),1,0)</f>
        <v>0</v>
      </c>
      <c r="AF2016" s="41">
        <f>IF(AND(tbl_PV_Milestones[[#This Row],[BL FY]]=2025,tbl_PV_Milestones[[#This Row],[Finish FY]]&gt;2025),1,0)</f>
        <v>0</v>
      </c>
      <c r="AG2016" s="56" t="str">
        <f>_xlfn.XLOOKUP(tbl_PV_Milestones[[#This Row],[Work ID]],tbl_PV_Meta[Work ID '#],tbl_PV_Meta[Project Manager/Owner],,0)</f>
        <v>Project Manager 17</v>
      </c>
      <c r="AH2016" s="6"/>
    </row>
    <row r="2017" spans="4:34" x14ac:dyDescent="0.25">
      <c r="D2017" s="6" t="s">
        <v>806</v>
      </c>
      <c r="E2017" s="6" t="s">
        <v>580</v>
      </c>
      <c r="F2017" s="6" t="s">
        <v>1700</v>
      </c>
      <c r="G2017" s="6" t="s">
        <v>569</v>
      </c>
      <c r="H2017" s="6" t="s">
        <v>505</v>
      </c>
      <c r="I2017" s="6" t="s">
        <v>522</v>
      </c>
      <c r="J2017" s="6" t="s">
        <v>806</v>
      </c>
      <c r="K2017" s="6" t="s">
        <v>36</v>
      </c>
      <c r="L2017" s="6" t="s">
        <v>88</v>
      </c>
      <c r="M2017" s="43"/>
      <c r="N2017" s="44" t="s">
        <v>1979</v>
      </c>
      <c r="O2017" s="39">
        <v>45107.708333333299</v>
      </c>
      <c r="P2017" s="39">
        <v>45107</v>
      </c>
      <c r="Q2017" s="6">
        <v>-1</v>
      </c>
      <c r="R2017" s="6">
        <v>-5.8377116170461201E-4</v>
      </c>
      <c r="S2017" s="45" t="e">
        <f>_xlfn.CONCAT(#REF!,TRIM(tbl_PV_Milestones[[#This Row],[Milestone Description]]))</f>
        <v>#REF!</v>
      </c>
      <c r="T2017" s="84" t="str">
        <f>IF(COUNTIF(tbl_PV_Milestones[UID],tbl_PV_Milestones[[#This Row],[UID]])&gt;1,"Duplicate","")</f>
        <v>Duplicate</v>
      </c>
      <c r="U2017" s="42" t="str">
        <f>_xlfn.XLOOKUP(tbl_PV_Milestones[[#This Row],[Work ID]],tbl_PV_Meta[Work ID '#],tbl_PV_Meta[Sub-Portfolio])</f>
        <v>Sub-Portfolio 7</v>
      </c>
      <c r="V2017" s="41">
        <f>IF(MONTH(tbl_PV_Milestones[[#This Row],[Baseline Date]])&lt;7,YEAR(tbl_PV_Milestones[[#This Row],[Baseline Date]]),YEAR(tbl_PV_Milestones[[#This Row],[Baseline Date]])+1)</f>
        <v>2023</v>
      </c>
      <c r="W2017" s="41">
        <f>IF(MONTH(tbl_PV_Milestones[[#This Row],[Actual/Schedule Finish]])&lt;7,YEAR(tbl_PV_Milestones[[#This Row],[Actual/Schedule Finish]]),YEAR(tbl_PV_Milestones[[#This Row],[Actual/Schedule Finish]])+1)</f>
        <v>2023</v>
      </c>
      <c r="X2017" s="41" t="str">
        <f>IF(OR(tbl_PV_Milestones[[#This Row],[Project Status]]="Completed",tbl_PV_Milestones[[#This Row],[Project Status]]="Assumed Completed"),"Yes","No")</f>
        <v>Yes</v>
      </c>
      <c r="Y2017" s="41">
        <f>IF(tbl_PV_Milestones[[#This Row],[Baseline Date]]="",1,0)</f>
        <v>0</v>
      </c>
      <c r="Z2017" s="41">
        <f>IF(tbl_PV_Milestones[[#This Row],[Baseline Date]]&lt;PV_Meta!$B$7,1,0)</f>
        <v>1</v>
      </c>
      <c r="AA2017" s="41">
        <f>IF(tbl_PV_Milestones[[#This Row],[Complete]]="Yes",1,0)</f>
        <v>1</v>
      </c>
      <c r="AB2017" s="41">
        <f>IF(AND(tbl_PV_Milestones[[#This Row],[BL FY]]=2025,tbl_PV_Milestones[[#This Row],[Baseline Date]]&lt;PV_Meta!$B$7),1,0)</f>
        <v>0</v>
      </c>
      <c r="AC2017" s="41">
        <f>IF(AND(tbl_PV_Milestones[[#This Row],[Planned YTD]]=1,tbl_PV_Milestones[[#This Row],[Complete]]="Yes"),1,0)</f>
        <v>0</v>
      </c>
      <c r="AD2017" s="41">
        <f>IF(AND(tbl_PV_Milestones[[#This Row],[Actual/Schedule Finish]]&lt;PV_Meta!$B$7,tbl_PV_Milestones[[#This Row],[Complete]]="No",tbl_PV_Milestones[[#This Row],[Project Status]]&lt;&gt;"On Hold"),1,0)</f>
        <v>0</v>
      </c>
      <c r="AE2017" s="41">
        <f>IF(AND(tbl_PV_Milestones[[#This Row],[Actual/Schedule Finish]]&gt;tbl_PV_Milestones[[#This Row],[Baseline Date]],tbl_PV_Milestones[[#This Row],[Complete]]="No",tbl_PV_Milestones[[#This Row],[Project Status]]&lt;&gt;"On Hold",tbl_PV_Milestones[[#This Row],[Overdue]]=0,tbl_PV_Milestones[[#This Row],[To be Baselined]]&lt;&gt;1),1,0)</f>
        <v>0</v>
      </c>
      <c r="AF2017" s="41">
        <f>IF(AND(tbl_PV_Milestones[[#This Row],[BL FY]]=2025,tbl_PV_Milestones[[#This Row],[Finish FY]]&gt;2025),1,0)</f>
        <v>0</v>
      </c>
      <c r="AG2017" s="56" t="str">
        <f>_xlfn.XLOOKUP(tbl_PV_Milestones[[#This Row],[Work ID]],tbl_PV_Meta[Work ID '#],tbl_PV_Meta[Project Manager/Owner],,0)</f>
        <v>Project Manager 17</v>
      </c>
      <c r="AH2017" s="6"/>
    </row>
    <row r="2018" spans="4:34" x14ac:dyDescent="0.25">
      <c r="D2018" s="6" t="s">
        <v>806</v>
      </c>
      <c r="E2018" s="6" t="s">
        <v>513</v>
      </c>
      <c r="F2018" s="6" t="s">
        <v>1706</v>
      </c>
      <c r="G2018" s="6" t="s">
        <v>564</v>
      </c>
      <c r="H2018" s="6" t="s">
        <v>505</v>
      </c>
      <c r="I2018" s="6" t="s">
        <v>522</v>
      </c>
      <c r="J2018" s="6" t="s">
        <v>806</v>
      </c>
      <c r="K2018" s="6" t="s">
        <v>61</v>
      </c>
      <c r="L2018" s="6" t="s">
        <v>121</v>
      </c>
      <c r="M2018" s="43"/>
      <c r="N2018" s="44" t="s">
        <v>1979</v>
      </c>
      <c r="O2018" s="39">
        <v>45184.708333333299</v>
      </c>
      <c r="P2018" s="39">
        <v>45021</v>
      </c>
      <c r="Q2018" s="6">
        <v>-114</v>
      </c>
      <c r="R2018" s="6">
        <v>-0.156378600823045</v>
      </c>
      <c r="S2018" s="45" t="e">
        <f>_xlfn.CONCAT(#REF!,TRIM(tbl_PV_Milestones[[#This Row],[Milestone Description]]))</f>
        <v>#REF!</v>
      </c>
      <c r="T2018" s="84" t="str">
        <f>IF(COUNTIF(tbl_PV_Milestones[UID],tbl_PV_Milestones[[#This Row],[UID]])&gt;1,"Duplicate","")</f>
        <v>Duplicate</v>
      </c>
      <c r="U2018" s="42" t="str">
        <f>_xlfn.XLOOKUP(tbl_PV_Milestones[[#This Row],[Work ID]],tbl_PV_Meta[Work ID '#],tbl_PV_Meta[Sub-Portfolio])</f>
        <v>Sub-Portfolio 7</v>
      </c>
      <c r="V2018" s="41">
        <f>IF(MONTH(tbl_PV_Milestones[[#This Row],[Baseline Date]])&lt;7,YEAR(tbl_PV_Milestones[[#This Row],[Baseline Date]]),YEAR(tbl_PV_Milestones[[#This Row],[Baseline Date]])+1)</f>
        <v>2023</v>
      </c>
      <c r="W2018" s="41">
        <f>IF(MONTH(tbl_PV_Milestones[[#This Row],[Actual/Schedule Finish]])&lt;7,YEAR(tbl_PV_Milestones[[#This Row],[Actual/Schedule Finish]]),YEAR(tbl_PV_Milestones[[#This Row],[Actual/Schedule Finish]])+1)</f>
        <v>2024</v>
      </c>
      <c r="X2018" s="41" t="str">
        <f>IF(OR(tbl_PV_Milestones[[#This Row],[Project Status]]="Completed",tbl_PV_Milestones[[#This Row],[Project Status]]="Assumed Completed"),"Yes","No")</f>
        <v>Yes</v>
      </c>
      <c r="Y2018" s="41">
        <f>IF(tbl_PV_Milestones[[#This Row],[Baseline Date]]="",1,0)</f>
        <v>0</v>
      </c>
      <c r="Z2018" s="41">
        <f>IF(tbl_PV_Milestones[[#This Row],[Baseline Date]]&lt;PV_Meta!$B$7,1,0)</f>
        <v>1</v>
      </c>
      <c r="AA2018" s="41">
        <f>IF(tbl_PV_Milestones[[#This Row],[Complete]]="Yes",1,0)</f>
        <v>1</v>
      </c>
      <c r="AB2018" s="41">
        <f>IF(AND(tbl_PV_Milestones[[#This Row],[BL FY]]=2025,tbl_PV_Milestones[[#This Row],[Baseline Date]]&lt;PV_Meta!$B$7),1,0)</f>
        <v>0</v>
      </c>
      <c r="AC2018" s="41">
        <f>IF(AND(tbl_PV_Milestones[[#This Row],[Planned YTD]]=1,tbl_PV_Milestones[[#This Row],[Complete]]="Yes"),1,0)</f>
        <v>0</v>
      </c>
      <c r="AD2018" s="41">
        <f>IF(AND(tbl_PV_Milestones[[#This Row],[Actual/Schedule Finish]]&lt;PV_Meta!$B$7,tbl_PV_Milestones[[#This Row],[Complete]]="No",tbl_PV_Milestones[[#This Row],[Project Status]]&lt;&gt;"On Hold"),1,0)</f>
        <v>0</v>
      </c>
      <c r="AE2018" s="41">
        <f>IF(AND(tbl_PV_Milestones[[#This Row],[Actual/Schedule Finish]]&gt;tbl_PV_Milestones[[#This Row],[Baseline Date]],tbl_PV_Milestones[[#This Row],[Complete]]="No",tbl_PV_Milestones[[#This Row],[Project Status]]&lt;&gt;"On Hold",tbl_PV_Milestones[[#This Row],[Overdue]]=0,tbl_PV_Milestones[[#This Row],[To be Baselined]]&lt;&gt;1),1,0)</f>
        <v>0</v>
      </c>
      <c r="AF2018" s="41">
        <f>IF(AND(tbl_PV_Milestones[[#This Row],[BL FY]]=2025,tbl_PV_Milestones[[#This Row],[Finish FY]]&gt;2025),1,0)</f>
        <v>0</v>
      </c>
      <c r="AG2018" s="56" t="str">
        <f>_xlfn.XLOOKUP(tbl_PV_Milestones[[#This Row],[Work ID]],tbl_PV_Meta[Work ID '#],tbl_PV_Meta[Project Manager/Owner],,0)</f>
        <v>Project Manager 4</v>
      </c>
      <c r="AH2018" s="6"/>
    </row>
    <row r="2019" spans="4:34" x14ac:dyDescent="0.25">
      <c r="D2019" s="6" t="s">
        <v>806</v>
      </c>
      <c r="E2019" s="6" t="s">
        <v>503</v>
      </c>
      <c r="F2019" s="6" t="s">
        <v>1699</v>
      </c>
      <c r="G2019" s="6" t="s">
        <v>543</v>
      </c>
      <c r="H2019" s="6" t="s">
        <v>519</v>
      </c>
      <c r="I2019" s="6" t="s">
        <v>522</v>
      </c>
      <c r="J2019" s="6" t="s">
        <v>806</v>
      </c>
      <c r="K2019" s="6" t="s">
        <v>36</v>
      </c>
      <c r="L2019" s="6" t="s">
        <v>87</v>
      </c>
      <c r="M2019" s="43"/>
      <c r="N2019" s="44" t="s">
        <v>1979</v>
      </c>
      <c r="O2019" s="39">
        <v>44985.708333333299</v>
      </c>
      <c r="P2019" s="39">
        <v>44985.708333333299</v>
      </c>
      <c r="Q2019" s="6">
        <v>0</v>
      </c>
      <c r="R2019" s="6">
        <v>0</v>
      </c>
      <c r="S2019" s="45" t="e">
        <f>_xlfn.CONCAT(#REF!,TRIM(tbl_PV_Milestones[[#This Row],[Milestone Description]]))</f>
        <v>#REF!</v>
      </c>
      <c r="T2019" s="84" t="str">
        <f>IF(COUNTIF(tbl_PV_Milestones[UID],tbl_PV_Milestones[[#This Row],[UID]])&gt;1,"Duplicate","")</f>
        <v>Duplicate</v>
      </c>
      <c r="U2019" s="42" t="str">
        <f>_xlfn.XLOOKUP(tbl_PV_Milestones[[#This Row],[Work ID]],tbl_PV_Meta[Work ID '#],tbl_PV_Meta[Sub-Portfolio])</f>
        <v>Sub-Portfolio 7</v>
      </c>
      <c r="V2019" s="41">
        <f>IF(MONTH(tbl_PV_Milestones[[#This Row],[Baseline Date]])&lt;7,YEAR(tbl_PV_Milestones[[#This Row],[Baseline Date]]),YEAR(tbl_PV_Milestones[[#This Row],[Baseline Date]])+1)</f>
        <v>2023</v>
      </c>
      <c r="W2019" s="41">
        <f>IF(MONTH(tbl_PV_Milestones[[#This Row],[Actual/Schedule Finish]])&lt;7,YEAR(tbl_PV_Milestones[[#This Row],[Actual/Schedule Finish]]),YEAR(tbl_PV_Milestones[[#This Row],[Actual/Schedule Finish]])+1)</f>
        <v>2023</v>
      </c>
      <c r="X2019" s="41" t="str">
        <f>IF(OR(tbl_PV_Milestones[[#This Row],[Project Status]]="Completed",tbl_PV_Milestones[[#This Row],[Project Status]]="Assumed Completed"),"Yes","No")</f>
        <v>Yes</v>
      </c>
      <c r="Y2019" s="41">
        <f>IF(tbl_PV_Milestones[[#This Row],[Baseline Date]]="",1,0)</f>
        <v>0</v>
      </c>
      <c r="Z2019" s="41">
        <f>IF(tbl_PV_Milestones[[#This Row],[Baseline Date]]&lt;PV_Meta!$B$7,1,0)</f>
        <v>1</v>
      </c>
      <c r="AA2019" s="41">
        <f>IF(tbl_PV_Milestones[[#This Row],[Complete]]="Yes",1,0)</f>
        <v>1</v>
      </c>
      <c r="AB2019" s="41">
        <f>IF(AND(tbl_PV_Milestones[[#This Row],[BL FY]]=2025,tbl_PV_Milestones[[#This Row],[Baseline Date]]&lt;PV_Meta!$B$7),1,0)</f>
        <v>0</v>
      </c>
      <c r="AC2019" s="41">
        <f>IF(AND(tbl_PV_Milestones[[#This Row],[Planned YTD]]=1,tbl_PV_Milestones[[#This Row],[Complete]]="Yes"),1,0)</f>
        <v>0</v>
      </c>
      <c r="AD2019" s="41">
        <f>IF(AND(tbl_PV_Milestones[[#This Row],[Actual/Schedule Finish]]&lt;PV_Meta!$B$7,tbl_PV_Milestones[[#This Row],[Complete]]="No",tbl_PV_Milestones[[#This Row],[Project Status]]&lt;&gt;"On Hold"),1,0)</f>
        <v>0</v>
      </c>
      <c r="AE2019" s="41">
        <f>IF(AND(tbl_PV_Milestones[[#This Row],[Actual/Schedule Finish]]&gt;tbl_PV_Milestones[[#This Row],[Baseline Date]],tbl_PV_Milestones[[#This Row],[Complete]]="No",tbl_PV_Milestones[[#This Row],[Project Status]]&lt;&gt;"On Hold",tbl_PV_Milestones[[#This Row],[Overdue]]=0,tbl_PV_Milestones[[#This Row],[To be Baselined]]&lt;&gt;1),1,0)</f>
        <v>0</v>
      </c>
      <c r="AF2019" s="41">
        <f>IF(AND(tbl_PV_Milestones[[#This Row],[BL FY]]=2025,tbl_PV_Milestones[[#This Row],[Finish FY]]&gt;2025),1,0)</f>
        <v>0</v>
      </c>
      <c r="AG2019" s="56" t="str">
        <f>_xlfn.XLOOKUP(tbl_PV_Milestones[[#This Row],[Work ID]],tbl_PV_Meta[Work ID '#],tbl_PV_Meta[Project Manager/Owner],,0)</f>
        <v>Project Manager 17</v>
      </c>
      <c r="AH2019" s="6"/>
    </row>
    <row r="2020" spans="4:34" x14ac:dyDescent="0.25">
      <c r="D2020" s="6" t="s">
        <v>806</v>
      </c>
      <c r="E2020" s="6" t="s">
        <v>580</v>
      </c>
      <c r="F2020" s="6" t="s">
        <v>1700</v>
      </c>
      <c r="G2020" s="6" t="s">
        <v>572</v>
      </c>
      <c r="H2020" s="6" t="s">
        <v>505</v>
      </c>
      <c r="I2020" s="6" t="s">
        <v>522</v>
      </c>
      <c r="J2020" s="6" t="s">
        <v>806</v>
      </c>
      <c r="K2020" s="6" t="s">
        <v>36</v>
      </c>
      <c r="L2020" s="6" t="s">
        <v>88</v>
      </c>
      <c r="M2020" s="43"/>
      <c r="N2020" s="44" t="s">
        <v>1979</v>
      </c>
      <c r="O2020" s="39">
        <v>45138.708333333299</v>
      </c>
      <c r="P2020" s="39">
        <v>45138</v>
      </c>
      <c r="Q2020" s="6">
        <v>-1</v>
      </c>
      <c r="R2020" s="6">
        <v>-5.8377116170461201E-4</v>
      </c>
      <c r="S2020" s="45" t="e">
        <f>_xlfn.CONCAT(#REF!,TRIM(tbl_PV_Milestones[[#This Row],[Milestone Description]]))</f>
        <v>#REF!</v>
      </c>
      <c r="T2020" s="84" t="str">
        <f>IF(COUNTIF(tbl_PV_Milestones[UID],tbl_PV_Milestones[[#This Row],[UID]])&gt;1,"Duplicate","")</f>
        <v>Duplicate</v>
      </c>
      <c r="U2020" s="42" t="str">
        <f>_xlfn.XLOOKUP(tbl_PV_Milestones[[#This Row],[Work ID]],tbl_PV_Meta[Work ID '#],tbl_PV_Meta[Sub-Portfolio])</f>
        <v>Sub-Portfolio 7</v>
      </c>
      <c r="V2020" s="41">
        <f>IF(MONTH(tbl_PV_Milestones[[#This Row],[Baseline Date]])&lt;7,YEAR(tbl_PV_Milestones[[#This Row],[Baseline Date]]),YEAR(tbl_PV_Milestones[[#This Row],[Baseline Date]])+1)</f>
        <v>2024</v>
      </c>
      <c r="W2020" s="41">
        <f>IF(MONTH(tbl_PV_Milestones[[#This Row],[Actual/Schedule Finish]])&lt;7,YEAR(tbl_PV_Milestones[[#This Row],[Actual/Schedule Finish]]),YEAR(tbl_PV_Milestones[[#This Row],[Actual/Schedule Finish]])+1)</f>
        <v>2024</v>
      </c>
      <c r="X2020" s="41" t="str">
        <f>IF(OR(tbl_PV_Milestones[[#This Row],[Project Status]]="Completed",tbl_PV_Milestones[[#This Row],[Project Status]]="Assumed Completed"),"Yes","No")</f>
        <v>Yes</v>
      </c>
      <c r="Y2020" s="41">
        <f>IF(tbl_PV_Milestones[[#This Row],[Baseline Date]]="",1,0)</f>
        <v>0</v>
      </c>
      <c r="Z2020" s="41">
        <f>IF(tbl_PV_Milestones[[#This Row],[Baseline Date]]&lt;PV_Meta!$B$7,1,0)</f>
        <v>1</v>
      </c>
      <c r="AA2020" s="41">
        <f>IF(tbl_PV_Milestones[[#This Row],[Complete]]="Yes",1,0)</f>
        <v>1</v>
      </c>
      <c r="AB2020" s="41">
        <f>IF(AND(tbl_PV_Milestones[[#This Row],[BL FY]]=2025,tbl_PV_Milestones[[#This Row],[Baseline Date]]&lt;PV_Meta!$B$7),1,0)</f>
        <v>0</v>
      </c>
      <c r="AC2020" s="41">
        <f>IF(AND(tbl_PV_Milestones[[#This Row],[Planned YTD]]=1,tbl_PV_Milestones[[#This Row],[Complete]]="Yes"),1,0)</f>
        <v>0</v>
      </c>
      <c r="AD2020" s="41">
        <f>IF(AND(tbl_PV_Milestones[[#This Row],[Actual/Schedule Finish]]&lt;PV_Meta!$B$7,tbl_PV_Milestones[[#This Row],[Complete]]="No",tbl_PV_Milestones[[#This Row],[Project Status]]&lt;&gt;"On Hold"),1,0)</f>
        <v>0</v>
      </c>
      <c r="AE2020" s="41">
        <f>IF(AND(tbl_PV_Milestones[[#This Row],[Actual/Schedule Finish]]&gt;tbl_PV_Milestones[[#This Row],[Baseline Date]],tbl_PV_Milestones[[#This Row],[Complete]]="No",tbl_PV_Milestones[[#This Row],[Project Status]]&lt;&gt;"On Hold",tbl_PV_Milestones[[#This Row],[Overdue]]=0,tbl_PV_Milestones[[#This Row],[To be Baselined]]&lt;&gt;1),1,0)</f>
        <v>0</v>
      </c>
      <c r="AF2020" s="41">
        <f>IF(AND(tbl_PV_Milestones[[#This Row],[BL FY]]=2025,tbl_PV_Milestones[[#This Row],[Finish FY]]&gt;2025),1,0)</f>
        <v>0</v>
      </c>
      <c r="AG2020" s="56" t="str">
        <f>_xlfn.XLOOKUP(tbl_PV_Milestones[[#This Row],[Work ID]],tbl_PV_Meta[Work ID '#],tbl_PV_Meta[Project Manager/Owner],,0)</f>
        <v>Project Manager 17</v>
      </c>
      <c r="AH2020" s="6"/>
    </row>
    <row r="2021" spans="4:34" x14ac:dyDescent="0.25">
      <c r="D2021" s="6" t="s">
        <v>806</v>
      </c>
      <c r="E2021" s="6" t="s">
        <v>503</v>
      </c>
      <c r="F2021" s="6" t="s">
        <v>1698</v>
      </c>
      <c r="G2021" s="6" t="s">
        <v>627</v>
      </c>
      <c r="H2021" s="6" t="s">
        <v>505</v>
      </c>
      <c r="I2021" s="6" t="s">
        <v>522</v>
      </c>
      <c r="J2021" s="6" t="s">
        <v>806</v>
      </c>
      <c r="K2021" s="6" t="s">
        <v>278</v>
      </c>
      <c r="L2021" s="6" t="s">
        <v>114</v>
      </c>
      <c r="M2021" s="43"/>
      <c r="N2021" s="44" t="s">
        <v>1979</v>
      </c>
      <c r="O2021" s="39">
        <v>45132</v>
      </c>
      <c r="P2021" s="39">
        <v>45132</v>
      </c>
      <c r="Q2021" s="6">
        <v>0</v>
      </c>
      <c r="R2021" s="6">
        <v>0</v>
      </c>
      <c r="S2021" s="45" t="e">
        <f>_xlfn.CONCAT(#REF!,TRIM(tbl_PV_Milestones[[#This Row],[Milestone Description]]))</f>
        <v>#REF!</v>
      </c>
      <c r="T2021" s="84" t="str">
        <f>IF(COUNTIF(tbl_PV_Milestones[UID],tbl_PV_Milestones[[#This Row],[UID]])&gt;1,"Duplicate","")</f>
        <v>Duplicate</v>
      </c>
      <c r="U2021" s="42" t="str">
        <f>_xlfn.XLOOKUP(tbl_PV_Milestones[[#This Row],[Work ID]],tbl_PV_Meta[Work ID '#],tbl_PV_Meta[Sub-Portfolio])</f>
        <v>Sub-Portfolio 8</v>
      </c>
      <c r="V2021" s="41">
        <f>IF(MONTH(tbl_PV_Milestones[[#This Row],[Baseline Date]])&lt;7,YEAR(tbl_PV_Milestones[[#This Row],[Baseline Date]]),YEAR(tbl_PV_Milestones[[#This Row],[Baseline Date]])+1)</f>
        <v>2024</v>
      </c>
      <c r="W2021" s="41">
        <f>IF(MONTH(tbl_PV_Milestones[[#This Row],[Actual/Schedule Finish]])&lt;7,YEAR(tbl_PV_Milestones[[#This Row],[Actual/Schedule Finish]]),YEAR(tbl_PV_Milestones[[#This Row],[Actual/Schedule Finish]])+1)</f>
        <v>2024</v>
      </c>
      <c r="X2021" s="41" t="str">
        <f>IF(OR(tbl_PV_Milestones[[#This Row],[Project Status]]="Completed",tbl_PV_Milestones[[#This Row],[Project Status]]="Assumed Completed"),"Yes","No")</f>
        <v>Yes</v>
      </c>
      <c r="Y2021" s="41">
        <f>IF(tbl_PV_Milestones[[#This Row],[Baseline Date]]="",1,0)</f>
        <v>0</v>
      </c>
      <c r="Z2021" s="41">
        <f>IF(tbl_PV_Milestones[[#This Row],[Baseline Date]]&lt;PV_Meta!$B$7,1,0)</f>
        <v>1</v>
      </c>
      <c r="AA2021" s="41">
        <f>IF(tbl_PV_Milestones[[#This Row],[Complete]]="Yes",1,0)</f>
        <v>1</v>
      </c>
      <c r="AB2021" s="41">
        <f>IF(AND(tbl_PV_Milestones[[#This Row],[BL FY]]=2025,tbl_PV_Milestones[[#This Row],[Baseline Date]]&lt;PV_Meta!$B$7),1,0)</f>
        <v>0</v>
      </c>
      <c r="AC2021" s="41">
        <f>IF(AND(tbl_PV_Milestones[[#This Row],[Planned YTD]]=1,tbl_PV_Milestones[[#This Row],[Complete]]="Yes"),1,0)</f>
        <v>0</v>
      </c>
      <c r="AD2021" s="41">
        <f>IF(AND(tbl_PV_Milestones[[#This Row],[Actual/Schedule Finish]]&lt;PV_Meta!$B$7,tbl_PV_Milestones[[#This Row],[Complete]]="No",tbl_PV_Milestones[[#This Row],[Project Status]]&lt;&gt;"On Hold"),1,0)</f>
        <v>0</v>
      </c>
      <c r="AE2021" s="41">
        <f>IF(AND(tbl_PV_Milestones[[#This Row],[Actual/Schedule Finish]]&gt;tbl_PV_Milestones[[#This Row],[Baseline Date]],tbl_PV_Milestones[[#This Row],[Complete]]="No",tbl_PV_Milestones[[#This Row],[Project Status]]&lt;&gt;"On Hold",tbl_PV_Milestones[[#This Row],[Overdue]]=0,tbl_PV_Milestones[[#This Row],[To be Baselined]]&lt;&gt;1),1,0)</f>
        <v>0</v>
      </c>
      <c r="AF2021" s="41">
        <f>IF(AND(tbl_PV_Milestones[[#This Row],[BL FY]]=2025,tbl_PV_Milestones[[#This Row],[Finish FY]]&gt;2025),1,0)</f>
        <v>0</v>
      </c>
      <c r="AG2021" s="56" t="str">
        <f>_xlfn.XLOOKUP(tbl_PV_Milestones[[#This Row],[Work ID]],tbl_PV_Meta[Work ID '#],tbl_PV_Meta[Project Manager/Owner],,0)</f>
        <v>Project Manager 12</v>
      </c>
      <c r="AH2021" s="6"/>
    </row>
    <row r="2022" spans="4:34" x14ac:dyDescent="0.25">
      <c r="D2022" s="6" t="s">
        <v>806</v>
      </c>
      <c r="E2022" s="6" t="s">
        <v>503</v>
      </c>
      <c r="F2022" s="6" t="s">
        <v>1698</v>
      </c>
      <c r="G2022" s="6" t="s">
        <v>834</v>
      </c>
      <c r="H2022" s="6" t="s">
        <v>505</v>
      </c>
      <c r="I2022" s="6" t="s">
        <v>110</v>
      </c>
      <c r="J2022" s="6" t="s">
        <v>806</v>
      </c>
      <c r="K2022" s="6" t="s">
        <v>278</v>
      </c>
      <c r="L2022" s="6" t="s">
        <v>114</v>
      </c>
      <c r="M2022" s="43"/>
      <c r="N2022" s="44" t="s">
        <v>1979</v>
      </c>
      <c r="O2022" s="39">
        <v>45190.708333333299</v>
      </c>
      <c r="P2022" s="39">
        <v>45190.708333333299</v>
      </c>
      <c r="Q2022" s="6">
        <v>0</v>
      </c>
      <c r="R2022" s="6">
        <v>0</v>
      </c>
      <c r="S2022" s="45" t="e">
        <f>_xlfn.CONCAT(#REF!,TRIM(tbl_PV_Milestones[[#This Row],[Milestone Description]]))</f>
        <v>#REF!</v>
      </c>
      <c r="T2022" s="84" t="str">
        <f>IF(COUNTIF(tbl_PV_Milestones[UID],tbl_PV_Milestones[[#This Row],[UID]])&gt;1,"Duplicate","")</f>
        <v>Duplicate</v>
      </c>
      <c r="U2022" s="42" t="str">
        <f>_xlfn.XLOOKUP(tbl_PV_Milestones[[#This Row],[Work ID]],tbl_PV_Meta[Work ID '#],tbl_PV_Meta[Sub-Portfolio])</f>
        <v>Sub-Portfolio 8</v>
      </c>
      <c r="V2022" s="41">
        <f>IF(MONTH(tbl_PV_Milestones[[#This Row],[Baseline Date]])&lt;7,YEAR(tbl_PV_Milestones[[#This Row],[Baseline Date]]),YEAR(tbl_PV_Milestones[[#This Row],[Baseline Date]])+1)</f>
        <v>2024</v>
      </c>
      <c r="W2022" s="41">
        <f>IF(MONTH(tbl_PV_Milestones[[#This Row],[Actual/Schedule Finish]])&lt;7,YEAR(tbl_PV_Milestones[[#This Row],[Actual/Schedule Finish]]),YEAR(tbl_PV_Milestones[[#This Row],[Actual/Schedule Finish]])+1)</f>
        <v>2024</v>
      </c>
      <c r="X2022" s="41" t="str">
        <f>IF(OR(tbl_PV_Milestones[[#This Row],[Project Status]]="Completed",tbl_PV_Milestones[[#This Row],[Project Status]]="Assumed Completed"),"Yes","No")</f>
        <v>Yes</v>
      </c>
      <c r="Y2022" s="41">
        <f>IF(tbl_PV_Milestones[[#This Row],[Baseline Date]]="",1,0)</f>
        <v>0</v>
      </c>
      <c r="Z2022" s="41">
        <f>IF(tbl_PV_Milestones[[#This Row],[Baseline Date]]&lt;PV_Meta!$B$7,1,0)</f>
        <v>1</v>
      </c>
      <c r="AA2022" s="41">
        <f>IF(tbl_PV_Milestones[[#This Row],[Complete]]="Yes",1,0)</f>
        <v>1</v>
      </c>
      <c r="AB2022" s="41">
        <f>IF(AND(tbl_PV_Milestones[[#This Row],[BL FY]]=2025,tbl_PV_Milestones[[#This Row],[Baseline Date]]&lt;PV_Meta!$B$7),1,0)</f>
        <v>0</v>
      </c>
      <c r="AC2022" s="41">
        <f>IF(AND(tbl_PV_Milestones[[#This Row],[Planned YTD]]=1,tbl_PV_Milestones[[#This Row],[Complete]]="Yes"),1,0)</f>
        <v>0</v>
      </c>
      <c r="AD2022" s="41">
        <f>IF(AND(tbl_PV_Milestones[[#This Row],[Actual/Schedule Finish]]&lt;PV_Meta!$B$7,tbl_PV_Milestones[[#This Row],[Complete]]="No",tbl_PV_Milestones[[#This Row],[Project Status]]&lt;&gt;"On Hold"),1,0)</f>
        <v>0</v>
      </c>
      <c r="AE2022" s="41">
        <f>IF(AND(tbl_PV_Milestones[[#This Row],[Actual/Schedule Finish]]&gt;tbl_PV_Milestones[[#This Row],[Baseline Date]],tbl_PV_Milestones[[#This Row],[Complete]]="No",tbl_PV_Milestones[[#This Row],[Project Status]]&lt;&gt;"On Hold",tbl_PV_Milestones[[#This Row],[Overdue]]=0,tbl_PV_Milestones[[#This Row],[To be Baselined]]&lt;&gt;1),1,0)</f>
        <v>0</v>
      </c>
      <c r="AF2022" s="41">
        <f>IF(AND(tbl_PV_Milestones[[#This Row],[BL FY]]=2025,tbl_PV_Milestones[[#This Row],[Finish FY]]&gt;2025),1,0)</f>
        <v>0</v>
      </c>
      <c r="AG2022" s="56" t="str">
        <f>_xlfn.XLOOKUP(tbl_PV_Milestones[[#This Row],[Work ID]],tbl_PV_Meta[Work ID '#],tbl_PV_Meta[Project Manager/Owner],,0)</f>
        <v>Project Manager 12</v>
      </c>
      <c r="AH2022" s="6"/>
    </row>
    <row r="2023" spans="4:34" x14ac:dyDescent="0.25">
      <c r="D2023" s="6" t="s">
        <v>806</v>
      </c>
      <c r="E2023" s="6" t="s">
        <v>503</v>
      </c>
      <c r="F2023" s="6" t="s">
        <v>1698</v>
      </c>
      <c r="G2023" s="6" t="s">
        <v>565</v>
      </c>
      <c r="H2023" s="6" t="s">
        <v>519</v>
      </c>
      <c r="I2023" s="6" t="s">
        <v>522</v>
      </c>
      <c r="J2023" s="6" t="s">
        <v>806</v>
      </c>
      <c r="K2023" s="6" t="s">
        <v>278</v>
      </c>
      <c r="L2023" s="6" t="s">
        <v>114</v>
      </c>
      <c r="M2023" s="43"/>
      <c r="N2023" s="44" t="s">
        <v>1979</v>
      </c>
      <c r="O2023" s="39">
        <v>45190.708333333299</v>
      </c>
      <c r="P2023" s="39">
        <v>45190.708333333299</v>
      </c>
      <c r="Q2023" s="6">
        <v>0</v>
      </c>
      <c r="R2023" s="6">
        <v>0</v>
      </c>
      <c r="S2023" s="45" t="e">
        <f>_xlfn.CONCAT(#REF!,TRIM(tbl_PV_Milestones[[#This Row],[Milestone Description]]))</f>
        <v>#REF!</v>
      </c>
      <c r="T2023" s="84" t="str">
        <f>IF(COUNTIF(tbl_PV_Milestones[UID],tbl_PV_Milestones[[#This Row],[UID]])&gt;1,"Duplicate","")</f>
        <v>Duplicate</v>
      </c>
      <c r="U2023" s="42" t="str">
        <f>_xlfn.XLOOKUP(tbl_PV_Milestones[[#This Row],[Work ID]],tbl_PV_Meta[Work ID '#],tbl_PV_Meta[Sub-Portfolio])</f>
        <v>Sub-Portfolio 8</v>
      </c>
      <c r="V2023" s="41">
        <f>IF(MONTH(tbl_PV_Milestones[[#This Row],[Baseline Date]])&lt;7,YEAR(tbl_PV_Milestones[[#This Row],[Baseline Date]]),YEAR(tbl_PV_Milestones[[#This Row],[Baseline Date]])+1)</f>
        <v>2024</v>
      </c>
      <c r="W2023" s="41">
        <f>IF(MONTH(tbl_PV_Milestones[[#This Row],[Actual/Schedule Finish]])&lt;7,YEAR(tbl_PV_Milestones[[#This Row],[Actual/Schedule Finish]]),YEAR(tbl_PV_Milestones[[#This Row],[Actual/Schedule Finish]])+1)</f>
        <v>2024</v>
      </c>
      <c r="X2023" s="41" t="str">
        <f>IF(OR(tbl_PV_Milestones[[#This Row],[Project Status]]="Completed",tbl_PV_Milestones[[#This Row],[Project Status]]="Assumed Completed"),"Yes","No")</f>
        <v>Yes</v>
      </c>
      <c r="Y2023" s="41">
        <f>IF(tbl_PV_Milestones[[#This Row],[Baseline Date]]="",1,0)</f>
        <v>0</v>
      </c>
      <c r="Z2023" s="41">
        <f>IF(tbl_PV_Milestones[[#This Row],[Baseline Date]]&lt;PV_Meta!$B$7,1,0)</f>
        <v>1</v>
      </c>
      <c r="AA2023" s="41">
        <f>IF(tbl_PV_Milestones[[#This Row],[Complete]]="Yes",1,0)</f>
        <v>1</v>
      </c>
      <c r="AB2023" s="41">
        <f>IF(AND(tbl_PV_Milestones[[#This Row],[BL FY]]=2025,tbl_PV_Milestones[[#This Row],[Baseline Date]]&lt;PV_Meta!$B$7),1,0)</f>
        <v>0</v>
      </c>
      <c r="AC2023" s="41">
        <f>IF(AND(tbl_PV_Milestones[[#This Row],[Planned YTD]]=1,tbl_PV_Milestones[[#This Row],[Complete]]="Yes"),1,0)</f>
        <v>0</v>
      </c>
      <c r="AD2023" s="41">
        <f>IF(AND(tbl_PV_Milestones[[#This Row],[Actual/Schedule Finish]]&lt;PV_Meta!$B$7,tbl_PV_Milestones[[#This Row],[Complete]]="No",tbl_PV_Milestones[[#This Row],[Project Status]]&lt;&gt;"On Hold"),1,0)</f>
        <v>0</v>
      </c>
      <c r="AE2023" s="41">
        <f>IF(AND(tbl_PV_Milestones[[#This Row],[Actual/Schedule Finish]]&gt;tbl_PV_Milestones[[#This Row],[Baseline Date]],tbl_PV_Milestones[[#This Row],[Complete]]="No",tbl_PV_Milestones[[#This Row],[Project Status]]&lt;&gt;"On Hold",tbl_PV_Milestones[[#This Row],[Overdue]]=0,tbl_PV_Milestones[[#This Row],[To be Baselined]]&lt;&gt;1),1,0)</f>
        <v>0</v>
      </c>
      <c r="AF2023" s="41">
        <f>IF(AND(tbl_PV_Milestones[[#This Row],[BL FY]]=2025,tbl_PV_Milestones[[#This Row],[Finish FY]]&gt;2025),1,0)</f>
        <v>0</v>
      </c>
      <c r="AG2023" s="56" t="str">
        <f>_xlfn.XLOOKUP(tbl_PV_Milestones[[#This Row],[Work ID]],tbl_PV_Meta[Work ID '#],tbl_PV_Meta[Project Manager/Owner],,0)</f>
        <v>Project Manager 12</v>
      </c>
      <c r="AH2023" s="6"/>
    </row>
    <row r="2024" spans="4:34" x14ac:dyDescent="0.25">
      <c r="D2024" s="6" t="s">
        <v>806</v>
      </c>
      <c r="E2024" s="6" t="s">
        <v>503</v>
      </c>
      <c r="F2024" s="6" t="s">
        <v>1761</v>
      </c>
      <c r="G2024" s="6" t="s">
        <v>561</v>
      </c>
      <c r="H2024" s="6" t="s">
        <v>505</v>
      </c>
      <c r="I2024" s="6" t="s">
        <v>522</v>
      </c>
      <c r="J2024" s="6" t="s">
        <v>806</v>
      </c>
      <c r="K2024" s="6" t="s">
        <v>61</v>
      </c>
      <c r="L2024" s="6" t="s">
        <v>42</v>
      </c>
      <c r="M2024" s="43"/>
      <c r="N2024" s="44" t="s">
        <v>1979</v>
      </c>
      <c r="O2024" s="39">
        <v>45377.708333333299</v>
      </c>
      <c r="P2024" s="39">
        <v>45377.708333333299</v>
      </c>
      <c r="Q2024" s="6">
        <v>0</v>
      </c>
      <c r="R2024" s="6">
        <v>0</v>
      </c>
      <c r="S2024" s="45" t="e">
        <f>_xlfn.CONCAT(#REF!,TRIM(tbl_PV_Milestones[[#This Row],[Milestone Description]]))</f>
        <v>#REF!</v>
      </c>
      <c r="T2024" s="84" t="str">
        <f>IF(COUNTIF(tbl_PV_Milestones[UID],tbl_PV_Milestones[[#This Row],[UID]])&gt;1,"Duplicate","")</f>
        <v>Duplicate</v>
      </c>
      <c r="U2024" s="42" t="str">
        <f>_xlfn.XLOOKUP(tbl_PV_Milestones[[#This Row],[Work ID]],tbl_PV_Meta[Work ID '#],tbl_PV_Meta[Sub-Portfolio])</f>
        <v>Sub-Portfolio 8</v>
      </c>
      <c r="V2024" s="41">
        <f>IF(MONTH(tbl_PV_Milestones[[#This Row],[Baseline Date]])&lt;7,YEAR(tbl_PV_Milestones[[#This Row],[Baseline Date]]),YEAR(tbl_PV_Milestones[[#This Row],[Baseline Date]])+1)</f>
        <v>2024</v>
      </c>
      <c r="W2024" s="41">
        <f>IF(MONTH(tbl_PV_Milestones[[#This Row],[Actual/Schedule Finish]])&lt;7,YEAR(tbl_PV_Milestones[[#This Row],[Actual/Schedule Finish]]),YEAR(tbl_PV_Milestones[[#This Row],[Actual/Schedule Finish]])+1)</f>
        <v>2024</v>
      </c>
      <c r="X2024" s="41" t="str">
        <f>IF(OR(tbl_PV_Milestones[[#This Row],[Project Status]]="Completed",tbl_PV_Milestones[[#This Row],[Project Status]]="Assumed Completed"),"Yes","No")</f>
        <v>Yes</v>
      </c>
      <c r="Y2024" s="41">
        <f>IF(tbl_PV_Milestones[[#This Row],[Baseline Date]]="",1,0)</f>
        <v>0</v>
      </c>
      <c r="Z2024" s="41">
        <f>IF(tbl_PV_Milestones[[#This Row],[Baseline Date]]&lt;PV_Meta!$B$7,1,0)</f>
        <v>1</v>
      </c>
      <c r="AA2024" s="41">
        <f>IF(tbl_PV_Milestones[[#This Row],[Complete]]="Yes",1,0)</f>
        <v>1</v>
      </c>
      <c r="AB2024" s="41">
        <f>IF(AND(tbl_PV_Milestones[[#This Row],[BL FY]]=2025,tbl_PV_Milestones[[#This Row],[Baseline Date]]&lt;PV_Meta!$B$7),1,0)</f>
        <v>0</v>
      </c>
      <c r="AC2024" s="41">
        <f>IF(AND(tbl_PV_Milestones[[#This Row],[Planned YTD]]=1,tbl_PV_Milestones[[#This Row],[Complete]]="Yes"),1,0)</f>
        <v>0</v>
      </c>
      <c r="AD2024" s="41">
        <f>IF(AND(tbl_PV_Milestones[[#This Row],[Actual/Schedule Finish]]&lt;PV_Meta!$B$7,tbl_PV_Milestones[[#This Row],[Complete]]="No",tbl_PV_Milestones[[#This Row],[Project Status]]&lt;&gt;"On Hold"),1,0)</f>
        <v>0</v>
      </c>
      <c r="AE2024" s="41">
        <f>IF(AND(tbl_PV_Milestones[[#This Row],[Actual/Schedule Finish]]&gt;tbl_PV_Milestones[[#This Row],[Baseline Date]],tbl_PV_Milestones[[#This Row],[Complete]]="No",tbl_PV_Milestones[[#This Row],[Project Status]]&lt;&gt;"On Hold",tbl_PV_Milestones[[#This Row],[Overdue]]=0,tbl_PV_Milestones[[#This Row],[To be Baselined]]&lt;&gt;1),1,0)</f>
        <v>0</v>
      </c>
      <c r="AF2024" s="41">
        <f>IF(AND(tbl_PV_Milestones[[#This Row],[BL FY]]=2025,tbl_PV_Milestones[[#This Row],[Finish FY]]&gt;2025),1,0)</f>
        <v>0</v>
      </c>
      <c r="AG2024" s="56" t="str">
        <f>_xlfn.XLOOKUP(tbl_PV_Milestones[[#This Row],[Work ID]],tbl_PV_Meta[Work ID '#],tbl_PV_Meta[Project Manager/Owner],,0)</f>
        <v>Project Manager 21</v>
      </c>
      <c r="AH2024" s="6"/>
    </row>
    <row r="2025" spans="4:34" x14ac:dyDescent="0.25">
      <c r="D2025" s="6" t="s">
        <v>806</v>
      </c>
      <c r="E2025" s="6" t="s">
        <v>503</v>
      </c>
      <c r="F2025" s="6" t="s">
        <v>1698</v>
      </c>
      <c r="G2025" s="6" t="s">
        <v>572</v>
      </c>
      <c r="H2025" s="6" t="s">
        <v>505</v>
      </c>
      <c r="I2025" s="6" t="s">
        <v>522</v>
      </c>
      <c r="J2025" s="6" t="s">
        <v>806</v>
      </c>
      <c r="K2025" s="6" t="s">
        <v>278</v>
      </c>
      <c r="L2025" s="6" t="s">
        <v>114</v>
      </c>
      <c r="M2025" s="43"/>
      <c r="N2025" s="44" t="s">
        <v>1979</v>
      </c>
      <c r="O2025" s="39">
        <v>45229.708333333299</v>
      </c>
      <c r="P2025" s="39">
        <v>45229.708333333299</v>
      </c>
      <c r="Q2025" s="6">
        <v>0</v>
      </c>
      <c r="R2025" s="6">
        <v>0</v>
      </c>
      <c r="S2025" s="45" t="e">
        <f>_xlfn.CONCAT(#REF!,TRIM(tbl_PV_Milestones[[#This Row],[Milestone Description]]))</f>
        <v>#REF!</v>
      </c>
      <c r="T2025" s="84" t="str">
        <f>IF(COUNTIF(tbl_PV_Milestones[UID],tbl_PV_Milestones[[#This Row],[UID]])&gt;1,"Duplicate","")</f>
        <v>Duplicate</v>
      </c>
      <c r="U2025" s="42" t="str">
        <f>_xlfn.XLOOKUP(tbl_PV_Milestones[[#This Row],[Work ID]],tbl_PV_Meta[Work ID '#],tbl_PV_Meta[Sub-Portfolio])</f>
        <v>Sub-Portfolio 8</v>
      </c>
      <c r="V2025" s="41">
        <f>IF(MONTH(tbl_PV_Milestones[[#This Row],[Baseline Date]])&lt;7,YEAR(tbl_PV_Milestones[[#This Row],[Baseline Date]]),YEAR(tbl_PV_Milestones[[#This Row],[Baseline Date]])+1)</f>
        <v>2024</v>
      </c>
      <c r="W2025" s="41">
        <f>IF(MONTH(tbl_PV_Milestones[[#This Row],[Actual/Schedule Finish]])&lt;7,YEAR(tbl_PV_Milestones[[#This Row],[Actual/Schedule Finish]]),YEAR(tbl_PV_Milestones[[#This Row],[Actual/Schedule Finish]])+1)</f>
        <v>2024</v>
      </c>
      <c r="X2025" s="41" t="str">
        <f>IF(OR(tbl_PV_Milestones[[#This Row],[Project Status]]="Completed",tbl_PV_Milestones[[#This Row],[Project Status]]="Assumed Completed"),"Yes","No")</f>
        <v>Yes</v>
      </c>
      <c r="Y2025" s="41">
        <f>IF(tbl_PV_Milestones[[#This Row],[Baseline Date]]="",1,0)</f>
        <v>0</v>
      </c>
      <c r="Z2025" s="41">
        <f>IF(tbl_PV_Milestones[[#This Row],[Baseline Date]]&lt;PV_Meta!$B$7,1,0)</f>
        <v>1</v>
      </c>
      <c r="AA2025" s="41">
        <f>IF(tbl_PV_Milestones[[#This Row],[Complete]]="Yes",1,0)</f>
        <v>1</v>
      </c>
      <c r="AB2025" s="41">
        <f>IF(AND(tbl_PV_Milestones[[#This Row],[BL FY]]=2025,tbl_PV_Milestones[[#This Row],[Baseline Date]]&lt;PV_Meta!$B$7),1,0)</f>
        <v>0</v>
      </c>
      <c r="AC2025" s="41">
        <f>IF(AND(tbl_PV_Milestones[[#This Row],[Planned YTD]]=1,tbl_PV_Milestones[[#This Row],[Complete]]="Yes"),1,0)</f>
        <v>0</v>
      </c>
      <c r="AD2025" s="41">
        <f>IF(AND(tbl_PV_Milestones[[#This Row],[Actual/Schedule Finish]]&lt;PV_Meta!$B$7,tbl_PV_Milestones[[#This Row],[Complete]]="No",tbl_PV_Milestones[[#This Row],[Project Status]]&lt;&gt;"On Hold"),1,0)</f>
        <v>0</v>
      </c>
      <c r="AE2025" s="41">
        <f>IF(AND(tbl_PV_Milestones[[#This Row],[Actual/Schedule Finish]]&gt;tbl_PV_Milestones[[#This Row],[Baseline Date]],tbl_PV_Milestones[[#This Row],[Complete]]="No",tbl_PV_Milestones[[#This Row],[Project Status]]&lt;&gt;"On Hold",tbl_PV_Milestones[[#This Row],[Overdue]]=0,tbl_PV_Milestones[[#This Row],[To be Baselined]]&lt;&gt;1),1,0)</f>
        <v>0</v>
      </c>
      <c r="AF2025" s="41">
        <f>IF(AND(tbl_PV_Milestones[[#This Row],[BL FY]]=2025,tbl_PV_Milestones[[#This Row],[Finish FY]]&gt;2025),1,0)</f>
        <v>0</v>
      </c>
      <c r="AG2025" s="56" t="str">
        <f>_xlfn.XLOOKUP(tbl_PV_Milestones[[#This Row],[Work ID]],tbl_PV_Meta[Work ID '#],tbl_PV_Meta[Project Manager/Owner],,0)</f>
        <v>Project Manager 12</v>
      </c>
      <c r="AH2025" s="6"/>
    </row>
    <row r="2026" spans="4:34" x14ac:dyDescent="0.25">
      <c r="D2026" s="6" t="s">
        <v>806</v>
      </c>
      <c r="E2026" s="6" t="s">
        <v>503</v>
      </c>
      <c r="F2026" s="6" t="s">
        <v>1761</v>
      </c>
      <c r="G2026" s="6" t="s">
        <v>562</v>
      </c>
      <c r="H2026" s="6" t="s">
        <v>505</v>
      </c>
      <c r="I2026" s="6" t="s">
        <v>522</v>
      </c>
      <c r="J2026" s="6" t="s">
        <v>806</v>
      </c>
      <c r="K2026" s="6" t="s">
        <v>61</v>
      </c>
      <c r="L2026" s="6" t="s">
        <v>42</v>
      </c>
      <c r="M2026" s="43"/>
      <c r="N2026" s="44" t="s">
        <v>1979</v>
      </c>
      <c r="O2026" s="39">
        <v>45677.708333333299</v>
      </c>
      <c r="P2026" s="39">
        <v>45677.708333333299</v>
      </c>
      <c r="Q2026" s="6">
        <v>0</v>
      </c>
      <c r="R2026" s="6">
        <v>0</v>
      </c>
      <c r="S2026" s="45" t="e">
        <f>_xlfn.CONCAT(#REF!,TRIM(tbl_PV_Milestones[[#This Row],[Milestone Description]]))</f>
        <v>#REF!</v>
      </c>
      <c r="T2026" s="84" t="str">
        <f>IF(COUNTIF(tbl_PV_Milestones[UID],tbl_PV_Milestones[[#This Row],[UID]])&gt;1,"Duplicate","")</f>
        <v>Duplicate</v>
      </c>
      <c r="U2026" s="42" t="str">
        <f>_xlfn.XLOOKUP(tbl_PV_Milestones[[#This Row],[Work ID]],tbl_PV_Meta[Work ID '#],tbl_PV_Meta[Sub-Portfolio])</f>
        <v>Sub-Portfolio 8</v>
      </c>
      <c r="V2026" s="41">
        <f>IF(MONTH(tbl_PV_Milestones[[#This Row],[Baseline Date]])&lt;7,YEAR(tbl_PV_Milestones[[#This Row],[Baseline Date]]),YEAR(tbl_PV_Milestones[[#This Row],[Baseline Date]])+1)</f>
        <v>2025</v>
      </c>
      <c r="W2026" s="41">
        <f>IF(MONTH(tbl_PV_Milestones[[#This Row],[Actual/Schedule Finish]])&lt;7,YEAR(tbl_PV_Milestones[[#This Row],[Actual/Schedule Finish]]),YEAR(tbl_PV_Milestones[[#This Row],[Actual/Schedule Finish]])+1)</f>
        <v>2025</v>
      </c>
      <c r="X2026" s="41" t="str">
        <f>IF(OR(tbl_PV_Milestones[[#This Row],[Project Status]]="Completed",tbl_PV_Milestones[[#This Row],[Project Status]]="Assumed Completed"),"Yes","No")</f>
        <v>Yes</v>
      </c>
      <c r="Y2026" s="41">
        <f>IF(tbl_PV_Milestones[[#This Row],[Baseline Date]]="",1,0)</f>
        <v>0</v>
      </c>
      <c r="Z2026" s="41">
        <f>IF(tbl_PV_Milestones[[#This Row],[Baseline Date]]&lt;PV_Meta!$B$7,1,0)</f>
        <v>1</v>
      </c>
      <c r="AA2026" s="41">
        <f>IF(tbl_PV_Milestones[[#This Row],[Complete]]="Yes",1,0)</f>
        <v>1</v>
      </c>
      <c r="AB2026" s="41">
        <f>IF(AND(tbl_PV_Milestones[[#This Row],[BL FY]]=2025,tbl_PV_Milestones[[#This Row],[Baseline Date]]&lt;PV_Meta!$B$7),1,0)</f>
        <v>1</v>
      </c>
      <c r="AC2026" s="41">
        <f>IF(AND(tbl_PV_Milestones[[#This Row],[Planned YTD]]=1,tbl_PV_Milestones[[#This Row],[Complete]]="Yes"),1,0)</f>
        <v>1</v>
      </c>
      <c r="AD2026" s="41">
        <f>IF(AND(tbl_PV_Milestones[[#This Row],[Actual/Schedule Finish]]&lt;PV_Meta!$B$7,tbl_PV_Milestones[[#This Row],[Complete]]="No",tbl_PV_Milestones[[#This Row],[Project Status]]&lt;&gt;"On Hold"),1,0)</f>
        <v>0</v>
      </c>
      <c r="AE2026" s="41">
        <f>IF(AND(tbl_PV_Milestones[[#This Row],[Actual/Schedule Finish]]&gt;tbl_PV_Milestones[[#This Row],[Baseline Date]],tbl_PV_Milestones[[#This Row],[Complete]]="No",tbl_PV_Milestones[[#This Row],[Project Status]]&lt;&gt;"On Hold",tbl_PV_Milestones[[#This Row],[Overdue]]=0,tbl_PV_Milestones[[#This Row],[To be Baselined]]&lt;&gt;1),1,0)</f>
        <v>0</v>
      </c>
      <c r="AF2026" s="41">
        <f>IF(AND(tbl_PV_Milestones[[#This Row],[BL FY]]=2025,tbl_PV_Milestones[[#This Row],[Finish FY]]&gt;2025),1,0)</f>
        <v>0</v>
      </c>
      <c r="AG2026" s="56" t="str">
        <f>_xlfn.XLOOKUP(tbl_PV_Milestones[[#This Row],[Work ID]],tbl_PV_Meta[Work ID '#],tbl_PV_Meta[Project Manager/Owner],,0)</f>
        <v>Project Manager 21</v>
      </c>
      <c r="AH2026" s="6"/>
    </row>
    <row r="2027" spans="4:34" x14ac:dyDescent="0.25">
      <c r="D2027" s="6" t="s">
        <v>806</v>
      </c>
      <c r="E2027" s="6" t="s">
        <v>503</v>
      </c>
      <c r="F2027" s="6" t="s">
        <v>1761</v>
      </c>
      <c r="G2027" s="6" t="s">
        <v>563</v>
      </c>
      <c r="H2027" s="6" t="s">
        <v>505</v>
      </c>
      <c r="I2027" s="6" t="s">
        <v>522</v>
      </c>
      <c r="J2027" s="6" t="s">
        <v>806</v>
      </c>
      <c r="K2027" s="6" t="s">
        <v>61</v>
      </c>
      <c r="L2027" s="6" t="s">
        <v>42</v>
      </c>
      <c r="M2027" s="43"/>
      <c r="N2027" s="44" t="s">
        <v>1979</v>
      </c>
      <c r="O2027" s="39">
        <v>45678.708333333299</v>
      </c>
      <c r="P2027" s="39">
        <v>45678.708333333299</v>
      </c>
      <c r="Q2027" s="6">
        <v>0</v>
      </c>
      <c r="R2027" s="6">
        <v>0</v>
      </c>
      <c r="S2027" s="45" t="e">
        <f>_xlfn.CONCAT(#REF!,TRIM(tbl_PV_Milestones[[#This Row],[Milestone Description]]))</f>
        <v>#REF!</v>
      </c>
      <c r="T2027" s="84" t="str">
        <f>IF(COUNTIF(tbl_PV_Milestones[UID],tbl_PV_Milestones[[#This Row],[UID]])&gt;1,"Duplicate","")</f>
        <v>Duplicate</v>
      </c>
      <c r="U2027" s="42" t="str">
        <f>_xlfn.XLOOKUP(tbl_PV_Milestones[[#This Row],[Work ID]],tbl_PV_Meta[Work ID '#],tbl_PV_Meta[Sub-Portfolio])</f>
        <v>Sub-Portfolio 8</v>
      </c>
      <c r="V2027" s="41">
        <f>IF(MONTH(tbl_PV_Milestones[[#This Row],[Baseline Date]])&lt;7,YEAR(tbl_PV_Milestones[[#This Row],[Baseline Date]]),YEAR(tbl_PV_Milestones[[#This Row],[Baseline Date]])+1)</f>
        <v>2025</v>
      </c>
      <c r="W2027" s="41">
        <f>IF(MONTH(tbl_PV_Milestones[[#This Row],[Actual/Schedule Finish]])&lt;7,YEAR(tbl_PV_Milestones[[#This Row],[Actual/Schedule Finish]]),YEAR(tbl_PV_Milestones[[#This Row],[Actual/Schedule Finish]])+1)</f>
        <v>2025</v>
      </c>
      <c r="X2027" s="41" t="str">
        <f>IF(OR(tbl_PV_Milestones[[#This Row],[Project Status]]="Completed",tbl_PV_Milestones[[#This Row],[Project Status]]="Assumed Completed"),"Yes","No")</f>
        <v>Yes</v>
      </c>
      <c r="Y2027" s="41">
        <f>IF(tbl_PV_Milestones[[#This Row],[Baseline Date]]="",1,0)</f>
        <v>0</v>
      </c>
      <c r="Z2027" s="41">
        <f>IF(tbl_PV_Milestones[[#This Row],[Baseline Date]]&lt;PV_Meta!$B$7,1,0)</f>
        <v>1</v>
      </c>
      <c r="AA2027" s="41">
        <f>IF(tbl_PV_Milestones[[#This Row],[Complete]]="Yes",1,0)</f>
        <v>1</v>
      </c>
      <c r="AB2027" s="41">
        <f>IF(AND(tbl_PV_Milestones[[#This Row],[BL FY]]=2025,tbl_PV_Milestones[[#This Row],[Baseline Date]]&lt;PV_Meta!$B$7),1,0)</f>
        <v>1</v>
      </c>
      <c r="AC2027" s="41">
        <f>IF(AND(tbl_PV_Milestones[[#This Row],[Planned YTD]]=1,tbl_PV_Milestones[[#This Row],[Complete]]="Yes"),1,0)</f>
        <v>1</v>
      </c>
      <c r="AD2027" s="41">
        <f>IF(AND(tbl_PV_Milestones[[#This Row],[Actual/Schedule Finish]]&lt;PV_Meta!$B$7,tbl_PV_Milestones[[#This Row],[Complete]]="No",tbl_PV_Milestones[[#This Row],[Project Status]]&lt;&gt;"On Hold"),1,0)</f>
        <v>0</v>
      </c>
      <c r="AE2027" s="41">
        <f>IF(AND(tbl_PV_Milestones[[#This Row],[Actual/Schedule Finish]]&gt;tbl_PV_Milestones[[#This Row],[Baseline Date]],tbl_PV_Milestones[[#This Row],[Complete]]="No",tbl_PV_Milestones[[#This Row],[Project Status]]&lt;&gt;"On Hold",tbl_PV_Milestones[[#This Row],[Overdue]]=0,tbl_PV_Milestones[[#This Row],[To be Baselined]]&lt;&gt;1),1,0)</f>
        <v>0</v>
      </c>
      <c r="AF2027" s="41">
        <f>IF(AND(tbl_PV_Milestones[[#This Row],[BL FY]]=2025,tbl_PV_Milestones[[#This Row],[Finish FY]]&gt;2025),1,0)</f>
        <v>0</v>
      </c>
      <c r="AG2027" s="56" t="str">
        <f>_xlfn.XLOOKUP(tbl_PV_Milestones[[#This Row],[Work ID]],tbl_PV_Meta[Work ID '#],tbl_PV_Meta[Project Manager/Owner],,0)</f>
        <v>Project Manager 21</v>
      </c>
      <c r="AH2027" s="6"/>
    </row>
    <row r="2028" spans="4:34" x14ac:dyDescent="0.25">
      <c r="D2028" s="6" t="s">
        <v>806</v>
      </c>
      <c r="E2028" s="6" t="s">
        <v>503</v>
      </c>
      <c r="F2028" s="6" t="s">
        <v>1761</v>
      </c>
      <c r="G2028" s="6" t="s">
        <v>564</v>
      </c>
      <c r="H2028" s="6" t="s">
        <v>505</v>
      </c>
      <c r="I2028" s="6" t="s">
        <v>522</v>
      </c>
      <c r="J2028" s="6" t="s">
        <v>806</v>
      </c>
      <c r="K2028" s="6" t="s">
        <v>61</v>
      </c>
      <c r="L2028" s="6" t="s">
        <v>42</v>
      </c>
      <c r="M2028" s="43"/>
      <c r="N2028" s="44" t="s">
        <v>1979</v>
      </c>
      <c r="O2028" s="39">
        <v>45679.708333333299</v>
      </c>
      <c r="P2028" s="39">
        <v>45679.708333333299</v>
      </c>
      <c r="Q2028" s="6">
        <v>0</v>
      </c>
      <c r="R2028" s="6">
        <v>0</v>
      </c>
      <c r="S2028" s="45" t="e">
        <f>_xlfn.CONCAT(#REF!,TRIM(tbl_PV_Milestones[[#This Row],[Milestone Description]]))</f>
        <v>#REF!</v>
      </c>
      <c r="T2028" s="84" t="str">
        <f>IF(COUNTIF(tbl_PV_Milestones[UID],tbl_PV_Milestones[[#This Row],[UID]])&gt;1,"Duplicate","")</f>
        <v>Duplicate</v>
      </c>
      <c r="U2028" s="42" t="str">
        <f>_xlfn.XLOOKUP(tbl_PV_Milestones[[#This Row],[Work ID]],tbl_PV_Meta[Work ID '#],tbl_PV_Meta[Sub-Portfolio])</f>
        <v>Sub-Portfolio 8</v>
      </c>
      <c r="V2028" s="41">
        <f>IF(MONTH(tbl_PV_Milestones[[#This Row],[Baseline Date]])&lt;7,YEAR(tbl_PV_Milestones[[#This Row],[Baseline Date]]),YEAR(tbl_PV_Milestones[[#This Row],[Baseline Date]])+1)</f>
        <v>2025</v>
      </c>
      <c r="W2028" s="41">
        <f>IF(MONTH(tbl_PV_Milestones[[#This Row],[Actual/Schedule Finish]])&lt;7,YEAR(tbl_PV_Milestones[[#This Row],[Actual/Schedule Finish]]),YEAR(tbl_PV_Milestones[[#This Row],[Actual/Schedule Finish]])+1)</f>
        <v>2025</v>
      </c>
      <c r="X2028" s="41" t="str">
        <f>IF(OR(tbl_PV_Milestones[[#This Row],[Project Status]]="Completed",tbl_PV_Milestones[[#This Row],[Project Status]]="Assumed Completed"),"Yes","No")</f>
        <v>Yes</v>
      </c>
      <c r="Y2028" s="41">
        <f>IF(tbl_PV_Milestones[[#This Row],[Baseline Date]]="",1,0)</f>
        <v>0</v>
      </c>
      <c r="Z2028" s="41">
        <f>IF(tbl_PV_Milestones[[#This Row],[Baseline Date]]&lt;PV_Meta!$B$7,1,0)</f>
        <v>1</v>
      </c>
      <c r="AA2028" s="41">
        <f>IF(tbl_PV_Milestones[[#This Row],[Complete]]="Yes",1,0)</f>
        <v>1</v>
      </c>
      <c r="AB2028" s="41">
        <f>IF(AND(tbl_PV_Milestones[[#This Row],[BL FY]]=2025,tbl_PV_Milestones[[#This Row],[Baseline Date]]&lt;PV_Meta!$B$7),1,0)</f>
        <v>1</v>
      </c>
      <c r="AC2028" s="41">
        <f>IF(AND(tbl_PV_Milestones[[#This Row],[Planned YTD]]=1,tbl_PV_Milestones[[#This Row],[Complete]]="Yes"),1,0)</f>
        <v>1</v>
      </c>
      <c r="AD2028" s="41">
        <f>IF(AND(tbl_PV_Milestones[[#This Row],[Actual/Schedule Finish]]&lt;PV_Meta!$B$7,tbl_PV_Milestones[[#This Row],[Complete]]="No",tbl_PV_Milestones[[#This Row],[Project Status]]&lt;&gt;"On Hold"),1,0)</f>
        <v>0</v>
      </c>
      <c r="AE2028" s="41">
        <f>IF(AND(tbl_PV_Milestones[[#This Row],[Actual/Schedule Finish]]&gt;tbl_PV_Milestones[[#This Row],[Baseline Date]],tbl_PV_Milestones[[#This Row],[Complete]]="No",tbl_PV_Milestones[[#This Row],[Project Status]]&lt;&gt;"On Hold",tbl_PV_Milestones[[#This Row],[Overdue]]=0,tbl_PV_Milestones[[#This Row],[To be Baselined]]&lt;&gt;1),1,0)</f>
        <v>0</v>
      </c>
      <c r="AF2028" s="41">
        <f>IF(AND(tbl_PV_Milestones[[#This Row],[BL FY]]=2025,tbl_PV_Milestones[[#This Row],[Finish FY]]&gt;2025),1,0)</f>
        <v>0</v>
      </c>
      <c r="AG2028" s="56" t="str">
        <f>_xlfn.XLOOKUP(tbl_PV_Milestones[[#This Row],[Work ID]],tbl_PV_Meta[Work ID '#],tbl_PV_Meta[Project Manager/Owner],,0)</f>
        <v>Project Manager 21</v>
      </c>
      <c r="AH2028" s="6"/>
    </row>
    <row r="2029" spans="4:34" x14ac:dyDescent="0.25">
      <c r="D2029" s="6" t="s">
        <v>806</v>
      </c>
      <c r="E2029" s="6" t="s">
        <v>503</v>
      </c>
      <c r="F2029" s="6" t="s">
        <v>1761</v>
      </c>
      <c r="G2029" s="6" t="s">
        <v>565</v>
      </c>
      <c r="H2029" s="6" t="s">
        <v>519</v>
      </c>
      <c r="I2029" s="6" t="s">
        <v>522</v>
      </c>
      <c r="J2029" s="6" t="s">
        <v>806</v>
      </c>
      <c r="K2029" s="6" t="s">
        <v>61</v>
      </c>
      <c r="L2029" s="6" t="s">
        <v>42</v>
      </c>
      <c r="M2029" s="43"/>
      <c r="N2029" s="44" t="s">
        <v>1979</v>
      </c>
      <c r="O2029" s="39">
        <v>45680.708333333299</v>
      </c>
      <c r="P2029" s="39">
        <v>45680.708333333299</v>
      </c>
      <c r="Q2029" s="6">
        <v>0</v>
      </c>
      <c r="R2029" s="6">
        <v>0</v>
      </c>
      <c r="S2029" s="45" t="e">
        <f>_xlfn.CONCAT(#REF!,TRIM(tbl_PV_Milestones[[#This Row],[Milestone Description]]))</f>
        <v>#REF!</v>
      </c>
      <c r="T2029" s="84" t="str">
        <f>IF(COUNTIF(tbl_PV_Milestones[UID],tbl_PV_Milestones[[#This Row],[UID]])&gt;1,"Duplicate","")</f>
        <v>Duplicate</v>
      </c>
      <c r="U2029" s="42" t="str">
        <f>_xlfn.XLOOKUP(tbl_PV_Milestones[[#This Row],[Work ID]],tbl_PV_Meta[Work ID '#],tbl_PV_Meta[Sub-Portfolio])</f>
        <v>Sub-Portfolio 8</v>
      </c>
      <c r="V2029" s="41">
        <f>IF(MONTH(tbl_PV_Milestones[[#This Row],[Baseline Date]])&lt;7,YEAR(tbl_PV_Milestones[[#This Row],[Baseline Date]]),YEAR(tbl_PV_Milestones[[#This Row],[Baseline Date]])+1)</f>
        <v>2025</v>
      </c>
      <c r="W2029" s="41">
        <f>IF(MONTH(tbl_PV_Milestones[[#This Row],[Actual/Schedule Finish]])&lt;7,YEAR(tbl_PV_Milestones[[#This Row],[Actual/Schedule Finish]]),YEAR(tbl_PV_Milestones[[#This Row],[Actual/Schedule Finish]])+1)</f>
        <v>2025</v>
      </c>
      <c r="X2029" s="41" t="str">
        <f>IF(OR(tbl_PV_Milestones[[#This Row],[Project Status]]="Completed",tbl_PV_Milestones[[#This Row],[Project Status]]="Assumed Completed"),"Yes","No")</f>
        <v>Yes</v>
      </c>
      <c r="Y2029" s="41">
        <f>IF(tbl_PV_Milestones[[#This Row],[Baseline Date]]="",1,0)</f>
        <v>0</v>
      </c>
      <c r="Z2029" s="41">
        <f>IF(tbl_PV_Milestones[[#This Row],[Baseline Date]]&lt;PV_Meta!$B$7,1,0)</f>
        <v>1</v>
      </c>
      <c r="AA2029" s="41">
        <f>IF(tbl_PV_Milestones[[#This Row],[Complete]]="Yes",1,0)</f>
        <v>1</v>
      </c>
      <c r="AB2029" s="41">
        <f>IF(AND(tbl_PV_Milestones[[#This Row],[BL FY]]=2025,tbl_PV_Milestones[[#This Row],[Baseline Date]]&lt;PV_Meta!$B$7),1,0)</f>
        <v>1</v>
      </c>
      <c r="AC2029" s="41">
        <f>IF(AND(tbl_PV_Milestones[[#This Row],[Planned YTD]]=1,tbl_PV_Milestones[[#This Row],[Complete]]="Yes"),1,0)</f>
        <v>1</v>
      </c>
      <c r="AD2029" s="41">
        <f>IF(AND(tbl_PV_Milestones[[#This Row],[Actual/Schedule Finish]]&lt;PV_Meta!$B$7,tbl_PV_Milestones[[#This Row],[Complete]]="No",tbl_PV_Milestones[[#This Row],[Project Status]]&lt;&gt;"On Hold"),1,0)</f>
        <v>0</v>
      </c>
      <c r="AE2029" s="41">
        <f>IF(AND(tbl_PV_Milestones[[#This Row],[Actual/Schedule Finish]]&gt;tbl_PV_Milestones[[#This Row],[Baseline Date]],tbl_PV_Milestones[[#This Row],[Complete]]="No",tbl_PV_Milestones[[#This Row],[Project Status]]&lt;&gt;"On Hold",tbl_PV_Milestones[[#This Row],[Overdue]]=0,tbl_PV_Milestones[[#This Row],[To be Baselined]]&lt;&gt;1),1,0)</f>
        <v>0</v>
      </c>
      <c r="AF2029" s="41">
        <f>IF(AND(tbl_PV_Milestones[[#This Row],[BL FY]]=2025,tbl_PV_Milestones[[#This Row],[Finish FY]]&gt;2025),1,0)</f>
        <v>0</v>
      </c>
      <c r="AG2029" s="56" t="str">
        <f>_xlfn.XLOOKUP(tbl_PV_Milestones[[#This Row],[Work ID]],tbl_PV_Meta[Work ID '#],tbl_PV_Meta[Project Manager/Owner],,0)</f>
        <v>Project Manager 21</v>
      </c>
      <c r="AH2029" s="6"/>
    </row>
    <row r="2030" spans="4:34" x14ac:dyDescent="0.25">
      <c r="D2030" s="6" t="s">
        <v>806</v>
      </c>
      <c r="E2030" s="6" t="s">
        <v>503</v>
      </c>
      <c r="F2030" s="6" t="s">
        <v>1762</v>
      </c>
      <c r="G2030" s="6" t="s">
        <v>561</v>
      </c>
      <c r="H2030" s="6" t="s">
        <v>505</v>
      </c>
      <c r="I2030" s="6" t="s">
        <v>522</v>
      </c>
      <c r="J2030" s="6" t="s">
        <v>806</v>
      </c>
      <c r="K2030" s="6" t="s">
        <v>61</v>
      </c>
      <c r="L2030" s="6" t="s">
        <v>59</v>
      </c>
      <c r="M2030" s="43"/>
      <c r="N2030" s="44" t="s">
        <v>1979</v>
      </c>
      <c r="O2030" s="39">
        <v>45377.708333333299</v>
      </c>
      <c r="P2030" s="39">
        <v>45377.708333333299</v>
      </c>
      <c r="Q2030" s="6">
        <v>0</v>
      </c>
      <c r="R2030" s="6">
        <v>0</v>
      </c>
      <c r="S2030" s="45" t="e">
        <f>_xlfn.CONCAT(#REF!,TRIM(tbl_PV_Milestones[[#This Row],[Milestone Description]]))</f>
        <v>#REF!</v>
      </c>
      <c r="T2030" s="84" t="str">
        <f>IF(COUNTIF(tbl_PV_Milestones[UID],tbl_PV_Milestones[[#This Row],[UID]])&gt;1,"Duplicate","")</f>
        <v>Duplicate</v>
      </c>
      <c r="U2030" s="42" t="str">
        <f>_xlfn.XLOOKUP(tbl_PV_Milestones[[#This Row],[Work ID]],tbl_PV_Meta[Work ID '#],tbl_PV_Meta[Sub-Portfolio])</f>
        <v>Sub-Portfolio 8</v>
      </c>
      <c r="V2030" s="41">
        <f>IF(MONTH(tbl_PV_Milestones[[#This Row],[Baseline Date]])&lt;7,YEAR(tbl_PV_Milestones[[#This Row],[Baseline Date]]),YEAR(tbl_PV_Milestones[[#This Row],[Baseline Date]])+1)</f>
        <v>2024</v>
      </c>
      <c r="W2030" s="41">
        <f>IF(MONTH(tbl_PV_Milestones[[#This Row],[Actual/Schedule Finish]])&lt;7,YEAR(tbl_PV_Milestones[[#This Row],[Actual/Schedule Finish]]),YEAR(tbl_PV_Milestones[[#This Row],[Actual/Schedule Finish]])+1)</f>
        <v>2024</v>
      </c>
      <c r="X2030" s="41" t="str">
        <f>IF(OR(tbl_PV_Milestones[[#This Row],[Project Status]]="Completed",tbl_PV_Milestones[[#This Row],[Project Status]]="Assumed Completed"),"Yes","No")</f>
        <v>Yes</v>
      </c>
      <c r="Y2030" s="41">
        <f>IF(tbl_PV_Milestones[[#This Row],[Baseline Date]]="",1,0)</f>
        <v>0</v>
      </c>
      <c r="Z2030" s="41">
        <f>IF(tbl_PV_Milestones[[#This Row],[Baseline Date]]&lt;PV_Meta!$B$7,1,0)</f>
        <v>1</v>
      </c>
      <c r="AA2030" s="41">
        <f>IF(tbl_PV_Milestones[[#This Row],[Complete]]="Yes",1,0)</f>
        <v>1</v>
      </c>
      <c r="AB2030" s="41">
        <f>IF(AND(tbl_PV_Milestones[[#This Row],[BL FY]]=2025,tbl_PV_Milestones[[#This Row],[Baseline Date]]&lt;PV_Meta!$B$7),1,0)</f>
        <v>0</v>
      </c>
      <c r="AC2030" s="41">
        <f>IF(AND(tbl_PV_Milestones[[#This Row],[Planned YTD]]=1,tbl_PV_Milestones[[#This Row],[Complete]]="Yes"),1,0)</f>
        <v>0</v>
      </c>
      <c r="AD2030" s="41">
        <f>IF(AND(tbl_PV_Milestones[[#This Row],[Actual/Schedule Finish]]&lt;PV_Meta!$B$7,tbl_PV_Milestones[[#This Row],[Complete]]="No",tbl_PV_Milestones[[#This Row],[Project Status]]&lt;&gt;"On Hold"),1,0)</f>
        <v>0</v>
      </c>
      <c r="AE2030" s="41">
        <f>IF(AND(tbl_PV_Milestones[[#This Row],[Actual/Schedule Finish]]&gt;tbl_PV_Milestones[[#This Row],[Baseline Date]],tbl_PV_Milestones[[#This Row],[Complete]]="No",tbl_PV_Milestones[[#This Row],[Project Status]]&lt;&gt;"On Hold",tbl_PV_Milestones[[#This Row],[Overdue]]=0,tbl_PV_Milestones[[#This Row],[To be Baselined]]&lt;&gt;1),1,0)</f>
        <v>0</v>
      </c>
      <c r="AF2030" s="41">
        <f>IF(AND(tbl_PV_Milestones[[#This Row],[BL FY]]=2025,tbl_PV_Milestones[[#This Row],[Finish FY]]&gt;2025),1,0)</f>
        <v>0</v>
      </c>
      <c r="AG2030" s="56" t="str">
        <f>_xlfn.XLOOKUP(tbl_PV_Milestones[[#This Row],[Work ID]],tbl_PV_Meta[Work ID '#],tbl_PV_Meta[Project Manager/Owner],,0)</f>
        <v>Project Manager 21</v>
      </c>
      <c r="AH2030" s="6"/>
    </row>
    <row r="2031" spans="4:34" x14ac:dyDescent="0.25">
      <c r="D2031" s="6" t="s">
        <v>806</v>
      </c>
      <c r="E2031" s="6" t="s">
        <v>503</v>
      </c>
      <c r="F2031" s="6" t="s">
        <v>1698</v>
      </c>
      <c r="G2031" s="6" t="s">
        <v>939</v>
      </c>
      <c r="H2031" s="6" t="s">
        <v>505</v>
      </c>
      <c r="I2031" s="6" t="s">
        <v>522</v>
      </c>
      <c r="J2031" s="6" t="s">
        <v>806</v>
      </c>
      <c r="K2031" s="6" t="s">
        <v>278</v>
      </c>
      <c r="L2031" s="6" t="s">
        <v>114</v>
      </c>
      <c r="M2031" s="43"/>
      <c r="N2031" s="44" t="s">
        <v>1979</v>
      </c>
      <c r="O2031" s="39">
        <v>45461.708333333299</v>
      </c>
      <c r="P2031" s="39">
        <v>45461.708333333299</v>
      </c>
      <c r="Q2031" s="6">
        <v>0</v>
      </c>
      <c r="R2031" s="6">
        <v>0</v>
      </c>
      <c r="S2031" s="45" t="e">
        <f>_xlfn.CONCAT(#REF!,TRIM(tbl_PV_Milestones[[#This Row],[Milestone Description]]))</f>
        <v>#REF!</v>
      </c>
      <c r="T2031" s="84" t="str">
        <f>IF(COUNTIF(tbl_PV_Milestones[UID],tbl_PV_Milestones[[#This Row],[UID]])&gt;1,"Duplicate","")</f>
        <v>Duplicate</v>
      </c>
      <c r="U2031" s="42" t="str">
        <f>_xlfn.XLOOKUP(tbl_PV_Milestones[[#This Row],[Work ID]],tbl_PV_Meta[Work ID '#],tbl_PV_Meta[Sub-Portfolio])</f>
        <v>Sub-Portfolio 8</v>
      </c>
      <c r="V2031" s="41">
        <f>IF(MONTH(tbl_PV_Milestones[[#This Row],[Baseline Date]])&lt;7,YEAR(tbl_PV_Milestones[[#This Row],[Baseline Date]]),YEAR(tbl_PV_Milestones[[#This Row],[Baseline Date]])+1)</f>
        <v>2024</v>
      </c>
      <c r="W2031" s="41">
        <f>IF(MONTH(tbl_PV_Milestones[[#This Row],[Actual/Schedule Finish]])&lt;7,YEAR(tbl_PV_Milestones[[#This Row],[Actual/Schedule Finish]]),YEAR(tbl_PV_Milestones[[#This Row],[Actual/Schedule Finish]])+1)</f>
        <v>2024</v>
      </c>
      <c r="X2031" s="41" t="str">
        <f>IF(OR(tbl_PV_Milestones[[#This Row],[Project Status]]="Completed",tbl_PV_Milestones[[#This Row],[Project Status]]="Assumed Completed"),"Yes","No")</f>
        <v>Yes</v>
      </c>
      <c r="Y2031" s="41">
        <f>IF(tbl_PV_Milestones[[#This Row],[Baseline Date]]="",1,0)</f>
        <v>0</v>
      </c>
      <c r="Z2031" s="41">
        <f>IF(tbl_PV_Milestones[[#This Row],[Baseline Date]]&lt;PV_Meta!$B$7,1,0)</f>
        <v>1</v>
      </c>
      <c r="AA2031" s="41">
        <f>IF(tbl_PV_Milestones[[#This Row],[Complete]]="Yes",1,0)</f>
        <v>1</v>
      </c>
      <c r="AB2031" s="41">
        <f>IF(AND(tbl_PV_Milestones[[#This Row],[BL FY]]=2025,tbl_PV_Milestones[[#This Row],[Baseline Date]]&lt;PV_Meta!$B$7),1,0)</f>
        <v>0</v>
      </c>
      <c r="AC2031" s="41">
        <f>IF(AND(tbl_PV_Milestones[[#This Row],[Planned YTD]]=1,tbl_PV_Milestones[[#This Row],[Complete]]="Yes"),1,0)</f>
        <v>0</v>
      </c>
      <c r="AD2031" s="41">
        <f>IF(AND(tbl_PV_Milestones[[#This Row],[Actual/Schedule Finish]]&lt;PV_Meta!$B$7,tbl_PV_Milestones[[#This Row],[Complete]]="No",tbl_PV_Milestones[[#This Row],[Project Status]]&lt;&gt;"On Hold"),1,0)</f>
        <v>0</v>
      </c>
      <c r="AE2031" s="41">
        <f>IF(AND(tbl_PV_Milestones[[#This Row],[Actual/Schedule Finish]]&gt;tbl_PV_Milestones[[#This Row],[Baseline Date]],tbl_PV_Milestones[[#This Row],[Complete]]="No",tbl_PV_Milestones[[#This Row],[Project Status]]&lt;&gt;"On Hold",tbl_PV_Milestones[[#This Row],[Overdue]]=0,tbl_PV_Milestones[[#This Row],[To be Baselined]]&lt;&gt;1),1,0)</f>
        <v>0</v>
      </c>
      <c r="AF2031" s="41">
        <f>IF(AND(tbl_PV_Milestones[[#This Row],[BL FY]]=2025,tbl_PV_Milestones[[#This Row],[Finish FY]]&gt;2025),1,0)</f>
        <v>0</v>
      </c>
      <c r="AG2031" s="56" t="str">
        <f>_xlfn.XLOOKUP(tbl_PV_Milestones[[#This Row],[Work ID]],tbl_PV_Meta[Work ID '#],tbl_PV_Meta[Project Manager/Owner],,0)</f>
        <v>Project Manager 12</v>
      </c>
      <c r="AH2031" s="6"/>
    </row>
    <row r="2032" spans="4:34" x14ac:dyDescent="0.25">
      <c r="D2032" s="6" t="s">
        <v>806</v>
      </c>
      <c r="E2032" s="6" t="s">
        <v>503</v>
      </c>
      <c r="F2032" s="6" t="s">
        <v>1762</v>
      </c>
      <c r="G2032" s="6" t="s">
        <v>562</v>
      </c>
      <c r="H2032" s="6" t="s">
        <v>505</v>
      </c>
      <c r="I2032" s="6" t="s">
        <v>522</v>
      </c>
      <c r="J2032" s="6" t="s">
        <v>806</v>
      </c>
      <c r="K2032" s="6" t="s">
        <v>61</v>
      </c>
      <c r="L2032" s="6" t="s">
        <v>59</v>
      </c>
      <c r="M2032" s="43"/>
      <c r="N2032" s="44" t="s">
        <v>1979</v>
      </c>
      <c r="O2032" s="39">
        <v>45677.708333333299</v>
      </c>
      <c r="P2032" s="39">
        <v>45677.708333333299</v>
      </c>
      <c r="Q2032" s="6">
        <v>0</v>
      </c>
      <c r="R2032" s="6">
        <v>0</v>
      </c>
      <c r="S2032" s="45" t="e">
        <f>_xlfn.CONCAT(#REF!,TRIM(tbl_PV_Milestones[[#This Row],[Milestone Description]]))</f>
        <v>#REF!</v>
      </c>
      <c r="T2032" s="84" t="str">
        <f>IF(COUNTIF(tbl_PV_Milestones[UID],tbl_PV_Milestones[[#This Row],[UID]])&gt;1,"Duplicate","")</f>
        <v>Duplicate</v>
      </c>
      <c r="U2032" s="42" t="str">
        <f>_xlfn.XLOOKUP(tbl_PV_Milestones[[#This Row],[Work ID]],tbl_PV_Meta[Work ID '#],tbl_PV_Meta[Sub-Portfolio])</f>
        <v>Sub-Portfolio 8</v>
      </c>
      <c r="V2032" s="41">
        <f>IF(MONTH(tbl_PV_Milestones[[#This Row],[Baseline Date]])&lt;7,YEAR(tbl_PV_Milestones[[#This Row],[Baseline Date]]),YEAR(tbl_PV_Milestones[[#This Row],[Baseline Date]])+1)</f>
        <v>2025</v>
      </c>
      <c r="W2032" s="41">
        <f>IF(MONTH(tbl_PV_Milestones[[#This Row],[Actual/Schedule Finish]])&lt;7,YEAR(tbl_PV_Milestones[[#This Row],[Actual/Schedule Finish]]),YEAR(tbl_PV_Milestones[[#This Row],[Actual/Schedule Finish]])+1)</f>
        <v>2025</v>
      </c>
      <c r="X2032" s="41" t="str">
        <f>IF(OR(tbl_PV_Milestones[[#This Row],[Project Status]]="Completed",tbl_PV_Milestones[[#This Row],[Project Status]]="Assumed Completed"),"Yes","No")</f>
        <v>Yes</v>
      </c>
      <c r="Y2032" s="41">
        <f>IF(tbl_PV_Milestones[[#This Row],[Baseline Date]]="",1,0)</f>
        <v>0</v>
      </c>
      <c r="Z2032" s="41">
        <f>IF(tbl_PV_Milestones[[#This Row],[Baseline Date]]&lt;PV_Meta!$B$7,1,0)</f>
        <v>1</v>
      </c>
      <c r="AA2032" s="41">
        <f>IF(tbl_PV_Milestones[[#This Row],[Complete]]="Yes",1,0)</f>
        <v>1</v>
      </c>
      <c r="AB2032" s="41">
        <f>IF(AND(tbl_PV_Milestones[[#This Row],[BL FY]]=2025,tbl_PV_Milestones[[#This Row],[Baseline Date]]&lt;PV_Meta!$B$7),1,0)</f>
        <v>1</v>
      </c>
      <c r="AC2032" s="41">
        <f>IF(AND(tbl_PV_Milestones[[#This Row],[Planned YTD]]=1,tbl_PV_Milestones[[#This Row],[Complete]]="Yes"),1,0)</f>
        <v>1</v>
      </c>
      <c r="AD2032" s="41">
        <f>IF(AND(tbl_PV_Milestones[[#This Row],[Actual/Schedule Finish]]&lt;PV_Meta!$B$7,tbl_PV_Milestones[[#This Row],[Complete]]="No",tbl_PV_Milestones[[#This Row],[Project Status]]&lt;&gt;"On Hold"),1,0)</f>
        <v>0</v>
      </c>
      <c r="AE2032" s="41">
        <f>IF(AND(tbl_PV_Milestones[[#This Row],[Actual/Schedule Finish]]&gt;tbl_PV_Milestones[[#This Row],[Baseline Date]],tbl_PV_Milestones[[#This Row],[Complete]]="No",tbl_PV_Milestones[[#This Row],[Project Status]]&lt;&gt;"On Hold",tbl_PV_Milestones[[#This Row],[Overdue]]=0,tbl_PV_Milestones[[#This Row],[To be Baselined]]&lt;&gt;1),1,0)</f>
        <v>0</v>
      </c>
      <c r="AF2032" s="41">
        <f>IF(AND(tbl_PV_Milestones[[#This Row],[BL FY]]=2025,tbl_PV_Milestones[[#This Row],[Finish FY]]&gt;2025),1,0)</f>
        <v>0</v>
      </c>
      <c r="AG2032" s="56" t="str">
        <f>_xlfn.XLOOKUP(tbl_PV_Milestones[[#This Row],[Work ID]],tbl_PV_Meta[Work ID '#],tbl_PV_Meta[Project Manager/Owner],,0)</f>
        <v>Project Manager 21</v>
      </c>
      <c r="AH2032" s="6"/>
    </row>
    <row r="2033" spans="4:34" x14ac:dyDescent="0.25">
      <c r="D2033" s="6" t="s">
        <v>806</v>
      </c>
      <c r="E2033" s="6" t="s">
        <v>503</v>
      </c>
      <c r="F2033" s="6" t="s">
        <v>1762</v>
      </c>
      <c r="G2033" s="6" t="s">
        <v>563</v>
      </c>
      <c r="H2033" s="6" t="s">
        <v>505</v>
      </c>
      <c r="I2033" s="6" t="s">
        <v>522</v>
      </c>
      <c r="J2033" s="6" t="s">
        <v>806</v>
      </c>
      <c r="K2033" s="6" t="s">
        <v>61</v>
      </c>
      <c r="L2033" s="6" t="s">
        <v>59</v>
      </c>
      <c r="M2033" s="43"/>
      <c r="N2033" s="44" t="s">
        <v>1979</v>
      </c>
      <c r="O2033" s="39">
        <v>45678.708333333299</v>
      </c>
      <c r="P2033" s="39">
        <v>45678.708333333299</v>
      </c>
      <c r="Q2033" s="6">
        <v>0</v>
      </c>
      <c r="R2033" s="6">
        <v>0</v>
      </c>
      <c r="S2033" s="45" t="e">
        <f>_xlfn.CONCAT(#REF!,TRIM(tbl_PV_Milestones[[#This Row],[Milestone Description]]))</f>
        <v>#REF!</v>
      </c>
      <c r="T2033" s="84" t="str">
        <f>IF(COUNTIF(tbl_PV_Milestones[UID],tbl_PV_Milestones[[#This Row],[UID]])&gt;1,"Duplicate","")</f>
        <v>Duplicate</v>
      </c>
      <c r="U2033" s="42" t="str">
        <f>_xlfn.XLOOKUP(tbl_PV_Milestones[[#This Row],[Work ID]],tbl_PV_Meta[Work ID '#],tbl_PV_Meta[Sub-Portfolio])</f>
        <v>Sub-Portfolio 8</v>
      </c>
      <c r="V2033" s="41">
        <f>IF(MONTH(tbl_PV_Milestones[[#This Row],[Baseline Date]])&lt;7,YEAR(tbl_PV_Milestones[[#This Row],[Baseline Date]]),YEAR(tbl_PV_Milestones[[#This Row],[Baseline Date]])+1)</f>
        <v>2025</v>
      </c>
      <c r="W2033" s="41">
        <f>IF(MONTH(tbl_PV_Milestones[[#This Row],[Actual/Schedule Finish]])&lt;7,YEAR(tbl_PV_Milestones[[#This Row],[Actual/Schedule Finish]]),YEAR(tbl_PV_Milestones[[#This Row],[Actual/Schedule Finish]])+1)</f>
        <v>2025</v>
      </c>
      <c r="X2033" s="41" t="str">
        <f>IF(OR(tbl_PV_Milestones[[#This Row],[Project Status]]="Completed",tbl_PV_Milestones[[#This Row],[Project Status]]="Assumed Completed"),"Yes","No")</f>
        <v>Yes</v>
      </c>
      <c r="Y2033" s="41">
        <f>IF(tbl_PV_Milestones[[#This Row],[Baseline Date]]="",1,0)</f>
        <v>0</v>
      </c>
      <c r="Z2033" s="41">
        <f>IF(tbl_PV_Milestones[[#This Row],[Baseline Date]]&lt;PV_Meta!$B$7,1,0)</f>
        <v>1</v>
      </c>
      <c r="AA2033" s="41">
        <f>IF(tbl_PV_Milestones[[#This Row],[Complete]]="Yes",1,0)</f>
        <v>1</v>
      </c>
      <c r="AB2033" s="41">
        <f>IF(AND(tbl_PV_Milestones[[#This Row],[BL FY]]=2025,tbl_PV_Milestones[[#This Row],[Baseline Date]]&lt;PV_Meta!$B$7),1,0)</f>
        <v>1</v>
      </c>
      <c r="AC2033" s="41">
        <f>IF(AND(tbl_PV_Milestones[[#This Row],[Planned YTD]]=1,tbl_PV_Milestones[[#This Row],[Complete]]="Yes"),1,0)</f>
        <v>1</v>
      </c>
      <c r="AD2033" s="41">
        <f>IF(AND(tbl_PV_Milestones[[#This Row],[Actual/Schedule Finish]]&lt;PV_Meta!$B$7,tbl_PV_Milestones[[#This Row],[Complete]]="No",tbl_PV_Milestones[[#This Row],[Project Status]]&lt;&gt;"On Hold"),1,0)</f>
        <v>0</v>
      </c>
      <c r="AE2033" s="41">
        <f>IF(AND(tbl_PV_Milestones[[#This Row],[Actual/Schedule Finish]]&gt;tbl_PV_Milestones[[#This Row],[Baseline Date]],tbl_PV_Milestones[[#This Row],[Complete]]="No",tbl_PV_Milestones[[#This Row],[Project Status]]&lt;&gt;"On Hold",tbl_PV_Milestones[[#This Row],[Overdue]]=0,tbl_PV_Milestones[[#This Row],[To be Baselined]]&lt;&gt;1),1,0)</f>
        <v>0</v>
      </c>
      <c r="AF2033" s="41">
        <f>IF(AND(tbl_PV_Milestones[[#This Row],[BL FY]]=2025,tbl_PV_Milestones[[#This Row],[Finish FY]]&gt;2025),1,0)</f>
        <v>0</v>
      </c>
      <c r="AG2033" s="56" t="str">
        <f>_xlfn.XLOOKUP(tbl_PV_Milestones[[#This Row],[Work ID]],tbl_PV_Meta[Work ID '#],tbl_PV_Meta[Project Manager/Owner],,0)</f>
        <v>Project Manager 21</v>
      </c>
      <c r="AH2033" s="6"/>
    </row>
    <row r="2034" spans="4:34" x14ac:dyDescent="0.25">
      <c r="D2034" s="6" t="s">
        <v>806</v>
      </c>
      <c r="E2034" s="6" t="s">
        <v>503</v>
      </c>
      <c r="F2034" s="6" t="s">
        <v>1762</v>
      </c>
      <c r="G2034" s="6" t="s">
        <v>564</v>
      </c>
      <c r="H2034" s="6" t="s">
        <v>505</v>
      </c>
      <c r="I2034" s="6" t="s">
        <v>522</v>
      </c>
      <c r="J2034" s="6" t="s">
        <v>806</v>
      </c>
      <c r="K2034" s="6" t="s">
        <v>61</v>
      </c>
      <c r="L2034" s="6" t="s">
        <v>59</v>
      </c>
      <c r="M2034" s="43"/>
      <c r="N2034" s="44" t="s">
        <v>1979</v>
      </c>
      <c r="O2034" s="39">
        <v>45679.708333333299</v>
      </c>
      <c r="P2034" s="39">
        <v>45679.708333333299</v>
      </c>
      <c r="Q2034" s="6">
        <v>0</v>
      </c>
      <c r="R2034" s="6">
        <v>0</v>
      </c>
      <c r="S2034" s="45" t="e">
        <f>_xlfn.CONCAT(#REF!,TRIM(tbl_PV_Milestones[[#This Row],[Milestone Description]]))</f>
        <v>#REF!</v>
      </c>
      <c r="T2034" s="84" t="str">
        <f>IF(COUNTIF(tbl_PV_Milestones[UID],tbl_PV_Milestones[[#This Row],[UID]])&gt;1,"Duplicate","")</f>
        <v>Duplicate</v>
      </c>
      <c r="U2034" s="42" t="str">
        <f>_xlfn.XLOOKUP(tbl_PV_Milestones[[#This Row],[Work ID]],tbl_PV_Meta[Work ID '#],tbl_PV_Meta[Sub-Portfolio])</f>
        <v>Sub-Portfolio 8</v>
      </c>
      <c r="V2034" s="41">
        <f>IF(MONTH(tbl_PV_Milestones[[#This Row],[Baseline Date]])&lt;7,YEAR(tbl_PV_Milestones[[#This Row],[Baseline Date]]),YEAR(tbl_PV_Milestones[[#This Row],[Baseline Date]])+1)</f>
        <v>2025</v>
      </c>
      <c r="W2034" s="41">
        <f>IF(MONTH(tbl_PV_Milestones[[#This Row],[Actual/Schedule Finish]])&lt;7,YEAR(tbl_PV_Milestones[[#This Row],[Actual/Schedule Finish]]),YEAR(tbl_PV_Milestones[[#This Row],[Actual/Schedule Finish]])+1)</f>
        <v>2025</v>
      </c>
      <c r="X2034" s="41" t="str">
        <f>IF(OR(tbl_PV_Milestones[[#This Row],[Project Status]]="Completed",tbl_PV_Milestones[[#This Row],[Project Status]]="Assumed Completed"),"Yes","No")</f>
        <v>Yes</v>
      </c>
      <c r="Y2034" s="41">
        <f>IF(tbl_PV_Milestones[[#This Row],[Baseline Date]]="",1,0)</f>
        <v>0</v>
      </c>
      <c r="Z2034" s="41">
        <f>IF(tbl_PV_Milestones[[#This Row],[Baseline Date]]&lt;PV_Meta!$B$7,1,0)</f>
        <v>1</v>
      </c>
      <c r="AA2034" s="41">
        <f>IF(tbl_PV_Milestones[[#This Row],[Complete]]="Yes",1,0)</f>
        <v>1</v>
      </c>
      <c r="AB2034" s="41">
        <f>IF(AND(tbl_PV_Milestones[[#This Row],[BL FY]]=2025,tbl_PV_Milestones[[#This Row],[Baseline Date]]&lt;PV_Meta!$B$7),1,0)</f>
        <v>1</v>
      </c>
      <c r="AC2034" s="41">
        <f>IF(AND(tbl_PV_Milestones[[#This Row],[Planned YTD]]=1,tbl_PV_Milestones[[#This Row],[Complete]]="Yes"),1,0)</f>
        <v>1</v>
      </c>
      <c r="AD2034" s="41">
        <f>IF(AND(tbl_PV_Milestones[[#This Row],[Actual/Schedule Finish]]&lt;PV_Meta!$B$7,tbl_PV_Milestones[[#This Row],[Complete]]="No",tbl_PV_Milestones[[#This Row],[Project Status]]&lt;&gt;"On Hold"),1,0)</f>
        <v>0</v>
      </c>
      <c r="AE2034" s="41">
        <f>IF(AND(tbl_PV_Milestones[[#This Row],[Actual/Schedule Finish]]&gt;tbl_PV_Milestones[[#This Row],[Baseline Date]],tbl_PV_Milestones[[#This Row],[Complete]]="No",tbl_PV_Milestones[[#This Row],[Project Status]]&lt;&gt;"On Hold",tbl_PV_Milestones[[#This Row],[Overdue]]=0,tbl_PV_Milestones[[#This Row],[To be Baselined]]&lt;&gt;1),1,0)</f>
        <v>0</v>
      </c>
      <c r="AF2034" s="41">
        <f>IF(AND(tbl_PV_Milestones[[#This Row],[BL FY]]=2025,tbl_PV_Milestones[[#This Row],[Finish FY]]&gt;2025),1,0)</f>
        <v>0</v>
      </c>
      <c r="AG2034" s="56" t="str">
        <f>_xlfn.XLOOKUP(tbl_PV_Milestones[[#This Row],[Work ID]],tbl_PV_Meta[Work ID '#],tbl_PV_Meta[Project Manager/Owner],,0)</f>
        <v>Project Manager 21</v>
      </c>
      <c r="AH2034" s="6"/>
    </row>
    <row r="2035" spans="4:34" x14ac:dyDescent="0.25">
      <c r="D2035" s="6" t="s">
        <v>806</v>
      </c>
      <c r="E2035" s="6" t="s">
        <v>503</v>
      </c>
      <c r="F2035" s="6" t="s">
        <v>1762</v>
      </c>
      <c r="G2035" s="6" t="s">
        <v>565</v>
      </c>
      <c r="H2035" s="6" t="s">
        <v>519</v>
      </c>
      <c r="I2035" s="6" t="s">
        <v>522</v>
      </c>
      <c r="J2035" s="6" t="s">
        <v>806</v>
      </c>
      <c r="K2035" s="6" t="s">
        <v>61</v>
      </c>
      <c r="L2035" s="6" t="s">
        <v>59</v>
      </c>
      <c r="M2035" s="43"/>
      <c r="N2035" s="44" t="s">
        <v>1979</v>
      </c>
      <c r="O2035" s="39">
        <v>45680.708333333299</v>
      </c>
      <c r="P2035" s="39">
        <v>45680.708333333299</v>
      </c>
      <c r="Q2035" s="6">
        <v>0</v>
      </c>
      <c r="R2035" s="6">
        <v>0</v>
      </c>
      <c r="S2035" s="45" t="e">
        <f>_xlfn.CONCAT(#REF!,TRIM(tbl_PV_Milestones[[#This Row],[Milestone Description]]))</f>
        <v>#REF!</v>
      </c>
      <c r="T2035" s="84" t="str">
        <f>IF(COUNTIF(tbl_PV_Milestones[UID],tbl_PV_Milestones[[#This Row],[UID]])&gt;1,"Duplicate","")</f>
        <v>Duplicate</v>
      </c>
      <c r="U2035" s="42" t="str">
        <f>_xlfn.XLOOKUP(tbl_PV_Milestones[[#This Row],[Work ID]],tbl_PV_Meta[Work ID '#],tbl_PV_Meta[Sub-Portfolio])</f>
        <v>Sub-Portfolio 8</v>
      </c>
      <c r="V2035" s="41">
        <f>IF(MONTH(tbl_PV_Milestones[[#This Row],[Baseline Date]])&lt;7,YEAR(tbl_PV_Milestones[[#This Row],[Baseline Date]]),YEAR(tbl_PV_Milestones[[#This Row],[Baseline Date]])+1)</f>
        <v>2025</v>
      </c>
      <c r="W2035" s="41">
        <f>IF(MONTH(tbl_PV_Milestones[[#This Row],[Actual/Schedule Finish]])&lt;7,YEAR(tbl_PV_Milestones[[#This Row],[Actual/Schedule Finish]]),YEAR(tbl_PV_Milestones[[#This Row],[Actual/Schedule Finish]])+1)</f>
        <v>2025</v>
      </c>
      <c r="X2035" s="41" t="str">
        <f>IF(OR(tbl_PV_Milestones[[#This Row],[Project Status]]="Completed",tbl_PV_Milestones[[#This Row],[Project Status]]="Assumed Completed"),"Yes","No")</f>
        <v>Yes</v>
      </c>
      <c r="Y2035" s="41">
        <f>IF(tbl_PV_Milestones[[#This Row],[Baseline Date]]="",1,0)</f>
        <v>0</v>
      </c>
      <c r="Z2035" s="41">
        <f>IF(tbl_PV_Milestones[[#This Row],[Baseline Date]]&lt;PV_Meta!$B$7,1,0)</f>
        <v>1</v>
      </c>
      <c r="AA2035" s="41">
        <f>IF(tbl_PV_Milestones[[#This Row],[Complete]]="Yes",1,0)</f>
        <v>1</v>
      </c>
      <c r="AB2035" s="41">
        <f>IF(AND(tbl_PV_Milestones[[#This Row],[BL FY]]=2025,tbl_PV_Milestones[[#This Row],[Baseline Date]]&lt;PV_Meta!$B$7),1,0)</f>
        <v>1</v>
      </c>
      <c r="AC2035" s="41">
        <f>IF(AND(tbl_PV_Milestones[[#This Row],[Planned YTD]]=1,tbl_PV_Milestones[[#This Row],[Complete]]="Yes"),1,0)</f>
        <v>1</v>
      </c>
      <c r="AD2035" s="41">
        <f>IF(AND(tbl_PV_Milestones[[#This Row],[Actual/Schedule Finish]]&lt;PV_Meta!$B$7,tbl_PV_Milestones[[#This Row],[Complete]]="No",tbl_PV_Milestones[[#This Row],[Project Status]]&lt;&gt;"On Hold"),1,0)</f>
        <v>0</v>
      </c>
      <c r="AE2035" s="41">
        <f>IF(AND(tbl_PV_Milestones[[#This Row],[Actual/Schedule Finish]]&gt;tbl_PV_Milestones[[#This Row],[Baseline Date]],tbl_PV_Milestones[[#This Row],[Complete]]="No",tbl_PV_Milestones[[#This Row],[Project Status]]&lt;&gt;"On Hold",tbl_PV_Milestones[[#This Row],[Overdue]]=0,tbl_PV_Milestones[[#This Row],[To be Baselined]]&lt;&gt;1),1,0)</f>
        <v>0</v>
      </c>
      <c r="AF2035" s="41">
        <f>IF(AND(tbl_PV_Milestones[[#This Row],[BL FY]]=2025,tbl_PV_Milestones[[#This Row],[Finish FY]]&gt;2025),1,0)</f>
        <v>0</v>
      </c>
      <c r="AG2035" s="56" t="str">
        <f>_xlfn.XLOOKUP(tbl_PV_Milestones[[#This Row],[Work ID]],tbl_PV_Meta[Work ID '#],tbl_PV_Meta[Project Manager/Owner],,0)</f>
        <v>Project Manager 21</v>
      </c>
      <c r="AH2035" s="6"/>
    </row>
    <row r="2036" spans="4:34" x14ac:dyDescent="0.25">
      <c r="D2036" s="6" t="s">
        <v>806</v>
      </c>
      <c r="E2036" s="6" t="s">
        <v>503</v>
      </c>
      <c r="F2036" s="6" t="s">
        <v>1698</v>
      </c>
      <c r="G2036" s="6" t="s">
        <v>543</v>
      </c>
      <c r="H2036" s="6" t="s">
        <v>519</v>
      </c>
      <c r="I2036" s="6" t="s">
        <v>522</v>
      </c>
      <c r="J2036" s="6" t="s">
        <v>806</v>
      </c>
      <c r="K2036" s="6" t="s">
        <v>278</v>
      </c>
      <c r="L2036" s="6" t="s">
        <v>114</v>
      </c>
      <c r="M2036" s="43"/>
      <c r="N2036" s="44" t="s">
        <v>1979</v>
      </c>
      <c r="O2036" s="39">
        <v>45401.708333333299</v>
      </c>
      <c r="P2036" s="39">
        <v>45401.708333333299</v>
      </c>
      <c r="Q2036" s="6">
        <v>0</v>
      </c>
      <c r="R2036" s="6">
        <v>0</v>
      </c>
      <c r="S2036" s="45" t="e">
        <f>_xlfn.CONCAT(#REF!,TRIM(tbl_PV_Milestones[[#This Row],[Milestone Description]]))</f>
        <v>#REF!</v>
      </c>
      <c r="T2036" s="84" t="str">
        <f>IF(COUNTIF(tbl_PV_Milestones[UID],tbl_PV_Milestones[[#This Row],[UID]])&gt;1,"Duplicate","")</f>
        <v>Duplicate</v>
      </c>
      <c r="U2036" s="42" t="str">
        <f>_xlfn.XLOOKUP(tbl_PV_Milestones[[#This Row],[Work ID]],tbl_PV_Meta[Work ID '#],tbl_PV_Meta[Sub-Portfolio])</f>
        <v>Sub-Portfolio 8</v>
      </c>
      <c r="V2036" s="41">
        <f>IF(MONTH(tbl_PV_Milestones[[#This Row],[Baseline Date]])&lt;7,YEAR(tbl_PV_Milestones[[#This Row],[Baseline Date]]),YEAR(tbl_PV_Milestones[[#This Row],[Baseline Date]])+1)</f>
        <v>2024</v>
      </c>
      <c r="W2036" s="41">
        <f>IF(MONTH(tbl_PV_Milestones[[#This Row],[Actual/Schedule Finish]])&lt;7,YEAR(tbl_PV_Milestones[[#This Row],[Actual/Schedule Finish]]),YEAR(tbl_PV_Milestones[[#This Row],[Actual/Schedule Finish]])+1)</f>
        <v>2024</v>
      </c>
      <c r="X2036" s="41" t="str">
        <f>IF(OR(tbl_PV_Milestones[[#This Row],[Project Status]]="Completed",tbl_PV_Milestones[[#This Row],[Project Status]]="Assumed Completed"),"Yes","No")</f>
        <v>Yes</v>
      </c>
      <c r="Y2036" s="41">
        <f>IF(tbl_PV_Milestones[[#This Row],[Baseline Date]]="",1,0)</f>
        <v>0</v>
      </c>
      <c r="Z2036" s="41">
        <f>IF(tbl_PV_Milestones[[#This Row],[Baseline Date]]&lt;PV_Meta!$B$7,1,0)</f>
        <v>1</v>
      </c>
      <c r="AA2036" s="41">
        <f>IF(tbl_PV_Milestones[[#This Row],[Complete]]="Yes",1,0)</f>
        <v>1</v>
      </c>
      <c r="AB2036" s="41">
        <f>IF(AND(tbl_PV_Milestones[[#This Row],[BL FY]]=2025,tbl_PV_Milestones[[#This Row],[Baseline Date]]&lt;PV_Meta!$B$7),1,0)</f>
        <v>0</v>
      </c>
      <c r="AC2036" s="41">
        <f>IF(AND(tbl_PV_Milestones[[#This Row],[Planned YTD]]=1,tbl_PV_Milestones[[#This Row],[Complete]]="Yes"),1,0)</f>
        <v>0</v>
      </c>
      <c r="AD2036" s="41">
        <f>IF(AND(tbl_PV_Milestones[[#This Row],[Actual/Schedule Finish]]&lt;PV_Meta!$B$7,tbl_PV_Milestones[[#This Row],[Complete]]="No",tbl_PV_Milestones[[#This Row],[Project Status]]&lt;&gt;"On Hold"),1,0)</f>
        <v>0</v>
      </c>
      <c r="AE2036" s="41">
        <f>IF(AND(tbl_PV_Milestones[[#This Row],[Actual/Schedule Finish]]&gt;tbl_PV_Milestones[[#This Row],[Baseline Date]],tbl_PV_Milestones[[#This Row],[Complete]]="No",tbl_PV_Milestones[[#This Row],[Project Status]]&lt;&gt;"On Hold",tbl_PV_Milestones[[#This Row],[Overdue]]=0,tbl_PV_Milestones[[#This Row],[To be Baselined]]&lt;&gt;1),1,0)</f>
        <v>0</v>
      </c>
      <c r="AF2036" s="41">
        <f>IF(AND(tbl_PV_Milestones[[#This Row],[BL FY]]=2025,tbl_PV_Milestones[[#This Row],[Finish FY]]&gt;2025),1,0)</f>
        <v>0</v>
      </c>
      <c r="AG2036" s="56" t="str">
        <f>_xlfn.XLOOKUP(tbl_PV_Milestones[[#This Row],[Work ID]],tbl_PV_Meta[Work ID '#],tbl_PV_Meta[Project Manager/Owner],,0)</f>
        <v>Project Manager 12</v>
      </c>
      <c r="AH2036" s="6"/>
    </row>
    <row r="2037" spans="4:34" x14ac:dyDescent="0.25">
      <c r="D2037" s="6" t="s">
        <v>806</v>
      </c>
      <c r="E2037" s="6" t="s">
        <v>503</v>
      </c>
      <c r="F2037" s="6" t="s">
        <v>1698</v>
      </c>
      <c r="G2037" s="6" t="s">
        <v>940</v>
      </c>
      <c r="H2037" s="6" t="s">
        <v>505</v>
      </c>
      <c r="I2037" s="6" t="s">
        <v>510</v>
      </c>
      <c r="J2037" s="6" t="s">
        <v>806</v>
      </c>
      <c r="K2037" s="6" t="s">
        <v>278</v>
      </c>
      <c r="L2037" s="6" t="s">
        <v>114</v>
      </c>
      <c r="M2037" s="43"/>
      <c r="N2037" s="44" t="s">
        <v>1979</v>
      </c>
      <c r="O2037" s="39">
        <v>45176.708333333299</v>
      </c>
      <c r="P2037" s="39">
        <v>45176.708333333299</v>
      </c>
      <c r="Q2037" s="6">
        <v>0</v>
      </c>
      <c r="R2037" s="6">
        <v>0</v>
      </c>
      <c r="S2037" s="45" t="e">
        <f>_xlfn.CONCAT(#REF!,TRIM(tbl_PV_Milestones[[#This Row],[Milestone Description]]))</f>
        <v>#REF!</v>
      </c>
      <c r="T2037" s="84" t="str">
        <f>IF(COUNTIF(tbl_PV_Milestones[UID],tbl_PV_Milestones[[#This Row],[UID]])&gt;1,"Duplicate","")</f>
        <v>Duplicate</v>
      </c>
      <c r="U2037" s="42" t="str">
        <f>_xlfn.XLOOKUP(tbl_PV_Milestones[[#This Row],[Work ID]],tbl_PV_Meta[Work ID '#],tbl_PV_Meta[Sub-Portfolio])</f>
        <v>Sub-Portfolio 8</v>
      </c>
      <c r="V2037" s="41">
        <f>IF(MONTH(tbl_PV_Milestones[[#This Row],[Baseline Date]])&lt;7,YEAR(tbl_PV_Milestones[[#This Row],[Baseline Date]]),YEAR(tbl_PV_Milestones[[#This Row],[Baseline Date]])+1)</f>
        <v>2024</v>
      </c>
      <c r="W2037" s="41">
        <f>IF(MONTH(tbl_PV_Milestones[[#This Row],[Actual/Schedule Finish]])&lt;7,YEAR(tbl_PV_Milestones[[#This Row],[Actual/Schedule Finish]]),YEAR(tbl_PV_Milestones[[#This Row],[Actual/Schedule Finish]])+1)</f>
        <v>2024</v>
      </c>
      <c r="X2037" s="41" t="str">
        <f>IF(OR(tbl_PV_Milestones[[#This Row],[Project Status]]="Completed",tbl_PV_Milestones[[#This Row],[Project Status]]="Assumed Completed"),"Yes","No")</f>
        <v>Yes</v>
      </c>
      <c r="Y2037" s="41">
        <f>IF(tbl_PV_Milestones[[#This Row],[Baseline Date]]="",1,0)</f>
        <v>0</v>
      </c>
      <c r="Z2037" s="41">
        <f>IF(tbl_PV_Milestones[[#This Row],[Baseline Date]]&lt;PV_Meta!$B$7,1,0)</f>
        <v>1</v>
      </c>
      <c r="AA2037" s="41">
        <f>IF(tbl_PV_Milestones[[#This Row],[Complete]]="Yes",1,0)</f>
        <v>1</v>
      </c>
      <c r="AB2037" s="41">
        <f>IF(AND(tbl_PV_Milestones[[#This Row],[BL FY]]=2025,tbl_PV_Milestones[[#This Row],[Baseline Date]]&lt;PV_Meta!$B$7),1,0)</f>
        <v>0</v>
      </c>
      <c r="AC2037" s="41">
        <f>IF(AND(tbl_PV_Milestones[[#This Row],[Planned YTD]]=1,tbl_PV_Milestones[[#This Row],[Complete]]="Yes"),1,0)</f>
        <v>0</v>
      </c>
      <c r="AD2037" s="41">
        <f>IF(AND(tbl_PV_Milestones[[#This Row],[Actual/Schedule Finish]]&lt;PV_Meta!$B$7,tbl_PV_Milestones[[#This Row],[Complete]]="No",tbl_PV_Milestones[[#This Row],[Project Status]]&lt;&gt;"On Hold"),1,0)</f>
        <v>0</v>
      </c>
      <c r="AE2037" s="41">
        <f>IF(AND(tbl_PV_Milestones[[#This Row],[Actual/Schedule Finish]]&gt;tbl_PV_Milestones[[#This Row],[Baseline Date]],tbl_PV_Milestones[[#This Row],[Complete]]="No",tbl_PV_Milestones[[#This Row],[Project Status]]&lt;&gt;"On Hold",tbl_PV_Milestones[[#This Row],[Overdue]]=0,tbl_PV_Milestones[[#This Row],[To be Baselined]]&lt;&gt;1),1,0)</f>
        <v>0</v>
      </c>
      <c r="AF2037" s="41">
        <f>IF(AND(tbl_PV_Milestones[[#This Row],[BL FY]]=2025,tbl_PV_Milestones[[#This Row],[Finish FY]]&gt;2025),1,0)</f>
        <v>0</v>
      </c>
      <c r="AG2037" s="56" t="str">
        <f>_xlfn.XLOOKUP(tbl_PV_Milestones[[#This Row],[Work ID]],tbl_PV_Meta[Work ID '#],tbl_PV_Meta[Project Manager/Owner],,0)</f>
        <v>Project Manager 12</v>
      </c>
      <c r="AH2037" s="6"/>
    </row>
    <row r="2038" spans="4:34" x14ac:dyDescent="0.25">
      <c r="D2038" s="6" t="s">
        <v>806</v>
      </c>
      <c r="E2038" s="6" t="s">
        <v>580</v>
      </c>
      <c r="F2038" s="6" t="s">
        <v>1698</v>
      </c>
      <c r="G2038" s="6" t="s">
        <v>518</v>
      </c>
      <c r="H2038" s="6" t="s">
        <v>519</v>
      </c>
      <c r="I2038" s="6" t="s">
        <v>512</v>
      </c>
      <c r="J2038" s="6" t="s">
        <v>806</v>
      </c>
      <c r="K2038" s="6" t="s">
        <v>278</v>
      </c>
      <c r="L2038" s="6" t="s">
        <v>114</v>
      </c>
      <c r="M2038" s="43"/>
      <c r="N2038" s="44" t="s">
        <v>1979</v>
      </c>
      <c r="O2038" s="39">
        <v>45604.708333333299</v>
      </c>
      <c r="P2038" s="39">
        <v>45596.708333333299</v>
      </c>
      <c r="Q2038" s="6">
        <v>-6</v>
      </c>
      <c r="R2038" s="6">
        <v>-1.24545926310327E-2</v>
      </c>
      <c r="S2038" s="45" t="e">
        <f>_xlfn.CONCAT(#REF!,TRIM(tbl_PV_Milestones[[#This Row],[Milestone Description]]))</f>
        <v>#REF!</v>
      </c>
      <c r="T2038" s="84" t="str">
        <f>IF(COUNTIF(tbl_PV_Milestones[UID],tbl_PV_Milestones[[#This Row],[UID]])&gt;1,"Duplicate","")</f>
        <v>Duplicate</v>
      </c>
      <c r="U2038" s="42" t="str">
        <f>_xlfn.XLOOKUP(tbl_PV_Milestones[[#This Row],[Work ID]],tbl_PV_Meta[Work ID '#],tbl_PV_Meta[Sub-Portfolio])</f>
        <v>Sub-Portfolio 8</v>
      </c>
      <c r="V2038" s="41">
        <f>IF(MONTH(tbl_PV_Milestones[[#This Row],[Baseline Date]])&lt;7,YEAR(tbl_PV_Milestones[[#This Row],[Baseline Date]]),YEAR(tbl_PV_Milestones[[#This Row],[Baseline Date]])+1)</f>
        <v>2025</v>
      </c>
      <c r="W2038" s="41">
        <f>IF(MONTH(tbl_PV_Milestones[[#This Row],[Actual/Schedule Finish]])&lt;7,YEAR(tbl_PV_Milestones[[#This Row],[Actual/Schedule Finish]]),YEAR(tbl_PV_Milestones[[#This Row],[Actual/Schedule Finish]])+1)</f>
        <v>2025</v>
      </c>
      <c r="X2038" s="41" t="str">
        <f>IF(OR(tbl_PV_Milestones[[#This Row],[Project Status]]="Completed",tbl_PV_Milestones[[#This Row],[Project Status]]="Assumed Completed"),"Yes","No")</f>
        <v>Yes</v>
      </c>
      <c r="Y2038" s="41">
        <f>IF(tbl_PV_Milestones[[#This Row],[Baseline Date]]="",1,0)</f>
        <v>0</v>
      </c>
      <c r="Z2038" s="41">
        <f>IF(tbl_PV_Milestones[[#This Row],[Baseline Date]]&lt;PV_Meta!$B$7,1,0)</f>
        <v>1</v>
      </c>
      <c r="AA2038" s="41">
        <f>IF(tbl_PV_Milestones[[#This Row],[Complete]]="Yes",1,0)</f>
        <v>1</v>
      </c>
      <c r="AB2038" s="41">
        <f>IF(AND(tbl_PV_Milestones[[#This Row],[BL FY]]=2025,tbl_PV_Milestones[[#This Row],[Baseline Date]]&lt;PV_Meta!$B$7),1,0)</f>
        <v>1</v>
      </c>
      <c r="AC2038" s="41">
        <f>IF(AND(tbl_PV_Milestones[[#This Row],[Planned YTD]]=1,tbl_PV_Milestones[[#This Row],[Complete]]="Yes"),1,0)</f>
        <v>1</v>
      </c>
      <c r="AD2038" s="41">
        <f>IF(AND(tbl_PV_Milestones[[#This Row],[Actual/Schedule Finish]]&lt;PV_Meta!$B$7,tbl_PV_Milestones[[#This Row],[Complete]]="No",tbl_PV_Milestones[[#This Row],[Project Status]]&lt;&gt;"On Hold"),1,0)</f>
        <v>0</v>
      </c>
      <c r="AE2038" s="41">
        <f>IF(AND(tbl_PV_Milestones[[#This Row],[Actual/Schedule Finish]]&gt;tbl_PV_Milestones[[#This Row],[Baseline Date]],tbl_PV_Milestones[[#This Row],[Complete]]="No",tbl_PV_Milestones[[#This Row],[Project Status]]&lt;&gt;"On Hold",tbl_PV_Milestones[[#This Row],[Overdue]]=0,tbl_PV_Milestones[[#This Row],[To be Baselined]]&lt;&gt;1),1,0)</f>
        <v>0</v>
      </c>
      <c r="AF2038" s="41">
        <f>IF(AND(tbl_PV_Milestones[[#This Row],[BL FY]]=2025,tbl_PV_Milestones[[#This Row],[Finish FY]]&gt;2025),1,0)</f>
        <v>0</v>
      </c>
      <c r="AG2038" s="56" t="str">
        <f>_xlfn.XLOOKUP(tbl_PV_Milestones[[#This Row],[Work ID]],tbl_PV_Meta[Work ID '#],tbl_PV_Meta[Project Manager/Owner],,0)</f>
        <v>Project Manager 12</v>
      </c>
      <c r="AH2038" s="6"/>
    </row>
    <row r="2039" spans="4:34" x14ac:dyDescent="0.25">
      <c r="D2039" s="6" t="s">
        <v>806</v>
      </c>
      <c r="E2039" s="6" t="s">
        <v>52</v>
      </c>
      <c r="F2039" s="6" t="s">
        <v>1799</v>
      </c>
      <c r="G2039" s="6" t="s">
        <v>941</v>
      </c>
      <c r="H2039" s="6" t="s">
        <v>505</v>
      </c>
      <c r="I2039" s="6" t="s">
        <v>510</v>
      </c>
      <c r="J2039" s="6" t="s">
        <v>806</v>
      </c>
      <c r="K2039" s="6" t="s">
        <v>39</v>
      </c>
      <c r="L2039" s="6" t="s">
        <v>45</v>
      </c>
      <c r="M2039" s="43"/>
      <c r="N2039" s="44" t="s">
        <v>1979</v>
      </c>
      <c r="O2039" s="39">
        <v>45715.708333333299</v>
      </c>
      <c r="S2039" s="45" t="e">
        <f>_xlfn.CONCAT(#REF!,TRIM(tbl_PV_Milestones[[#This Row],[Milestone Description]]))</f>
        <v>#REF!</v>
      </c>
      <c r="T2039" s="84" t="str">
        <f>IF(COUNTIF(tbl_PV_Milestones[UID],tbl_PV_Milestones[[#This Row],[UID]])&gt;1,"Duplicate","")</f>
        <v>Duplicate</v>
      </c>
      <c r="U2039" s="42" t="str">
        <f>_xlfn.XLOOKUP(tbl_PV_Milestones[[#This Row],[Work ID]],tbl_PV_Meta[Work ID '#],tbl_PV_Meta[Sub-Portfolio])</f>
        <v>Sub-Portfolio 8</v>
      </c>
      <c r="V2039" s="41">
        <f>IF(MONTH(tbl_PV_Milestones[[#This Row],[Baseline Date]])&lt;7,YEAR(tbl_PV_Milestones[[#This Row],[Baseline Date]]),YEAR(tbl_PV_Milestones[[#This Row],[Baseline Date]])+1)</f>
        <v>1900</v>
      </c>
      <c r="W2039" s="41">
        <f>IF(MONTH(tbl_PV_Milestones[[#This Row],[Actual/Schedule Finish]])&lt;7,YEAR(tbl_PV_Milestones[[#This Row],[Actual/Schedule Finish]]),YEAR(tbl_PV_Milestones[[#This Row],[Actual/Schedule Finish]])+1)</f>
        <v>2025</v>
      </c>
      <c r="X2039" s="41" t="str">
        <f>IF(OR(tbl_PV_Milestones[[#This Row],[Project Status]]="Completed",tbl_PV_Milestones[[#This Row],[Project Status]]="Assumed Completed"),"Yes","No")</f>
        <v>Yes</v>
      </c>
      <c r="Y2039" s="41">
        <f>IF(tbl_PV_Milestones[[#This Row],[Baseline Date]]="",1,0)</f>
        <v>1</v>
      </c>
      <c r="Z2039" s="41">
        <f>IF(tbl_PV_Milestones[[#This Row],[Baseline Date]]&lt;PV_Meta!$B$7,1,0)</f>
        <v>1</v>
      </c>
      <c r="AA2039" s="41">
        <f>IF(tbl_PV_Milestones[[#This Row],[Complete]]="Yes",1,0)</f>
        <v>1</v>
      </c>
      <c r="AB2039" s="41">
        <f>IF(AND(tbl_PV_Milestones[[#This Row],[BL FY]]=2025,tbl_PV_Milestones[[#This Row],[Baseline Date]]&lt;PV_Meta!$B$7),1,0)</f>
        <v>0</v>
      </c>
      <c r="AC2039" s="41">
        <f>IF(AND(tbl_PV_Milestones[[#This Row],[Planned YTD]]=1,tbl_PV_Milestones[[#This Row],[Complete]]="Yes"),1,0)</f>
        <v>0</v>
      </c>
      <c r="AD2039" s="41">
        <f>IF(AND(tbl_PV_Milestones[[#This Row],[Actual/Schedule Finish]]&lt;PV_Meta!$B$7,tbl_PV_Milestones[[#This Row],[Complete]]="No",tbl_PV_Milestones[[#This Row],[Project Status]]&lt;&gt;"On Hold"),1,0)</f>
        <v>0</v>
      </c>
      <c r="AE2039" s="41">
        <f>IF(AND(tbl_PV_Milestones[[#This Row],[Actual/Schedule Finish]]&gt;tbl_PV_Milestones[[#This Row],[Baseline Date]],tbl_PV_Milestones[[#This Row],[Complete]]="No",tbl_PV_Milestones[[#This Row],[Project Status]]&lt;&gt;"On Hold",tbl_PV_Milestones[[#This Row],[Overdue]]=0,tbl_PV_Milestones[[#This Row],[To be Baselined]]&lt;&gt;1),1,0)</f>
        <v>0</v>
      </c>
      <c r="AF2039" s="41">
        <f>IF(AND(tbl_PV_Milestones[[#This Row],[BL FY]]=2025,tbl_PV_Milestones[[#This Row],[Finish FY]]&gt;2025),1,0)</f>
        <v>0</v>
      </c>
      <c r="AG2039" s="56" t="str">
        <f>_xlfn.XLOOKUP(tbl_PV_Milestones[[#This Row],[Work ID]],tbl_PV_Meta[Work ID '#],tbl_PV_Meta[Project Manager/Owner],,0)</f>
        <v>Project Manager 22</v>
      </c>
      <c r="AH2039" s="6"/>
    </row>
    <row r="2040" spans="4:34" x14ac:dyDescent="0.25">
      <c r="D2040" s="6" t="s">
        <v>806</v>
      </c>
      <c r="E2040" s="6" t="s">
        <v>52</v>
      </c>
      <c r="F2040" s="6" t="s">
        <v>1799</v>
      </c>
      <c r="G2040" s="6" t="s">
        <v>942</v>
      </c>
      <c r="H2040" s="6" t="s">
        <v>505</v>
      </c>
      <c r="I2040" s="6" t="s">
        <v>510</v>
      </c>
      <c r="J2040" s="6" t="s">
        <v>806</v>
      </c>
      <c r="K2040" s="6" t="s">
        <v>39</v>
      </c>
      <c r="L2040" s="6" t="s">
        <v>45</v>
      </c>
      <c r="M2040" s="43"/>
      <c r="N2040" s="44" t="s">
        <v>1979</v>
      </c>
      <c r="O2040" s="39">
        <v>45672.708333333299</v>
      </c>
      <c r="S2040" s="45" t="e">
        <f>_xlfn.CONCAT(#REF!,TRIM(tbl_PV_Milestones[[#This Row],[Milestone Description]]))</f>
        <v>#REF!</v>
      </c>
      <c r="T2040" s="84" t="str">
        <f>IF(COUNTIF(tbl_PV_Milestones[UID],tbl_PV_Milestones[[#This Row],[UID]])&gt;1,"Duplicate","")</f>
        <v>Duplicate</v>
      </c>
      <c r="U2040" s="42" t="str">
        <f>_xlfn.XLOOKUP(tbl_PV_Milestones[[#This Row],[Work ID]],tbl_PV_Meta[Work ID '#],tbl_PV_Meta[Sub-Portfolio])</f>
        <v>Sub-Portfolio 8</v>
      </c>
      <c r="V2040" s="41">
        <f>IF(MONTH(tbl_PV_Milestones[[#This Row],[Baseline Date]])&lt;7,YEAR(tbl_PV_Milestones[[#This Row],[Baseline Date]]),YEAR(tbl_PV_Milestones[[#This Row],[Baseline Date]])+1)</f>
        <v>1900</v>
      </c>
      <c r="W2040" s="41">
        <f>IF(MONTH(tbl_PV_Milestones[[#This Row],[Actual/Schedule Finish]])&lt;7,YEAR(tbl_PV_Milestones[[#This Row],[Actual/Schedule Finish]]),YEAR(tbl_PV_Milestones[[#This Row],[Actual/Schedule Finish]])+1)</f>
        <v>2025</v>
      </c>
      <c r="X2040" s="41" t="str">
        <f>IF(OR(tbl_PV_Milestones[[#This Row],[Project Status]]="Completed",tbl_PV_Milestones[[#This Row],[Project Status]]="Assumed Completed"),"Yes","No")</f>
        <v>Yes</v>
      </c>
      <c r="Y2040" s="41">
        <f>IF(tbl_PV_Milestones[[#This Row],[Baseline Date]]="",1,0)</f>
        <v>1</v>
      </c>
      <c r="Z2040" s="41">
        <f>IF(tbl_PV_Milestones[[#This Row],[Baseline Date]]&lt;PV_Meta!$B$7,1,0)</f>
        <v>1</v>
      </c>
      <c r="AA2040" s="41">
        <f>IF(tbl_PV_Milestones[[#This Row],[Complete]]="Yes",1,0)</f>
        <v>1</v>
      </c>
      <c r="AB2040" s="41">
        <f>IF(AND(tbl_PV_Milestones[[#This Row],[BL FY]]=2025,tbl_PV_Milestones[[#This Row],[Baseline Date]]&lt;PV_Meta!$B$7),1,0)</f>
        <v>0</v>
      </c>
      <c r="AC2040" s="41">
        <f>IF(AND(tbl_PV_Milestones[[#This Row],[Planned YTD]]=1,tbl_PV_Milestones[[#This Row],[Complete]]="Yes"),1,0)</f>
        <v>0</v>
      </c>
      <c r="AD2040" s="41">
        <f>IF(AND(tbl_PV_Milestones[[#This Row],[Actual/Schedule Finish]]&lt;PV_Meta!$B$7,tbl_PV_Milestones[[#This Row],[Complete]]="No",tbl_PV_Milestones[[#This Row],[Project Status]]&lt;&gt;"On Hold"),1,0)</f>
        <v>0</v>
      </c>
      <c r="AE2040" s="41">
        <f>IF(AND(tbl_PV_Milestones[[#This Row],[Actual/Schedule Finish]]&gt;tbl_PV_Milestones[[#This Row],[Baseline Date]],tbl_PV_Milestones[[#This Row],[Complete]]="No",tbl_PV_Milestones[[#This Row],[Project Status]]&lt;&gt;"On Hold",tbl_PV_Milestones[[#This Row],[Overdue]]=0,tbl_PV_Milestones[[#This Row],[To be Baselined]]&lt;&gt;1),1,0)</f>
        <v>0</v>
      </c>
      <c r="AF2040" s="41">
        <f>IF(AND(tbl_PV_Milestones[[#This Row],[BL FY]]=2025,tbl_PV_Milestones[[#This Row],[Finish FY]]&gt;2025),1,0)</f>
        <v>0</v>
      </c>
      <c r="AG2040" s="56" t="str">
        <f>_xlfn.XLOOKUP(tbl_PV_Milestones[[#This Row],[Work ID]],tbl_PV_Meta[Work ID '#],tbl_PV_Meta[Project Manager/Owner],,0)</f>
        <v>Project Manager 22</v>
      </c>
      <c r="AH2040" s="6"/>
    </row>
    <row r="2041" spans="4:34" x14ac:dyDescent="0.25">
      <c r="D2041" s="6" t="s">
        <v>806</v>
      </c>
      <c r="E2041" s="6" t="s">
        <v>52</v>
      </c>
      <c r="F2041" s="6" t="s">
        <v>1799</v>
      </c>
      <c r="G2041" s="6" t="s">
        <v>943</v>
      </c>
      <c r="H2041" s="6" t="s">
        <v>505</v>
      </c>
      <c r="I2041" s="6" t="s">
        <v>510</v>
      </c>
      <c r="J2041" s="6" t="s">
        <v>806</v>
      </c>
      <c r="K2041" s="6" t="s">
        <v>39</v>
      </c>
      <c r="L2041" s="6" t="s">
        <v>45</v>
      </c>
      <c r="M2041" s="43"/>
      <c r="N2041" s="44" t="s">
        <v>1979</v>
      </c>
      <c r="O2041" s="39">
        <v>45706.708333333299</v>
      </c>
      <c r="S2041" s="45" t="e">
        <f>_xlfn.CONCAT(#REF!,TRIM(tbl_PV_Milestones[[#This Row],[Milestone Description]]))</f>
        <v>#REF!</v>
      </c>
      <c r="T2041" s="84" t="str">
        <f>IF(COUNTIF(tbl_PV_Milestones[UID],tbl_PV_Milestones[[#This Row],[UID]])&gt;1,"Duplicate","")</f>
        <v>Duplicate</v>
      </c>
      <c r="U2041" s="42" t="str">
        <f>_xlfn.XLOOKUP(tbl_PV_Milestones[[#This Row],[Work ID]],tbl_PV_Meta[Work ID '#],tbl_PV_Meta[Sub-Portfolio])</f>
        <v>Sub-Portfolio 8</v>
      </c>
      <c r="V2041" s="41">
        <f>IF(MONTH(tbl_PV_Milestones[[#This Row],[Baseline Date]])&lt;7,YEAR(tbl_PV_Milestones[[#This Row],[Baseline Date]]),YEAR(tbl_PV_Milestones[[#This Row],[Baseline Date]])+1)</f>
        <v>1900</v>
      </c>
      <c r="W2041" s="41">
        <f>IF(MONTH(tbl_PV_Milestones[[#This Row],[Actual/Schedule Finish]])&lt;7,YEAR(tbl_PV_Milestones[[#This Row],[Actual/Schedule Finish]]),YEAR(tbl_PV_Milestones[[#This Row],[Actual/Schedule Finish]])+1)</f>
        <v>2025</v>
      </c>
      <c r="X2041" s="41" t="str">
        <f>IF(OR(tbl_PV_Milestones[[#This Row],[Project Status]]="Completed",tbl_PV_Milestones[[#This Row],[Project Status]]="Assumed Completed"),"Yes","No")</f>
        <v>Yes</v>
      </c>
      <c r="Y2041" s="41">
        <f>IF(tbl_PV_Milestones[[#This Row],[Baseline Date]]="",1,0)</f>
        <v>1</v>
      </c>
      <c r="Z2041" s="41">
        <f>IF(tbl_PV_Milestones[[#This Row],[Baseline Date]]&lt;PV_Meta!$B$7,1,0)</f>
        <v>1</v>
      </c>
      <c r="AA2041" s="41">
        <f>IF(tbl_PV_Milestones[[#This Row],[Complete]]="Yes",1,0)</f>
        <v>1</v>
      </c>
      <c r="AB2041" s="41">
        <f>IF(AND(tbl_PV_Milestones[[#This Row],[BL FY]]=2025,tbl_PV_Milestones[[#This Row],[Baseline Date]]&lt;PV_Meta!$B$7),1,0)</f>
        <v>0</v>
      </c>
      <c r="AC2041" s="41">
        <f>IF(AND(tbl_PV_Milestones[[#This Row],[Planned YTD]]=1,tbl_PV_Milestones[[#This Row],[Complete]]="Yes"),1,0)</f>
        <v>0</v>
      </c>
      <c r="AD2041" s="41">
        <f>IF(AND(tbl_PV_Milestones[[#This Row],[Actual/Schedule Finish]]&lt;PV_Meta!$B$7,tbl_PV_Milestones[[#This Row],[Complete]]="No",tbl_PV_Milestones[[#This Row],[Project Status]]&lt;&gt;"On Hold"),1,0)</f>
        <v>0</v>
      </c>
      <c r="AE2041" s="41">
        <f>IF(AND(tbl_PV_Milestones[[#This Row],[Actual/Schedule Finish]]&gt;tbl_PV_Milestones[[#This Row],[Baseline Date]],tbl_PV_Milestones[[#This Row],[Complete]]="No",tbl_PV_Milestones[[#This Row],[Project Status]]&lt;&gt;"On Hold",tbl_PV_Milestones[[#This Row],[Overdue]]=0,tbl_PV_Milestones[[#This Row],[To be Baselined]]&lt;&gt;1),1,0)</f>
        <v>0</v>
      </c>
      <c r="AF2041" s="41">
        <f>IF(AND(tbl_PV_Milestones[[#This Row],[BL FY]]=2025,tbl_PV_Milestones[[#This Row],[Finish FY]]&gt;2025),1,0)</f>
        <v>0</v>
      </c>
      <c r="AG2041" s="56" t="str">
        <f>_xlfn.XLOOKUP(tbl_PV_Milestones[[#This Row],[Work ID]],tbl_PV_Meta[Work ID '#],tbl_PV_Meta[Project Manager/Owner],,0)</f>
        <v>Project Manager 22</v>
      </c>
      <c r="AH2041" s="6"/>
    </row>
    <row r="2042" spans="4:34" x14ac:dyDescent="0.25">
      <c r="D2042" s="6" t="s">
        <v>806</v>
      </c>
      <c r="E2042" s="6" t="s">
        <v>503</v>
      </c>
      <c r="F2042" s="6" t="s">
        <v>1696</v>
      </c>
      <c r="G2042" s="6" t="s">
        <v>944</v>
      </c>
      <c r="H2042" s="6" t="s">
        <v>505</v>
      </c>
      <c r="I2042" s="6" t="s">
        <v>110</v>
      </c>
      <c r="J2042" s="6" t="s">
        <v>806</v>
      </c>
      <c r="K2042" s="6" t="s">
        <v>36</v>
      </c>
      <c r="L2042" s="6" t="s">
        <v>71</v>
      </c>
      <c r="M2042" s="43"/>
      <c r="N2042" s="44" t="s">
        <v>1979</v>
      </c>
      <c r="O2042" s="39">
        <v>45558.708333333299</v>
      </c>
      <c r="P2042" s="39">
        <v>45558.708333333299</v>
      </c>
      <c r="Q2042" s="6">
        <v>0</v>
      </c>
      <c r="R2042" s="6">
        <v>0</v>
      </c>
      <c r="S2042" s="45" t="e">
        <f>_xlfn.CONCAT(#REF!,TRIM(tbl_PV_Milestones[[#This Row],[Milestone Description]]))</f>
        <v>#REF!</v>
      </c>
      <c r="T2042" s="84" t="str">
        <f>IF(COUNTIF(tbl_PV_Milestones[UID],tbl_PV_Milestones[[#This Row],[UID]])&gt;1,"Duplicate","")</f>
        <v>Duplicate</v>
      </c>
      <c r="U2042" s="42" t="str">
        <f>_xlfn.XLOOKUP(tbl_PV_Milestones[[#This Row],[Work ID]],tbl_PV_Meta[Work ID '#],tbl_PV_Meta[Sub-Portfolio])</f>
        <v>Sub-Portfolio 4</v>
      </c>
      <c r="V2042" s="41">
        <f>IF(MONTH(tbl_PV_Milestones[[#This Row],[Baseline Date]])&lt;7,YEAR(tbl_PV_Milestones[[#This Row],[Baseline Date]]),YEAR(tbl_PV_Milestones[[#This Row],[Baseline Date]])+1)</f>
        <v>2025</v>
      </c>
      <c r="W2042" s="41">
        <f>IF(MONTH(tbl_PV_Milestones[[#This Row],[Actual/Schedule Finish]])&lt;7,YEAR(tbl_PV_Milestones[[#This Row],[Actual/Schedule Finish]]),YEAR(tbl_PV_Milestones[[#This Row],[Actual/Schedule Finish]])+1)</f>
        <v>2025</v>
      </c>
      <c r="X2042" s="41" t="str">
        <f>IF(OR(tbl_PV_Milestones[[#This Row],[Project Status]]="Completed",tbl_PV_Milestones[[#This Row],[Project Status]]="Assumed Completed"),"Yes","No")</f>
        <v>Yes</v>
      </c>
      <c r="Y2042" s="41">
        <f>IF(tbl_PV_Milestones[[#This Row],[Baseline Date]]="",1,0)</f>
        <v>0</v>
      </c>
      <c r="Z2042" s="41">
        <f>IF(tbl_PV_Milestones[[#This Row],[Baseline Date]]&lt;PV_Meta!$B$7,1,0)</f>
        <v>1</v>
      </c>
      <c r="AA2042" s="41">
        <f>IF(tbl_PV_Milestones[[#This Row],[Complete]]="Yes",1,0)</f>
        <v>1</v>
      </c>
      <c r="AB2042" s="41">
        <f>IF(AND(tbl_PV_Milestones[[#This Row],[BL FY]]=2025,tbl_PV_Milestones[[#This Row],[Baseline Date]]&lt;PV_Meta!$B$7),1,0)</f>
        <v>1</v>
      </c>
      <c r="AC2042" s="41">
        <f>IF(AND(tbl_PV_Milestones[[#This Row],[Planned YTD]]=1,tbl_PV_Milestones[[#This Row],[Complete]]="Yes"),1,0)</f>
        <v>1</v>
      </c>
      <c r="AD2042" s="41">
        <f>IF(AND(tbl_PV_Milestones[[#This Row],[Actual/Schedule Finish]]&lt;PV_Meta!$B$7,tbl_PV_Milestones[[#This Row],[Complete]]="No",tbl_PV_Milestones[[#This Row],[Project Status]]&lt;&gt;"On Hold"),1,0)</f>
        <v>0</v>
      </c>
      <c r="AE2042" s="41">
        <f>IF(AND(tbl_PV_Milestones[[#This Row],[Actual/Schedule Finish]]&gt;tbl_PV_Milestones[[#This Row],[Baseline Date]],tbl_PV_Milestones[[#This Row],[Complete]]="No",tbl_PV_Milestones[[#This Row],[Project Status]]&lt;&gt;"On Hold",tbl_PV_Milestones[[#This Row],[Overdue]]=0,tbl_PV_Milestones[[#This Row],[To be Baselined]]&lt;&gt;1),1,0)</f>
        <v>0</v>
      </c>
      <c r="AF2042" s="41">
        <f>IF(AND(tbl_PV_Milestones[[#This Row],[BL FY]]=2025,tbl_PV_Milestones[[#This Row],[Finish FY]]&gt;2025),1,0)</f>
        <v>0</v>
      </c>
      <c r="AG2042" s="56" t="str">
        <f>_xlfn.XLOOKUP(tbl_PV_Milestones[[#This Row],[Work ID]],tbl_PV_Meta[Work ID '#],tbl_PV_Meta[Project Manager/Owner],,0)</f>
        <v>Project Manager 38</v>
      </c>
      <c r="AH2042" s="6"/>
    </row>
    <row r="2043" spans="4:34" x14ac:dyDescent="0.25">
      <c r="D2043" s="6" t="s">
        <v>806</v>
      </c>
      <c r="E2043" s="6" t="s">
        <v>503</v>
      </c>
      <c r="F2043" s="6" t="s">
        <v>1698</v>
      </c>
      <c r="G2043" s="6" t="s">
        <v>547</v>
      </c>
      <c r="H2043" s="6" t="s">
        <v>505</v>
      </c>
      <c r="I2043" s="6" t="s">
        <v>510</v>
      </c>
      <c r="J2043" s="6" t="s">
        <v>806</v>
      </c>
      <c r="K2043" s="6" t="s">
        <v>278</v>
      </c>
      <c r="L2043" s="6" t="s">
        <v>114</v>
      </c>
      <c r="M2043" s="43"/>
      <c r="N2043" s="44" t="s">
        <v>1979</v>
      </c>
      <c r="O2043" s="39">
        <v>45338.708333333299</v>
      </c>
      <c r="P2043" s="39">
        <v>45338.708333333299</v>
      </c>
      <c r="Q2043" s="6">
        <v>0</v>
      </c>
      <c r="R2043" s="6">
        <v>0</v>
      </c>
      <c r="S2043" s="45" t="e">
        <f>_xlfn.CONCAT(#REF!,TRIM(tbl_PV_Milestones[[#This Row],[Milestone Description]]))</f>
        <v>#REF!</v>
      </c>
      <c r="T2043" s="84" t="str">
        <f>IF(COUNTIF(tbl_PV_Milestones[UID],tbl_PV_Milestones[[#This Row],[UID]])&gt;1,"Duplicate","")</f>
        <v>Duplicate</v>
      </c>
      <c r="U2043" s="42" t="str">
        <f>_xlfn.XLOOKUP(tbl_PV_Milestones[[#This Row],[Work ID]],tbl_PV_Meta[Work ID '#],tbl_PV_Meta[Sub-Portfolio])</f>
        <v>Sub-Portfolio 8</v>
      </c>
      <c r="V2043" s="41">
        <f>IF(MONTH(tbl_PV_Milestones[[#This Row],[Baseline Date]])&lt;7,YEAR(tbl_PV_Milestones[[#This Row],[Baseline Date]]),YEAR(tbl_PV_Milestones[[#This Row],[Baseline Date]])+1)</f>
        <v>2024</v>
      </c>
      <c r="W2043" s="41">
        <f>IF(MONTH(tbl_PV_Milestones[[#This Row],[Actual/Schedule Finish]])&lt;7,YEAR(tbl_PV_Milestones[[#This Row],[Actual/Schedule Finish]]),YEAR(tbl_PV_Milestones[[#This Row],[Actual/Schedule Finish]])+1)</f>
        <v>2024</v>
      </c>
      <c r="X2043" s="41" t="str">
        <f>IF(OR(tbl_PV_Milestones[[#This Row],[Project Status]]="Completed",tbl_PV_Milestones[[#This Row],[Project Status]]="Assumed Completed"),"Yes","No")</f>
        <v>Yes</v>
      </c>
      <c r="Y2043" s="41">
        <f>IF(tbl_PV_Milestones[[#This Row],[Baseline Date]]="",1,0)</f>
        <v>0</v>
      </c>
      <c r="Z2043" s="41">
        <f>IF(tbl_PV_Milestones[[#This Row],[Baseline Date]]&lt;PV_Meta!$B$7,1,0)</f>
        <v>1</v>
      </c>
      <c r="AA2043" s="41">
        <f>IF(tbl_PV_Milestones[[#This Row],[Complete]]="Yes",1,0)</f>
        <v>1</v>
      </c>
      <c r="AB2043" s="41">
        <f>IF(AND(tbl_PV_Milestones[[#This Row],[BL FY]]=2025,tbl_PV_Milestones[[#This Row],[Baseline Date]]&lt;PV_Meta!$B$7),1,0)</f>
        <v>0</v>
      </c>
      <c r="AC2043" s="41">
        <f>IF(AND(tbl_PV_Milestones[[#This Row],[Planned YTD]]=1,tbl_PV_Milestones[[#This Row],[Complete]]="Yes"),1,0)</f>
        <v>0</v>
      </c>
      <c r="AD2043" s="41">
        <f>IF(AND(tbl_PV_Milestones[[#This Row],[Actual/Schedule Finish]]&lt;PV_Meta!$B$7,tbl_PV_Milestones[[#This Row],[Complete]]="No",tbl_PV_Milestones[[#This Row],[Project Status]]&lt;&gt;"On Hold"),1,0)</f>
        <v>0</v>
      </c>
      <c r="AE2043" s="41">
        <f>IF(AND(tbl_PV_Milestones[[#This Row],[Actual/Schedule Finish]]&gt;tbl_PV_Milestones[[#This Row],[Baseline Date]],tbl_PV_Milestones[[#This Row],[Complete]]="No",tbl_PV_Milestones[[#This Row],[Project Status]]&lt;&gt;"On Hold",tbl_PV_Milestones[[#This Row],[Overdue]]=0,tbl_PV_Milestones[[#This Row],[To be Baselined]]&lt;&gt;1),1,0)</f>
        <v>0</v>
      </c>
      <c r="AF2043" s="41">
        <f>IF(AND(tbl_PV_Milestones[[#This Row],[BL FY]]=2025,tbl_PV_Milestones[[#This Row],[Finish FY]]&gt;2025),1,0)</f>
        <v>0</v>
      </c>
      <c r="AG2043" s="56" t="str">
        <f>_xlfn.XLOOKUP(tbl_PV_Milestones[[#This Row],[Work ID]],tbl_PV_Meta[Work ID '#],tbl_PV_Meta[Project Manager/Owner],,0)</f>
        <v>Project Manager 12</v>
      </c>
      <c r="AH2043" s="6"/>
    </row>
    <row r="2044" spans="4:34" x14ac:dyDescent="0.25">
      <c r="D2044" s="6" t="s">
        <v>806</v>
      </c>
      <c r="E2044" s="6" t="s">
        <v>580</v>
      </c>
      <c r="F2044" s="6" t="s">
        <v>1702</v>
      </c>
      <c r="G2044" s="6" t="s">
        <v>945</v>
      </c>
      <c r="H2044" s="6" t="s">
        <v>510</v>
      </c>
      <c r="I2044" s="6" t="s">
        <v>510</v>
      </c>
      <c r="J2044" s="6" t="s">
        <v>806</v>
      </c>
      <c r="K2044" s="6" t="s">
        <v>278</v>
      </c>
      <c r="L2044" s="6" t="s">
        <v>117</v>
      </c>
      <c r="M2044" s="43"/>
      <c r="N2044" s="44" t="s">
        <v>1979</v>
      </c>
      <c r="O2044" s="39">
        <v>45632.708333333299</v>
      </c>
      <c r="P2044" s="39">
        <v>45632.333333333299</v>
      </c>
      <c r="Q2044" s="6">
        <v>-1</v>
      </c>
      <c r="R2044" s="6">
        <v>-1.8050541516245501E-3</v>
      </c>
      <c r="S2044" s="45" t="e">
        <f>_xlfn.CONCAT(#REF!,TRIM(tbl_PV_Milestones[[#This Row],[Milestone Description]]))</f>
        <v>#REF!</v>
      </c>
      <c r="T2044" s="84" t="str">
        <f>IF(COUNTIF(tbl_PV_Milestones[UID],tbl_PV_Milestones[[#This Row],[UID]])&gt;1,"Duplicate","")</f>
        <v>Duplicate</v>
      </c>
      <c r="U2044" s="42" t="str">
        <f>_xlfn.XLOOKUP(tbl_PV_Milestones[[#This Row],[Work ID]],tbl_PV_Meta[Work ID '#],tbl_PV_Meta[Sub-Portfolio])</f>
        <v>Sub-Portfolio 8</v>
      </c>
      <c r="V2044" s="41">
        <f>IF(MONTH(tbl_PV_Milestones[[#This Row],[Baseline Date]])&lt;7,YEAR(tbl_PV_Milestones[[#This Row],[Baseline Date]]),YEAR(tbl_PV_Milestones[[#This Row],[Baseline Date]])+1)</f>
        <v>2025</v>
      </c>
      <c r="W2044" s="41">
        <f>IF(MONTH(tbl_PV_Milestones[[#This Row],[Actual/Schedule Finish]])&lt;7,YEAR(tbl_PV_Milestones[[#This Row],[Actual/Schedule Finish]]),YEAR(tbl_PV_Milestones[[#This Row],[Actual/Schedule Finish]])+1)</f>
        <v>2025</v>
      </c>
      <c r="X2044" s="41" t="str">
        <f>IF(OR(tbl_PV_Milestones[[#This Row],[Project Status]]="Completed",tbl_PV_Milestones[[#This Row],[Project Status]]="Assumed Completed"),"Yes","No")</f>
        <v>Yes</v>
      </c>
      <c r="Y2044" s="41">
        <f>IF(tbl_PV_Milestones[[#This Row],[Baseline Date]]="",1,0)</f>
        <v>0</v>
      </c>
      <c r="Z2044" s="41">
        <f>IF(tbl_PV_Milestones[[#This Row],[Baseline Date]]&lt;PV_Meta!$B$7,1,0)</f>
        <v>1</v>
      </c>
      <c r="AA2044" s="41">
        <f>IF(tbl_PV_Milestones[[#This Row],[Complete]]="Yes",1,0)</f>
        <v>1</v>
      </c>
      <c r="AB2044" s="41">
        <f>IF(AND(tbl_PV_Milestones[[#This Row],[BL FY]]=2025,tbl_PV_Milestones[[#This Row],[Baseline Date]]&lt;PV_Meta!$B$7),1,0)</f>
        <v>1</v>
      </c>
      <c r="AC2044" s="41">
        <f>IF(AND(tbl_PV_Milestones[[#This Row],[Planned YTD]]=1,tbl_PV_Milestones[[#This Row],[Complete]]="Yes"),1,0)</f>
        <v>1</v>
      </c>
      <c r="AD2044" s="41">
        <f>IF(AND(tbl_PV_Milestones[[#This Row],[Actual/Schedule Finish]]&lt;PV_Meta!$B$7,tbl_PV_Milestones[[#This Row],[Complete]]="No",tbl_PV_Milestones[[#This Row],[Project Status]]&lt;&gt;"On Hold"),1,0)</f>
        <v>0</v>
      </c>
      <c r="AE2044" s="41">
        <f>IF(AND(tbl_PV_Milestones[[#This Row],[Actual/Schedule Finish]]&gt;tbl_PV_Milestones[[#This Row],[Baseline Date]],tbl_PV_Milestones[[#This Row],[Complete]]="No",tbl_PV_Milestones[[#This Row],[Project Status]]&lt;&gt;"On Hold",tbl_PV_Milestones[[#This Row],[Overdue]]=0,tbl_PV_Milestones[[#This Row],[To be Baselined]]&lt;&gt;1),1,0)</f>
        <v>0</v>
      </c>
      <c r="AF2044" s="41">
        <f>IF(AND(tbl_PV_Milestones[[#This Row],[BL FY]]=2025,tbl_PV_Milestones[[#This Row],[Finish FY]]&gt;2025),1,0)</f>
        <v>0</v>
      </c>
      <c r="AG2044" s="56" t="str">
        <f>_xlfn.XLOOKUP(tbl_PV_Milestones[[#This Row],[Work ID]],tbl_PV_Meta[Work ID '#],tbl_PV_Meta[Project Manager/Owner],,0)</f>
        <v>Project Manager 22</v>
      </c>
      <c r="AH2044" s="6"/>
    </row>
    <row r="2045" spans="4:34" x14ac:dyDescent="0.25">
      <c r="D2045" s="6" t="s">
        <v>806</v>
      </c>
      <c r="E2045" s="6" t="s">
        <v>503</v>
      </c>
      <c r="F2045" s="6" t="s">
        <v>1698</v>
      </c>
      <c r="G2045" s="6" t="s">
        <v>536</v>
      </c>
      <c r="H2045" s="6" t="s">
        <v>505</v>
      </c>
      <c r="I2045" s="6" t="s">
        <v>510</v>
      </c>
      <c r="J2045" s="6" t="s">
        <v>806</v>
      </c>
      <c r="K2045" s="6" t="s">
        <v>278</v>
      </c>
      <c r="L2045" s="6" t="s">
        <v>114</v>
      </c>
      <c r="M2045" s="43"/>
      <c r="N2045" s="44" t="s">
        <v>1979</v>
      </c>
      <c r="O2045" s="39">
        <v>45440.708333333299</v>
      </c>
      <c r="P2045" s="39">
        <v>45440.708333333299</v>
      </c>
      <c r="Q2045" s="6">
        <v>0</v>
      </c>
      <c r="R2045" s="6">
        <v>0</v>
      </c>
      <c r="S2045" s="45" t="e">
        <f>_xlfn.CONCAT(#REF!,TRIM(tbl_PV_Milestones[[#This Row],[Milestone Description]]))</f>
        <v>#REF!</v>
      </c>
      <c r="T2045" s="84" t="str">
        <f>IF(COUNTIF(tbl_PV_Milestones[UID],tbl_PV_Milestones[[#This Row],[UID]])&gt;1,"Duplicate","")</f>
        <v>Duplicate</v>
      </c>
      <c r="U2045" s="42" t="str">
        <f>_xlfn.XLOOKUP(tbl_PV_Milestones[[#This Row],[Work ID]],tbl_PV_Meta[Work ID '#],tbl_PV_Meta[Sub-Portfolio])</f>
        <v>Sub-Portfolio 8</v>
      </c>
      <c r="V2045" s="41">
        <f>IF(MONTH(tbl_PV_Milestones[[#This Row],[Baseline Date]])&lt;7,YEAR(tbl_PV_Milestones[[#This Row],[Baseline Date]]),YEAR(tbl_PV_Milestones[[#This Row],[Baseline Date]])+1)</f>
        <v>2024</v>
      </c>
      <c r="W2045" s="41">
        <f>IF(MONTH(tbl_PV_Milestones[[#This Row],[Actual/Schedule Finish]])&lt;7,YEAR(tbl_PV_Milestones[[#This Row],[Actual/Schedule Finish]]),YEAR(tbl_PV_Milestones[[#This Row],[Actual/Schedule Finish]])+1)</f>
        <v>2024</v>
      </c>
      <c r="X2045" s="41" t="str">
        <f>IF(OR(tbl_PV_Milestones[[#This Row],[Project Status]]="Completed",tbl_PV_Milestones[[#This Row],[Project Status]]="Assumed Completed"),"Yes","No")</f>
        <v>Yes</v>
      </c>
      <c r="Y2045" s="41">
        <f>IF(tbl_PV_Milestones[[#This Row],[Baseline Date]]="",1,0)</f>
        <v>0</v>
      </c>
      <c r="Z2045" s="41">
        <f>IF(tbl_PV_Milestones[[#This Row],[Baseline Date]]&lt;PV_Meta!$B$7,1,0)</f>
        <v>1</v>
      </c>
      <c r="AA2045" s="41">
        <f>IF(tbl_PV_Milestones[[#This Row],[Complete]]="Yes",1,0)</f>
        <v>1</v>
      </c>
      <c r="AB2045" s="41">
        <f>IF(AND(tbl_PV_Milestones[[#This Row],[BL FY]]=2025,tbl_PV_Milestones[[#This Row],[Baseline Date]]&lt;PV_Meta!$B$7),1,0)</f>
        <v>0</v>
      </c>
      <c r="AC2045" s="41">
        <f>IF(AND(tbl_PV_Milestones[[#This Row],[Planned YTD]]=1,tbl_PV_Milestones[[#This Row],[Complete]]="Yes"),1,0)</f>
        <v>0</v>
      </c>
      <c r="AD2045" s="41">
        <f>IF(AND(tbl_PV_Milestones[[#This Row],[Actual/Schedule Finish]]&lt;PV_Meta!$B$7,tbl_PV_Milestones[[#This Row],[Complete]]="No",tbl_PV_Milestones[[#This Row],[Project Status]]&lt;&gt;"On Hold"),1,0)</f>
        <v>0</v>
      </c>
      <c r="AE2045" s="41">
        <f>IF(AND(tbl_PV_Milestones[[#This Row],[Actual/Schedule Finish]]&gt;tbl_PV_Milestones[[#This Row],[Baseline Date]],tbl_PV_Milestones[[#This Row],[Complete]]="No",tbl_PV_Milestones[[#This Row],[Project Status]]&lt;&gt;"On Hold",tbl_PV_Milestones[[#This Row],[Overdue]]=0,tbl_PV_Milestones[[#This Row],[To be Baselined]]&lt;&gt;1),1,0)</f>
        <v>0</v>
      </c>
      <c r="AF2045" s="41">
        <f>IF(AND(tbl_PV_Milestones[[#This Row],[BL FY]]=2025,tbl_PV_Milestones[[#This Row],[Finish FY]]&gt;2025),1,0)</f>
        <v>0</v>
      </c>
      <c r="AG2045" s="56" t="str">
        <f>_xlfn.XLOOKUP(tbl_PV_Milestones[[#This Row],[Work ID]],tbl_PV_Meta[Work ID '#],tbl_PV_Meta[Project Manager/Owner],,0)</f>
        <v>Project Manager 12</v>
      </c>
      <c r="AH2045" s="6"/>
    </row>
    <row r="2046" spans="4:34" x14ac:dyDescent="0.25">
      <c r="D2046" s="6" t="s">
        <v>806</v>
      </c>
      <c r="E2046" s="6" t="s">
        <v>503</v>
      </c>
      <c r="F2046" s="6" t="s">
        <v>1698</v>
      </c>
      <c r="G2046" s="6" t="s">
        <v>542</v>
      </c>
      <c r="H2046" s="6" t="s">
        <v>519</v>
      </c>
      <c r="I2046" s="6" t="s">
        <v>510</v>
      </c>
      <c r="J2046" s="6" t="s">
        <v>806</v>
      </c>
      <c r="K2046" s="6" t="s">
        <v>278</v>
      </c>
      <c r="L2046" s="6" t="s">
        <v>114</v>
      </c>
      <c r="M2046" s="43"/>
      <c r="N2046" s="44" t="s">
        <v>1979</v>
      </c>
      <c r="O2046" s="39">
        <v>45440.708333333299</v>
      </c>
      <c r="P2046" s="39">
        <v>45440.708333333299</v>
      </c>
      <c r="Q2046" s="6">
        <v>0</v>
      </c>
      <c r="R2046" s="6">
        <v>0</v>
      </c>
      <c r="S2046" s="45" t="e">
        <f>_xlfn.CONCAT(#REF!,TRIM(tbl_PV_Milestones[[#This Row],[Milestone Description]]))</f>
        <v>#REF!</v>
      </c>
      <c r="T2046" s="84" t="str">
        <f>IF(COUNTIF(tbl_PV_Milestones[UID],tbl_PV_Milestones[[#This Row],[UID]])&gt;1,"Duplicate","")</f>
        <v>Duplicate</v>
      </c>
      <c r="U2046" s="42" t="str">
        <f>_xlfn.XLOOKUP(tbl_PV_Milestones[[#This Row],[Work ID]],tbl_PV_Meta[Work ID '#],tbl_PV_Meta[Sub-Portfolio])</f>
        <v>Sub-Portfolio 8</v>
      </c>
      <c r="V2046" s="41">
        <f>IF(MONTH(tbl_PV_Milestones[[#This Row],[Baseline Date]])&lt;7,YEAR(tbl_PV_Milestones[[#This Row],[Baseline Date]]),YEAR(tbl_PV_Milestones[[#This Row],[Baseline Date]])+1)</f>
        <v>2024</v>
      </c>
      <c r="W2046" s="41">
        <f>IF(MONTH(tbl_PV_Milestones[[#This Row],[Actual/Schedule Finish]])&lt;7,YEAR(tbl_PV_Milestones[[#This Row],[Actual/Schedule Finish]]),YEAR(tbl_PV_Milestones[[#This Row],[Actual/Schedule Finish]])+1)</f>
        <v>2024</v>
      </c>
      <c r="X2046" s="41" t="str">
        <f>IF(OR(tbl_PV_Milestones[[#This Row],[Project Status]]="Completed",tbl_PV_Milestones[[#This Row],[Project Status]]="Assumed Completed"),"Yes","No")</f>
        <v>Yes</v>
      </c>
      <c r="Y2046" s="41">
        <f>IF(tbl_PV_Milestones[[#This Row],[Baseline Date]]="",1,0)</f>
        <v>0</v>
      </c>
      <c r="Z2046" s="41">
        <f>IF(tbl_PV_Milestones[[#This Row],[Baseline Date]]&lt;PV_Meta!$B$7,1,0)</f>
        <v>1</v>
      </c>
      <c r="AA2046" s="41">
        <f>IF(tbl_PV_Milestones[[#This Row],[Complete]]="Yes",1,0)</f>
        <v>1</v>
      </c>
      <c r="AB2046" s="41">
        <f>IF(AND(tbl_PV_Milestones[[#This Row],[BL FY]]=2025,tbl_PV_Milestones[[#This Row],[Baseline Date]]&lt;PV_Meta!$B$7),1,0)</f>
        <v>0</v>
      </c>
      <c r="AC2046" s="41">
        <f>IF(AND(tbl_PV_Milestones[[#This Row],[Planned YTD]]=1,tbl_PV_Milestones[[#This Row],[Complete]]="Yes"),1,0)</f>
        <v>0</v>
      </c>
      <c r="AD2046" s="41">
        <f>IF(AND(tbl_PV_Milestones[[#This Row],[Actual/Schedule Finish]]&lt;PV_Meta!$B$7,tbl_PV_Milestones[[#This Row],[Complete]]="No",tbl_PV_Milestones[[#This Row],[Project Status]]&lt;&gt;"On Hold"),1,0)</f>
        <v>0</v>
      </c>
      <c r="AE2046" s="41">
        <f>IF(AND(tbl_PV_Milestones[[#This Row],[Actual/Schedule Finish]]&gt;tbl_PV_Milestones[[#This Row],[Baseline Date]],tbl_PV_Milestones[[#This Row],[Complete]]="No",tbl_PV_Milestones[[#This Row],[Project Status]]&lt;&gt;"On Hold",tbl_PV_Milestones[[#This Row],[Overdue]]=0,tbl_PV_Milestones[[#This Row],[To be Baselined]]&lt;&gt;1),1,0)</f>
        <v>0</v>
      </c>
      <c r="AF2046" s="41">
        <f>IF(AND(tbl_PV_Milestones[[#This Row],[BL FY]]=2025,tbl_PV_Milestones[[#This Row],[Finish FY]]&gt;2025),1,0)</f>
        <v>0</v>
      </c>
      <c r="AG2046" s="56" t="str">
        <f>_xlfn.XLOOKUP(tbl_PV_Milestones[[#This Row],[Work ID]],tbl_PV_Meta[Work ID '#],tbl_PV_Meta[Project Manager/Owner],,0)</f>
        <v>Project Manager 12</v>
      </c>
      <c r="AH2046" s="6"/>
    </row>
    <row r="2047" spans="4:34" x14ac:dyDescent="0.25">
      <c r="D2047" s="6" t="s">
        <v>806</v>
      </c>
      <c r="E2047" s="6" t="s">
        <v>503</v>
      </c>
      <c r="F2047" s="6" t="s">
        <v>1699</v>
      </c>
      <c r="G2047" s="6" t="s">
        <v>547</v>
      </c>
      <c r="H2047" s="6" t="s">
        <v>505</v>
      </c>
      <c r="I2047" s="6" t="s">
        <v>510</v>
      </c>
      <c r="J2047" s="6" t="s">
        <v>806</v>
      </c>
      <c r="K2047" s="6" t="s">
        <v>36</v>
      </c>
      <c r="L2047" s="6" t="s">
        <v>87</v>
      </c>
      <c r="M2047" s="43"/>
      <c r="N2047" s="44" t="s">
        <v>1979</v>
      </c>
      <c r="O2047" s="39">
        <v>45058.708333333299</v>
      </c>
      <c r="P2047" s="39">
        <v>45058.708333333299</v>
      </c>
      <c r="Q2047" s="6">
        <v>0</v>
      </c>
      <c r="R2047" s="6">
        <v>0</v>
      </c>
      <c r="S2047" s="45" t="e">
        <f>_xlfn.CONCAT(#REF!,TRIM(tbl_PV_Milestones[[#This Row],[Milestone Description]]))</f>
        <v>#REF!</v>
      </c>
      <c r="T2047" s="84" t="str">
        <f>IF(COUNTIF(tbl_PV_Milestones[UID],tbl_PV_Milestones[[#This Row],[UID]])&gt;1,"Duplicate","")</f>
        <v>Duplicate</v>
      </c>
      <c r="U2047" s="42" t="str">
        <f>_xlfn.XLOOKUP(tbl_PV_Milestones[[#This Row],[Work ID]],tbl_PV_Meta[Work ID '#],tbl_PV_Meta[Sub-Portfolio])</f>
        <v>Sub-Portfolio 7</v>
      </c>
      <c r="V2047" s="41">
        <f>IF(MONTH(tbl_PV_Milestones[[#This Row],[Baseline Date]])&lt;7,YEAR(tbl_PV_Milestones[[#This Row],[Baseline Date]]),YEAR(tbl_PV_Milestones[[#This Row],[Baseline Date]])+1)</f>
        <v>2023</v>
      </c>
      <c r="W2047" s="41">
        <f>IF(MONTH(tbl_PV_Milestones[[#This Row],[Actual/Schedule Finish]])&lt;7,YEAR(tbl_PV_Milestones[[#This Row],[Actual/Schedule Finish]]),YEAR(tbl_PV_Milestones[[#This Row],[Actual/Schedule Finish]])+1)</f>
        <v>2023</v>
      </c>
      <c r="X2047" s="41" t="str">
        <f>IF(OR(tbl_PV_Milestones[[#This Row],[Project Status]]="Completed",tbl_PV_Milestones[[#This Row],[Project Status]]="Assumed Completed"),"Yes","No")</f>
        <v>Yes</v>
      </c>
      <c r="Y2047" s="41">
        <f>IF(tbl_PV_Milestones[[#This Row],[Baseline Date]]="",1,0)</f>
        <v>0</v>
      </c>
      <c r="Z2047" s="41">
        <f>IF(tbl_PV_Milestones[[#This Row],[Baseline Date]]&lt;PV_Meta!$B$7,1,0)</f>
        <v>1</v>
      </c>
      <c r="AA2047" s="41">
        <f>IF(tbl_PV_Milestones[[#This Row],[Complete]]="Yes",1,0)</f>
        <v>1</v>
      </c>
      <c r="AB2047" s="41">
        <f>IF(AND(tbl_PV_Milestones[[#This Row],[BL FY]]=2025,tbl_PV_Milestones[[#This Row],[Baseline Date]]&lt;PV_Meta!$B$7),1,0)</f>
        <v>0</v>
      </c>
      <c r="AC2047" s="41">
        <f>IF(AND(tbl_PV_Milestones[[#This Row],[Planned YTD]]=1,tbl_PV_Milestones[[#This Row],[Complete]]="Yes"),1,0)</f>
        <v>0</v>
      </c>
      <c r="AD2047" s="41">
        <f>IF(AND(tbl_PV_Milestones[[#This Row],[Actual/Schedule Finish]]&lt;PV_Meta!$B$7,tbl_PV_Milestones[[#This Row],[Complete]]="No",tbl_PV_Milestones[[#This Row],[Project Status]]&lt;&gt;"On Hold"),1,0)</f>
        <v>0</v>
      </c>
      <c r="AE2047" s="41">
        <f>IF(AND(tbl_PV_Milestones[[#This Row],[Actual/Schedule Finish]]&gt;tbl_PV_Milestones[[#This Row],[Baseline Date]],tbl_PV_Milestones[[#This Row],[Complete]]="No",tbl_PV_Milestones[[#This Row],[Project Status]]&lt;&gt;"On Hold",tbl_PV_Milestones[[#This Row],[Overdue]]=0,tbl_PV_Milestones[[#This Row],[To be Baselined]]&lt;&gt;1),1,0)</f>
        <v>0</v>
      </c>
      <c r="AF2047" s="41">
        <f>IF(AND(tbl_PV_Milestones[[#This Row],[BL FY]]=2025,tbl_PV_Milestones[[#This Row],[Finish FY]]&gt;2025),1,0)</f>
        <v>0</v>
      </c>
      <c r="AG2047" s="56" t="str">
        <f>_xlfn.XLOOKUP(tbl_PV_Milestones[[#This Row],[Work ID]],tbl_PV_Meta[Work ID '#],tbl_PV_Meta[Project Manager/Owner],,0)</f>
        <v>Project Manager 17</v>
      </c>
      <c r="AH2047" s="6"/>
    </row>
    <row r="2048" spans="4:34" x14ac:dyDescent="0.25">
      <c r="D2048" s="6" t="s">
        <v>806</v>
      </c>
      <c r="E2048" s="6" t="s">
        <v>503</v>
      </c>
      <c r="F2048" s="6" t="s">
        <v>1698</v>
      </c>
      <c r="G2048" s="6" t="s">
        <v>527</v>
      </c>
      <c r="H2048" s="6" t="s">
        <v>505</v>
      </c>
      <c r="I2048" s="6" t="s">
        <v>510</v>
      </c>
      <c r="J2048" s="6" t="s">
        <v>806</v>
      </c>
      <c r="K2048" s="6" t="s">
        <v>278</v>
      </c>
      <c r="L2048" s="6" t="s">
        <v>114</v>
      </c>
      <c r="M2048" s="43"/>
      <c r="N2048" s="44" t="s">
        <v>1979</v>
      </c>
      <c r="O2048" s="39">
        <v>45411.708333333299</v>
      </c>
      <c r="P2048" s="39">
        <v>45411.708333333299</v>
      </c>
      <c r="Q2048" s="6">
        <v>0</v>
      </c>
      <c r="R2048" s="6">
        <v>0</v>
      </c>
      <c r="S2048" s="45" t="e">
        <f>_xlfn.CONCAT(#REF!,TRIM(tbl_PV_Milestones[[#This Row],[Milestone Description]]))</f>
        <v>#REF!</v>
      </c>
      <c r="T2048" s="84" t="str">
        <f>IF(COUNTIF(tbl_PV_Milestones[UID],tbl_PV_Milestones[[#This Row],[UID]])&gt;1,"Duplicate","")</f>
        <v>Duplicate</v>
      </c>
      <c r="U2048" s="42" t="str">
        <f>_xlfn.XLOOKUP(tbl_PV_Milestones[[#This Row],[Work ID]],tbl_PV_Meta[Work ID '#],tbl_PV_Meta[Sub-Portfolio])</f>
        <v>Sub-Portfolio 8</v>
      </c>
      <c r="V2048" s="41">
        <f>IF(MONTH(tbl_PV_Milestones[[#This Row],[Baseline Date]])&lt;7,YEAR(tbl_PV_Milestones[[#This Row],[Baseline Date]]),YEAR(tbl_PV_Milestones[[#This Row],[Baseline Date]])+1)</f>
        <v>2024</v>
      </c>
      <c r="W2048" s="41">
        <f>IF(MONTH(tbl_PV_Milestones[[#This Row],[Actual/Schedule Finish]])&lt;7,YEAR(tbl_PV_Milestones[[#This Row],[Actual/Schedule Finish]]),YEAR(tbl_PV_Milestones[[#This Row],[Actual/Schedule Finish]])+1)</f>
        <v>2024</v>
      </c>
      <c r="X2048" s="41" t="str">
        <f>IF(OR(tbl_PV_Milestones[[#This Row],[Project Status]]="Completed",tbl_PV_Milestones[[#This Row],[Project Status]]="Assumed Completed"),"Yes","No")</f>
        <v>Yes</v>
      </c>
      <c r="Y2048" s="41">
        <f>IF(tbl_PV_Milestones[[#This Row],[Baseline Date]]="",1,0)</f>
        <v>0</v>
      </c>
      <c r="Z2048" s="41">
        <f>IF(tbl_PV_Milestones[[#This Row],[Baseline Date]]&lt;PV_Meta!$B$7,1,0)</f>
        <v>1</v>
      </c>
      <c r="AA2048" s="41">
        <f>IF(tbl_PV_Milestones[[#This Row],[Complete]]="Yes",1,0)</f>
        <v>1</v>
      </c>
      <c r="AB2048" s="41">
        <f>IF(AND(tbl_PV_Milestones[[#This Row],[BL FY]]=2025,tbl_PV_Milestones[[#This Row],[Baseline Date]]&lt;PV_Meta!$B$7),1,0)</f>
        <v>0</v>
      </c>
      <c r="AC2048" s="41">
        <f>IF(AND(tbl_PV_Milestones[[#This Row],[Planned YTD]]=1,tbl_PV_Milestones[[#This Row],[Complete]]="Yes"),1,0)</f>
        <v>0</v>
      </c>
      <c r="AD2048" s="41">
        <f>IF(AND(tbl_PV_Milestones[[#This Row],[Actual/Schedule Finish]]&lt;PV_Meta!$B$7,tbl_PV_Milestones[[#This Row],[Complete]]="No",tbl_PV_Milestones[[#This Row],[Project Status]]&lt;&gt;"On Hold"),1,0)</f>
        <v>0</v>
      </c>
      <c r="AE2048" s="41">
        <f>IF(AND(tbl_PV_Milestones[[#This Row],[Actual/Schedule Finish]]&gt;tbl_PV_Milestones[[#This Row],[Baseline Date]],tbl_PV_Milestones[[#This Row],[Complete]]="No",tbl_PV_Milestones[[#This Row],[Project Status]]&lt;&gt;"On Hold",tbl_PV_Milestones[[#This Row],[Overdue]]=0,tbl_PV_Milestones[[#This Row],[To be Baselined]]&lt;&gt;1),1,0)</f>
        <v>0</v>
      </c>
      <c r="AF2048" s="41">
        <f>IF(AND(tbl_PV_Milestones[[#This Row],[BL FY]]=2025,tbl_PV_Milestones[[#This Row],[Finish FY]]&gt;2025),1,0)</f>
        <v>0</v>
      </c>
      <c r="AG2048" s="56" t="str">
        <f>_xlfn.XLOOKUP(tbl_PV_Milestones[[#This Row],[Work ID]],tbl_PV_Meta[Work ID '#],tbl_PV_Meta[Project Manager/Owner],,0)</f>
        <v>Project Manager 12</v>
      </c>
      <c r="AH2048" s="6"/>
    </row>
    <row r="2049" spans="4:34" x14ac:dyDescent="0.25">
      <c r="D2049" s="6" t="s">
        <v>806</v>
      </c>
      <c r="E2049" s="6" t="s">
        <v>503</v>
      </c>
      <c r="F2049" s="6" t="s">
        <v>1698</v>
      </c>
      <c r="G2049" s="6" t="s">
        <v>533</v>
      </c>
      <c r="H2049" s="6" t="s">
        <v>519</v>
      </c>
      <c r="I2049" s="6" t="s">
        <v>510</v>
      </c>
      <c r="J2049" s="6" t="s">
        <v>806</v>
      </c>
      <c r="K2049" s="6" t="s">
        <v>278</v>
      </c>
      <c r="L2049" s="6" t="s">
        <v>114</v>
      </c>
      <c r="M2049" s="43"/>
      <c r="N2049" s="44" t="s">
        <v>1979</v>
      </c>
      <c r="O2049" s="39">
        <v>45565.708333333299</v>
      </c>
      <c r="P2049" s="39">
        <v>45565.708333333299</v>
      </c>
      <c r="Q2049" s="6">
        <v>0</v>
      </c>
      <c r="R2049" s="6">
        <v>0</v>
      </c>
      <c r="S2049" s="45" t="e">
        <f>_xlfn.CONCAT(#REF!,TRIM(tbl_PV_Milestones[[#This Row],[Milestone Description]]))</f>
        <v>#REF!</v>
      </c>
      <c r="T2049" s="84" t="str">
        <f>IF(COUNTIF(tbl_PV_Milestones[UID],tbl_PV_Milestones[[#This Row],[UID]])&gt;1,"Duplicate","")</f>
        <v>Duplicate</v>
      </c>
      <c r="U2049" s="42" t="str">
        <f>_xlfn.XLOOKUP(tbl_PV_Milestones[[#This Row],[Work ID]],tbl_PV_Meta[Work ID '#],tbl_PV_Meta[Sub-Portfolio])</f>
        <v>Sub-Portfolio 8</v>
      </c>
      <c r="V2049" s="41">
        <f>IF(MONTH(tbl_PV_Milestones[[#This Row],[Baseline Date]])&lt;7,YEAR(tbl_PV_Milestones[[#This Row],[Baseline Date]]),YEAR(tbl_PV_Milestones[[#This Row],[Baseline Date]])+1)</f>
        <v>2025</v>
      </c>
      <c r="W2049" s="41">
        <f>IF(MONTH(tbl_PV_Milestones[[#This Row],[Actual/Schedule Finish]])&lt;7,YEAR(tbl_PV_Milestones[[#This Row],[Actual/Schedule Finish]]),YEAR(tbl_PV_Milestones[[#This Row],[Actual/Schedule Finish]])+1)</f>
        <v>2025</v>
      </c>
      <c r="X2049" s="41" t="str">
        <f>IF(OR(tbl_PV_Milestones[[#This Row],[Project Status]]="Completed",tbl_PV_Milestones[[#This Row],[Project Status]]="Assumed Completed"),"Yes","No")</f>
        <v>Yes</v>
      </c>
      <c r="Y2049" s="41">
        <f>IF(tbl_PV_Milestones[[#This Row],[Baseline Date]]="",1,0)</f>
        <v>0</v>
      </c>
      <c r="Z2049" s="41">
        <f>IF(tbl_PV_Milestones[[#This Row],[Baseline Date]]&lt;PV_Meta!$B$7,1,0)</f>
        <v>1</v>
      </c>
      <c r="AA2049" s="41">
        <f>IF(tbl_PV_Milestones[[#This Row],[Complete]]="Yes",1,0)</f>
        <v>1</v>
      </c>
      <c r="AB2049" s="41">
        <f>IF(AND(tbl_PV_Milestones[[#This Row],[BL FY]]=2025,tbl_PV_Milestones[[#This Row],[Baseline Date]]&lt;PV_Meta!$B$7),1,0)</f>
        <v>1</v>
      </c>
      <c r="AC2049" s="41">
        <f>IF(AND(tbl_PV_Milestones[[#This Row],[Planned YTD]]=1,tbl_PV_Milestones[[#This Row],[Complete]]="Yes"),1,0)</f>
        <v>1</v>
      </c>
      <c r="AD2049" s="41">
        <f>IF(AND(tbl_PV_Milestones[[#This Row],[Actual/Schedule Finish]]&lt;PV_Meta!$B$7,tbl_PV_Milestones[[#This Row],[Complete]]="No",tbl_PV_Milestones[[#This Row],[Project Status]]&lt;&gt;"On Hold"),1,0)</f>
        <v>0</v>
      </c>
      <c r="AE2049" s="41">
        <f>IF(AND(tbl_PV_Milestones[[#This Row],[Actual/Schedule Finish]]&gt;tbl_PV_Milestones[[#This Row],[Baseline Date]],tbl_PV_Milestones[[#This Row],[Complete]]="No",tbl_PV_Milestones[[#This Row],[Project Status]]&lt;&gt;"On Hold",tbl_PV_Milestones[[#This Row],[Overdue]]=0,tbl_PV_Milestones[[#This Row],[To be Baselined]]&lt;&gt;1),1,0)</f>
        <v>0</v>
      </c>
      <c r="AF2049" s="41">
        <f>IF(AND(tbl_PV_Milestones[[#This Row],[BL FY]]=2025,tbl_PV_Milestones[[#This Row],[Finish FY]]&gt;2025),1,0)</f>
        <v>0</v>
      </c>
      <c r="AG2049" s="56" t="str">
        <f>_xlfn.XLOOKUP(tbl_PV_Milestones[[#This Row],[Work ID]],tbl_PV_Meta[Work ID '#],tbl_PV_Meta[Project Manager/Owner],,0)</f>
        <v>Project Manager 12</v>
      </c>
      <c r="AH2049" s="6"/>
    </row>
    <row r="2050" spans="4:34" x14ac:dyDescent="0.25">
      <c r="D2050" s="6" t="s">
        <v>806</v>
      </c>
      <c r="E2050" s="6" t="s">
        <v>580</v>
      </c>
      <c r="F2050" s="6" t="s">
        <v>1698</v>
      </c>
      <c r="G2050" s="6" t="s">
        <v>517</v>
      </c>
      <c r="H2050" s="6" t="s">
        <v>505</v>
      </c>
      <c r="I2050" s="6" t="s">
        <v>512</v>
      </c>
      <c r="J2050" s="6" t="s">
        <v>806</v>
      </c>
      <c r="K2050" s="6" t="s">
        <v>278</v>
      </c>
      <c r="L2050" s="6" t="s">
        <v>114</v>
      </c>
      <c r="M2050" s="43"/>
      <c r="N2050" s="44" t="s">
        <v>1979</v>
      </c>
      <c r="O2050" s="39">
        <v>45604.708333333299</v>
      </c>
      <c r="P2050" s="39">
        <v>45590.708333333299</v>
      </c>
      <c r="Q2050" s="6">
        <v>-10</v>
      </c>
      <c r="R2050" s="6">
        <v>-2.0757654385054499E-2</v>
      </c>
      <c r="S2050" s="45" t="e">
        <f>_xlfn.CONCAT(#REF!,TRIM(tbl_PV_Milestones[[#This Row],[Milestone Description]]))</f>
        <v>#REF!</v>
      </c>
      <c r="T2050" s="84" t="str">
        <f>IF(COUNTIF(tbl_PV_Milestones[UID],tbl_PV_Milestones[[#This Row],[UID]])&gt;1,"Duplicate","")</f>
        <v>Duplicate</v>
      </c>
      <c r="U2050" s="42" t="str">
        <f>_xlfn.XLOOKUP(tbl_PV_Milestones[[#This Row],[Work ID]],tbl_PV_Meta[Work ID '#],tbl_PV_Meta[Sub-Portfolio])</f>
        <v>Sub-Portfolio 8</v>
      </c>
      <c r="V2050" s="41">
        <f>IF(MONTH(tbl_PV_Milestones[[#This Row],[Baseline Date]])&lt;7,YEAR(tbl_PV_Milestones[[#This Row],[Baseline Date]]),YEAR(tbl_PV_Milestones[[#This Row],[Baseline Date]])+1)</f>
        <v>2025</v>
      </c>
      <c r="W2050" s="41">
        <f>IF(MONTH(tbl_PV_Milestones[[#This Row],[Actual/Schedule Finish]])&lt;7,YEAR(tbl_PV_Milestones[[#This Row],[Actual/Schedule Finish]]),YEAR(tbl_PV_Milestones[[#This Row],[Actual/Schedule Finish]])+1)</f>
        <v>2025</v>
      </c>
      <c r="X2050" s="41" t="str">
        <f>IF(OR(tbl_PV_Milestones[[#This Row],[Project Status]]="Completed",tbl_PV_Milestones[[#This Row],[Project Status]]="Assumed Completed"),"Yes","No")</f>
        <v>Yes</v>
      </c>
      <c r="Y2050" s="41">
        <f>IF(tbl_PV_Milestones[[#This Row],[Baseline Date]]="",1,0)</f>
        <v>0</v>
      </c>
      <c r="Z2050" s="41">
        <f>IF(tbl_PV_Milestones[[#This Row],[Baseline Date]]&lt;PV_Meta!$B$7,1,0)</f>
        <v>1</v>
      </c>
      <c r="AA2050" s="41">
        <f>IF(tbl_PV_Milestones[[#This Row],[Complete]]="Yes",1,0)</f>
        <v>1</v>
      </c>
      <c r="AB2050" s="41">
        <f>IF(AND(tbl_PV_Milestones[[#This Row],[BL FY]]=2025,tbl_PV_Milestones[[#This Row],[Baseline Date]]&lt;PV_Meta!$B$7),1,0)</f>
        <v>1</v>
      </c>
      <c r="AC2050" s="41">
        <f>IF(AND(tbl_PV_Milestones[[#This Row],[Planned YTD]]=1,tbl_PV_Milestones[[#This Row],[Complete]]="Yes"),1,0)</f>
        <v>1</v>
      </c>
      <c r="AD2050" s="41">
        <f>IF(AND(tbl_PV_Milestones[[#This Row],[Actual/Schedule Finish]]&lt;PV_Meta!$B$7,tbl_PV_Milestones[[#This Row],[Complete]]="No",tbl_PV_Milestones[[#This Row],[Project Status]]&lt;&gt;"On Hold"),1,0)</f>
        <v>0</v>
      </c>
      <c r="AE2050" s="41">
        <f>IF(AND(tbl_PV_Milestones[[#This Row],[Actual/Schedule Finish]]&gt;tbl_PV_Milestones[[#This Row],[Baseline Date]],tbl_PV_Milestones[[#This Row],[Complete]]="No",tbl_PV_Milestones[[#This Row],[Project Status]]&lt;&gt;"On Hold",tbl_PV_Milestones[[#This Row],[Overdue]]=0,tbl_PV_Milestones[[#This Row],[To be Baselined]]&lt;&gt;1),1,0)</f>
        <v>0</v>
      </c>
      <c r="AF2050" s="41">
        <f>IF(AND(tbl_PV_Milestones[[#This Row],[BL FY]]=2025,tbl_PV_Milestones[[#This Row],[Finish FY]]&gt;2025),1,0)</f>
        <v>0</v>
      </c>
      <c r="AG2050" s="56" t="str">
        <f>_xlfn.XLOOKUP(tbl_PV_Milestones[[#This Row],[Work ID]],tbl_PV_Meta[Work ID '#],tbl_PV_Meta[Project Manager/Owner],,0)</f>
        <v>Project Manager 12</v>
      </c>
      <c r="AH2050" s="6"/>
    </row>
    <row r="2051" spans="4:34" x14ac:dyDescent="0.25">
      <c r="D2051" s="6" t="s">
        <v>806</v>
      </c>
      <c r="E2051" s="6" t="s">
        <v>503</v>
      </c>
      <c r="F2051" s="6" t="s">
        <v>1699</v>
      </c>
      <c r="G2051" s="6" t="s">
        <v>557</v>
      </c>
      <c r="H2051" s="6" t="s">
        <v>519</v>
      </c>
      <c r="I2051" s="6" t="s">
        <v>510</v>
      </c>
      <c r="J2051" s="6" t="s">
        <v>806</v>
      </c>
      <c r="K2051" s="6" t="s">
        <v>36</v>
      </c>
      <c r="L2051" s="6" t="s">
        <v>87</v>
      </c>
      <c r="M2051" s="43"/>
      <c r="N2051" s="44" t="s">
        <v>1979</v>
      </c>
      <c r="O2051" s="39">
        <v>45058.708333333299</v>
      </c>
      <c r="P2051" s="39">
        <v>45058.708333333299</v>
      </c>
      <c r="Q2051" s="6">
        <v>0</v>
      </c>
      <c r="R2051" s="6">
        <v>0</v>
      </c>
      <c r="S2051" s="45" t="e">
        <f>_xlfn.CONCAT(#REF!,TRIM(tbl_PV_Milestones[[#This Row],[Milestone Description]]))</f>
        <v>#REF!</v>
      </c>
      <c r="T2051" s="84" t="str">
        <f>IF(COUNTIF(tbl_PV_Milestones[UID],tbl_PV_Milestones[[#This Row],[UID]])&gt;1,"Duplicate","")</f>
        <v>Duplicate</v>
      </c>
      <c r="U2051" s="42" t="str">
        <f>_xlfn.XLOOKUP(tbl_PV_Milestones[[#This Row],[Work ID]],tbl_PV_Meta[Work ID '#],tbl_PV_Meta[Sub-Portfolio])</f>
        <v>Sub-Portfolio 7</v>
      </c>
      <c r="V2051" s="41">
        <f>IF(MONTH(tbl_PV_Milestones[[#This Row],[Baseline Date]])&lt;7,YEAR(tbl_PV_Milestones[[#This Row],[Baseline Date]]),YEAR(tbl_PV_Milestones[[#This Row],[Baseline Date]])+1)</f>
        <v>2023</v>
      </c>
      <c r="W2051" s="41">
        <f>IF(MONTH(tbl_PV_Milestones[[#This Row],[Actual/Schedule Finish]])&lt;7,YEAR(tbl_PV_Milestones[[#This Row],[Actual/Schedule Finish]]),YEAR(tbl_PV_Milestones[[#This Row],[Actual/Schedule Finish]])+1)</f>
        <v>2023</v>
      </c>
      <c r="X2051" s="41" t="str">
        <f>IF(OR(tbl_PV_Milestones[[#This Row],[Project Status]]="Completed",tbl_PV_Milestones[[#This Row],[Project Status]]="Assumed Completed"),"Yes","No")</f>
        <v>Yes</v>
      </c>
      <c r="Y2051" s="41">
        <f>IF(tbl_PV_Milestones[[#This Row],[Baseline Date]]="",1,0)</f>
        <v>0</v>
      </c>
      <c r="Z2051" s="41">
        <f>IF(tbl_PV_Milestones[[#This Row],[Baseline Date]]&lt;PV_Meta!$B$7,1,0)</f>
        <v>1</v>
      </c>
      <c r="AA2051" s="41">
        <f>IF(tbl_PV_Milestones[[#This Row],[Complete]]="Yes",1,0)</f>
        <v>1</v>
      </c>
      <c r="AB2051" s="41">
        <f>IF(AND(tbl_PV_Milestones[[#This Row],[BL FY]]=2025,tbl_PV_Milestones[[#This Row],[Baseline Date]]&lt;PV_Meta!$B$7),1,0)</f>
        <v>0</v>
      </c>
      <c r="AC2051" s="41">
        <f>IF(AND(tbl_PV_Milestones[[#This Row],[Planned YTD]]=1,tbl_PV_Milestones[[#This Row],[Complete]]="Yes"),1,0)</f>
        <v>0</v>
      </c>
      <c r="AD2051" s="41">
        <f>IF(AND(tbl_PV_Milestones[[#This Row],[Actual/Schedule Finish]]&lt;PV_Meta!$B$7,tbl_PV_Milestones[[#This Row],[Complete]]="No",tbl_PV_Milestones[[#This Row],[Project Status]]&lt;&gt;"On Hold"),1,0)</f>
        <v>0</v>
      </c>
      <c r="AE2051" s="41">
        <f>IF(AND(tbl_PV_Milestones[[#This Row],[Actual/Schedule Finish]]&gt;tbl_PV_Milestones[[#This Row],[Baseline Date]],tbl_PV_Milestones[[#This Row],[Complete]]="No",tbl_PV_Milestones[[#This Row],[Project Status]]&lt;&gt;"On Hold",tbl_PV_Milestones[[#This Row],[Overdue]]=0,tbl_PV_Milestones[[#This Row],[To be Baselined]]&lt;&gt;1),1,0)</f>
        <v>0</v>
      </c>
      <c r="AF2051" s="41">
        <f>IF(AND(tbl_PV_Milestones[[#This Row],[BL FY]]=2025,tbl_PV_Milestones[[#This Row],[Finish FY]]&gt;2025),1,0)</f>
        <v>0</v>
      </c>
      <c r="AG2051" s="56" t="str">
        <f>_xlfn.XLOOKUP(tbl_PV_Milestones[[#This Row],[Work ID]],tbl_PV_Meta[Work ID '#],tbl_PV_Meta[Project Manager/Owner],,0)</f>
        <v>Project Manager 17</v>
      </c>
      <c r="AH2051" s="6"/>
    </row>
    <row r="2052" spans="4:34" x14ac:dyDescent="0.25">
      <c r="D2052" s="6" t="s">
        <v>806</v>
      </c>
      <c r="E2052" s="6" t="s">
        <v>503</v>
      </c>
      <c r="F2052" s="6" t="s">
        <v>1698</v>
      </c>
      <c r="G2052" s="6" t="s">
        <v>566</v>
      </c>
      <c r="H2052" s="6" t="s">
        <v>505</v>
      </c>
      <c r="I2052" s="6" t="s">
        <v>522</v>
      </c>
      <c r="J2052" s="6" t="s">
        <v>806</v>
      </c>
      <c r="K2052" s="6" t="s">
        <v>278</v>
      </c>
      <c r="L2052" s="6" t="s">
        <v>114</v>
      </c>
      <c r="M2052" s="43"/>
      <c r="N2052" s="44" t="s">
        <v>1979</v>
      </c>
      <c r="O2052" s="39">
        <v>45012.708333333299</v>
      </c>
      <c r="P2052" s="39">
        <v>45012.708333333299</v>
      </c>
      <c r="Q2052" s="6">
        <v>0</v>
      </c>
      <c r="R2052" s="6">
        <v>0</v>
      </c>
      <c r="S2052" s="45" t="e">
        <f>_xlfn.CONCAT(#REF!,TRIM(tbl_PV_Milestones[[#This Row],[Milestone Description]]))</f>
        <v>#REF!</v>
      </c>
      <c r="T2052" s="84" t="str">
        <f>IF(COUNTIF(tbl_PV_Milestones[UID],tbl_PV_Milestones[[#This Row],[UID]])&gt;1,"Duplicate","")</f>
        <v>Duplicate</v>
      </c>
      <c r="U2052" s="42" t="str">
        <f>_xlfn.XLOOKUP(tbl_PV_Milestones[[#This Row],[Work ID]],tbl_PV_Meta[Work ID '#],tbl_PV_Meta[Sub-Portfolio])</f>
        <v>Sub-Portfolio 8</v>
      </c>
      <c r="V2052" s="41">
        <f>IF(MONTH(tbl_PV_Milestones[[#This Row],[Baseline Date]])&lt;7,YEAR(tbl_PV_Milestones[[#This Row],[Baseline Date]]),YEAR(tbl_PV_Milestones[[#This Row],[Baseline Date]])+1)</f>
        <v>2023</v>
      </c>
      <c r="W2052" s="41">
        <f>IF(MONTH(tbl_PV_Milestones[[#This Row],[Actual/Schedule Finish]])&lt;7,YEAR(tbl_PV_Milestones[[#This Row],[Actual/Schedule Finish]]),YEAR(tbl_PV_Milestones[[#This Row],[Actual/Schedule Finish]])+1)</f>
        <v>2023</v>
      </c>
      <c r="X2052" s="41" t="str">
        <f>IF(OR(tbl_PV_Milestones[[#This Row],[Project Status]]="Completed",tbl_PV_Milestones[[#This Row],[Project Status]]="Assumed Completed"),"Yes","No")</f>
        <v>Yes</v>
      </c>
      <c r="Y2052" s="41">
        <f>IF(tbl_PV_Milestones[[#This Row],[Baseline Date]]="",1,0)</f>
        <v>0</v>
      </c>
      <c r="Z2052" s="41">
        <f>IF(tbl_PV_Milestones[[#This Row],[Baseline Date]]&lt;PV_Meta!$B$7,1,0)</f>
        <v>1</v>
      </c>
      <c r="AA2052" s="41">
        <f>IF(tbl_PV_Milestones[[#This Row],[Complete]]="Yes",1,0)</f>
        <v>1</v>
      </c>
      <c r="AB2052" s="41">
        <f>IF(AND(tbl_PV_Milestones[[#This Row],[BL FY]]=2025,tbl_PV_Milestones[[#This Row],[Baseline Date]]&lt;PV_Meta!$B$7),1,0)</f>
        <v>0</v>
      </c>
      <c r="AC2052" s="41">
        <f>IF(AND(tbl_PV_Milestones[[#This Row],[Planned YTD]]=1,tbl_PV_Milestones[[#This Row],[Complete]]="Yes"),1,0)</f>
        <v>0</v>
      </c>
      <c r="AD2052" s="41">
        <f>IF(AND(tbl_PV_Milestones[[#This Row],[Actual/Schedule Finish]]&lt;PV_Meta!$B$7,tbl_PV_Milestones[[#This Row],[Complete]]="No",tbl_PV_Milestones[[#This Row],[Project Status]]&lt;&gt;"On Hold"),1,0)</f>
        <v>0</v>
      </c>
      <c r="AE2052" s="41">
        <f>IF(AND(tbl_PV_Milestones[[#This Row],[Actual/Schedule Finish]]&gt;tbl_PV_Milestones[[#This Row],[Baseline Date]],tbl_PV_Milestones[[#This Row],[Complete]]="No",tbl_PV_Milestones[[#This Row],[Project Status]]&lt;&gt;"On Hold",tbl_PV_Milestones[[#This Row],[Overdue]]=0,tbl_PV_Milestones[[#This Row],[To be Baselined]]&lt;&gt;1),1,0)</f>
        <v>0</v>
      </c>
      <c r="AF2052" s="41">
        <f>IF(AND(tbl_PV_Milestones[[#This Row],[BL FY]]=2025,tbl_PV_Milestones[[#This Row],[Finish FY]]&gt;2025),1,0)</f>
        <v>0</v>
      </c>
      <c r="AG2052" s="56" t="str">
        <f>_xlfn.XLOOKUP(tbl_PV_Milestones[[#This Row],[Work ID]],tbl_PV_Meta[Work ID '#],tbl_PV_Meta[Project Manager/Owner],,0)</f>
        <v>Project Manager 12</v>
      </c>
      <c r="AH2052" s="6"/>
    </row>
    <row r="2053" spans="4:34" x14ac:dyDescent="0.25">
      <c r="D2053" s="6" t="s">
        <v>806</v>
      </c>
      <c r="E2053" s="6" t="s">
        <v>503</v>
      </c>
      <c r="F2053" s="6" t="s">
        <v>1698</v>
      </c>
      <c r="G2053" s="6" t="s">
        <v>746</v>
      </c>
      <c r="H2053" s="6" t="s">
        <v>505</v>
      </c>
      <c r="I2053" s="6" t="s">
        <v>522</v>
      </c>
      <c r="J2053" s="6" t="s">
        <v>806</v>
      </c>
      <c r="K2053" s="6" t="s">
        <v>278</v>
      </c>
      <c r="L2053" s="6" t="s">
        <v>114</v>
      </c>
      <c r="M2053" s="43"/>
      <c r="N2053" s="44" t="s">
        <v>1979</v>
      </c>
      <c r="O2053" s="39">
        <v>45401.708333333299</v>
      </c>
      <c r="P2053" s="39">
        <v>45401.708333333299</v>
      </c>
      <c r="Q2053" s="6">
        <v>0</v>
      </c>
      <c r="R2053" s="6">
        <v>0</v>
      </c>
      <c r="S2053" s="45" t="e">
        <f>_xlfn.CONCAT(#REF!,TRIM(tbl_PV_Milestones[[#This Row],[Milestone Description]]))</f>
        <v>#REF!</v>
      </c>
      <c r="T2053" s="84" t="str">
        <f>IF(COUNTIF(tbl_PV_Milestones[UID],tbl_PV_Milestones[[#This Row],[UID]])&gt;1,"Duplicate","")</f>
        <v>Duplicate</v>
      </c>
      <c r="U2053" s="42" t="str">
        <f>_xlfn.XLOOKUP(tbl_PV_Milestones[[#This Row],[Work ID]],tbl_PV_Meta[Work ID '#],tbl_PV_Meta[Sub-Portfolio])</f>
        <v>Sub-Portfolio 8</v>
      </c>
      <c r="V2053" s="41">
        <f>IF(MONTH(tbl_PV_Milestones[[#This Row],[Baseline Date]])&lt;7,YEAR(tbl_PV_Milestones[[#This Row],[Baseline Date]]),YEAR(tbl_PV_Milestones[[#This Row],[Baseline Date]])+1)</f>
        <v>2024</v>
      </c>
      <c r="W2053" s="41">
        <f>IF(MONTH(tbl_PV_Milestones[[#This Row],[Actual/Schedule Finish]])&lt;7,YEAR(tbl_PV_Milestones[[#This Row],[Actual/Schedule Finish]]),YEAR(tbl_PV_Milestones[[#This Row],[Actual/Schedule Finish]])+1)</f>
        <v>2024</v>
      </c>
      <c r="X2053" s="41" t="str">
        <f>IF(OR(tbl_PV_Milestones[[#This Row],[Project Status]]="Completed",tbl_PV_Milestones[[#This Row],[Project Status]]="Assumed Completed"),"Yes","No")</f>
        <v>Yes</v>
      </c>
      <c r="Y2053" s="41">
        <f>IF(tbl_PV_Milestones[[#This Row],[Baseline Date]]="",1,0)</f>
        <v>0</v>
      </c>
      <c r="Z2053" s="41">
        <f>IF(tbl_PV_Milestones[[#This Row],[Baseline Date]]&lt;PV_Meta!$B$7,1,0)</f>
        <v>1</v>
      </c>
      <c r="AA2053" s="41">
        <f>IF(tbl_PV_Milestones[[#This Row],[Complete]]="Yes",1,0)</f>
        <v>1</v>
      </c>
      <c r="AB2053" s="41">
        <f>IF(AND(tbl_PV_Milestones[[#This Row],[BL FY]]=2025,tbl_PV_Milestones[[#This Row],[Baseline Date]]&lt;PV_Meta!$B$7),1,0)</f>
        <v>0</v>
      </c>
      <c r="AC2053" s="41">
        <f>IF(AND(tbl_PV_Milestones[[#This Row],[Planned YTD]]=1,tbl_PV_Milestones[[#This Row],[Complete]]="Yes"),1,0)</f>
        <v>0</v>
      </c>
      <c r="AD2053" s="41">
        <f>IF(AND(tbl_PV_Milestones[[#This Row],[Actual/Schedule Finish]]&lt;PV_Meta!$B$7,tbl_PV_Milestones[[#This Row],[Complete]]="No",tbl_PV_Milestones[[#This Row],[Project Status]]&lt;&gt;"On Hold"),1,0)</f>
        <v>0</v>
      </c>
      <c r="AE2053" s="41">
        <f>IF(AND(tbl_PV_Milestones[[#This Row],[Actual/Schedule Finish]]&gt;tbl_PV_Milestones[[#This Row],[Baseline Date]],tbl_PV_Milestones[[#This Row],[Complete]]="No",tbl_PV_Milestones[[#This Row],[Project Status]]&lt;&gt;"On Hold",tbl_PV_Milestones[[#This Row],[Overdue]]=0,tbl_PV_Milestones[[#This Row],[To be Baselined]]&lt;&gt;1),1,0)</f>
        <v>0</v>
      </c>
      <c r="AF2053" s="41">
        <f>IF(AND(tbl_PV_Milestones[[#This Row],[BL FY]]=2025,tbl_PV_Milestones[[#This Row],[Finish FY]]&gt;2025),1,0)</f>
        <v>0</v>
      </c>
      <c r="AG2053" s="56" t="str">
        <f>_xlfn.XLOOKUP(tbl_PV_Milestones[[#This Row],[Work ID]],tbl_PV_Meta[Work ID '#],tbl_PV_Meta[Project Manager/Owner],,0)</f>
        <v>Project Manager 12</v>
      </c>
      <c r="AH2053" s="6"/>
    </row>
    <row r="2054" spans="4:34" x14ac:dyDescent="0.25">
      <c r="D2054" s="6" t="s">
        <v>806</v>
      </c>
      <c r="E2054" s="6" t="s">
        <v>503</v>
      </c>
      <c r="F2054" s="6" t="s">
        <v>1702</v>
      </c>
      <c r="G2054" s="6" t="s">
        <v>946</v>
      </c>
      <c r="H2054" s="6" t="s">
        <v>505</v>
      </c>
      <c r="I2054" s="6" t="s">
        <v>510</v>
      </c>
      <c r="J2054" s="6" t="s">
        <v>806</v>
      </c>
      <c r="K2054" s="6" t="s">
        <v>278</v>
      </c>
      <c r="L2054" s="6" t="s">
        <v>117</v>
      </c>
      <c r="M2054" s="43"/>
      <c r="N2054" s="44" t="s">
        <v>1979</v>
      </c>
      <c r="O2054" s="39">
        <v>45233.333333333299</v>
      </c>
      <c r="P2054" s="39">
        <v>45233.333333333299</v>
      </c>
      <c r="Q2054" s="6">
        <v>0</v>
      </c>
      <c r="R2054" s="6">
        <v>0</v>
      </c>
      <c r="S2054" s="45" t="e">
        <f>_xlfn.CONCAT(#REF!,TRIM(tbl_PV_Milestones[[#This Row],[Milestone Description]]))</f>
        <v>#REF!</v>
      </c>
      <c r="T2054" s="84" t="str">
        <f>IF(COUNTIF(tbl_PV_Milestones[UID],tbl_PV_Milestones[[#This Row],[UID]])&gt;1,"Duplicate","")</f>
        <v>Duplicate</v>
      </c>
      <c r="U2054" s="42" t="str">
        <f>_xlfn.XLOOKUP(tbl_PV_Milestones[[#This Row],[Work ID]],tbl_PV_Meta[Work ID '#],tbl_PV_Meta[Sub-Portfolio])</f>
        <v>Sub-Portfolio 8</v>
      </c>
      <c r="V2054" s="41">
        <f>IF(MONTH(tbl_PV_Milestones[[#This Row],[Baseline Date]])&lt;7,YEAR(tbl_PV_Milestones[[#This Row],[Baseline Date]]),YEAR(tbl_PV_Milestones[[#This Row],[Baseline Date]])+1)</f>
        <v>2024</v>
      </c>
      <c r="W2054" s="41">
        <f>IF(MONTH(tbl_PV_Milestones[[#This Row],[Actual/Schedule Finish]])&lt;7,YEAR(tbl_PV_Milestones[[#This Row],[Actual/Schedule Finish]]),YEAR(tbl_PV_Milestones[[#This Row],[Actual/Schedule Finish]])+1)</f>
        <v>2024</v>
      </c>
      <c r="X2054" s="41" t="str">
        <f>IF(OR(tbl_PV_Milestones[[#This Row],[Project Status]]="Completed",tbl_PV_Milestones[[#This Row],[Project Status]]="Assumed Completed"),"Yes","No")</f>
        <v>Yes</v>
      </c>
      <c r="Y2054" s="41">
        <f>IF(tbl_PV_Milestones[[#This Row],[Baseline Date]]="",1,0)</f>
        <v>0</v>
      </c>
      <c r="Z2054" s="41">
        <f>IF(tbl_PV_Milestones[[#This Row],[Baseline Date]]&lt;PV_Meta!$B$7,1,0)</f>
        <v>1</v>
      </c>
      <c r="AA2054" s="41">
        <f>IF(tbl_PV_Milestones[[#This Row],[Complete]]="Yes",1,0)</f>
        <v>1</v>
      </c>
      <c r="AB2054" s="41">
        <f>IF(AND(tbl_PV_Milestones[[#This Row],[BL FY]]=2025,tbl_PV_Milestones[[#This Row],[Baseline Date]]&lt;PV_Meta!$B$7),1,0)</f>
        <v>0</v>
      </c>
      <c r="AC2054" s="41">
        <f>IF(AND(tbl_PV_Milestones[[#This Row],[Planned YTD]]=1,tbl_PV_Milestones[[#This Row],[Complete]]="Yes"),1,0)</f>
        <v>0</v>
      </c>
      <c r="AD2054" s="41">
        <f>IF(AND(tbl_PV_Milestones[[#This Row],[Actual/Schedule Finish]]&lt;PV_Meta!$B$7,tbl_PV_Milestones[[#This Row],[Complete]]="No",tbl_PV_Milestones[[#This Row],[Project Status]]&lt;&gt;"On Hold"),1,0)</f>
        <v>0</v>
      </c>
      <c r="AE2054" s="41">
        <f>IF(AND(tbl_PV_Milestones[[#This Row],[Actual/Schedule Finish]]&gt;tbl_PV_Milestones[[#This Row],[Baseline Date]],tbl_PV_Milestones[[#This Row],[Complete]]="No",tbl_PV_Milestones[[#This Row],[Project Status]]&lt;&gt;"On Hold",tbl_PV_Milestones[[#This Row],[Overdue]]=0,tbl_PV_Milestones[[#This Row],[To be Baselined]]&lt;&gt;1),1,0)</f>
        <v>0</v>
      </c>
      <c r="AF2054" s="41">
        <f>IF(AND(tbl_PV_Milestones[[#This Row],[BL FY]]=2025,tbl_PV_Milestones[[#This Row],[Finish FY]]&gt;2025),1,0)</f>
        <v>0</v>
      </c>
      <c r="AG2054" s="56" t="str">
        <f>_xlfn.XLOOKUP(tbl_PV_Milestones[[#This Row],[Work ID]],tbl_PV_Meta[Work ID '#],tbl_PV_Meta[Project Manager/Owner],,0)</f>
        <v>Project Manager 22</v>
      </c>
      <c r="AH2054" s="6"/>
    </row>
    <row r="2055" spans="4:34" x14ac:dyDescent="0.25">
      <c r="D2055" s="6" t="s">
        <v>806</v>
      </c>
      <c r="E2055" s="6" t="s">
        <v>503</v>
      </c>
      <c r="F2055" s="6" t="s">
        <v>1698</v>
      </c>
      <c r="G2055" s="6" t="s">
        <v>947</v>
      </c>
      <c r="H2055" s="6" t="s">
        <v>505</v>
      </c>
      <c r="I2055" s="6" t="s">
        <v>506</v>
      </c>
      <c r="J2055" s="6" t="s">
        <v>806</v>
      </c>
      <c r="K2055" s="6" t="s">
        <v>278</v>
      </c>
      <c r="L2055" s="6" t="s">
        <v>114</v>
      </c>
      <c r="M2055" s="43"/>
      <c r="N2055" s="44" t="s">
        <v>1979</v>
      </c>
      <c r="O2055" s="39">
        <v>45446.708333333299</v>
      </c>
      <c r="P2055" s="39">
        <v>45446.708333333299</v>
      </c>
      <c r="Q2055" s="6">
        <v>0</v>
      </c>
      <c r="R2055" s="6">
        <v>0</v>
      </c>
      <c r="S2055" s="45" t="e">
        <f>_xlfn.CONCAT(#REF!,TRIM(tbl_PV_Milestones[[#This Row],[Milestone Description]]))</f>
        <v>#REF!</v>
      </c>
      <c r="T2055" s="84" t="str">
        <f>IF(COUNTIF(tbl_PV_Milestones[UID],tbl_PV_Milestones[[#This Row],[UID]])&gt;1,"Duplicate","")</f>
        <v>Duplicate</v>
      </c>
      <c r="U2055" s="42" t="str">
        <f>_xlfn.XLOOKUP(tbl_PV_Milestones[[#This Row],[Work ID]],tbl_PV_Meta[Work ID '#],tbl_PV_Meta[Sub-Portfolio])</f>
        <v>Sub-Portfolio 8</v>
      </c>
      <c r="V2055" s="41">
        <f>IF(MONTH(tbl_PV_Milestones[[#This Row],[Baseline Date]])&lt;7,YEAR(tbl_PV_Milestones[[#This Row],[Baseline Date]]),YEAR(tbl_PV_Milestones[[#This Row],[Baseline Date]])+1)</f>
        <v>2024</v>
      </c>
      <c r="W2055" s="41">
        <f>IF(MONTH(tbl_PV_Milestones[[#This Row],[Actual/Schedule Finish]])&lt;7,YEAR(tbl_PV_Milestones[[#This Row],[Actual/Schedule Finish]]),YEAR(tbl_PV_Milestones[[#This Row],[Actual/Schedule Finish]])+1)</f>
        <v>2024</v>
      </c>
      <c r="X2055" s="41" t="str">
        <f>IF(OR(tbl_PV_Milestones[[#This Row],[Project Status]]="Completed",tbl_PV_Milestones[[#This Row],[Project Status]]="Assumed Completed"),"Yes","No")</f>
        <v>Yes</v>
      </c>
      <c r="Y2055" s="41">
        <f>IF(tbl_PV_Milestones[[#This Row],[Baseline Date]]="",1,0)</f>
        <v>0</v>
      </c>
      <c r="Z2055" s="41">
        <f>IF(tbl_PV_Milestones[[#This Row],[Baseline Date]]&lt;PV_Meta!$B$7,1,0)</f>
        <v>1</v>
      </c>
      <c r="AA2055" s="41">
        <f>IF(tbl_PV_Milestones[[#This Row],[Complete]]="Yes",1,0)</f>
        <v>1</v>
      </c>
      <c r="AB2055" s="41">
        <f>IF(AND(tbl_PV_Milestones[[#This Row],[BL FY]]=2025,tbl_PV_Milestones[[#This Row],[Baseline Date]]&lt;PV_Meta!$B$7),1,0)</f>
        <v>0</v>
      </c>
      <c r="AC2055" s="41">
        <f>IF(AND(tbl_PV_Milestones[[#This Row],[Planned YTD]]=1,tbl_PV_Milestones[[#This Row],[Complete]]="Yes"),1,0)</f>
        <v>0</v>
      </c>
      <c r="AD2055" s="41">
        <f>IF(AND(tbl_PV_Milestones[[#This Row],[Actual/Schedule Finish]]&lt;PV_Meta!$B$7,tbl_PV_Milestones[[#This Row],[Complete]]="No",tbl_PV_Milestones[[#This Row],[Project Status]]&lt;&gt;"On Hold"),1,0)</f>
        <v>0</v>
      </c>
      <c r="AE2055" s="41">
        <f>IF(AND(tbl_PV_Milestones[[#This Row],[Actual/Schedule Finish]]&gt;tbl_PV_Milestones[[#This Row],[Baseline Date]],tbl_PV_Milestones[[#This Row],[Complete]]="No",tbl_PV_Milestones[[#This Row],[Project Status]]&lt;&gt;"On Hold",tbl_PV_Milestones[[#This Row],[Overdue]]=0,tbl_PV_Milestones[[#This Row],[To be Baselined]]&lt;&gt;1),1,0)</f>
        <v>0</v>
      </c>
      <c r="AF2055" s="41">
        <f>IF(AND(tbl_PV_Milestones[[#This Row],[BL FY]]=2025,tbl_PV_Milestones[[#This Row],[Finish FY]]&gt;2025),1,0)</f>
        <v>0</v>
      </c>
      <c r="AG2055" s="56" t="str">
        <f>_xlfn.XLOOKUP(tbl_PV_Milestones[[#This Row],[Work ID]],tbl_PV_Meta[Work ID '#],tbl_PV_Meta[Project Manager/Owner],,0)</f>
        <v>Project Manager 12</v>
      </c>
      <c r="AH2055" s="6"/>
    </row>
    <row r="2056" spans="4:34" x14ac:dyDescent="0.25">
      <c r="D2056" s="6" t="s">
        <v>806</v>
      </c>
      <c r="E2056" s="6" t="s">
        <v>503</v>
      </c>
      <c r="F2056" s="6" t="s">
        <v>1712</v>
      </c>
      <c r="G2056" s="6" t="s">
        <v>543</v>
      </c>
      <c r="H2056" s="6" t="s">
        <v>505</v>
      </c>
      <c r="I2056" s="6" t="s">
        <v>510</v>
      </c>
      <c r="J2056" s="6" t="s">
        <v>806</v>
      </c>
      <c r="K2056" s="6" t="s">
        <v>36</v>
      </c>
      <c r="L2056" s="6" t="s">
        <v>85</v>
      </c>
      <c r="M2056" s="43"/>
      <c r="N2056" s="44" t="s">
        <v>1979</v>
      </c>
      <c r="O2056" s="39">
        <v>45114.708333333299</v>
      </c>
      <c r="P2056" s="39">
        <v>45114.708333333299</v>
      </c>
      <c r="Q2056" s="6">
        <v>0</v>
      </c>
      <c r="R2056" s="6">
        <v>0</v>
      </c>
      <c r="S2056" s="45" t="e">
        <f>_xlfn.CONCAT(#REF!,TRIM(tbl_PV_Milestones[[#This Row],[Milestone Description]]))</f>
        <v>#REF!</v>
      </c>
      <c r="T2056" s="84" t="str">
        <f>IF(COUNTIF(tbl_PV_Milestones[UID],tbl_PV_Milestones[[#This Row],[UID]])&gt;1,"Duplicate","")</f>
        <v>Duplicate</v>
      </c>
      <c r="U2056" s="42" t="str">
        <f>_xlfn.XLOOKUP(tbl_PV_Milestones[[#This Row],[Work ID]],tbl_PV_Meta[Work ID '#],tbl_PV_Meta[Sub-Portfolio])</f>
        <v>Sub-Portfolio 7</v>
      </c>
      <c r="V2056" s="41">
        <f>IF(MONTH(tbl_PV_Milestones[[#This Row],[Baseline Date]])&lt;7,YEAR(tbl_PV_Milestones[[#This Row],[Baseline Date]]),YEAR(tbl_PV_Milestones[[#This Row],[Baseline Date]])+1)</f>
        <v>2024</v>
      </c>
      <c r="W2056" s="41">
        <f>IF(MONTH(tbl_PV_Milestones[[#This Row],[Actual/Schedule Finish]])&lt;7,YEAR(tbl_PV_Milestones[[#This Row],[Actual/Schedule Finish]]),YEAR(tbl_PV_Milestones[[#This Row],[Actual/Schedule Finish]])+1)</f>
        <v>2024</v>
      </c>
      <c r="X2056" s="41" t="str">
        <f>IF(OR(tbl_PV_Milestones[[#This Row],[Project Status]]="Completed",tbl_PV_Milestones[[#This Row],[Project Status]]="Assumed Completed"),"Yes","No")</f>
        <v>Yes</v>
      </c>
      <c r="Y2056" s="41">
        <f>IF(tbl_PV_Milestones[[#This Row],[Baseline Date]]="",1,0)</f>
        <v>0</v>
      </c>
      <c r="Z2056" s="41">
        <f>IF(tbl_PV_Milestones[[#This Row],[Baseline Date]]&lt;PV_Meta!$B$7,1,0)</f>
        <v>1</v>
      </c>
      <c r="AA2056" s="41">
        <f>IF(tbl_PV_Milestones[[#This Row],[Complete]]="Yes",1,0)</f>
        <v>1</v>
      </c>
      <c r="AB2056" s="41">
        <f>IF(AND(tbl_PV_Milestones[[#This Row],[BL FY]]=2025,tbl_PV_Milestones[[#This Row],[Baseline Date]]&lt;PV_Meta!$B$7),1,0)</f>
        <v>0</v>
      </c>
      <c r="AC2056" s="41">
        <f>IF(AND(tbl_PV_Milestones[[#This Row],[Planned YTD]]=1,tbl_PV_Milestones[[#This Row],[Complete]]="Yes"),1,0)</f>
        <v>0</v>
      </c>
      <c r="AD2056" s="41">
        <f>IF(AND(tbl_PV_Milestones[[#This Row],[Actual/Schedule Finish]]&lt;PV_Meta!$B$7,tbl_PV_Milestones[[#This Row],[Complete]]="No",tbl_PV_Milestones[[#This Row],[Project Status]]&lt;&gt;"On Hold"),1,0)</f>
        <v>0</v>
      </c>
      <c r="AE2056" s="41">
        <f>IF(AND(tbl_PV_Milestones[[#This Row],[Actual/Schedule Finish]]&gt;tbl_PV_Milestones[[#This Row],[Baseline Date]],tbl_PV_Milestones[[#This Row],[Complete]]="No",tbl_PV_Milestones[[#This Row],[Project Status]]&lt;&gt;"On Hold",tbl_PV_Milestones[[#This Row],[Overdue]]=0,tbl_PV_Milestones[[#This Row],[To be Baselined]]&lt;&gt;1),1,0)</f>
        <v>0</v>
      </c>
      <c r="AF2056" s="41">
        <f>IF(AND(tbl_PV_Milestones[[#This Row],[BL FY]]=2025,tbl_PV_Milestones[[#This Row],[Finish FY]]&gt;2025),1,0)</f>
        <v>0</v>
      </c>
      <c r="AG2056" s="56" t="str">
        <f>_xlfn.XLOOKUP(tbl_PV_Milestones[[#This Row],[Work ID]],tbl_PV_Meta[Work ID '#],tbl_PV_Meta[Project Manager/Owner],,0)</f>
        <v>Project Manager 33</v>
      </c>
      <c r="AH2056" s="6"/>
    </row>
    <row r="2057" spans="4:34" x14ac:dyDescent="0.25">
      <c r="D2057" s="6" t="s">
        <v>806</v>
      </c>
      <c r="E2057" s="6" t="s">
        <v>503</v>
      </c>
      <c r="F2057" s="6" t="s">
        <v>1712</v>
      </c>
      <c r="G2057" s="6" t="s">
        <v>948</v>
      </c>
      <c r="H2057" s="6" t="s">
        <v>505</v>
      </c>
      <c r="I2057" s="6" t="s">
        <v>510</v>
      </c>
      <c r="J2057" s="6" t="s">
        <v>806</v>
      </c>
      <c r="K2057" s="6" t="s">
        <v>36</v>
      </c>
      <c r="L2057" s="6" t="s">
        <v>85</v>
      </c>
      <c r="M2057" s="43"/>
      <c r="N2057" s="44" t="s">
        <v>1979</v>
      </c>
      <c r="O2057" s="39">
        <v>45394.708333333299</v>
      </c>
      <c r="P2057" s="39">
        <v>45394.708333333299</v>
      </c>
      <c r="Q2057" s="6">
        <v>0</v>
      </c>
      <c r="R2057" s="6">
        <v>0</v>
      </c>
      <c r="S2057" s="45" t="e">
        <f>_xlfn.CONCAT(#REF!,TRIM(tbl_PV_Milestones[[#This Row],[Milestone Description]]))</f>
        <v>#REF!</v>
      </c>
      <c r="T2057" s="84" t="str">
        <f>IF(COUNTIF(tbl_PV_Milestones[UID],tbl_PV_Milestones[[#This Row],[UID]])&gt;1,"Duplicate","")</f>
        <v>Duplicate</v>
      </c>
      <c r="U2057" s="42" t="str">
        <f>_xlfn.XLOOKUP(tbl_PV_Milestones[[#This Row],[Work ID]],tbl_PV_Meta[Work ID '#],tbl_PV_Meta[Sub-Portfolio])</f>
        <v>Sub-Portfolio 7</v>
      </c>
      <c r="V2057" s="41">
        <f>IF(MONTH(tbl_PV_Milestones[[#This Row],[Baseline Date]])&lt;7,YEAR(tbl_PV_Milestones[[#This Row],[Baseline Date]]),YEAR(tbl_PV_Milestones[[#This Row],[Baseline Date]])+1)</f>
        <v>2024</v>
      </c>
      <c r="W2057" s="41">
        <f>IF(MONTH(tbl_PV_Milestones[[#This Row],[Actual/Schedule Finish]])&lt;7,YEAR(tbl_PV_Milestones[[#This Row],[Actual/Schedule Finish]]),YEAR(tbl_PV_Milestones[[#This Row],[Actual/Schedule Finish]])+1)</f>
        <v>2024</v>
      </c>
      <c r="X2057" s="41" t="str">
        <f>IF(OR(tbl_PV_Milestones[[#This Row],[Project Status]]="Completed",tbl_PV_Milestones[[#This Row],[Project Status]]="Assumed Completed"),"Yes","No")</f>
        <v>Yes</v>
      </c>
      <c r="Y2057" s="41">
        <f>IF(tbl_PV_Milestones[[#This Row],[Baseline Date]]="",1,0)</f>
        <v>0</v>
      </c>
      <c r="Z2057" s="41">
        <f>IF(tbl_PV_Milestones[[#This Row],[Baseline Date]]&lt;PV_Meta!$B$7,1,0)</f>
        <v>1</v>
      </c>
      <c r="AA2057" s="41">
        <f>IF(tbl_PV_Milestones[[#This Row],[Complete]]="Yes",1,0)</f>
        <v>1</v>
      </c>
      <c r="AB2057" s="41">
        <f>IF(AND(tbl_PV_Milestones[[#This Row],[BL FY]]=2025,tbl_PV_Milestones[[#This Row],[Baseline Date]]&lt;PV_Meta!$B$7),1,0)</f>
        <v>0</v>
      </c>
      <c r="AC2057" s="41">
        <f>IF(AND(tbl_PV_Milestones[[#This Row],[Planned YTD]]=1,tbl_PV_Milestones[[#This Row],[Complete]]="Yes"),1,0)</f>
        <v>0</v>
      </c>
      <c r="AD2057" s="41">
        <f>IF(AND(tbl_PV_Milestones[[#This Row],[Actual/Schedule Finish]]&lt;PV_Meta!$B$7,tbl_PV_Milestones[[#This Row],[Complete]]="No",tbl_PV_Milestones[[#This Row],[Project Status]]&lt;&gt;"On Hold"),1,0)</f>
        <v>0</v>
      </c>
      <c r="AE2057" s="41">
        <f>IF(AND(tbl_PV_Milestones[[#This Row],[Actual/Schedule Finish]]&gt;tbl_PV_Milestones[[#This Row],[Baseline Date]],tbl_PV_Milestones[[#This Row],[Complete]]="No",tbl_PV_Milestones[[#This Row],[Project Status]]&lt;&gt;"On Hold",tbl_PV_Milestones[[#This Row],[Overdue]]=0,tbl_PV_Milestones[[#This Row],[To be Baselined]]&lt;&gt;1),1,0)</f>
        <v>0</v>
      </c>
      <c r="AF2057" s="41">
        <f>IF(AND(tbl_PV_Milestones[[#This Row],[BL FY]]=2025,tbl_PV_Milestones[[#This Row],[Finish FY]]&gt;2025),1,0)</f>
        <v>0</v>
      </c>
      <c r="AG2057" s="56" t="str">
        <f>_xlfn.XLOOKUP(tbl_PV_Milestones[[#This Row],[Work ID]],tbl_PV_Meta[Work ID '#],tbl_PV_Meta[Project Manager/Owner],,0)</f>
        <v>Project Manager 33</v>
      </c>
      <c r="AH2057" s="6"/>
    </row>
    <row r="2058" spans="4:34" x14ac:dyDescent="0.25">
      <c r="D2058" s="6" t="s">
        <v>806</v>
      </c>
      <c r="E2058" s="6" t="s">
        <v>503</v>
      </c>
      <c r="F2058" s="6" t="s">
        <v>1712</v>
      </c>
      <c r="G2058" s="6" t="s">
        <v>949</v>
      </c>
      <c r="H2058" s="6" t="s">
        <v>505</v>
      </c>
      <c r="I2058" s="6" t="s">
        <v>510</v>
      </c>
      <c r="J2058" s="6" t="s">
        <v>806</v>
      </c>
      <c r="K2058" s="6" t="s">
        <v>36</v>
      </c>
      <c r="L2058" s="6" t="s">
        <v>85</v>
      </c>
      <c r="M2058" s="43"/>
      <c r="N2058" s="44" t="s">
        <v>1979</v>
      </c>
      <c r="O2058" s="39">
        <v>45442.708333333299</v>
      </c>
      <c r="P2058" s="39">
        <v>45442.708333333299</v>
      </c>
      <c r="Q2058" s="6">
        <v>0</v>
      </c>
      <c r="R2058" s="6">
        <v>0</v>
      </c>
      <c r="S2058" s="45" t="e">
        <f>_xlfn.CONCAT(#REF!,TRIM(tbl_PV_Milestones[[#This Row],[Milestone Description]]))</f>
        <v>#REF!</v>
      </c>
      <c r="T2058" s="84" t="str">
        <f>IF(COUNTIF(tbl_PV_Milestones[UID],tbl_PV_Milestones[[#This Row],[UID]])&gt;1,"Duplicate","")</f>
        <v>Duplicate</v>
      </c>
      <c r="U2058" s="42" t="str">
        <f>_xlfn.XLOOKUP(tbl_PV_Milestones[[#This Row],[Work ID]],tbl_PV_Meta[Work ID '#],tbl_PV_Meta[Sub-Portfolio])</f>
        <v>Sub-Portfolio 7</v>
      </c>
      <c r="V2058" s="41">
        <f>IF(MONTH(tbl_PV_Milestones[[#This Row],[Baseline Date]])&lt;7,YEAR(tbl_PV_Milestones[[#This Row],[Baseline Date]]),YEAR(tbl_PV_Milestones[[#This Row],[Baseline Date]])+1)</f>
        <v>2024</v>
      </c>
      <c r="W2058" s="41">
        <f>IF(MONTH(tbl_PV_Milestones[[#This Row],[Actual/Schedule Finish]])&lt;7,YEAR(tbl_PV_Milestones[[#This Row],[Actual/Schedule Finish]]),YEAR(tbl_PV_Milestones[[#This Row],[Actual/Schedule Finish]])+1)</f>
        <v>2024</v>
      </c>
      <c r="X2058" s="41" t="str">
        <f>IF(OR(tbl_PV_Milestones[[#This Row],[Project Status]]="Completed",tbl_PV_Milestones[[#This Row],[Project Status]]="Assumed Completed"),"Yes","No")</f>
        <v>Yes</v>
      </c>
      <c r="Y2058" s="41">
        <f>IF(tbl_PV_Milestones[[#This Row],[Baseline Date]]="",1,0)</f>
        <v>0</v>
      </c>
      <c r="Z2058" s="41">
        <f>IF(tbl_PV_Milestones[[#This Row],[Baseline Date]]&lt;PV_Meta!$B$7,1,0)</f>
        <v>1</v>
      </c>
      <c r="AA2058" s="41">
        <f>IF(tbl_PV_Milestones[[#This Row],[Complete]]="Yes",1,0)</f>
        <v>1</v>
      </c>
      <c r="AB2058" s="41">
        <f>IF(AND(tbl_PV_Milestones[[#This Row],[BL FY]]=2025,tbl_PV_Milestones[[#This Row],[Baseline Date]]&lt;PV_Meta!$B$7),1,0)</f>
        <v>0</v>
      </c>
      <c r="AC2058" s="41">
        <f>IF(AND(tbl_PV_Milestones[[#This Row],[Planned YTD]]=1,tbl_PV_Milestones[[#This Row],[Complete]]="Yes"),1,0)</f>
        <v>0</v>
      </c>
      <c r="AD2058" s="41">
        <f>IF(AND(tbl_PV_Milestones[[#This Row],[Actual/Schedule Finish]]&lt;PV_Meta!$B$7,tbl_PV_Milestones[[#This Row],[Complete]]="No",tbl_PV_Milestones[[#This Row],[Project Status]]&lt;&gt;"On Hold"),1,0)</f>
        <v>0</v>
      </c>
      <c r="AE2058" s="41">
        <f>IF(AND(tbl_PV_Milestones[[#This Row],[Actual/Schedule Finish]]&gt;tbl_PV_Milestones[[#This Row],[Baseline Date]],tbl_PV_Milestones[[#This Row],[Complete]]="No",tbl_PV_Milestones[[#This Row],[Project Status]]&lt;&gt;"On Hold",tbl_PV_Milestones[[#This Row],[Overdue]]=0,tbl_PV_Milestones[[#This Row],[To be Baselined]]&lt;&gt;1),1,0)</f>
        <v>0</v>
      </c>
      <c r="AF2058" s="41">
        <f>IF(AND(tbl_PV_Milestones[[#This Row],[BL FY]]=2025,tbl_PV_Milestones[[#This Row],[Finish FY]]&gt;2025),1,0)</f>
        <v>0</v>
      </c>
      <c r="AG2058" s="56" t="str">
        <f>_xlfn.XLOOKUP(tbl_PV_Milestones[[#This Row],[Work ID]],tbl_PV_Meta[Work ID '#],tbl_PV_Meta[Project Manager/Owner],,0)</f>
        <v>Project Manager 33</v>
      </c>
      <c r="AH2058" s="6"/>
    </row>
    <row r="2059" spans="4:34" x14ac:dyDescent="0.25">
      <c r="D2059" s="6" t="s">
        <v>806</v>
      </c>
      <c r="E2059" s="6" t="s">
        <v>520</v>
      </c>
      <c r="F2059" s="6" t="s">
        <v>1702</v>
      </c>
      <c r="G2059" s="6" t="s">
        <v>787</v>
      </c>
      <c r="H2059" s="6" t="s">
        <v>510</v>
      </c>
      <c r="I2059" s="6" t="s">
        <v>510</v>
      </c>
      <c r="J2059" s="6" t="s">
        <v>806</v>
      </c>
      <c r="K2059" s="6" t="s">
        <v>278</v>
      </c>
      <c r="L2059" s="6" t="s">
        <v>117</v>
      </c>
      <c r="M2059" s="43"/>
      <c r="N2059" s="44" t="s">
        <v>1979</v>
      </c>
      <c r="O2059" s="39">
        <v>45580.708333333299</v>
      </c>
      <c r="P2059" s="39">
        <v>45534.333333333299</v>
      </c>
      <c r="Q2059" s="6">
        <v>-32</v>
      </c>
      <c r="R2059" s="6">
        <v>-5.7761732851985603E-2</v>
      </c>
      <c r="S2059" s="45" t="e">
        <f>_xlfn.CONCAT(#REF!,TRIM(tbl_PV_Milestones[[#This Row],[Milestone Description]]))</f>
        <v>#REF!</v>
      </c>
      <c r="T2059" s="84" t="str">
        <f>IF(COUNTIF(tbl_PV_Milestones[UID],tbl_PV_Milestones[[#This Row],[UID]])&gt;1,"Duplicate","")</f>
        <v>Duplicate</v>
      </c>
      <c r="U2059" s="42" t="str">
        <f>_xlfn.XLOOKUP(tbl_PV_Milestones[[#This Row],[Work ID]],tbl_PV_Meta[Work ID '#],tbl_PV_Meta[Sub-Portfolio])</f>
        <v>Sub-Portfolio 8</v>
      </c>
      <c r="V2059" s="41">
        <f>IF(MONTH(tbl_PV_Milestones[[#This Row],[Baseline Date]])&lt;7,YEAR(tbl_PV_Milestones[[#This Row],[Baseline Date]]),YEAR(tbl_PV_Milestones[[#This Row],[Baseline Date]])+1)</f>
        <v>2025</v>
      </c>
      <c r="W2059" s="41">
        <f>IF(MONTH(tbl_PV_Milestones[[#This Row],[Actual/Schedule Finish]])&lt;7,YEAR(tbl_PV_Milestones[[#This Row],[Actual/Schedule Finish]]),YEAR(tbl_PV_Milestones[[#This Row],[Actual/Schedule Finish]])+1)</f>
        <v>2025</v>
      </c>
      <c r="X2059" s="41" t="str">
        <f>IF(OR(tbl_PV_Milestones[[#This Row],[Project Status]]="Completed",tbl_PV_Milestones[[#This Row],[Project Status]]="Assumed Completed"),"Yes","No")</f>
        <v>Yes</v>
      </c>
      <c r="Y2059" s="41">
        <f>IF(tbl_PV_Milestones[[#This Row],[Baseline Date]]="",1,0)</f>
        <v>0</v>
      </c>
      <c r="Z2059" s="41">
        <f>IF(tbl_PV_Milestones[[#This Row],[Baseline Date]]&lt;PV_Meta!$B$7,1,0)</f>
        <v>1</v>
      </c>
      <c r="AA2059" s="41">
        <f>IF(tbl_PV_Milestones[[#This Row],[Complete]]="Yes",1,0)</f>
        <v>1</v>
      </c>
      <c r="AB2059" s="41">
        <f>IF(AND(tbl_PV_Milestones[[#This Row],[BL FY]]=2025,tbl_PV_Milestones[[#This Row],[Baseline Date]]&lt;PV_Meta!$B$7),1,0)</f>
        <v>1</v>
      </c>
      <c r="AC2059" s="41">
        <f>IF(AND(tbl_PV_Milestones[[#This Row],[Planned YTD]]=1,tbl_PV_Milestones[[#This Row],[Complete]]="Yes"),1,0)</f>
        <v>1</v>
      </c>
      <c r="AD2059" s="41">
        <f>IF(AND(tbl_PV_Milestones[[#This Row],[Actual/Schedule Finish]]&lt;PV_Meta!$B$7,tbl_PV_Milestones[[#This Row],[Complete]]="No",tbl_PV_Milestones[[#This Row],[Project Status]]&lt;&gt;"On Hold"),1,0)</f>
        <v>0</v>
      </c>
      <c r="AE2059" s="41">
        <f>IF(AND(tbl_PV_Milestones[[#This Row],[Actual/Schedule Finish]]&gt;tbl_PV_Milestones[[#This Row],[Baseline Date]],tbl_PV_Milestones[[#This Row],[Complete]]="No",tbl_PV_Milestones[[#This Row],[Project Status]]&lt;&gt;"On Hold",tbl_PV_Milestones[[#This Row],[Overdue]]=0,tbl_PV_Milestones[[#This Row],[To be Baselined]]&lt;&gt;1),1,0)</f>
        <v>0</v>
      </c>
      <c r="AF2059" s="41">
        <f>IF(AND(tbl_PV_Milestones[[#This Row],[BL FY]]=2025,tbl_PV_Milestones[[#This Row],[Finish FY]]&gt;2025),1,0)</f>
        <v>0</v>
      </c>
      <c r="AG2059" s="56" t="str">
        <f>_xlfn.XLOOKUP(tbl_PV_Milestones[[#This Row],[Work ID]],tbl_PV_Meta[Work ID '#],tbl_PV_Meta[Project Manager/Owner],,0)</f>
        <v>Project Manager 22</v>
      </c>
      <c r="AH2059" s="6"/>
    </row>
    <row r="2060" spans="4:34" x14ac:dyDescent="0.25">
      <c r="D2060" s="6" t="s">
        <v>806</v>
      </c>
      <c r="E2060" s="6" t="s">
        <v>503</v>
      </c>
      <c r="F2060" s="6" t="s">
        <v>1712</v>
      </c>
      <c r="G2060" s="6" t="s">
        <v>950</v>
      </c>
      <c r="H2060" s="6" t="s">
        <v>505</v>
      </c>
      <c r="I2060" s="6" t="s">
        <v>510</v>
      </c>
      <c r="J2060" s="6" t="s">
        <v>806</v>
      </c>
      <c r="K2060" s="6" t="s">
        <v>36</v>
      </c>
      <c r="L2060" s="6" t="s">
        <v>85</v>
      </c>
      <c r="M2060" s="43"/>
      <c r="N2060" s="44" t="s">
        <v>1979</v>
      </c>
      <c r="O2060" s="39">
        <v>45457.708333333299</v>
      </c>
      <c r="P2060" s="39">
        <v>45457.708333333299</v>
      </c>
      <c r="Q2060" s="6">
        <v>0</v>
      </c>
      <c r="R2060" s="6">
        <v>0</v>
      </c>
      <c r="S2060" s="45" t="e">
        <f>_xlfn.CONCAT(#REF!,TRIM(tbl_PV_Milestones[[#This Row],[Milestone Description]]))</f>
        <v>#REF!</v>
      </c>
      <c r="T2060" s="84" t="str">
        <f>IF(COUNTIF(tbl_PV_Milestones[UID],tbl_PV_Milestones[[#This Row],[UID]])&gt;1,"Duplicate","")</f>
        <v>Duplicate</v>
      </c>
      <c r="U2060" s="42" t="str">
        <f>_xlfn.XLOOKUP(tbl_PV_Milestones[[#This Row],[Work ID]],tbl_PV_Meta[Work ID '#],tbl_PV_Meta[Sub-Portfolio])</f>
        <v>Sub-Portfolio 7</v>
      </c>
      <c r="V2060" s="41">
        <f>IF(MONTH(tbl_PV_Milestones[[#This Row],[Baseline Date]])&lt;7,YEAR(tbl_PV_Milestones[[#This Row],[Baseline Date]]),YEAR(tbl_PV_Milestones[[#This Row],[Baseline Date]])+1)</f>
        <v>2024</v>
      </c>
      <c r="W2060" s="41">
        <f>IF(MONTH(tbl_PV_Milestones[[#This Row],[Actual/Schedule Finish]])&lt;7,YEAR(tbl_PV_Milestones[[#This Row],[Actual/Schedule Finish]]),YEAR(tbl_PV_Milestones[[#This Row],[Actual/Schedule Finish]])+1)</f>
        <v>2024</v>
      </c>
      <c r="X2060" s="41" t="str">
        <f>IF(OR(tbl_PV_Milestones[[#This Row],[Project Status]]="Completed",tbl_PV_Milestones[[#This Row],[Project Status]]="Assumed Completed"),"Yes","No")</f>
        <v>Yes</v>
      </c>
      <c r="Y2060" s="41">
        <f>IF(tbl_PV_Milestones[[#This Row],[Baseline Date]]="",1,0)</f>
        <v>0</v>
      </c>
      <c r="Z2060" s="41">
        <f>IF(tbl_PV_Milestones[[#This Row],[Baseline Date]]&lt;PV_Meta!$B$7,1,0)</f>
        <v>1</v>
      </c>
      <c r="AA2060" s="41">
        <f>IF(tbl_PV_Milestones[[#This Row],[Complete]]="Yes",1,0)</f>
        <v>1</v>
      </c>
      <c r="AB2060" s="41">
        <f>IF(AND(tbl_PV_Milestones[[#This Row],[BL FY]]=2025,tbl_PV_Milestones[[#This Row],[Baseline Date]]&lt;PV_Meta!$B$7),1,0)</f>
        <v>0</v>
      </c>
      <c r="AC2060" s="41">
        <f>IF(AND(tbl_PV_Milestones[[#This Row],[Planned YTD]]=1,tbl_PV_Milestones[[#This Row],[Complete]]="Yes"),1,0)</f>
        <v>0</v>
      </c>
      <c r="AD2060" s="41">
        <f>IF(AND(tbl_PV_Milestones[[#This Row],[Actual/Schedule Finish]]&lt;PV_Meta!$B$7,tbl_PV_Milestones[[#This Row],[Complete]]="No",tbl_PV_Milestones[[#This Row],[Project Status]]&lt;&gt;"On Hold"),1,0)</f>
        <v>0</v>
      </c>
      <c r="AE2060" s="41">
        <f>IF(AND(tbl_PV_Milestones[[#This Row],[Actual/Schedule Finish]]&gt;tbl_PV_Milestones[[#This Row],[Baseline Date]],tbl_PV_Milestones[[#This Row],[Complete]]="No",tbl_PV_Milestones[[#This Row],[Project Status]]&lt;&gt;"On Hold",tbl_PV_Milestones[[#This Row],[Overdue]]=0,tbl_PV_Milestones[[#This Row],[To be Baselined]]&lt;&gt;1),1,0)</f>
        <v>0</v>
      </c>
      <c r="AF2060" s="41">
        <f>IF(AND(tbl_PV_Milestones[[#This Row],[BL FY]]=2025,tbl_PV_Milestones[[#This Row],[Finish FY]]&gt;2025),1,0)</f>
        <v>0</v>
      </c>
      <c r="AG2060" s="56" t="str">
        <f>_xlfn.XLOOKUP(tbl_PV_Milestones[[#This Row],[Work ID]],tbl_PV_Meta[Work ID '#],tbl_PV_Meta[Project Manager/Owner],,0)</f>
        <v>Project Manager 33</v>
      </c>
      <c r="AH2060" s="6"/>
    </row>
    <row r="2061" spans="4:34" x14ac:dyDescent="0.25">
      <c r="D2061" s="6" t="s">
        <v>806</v>
      </c>
      <c r="E2061" s="6" t="s">
        <v>503</v>
      </c>
      <c r="F2061" s="6" t="s">
        <v>1702</v>
      </c>
      <c r="G2061" s="6" t="s">
        <v>951</v>
      </c>
      <c r="H2061" s="6" t="s">
        <v>505</v>
      </c>
      <c r="I2061" s="6" t="s">
        <v>110</v>
      </c>
      <c r="J2061" s="6" t="s">
        <v>806</v>
      </c>
      <c r="K2061" s="6" t="s">
        <v>278</v>
      </c>
      <c r="L2061" s="6" t="s">
        <v>117</v>
      </c>
      <c r="M2061" s="43"/>
      <c r="N2061" s="44" t="s">
        <v>1979</v>
      </c>
      <c r="O2061" s="39">
        <v>45271.708333333299</v>
      </c>
      <c r="P2061" s="39">
        <v>45271.708333333299</v>
      </c>
      <c r="Q2061" s="6">
        <v>0</v>
      </c>
      <c r="R2061" s="6">
        <v>0</v>
      </c>
      <c r="S2061" s="45" t="e">
        <f>_xlfn.CONCAT(#REF!,TRIM(tbl_PV_Milestones[[#This Row],[Milestone Description]]))</f>
        <v>#REF!</v>
      </c>
      <c r="T2061" s="84" t="str">
        <f>IF(COUNTIF(tbl_PV_Milestones[UID],tbl_PV_Milestones[[#This Row],[UID]])&gt;1,"Duplicate","")</f>
        <v>Duplicate</v>
      </c>
      <c r="U2061" s="42" t="str">
        <f>_xlfn.XLOOKUP(tbl_PV_Milestones[[#This Row],[Work ID]],tbl_PV_Meta[Work ID '#],tbl_PV_Meta[Sub-Portfolio])</f>
        <v>Sub-Portfolio 8</v>
      </c>
      <c r="V2061" s="41">
        <f>IF(MONTH(tbl_PV_Milestones[[#This Row],[Baseline Date]])&lt;7,YEAR(tbl_PV_Milestones[[#This Row],[Baseline Date]]),YEAR(tbl_PV_Milestones[[#This Row],[Baseline Date]])+1)</f>
        <v>2024</v>
      </c>
      <c r="W2061" s="41">
        <f>IF(MONTH(tbl_PV_Milestones[[#This Row],[Actual/Schedule Finish]])&lt;7,YEAR(tbl_PV_Milestones[[#This Row],[Actual/Schedule Finish]]),YEAR(tbl_PV_Milestones[[#This Row],[Actual/Schedule Finish]])+1)</f>
        <v>2024</v>
      </c>
      <c r="X2061" s="41" t="str">
        <f>IF(OR(tbl_PV_Milestones[[#This Row],[Project Status]]="Completed",tbl_PV_Milestones[[#This Row],[Project Status]]="Assumed Completed"),"Yes","No")</f>
        <v>Yes</v>
      </c>
      <c r="Y2061" s="41">
        <f>IF(tbl_PV_Milestones[[#This Row],[Baseline Date]]="",1,0)</f>
        <v>0</v>
      </c>
      <c r="Z2061" s="41">
        <f>IF(tbl_PV_Milestones[[#This Row],[Baseline Date]]&lt;PV_Meta!$B$7,1,0)</f>
        <v>1</v>
      </c>
      <c r="AA2061" s="41">
        <f>IF(tbl_PV_Milestones[[#This Row],[Complete]]="Yes",1,0)</f>
        <v>1</v>
      </c>
      <c r="AB2061" s="41">
        <f>IF(AND(tbl_PV_Milestones[[#This Row],[BL FY]]=2025,tbl_PV_Milestones[[#This Row],[Baseline Date]]&lt;PV_Meta!$B$7),1,0)</f>
        <v>0</v>
      </c>
      <c r="AC2061" s="41">
        <f>IF(AND(tbl_PV_Milestones[[#This Row],[Planned YTD]]=1,tbl_PV_Milestones[[#This Row],[Complete]]="Yes"),1,0)</f>
        <v>0</v>
      </c>
      <c r="AD2061" s="41">
        <f>IF(AND(tbl_PV_Milestones[[#This Row],[Actual/Schedule Finish]]&lt;PV_Meta!$B$7,tbl_PV_Milestones[[#This Row],[Complete]]="No",tbl_PV_Milestones[[#This Row],[Project Status]]&lt;&gt;"On Hold"),1,0)</f>
        <v>0</v>
      </c>
      <c r="AE2061" s="41">
        <f>IF(AND(tbl_PV_Milestones[[#This Row],[Actual/Schedule Finish]]&gt;tbl_PV_Milestones[[#This Row],[Baseline Date]],tbl_PV_Milestones[[#This Row],[Complete]]="No",tbl_PV_Milestones[[#This Row],[Project Status]]&lt;&gt;"On Hold",tbl_PV_Milestones[[#This Row],[Overdue]]=0,tbl_PV_Milestones[[#This Row],[To be Baselined]]&lt;&gt;1),1,0)</f>
        <v>0</v>
      </c>
      <c r="AF2061" s="41">
        <f>IF(AND(tbl_PV_Milestones[[#This Row],[BL FY]]=2025,tbl_PV_Milestones[[#This Row],[Finish FY]]&gt;2025),1,0)</f>
        <v>0</v>
      </c>
      <c r="AG2061" s="56" t="str">
        <f>_xlfn.XLOOKUP(tbl_PV_Milestones[[#This Row],[Work ID]],tbl_PV_Meta[Work ID '#],tbl_PV_Meta[Project Manager/Owner],,0)</f>
        <v>Project Manager 22</v>
      </c>
      <c r="AH2061" s="6"/>
    </row>
    <row r="2062" spans="4:34" x14ac:dyDescent="0.25">
      <c r="D2062" s="6" t="s">
        <v>806</v>
      </c>
      <c r="E2062" s="6" t="s">
        <v>503</v>
      </c>
      <c r="F2062" s="6" t="s">
        <v>1712</v>
      </c>
      <c r="G2062" s="6" t="s">
        <v>952</v>
      </c>
      <c r="H2062" s="6" t="s">
        <v>505</v>
      </c>
      <c r="I2062" s="6" t="s">
        <v>506</v>
      </c>
      <c r="J2062" s="6" t="s">
        <v>806</v>
      </c>
      <c r="K2062" s="6" t="s">
        <v>36</v>
      </c>
      <c r="L2062" s="6" t="s">
        <v>85</v>
      </c>
      <c r="M2062" s="43"/>
      <c r="N2062" s="44" t="s">
        <v>1979</v>
      </c>
      <c r="O2062" s="39">
        <v>45457.708333333299</v>
      </c>
      <c r="P2062" s="39">
        <v>45457.708333333299</v>
      </c>
      <c r="Q2062" s="6">
        <v>0</v>
      </c>
      <c r="R2062" s="6">
        <v>0</v>
      </c>
      <c r="S2062" s="45" t="e">
        <f>_xlfn.CONCAT(#REF!,TRIM(tbl_PV_Milestones[[#This Row],[Milestone Description]]))</f>
        <v>#REF!</v>
      </c>
      <c r="T2062" s="84" t="str">
        <f>IF(COUNTIF(tbl_PV_Milestones[UID],tbl_PV_Milestones[[#This Row],[UID]])&gt;1,"Duplicate","")</f>
        <v>Duplicate</v>
      </c>
      <c r="U2062" s="42" t="str">
        <f>_xlfn.XLOOKUP(tbl_PV_Milestones[[#This Row],[Work ID]],tbl_PV_Meta[Work ID '#],tbl_PV_Meta[Sub-Portfolio])</f>
        <v>Sub-Portfolio 7</v>
      </c>
      <c r="V2062" s="41">
        <f>IF(MONTH(tbl_PV_Milestones[[#This Row],[Baseline Date]])&lt;7,YEAR(tbl_PV_Milestones[[#This Row],[Baseline Date]]),YEAR(tbl_PV_Milestones[[#This Row],[Baseline Date]])+1)</f>
        <v>2024</v>
      </c>
      <c r="W2062" s="41">
        <f>IF(MONTH(tbl_PV_Milestones[[#This Row],[Actual/Schedule Finish]])&lt;7,YEAR(tbl_PV_Milestones[[#This Row],[Actual/Schedule Finish]]),YEAR(tbl_PV_Milestones[[#This Row],[Actual/Schedule Finish]])+1)</f>
        <v>2024</v>
      </c>
      <c r="X2062" s="41" t="str">
        <f>IF(OR(tbl_PV_Milestones[[#This Row],[Project Status]]="Completed",tbl_PV_Milestones[[#This Row],[Project Status]]="Assumed Completed"),"Yes","No")</f>
        <v>Yes</v>
      </c>
      <c r="Y2062" s="41">
        <f>IF(tbl_PV_Milestones[[#This Row],[Baseline Date]]="",1,0)</f>
        <v>0</v>
      </c>
      <c r="Z2062" s="41">
        <f>IF(tbl_PV_Milestones[[#This Row],[Baseline Date]]&lt;PV_Meta!$B$7,1,0)</f>
        <v>1</v>
      </c>
      <c r="AA2062" s="41">
        <f>IF(tbl_PV_Milestones[[#This Row],[Complete]]="Yes",1,0)</f>
        <v>1</v>
      </c>
      <c r="AB2062" s="41">
        <f>IF(AND(tbl_PV_Milestones[[#This Row],[BL FY]]=2025,tbl_PV_Milestones[[#This Row],[Baseline Date]]&lt;PV_Meta!$B$7),1,0)</f>
        <v>0</v>
      </c>
      <c r="AC2062" s="41">
        <f>IF(AND(tbl_PV_Milestones[[#This Row],[Planned YTD]]=1,tbl_PV_Milestones[[#This Row],[Complete]]="Yes"),1,0)</f>
        <v>0</v>
      </c>
      <c r="AD2062" s="41">
        <f>IF(AND(tbl_PV_Milestones[[#This Row],[Actual/Schedule Finish]]&lt;PV_Meta!$B$7,tbl_PV_Milestones[[#This Row],[Complete]]="No",tbl_PV_Milestones[[#This Row],[Project Status]]&lt;&gt;"On Hold"),1,0)</f>
        <v>0</v>
      </c>
      <c r="AE2062" s="41">
        <f>IF(AND(tbl_PV_Milestones[[#This Row],[Actual/Schedule Finish]]&gt;tbl_PV_Milestones[[#This Row],[Baseline Date]],tbl_PV_Milestones[[#This Row],[Complete]]="No",tbl_PV_Milestones[[#This Row],[Project Status]]&lt;&gt;"On Hold",tbl_PV_Milestones[[#This Row],[Overdue]]=0,tbl_PV_Milestones[[#This Row],[To be Baselined]]&lt;&gt;1),1,0)</f>
        <v>0</v>
      </c>
      <c r="AF2062" s="41">
        <f>IF(AND(tbl_PV_Milestones[[#This Row],[BL FY]]=2025,tbl_PV_Milestones[[#This Row],[Finish FY]]&gt;2025),1,0)</f>
        <v>0</v>
      </c>
      <c r="AG2062" s="56" t="str">
        <f>_xlfn.XLOOKUP(tbl_PV_Milestones[[#This Row],[Work ID]],tbl_PV_Meta[Work ID '#],tbl_PV_Meta[Project Manager/Owner],,0)</f>
        <v>Project Manager 33</v>
      </c>
      <c r="AH2062" s="6"/>
    </row>
    <row r="2063" spans="4:34" x14ac:dyDescent="0.25">
      <c r="D2063" s="6" t="s">
        <v>806</v>
      </c>
      <c r="E2063" s="6" t="s">
        <v>503</v>
      </c>
      <c r="F2063" s="6" t="s">
        <v>1712</v>
      </c>
      <c r="G2063" s="6" t="s">
        <v>953</v>
      </c>
      <c r="H2063" s="6" t="s">
        <v>519</v>
      </c>
      <c r="I2063" s="6" t="s">
        <v>510</v>
      </c>
      <c r="J2063" s="6" t="s">
        <v>806</v>
      </c>
      <c r="K2063" s="6" t="s">
        <v>36</v>
      </c>
      <c r="L2063" s="6" t="s">
        <v>85</v>
      </c>
      <c r="M2063" s="43"/>
      <c r="N2063" s="44" t="s">
        <v>1979</v>
      </c>
      <c r="O2063" s="39">
        <v>45625.708333333299</v>
      </c>
      <c r="P2063" s="39">
        <v>45625.708333333299</v>
      </c>
      <c r="Q2063" s="6">
        <v>0</v>
      </c>
      <c r="R2063" s="6">
        <v>0</v>
      </c>
      <c r="S2063" s="45" t="e">
        <f>_xlfn.CONCAT(#REF!,TRIM(tbl_PV_Milestones[[#This Row],[Milestone Description]]))</f>
        <v>#REF!</v>
      </c>
      <c r="T2063" s="84" t="str">
        <f>IF(COUNTIF(tbl_PV_Milestones[UID],tbl_PV_Milestones[[#This Row],[UID]])&gt;1,"Duplicate","")</f>
        <v>Duplicate</v>
      </c>
      <c r="U2063" s="42" t="str">
        <f>_xlfn.XLOOKUP(tbl_PV_Milestones[[#This Row],[Work ID]],tbl_PV_Meta[Work ID '#],tbl_PV_Meta[Sub-Portfolio])</f>
        <v>Sub-Portfolio 7</v>
      </c>
      <c r="V2063" s="41">
        <f>IF(MONTH(tbl_PV_Milestones[[#This Row],[Baseline Date]])&lt;7,YEAR(tbl_PV_Milestones[[#This Row],[Baseline Date]]),YEAR(tbl_PV_Milestones[[#This Row],[Baseline Date]])+1)</f>
        <v>2025</v>
      </c>
      <c r="W2063" s="41">
        <f>IF(MONTH(tbl_PV_Milestones[[#This Row],[Actual/Schedule Finish]])&lt;7,YEAR(tbl_PV_Milestones[[#This Row],[Actual/Schedule Finish]]),YEAR(tbl_PV_Milestones[[#This Row],[Actual/Schedule Finish]])+1)</f>
        <v>2025</v>
      </c>
      <c r="X2063" s="41" t="str">
        <f>IF(OR(tbl_PV_Milestones[[#This Row],[Project Status]]="Completed",tbl_PV_Milestones[[#This Row],[Project Status]]="Assumed Completed"),"Yes","No")</f>
        <v>Yes</v>
      </c>
      <c r="Y2063" s="41">
        <f>IF(tbl_PV_Milestones[[#This Row],[Baseline Date]]="",1,0)</f>
        <v>0</v>
      </c>
      <c r="Z2063" s="41">
        <f>IF(tbl_PV_Milestones[[#This Row],[Baseline Date]]&lt;PV_Meta!$B$7,1,0)</f>
        <v>1</v>
      </c>
      <c r="AA2063" s="41">
        <f>IF(tbl_PV_Milestones[[#This Row],[Complete]]="Yes",1,0)</f>
        <v>1</v>
      </c>
      <c r="AB2063" s="41">
        <f>IF(AND(tbl_PV_Milestones[[#This Row],[BL FY]]=2025,tbl_PV_Milestones[[#This Row],[Baseline Date]]&lt;PV_Meta!$B$7),1,0)</f>
        <v>1</v>
      </c>
      <c r="AC2063" s="41">
        <f>IF(AND(tbl_PV_Milestones[[#This Row],[Planned YTD]]=1,tbl_PV_Milestones[[#This Row],[Complete]]="Yes"),1,0)</f>
        <v>1</v>
      </c>
      <c r="AD2063" s="41">
        <f>IF(AND(tbl_PV_Milestones[[#This Row],[Actual/Schedule Finish]]&lt;PV_Meta!$B$7,tbl_PV_Milestones[[#This Row],[Complete]]="No",tbl_PV_Milestones[[#This Row],[Project Status]]&lt;&gt;"On Hold"),1,0)</f>
        <v>0</v>
      </c>
      <c r="AE2063" s="41">
        <f>IF(AND(tbl_PV_Milestones[[#This Row],[Actual/Schedule Finish]]&gt;tbl_PV_Milestones[[#This Row],[Baseline Date]],tbl_PV_Milestones[[#This Row],[Complete]]="No",tbl_PV_Milestones[[#This Row],[Project Status]]&lt;&gt;"On Hold",tbl_PV_Milestones[[#This Row],[Overdue]]=0,tbl_PV_Milestones[[#This Row],[To be Baselined]]&lt;&gt;1),1,0)</f>
        <v>0</v>
      </c>
      <c r="AF2063" s="41">
        <f>IF(AND(tbl_PV_Milestones[[#This Row],[BL FY]]=2025,tbl_PV_Milestones[[#This Row],[Finish FY]]&gt;2025),1,0)</f>
        <v>0</v>
      </c>
      <c r="AG2063" s="56" t="str">
        <f>_xlfn.XLOOKUP(tbl_PV_Milestones[[#This Row],[Work ID]],tbl_PV_Meta[Work ID '#],tbl_PV_Meta[Project Manager/Owner],,0)</f>
        <v>Project Manager 33</v>
      </c>
      <c r="AH2063" s="6"/>
    </row>
    <row r="2064" spans="4:34" x14ac:dyDescent="0.25">
      <c r="D2064" s="6" t="s">
        <v>806</v>
      </c>
      <c r="E2064" s="6" t="s">
        <v>503</v>
      </c>
      <c r="F2064" s="6" t="s">
        <v>1702</v>
      </c>
      <c r="G2064" s="6" t="s">
        <v>954</v>
      </c>
      <c r="H2064" s="6" t="s">
        <v>505</v>
      </c>
      <c r="I2064" s="6" t="s">
        <v>110</v>
      </c>
      <c r="J2064" s="6" t="s">
        <v>806</v>
      </c>
      <c r="K2064" s="6" t="s">
        <v>278</v>
      </c>
      <c r="L2064" s="6" t="s">
        <v>117</v>
      </c>
      <c r="M2064" s="43"/>
      <c r="N2064" s="44" t="s">
        <v>1979</v>
      </c>
      <c r="O2064" s="39">
        <v>45240.708333333299</v>
      </c>
      <c r="P2064" s="39">
        <v>45240.708333333299</v>
      </c>
      <c r="Q2064" s="6">
        <v>0</v>
      </c>
      <c r="R2064" s="6">
        <v>0</v>
      </c>
      <c r="S2064" s="45" t="e">
        <f>_xlfn.CONCAT(#REF!,TRIM(tbl_PV_Milestones[[#This Row],[Milestone Description]]))</f>
        <v>#REF!</v>
      </c>
      <c r="T2064" s="84" t="str">
        <f>IF(COUNTIF(tbl_PV_Milestones[UID],tbl_PV_Milestones[[#This Row],[UID]])&gt;1,"Duplicate","")</f>
        <v>Duplicate</v>
      </c>
      <c r="U2064" s="42" t="str">
        <f>_xlfn.XLOOKUP(tbl_PV_Milestones[[#This Row],[Work ID]],tbl_PV_Meta[Work ID '#],tbl_PV_Meta[Sub-Portfolio])</f>
        <v>Sub-Portfolio 8</v>
      </c>
      <c r="V2064" s="41">
        <f>IF(MONTH(tbl_PV_Milestones[[#This Row],[Baseline Date]])&lt;7,YEAR(tbl_PV_Milestones[[#This Row],[Baseline Date]]),YEAR(tbl_PV_Milestones[[#This Row],[Baseline Date]])+1)</f>
        <v>2024</v>
      </c>
      <c r="W2064" s="41">
        <f>IF(MONTH(tbl_PV_Milestones[[#This Row],[Actual/Schedule Finish]])&lt;7,YEAR(tbl_PV_Milestones[[#This Row],[Actual/Schedule Finish]]),YEAR(tbl_PV_Milestones[[#This Row],[Actual/Schedule Finish]])+1)</f>
        <v>2024</v>
      </c>
      <c r="X2064" s="41" t="str">
        <f>IF(OR(tbl_PV_Milestones[[#This Row],[Project Status]]="Completed",tbl_PV_Milestones[[#This Row],[Project Status]]="Assumed Completed"),"Yes","No")</f>
        <v>Yes</v>
      </c>
      <c r="Y2064" s="41">
        <f>IF(tbl_PV_Milestones[[#This Row],[Baseline Date]]="",1,0)</f>
        <v>0</v>
      </c>
      <c r="Z2064" s="41">
        <f>IF(tbl_PV_Milestones[[#This Row],[Baseline Date]]&lt;PV_Meta!$B$7,1,0)</f>
        <v>1</v>
      </c>
      <c r="AA2064" s="41">
        <f>IF(tbl_PV_Milestones[[#This Row],[Complete]]="Yes",1,0)</f>
        <v>1</v>
      </c>
      <c r="AB2064" s="41">
        <f>IF(AND(tbl_PV_Milestones[[#This Row],[BL FY]]=2025,tbl_PV_Milestones[[#This Row],[Baseline Date]]&lt;PV_Meta!$B$7),1,0)</f>
        <v>0</v>
      </c>
      <c r="AC2064" s="41">
        <f>IF(AND(tbl_PV_Milestones[[#This Row],[Planned YTD]]=1,tbl_PV_Milestones[[#This Row],[Complete]]="Yes"),1,0)</f>
        <v>0</v>
      </c>
      <c r="AD2064" s="41">
        <f>IF(AND(tbl_PV_Milestones[[#This Row],[Actual/Schedule Finish]]&lt;PV_Meta!$B$7,tbl_PV_Milestones[[#This Row],[Complete]]="No",tbl_PV_Milestones[[#This Row],[Project Status]]&lt;&gt;"On Hold"),1,0)</f>
        <v>0</v>
      </c>
      <c r="AE2064" s="41">
        <f>IF(AND(tbl_PV_Milestones[[#This Row],[Actual/Schedule Finish]]&gt;tbl_PV_Milestones[[#This Row],[Baseline Date]],tbl_PV_Milestones[[#This Row],[Complete]]="No",tbl_PV_Milestones[[#This Row],[Project Status]]&lt;&gt;"On Hold",tbl_PV_Milestones[[#This Row],[Overdue]]=0,tbl_PV_Milestones[[#This Row],[To be Baselined]]&lt;&gt;1),1,0)</f>
        <v>0</v>
      </c>
      <c r="AF2064" s="41">
        <f>IF(AND(tbl_PV_Milestones[[#This Row],[BL FY]]=2025,tbl_PV_Milestones[[#This Row],[Finish FY]]&gt;2025),1,0)</f>
        <v>0</v>
      </c>
      <c r="AG2064" s="56" t="str">
        <f>_xlfn.XLOOKUP(tbl_PV_Milestones[[#This Row],[Work ID]],tbl_PV_Meta[Work ID '#],tbl_PV_Meta[Project Manager/Owner],,0)</f>
        <v>Project Manager 22</v>
      </c>
      <c r="AH2064" s="6"/>
    </row>
    <row r="2065" spans="4:34" x14ac:dyDescent="0.25">
      <c r="D2065" s="6" t="s">
        <v>806</v>
      </c>
      <c r="E2065" s="6" t="s">
        <v>580</v>
      </c>
      <c r="F2065" s="6" t="s">
        <v>1712</v>
      </c>
      <c r="G2065" s="6" t="s">
        <v>955</v>
      </c>
      <c r="H2065" s="6" t="s">
        <v>519</v>
      </c>
      <c r="I2065" s="6" t="s">
        <v>510</v>
      </c>
      <c r="J2065" s="6" t="s">
        <v>806</v>
      </c>
      <c r="K2065" s="6" t="s">
        <v>36</v>
      </c>
      <c r="L2065" s="6" t="s">
        <v>85</v>
      </c>
      <c r="M2065" s="43"/>
      <c r="N2065" s="44" t="s">
        <v>1979</v>
      </c>
      <c r="O2065" s="39">
        <v>45771.708333333299</v>
      </c>
      <c r="P2065" s="39">
        <v>45747.708333333299</v>
      </c>
      <c r="Q2065" s="6">
        <v>-16</v>
      </c>
      <c r="R2065" s="6">
        <v>-2.7210884353741499E-2</v>
      </c>
      <c r="S2065" s="45" t="e">
        <f>_xlfn.CONCAT(#REF!,TRIM(tbl_PV_Milestones[[#This Row],[Milestone Description]]))</f>
        <v>#REF!</v>
      </c>
      <c r="T2065" s="84" t="str">
        <f>IF(COUNTIF(tbl_PV_Milestones[UID],tbl_PV_Milestones[[#This Row],[UID]])&gt;1,"Duplicate","")</f>
        <v>Duplicate</v>
      </c>
      <c r="U2065" s="42" t="str">
        <f>_xlfn.XLOOKUP(tbl_PV_Milestones[[#This Row],[Work ID]],tbl_PV_Meta[Work ID '#],tbl_PV_Meta[Sub-Portfolio])</f>
        <v>Sub-Portfolio 7</v>
      </c>
      <c r="V2065" s="41">
        <f>IF(MONTH(tbl_PV_Milestones[[#This Row],[Baseline Date]])&lt;7,YEAR(tbl_PV_Milestones[[#This Row],[Baseline Date]]),YEAR(tbl_PV_Milestones[[#This Row],[Baseline Date]])+1)</f>
        <v>2025</v>
      </c>
      <c r="W2065" s="41">
        <f>IF(MONTH(tbl_PV_Milestones[[#This Row],[Actual/Schedule Finish]])&lt;7,YEAR(tbl_PV_Milestones[[#This Row],[Actual/Schedule Finish]]),YEAR(tbl_PV_Milestones[[#This Row],[Actual/Schedule Finish]])+1)</f>
        <v>2025</v>
      </c>
      <c r="X2065" s="41" t="str">
        <f>IF(OR(tbl_PV_Milestones[[#This Row],[Project Status]]="Completed",tbl_PV_Milestones[[#This Row],[Project Status]]="Assumed Completed"),"Yes","No")</f>
        <v>Yes</v>
      </c>
      <c r="Y2065" s="41">
        <f>IF(tbl_PV_Milestones[[#This Row],[Baseline Date]]="",1,0)</f>
        <v>0</v>
      </c>
      <c r="Z2065" s="41">
        <f>IF(tbl_PV_Milestones[[#This Row],[Baseline Date]]&lt;PV_Meta!$B$7,1,0)</f>
        <v>1</v>
      </c>
      <c r="AA2065" s="41">
        <f>IF(tbl_PV_Milestones[[#This Row],[Complete]]="Yes",1,0)</f>
        <v>1</v>
      </c>
      <c r="AB2065" s="41">
        <f>IF(AND(tbl_PV_Milestones[[#This Row],[BL FY]]=2025,tbl_PV_Milestones[[#This Row],[Baseline Date]]&lt;PV_Meta!$B$7),1,0)</f>
        <v>1</v>
      </c>
      <c r="AC2065" s="41">
        <f>IF(AND(tbl_PV_Milestones[[#This Row],[Planned YTD]]=1,tbl_PV_Milestones[[#This Row],[Complete]]="Yes"),1,0)</f>
        <v>1</v>
      </c>
      <c r="AD2065" s="41">
        <f>IF(AND(tbl_PV_Milestones[[#This Row],[Actual/Schedule Finish]]&lt;PV_Meta!$B$7,tbl_PV_Milestones[[#This Row],[Complete]]="No",tbl_PV_Milestones[[#This Row],[Project Status]]&lt;&gt;"On Hold"),1,0)</f>
        <v>0</v>
      </c>
      <c r="AE2065" s="41">
        <f>IF(AND(tbl_PV_Milestones[[#This Row],[Actual/Schedule Finish]]&gt;tbl_PV_Milestones[[#This Row],[Baseline Date]],tbl_PV_Milestones[[#This Row],[Complete]]="No",tbl_PV_Milestones[[#This Row],[Project Status]]&lt;&gt;"On Hold",tbl_PV_Milestones[[#This Row],[Overdue]]=0,tbl_PV_Milestones[[#This Row],[To be Baselined]]&lt;&gt;1),1,0)</f>
        <v>0</v>
      </c>
      <c r="AF2065" s="41">
        <f>IF(AND(tbl_PV_Milestones[[#This Row],[BL FY]]=2025,tbl_PV_Milestones[[#This Row],[Finish FY]]&gt;2025),1,0)</f>
        <v>0</v>
      </c>
      <c r="AG2065" s="56" t="str">
        <f>_xlfn.XLOOKUP(tbl_PV_Milestones[[#This Row],[Work ID]],tbl_PV_Meta[Work ID '#],tbl_PV_Meta[Project Manager/Owner],,0)</f>
        <v>Project Manager 33</v>
      </c>
      <c r="AH2065" s="6"/>
    </row>
    <row r="2066" spans="4:34" x14ac:dyDescent="0.25">
      <c r="D2066" s="6" t="s">
        <v>806</v>
      </c>
      <c r="E2066" s="6" t="s">
        <v>580</v>
      </c>
      <c r="F2066" s="6" t="s">
        <v>1712</v>
      </c>
      <c r="G2066" s="6" t="s">
        <v>956</v>
      </c>
      <c r="H2066" s="6" t="s">
        <v>519</v>
      </c>
      <c r="I2066" s="6" t="s">
        <v>510</v>
      </c>
      <c r="J2066" s="6" t="s">
        <v>806</v>
      </c>
      <c r="K2066" s="6" t="s">
        <v>36</v>
      </c>
      <c r="L2066" s="6" t="s">
        <v>85</v>
      </c>
      <c r="M2066" s="43"/>
      <c r="N2066" s="44" t="s">
        <v>1979</v>
      </c>
      <c r="O2066" s="39">
        <v>45775.708333333299</v>
      </c>
      <c r="P2066" s="39">
        <v>45762.708333333299</v>
      </c>
      <c r="Q2066" s="6">
        <v>-6</v>
      </c>
      <c r="R2066" s="6">
        <v>-1.02040816326531E-2</v>
      </c>
      <c r="S2066" s="45" t="e">
        <f>_xlfn.CONCAT(#REF!,TRIM(tbl_PV_Milestones[[#This Row],[Milestone Description]]))</f>
        <v>#REF!</v>
      </c>
      <c r="T2066" s="84" t="str">
        <f>IF(COUNTIF(tbl_PV_Milestones[UID],tbl_PV_Milestones[[#This Row],[UID]])&gt;1,"Duplicate","")</f>
        <v>Duplicate</v>
      </c>
      <c r="U2066" s="42" t="str">
        <f>_xlfn.XLOOKUP(tbl_PV_Milestones[[#This Row],[Work ID]],tbl_PV_Meta[Work ID '#],tbl_PV_Meta[Sub-Portfolio])</f>
        <v>Sub-Portfolio 7</v>
      </c>
      <c r="V2066" s="41">
        <f>IF(MONTH(tbl_PV_Milestones[[#This Row],[Baseline Date]])&lt;7,YEAR(tbl_PV_Milestones[[#This Row],[Baseline Date]]),YEAR(tbl_PV_Milestones[[#This Row],[Baseline Date]])+1)</f>
        <v>2025</v>
      </c>
      <c r="W2066" s="41">
        <f>IF(MONTH(tbl_PV_Milestones[[#This Row],[Actual/Schedule Finish]])&lt;7,YEAR(tbl_PV_Milestones[[#This Row],[Actual/Schedule Finish]]),YEAR(tbl_PV_Milestones[[#This Row],[Actual/Schedule Finish]])+1)</f>
        <v>2025</v>
      </c>
      <c r="X2066" s="41" t="str">
        <f>IF(OR(tbl_PV_Milestones[[#This Row],[Project Status]]="Completed",tbl_PV_Milestones[[#This Row],[Project Status]]="Assumed Completed"),"Yes","No")</f>
        <v>Yes</v>
      </c>
      <c r="Y2066" s="41">
        <f>IF(tbl_PV_Milestones[[#This Row],[Baseline Date]]="",1,0)</f>
        <v>0</v>
      </c>
      <c r="Z2066" s="41">
        <f>IF(tbl_PV_Milestones[[#This Row],[Baseline Date]]&lt;PV_Meta!$B$7,1,0)</f>
        <v>1</v>
      </c>
      <c r="AA2066" s="41">
        <f>IF(tbl_PV_Milestones[[#This Row],[Complete]]="Yes",1,0)</f>
        <v>1</v>
      </c>
      <c r="AB2066" s="41">
        <f>IF(AND(tbl_PV_Milestones[[#This Row],[BL FY]]=2025,tbl_PV_Milestones[[#This Row],[Baseline Date]]&lt;PV_Meta!$B$7),1,0)</f>
        <v>1</v>
      </c>
      <c r="AC2066" s="41">
        <f>IF(AND(tbl_PV_Milestones[[#This Row],[Planned YTD]]=1,tbl_PV_Milestones[[#This Row],[Complete]]="Yes"),1,0)</f>
        <v>1</v>
      </c>
      <c r="AD2066" s="41">
        <f>IF(AND(tbl_PV_Milestones[[#This Row],[Actual/Schedule Finish]]&lt;PV_Meta!$B$7,tbl_PV_Milestones[[#This Row],[Complete]]="No",tbl_PV_Milestones[[#This Row],[Project Status]]&lt;&gt;"On Hold"),1,0)</f>
        <v>0</v>
      </c>
      <c r="AE2066" s="41">
        <f>IF(AND(tbl_PV_Milestones[[#This Row],[Actual/Schedule Finish]]&gt;tbl_PV_Milestones[[#This Row],[Baseline Date]],tbl_PV_Milestones[[#This Row],[Complete]]="No",tbl_PV_Milestones[[#This Row],[Project Status]]&lt;&gt;"On Hold",tbl_PV_Milestones[[#This Row],[Overdue]]=0,tbl_PV_Milestones[[#This Row],[To be Baselined]]&lt;&gt;1),1,0)</f>
        <v>0</v>
      </c>
      <c r="AF2066" s="41">
        <f>IF(AND(tbl_PV_Milestones[[#This Row],[BL FY]]=2025,tbl_PV_Milestones[[#This Row],[Finish FY]]&gt;2025),1,0)</f>
        <v>0</v>
      </c>
      <c r="AG2066" s="56" t="str">
        <f>_xlfn.XLOOKUP(tbl_PV_Milestones[[#This Row],[Work ID]],tbl_PV_Meta[Work ID '#],tbl_PV_Meta[Project Manager/Owner],,0)</f>
        <v>Project Manager 33</v>
      </c>
      <c r="AH2066" s="6"/>
    </row>
    <row r="2067" spans="4:34" x14ac:dyDescent="0.25">
      <c r="D2067" s="6" t="s">
        <v>806</v>
      </c>
      <c r="E2067" s="6" t="s">
        <v>503</v>
      </c>
      <c r="F2067" s="6" t="s">
        <v>1698</v>
      </c>
      <c r="G2067" s="6" t="s">
        <v>554</v>
      </c>
      <c r="H2067" s="6" t="s">
        <v>505</v>
      </c>
      <c r="I2067" s="6" t="s">
        <v>510</v>
      </c>
      <c r="J2067" s="6" t="s">
        <v>806</v>
      </c>
      <c r="K2067" s="6" t="s">
        <v>278</v>
      </c>
      <c r="L2067" s="6" t="s">
        <v>114</v>
      </c>
      <c r="M2067" s="43"/>
      <c r="N2067" s="44" t="s">
        <v>1979</v>
      </c>
      <c r="O2067" s="39">
        <v>45170.708333333299</v>
      </c>
      <c r="P2067" s="39">
        <v>45170.708333333299</v>
      </c>
      <c r="Q2067" s="6">
        <v>0</v>
      </c>
      <c r="R2067" s="6">
        <v>0</v>
      </c>
      <c r="S2067" s="45" t="e">
        <f>_xlfn.CONCAT(#REF!,TRIM(tbl_PV_Milestones[[#This Row],[Milestone Description]]))</f>
        <v>#REF!</v>
      </c>
      <c r="T2067" s="84" t="str">
        <f>IF(COUNTIF(tbl_PV_Milestones[UID],tbl_PV_Milestones[[#This Row],[UID]])&gt;1,"Duplicate","")</f>
        <v>Duplicate</v>
      </c>
      <c r="U2067" s="42" t="str">
        <f>_xlfn.XLOOKUP(tbl_PV_Milestones[[#This Row],[Work ID]],tbl_PV_Meta[Work ID '#],tbl_PV_Meta[Sub-Portfolio])</f>
        <v>Sub-Portfolio 8</v>
      </c>
      <c r="V2067" s="41">
        <f>IF(MONTH(tbl_PV_Milestones[[#This Row],[Baseline Date]])&lt;7,YEAR(tbl_PV_Milestones[[#This Row],[Baseline Date]]),YEAR(tbl_PV_Milestones[[#This Row],[Baseline Date]])+1)</f>
        <v>2024</v>
      </c>
      <c r="W2067" s="41">
        <f>IF(MONTH(tbl_PV_Milestones[[#This Row],[Actual/Schedule Finish]])&lt;7,YEAR(tbl_PV_Milestones[[#This Row],[Actual/Schedule Finish]]),YEAR(tbl_PV_Milestones[[#This Row],[Actual/Schedule Finish]])+1)</f>
        <v>2024</v>
      </c>
      <c r="X2067" s="41" t="str">
        <f>IF(OR(tbl_PV_Milestones[[#This Row],[Project Status]]="Completed",tbl_PV_Milestones[[#This Row],[Project Status]]="Assumed Completed"),"Yes","No")</f>
        <v>Yes</v>
      </c>
      <c r="Y2067" s="41">
        <f>IF(tbl_PV_Milestones[[#This Row],[Baseline Date]]="",1,0)</f>
        <v>0</v>
      </c>
      <c r="Z2067" s="41">
        <f>IF(tbl_PV_Milestones[[#This Row],[Baseline Date]]&lt;PV_Meta!$B$7,1,0)</f>
        <v>1</v>
      </c>
      <c r="AA2067" s="41">
        <f>IF(tbl_PV_Milestones[[#This Row],[Complete]]="Yes",1,0)</f>
        <v>1</v>
      </c>
      <c r="AB2067" s="41">
        <f>IF(AND(tbl_PV_Milestones[[#This Row],[BL FY]]=2025,tbl_PV_Milestones[[#This Row],[Baseline Date]]&lt;PV_Meta!$B$7),1,0)</f>
        <v>0</v>
      </c>
      <c r="AC2067" s="41">
        <f>IF(AND(tbl_PV_Milestones[[#This Row],[Planned YTD]]=1,tbl_PV_Milestones[[#This Row],[Complete]]="Yes"),1,0)</f>
        <v>0</v>
      </c>
      <c r="AD2067" s="41">
        <f>IF(AND(tbl_PV_Milestones[[#This Row],[Actual/Schedule Finish]]&lt;PV_Meta!$B$7,tbl_PV_Milestones[[#This Row],[Complete]]="No",tbl_PV_Milestones[[#This Row],[Project Status]]&lt;&gt;"On Hold"),1,0)</f>
        <v>0</v>
      </c>
      <c r="AE2067" s="41">
        <f>IF(AND(tbl_PV_Milestones[[#This Row],[Actual/Schedule Finish]]&gt;tbl_PV_Milestones[[#This Row],[Baseline Date]],tbl_PV_Milestones[[#This Row],[Complete]]="No",tbl_PV_Milestones[[#This Row],[Project Status]]&lt;&gt;"On Hold",tbl_PV_Milestones[[#This Row],[Overdue]]=0,tbl_PV_Milestones[[#This Row],[To be Baselined]]&lt;&gt;1),1,0)</f>
        <v>0</v>
      </c>
      <c r="AF2067" s="41">
        <f>IF(AND(tbl_PV_Milestones[[#This Row],[BL FY]]=2025,tbl_PV_Milestones[[#This Row],[Finish FY]]&gt;2025),1,0)</f>
        <v>0</v>
      </c>
      <c r="AG2067" s="56" t="str">
        <f>_xlfn.XLOOKUP(tbl_PV_Milestones[[#This Row],[Work ID]],tbl_PV_Meta[Work ID '#],tbl_PV_Meta[Project Manager/Owner],,0)</f>
        <v>Project Manager 12</v>
      </c>
      <c r="AH2067" s="6"/>
    </row>
    <row r="2068" spans="4:34" x14ac:dyDescent="0.25">
      <c r="D2068" s="6" t="s">
        <v>806</v>
      </c>
      <c r="E2068" s="6" t="s">
        <v>503</v>
      </c>
      <c r="F2068" s="6" t="s">
        <v>1699</v>
      </c>
      <c r="G2068" s="6" t="s">
        <v>542</v>
      </c>
      <c r="H2068" s="6" t="s">
        <v>519</v>
      </c>
      <c r="I2068" s="6" t="s">
        <v>110</v>
      </c>
      <c r="J2068" s="6" t="s">
        <v>806</v>
      </c>
      <c r="K2068" s="6" t="s">
        <v>36</v>
      </c>
      <c r="L2068" s="6" t="s">
        <v>87</v>
      </c>
      <c r="M2068" s="43"/>
      <c r="N2068" s="44" t="s">
        <v>1979</v>
      </c>
      <c r="O2068" s="39">
        <v>45520.708333333299</v>
      </c>
      <c r="P2068" s="39">
        <v>45520.708333333299</v>
      </c>
      <c r="Q2068" s="6">
        <v>0</v>
      </c>
      <c r="R2068" s="6">
        <v>0</v>
      </c>
      <c r="S2068" s="45" t="e">
        <f>_xlfn.CONCAT(#REF!,TRIM(tbl_PV_Milestones[[#This Row],[Milestone Description]]))</f>
        <v>#REF!</v>
      </c>
      <c r="T2068" s="84" t="str">
        <f>IF(COUNTIF(tbl_PV_Milestones[UID],tbl_PV_Milestones[[#This Row],[UID]])&gt;1,"Duplicate","")</f>
        <v>Duplicate</v>
      </c>
      <c r="U2068" s="42" t="str">
        <f>_xlfn.XLOOKUP(tbl_PV_Milestones[[#This Row],[Work ID]],tbl_PV_Meta[Work ID '#],tbl_PV_Meta[Sub-Portfolio])</f>
        <v>Sub-Portfolio 7</v>
      </c>
      <c r="V2068" s="41">
        <f>IF(MONTH(tbl_PV_Milestones[[#This Row],[Baseline Date]])&lt;7,YEAR(tbl_PV_Milestones[[#This Row],[Baseline Date]]),YEAR(tbl_PV_Milestones[[#This Row],[Baseline Date]])+1)</f>
        <v>2025</v>
      </c>
      <c r="W2068" s="41">
        <f>IF(MONTH(tbl_PV_Milestones[[#This Row],[Actual/Schedule Finish]])&lt;7,YEAR(tbl_PV_Milestones[[#This Row],[Actual/Schedule Finish]]),YEAR(tbl_PV_Milestones[[#This Row],[Actual/Schedule Finish]])+1)</f>
        <v>2025</v>
      </c>
      <c r="X2068" s="41" t="str">
        <f>IF(OR(tbl_PV_Milestones[[#This Row],[Project Status]]="Completed",tbl_PV_Milestones[[#This Row],[Project Status]]="Assumed Completed"),"Yes","No")</f>
        <v>Yes</v>
      </c>
      <c r="Y2068" s="41">
        <f>IF(tbl_PV_Milestones[[#This Row],[Baseline Date]]="",1,0)</f>
        <v>0</v>
      </c>
      <c r="Z2068" s="41">
        <f>IF(tbl_PV_Milestones[[#This Row],[Baseline Date]]&lt;PV_Meta!$B$7,1,0)</f>
        <v>1</v>
      </c>
      <c r="AA2068" s="41">
        <f>IF(tbl_PV_Milestones[[#This Row],[Complete]]="Yes",1,0)</f>
        <v>1</v>
      </c>
      <c r="AB2068" s="41">
        <f>IF(AND(tbl_PV_Milestones[[#This Row],[BL FY]]=2025,tbl_PV_Milestones[[#This Row],[Baseline Date]]&lt;PV_Meta!$B$7),1,0)</f>
        <v>1</v>
      </c>
      <c r="AC2068" s="41">
        <f>IF(AND(tbl_PV_Milestones[[#This Row],[Planned YTD]]=1,tbl_PV_Milestones[[#This Row],[Complete]]="Yes"),1,0)</f>
        <v>1</v>
      </c>
      <c r="AD2068" s="41">
        <f>IF(AND(tbl_PV_Milestones[[#This Row],[Actual/Schedule Finish]]&lt;PV_Meta!$B$7,tbl_PV_Milestones[[#This Row],[Complete]]="No",tbl_PV_Milestones[[#This Row],[Project Status]]&lt;&gt;"On Hold"),1,0)</f>
        <v>0</v>
      </c>
      <c r="AE2068" s="41">
        <f>IF(AND(tbl_PV_Milestones[[#This Row],[Actual/Schedule Finish]]&gt;tbl_PV_Milestones[[#This Row],[Baseline Date]],tbl_PV_Milestones[[#This Row],[Complete]]="No",tbl_PV_Milestones[[#This Row],[Project Status]]&lt;&gt;"On Hold",tbl_PV_Milestones[[#This Row],[Overdue]]=0,tbl_PV_Milestones[[#This Row],[To be Baselined]]&lt;&gt;1),1,0)</f>
        <v>0</v>
      </c>
      <c r="AF2068" s="41">
        <f>IF(AND(tbl_PV_Milestones[[#This Row],[BL FY]]=2025,tbl_PV_Milestones[[#This Row],[Finish FY]]&gt;2025),1,0)</f>
        <v>0</v>
      </c>
      <c r="AG2068" s="56" t="str">
        <f>_xlfn.XLOOKUP(tbl_PV_Milestones[[#This Row],[Work ID]],tbl_PV_Meta[Work ID '#],tbl_PV_Meta[Project Manager/Owner],,0)</f>
        <v>Project Manager 17</v>
      </c>
      <c r="AH2068" s="6"/>
    </row>
    <row r="2069" spans="4:34" x14ac:dyDescent="0.25">
      <c r="D2069" s="6" t="s">
        <v>806</v>
      </c>
      <c r="E2069" s="6" t="s">
        <v>503</v>
      </c>
      <c r="F2069" s="6" t="s">
        <v>1702</v>
      </c>
      <c r="G2069" s="6" t="s">
        <v>627</v>
      </c>
      <c r="H2069" s="6" t="s">
        <v>505</v>
      </c>
      <c r="I2069" s="6" t="s">
        <v>522</v>
      </c>
      <c r="J2069" s="6" t="s">
        <v>806</v>
      </c>
      <c r="K2069" s="6" t="s">
        <v>278</v>
      </c>
      <c r="L2069" s="6" t="s">
        <v>117</v>
      </c>
      <c r="M2069" s="43"/>
      <c r="N2069" s="44" t="s">
        <v>1979</v>
      </c>
      <c r="O2069" s="39">
        <v>45163</v>
      </c>
      <c r="P2069" s="39">
        <v>45163</v>
      </c>
      <c r="Q2069" s="6">
        <v>0</v>
      </c>
      <c r="R2069" s="6">
        <v>0</v>
      </c>
      <c r="S2069" s="45" t="e">
        <f>_xlfn.CONCAT(#REF!,TRIM(tbl_PV_Milestones[[#This Row],[Milestone Description]]))</f>
        <v>#REF!</v>
      </c>
      <c r="T2069" s="84" t="str">
        <f>IF(COUNTIF(tbl_PV_Milestones[UID],tbl_PV_Milestones[[#This Row],[UID]])&gt;1,"Duplicate","")</f>
        <v>Duplicate</v>
      </c>
      <c r="U2069" s="42" t="str">
        <f>_xlfn.XLOOKUP(tbl_PV_Milestones[[#This Row],[Work ID]],tbl_PV_Meta[Work ID '#],tbl_PV_Meta[Sub-Portfolio])</f>
        <v>Sub-Portfolio 8</v>
      </c>
      <c r="V2069" s="41">
        <f>IF(MONTH(tbl_PV_Milestones[[#This Row],[Baseline Date]])&lt;7,YEAR(tbl_PV_Milestones[[#This Row],[Baseline Date]]),YEAR(tbl_PV_Milestones[[#This Row],[Baseline Date]])+1)</f>
        <v>2024</v>
      </c>
      <c r="W2069" s="41">
        <f>IF(MONTH(tbl_PV_Milestones[[#This Row],[Actual/Schedule Finish]])&lt;7,YEAR(tbl_PV_Milestones[[#This Row],[Actual/Schedule Finish]]),YEAR(tbl_PV_Milestones[[#This Row],[Actual/Schedule Finish]])+1)</f>
        <v>2024</v>
      </c>
      <c r="X2069" s="41" t="str">
        <f>IF(OR(tbl_PV_Milestones[[#This Row],[Project Status]]="Completed",tbl_PV_Milestones[[#This Row],[Project Status]]="Assumed Completed"),"Yes","No")</f>
        <v>Yes</v>
      </c>
      <c r="Y2069" s="41">
        <f>IF(tbl_PV_Milestones[[#This Row],[Baseline Date]]="",1,0)</f>
        <v>0</v>
      </c>
      <c r="Z2069" s="41">
        <f>IF(tbl_PV_Milestones[[#This Row],[Baseline Date]]&lt;PV_Meta!$B$7,1,0)</f>
        <v>1</v>
      </c>
      <c r="AA2069" s="41">
        <f>IF(tbl_PV_Milestones[[#This Row],[Complete]]="Yes",1,0)</f>
        <v>1</v>
      </c>
      <c r="AB2069" s="41">
        <f>IF(AND(tbl_PV_Milestones[[#This Row],[BL FY]]=2025,tbl_PV_Milestones[[#This Row],[Baseline Date]]&lt;PV_Meta!$B$7),1,0)</f>
        <v>0</v>
      </c>
      <c r="AC2069" s="41">
        <f>IF(AND(tbl_PV_Milestones[[#This Row],[Planned YTD]]=1,tbl_PV_Milestones[[#This Row],[Complete]]="Yes"),1,0)</f>
        <v>0</v>
      </c>
      <c r="AD2069" s="41">
        <f>IF(AND(tbl_PV_Milestones[[#This Row],[Actual/Schedule Finish]]&lt;PV_Meta!$B$7,tbl_PV_Milestones[[#This Row],[Complete]]="No",tbl_PV_Milestones[[#This Row],[Project Status]]&lt;&gt;"On Hold"),1,0)</f>
        <v>0</v>
      </c>
      <c r="AE2069" s="41">
        <f>IF(AND(tbl_PV_Milestones[[#This Row],[Actual/Schedule Finish]]&gt;tbl_PV_Milestones[[#This Row],[Baseline Date]],tbl_PV_Milestones[[#This Row],[Complete]]="No",tbl_PV_Milestones[[#This Row],[Project Status]]&lt;&gt;"On Hold",tbl_PV_Milestones[[#This Row],[Overdue]]=0,tbl_PV_Milestones[[#This Row],[To be Baselined]]&lt;&gt;1),1,0)</f>
        <v>0</v>
      </c>
      <c r="AF2069" s="41">
        <f>IF(AND(tbl_PV_Milestones[[#This Row],[BL FY]]=2025,tbl_PV_Milestones[[#This Row],[Finish FY]]&gt;2025),1,0)</f>
        <v>0</v>
      </c>
      <c r="AG2069" s="56" t="str">
        <f>_xlfn.XLOOKUP(tbl_PV_Milestones[[#This Row],[Work ID]],tbl_PV_Meta[Work ID '#],tbl_PV_Meta[Project Manager/Owner],,0)</f>
        <v>Project Manager 22</v>
      </c>
      <c r="AH2069" s="6"/>
    </row>
    <row r="2070" spans="4:34" x14ac:dyDescent="0.25">
      <c r="D2070" s="6" t="s">
        <v>806</v>
      </c>
      <c r="E2070" s="6" t="s">
        <v>503</v>
      </c>
      <c r="F2070" s="6" t="s">
        <v>1702</v>
      </c>
      <c r="G2070" s="6" t="s">
        <v>561</v>
      </c>
      <c r="H2070" s="6" t="s">
        <v>505</v>
      </c>
      <c r="I2070" s="6" t="s">
        <v>522</v>
      </c>
      <c r="J2070" s="6" t="s">
        <v>806</v>
      </c>
      <c r="K2070" s="6" t="s">
        <v>278</v>
      </c>
      <c r="L2070" s="6" t="s">
        <v>117</v>
      </c>
      <c r="M2070" s="43"/>
      <c r="N2070" s="44" t="s">
        <v>1979</v>
      </c>
      <c r="O2070" s="39">
        <v>45182.708333333299</v>
      </c>
      <c r="P2070" s="39">
        <v>45182.708333333299</v>
      </c>
      <c r="Q2070" s="6">
        <v>0</v>
      </c>
      <c r="R2070" s="6">
        <v>0</v>
      </c>
      <c r="S2070" s="45" t="e">
        <f>_xlfn.CONCAT(#REF!,TRIM(tbl_PV_Milestones[[#This Row],[Milestone Description]]))</f>
        <v>#REF!</v>
      </c>
      <c r="T2070" s="84" t="str">
        <f>IF(COUNTIF(tbl_PV_Milestones[UID],tbl_PV_Milestones[[#This Row],[UID]])&gt;1,"Duplicate","")</f>
        <v>Duplicate</v>
      </c>
      <c r="U2070" s="42" t="str">
        <f>_xlfn.XLOOKUP(tbl_PV_Milestones[[#This Row],[Work ID]],tbl_PV_Meta[Work ID '#],tbl_PV_Meta[Sub-Portfolio])</f>
        <v>Sub-Portfolio 8</v>
      </c>
      <c r="V2070" s="41">
        <f>IF(MONTH(tbl_PV_Milestones[[#This Row],[Baseline Date]])&lt;7,YEAR(tbl_PV_Milestones[[#This Row],[Baseline Date]]),YEAR(tbl_PV_Milestones[[#This Row],[Baseline Date]])+1)</f>
        <v>2024</v>
      </c>
      <c r="W2070" s="41">
        <f>IF(MONTH(tbl_PV_Milestones[[#This Row],[Actual/Schedule Finish]])&lt;7,YEAR(tbl_PV_Milestones[[#This Row],[Actual/Schedule Finish]]),YEAR(tbl_PV_Milestones[[#This Row],[Actual/Schedule Finish]])+1)</f>
        <v>2024</v>
      </c>
      <c r="X2070" s="41" t="str">
        <f>IF(OR(tbl_PV_Milestones[[#This Row],[Project Status]]="Completed",tbl_PV_Milestones[[#This Row],[Project Status]]="Assumed Completed"),"Yes","No")</f>
        <v>Yes</v>
      </c>
      <c r="Y2070" s="41">
        <f>IF(tbl_PV_Milestones[[#This Row],[Baseline Date]]="",1,0)</f>
        <v>0</v>
      </c>
      <c r="Z2070" s="41">
        <f>IF(tbl_PV_Milestones[[#This Row],[Baseline Date]]&lt;PV_Meta!$B$7,1,0)</f>
        <v>1</v>
      </c>
      <c r="AA2070" s="41">
        <f>IF(tbl_PV_Milestones[[#This Row],[Complete]]="Yes",1,0)</f>
        <v>1</v>
      </c>
      <c r="AB2070" s="41">
        <f>IF(AND(tbl_PV_Milestones[[#This Row],[BL FY]]=2025,tbl_PV_Milestones[[#This Row],[Baseline Date]]&lt;PV_Meta!$B$7),1,0)</f>
        <v>0</v>
      </c>
      <c r="AC2070" s="41">
        <f>IF(AND(tbl_PV_Milestones[[#This Row],[Planned YTD]]=1,tbl_PV_Milestones[[#This Row],[Complete]]="Yes"),1,0)</f>
        <v>0</v>
      </c>
      <c r="AD2070" s="41">
        <f>IF(AND(tbl_PV_Milestones[[#This Row],[Actual/Schedule Finish]]&lt;PV_Meta!$B$7,tbl_PV_Milestones[[#This Row],[Complete]]="No",tbl_PV_Milestones[[#This Row],[Project Status]]&lt;&gt;"On Hold"),1,0)</f>
        <v>0</v>
      </c>
      <c r="AE2070" s="41">
        <f>IF(AND(tbl_PV_Milestones[[#This Row],[Actual/Schedule Finish]]&gt;tbl_PV_Milestones[[#This Row],[Baseline Date]],tbl_PV_Milestones[[#This Row],[Complete]]="No",tbl_PV_Milestones[[#This Row],[Project Status]]&lt;&gt;"On Hold",tbl_PV_Milestones[[#This Row],[Overdue]]=0,tbl_PV_Milestones[[#This Row],[To be Baselined]]&lt;&gt;1),1,0)</f>
        <v>0</v>
      </c>
      <c r="AF2070" s="41">
        <f>IF(AND(tbl_PV_Milestones[[#This Row],[BL FY]]=2025,tbl_PV_Milestones[[#This Row],[Finish FY]]&gt;2025),1,0)</f>
        <v>0</v>
      </c>
      <c r="AG2070" s="56" t="str">
        <f>_xlfn.XLOOKUP(tbl_PV_Milestones[[#This Row],[Work ID]],tbl_PV_Meta[Work ID '#],tbl_PV_Meta[Project Manager/Owner],,0)</f>
        <v>Project Manager 22</v>
      </c>
      <c r="AH2070" s="6"/>
    </row>
    <row r="2071" spans="4:34" x14ac:dyDescent="0.25">
      <c r="D2071" s="6" t="s">
        <v>806</v>
      </c>
      <c r="E2071" s="6" t="s">
        <v>503</v>
      </c>
      <c r="F2071" s="6" t="s">
        <v>1698</v>
      </c>
      <c r="G2071" s="6" t="s">
        <v>957</v>
      </c>
      <c r="H2071" s="6" t="s">
        <v>505</v>
      </c>
      <c r="I2071" s="6" t="s">
        <v>510</v>
      </c>
      <c r="J2071" s="6" t="s">
        <v>806</v>
      </c>
      <c r="K2071" s="6" t="s">
        <v>278</v>
      </c>
      <c r="L2071" s="6" t="s">
        <v>114</v>
      </c>
      <c r="M2071" s="43"/>
      <c r="N2071" s="44" t="s">
        <v>1979</v>
      </c>
      <c r="O2071" s="39">
        <v>45222.708333333299</v>
      </c>
      <c r="P2071" s="39">
        <v>45222.708333333299</v>
      </c>
      <c r="Q2071" s="6">
        <v>0</v>
      </c>
      <c r="R2071" s="6">
        <v>0</v>
      </c>
      <c r="S2071" s="45" t="e">
        <f>_xlfn.CONCAT(#REF!,TRIM(tbl_PV_Milestones[[#This Row],[Milestone Description]]))</f>
        <v>#REF!</v>
      </c>
      <c r="T2071" s="84" t="str">
        <f>IF(COUNTIF(tbl_PV_Milestones[UID],tbl_PV_Milestones[[#This Row],[UID]])&gt;1,"Duplicate","")</f>
        <v>Duplicate</v>
      </c>
      <c r="U2071" s="42" t="str">
        <f>_xlfn.XLOOKUP(tbl_PV_Milestones[[#This Row],[Work ID]],tbl_PV_Meta[Work ID '#],tbl_PV_Meta[Sub-Portfolio])</f>
        <v>Sub-Portfolio 8</v>
      </c>
      <c r="V2071" s="41">
        <f>IF(MONTH(tbl_PV_Milestones[[#This Row],[Baseline Date]])&lt;7,YEAR(tbl_PV_Milestones[[#This Row],[Baseline Date]]),YEAR(tbl_PV_Milestones[[#This Row],[Baseline Date]])+1)</f>
        <v>2024</v>
      </c>
      <c r="W2071" s="41">
        <f>IF(MONTH(tbl_PV_Milestones[[#This Row],[Actual/Schedule Finish]])&lt;7,YEAR(tbl_PV_Milestones[[#This Row],[Actual/Schedule Finish]]),YEAR(tbl_PV_Milestones[[#This Row],[Actual/Schedule Finish]])+1)</f>
        <v>2024</v>
      </c>
      <c r="X2071" s="41" t="str">
        <f>IF(OR(tbl_PV_Milestones[[#This Row],[Project Status]]="Completed",tbl_PV_Milestones[[#This Row],[Project Status]]="Assumed Completed"),"Yes","No")</f>
        <v>Yes</v>
      </c>
      <c r="Y2071" s="41">
        <f>IF(tbl_PV_Milestones[[#This Row],[Baseline Date]]="",1,0)</f>
        <v>0</v>
      </c>
      <c r="Z2071" s="41">
        <f>IF(tbl_PV_Milestones[[#This Row],[Baseline Date]]&lt;PV_Meta!$B$7,1,0)</f>
        <v>1</v>
      </c>
      <c r="AA2071" s="41">
        <f>IF(tbl_PV_Milestones[[#This Row],[Complete]]="Yes",1,0)</f>
        <v>1</v>
      </c>
      <c r="AB2071" s="41">
        <f>IF(AND(tbl_PV_Milestones[[#This Row],[BL FY]]=2025,tbl_PV_Milestones[[#This Row],[Baseline Date]]&lt;PV_Meta!$B$7),1,0)</f>
        <v>0</v>
      </c>
      <c r="AC2071" s="41">
        <f>IF(AND(tbl_PV_Milestones[[#This Row],[Planned YTD]]=1,tbl_PV_Milestones[[#This Row],[Complete]]="Yes"),1,0)</f>
        <v>0</v>
      </c>
      <c r="AD2071" s="41">
        <f>IF(AND(tbl_PV_Milestones[[#This Row],[Actual/Schedule Finish]]&lt;PV_Meta!$B$7,tbl_PV_Milestones[[#This Row],[Complete]]="No",tbl_PV_Milestones[[#This Row],[Project Status]]&lt;&gt;"On Hold"),1,0)</f>
        <v>0</v>
      </c>
      <c r="AE2071" s="41">
        <f>IF(AND(tbl_PV_Milestones[[#This Row],[Actual/Schedule Finish]]&gt;tbl_PV_Milestones[[#This Row],[Baseline Date]],tbl_PV_Milestones[[#This Row],[Complete]]="No",tbl_PV_Milestones[[#This Row],[Project Status]]&lt;&gt;"On Hold",tbl_PV_Milestones[[#This Row],[Overdue]]=0,tbl_PV_Milestones[[#This Row],[To be Baselined]]&lt;&gt;1),1,0)</f>
        <v>0</v>
      </c>
      <c r="AF2071" s="41">
        <f>IF(AND(tbl_PV_Milestones[[#This Row],[BL FY]]=2025,tbl_PV_Milestones[[#This Row],[Finish FY]]&gt;2025),1,0)</f>
        <v>0</v>
      </c>
      <c r="AG2071" s="56" t="str">
        <f>_xlfn.XLOOKUP(tbl_PV_Milestones[[#This Row],[Work ID]],tbl_PV_Meta[Work ID '#],tbl_PV_Meta[Project Manager/Owner],,0)</f>
        <v>Project Manager 12</v>
      </c>
      <c r="AH2071" s="6"/>
    </row>
    <row r="2072" spans="4:34" x14ac:dyDescent="0.25">
      <c r="D2072" s="6" t="s">
        <v>806</v>
      </c>
      <c r="E2072" s="6" t="s">
        <v>503</v>
      </c>
      <c r="F2072" s="6" t="s">
        <v>1702</v>
      </c>
      <c r="G2072" s="6" t="s">
        <v>565</v>
      </c>
      <c r="H2072" s="6" t="s">
        <v>519</v>
      </c>
      <c r="I2072" s="6" t="s">
        <v>522</v>
      </c>
      <c r="J2072" s="6" t="s">
        <v>806</v>
      </c>
      <c r="K2072" s="6" t="s">
        <v>278</v>
      </c>
      <c r="L2072" s="6" t="s">
        <v>117</v>
      </c>
      <c r="M2072" s="43"/>
      <c r="N2072" s="44" t="s">
        <v>1979</v>
      </c>
      <c r="O2072" s="39">
        <v>45183.708333333299</v>
      </c>
      <c r="P2072" s="39">
        <v>45183.708333333299</v>
      </c>
      <c r="Q2072" s="6">
        <v>0</v>
      </c>
      <c r="R2072" s="6">
        <v>0</v>
      </c>
      <c r="S2072" s="45" t="e">
        <f>_xlfn.CONCAT(#REF!,TRIM(tbl_PV_Milestones[[#This Row],[Milestone Description]]))</f>
        <v>#REF!</v>
      </c>
      <c r="T2072" s="84" t="str">
        <f>IF(COUNTIF(tbl_PV_Milestones[UID],tbl_PV_Milestones[[#This Row],[UID]])&gt;1,"Duplicate","")</f>
        <v>Duplicate</v>
      </c>
      <c r="U2072" s="42" t="str">
        <f>_xlfn.XLOOKUP(tbl_PV_Milestones[[#This Row],[Work ID]],tbl_PV_Meta[Work ID '#],tbl_PV_Meta[Sub-Portfolio])</f>
        <v>Sub-Portfolio 8</v>
      </c>
      <c r="V2072" s="41">
        <f>IF(MONTH(tbl_PV_Milestones[[#This Row],[Baseline Date]])&lt;7,YEAR(tbl_PV_Milestones[[#This Row],[Baseline Date]]),YEAR(tbl_PV_Milestones[[#This Row],[Baseline Date]])+1)</f>
        <v>2024</v>
      </c>
      <c r="W2072" s="41">
        <f>IF(MONTH(tbl_PV_Milestones[[#This Row],[Actual/Schedule Finish]])&lt;7,YEAR(tbl_PV_Milestones[[#This Row],[Actual/Schedule Finish]]),YEAR(tbl_PV_Milestones[[#This Row],[Actual/Schedule Finish]])+1)</f>
        <v>2024</v>
      </c>
      <c r="X2072" s="41" t="str">
        <f>IF(OR(tbl_PV_Milestones[[#This Row],[Project Status]]="Completed",tbl_PV_Milestones[[#This Row],[Project Status]]="Assumed Completed"),"Yes","No")</f>
        <v>Yes</v>
      </c>
      <c r="Y2072" s="41">
        <f>IF(tbl_PV_Milestones[[#This Row],[Baseline Date]]="",1,0)</f>
        <v>0</v>
      </c>
      <c r="Z2072" s="41">
        <f>IF(tbl_PV_Milestones[[#This Row],[Baseline Date]]&lt;PV_Meta!$B$7,1,0)</f>
        <v>1</v>
      </c>
      <c r="AA2072" s="41">
        <f>IF(tbl_PV_Milestones[[#This Row],[Complete]]="Yes",1,0)</f>
        <v>1</v>
      </c>
      <c r="AB2072" s="41">
        <f>IF(AND(tbl_PV_Milestones[[#This Row],[BL FY]]=2025,tbl_PV_Milestones[[#This Row],[Baseline Date]]&lt;PV_Meta!$B$7),1,0)</f>
        <v>0</v>
      </c>
      <c r="AC2072" s="41">
        <f>IF(AND(tbl_PV_Milestones[[#This Row],[Planned YTD]]=1,tbl_PV_Milestones[[#This Row],[Complete]]="Yes"),1,0)</f>
        <v>0</v>
      </c>
      <c r="AD2072" s="41">
        <f>IF(AND(tbl_PV_Milestones[[#This Row],[Actual/Schedule Finish]]&lt;PV_Meta!$B$7,tbl_PV_Milestones[[#This Row],[Complete]]="No",tbl_PV_Milestones[[#This Row],[Project Status]]&lt;&gt;"On Hold"),1,0)</f>
        <v>0</v>
      </c>
      <c r="AE2072" s="41">
        <f>IF(AND(tbl_PV_Milestones[[#This Row],[Actual/Schedule Finish]]&gt;tbl_PV_Milestones[[#This Row],[Baseline Date]],tbl_PV_Milestones[[#This Row],[Complete]]="No",tbl_PV_Milestones[[#This Row],[Project Status]]&lt;&gt;"On Hold",tbl_PV_Milestones[[#This Row],[Overdue]]=0,tbl_PV_Milestones[[#This Row],[To be Baselined]]&lt;&gt;1),1,0)</f>
        <v>0</v>
      </c>
      <c r="AF2072" s="41">
        <f>IF(AND(tbl_PV_Milestones[[#This Row],[BL FY]]=2025,tbl_PV_Milestones[[#This Row],[Finish FY]]&gt;2025),1,0)</f>
        <v>0</v>
      </c>
      <c r="AG2072" s="56" t="str">
        <f>_xlfn.XLOOKUP(tbl_PV_Milestones[[#This Row],[Work ID]],tbl_PV_Meta[Work ID '#],tbl_PV_Meta[Project Manager/Owner],,0)</f>
        <v>Project Manager 22</v>
      </c>
      <c r="AH2072" s="6"/>
    </row>
    <row r="2073" spans="4:34" x14ac:dyDescent="0.25">
      <c r="D2073" s="6" t="s">
        <v>806</v>
      </c>
      <c r="E2073" s="6" t="s">
        <v>503</v>
      </c>
      <c r="F2073" s="6" t="s">
        <v>1702</v>
      </c>
      <c r="G2073" s="6" t="s">
        <v>958</v>
      </c>
      <c r="H2073" s="6" t="s">
        <v>505</v>
      </c>
      <c r="I2073" s="6" t="s">
        <v>510</v>
      </c>
      <c r="J2073" s="6" t="s">
        <v>806</v>
      </c>
      <c r="K2073" s="6" t="s">
        <v>278</v>
      </c>
      <c r="L2073" s="6" t="s">
        <v>117</v>
      </c>
      <c r="M2073" s="43"/>
      <c r="N2073" s="44" t="s">
        <v>1979</v>
      </c>
      <c r="O2073" s="39">
        <v>45239.333333333299</v>
      </c>
      <c r="P2073" s="39">
        <v>45239.333333333299</v>
      </c>
      <c r="Q2073" s="6">
        <v>0</v>
      </c>
      <c r="R2073" s="6">
        <v>0</v>
      </c>
      <c r="S2073" s="45" t="e">
        <f>_xlfn.CONCAT(#REF!,TRIM(tbl_PV_Milestones[[#This Row],[Milestone Description]]))</f>
        <v>#REF!</v>
      </c>
      <c r="T2073" s="84" t="str">
        <f>IF(COUNTIF(tbl_PV_Milestones[UID],tbl_PV_Milestones[[#This Row],[UID]])&gt;1,"Duplicate","")</f>
        <v>Duplicate</v>
      </c>
      <c r="U2073" s="42" t="str">
        <f>_xlfn.XLOOKUP(tbl_PV_Milestones[[#This Row],[Work ID]],tbl_PV_Meta[Work ID '#],tbl_PV_Meta[Sub-Portfolio])</f>
        <v>Sub-Portfolio 8</v>
      </c>
      <c r="V2073" s="41">
        <f>IF(MONTH(tbl_PV_Milestones[[#This Row],[Baseline Date]])&lt;7,YEAR(tbl_PV_Milestones[[#This Row],[Baseline Date]]),YEAR(tbl_PV_Milestones[[#This Row],[Baseline Date]])+1)</f>
        <v>2024</v>
      </c>
      <c r="W2073" s="41">
        <f>IF(MONTH(tbl_PV_Milestones[[#This Row],[Actual/Schedule Finish]])&lt;7,YEAR(tbl_PV_Milestones[[#This Row],[Actual/Schedule Finish]]),YEAR(tbl_PV_Milestones[[#This Row],[Actual/Schedule Finish]])+1)</f>
        <v>2024</v>
      </c>
      <c r="X2073" s="41" t="str">
        <f>IF(OR(tbl_PV_Milestones[[#This Row],[Project Status]]="Completed",tbl_PV_Milestones[[#This Row],[Project Status]]="Assumed Completed"),"Yes","No")</f>
        <v>Yes</v>
      </c>
      <c r="Y2073" s="41">
        <f>IF(tbl_PV_Milestones[[#This Row],[Baseline Date]]="",1,0)</f>
        <v>0</v>
      </c>
      <c r="Z2073" s="41">
        <f>IF(tbl_PV_Milestones[[#This Row],[Baseline Date]]&lt;PV_Meta!$B$7,1,0)</f>
        <v>1</v>
      </c>
      <c r="AA2073" s="41">
        <f>IF(tbl_PV_Milestones[[#This Row],[Complete]]="Yes",1,0)</f>
        <v>1</v>
      </c>
      <c r="AB2073" s="41">
        <f>IF(AND(tbl_PV_Milestones[[#This Row],[BL FY]]=2025,tbl_PV_Milestones[[#This Row],[Baseline Date]]&lt;PV_Meta!$B$7),1,0)</f>
        <v>0</v>
      </c>
      <c r="AC2073" s="41">
        <f>IF(AND(tbl_PV_Milestones[[#This Row],[Planned YTD]]=1,tbl_PV_Milestones[[#This Row],[Complete]]="Yes"),1,0)</f>
        <v>0</v>
      </c>
      <c r="AD2073" s="41">
        <f>IF(AND(tbl_PV_Milestones[[#This Row],[Actual/Schedule Finish]]&lt;PV_Meta!$B$7,tbl_PV_Milestones[[#This Row],[Complete]]="No",tbl_PV_Milestones[[#This Row],[Project Status]]&lt;&gt;"On Hold"),1,0)</f>
        <v>0</v>
      </c>
      <c r="AE2073" s="41">
        <f>IF(AND(tbl_PV_Milestones[[#This Row],[Actual/Schedule Finish]]&gt;tbl_PV_Milestones[[#This Row],[Baseline Date]],tbl_PV_Milestones[[#This Row],[Complete]]="No",tbl_PV_Milestones[[#This Row],[Project Status]]&lt;&gt;"On Hold",tbl_PV_Milestones[[#This Row],[Overdue]]=0,tbl_PV_Milestones[[#This Row],[To be Baselined]]&lt;&gt;1),1,0)</f>
        <v>0</v>
      </c>
      <c r="AF2073" s="41">
        <f>IF(AND(tbl_PV_Milestones[[#This Row],[BL FY]]=2025,tbl_PV_Milestones[[#This Row],[Finish FY]]&gt;2025),1,0)</f>
        <v>0</v>
      </c>
      <c r="AG2073" s="56" t="str">
        <f>_xlfn.XLOOKUP(tbl_PV_Milestones[[#This Row],[Work ID]],tbl_PV_Meta[Work ID '#],tbl_PV_Meta[Project Manager/Owner],,0)</f>
        <v>Project Manager 22</v>
      </c>
      <c r="AH2073" s="6"/>
    </row>
    <row r="2074" spans="4:34" x14ac:dyDescent="0.25">
      <c r="D2074" s="6" t="s">
        <v>806</v>
      </c>
      <c r="E2074" s="6" t="s">
        <v>503</v>
      </c>
      <c r="F2074" s="6" t="s">
        <v>1698</v>
      </c>
      <c r="G2074" s="6" t="s">
        <v>531</v>
      </c>
      <c r="H2074" s="6" t="s">
        <v>505</v>
      </c>
      <c r="I2074" s="6" t="s">
        <v>510</v>
      </c>
      <c r="J2074" s="6" t="s">
        <v>806</v>
      </c>
      <c r="K2074" s="6" t="s">
        <v>278</v>
      </c>
      <c r="L2074" s="6" t="s">
        <v>114</v>
      </c>
      <c r="M2074" s="43"/>
      <c r="N2074" s="44" t="s">
        <v>1979</v>
      </c>
      <c r="O2074" s="39">
        <v>45439.708333333299</v>
      </c>
      <c r="P2074" s="39">
        <v>45439.708333333299</v>
      </c>
      <c r="Q2074" s="6">
        <v>0</v>
      </c>
      <c r="R2074" s="6">
        <v>0</v>
      </c>
      <c r="S2074" s="45" t="e">
        <f>_xlfn.CONCAT(#REF!,TRIM(tbl_PV_Milestones[[#This Row],[Milestone Description]]))</f>
        <v>#REF!</v>
      </c>
      <c r="T2074" s="84" t="str">
        <f>IF(COUNTIF(tbl_PV_Milestones[UID],tbl_PV_Milestones[[#This Row],[UID]])&gt;1,"Duplicate","")</f>
        <v>Duplicate</v>
      </c>
      <c r="U2074" s="42" t="str">
        <f>_xlfn.XLOOKUP(tbl_PV_Milestones[[#This Row],[Work ID]],tbl_PV_Meta[Work ID '#],tbl_PV_Meta[Sub-Portfolio])</f>
        <v>Sub-Portfolio 8</v>
      </c>
      <c r="V2074" s="41">
        <f>IF(MONTH(tbl_PV_Milestones[[#This Row],[Baseline Date]])&lt;7,YEAR(tbl_PV_Milestones[[#This Row],[Baseline Date]]),YEAR(tbl_PV_Milestones[[#This Row],[Baseline Date]])+1)</f>
        <v>2024</v>
      </c>
      <c r="W2074" s="41">
        <f>IF(MONTH(tbl_PV_Milestones[[#This Row],[Actual/Schedule Finish]])&lt;7,YEAR(tbl_PV_Milestones[[#This Row],[Actual/Schedule Finish]]),YEAR(tbl_PV_Milestones[[#This Row],[Actual/Schedule Finish]])+1)</f>
        <v>2024</v>
      </c>
      <c r="X2074" s="41" t="str">
        <f>IF(OR(tbl_PV_Milestones[[#This Row],[Project Status]]="Completed",tbl_PV_Milestones[[#This Row],[Project Status]]="Assumed Completed"),"Yes","No")</f>
        <v>Yes</v>
      </c>
      <c r="Y2074" s="41">
        <f>IF(tbl_PV_Milestones[[#This Row],[Baseline Date]]="",1,0)</f>
        <v>0</v>
      </c>
      <c r="Z2074" s="41">
        <f>IF(tbl_PV_Milestones[[#This Row],[Baseline Date]]&lt;PV_Meta!$B$7,1,0)</f>
        <v>1</v>
      </c>
      <c r="AA2074" s="41">
        <f>IF(tbl_PV_Milestones[[#This Row],[Complete]]="Yes",1,0)</f>
        <v>1</v>
      </c>
      <c r="AB2074" s="41">
        <f>IF(AND(tbl_PV_Milestones[[#This Row],[BL FY]]=2025,tbl_PV_Milestones[[#This Row],[Baseline Date]]&lt;PV_Meta!$B$7),1,0)</f>
        <v>0</v>
      </c>
      <c r="AC2074" s="41">
        <f>IF(AND(tbl_PV_Milestones[[#This Row],[Planned YTD]]=1,tbl_PV_Milestones[[#This Row],[Complete]]="Yes"),1,0)</f>
        <v>0</v>
      </c>
      <c r="AD2074" s="41">
        <f>IF(AND(tbl_PV_Milestones[[#This Row],[Actual/Schedule Finish]]&lt;PV_Meta!$B$7,tbl_PV_Milestones[[#This Row],[Complete]]="No",tbl_PV_Milestones[[#This Row],[Project Status]]&lt;&gt;"On Hold"),1,0)</f>
        <v>0</v>
      </c>
      <c r="AE2074" s="41">
        <f>IF(AND(tbl_PV_Milestones[[#This Row],[Actual/Schedule Finish]]&gt;tbl_PV_Milestones[[#This Row],[Baseline Date]],tbl_PV_Milestones[[#This Row],[Complete]]="No",tbl_PV_Milestones[[#This Row],[Project Status]]&lt;&gt;"On Hold",tbl_PV_Milestones[[#This Row],[Overdue]]=0,tbl_PV_Milestones[[#This Row],[To be Baselined]]&lt;&gt;1),1,0)</f>
        <v>0</v>
      </c>
      <c r="AF2074" s="41">
        <f>IF(AND(tbl_PV_Milestones[[#This Row],[BL FY]]=2025,tbl_PV_Milestones[[#This Row],[Finish FY]]&gt;2025),1,0)</f>
        <v>0</v>
      </c>
      <c r="AG2074" s="56" t="str">
        <f>_xlfn.XLOOKUP(tbl_PV_Milestones[[#This Row],[Work ID]],tbl_PV_Meta[Work ID '#],tbl_PV_Meta[Project Manager/Owner],,0)</f>
        <v>Project Manager 12</v>
      </c>
      <c r="AH2074" s="6"/>
    </row>
    <row r="2075" spans="4:34" x14ac:dyDescent="0.25">
      <c r="D2075" s="6" t="s">
        <v>806</v>
      </c>
      <c r="E2075" s="6" t="s">
        <v>503</v>
      </c>
      <c r="F2075" s="6" t="s">
        <v>1702</v>
      </c>
      <c r="G2075" s="6" t="s">
        <v>569</v>
      </c>
      <c r="H2075" s="6" t="s">
        <v>505</v>
      </c>
      <c r="I2075" s="6" t="s">
        <v>522</v>
      </c>
      <c r="J2075" s="6" t="s">
        <v>806</v>
      </c>
      <c r="K2075" s="6" t="s">
        <v>278</v>
      </c>
      <c r="L2075" s="6" t="s">
        <v>117</v>
      </c>
      <c r="M2075" s="43"/>
      <c r="N2075" s="44" t="s">
        <v>1979</v>
      </c>
      <c r="O2075" s="39">
        <v>45247.708333333299</v>
      </c>
      <c r="P2075" s="39">
        <v>45247.708333333299</v>
      </c>
      <c r="Q2075" s="6">
        <v>0</v>
      </c>
      <c r="R2075" s="6">
        <v>0</v>
      </c>
      <c r="S2075" s="45" t="e">
        <f>_xlfn.CONCAT(#REF!,TRIM(tbl_PV_Milestones[[#This Row],[Milestone Description]]))</f>
        <v>#REF!</v>
      </c>
      <c r="T2075" s="84" t="str">
        <f>IF(COUNTIF(tbl_PV_Milestones[UID],tbl_PV_Milestones[[#This Row],[UID]])&gt;1,"Duplicate","")</f>
        <v>Duplicate</v>
      </c>
      <c r="U2075" s="42" t="str">
        <f>_xlfn.XLOOKUP(tbl_PV_Milestones[[#This Row],[Work ID]],tbl_PV_Meta[Work ID '#],tbl_PV_Meta[Sub-Portfolio])</f>
        <v>Sub-Portfolio 8</v>
      </c>
      <c r="V2075" s="41">
        <f>IF(MONTH(tbl_PV_Milestones[[#This Row],[Baseline Date]])&lt;7,YEAR(tbl_PV_Milestones[[#This Row],[Baseline Date]]),YEAR(tbl_PV_Milestones[[#This Row],[Baseline Date]])+1)</f>
        <v>2024</v>
      </c>
      <c r="W2075" s="41">
        <f>IF(MONTH(tbl_PV_Milestones[[#This Row],[Actual/Schedule Finish]])&lt;7,YEAR(tbl_PV_Milestones[[#This Row],[Actual/Schedule Finish]]),YEAR(tbl_PV_Milestones[[#This Row],[Actual/Schedule Finish]])+1)</f>
        <v>2024</v>
      </c>
      <c r="X2075" s="41" t="str">
        <f>IF(OR(tbl_PV_Milestones[[#This Row],[Project Status]]="Completed",tbl_PV_Milestones[[#This Row],[Project Status]]="Assumed Completed"),"Yes","No")</f>
        <v>Yes</v>
      </c>
      <c r="Y2075" s="41">
        <f>IF(tbl_PV_Milestones[[#This Row],[Baseline Date]]="",1,0)</f>
        <v>0</v>
      </c>
      <c r="Z2075" s="41">
        <f>IF(tbl_PV_Milestones[[#This Row],[Baseline Date]]&lt;PV_Meta!$B$7,1,0)</f>
        <v>1</v>
      </c>
      <c r="AA2075" s="41">
        <f>IF(tbl_PV_Milestones[[#This Row],[Complete]]="Yes",1,0)</f>
        <v>1</v>
      </c>
      <c r="AB2075" s="41">
        <f>IF(AND(tbl_PV_Milestones[[#This Row],[BL FY]]=2025,tbl_PV_Milestones[[#This Row],[Baseline Date]]&lt;PV_Meta!$B$7),1,0)</f>
        <v>0</v>
      </c>
      <c r="AC2075" s="41">
        <f>IF(AND(tbl_PV_Milestones[[#This Row],[Planned YTD]]=1,tbl_PV_Milestones[[#This Row],[Complete]]="Yes"),1,0)</f>
        <v>0</v>
      </c>
      <c r="AD2075" s="41">
        <f>IF(AND(tbl_PV_Milestones[[#This Row],[Actual/Schedule Finish]]&lt;PV_Meta!$B$7,tbl_PV_Milestones[[#This Row],[Complete]]="No",tbl_PV_Milestones[[#This Row],[Project Status]]&lt;&gt;"On Hold"),1,0)</f>
        <v>0</v>
      </c>
      <c r="AE2075" s="41">
        <f>IF(AND(tbl_PV_Milestones[[#This Row],[Actual/Schedule Finish]]&gt;tbl_PV_Milestones[[#This Row],[Baseline Date]],tbl_PV_Milestones[[#This Row],[Complete]]="No",tbl_PV_Milestones[[#This Row],[Project Status]]&lt;&gt;"On Hold",tbl_PV_Milestones[[#This Row],[Overdue]]=0,tbl_PV_Milestones[[#This Row],[To be Baselined]]&lt;&gt;1),1,0)</f>
        <v>0</v>
      </c>
      <c r="AF2075" s="41">
        <f>IF(AND(tbl_PV_Milestones[[#This Row],[BL FY]]=2025,tbl_PV_Milestones[[#This Row],[Finish FY]]&gt;2025),1,0)</f>
        <v>0</v>
      </c>
      <c r="AG2075" s="56" t="str">
        <f>_xlfn.XLOOKUP(tbl_PV_Milestones[[#This Row],[Work ID]],tbl_PV_Meta[Work ID '#],tbl_PV_Meta[Project Manager/Owner],,0)</f>
        <v>Project Manager 22</v>
      </c>
      <c r="AH2075" s="6"/>
    </row>
    <row r="2076" spans="4:34" x14ac:dyDescent="0.25">
      <c r="D2076" s="6" t="s">
        <v>806</v>
      </c>
      <c r="E2076" s="6" t="s">
        <v>503</v>
      </c>
      <c r="F2076" s="6" t="s">
        <v>1702</v>
      </c>
      <c r="G2076" s="6" t="s">
        <v>959</v>
      </c>
      <c r="H2076" s="6" t="s">
        <v>505</v>
      </c>
      <c r="I2076" s="6" t="s">
        <v>522</v>
      </c>
      <c r="J2076" s="6" t="s">
        <v>806</v>
      </c>
      <c r="K2076" s="6" t="s">
        <v>278</v>
      </c>
      <c r="L2076" s="6" t="s">
        <v>117</v>
      </c>
      <c r="M2076" s="43"/>
      <c r="N2076" s="44" t="s">
        <v>1979</v>
      </c>
      <c r="O2076" s="39">
        <v>45392.333333333299</v>
      </c>
      <c r="P2076" s="39">
        <v>45392.333333333299</v>
      </c>
      <c r="Q2076" s="6">
        <v>0</v>
      </c>
      <c r="R2076" s="6">
        <v>0</v>
      </c>
      <c r="S2076" s="45" t="e">
        <f>_xlfn.CONCAT(#REF!,TRIM(tbl_PV_Milestones[[#This Row],[Milestone Description]]))</f>
        <v>#REF!</v>
      </c>
      <c r="T2076" s="84" t="str">
        <f>IF(COUNTIF(tbl_PV_Milestones[UID],tbl_PV_Milestones[[#This Row],[UID]])&gt;1,"Duplicate","")</f>
        <v>Duplicate</v>
      </c>
      <c r="U2076" s="42" t="str">
        <f>_xlfn.XLOOKUP(tbl_PV_Milestones[[#This Row],[Work ID]],tbl_PV_Meta[Work ID '#],tbl_PV_Meta[Sub-Portfolio])</f>
        <v>Sub-Portfolio 8</v>
      </c>
      <c r="V2076" s="41">
        <f>IF(MONTH(tbl_PV_Milestones[[#This Row],[Baseline Date]])&lt;7,YEAR(tbl_PV_Milestones[[#This Row],[Baseline Date]]),YEAR(tbl_PV_Milestones[[#This Row],[Baseline Date]])+1)</f>
        <v>2024</v>
      </c>
      <c r="W2076" s="41">
        <f>IF(MONTH(tbl_PV_Milestones[[#This Row],[Actual/Schedule Finish]])&lt;7,YEAR(tbl_PV_Milestones[[#This Row],[Actual/Schedule Finish]]),YEAR(tbl_PV_Milestones[[#This Row],[Actual/Schedule Finish]])+1)</f>
        <v>2024</v>
      </c>
      <c r="X2076" s="41" t="str">
        <f>IF(OR(tbl_PV_Milestones[[#This Row],[Project Status]]="Completed",tbl_PV_Milestones[[#This Row],[Project Status]]="Assumed Completed"),"Yes","No")</f>
        <v>Yes</v>
      </c>
      <c r="Y2076" s="41">
        <f>IF(tbl_PV_Milestones[[#This Row],[Baseline Date]]="",1,0)</f>
        <v>0</v>
      </c>
      <c r="Z2076" s="41">
        <f>IF(tbl_PV_Milestones[[#This Row],[Baseline Date]]&lt;PV_Meta!$B$7,1,0)</f>
        <v>1</v>
      </c>
      <c r="AA2076" s="41">
        <f>IF(tbl_PV_Milestones[[#This Row],[Complete]]="Yes",1,0)</f>
        <v>1</v>
      </c>
      <c r="AB2076" s="41">
        <f>IF(AND(tbl_PV_Milestones[[#This Row],[BL FY]]=2025,tbl_PV_Milestones[[#This Row],[Baseline Date]]&lt;PV_Meta!$B$7),1,0)</f>
        <v>0</v>
      </c>
      <c r="AC2076" s="41">
        <f>IF(AND(tbl_PV_Milestones[[#This Row],[Planned YTD]]=1,tbl_PV_Milestones[[#This Row],[Complete]]="Yes"),1,0)</f>
        <v>0</v>
      </c>
      <c r="AD2076" s="41">
        <f>IF(AND(tbl_PV_Milestones[[#This Row],[Actual/Schedule Finish]]&lt;PV_Meta!$B$7,tbl_PV_Milestones[[#This Row],[Complete]]="No",tbl_PV_Milestones[[#This Row],[Project Status]]&lt;&gt;"On Hold"),1,0)</f>
        <v>0</v>
      </c>
      <c r="AE2076" s="41">
        <f>IF(AND(tbl_PV_Milestones[[#This Row],[Actual/Schedule Finish]]&gt;tbl_PV_Milestones[[#This Row],[Baseline Date]],tbl_PV_Milestones[[#This Row],[Complete]]="No",tbl_PV_Milestones[[#This Row],[Project Status]]&lt;&gt;"On Hold",tbl_PV_Milestones[[#This Row],[Overdue]]=0,tbl_PV_Milestones[[#This Row],[To be Baselined]]&lt;&gt;1),1,0)</f>
        <v>0</v>
      </c>
      <c r="AF2076" s="41">
        <f>IF(AND(tbl_PV_Milestones[[#This Row],[BL FY]]=2025,tbl_PV_Milestones[[#This Row],[Finish FY]]&gt;2025),1,0)</f>
        <v>0</v>
      </c>
      <c r="AG2076" s="56" t="str">
        <f>_xlfn.XLOOKUP(tbl_PV_Milestones[[#This Row],[Work ID]],tbl_PV_Meta[Work ID '#],tbl_PV_Meta[Project Manager/Owner],,0)</f>
        <v>Project Manager 22</v>
      </c>
      <c r="AH2076" s="6"/>
    </row>
    <row r="2077" spans="4:34" x14ac:dyDescent="0.25">
      <c r="D2077" s="6" t="s">
        <v>806</v>
      </c>
      <c r="E2077" s="6" t="s">
        <v>503</v>
      </c>
      <c r="F2077" s="6" t="s">
        <v>1702</v>
      </c>
      <c r="G2077" s="6" t="s">
        <v>960</v>
      </c>
      <c r="H2077" s="6" t="s">
        <v>505</v>
      </c>
      <c r="I2077" s="6" t="s">
        <v>510</v>
      </c>
      <c r="J2077" s="6" t="s">
        <v>806</v>
      </c>
      <c r="K2077" s="6" t="s">
        <v>278</v>
      </c>
      <c r="L2077" s="6" t="s">
        <v>117</v>
      </c>
      <c r="M2077" s="43"/>
      <c r="N2077" s="44" t="s">
        <v>1979</v>
      </c>
      <c r="O2077" s="39">
        <v>45265.708333333299</v>
      </c>
      <c r="P2077" s="39">
        <v>45265.708333333299</v>
      </c>
      <c r="Q2077" s="6">
        <v>0</v>
      </c>
      <c r="R2077" s="6">
        <v>0</v>
      </c>
      <c r="S2077" s="45" t="e">
        <f>_xlfn.CONCAT(#REF!,TRIM(tbl_PV_Milestones[[#This Row],[Milestone Description]]))</f>
        <v>#REF!</v>
      </c>
      <c r="T2077" s="84" t="str">
        <f>IF(COUNTIF(tbl_PV_Milestones[UID],tbl_PV_Milestones[[#This Row],[UID]])&gt;1,"Duplicate","")</f>
        <v>Duplicate</v>
      </c>
      <c r="U2077" s="42" t="str">
        <f>_xlfn.XLOOKUP(tbl_PV_Milestones[[#This Row],[Work ID]],tbl_PV_Meta[Work ID '#],tbl_PV_Meta[Sub-Portfolio])</f>
        <v>Sub-Portfolio 8</v>
      </c>
      <c r="V2077" s="41">
        <f>IF(MONTH(tbl_PV_Milestones[[#This Row],[Baseline Date]])&lt;7,YEAR(tbl_PV_Milestones[[#This Row],[Baseline Date]]),YEAR(tbl_PV_Milestones[[#This Row],[Baseline Date]])+1)</f>
        <v>2024</v>
      </c>
      <c r="W2077" s="41">
        <f>IF(MONTH(tbl_PV_Milestones[[#This Row],[Actual/Schedule Finish]])&lt;7,YEAR(tbl_PV_Milestones[[#This Row],[Actual/Schedule Finish]]),YEAR(tbl_PV_Milestones[[#This Row],[Actual/Schedule Finish]])+1)</f>
        <v>2024</v>
      </c>
      <c r="X2077" s="41" t="str">
        <f>IF(OR(tbl_PV_Milestones[[#This Row],[Project Status]]="Completed",tbl_PV_Milestones[[#This Row],[Project Status]]="Assumed Completed"),"Yes","No")</f>
        <v>Yes</v>
      </c>
      <c r="Y2077" s="41">
        <f>IF(tbl_PV_Milestones[[#This Row],[Baseline Date]]="",1,0)</f>
        <v>0</v>
      </c>
      <c r="Z2077" s="41">
        <f>IF(tbl_PV_Milestones[[#This Row],[Baseline Date]]&lt;PV_Meta!$B$7,1,0)</f>
        <v>1</v>
      </c>
      <c r="AA2077" s="41">
        <f>IF(tbl_PV_Milestones[[#This Row],[Complete]]="Yes",1,0)</f>
        <v>1</v>
      </c>
      <c r="AB2077" s="41">
        <f>IF(AND(tbl_PV_Milestones[[#This Row],[BL FY]]=2025,tbl_PV_Milestones[[#This Row],[Baseline Date]]&lt;PV_Meta!$B$7),1,0)</f>
        <v>0</v>
      </c>
      <c r="AC2077" s="41">
        <f>IF(AND(tbl_PV_Milestones[[#This Row],[Planned YTD]]=1,tbl_PV_Milestones[[#This Row],[Complete]]="Yes"),1,0)</f>
        <v>0</v>
      </c>
      <c r="AD2077" s="41">
        <f>IF(AND(tbl_PV_Milestones[[#This Row],[Actual/Schedule Finish]]&lt;PV_Meta!$B$7,tbl_PV_Milestones[[#This Row],[Complete]]="No",tbl_PV_Milestones[[#This Row],[Project Status]]&lt;&gt;"On Hold"),1,0)</f>
        <v>0</v>
      </c>
      <c r="AE2077" s="41">
        <f>IF(AND(tbl_PV_Milestones[[#This Row],[Actual/Schedule Finish]]&gt;tbl_PV_Milestones[[#This Row],[Baseline Date]],tbl_PV_Milestones[[#This Row],[Complete]]="No",tbl_PV_Milestones[[#This Row],[Project Status]]&lt;&gt;"On Hold",tbl_PV_Milestones[[#This Row],[Overdue]]=0,tbl_PV_Milestones[[#This Row],[To be Baselined]]&lt;&gt;1),1,0)</f>
        <v>0</v>
      </c>
      <c r="AF2077" s="41">
        <f>IF(AND(tbl_PV_Milestones[[#This Row],[BL FY]]=2025,tbl_PV_Milestones[[#This Row],[Finish FY]]&gt;2025),1,0)</f>
        <v>0</v>
      </c>
      <c r="AG2077" s="56" t="str">
        <f>_xlfn.XLOOKUP(tbl_PV_Milestones[[#This Row],[Work ID]],tbl_PV_Meta[Work ID '#],tbl_PV_Meta[Project Manager/Owner],,0)</f>
        <v>Project Manager 22</v>
      </c>
      <c r="AH2077" s="6"/>
    </row>
    <row r="2078" spans="4:34" x14ac:dyDescent="0.25">
      <c r="D2078" s="6" t="s">
        <v>806</v>
      </c>
      <c r="E2078" s="6" t="s">
        <v>580</v>
      </c>
      <c r="F2078" s="6" t="s">
        <v>1698</v>
      </c>
      <c r="G2078" s="6" t="s">
        <v>511</v>
      </c>
      <c r="H2078" s="6" t="s">
        <v>505</v>
      </c>
      <c r="I2078" s="6" t="s">
        <v>512</v>
      </c>
      <c r="J2078" s="6" t="s">
        <v>806</v>
      </c>
      <c r="K2078" s="6" t="s">
        <v>278</v>
      </c>
      <c r="L2078" s="6" t="s">
        <v>114</v>
      </c>
      <c r="M2078" s="43"/>
      <c r="N2078" s="44" t="s">
        <v>1979</v>
      </c>
      <c r="O2078" s="39">
        <v>45604.708333333299</v>
      </c>
      <c r="P2078" s="39">
        <v>45576.708333333299</v>
      </c>
      <c r="Q2078" s="6">
        <v>-20</v>
      </c>
      <c r="R2078" s="6">
        <v>-4.1515308770108998E-2</v>
      </c>
      <c r="S2078" s="45" t="e">
        <f>_xlfn.CONCAT(#REF!,TRIM(tbl_PV_Milestones[[#This Row],[Milestone Description]]))</f>
        <v>#REF!</v>
      </c>
      <c r="T2078" s="84" t="str">
        <f>IF(COUNTIF(tbl_PV_Milestones[UID],tbl_PV_Milestones[[#This Row],[UID]])&gt;1,"Duplicate","")</f>
        <v>Duplicate</v>
      </c>
      <c r="U2078" s="42" t="str">
        <f>_xlfn.XLOOKUP(tbl_PV_Milestones[[#This Row],[Work ID]],tbl_PV_Meta[Work ID '#],tbl_PV_Meta[Sub-Portfolio])</f>
        <v>Sub-Portfolio 8</v>
      </c>
      <c r="V2078" s="41">
        <f>IF(MONTH(tbl_PV_Milestones[[#This Row],[Baseline Date]])&lt;7,YEAR(tbl_PV_Milestones[[#This Row],[Baseline Date]]),YEAR(tbl_PV_Milestones[[#This Row],[Baseline Date]])+1)</f>
        <v>2025</v>
      </c>
      <c r="W2078" s="41">
        <f>IF(MONTH(tbl_PV_Milestones[[#This Row],[Actual/Schedule Finish]])&lt;7,YEAR(tbl_PV_Milestones[[#This Row],[Actual/Schedule Finish]]),YEAR(tbl_PV_Milestones[[#This Row],[Actual/Schedule Finish]])+1)</f>
        <v>2025</v>
      </c>
      <c r="X2078" s="41" t="str">
        <f>IF(OR(tbl_PV_Milestones[[#This Row],[Project Status]]="Completed",tbl_PV_Milestones[[#This Row],[Project Status]]="Assumed Completed"),"Yes","No")</f>
        <v>Yes</v>
      </c>
      <c r="Y2078" s="41">
        <f>IF(tbl_PV_Milestones[[#This Row],[Baseline Date]]="",1,0)</f>
        <v>0</v>
      </c>
      <c r="Z2078" s="41">
        <f>IF(tbl_PV_Milestones[[#This Row],[Baseline Date]]&lt;PV_Meta!$B$7,1,0)</f>
        <v>1</v>
      </c>
      <c r="AA2078" s="41">
        <f>IF(tbl_PV_Milestones[[#This Row],[Complete]]="Yes",1,0)</f>
        <v>1</v>
      </c>
      <c r="AB2078" s="41">
        <f>IF(AND(tbl_PV_Milestones[[#This Row],[BL FY]]=2025,tbl_PV_Milestones[[#This Row],[Baseline Date]]&lt;PV_Meta!$B$7),1,0)</f>
        <v>1</v>
      </c>
      <c r="AC2078" s="41">
        <f>IF(AND(tbl_PV_Milestones[[#This Row],[Planned YTD]]=1,tbl_PV_Milestones[[#This Row],[Complete]]="Yes"),1,0)</f>
        <v>1</v>
      </c>
      <c r="AD2078" s="41">
        <f>IF(AND(tbl_PV_Milestones[[#This Row],[Actual/Schedule Finish]]&lt;PV_Meta!$B$7,tbl_PV_Milestones[[#This Row],[Complete]]="No",tbl_PV_Milestones[[#This Row],[Project Status]]&lt;&gt;"On Hold"),1,0)</f>
        <v>0</v>
      </c>
      <c r="AE2078" s="41">
        <f>IF(AND(tbl_PV_Milestones[[#This Row],[Actual/Schedule Finish]]&gt;tbl_PV_Milestones[[#This Row],[Baseline Date]],tbl_PV_Milestones[[#This Row],[Complete]]="No",tbl_PV_Milestones[[#This Row],[Project Status]]&lt;&gt;"On Hold",tbl_PV_Milestones[[#This Row],[Overdue]]=0,tbl_PV_Milestones[[#This Row],[To be Baselined]]&lt;&gt;1),1,0)</f>
        <v>0</v>
      </c>
      <c r="AF2078" s="41">
        <f>IF(AND(tbl_PV_Milestones[[#This Row],[BL FY]]=2025,tbl_PV_Milestones[[#This Row],[Finish FY]]&gt;2025),1,0)</f>
        <v>0</v>
      </c>
      <c r="AG2078" s="56" t="str">
        <f>_xlfn.XLOOKUP(tbl_PV_Milestones[[#This Row],[Work ID]],tbl_PV_Meta[Work ID '#],tbl_PV_Meta[Project Manager/Owner],,0)</f>
        <v>Project Manager 12</v>
      </c>
      <c r="AH2078" s="6"/>
    </row>
    <row r="2079" spans="4:34" x14ac:dyDescent="0.25">
      <c r="D2079" s="6" t="s">
        <v>806</v>
      </c>
      <c r="E2079" s="6" t="s">
        <v>614</v>
      </c>
      <c r="F2079" s="6" t="s">
        <v>1702</v>
      </c>
      <c r="G2079" s="6" t="s">
        <v>643</v>
      </c>
      <c r="H2079" s="6" t="s">
        <v>505</v>
      </c>
      <c r="I2079" s="6" t="s">
        <v>510</v>
      </c>
      <c r="J2079" s="6" t="s">
        <v>806</v>
      </c>
      <c r="K2079" s="6" t="s">
        <v>278</v>
      </c>
      <c r="L2079" s="6" t="s">
        <v>117</v>
      </c>
      <c r="M2079" s="43"/>
      <c r="N2079" s="44" t="s">
        <v>1979</v>
      </c>
      <c r="O2079" s="39">
        <v>45628.708333333299</v>
      </c>
      <c r="P2079" s="39">
        <v>45631.333333333299</v>
      </c>
      <c r="Q2079" s="6">
        <v>2</v>
      </c>
      <c r="R2079" s="6">
        <v>3.6101083032491002E-3</v>
      </c>
      <c r="S2079" s="45" t="e">
        <f>_xlfn.CONCAT(#REF!,TRIM(tbl_PV_Milestones[[#This Row],[Milestone Description]]))</f>
        <v>#REF!</v>
      </c>
      <c r="T2079" s="84" t="str">
        <f>IF(COUNTIF(tbl_PV_Milestones[UID],tbl_PV_Milestones[[#This Row],[UID]])&gt;1,"Duplicate","")</f>
        <v>Duplicate</v>
      </c>
      <c r="U2079" s="42" t="str">
        <f>_xlfn.XLOOKUP(tbl_PV_Milestones[[#This Row],[Work ID]],tbl_PV_Meta[Work ID '#],tbl_PV_Meta[Sub-Portfolio])</f>
        <v>Sub-Portfolio 8</v>
      </c>
      <c r="V2079" s="41">
        <f>IF(MONTH(tbl_PV_Milestones[[#This Row],[Baseline Date]])&lt;7,YEAR(tbl_PV_Milestones[[#This Row],[Baseline Date]]),YEAR(tbl_PV_Milestones[[#This Row],[Baseline Date]])+1)</f>
        <v>2025</v>
      </c>
      <c r="W2079" s="41">
        <f>IF(MONTH(tbl_PV_Milestones[[#This Row],[Actual/Schedule Finish]])&lt;7,YEAR(tbl_PV_Milestones[[#This Row],[Actual/Schedule Finish]]),YEAR(tbl_PV_Milestones[[#This Row],[Actual/Schedule Finish]])+1)</f>
        <v>2025</v>
      </c>
      <c r="X2079" s="41" t="str">
        <f>IF(OR(tbl_PV_Milestones[[#This Row],[Project Status]]="Completed",tbl_PV_Milestones[[#This Row],[Project Status]]="Assumed Completed"),"Yes","No")</f>
        <v>Yes</v>
      </c>
      <c r="Y2079" s="41">
        <f>IF(tbl_PV_Milestones[[#This Row],[Baseline Date]]="",1,0)</f>
        <v>0</v>
      </c>
      <c r="Z2079" s="41">
        <f>IF(tbl_PV_Milestones[[#This Row],[Baseline Date]]&lt;PV_Meta!$B$7,1,0)</f>
        <v>1</v>
      </c>
      <c r="AA2079" s="41">
        <f>IF(tbl_PV_Milestones[[#This Row],[Complete]]="Yes",1,0)</f>
        <v>1</v>
      </c>
      <c r="AB2079" s="41">
        <f>IF(AND(tbl_PV_Milestones[[#This Row],[BL FY]]=2025,tbl_PV_Milestones[[#This Row],[Baseline Date]]&lt;PV_Meta!$B$7),1,0)</f>
        <v>1</v>
      </c>
      <c r="AC2079" s="41">
        <f>IF(AND(tbl_PV_Milestones[[#This Row],[Planned YTD]]=1,tbl_PV_Milestones[[#This Row],[Complete]]="Yes"),1,0)</f>
        <v>1</v>
      </c>
      <c r="AD2079" s="41">
        <f>IF(AND(tbl_PV_Milestones[[#This Row],[Actual/Schedule Finish]]&lt;PV_Meta!$B$7,tbl_PV_Milestones[[#This Row],[Complete]]="No",tbl_PV_Milestones[[#This Row],[Project Status]]&lt;&gt;"On Hold"),1,0)</f>
        <v>0</v>
      </c>
      <c r="AE2079" s="41">
        <f>IF(AND(tbl_PV_Milestones[[#This Row],[Actual/Schedule Finish]]&gt;tbl_PV_Milestones[[#This Row],[Baseline Date]],tbl_PV_Milestones[[#This Row],[Complete]]="No",tbl_PV_Milestones[[#This Row],[Project Status]]&lt;&gt;"On Hold",tbl_PV_Milestones[[#This Row],[Overdue]]=0,tbl_PV_Milestones[[#This Row],[To be Baselined]]&lt;&gt;1),1,0)</f>
        <v>0</v>
      </c>
      <c r="AF2079" s="41">
        <f>IF(AND(tbl_PV_Milestones[[#This Row],[BL FY]]=2025,tbl_PV_Milestones[[#This Row],[Finish FY]]&gt;2025),1,0)</f>
        <v>0</v>
      </c>
      <c r="AG2079" s="56" t="str">
        <f>_xlfn.XLOOKUP(tbl_PV_Milestones[[#This Row],[Work ID]],tbl_PV_Meta[Work ID '#],tbl_PV_Meta[Project Manager/Owner],,0)</f>
        <v>Project Manager 22</v>
      </c>
      <c r="AH2079" s="6"/>
    </row>
    <row r="2080" spans="4:34" x14ac:dyDescent="0.25">
      <c r="D2080" s="6" t="s">
        <v>806</v>
      </c>
      <c r="E2080" s="6" t="s">
        <v>614</v>
      </c>
      <c r="F2080" s="6" t="s">
        <v>1702</v>
      </c>
      <c r="G2080" s="6" t="s">
        <v>557</v>
      </c>
      <c r="H2080" s="6" t="s">
        <v>519</v>
      </c>
      <c r="I2080" s="6" t="s">
        <v>510</v>
      </c>
      <c r="J2080" s="6" t="s">
        <v>806</v>
      </c>
      <c r="K2080" s="6" t="s">
        <v>278</v>
      </c>
      <c r="L2080" s="6" t="s">
        <v>117</v>
      </c>
      <c r="M2080" s="43"/>
      <c r="N2080" s="44" t="s">
        <v>1979</v>
      </c>
      <c r="O2080" s="39">
        <v>45597.708333333299</v>
      </c>
      <c r="P2080" s="39">
        <v>45604.708333333299</v>
      </c>
      <c r="Q2080" s="6">
        <v>5</v>
      </c>
      <c r="R2080" s="6">
        <v>9.0252707581227401E-3</v>
      </c>
      <c r="S2080" s="45" t="e">
        <f>_xlfn.CONCAT(#REF!,TRIM(tbl_PV_Milestones[[#This Row],[Milestone Description]]))</f>
        <v>#REF!</v>
      </c>
      <c r="T2080" s="84" t="str">
        <f>IF(COUNTIF(tbl_PV_Milestones[UID],tbl_PV_Milestones[[#This Row],[UID]])&gt;1,"Duplicate","")</f>
        <v>Duplicate</v>
      </c>
      <c r="U2080" s="42" t="str">
        <f>_xlfn.XLOOKUP(tbl_PV_Milestones[[#This Row],[Work ID]],tbl_PV_Meta[Work ID '#],tbl_PV_Meta[Sub-Portfolio])</f>
        <v>Sub-Portfolio 8</v>
      </c>
      <c r="V2080" s="41">
        <f>IF(MONTH(tbl_PV_Milestones[[#This Row],[Baseline Date]])&lt;7,YEAR(tbl_PV_Milestones[[#This Row],[Baseline Date]]),YEAR(tbl_PV_Milestones[[#This Row],[Baseline Date]])+1)</f>
        <v>2025</v>
      </c>
      <c r="W2080" s="41">
        <f>IF(MONTH(tbl_PV_Milestones[[#This Row],[Actual/Schedule Finish]])&lt;7,YEAR(tbl_PV_Milestones[[#This Row],[Actual/Schedule Finish]]),YEAR(tbl_PV_Milestones[[#This Row],[Actual/Schedule Finish]])+1)</f>
        <v>2025</v>
      </c>
      <c r="X2080" s="41" t="str">
        <f>IF(OR(tbl_PV_Milestones[[#This Row],[Project Status]]="Completed",tbl_PV_Milestones[[#This Row],[Project Status]]="Assumed Completed"),"Yes","No")</f>
        <v>Yes</v>
      </c>
      <c r="Y2080" s="41">
        <f>IF(tbl_PV_Milestones[[#This Row],[Baseline Date]]="",1,0)</f>
        <v>0</v>
      </c>
      <c r="Z2080" s="41">
        <f>IF(tbl_PV_Milestones[[#This Row],[Baseline Date]]&lt;PV_Meta!$B$7,1,0)</f>
        <v>1</v>
      </c>
      <c r="AA2080" s="41">
        <f>IF(tbl_PV_Milestones[[#This Row],[Complete]]="Yes",1,0)</f>
        <v>1</v>
      </c>
      <c r="AB2080" s="41">
        <f>IF(AND(tbl_PV_Milestones[[#This Row],[BL FY]]=2025,tbl_PV_Milestones[[#This Row],[Baseline Date]]&lt;PV_Meta!$B$7),1,0)</f>
        <v>1</v>
      </c>
      <c r="AC2080" s="41">
        <f>IF(AND(tbl_PV_Milestones[[#This Row],[Planned YTD]]=1,tbl_PV_Milestones[[#This Row],[Complete]]="Yes"),1,0)</f>
        <v>1</v>
      </c>
      <c r="AD2080" s="41">
        <f>IF(AND(tbl_PV_Milestones[[#This Row],[Actual/Schedule Finish]]&lt;PV_Meta!$B$7,tbl_PV_Milestones[[#This Row],[Complete]]="No",tbl_PV_Milestones[[#This Row],[Project Status]]&lt;&gt;"On Hold"),1,0)</f>
        <v>0</v>
      </c>
      <c r="AE2080" s="41">
        <f>IF(AND(tbl_PV_Milestones[[#This Row],[Actual/Schedule Finish]]&gt;tbl_PV_Milestones[[#This Row],[Baseline Date]],tbl_PV_Milestones[[#This Row],[Complete]]="No",tbl_PV_Milestones[[#This Row],[Project Status]]&lt;&gt;"On Hold",tbl_PV_Milestones[[#This Row],[Overdue]]=0,tbl_PV_Milestones[[#This Row],[To be Baselined]]&lt;&gt;1),1,0)</f>
        <v>0</v>
      </c>
      <c r="AF2080" s="41">
        <f>IF(AND(tbl_PV_Milestones[[#This Row],[BL FY]]=2025,tbl_PV_Milestones[[#This Row],[Finish FY]]&gt;2025),1,0)</f>
        <v>0</v>
      </c>
      <c r="AG2080" s="56" t="str">
        <f>_xlfn.XLOOKUP(tbl_PV_Milestones[[#This Row],[Work ID]],tbl_PV_Meta[Work ID '#],tbl_PV_Meta[Project Manager/Owner],,0)</f>
        <v>Project Manager 22</v>
      </c>
      <c r="AH2080" s="6"/>
    </row>
    <row r="2081" spans="4:34" x14ac:dyDescent="0.25">
      <c r="D2081" s="6" t="s">
        <v>806</v>
      </c>
      <c r="E2081" s="6" t="s">
        <v>503</v>
      </c>
      <c r="F2081" s="6" t="s">
        <v>1702</v>
      </c>
      <c r="G2081" s="6" t="s">
        <v>961</v>
      </c>
      <c r="H2081" s="6" t="s">
        <v>505</v>
      </c>
      <c r="I2081" s="6" t="s">
        <v>510</v>
      </c>
      <c r="J2081" s="6" t="s">
        <v>806</v>
      </c>
      <c r="K2081" s="6" t="s">
        <v>278</v>
      </c>
      <c r="L2081" s="6" t="s">
        <v>117</v>
      </c>
      <c r="M2081" s="43"/>
      <c r="N2081" s="44" t="s">
        <v>1979</v>
      </c>
      <c r="O2081" s="39">
        <v>45274.708333333299</v>
      </c>
      <c r="P2081" s="39">
        <v>45274.708333333299</v>
      </c>
      <c r="Q2081" s="6">
        <v>0</v>
      </c>
      <c r="R2081" s="6">
        <v>0</v>
      </c>
      <c r="S2081" s="45" t="e">
        <f>_xlfn.CONCAT(#REF!,TRIM(tbl_PV_Milestones[[#This Row],[Milestone Description]]))</f>
        <v>#REF!</v>
      </c>
      <c r="T2081" s="84" t="str">
        <f>IF(COUNTIF(tbl_PV_Milestones[UID],tbl_PV_Milestones[[#This Row],[UID]])&gt;1,"Duplicate","")</f>
        <v>Duplicate</v>
      </c>
      <c r="U2081" s="42" t="str">
        <f>_xlfn.XLOOKUP(tbl_PV_Milestones[[#This Row],[Work ID]],tbl_PV_Meta[Work ID '#],tbl_PV_Meta[Sub-Portfolio])</f>
        <v>Sub-Portfolio 8</v>
      </c>
      <c r="V2081" s="41">
        <f>IF(MONTH(tbl_PV_Milestones[[#This Row],[Baseline Date]])&lt;7,YEAR(tbl_PV_Milestones[[#This Row],[Baseline Date]]),YEAR(tbl_PV_Milestones[[#This Row],[Baseline Date]])+1)</f>
        <v>2024</v>
      </c>
      <c r="W2081" s="41">
        <f>IF(MONTH(tbl_PV_Milestones[[#This Row],[Actual/Schedule Finish]])&lt;7,YEAR(tbl_PV_Milestones[[#This Row],[Actual/Schedule Finish]]),YEAR(tbl_PV_Milestones[[#This Row],[Actual/Schedule Finish]])+1)</f>
        <v>2024</v>
      </c>
      <c r="X2081" s="41" t="str">
        <f>IF(OR(tbl_PV_Milestones[[#This Row],[Project Status]]="Completed",tbl_PV_Milestones[[#This Row],[Project Status]]="Assumed Completed"),"Yes","No")</f>
        <v>Yes</v>
      </c>
      <c r="Y2081" s="41">
        <f>IF(tbl_PV_Milestones[[#This Row],[Baseline Date]]="",1,0)</f>
        <v>0</v>
      </c>
      <c r="Z2081" s="41">
        <f>IF(tbl_PV_Milestones[[#This Row],[Baseline Date]]&lt;PV_Meta!$B$7,1,0)</f>
        <v>1</v>
      </c>
      <c r="AA2081" s="41">
        <f>IF(tbl_PV_Milestones[[#This Row],[Complete]]="Yes",1,0)</f>
        <v>1</v>
      </c>
      <c r="AB2081" s="41">
        <f>IF(AND(tbl_PV_Milestones[[#This Row],[BL FY]]=2025,tbl_PV_Milestones[[#This Row],[Baseline Date]]&lt;PV_Meta!$B$7),1,0)</f>
        <v>0</v>
      </c>
      <c r="AC2081" s="41">
        <f>IF(AND(tbl_PV_Milestones[[#This Row],[Planned YTD]]=1,tbl_PV_Milestones[[#This Row],[Complete]]="Yes"),1,0)</f>
        <v>0</v>
      </c>
      <c r="AD2081" s="41">
        <f>IF(AND(tbl_PV_Milestones[[#This Row],[Actual/Schedule Finish]]&lt;PV_Meta!$B$7,tbl_PV_Milestones[[#This Row],[Complete]]="No",tbl_PV_Milestones[[#This Row],[Project Status]]&lt;&gt;"On Hold"),1,0)</f>
        <v>0</v>
      </c>
      <c r="AE2081" s="41">
        <f>IF(AND(tbl_PV_Milestones[[#This Row],[Actual/Schedule Finish]]&gt;tbl_PV_Milestones[[#This Row],[Baseline Date]],tbl_PV_Milestones[[#This Row],[Complete]]="No",tbl_PV_Milestones[[#This Row],[Project Status]]&lt;&gt;"On Hold",tbl_PV_Milestones[[#This Row],[Overdue]]=0,tbl_PV_Milestones[[#This Row],[To be Baselined]]&lt;&gt;1),1,0)</f>
        <v>0</v>
      </c>
      <c r="AF2081" s="41">
        <f>IF(AND(tbl_PV_Milestones[[#This Row],[BL FY]]=2025,tbl_PV_Milestones[[#This Row],[Finish FY]]&gt;2025),1,0)</f>
        <v>0</v>
      </c>
      <c r="AG2081" s="56" t="str">
        <f>_xlfn.XLOOKUP(tbl_PV_Milestones[[#This Row],[Work ID]],tbl_PV_Meta[Work ID '#],tbl_PV_Meta[Project Manager/Owner],,0)</f>
        <v>Project Manager 22</v>
      </c>
      <c r="AH2081" s="6"/>
    </row>
    <row r="2082" spans="4:34" x14ac:dyDescent="0.25">
      <c r="D2082" s="6" t="s">
        <v>806</v>
      </c>
      <c r="E2082" s="6" t="s">
        <v>520</v>
      </c>
      <c r="F2082" s="6" t="s">
        <v>1706</v>
      </c>
      <c r="G2082" s="6" t="s">
        <v>841</v>
      </c>
      <c r="H2082" s="6" t="s">
        <v>505</v>
      </c>
      <c r="I2082" s="6" t="s">
        <v>522</v>
      </c>
      <c r="J2082" s="6" t="s">
        <v>806</v>
      </c>
      <c r="K2082" s="6" t="s">
        <v>61</v>
      </c>
      <c r="L2082" s="6" t="s">
        <v>121</v>
      </c>
      <c r="M2082" s="43"/>
      <c r="N2082" s="44" t="s">
        <v>1979</v>
      </c>
      <c r="O2082" s="39">
        <v>45260.708333333299</v>
      </c>
      <c r="P2082" s="39">
        <v>45197.708333333299</v>
      </c>
      <c r="Q2082" s="6">
        <v>-44</v>
      </c>
      <c r="R2082" s="6">
        <v>-6.0356652949245498E-2</v>
      </c>
      <c r="S2082" s="45" t="e">
        <f>_xlfn.CONCAT(#REF!,TRIM(tbl_PV_Milestones[[#This Row],[Milestone Description]]))</f>
        <v>#REF!</v>
      </c>
      <c r="T2082" s="84" t="str">
        <f>IF(COUNTIF(tbl_PV_Milestones[UID],tbl_PV_Milestones[[#This Row],[UID]])&gt;1,"Duplicate","")</f>
        <v>Duplicate</v>
      </c>
      <c r="U2082" s="42" t="str">
        <f>_xlfn.XLOOKUP(tbl_PV_Milestones[[#This Row],[Work ID]],tbl_PV_Meta[Work ID '#],tbl_PV_Meta[Sub-Portfolio])</f>
        <v>Sub-Portfolio 7</v>
      </c>
      <c r="V2082" s="41">
        <f>IF(MONTH(tbl_PV_Milestones[[#This Row],[Baseline Date]])&lt;7,YEAR(tbl_PV_Milestones[[#This Row],[Baseline Date]]),YEAR(tbl_PV_Milestones[[#This Row],[Baseline Date]])+1)</f>
        <v>2024</v>
      </c>
      <c r="W2082" s="41">
        <f>IF(MONTH(tbl_PV_Milestones[[#This Row],[Actual/Schedule Finish]])&lt;7,YEAR(tbl_PV_Milestones[[#This Row],[Actual/Schedule Finish]]),YEAR(tbl_PV_Milestones[[#This Row],[Actual/Schedule Finish]])+1)</f>
        <v>2024</v>
      </c>
      <c r="X2082" s="41" t="str">
        <f>IF(OR(tbl_PV_Milestones[[#This Row],[Project Status]]="Completed",tbl_PV_Milestones[[#This Row],[Project Status]]="Assumed Completed"),"Yes","No")</f>
        <v>Yes</v>
      </c>
      <c r="Y2082" s="41">
        <f>IF(tbl_PV_Milestones[[#This Row],[Baseline Date]]="",1,0)</f>
        <v>0</v>
      </c>
      <c r="Z2082" s="41">
        <f>IF(tbl_PV_Milestones[[#This Row],[Baseline Date]]&lt;PV_Meta!$B$7,1,0)</f>
        <v>1</v>
      </c>
      <c r="AA2082" s="41">
        <f>IF(tbl_PV_Milestones[[#This Row],[Complete]]="Yes",1,0)</f>
        <v>1</v>
      </c>
      <c r="AB2082" s="41">
        <f>IF(AND(tbl_PV_Milestones[[#This Row],[BL FY]]=2025,tbl_PV_Milestones[[#This Row],[Baseline Date]]&lt;PV_Meta!$B$7),1,0)</f>
        <v>0</v>
      </c>
      <c r="AC2082" s="41">
        <f>IF(AND(tbl_PV_Milestones[[#This Row],[Planned YTD]]=1,tbl_PV_Milestones[[#This Row],[Complete]]="Yes"),1,0)</f>
        <v>0</v>
      </c>
      <c r="AD2082" s="41">
        <f>IF(AND(tbl_PV_Milestones[[#This Row],[Actual/Schedule Finish]]&lt;PV_Meta!$B$7,tbl_PV_Milestones[[#This Row],[Complete]]="No",tbl_PV_Milestones[[#This Row],[Project Status]]&lt;&gt;"On Hold"),1,0)</f>
        <v>0</v>
      </c>
      <c r="AE2082" s="41">
        <f>IF(AND(tbl_PV_Milestones[[#This Row],[Actual/Schedule Finish]]&gt;tbl_PV_Milestones[[#This Row],[Baseline Date]],tbl_PV_Milestones[[#This Row],[Complete]]="No",tbl_PV_Milestones[[#This Row],[Project Status]]&lt;&gt;"On Hold",tbl_PV_Milestones[[#This Row],[Overdue]]=0,tbl_PV_Milestones[[#This Row],[To be Baselined]]&lt;&gt;1),1,0)</f>
        <v>0</v>
      </c>
      <c r="AF2082" s="41">
        <f>IF(AND(tbl_PV_Milestones[[#This Row],[BL FY]]=2025,tbl_PV_Milestones[[#This Row],[Finish FY]]&gt;2025),1,0)</f>
        <v>0</v>
      </c>
      <c r="AG2082" s="56" t="str">
        <f>_xlfn.XLOOKUP(tbl_PV_Milestones[[#This Row],[Work ID]],tbl_PV_Meta[Work ID '#],tbl_PV_Meta[Project Manager/Owner],,0)</f>
        <v>Project Manager 4</v>
      </c>
      <c r="AH2082" s="6"/>
    </row>
    <row r="2083" spans="4:34" x14ac:dyDescent="0.25">
      <c r="D2083" s="6" t="s">
        <v>806</v>
      </c>
      <c r="E2083" s="6" t="s">
        <v>503</v>
      </c>
      <c r="F2083" s="6" t="s">
        <v>1698</v>
      </c>
      <c r="G2083" s="6" t="s">
        <v>564</v>
      </c>
      <c r="H2083" s="6" t="s">
        <v>505</v>
      </c>
      <c r="I2083" s="6" t="s">
        <v>522</v>
      </c>
      <c r="J2083" s="6" t="s">
        <v>806</v>
      </c>
      <c r="K2083" s="6" t="s">
        <v>278</v>
      </c>
      <c r="L2083" s="6" t="s">
        <v>114</v>
      </c>
      <c r="M2083" s="43"/>
      <c r="N2083" s="44" t="s">
        <v>1979</v>
      </c>
      <c r="O2083" s="39">
        <v>45139</v>
      </c>
      <c r="P2083" s="39">
        <v>45139</v>
      </c>
      <c r="Q2083" s="6">
        <v>0</v>
      </c>
      <c r="R2083" s="6">
        <v>0</v>
      </c>
      <c r="S2083" s="45" t="e">
        <f>_xlfn.CONCAT(#REF!,TRIM(tbl_PV_Milestones[[#This Row],[Milestone Description]]))</f>
        <v>#REF!</v>
      </c>
      <c r="T2083" s="84" t="str">
        <f>IF(COUNTIF(tbl_PV_Milestones[UID],tbl_PV_Milestones[[#This Row],[UID]])&gt;1,"Duplicate","")</f>
        <v>Duplicate</v>
      </c>
      <c r="U2083" s="42" t="str">
        <f>_xlfn.XLOOKUP(tbl_PV_Milestones[[#This Row],[Work ID]],tbl_PV_Meta[Work ID '#],tbl_PV_Meta[Sub-Portfolio])</f>
        <v>Sub-Portfolio 8</v>
      </c>
      <c r="V2083" s="41">
        <f>IF(MONTH(tbl_PV_Milestones[[#This Row],[Baseline Date]])&lt;7,YEAR(tbl_PV_Milestones[[#This Row],[Baseline Date]]),YEAR(tbl_PV_Milestones[[#This Row],[Baseline Date]])+1)</f>
        <v>2024</v>
      </c>
      <c r="W2083" s="41">
        <f>IF(MONTH(tbl_PV_Milestones[[#This Row],[Actual/Schedule Finish]])&lt;7,YEAR(tbl_PV_Milestones[[#This Row],[Actual/Schedule Finish]]),YEAR(tbl_PV_Milestones[[#This Row],[Actual/Schedule Finish]])+1)</f>
        <v>2024</v>
      </c>
      <c r="X2083" s="41" t="str">
        <f>IF(OR(tbl_PV_Milestones[[#This Row],[Project Status]]="Completed",tbl_PV_Milestones[[#This Row],[Project Status]]="Assumed Completed"),"Yes","No")</f>
        <v>Yes</v>
      </c>
      <c r="Y2083" s="41">
        <f>IF(tbl_PV_Milestones[[#This Row],[Baseline Date]]="",1,0)</f>
        <v>0</v>
      </c>
      <c r="Z2083" s="41">
        <f>IF(tbl_PV_Milestones[[#This Row],[Baseline Date]]&lt;PV_Meta!$B$7,1,0)</f>
        <v>1</v>
      </c>
      <c r="AA2083" s="41">
        <f>IF(tbl_PV_Milestones[[#This Row],[Complete]]="Yes",1,0)</f>
        <v>1</v>
      </c>
      <c r="AB2083" s="41">
        <f>IF(AND(tbl_PV_Milestones[[#This Row],[BL FY]]=2025,tbl_PV_Milestones[[#This Row],[Baseline Date]]&lt;PV_Meta!$B$7),1,0)</f>
        <v>0</v>
      </c>
      <c r="AC2083" s="41">
        <f>IF(AND(tbl_PV_Milestones[[#This Row],[Planned YTD]]=1,tbl_PV_Milestones[[#This Row],[Complete]]="Yes"),1,0)</f>
        <v>0</v>
      </c>
      <c r="AD2083" s="41">
        <f>IF(AND(tbl_PV_Milestones[[#This Row],[Actual/Schedule Finish]]&lt;PV_Meta!$B$7,tbl_PV_Milestones[[#This Row],[Complete]]="No",tbl_PV_Milestones[[#This Row],[Project Status]]&lt;&gt;"On Hold"),1,0)</f>
        <v>0</v>
      </c>
      <c r="AE2083" s="41">
        <f>IF(AND(tbl_PV_Milestones[[#This Row],[Actual/Schedule Finish]]&gt;tbl_PV_Milestones[[#This Row],[Baseline Date]],tbl_PV_Milestones[[#This Row],[Complete]]="No",tbl_PV_Milestones[[#This Row],[Project Status]]&lt;&gt;"On Hold",tbl_PV_Milestones[[#This Row],[Overdue]]=0,tbl_PV_Milestones[[#This Row],[To be Baselined]]&lt;&gt;1),1,0)</f>
        <v>0</v>
      </c>
      <c r="AF2083" s="41">
        <f>IF(AND(tbl_PV_Milestones[[#This Row],[BL FY]]=2025,tbl_PV_Milestones[[#This Row],[Finish FY]]&gt;2025),1,0)</f>
        <v>0</v>
      </c>
      <c r="AG2083" s="56" t="str">
        <f>_xlfn.XLOOKUP(tbl_PV_Milestones[[#This Row],[Work ID]],tbl_PV_Meta[Work ID '#],tbl_PV_Meta[Project Manager/Owner],,0)</f>
        <v>Project Manager 12</v>
      </c>
      <c r="AH2083" s="6"/>
    </row>
    <row r="2084" spans="4:34" x14ac:dyDescent="0.25">
      <c r="D2084" s="6" t="s">
        <v>806</v>
      </c>
      <c r="E2084" s="6" t="s">
        <v>503</v>
      </c>
      <c r="F2084" s="6" t="s">
        <v>1692</v>
      </c>
      <c r="G2084" s="6" t="s">
        <v>962</v>
      </c>
      <c r="H2084" s="6" t="s">
        <v>510</v>
      </c>
      <c r="I2084" s="6" t="s">
        <v>110</v>
      </c>
      <c r="J2084" s="6" t="s">
        <v>806</v>
      </c>
      <c r="K2084" s="6" t="s">
        <v>39</v>
      </c>
      <c r="L2084" s="6" t="s">
        <v>70</v>
      </c>
      <c r="M2084" s="43"/>
      <c r="N2084" s="44" t="s">
        <v>1979</v>
      </c>
      <c r="O2084" s="39">
        <v>45131</v>
      </c>
      <c r="P2084" s="39">
        <v>45131</v>
      </c>
      <c r="Q2084" s="6">
        <v>0</v>
      </c>
      <c r="R2084" s="6">
        <v>0</v>
      </c>
      <c r="S2084" s="45" t="e">
        <f>_xlfn.CONCAT(#REF!,TRIM(tbl_PV_Milestones[[#This Row],[Milestone Description]]))</f>
        <v>#REF!</v>
      </c>
      <c r="T2084" s="84" t="str">
        <f>IF(COUNTIF(tbl_PV_Milestones[UID],tbl_PV_Milestones[[#This Row],[UID]])&gt;1,"Duplicate","")</f>
        <v>Duplicate</v>
      </c>
      <c r="U2084" s="42" t="str">
        <f>_xlfn.XLOOKUP(tbl_PV_Milestones[[#This Row],[Work ID]],tbl_PV_Meta[Work ID '#],tbl_PV_Meta[Sub-Portfolio])</f>
        <v>Sub-Portfolio 4</v>
      </c>
      <c r="V2084" s="41">
        <f>IF(MONTH(tbl_PV_Milestones[[#This Row],[Baseline Date]])&lt;7,YEAR(tbl_PV_Milestones[[#This Row],[Baseline Date]]),YEAR(tbl_PV_Milestones[[#This Row],[Baseline Date]])+1)</f>
        <v>2024</v>
      </c>
      <c r="W2084" s="41">
        <f>IF(MONTH(tbl_PV_Milestones[[#This Row],[Actual/Schedule Finish]])&lt;7,YEAR(tbl_PV_Milestones[[#This Row],[Actual/Schedule Finish]]),YEAR(tbl_PV_Milestones[[#This Row],[Actual/Schedule Finish]])+1)</f>
        <v>2024</v>
      </c>
      <c r="X2084" s="41" t="str">
        <f>IF(OR(tbl_PV_Milestones[[#This Row],[Project Status]]="Completed",tbl_PV_Milestones[[#This Row],[Project Status]]="Assumed Completed"),"Yes","No")</f>
        <v>Yes</v>
      </c>
      <c r="Y2084" s="41">
        <f>IF(tbl_PV_Milestones[[#This Row],[Baseline Date]]="",1,0)</f>
        <v>0</v>
      </c>
      <c r="Z2084" s="41">
        <f>IF(tbl_PV_Milestones[[#This Row],[Baseline Date]]&lt;PV_Meta!$B$7,1,0)</f>
        <v>1</v>
      </c>
      <c r="AA2084" s="41">
        <f>IF(tbl_PV_Milestones[[#This Row],[Complete]]="Yes",1,0)</f>
        <v>1</v>
      </c>
      <c r="AB2084" s="41">
        <f>IF(AND(tbl_PV_Milestones[[#This Row],[BL FY]]=2025,tbl_PV_Milestones[[#This Row],[Baseline Date]]&lt;PV_Meta!$B$7),1,0)</f>
        <v>0</v>
      </c>
      <c r="AC2084" s="41">
        <f>IF(AND(tbl_PV_Milestones[[#This Row],[Planned YTD]]=1,tbl_PV_Milestones[[#This Row],[Complete]]="Yes"),1,0)</f>
        <v>0</v>
      </c>
      <c r="AD2084" s="41">
        <f>IF(AND(tbl_PV_Milestones[[#This Row],[Actual/Schedule Finish]]&lt;PV_Meta!$B$7,tbl_PV_Milestones[[#This Row],[Complete]]="No",tbl_PV_Milestones[[#This Row],[Project Status]]&lt;&gt;"On Hold"),1,0)</f>
        <v>0</v>
      </c>
      <c r="AE2084" s="41">
        <f>IF(AND(tbl_PV_Milestones[[#This Row],[Actual/Schedule Finish]]&gt;tbl_PV_Milestones[[#This Row],[Baseline Date]],tbl_PV_Milestones[[#This Row],[Complete]]="No",tbl_PV_Milestones[[#This Row],[Project Status]]&lt;&gt;"On Hold",tbl_PV_Milestones[[#This Row],[Overdue]]=0,tbl_PV_Milestones[[#This Row],[To be Baselined]]&lt;&gt;1),1,0)</f>
        <v>0</v>
      </c>
      <c r="AF2084" s="41">
        <f>IF(AND(tbl_PV_Milestones[[#This Row],[BL FY]]=2025,tbl_PV_Milestones[[#This Row],[Finish FY]]&gt;2025),1,0)</f>
        <v>0</v>
      </c>
      <c r="AG2084" s="56" t="str">
        <f>_xlfn.XLOOKUP(tbl_PV_Milestones[[#This Row],[Work ID]],tbl_PV_Meta[Work ID '#],tbl_PV_Meta[Project Manager/Owner],,0)</f>
        <v>Project Manager 4</v>
      </c>
      <c r="AH2084" s="6"/>
    </row>
    <row r="2085" spans="4:34" x14ac:dyDescent="0.25">
      <c r="D2085" s="6" t="s">
        <v>806</v>
      </c>
      <c r="E2085" s="6" t="s">
        <v>614</v>
      </c>
      <c r="F2085" s="6" t="s">
        <v>1702</v>
      </c>
      <c r="G2085" s="6" t="s">
        <v>527</v>
      </c>
      <c r="H2085" s="6" t="s">
        <v>505</v>
      </c>
      <c r="I2085" s="6" t="s">
        <v>510</v>
      </c>
      <c r="J2085" s="6" t="s">
        <v>806</v>
      </c>
      <c r="K2085" s="6" t="s">
        <v>278</v>
      </c>
      <c r="L2085" s="6" t="s">
        <v>117</v>
      </c>
      <c r="M2085" s="43"/>
      <c r="N2085" s="44" t="s">
        <v>1979</v>
      </c>
      <c r="O2085" s="39">
        <v>45609.708333333299</v>
      </c>
      <c r="P2085" s="39">
        <v>45610.708333333299</v>
      </c>
      <c r="Q2085" s="6">
        <v>1</v>
      </c>
      <c r="R2085" s="6">
        <v>1.8050541516245501E-3</v>
      </c>
      <c r="S2085" s="45" t="e">
        <f>_xlfn.CONCAT(#REF!,TRIM(tbl_PV_Milestones[[#This Row],[Milestone Description]]))</f>
        <v>#REF!</v>
      </c>
      <c r="T2085" s="84" t="str">
        <f>IF(COUNTIF(tbl_PV_Milestones[UID],tbl_PV_Milestones[[#This Row],[UID]])&gt;1,"Duplicate","")</f>
        <v>Duplicate</v>
      </c>
      <c r="U2085" s="42" t="str">
        <f>_xlfn.XLOOKUP(tbl_PV_Milestones[[#This Row],[Work ID]],tbl_PV_Meta[Work ID '#],tbl_PV_Meta[Sub-Portfolio])</f>
        <v>Sub-Portfolio 8</v>
      </c>
      <c r="V2085" s="41">
        <f>IF(MONTH(tbl_PV_Milestones[[#This Row],[Baseline Date]])&lt;7,YEAR(tbl_PV_Milestones[[#This Row],[Baseline Date]]),YEAR(tbl_PV_Milestones[[#This Row],[Baseline Date]])+1)</f>
        <v>2025</v>
      </c>
      <c r="W2085" s="41">
        <f>IF(MONTH(tbl_PV_Milestones[[#This Row],[Actual/Schedule Finish]])&lt;7,YEAR(tbl_PV_Milestones[[#This Row],[Actual/Schedule Finish]]),YEAR(tbl_PV_Milestones[[#This Row],[Actual/Schedule Finish]])+1)</f>
        <v>2025</v>
      </c>
      <c r="X2085" s="41" t="str">
        <f>IF(OR(tbl_PV_Milestones[[#This Row],[Project Status]]="Completed",tbl_PV_Milestones[[#This Row],[Project Status]]="Assumed Completed"),"Yes","No")</f>
        <v>Yes</v>
      </c>
      <c r="Y2085" s="41">
        <f>IF(tbl_PV_Milestones[[#This Row],[Baseline Date]]="",1,0)</f>
        <v>0</v>
      </c>
      <c r="Z2085" s="41">
        <f>IF(tbl_PV_Milestones[[#This Row],[Baseline Date]]&lt;PV_Meta!$B$7,1,0)</f>
        <v>1</v>
      </c>
      <c r="AA2085" s="41">
        <f>IF(tbl_PV_Milestones[[#This Row],[Complete]]="Yes",1,0)</f>
        <v>1</v>
      </c>
      <c r="AB2085" s="41">
        <f>IF(AND(tbl_PV_Milestones[[#This Row],[BL FY]]=2025,tbl_PV_Milestones[[#This Row],[Baseline Date]]&lt;PV_Meta!$B$7),1,0)</f>
        <v>1</v>
      </c>
      <c r="AC2085" s="41">
        <f>IF(AND(tbl_PV_Milestones[[#This Row],[Planned YTD]]=1,tbl_PV_Milestones[[#This Row],[Complete]]="Yes"),1,0)</f>
        <v>1</v>
      </c>
      <c r="AD2085" s="41">
        <f>IF(AND(tbl_PV_Milestones[[#This Row],[Actual/Schedule Finish]]&lt;PV_Meta!$B$7,tbl_PV_Milestones[[#This Row],[Complete]]="No",tbl_PV_Milestones[[#This Row],[Project Status]]&lt;&gt;"On Hold"),1,0)</f>
        <v>0</v>
      </c>
      <c r="AE2085" s="41">
        <f>IF(AND(tbl_PV_Milestones[[#This Row],[Actual/Schedule Finish]]&gt;tbl_PV_Milestones[[#This Row],[Baseline Date]],tbl_PV_Milestones[[#This Row],[Complete]]="No",tbl_PV_Milestones[[#This Row],[Project Status]]&lt;&gt;"On Hold",tbl_PV_Milestones[[#This Row],[Overdue]]=0,tbl_PV_Milestones[[#This Row],[To be Baselined]]&lt;&gt;1),1,0)</f>
        <v>0</v>
      </c>
      <c r="AF2085" s="41">
        <f>IF(AND(tbl_PV_Milestones[[#This Row],[BL FY]]=2025,tbl_PV_Milestones[[#This Row],[Finish FY]]&gt;2025),1,0)</f>
        <v>0</v>
      </c>
      <c r="AG2085" s="56" t="str">
        <f>_xlfn.XLOOKUP(tbl_PV_Milestones[[#This Row],[Work ID]],tbl_PV_Meta[Work ID '#],tbl_PV_Meta[Project Manager/Owner],,0)</f>
        <v>Project Manager 22</v>
      </c>
      <c r="AH2085" s="6"/>
    </row>
    <row r="2086" spans="4:34" x14ac:dyDescent="0.25">
      <c r="D2086" s="6" t="s">
        <v>806</v>
      </c>
      <c r="E2086" s="6" t="s">
        <v>580</v>
      </c>
      <c r="F2086" s="6" t="s">
        <v>1702</v>
      </c>
      <c r="G2086" s="6" t="s">
        <v>533</v>
      </c>
      <c r="H2086" s="6" t="s">
        <v>519</v>
      </c>
      <c r="I2086" s="6" t="s">
        <v>510</v>
      </c>
      <c r="J2086" s="6" t="s">
        <v>806</v>
      </c>
      <c r="K2086" s="6" t="s">
        <v>278</v>
      </c>
      <c r="L2086" s="6" t="s">
        <v>117</v>
      </c>
      <c r="M2086" s="43"/>
      <c r="N2086" s="44" t="s">
        <v>1979</v>
      </c>
      <c r="O2086" s="39">
        <v>45635.708333333299</v>
      </c>
      <c r="P2086" s="39">
        <v>45635.333333333299</v>
      </c>
      <c r="Q2086" s="6">
        <v>-1</v>
      </c>
      <c r="R2086" s="6">
        <v>-1.8050541516245501E-3</v>
      </c>
      <c r="S2086" s="45" t="e">
        <f>_xlfn.CONCAT(#REF!,TRIM(tbl_PV_Milestones[[#This Row],[Milestone Description]]))</f>
        <v>#REF!</v>
      </c>
      <c r="T2086" s="84" t="str">
        <f>IF(COUNTIF(tbl_PV_Milestones[UID],tbl_PV_Milestones[[#This Row],[UID]])&gt;1,"Duplicate","")</f>
        <v>Duplicate</v>
      </c>
      <c r="U2086" s="42" t="str">
        <f>_xlfn.XLOOKUP(tbl_PV_Milestones[[#This Row],[Work ID]],tbl_PV_Meta[Work ID '#],tbl_PV_Meta[Sub-Portfolio])</f>
        <v>Sub-Portfolio 8</v>
      </c>
      <c r="V2086" s="41">
        <f>IF(MONTH(tbl_PV_Milestones[[#This Row],[Baseline Date]])&lt;7,YEAR(tbl_PV_Milestones[[#This Row],[Baseline Date]]),YEAR(tbl_PV_Milestones[[#This Row],[Baseline Date]])+1)</f>
        <v>2025</v>
      </c>
      <c r="W2086" s="41">
        <f>IF(MONTH(tbl_PV_Milestones[[#This Row],[Actual/Schedule Finish]])&lt;7,YEAR(tbl_PV_Milestones[[#This Row],[Actual/Schedule Finish]]),YEAR(tbl_PV_Milestones[[#This Row],[Actual/Schedule Finish]])+1)</f>
        <v>2025</v>
      </c>
      <c r="X2086" s="41" t="str">
        <f>IF(OR(tbl_PV_Milestones[[#This Row],[Project Status]]="Completed",tbl_PV_Milestones[[#This Row],[Project Status]]="Assumed Completed"),"Yes","No")</f>
        <v>Yes</v>
      </c>
      <c r="Y2086" s="41">
        <f>IF(tbl_PV_Milestones[[#This Row],[Baseline Date]]="",1,0)</f>
        <v>0</v>
      </c>
      <c r="Z2086" s="41">
        <f>IF(tbl_PV_Milestones[[#This Row],[Baseline Date]]&lt;PV_Meta!$B$7,1,0)</f>
        <v>1</v>
      </c>
      <c r="AA2086" s="41">
        <f>IF(tbl_PV_Milestones[[#This Row],[Complete]]="Yes",1,0)</f>
        <v>1</v>
      </c>
      <c r="AB2086" s="41">
        <f>IF(AND(tbl_PV_Milestones[[#This Row],[BL FY]]=2025,tbl_PV_Milestones[[#This Row],[Baseline Date]]&lt;PV_Meta!$B$7),1,0)</f>
        <v>1</v>
      </c>
      <c r="AC2086" s="41">
        <f>IF(AND(tbl_PV_Milestones[[#This Row],[Planned YTD]]=1,tbl_PV_Milestones[[#This Row],[Complete]]="Yes"),1,0)</f>
        <v>1</v>
      </c>
      <c r="AD2086" s="41">
        <f>IF(AND(tbl_PV_Milestones[[#This Row],[Actual/Schedule Finish]]&lt;PV_Meta!$B$7,tbl_PV_Milestones[[#This Row],[Complete]]="No",tbl_PV_Milestones[[#This Row],[Project Status]]&lt;&gt;"On Hold"),1,0)</f>
        <v>0</v>
      </c>
      <c r="AE2086" s="41">
        <f>IF(AND(tbl_PV_Milestones[[#This Row],[Actual/Schedule Finish]]&gt;tbl_PV_Milestones[[#This Row],[Baseline Date]],tbl_PV_Milestones[[#This Row],[Complete]]="No",tbl_PV_Milestones[[#This Row],[Project Status]]&lt;&gt;"On Hold",tbl_PV_Milestones[[#This Row],[Overdue]]=0,tbl_PV_Milestones[[#This Row],[To be Baselined]]&lt;&gt;1),1,0)</f>
        <v>0</v>
      </c>
      <c r="AF2086" s="41">
        <f>IF(AND(tbl_PV_Milestones[[#This Row],[BL FY]]=2025,tbl_PV_Milestones[[#This Row],[Finish FY]]&gt;2025),1,0)</f>
        <v>0</v>
      </c>
      <c r="AG2086" s="56" t="str">
        <f>_xlfn.XLOOKUP(tbl_PV_Milestones[[#This Row],[Work ID]],tbl_PV_Meta[Work ID '#],tbl_PV_Meta[Project Manager/Owner],,0)</f>
        <v>Project Manager 22</v>
      </c>
      <c r="AH2086" s="6"/>
    </row>
    <row r="2087" spans="4:34" x14ac:dyDescent="0.25">
      <c r="D2087" s="6" t="s">
        <v>806</v>
      </c>
      <c r="E2087" s="6" t="s">
        <v>503</v>
      </c>
      <c r="F2087" s="6" t="s">
        <v>1782</v>
      </c>
      <c r="G2087" s="6" t="s">
        <v>963</v>
      </c>
      <c r="H2087" s="6" t="s">
        <v>505</v>
      </c>
      <c r="I2087" s="6" t="s">
        <v>510</v>
      </c>
      <c r="J2087" s="6" t="s">
        <v>806</v>
      </c>
      <c r="K2087" s="6" t="s">
        <v>39</v>
      </c>
      <c r="L2087" s="6" t="s">
        <v>64</v>
      </c>
      <c r="M2087" s="43"/>
      <c r="N2087" s="44" t="s">
        <v>1979</v>
      </c>
      <c r="O2087" s="39">
        <v>45667.708333333299</v>
      </c>
      <c r="P2087" s="39">
        <v>45667.708333333299</v>
      </c>
      <c r="Q2087" s="6">
        <v>0</v>
      </c>
      <c r="R2087" s="6">
        <v>0</v>
      </c>
      <c r="S2087" s="45" t="e">
        <f>_xlfn.CONCAT(#REF!,TRIM(tbl_PV_Milestones[[#This Row],[Milestone Description]]))</f>
        <v>#REF!</v>
      </c>
      <c r="T2087" s="84" t="str">
        <f>IF(COUNTIF(tbl_PV_Milestones[UID],tbl_PV_Milestones[[#This Row],[UID]])&gt;1,"Duplicate","")</f>
        <v>Duplicate</v>
      </c>
      <c r="U2087" s="42" t="str">
        <f>_xlfn.XLOOKUP(tbl_PV_Milestones[[#This Row],[Work ID]],tbl_PV_Meta[Work ID '#],tbl_PV_Meta[Sub-Portfolio])</f>
        <v>Sub-Portfolio 8</v>
      </c>
      <c r="V2087" s="41">
        <f>IF(MONTH(tbl_PV_Milestones[[#This Row],[Baseline Date]])&lt;7,YEAR(tbl_PV_Milestones[[#This Row],[Baseline Date]]),YEAR(tbl_PV_Milestones[[#This Row],[Baseline Date]])+1)</f>
        <v>2025</v>
      </c>
      <c r="W2087" s="41">
        <f>IF(MONTH(tbl_PV_Milestones[[#This Row],[Actual/Schedule Finish]])&lt;7,YEAR(tbl_PV_Milestones[[#This Row],[Actual/Schedule Finish]]),YEAR(tbl_PV_Milestones[[#This Row],[Actual/Schedule Finish]])+1)</f>
        <v>2025</v>
      </c>
      <c r="X2087" s="41" t="str">
        <f>IF(OR(tbl_PV_Milestones[[#This Row],[Project Status]]="Completed",tbl_PV_Milestones[[#This Row],[Project Status]]="Assumed Completed"),"Yes","No")</f>
        <v>Yes</v>
      </c>
      <c r="Y2087" s="41">
        <f>IF(tbl_PV_Milestones[[#This Row],[Baseline Date]]="",1,0)</f>
        <v>0</v>
      </c>
      <c r="Z2087" s="41">
        <f>IF(tbl_PV_Milestones[[#This Row],[Baseline Date]]&lt;PV_Meta!$B$7,1,0)</f>
        <v>1</v>
      </c>
      <c r="AA2087" s="41">
        <f>IF(tbl_PV_Milestones[[#This Row],[Complete]]="Yes",1,0)</f>
        <v>1</v>
      </c>
      <c r="AB2087" s="41">
        <f>IF(AND(tbl_PV_Milestones[[#This Row],[BL FY]]=2025,tbl_PV_Milestones[[#This Row],[Baseline Date]]&lt;PV_Meta!$B$7),1,0)</f>
        <v>1</v>
      </c>
      <c r="AC2087" s="41">
        <f>IF(AND(tbl_PV_Milestones[[#This Row],[Planned YTD]]=1,tbl_PV_Milestones[[#This Row],[Complete]]="Yes"),1,0)</f>
        <v>1</v>
      </c>
      <c r="AD2087" s="41">
        <f>IF(AND(tbl_PV_Milestones[[#This Row],[Actual/Schedule Finish]]&lt;PV_Meta!$B$7,tbl_PV_Milestones[[#This Row],[Complete]]="No",tbl_PV_Milestones[[#This Row],[Project Status]]&lt;&gt;"On Hold"),1,0)</f>
        <v>0</v>
      </c>
      <c r="AE2087" s="41">
        <f>IF(AND(tbl_PV_Milestones[[#This Row],[Actual/Schedule Finish]]&gt;tbl_PV_Milestones[[#This Row],[Baseline Date]],tbl_PV_Milestones[[#This Row],[Complete]]="No",tbl_PV_Milestones[[#This Row],[Project Status]]&lt;&gt;"On Hold",tbl_PV_Milestones[[#This Row],[Overdue]]=0,tbl_PV_Milestones[[#This Row],[To be Baselined]]&lt;&gt;1),1,0)</f>
        <v>0</v>
      </c>
      <c r="AF2087" s="41">
        <f>IF(AND(tbl_PV_Milestones[[#This Row],[BL FY]]=2025,tbl_PV_Milestones[[#This Row],[Finish FY]]&gt;2025),1,0)</f>
        <v>0</v>
      </c>
      <c r="AG2087" s="56" t="str">
        <f>_xlfn.XLOOKUP(tbl_PV_Milestones[[#This Row],[Work ID]],tbl_PV_Meta[Work ID '#],tbl_PV_Meta[Project Manager/Owner],,0)</f>
        <v>Project Manager 13</v>
      </c>
      <c r="AH2087" s="6"/>
    </row>
    <row r="2088" spans="4:34" x14ac:dyDescent="0.25">
      <c r="D2088" s="6" t="s">
        <v>806</v>
      </c>
      <c r="E2088" s="6" t="s">
        <v>503</v>
      </c>
      <c r="F2088" s="6" t="s">
        <v>1782</v>
      </c>
      <c r="G2088" s="6" t="s">
        <v>964</v>
      </c>
      <c r="H2088" s="6" t="s">
        <v>505</v>
      </c>
      <c r="I2088" s="6" t="s">
        <v>510</v>
      </c>
      <c r="J2088" s="6" t="s">
        <v>806</v>
      </c>
      <c r="K2088" s="6" t="s">
        <v>39</v>
      </c>
      <c r="L2088" s="6" t="s">
        <v>64</v>
      </c>
      <c r="M2088" s="43"/>
      <c r="N2088" s="44" t="s">
        <v>1979</v>
      </c>
      <c r="O2088" s="39">
        <v>45695.708333333299</v>
      </c>
      <c r="P2088" s="39">
        <v>45695.708333333299</v>
      </c>
      <c r="Q2088" s="6">
        <v>0</v>
      </c>
      <c r="R2088" s="6">
        <v>0</v>
      </c>
      <c r="S2088" s="45" t="e">
        <f>_xlfn.CONCAT(#REF!,TRIM(tbl_PV_Milestones[[#This Row],[Milestone Description]]))</f>
        <v>#REF!</v>
      </c>
      <c r="T2088" s="84" t="str">
        <f>IF(COUNTIF(tbl_PV_Milestones[UID],tbl_PV_Milestones[[#This Row],[UID]])&gt;1,"Duplicate","")</f>
        <v>Duplicate</v>
      </c>
      <c r="U2088" s="42" t="str">
        <f>_xlfn.XLOOKUP(tbl_PV_Milestones[[#This Row],[Work ID]],tbl_PV_Meta[Work ID '#],tbl_PV_Meta[Sub-Portfolio])</f>
        <v>Sub-Portfolio 8</v>
      </c>
      <c r="V2088" s="41">
        <f>IF(MONTH(tbl_PV_Milestones[[#This Row],[Baseline Date]])&lt;7,YEAR(tbl_PV_Milestones[[#This Row],[Baseline Date]]),YEAR(tbl_PV_Milestones[[#This Row],[Baseline Date]])+1)</f>
        <v>2025</v>
      </c>
      <c r="W2088" s="41">
        <f>IF(MONTH(tbl_PV_Milestones[[#This Row],[Actual/Schedule Finish]])&lt;7,YEAR(tbl_PV_Milestones[[#This Row],[Actual/Schedule Finish]]),YEAR(tbl_PV_Milestones[[#This Row],[Actual/Schedule Finish]])+1)</f>
        <v>2025</v>
      </c>
      <c r="X2088" s="41" t="str">
        <f>IF(OR(tbl_PV_Milestones[[#This Row],[Project Status]]="Completed",tbl_PV_Milestones[[#This Row],[Project Status]]="Assumed Completed"),"Yes","No")</f>
        <v>Yes</v>
      </c>
      <c r="Y2088" s="41">
        <f>IF(tbl_PV_Milestones[[#This Row],[Baseline Date]]="",1,0)</f>
        <v>0</v>
      </c>
      <c r="Z2088" s="41">
        <f>IF(tbl_PV_Milestones[[#This Row],[Baseline Date]]&lt;PV_Meta!$B$7,1,0)</f>
        <v>1</v>
      </c>
      <c r="AA2088" s="41">
        <f>IF(tbl_PV_Milestones[[#This Row],[Complete]]="Yes",1,0)</f>
        <v>1</v>
      </c>
      <c r="AB2088" s="41">
        <f>IF(AND(tbl_PV_Milestones[[#This Row],[BL FY]]=2025,tbl_PV_Milestones[[#This Row],[Baseline Date]]&lt;PV_Meta!$B$7),1,0)</f>
        <v>1</v>
      </c>
      <c r="AC2088" s="41">
        <f>IF(AND(tbl_PV_Milestones[[#This Row],[Planned YTD]]=1,tbl_PV_Milestones[[#This Row],[Complete]]="Yes"),1,0)</f>
        <v>1</v>
      </c>
      <c r="AD2088" s="41">
        <f>IF(AND(tbl_PV_Milestones[[#This Row],[Actual/Schedule Finish]]&lt;PV_Meta!$B$7,tbl_PV_Milestones[[#This Row],[Complete]]="No",tbl_PV_Milestones[[#This Row],[Project Status]]&lt;&gt;"On Hold"),1,0)</f>
        <v>0</v>
      </c>
      <c r="AE2088" s="41">
        <f>IF(AND(tbl_PV_Milestones[[#This Row],[Actual/Schedule Finish]]&gt;tbl_PV_Milestones[[#This Row],[Baseline Date]],tbl_PV_Milestones[[#This Row],[Complete]]="No",tbl_PV_Milestones[[#This Row],[Project Status]]&lt;&gt;"On Hold",tbl_PV_Milestones[[#This Row],[Overdue]]=0,tbl_PV_Milestones[[#This Row],[To be Baselined]]&lt;&gt;1),1,0)</f>
        <v>0</v>
      </c>
      <c r="AF2088" s="41">
        <f>IF(AND(tbl_PV_Milestones[[#This Row],[BL FY]]=2025,tbl_PV_Milestones[[#This Row],[Finish FY]]&gt;2025),1,0)</f>
        <v>0</v>
      </c>
      <c r="AG2088" s="56" t="str">
        <f>_xlfn.XLOOKUP(tbl_PV_Milestones[[#This Row],[Work ID]],tbl_PV_Meta[Work ID '#],tbl_PV_Meta[Project Manager/Owner],,0)</f>
        <v>Project Manager 13</v>
      </c>
      <c r="AH2088" s="6"/>
    </row>
    <row r="2089" spans="4:34" x14ac:dyDescent="0.25">
      <c r="D2089" s="6" t="s">
        <v>806</v>
      </c>
      <c r="E2089" s="6" t="s">
        <v>580</v>
      </c>
      <c r="F2089" s="6" t="s">
        <v>1782</v>
      </c>
      <c r="G2089" s="6" t="s">
        <v>965</v>
      </c>
      <c r="H2089" s="6" t="s">
        <v>505</v>
      </c>
      <c r="I2089" s="6" t="s">
        <v>506</v>
      </c>
      <c r="J2089" s="6" t="s">
        <v>806</v>
      </c>
      <c r="K2089" s="6" t="s">
        <v>39</v>
      </c>
      <c r="L2089" s="6" t="s">
        <v>64</v>
      </c>
      <c r="M2089" s="43"/>
      <c r="N2089" s="44" t="s">
        <v>1979</v>
      </c>
      <c r="O2089" s="39">
        <v>45716.708333333299</v>
      </c>
      <c r="P2089" s="39">
        <v>45686.708333333299</v>
      </c>
      <c r="Q2089" s="6">
        <v>-22</v>
      </c>
      <c r="R2089" s="6">
        <v>-4.3478260869565202E-2</v>
      </c>
      <c r="S2089" s="45" t="e">
        <f>_xlfn.CONCAT(#REF!,TRIM(tbl_PV_Milestones[[#This Row],[Milestone Description]]))</f>
        <v>#REF!</v>
      </c>
      <c r="T2089" s="84" t="str">
        <f>IF(COUNTIF(tbl_PV_Milestones[UID],tbl_PV_Milestones[[#This Row],[UID]])&gt;1,"Duplicate","")</f>
        <v>Duplicate</v>
      </c>
      <c r="U2089" s="42" t="str">
        <f>_xlfn.XLOOKUP(tbl_PV_Milestones[[#This Row],[Work ID]],tbl_PV_Meta[Work ID '#],tbl_PV_Meta[Sub-Portfolio])</f>
        <v>Sub-Portfolio 8</v>
      </c>
      <c r="V2089" s="41">
        <f>IF(MONTH(tbl_PV_Milestones[[#This Row],[Baseline Date]])&lt;7,YEAR(tbl_PV_Milestones[[#This Row],[Baseline Date]]),YEAR(tbl_PV_Milestones[[#This Row],[Baseline Date]])+1)</f>
        <v>2025</v>
      </c>
      <c r="W2089" s="41">
        <f>IF(MONTH(tbl_PV_Milestones[[#This Row],[Actual/Schedule Finish]])&lt;7,YEAR(tbl_PV_Milestones[[#This Row],[Actual/Schedule Finish]]),YEAR(tbl_PV_Milestones[[#This Row],[Actual/Schedule Finish]])+1)</f>
        <v>2025</v>
      </c>
      <c r="X2089" s="41" t="str">
        <f>IF(OR(tbl_PV_Milestones[[#This Row],[Project Status]]="Completed",tbl_PV_Milestones[[#This Row],[Project Status]]="Assumed Completed"),"Yes","No")</f>
        <v>Yes</v>
      </c>
      <c r="Y2089" s="41">
        <f>IF(tbl_PV_Milestones[[#This Row],[Baseline Date]]="",1,0)</f>
        <v>0</v>
      </c>
      <c r="Z2089" s="41">
        <f>IF(tbl_PV_Milestones[[#This Row],[Baseline Date]]&lt;PV_Meta!$B$7,1,0)</f>
        <v>1</v>
      </c>
      <c r="AA2089" s="41">
        <f>IF(tbl_PV_Milestones[[#This Row],[Complete]]="Yes",1,0)</f>
        <v>1</v>
      </c>
      <c r="AB2089" s="41">
        <f>IF(AND(tbl_PV_Milestones[[#This Row],[BL FY]]=2025,tbl_PV_Milestones[[#This Row],[Baseline Date]]&lt;PV_Meta!$B$7),1,0)</f>
        <v>1</v>
      </c>
      <c r="AC2089" s="41">
        <f>IF(AND(tbl_PV_Milestones[[#This Row],[Planned YTD]]=1,tbl_PV_Milestones[[#This Row],[Complete]]="Yes"),1,0)</f>
        <v>1</v>
      </c>
      <c r="AD2089" s="41">
        <f>IF(AND(tbl_PV_Milestones[[#This Row],[Actual/Schedule Finish]]&lt;PV_Meta!$B$7,tbl_PV_Milestones[[#This Row],[Complete]]="No",tbl_PV_Milestones[[#This Row],[Project Status]]&lt;&gt;"On Hold"),1,0)</f>
        <v>0</v>
      </c>
      <c r="AE2089" s="41">
        <f>IF(AND(tbl_PV_Milestones[[#This Row],[Actual/Schedule Finish]]&gt;tbl_PV_Milestones[[#This Row],[Baseline Date]],tbl_PV_Milestones[[#This Row],[Complete]]="No",tbl_PV_Milestones[[#This Row],[Project Status]]&lt;&gt;"On Hold",tbl_PV_Milestones[[#This Row],[Overdue]]=0,tbl_PV_Milestones[[#This Row],[To be Baselined]]&lt;&gt;1),1,0)</f>
        <v>0</v>
      </c>
      <c r="AF2089" s="41">
        <f>IF(AND(tbl_PV_Milestones[[#This Row],[BL FY]]=2025,tbl_PV_Milestones[[#This Row],[Finish FY]]&gt;2025),1,0)</f>
        <v>0</v>
      </c>
      <c r="AG2089" s="56" t="str">
        <f>_xlfn.XLOOKUP(tbl_PV_Milestones[[#This Row],[Work ID]],tbl_PV_Meta[Work ID '#],tbl_PV_Meta[Project Manager/Owner],,0)</f>
        <v>Project Manager 13</v>
      </c>
      <c r="AH2089" s="6"/>
    </row>
    <row r="2090" spans="4:34" x14ac:dyDescent="0.25">
      <c r="D2090" s="6" t="s">
        <v>806</v>
      </c>
      <c r="E2090" s="6" t="s">
        <v>580</v>
      </c>
      <c r="F2090" s="6" t="s">
        <v>1782</v>
      </c>
      <c r="G2090" s="6" t="s">
        <v>966</v>
      </c>
      <c r="H2090" s="6" t="s">
        <v>505</v>
      </c>
      <c r="I2090" s="6" t="s">
        <v>506</v>
      </c>
      <c r="J2090" s="6" t="s">
        <v>806</v>
      </c>
      <c r="K2090" s="6" t="s">
        <v>39</v>
      </c>
      <c r="L2090" s="6" t="s">
        <v>64</v>
      </c>
      <c r="M2090" s="43"/>
      <c r="N2090" s="44" t="s">
        <v>1979</v>
      </c>
      <c r="O2090" s="39">
        <v>45716.708333333299</v>
      </c>
      <c r="P2090" s="39">
        <v>45708.708333333299</v>
      </c>
      <c r="Q2090" s="6">
        <v>-6</v>
      </c>
      <c r="R2090" s="6">
        <v>-1.18577075098814E-2</v>
      </c>
      <c r="S2090" s="45" t="e">
        <f>_xlfn.CONCAT(#REF!,TRIM(tbl_PV_Milestones[[#This Row],[Milestone Description]]))</f>
        <v>#REF!</v>
      </c>
      <c r="T2090" s="84" t="str">
        <f>IF(COUNTIF(tbl_PV_Milestones[UID],tbl_PV_Milestones[[#This Row],[UID]])&gt;1,"Duplicate","")</f>
        <v>Duplicate</v>
      </c>
      <c r="U2090" s="42" t="str">
        <f>_xlfn.XLOOKUP(tbl_PV_Milestones[[#This Row],[Work ID]],tbl_PV_Meta[Work ID '#],tbl_PV_Meta[Sub-Portfolio])</f>
        <v>Sub-Portfolio 8</v>
      </c>
      <c r="V2090" s="41">
        <f>IF(MONTH(tbl_PV_Milestones[[#This Row],[Baseline Date]])&lt;7,YEAR(tbl_PV_Milestones[[#This Row],[Baseline Date]]),YEAR(tbl_PV_Milestones[[#This Row],[Baseline Date]])+1)</f>
        <v>2025</v>
      </c>
      <c r="W2090" s="41">
        <f>IF(MONTH(tbl_PV_Milestones[[#This Row],[Actual/Schedule Finish]])&lt;7,YEAR(tbl_PV_Milestones[[#This Row],[Actual/Schedule Finish]]),YEAR(tbl_PV_Milestones[[#This Row],[Actual/Schedule Finish]])+1)</f>
        <v>2025</v>
      </c>
      <c r="X2090" s="41" t="str">
        <f>IF(OR(tbl_PV_Milestones[[#This Row],[Project Status]]="Completed",tbl_PV_Milestones[[#This Row],[Project Status]]="Assumed Completed"),"Yes","No")</f>
        <v>Yes</v>
      </c>
      <c r="Y2090" s="41">
        <f>IF(tbl_PV_Milestones[[#This Row],[Baseline Date]]="",1,0)</f>
        <v>0</v>
      </c>
      <c r="Z2090" s="41">
        <f>IF(tbl_PV_Milestones[[#This Row],[Baseline Date]]&lt;PV_Meta!$B$7,1,0)</f>
        <v>1</v>
      </c>
      <c r="AA2090" s="41">
        <f>IF(tbl_PV_Milestones[[#This Row],[Complete]]="Yes",1,0)</f>
        <v>1</v>
      </c>
      <c r="AB2090" s="41">
        <f>IF(AND(tbl_PV_Milestones[[#This Row],[BL FY]]=2025,tbl_PV_Milestones[[#This Row],[Baseline Date]]&lt;PV_Meta!$B$7),1,0)</f>
        <v>1</v>
      </c>
      <c r="AC2090" s="41">
        <f>IF(AND(tbl_PV_Milestones[[#This Row],[Planned YTD]]=1,tbl_PV_Milestones[[#This Row],[Complete]]="Yes"),1,0)</f>
        <v>1</v>
      </c>
      <c r="AD2090" s="41">
        <f>IF(AND(tbl_PV_Milestones[[#This Row],[Actual/Schedule Finish]]&lt;PV_Meta!$B$7,tbl_PV_Milestones[[#This Row],[Complete]]="No",tbl_PV_Milestones[[#This Row],[Project Status]]&lt;&gt;"On Hold"),1,0)</f>
        <v>0</v>
      </c>
      <c r="AE2090" s="41">
        <f>IF(AND(tbl_PV_Milestones[[#This Row],[Actual/Schedule Finish]]&gt;tbl_PV_Milestones[[#This Row],[Baseline Date]],tbl_PV_Milestones[[#This Row],[Complete]]="No",tbl_PV_Milestones[[#This Row],[Project Status]]&lt;&gt;"On Hold",tbl_PV_Milestones[[#This Row],[Overdue]]=0,tbl_PV_Milestones[[#This Row],[To be Baselined]]&lt;&gt;1),1,0)</f>
        <v>0</v>
      </c>
      <c r="AF2090" s="41">
        <f>IF(AND(tbl_PV_Milestones[[#This Row],[BL FY]]=2025,tbl_PV_Milestones[[#This Row],[Finish FY]]&gt;2025),1,0)</f>
        <v>0</v>
      </c>
      <c r="AG2090" s="56" t="str">
        <f>_xlfn.XLOOKUP(tbl_PV_Milestones[[#This Row],[Work ID]],tbl_PV_Meta[Work ID '#],tbl_PV_Meta[Project Manager/Owner],,0)</f>
        <v>Project Manager 13</v>
      </c>
      <c r="AH2090" s="6"/>
    </row>
    <row r="2091" spans="4:34" x14ac:dyDescent="0.25">
      <c r="D2091" s="6" t="s">
        <v>806</v>
      </c>
      <c r="E2091" s="6" t="s">
        <v>513</v>
      </c>
      <c r="F2091" s="6" t="s">
        <v>1706</v>
      </c>
      <c r="G2091" s="6" t="s">
        <v>565</v>
      </c>
      <c r="H2091" s="6" t="s">
        <v>519</v>
      </c>
      <c r="I2091" s="6" t="s">
        <v>522</v>
      </c>
      <c r="J2091" s="6" t="s">
        <v>806</v>
      </c>
      <c r="K2091" s="6" t="s">
        <v>61</v>
      </c>
      <c r="L2091" s="6" t="s">
        <v>121</v>
      </c>
      <c r="M2091" s="43"/>
      <c r="N2091" s="44" t="s">
        <v>1979</v>
      </c>
      <c r="O2091" s="39">
        <v>45184.708333333299</v>
      </c>
      <c r="P2091" s="39">
        <v>45021</v>
      </c>
      <c r="Q2091" s="6">
        <v>-114</v>
      </c>
      <c r="R2091" s="6">
        <v>-0.156378600823045</v>
      </c>
      <c r="S2091" s="45" t="e">
        <f>_xlfn.CONCAT(#REF!,TRIM(tbl_PV_Milestones[[#This Row],[Milestone Description]]))</f>
        <v>#REF!</v>
      </c>
      <c r="T2091" s="84" t="str">
        <f>IF(COUNTIF(tbl_PV_Milestones[UID],tbl_PV_Milestones[[#This Row],[UID]])&gt;1,"Duplicate","")</f>
        <v>Duplicate</v>
      </c>
      <c r="U2091" s="42" t="str">
        <f>_xlfn.XLOOKUP(tbl_PV_Milestones[[#This Row],[Work ID]],tbl_PV_Meta[Work ID '#],tbl_PV_Meta[Sub-Portfolio])</f>
        <v>Sub-Portfolio 7</v>
      </c>
      <c r="V2091" s="41">
        <f>IF(MONTH(tbl_PV_Milestones[[#This Row],[Baseline Date]])&lt;7,YEAR(tbl_PV_Milestones[[#This Row],[Baseline Date]]),YEAR(tbl_PV_Milestones[[#This Row],[Baseline Date]])+1)</f>
        <v>2023</v>
      </c>
      <c r="W2091" s="41">
        <f>IF(MONTH(tbl_PV_Milestones[[#This Row],[Actual/Schedule Finish]])&lt;7,YEAR(tbl_PV_Milestones[[#This Row],[Actual/Schedule Finish]]),YEAR(tbl_PV_Milestones[[#This Row],[Actual/Schedule Finish]])+1)</f>
        <v>2024</v>
      </c>
      <c r="X2091" s="41" t="str">
        <f>IF(OR(tbl_PV_Milestones[[#This Row],[Project Status]]="Completed",tbl_PV_Milestones[[#This Row],[Project Status]]="Assumed Completed"),"Yes","No")</f>
        <v>Yes</v>
      </c>
      <c r="Y2091" s="41">
        <f>IF(tbl_PV_Milestones[[#This Row],[Baseline Date]]="",1,0)</f>
        <v>0</v>
      </c>
      <c r="Z2091" s="41">
        <f>IF(tbl_PV_Milestones[[#This Row],[Baseline Date]]&lt;PV_Meta!$B$7,1,0)</f>
        <v>1</v>
      </c>
      <c r="AA2091" s="41">
        <f>IF(tbl_PV_Milestones[[#This Row],[Complete]]="Yes",1,0)</f>
        <v>1</v>
      </c>
      <c r="AB2091" s="41">
        <f>IF(AND(tbl_PV_Milestones[[#This Row],[BL FY]]=2025,tbl_PV_Milestones[[#This Row],[Baseline Date]]&lt;PV_Meta!$B$7),1,0)</f>
        <v>0</v>
      </c>
      <c r="AC2091" s="41">
        <f>IF(AND(tbl_PV_Milestones[[#This Row],[Planned YTD]]=1,tbl_PV_Milestones[[#This Row],[Complete]]="Yes"),1,0)</f>
        <v>0</v>
      </c>
      <c r="AD2091" s="41">
        <f>IF(AND(tbl_PV_Milestones[[#This Row],[Actual/Schedule Finish]]&lt;PV_Meta!$B$7,tbl_PV_Milestones[[#This Row],[Complete]]="No",tbl_PV_Milestones[[#This Row],[Project Status]]&lt;&gt;"On Hold"),1,0)</f>
        <v>0</v>
      </c>
      <c r="AE2091" s="41">
        <f>IF(AND(tbl_PV_Milestones[[#This Row],[Actual/Schedule Finish]]&gt;tbl_PV_Milestones[[#This Row],[Baseline Date]],tbl_PV_Milestones[[#This Row],[Complete]]="No",tbl_PV_Milestones[[#This Row],[Project Status]]&lt;&gt;"On Hold",tbl_PV_Milestones[[#This Row],[Overdue]]=0,tbl_PV_Milestones[[#This Row],[To be Baselined]]&lt;&gt;1),1,0)</f>
        <v>0</v>
      </c>
      <c r="AF2091" s="41">
        <f>IF(AND(tbl_PV_Milestones[[#This Row],[BL FY]]=2025,tbl_PV_Milestones[[#This Row],[Finish FY]]&gt;2025),1,0)</f>
        <v>0</v>
      </c>
      <c r="AG2091" s="56" t="str">
        <f>_xlfn.XLOOKUP(tbl_PV_Milestones[[#This Row],[Work ID]],tbl_PV_Meta[Work ID '#],tbl_PV_Meta[Project Manager/Owner],,0)</f>
        <v>Project Manager 4</v>
      </c>
      <c r="AH2091" s="6"/>
    </row>
    <row r="2092" spans="4:34" x14ac:dyDescent="0.25">
      <c r="D2092" s="6" t="s">
        <v>806</v>
      </c>
      <c r="E2092" s="6" t="s">
        <v>52</v>
      </c>
      <c r="F2092" s="6" t="s">
        <v>1713</v>
      </c>
      <c r="G2092" s="6" t="s">
        <v>967</v>
      </c>
      <c r="H2092" s="6" t="s">
        <v>510</v>
      </c>
      <c r="I2092" s="6" t="s">
        <v>110</v>
      </c>
      <c r="J2092" s="6" t="s">
        <v>806</v>
      </c>
      <c r="K2092" s="6" t="s">
        <v>213</v>
      </c>
      <c r="L2092" s="6" t="s">
        <v>129</v>
      </c>
      <c r="M2092" s="43"/>
      <c r="N2092" s="44" t="s">
        <v>1979</v>
      </c>
      <c r="O2092" s="39">
        <v>44978</v>
      </c>
      <c r="S2092" s="45" t="e">
        <f>_xlfn.CONCAT(#REF!,TRIM(tbl_PV_Milestones[[#This Row],[Milestone Description]]))</f>
        <v>#REF!</v>
      </c>
      <c r="T2092" s="84" t="str">
        <f>IF(COUNTIF(tbl_PV_Milestones[UID],tbl_PV_Milestones[[#This Row],[UID]])&gt;1,"Duplicate","")</f>
        <v>Duplicate</v>
      </c>
      <c r="U2092" s="42" t="str">
        <f>_xlfn.XLOOKUP(tbl_PV_Milestones[[#This Row],[Work ID]],tbl_PV_Meta[Work ID '#],tbl_PV_Meta[Sub-Portfolio])</f>
        <v>Sub-Portfolio 7</v>
      </c>
      <c r="V2092" s="41">
        <f>IF(MONTH(tbl_PV_Milestones[[#This Row],[Baseline Date]])&lt;7,YEAR(tbl_PV_Milestones[[#This Row],[Baseline Date]]),YEAR(tbl_PV_Milestones[[#This Row],[Baseline Date]])+1)</f>
        <v>1900</v>
      </c>
      <c r="W2092" s="41">
        <f>IF(MONTH(tbl_PV_Milestones[[#This Row],[Actual/Schedule Finish]])&lt;7,YEAR(tbl_PV_Milestones[[#This Row],[Actual/Schedule Finish]]),YEAR(tbl_PV_Milestones[[#This Row],[Actual/Schedule Finish]])+1)</f>
        <v>2023</v>
      </c>
      <c r="X2092" s="41" t="str">
        <f>IF(OR(tbl_PV_Milestones[[#This Row],[Project Status]]="Completed",tbl_PV_Milestones[[#This Row],[Project Status]]="Assumed Completed"),"Yes","No")</f>
        <v>Yes</v>
      </c>
      <c r="Y2092" s="41">
        <f>IF(tbl_PV_Milestones[[#This Row],[Baseline Date]]="",1,0)</f>
        <v>1</v>
      </c>
      <c r="Z2092" s="41">
        <f>IF(tbl_PV_Milestones[[#This Row],[Baseline Date]]&lt;PV_Meta!$B$7,1,0)</f>
        <v>1</v>
      </c>
      <c r="AA2092" s="41">
        <f>IF(tbl_PV_Milestones[[#This Row],[Complete]]="Yes",1,0)</f>
        <v>1</v>
      </c>
      <c r="AB2092" s="41">
        <f>IF(AND(tbl_PV_Milestones[[#This Row],[BL FY]]=2025,tbl_PV_Milestones[[#This Row],[Baseline Date]]&lt;PV_Meta!$B$7),1,0)</f>
        <v>0</v>
      </c>
      <c r="AC2092" s="41">
        <f>IF(AND(tbl_PV_Milestones[[#This Row],[Planned YTD]]=1,tbl_PV_Milestones[[#This Row],[Complete]]="Yes"),1,0)</f>
        <v>0</v>
      </c>
      <c r="AD2092" s="41">
        <f>IF(AND(tbl_PV_Milestones[[#This Row],[Actual/Schedule Finish]]&lt;PV_Meta!$B$7,tbl_PV_Milestones[[#This Row],[Complete]]="No",tbl_PV_Milestones[[#This Row],[Project Status]]&lt;&gt;"On Hold"),1,0)</f>
        <v>0</v>
      </c>
      <c r="AE2092" s="41">
        <f>IF(AND(tbl_PV_Milestones[[#This Row],[Actual/Schedule Finish]]&gt;tbl_PV_Milestones[[#This Row],[Baseline Date]],tbl_PV_Milestones[[#This Row],[Complete]]="No",tbl_PV_Milestones[[#This Row],[Project Status]]&lt;&gt;"On Hold",tbl_PV_Milestones[[#This Row],[Overdue]]=0,tbl_PV_Milestones[[#This Row],[To be Baselined]]&lt;&gt;1),1,0)</f>
        <v>0</v>
      </c>
      <c r="AF2092" s="41">
        <f>IF(AND(tbl_PV_Milestones[[#This Row],[BL FY]]=2025,tbl_PV_Milestones[[#This Row],[Finish FY]]&gt;2025),1,0)</f>
        <v>0</v>
      </c>
      <c r="AG2092" s="56" t="str">
        <f>_xlfn.XLOOKUP(tbl_PV_Milestones[[#This Row],[Work ID]],tbl_PV_Meta[Work ID '#],tbl_PV_Meta[Project Manager/Owner],,0)</f>
        <v>Project Manager 35</v>
      </c>
      <c r="AH2092" s="6"/>
    </row>
    <row r="2093" spans="4:34" x14ac:dyDescent="0.25">
      <c r="D2093" s="6" t="s">
        <v>806</v>
      </c>
      <c r="E2093" s="6" t="s">
        <v>614</v>
      </c>
      <c r="F2093" s="6" t="s">
        <v>1700</v>
      </c>
      <c r="G2093" s="6" t="s">
        <v>968</v>
      </c>
      <c r="H2093" s="6" t="s">
        <v>505</v>
      </c>
      <c r="I2093" s="6" t="s">
        <v>510</v>
      </c>
      <c r="J2093" s="6" t="s">
        <v>806</v>
      </c>
      <c r="K2093" s="6" t="s">
        <v>36</v>
      </c>
      <c r="L2093" s="6" t="s">
        <v>88</v>
      </c>
      <c r="M2093" s="43"/>
      <c r="N2093" s="44" t="s">
        <v>1979</v>
      </c>
      <c r="O2093" s="39">
        <v>45443.708333333299</v>
      </c>
      <c r="P2093" s="39">
        <v>45560.708333333299</v>
      </c>
      <c r="Q2093" s="6">
        <v>82</v>
      </c>
      <c r="R2093" s="6">
        <v>4.7869235259778202E-2</v>
      </c>
      <c r="S2093" s="45" t="e">
        <f>_xlfn.CONCAT(#REF!,TRIM(tbl_PV_Milestones[[#This Row],[Milestone Description]]))</f>
        <v>#REF!</v>
      </c>
      <c r="T2093" s="84" t="str">
        <f>IF(COUNTIF(tbl_PV_Milestones[UID],tbl_PV_Milestones[[#This Row],[UID]])&gt;1,"Duplicate","")</f>
        <v>Duplicate</v>
      </c>
      <c r="U2093" s="42" t="str">
        <f>_xlfn.XLOOKUP(tbl_PV_Milestones[[#This Row],[Work ID]],tbl_PV_Meta[Work ID '#],tbl_PV_Meta[Sub-Portfolio])</f>
        <v>Sub-Portfolio 7</v>
      </c>
      <c r="V2093" s="41">
        <f>IF(MONTH(tbl_PV_Milestones[[#This Row],[Baseline Date]])&lt;7,YEAR(tbl_PV_Milestones[[#This Row],[Baseline Date]]),YEAR(tbl_PV_Milestones[[#This Row],[Baseline Date]])+1)</f>
        <v>2025</v>
      </c>
      <c r="W2093" s="41">
        <f>IF(MONTH(tbl_PV_Milestones[[#This Row],[Actual/Schedule Finish]])&lt;7,YEAR(tbl_PV_Milestones[[#This Row],[Actual/Schedule Finish]]),YEAR(tbl_PV_Milestones[[#This Row],[Actual/Schedule Finish]])+1)</f>
        <v>2024</v>
      </c>
      <c r="X2093" s="41" t="str">
        <f>IF(OR(tbl_PV_Milestones[[#This Row],[Project Status]]="Completed",tbl_PV_Milestones[[#This Row],[Project Status]]="Assumed Completed"),"Yes","No")</f>
        <v>Yes</v>
      </c>
      <c r="Y2093" s="41">
        <f>IF(tbl_PV_Milestones[[#This Row],[Baseline Date]]="",1,0)</f>
        <v>0</v>
      </c>
      <c r="Z2093" s="41">
        <f>IF(tbl_PV_Milestones[[#This Row],[Baseline Date]]&lt;PV_Meta!$B$7,1,0)</f>
        <v>1</v>
      </c>
      <c r="AA2093" s="41">
        <f>IF(tbl_PV_Milestones[[#This Row],[Complete]]="Yes",1,0)</f>
        <v>1</v>
      </c>
      <c r="AB2093" s="41">
        <f>IF(AND(tbl_PV_Milestones[[#This Row],[BL FY]]=2025,tbl_PV_Milestones[[#This Row],[Baseline Date]]&lt;PV_Meta!$B$7),1,0)</f>
        <v>1</v>
      </c>
      <c r="AC2093" s="41">
        <f>IF(AND(tbl_PV_Milestones[[#This Row],[Planned YTD]]=1,tbl_PV_Milestones[[#This Row],[Complete]]="Yes"),1,0)</f>
        <v>1</v>
      </c>
      <c r="AD2093" s="41">
        <f>IF(AND(tbl_PV_Milestones[[#This Row],[Actual/Schedule Finish]]&lt;PV_Meta!$B$7,tbl_PV_Milestones[[#This Row],[Complete]]="No",tbl_PV_Milestones[[#This Row],[Project Status]]&lt;&gt;"On Hold"),1,0)</f>
        <v>0</v>
      </c>
      <c r="AE2093" s="41">
        <f>IF(AND(tbl_PV_Milestones[[#This Row],[Actual/Schedule Finish]]&gt;tbl_PV_Milestones[[#This Row],[Baseline Date]],tbl_PV_Milestones[[#This Row],[Complete]]="No",tbl_PV_Milestones[[#This Row],[Project Status]]&lt;&gt;"On Hold",tbl_PV_Milestones[[#This Row],[Overdue]]=0,tbl_PV_Milestones[[#This Row],[To be Baselined]]&lt;&gt;1),1,0)</f>
        <v>0</v>
      </c>
      <c r="AF2093" s="41">
        <f>IF(AND(tbl_PV_Milestones[[#This Row],[BL FY]]=2025,tbl_PV_Milestones[[#This Row],[Finish FY]]&gt;2025),1,0)</f>
        <v>0</v>
      </c>
      <c r="AG2093" s="56" t="str">
        <f>_xlfn.XLOOKUP(tbl_PV_Milestones[[#This Row],[Work ID]],tbl_PV_Meta[Work ID '#],tbl_PV_Meta[Project Manager/Owner],,0)</f>
        <v>Project Manager 17</v>
      </c>
      <c r="AH2093" s="6"/>
    </row>
    <row r="2094" spans="4:34" x14ac:dyDescent="0.25">
      <c r="D2094" s="6" t="s">
        <v>806</v>
      </c>
      <c r="E2094" s="6" t="s">
        <v>503</v>
      </c>
      <c r="F2094" s="6" t="s">
        <v>1702</v>
      </c>
      <c r="G2094" s="6" t="s">
        <v>566</v>
      </c>
      <c r="H2094" s="6" t="s">
        <v>505</v>
      </c>
      <c r="I2094" s="6" t="s">
        <v>522</v>
      </c>
      <c r="J2094" s="6" t="s">
        <v>806</v>
      </c>
      <c r="K2094" s="6" t="s">
        <v>278</v>
      </c>
      <c r="L2094" s="6" t="s">
        <v>117</v>
      </c>
      <c r="M2094" s="43"/>
      <c r="N2094" s="44" t="s">
        <v>1979</v>
      </c>
      <c r="O2094" s="39">
        <v>45450.708333333299</v>
      </c>
      <c r="P2094" s="39">
        <v>45450.708333333299</v>
      </c>
      <c r="Q2094" s="6">
        <v>0</v>
      </c>
      <c r="R2094" s="6">
        <v>0</v>
      </c>
      <c r="S2094" s="45" t="e">
        <f>_xlfn.CONCAT(#REF!,TRIM(tbl_PV_Milestones[[#This Row],[Milestone Description]]))</f>
        <v>#REF!</v>
      </c>
      <c r="T2094" s="84" t="str">
        <f>IF(COUNTIF(tbl_PV_Milestones[UID],tbl_PV_Milestones[[#This Row],[UID]])&gt;1,"Duplicate","")</f>
        <v>Duplicate</v>
      </c>
      <c r="U2094" s="42" t="str">
        <f>_xlfn.XLOOKUP(tbl_PV_Milestones[[#This Row],[Work ID]],tbl_PV_Meta[Work ID '#],tbl_PV_Meta[Sub-Portfolio])</f>
        <v>Sub-Portfolio 8</v>
      </c>
      <c r="V2094" s="41">
        <f>IF(MONTH(tbl_PV_Milestones[[#This Row],[Baseline Date]])&lt;7,YEAR(tbl_PV_Milestones[[#This Row],[Baseline Date]]),YEAR(tbl_PV_Milestones[[#This Row],[Baseline Date]])+1)</f>
        <v>2024</v>
      </c>
      <c r="W2094" s="41">
        <f>IF(MONTH(tbl_PV_Milestones[[#This Row],[Actual/Schedule Finish]])&lt;7,YEAR(tbl_PV_Milestones[[#This Row],[Actual/Schedule Finish]]),YEAR(tbl_PV_Milestones[[#This Row],[Actual/Schedule Finish]])+1)</f>
        <v>2024</v>
      </c>
      <c r="X2094" s="41" t="str">
        <f>IF(OR(tbl_PV_Milestones[[#This Row],[Project Status]]="Completed",tbl_PV_Milestones[[#This Row],[Project Status]]="Assumed Completed"),"Yes","No")</f>
        <v>Yes</v>
      </c>
      <c r="Y2094" s="41">
        <f>IF(tbl_PV_Milestones[[#This Row],[Baseline Date]]="",1,0)</f>
        <v>0</v>
      </c>
      <c r="Z2094" s="41">
        <f>IF(tbl_PV_Milestones[[#This Row],[Baseline Date]]&lt;PV_Meta!$B$7,1,0)</f>
        <v>1</v>
      </c>
      <c r="AA2094" s="41">
        <f>IF(tbl_PV_Milestones[[#This Row],[Complete]]="Yes",1,0)</f>
        <v>1</v>
      </c>
      <c r="AB2094" s="41">
        <f>IF(AND(tbl_PV_Milestones[[#This Row],[BL FY]]=2025,tbl_PV_Milestones[[#This Row],[Baseline Date]]&lt;PV_Meta!$B$7),1,0)</f>
        <v>0</v>
      </c>
      <c r="AC2094" s="41">
        <f>IF(AND(tbl_PV_Milestones[[#This Row],[Planned YTD]]=1,tbl_PV_Milestones[[#This Row],[Complete]]="Yes"),1,0)</f>
        <v>0</v>
      </c>
      <c r="AD2094" s="41">
        <f>IF(AND(tbl_PV_Milestones[[#This Row],[Actual/Schedule Finish]]&lt;PV_Meta!$B$7,tbl_PV_Milestones[[#This Row],[Complete]]="No",tbl_PV_Milestones[[#This Row],[Project Status]]&lt;&gt;"On Hold"),1,0)</f>
        <v>0</v>
      </c>
      <c r="AE2094" s="41">
        <f>IF(AND(tbl_PV_Milestones[[#This Row],[Actual/Schedule Finish]]&gt;tbl_PV_Milestones[[#This Row],[Baseline Date]],tbl_PV_Milestones[[#This Row],[Complete]]="No",tbl_PV_Milestones[[#This Row],[Project Status]]&lt;&gt;"On Hold",tbl_PV_Milestones[[#This Row],[Overdue]]=0,tbl_PV_Milestones[[#This Row],[To be Baselined]]&lt;&gt;1),1,0)</f>
        <v>0</v>
      </c>
      <c r="AF2094" s="41">
        <f>IF(AND(tbl_PV_Milestones[[#This Row],[BL FY]]=2025,tbl_PV_Milestones[[#This Row],[Finish FY]]&gt;2025),1,0)</f>
        <v>0</v>
      </c>
      <c r="AG2094" s="56" t="str">
        <f>_xlfn.XLOOKUP(tbl_PV_Milestones[[#This Row],[Work ID]],tbl_PV_Meta[Work ID '#],tbl_PV_Meta[Project Manager/Owner],,0)</f>
        <v>Project Manager 22</v>
      </c>
      <c r="AH2094" s="6"/>
    </row>
    <row r="2095" spans="4:34" x14ac:dyDescent="0.25">
      <c r="D2095" s="6" t="s">
        <v>806</v>
      </c>
      <c r="E2095" s="6" t="s">
        <v>580</v>
      </c>
      <c r="F2095" s="6" t="s">
        <v>1702</v>
      </c>
      <c r="G2095" s="6" t="s">
        <v>969</v>
      </c>
      <c r="H2095" s="6" t="s">
        <v>505</v>
      </c>
      <c r="I2095" s="6" t="s">
        <v>506</v>
      </c>
      <c r="J2095" s="6" t="s">
        <v>806</v>
      </c>
      <c r="K2095" s="6" t="s">
        <v>278</v>
      </c>
      <c r="L2095" s="6" t="s">
        <v>117</v>
      </c>
      <c r="M2095" s="43"/>
      <c r="N2095" s="44" t="s">
        <v>1979</v>
      </c>
      <c r="O2095" s="39">
        <v>45635.708333333299</v>
      </c>
      <c r="P2095" s="39">
        <v>45635.333333333299</v>
      </c>
      <c r="Q2095" s="6">
        <v>-1</v>
      </c>
      <c r="R2095" s="6">
        <v>-1.8050541516245501E-3</v>
      </c>
      <c r="S2095" s="45" t="e">
        <f>_xlfn.CONCAT(#REF!,TRIM(tbl_PV_Milestones[[#This Row],[Milestone Description]]))</f>
        <v>#REF!</v>
      </c>
      <c r="T2095" s="84" t="str">
        <f>IF(COUNTIF(tbl_PV_Milestones[UID],tbl_PV_Milestones[[#This Row],[UID]])&gt;1,"Duplicate","")</f>
        <v>Duplicate</v>
      </c>
      <c r="U2095" s="42" t="str">
        <f>_xlfn.XLOOKUP(tbl_PV_Milestones[[#This Row],[Work ID]],tbl_PV_Meta[Work ID '#],tbl_PV_Meta[Sub-Portfolio])</f>
        <v>Sub-Portfolio 8</v>
      </c>
      <c r="V2095" s="41">
        <f>IF(MONTH(tbl_PV_Milestones[[#This Row],[Baseline Date]])&lt;7,YEAR(tbl_PV_Milestones[[#This Row],[Baseline Date]]),YEAR(tbl_PV_Milestones[[#This Row],[Baseline Date]])+1)</f>
        <v>2025</v>
      </c>
      <c r="W2095" s="41">
        <f>IF(MONTH(tbl_PV_Milestones[[#This Row],[Actual/Schedule Finish]])&lt;7,YEAR(tbl_PV_Milestones[[#This Row],[Actual/Schedule Finish]]),YEAR(tbl_PV_Milestones[[#This Row],[Actual/Schedule Finish]])+1)</f>
        <v>2025</v>
      </c>
      <c r="X2095" s="41" t="str">
        <f>IF(OR(tbl_PV_Milestones[[#This Row],[Project Status]]="Completed",tbl_PV_Milestones[[#This Row],[Project Status]]="Assumed Completed"),"Yes","No")</f>
        <v>Yes</v>
      </c>
      <c r="Y2095" s="41">
        <f>IF(tbl_PV_Milestones[[#This Row],[Baseline Date]]="",1,0)</f>
        <v>0</v>
      </c>
      <c r="Z2095" s="41">
        <f>IF(tbl_PV_Milestones[[#This Row],[Baseline Date]]&lt;PV_Meta!$B$7,1,0)</f>
        <v>1</v>
      </c>
      <c r="AA2095" s="41">
        <f>IF(tbl_PV_Milestones[[#This Row],[Complete]]="Yes",1,0)</f>
        <v>1</v>
      </c>
      <c r="AB2095" s="41">
        <f>IF(AND(tbl_PV_Milestones[[#This Row],[BL FY]]=2025,tbl_PV_Milestones[[#This Row],[Baseline Date]]&lt;PV_Meta!$B$7),1,0)</f>
        <v>1</v>
      </c>
      <c r="AC2095" s="41">
        <f>IF(AND(tbl_PV_Milestones[[#This Row],[Planned YTD]]=1,tbl_PV_Milestones[[#This Row],[Complete]]="Yes"),1,0)</f>
        <v>1</v>
      </c>
      <c r="AD2095" s="41">
        <f>IF(AND(tbl_PV_Milestones[[#This Row],[Actual/Schedule Finish]]&lt;PV_Meta!$B$7,tbl_PV_Milestones[[#This Row],[Complete]]="No",tbl_PV_Milestones[[#This Row],[Project Status]]&lt;&gt;"On Hold"),1,0)</f>
        <v>0</v>
      </c>
      <c r="AE2095" s="41">
        <f>IF(AND(tbl_PV_Milestones[[#This Row],[Actual/Schedule Finish]]&gt;tbl_PV_Milestones[[#This Row],[Baseline Date]],tbl_PV_Milestones[[#This Row],[Complete]]="No",tbl_PV_Milestones[[#This Row],[Project Status]]&lt;&gt;"On Hold",tbl_PV_Milestones[[#This Row],[Overdue]]=0,tbl_PV_Milestones[[#This Row],[To be Baselined]]&lt;&gt;1),1,0)</f>
        <v>0</v>
      </c>
      <c r="AF2095" s="41">
        <f>IF(AND(tbl_PV_Milestones[[#This Row],[BL FY]]=2025,tbl_PV_Milestones[[#This Row],[Finish FY]]&gt;2025),1,0)</f>
        <v>0</v>
      </c>
      <c r="AG2095" s="56" t="str">
        <f>_xlfn.XLOOKUP(tbl_PV_Milestones[[#This Row],[Work ID]],tbl_PV_Meta[Work ID '#],tbl_PV_Meta[Project Manager/Owner],,0)</f>
        <v>Project Manager 22</v>
      </c>
      <c r="AH2095" s="6"/>
    </row>
    <row r="2096" spans="4:34" x14ac:dyDescent="0.25">
      <c r="D2096" s="6" t="s">
        <v>806</v>
      </c>
      <c r="E2096" s="6" t="s">
        <v>503</v>
      </c>
      <c r="F2096" s="6" t="s">
        <v>1702</v>
      </c>
      <c r="G2096" s="6" t="s">
        <v>970</v>
      </c>
      <c r="H2096" s="6" t="s">
        <v>519</v>
      </c>
      <c r="I2096" s="6" t="s">
        <v>510</v>
      </c>
      <c r="J2096" s="6" t="s">
        <v>806</v>
      </c>
      <c r="K2096" s="6" t="s">
        <v>278</v>
      </c>
      <c r="L2096" s="6" t="s">
        <v>117</v>
      </c>
      <c r="M2096" s="43"/>
      <c r="N2096" s="44" t="s">
        <v>1979</v>
      </c>
      <c r="O2096" s="39">
        <v>45359.333333333299</v>
      </c>
      <c r="P2096" s="39">
        <v>45359.333333333299</v>
      </c>
      <c r="Q2096" s="6">
        <v>0</v>
      </c>
      <c r="R2096" s="6">
        <v>0</v>
      </c>
      <c r="S2096" s="45" t="e">
        <f>_xlfn.CONCAT(#REF!,TRIM(tbl_PV_Milestones[[#This Row],[Milestone Description]]))</f>
        <v>#REF!</v>
      </c>
      <c r="T2096" s="84" t="str">
        <f>IF(COUNTIF(tbl_PV_Milestones[UID],tbl_PV_Milestones[[#This Row],[UID]])&gt;1,"Duplicate","")</f>
        <v>Duplicate</v>
      </c>
      <c r="U2096" s="42" t="str">
        <f>_xlfn.XLOOKUP(tbl_PV_Milestones[[#This Row],[Work ID]],tbl_PV_Meta[Work ID '#],tbl_PV_Meta[Sub-Portfolio])</f>
        <v>Sub-Portfolio 8</v>
      </c>
      <c r="V2096" s="41">
        <f>IF(MONTH(tbl_PV_Milestones[[#This Row],[Baseline Date]])&lt;7,YEAR(tbl_PV_Milestones[[#This Row],[Baseline Date]]),YEAR(tbl_PV_Milestones[[#This Row],[Baseline Date]])+1)</f>
        <v>2024</v>
      </c>
      <c r="W2096" s="41">
        <f>IF(MONTH(tbl_PV_Milestones[[#This Row],[Actual/Schedule Finish]])&lt;7,YEAR(tbl_PV_Milestones[[#This Row],[Actual/Schedule Finish]]),YEAR(tbl_PV_Milestones[[#This Row],[Actual/Schedule Finish]])+1)</f>
        <v>2024</v>
      </c>
      <c r="X2096" s="41" t="str">
        <f>IF(OR(tbl_PV_Milestones[[#This Row],[Project Status]]="Completed",tbl_PV_Milestones[[#This Row],[Project Status]]="Assumed Completed"),"Yes","No")</f>
        <v>Yes</v>
      </c>
      <c r="Y2096" s="41">
        <f>IF(tbl_PV_Milestones[[#This Row],[Baseline Date]]="",1,0)</f>
        <v>0</v>
      </c>
      <c r="Z2096" s="41">
        <f>IF(tbl_PV_Milestones[[#This Row],[Baseline Date]]&lt;PV_Meta!$B$7,1,0)</f>
        <v>1</v>
      </c>
      <c r="AA2096" s="41">
        <f>IF(tbl_PV_Milestones[[#This Row],[Complete]]="Yes",1,0)</f>
        <v>1</v>
      </c>
      <c r="AB2096" s="41">
        <f>IF(AND(tbl_PV_Milestones[[#This Row],[BL FY]]=2025,tbl_PV_Milestones[[#This Row],[Baseline Date]]&lt;PV_Meta!$B$7),1,0)</f>
        <v>0</v>
      </c>
      <c r="AC2096" s="41">
        <f>IF(AND(tbl_PV_Milestones[[#This Row],[Planned YTD]]=1,tbl_PV_Milestones[[#This Row],[Complete]]="Yes"),1,0)</f>
        <v>0</v>
      </c>
      <c r="AD2096" s="41">
        <f>IF(AND(tbl_PV_Milestones[[#This Row],[Actual/Schedule Finish]]&lt;PV_Meta!$B$7,tbl_PV_Milestones[[#This Row],[Complete]]="No",tbl_PV_Milestones[[#This Row],[Project Status]]&lt;&gt;"On Hold"),1,0)</f>
        <v>0</v>
      </c>
      <c r="AE2096" s="41">
        <f>IF(AND(tbl_PV_Milestones[[#This Row],[Actual/Schedule Finish]]&gt;tbl_PV_Milestones[[#This Row],[Baseline Date]],tbl_PV_Milestones[[#This Row],[Complete]]="No",tbl_PV_Milestones[[#This Row],[Project Status]]&lt;&gt;"On Hold",tbl_PV_Milestones[[#This Row],[Overdue]]=0,tbl_PV_Milestones[[#This Row],[To be Baselined]]&lt;&gt;1),1,0)</f>
        <v>0</v>
      </c>
      <c r="AF2096" s="41">
        <f>IF(AND(tbl_PV_Milestones[[#This Row],[BL FY]]=2025,tbl_PV_Milestones[[#This Row],[Finish FY]]&gt;2025),1,0)</f>
        <v>0</v>
      </c>
      <c r="AG2096" s="56" t="str">
        <f>_xlfn.XLOOKUP(tbl_PV_Milestones[[#This Row],[Work ID]],tbl_PV_Meta[Work ID '#],tbl_PV_Meta[Project Manager/Owner],,0)</f>
        <v>Project Manager 22</v>
      </c>
      <c r="AH2096" s="6"/>
    </row>
    <row r="2097" spans="4:34" x14ac:dyDescent="0.25">
      <c r="D2097" s="6" t="s">
        <v>806</v>
      </c>
      <c r="E2097" s="6" t="s">
        <v>755</v>
      </c>
      <c r="F2097" s="6" t="s">
        <v>1700</v>
      </c>
      <c r="G2097" s="6" t="s">
        <v>971</v>
      </c>
      <c r="H2097" s="6" t="s">
        <v>505</v>
      </c>
      <c r="I2097" s="6" t="s">
        <v>510</v>
      </c>
      <c r="J2097" s="6" t="s">
        <v>806</v>
      </c>
      <c r="K2097" s="6" t="s">
        <v>36</v>
      </c>
      <c r="L2097" s="6" t="s">
        <v>88</v>
      </c>
      <c r="M2097" s="43"/>
      <c r="N2097" s="44" t="s">
        <v>1979</v>
      </c>
      <c r="O2097" s="39">
        <v>45268.708333333299</v>
      </c>
      <c r="P2097" s="39">
        <v>45421.708333333299</v>
      </c>
      <c r="Q2097" s="6">
        <v>95</v>
      </c>
      <c r="R2097" s="6">
        <v>5.54582603619381E-2</v>
      </c>
      <c r="S2097" s="45" t="e">
        <f>_xlfn.CONCAT(#REF!,TRIM(tbl_PV_Milestones[[#This Row],[Milestone Description]]))</f>
        <v>#REF!</v>
      </c>
      <c r="T2097" s="84" t="str">
        <f>IF(COUNTIF(tbl_PV_Milestones[UID],tbl_PV_Milestones[[#This Row],[UID]])&gt;1,"Duplicate","")</f>
        <v>Duplicate</v>
      </c>
      <c r="U2097" s="42" t="str">
        <f>_xlfn.XLOOKUP(tbl_PV_Milestones[[#This Row],[Work ID]],tbl_PV_Meta[Work ID '#],tbl_PV_Meta[Sub-Portfolio])</f>
        <v>Sub-Portfolio 7</v>
      </c>
      <c r="V2097" s="41">
        <f>IF(MONTH(tbl_PV_Milestones[[#This Row],[Baseline Date]])&lt;7,YEAR(tbl_PV_Milestones[[#This Row],[Baseline Date]]),YEAR(tbl_PV_Milestones[[#This Row],[Baseline Date]])+1)</f>
        <v>2024</v>
      </c>
      <c r="W2097" s="41">
        <f>IF(MONTH(tbl_PV_Milestones[[#This Row],[Actual/Schedule Finish]])&lt;7,YEAR(tbl_PV_Milestones[[#This Row],[Actual/Schedule Finish]]),YEAR(tbl_PV_Milestones[[#This Row],[Actual/Schedule Finish]])+1)</f>
        <v>2024</v>
      </c>
      <c r="X2097" s="41" t="str">
        <f>IF(OR(tbl_PV_Milestones[[#This Row],[Project Status]]="Completed",tbl_PV_Milestones[[#This Row],[Project Status]]="Assumed Completed"),"Yes","No")</f>
        <v>Yes</v>
      </c>
      <c r="Y2097" s="41">
        <f>IF(tbl_PV_Milestones[[#This Row],[Baseline Date]]="",1,0)</f>
        <v>0</v>
      </c>
      <c r="Z2097" s="41">
        <f>IF(tbl_PV_Milestones[[#This Row],[Baseline Date]]&lt;PV_Meta!$B$7,1,0)</f>
        <v>1</v>
      </c>
      <c r="AA2097" s="41">
        <f>IF(tbl_PV_Milestones[[#This Row],[Complete]]="Yes",1,0)</f>
        <v>1</v>
      </c>
      <c r="AB2097" s="41">
        <f>IF(AND(tbl_PV_Milestones[[#This Row],[BL FY]]=2025,tbl_PV_Milestones[[#This Row],[Baseline Date]]&lt;PV_Meta!$B$7),1,0)</f>
        <v>0</v>
      </c>
      <c r="AC2097" s="41">
        <f>IF(AND(tbl_PV_Milestones[[#This Row],[Planned YTD]]=1,tbl_PV_Milestones[[#This Row],[Complete]]="Yes"),1,0)</f>
        <v>0</v>
      </c>
      <c r="AD2097" s="41">
        <f>IF(AND(tbl_PV_Milestones[[#This Row],[Actual/Schedule Finish]]&lt;PV_Meta!$B$7,tbl_PV_Milestones[[#This Row],[Complete]]="No",tbl_PV_Milestones[[#This Row],[Project Status]]&lt;&gt;"On Hold"),1,0)</f>
        <v>0</v>
      </c>
      <c r="AE2097" s="41">
        <f>IF(AND(tbl_PV_Milestones[[#This Row],[Actual/Schedule Finish]]&gt;tbl_PV_Milestones[[#This Row],[Baseline Date]],tbl_PV_Milestones[[#This Row],[Complete]]="No",tbl_PV_Milestones[[#This Row],[Project Status]]&lt;&gt;"On Hold",tbl_PV_Milestones[[#This Row],[Overdue]]=0,tbl_PV_Milestones[[#This Row],[To be Baselined]]&lt;&gt;1),1,0)</f>
        <v>0</v>
      </c>
      <c r="AF2097" s="41">
        <f>IF(AND(tbl_PV_Milestones[[#This Row],[BL FY]]=2025,tbl_PV_Milestones[[#This Row],[Finish FY]]&gt;2025),1,0)</f>
        <v>0</v>
      </c>
      <c r="AG2097" s="56" t="str">
        <f>_xlfn.XLOOKUP(tbl_PV_Milestones[[#This Row],[Work ID]],tbl_PV_Meta[Work ID '#],tbl_PV_Meta[Project Manager/Owner],,0)</f>
        <v>Project Manager 17</v>
      </c>
      <c r="AH2097" s="6"/>
    </row>
    <row r="2098" spans="4:34" x14ac:dyDescent="0.25">
      <c r="D2098" s="6" t="s">
        <v>806</v>
      </c>
      <c r="E2098" s="6" t="s">
        <v>580</v>
      </c>
      <c r="F2098" s="6" t="s">
        <v>1700</v>
      </c>
      <c r="G2098" s="6" t="s">
        <v>743</v>
      </c>
      <c r="H2098" s="6" t="s">
        <v>505</v>
      </c>
      <c r="I2098" s="6" t="s">
        <v>522</v>
      </c>
      <c r="J2098" s="6" t="s">
        <v>806</v>
      </c>
      <c r="K2098" s="6" t="s">
        <v>36</v>
      </c>
      <c r="L2098" s="6" t="s">
        <v>88</v>
      </c>
      <c r="M2098" s="43"/>
      <c r="N2098" s="44" t="s">
        <v>1979</v>
      </c>
      <c r="O2098" s="39">
        <v>44977.708333333299</v>
      </c>
      <c r="P2098" s="39">
        <v>44977</v>
      </c>
      <c r="Q2098" s="6">
        <v>-1</v>
      </c>
      <c r="R2098" s="6">
        <v>-5.8377116170461201E-4</v>
      </c>
      <c r="S2098" s="45" t="e">
        <f>_xlfn.CONCAT(#REF!,TRIM(tbl_PV_Milestones[[#This Row],[Milestone Description]]))</f>
        <v>#REF!</v>
      </c>
      <c r="T2098" s="84" t="str">
        <f>IF(COUNTIF(tbl_PV_Milestones[UID],tbl_PV_Milestones[[#This Row],[UID]])&gt;1,"Duplicate","")</f>
        <v>Duplicate</v>
      </c>
      <c r="U2098" s="42" t="str">
        <f>_xlfn.XLOOKUP(tbl_PV_Milestones[[#This Row],[Work ID]],tbl_PV_Meta[Work ID '#],tbl_PV_Meta[Sub-Portfolio])</f>
        <v>Sub-Portfolio 7</v>
      </c>
      <c r="V2098" s="41">
        <f>IF(MONTH(tbl_PV_Milestones[[#This Row],[Baseline Date]])&lt;7,YEAR(tbl_PV_Milestones[[#This Row],[Baseline Date]]),YEAR(tbl_PV_Milestones[[#This Row],[Baseline Date]])+1)</f>
        <v>2023</v>
      </c>
      <c r="W2098" s="41">
        <f>IF(MONTH(tbl_PV_Milestones[[#This Row],[Actual/Schedule Finish]])&lt;7,YEAR(tbl_PV_Milestones[[#This Row],[Actual/Schedule Finish]]),YEAR(tbl_PV_Milestones[[#This Row],[Actual/Schedule Finish]])+1)</f>
        <v>2023</v>
      </c>
      <c r="X2098" s="41" t="str">
        <f>IF(OR(tbl_PV_Milestones[[#This Row],[Project Status]]="Completed",tbl_PV_Milestones[[#This Row],[Project Status]]="Assumed Completed"),"Yes","No")</f>
        <v>Yes</v>
      </c>
      <c r="Y2098" s="41">
        <f>IF(tbl_PV_Milestones[[#This Row],[Baseline Date]]="",1,0)</f>
        <v>0</v>
      </c>
      <c r="Z2098" s="41">
        <f>IF(tbl_PV_Milestones[[#This Row],[Baseline Date]]&lt;PV_Meta!$B$7,1,0)</f>
        <v>1</v>
      </c>
      <c r="AA2098" s="41">
        <f>IF(tbl_PV_Milestones[[#This Row],[Complete]]="Yes",1,0)</f>
        <v>1</v>
      </c>
      <c r="AB2098" s="41">
        <f>IF(AND(tbl_PV_Milestones[[#This Row],[BL FY]]=2025,tbl_PV_Milestones[[#This Row],[Baseline Date]]&lt;PV_Meta!$B$7),1,0)</f>
        <v>0</v>
      </c>
      <c r="AC2098" s="41">
        <f>IF(AND(tbl_PV_Milestones[[#This Row],[Planned YTD]]=1,tbl_PV_Milestones[[#This Row],[Complete]]="Yes"),1,0)</f>
        <v>0</v>
      </c>
      <c r="AD2098" s="41">
        <f>IF(AND(tbl_PV_Milestones[[#This Row],[Actual/Schedule Finish]]&lt;PV_Meta!$B$7,tbl_PV_Milestones[[#This Row],[Complete]]="No",tbl_PV_Milestones[[#This Row],[Project Status]]&lt;&gt;"On Hold"),1,0)</f>
        <v>0</v>
      </c>
      <c r="AE2098" s="41">
        <f>IF(AND(tbl_PV_Milestones[[#This Row],[Actual/Schedule Finish]]&gt;tbl_PV_Milestones[[#This Row],[Baseline Date]],tbl_PV_Milestones[[#This Row],[Complete]]="No",tbl_PV_Milestones[[#This Row],[Project Status]]&lt;&gt;"On Hold",tbl_PV_Milestones[[#This Row],[Overdue]]=0,tbl_PV_Milestones[[#This Row],[To be Baselined]]&lt;&gt;1),1,0)</f>
        <v>0</v>
      </c>
      <c r="AF2098" s="41">
        <f>IF(AND(tbl_PV_Milestones[[#This Row],[BL FY]]=2025,tbl_PV_Milestones[[#This Row],[Finish FY]]&gt;2025),1,0)</f>
        <v>0</v>
      </c>
      <c r="AG2098" s="56" t="str">
        <f>_xlfn.XLOOKUP(tbl_PV_Milestones[[#This Row],[Work ID]],tbl_PV_Meta[Work ID '#],tbl_PV_Meta[Project Manager/Owner],,0)</f>
        <v>Project Manager 17</v>
      </c>
      <c r="AH2098" s="6"/>
    </row>
    <row r="2099" spans="4:34" x14ac:dyDescent="0.25">
      <c r="D2099" s="6" t="s">
        <v>806</v>
      </c>
      <c r="E2099" s="6" t="s">
        <v>503</v>
      </c>
      <c r="F2099" s="6" t="s">
        <v>1696</v>
      </c>
      <c r="G2099" s="6" t="s">
        <v>972</v>
      </c>
      <c r="H2099" s="6" t="s">
        <v>505</v>
      </c>
      <c r="I2099" s="6" t="s">
        <v>110</v>
      </c>
      <c r="J2099" s="6" t="s">
        <v>806</v>
      </c>
      <c r="K2099" s="6" t="s">
        <v>36</v>
      </c>
      <c r="L2099" s="6" t="s">
        <v>71</v>
      </c>
      <c r="M2099" s="43"/>
      <c r="N2099" s="44" t="s">
        <v>1979</v>
      </c>
      <c r="O2099" s="39">
        <v>45575.708333333299</v>
      </c>
      <c r="P2099" s="39">
        <v>45575.708333333299</v>
      </c>
      <c r="Q2099" s="6">
        <v>0</v>
      </c>
      <c r="R2099" s="6">
        <v>0</v>
      </c>
      <c r="S2099" s="45" t="e">
        <f>_xlfn.CONCAT(#REF!,TRIM(tbl_PV_Milestones[[#This Row],[Milestone Description]]))</f>
        <v>#REF!</v>
      </c>
      <c r="T2099" s="84" t="str">
        <f>IF(COUNTIF(tbl_PV_Milestones[UID],tbl_PV_Milestones[[#This Row],[UID]])&gt;1,"Duplicate","")</f>
        <v>Duplicate</v>
      </c>
      <c r="U2099" s="42" t="str">
        <f>_xlfn.XLOOKUP(tbl_PV_Milestones[[#This Row],[Work ID]],tbl_PV_Meta[Work ID '#],tbl_PV_Meta[Sub-Portfolio])</f>
        <v>Sub-Portfolio 4</v>
      </c>
      <c r="V2099" s="41">
        <f>IF(MONTH(tbl_PV_Milestones[[#This Row],[Baseline Date]])&lt;7,YEAR(tbl_PV_Milestones[[#This Row],[Baseline Date]]),YEAR(tbl_PV_Milestones[[#This Row],[Baseline Date]])+1)</f>
        <v>2025</v>
      </c>
      <c r="W2099" s="41">
        <f>IF(MONTH(tbl_PV_Milestones[[#This Row],[Actual/Schedule Finish]])&lt;7,YEAR(tbl_PV_Milestones[[#This Row],[Actual/Schedule Finish]]),YEAR(tbl_PV_Milestones[[#This Row],[Actual/Schedule Finish]])+1)</f>
        <v>2025</v>
      </c>
      <c r="X2099" s="41" t="str">
        <f>IF(OR(tbl_PV_Milestones[[#This Row],[Project Status]]="Completed",tbl_PV_Milestones[[#This Row],[Project Status]]="Assumed Completed"),"Yes","No")</f>
        <v>Yes</v>
      </c>
      <c r="Y2099" s="41">
        <f>IF(tbl_PV_Milestones[[#This Row],[Baseline Date]]="",1,0)</f>
        <v>0</v>
      </c>
      <c r="Z2099" s="41">
        <f>IF(tbl_PV_Milestones[[#This Row],[Baseline Date]]&lt;PV_Meta!$B$7,1,0)</f>
        <v>1</v>
      </c>
      <c r="AA2099" s="41">
        <f>IF(tbl_PV_Milestones[[#This Row],[Complete]]="Yes",1,0)</f>
        <v>1</v>
      </c>
      <c r="AB2099" s="41">
        <f>IF(AND(tbl_PV_Milestones[[#This Row],[BL FY]]=2025,tbl_PV_Milestones[[#This Row],[Baseline Date]]&lt;PV_Meta!$B$7),1,0)</f>
        <v>1</v>
      </c>
      <c r="AC2099" s="41">
        <f>IF(AND(tbl_PV_Milestones[[#This Row],[Planned YTD]]=1,tbl_PV_Milestones[[#This Row],[Complete]]="Yes"),1,0)</f>
        <v>1</v>
      </c>
      <c r="AD2099" s="41">
        <f>IF(AND(tbl_PV_Milestones[[#This Row],[Actual/Schedule Finish]]&lt;PV_Meta!$B$7,tbl_PV_Milestones[[#This Row],[Complete]]="No",tbl_PV_Milestones[[#This Row],[Project Status]]&lt;&gt;"On Hold"),1,0)</f>
        <v>0</v>
      </c>
      <c r="AE2099" s="41">
        <f>IF(AND(tbl_PV_Milestones[[#This Row],[Actual/Schedule Finish]]&gt;tbl_PV_Milestones[[#This Row],[Baseline Date]],tbl_PV_Milestones[[#This Row],[Complete]]="No",tbl_PV_Milestones[[#This Row],[Project Status]]&lt;&gt;"On Hold",tbl_PV_Milestones[[#This Row],[Overdue]]=0,tbl_PV_Milestones[[#This Row],[To be Baselined]]&lt;&gt;1),1,0)</f>
        <v>0</v>
      </c>
      <c r="AF2099" s="41">
        <f>IF(AND(tbl_PV_Milestones[[#This Row],[BL FY]]=2025,tbl_PV_Milestones[[#This Row],[Finish FY]]&gt;2025),1,0)</f>
        <v>0</v>
      </c>
      <c r="AG2099" s="56" t="str">
        <f>_xlfn.XLOOKUP(tbl_PV_Milestones[[#This Row],[Work ID]],tbl_PV_Meta[Work ID '#],tbl_PV_Meta[Project Manager/Owner],,0)</f>
        <v>Project Manager 38</v>
      </c>
      <c r="AH2099" s="6"/>
    </row>
    <row r="2100" spans="4:34" x14ac:dyDescent="0.25">
      <c r="D2100" s="6" t="s">
        <v>806</v>
      </c>
      <c r="E2100" s="6" t="s">
        <v>503</v>
      </c>
      <c r="F2100" s="6" t="s">
        <v>1761</v>
      </c>
      <c r="G2100" s="6" t="s">
        <v>627</v>
      </c>
      <c r="H2100" s="6" t="s">
        <v>505</v>
      </c>
      <c r="I2100" s="6" t="s">
        <v>522</v>
      </c>
      <c r="J2100" s="6" t="s">
        <v>806</v>
      </c>
      <c r="K2100" s="6" t="s">
        <v>61</v>
      </c>
      <c r="L2100" s="6" t="s">
        <v>42</v>
      </c>
      <c r="M2100" s="43"/>
      <c r="N2100" s="44" t="s">
        <v>1979</v>
      </c>
      <c r="O2100" s="39">
        <v>45758.708333333299</v>
      </c>
      <c r="P2100" s="39">
        <v>45758.708333333299</v>
      </c>
      <c r="Q2100" s="6">
        <v>0</v>
      </c>
      <c r="R2100" s="6">
        <v>0</v>
      </c>
      <c r="S2100" s="45" t="e">
        <f>_xlfn.CONCAT(#REF!,TRIM(tbl_PV_Milestones[[#This Row],[Milestone Description]]))</f>
        <v>#REF!</v>
      </c>
      <c r="T2100" s="84" t="str">
        <f>IF(COUNTIF(tbl_PV_Milestones[UID],tbl_PV_Milestones[[#This Row],[UID]])&gt;1,"Duplicate","")</f>
        <v>Duplicate</v>
      </c>
      <c r="U2100" s="42" t="str">
        <f>_xlfn.XLOOKUP(tbl_PV_Milestones[[#This Row],[Work ID]],tbl_PV_Meta[Work ID '#],tbl_PV_Meta[Sub-Portfolio])</f>
        <v>Sub-Portfolio 8</v>
      </c>
      <c r="V2100" s="41">
        <f>IF(MONTH(tbl_PV_Milestones[[#This Row],[Baseline Date]])&lt;7,YEAR(tbl_PV_Milestones[[#This Row],[Baseline Date]]),YEAR(tbl_PV_Milestones[[#This Row],[Baseline Date]])+1)</f>
        <v>2025</v>
      </c>
      <c r="W2100" s="41">
        <f>IF(MONTH(tbl_PV_Milestones[[#This Row],[Actual/Schedule Finish]])&lt;7,YEAR(tbl_PV_Milestones[[#This Row],[Actual/Schedule Finish]]),YEAR(tbl_PV_Milestones[[#This Row],[Actual/Schedule Finish]])+1)</f>
        <v>2025</v>
      </c>
      <c r="X2100" s="41" t="str">
        <f>IF(OR(tbl_PV_Milestones[[#This Row],[Project Status]]="Completed",tbl_PV_Milestones[[#This Row],[Project Status]]="Assumed Completed"),"Yes","No")</f>
        <v>Yes</v>
      </c>
      <c r="Y2100" s="41">
        <f>IF(tbl_PV_Milestones[[#This Row],[Baseline Date]]="",1,0)</f>
        <v>0</v>
      </c>
      <c r="Z2100" s="41">
        <f>IF(tbl_PV_Milestones[[#This Row],[Baseline Date]]&lt;PV_Meta!$B$7,1,0)</f>
        <v>1</v>
      </c>
      <c r="AA2100" s="41">
        <f>IF(tbl_PV_Milestones[[#This Row],[Complete]]="Yes",1,0)</f>
        <v>1</v>
      </c>
      <c r="AB2100" s="41">
        <f>IF(AND(tbl_PV_Milestones[[#This Row],[BL FY]]=2025,tbl_PV_Milestones[[#This Row],[Baseline Date]]&lt;PV_Meta!$B$7),1,0)</f>
        <v>1</v>
      </c>
      <c r="AC2100" s="41">
        <f>IF(AND(tbl_PV_Milestones[[#This Row],[Planned YTD]]=1,tbl_PV_Milestones[[#This Row],[Complete]]="Yes"),1,0)</f>
        <v>1</v>
      </c>
      <c r="AD2100" s="41">
        <f>IF(AND(tbl_PV_Milestones[[#This Row],[Actual/Schedule Finish]]&lt;PV_Meta!$B$7,tbl_PV_Milestones[[#This Row],[Complete]]="No",tbl_PV_Milestones[[#This Row],[Project Status]]&lt;&gt;"On Hold"),1,0)</f>
        <v>0</v>
      </c>
      <c r="AE2100" s="41">
        <f>IF(AND(tbl_PV_Milestones[[#This Row],[Actual/Schedule Finish]]&gt;tbl_PV_Milestones[[#This Row],[Baseline Date]],tbl_PV_Milestones[[#This Row],[Complete]]="No",tbl_PV_Milestones[[#This Row],[Project Status]]&lt;&gt;"On Hold",tbl_PV_Milestones[[#This Row],[Overdue]]=0,tbl_PV_Milestones[[#This Row],[To be Baselined]]&lt;&gt;1),1,0)</f>
        <v>0</v>
      </c>
      <c r="AF2100" s="41">
        <f>IF(AND(tbl_PV_Milestones[[#This Row],[BL FY]]=2025,tbl_PV_Milestones[[#This Row],[Finish FY]]&gt;2025),1,0)</f>
        <v>0</v>
      </c>
      <c r="AG2100" s="56" t="str">
        <f>_xlfn.XLOOKUP(tbl_PV_Milestones[[#This Row],[Work ID]],tbl_PV_Meta[Work ID '#],tbl_PV_Meta[Project Manager/Owner],,0)</f>
        <v>Project Manager 21</v>
      </c>
      <c r="AH2100" s="6"/>
    </row>
    <row r="2101" spans="4:34" x14ac:dyDescent="0.25">
      <c r="D2101" s="6" t="s">
        <v>806</v>
      </c>
      <c r="E2101" s="6" t="s">
        <v>503</v>
      </c>
      <c r="F2101" s="6" t="s">
        <v>1761</v>
      </c>
      <c r="G2101" s="6" t="s">
        <v>566</v>
      </c>
      <c r="H2101" s="6" t="s">
        <v>505</v>
      </c>
      <c r="I2101" s="6" t="s">
        <v>522</v>
      </c>
      <c r="J2101" s="6" t="s">
        <v>806</v>
      </c>
      <c r="K2101" s="6" t="s">
        <v>61</v>
      </c>
      <c r="L2101" s="6" t="s">
        <v>42</v>
      </c>
      <c r="M2101" s="43"/>
      <c r="N2101" s="44" t="s">
        <v>1979</v>
      </c>
      <c r="O2101" s="39">
        <v>45750.708333333299</v>
      </c>
      <c r="P2101" s="39">
        <v>45750.708333333299</v>
      </c>
      <c r="Q2101" s="6">
        <v>0</v>
      </c>
      <c r="R2101" s="6">
        <v>0</v>
      </c>
      <c r="S2101" s="45" t="e">
        <f>_xlfn.CONCAT(#REF!,TRIM(tbl_PV_Milestones[[#This Row],[Milestone Description]]))</f>
        <v>#REF!</v>
      </c>
      <c r="T2101" s="84" t="str">
        <f>IF(COUNTIF(tbl_PV_Milestones[UID],tbl_PV_Milestones[[#This Row],[UID]])&gt;1,"Duplicate","")</f>
        <v>Duplicate</v>
      </c>
      <c r="U2101" s="42" t="str">
        <f>_xlfn.XLOOKUP(tbl_PV_Milestones[[#This Row],[Work ID]],tbl_PV_Meta[Work ID '#],tbl_PV_Meta[Sub-Portfolio])</f>
        <v>Sub-Portfolio 8</v>
      </c>
      <c r="V2101" s="41">
        <f>IF(MONTH(tbl_PV_Milestones[[#This Row],[Baseline Date]])&lt;7,YEAR(tbl_PV_Milestones[[#This Row],[Baseline Date]]),YEAR(tbl_PV_Milestones[[#This Row],[Baseline Date]])+1)</f>
        <v>2025</v>
      </c>
      <c r="W2101" s="41">
        <f>IF(MONTH(tbl_PV_Milestones[[#This Row],[Actual/Schedule Finish]])&lt;7,YEAR(tbl_PV_Milestones[[#This Row],[Actual/Schedule Finish]]),YEAR(tbl_PV_Milestones[[#This Row],[Actual/Schedule Finish]])+1)</f>
        <v>2025</v>
      </c>
      <c r="X2101" s="41" t="str">
        <f>IF(OR(tbl_PV_Milestones[[#This Row],[Project Status]]="Completed",tbl_PV_Milestones[[#This Row],[Project Status]]="Assumed Completed"),"Yes","No")</f>
        <v>Yes</v>
      </c>
      <c r="Y2101" s="41">
        <f>IF(tbl_PV_Milestones[[#This Row],[Baseline Date]]="",1,0)</f>
        <v>0</v>
      </c>
      <c r="Z2101" s="41">
        <f>IF(tbl_PV_Milestones[[#This Row],[Baseline Date]]&lt;PV_Meta!$B$7,1,0)</f>
        <v>1</v>
      </c>
      <c r="AA2101" s="41">
        <f>IF(tbl_PV_Milestones[[#This Row],[Complete]]="Yes",1,0)</f>
        <v>1</v>
      </c>
      <c r="AB2101" s="41">
        <f>IF(AND(tbl_PV_Milestones[[#This Row],[BL FY]]=2025,tbl_PV_Milestones[[#This Row],[Baseline Date]]&lt;PV_Meta!$B$7),1,0)</f>
        <v>1</v>
      </c>
      <c r="AC2101" s="41">
        <f>IF(AND(tbl_PV_Milestones[[#This Row],[Planned YTD]]=1,tbl_PV_Milestones[[#This Row],[Complete]]="Yes"),1,0)</f>
        <v>1</v>
      </c>
      <c r="AD2101" s="41">
        <f>IF(AND(tbl_PV_Milestones[[#This Row],[Actual/Schedule Finish]]&lt;PV_Meta!$B$7,tbl_PV_Milestones[[#This Row],[Complete]]="No",tbl_PV_Milestones[[#This Row],[Project Status]]&lt;&gt;"On Hold"),1,0)</f>
        <v>0</v>
      </c>
      <c r="AE2101" s="41">
        <f>IF(AND(tbl_PV_Milestones[[#This Row],[Actual/Schedule Finish]]&gt;tbl_PV_Milestones[[#This Row],[Baseline Date]],tbl_PV_Milestones[[#This Row],[Complete]]="No",tbl_PV_Milestones[[#This Row],[Project Status]]&lt;&gt;"On Hold",tbl_PV_Milestones[[#This Row],[Overdue]]=0,tbl_PV_Milestones[[#This Row],[To be Baselined]]&lt;&gt;1),1,0)</f>
        <v>0</v>
      </c>
      <c r="AF2101" s="41">
        <f>IF(AND(tbl_PV_Milestones[[#This Row],[BL FY]]=2025,tbl_PV_Milestones[[#This Row],[Finish FY]]&gt;2025),1,0)</f>
        <v>0</v>
      </c>
      <c r="AG2101" s="56" t="str">
        <f>_xlfn.XLOOKUP(tbl_PV_Milestones[[#This Row],[Work ID]],tbl_PV_Meta[Work ID '#],tbl_PV_Meta[Project Manager/Owner],,0)</f>
        <v>Project Manager 21</v>
      </c>
      <c r="AH2101" s="6"/>
    </row>
    <row r="2102" spans="4:34" x14ac:dyDescent="0.25">
      <c r="D2102" s="6" t="s">
        <v>806</v>
      </c>
      <c r="E2102" s="6" t="s">
        <v>503</v>
      </c>
      <c r="F2102" s="6" t="s">
        <v>1761</v>
      </c>
      <c r="G2102" s="6" t="s">
        <v>743</v>
      </c>
      <c r="H2102" s="6" t="s">
        <v>505</v>
      </c>
      <c r="I2102" s="6" t="s">
        <v>522</v>
      </c>
      <c r="J2102" s="6" t="s">
        <v>806</v>
      </c>
      <c r="K2102" s="6" t="s">
        <v>61</v>
      </c>
      <c r="L2102" s="6" t="s">
        <v>42</v>
      </c>
      <c r="M2102" s="43"/>
      <c r="N2102" s="44" t="s">
        <v>1979</v>
      </c>
      <c r="O2102" s="39">
        <v>45763.708333333299</v>
      </c>
      <c r="P2102" s="39">
        <v>45763.708333333299</v>
      </c>
      <c r="Q2102" s="6">
        <v>0</v>
      </c>
      <c r="R2102" s="6">
        <v>0</v>
      </c>
      <c r="S2102" s="45" t="e">
        <f>_xlfn.CONCAT(#REF!,TRIM(tbl_PV_Milestones[[#This Row],[Milestone Description]]))</f>
        <v>#REF!</v>
      </c>
      <c r="T2102" s="84" t="str">
        <f>IF(COUNTIF(tbl_PV_Milestones[UID],tbl_PV_Milestones[[#This Row],[UID]])&gt;1,"Duplicate","")</f>
        <v>Duplicate</v>
      </c>
      <c r="U2102" s="42" t="str">
        <f>_xlfn.XLOOKUP(tbl_PV_Milestones[[#This Row],[Work ID]],tbl_PV_Meta[Work ID '#],tbl_PV_Meta[Sub-Portfolio])</f>
        <v>Sub-Portfolio 8</v>
      </c>
      <c r="V2102" s="41">
        <f>IF(MONTH(tbl_PV_Milestones[[#This Row],[Baseline Date]])&lt;7,YEAR(tbl_PV_Milestones[[#This Row],[Baseline Date]]),YEAR(tbl_PV_Milestones[[#This Row],[Baseline Date]])+1)</f>
        <v>2025</v>
      </c>
      <c r="W2102" s="41">
        <f>IF(MONTH(tbl_PV_Milestones[[#This Row],[Actual/Schedule Finish]])&lt;7,YEAR(tbl_PV_Milestones[[#This Row],[Actual/Schedule Finish]]),YEAR(tbl_PV_Milestones[[#This Row],[Actual/Schedule Finish]])+1)</f>
        <v>2025</v>
      </c>
      <c r="X2102" s="41" t="str">
        <f>IF(OR(tbl_PV_Milestones[[#This Row],[Project Status]]="Completed",tbl_PV_Milestones[[#This Row],[Project Status]]="Assumed Completed"),"Yes","No")</f>
        <v>Yes</v>
      </c>
      <c r="Y2102" s="41">
        <f>IF(tbl_PV_Milestones[[#This Row],[Baseline Date]]="",1,0)</f>
        <v>0</v>
      </c>
      <c r="Z2102" s="41">
        <f>IF(tbl_PV_Milestones[[#This Row],[Baseline Date]]&lt;PV_Meta!$B$7,1,0)</f>
        <v>1</v>
      </c>
      <c r="AA2102" s="41">
        <f>IF(tbl_PV_Milestones[[#This Row],[Complete]]="Yes",1,0)</f>
        <v>1</v>
      </c>
      <c r="AB2102" s="41">
        <f>IF(AND(tbl_PV_Milestones[[#This Row],[BL FY]]=2025,tbl_PV_Milestones[[#This Row],[Baseline Date]]&lt;PV_Meta!$B$7),1,0)</f>
        <v>1</v>
      </c>
      <c r="AC2102" s="41">
        <f>IF(AND(tbl_PV_Milestones[[#This Row],[Planned YTD]]=1,tbl_PV_Milestones[[#This Row],[Complete]]="Yes"),1,0)</f>
        <v>1</v>
      </c>
      <c r="AD2102" s="41">
        <f>IF(AND(tbl_PV_Milestones[[#This Row],[Actual/Schedule Finish]]&lt;PV_Meta!$B$7,tbl_PV_Milestones[[#This Row],[Complete]]="No",tbl_PV_Milestones[[#This Row],[Project Status]]&lt;&gt;"On Hold"),1,0)</f>
        <v>0</v>
      </c>
      <c r="AE2102" s="41">
        <f>IF(AND(tbl_PV_Milestones[[#This Row],[Actual/Schedule Finish]]&gt;tbl_PV_Milestones[[#This Row],[Baseline Date]],tbl_PV_Milestones[[#This Row],[Complete]]="No",tbl_PV_Milestones[[#This Row],[Project Status]]&lt;&gt;"On Hold",tbl_PV_Milestones[[#This Row],[Overdue]]=0,tbl_PV_Milestones[[#This Row],[To be Baselined]]&lt;&gt;1),1,0)</f>
        <v>0</v>
      </c>
      <c r="AF2102" s="41">
        <f>IF(AND(tbl_PV_Milestones[[#This Row],[BL FY]]=2025,tbl_PV_Milestones[[#This Row],[Finish FY]]&gt;2025),1,0)</f>
        <v>0</v>
      </c>
      <c r="AG2102" s="56" t="str">
        <f>_xlfn.XLOOKUP(tbl_PV_Milestones[[#This Row],[Work ID]],tbl_PV_Meta[Work ID '#],tbl_PV_Meta[Project Manager/Owner],,0)</f>
        <v>Project Manager 21</v>
      </c>
      <c r="AH2102" s="6"/>
    </row>
    <row r="2103" spans="4:34" x14ac:dyDescent="0.25">
      <c r="D2103" s="6" t="s">
        <v>806</v>
      </c>
      <c r="E2103" s="6" t="s">
        <v>503</v>
      </c>
      <c r="F2103" s="6" t="s">
        <v>1761</v>
      </c>
      <c r="G2103" s="6" t="s">
        <v>569</v>
      </c>
      <c r="H2103" s="6" t="s">
        <v>505</v>
      </c>
      <c r="I2103" s="6" t="s">
        <v>522</v>
      </c>
      <c r="J2103" s="6" t="s">
        <v>806</v>
      </c>
      <c r="K2103" s="6" t="s">
        <v>61</v>
      </c>
      <c r="L2103" s="6" t="s">
        <v>42</v>
      </c>
      <c r="M2103" s="43"/>
      <c r="N2103" s="44" t="s">
        <v>1979</v>
      </c>
      <c r="O2103" s="39">
        <v>45778.708333333299</v>
      </c>
      <c r="P2103" s="39">
        <v>45778.708333333299</v>
      </c>
      <c r="Q2103" s="6">
        <v>0</v>
      </c>
      <c r="R2103" s="6">
        <v>0</v>
      </c>
      <c r="S2103" s="45" t="e">
        <f>_xlfn.CONCAT(#REF!,TRIM(tbl_PV_Milestones[[#This Row],[Milestone Description]]))</f>
        <v>#REF!</v>
      </c>
      <c r="T2103" s="84" t="str">
        <f>IF(COUNTIF(tbl_PV_Milestones[UID],tbl_PV_Milestones[[#This Row],[UID]])&gt;1,"Duplicate","")</f>
        <v>Duplicate</v>
      </c>
      <c r="U2103" s="42" t="str">
        <f>_xlfn.XLOOKUP(tbl_PV_Milestones[[#This Row],[Work ID]],tbl_PV_Meta[Work ID '#],tbl_PV_Meta[Sub-Portfolio])</f>
        <v>Sub-Portfolio 8</v>
      </c>
      <c r="V2103" s="41">
        <f>IF(MONTH(tbl_PV_Milestones[[#This Row],[Baseline Date]])&lt;7,YEAR(tbl_PV_Milestones[[#This Row],[Baseline Date]]),YEAR(tbl_PV_Milestones[[#This Row],[Baseline Date]])+1)</f>
        <v>2025</v>
      </c>
      <c r="W2103" s="41">
        <f>IF(MONTH(tbl_PV_Milestones[[#This Row],[Actual/Schedule Finish]])&lt;7,YEAR(tbl_PV_Milestones[[#This Row],[Actual/Schedule Finish]]),YEAR(tbl_PV_Milestones[[#This Row],[Actual/Schedule Finish]])+1)</f>
        <v>2025</v>
      </c>
      <c r="X2103" s="41" t="str">
        <f>IF(OR(tbl_PV_Milestones[[#This Row],[Project Status]]="Completed",tbl_PV_Milestones[[#This Row],[Project Status]]="Assumed Completed"),"Yes","No")</f>
        <v>Yes</v>
      </c>
      <c r="Y2103" s="41">
        <f>IF(tbl_PV_Milestones[[#This Row],[Baseline Date]]="",1,0)</f>
        <v>0</v>
      </c>
      <c r="Z2103" s="41">
        <f>IF(tbl_PV_Milestones[[#This Row],[Baseline Date]]&lt;PV_Meta!$B$7,1,0)</f>
        <v>0</v>
      </c>
      <c r="AA2103" s="41">
        <f>IF(tbl_PV_Milestones[[#This Row],[Complete]]="Yes",1,0)</f>
        <v>1</v>
      </c>
      <c r="AB2103" s="41">
        <f>IF(AND(tbl_PV_Milestones[[#This Row],[BL FY]]=2025,tbl_PV_Milestones[[#This Row],[Baseline Date]]&lt;PV_Meta!$B$7),1,0)</f>
        <v>0</v>
      </c>
      <c r="AC2103" s="41">
        <f>IF(AND(tbl_PV_Milestones[[#This Row],[Planned YTD]]=1,tbl_PV_Milestones[[#This Row],[Complete]]="Yes"),1,0)</f>
        <v>0</v>
      </c>
      <c r="AD2103" s="41">
        <f>IF(AND(tbl_PV_Milestones[[#This Row],[Actual/Schedule Finish]]&lt;PV_Meta!$B$7,tbl_PV_Milestones[[#This Row],[Complete]]="No",tbl_PV_Milestones[[#This Row],[Project Status]]&lt;&gt;"On Hold"),1,0)</f>
        <v>0</v>
      </c>
      <c r="AE2103" s="41">
        <f>IF(AND(tbl_PV_Milestones[[#This Row],[Actual/Schedule Finish]]&gt;tbl_PV_Milestones[[#This Row],[Baseline Date]],tbl_PV_Milestones[[#This Row],[Complete]]="No",tbl_PV_Milestones[[#This Row],[Project Status]]&lt;&gt;"On Hold",tbl_PV_Milestones[[#This Row],[Overdue]]=0,tbl_PV_Milestones[[#This Row],[To be Baselined]]&lt;&gt;1),1,0)</f>
        <v>0</v>
      </c>
      <c r="AF2103" s="41">
        <f>IF(AND(tbl_PV_Milestones[[#This Row],[BL FY]]=2025,tbl_PV_Milestones[[#This Row],[Finish FY]]&gt;2025),1,0)</f>
        <v>0</v>
      </c>
      <c r="AG2103" s="56" t="str">
        <f>_xlfn.XLOOKUP(tbl_PV_Milestones[[#This Row],[Work ID]],tbl_PV_Meta[Work ID '#],tbl_PV_Meta[Project Manager/Owner],,0)</f>
        <v>Project Manager 21</v>
      </c>
      <c r="AH2103" s="6"/>
    </row>
    <row r="2104" spans="4:34" x14ac:dyDescent="0.25">
      <c r="D2104" s="6" t="s">
        <v>806</v>
      </c>
      <c r="E2104" s="6" t="s">
        <v>503</v>
      </c>
      <c r="F2104" s="6" t="s">
        <v>1761</v>
      </c>
      <c r="G2104" s="6" t="s">
        <v>630</v>
      </c>
      <c r="H2104" s="6" t="s">
        <v>505</v>
      </c>
      <c r="I2104" s="6" t="s">
        <v>522</v>
      </c>
      <c r="J2104" s="6" t="s">
        <v>806</v>
      </c>
      <c r="K2104" s="6" t="s">
        <v>61</v>
      </c>
      <c r="L2104" s="6" t="s">
        <v>42</v>
      </c>
      <c r="M2104" s="43"/>
      <c r="N2104" s="44" t="s">
        <v>1979</v>
      </c>
      <c r="O2104" s="39">
        <v>45727.708333333299</v>
      </c>
      <c r="P2104" s="39">
        <v>45727.708333333299</v>
      </c>
      <c r="Q2104" s="6">
        <v>0</v>
      </c>
      <c r="R2104" s="6">
        <v>0</v>
      </c>
      <c r="S2104" s="45" t="e">
        <f>_xlfn.CONCAT(#REF!,TRIM(tbl_PV_Milestones[[#This Row],[Milestone Description]]))</f>
        <v>#REF!</v>
      </c>
      <c r="T2104" s="84" t="str">
        <f>IF(COUNTIF(tbl_PV_Milestones[UID],tbl_PV_Milestones[[#This Row],[UID]])&gt;1,"Duplicate","")</f>
        <v>Duplicate</v>
      </c>
      <c r="U2104" s="42" t="str">
        <f>_xlfn.XLOOKUP(tbl_PV_Milestones[[#This Row],[Work ID]],tbl_PV_Meta[Work ID '#],tbl_PV_Meta[Sub-Portfolio])</f>
        <v>Sub-Portfolio 8</v>
      </c>
      <c r="V2104" s="41">
        <f>IF(MONTH(tbl_PV_Milestones[[#This Row],[Baseline Date]])&lt;7,YEAR(tbl_PV_Milestones[[#This Row],[Baseline Date]]),YEAR(tbl_PV_Milestones[[#This Row],[Baseline Date]])+1)</f>
        <v>2025</v>
      </c>
      <c r="W2104" s="41">
        <f>IF(MONTH(tbl_PV_Milestones[[#This Row],[Actual/Schedule Finish]])&lt;7,YEAR(tbl_PV_Milestones[[#This Row],[Actual/Schedule Finish]]),YEAR(tbl_PV_Milestones[[#This Row],[Actual/Schedule Finish]])+1)</f>
        <v>2025</v>
      </c>
      <c r="X2104" s="41" t="str">
        <f>IF(OR(tbl_PV_Milestones[[#This Row],[Project Status]]="Completed",tbl_PV_Milestones[[#This Row],[Project Status]]="Assumed Completed"),"Yes","No")</f>
        <v>Yes</v>
      </c>
      <c r="Y2104" s="41">
        <f>IF(tbl_PV_Milestones[[#This Row],[Baseline Date]]="",1,0)</f>
        <v>0</v>
      </c>
      <c r="Z2104" s="41">
        <f>IF(tbl_PV_Milestones[[#This Row],[Baseline Date]]&lt;PV_Meta!$B$7,1,0)</f>
        <v>1</v>
      </c>
      <c r="AA2104" s="41">
        <f>IF(tbl_PV_Milestones[[#This Row],[Complete]]="Yes",1,0)</f>
        <v>1</v>
      </c>
      <c r="AB2104" s="41">
        <f>IF(AND(tbl_PV_Milestones[[#This Row],[BL FY]]=2025,tbl_PV_Milestones[[#This Row],[Baseline Date]]&lt;PV_Meta!$B$7),1,0)</f>
        <v>1</v>
      </c>
      <c r="AC2104" s="41">
        <f>IF(AND(tbl_PV_Milestones[[#This Row],[Planned YTD]]=1,tbl_PV_Milestones[[#This Row],[Complete]]="Yes"),1,0)</f>
        <v>1</v>
      </c>
      <c r="AD2104" s="41">
        <f>IF(AND(tbl_PV_Milestones[[#This Row],[Actual/Schedule Finish]]&lt;PV_Meta!$B$7,tbl_PV_Milestones[[#This Row],[Complete]]="No",tbl_PV_Milestones[[#This Row],[Project Status]]&lt;&gt;"On Hold"),1,0)</f>
        <v>0</v>
      </c>
      <c r="AE2104" s="41">
        <f>IF(AND(tbl_PV_Milestones[[#This Row],[Actual/Schedule Finish]]&gt;tbl_PV_Milestones[[#This Row],[Baseline Date]],tbl_PV_Milestones[[#This Row],[Complete]]="No",tbl_PV_Milestones[[#This Row],[Project Status]]&lt;&gt;"On Hold",tbl_PV_Milestones[[#This Row],[Overdue]]=0,tbl_PV_Milestones[[#This Row],[To be Baselined]]&lt;&gt;1),1,0)</f>
        <v>0</v>
      </c>
      <c r="AF2104" s="41">
        <f>IF(AND(tbl_PV_Milestones[[#This Row],[BL FY]]=2025,tbl_PV_Milestones[[#This Row],[Finish FY]]&gt;2025),1,0)</f>
        <v>0</v>
      </c>
      <c r="AG2104" s="56" t="str">
        <f>_xlfn.XLOOKUP(tbl_PV_Milestones[[#This Row],[Work ID]],tbl_PV_Meta[Work ID '#],tbl_PV_Meta[Project Manager/Owner],,0)</f>
        <v>Project Manager 21</v>
      </c>
      <c r="AH2104" s="6"/>
    </row>
    <row r="2105" spans="4:34" x14ac:dyDescent="0.25">
      <c r="D2105" s="6" t="s">
        <v>806</v>
      </c>
      <c r="E2105" s="6" t="s">
        <v>503</v>
      </c>
      <c r="F2105" s="6" t="s">
        <v>1692</v>
      </c>
      <c r="G2105" s="6" t="s">
        <v>973</v>
      </c>
      <c r="H2105" s="6" t="s">
        <v>510</v>
      </c>
      <c r="I2105" s="6" t="s">
        <v>110</v>
      </c>
      <c r="J2105" s="6" t="s">
        <v>806</v>
      </c>
      <c r="K2105" s="6" t="s">
        <v>39</v>
      </c>
      <c r="L2105" s="6" t="s">
        <v>70</v>
      </c>
      <c r="M2105" s="43"/>
      <c r="N2105" s="44" t="s">
        <v>1979</v>
      </c>
      <c r="O2105" s="39">
        <v>44757</v>
      </c>
      <c r="P2105" s="39">
        <v>44757</v>
      </c>
      <c r="Q2105" s="6">
        <v>0</v>
      </c>
      <c r="R2105" s="6">
        <v>0</v>
      </c>
      <c r="S2105" s="45" t="e">
        <f>_xlfn.CONCAT(#REF!,TRIM(tbl_PV_Milestones[[#This Row],[Milestone Description]]))</f>
        <v>#REF!</v>
      </c>
      <c r="T2105" s="84" t="str">
        <f>IF(COUNTIF(tbl_PV_Milestones[UID],tbl_PV_Milestones[[#This Row],[UID]])&gt;1,"Duplicate","")</f>
        <v>Duplicate</v>
      </c>
      <c r="U2105" s="42" t="str">
        <f>_xlfn.XLOOKUP(tbl_PV_Milestones[[#This Row],[Work ID]],tbl_PV_Meta[Work ID '#],tbl_PV_Meta[Sub-Portfolio])</f>
        <v>Sub-Portfolio 4</v>
      </c>
      <c r="V2105" s="41">
        <f>IF(MONTH(tbl_PV_Milestones[[#This Row],[Baseline Date]])&lt;7,YEAR(tbl_PV_Milestones[[#This Row],[Baseline Date]]),YEAR(tbl_PV_Milestones[[#This Row],[Baseline Date]])+1)</f>
        <v>2023</v>
      </c>
      <c r="W2105" s="41">
        <f>IF(MONTH(tbl_PV_Milestones[[#This Row],[Actual/Schedule Finish]])&lt;7,YEAR(tbl_PV_Milestones[[#This Row],[Actual/Schedule Finish]]),YEAR(tbl_PV_Milestones[[#This Row],[Actual/Schedule Finish]])+1)</f>
        <v>2023</v>
      </c>
      <c r="X2105" s="41" t="str">
        <f>IF(OR(tbl_PV_Milestones[[#This Row],[Project Status]]="Completed",tbl_PV_Milestones[[#This Row],[Project Status]]="Assumed Completed"),"Yes","No")</f>
        <v>Yes</v>
      </c>
      <c r="Y2105" s="41">
        <f>IF(tbl_PV_Milestones[[#This Row],[Baseline Date]]="",1,0)</f>
        <v>0</v>
      </c>
      <c r="Z2105" s="41">
        <f>IF(tbl_PV_Milestones[[#This Row],[Baseline Date]]&lt;PV_Meta!$B$7,1,0)</f>
        <v>1</v>
      </c>
      <c r="AA2105" s="41">
        <f>IF(tbl_PV_Milestones[[#This Row],[Complete]]="Yes",1,0)</f>
        <v>1</v>
      </c>
      <c r="AB2105" s="41">
        <f>IF(AND(tbl_PV_Milestones[[#This Row],[BL FY]]=2025,tbl_PV_Milestones[[#This Row],[Baseline Date]]&lt;PV_Meta!$B$7),1,0)</f>
        <v>0</v>
      </c>
      <c r="AC2105" s="41">
        <f>IF(AND(tbl_PV_Milestones[[#This Row],[Planned YTD]]=1,tbl_PV_Milestones[[#This Row],[Complete]]="Yes"),1,0)</f>
        <v>0</v>
      </c>
      <c r="AD2105" s="41">
        <f>IF(AND(tbl_PV_Milestones[[#This Row],[Actual/Schedule Finish]]&lt;PV_Meta!$B$7,tbl_PV_Milestones[[#This Row],[Complete]]="No",tbl_PV_Milestones[[#This Row],[Project Status]]&lt;&gt;"On Hold"),1,0)</f>
        <v>0</v>
      </c>
      <c r="AE2105" s="41">
        <f>IF(AND(tbl_PV_Milestones[[#This Row],[Actual/Schedule Finish]]&gt;tbl_PV_Milestones[[#This Row],[Baseline Date]],tbl_PV_Milestones[[#This Row],[Complete]]="No",tbl_PV_Milestones[[#This Row],[Project Status]]&lt;&gt;"On Hold",tbl_PV_Milestones[[#This Row],[Overdue]]=0,tbl_PV_Milestones[[#This Row],[To be Baselined]]&lt;&gt;1),1,0)</f>
        <v>0</v>
      </c>
      <c r="AF2105" s="41">
        <f>IF(AND(tbl_PV_Milestones[[#This Row],[BL FY]]=2025,tbl_PV_Milestones[[#This Row],[Finish FY]]&gt;2025),1,0)</f>
        <v>0</v>
      </c>
      <c r="AG2105" s="56" t="str">
        <f>_xlfn.XLOOKUP(tbl_PV_Milestones[[#This Row],[Work ID]],tbl_PV_Meta[Work ID '#],tbl_PV_Meta[Project Manager/Owner],,0)</f>
        <v>Project Manager 4</v>
      </c>
      <c r="AH2105" s="6"/>
    </row>
    <row r="2106" spans="4:34" x14ac:dyDescent="0.25">
      <c r="D2106" s="6" t="s">
        <v>806</v>
      </c>
      <c r="E2106" s="6" t="s">
        <v>503</v>
      </c>
      <c r="F2106" s="6" t="s">
        <v>1761</v>
      </c>
      <c r="G2106" s="6" t="s">
        <v>571</v>
      </c>
      <c r="H2106" s="6" t="s">
        <v>505</v>
      </c>
      <c r="I2106" s="6" t="s">
        <v>522</v>
      </c>
      <c r="J2106" s="6" t="s">
        <v>806</v>
      </c>
      <c r="K2106" s="6" t="s">
        <v>61</v>
      </c>
      <c r="L2106" s="6" t="s">
        <v>42</v>
      </c>
      <c r="M2106" s="43"/>
      <c r="N2106" s="44" t="s">
        <v>1979</v>
      </c>
      <c r="O2106" s="39">
        <v>45733.708333333299</v>
      </c>
      <c r="P2106" s="39">
        <v>45733.708333333299</v>
      </c>
      <c r="Q2106" s="6">
        <v>0</v>
      </c>
      <c r="R2106" s="6">
        <v>0</v>
      </c>
      <c r="S2106" s="45" t="e">
        <f>_xlfn.CONCAT(#REF!,TRIM(tbl_PV_Milestones[[#This Row],[Milestone Description]]))</f>
        <v>#REF!</v>
      </c>
      <c r="T2106" s="84" t="str">
        <f>IF(COUNTIF(tbl_PV_Milestones[UID],tbl_PV_Milestones[[#This Row],[UID]])&gt;1,"Duplicate","")</f>
        <v>Duplicate</v>
      </c>
      <c r="U2106" s="42" t="str">
        <f>_xlfn.XLOOKUP(tbl_PV_Milestones[[#This Row],[Work ID]],tbl_PV_Meta[Work ID '#],tbl_PV_Meta[Sub-Portfolio])</f>
        <v>Sub-Portfolio 8</v>
      </c>
      <c r="V2106" s="41">
        <f>IF(MONTH(tbl_PV_Milestones[[#This Row],[Baseline Date]])&lt;7,YEAR(tbl_PV_Milestones[[#This Row],[Baseline Date]]),YEAR(tbl_PV_Milestones[[#This Row],[Baseline Date]])+1)</f>
        <v>2025</v>
      </c>
      <c r="W2106" s="41">
        <f>IF(MONTH(tbl_PV_Milestones[[#This Row],[Actual/Schedule Finish]])&lt;7,YEAR(tbl_PV_Milestones[[#This Row],[Actual/Schedule Finish]]),YEAR(tbl_PV_Milestones[[#This Row],[Actual/Schedule Finish]])+1)</f>
        <v>2025</v>
      </c>
      <c r="X2106" s="41" t="str">
        <f>IF(OR(tbl_PV_Milestones[[#This Row],[Project Status]]="Completed",tbl_PV_Milestones[[#This Row],[Project Status]]="Assumed Completed"),"Yes","No")</f>
        <v>Yes</v>
      </c>
      <c r="Y2106" s="41">
        <f>IF(tbl_PV_Milestones[[#This Row],[Baseline Date]]="",1,0)</f>
        <v>0</v>
      </c>
      <c r="Z2106" s="41">
        <f>IF(tbl_PV_Milestones[[#This Row],[Baseline Date]]&lt;PV_Meta!$B$7,1,0)</f>
        <v>1</v>
      </c>
      <c r="AA2106" s="41">
        <f>IF(tbl_PV_Milestones[[#This Row],[Complete]]="Yes",1,0)</f>
        <v>1</v>
      </c>
      <c r="AB2106" s="41">
        <f>IF(AND(tbl_PV_Milestones[[#This Row],[BL FY]]=2025,tbl_PV_Milestones[[#This Row],[Baseline Date]]&lt;PV_Meta!$B$7),1,0)</f>
        <v>1</v>
      </c>
      <c r="AC2106" s="41">
        <f>IF(AND(tbl_PV_Milestones[[#This Row],[Planned YTD]]=1,tbl_PV_Milestones[[#This Row],[Complete]]="Yes"),1,0)</f>
        <v>1</v>
      </c>
      <c r="AD2106" s="41">
        <f>IF(AND(tbl_PV_Milestones[[#This Row],[Actual/Schedule Finish]]&lt;PV_Meta!$B$7,tbl_PV_Milestones[[#This Row],[Complete]]="No",tbl_PV_Milestones[[#This Row],[Project Status]]&lt;&gt;"On Hold"),1,0)</f>
        <v>0</v>
      </c>
      <c r="AE2106" s="41">
        <f>IF(AND(tbl_PV_Milestones[[#This Row],[Actual/Schedule Finish]]&gt;tbl_PV_Milestones[[#This Row],[Baseline Date]],tbl_PV_Milestones[[#This Row],[Complete]]="No",tbl_PV_Milestones[[#This Row],[Project Status]]&lt;&gt;"On Hold",tbl_PV_Milestones[[#This Row],[Overdue]]=0,tbl_PV_Milestones[[#This Row],[To be Baselined]]&lt;&gt;1),1,0)</f>
        <v>0</v>
      </c>
      <c r="AF2106" s="41">
        <f>IF(AND(tbl_PV_Milestones[[#This Row],[BL FY]]=2025,tbl_PV_Milestones[[#This Row],[Finish FY]]&gt;2025),1,0)</f>
        <v>0</v>
      </c>
      <c r="AG2106" s="56" t="str">
        <f>_xlfn.XLOOKUP(tbl_PV_Milestones[[#This Row],[Work ID]],tbl_PV_Meta[Work ID '#],tbl_PV_Meta[Project Manager/Owner],,0)</f>
        <v>Project Manager 21</v>
      </c>
      <c r="AH2106" s="6"/>
    </row>
    <row r="2107" spans="4:34" x14ac:dyDescent="0.25">
      <c r="D2107" s="6" t="s">
        <v>806</v>
      </c>
      <c r="E2107" s="6" t="s">
        <v>580</v>
      </c>
      <c r="F2107" s="6" t="s">
        <v>1702</v>
      </c>
      <c r="G2107" s="6" t="s">
        <v>786</v>
      </c>
      <c r="H2107" s="6" t="s">
        <v>510</v>
      </c>
      <c r="I2107" s="6" t="s">
        <v>510</v>
      </c>
      <c r="J2107" s="6" t="s">
        <v>806</v>
      </c>
      <c r="K2107" s="6" t="s">
        <v>278</v>
      </c>
      <c r="L2107" s="6" t="s">
        <v>117</v>
      </c>
      <c r="M2107" s="43"/>
      <c r="N2107" s="44" t="s">
        <v>1979</v>
      </c>
      <c r="O2107" s="39">
        <v>45625.708333333299</v>
      </c>
      <c r="P2107" s="39">
        <v>45617.333333333299</v>
      </c>
      <c r="Q2107" s="6">
        <v>-7</v>
      </c>
      <c r="R2107" s="6">
        <v>-1.26353790613718E-2</v>
      </c>
      <c r="S2107" s="45" t="e">
        <f>_xlfn.CONCAT(#REF!,TRIM(tbl_PV_Milestones[[#This Row],[Milestone Description]]))</f>
        <v>#REF!</v>
      </c>
      <c r="T2107" s="84" t="str">
        <f>IF(COUNTIF(tbl_PV_Milestones[UID],tbl_PV_Milestones[[#This Row],[UID]])&gt;1,"Duplicate","")</f>
        <v>Duplicate</v>
      </c>
      <c r="U2107" s="42" t="str">
        <f>_xlfn.XLOOKUP(tbl_PV_Milestones[[#This Row],[Work ID]],tbl_PV_Meta[Work ID '#],tbl_PV_Meta[Sub-Portfolio])</f>
        <v>Sub-Portfolio 8</v>
      </c>
      <c r="V2107" s="41">
        <f>IF(MONTH(tbl_PV_Milestones[[#This Row],[Baseline Date]])&lt;7,YEAR(tbl_PV_Milestones[[#This Row],[Baseline Date]]),YEAR(tbl_PV_Milestones[[#This Row],[Baseline Date]])+1)</f>
        <v>2025</v>
      </c>
      <c r="W2107" s="41">
        <f>IF(MONTH(tbl_PV_Milestones[[#This Row],[Actual/Schedule Finish]])&lt;7,YEAR(tbl_PV_Milestones[[#This Row],[Actual/Schedule Finish]]),YEAR(tbl_PV_Milestones[[#This Row],[Actual/Schedule Finish]])+1)</f>
        <v>2025</v>
      </c>
      <c r="X2107" s="41" t="str">
        <f>IF(OR(tbl_PV_Milestones[[#This Row],[Project Status]]="Completed",tbl_PV_Milestones[[#This Row],[Project Status]]="Assumed Completed"),"Yes","No")</f>
        <v>Yes</v>
      </c>
      <c r="Y2107" s="41">
        <f>IF(tbl_PV_Milestones[[#This Row],[Baseline Date]]="",1,0)</f>
        <v>0</v>
      </c>
      <c r="Z2107" s="41">
        <f>IF(tbl_PV_Milestones[[#This Row],[Baseline Date]]&lt;PV_Meta!$B$7,1,0)</f>
        <v>1</v>
      </c>
      <c r="AA2107" s="41">
        <f>IF(tbl_PV_Milestones[[#This Row],[Complete]]="Yes",1,0)</f>
        <v>1</v>
      </c>
      <c r="AB2107" s="41">
        <f>IF(AND(tbl_PV_Milestones[[#This Row],[BL FY]]=2025,tbl_PV_Milestones[[#This Row],[Baseline Date]]&lt;PV_Meta!$B$7),1,0)</f>
        <v>1</v>
      </c>
      <c r="AC2107" s="41">
        <f>IF(AND(tbl_PV_Milestones[[#This Row],[Planned YTD]]=1,tbl_PV_Milestones[[#This Row],[Complete]]="Yes"),1,0)</f>
        <v>1</v>
      </c>
      <c r="AD2107" s="41">
        <f>IF(AND(tbl_PV_Milestones[[#This Row],[Actual/Schedule Finish]]&lt;PV_Meta!$B$7,tbl_PV_Milestones[[#This Row],[Complete]]="No",tbl_PV_Milestones[[#This Row],[Project Status]]&lt;&gt;"On Hold"),1,0)</f>
        <v>0</v>
      </c>
      <c r="AE2107" s="41">
        <f>IF(AND(tbl_PV_Milestones[[#This Row],[Actual/Schedule Finish]]&gt;tbl_PV_Milestones[[#This Row],[Baseline Date]],tbl_PV_Milestones[[#This Row],[Complete]]="No",tbl_PV_Milestones[[#This Row],[Project Status]]&lt;&gt;"On Hold",tbl_PV_Milestones[[#This Row],[Overdue]]=0,tbl_PV_Milestones[[#This Row],[To be Baselined]]&lt;&gt;1),1,0)</f>
        <v>0</v>
      </c>
      <c r="AF2107" s="41">
        <f>IF(AND(tbl_PV_Milestones[[#This Row],[BL FY]]=2025,tbl_PV_Milestones[[#This Row],[Finish FY]]&gt;2025),1,0)</f>
        <v>0</v>
      </c>
      <c r="AG2107" s="56" t="str">
        <f>_xlfn.XLOOKUP(tbl_PV_Milestones[[#This Row],[Work ID]],tbl_PV_Meta[Work ID '#],tbl_PV_Meta[Project Manager/Owner],,0)</f>
        <v>Project Manager 22</v>
      </c>
      <c r="AH2107" s="6"/>
    </row>
    <row r="2108" spans="4:34" x14ac:dyDescent="0.25">
      <c r="D2108" s="6" t="s">
        <v>806</v>
      </c>
      <c r="E2108" s="6" t="s">
        <v>503</v>
      </c>
      <c r="F2108" s="6" t="s">
        <v>1762</v>
      </c>
      <c r="G2108" s="6" t="s">
        <v>627</v>
      </c>
      <c r="H2108" s="6" t="s">
        <v>505</v>
      </c>
      <c r="I2108" s="6" t="s">
        <v>522</v>
      </c>
      <c r="J2108" s="6" t="s">
        <v>806</v>
      </c>
      <c r="K2108" s="6" t="s">
        <v>61</v>
      </c>
      <c r="L2108" s="6" t="s">
        <v>59</v>
      </c>
      <c r="M2108" s="43"/>
      <c r="N2108" s="44" t="s">
        <v>1979</v>
      </c>
      <c r="O2108" s="39">
        <v>45764.708333333299</v>
      </c>
      <c r="P2108" s="39">
        <v>45764.708333333299</v>
      </c>
      <c r="Q2108" s="6">
        <v>0</v>
      </c>
      <c r="R2108" s="6">
        <v>0</v>
      </c>
      <c r="S2108" s="45" t="e">
        <f>_xlfn.CONCAT(#REF!,TRIM(tbl_PV_Milestones[[#This Row],[Milestone Description]]))</f>
        <v>#REF!</v>
      </c>
      <c r="T2108" s="84" t="str">
        <f>IF(COUNTIF(tbl_PV_Milestones[UID],tbl_PV_Milestones[[#This Row],[UID]])&gt;1,"Duplicate","")</f>
        <v>Duplicate</v>
      </c>
      <c r="U2108" s="42" t="str">
        <f>_xlfn.XLOOKUP(tbl_PV_Milestones[[#This Row],[Work ID]],tbl_PV_Meta[Work ID '#],tbl_PV_Meta[Sub-Portfolio])</f>
        <v>Sub-Portfolio 8</v>
      </c>
      <c r="V2108" s="41">
        <f>IF(MONTH(tbl_PV_Milestones[[#This Row],[Baseline Date]])&lt;7,YEAR(tbl_PV_Milestones[[#This Row],[Baseline Date]]),YEAR(tbl_PV_Milestones[[#This Row],[Baseline Date]])+1)</f>
        <v>2025</v>
      </c>
      <c r="W2108" s="41">
        <f>IF(MONTH(tbl_PV_Milestones[[#This Row],[Actual/Schedule Finish]])&lt;7,YEAR(tbl_PV_Milestones[[#This Row],[Actual/Schedule Finish]]),YEAR(tbl_PV_Milestones[[#This Row],[Actual/Schedule Finish]])+1)</f>
        <v>2025</v>
      </c>
      <c r="X2108" s="41" t="str">
        <f>IF(OR(tbl_PV_Milestones[[#This Row],[Project Status]]="Completed",tbl_PV_Milestones[[#This Row],[Project Status]]="Assumed Completed"),"Yes","No")</f>
        <v>Yes</v>
      </c>
      <c r="Y2108" s="41">
        <f>IF(tbl_PV_Milestones[[#This Row],[Baseline Date]]="",1,0)</f>
        <v>0</v>
      </c>
      <c r="Z2108" s="41">
        <f>IF(tbl_PV_Milestones[[#This Row],[Baseline Date]]&lt;PV_Meta!$B$7,1,0)</f>
        <v>1</v>
      </c>
      <c r="AA2108" s="41">
        <f>IF(tbl_PV_Milestones[[#This Row],[Complete]]="Yes",1,0)</f>
        <v>1</v>
      </c>
      <c r="AB2108" s="41">
        <f>IF(AND(tbl_PV_Milestones[[#This Row],[BL FY]]=2025,tbl_PV_Milestones[[#This Row],[Baseline Date]]&lt;PV_Meta!$B$7),1,0)</f>
        <v>1</v>
      </c>
      <c r="AC2108" s="41">
        <f>IF(AND(tbl_PV_Milestones[[#This Row],[Planned YTD]]=1,tbl_PV_Milestones[[#This Row],[Complete]]="Yes"),1,0)</f>
        <v>1</v>
      </c>
      <c r="AD2108" s="41">
        <f>IF(AND(tbl_PV_Milestones[[#This Row],[Actual/Schedule Finish]]&lt;PV_Meta!$B$7,tbl_PV_Milestones[[#This Row],[Complete]]="No",tbl_PV_Milestones[[#This Row],[Project Status]]&lt;&gt;"On Hold"),1,0)</f>
        <v>0</v>
      </c>
      <c r="AE2108" s="41">
        <f>IF(AND(tbl_PV_Milestones[[#This Row],[Actual/Schedule Finish]]&gt;tbl_PV_Milestones[[#This Row],[Baseline Date]],tbl_PV_Milestones[[#This Row],[Complete]]="No",tbl_PV_Milestones[[#This Row],[Project Status]]&lt;&gt;"On Hold",tbl_PV_Milestones[[#This Row],[Overdue]]=0,tbl_PV_Milestones[[#This Row],[To be Baselined]]&lt;&gt;1),1,0)</f>
        <v>0</v>
      </c>
      <c r="AF2108" s="41">
        <f>IF(AND(tbl_PV_Milestones[[#This Row],[BL FY]]=2025,tbl_PV_Milestones[[#This Row],[Finish FY]]&gt;2025),1,0)</f>
        <v>0</v>
      </c>
      <c r="AG2108" s="56" t="str">
        <f>_xlfn.XLOOKUP(tbl_PV_Milestones[[#This Row],[Work ID]],tbl_PV_Meta[Work ID '#],tbl_PV_Meta[Project Manager/Owner],,0)</f>
        <v>Project Manager 21</v>
      </c>
      <c r="AH2108" s="6"/>
    </row>
    <row r="2109" spans="4:34" x14ac:dyDescent="0.25">
      <c r="D2109" s="6" t="s">
        <v>806</v>
      </c>
      <c r="E2109" s="6" t="s">
        <v>614</v>
      </c>
      <c r="F2109" s="6" t="s">
        <v>1762</v>
      </c>
      <c r="G2109" s="6" t="s">
        <v>566</v>
      </c>
      <c r="H2109" s="6" t="s">
        <v>505</v>
      </c>
      <c r="I2109" s="6" t="s">
        <v>522</v>
      </c>
      <c r="J2109" s="6" t="s">
        <v>806</v>
      </c>
      <c r="K2109" s="6" t="s">
        <v>61</v>
      </c>
      <c r="L2109" s="6" t="s">
        <v>59</v>
      </c>
      <c r="M2109" s="43"/>
      <c r="N2109" s="44" t="s">
        <v>1979</v>
      </c>
      <c r="O2109" s="39">
        <v>45748.708333333299</v>
      </c>
      <c r="P2109" s="39">
        <v>45762.708333333299</v>
      </c>
      <c r="Q2109" s="6">
        <v>10</v>
      </c>
      <c r="R2109" s="6">
        <v>2.5188916876574301E-2</v>
      </c>
      <c r="S2109" s="45" t="e">
        <f>_xlfn.CONCAT(#REF!,TRIM(tbl_PV_Milestones[[#This Row],[Milestone Description]]))</f>
        <v>#REF!</v>
      </c>
      <c r="T2109" s="84" t="str">
        <f>IF(COUNTIF(tbl_PV_Milestones[UID],tbl_PV_Milestones[[#This Row],[UID]])&gt;1,"Duplicate","")</f>
        <v>Duplicate</v>
      </c>
      <c r="U2109" s="42" t="str">
        <f>_xlfn.XLOOKUP(tbl_PV_Milestones[[#This Row],[Work ID]],tbl_PV_Meta[Work ID '#],tbl_PV_Meta[Sub-Portfolio])</f>
        <v>Sub-Portfolio 8</v>
      </c>
      <c r="V2109" s="41">
        <f>IF(MONTH(tbl_PV_Milestones[[#This Row],[Baseline Date]])&lt;7,YEAR(tbl_PV_Milestones[[#This Row],[Baseline Date]]),YEAR(tbl_PV_Milestones[[#This Row],[Baseline Date]])+1)</f>
        <v>2025</v>
      </c>
      <c r="W2109" s="41">
        <f>IF(MONTH(tbl_PV_Milestones[[#This Row],[Actual/Schedule Finish]])&lt;7,YEAR(tbl_PV_Milestones[[#This Row],[Actual/Schedule Finish]]),YEAR(tbl_PV_Milestones[[#This Row],[Actual/Schedule Finish]])+1)</f>
        <v>2025</v>
      </c>
      <c r="X2109" s="41" t="str">
        <f>IF(OR(tbl_PV_Milestones[[#This Row],[Project Status]]="Completed",tbl_PV_Milestones[[#This Row],[Project Status]]="Assumed Completed"),"Yes","No")</f>
        <v>Yes</v>
      </c>
      <c r="Y2109" s="41">
        <f>IF(tbl_PV_Milestones[[#This Row],[Baseline Date]]="",1,0)</f>
        <v>0</v>
      </c>
      <c r="Z2109" s="41">
        <f>IF(tbl_PV_Milestones[[#This Row],[Baseline Date]]&lt;PV_Meta!$B$7,1,0)</f>
        <v>1</v>
      </c>
      <c r="AA2109" s="41">
        <f>IF(tbl_PV_Milestones[[#This Row],[Complete]]="Yes",1,0)</f>
        <v>1</v>
      </c>
      <c r="AB2109" s="41">
        <f>IF(AND(tbl_PV_Milestones[[#This Row],[BL FY]]=2025,tbl_PV_Milestones[[#This Row],[Baseline Date]]&lt;PV_Meta!$B$7),1,0)</f>
        <v>1</v>
      </c>
      <c r="AC2109" s="41">
        <f>IF(AND(tbl_PV_Milestones[[#This Row],[Planned YTD]]=1,tbl_PV_Milestones[[#This Row],[Complete]]="Yes"),1,0)</f>
        <v>1</v>
      </c>
      <c r="AD2109" s="41">
        <f>IF(AND(tbl_PV_Milestones[[#This Row],[Actual/Schedule Finish]]&lt;PV_Meta!$B$7,tbl_PV_Milestones[[#This Row],[Complete]]="No",tbl_PV_Milestones[[#This Row],[Project Status]]&lt;&gt;"On Hold"),1,0)</f>
        <v>0</v>
      </c>
      <c r="AE2109" s="41">
        <f>IF(AND(tbl_PV_Milestones[[#This Row],[Actual/Schedule Finish]]&gt;tbl_PV_Milestones[[#This Row],[Baseline Date]],tbl_PV_Milestones[[#This Row],[Complete]]="No",tbl_PV_Milestones[[#This Row],[Project Status]]&lt;&gt;"On Hold",tbl_PV_Milestones[[#This Row],[Overdue]]=0,tbl_PV_Milestones[[#This Row],[To be Baselined]]&lt;&gt;1),1,0)</f>
        <v>0</v>
      </c>
      <c r="AF2109" s="41">
        <f>IF(AND(tbl_PV_Milestones[[#This Row],[BL FY]]=2025,tbl_PV_Milestones[[#This Row],[Finish FY]]&gt;2025),1,0)</f>
        <v>0</v>
      </c>
      <c r="AG2109" s="56" t="str">
        <f>_xlfn.XLOOKUP(tbl_PV_Milestones[[#This Row],[Work ID]],tbl_PV_Meta[Work ID '#],tbl_PV_Meta[Project Manager/Owner],,0)</f>
        <v>Project Manager 21</v>
      </c>
      <c r="AH2109" s="6"/>
    </row>
    <row r="2110" spans="4:34" x14ac:dyDescent="0.25">
      <c r="D2110" s="6" t="s">
        <v>806</v>
      </c>
      <c r="E2110" s="6" t="s">
        <v>580</v>
      </c>
      <c r="F2110" s="6" t="s">
        <v>1762</v>
      </c>
      <c r="G2110" s="6" t="s">
        <v>572</v>
      </c>
      <c r="H2110" s="6" t="s">
        <v>505</v>
      </c>
      <c r="I2110" s="6" t="s">
        <v>522</v>
      </c>
      <c r="J2110" s="6" t="s">
        <v>806</v>
      </c>
      <c r="K2110" s="6" t="s">
        <v>61</v>
      </c>
      <c r="L2110" s="6" t="s">
        <v>59</v>
      </c>
      <c r="M2110" s="43"/>
      <c r="N2110" s="44" t="s">
        <v>1979</v>
      </c>
      <c r="O2110" s="39">
        <v>45764.708333333299</v>
      </c>
      <c r="P2110" s="39">
        <v>45762.708333333299</v>
      </c>
      <c r="Q2110" s="6">
        <v>-2</v>
      </c>
      <c r="R2110" s="6">
        <v>-5.0377833753148596E-3</v>
      </c>
      <c r="S2110" s="45" t="e">
        <f>_xlfn.CONCAT(#REF!,TRIM(tbl_PV_Milestones[[#This Row],[Milestone Description]]))</f>
        <v>#REF!</v>
      </c>
      <c r="T2110" s="84" t="str">
        <f>IF(COUNTIF(tbl_PV_Milestones[UID],tbl_PV_Milestones[[#This Row],[UID]])&gt;1,"Duplicate","")</f>
        <v>Duplicate</v>
      </c>
      <c r="U2110" s="42" t="str">
        <f>_xlfn.XLOOKUP(tbl_PV_Milestones[[#This Row],[Work ID]],tbl_PV_Meta[Work ID '#],tbl_PV_Meta[Sub-Portfolio])</f>
        <v>Sub-Portfolio 8</v>
      </c>
      <c r="V2110" s="41">
        <f>IF(MONTH(tbl_PV_Milestones[[#This Row],[Baseline Date]])&lt;7,YEAR(tbl_PV_Milestones[[#This Row],[Baseline Date]]),YEAR(tbl_PV_Milestones[[#This Row],[Baseline Date]])+1)</f>
        <v>2025</v>
      </c>
      <c r="W2110" s="41">
        <f>IF(MONTH(tbl_PV_Milestones[[#This Row],[Actual/Schedule Finish]])&lt;7,YEAR(tbl_PV_Milestones[[#This Row],[Actual/Schedule Finish]]),YEAR(tbl_PV_Milestones[[#This Row],[Actual/Schedule Finish]])+1)</f>
        <v>2025</v>
      </c>
      <c r="X2110" s="41" t="str">
        <f>IF(OR(tbl_PV_Milestones[[#This Row],[Project Status]]="Completed",tbl_PV_Milestones[[#This Row],[Project Status]]="Assumed Completed"),"Yes","No")</f>
        <v>Yes</v>
      </c>
      <c r="Y2110" s="41">
        <f>IF(tbl_PV_Milestones[[#This Row],[Baseline Date]]="",1,0)</f>
        <v>0</v>
      </c>
      <c r="Z2110" s="41">
        <f>IF(tbl_PV_Milestones[[#This Row],[Baseline Date]]&lt;PV_Meta!$B$7,1,0)</f>
        <v>1</v>
      </c>
      <c r="AA2110" s="41">
        <f>IF(tbl_PV_Milestones[[#This Row],[Complete]]="Yes",1,0)</f>
        <v>1</v>
      </c>
      <c r="AB2110" s="41">
        <f>IF(AND(tbl_PV_Milestones[[#This Row],[BL FY]]=2025,tbl_PV_Milestones[[#This Row],[Baseline Date]]&lt;PV_Meta!$B$7),1,0)</f>
        <v>1</v>
      </c>
      <c r="AC2110" s="41">
        <f>IF(AND(tbl_PV_Milestones[[#This Row],[Planned YTD]]=1,tbl_PV_Milestones[[#This Row],[Complete]]="Yes"),1,0)</f>
        <v>1</v>
      </c>
      <c r="AD2110" s="41">
        <f>IF(AND(tbl_PV_Milestones[[#This Row],[Actual/Schedule Finish]]&lt;PV_Meta!$B$7,tbl_PV_Milestones[[#This Row],[Complete]]="No",tbl_PV_Milestones[[#This Row],[Project Status]]&lt;&gt;"On Hold"),1,0)</f>
        <v>0</v>
      </c>
      <c r="AE2110" s="41">
        <f>IF(AND(tbl_PV_Milestones[[#This Row],[Actual/Schedule Finish]]&gt;tbl_PV_Milestones[[#This Row],[Baseline Date]],tbl_PV_Milestones[[#This Row],[Complete]]="No",tbl_PV_Milestones[[#This Row],[Project Status]]&lt;&gt;"On Hold",tbl_PV_Milestones[[#This Row],[Overdue]]=0,tbl_PV_Milestones[[#This Row],[To be Baselined]]&lt;&gt;1),1,0)</f>
        <v>0</v>
      </c>
      <c r="AF2110" s="41">
        <f>IF(AND(tbl_PV_Milestones[[#This Row],[BL FY]]=2025,tbl_PV_Milestones[[#This Row],[Finish FY]]&gt;2025),1,0)</f>
        <v>0</v>
      </c>
      <c r="AG2110" s="56" t="str">
        <f>_xlfn.XLOOKUP(tbl_PV_Milestones[[#This Row],[Work ID]],tbl_PV_Meta[Work ID '#],tbl_PV_Meta[Project Manager/Owner],,0)</f>
        <v>Project Manager 21</v>
      </c>
      <c r="AH2110" s="6"/>
    </row>
    <row r="2111" spans="4:34" x14ac:dyDescent="0.25">
      <c r="D2111" s="6" t="s">
        <v>806</v>
      </c>
      <c r="E2111" s="6" t="s">
        <v>614</v>
      </c>
      <c r="F2111" s="6" t="s">
        <v>1762</v>
      </c>
      <c r="G2111" s="6" t="s">
        <v>741</v>
      </c>
      <c r="H2111" s="6" t="s">
        <v>505</v>
      </c>
      <c r="I2111" s="6" t="s">
        <v>522</v>
      </c>
      <c r="J2111" s="6" t="s">
        <v>806</v>
      </c>
      <c r="K2111" s="6" t="s">
        <v>61</v>
      </c>
      <c r="L2111" s="6" t="s">
        <v>59</v>
      </c>
      <c r="M2111" s="43"/>
      <c r="N2111" s="44" t="s">
        <v>1979</v>
      </c>
      <c r="O2111" s="39">
        <v>45764.708333333299</v>
      </c>
      <c r="P2111" s="39">
        <v>45771.708333333299</v>
      </c>
      <c r="Q2111" s="6">
        <v>3</v>
      </c>
      <c r="R2111" s="6">
        <v>7.5566750629722903E-3</v>
      </c>
      <c r="S2111" s="45" t="e">
        <f>_xlfn.CONCAT(#REF!,TRIM(tbl_PV_Milestones[[#This Row],[Milestone Description]]))</f>
        <v>#REF!</v>
      </c>
      <c r="T2111" s="84" t="str">
        <f>IF(COUNTIF(tbl_PV_Milestones[UID],tbl_PV_Milestones[[#This Row],[UID]])&gt;1,"Duplicate","")</f>
        <v>Duplicate</v>
      </c>
      <c r="U2111" s="42" t="str">
        <f>_xlfn.XLOOKUP(tbl_PV_Milestones[[#This Row],[Work ID]],tbl_PV_Meta[Work ID '#],tbl_PV_Meta[Sub-Portfolio])</f>
        <v>Sub-Portfolio 8</v>
      </c>
      <c r="V2111" s="41">
        <f>IF(MONTH(tbl_PV_Milestones[[#This Row],[Baseline Date]])&lt;7,YEAR(tbl_PV_Milestones[[#This Row],[Baseline Date]]),YEAR(tbl_PV_Milestones[[#This Row],[Baseline Date]])+1)</f>
        <v>2025</v>
      </c>
      <c r="W2111" s="41">
        <f>IF(MONTH(tbl_PV_Milestones[[#This Row],[Actual/Schedule Finish]])&lt;7,YEAR(tbl_PV_Milestones[[#This Row],[Actual/Schedule Finish]]),YEAR(tbl_PV_Milestones[[#This Row],[Actual/Schedule Finish]])+1)</f>
        <v>2025</v>
      </c>
      <c r="X2111" s="41" t="str">
        <f>IF(OR(tbl_PV_Milestones[[#This Row],[Project Status]]="Completed",tbl_PV_Milestones[[#This Row],[Project Status]]="Assumed Completed"),"Yes","No")</f>
        <v>Yes</v>
      </c>
      <c r="Y2111" s="41">
        <f>IF(tbl_PV_Milestones[[#This Row],[Baseline Date]]="",1,0)</f>
        <v>0</v>
      </c>
      <c r="Z2111" s="41">
        <f>IF(tbl_PV_Milestones[[#This Row],[Baseline Date]]&lt;PV_Meta!$B$7,1,0)</f>
        <v>1</v>
      </c>
      <c r="AA2111" s="41">
        <f>IF(tbl_PV_Milestones[[#This Row],[Complete]]="Yes",1,0)</f>
        <v>1</v>
      </c>
      <c r="AB2111" s="41">
        <f>IF(AND(tbl_PV_Milestones[[#This Row],[BL FY]]=2025,tbl_PV_Milestones[[#This Row],[Baseline Date]]&lt;PV_Meta!$B$7),1,0)</f>
        <v>1</v>
      </c>
      <c r="AC2111" s="41">
        <f>IF(AND(tbl_PV_Milestones[[#This Row],[Planned YTD]]=1,tbl_PV_Milestones[[#This Row],[Complete]]="Yes"),1,0)</f>
        <v>1</v>
      </c>
      <c r="AD2111" s="41">
        <f>IF(AND(tbl_PV_Milestones[[#This Row],[Actual/Schedule Finish]]&lt;PV_Meta!$B$7,tbl_PV_Milestones[[#This Row],[Complete]]="No",tbl_PV_Milestones[[#This Row],[Project Status]]&lt;&gt;"On Hold"),1,0)</f>
        <v>0</v>
      </c>
      <c r="AE2111" s="41">
        <f>IF(AND(tbl_PV_Milestones[[#This Row],[Actual/Schedule Finish]]&gt;tbl_PV_Milestones[[#This Row],[Baseline Date]],tbl_PV_Milestones[[#This Row],[Complete]]="No",tbl_PV_Milestones[[#This Row],[Project Status]]&lt;&gt;"On Hold",tbl_PV_Milestones[[#This Row],[Overdue]]=0,tbl_PV_Milestones[[#This Row],[To be Baselined]]&lt;&gt;1),1,0)</f>
        <v>0</v>
      </c>
      <c r="AF2111" s="41">
        <f>IF(AND(tbl_PV_Milestones[[#This Row],[BL FY]]=2025,tbl_PV_Milestones[[#This Row],[Finish FY]]&gt;2025),1,0)</f>
        <v>0</v>
      </c>
      <c r="AG2111" s="56" t="str">
        <f>_xlfn.XLOOKUP(tbl_PV_Milestones[[#This Row],[Work ID]],tbl_PV_Meta[Work ID '#],tbl_PV_Meta[Project Manager/Owner],,0)</f>
        <v>Project Manager 21</v>
      </c>
      <c r="AH2111" s="6"/>
    </row>
    <row r="2112" spans="4:34" x14ac:dyDescent="0.25">
      <c r="D2112" s="6" t="s">
        <v>806</v>
      </c>
      <c r="E2112" s="6" t="s">
        <v>614</v>
      </c>
      <c r="F2112" s="6" t="s">
        <v>1762</v>
      </c>
      <c r="G2112" s="6" t="s">
        <v>742</v>
      </c>
      <c r="H2112" s="6" t="s">
        <v>505</v>
      </c>
      <c r="I2112" s="6" t="s">
        <v>522</v>
      </c>
      <c r="J2112" s="6" t="s">
        <v>806</v>
      </c>
      <c r="K2112" s="6" t="s">
        <v>61</v>
      </c>
      <c r="L2112" s="6" t="s">
        <v>59</v>
      </c>
      <c r="M2112" s="43"/>
      <c r="N2112" s="44" t="s">
        <v>1979</v>
      </c>
      <c r="O2112" s="39">
        <v>45764.708333333299</v>
      </c>
      <c r="P2112" s="39">
        <v>45771.708333333299</v>
      </c>
      <c r="Q2112" s="6">
        <v>3</v>
      </c>
      <c r="R2112" s="6">
        <v>7.5566750629722903E-3</v>
      </c>
      <c r="S2112" s="45" t="e">
        <f>_xlfn.CONCAT(#REF!,TRIM(tbl_PV_Milestones[[#This Row],[Milestone Description]]))</f>
        <v>#REF!</v>
      </c>
      <c r="T2112" s="84" t="str">
        <f>IF(COUNTIF(tbl_PV_Milestones[UID],tbl_PV_Milestones[[#This Row],[UID]])&gt;1,"Duplicate","")</f>
        <v>Duplicate</v>
      </c>
      <c r="U2112" s="42" t="str">
        <f>_xlfn.XLOOKUP(tbl_PV_Milestones[[#This Row],[Work ID]],tbl_PV_Meta[Work ID '#],tbl_PV_Meta[Sub-Portfolio])</f>
        <v>Sub-Portfolio 8</v>
      </c>
      <c r="V2112" s="41">
        <f>IF(MONTH(tbl_PV_Milestones[[#This Row],[Baseline Date]])&lt;7,YEAR(tbl_PV_Milestones[[#This Row],[Baseline Date]]),YEAR(tbl_PV_Milestones[[#This Row],[Baseline Date]])+1)</f>
        <v>2025</v>
      </c>
      <c r="W2112" s="41">
        <f>IF(MONTH(tbl_PV_Milestones[[#This Row],[Actual/Schedule Finish]])&lt;7,YEAR(tbl_PV_Milestones[[#This Row],[Actual/Schedule Finish]]),YEAR(tbl_PV_Milestones[[#This Row],[Actual/Schedule Finish]])+1)</f>
        <v>2025</v>
      </c>
      <c r="X2112" s="41" t="str">
        <f>IF(OR(tbl_PV_Milestones[[#This Row],[Project Status]]="Completed",tbl_PV_Milestones[[#This Row],[Project Status]]="Assumed Completed"),"Yes","No")</f>
        <v>Yes</v>
      </c>
      <c r="Y2112" s="41">
        <f>IF(tbl_PV_Milestones[[#This Row],[Baseline Date]]="",1,0)</f>
        <v>0</v>
      </c>
      <c r="Z2112" s="41">
        <f>IF(tbl_PV_Milestones[[#This Row],[Baseline Date]]&lt;PV_Meta!$B$7,1,0)</f>
        <v>1</v>
      </c>
      <c r="AA2112" s="41">
        <f>IF(tbl_PV_Milestones[[#This Row],[Complete]]="Yes",1,0)</f>
        <v>1</v>
      </c>
      <c r="AB2112" s="41">
        <f>IF(AND(tbl_PV_Milestones[[#This Row],[BL FY]]=2025,tbl_PV_Milestones[[#This Row],[Baseline Date]]&lt;PV_Meta!$B$7),1,0)</f>
        <v>1</v>
      </c>
      <c r="AC2112" s="41">
        <f>IF(AND(tbl_PV_Milestones[[#This Row],[Planned YTD]]=1,tbl_PV_Milestones[[#This Row],[Complete]]="Yes"),1,0)</f>
        <v>1</v>
      </c>
      <c r="AD2112" s="41">
        <f>IF(AND(tbl_PV_Milestones[[#This Row],[Actual/Schedule Finish]]&lt;PV_Meta!$B$7,tbl_PV_Milestones[[#This Row],[Complete]]="No",tbl_PV_Milestones[[#This Row],[Project Status]]&lt;&gt;"On Hold"),1,0)</f>
        <v>0</v>
      </c>
      <c r="AE2112" s="41">
        <f>IF(AND(tbl_PV_Milestones[[#This Row],[Actual/Schedule Finish]]&gt;tbl_PV_Milestones[[#This Row],[Baseline Date]],tbl_PV_Milestones[[#This Row],[Complete]]="No",tbl_PV_Milestones[[#This Row],[Project Status]]&lt;&gt;"On Hold",tbl_PV_Milestones[[#This Row],[Overdue]]=0,tbl_PV_Milestones[[#This Row],[To be Baselined]]&lt;&gt;1),1,0)</f>
        <v>0</v>
      </c>
      <c r="AF2112" s="41">
        <f>IF(AND(tbl_PV_Milestones[[#This Row],[BL FY]]=2025,tbl_PV_Milestones[[#This Row],[Finish FY]]&gt;2025),1,0)</f>
        <v>0</v>
      </c>
      <c r="AG2112" s="56" t="str">
        <f>_xlfn.XLOOKUP(tbl_PV_Milestones[[#This Row],[Work ID]],tbl_PV_Meta[Work ID '#],tbl_PV_Meta[Project Manager/Owner],,0)</f>
        <v>Project Manager 21</v>
      </c>
      <c r="AH2112" s="6"/>
    </row>
    <row r="2113" spans="4:34" x14ac:dyDescent="0.25">
      <c r="D2113" s="6" t="s">
        <v>806</v>
      </c>
      <c r="E2113" s="6" t="s">
        <v>614</v>
      </c>
      <c r="F2113" s="6" t="s">
        <v>1762</v>
      </c>
      <c r="G2113" s="6" t="s">
        <v>743</v>
      </c>
      <c r="H2113" s="6" t="s">
        <v>505</v>
      </c>
      <c r="I2113" s="6" t="s">
        <v>522</v>
      </c>
      <c r="J2113" s="6" t="s">
        <v>806</v>
      </c>
      <c r="K2113" s="6" t="s">
        <v>61</v>
      </c>
      <c r="L2113" s="6" t="s">
        <v>59</v>
      </c>
      <c r="M2113" s="43"/>
      <c r="N2113" s="44" t="s">
        <v>1979</v>
      </c>
      <c r="O2113" s="39">
        <v>45764.708333333299</v>
      </c>
      <c r="P2113" s="39">
        <v>45771.708333333299</v>
      </c>
      <c r="Q2113" s="6">
        <v>3</v>
      </c>
      <c r="R2113" s="6">
        <v>7.5566750629722903E-3</v>
      </c>
      <c r="S2113" s="45" t="e">
        <f>_xlfn.CONCAT(#REF!,TRIM(tbl_PV_Milestones[[#This Row],[Milestone Description]]))</f>
        <v>#REF!</v>
      </c>
      <c r="T2113" s="84" t="str">
        <f>IF(COUNTIF(tbl_PV_Milestones[UID],tbl_PV_Milestones[[#This Row],[UID]])&gt;1,"Duplicate","")</f>
        <v>Duplicate</v>
      </c>
      <c r="U2113" s="42" t="str">
        <f>_xlfn.XLOOKUP(tbl_PV_Milestones[[#This Row],[Work ID]],tbl_PV_Meta[Work ID '#],tbl_PV_Meta[Sub-Portfolio])</f>
        <v>Sub-Portfolio 8</v>
      </c>
      <c r="V2113" s="41">
        <f>IF(MONTH(tbl_PV_Milestones[[#This Row],[Baseline Date]])&lt;7,YEAR(tbl_PV_Milestones[[#This Row],[Baseline Date]]),YEAR(tbl_PV_Milestones[[#This Row],[Baseline Date]])+1)</f>
        <v>2025</v>
      </c>
      <c r="W2113" s="41">
        <f>IF(MONTH(tbl_PV_Milestones[[#This Row],[Actual/Schedule Finish]])&lt;7,YEAR(tbl_PV_Milestones[[#This Row],[Actual/Schedule Finish]]),YEAR(tbl_PV_Milestones[[#This Row],[Actual/Schedule Finish]])+1)</f>
        <v>2025</v>
      </c>
      <c r="X2113" s="41" t="str">
        <f>IF(OR(tbl_PV_Milestones[[#This Row],[Project Status]]="Completed",tbl_PV_Milestones[[#This Row],[Project Status]]="Assumed Completed"),"Yes","No")</f>
        <v>Yes</v>
      </c>
      <c r="Y2113" s="41">
        <f>IF(tbl_PV_Milestones[[#This Row],[Baseline Date]]="",1,0)</f>
        <v>0</v>
      </c>
      <c r="Z2113" s="41">
        <f>IF(tbl_PV_Milestones[[#This Row],[Baseline Date]]&lt;PV_Meta!$B$7,1,0)</f>
        <v>1</v>
      </c>
      <c r="AA2113" s="41">
        <f>IF(tbl_PV_Milestones[[#This Row],[Complete]]="Yes",1,0)</f>
        <v>1</v>
      </c>
      <c r="AB2113" s="41">
        <f>IF(AND(tbl_PV_Milestones[[#This Row],[BL FY]]=2025,tbl_PV_Milestones[[#This Row],[Baseline Date]]&lt;PV_Meta!$B$7),1,0)</f>
        <v>1</v>
      </c>
      <c r="AC2113" s="41">
        <f>IF(AND(tbl_PV_Milestones[[#This Row],[Planned YTD]]=1,tbl_PV_Milestones[[#This Row],[Complete]]="Yes"),1,0)</f>
        <v>1</v>
      </c>
      <c r="AD2113" s="41">
        <f>IF(AND(tbl_PV_Milestones[[#This Row],[Actual/Schedule Finish]]&lt;PV_Meta!$B$7,tbl_PV_Milestones[[#This Row],[Complete]]="No",tbl_PV_Milestones[[#This Row],[Project Status]]&lt;&gt;"On Hold"),1,0)</f>
        <v>0</v>
      </c>
      <c r="AE2113" s="41">
        <f>IF(AND(tbl_PV_Milestones[[#This Row],[Actual/Schedule Finish]]&gt;tbl_PV_Milestones[[#This Row],[Baseline Date]],tbl_PV_Milestones[[#This Row],[Complete]]="No",tbl_PV_Milestones[[#This Row],[Project Status]]&lt;&gt;"On Hold",tbl_PV_Milestones[[#This Row],[Overdue]]=0,tbl_PV_Milestones[[#This Row],[To be Baselined]]&lt;&gt;1),1,0)</f>
        <v>0</v>
      </c>
      <c r="AF2113" s="41">
        <f>IF(AND(tbl_PV_Milestones[[#This Row],[BL FY]]=2025,tbl_PV_Milestones[[#This Row],[Finish FY]]&gt;2025),1,0)</f>
        <v>0</v>
      </c>
      <c r="AG2113" s="56" t="str">
        <f>_xlfn.XLOOKUP(tbl_PV_Milestones[[#This Row],[Work ID]],tbl_PV_Meta[Work ID '#],tbl_PV_Meta[Project Manager/Owner],,0)</f>
        <v>Project Manager 21</v>
      </c>
      <c r="AH2113" s="6"/>
    </row>
    <row r="2114" spans="4:34" x14ac:dyDescent="0.25">
      <c r="D2114" s="6" t="s">
        <v>806</v>
      </c>
      <c r="E2114" s="6" t="s">
        <v>614</v>
      </c>
      <c r="F2114" s="6" t="s">
        <v>1762</v>
      </c>
      <c r="G2114" s="6" t="s">
        <v>569</v>
      </c>
      <c r="H2114" s="6" t="s">
        <v>505</v>
      </c>
      <c r="I2114" s="6" t="s">
        <v>522</v>
      </c>
      <c r="J2114" s="6" t="s">
        <v>806</v>
      </c>
      <c r="K2114" s="6" t="s">
        <v>61</v>
      </c>
      <c r="L2114" s="6" t="s">
        <v>59</v>
      </c>
      <c r="M2114" s="43"/>
      <c r="N2114" s="44" t="s">
        <v>1979</v>
      </c>
      <c r="O2114" s="39">
        <v>45764.708333333299</v>
      </c>
      <c r="P2114" s="39">
        <v>45771.708333333299</v>
      </c>
      <c r="Q2114" s="6">
        <v>3</v>
      </c>
      <c r="R2114" s="6">
        <v>7.5566750629722903E-3</v>
      </c>
      <c r="S2114" s="45" t="e">
        <f>_xlfn.CONCAT(#REF!,TRIM(tbl_PV_Milestones[[#This Row],[Milestone Description]]))</f>
        <v>#REF!</v>
      </c>
      <c r="T2114" s="84" t="str">
        <f>IF(COUNTIF(tbl_PV_Milestones[UID],tbl_PV_Milestones[[#This Row],[UID]])&gt;1,"Duplicate","")</f>
        <v>Duplicate</v>
      </c>
      <c r="U2114" s="42" t="str">
        <f>_xlfn.XLOOKUP(tbl_PV_Milestones[[#This Row],[Work ID]],tbl_PV_Meta[Work ID '#],tbl_PV_Meta[Sub-Portfolio])</f>
        <v>Sub-Portfolio 8</v>
      </c>
      <c r="V2114" s="41">
        <f>IF(MONTH(tbl_PV_Milestones[[#This Row],[Baseline Date]])&lt;7,YEAR(tbl_PV_Milestones[[#This Row],[Baseline Date]]),YEAR(tbl_PV_Milestones[[#This Row],[Baseline Date]])+1)</f>
        <v>2025</v>
      </c>
      <c r="W2114" s="41">
        <f>IF(MONTH(tbl_PV_Milestones[[#This Row],[Actual/Schedule Finish]])&lt;7,YEAR(tbl_PV_Milestones[[#This Row],[Actual/Schedule Finish]]),YEAR(tbl_PV_Milestones[[#This Row],[Actual/Schedule Finish]])+1)</f>
        <v>2025</v>
      </c>
      <c r="X2114" s="41" t="str">
        <f>IF(OR(tbl_PV_Milestones[[#This Row],[Project Status]]="Completed",tbl_PV_Milestones[[#This Row],[Project Status]]="Assumed Completed"),"Yes","No")</f>
        <v>Yes</v>
      </c>
      <c r="Y2114" s="41">
        <f>IF(tbl_PV_Milestones[[#This Row],[Baseline Date]]="",1,0)</f>
        <v>0</v>
      </c>
      <c r="Z2114" s="41">
        <f>IF(tbl_PV_Milestones[[#This Row],[Baseline Date]]&lt;PV_Meta!$B$7,1,0)</f>
        <v>1</v>
      </c>
      <c r="AA2114" s="41">
        <f>IF(tbl_PV_Milestones[[#This Row],[Complete]]="Yes",1,0)</f>
        <v>1</v>
      </c>
      <c r="AB2114" s="41">
        <f>IF(AND(tbl_PV_Milestones[[#This Row],[BL FY]]=2025,tbl_PV_Milestones[[#This Row],[Baseline Date]]&lt;PV_Meta!$B$7),1,0)</f>
        <v>1</v>
      </c>
      <c r="AC2114" s="41">
        <f>IF(AND(tbl_PV_Milestones[[#This Row],[Planned YTD]]=1,tbl_PV_Milestones[[#This Row],[Complete]]="Yes"),1,0)</f>
        <v>1</v>
      </c>
      <c r="AD2114" s="41">
        <f>IF(AND(tbl_PV_Milestones[[#This Row],[Actual/Schedule Finish]]&lt;PV_Meta!$B$7,tbl_PV_Milestones[[#This Row],[Complete]]="No",tbl_PV_Milestones[[#This Row],[Project Status]]&lt;&gt;"On Hold"),1,0)</f>
        <v>0</v>
      </c>
      <c r="AE2114" s="41">
        <f>IF(AND(tbl_PV_Milestones[[#This Row],[Actual/Schedule Finish]]&gt;tbl_PV_Milestones[[#This Row],[Baseline Date]],tbl_PV_Milestones[[#This Row],[Complete]]="No",tbl_PV_Milestones[[#This Row],[Project Status]]&lt;&gt;"On Hold",tbl_PV_Milestones[[#This Row],[Overdue]]=0,tbl_PV_Milestones[[#This Row],[To be Baselined]]&lt;&gt;1),1,0)</f>
        <v>0</v>
      </c>
      <c r="AF2114" s="41">
        <f>IF(AND(tbl_PV_Milestones[[#This Row],[BL FY]]=2025,tbl_PV_Milestones[[#This Row],[Finish FY]]&gt;2025),1,0)</f>
        <v>0</v>
      </c>
      <c r="AG2114" s="56" t="str">
        <f>_xlfn.XLOOKUP(tbl_PV_Milestones[[#This Row],[Work ID]],tbl_PV_Meta[Work ID '#],tbl_PV_Meta[Project Manager/Owner],,0)</f>
        <v>Project Manager 21</v>
      </c>
      <c r="AH2114" s="6"/>
    </row>
    <row r="2115" spans="4:34" x14ac:dyDescent="0.25">
      <c r="D2115" s="6" t="s">
        <v>806</v>
      </c>
      <c r="E2115" s="6" t="s">
        <v>614</v>
      </c>
      <c r="F2115" s="6" t="s">
        <v>1762</v>
      </c>
      <c r="G2115" s="6" t="s">
        <v>543</v>
      </c>
      <c r="H2115" s="6" t="s">
        <v>519</v>
      </c>
      <c r="I2115" s="6" t="s">
        <v>522</v>
      </c>
      <c r="J2115" s="6" t="s">
        <v>806</v>
      </c>
      <c r="K2115" s="6" t="s">
        <v>61</v>
      </c>
      <c r="L2115" s="6" t="s">
        <v>59</v>
      </c>
      <c r="M2115" s="43"/>
      <c r="N2115" s="44" t="s">
        <v>1979</v>
      </c>
      <c r="O2115" s="39">
        <v>45764.708333333299</v>
      </c>
      <c r="P2115" s="39">
        <v>45771.708333333299</v>
      </c>
      <c r="Q2115" s="6">
        <v>3</v>
      </c>
      <c r="R2115" s="6">
        <v>7.5566750629722903E-3</v>
      </c>
      <c r="S2115" s="45" t="e">
        <f>_xlfn.CONCAT(#REF!,TRIM(tbl_PV_Milestones[[#This Row],[Milestone Description]]))</f>
        <v>#REF!</v>
      </c>
      <c r="T2115" s="84" t="str">
        <f>IF(COUNTIF(tbl_PV_Milestones[UID],tbl_PV_Milestones[[#This Row],[UID]])&gt;1,"Duplicate","")</f>
        <v>Duplicate</v>
      </c>
      <c r="U2115" s="42" t="str">
        <f>_xlfn.XLOOKUP(tbl_PV_Milestones[[#This Row],[Work ID]],tbl_PV_Meta[Work ID '#],tbl_PV_Meta[Sub-Portfolio])</f>
        <v>Sub-Portfolio 8</v>
      </c>
      <c r="V2115" s="41">
        <f>IF(MONTH(tbl_PV_Milestones[[#This Row],[Baseline Date]])&lt;7,YEAR(tbl_PV_Milestones[[#This Row],[Baseline Date]]),YEAR(tbl_PV_Milestones[[#This Row],[Baseline Date]])+1)</f>
        <v>2025</v>
      </c>
      <c r="W2115" s="41">
        <f>IF(MONTH(tbl_PV_Milestones[[#This Row],[Actual/Schedule Finish]])&lt;7,YEAR(tbl_PV_Milestones[[#This Row],[Actual/Schedule Finish]]),YEAR(tbl_PV_Milestones[[#This Row],[Actual/Schedule Finish]])+1)</f>
        <v>2025</v>
      </c>
      <c r="X2115" s="41" t="str">
        <f>IF(OR(tbl_PV_Milestones[[#This Row],[Project Status]]="Completed",tbl_PV_Milestones[[#This Row],[Project Status]]="Assumed Completed"),"Yes","No")</f>
        <v>Yes</v>
      </c>
      <c r="Y2115" s="41">
        <f>IF(tbl_PV_Milestones[[#This Row],[Baseline Date]]="",1,0)</f>
        <v>0</v>
      </c>
      <c r="Z2115" s="41">
        <f>IF(tbl_PV_Milestones[[#This Row],[Baseline Date]]&lt;PV_Meta!$B$7,1,0)</f>
        <v>1</v>
      </c>
      <c r="AA2115" s="41">
        <f>IF(tbl_PV_Milestones[[#This Row],[Complete]]="Yes",1,0)</f>
        <v>1</v>
      </c>
      <c r="AB2115" s="41">
        <f>IF(AND(tbl_PV_Milestones[[#This Row],[BL FY]]=2025,tbl_PV_Milestones[[#This Row],[Baseline Date]]&lt;PV_Meta!$B$7),1,0)</f>
        <v>1</v>
      </c>
      <c r="AC2115" s="41">
        <f>IF(AND(tbl_PV_Milestones[[#This Row],[Planned YTD]]=1,tbl_PV_Milestones[[#This Row],[Complete]]="Yes"),1,0)</f>
        <v>1</v>
      </c>
      <c r="AD2115" s="41">
        <f>IF(AND(tbl_PV_Milestones[[#This Row],[Actual/Schedule Finish]]&lt;PV_Meta!$B$7,tbl_PV_Milestones[[#This Row],[Complete]]="No",tbl_PV_Milestones[[#This Row],[Project Status]]&lt;&gt;"On Hold"),1,0)</f>
        <v>0</v>
      </c>
      <c r="AE2115" s="41">
        <f>IF(AND(tbl_PV_Milestones[[#This Row],[Actual/Schedule Finish]]&gt;tbl_PV_Milestones[[#This Row],[Baseline Date]],tbl_PV_Milestones[[#This Row],[Complete]]="No",tbl_PV_Milestones[[#This Row],[Project Status]]&lt;&gt;"On Hold",tbl_PV_Milestones[[#This Row],[Overdue]]=0,tbl_PV_Milestones[[#This Row],[To be Baselined]]&lt;&gt;1),1,0)</f>
        <v>0</v>
      </c>
      <c r="AF2115" s="41">
        <f>IF(AND(tbl_PV_Milestones[[#This Row],[BL FY]]=2025,tbl_PV_Milestones[[#This Row],[Finish FY]]&gt;2025),1,0)</f>
        <v>0</v>
      </c>
      <c r="AG2115" s="56" t="str">
        <f>_xlfn.XLOOKUP(tbl_PV_Milestones[[#This Row],[Work ID]],tbl_PV_Meta[Work ID '#],tbl_PV_Meta[Project Manager/Owner],,0)</f>
        <v>Project Manager 21</v>
      </c>
      <c r="AH2115" s="6"/>
    </row>
    <row r="2116" spans="4:34" x14ac:dyDescent="0.25">
      <c r="D2116" s="6" t="s">
        <v>806</v>
      </c>
      <c r="E2116" s="6" t="s">
        <v>614</v>
      </c>
      <c r="F2116" s="6" t="s">
        <v>1762</v>
      </c>
      <c r="G2116" s="6" t="s">
        <v>630</v>
      </c>
      <c r="H2116" s="6" t="s">
        <v>505</v>
      </c>
      <c r="I2116" s="6" t="s">
        <v>522</v>
      </c>
      <c r="J2116" s="6" t="s">
        <v>806</v>
      </c>
      <c r="K2116" s="6" t="s">
        <v>61</v>
      </c>
      <c r="L2116" s="6" t="s">
        <v>59</v>
      </c>
      <c r="M2116" s="43"/>
      <c r="N2116" s="44" t="s">
        <v>1979</v>
      </c>
      <c r="O2116" s="39">
        <v>45748.708333333299</v>
      </c>
      <c r="P2116" s="39">
        <v>45764.708333333299</v>
      </c>
      <c r="Q2116" s="6">
        <v>12</v>
      </c>
      <c r="R2116" s="6">
        <v>3.0226700251889199E-2</v>
      </c>
      <c r="S2116" s="45" t="e">
        <f>_xlfn.CONCAT(#REF!,TRIM(tbl_PV_Milestones[[#This Row],[Milestone Description]]))</f>
        <v>#REF!</v>
      </c>
      <c r="T2116" s="84" t="str">
        <f>IF(COUNTIF(tbl_PV_Milestones[UID],tbl_PV_Milestones[[#This Row],[UID]])&gt;1,"Duplicate","")</f>
        <v>Duplicate</v>
      </c>
      <c r="U2116" s="42" t="str">
        <f>_xlfn.XLOOKUP(tbl_PV_Milestones[[#This Row],[Work ID]],tbl_PV_Meta[Work ID '#],tbl_PV_Meta[Sub-Portfolio])</f>
        <v>Sub-Portfolio 8</v>
      </c>
      <c r="V2116" s="41">
        <f>IF(MONTH(tbl_PV_Milestones[[#This Row],[Baseline Date]])&lt;7,YEAR(tbl_PV_Milestones[[#This Row],[Baseline Date]]),YEAR(tbl_PV_Milestones[[#This Row],[Baseline Date]])+1)</f>
        <v>2025</v>
      </c>
      <c r="W2116" s="41">
        <f>IF(MONTH(tbl_PV_Milestones[[#This Row],[Actual/Schedule Finish]])&lt;7,YEAR(tbl_PV_Milestones[[#This Row],[Actual/Schedule Finish]]),YEAR(tbl_PV_Milestones[[#This Row],[Actual/Schedule Finish]])+1)</f>
        <v>2025</v>
      </c>
      <c r="X2116" s="41" t="str">
        <f>IF(OR(tbl_PV_Milestones[[#This Row],[Project Status]]="Completed",tbl_PV_Milestones[[#This Row],[Project Status]]="Assumed Completed"),"Yes","No")</f>
        <v>Yes</v>
      </c>
      <c r="Y2116" s="41">
        <f>IF(tbl_PV_Milestones[[#This Row],[Baseline Date]]="",1,0)</f>
        <v>0</v>
      </c>
      <c r="Z2116" s="41">
        <f>IF(tbl_PV_Milestones[[#This Row],[Baseline Date]]&lt;PV_Meta!$B$7,1,0)</f>
        <v>1</v>
      </c>
      <c r="AA2116" s="41">
        <f>IF(tbl_PV_Milestones[[#This Row],[Complete]]="Yes",1,0)</f>
        <v>1</v>
      </c>
      <c r="AB2116" s="41">
        <f>IF(AND(tbl_PV_Milestones[[#This Row],[BL FY]]=2025,tbl_PV_Milestones[[#This Row],[Baseline Date]]&lt;PV_Meta!$B$7),1,0)</f>
        <v>1</v>
      </c>
      <c r="AC2116" s="41">
        <f>IF(AND(tbl_PV_Milestones[[#This Row],[Planned YTD]]=1,tbl_PV_Milestones[[#This Row],[Complete]]="Yes"),1,0)</f>
        <v>1</v>
      </c>
      <c r="AD2116" s="41">
        <f>IF(AND(tbl_PV_Milestones[[#This Row],[Actual/Schedule Finish]]&lt;PV_Meta!$B$7,tbl_PV_Milestones[[#This Row],[Complete]]="No",tbl_PV_Milestones[[#This Row],[Project Status]]&lt;&gt;"On Hold"),1,0)</f>
        <v>0</v>
      </c>
      <c r="AE2116" s="41">
        <f>IF(AND(tbl_PV_Milestones[[#This Row],[Actual/Schedule Finish]]&gt;tbl_PV_Milestones[[#This Row],[Baseline Date]],tbl_PV_Milestones[[#This Row],[Complete]]="No",tbl_PV_Milestones[[#This Row],[Project Status]]&lt;&gt;"On Hold",tbl_PV_Milestones[[#This Row],[Overdue]]=0,tbl_PV_Milestones[[#This Row],[To be Baselined]]&lt;&gt;1),1,0)</f>
        <v>0</v>
      </c>
      <c r="AF2116" s="41">
        <f>IF(AND(tbl_PV_Milestones[[#This Row],[BL FY]]=2025,tbl_PV_Milestones[[#This Row],[Finish FY]]&gt;2025),1,0)</f>
        <v>0</v>
      </c>
      <c r="AG2116" s="56" t="str">
        <f>_xlfn.XLOOKUP(tbl_PV_Milestones[[#This Row],[Work ID]],tbl_PV_Meta[Work ID '#],tbl_PV_Meta[Project Manager/Owner],,0)</f>
        <v>Project Manager 21</v>
      </c>
      <c r="AH2116" s="6"/>
    </row>
    <row r="2117" spans="4:34" x14ac:dyDescent="0.25">
      <c r="D2117" s="6" t="s">
        <v>806</v>
      </c>
      <c r="E2117" s="6" t="s">
        <v>614</v>
      </c>
      <c r="F2117" s="6" t="s">
        <v>1762</v>
      </c>
      <c r="G2117" s="6" t="s">
        <v>571</v>
      </c>
      <c r="H2117" s="6" t="s">
        <v>505</v>
      </c>
      <c r="I2117" s="6" t="s">
        <v>522</v>
      </c>
      <c r="J2117" s="6" t="s">
        <v>806</v>
      </c>
      <c r="K2117" s="6" t="s">
        <v>61</v>
      </c>
      <c r="L2117" s="6" t="s">
        <v>59</v>
      </c>
      <c r="M2117" s="43"/>
      <c r="N2117" s="44" t="s">
        <v>1979</v>
      </c>
      <c r="O2117" s="39">
        <v>45748.708333333299</v>
      </c>
      <c r="P2117" s="39">
        <v>45764.708333333299</v>
      </c>
      <c r="Q2117" s="6">
        <v>12</v>
      </c>
      <c r="R2117" s="6">
        <v>3.0226700251889199E-2</v>
      </c>
      <c r="S2117" s="45" t="e">
        <f>_xlfn.CONCAT(#REF!,TRIM(tbl_PV_Milestones[[#This Row],[Milestone Description]]))</f>
        <v>#REF!</v>
      </c>
      <c r="T2117" s="84" t="str">
        <f>IF(COUNTIF(tbl_PV_Milestones[UID],tbl_PV_Milestones[[#This Row],[UID]])&gt;1,"Duplicate","")</f>
        <v>Duplicate</v>
      </c>
      <c r="U2117" s="42" t="str">
        <f>_xlfn.XLOOKUP(tbl_PV_Milestones[[#This Row],[Work ID]],tbl_PV_Meta[Work ID '#],tbl_PV_Meta[Sub-Portfolio])</f>
        <v>Sub-Portfolio 8</v>
      </c>
      <c r="V2117" s="41">
        <f>IF(MONTH(tbl_PV_Milestones[[#This Row],[Baseline Date]])&lt;7,YEAR(tbl_PV_Milestones[[#This Row],[Baseline Date]]),YEAR(tbl_PV_Milestones[[#This Row],[Baseline Date]])+1)</f>
        <v>2025</v>
      </c>
      <c r="W2117" s="41">
        <f>IF(MONTH(tbl_PV_Milestones[[#This Row],[Actual/Schedule Finish]])&lt;7,YEAR(tbl_PV_Milestones[[#This Row],[Actual/Schedule Finish]]),YEAR(tbl_PV_Milestones[[#This Row],[Actual/Schedule Finish]])+1)</f>
        <v>2025</v>
      </c>
      <c r="X2117" s="41" t="str">
        <f>IF(OR(tbl_PV_Milestones[[#This Row],[Project Status]]="Completed",tbl_PV_Milestones[[#This Row],[Project Status]]="Assumed Completed"),"Yes","No")</f>
        <v>Yes</v>
      </c>
      <c r="Y2117" s="41">
        <f>IF(tbl_PV_Milestones[[#This Row],[Baseline Date]]="",1,0)</f>
        <v>0</v>
      </c>
      <c r="Z2117" s="41">
        <f>IF(tbl_PV_Milestones[[#This Row],[Baseline Date]]&lt;PV_Meta!$B$7,1,0)</f>
        <v>1</v>
      </c>
      <c r="AA2117" s="41">
        <f>IF(tbl_PV_Milestones[[#This Row],[Complete]]="Yes",1,0)</f>
        <v>1</v>
      </c>
      <c r="AB2117" s="41">
        <f>IF(AND(tbl_PV_Milestones[[#This Row],[BL FY]]=2025,tbl_PV_Milestones[[#This Row],[Baseline Date]]&lt;PV_Meta!$B$7),1,0)</f>
        <v>1</v>
      </c>
      <c r="AC2117" s="41">
        <f>IF(AND(tbl_PV_Milestones[[#This Row],[Planned YTD]]=1,tbl_PV_Milestones[[#This Row],[Complete]]="Yes"),1,0)</f>
        <v>1</v>
      </c>
      <c r="AD2117" s="41">
        <f>IF(AND(tbl_PV_Milestones[[#This Row],[Actual/Schedule Finish]]&lt;PV_Meta!$B$7,tbl_PV_Milestones[[#This Row],[Complete]]="No",tbl_PV_Milestones[[#This Row],[Project Status]]&lt;&gt;"On Hold"),1,0)</f>
        <v>0</v>
      </c>
      <c r="AE2117" s="41">
        <f>IF(AND(tbl_PV_Milestones[[#This Row],[Actual/Schedule Finish]]&gt;tbl_PV_Milestones[[#This Row],[Baseline Date]],tbl_PV_Milestones[[#This Row],[Complete]]="No",tbl_PV_Milestones[[#This Row],[Project Status]]&lt;&gt;"On Hold",tbl_PV_Milestones[[#This Row],[Overdue]]=0,tbl_PV_Milestones[[#This Row],[To be Baselined]]&lt;&gt;1),1,0)</f>
        <v>0</v>
      </c>
      <c r="AF2117" s="41">
        <f>IF(AND(tbl_PV_Milestones[[#This Row],[BL FY]]=2025,tbl_PV_Milestones[[#This Row],[Finish FY]]&gt;2025),1,0)</f>
        <v>0</v>
      </c>
      <c r="AG2117" s="56" t="str">
        <f>_xlfn.XLOOKUP(tbl_PV_Milestones[[#This Row],[Work ID]],tbl_PV_Meta[Work ID '#],tbl_PV_Meta[Project Manager/Owner],,0)</f>
        <v>Project Manager 21</v>
      </c>
      <c r="AH2117" s="6"/>
    </row>
    <row r="2118" spans="4:34" x14ac:dyDescent="0.25">
      <c r="D2118" s="6" t="s">
        <v>806</v>
      </c>
      <c r="E2118" s="6" t="s">
        <v>503</v>
      </c>
      <c r="F2118" s="6" t="s">
        <v>1750</v>
      </c>
      <c r="G2118" s="6" t="s">
        <v>974</v>
      </c>
      <c r="H2118" s="6" t="s">
        <v>519</v>
      </c>
      <c r="I2118" s="6" t="s">
        <v>510</v>
      </c>
      <c r="J2118" s="6" t="s">
        <v>806</v>
      </c>
      <c r="K2118" s="6" t="s">
        <v>36</v>
      </c>
      <c r="L2118" s="6" t="s">
        <v>48</v>
      </c>
      <c r="M2118" s="43"/>
      <c r="N2118" s="44" t="s">
        <v>1979</v>
      </c>
      <c r="O2118" s="39">
        <v>45708.708333333299</v>
      </c>
      <c r="P2118" s="39">
        <v>45708.708333333299</v>
      </c>
      <c r="Q2118" s="6">
        <v>0</v>
      </c>
      <c r="R2118" s="6">
        <v>0</v>
      </c>
      <c r="S2118" s="45" t="e">
        <f>_xlfn.CONCAT(#REF!,TRIM(tbl_PV_Milestones[[#This Row],[Milestone Description]]))</f>
        <v>#REF!</v>
      </c>
      <c r="T2118" s="84" t="str">
        <f>IF(COUNTIF(tbl_PV_Milestones[UID],tbl_PV_Milestones[[#This Row],[UID]])&gt;1,"Duplicate","")</f>
        <v>Duplicate</v>
      </c>
      <c r="U2118" s="42" t="str">
        <f>_xlfn.XLOOKUP(tbl_PV_Milestones[[#This Row],[Work ID]],tbl_PV_Meta[Work ID '#],tbl_PV_Meta[Sub-Portfolio])</f>
        <v>Sub-Portfolio 8</v>
      </c>
      <c r="V2118" s="41">
        <f>IF(MONTH(tbl_PV_Milestones[[#This Row],[Baseline Date]])&lt;7,YEAR(tbl_PV_Milestones[[#This Row],[Baseline Date]]),YEAR(tbl_PV_Milestones[[#This Row],[Baseline Date]])+1)</f>
        <v>2025</v>
      </c>
      <c r="W2118" s="41">
        <f>IF(MONTH(tbl_PV_Milestones[[#This Row],[Actual/Schedule Finish]])&lt;7,YEAR(tbl_PV_Milestones[[#This Row],[Actual/Schedule Finish]]),YEAR(tbl_PV_Milestones[[#This Row],[Actual/Schedule Finish]])+1)</f>
        <v>2025</v>
      </c>
      <c r="X2118" s="41" t="str">
        <f>IF(OR(tbl_PV_Milestones[[#This Row],[Project Status]]="Completed",tbl_PV_Milestones[[#This Row],[Project Status]]="Assumed Completed"),"Yes","No")</f>
        <v>Yes</v>
      </c>
      <c r="Y2118" s="41">
        <f>IF(tbl_PV_Milestones[[#This Row],[Baseline Date]]="",1,0)</f>
        <v>0</v>
      </c>
      <c r="Z2118" s="41">
        <f>IF(tbl_PV_Milestones[[#This Row],[Baseline Date]]&lt;PV_Meta!$B$7,1,0)</f>
        <v>1</v>
      </c>
      <c r="AA2118" s="41">
        <f>IF(tbl_PV_Milestones[[#This Row],[Complete]]="Yes",1,0)</f>
        <v>1</v>
      </c>
      <c r="AB2118" s="41">
        <f>IF(AND(tbl_PV_Milestones[[#This Row],[BL FY]]=2025,tbl_PV_Milestones[[#This Row],[Baseline Date]]&lt;PV_Meta!$B$7),1,0)</f>
        <v>1</v>
      </c>
      <c r="AC2118" s="41">
        <f>IF(AND(tbl_PV_Milestones[[#This Row],[Planned YTD]]=1,tbl_PV_Milestones[[#This Row],[Complete]]="Yes"),1,0)</f>
        <v>1</v>
      </c>
      <c r="AD2118" s="41">
        <f>IF(AND(tbl_PV_Milestones[[#This Row],[Actual/Schedule Finish]]&lt;PV_Meta!$B$7,tbl_PV_Milestones[[#This Row],[Complete]]="No",tbl_PV_Milestones[[#This Row],[Project Status]]&lt;&gt;"On Hold"),1,0)</f>
        <v>0</v>
      </c>
      <c r="AE2118" s="41">
        <f>IF(AND(tbl_PV_Milestones[[#This Row],[Actual/Schedule Finish]]&gt;tbl_PV_Milestones[[#This Row],[Baseline Date]],tbl_PV_Milestones[[#This Row],[Complete]]="No",tbl_PV_Milestones[[#This Row],[Project Status]]&lt;&gt;"On Hold",tbl_PV_Milestones[[#This Row],[Overdue]]=0,tbl_PV_Milestones[[#This Row],[To be Baselined]]&lt;&gt;1),1,0)</f>
        <v>0</v>
      </c>
      <c r="AF2118" s="41">
        <f>IF(AND(tbl_PV_Milestones[[#This Row],[BL FY]]=2025,tbl_PV_Milestones[[#This Row],[Finish FY]]&gt;2025),1,0)</f>
        <v>0</v>
      </c>
      <c r="AG2118" s="56" t="str">
        <f>_xlfn.XLOOKUP(tbl_PV_Milestones[[#This Row],[Work ID]],tbl_PV_Meta[Work ID '#],tbl_PV_Meta[Project Manager/Owner],,0)</f>
        <v>Project Manager 25</v>
      </c>
      <c r="AH2118" s="6"/>
    </row>
    <row r="2119" spans="4:34" x14ac:dyDescent="0.25">
      <c r="D2119" s="6" t="s">
        <v>806</v>
      </c>
      <c r="E2119" s="6" t="s">
        <v>52</v>
      </c>
      <c r="F2119" s="6" t="s">
        <v>1809</v>
      </c>
      <c r="G2119" s="6" t="s">
        <v>564</v>
      </c>
      <c r="H2119" s="6" t="s">
        <v>505</v>
      </c>
      <c r="I2119" s="6" t="s">
        <v>522</v>
      </c>
      <c r="J2119" s="6" t="s">
        <v>806</v>
      </c>
      <c r="K2119" s="6" t="s">
        <v>213</v>
      </c>
      <c r="L2119" s="6" t="s">
        <v>181</v>
      </c>
      <c r="M2119" s="43"/>
      <c r="N2119" s="44" t="s">
        <v>1979</v>
      </c>
      <c r="O2119" s="39">
        <v>45730.708333333299</v>
      </c>
      <c r="S2119" s="45" t="e">
        <f>_xlfn.CONCAT(#REF!,TRIM(tbl_PV_Milestones[[#This Row],[Milestone Description]]))</f>
        <v>#REF!</v>
      </c>
      <c r="T2119" s="84" t="str">
        <f>IF(COUNTIF(tbl_PV_Milestones[UID],tbl_PV_Milestones[[#This Row],[UID]])&gt;1,"Duplicate","")</f>
        <v>Duplicate</v>
      </c>
      <c r="U2119" s="42" t="str">
        <f>_xlfn.XLOOKUP(tbl_PV_Milestones[[#This Row],[Work ID]],tbl_PV_Meta[Work ID '#],tbl_PV_Meta[Sub-Portfolio])</f>
        <v>Sub-Portfolio 4</v>
      </c>
      <c r="V2119" s="41">
        <f>IF(MONTH(tbl_PV_Milestones[[#This Row],[Baseline Date]])&lt;7,YEAR(tbl_PV_Milestones[[#This Row],[Baseline Date]]),YEAR(tbl_PV_Milestones[[#This Row],[Baseline Date]])+1)</f>
        <v>1900</v>
      </c>
      <c r="W2119" s="41">
        <f>IF(MONTH(tbl_PV_Milestones[[#This Row],[Actual/Schedule Finish]])&lt;7,YEAR(tbl_PV_Milestones[[#This Row],[Actual/Schedule Finish]]),YEAR(tbl_PV_Milestones[[#This Row],[Actual/Schedule Finish]])+1)</f>
        <v>2025</v>
      </c>
      <c r="X2119" s="41" t="str">
        <f>IF(OR(tbl_PV_Milestones[[#This Row],[Project Status]]="Completed",tbl_PV_Milestones[[#This Row],[Project Status]]="Assumed Completed"),"Yes","No")</f>
        <v>Yes</v>
      </c>
      <c r="Y2119" s="41">
        <f>IF(tbl_PV_Milestones[[#This Row],[Baseline Date]]="",1,0)</f>
        <v>1</v>
      </c>
      <c r="Z2119" s="41">
        <f>IF(tbl_PV_Milestones[[#This Row],[Baseline Date]]&lt;PV_Meta!$B$7,1,0)</f>
        <v>1</v>
      </c>
      <c r="AA2119" s="41">
        <f>IF(tbl_PV_Milestones[[#This Row],[Complete]]="Yes",1,0)</f>
        <v>1</v>
      </c>
      <c r="AB2119" s="41">
        <f>IF(AND(tbl_PV_Milestones[[#This Row],[BL FY]]=2025,tbl_PV_Milestones[[#This Row],[Baseline Date]]&lt;PV_Meta!$B$7),1,0)</f>
        <v>0</v>
      </c>
      <c r="AC2119" s="41">
        <f>IF(AND(tbl_PV_Milestones[[#This Row],[Planned YTD]]=1,tbl_PV_Milestones[[#This Row],[Complete]]="Yes"),1,0)</f>
        <v>0</v>
      </c>
      <c r="AD2119" s="41">
        <f>IF(AND(tbl_PV_Milestones[[#This Row],[Actual/Schedule Finish]]&lt;PV_Meta!$B$7,tbl_PV_Milestones[[#This Row],[Complete]]="No",tbl_PV_Milestones[[#This Row],[Project Status]]&lt;&gt;"On Hold"),1,0)</f>
        <v>0</v>
      </c>
      <c r="AE2119" s="41">
        <f>IF(AND(tbl_PV_Milestones[[#This Row],[Actual/Schedule Finish]]&gt;tbl_PV_Milestones[[#This Row],[Baseline Date]],tbl_PV_Milestones[[#This Row],[Complete]]="No",tbl_PV_Milestones[[#This Row],[Project Status]]&lt;&gt;"On Hold",tbl_PV_Milestones[[#This Row],[Overdue]]=0,tbl_PV_Milestones[[#This Row],[To be Baselined]]&lt;&gt;1),1,0)</f>
        <v>0</v>
      </c>
      <c r="AF2119" s="41">
        <f>IF(AND(tbl_PV_Milestones[[#This Row],[BL FY]]=2025,tbl_PV_Milestones[[#This Row],[Finish FY]]&gt;2025),1,0)</f>
        <v>0</v>
      </c>
      <c r="AG2119" s="56" t="str">
        <f>_xlfn.XLOOKUP(tbl_PV_Milestones[[#This Row],[Work ID]],tbl_PV_Meta[Work ID '#],tbl_PV_Meta[Project Manager/Owner],,0)</f>
        <v>Project Manager 14</v>
      </c>
      <c r="AH2119" s="6"/>
    </row>
    <row r="2120" spans="4:34" x14ac:dyDescent="0.25">
      <c r="D2120" s="6" t="s">
        <v>806</v>
      </c>
      <c r="E2120" s="6" t="s">
        <v>52</v>
      </c>
      <c r="F2120" s="6" t="s">
        <v>1809</v>
      </c>
      <c r="G2120" s="6" t="s">
        <v>572</v>
      </c>
      <c r="H2120" s="6" t="s">
        <v>505</v>
      </c>
      <c r="I2120" s="6" t="s">
        <v>522</v>
      </c>
      <c r="J2120" s="6" t="s">
        <v>806</v>
      </c>
      <c r="K2120" s="6" t="s">
        <v>213</v>
      </c>
      <c r="L2120" s="6" t="s">
        <v>181</v>
      </c>
      <c r="M2120" s="43"/>
      <c r="N2120" s="44" t="s">
        <v>1979</v>
      </c>
      <c r="O2120" s="39">
        <v>45747.708333333299</v>
      </c>
      <c r="S2120" s="45" t="e">
        <f>_xlfn.CONCAT(#REF!,TRIM(tbl_PV_Milestones[[#This Row],[Milestone Description]]))</f>
        <v>#REF!</v>
      </c>
      <c r="T2120" s="84" t="str">
        <f>IF(COUNTIF(tbl_PV_Milestones[UID],tbl_PV_Milestones[[#This Row],[UID]])&gt;1,"Duplicate","")</f>
        <v>Duplicate</v>
      </c>
      <c r="U2120" s="42" t="str">
        <f>_xlfn.XLOOKUP(tbl_PV_Milestones[[#This Row],[Work ID]],tbl_PV_Meta[Work ID '#],tbl_PV_Meta[Sub-Portfolio])</f>
        <v>Sub-Portfolio 4</v>
      </c>
      <c r="V2120" s="41">
        <f>IF(MONTH(tbl_PV_Milestones[[#This Row],[Baseline Date]])&lt;7,YEAR(tbl_PV_Milestones[[#This Row],[Baseline Date]]),YEAR(tbl_PV_Milestones[[#This Row],[Baseline Date]])+1)</f>
        <v>1900</v>
      </c>
      <c r="W2120" s="41">
        <f>IF(MONTH(tbl_PV_Milestones[[#This Row],[Actual/Schedule Finish]])&lt;7,YEAR(tbl_PV_Milestones[[#This Row],[Actual/Schedule Finish]]),YEAR(tbl_PV_Milestones[[#This Row],[Actual/Schedule Finish]])+1)</f>
        <v>2025</v>
      </c>
      <c r="X2120" s="41" t="str">
        <f>IF(OR(tbl_PV_Milestones[[#This Row],[Project Status]]="Completed",tbl_PV_Milestones[[#This Row],[Project Status]]="Assumed Completed"),"Yes","No")</f>
        <v>Yes</v>
      </c>
      <c r="Y2120" s="41">
        <f>IF(tbl_PV_Milestones[[#This Row],[Baseline Date]]="",1,0)</f>
        <v>1</v>
      </c>
      <c r="Z2120" s="41">
        <f>IF(tbl_PV_Milestones[[#This Row],[Baseline Date]]&lt;PV_Meta!$B$7,1,0)</f>
        <v>1</v>
      </c>
      <c r="AA2120" s="41">
        <f>IF(tbl_PV_Milestones[[#This Row],[Complete]]="Yes",1,0)</f>
        <v>1</v>
      </c>
      <c r="AB2120" s="41">
        <f>IF(AND(tbl_PV_Milestones[[#This Row],[BL FY]]=2025,tbl_PV_Milestones[[#This Row],[Baseline Date]]&lt;PV_Meta!$B$7),1,0)</f>
        <v>0</v>
      </c>
      <c r="AC2120" s="41">
        <f>IF(AND(tbl_PV_Milestones[[#This Row],[Planned YTD]]=1,tbl_PV_Milestones[[#This Row],[Complete]]="Yes"),1,0)</f>
        <v>0</v>
      </c>
      <c r="AD2120" s="41">
        <f>IF(AND(tbl_PV_Milestones[[#This Row],[Actual/Schedule Finish]]&lt;PV_Meta!$B$7,tbl_PV_Milestones[[#This Row],[Complete]]="No",tbl_PV_Milestones[[#This Row],[Project Status]]&lt;&gt;"On Hold"),1,0)</f>
        <v>0</v>
      </c>
      <c r="AE2120" s="41">
        <f>IF(AND(tbl_PV_Milestones[[#This Row],[Actual/Schedule Finish]]&gt;tbl_PV_Milestones[[#This Row],[Baseline Date]],tbl_PV_Milestones[[#This Row],[Complete]]="No",tbl_PV_Milestones[[#This Row],[Project Status]]&lt;&gt;"On Hold",tbl_PV_Milestones[[#This Row],[Overdue]]=0,tbl_PV_Milestones[[#This Row],[To be Baselined]]&lt;&gt;1),1,0)</f>
        <v>0</v>
      </c>
      <c r="AF2120" s="41">
        <f>IF(AND(tbl_PV_Milestones[[#This Row],[BL FY]]=2025,tbl_PV_Milestones[[#This Row],[Finish FY]]&gt;2025),1,0)</f>
        <v>0</v>
      </c>
      <c r="AG2120" s="56" t="str">
        <f>_xlfn.XLOOKUP(tbl_PV_Milestones[[#This Row],[Work ID]],tbl_PV_Meta[Work ID '#],tbl_PV_Meta[Project Manager/Owner],,0)</f>
        <v>Project Manager 14</v>
      </c>
      <c r="AH2120" s="6"/>
    </row>
    <row r="2121" spans="4:34" x14ac:dyDescent="0.25">
      <c r="D2121" s="6" t="s">
        <v>806</v>
      </c>
      <c r="E2121" s="6" t="s">
        <v>52</v>
      </c>
      <c r="F2121" s="6" t="s">
        <v>1810</v>
      </c>
      <c r="G2121" s="6" t="s">
        <v>564</v>
      </c>
      <c r="H2121" s="6" t="s">
        <v>505</v>
      </c>
      <c r="I2121" s="6" t="s">
        <v>522</v>
      </c>
      <c r="J2121" s="6" t="s">
        <v>806</v>
      </c>
      <c r="K2121" s="6" t="s">
        <v>213</v>
      </c>
      <c r="L2121" s="6" t="s">
        <v>182</v>
      </c>
      <c r="M2121" s="43"/>
      <c r="N2121" s="44" t="s">
        <v>1979</v>
      </c>
      <c r="O2121" s="39">
        <v>45730.708333333299</v>
      </c>
      <c r="S2121" s="45" t="e">
        <f>_xlfn.CONCAT(#REF!,TRIM(tbl_PV_Milestones[[#This Row],[Milestone Description]]))</f>
        <v>#REF!</v>
      </c>
      <c r="T2121" s="84" t="str">
        <f>IF(COUNTIF(tbl_PV_Milestones[UID],tbl_PV_Milestones[[#This Row],[UID]])&gt;1,"Duplicate","")</f>
        <v>Duplicate</v>
      </c>
      <c r="U2121" s="42" t="str">
        <f>_xlfn.XLOOKUP(tbl_PV_Milestones[[#This Row],[Work ID]],tbl_PV_Meta[Work ID '#],tbl_PV_Meta[Sub-Portfolio])</f>
        <v>Sub-Portfolio 4</v>
      </c>
      <c r="V2121" s="41">
        <f>IF(MONTH(tbl_PV_Milestones[[#This Row],[Baseline Date]])&lt;7,YEAR(tbl_PV_Milestones[[#This Row],[Baseline Date]]),YEAR(tbl_PV_Milestones[[#This Row],[Baseline Date]])+1)</f>
        <v>1900</v>
      </c>
      <c r="W2121" s="41">
        <f>IF(MONTH(tbl_PV_Milestones[[#This Row],[Actual/Schedule Finish]])&lt;7,YEAR(tbl_PV_Milestones[[#This Row],[Actual/Schedule Finish]]),YEAR(tbl_PV_Milestones[[#This Row],[Actual/Schedule Finish]])+1)</f>
        <v>2025</v>
      </c>
      <c r="X2121" s="41" t="str">
        <f>IF(OR(tbl_PV_Milestones[[#This Row],[Project Status]]="Completed",tbl_PV_Milestones[[#This Row],[Project Status]]="Assumed Completed"),"Yes","No")</f>
        <v>Yes</v>
      </c>
      <c r="Y2121" s="41">
        <f>IF(tbl_PV_Milestones[[#This Row],[Baseline Date]]="",1,0)</f>
        <v>1</v>
      </c>
      <c r="Z2121" s="41">
        <f>IF(tbl_PV_Milestones[[#This Row],[Baseline Date]]&lt;PV_Meta!$B$7,1,0)</f>
        <v>1</v>
      </c>
      <c r="AA2121" s="41">
        <f>IF(tbl_PV_Milestones[[#This Row],[Complete]]="Yes",1,0)</f>
        <v>1</v>
      </c>
      <c r="AB2121" s="41">
        <f>IF(AND(tbl_PV_Milestones[[#This Row],[BL FY]]=2025,tbl_PV_Milestones[[#This Row],[Baseline Date]]&lt;PV_Meta!$B$7),1,0)</f>
        <v>0</v>
      </c>
      <c r="AC2121" s="41">
        <f>IF(AND(tbl_PV_Milestones[[#This Row],[Planned YTD]]=1,tbl_PV_Milestones[[#This Row],[Complete]]="Yes"),1,0)</f>
        <v>0</v>
      </c>
      <c r="AD2121" s="41">
        <f>IF(AND(tbl_PV_Milestones[[#This Row],[Actual/Schedule Finish]]&lt;PV_Meta!$B$7,tbl_PV_Milestones[[#This Row],[Complete]]="No",tbl_PV_Milestones[[#This Row],[Project Status]]&lt;&gt;"On Hold"),1,0)</f>
        <v>0</v>
      </c>
      <c r="AE2121" s="41">
        <f>IF(AND(tbl_PV_Milestones[[#This Row],[Actual/Schedule Finish]]&gt;tbl_PV_Milestones[[#This Row],[Baseline Date]],tbl_PV_Milestones[[#This Row],[Complete]]="No",tbl_PV_Milestones[[#This Row],[Project Status]]&lt;&gt;"On Hold",tbl_PV_Milestones[[#This Row],[Overdue]]=0,tbl_PV_Milestones[[#This Row],[To be Baselined]]&lt;&gt;1),1,0)</f>
        <v>0</v>
      </c>
      <c r="AF2121" s="41">
        <f>IF(AND(tbl_PV_Milestones[[#This Row],[BL FY]]=2025,tbl_PV_Milestones[[#This Row],[Finish FY]]&gt;2025),1,0)</f>
        <v>0</v>
      </c>
      <c r="AG2121" s="56" t="str">
        <f>_xlfn.XLOOKUP(tbl_PV_Milestones[[#This Row],[Work ID]],tbl_PV_Meta[Work ID '#],tbl_PV_Meta[Project Manager/Owner],,0)</f>
        <v>Project Manager 14</v>
      </c>
      <c r="AH2121" s="6"/>
    </row>
    <row r="2122" spans="4:34" x14ac:dyDescent="0.25">
      <c r="D2122" s="6" t="s">
        <v>806</v>
      </c>
      <c r="E2122" s="6" t="s">
        <v>52</v>
      </c>
      <c r="F2122" s="6" t="s">
        <v>1810</v>
      </c>
      <c r="G2122" s="6" t="s">
        <v>572</v>
      </c>
      <c r="H2122" s="6" t="s">
        <v>505</v>
      </c>
      <c r="I2122" s="6" t="s">
        <v>522</v>
      </c>
      <c r="J2122" s="6" t="s">
        <v>806</v>
      </c>
      <c r="K2122" s="6" t="s">
        <v>213</v>
      </c>
      <c r="L2122" s="6" t="s">
        <v>182</v>
      </c>
      <c r="M2122" s="43"/>
      <c r="N2122" s="44" t="s">
        <v>1979</v>
      </c>
      <c r="O2122" s="39">
        <v>45747.708333333299</v>
      </c>
      <c r="S2122" s="45" t="e">
        <f>_xlfn.CONCAT(#REF!,TRIM(tbl_PV_Milestones[[#This Row],[Milestone Description]]))</f>
        <v>#REF!</v>
      </c>
      <c r="T2122" s="84" t="str">
        <f>IF(COUNTIF(tbl_PV_Milestones[UID],tbl_PV_Milestones[[#This Row],[UID]])&gt;1,"Duplicate","")</f>
        <v>Duplicate</v>
      </c>
      <c r="U2122" s="42" t="str">
        <f>_xlfn.XLOOKUP(tbl_PV_Milestones[[#This Row],[Work ID]],tbl_PV_Meta[Work ID '#],tbl_PV_Meta[Sub-Portfolio])</f>
        <v>Sub-Portfolio 4</v>
      </c>
      <c r="V2122" s="41">
        <f>IF(MONTH(tbl_PV_Milestones[[#This Row],[Baseline Date]])&lt;7,YEAR(tbl_PV_Milestones[[#This Row],[Baseline Date]]),YEAR(tbl_PV_Milestones[[#This Row],[Baseline Date]])+1)</f>
        <v>1900</v>
      </c>
      <c r="W2122" s="41">
        <f>IF(MONTH(tbl_PV_Milestones[[#This Row],[Actual/Schedule Finish]])&lt;7,YEAR(tbl_PV_Milestones[[#This Row],[Actual/Schedule Finish]]),YEAR(tbl_PV_Milestones[[#This Row],[Actual/Schedule Finish]])+1)</f>
        <v>2025</v>
      </c>
      <c r="X2122" s="41" t="str">
        <f>IF(OR(tbl_PV_Milestones[[#This Row],[Project Status]]="Completed",tbl_PV_Milestones[[#This Row],[Project Status]]="Assumed Completed"),"Yes","No")</f>
        <v>Yes</v>
      </c>
      <c r="Y2122" s="41">
        <f>IF(tbl_PV_Milestones[[#This Row],[Baseline Date]]="",1,0)</f>
        <v>1</v>
      </c>
      <c r="Z2122" s="41">
        <f>IF(tbl_PV_Milestones[[#This Row],[Baseline Date]]&lt;PV_Meta!$B$7,1,0)</f>
        <v>1</v>
      </c>
      <c r="AA2122" s="41">
        <f>IF(tbl_PV_Milestones[[#This Row],[Complete]]="Yes",1,0)</f>
        <v>1</v>
      </c>
      <c r="AB2122" s="41">
        <f>IF(AND(tbl_PV_Milestones[[#This Row],[BL FY]]=2025,tbl_PV_Milestones[[#This Row],[Baseline Date]]&lt;PV_Meta!$B$7),1,0)</f>
        <v>0</v>
      </c>
      <c r="AC2122" s="41">
        <f>IF(AND(tbl_PV_Milestones[[#This Row],[Planned YTD]]=1,tbl_PV_Milestones[[#This Row],[Complete]]="Yes"),1,0)</f>
        <v>0</v>
      </c>
      <c r="AD2122" s="41">
        <f>IF(AND(tbl_PV_Milestones[[#This Row],[Actual/Schedule Finish]]&lt;PV_Meta!$B$7,tbl_PV_Milestones[[#This Row],[Complete]]="No",tbl_PV_Milestones[[#This Row],[Project Status]]&lt;&gt;"On Hold"),1,0)</f>
        <v>0</v>
      </c>
      <c r="AE2122" s="41">
        <f>IF(AND(tbl_PV_Milestones[[#This Row],[Actual/Schedule Finish]]&gt;tbl_PV_Milestones[[#This Row],[Baseline Date]],tbl_PV_Milestones[[#This Row],[Complete]]="No",tbl_PV_Milestones[[#This Row],[Project Status]]&lt;&gt;"On Hold",tbl_PV_Milestones[[#This Row],[Overdue]]=0,tbl_PV_Milestones[[#This Row],[To be Baselined]]&lt;&gt;1),1,0)</f>
        <v>0</v>
      </c>
      <c r="AF2122" s="41">
        <f>IF(AND(tbl_PV_Milestones[[#This Row],[BL FY]]=2025,tbl_PV_Milestones[[#This Row],[Finish FY]]&gt;2025),1,0)</f>
        <v>0</v>
      </c>
      <c r="AG2122" s="56" t="str">
        <f>_xlfn.XLOOKUP(tbl_PV_Milestones[[#This Row],[Work ID]],tbl_PV_Meta[Work ID '#],tbl_PV_Meta[Project Manager/Owner],,0)</f>
        <v>Project Manager 14</v>
      </c>
      <c r="AH2122" s="6"/>
    </row>
    <row r="2123" spans="4:34" x14ac:dyDescent="0.25">
      <c r="D2123" s="6" t="s">
        <v>806</v>
      </c>
      <c r="E2123" s="6" t="s">
        <v>503</v>
      </c>
      <c r="F2123" s="6" t="s">
        <v>1811</v>
      </c>
      <c r="G2123" s="6" t="s">
        <v>564</v>
      </c>
      <c r="H2123" s="6" t="s">
        <v>505</v>
      </c>
      <c r="I2123" s="6" t="s">
        <v>522</v>
      </c>
      <c r="J2123" s="6" t="s">
        <v>806</v>
      </c>
      <c r="K2123" s="6" t="s">
        <v>213</v>
      </c>
      <c r="L2123" s="6" t="s">
        <v>455</v>
      </c>
      <c r="M2123" s="43"/>
      <c r="N2123" s="44" t="s">
        <v>1979</v>
      </c>
      <c r="O2123" s="39">
        <v>45747.708333333299</v>
      </c>
      <c r="P2123" s="39">
        <v>45747.708333333299</v>
      </c>
      <c r="Q2123" s="6">
        <v>0</v>
      </c>
      <c r="R2123" s="6">
        <v>0</v>
      </c>
      <c r="S2123" s="45" t="e">
        <f>_xlfn.CONCAT(#REF!,TRIM(tbl_PV_Milestones[[#This Row],[Milestone Description]]))</f>
        <v>#REF!</v>
      </c>
      <c r="T2123" s="84" t="str">
        <f>IF(COUNTIF(tbl_PV_Milestones[UID],tbl_PV_Milestones[[#This Row],[UID]])&gt;1,"Duplicate","")</f>
        <v>Duplicate</v>
      </c>
      <c r="U2123" s="42" t="str">
        <f>_xlfn.XLOOKUP(tbl_PV_Milestones[[#This Row],[Work ID]],tbl_PV_Meta[Work ID '#],tbl_PV_Meta[Sub-Portfolio])</f>
        <v>Sub-Portfolio 4</v>
      </c>
      <c r="V2123" s="41">
        <f>IF(MONTH(tbl_PV_Milestones[[#This Row],[Baseline Date]])&lt;7,YEAR(tbl_PV_Milestones[[#This Row],[Baseline Date]]),YEAR(tbl_PV_Milestones[[#This Row],[Baseline Date]])+1)</f>
        <v>2025</v>
      </c>
      <c r="W2123" s="41">
        <f>IF(MONTH(tbl_PV_Milestones[[#This Row],[Actual/Schedule Finish]])&lt;7,YEAR(tbl_PV_Milestones[[#This Row],[Actual/Schedule Finish]]),YEAR(tbl_PV_Milestones[[#This Row],[Actual/Schedule Finish]])+1)</f>
        <v>2025</v>
      </c>
      <c r="X2123" s="41" t="str">
        <f>IF(OR(tbl_PV_Milestones[[#This Row],[Project Status]]="Completed",tbl_PV_Milestones[[#This Row],[Project Status]]="Assumed Completed"),"Yes","No")</f>
        <v>Yes</v>
      </c>
      <c r="Y2123" s="41">
        <f>IF(tbl_PV_Milestones[[#This Row],[Baseline Date]]="",1,0)</f>
        <v>0</v>
      </c>
      <c r="Z2123" s="41">
        <f>IF(tbl_PV_Milestones[[#This Row],[Baseline Date]]&lt;PV_Meta!$B$7,1,0)</f>
        <v>1</v>
      </c>
      <c r="AA2123" s="41">
        <f>IF(tbl_PV_Milestones[[#This Row],[Complete]]="Yes",1,0)</f>
        <v>1</v>
      </c>
      <c r="AB2123" s="41">
        <f>IF(AND(tbl_PV_Milestones[[#This Row],[BL FY]]=2025,tbl_PV_Milestones[[#This Row],[Baseline Date]]&lt;PV_Meta!$B$7),1,0)</f>
        <v>1</v>
      </c>
      <c r="AC2123" s="41">
        <f>IF(AND(tbl_PV_Milestones[[#This Row],[Planned YTD]]=1,tbl_PV_Milestones[[#This Row],[Complete]]="Yes"),1,0)</f>
        <v>1</v>
      </c>
      <c r="AD2123" s="41">
        <f>IF(AND(tbl_PV_Milestones[[#This Row],[Actual/Schedule Finish]]&lt;PV_Meta!$B$7,tbl_PV_Milestones[[#This Row],[Complete]]="No",tbl_PV_Milestones[[#This Row],[Project Status]]&lt;&gt;"On Hold"),1,0)</f>
        <v>0</v>
      </c>
      <c r="AE2123" s="41">
        <f>IF(AND(tbl_PV_Milestones[[#This Row],[Actual/Schedule Finish]]&gt;tbl_PV_Milestones[[#This Row],[Baseline Date]],tbl_PV_Milestones[[#This Row],[Complete]]="No",tbl_PV_Milestones[[#This Row],[Project Status]]&lt;&gt;"On Hold",tbl_PV_Milestones[[#This Row],[Overdue]]=0,tbl_PV_Milestones[[#This Row],[To be Baselined]]&lt;&gt;1),1,0)</f>
        <v>0</v>
      </c>
      <c r="AF2123" s="41">
        <f>IF(AND(tbl_PV_Milestones[[#This Row],[BL FY]]=2025,tbl_PV_Milestones[[#This Row],[Finish FY]]&gt;2025),1,0)</f>
        <v>0</v>
      </c>
      <c r="AG2123" s="56" t="str">
        <f>_xlfn.XLOOKUP(tbl_PV_Milestones[[#This Row],[Work ID]],tbl_PV_Meta[Work ID '#],tbl_PV_Meta[Project Manager/Owner],,0)</f>
        <v>Project Manager 14</v>
      </c>
      <c r="AH2123" s="6"/>
    </row>
    <row r="2124" spans="4:34" x14ac:dyDescent="0.25">
      <c r="D2124" s="6" t="s">
        <v>806</v>
      </c>
      <c r="E2124" s="6" t="s">
        <v>503</v>
      </c>
      <c r="F2124" s="6" t="s">
        <v>1755</v>
      </c>
      <c r="G2124" s="6" t="s">
        <v>975</v>
      </c>
      <c r="H2124" s="6" t="s">
        <v>519</v>
      </c>
      <c r="I2124" s="6" t="s">
        <v>510</v>
      </c>
      <c r="J2124" s="6" t="s">
        <v>806</v>
      </c>
      <c r="K2124" s="6" t="s">
        <v>39</v>
      </c>
      <c r="L2124" s="6" t="s">
        <v>56</v>
      </c>
      <c r="M2124" s="43"/>
      <c r="N2124" s="44" t="s">
        <v>1979</v>
      </c>
      <c r="O2124" s="39">
        <v>45691.708333333299</v>
      </c>
      <c r="P2124" s="39">
        <v>45691.708333333299</v>
      </c>
      <c r="Q2124" s="6">
        <v>0</v>
      </c>
      <c r="R2124" s="6">
        <v>0</v>
      </c>
      <c r="S2124" s="45" t="e">
        <f>_xlfn.CONCAT(#REF!,TRIM(tbl_PV_Milestones[[#This Row],[Milestone Description]]))</f>
        <v>#REF!</v>
      </c>
      <c r="T2124" s="84" t="str">
        <f>IF(COUNTIF(tbl_PV_Milestones[UID],tbl_PV_Milestones[[#This Row],[UID]])&gt;1,"Duplicate","")</f>
        <v>Duplicate</v>
      </c>
      <c r="U2124" s="42" t="str">
        <f>_xlfn.XLOOKUP(tbl_PV_Milestones[[#This Row],[Work ID]],tbl_PV_Meta[Work ID '#],tbl_PV_Meta[Sub-Portfolio])</f>
        <v>Sub-Portfolio 8</v>
      </c>
      <c r="V2124" s="41">
        <f>IF(MONTH(tbl_PV_Milestones[[#This Row],[Baseline Date]])&lt;7,YEAR(tbl_PV_Milestones[[#This Row],[Baseline Date]]),YEAR(tbl_PV_Milestones[[#This Row],[Baseline Date]])+1)</f>
        <v>2025</v>
      </c>
      <c r="W2124" s="41">
        <f>IF(MONTH(tbl_PV_Milestones[[#This Row],[Actual/Schedule Finish]])&lt;7,YEAR(tbl_PV_Milestones[[#This Row],[Actual/Schedule Finish]]),YEAR(tbl_PV_Milestones[[#This Row],[Actual/Schedule Finish]])+1)</f>
        <v>2025</v>
      </c>
      <c r="X2124" s="41" t="str">
        <f>IF(OR(tbl_PV_Milestones[[#This Row],[Project Status]]="Completed",tbl_PV_Milestones[[#This Row],[Project Status]]="Assumed Completed"),"Yes","No")</f>
        <v>Yes</v>
      </c>
      <c r="Y2124" s="41">
        <f>IF(tbl_PV_Milestones[[#This Row],[Baseline Date]]="",1,0)</f>
        <v>0</v>
      </c>
      <c r="Z2124" s="41">
        <f>IF(tbl_PV_Milestones[[#This Row],[Baseline Date]]&lt;PV_Meta!$B$7,1,0)</f>
        <v>1</v>
      </c>
      <c r="AA2124" s="41">
        <f>IF(tbl_PV_Milestones[[#This Row],[Complete]]="Yes",1,0)</f>
        <v>1</v>
      </c>
      <c r="AB2124" s="41">
        <f>IF(AND(tbl_PV_Milestones[[#This Row],[BL FY]]=2025,tbl_PV_Milestones[[#This Row],[Baseline Date]]&lt;PV_Meta!$B$7),1,0)</f>
        <v>1</v>
      </c>
      <c r="AC2124" s="41">
        <f>IF(AND(tbl_PV_Milestones[[#This Row],[Planned YTD]]=1,tbl_PV_Milestones[[#This Row],[Complete]]="Yes"),1,0)</f>
        <v>1</v>
      </c>
      <c r="AD2124" s="41">
        <f>IF(AND(tbl_PV_Milestones[[#This Row],[Actual/Schedule Finish]]&lt;PV_Meta!$B$7,tbl_PV_Milestones[[#This Row],[Complete]]="No",tbl_PV_Milestones[[#This Row],[Project Status]]&lt;&gt;"On Hold"),1,0)</f>
        <v>0</v>
      </c>
      <c r="AE2124" s="41">
        <f>IF(AND(tbl_PV_Milestones[[#This Row],[Actual/Schedule Finish]]&gt;tbl_PV_Milestones[[#This Row],[Baseline Date]],tbl_PV_Milestones[[#This Row],[Complete]]="No",tbl_PV_Milestones[[#This Row],[Project Status]]&lt;&gt;"On Hold",tbl_PV_Milestones[[#This Row],[Overdue]]=0,tbl_PV_Milestones[[#This Row],[To be Baselined]]&lt;&gt;1),1,0)</f>
        <v>0</v>
      </c>
      <c r="AF2124" s="41">
        <f>IF(AND(tbl_PV_Milestones[[#This Row],[BL FY]]=2025,tbl_PV_Milestones[[#This Row],[Finish FY]]&gt;2025),1,0)</f>
        <v>0</v>
      </c>
      <c r="AG2124" s="56" t="str">
        <f>_xlfn.XLOOKUP(tbl_PV_Milestones[[#This Row],[Work ID]],tbl_PV_Meta[Work ID '#],tbl_PV_Meta[Project Manager/Owner],,0)</f>
        <v>Project Manager 12</v>
      </c>
      <c r="AH2124" s="6"/>
    </row>
    <row r="2125" spans="4:34" x14ac:dyDescent="0.25">
      <c r="D2125" s="6" t="s">
        <v>806</v>
      </c>
      <c r="E2125" s="6" t="s">
        <v>503</v>
      </c>
      <c r="F2125" s="6" t="s">
        <v>1694</v>
      </c>
      <c r="G2125" s="6" t="s">
        <v>976</v>
      </c>
      <c r="H2125" s="6" t="s">
        <v>505</v>
      </c>
      <c r="I2125" s="6" t="s">
        <v>510</v>
      </c>
      <c r="J2125" s="6" t="s">
        <v>806</v>
      </c>
      <c r="K2125" s="6" t="s">
        <v>39</v>
      </c>
      <c r="L2125" s="6" t="s">
        <v>80</v>
      </c>
      <c r="M2125" s="43"/>
      <c r="N2125" s="44" t="s">
        <v>1979</v>
      </c>
      <c r="O2125" s="39">
        <v>45379.708333333299</v>
      </c>
      <c r="P2125" s="39">
        <v>45379.708333333299</v>
      </c>
      <c r="Q2125" s="6">
        <v>0</v>
      </c>
      <c r="R2125" s="6">
        <v>0</v>
      </c>
      <c r="S2125" s="45" t="e">
        <f>_xlfn.CONCAT(#REF!,TRIM(tbl_PV_Milestones[[#This Row],[Milestone Description]]))</f>
        <v>#REF!</v>
      </c>
      <c r="T2125" s="84" t="str">
        <f>IF(COUNTIF(tbl_PV_Milestones[UID],tbl_PV_Milestones[[#This Row],[UID]])&gt;1,"Duplicate","")</f>
        <v>Duplicate</v>
      </c>
      <c r="U2125" s="42" t="str">
        <f>_xlfn.XLOOKUP(tbl_PV_Milestones[[#This Row],[Work ID]],tbl_PV_Meta[Work ID '#],tbl_PV_Meta[Sub-Portfolio])</f>
        <v>Sub-Portfolio 7</v>
      </c>
      <c r="V2125" s="41">
        <f>IF(MONTH(tbl_PV_Milestones[[#This Row],[Baseline Date]])&lt;7,YEAR(tbl_PV_Milestones[[#This Row],[Baseline Date]]),YEAR(tbl_PV_Milestones[[#This Row],[Baseline Date]])+1)</f>
        <v>2024</v>
      </c>
      <c r="W2125" s="41">
        <f>IF(MONTH(tbl_PV_Milestones[[#This Row],[Actual/Schedule Finish]])&lt;7,YEAR(tbl_PV_Milestones[[#This Row],[Actual/Schedule Finish]]),YEAR(tbl_PV_Milestones[[#This Row],[Actual/Schedule Finish]])+1)</f>
        <v>2024</v>
      </c>
      <c r="X2125" s="41" t="str">
        <f>IF(OR(tbl_PV_Milestones[[#This Row],[Project Status]]="Completed",tbl_PV_Milestones[[#This Row],[Project Status]]="Assumed Completed"),"Yes","No")</f>
        <v>Yes</v>
      </c>
      <c r="Y2125" s="41">
        <f>IF(tbl_PV_Milestones[[#This Row],[Baseline Date]]="",1,0)</f>
        <v>0</v>
      </c>
      <c r="Z2125" s="41">
        <f>IF(tbl_PV_Milestones[[#This Row],[Baseline Date]]&lt;PV_Meta!$B$7,1,0)</f>
        <v>1</v>
      </c>
      <c r="AA2125" s="41">
        <f>IF(tbl_PV_Milestones[[#This Row],[Complete]]="Yes",1,0)</f>
        <v>1</v>
      </c>
      <c r="AB2125" s="41">
        <f>IF(AND(tbl_PV_Milestones[[#This Row],[BL FY]]=2025,tbl_PV_Milestones[[#This Row],[Baseline Date]]&lt;PV_Meta!$B$7),1,0)</f>
        <v>0</v>
      </c>
      <c r="AC2125" s="41">
        <f>IF(AND(tbl_PV_Milestones[[#This Row],[Planned YTD]]=1,tbl_PV_Milestones[[#This Row],[Complete]]="Yes"),1,0)</f>
        <v>0</v>
      </c>
      <c r="AD2125" s="41">
        <f>IF(AND(tbl_PV_Milestones[[#This Row],[Actual/Schedule Finish]]&lt;PV_Meta!$B$7,tbl_PV_Milestones[[#This Row],[Complete]]="No",tbl_PV_Milestones[[#This Row],[Project Status]]&lt;&gt;"On Hold"),1,0)</f>
        <v>0</v>
      </c>
      <c r="AE2125" s="41">
        <f>IF(AND(tbl_PV_Milestones[[#This Row],[Actual/Schedule Finish]]&gt;tbl_PV_Milestones[[#This Row],[Baseline Date]],tbl_PV_Milestones[[#This Row],[Complete]]="No",tbl_PV_Milestones[[#This Row],[Project Status]]&lt;&gt;"On Hold",tbl_PV_Milestones[[#This Row],[Overdue]]=0,tbl_PV_Milestones[[#This Row],[To be Baselined]]&lt;&gt;1),1,0)</f>
        <v>0</v>
      </c>
      <c r="AF2125" s="41">
        <f>IF(AND(tbl_PV_Milestones[[#This Row],[BL FY]]=2025,tbl_PV_Milestones[[#This Row],[Finish FY]]&gt;2025),1,0)</f>
        <v>0</v>
      </c>
      <c r="AG2125" s="56" t="str">
        <f>_xlfn.XLOOKUP(tbl_PV_Milestones[[#This Row],[Work ID]],tbl_PV_Meta[Work ID '#],tbl_PV_Meta[Project Manager/Owner],,0)</f>
        <v>Project Manager 8</v>
      </c>
      <c r="AH2125" s="6"/>
    </row>
    <row r="2126" spans="4:34" x14ac:dyDescent="0.25">
      <c r="D2126" s="6" t="s">
        <v>806</v>
      </c>
      <c r="E2126" s="6" t="s">
        <v>503</v>
      </c>
      <c r="F2126" s="6" t="s">
        <v>1694</v>
      </c>
      <c r="G2126" s="6" t="s">
        <v>977</v>
      </c>
      <c r="H2126" s="6" t="s">
        <v>505</v>
      </c>
      <c r="I2126" s="6" t="s">
        <v>510</v>
      </c>
      <c r="J2126" s="6" t="s">
        <v>806</v>
      </c>
      <c r="K2126" s="6" t="s">
        <v>39</v>
      </c>
      <c r="L2126" s="6" t="s">
        <v>80</v>
      </c>
      <c r="M2126" s="43"/>
      <c r="N2126" s="44" t="s">
        <v>1979</v>
      </c>
      <c r="O2126" s="39">
        <v>45491.708333333299</v>
      </c>
      <c r="P2126" s="39">
        <v>45491.708333333299</v>
      </c>
      <c r="Q2126" s="6">
        <v>0</v>
      </c>
      <c r="R2126" s="6">
        <v>0</v>
      </c>
      <c r="S2126" s="45" t="e">
        <f>_xlfn.CONCAT(#REF!,TRIM(tbl_PV_Milestones[[#This Row],[Milestone Description]]))</f>
        <v>#REF!</v>
      </c>
      <c r="T2126" s="84" t="str">
        <f>IF(COUNTIF(tbl_PV_Milestones[UID],tbl_PV_Milestones[[#This Row],[UID]])&gt;1,"Duplicate","")</f>
        <v>Duplicate</v>
      </c>
      <c r="U2126" s="42" t="str">
        <f>_xlfn.XLOOKUP(tbl_PV_Milestones[[#This Row],[Work ID]],tbl_PV_Meta[Work ID '#],tbl_PV_Meta[Sub-Portfolio])</f>
        <v>Sub-Portfolio 7</v>
      </c>
      <c r="V2126" s="41">
        <f>IF(MONTH(tbl_PV_Milestones[[#This Row],[Baseline Date]])&lt;7,YEAR(tbl_PV_Milestones[[#This Row],[Baseline Date]]),YEAR(tbl_PV_Milestones[[#This Row],[Baseline Date]])+1)</f>
        <v>2025</v>
      </c>
      <c r="W2126" s="41">
        <f>IF(MONTH(tbl_PV_Milestones[[#This Row],[Actual/Schedule Finish]])&lt;7,YEAR(tbl_PV_Milestones[[#This Row],[Actual/Schedule Finish]]),YEAR(tbl_PV_Milestones[[#This Row],[Actual/Schedule Finish]])+1)</f>
        <v>2025</v>
      </c>
      <c r="X2126" s="41" t="str">
        <f>IF(OR(tbl_PV_Milestones[[#This Row],[Project Status]]="Completed",tbl_PV_Milestones[[#This Row],[Project Status]]="Assumed Completed"),"Yes","No")</f>
        <v>Yes</v>
      </c>
      <c r="Y2126" s="41">
        <f>IF(tbl_PV_Milestones[[#This Row],[Baseline Date]]="",1,0)</f>
        <v>0</v>
      </c>
      <c r="Z2126" s="41">
        <f>IF(tbl_PV_Milestones[[#This Row],[Baseline Date]]&lt;PV_Meta!$B$7,1,0)</f>
        <v>1</v>
      </c>
      <c r="AA2126" s="41">
        <f>IF(tbl_PV_Milestones[[#This Row],[Complete]]="Yes",1,0)</f>
        <v>1</v>
      </c>
      <c r="AB2126" s="41">
        <f>IF(AND(tbl_PV_Milestones[[#This Row],[BL FY]]=2025,tbl_PV_Milestones[[#This Row],[Baseline Date]]&lt;PV_Meta!$B$7),1,0)</f>
        <v>1</v>
      </c>
      <c r="AC2126" s="41">
        <f>IF(AND(tbl_PV_Milestones[[#This Row],[Planned YTD]]=1,tbl_PV_Milestones[[#This Row],[Complete]]="Yes"),1,0)</f>
        <v>1</v>
      </c>
      <c r="AD2126" s="41">
        <f>IF(AND(tbl_PV_Milestones[[#This Row],[Actual/Schedule Finish]]&lt;PV_Meta!$B$7,tbl_PV_Milestones[[#This Row],[Complete]]="No",tbl_PV_Milestones[[#This Row],[Project Status]]&lt;&gt;"On Hold"),1,0)</f>
        <v>0</v>
      </c>
      <c r="AE2126" s="41">
        <f>IF(AND(tbl_PV_Milestones[[#This Row],[Actual/Schedule Finish]]&gt;tbl_PV_Milestones[[#This Row],[Baseline Date]],tbl_PV_Milestones[[#This Row],[Complete]]="No",tbl_PV_Milestones[[#This Row],[Project Status]]&lt;&gt;"On Hold",tbl_PV_Milestones[[#This Row],[Overdue]]=0,tbl_PV_Milestones[[#This Row],[To be Baselined]]&lt;&gt;1),1,0)</f>
        <v>0</v>
      </c>
      <c r="AF2126" s="41">
        <f>IF(AND(tbl_PV_Milestones[[#This Row],[BL FY]]=2025,tbl_PV_Milestones[[#This Row],[Finish FY]]&gt;2025),1,0)</f>
        <v>0</v>
      </c>
      <c r="AG2126" s="56" t="str">
        <f>_xlfn.XLOOKUP(tbl_PV_Milestones[[#This Row],[Work ID]],tbl_PV_Meta[Work ID '#],tbl_PV_Meta[Project Manager/Owner],,0)</f>
        <v>Project Manager 8</v>
      </c>
      <c r="AH2126" s="6"/>
    </row>
    <row r="2127" spans="4:34" x14ac:dyDescent="0.25">
      <c r="D2127" s="6" t="s">
        <v>806</v>
      </c>
      <c r="E2127" s="6" t="s">
        <v>503</v>
      </c>
      <c r="F2127" s="6" t="s">
        <v>1694</v>
      </c>
      <c r="G2127" s="6" t="s">
        <v>978</v>
      </c>
      <c r="H2127" s="6" t="s">
        <v>505</v>
      </c>
      <c r="I2127" s="6" t="s">
        <v>510</v>
      </c>
      <c r="J2127" s="6" t="s">
        <v>806</v>
      </c>
      <c r="K2127" s="6" t="s">
        <v>39</v>
      </c>
      <c r="L2127" s="6" t="s">
        <v>80</v>
      </c>
      <c r="M2127" s="43"/>
      <c r="N2127" s="44" t="s">
        <v>1979</v>
      </c>
      <c r="O2127" s="39">
        <v>45723.708333333299</v>
      </c>
      <c r="P2127" s="39">
        <v>45723.708333333299</v>
      </c>
      <c r="Q2127" s="6">
        <v>0</v>
      </c>
      <c r="R2127" s="6">
        <v>0</v>
      </c>
      <c r="S2127" s="45" t="e">
        <f>_xlfn.CONCAT(#REF!,TRIM(tbl_PV_Milestones[[#This Row],[Milestone Description]]))</f>
        <v>#REF!</v>
      </c>
      <c r="T2127" s="84" t="str">
        <f>IF(COUNTIF(tbl_PV_Milestones[UID],tbl_PV_Milestones[[#This Row],[UID]])&gt;1,"Duplicate","")</f>
        <v>Duplicate</v>
      </c>
      <c r="U2127" s="42" t="str">
        <f>_xlfn.XLOOKUP(tbl_PV_Milestones[[#This Row],[Work ID]],tbl_PV_Meta[Work ID '#],tbl_PV_Meta[Sub-Portfolio])</f>
        <v>Sub-Portfolio 7</v>
      </c>
      <c r="V2127" s="41">
        <f>IF(MONTH(tbl_PV_Milestones[[#This Row],[Baseline Date]])&lt;7,YEAR(tbl_PV_Milestones[[#This Row],[Baseline Date]]),YEAR(tbl_PV_Milestones[[#This Row],[Baseline Date]])+1)</f>
        <v>2025</v>
      </c>
      <c r="W2127" s="41">
        <f>IF(MONTH(tbl_PV_Milestones[[#This Row],[Actual/Schedule Finish]])&lt;7,YEAR(tbl_PV_Milestones[[#This Row],[Actual/Schedule Finish]]),YEAR(tbl_PV_Milestones[[#This Row],[Actual/Schedule Finish]])+1)</f>
        <v>2025</v>
      </c>
      <c r="X2127" s="41" t="str">
        <f>IF(OR(tbl_PV_Milestones[[#This Row],[Project Status]]="Completed",tbl_PV_Milestones[[#This Row],[Project Status]]="Assumed Completed"),"Yes","No")</f>
        <v>Yes</v>
      </c>
      <c r="Y2127" s="41">
        <f>IF(tbl_PV_Milestones[[#This Row],[Baseline Date]]="",1,0)</f>
        <v>0</v>
      </c>
      <c r="Z2127" s="41">
        <f>IF(tbl_PV_Milestones[[#This Row],[Baseline Date]]&lt;PV_Meta!$B$7,1,0)</f>
        <v>1</v>
      </c>
      <c r="AA2127" s="41">
        <f>IF(tbl_PV_Milestones[[#This Row],[Complete]]="Yes",1,0)</f>
        <v>1</v>
      </c>
      <c r="AB2127" s="41">
        <f>IF(AND(tbl_PV_Milestones[[#This Row],[BL FY]]=2025,tbl_PV_Milestones[[#This Row],[Baseline Date]]&lt;PV_Meta!$B$7),1,0)</f>
        <v>1</v>
      </c>
      <c r="AC2127" s="41">
        <f>IF(AND(tbl_PV_Milestones[[#This Row],[Planned YTD]]=1,tbl_PV_Milestones[[#This Row],[Complete]]="Yes"),1,0)</f>
        <v>1</v>
      </c>
      <c r="AD2127" s="41">
        <f>IF(AND(tbl_PV_Milestones[[#This Row],[Actual/Schedule Finish]]&lt;PV_Meta!$B$7,tbl_PV_Milestones[[#This Row],[Complete]]="No",tbl_PV_Milestones[[#This Row],[Project Status]]&lt;&gt;"On Hold"),1,0)</f>
        <v>0</v>
      </c>
      <c r="AE2127" s="41">
        <f>IF(AND(tbl_PV_Milestones[[#This Row],[Actual/Schedule Finish]]&gt;tbl_PV_Milestones[[#This Row],[Baseline Date]],tbl_PV_Milestones[[#This Row],[Complete]]="No",tbl_PV_Milestones[[#This Row],[Project Status]]&lt;&gt;"On Hold",tbl_PV_Milestones[[#This Row],[Overdue]]=0,tbl_PV_Milestones[[#This Row],[To be Baselined]]&lt;&gt;1),1,0)</f>
        <v>0</v>
      </c>
      <c r="AF2127" s="41">
        <f>IF(AND(tbl_PV_Milestones[[#This Row],[BL FY]]=2025,tbl_PV_Milestones[[#This Row],[Finish FY]]&gt;2025),1,0)</f>
        <v>0</v>
      </c>
      <c r="AG2127" s="56" t="str">
        <f>_xlfn.XLOOKUP(tbl_PV_Milestones[[#This Row],[Work ID]],tbl_PV_Meta[Work ID '#],tbl_PV_Meta[Project Manager/Owner],,0)</f>
        <v>Project Manager 8</v>
      </c>
      <c r="AH2127" s="6"/>
    </row>
    <row r="2128" spans="4:34" x14ac:dyDescent="0.25">
      <c r="D2128" s="6" t="s">
        <v>806</v>
      </c>
      <c r="E2128" s="6" t="s">
        <v>503</v>
      </c>
      <c r="F2128" s="6" t="s">
        <v>1694</v>
      </c>
      <c r="G2128" s="6" t="s">
        <v>979</v>
      </c>
      <c r="H2128" s="6" t="s">
        <v>505</v>
      </c>
      <c r="I2128" s="6" t="s">
        <v>510</v>
      </c>
      <c r="J2128" s="6" t="s">
        <v>806</v>
      </c>
      <c r="K2128" s="6" t="s">
        <v>39</v>
      </c>
      <c r="L2128" s="6" t="s">
        <v>80</v>
      </c>
      <c r="M2128" s="43"/>
      <c r="N2128" s="44" t="s">
        <v>1979</v>
      </c>
      <c r="O2128" s="39">
        <v>45569.708333333299</v>
      </c>
      <c r="P2128" s="39">
        <v>45569.708333333299</v>
      </c>
      <c r="Q2128" s="6">
        <v>0</v>
      </c>
      <c r="R2128" s="6">
        <v>0</v>
      </c>
      <c r="S2128" s="45" t="e">
        <f>_xlfn.CONCAT(#REF!,TRIM(tbl_PV_Milestones[[#This Row],[Milestone Description]]))</f>
        <v>#REF!</v>
      </c>
      <c r="T2128" s="84" t="str">
        <f>IF(COUNTIF(tbl_PV_Milestones[UID],tbl_PV_Milestones[[#This Row],[UID]])&gt;1,"Duplicate","")</f>
        <v>Duplicate</v>
      </c>
      <c r="U2128" s="42" t="str">
        <f>_xlfn.XLOOKUP(tbl_PV_Milestones[[#This Row],[Work ID]],tbl_PV_Meta[Work ID '#],tbl_PV_Meta[Sub-Portfolio])</f>
        <v>Sub-Portfolio 7</v>
      </c>
      <c r="V2128" s="41">
        <f>IF(MONTH(tbl_PV_Milestones[[#This Row],[Baseline Date]])&lt;7,YEAR(tbl_PV_Milestones[[#This Row],[Baseline Date]]),YEAR(tbl_PV_Milestones[[#This Row],[Baseline Date]])+1)</f>
        <v>2025</v>
      </c>
      <c r="W2128" s="41">
        <f>IF(MONTH(tbl_PV_Milestones[[#This Row],[Actual/Schedule Finish]])&lt;7,YEAR(tbl_PV_Milestones[[#This Row],[Actual/Schedule Finish]]),YEAR(tbl_PV_Milestones[[#This Row],[Actual/Schedule Finish]])+1)</f>
        <v>2025</v>
      </c>
      <c r="X2128" s="41" t="str">
        <f>IF(OR(tbl_PV_Milestones[[#This Row],[Project Status]]="Completed",tbl_PV_Milestones[[#This Row],[Project Status]]="Assumed Completed"),"Yes","No")</f>
        <v>Yes</v>
      </c>
      <c r="Y2128" s="41">
        <f>IF(tbl_PV_Milestones[[#This Row],[Baseline Date]]="",1,0)</f>
        <v>0</v>
      </c>
      <c r="Z2128" s="41">
        <f>IF(tbl_PV_Milestones[[#This Row],[Baseline Date]]&lt;PV_Meta!$B$7,1,0)</f>
        <v>1</v>
      </c>
      <c r="AA2128" s="41">
        <f>IF(tbl_PV_Milestones[[#This Row],[Complete]]="Yes",1,0)</f>
        <v>1</v>
      </c>
      <c r="AB2128" s="41">
        <f>IF(AND(tbl_PV_Milestones[[#This Row],[BL FY]]=2025,tbl_PV_Milestones[[#This Row],[Baseline Date]]&lt;PV_Meta!$B$7),1,0)</f>
        <v>1</v>
      </c>
      <c r="AC2128" s="41">
        <f>IF(AND(tbl_PV_Milestones[[#This Row],[Planned YTD]]=1,tbl_PV_Milestones[[#This Row],[Complete]]="Yes"),1,0)</f>
        <v>1</v>
      </c>
      <c r="AD2128" s="41">
        <f>IF(AND(tbl_PV_Milestones[[#This Row],[Actual/Schedule Finish]]&lt;PV_Meta!$B$7,tbl_PV_Milestones[[#This Row],[Complete]]="No",tbl_PV_Milestones[[#This Row],[Project Status]]&lt;&gt;"On Hold"),1,0)</f>
        <v>0</v>
      </c>
      <c r="AE2128" s="41">
        <f>IF(AND(tbl_PV_Milestones[[#This Row],[Actual/Schedule Finish]]&gt;tbl_PV_Milestones[[#This Row],[Baseline Date]],tbl_PV_Milestones[[#This Row],[Complete]]="No",tbl_PV_Milestones[[#This Row],[Project Status]]&lt;&gt;"On Hold",tbl_PV_Milestones[[#This Row],[Overdue]]=0,tbl_PV_Milestones[[#This Row],[To be Baselined]]&lt;&gt;1),1,0)</f>
        <v>0</v>
      </c>
      <c r="AF2128" s="41">
        <f>IF(AND(tbl_PV_Milestones[[#This Row],[BL FY]]=2025,tbl_PV_Milestones[[#This Row],[Finish FY]]&gt;2025),1,0)</f>
        <v>0</v>
      </c>
      <c r="AG2128" s="56" t="str">
        <f>_xlfn.XLOOKUP(tbl_PV_Milestones[[#This Row],[Work ID]],tbl_PV_Meta[Work ID '#],tbl_PV_Meta[Project Manager/Owner],,0)</f>
        <v>Project Manager 8</v>
      </c>
      <c r="AH2128" s="6"/>
    </row>
    <row r="2129" spans="4:34" x14ac:dyDescent="0.25">
      <c r="D2129" s="6" t="s">
        <v>806</v>
      </c>
      <c r="E2129" s="6" t="s">
        <v>503</v>
      </c>
      <c r="F2129" s="6" t="s">
        <v>1694</v>
      </c>
      <c r="G2129" s="6" t="s">
        <v>980</v>
      </c>
      <c r="H2129" s="6" t="s">
        <v>505</v>
      </c>
      <c r="I2129" s="6" t="s">
        <v>510</v>
      </c>
      <c r="J2129" s="6" t="s">
        <v>806</v>
      </c>
      <c r="K2129" s="6" t="s">
        <v>39</v>
      </c>
      <c r="L2129" s="6" t="s">
        <v>80</v>
      </c>
      <c r="M2129" s="43"/>
      <c r="N2129" s="44" t="s">
        <v>1979</v>
      </c>
      <c r="O2129" s="39">
        <v>45588.708333333299</v>
      </c>
      <c r="P2129" s="39">
        <v>45588.708333333299</v>
      </c>
      <c r="Q2129" s="6">
        <v>0</v>
      </c>
      <c r="R2129" s="6">
        <v>0</v>
      </c>
      <c r="S2129" s="45" t="e">
        <f>_xlfn.CONCAT(#REF!,TRIM(tbl_PV_Milestones[[#This Row],[Milestone Description]]))</f>
        <v>#REF!</v>
      </c>
      <c r="T2129" s="84" t="str">
        <f>IF(COUNTIF(tbl_PV_Milestones[UID],tbl_PV_Milestones[[#This Row],[UID]])&gt;1,"Duplicate","")</f>
        <v>Duplicate</v>
      </c>
      <c r="U2129" s="42" t="str">
        <f>_xlfn.XLOOKUP(tbl_PV_Milestones[[#This Row],[Work ID]],tbl_PV_Meta[Work ID '#],tbl_PV_Meta[Sub-Portfolio])</f>
        <v>Sub-Portfolio 7</v>
      </c>
      <c r="V2129" s="41">
        <f>IF(MONTH(tbl_PV_Milestones[[#This Row],[Baseline Date]])&lt;7,YEAR(tbl_PV_Milestones[[#This Row],[Baseline Date]]),YEAR(tbl_PV_Milestones[[#This Row],[Baseline Date]])+1)</f>
        <v>2025</v>
      </c>
      <c r="W2129" s="41">
        <f>IF(MONTH(tbl_PV_Milestones[[#This Row],[Actual/Schedule Finish]])&lt;7,YEAR(tbl_PV_Milestones[[#This Row],[Actual/Schedule Finish]]),YEAR(tbl_PV_Milestones[[#This Row],[Actual/Schedule Finish]])+1)</f>
        <v>2025</v>
      </c>
      <c r="X2129" s="41" t="str">
        <f>IF(OR(tbl_PV_Milestones[[#This Row],[Project Status]]="Completed",tbl_PV_Milestones[[#This Row],[Project Status]]="Assumed Completed"),"Yes","No")</f>
        <v>Yes</v>
      </c>
      <c r="Y2129" s="41">
        <f>IF(tbl_PV_Milestones[[#This Row],[Baseline Date]]="",1,0)</f>
        <v>0</v>
      </c>
      <c r="Z2129" s="41">
        <f>IF(tbl_PV_Milestones[[#This Row],[Baseline Date]]&lt;PV_Meta!$B$7,1,0)</f>
        <v>1</v>
      </c>
      <c r="AA2129" s="41">
        <f>IF(tbl_PV_Milestones[[#This Row],[Complete]]="Yes",1,0)</f>
        <v>1</v>
      </c>
      <c r="AB2129" s="41">
        <f>IF(AND(tbl_PV_Milestones[[#This Row],[BL FY]]=2025,tbl_PV_Milestones[[#This Row],[Baseline Date]]&lt;PV_Meta!$B$7),1,0)</f>
        <v>1</v>
      </c>
      <c r="AC2129" s="41">
        <f>IF(AND(tbl_PV_Milestones[[#This Row],[Planned YTD]]=1,tbl_PV_Milestones[[#This Row],[Complete]]="Yes"),1,0)</f>
        <v>1</v>
      </c>
      <c r="AD2129" s="41">
        <f>IF(AND(tbl_PV_Milestones[[#This Row],[Actual/Schedule Finish]]&lt;PV_Meta!$B$7,tbl_PV_Milestones[[#This Row],[Complete]]="No",tbl_PV_Milestones[[#This Row],[Project Status]]&lt;&gt;"On Hold"),1,0)</f>
        <v>0</v>
      </c>
      <c r="AE2129" s="41">
        <f>IF(AND(tbl_PV_Milestones[[#This Row],[Actual/Schedule Finish]]&gt;tbl_PV_Milestones[[#This Row],[Baseline Date]],tbl_PV_Milestones[[#This Row],[Complete]]="No",tbl_PV_Milestones[[#This Row],[Project Status]]&lt;&gt;"On Hold",tbl_PV_Milestones[[#This Row],[Overdue]]=0,tbl_PV_Milestones[[#This Row],[To be Baselined]]&lt;&gt;1),1,0)</f>
        <v>0</v>
      </c>
      <c r="AF2129" s="41">
        <f>IF(AND(tbl_PV_Milestones[[#This Row],[BL FY]]=2025,tbl_PV_Milestones[[#This Row],[Finish FY]]&gt;2025),1,0)</f>
        <v>0</v>
      </c>
      <c r="AG2129" s="56" t="str">
        <f>_xlfn.XLOOKUP(tbl_PV_Milestones[[#This Row],[Work ID]],tbl_PV_Meta[Work ID '#],tbl_PV_Meta[Project Manager/Owner],,0)</f>
        <v>Project Manager 8</v>
      </c>
      <c r="AH2129" s="6"/>
    </row>
    <row r="2130" spans="4:34" x14ac:dyDescent="0.25">
      <c r="D2130" s="6" t="s">
        <v>806</v>
      </c>
      <c r="E2130" s="6" t="s">
        <v>503</v>
      </c>
      <c r="F2130" s="6" t="s">
        <v>1694</v>
      </c>
      <c r="G2130" s="6" t="s">
        <v>981</v>
      </c>
      <c r="H2130" s="6" t="s">
        <v>505</v>
      </c>
      <c r="I2130" s="6" t="s">
        <v>510</v>
      </c>
      <c r="J2130" s="6" t="s">
        <v>806</v>
      </c>
      <c r="K2130" s="6" t="s">
        <v>39</v>
      </c>
      <c r="L2130" s="6" t="s">
        <v>80</v>
      </c>
      <c r="M2130" s="43"/>
      <c r="N2130" s="44" t="s">
        <v>1979</v>
      </c>
      <c r="O2130" s="39">
        <v>45666.708333333299</v>
      </c>
      <c r="P2130" s="39">
        <v>45666.708333333299</v>
      </c>
      <c r="Q2130" s="6">
        <v>0</v>
      </c>
      <c r="R2130" s="6">
        <v>0</v>
      </c>
      <c r="S2130" s="45" t="e">
        <f>_xlfn.CONCAT(#REF!,TRIM(tbl_PV_Milestones[[#This Row],[Milestone Description]]))</f>
        <v>#REF!</v>
      </c>
      <c r="T2130" s="84" t="str">
        <f>IF(COUNTIF(tbl_PV_Milestones[UID],tbl_PV_Milestones[[#This Row],[UID]])&gt;1,"Duplicate","")</f>
        <v>Duplicate</v>
      </c>
      <c r="U2130" s="42" t="str">
        <f>_xlfn.XLOOKUP(tbl_PV_Milestones[[#This Row],[Work ID]],tbl_PV_Meta[Work ID '#],tbl_PV_Meta[Sub-Portfolio])</f>
        <v>Sub-Portfolio 7</v>
      </c>
      <c r="V2130" s="41">
        <f>IF(MONTH(tbl_PV_Milestones[[#This Row],[Baseline Date]])&lt;7,YEAR(tbl_PV_Milestones[[#This Row],[Baseline Date]]),YEAR(tbl_PV_Milestones[[#This Row],[Baseline Date]])+1)</f>
        <v>2025</v>
      </c>
      <c r="W2130" s="41">
        <f>IF(MONTH(tbl_PV_Milestones[[#This Row],[Actual/Schedule Finish]])&lt;7,YEAR(tbl_PV_Milestones[[#This Row],[Actual/Schedule Finish]]),YEAR(tbl_PV_Milestones[[#This Row],[Actual/Schedule Finish]])+1)</f>
        <v>2025</v>
      </c>
      <c r="X2130" s="41" t="str">
        <f>IF(OR(tbl_PV_Milestones[[#This Row],[Project Status]]="Completed",tbl_PV_Milestones[[#This Row],[Project Status]]="Assumed Completed"),"Yes","No")</f>
        <v>Yes</v>
      </c>
      <c r="Y2130" s="41">
        <f>IF(tbl_PV_Milestones[[#This Row],[Baseline Date]]="",1,0)</f>
        <v>0</v>
      </c>
      <c r="Z2130" s="41">
        <f>IF(tbl_PV_Milestones[[#This Row],[Baseline Date]]&lt;PV_Meta!$B$7,1,0)</f>
        <v>1</v>
      </c>
      <c r="AA2130" s="41">
        <f>IF(tbl_PV_Milestones[[#This Row],[Complete]]="Yes",1,0)</f>
        <v>1</v>
      </c>
      <c r="AB2130" s="41">
        <f>IF(AND(tbl_PV_Milestones[[#This Row],[BL FY]]=2025,tbl_PV_Milestones[[#This Row],[Baseline Date]]&lt;PV_Meta!$B$7),1,0)</f>
        <v>1</v>
      </c>
      <c r="AC2130" s="41">
        <f>IF(AND(tbl_PV_Milestones[[#This Row],[Planned YTD]]=1,tbl_PV_Milestones[[#This Row],[Complete]]="Yes"),1,0)</f>
        <v>1</v>
      </c>
      <c r="AD2130" s="41">
        <f>IF(AND(tbl_PV_Milestones[[#This Row],[Actual/Schedule Finish]]&lt;PV_Meta!$B$7,tbl_PV_Milestones[[#This Row],[Complete]]="No",tbl_PV_Milestones[[#This Row],[Project Status]]&lt;&gt;"On Hold"),1,0)</f>
        <v>0</v>
      </c>
      <c r="AE2130" s="41">
        <f>IF(AND(tbl_PV_Milestones[[#This Row],[Actual/Schedule Finish]]&gt;tbl_PV_Milestones[[#This Row],[Baseline Date]],tbl_PV_Milestones[[#This Row],[Complete]]="No",tbl_PV_Milestones[[#This Row],[Project Status]]&lt;&gt;"On Hold",tbl_PV_Milestones[[#This Row],[Overdue]]=0,tbl_PV_Milestones[[#This Row],[To be Baselined]]&lt;&gt;1),1,0)</f>
        <v>0</v>
      </c>
      <c r="AF2130" s="41">
        <f>IF(AND(tbl_PV_Milestones[[#This Row],[BL FY]]=2025,tbl_PV_Milestones[[#This Row],[Finish FY]]&gt;2025),1,0)</f>
        <v>0</v>
      </c>
      <c r="AG2130" s="56" t="str">
        <f>_xlfn.XLOOKUP(tbl_PV_Milestones[[#This Row],[Work ID]],tbl_PV_Meta[Work ID '#],tbl_PV_Meta[Project Manager/Owner],,0)</f>
        <v>Project Manager 8</v>
      </c>
      <c r="AH2130" s="6"/>
    </row>
    <row r="2131" spans="4:34" x14ac:dyDescent="0.25">
      <c r="D2131" s="6" t="s">
        <v>806</v>
      </c>
      <c r="E2131" s="6" t="s">
        <v>503</v>
      </c>
      <c r="F2131" s="6" t="s">
        <v>1694</v>
      </c>
      <c r="G2131" s="6" t="s">
        <v>982</v>
      </c>
      <c r="H2131" s="6" t="s">
        <v>505</v>
      </c>
      <c r="I2131" s="6" t="s">
        <v>510</v>
      </c>
      <c r="J2131" s="6" t="s">
        <v>806</v>
      </c>
      <c r="K2131" s="6" t="s">
        <v>39</v>
      </c>
      <c r="L2131" s="6" t="s">
        <v>80</v>
      </c>
      <c r="M2131" s="43"/>
      <c r="N2131" s="44" t="s">
        <v>1979</v>
      </c>
      <c r="O2131" s="39">
        <v>45672.708333333299</v>
      </c>
      <c r="P2131" s="39">
        <v>45672.708333333299</v>
      </c>
      <c r="Q2131" s="6">
        <v>0</v>
      </c>
      <c r="R2131" s="6">
        <v>0</v>
      </c>
      <c r="S2131" s="45" t="e">
        <f>_xlfn.CONCAT(#REF!,TRIM(tbl_PV_Milestones[[#This Row],[Milestone Description]]))</f>
        <v>#REF!</v>
      </c>
      <c r="T2131" s="84" t="str">
        <f>IF(COUNTIF(tbl_PV_Milestones[UID],tbl_PV_Milestones[[#This Row],[UID]])&gt;1,"Duplicate","")</f>
        <v>Duplicate</v>
      </c>
      <c r="U2131" s="42" t="str">
        <f>_xlfn.XLOOKUP(tbl_PV_Milestones[[#This Row],[Work ID]],tbl_PV_Meta[Work ID '#],tbl_PV_Meta[Sub-Portfolio])</f>
        <v>Sub-Portfolio 7</v>
      </c>
      <c r="V2131" s="41">
        <f>IF(MONTH(tbl_PV_Milestones[[#This Row],[Baseline Date]])&lt;7,YEAR(tbl_PV_Milestones[[#This Row],[Baseline Date]]),YEAR(tbl_PV_Milestones[[#This Row],[Baseline Date]])+1)</f>
        <v>2025</v>
      </c>
      <c r="W2131" s="41">
        <f>IF(MONTH(tbl_PV_Milestones[[#This Row],[Actual/Schedule Finish]])&lt;7,YEAR(tbl_PV_Milestones[[#This Row],[Actual/Schedule Finish]]),YEAR(tbl_PV_Milestones[[#This Row],[Actual/Schedule Finish]])+1)</f>
        <v>2025</v>
      </c>
      <c r="X2131" s="41" t="str">
        <f>IF(OR(tbl_PV_Milestones[[#This Row],[Project Status]]="Completed",tbl_PV_Milestones[[#This Row],[Project Status]]="Assumed Completed"),"Yes","No")</f>
        <v>Yes</v>
      </c>
      <c r="Y2131" s="41">
        <f>IF(tbl_PV_Milestones[[#This Row],[Baseline Date]]="",1,0)</f>
        <v>0</v>
      </c>
      <c r="Z2131" s="41">
        <f>IF(tbl_PV_Milestones[[#This Row],[Baseline Date]]&lt;PV_Meta!$B$7,1,0)</f>
        <v>1</v>
      </c>
      <c r="AA2131" s="41">
        <f>IF(tbl_PV_Milestones[[#This Row],[Complete]]="Yes",1,0)</f>
        <v>1</v>
      </c>
      <c r="AB2131" s="41">
        <f>IF(AND(tbl_PV_Milestones[[#This Row],[BL FY]]=2025,tbl_PV_Milestones[[#This Row],[Baseline Date]]&lt;PV_Meta!$B$7),1,0)</f>
        <v>1</v>
      </c>
      <c r="AC2131" s="41">
        <f>IF(AND(tbl_PV_Milestones[[#This Row],[Planned YTD]]=1,tbl_PV_Milestones[[#This Row],[Complete]]="Yes"),1,0)</f>
        <v>1</v>
      </c>
      <c r="AD2131" s="41">
        <f>IF(AND(tbl_PV_Milestones[[#This Row],[Actual/Schedule Finish]]&lt;PV_Meta!$B$7,tbl_PV_Milestones[[#This Row],[Complete]]="No",tbl_PV_Milestones[[#This Row],[Project Status]]&lt;&gt;"On Hold"),1,0)</f>
        <v>0</v>
      </c>
      <c r="AE2131" s="41">
        <f>IF(AND(tbl_PV_Milestones[[#This Row],[Actual/Schedule Finish]]&gt;tbl_PV_Milestones[[#This Row],[Baseline Date]],tbl_PV_Milestones[[#This Row],[Complete]]="No",tbl_PV_Milestones[[#This Row],[Project Status]]&lt;&gt;"On Hold",tbl_PV_Milestones[[#This Row],[Overdue]]=0,tbl_PV_Milestones[[#This Row],[To be Baselined]]&lt;&gt;1),1,0)</f>
        <v>0</v>
      </c>
      <c r="AF2131" s="41">
        <f>IF(AND(tbl_PV_Milestones[[#This Row],[BL FY]]=2025,tbl_PV_Milestones[[#This Row],[Finish FY]]&gt;2025),1,0)</f>
        <v>0</v>
      </c>
      <c r="AG2131" s="56" t="str">
        <f>_xlfn.XLOOKUP(tbl_PV_Milestones[[#This Row],[Work ID]],tbl_PV_Meta[Work ID '#],tbl_PV_Meta[Project Manager/Owner],,0)</f>
        <v>Project Manager 8</v>
      </c>
      <c r="AH2131" s="6"/>
    </row>
    <row r="2132" spans="4:34" x14ac:dyDescent="0.25">
      <c r="D2132" s="6" t="s">
        <v>806</v>
      </c>
      <c r="E2132" s="6" t="s">
        <v>503</v>
      </c>
      <c r="F2132" s="6" t="s">
        <v>1694</v>
      </c>
      <c r="G2132" s="6" t="s">
        <v>983</v>
      </c>
      <c r="H2132" s="6" t="s">
        <v>505</v>
      </c>
      <c r="I2132" s="6" t="s">
        <v>510</v>
      </c>
      <c r="J2132" s="6" t="s">
        <v>806</v>
      </c>
      <c r="K2132" s="6" t="s">
        <v>39</v>
      </c>
      <c r="L2132" s="6" t="s">
        <v>80</v>
      </c>
      <c r="M2132" s="43"/>
      <c r="N2132" s="44" t="s">
        <v>1979</v>
      </c>
      <c r="O2132" s="39">
        <v>45758.708333333299</v>
      </c>
      <c r="P2132" s="39">
        <v>45758.708333333299</v>
      </c>
      <c r="Q2132" s="6">
        <v>0</v>
      </c>
      <c r="R2132" s="6">
        <v>0</v>
      </c>
      <c r="S2132" s="45" t="e">
        <f>_xlfn.CONCAT(#REF!,TRIM(tbl_PV_Milestones[[#This Row],[Milestone Description]]))</f>
        <v>#REF!</v>
      </c>
      <c r="T2132" s="84" t="str">
        <f>IF(COUNTIF(tbl_PV_Milestones[UID],tbl_PV_Milestones[[#This Row],[UID]])&gt;1,"Duplicate","")</f>
        <v>Duplicate</v>
      </c>
      <c r="U2132" s="42" t="str">
        <f>_xlfn.XLOOKUP(tbl_PV_Milestones[[#This Row],[Work ID]],tbl_PV_Meta[Work ID '#],tbl_PV_Meta[Sub-Portfolio])</f>
        <v>Sub-Portfolio 7</v>
      </c>
      <c r="V2132" s="41">
        <f>IF(MONTH(tbl_PV_Milestones[[#This Row],[Baseline Date]])&lt;7,YEAR(tbl_PV_Milestones[[#This Row],[Baseline Date]]),YEAR(tbl_PV_Milestones[[#This Row],[Baseline Date]])+1)</f>
        <v>2025</v>
      </c>
      <c r="W2132" s="41">
        <f>IF(MONTH(tbl_PV_Milestones[[#This Row],[Actual/Schedule Finish]])&lt;7,YEAR(tbl_PV_Milestones[[#This Row],[Actual/Schedule Finish]]),YEAR(tbl_PV_Milestones[[#This Row],[Actual/Schedule Finish]])+1)</f>
        <v>2025</v>
      </c>
      <c r="X2132" s="41" t="str">
        <f>IF(OR(tbl_PV_Milestones[[#This Row],[Project Status]]="Completed",tbl_PV_Milestones[[#This Row],[Project Status]]="Assumed Completed"),"Yes","No")</f>
        <v>Yes</v>
      </c>
      <c r="Y2132" s="41">
        <f>IF(tbl_PV_Milestones[[#This Row],[Baseline Date]]="",1,0)</f>
        <v>0</v>
      </c>
      <c r="Z2132" s="41">
        <f>IF(tbl_PV_Milestones[[#This Row],[Baseline Date]]&lt;PV_Meta!$B$7,1,0)</f>
        <v>1</v>
      </c>
      <c r="AA2132" s="41">
        <f>IF(tbl_PV_Milestones[[#This Row],[Complete]]="Yes",1,0)</f>
        <v>1</v>
      </c>
      <c r="AB2132" s="41">
        <f>IF(AND(tbl_PV_Milestones[[#This Row],[BL FY]]=2025,tbl_PV_Milestones[[#This Row],[Baseline Date]]&lt;PV_Meta!$B$7),1,0)</f>
        <v>1</v>
      </c>
      <c r="AC2132" s="41">
        <f>IF(AND(tbl_PV_Milestones[[#This Row],[Planned YTD]]=1,tbl_PV_Milestones[[#This Row],[Complete]]="Yes"),1,0)</f>
        <v>1</v>
      </c>
      <c r="AD2132" s="41">
        <f>IF(AND(tbl_PV_Milestones[[#This Row],[Actual/Schedule Finish]]&lt;PV_Meta!$B$7,tbl_PV_Milestones[[#This Row],[Complete]]="No",tbl_PV_Milestones[[#This Row],[Project Status]]&lt;&gt;"On Hold"),1,0)</f>
        <v>0</v>
      </c>
      <c r="AE2132" s="41">
        <f>IF(AND(tbl_PV_Milestones[[#This Row],[Actual/Schedule Finish]]&gt;tbl_PV_Milestones[[#This Row],[Baseline Date]],tbl_PV_Milestones[[#This Row],[Complete]]="No",tbl_PV_Milestones[[#This Row],[Project Status]]&lt;&gt;"On Hold",tbl_PV_Milestones[[#This Row],[Overdue]]=0,tbl_PV_Milestones[[#This Row],[To be Baselined]]&lt;&gt;1),1,0)</f>
        <v>0</v>
      </c>
      <c r="AF2132" s="41">
        <f>IF(AND(tbl_PV_Milestones[[#This Row],[BL FY]]=2025,tbl_PV_Milestones[[#This Row],[Finish FY]]&gt;2025),1,0)</f>
        <v>0</v>
      </c>
      <c r="AG2132" s="56" t="str">
        <f>_xlfn.XLOOKUP(tbl_PV_Milestones[[#This Row],[Work ID]],tbl_PV_Meta[Work ID '#],tbl_PV_Meta[Project Manager/Owner],,0)</f>
        <v>Project Manager 8</v>
      </c>
      <c r="AH2132" s="6"/>
    </row>
    <row r="2133" spans="4:34" x14ac:dyDescent="0.25">
      <c r="D2133" s="6" t="s">
        <v>806</v>
      </c>
      <c r="E2133" s="6" t="s">
        <v>503</v>
      </c>
      <c r="F2133" s="6" t="s">
        <v>1694</v>
      </c>
      <c r="G2133" s="6" t="s">
        <v>984</v>
      </c>
      <c r="H2133" s="6" t="s">
        <v>505</v>
      </c>
      <c r="I2133" s="6" t="s">
        <v>510</v>
      </c>
      <c r="J2133" s="6" t="s">
        <v>806</v>
      </c>
      <c r="K2133" s="6" t="s">
        <v>39</v>
      </c>
      <c r="L2133" s="6" t="s">
        <v>80</v>
      </c>
      <c r="M2133" s="43"/>
      <c r="N2133" s="44" t="s">
        <v>1979</v>
      </c>
      <c r="O2133" s="39">
        <v>45733.708333333299</v>
      </c>
      <c r="P2133" s="39">
        <v>45733.708333333299</v>
      </c>
      <c r="Q2133" s="6">
        <v>0</v>
      </c>
      <c r="R2133" s="6">
        <v>0</v>
      </c>
      <c r="S2133" s="45" t="e">
        <f>_xlfn.CONCAT(#REF!,TRIM(tbl_PV_Milestones[[#This Row],[Milestone Description]]))</f>
        <v>#REF!</v>
      </c>
      <c r="T2133" s="84" t="str">
        <f>IF(COUNTIF(tbl_PV_Milestones[UID],tbl_PV_Milestones[[#This Row],[UID]])&gt;1,"Duplicate","")</f>
        <v>Duplicate</v>
      </c>
      <c r="U2133" s="42" t="str">
        <f>_xlfn.XLOOKUP(tbl_PV_Milestones[[#This Row],[Work ID]],tbl_PV_Meta[Work ID '#],tbl_PV_Meta[Sub-Portfolio])</f>
        <v>Sub-Portfolio 7</v>
      </c>
      <c r="V2133" s="41">
        <f>IF(MONTH(tbl_PV_Milestones[[#This Row],[Baseline Date]])&lt;7,YEAR(tbl_PV_Milestones[[#This Row],[Baseline Date]]),YEAR(tbl_PV_Milestones[[#This Row],[Baseline Date]])+1)</f>
        <v>2025</v>
      </c>
      <c r="W2133" s="41">
        <f>IF(MONTH(tbl_PV_Milestones[[#This Row],[Actual/Schedule Finish]])&lt;7,YEAR(tbl_PV_Milestones[[#This Row],[Actual/Schedule Finish]]),YEAR(tbl_PV_Milestones[[#This Row],[Actual/Schedule Finish]])+1)</f>
        <v>2025</v>
      </c>
      <c r="X2133" s="41" t="str">
        <f>IF(OR(tbl_PV_Milestones[[#This Row],[Project Status]]="Completed",tbl_PV_Milestones[[#This Row],[Project Status]]="Assumed Completed"),"Yes","No")</f>
        <v>Yes</v>
      </c>
      <c r="Y2133" s="41">
        <f>IF(tbl_PV_Milestones[[#This Row],[Baseline Date]]="",1,0)</f>
        <v>0</v>
      </c>
      <c r="Z2133" s="41">
        <f>IF(tbl_PV_Milestones[[#This Row],[Baseline Date]]&lt;PV_Meta!$B$7,1,0)</f>
        <v>1</v>
      </c>
      <c r="AA2133" s="41">
        <f>IF(tbl_PV_Milestones[[#This Row],[Complete]]="Yes",1,0)</f>
        <v>1</v>
      </c>
      <c r="AB2133" s="41">
        <f>IF(AND(tbl_PV_Milestones[[#This Row],[BL FY]]=2025,tbl_PV_Milestones[[#This Row],[Baseline Date]]&lt;PV_Meta!$B$7),1,0)</f>
        <v>1</v>
      </c>
      <c r="AC2133" s="41">
        <f>IF(AND(tbl_PV_Milestones[[#This Row],[Planned YTD]]=1,tbl_PV_Milestones[[#This Row],[Complete]]="Yes"),1,0)</f>
        <v>1</v>
      </c>
      <c r="AD2133" s="41">
        <f>IF(AND(tbl_PV_Milestones[[#This Row],[Actual/Schedule Finish]]&lt;PV_Meta!$B$7,tbl_PV_Milestones[[#This Row],[Complete]]="No",tbl_PV_Milestones[[#This Row],[Project Status]]&lt;&gt;"On Hold"),1,0)</f>
        <v>0</v>
      </c>
      <c r="AE2133" s="41">
        <f>IF(AND(tbl_PV_Milestones[[#This Row],[Actual/Schedule Finish]]&gt;tbl_PV_Milestones[[#This Row],[Baseline Date]],tbl_PV_Milestones[[#This Row],[Complete]]="No",tbl_PV_Milestones[[#This Row],[Project Status]]&lt;&gt;"On Hold",tbl_PV_Milestones[[#This Row],[Overdue]]=0,tbl_PV_Milestones[[#This Row],[To be Baselined]]&lt;&gt;1),1,0)</f>
        <v>0</v>
      </c>
      <c r="AF2133" s="41">
        <f>IF(AND(tbl_PV_Milestones[[#This Row],[BL FY]]=2025,tbl_PV_Milestones[[#This Row],[Finish FY]]&gt;2025),1,0)</f>
        <v>0</v>
      </c>
      <c r="AG2133" s="56" t="str">
        <f>_xlfn.XLOOKUP(tbl_PV_Milestones[[#This Row],[Work ID]],tbl_PV_Meta[Work ID '#],tbl_PV_Meta[Project Manager/Owner],,0)</f>
        <v>Project Manager 8</v>
      </c>
      <c r="AH2133" s="6"/>
    </row>
    <row r="2134" spans="4:34" x14ac:dyDescent="0.25">
      <c r="D2134" s="6" t="s">
        <v>806</v>
      </c>
      <c r="E2134" s="6" t="s">
        <v>503</v>
      </c>
      <c r="F2134" s="6" t="s">
        <v>1694</v>
      </c>
      <c r="G2134" s="6" t="s">
        <v>684</v>
      </c>
      <c r="H2134" s="6" t="s">
        <v>505</v>
      </c>
      <c r="I2134" s="6" t="s">
        <v>510</v>
      </c>
      <c r="J2134" s="6" t="s">
        <v>806</v>
      </c>
      <c r="K2134" s="6" t="s">
        <v>39</v>
      </c>
      <c r="L2134" s="6" t="s">
        <v>80</v>
      </c>
      <c r="M2134" s="43"/>
      <c r="N2134" s="44" t="s">
        <v>1979</v>
      </c>
      <c r="O2134" s="39">
        <v>45716.708333333299</v>
      </c>
      <c r="P2134" s="39">
        <v>45716.708333333299</v>
      </c>
      <c r="Q2134" s="6">
        <v>0</v>
      </c>
      <c r="R2134" s="6">
        <v>0</v>
      </c>
      <c r="S2134" s="45" t="e">
        <f>_xlfn.CONCAT(#REF!,TRIM(tbl_PV_Milestones[[#This Row],[Milestone Description]]))</f>
        <v>#REF!</v>
      </c>
      <c r="T2134" s="84" t="str">
        <f>IF(COUNTIF(tbl_PV_Milestones[UID],tbl_PV_Milestones[[#This Row],[UID]])&gt;1,"Duplicate","")</f>
        <v>Duplicate</v>
      </c>
      <c r="U2134" s="42" t="str">
        <f>_xlfn.XLOOKUP(tbl_PV_Milestones[[#This Row],[Work ID]],tbl_PV_Meta[Work ID '#],tbl_PV_Meta[Sub-Portfolio])</f>
        <v>Sub-Portfolio 7</v>
      </c>
      <c r="V2134" s="41">
        <f>IF(MONTH(tbl_PV_Milestones[[#This Row],[Baseline Date]])&lt;7,YEAR(tbl_PV_Milestones[[#This Row],[Baseline Date]]),YEAR(tbl_PV_Milestones[[#This Row],[Baseline Date]])+1)</f>
        <v>2025</v>
      </c>
      <c r="W2134" s="41">
        <f>IF(MONTH(tbl_PV_Milestones[[#This Row],[Actual/Schedule Finish]])&lt;7,YEAR(tbl_PV_Milestones[[#This Row],[Actual/Schedule Finish]]),YEAR(tbl_PV_Milestones[[#This Row],[Actual/Schedule Finish]])+1)</f>
        <v>2025</v>
      </c>
      <c r="X2134" s="41" t="str">
        <f>IF(OR(tbl_PV_Milestones[[#This Row],[Project Status]]="Completed",tbl_PV_Milestones[[#This Row],[Project Status]]="Assumed Completed"),"Yes","No")</f>
        <v>Yes</v>
      </c>
      <c r="Y2134" s="41">
        <f>IF(tbl_PV_Milestones[[#This Row],[Baseline Date]]="",1,0)</f>
        <v>0</v>
      </c>
      <c r="Z2134" s="41">
        <f>IF(tbl_PV_Milestones[[#This Row],[Baseline Date]]&lt;PV_Meta!$B$7,1,0)</f>
        <v>1</v>
      </c>
      <c r="AA2134" s="41">
        <f>IF(tbl_PV_Milestones[[#This Row],[Complete]]="Yes",1,0)</f>
        <v>1</v>
      </c>
      <c r="AB2134" s="41">
        <f>IF(AND(tbl_PV_Milestones[[#This Row],[BL FY]]=2025,tbl_PV_Milestones[[#This Row],[Baseline Date]]&lt;PV_Meta!$B$7),1,0)</f>
        <v>1</v>
      </c>
      <c r="AC2134" s="41">
        <f>IF(AND(tbl_PV_Milestones[[#This Row],[Planned YTD]]=1,tbl_PV_Milestones[[#This Row],[Complete]]="Yes"),1,0)</f>
        <v>1</v>
      </c>
      <c r="AD2134" s="41">
        <f>IF(AND(tbl_PV_Milestones[[#This Row],[Actual/Schedule Finish]]&lt;PV_Meta!$B$7,tbl_PV_Milestones[[#This Row],[Complete]]="No",tbl_PV_Milestones[[#This Row],[Project Status]]&lt;&gt;"On Hold"),1,0)</f>
        <v>0</v>
      </c>
      <c r="AE2134" s="41">
        <f>IF(AND(tbl_PV_Milestones[[#This Row],[Actual/Schedule Finish]]&gt;tbl_PV_Milestones[[#This Row],[Baseline Date]],tbl_PV_Milestones[[#This Row],[Complete]]="No",tbl_PV_Milestones[[#This Row],[Project Status]]&lt;&gt;"On Hold",tbl_PV_Milestones[[#This Row],[Overdue]]=0,tbl_PV_Milestones[[#This Row],[To be Baselined]]&lt;&gt;1),1,0)</f>
        <v>0</v>
      </c>
      <c r="AF2134" s="41">
        <f>IF(AND(tbl_PV_Milestones[[#This Row],[BL FY]]=2025,tbl_PV_Milestones[[#This Row],[Finish FY]]&gt;2025),1,0)</f>
        <v>0</v>
      </c>
      <c r="AG2134" s="56" t="str">
        <f>_xlfn.XLOOKUP(tbl_PV_Milestones[[#This Row],[Work ID]],tbl_PV_Meta[Work ID '#],tbl_PV_Meta[Project Manager/Owner],,0)</f>
        <v>Project Manager 8</v>
      </c>
      <c r="AH2134" s="6"/>
    </row>
    <row r="2135" spans="4:34" x14ac:dyDescent="0.25">
      <c r="D2135" s="6" t="s">
        <v>806</v>
      </c>
      <c r="E2135" s="6" t="s">
        <v>503</v>
      </c>
      <c r="F2135" s="6" t="s">
        <v>1694</v>
      </c>
      <c r="G2135" s="6" t="s">
        <v>985</v>
      </c>
      <c r="H2135" s="6" t="s">
        <v>505</v>
      </c>
      <c r="I2135" s="6" t="s">
        <v>510</v>
      </c>
      <c r="J2135" s="6" t="s">
        <v>806</v>
      </c>
      <c r="K2135" s="6" t="s">
        <v>39</v>
      </c>
      <c r="L2135" s="6" t="s">
        <v>80</v>
      </c>
      <c r="M2135" s="43"/>
      <c r="N2135" s="44" t="s">
        <v>1979</v>
      </c>
      <c r="O2135" s="39">
        <v>45517.708333333299</v>
      </c>
      <c r="P2135" s="39">
        <v>45517.708333333299</v>
      </c>
      <c r="Q2135" s="6">
        <v>0</v>
      </c>
      <c r="R2135" s="6">
        <v>0</v>
      </c>
      <c r="S2135" s="45" t="e">
        <f>_xlfn.CONCAT(#REF!,TRIM(tbl_PV_Milestones[[#This Row],[Milestone Description]]))</f>
        <v>#REF!</v>
      </c>
      <c r="T2135" s="84" t="str">
        <f>IF(COUNTIF(tbl_PV_Milestones[UID],tbl_PV_Milestones[[#This Row],[UID]])&gt;1,"Duplicate","")</f>
        <v>Duplicate</v>
      </c>
      <c r="U2135" s="42" t="str">
        <f>_xlfn.XLOOKUP(tbl_PV_Milestones[[#This Row],[Work ID]],tbl_PV_Meta[Work ID '#],tbl_PV_Meta[Sub-Portfolio])</f>
        <v>Sub-Portfolio 7</v>
      </c>
      <c r="V2135" s="41">
        <f>IF(MONTH(tbl_PV_Milestones[[#This Row],[Baseline Date]])&lt;7,YEAR(tbl_PV_Milestones[[#This Row],[Baseline Date]]),YEAR(tbl_PV_Milestones[[#This Row],[Baseline Date]])+1)</f>
        <v>2025</v>
      </c>
      <c r="W2135" s="41">
        <f>IF(MONTH(tbl_PV_Milestones[[#This Row],[Actual/Schedule Finish]])&lt;7,YEAR(tbl_PV_Milestones[[#This Row],[Actual/Schedule Finish]]),YEAR(tbl_PV_Milestones[[#This Row],[Actual/Schedule Finish]])+1)</f>
        <v>2025</v>
      </c>
      <c r="X2135" s="41" t="str">
        <f>IF(OR(tbl_PV_Milestones[[#This Row],[Project Status]]="Completed",tbl_PV_Milestones[[#This Row],[Project Status]]="Assumed Completed"),"Yes","No")</f>
        <v>Yes</v>
      </c>
      <c r="Y2135" s="41">
        <f>IF(tbl_PV_Milestones[[#This Row],[Baseline Date]]="",1,0)</f>
        <v>0</v>
      </c>
      <c r="Z2135" s="41">
        <f>IF(tbl_PV_Milestones[[#This Row],[Baseline Date]]&lt;PV_Meta!$B$7,1,0)</f>
        <v>1</v>
      </c>
      <c r="AA2135" s="41">
        <f>IF(tbl_PV_Milestones[[#This Row],[Complete]]="Yes",1,0)</f>
        <v>1</v>
      </c>
      <c r="AB2135" s="41">
        <f>IF(AND(tbl_PV_Milestones[[#This Row],[BL FY]]=2025,tbl_PV_Milestones[[#This Row],[Baseline Date]]&lt;PV_Meta!$B$7),1,0)</f>
        <v>1</v>
      </c>
      <c r="AC2135" s="41">
        <f>IF(AND(tbl_PV_Milestones[[#This Row],[Planned YTD]]=1,tbl_PV_Milestones[[#This Row],[Complete]]="Yes"),1,0)</f>
        <v>1</v>
      </c>
      <c r="AD2135" s="41">
        <f>IF(AND(tbl_PV_Milestones[[#This Row],[Actual/Schedule Finish]]&lt;PV_Meta!$B$7,tbl_PV_Milestones[[#This Row],[Complete]]="No",tbl_PV_Milestones[[#This Row],[Project Status]]&lt;&gt;"On Hold"),1,0)</f>
        <v>0</v>
      </c>
      <c r="AE2135" s="41">
        <f>IF(AND(tbl_PV_Milestones[[#This Row],[Actual/Schedule Finish]]&gt;tbl_PV_Milestones[[#This Row],[Baseline Date]],tbl_PV_Milestones[[#This Row],[Complete]]="No",tbl_PV_Milestones[[#This Row],[Project Status]]&lt;&gt;"On Hold",tbl_PV_Milestones[[#This Row],[Overdue]]=0,tbl_PV_Milestones[[#This Row],[To be Baselined]]&lt;&gt;1),1,0)</f>
        <v>0</v>
      </c>
      <c r="AF2135" s="41">
        <f>IF(AND(tbl_PV_Milestones[[#This Row],[BL FY]]=2025,tbl_PV_Milestones[[#This Row],[Finish FY]]&gt;2025),1,0)</f>
        <v>0</v>
      </c>
      <c r="AG2135" s="56" t="str">
        <f>_xlfn.XLOOKUP(tbl_PV_Milestones[[#This Row],[Work ID]],tbl_PV_Meta[Work ID '#],tbl_PV_Meta[Project Manager/Owner],,0)</f>
        <v>Project Manager 8</v>
      </c>
      <c r="AH2135" s="6"/>
    </row>
    <row r="2136" spans="4:34" x14ac:dyDescent="0.25">
      <c r="D2136" s="6" t="s">
        <v>806</v>
      </c>
      <c r="E2136" s="6" t="s">
        <v>503</v>
      </c>
      <c r="F2136" s="6" t="s">
        <v>1694</v>
      </c>
      <c r="G2136" s="6" t="s">
        <v>986</v>
      </c>
      <c r="H2136" s="6" t="s">
        <v>505</v>
      </c>
      <c r="I2136" s="6" t="s">
        <v>510</v>
      </c>
      <c r="J2136" s="6" t="s">
        <v>806</v>
      </c>
      <c r="K2136" s="6" t="s">
        <v>39</v>
      </c>
      <c r="L2136" s="6" t="s">
        <v>80</v>
      </c>
      <c r="M2136" s="43"/>
      <c r="N2136" s="44" t="s">
        <v>1979</v>
      </c>
      <c r="O2136" s="39">
        <v>45576.708333333299</v>
      </c>
      <c r="P2136" s="39">
        <v>45576.708333333299</v>
      </c>
      <c r="Q2136" s="6">
        <v>0</v>
      </c>
      <c r="R2136" s="6">
        <v>0</v>
      </c>
      <c r="S2136" s="45" t="e">
        <f>_xlfn.CONCAT(#REF!,TRIM(tbl_PV_Milestones[[#This Row],[Milestone Description]]))</f>
        <v>#REF!</v>
      </c>
      <c r="T2136" s="84" t="str">
        <f>IF(COUNTIF(tbl_PV_Milestones[UID],tbl_PV_Milestones[[#This Row],[UID]])&gt;1,"Duplicate","")</f>
        <v>Duplicate</v>
      </c>
      <c r="U2136" s="42" t="str">
        <f>_xlfn.XLOOKUP(tbl_PV_Milestones[[#This Row],[Work ID]],tbl_PV_Meta[Work ID '#],tbl_PV_Meta[Sub-Portfolio])</f>
        <v>Sub-Portfolio 7</v>
      </c>
      <c r="V2136" s="41">
        <f>IF(MONTH(tbl_PV_Milestones[[#This Row],[Baseline Date]])&lt;7,YEAR(tbl_PV_Milestones[[#This Row],[Baseline Date]]),YEAR(tbl_PV_Milestones[[#This Row],[Baseline Date]])+1)</f>
        <v>2025</v>
      </c>
      <c r="W2136" s="41">
        <f>IF(MONTH(tbl_PV_Milestones[[#This Row],[Actual/Schedule Finish]])&lt;7,YEAR(tbl_PV_Milestones[[#This Row],[Actual/Schedule Finish]]),YEAR(tbl_PV_Milestones[[#This Row],[Actual/Schedule Finish]])+1)</f>
        <v>2025</v>
      </c>
      <c r="X2136" s="41" t="str">
        <f>IF(OR(tbl_PV_Milestones[[#This Row],[Project Status]]="Completed",tbl_PV_Milestones[[#This Row],[Project Status]]="Assumed Completed"),"Yes","No")</f>
        <v>Yes</v>
      </c>
      <c r="Y2136" s="41">
        <f>IF(tbl_PV_Milestones[[#This Row],[Baseline Date]]="",1,0)</f>
        <v>0</v>
      </c>
      <c r="Z2136" s="41">
        <f>IF(tbl_PV_Milestones[[#This Row],[Baseline Date]]&lt;PV_Meta!$B$7,1,0)</f>
        <v>1</v>
      </c>
      <c r="AA2136" s="41">
        <f>IF(tbl_PV_Milestones[[#This Row],[Complete]]="Yes",1,0)</f>
        <v>1</v>
      </c>
      <c r="AB2136" s="41">
        <f>IF(AND(tbl_PV_Milestones[[#This Row],[BL FY]]=2025,tbl_PV_Milestones[[#This Row],[Baseline Date]]&lt;PV_Meta!$B$7),1,0)</f>
        <v>1</v>
      </c>
      <c r="AC2136" s="41">
        <f>IF(AND(tbl_PV_Milestones[[#This Row],[Planned YTD]]=1,tbl_PV_Milestones[[#This Row],[Complete]]="Yes"),1,0)</f>
        <v>1</v>
      </c>
      <c r="AD2136" s="41">
        <f>IF(AND(tbl_PV_Milestones[[#This Row],[Actual/Schedule Finish]]&lt;PV_Meta!$B$7,tbl_PV_Milestones[[#This Row],[Complete]]="No",tbl_PV_Milestones[[#This Row],[Project Status]]&lt;&gt;"On Hold"),1,0)</f>
        <v>0</v>
      </c>
      <c r="AE2136" s="41">
        <f>IF(AND(tbl_PV_Milestones[[#This Row],[Actual/Schedule Finish]]&gt;tbl_PV_Milestones[[#This Row],[Baseline Date]],tbl_PV_Milestones[[#This Row],[Complete]]="No",tbl_PV_Milestones[[#This Row],[Project Status]]&lt;&gt;"On Hold",tbl_PV_Milestones[[#This Row],[Overdue]]=0,tbl_PV_Milestones[[#This Row],[To be Baselined]]&lt;&gt;1),1,0)</f>
        <v>0</v>
      </c>
      <c r="AF2136" s="41">
        <f>IF(AND(tbl_PV_Milestones[[#This Row],[BL FY]]=2025,tbl_PV_Milestones[[#This Row],[Finish FY]]&gt;2025),1,0)</f>
        <v>0</v>
      </c>
      <c r="AG2136" s="56" t="str">
        <f>_xlfn.XLOOKUP(tbl_PV_Milestones[[#This Row],[Work ID]],tbl_PV_Meta[Work ID '#],tbl_PV_Meta[Project Manager/Owner],,0)</f>
        <v>Project Manager 8</v>
      </c>
      <c r="AH2136" s="6"/>
    </row>
    <row r="2137" spans="4:34" x14ac:dyDescent="0.25">
      <c r="D2137" s="6" t="s">
        <v>806</v>
      </c>
      <c r="E2137" s="6" t="s">
        <v>503</v>
      </c>
      <c r="F2137" s="6" t="s">
        <v>1694</v>
      </c>
      <c r="G2137" s="6" t="s">
        <v>987</v>
      </c>
      <c r="H2137" s="6" t="s">
        <v>505</v>
      </c>
      <c r="I2137" s="6" t="s">
        <v>510</v>
      </c>
      <c r="J2137" s="6" t="s">
        <v>806</v>
      </c>
      <c r="K2137" s="6" t="s">
        <v>39</v>
      </c>
      <c r="L2137" s="6" t="s">
        <v>80</v>
      </c>
      <c r="M2137" s="43"/>
      <c r="N2137" s="44" t="s">
        <v>1979</v>
      </c>
      <c r="O2137" s="39">
        <v>45583.708333333299</v>
      </c>
      <c r="P2137" s="39">
        <v>45583.708333333299</v>
      </c>
      <c r="Q2137" s="6">
        <v>0</v>
      </c>
      <c r="R2137" s="6">
        <v>0</v>
      </c>
      <c r="S2137" s="45" t="e">
        <f>_xlfn.CONCAT(#REF!,TRIM(tbl_PV_Milestones[[#This Row],[Milestone Description]]))</f>
        <v>#REF!</v>
      </c>
      <c r="T2137" s="84" t="str">
        <f>IF(COUNTIF(tbl_PV_Milestones[UID],tbl_PV_Milestones[[#This Row],[UID]])&gt;1,"Duplicate","")</f>
        <v>Duplicate</v>
      </c>
      <c r="U2137" s="42" t="str">
        <f>_xlfn.XLOOKUP(tbl_PV_Milestones[[#This Row],[Work ID]],tbl_PV_Meta[Work ID '#],tbl_PV_Meta[Sub-Portfolio])</f>
        <v>Sub-Portfolio 7</v>
      </c>
      <c r="V2137" s="41">
        <f>IF(MONTH(tbl_PV_Milestones[[#This Row],[Baseline Date]])&lt;7,YEAR(tbl_PV_Milestones[[#This Row],[Baseline Date]]),YEAR(tbl_PV_Milestones[[#This Row],[Baseline Date]])+1)</f>
        <v>2025</v>
      </c>
      <c r="W2137" s="41">
        <f>IF(MONTH(tbl_PV_Milestones[[#This Row],[Actual/Schedule Finish]])&lt;7,YEAR(tbl_PV_Milestones[[#This Row],[Actual/Schedule Finish]]),YEAR(tbl_PV_Milestones[[#This Row],[Actual/Schedule Finish]])+1)</f>
        <v>2025</v>
      </c>
      <c r="X2137" s="41" t="str">
        <f>IF(OR(tbl_PV_Milestones[[#This Row],[Project Status]]="Completed",tbl_PV_Milestones[[#This Row],[Project Status]]="Assumed Completed"),"Yes","No")</f>
        <v>Yes</v>
      </c>
      <c r="Y2137" s="41">
        <f>IF(tbl_PV_Milestones[[#This Row],[Baseline Date]]="",1,0)</f>
        <v>0</v>
      </c>
      <c r="Z2137" s="41">
        <f>IF(tbl_PV_Milestones[[#This Row],[Baseline Date]]&lt;PV_Meta!$B$7,1,0)</f>
        <v>1</v>
      </c>
      <c r="AA2137" s="41">
        <f>IF(tbl_PV_Milestones[[#This Row],[Complete]]="Yes",1,0)</f>
        <v>1</v>
      </c>
      <c r="AB2137" s="41">
        <f>IF(AND(tbl_PV_Milestones[[#This Row],[BL FY]]=2025,tbl_PV_Milestones[[#This Row],[Baseline Date]]&lt;PV_Meta!$B$7),1,0)</f>
        <v>1</v>
      </c>
      <c r="AC2137" s="41">
        <f>IF(AND(tbl_PV_Milestones[[#This Row],[Planned YTD]]=1,tbl_PV_Milestones[[#This Row],[Complete]]="Yes"),1,0)</f>
        <v>1</v>
      </c>
      <c r="AD2137" s="41">
        <f>IF(AND(tbl_PV_Milestones[[#This Row],[Actual/Schedule Finish]]&lt;PV_Meta!$B$7,tbl_PV_Milestones[[#This Row],[Complete]]="No",tbl_PV_Milestones[[#This Row],[Project Status]]&lt;&gt;"On Hold"),1,0)</f>
        <v>0</v>
      </c>
      <c r="AE2137" s="41">
        <f>IF(AND(tbl_PV_Milestones[[#This Row],[Actual/Schedule Finish]]&gt;tbl_PV_Milestones[[#This Row],[Baseline Date]],tbl_PV_Milestones[[#This Row],[Complete]]="No",tbl_PV_Milestones[[#This Row],[Project Status]]&lt;&gt;"On Hold",tbl_PV_Milestones[[#This Row],[Overdue]]=0,tbl_PV_Milestones[[#This Row],[To be Baselined]]&lt;&gt;1),1,0)</f>
        <v>0</v>
      </c>
      <c r="AF2137" s="41">
        <f>IF(AND(tbl_PV_Milestones[[#This Row],[BL FY]]=2025,tbl_PV_Milestones[[#This Row],[Finish FY]]&gt;2025),1,0)</f>
        <v>0</v>
      </c>
      <c r="AG2137" s="56" t="str">
        <f>_xlfn.XLOOKUP(tbl_PV_Milestones[[#This Row],[Work ID]],tbl_PV_Meta[Work ID '#],tbl_PV_Meta[Project Manager/Owner],,0)</f>
        <v>Project Manager 8</v>
      </c>
      <c r="AH2137" s="6"/>
    </row>
    <row r="2138" spans="4:34" x14ac:dyDescent="0.25">
      <c r="D2138" s="6" t="s">
        <v>806</v>
      </c>
      <c r="E2138" s="6" t="s">
        <v>503</v>
      </c>
      <c r="F2138" s="6" t="s">
        <v>1694</v>
      </c>
      <c r="G2138" s="6" t="s">
        <v>988</v>
      </c>
      <c r="H2138" s="6" t="s">
        <v>505</v>
      </c>
      <c r="I2138" s="6" t="s">
        <v>510</v>
      </c>
      <c r="J2138" s="6" t="s">
        <v>806</v>
      </c>
      <c r="K2138" s="6" t="s">
        <v>39</v>
      </c>
      <c r="L2138" s="6" t="s">
        <v>80</v>
      </c>
      <c r="M2138" s="43"/>
      <c r="N2138" s="44" t="s">
        <v>1979</v>
      </c>
      <c r="O2138" s="39">
        <v>45586.708333333299</v>
      </c>
      <c r="P2138" s="39">
        <v>45586.708333333299</v>
      </c>
      <c r="Q2138" s="6">
        <v>0</v>
      </c>
      <c r="R2138" s="6">
        <v>0</v>
      </c>
      <c r="S2138" s="45" t="e">
        <f>_xlfn.CONCAT(#REF!,TRIM(tbl_PV_Milestones[[#This Row],[Milestone Description]]))</f>
        <v>#REF!</v>
      </c>
      <c r="T2138" s="84" t="str">
        <f>IF(COUNTIF(tbl_PV_Milestones[UID],tbl_PV_Milestones[[#This Row],[UID]])&gt;1,"Duplicate","")</f>
        <v>Duplicate</v>
      </c>
      <c r="U2138" s="42" t="str">
        <f>_xlfn.XLOOKUP(tbl_PV_Milestones[[#This Row],[Work ID]],tbl_PV_Meta[Work ID '#],tbl_PV_Meta[Sub-Portfolio])</f>
        <v>Sub-Portfolio 7</v>
      </c>
      <c r="V2138" s="41">
        <f>IF(MONTH(tbl_PV_Milestones[[#This Row],[Baseline Date]])&lt;7,YEAR(tbl_PV_Milestones[[#This Row],[Baseline Date]]),YEAR(tbl_PV_Milestones[[#This Row],[Baseline Date]])+1)</f>
        <v>2025</v>
      </c>
      <c r="W2138" s="41">
        <f>IF(MONTH(tbl_PV_Milestones[[#This Row],[Actual/Schedule Finish]])&lt;7,YEAR(tbl_PV_Milestones[[#This Row],[Actual/Schedule Finish]]),YEAR(tbl_PV_Milestones[[#This Row],[Actual/Schedule Finish]])+1)</f>
        <v>2025</v>
      </c>
      <c r="X2138" s="41" t="str">
        <f>IF(OR(tbl_PV_Milestones[[#This Row],[Project Status]]="Completed",tbl_PV_Milestones[[#This Row],[Project Status]]="Assumed Completed"),"Yes","No")</f>
        <v>Yes</v>
      </c>
      <c r="Y2138" s="41">
        <f>IF(tbl_PV_Milestones[[#This Row],[Baseline Date]]="",1,0)</f>
        <v>0</v>
      </c>
      <c r="Z2138" s="41">
        <f>IF(tbl_PV_Milestones[[#This Row],[Baseline Date]]&lt;PV_Meta!$B$7,1,0)</f>
        <v>1</v>
      </c>
      <c r="AA2138" s="41">
        <f>IF(tbl_PV_Milestones[[#This Row],[Complete]]="Yes",1,0)</f>
        <v>1</v>
      </c>
      <c r="AB2138" s="41">
        <f>IF(AND(tbl_PV_Milestones[[#This Row],[BL FY]]=2025,tbl_PV_Milestones[[#This Row],[Baseline Date]]&lt;PV_Meta!$B$7),1,0)</f>
        <v>1</v>
      </c>
      <c r="AC2138" s="41">
        <f>IF(AND(tbl_PV_Milestones[[#This Row],[Planned YTD]]=1,tbl_PV_Milestones[[#This Row],[Complete]]="Yes"),1,0)</f>
        <v>1</v>
      </c>
      <c r="AD2138" s="41">
        <f>IF(AND(tbl_PV_Milestones[[#This Row],[Actual/Schedule Finish]]&lt;PV_Meta!$B$7,tbl_PV_Milestones[[#This Row],[Complete]]="No",tbl_PV_Milestones[[#This Row],[Project Status]]&lt;&gt;"On Hold"),1,0)</f>
        <v>0</v>
      </c>
      <c r="AE2138" s="41">
        <f>IF(AND(tbl_PV_Milestones[[#This Row],[Actual/Schedule Finish]]&gt;tbl_PV_Milestones[[#This Row],[Baseline Date]],tbl_PV_Milestones[[#This Row],[Complete]]="No",tbl_PV_Milestones[[#This Row],[Project Status]]&lt;&gt;"On Hold",tbl_PV_Milestones[[#This Row],[Overdue]]=0,tbl_PV_Milestones[[#This Row],[To be Baselined]]&lt;&gt;1),1,0)</f>
        <v>0</v>
      </c>
      <c r="AF2138" s="41">
        <f>IF(AND(tbl_PV_Milestones[[#This Row],[BL FY]]=2025,tbl_PV_Milestones[[#This Row],[Finish FY]]&gt;2025),1,0)</f>
        <v>0</v>
      </c>
      <c r="AG2138" s="56" t="str">
        <f>_xlfn.XLOOKUP(tbl_PV_Milestones[[#This Row],[Work ID]],tbl_PV_Meta[Work ID '#],tbl_PV_Meta[Project Manager/Owner],,0)</f>
        <v>Project Manager 8</v>
      </c>
      <c r="AH2138" s="6"/>
    </row>
    <row r="2139" spans="4:34" x14ac:dyDescent="0.25">
      <c r="D2139" s="6" t="s">
        <v>806</v>
      </c>
      <c r="E2139" s="6" t="s">
        <v>503</v>
      </c>
      <c r="F2139" s="6" t="s">
        <v>1694</v>
      </c>
      <c r="G2139" s="6" t="s">
        <v>989</v>
      </c>
      <c r="H2139" s="6" t="s">
        <v>505</v>
      </c>
      <c r="I2139" s="6" t="s">
        <v>510</v>
      </c>
      <c r="J2139" s="6" t="s">
        <v>806</v>
      </c>
      <c r="K2139" s="6" t="s">
        <v>39</v>
      </c>
      <c r="L2139" s="6" t="s">
        <v>80</v>
      </c>
      <c r="M2139" s="43"/>
      <c r="N2139" s="44" t="s">
        <v>1979</v>
      </c>
      <c r="O2139" s="39">
        <v>45727.708333333299</v>
      </c>
      <c r="P2139" s="39">
        <v>45727.708333333299</v>
      </c>
      <c r="Q2139" s="6">
        <v>0</v>
      </c>
      <c r="R2139" s="6">
        <v>0</v>
      </c>
      <c r="S2139" s="45" t="e">
        <f>_xlfn.CONCAT(#REF!,TRIM(tbl_PV_Milestones[[#This Row],[Milestone Description]]))</f>
        <v>#REF!</v>
      </c>
      <c r="T2139" s="84" t="str">
        <f>IF(COUNTIF(tbl_PV_Milestones[UID],tbl_PV_Milestones[[#This Row],[UID]])&gt;1,"Duplicate","")</f>
        <v>Duplicate</v>
      </c>
      <c r="U2139" s="42" t="str">
        <f>_xlfn.XLOOKUP(tbl_PV_Milestones[[#This Row],[Work ID]],tbl_PV_Meta[Work ID '#],tbl_PV_Meta[Sub-Portfolio])</f>
        <v>Sub-Portfolio 7</v>
      </c>
      <c r="V2139" s="41">
        <f>IF(MONTH(tbl_PV_Milestones[[#This Row],[Baseline Date]])&lt;7,YEAR(tbl_PV_Milestones[[#This Row],[Baseline Date]]),YEAR(tbl_PV_Milestones[[#This Row],[Baseline Date]])+1)</f>
        <v>2025</v>
      </c>
      <c r="W2139" s="41">
        <f>IF(MONTH(tbl_PV_Milestones[[#This Row],[Actual/Schedule Finish]])&lt;7,YEAR(tbl_PV_Milestones[[#This Row],[Actual/Schedule Finish]]),YEAR(tbl_PV_Milestones[[#This Row],[Actual/Schedule Finish]])+1)</f>
        <v>2025</v>
      </c>
      <c r="X2139" s="41" t="str">
        <f>IF(OR(tbl_PV_Milestones[[#This Row],[Project Status]]="Completed",tbl_PV_Milestones[[#This Row],[Project Status]]="Assumed Completed"),"Yes","No")</f>
        <v>Yes</v>
      </c>
      <c r="Y2139" s="41">
        <f>IF(tbl_PV_Milestones[[#This Row],[Baseline Date]]="",1,0)</f>
        <v>0</v>
      </c>
      <c r="Z2139" s="41">
        <f>IF(tbl_PV_Milestones[[#This Row],[Baseline Date]]&lt;PV_Meta!$B$7,1,0)</f>
        <v>1</v>
      </c>
      <c r="AA2139" s="41">
        <f>IF(tbl_PV_Milestones[[#This Row],[Complete]]="Yes",1,0)</f>
        <v>1</v>
      </c>
      <c r="AB2139" s="41">
        <f>IF(AND(tbl_PV_Milestones[[#This Row],[BL FY]]=2025,tbl_PV_Milestones[[#This Row],[Baseline Date]]&lt;PV_Meta!$B$7),1,0)</f>
        <v>1</v>
      </c>
      <c r="AC2139" s="41">
        <f>IF(AND(tbl_PV_Milestones[[#This Row],[Planned YTD]]=1,tbl_PV_Milestones[[#This Row],[Complete]]="Yes"),1,0)</f>
        <v>1</v>
      </c>
      <c r="AD2139" s="41">
        <f>IF(AND(tbl_PV_Milestones[[#This Row],[Actual/Schedule Finish]]&lt;PV_Meta!$B$7,tbl_PV_Milestones[[#This Row],[Complete]]="No",tbl_PV_Milestones[[#This Row],[Project Status]]&lt;&gt;"On Hold"),1,0)</f>
        <v>0</v>
      </c>
      <c r="AE2139" s="41">
        <f>IF(AND(tbl_PV_Milestones[[#This Row],[Actual/Schedule Finish]]&gt;tbl_PV_Milestones[[#This Row],[Baseline Date]],tbl_PV_Milestones[[#This Row],[Complete]]="No",tbl_PV_Milestones[[#This Row],[Project Status]]&lt;&gt;"On Hold",tbl_PV_Milestones[[#This Row],[Overdue]]=0,tbl_PV_Milestones[[#This Row],[To be Baselined]]&lt;&gt;1),1,0)</f>
        <v>0</v>
      </c>
      <c r="AF2139" s="41">
        <f>IF(AND(tbl_PV_Milestones[[#This Row],[BL FY]]=2025,tbl_PV_Milestones[[#This Row],[Finish FY]]&gt;2025),1,0)</f>
        <v>0</v>
      </c>
      <c r="AG2139" s="56" t="str">
        <f>_xlfn.XLOOKUP(tbl_PV_Milestones[[#This Row],[Work ID]],tbl_PV_Meta[Work ID '#],tbl_PV_Meta[Project Manager/Owner],,0)</f>
        <v>Project Manager 8</v>
      </c>
      <c r="AH2139" s="6"/>
    </row>
    <row r="2140" spans="4:34" x14ac:dyDescent="0.25">
      <c r="D2140" s="6" t="s">
        <v>806</v>
      </c>
      <c r="E2140" s="6" t="s">
        <v>503</v>
      </c>
      <c r="F2140" s="6" t="s">
        <v>1694</v>
      </c>
      <c r="G2140" s="6" t="s">
        <v>990</v>
      </c>
      <c r="H2140" s="6" t="s">
        <v>505</v>
      </c>
      <c r="I2140" s="6" t="s">
        <v>510</v>
      </c>
      <c r="J2140" s="6" t="s">
        <v>806</v>
      </c>
      <c r="K2140" s="6" t="s">
        <v>39</v>
      </c>
      <c r="L2140" s="6" t="s">
        <v>80</v>
      </c>
      <c r="M2140" s="43"/>
      <c r="N2140" s="44" t="s">
        <v>1979</v>
      </c>
      <c r="O2140" s="39">
        <v>45530.708333333299</v>
      </c>
      <c r="P2140" s="39">
        <v>45530.708333333299</v>
      </c>
      <c r="Q2140" s="6">
        <v>0</v>
      </c>
      <c r="R2140" s="6">
        <v>0</v>
      </c>
      <c r="S2140" s="45" t="e">
        <f>_xlfn.CONCAT(#REF!,TRIM(tbl_PV_Milestones[[#This Row],[Milestone Description]]))</f>
        <v>#REF!</v>
      </c>
      <c r="T2140" s="84" t="str">
        <f>IF(COUNTIF(tbl_PV_Milestones[UID],tbl_PV_Milestones[[#This Row],[UID]])&gt;1,"Duplicate","")</f>
        <v>Duplicate</v>
      </c>
      <c r="U2140" s="42" t="str">
        <f>_xlfn.XLOOKUP(tbl_PV_Milestones[[#This Row],[Work ID]],tbl_PV_Meta[Work ID '#],tbl_PV_Meta[Sub-Portfolio])</f>
        <v>Sub-Portfolio 7</v>
      </c>
      <c r="V2140" s="41">
        <f>IF(MONTH(tbl_PV_Milestones[[#This Row],[Baseline Date]])&lt;7,YEAR(tbl_PV_Milestones[[#This Row],[Baseline Date]]),YEAR(tbl_PV_Milestones[[#This Row],[Baseline Date]])+1)</f>
        <v>2025</v>
      </c>
      <c r="W2140" s="41">
        <f>IF(MONTH(tbl_PV_Milestones[[#This Row],[Actual/Schedule Finish]])&lt;7,YEAR(tbl_PV_Milestones[[#This Row],[Actual/Schedule Finish]]),YEAR(tbl_PV_Milestones[[#This Row],[Actual/Schedule Finish]])+1)</f>
        <v>2025</v>
      </c>
      <c r="X2140" s="41" t="str">
        <f>IF(OR(tbl_PV_Milestones[[#This Row],[Project Status]]="Completed",tbl_PV_Milestones[[#This Row],[Project Status]]="Assumed Completed"),"Yes","No")</f>
        <v>Yes</v>
      </c>
      <c r="Y2140" s="41">
        <f>IF(tbl_PV_Milestones[[#This Row],[Baseline Date]]="",1,0)</f>
        <v>0</v>
      </c>
      <c r="Z2140" s="41">
        <f>IF(tbl_PV_Milestones[[#This Row],[Baseline Date]]&lt;PV_Meta!$B$7,1,0)</f>
        <v>1</v>
      </c>
      <c r="AA2140" s="41">
        <f>IF(tbl_PV_Milestones[[#This Row],[Complete]]="Yes",1,0)</f>
        <v>1</v>
      </c>
      <c r="AB2140" s="41">
        <f>IF(AND(tbl_PV_Milestones[[#This Row],[BL FY]]=2025,tbl_PV_Milestones[[#This Row],[Baseline Date]]&lt;PV_Meta!$B$7),1,0)</f>
        <v>1</v>
      </c>
      <c r="AC2140" s="41">
        <f>IF(AND(tbl_PV_Milestones[[#This Row],[Planned YTD]]=1,tbl_PV_Milestones[[#This Row],[Complete]]="Yes"),1,0)</f>
        <v>1</v>
      </c>
      <c r="AD2140" s="41">
        <f>IF(AND(tbl_PV_Milestones[[#This Row],[Actual/Schedule Finish]]&lt;PV_Meta!$B$7,tbl_PV_Milestones[[#This Row],[Complete]]="No",tbl_PV_Milestones[[#This Row],[Project Status]]&lt;&gt;"On Hold"),1,0)</f>
        <v>0</v>
      </c>
      <c r="AE2140" s="41">
        <f>IF(AND(tbl_PV_Milestones[[#This Row],[Actual/Schedule Finish]]&gt;tbl_PV_Milestones[[#This Row],[Baseline Date]],tbl_PV_Milestones[[#This Row],[Complete]]="No",tbl_PV_Milestones[[#This Row],[Project Status]]&lt;&gt;"On Hold",tbl_PV_Milestones[[#This Row],[Overdue]]=0,tbl_PV_Milestones[[#This Row],[To be Baselined]]&lt;&gt;1),1,0)</f>
        <v>0</v>
      </c>
      <c r="AF2140" s="41">
        <f>IF(AND(tbl_PV_Milestones[[#This Row],[BL FY]]=2025,tbl_PV_Milestones[[#This Row],[Finish FY]]&gt;2025),1,0)</f>
        <v>0</v>
      </c>
      <c r="AG2140" s="56" t="str">
        <f>_xlfn.XLOOKUP(tbl_PV_Milestones[[#This Row],[Work ID]],tbl_PV_Meta[Work ID '#],tbl_PV_Meta[Project Manager/Owner],,0)</f>
        <v>Project Manager 8</v>
      </c>
      <c r="AH2140" s="6"/>
    </row>
    <row r="2141" spans="4:34" x14ac:dyDescent="0.25">
      <c r="D2141" s="6" t="s">
        <v>806</v>
      </c>
      <c r="E2141" s="6" t="s">
        <v>503</v>
      </c>
      <c r="F2141" s="6" t="s">
        <v>1694</v>
      </c>
      <c r="G2141" s="6" t="s">
        <v>991</v>
      </c>
      <c r="H2141" s="6" t="s">
        <v>505</v>
      </c>
      <c r="I2141" s="6" t="s">
        <v>510</v>
      </c>
      <c r="J2141" s="6" t="s">
        <v>806</v>
      </c>
      <c r="K2141" s="6" t="s">
        <v>39</v>
      </c>
      <c r="L2141" s="6" t="s">
        <v>80</v>
      </c>
      <c r="M2141" s="43"/>
      <c r="N2141" s="44" t="s">
        <v>1979</v>
      </c>
      <c r="O2141" s="39">
        <v>45569.708333333299</v>
      </c>
      <c r="P2141" s="39">
        <v>45569.708333333299</v>
      </c>
      <c r="Q2141" s="6">
        <v>0</v>
      </c>
      <c r="R2141" s="6">
        <v>0</v>
      </c>
      <c r="S2141" s="45" t="e">
        <f>_xlfn.CONCAT(#REF!,TRIM(tbl_PV_Milestones[[#This Row],[Milestone Description]]))</f>
        <v>#REF!</v>
      </c>
      <c r="T2141" s="84" t="str">
        <f>IF(COUNTIF(tbl_PV_Milestones[UID],tbl_PV_Milestones[[#This Row],[UID]])&gt;1,"Duplicate","")</f>
        <v>Duplicate</v>
      </c>
      <c r="U2141" s="42" t="str">
        <f>_xlfn.XLOOKUP(tbl_PV_Milestones[[#This Row],[Work ID]],tbl_PV_Meta[Work ID '#],tbl_PV_Meta[Sub-Portfolio])</f>
        <v>Sub-Portfolio 7</v>
      </c>
      <c r="V2141" s="41">
        <f>IF(MONTH(tbl_PV_Milestones[[#This Row],[Baseline Date]])&lt;7,YEAR(tbl_PV_Milestones[[#This Row],[Baseline Date]]),YEAR(tbl_PV_Milestones[[#This Row],[Baseline Date]])+1)</f>
        <v>2025</v>
      </c>
      <c r="W2141" s="41">
        <f>IF(MONTH(tbl_PV_Milestones[[#This Row],[Actual/Schedule Finish]])&lt;7,YEAR(tbl_PV_Milestones[[#This Row],[Actual/Schedule Finish]]),YEAR(tbl_PV_Milestones[[#This Row],[Actual/Schedule Finish]])+1)</f>
        <v>2025</v>
      </c>
      <c r="X2141" s="41" t="str">
        <f>IF(OR(tbl_PV_Milestones[[#This Row],[Project Status]]="Completed",tbl_PV_Milestones[[#This Row],[Project Status]]="Assumed Completed"),"Yes","No")</f>
        <v>Yes</v>
      </c>
      <c r="Y2141" s="41">
        <f>IF(tbl_PV_Milestones[[#This Row],[Baseline Date]]="",1,0)</f>
        <v>0</v>
      </c>
      <c r="Z2141" s="41">
        <f>IF(tbl_PV_Milestones[[#This Row],[Baseline Date]]&lt;PV_Meta!$B$7,1,0)</f>
        <v>1</v>
      </c>
      <c r="AA2141" s="41">
        <f>IF(tbl_PV_Milestones[[#This Row],[Complete]]="Yes",1,0)</f>
        <v>1</v>
      </c>
      <c r="AB2141" s="41">
        <f>IF(AND(tbl_PV_Milestones[[#This Row],[BL FY]]=2025,tbl_PV_Milestones[[#This Row],[Baseline Date]]&lt;PV_Meta!$B$7),1,0)</f>
        <v>1</v>
      </c>
      <c r="AC2141" s="41">
        <f>IF(AND(tbl_PV_Milestones[[#This Row],[Planned YTD]]=1,tbl_PV_Milestones[[#This Row],[Complete]]="Yes"),1,0)</f>
        <v>1</v>
      </c>
      <c r="AD2141" s="41">
        <f>IF(AND(tbl_PV_Milestones[[#This Row],[Actual/Schedule Finish]]&lt;PV_Meta!$B$7,tbl_PV_Milestones[[#This Row],[Complete]]="No",tbl_PV_Milestones[[#This Row],[Project Status]]&lt;&gt;"On Hold"),1,0)</f>
        <v>0</v>
      </c>
      <c r="AE2141" s="41">
        <f>IF(AND(tbl_PV_Milestones[[#This Row],[Actual/Schedule Finish]]&gt;tbl_PV_Milestones[[#This Row],[Baseline Date]],tbl_PV_Milestones[[#This Row],[Complete]]="No",tbl_PV_Milestones[[#This Row],[Project Status]]&lt;&gt;"On Hold",tbl_PV_Milestones[[#This Row],[Overdue]]=0,tbl_PV_Milestones[[#This Row],[To be Baselined]]&lt;&gt;1),1,0)</f>
        <v>0</v>
      </c>
      <c r="AF2141" s="41">
        <f>IF(AND(tbl_PV_Milestones[[#This Row],[BL FY]]=2025,tbl_PV_Milestones[[#This Row],[Finish FY]]&gt;2025),1,0)</f>
        <v>0</v>
      </c>
      <c r="AG2141" s="56" t="str">
        <f>_xlfn.XLOOKUP(tbl_PV_Milestones[[#This Row],[Work ID]],tbl_PV_Meta[Work ID '#],tbl_PV_Meta[Project Manager/Owner],,0)</f>
        <v>Project Manager 8</v>
      </c>
      <c r="AH2141" s="6"/>
    </row>
    <row r="2142" spans="4:34" x14ac:dyDescent="0.25">
      <c r="D2142" s="6" t="s">
        <v>806</v>
      </c>
      <c r="E2142" s="6" t="s">
        <v>503</v>
      </c>
      <c r="F2142" s="6" t="s">
        <v>1694</v>
      </c>
      <c r="G2142" s="6" t="s">
        <v>992</v>
      </c>
      <c r="H2142" s="6" t="s">
        <v>505</v>
      </c>
      <c r="I2142" s="6" t="s">
        <v>510</v>
      </c>
      <c r="J2142" s="6" t="s">
        <v>806</v>
      </c>
      <c r="K2142" s="6" t="s">
        <v>39</v>
      </c>
      <c r="L2142" s="6" t="s">
        <v>80</v>
      </c>
      <c r="M2142" s="43"/>
      <c r="N2142" s="44" t="s">
        <v>1979</v>
      </c>
      <c r="O2142" s="39">
        <v>45635.708333333299</v>
      </c>
      <c r="P2142" s="39">
        <v>45635.708333333299</v>
      </c>
      <c r="Q2142" s="6">
        <v>0</v>
      </c>
      <c r="R2142" s="6">
        <v>0</v>
      </c>
      <c r="S2142" s="45" t="e">
        <f>_xlfn.CONCAT(#REF!,TRIM(tbl_PV_Milestones[[#This Row],[Milestone Description]]))</f>
        <v>#REF!</v>
      </c>
      <c r="T2142" s="84" t="str">
        <f>IF(COUNTIF(tbl_PV_Milestones[UID],tbl_PV_Milestones[[#This Row],[UID]])&gt;1,"Duplicate","")</f>
        <v>Duplicate</v>
      </c>
      <c r="U2142" s="42" t="str">
        <f>_xlfn.XLOOKUP(tbl_PV_Milestones[[#This Row],[Work ID]],tbl_PV_Meta[Work ID '#],tbl_PV_Meta[Sub-Portfolio])</f>
        <v>Sub-Portfolio 7</v>
      </c>
      <c r="V2142" s="41">
        <f>IF(MONTH(tbl_PV_Milestones[[#This Row],[Baseline Date]])&lt;7,YEAR(tbl_PV_Milestones[[#This Row],[Baseline Date]]),YEAR(tbl_PV_Milestones[[#This Row],[Baseline Date]])+1)</f>
        <v>2025</v>
      </c>
      <c r="W2142" s="41">
        <f>IF(MONTH(tbl_PV_Milestones[[#This Row],[Actual/Schedule Finish]])&lt;7,YEAR(tbl_PV_Milestones[[#This Row],[Actual/Schedule Finish]]),YEAR(tbl_PV_Milestones[[#This Row],[Actual/Schedule Finish]])+1)</f>
        <v>2025</v>
      </c>
      <c r="X2142" s="41" t="str">
        <f>IF(OR(tbl_PV_Milestones[[#This Row],[Project Status]]="Completed",tbl_PV_Milestones[[#This Row],[Project Status]]="Assumed Completed"),"Yes","No")</f>
        <v>Yes</v>
      </c>
      <c r="Y2142" s="41">
        <f>IF(tbl_PV_Milestones[[#This Row],[Baseline Date]]="",1,0)</f>
        <v>0</v>
      </c>
      <c r="Z2142" s="41">
        <f>IF(tbl_PV_Milestones[[#This Row],[Baseline Date]]&lt;PV_Meta!$B$7,1,0)</f>
        <v>1</v>
      </c>
      <c r="AA2142" s="41">
        <f>IF(tbl_PV_Milestones[[#This Row],[Complete]]="Yes",1,0)</f>
        <v>1</v>
      </c>
      <c r="AB2142" s="41">
        <f>IF(AND(tbl_PV_Milestones[[#This Row],[BL FY]]=2025,tbl_PV_Milestones[[#This Row],[Baseline Date]]&lt;PV_Meta!$B$7),1,0)</f>
        <v>1</v>
      </c>
      <c r="AC2142" s="41">
        <f>IF(AND(tbl_PV_Milestones[[#This Row],[Planned YTD]]=1,tbl_PV_Milestones[[#This Row],[Complete]]="Yes"),1,0)</f>
        <v>1</v>
      </c>
      <c r="AD2142" s="41">
        <f>IF(AND(tbl_PV_Milestones[[#This Row],[Actual/Schedule Finish]]&lt;PV_Meta!$B$7,tbl_PV_Milestones[[#This Row],[Complete]]="No",tbl_PV_Milestones[[#This Row],[Project Status]]&lt;&gt;"On Hold"),1,0)</f>
        <v>0</v>
      </c>
      <c r="AE2142" s="41">
        <f>IF(AND(tbl_PV_Milestones[[#This Row],[Actual/Schedule Finish]]&gt;tbl_PV_Milestones[[#This Row],[Baseline Date]],tbl_PV_Milestones[[#This Row],[Complete]]="No",tbl_PV_Milestones[[#This Row],[Project Status]]&lt;&gt;"On Hold",tbl_PV_Milestones[[#This Row],[Overdue]]=0,tbl_PV_Milestones[[#This Row],[To be Baselined]]&lt;&gt;1),1,0)</f>
        <v>0</v>
      </c>
      <c r="AF2142" s="41">
        <f>IF(AND(tbl_PV_Milestones[[#This Row],[BL FY]]=2025,tbl_PV_Milestones[[#This Row],[Finish FY]]&gt;2025),1,0)</f>
        <v>0</v>
      </c>
      <c r="AG2142" s="56" t="str">
        <f>_xlfn.XLOOKUP(tbl_PV_Milestones[[#This Row],[Work ID]],tbl_PV_Meta[Work ID '#],tbl_PV_Meta[Project Manager/Owner],,0)</f>
        <v>Project Manager 8</v>
      </c>
      <c r="AH2142" s="6"/>
    </row>
    <row r="2143" spans="4:34" x14ac:dyDescent="0.25">
      <c r="D2143" s="6" t="s">
        <v>806</v>
      </c>
      <c r="E2143" s="6" t="s">
        <v>503</v>
      </c>
      <c r="F2143" s="6" t="s">
        <v>1712</v>
      </c>
      <c r="G2143" s="6" t="s">
        <v>993</v>
      </c>
      <c r="H2143" s="6" t="s">
        <v>519</v>
      </c>
      <c r="I2143" s="6" t="s">
        <v>510</v>
      </c>
      <c r="J2143" s="6" t="s">
        <v>806</v>
      </c>
      <c r="K2143" s="6" t="s">
        <v>36</v>
      </c>
      <c r="L2143" s="6" t="s">
        <v>85</v>
      </c>
      <c r="M2143" s="43"/>
      <c r="N2143" s="44" t="s">
        <v>1979</v>
      </c>
      <c r="O2143" s="39">
        <v>45714.708333333299</v>
      </c>
      <c r="P2143" s="39">
        <v>45714.708333333299</v>
      </c>
      <c r="Q2143" s="6">
        <v>0</v>
      </c>
      <c r="R2143" s="6">
        <v>0</v>
      </c>
      <c r="S2143" s="45" t="e">
        <f>_xlfn.CONCAT(#REF!,TRIM(tbl_PV_Milestones[[#This Row],[Milestone Description]]))</f>
        <v>#REF!</v>
      </c>
      <c r="T2143" s="84" t="str">
        <f>IF(COUNTIF(tbl_PV_Milestones[UID],tbl_PV_Milestones[[#This Row],[UID]])&gt;1,"Duplicate","")</f>
        <v>Duplicate</v>
      </c>
      <c r="U2143" s="42" t="str">
        <f>_xlfn.XLOOKUP(tbl_PV_Milestones[[#This Row],[Work ID]],tbl_PV_Meta[Work ID '#],tbl_PV_Meta[Sub-Portfolio])</f>
        <v>Sub-Portfolio 7</v>
      </c>
      <c r="V2143" s="41">
        <f>IF(MONTH(tbl_PV_Milestones[[#This Row],[Baseline Date]])&lt;7,YEAR(tbl_PV_Milestones[[#This Row],[Baseline Date]]),YEAR(tbl_PV_Milestones[[#This Row],[Baseline Date]])+1)</f>
        <v>2025</v>
      </c>
      <c r="W2143" s="41">
        <f>IF(MONTH(tbl_PV_Milestones[[#This Row],[Actual/Schedule Finish]])&lt;7,YEAR(tbl_PV_Milestones[[#This Row],[Actual/Schedule Finish]]),YEAR(tbl_PV_Milestones[[#This Row],[Actual/Schedule Finish]])+1)</f>
        <v>2025</v>
      </c>
      <c r="X2143" s="41" t="str">
        <f>IF(OR(tbl_PV_Milestones[[#This Row],[Project Status]]="Completed",tbl_PV_Milestones[[#This Row],[Project Status]]="Assumed Completed"),"Yes","No")</f>
        <v>Yes</v>
      </c>
      <c r="Y2143" s="41">
        <f>IF(tbl_PV_Milestones[[#This Row],[Baseline Date]]="",1,0)</f>
        <v>0</v>
      </c>
      <c r="Z2143" s="41">
        <f>IF(tbl_PV_Milestones[[#This Row],[Baseline Date]]&lt;PV_Meta!$B$7,1,0)</f>
        <v>1</v>
      </c>
      <c r="AA2143" s="41">
        <f>IF(tbl_PV_Milestones[[#This Row],[Complete]]="Yes",1,0)</f>
        <v>1</v>
      </c>
      <c r="AB2143" s="41">
        <f>IF(AND(tbl_PV_Milestones[[#This Row],[BL FY]]=2025,tbl_PV_Milestones[[#This Row],[Baseline Date]]&lt;PV_Meta!$B$7),1,0)</f>
        <v>1</v>
      </c>
      <c r="AC2143" s="41">
        <f>IF(AND(tbl_PV_Milestones[[#This Row],[Planned YTD]]=1,tbl_PV_Milestones[[#This Row],[Complete]]="Yes"),1,0)</f>
        <v>1</v>
      </c>
      <c r="AD2143" s="41">
        <f>IF(AND(tbl_PV_Milestones[[#This Row],[Actual/Schedule Finish]]&lt;PV_Meta!$B$7,tbl_PV_Milestones[[#This Row],[Complete]]="No",tbl_PV_Milestones[[#This Row],[Project Status]]&lt;&gt;"On Hold"),1,0)</f>
        <v>0</v>
      </c>
      <c r="AE2143" s="41">
        <f>IF(AND(tbl_PV_Milestones[[#This Row],[Actual/Schedule Finish]]&gt;tbl_PV_Milestones[[#This Row],[Baseline Date]],tbl_PV_Milestones[[#This Row],[Complete]]="No",tbl_PV_Milestones[[#This Row],[Project Status]]&lt;&gt;"On Hold",tbl_PV_Milestones[[#This Row],[Overdue]]=0,tbl_PV_Milestones[[#This Row],[To be Baselined]]&lt;&gt;1),1,0)</f>
        <v>0</v>
      </c>
      <c r="AF2143" s="41">
        <f>IF(AND(tbl_PV_Milestones[[#This Row],[BL FY]]=2025,tbl_PV_Milestones[[#This Row],[Finish FY]]&gt;2025),1,0)</f>
        <v>0</v>
      </c>
      <c r="AG2143" s="56" t="str">
        <f>_xlfn.XLOOKUP(tbl_PV_Milestones[[#This Row],[Work ID]],tbl_PV_Meta[Work ID '#],tbl_PV_Meta[Project Manager/Owner],,0)</f>
        <v>Project Manager 33</v>
      </c>
      <c r="AH2143" s="6"/>
    </row>
    <row r="2144" spans="4:34" x14ac:dyDescent="0.25">
      <c r="D2144" s="6" t="s">
        <v>806</v>
      </c>
      <c r="E2144" s="6" t="s">
        <v>503</v>
      </c>
      <c r="F2144" s="6" t="s">
        <v>1755</v>
      </c>
      <c r="G2144" s="6" t="s">
        <v>994</v>
      </c>
      <c r="H2144" s="6" t="s">
        <v>505</v>
      </c>
      <c r="I2144" s="6" t="s">
        <v>510</v>
      </c>
      <c r="J2144" s="6" t="s">
        <v>806</v>
      </c>
      <c r="K2144" s="6" t="s">
        <v>39</v>
      </c>
      <c r="L2144" s="6" t="s">
        <v>56</v>
      </c>
      <c r="M2144" s="43"/>
      <c r="N2144" s="44" t="s">
        <v>1979</v>
      </c>
      <c r="O2144" s="39">
        <v>45702.708333333299</v>
      </c>
      <c r="P2144" s="39">
        <v>45702.708333333299</v>
      </c>
      <c r="Q2144" s="6">
        <v>0</v>
      </c>
      <c r="R2144" s="6">
        <v>0</v>
      </c>
      <c r="S2144" s="45" t="e">
        <f>_xlfn.CONCAT(#REF!,TRIM(tbl_PV_Milestones[[#This Row],[Milestone Description]]))</f>
        <v>#REF!</v>
      </c>
      <c r="T2144" s="84" t="str">
        <f>IF(COUNTIF(tbl_PV_Milestones[UID],tbl_PV_Milestones[[#This Row],[UID]])&gt;1,"Duplicate","")</f>
        <v>Duplicate</v>
      </c>
      <c r="U2144" s="42" t="str">
        <f>_xlfn.XLOOKUP(tbl_PV_Milestones[[#This Row],[Work ID]],tbl_PV_Meta[Work ID '#],tbl_PV_Meta[Sub-Portfolio])</f>
        <v>Sub-Portfolio 8</v>
      </c>
      <c r="V2144" s="41">
        <f>IF(MONTH(tbl_PV_Milestones[[#This Row],[Baseline Date]])&lt;7,YEAR(tbl_PV_Milestones[[#This Row],[Baseline Date]]),YEAR(tbl_PV_Milestones[[#This Row],[Baseline Date]])+1)</f>
        <v>2025</v>
      </c>
      <c r="W2144" s="41">
        <f>IF(MONTH(tbl_PV_Milestones[[#This Row],[Actual/Schedule Finish]])&lt;7,YEAR(tbl_PV_Milestones[[#This Row],[Actual/Schedule Finish]]),YEAR(tbl_PV_Milestones[[#This Row],[Actual/Schedule Finish]])+1)</f>
        <v>2025</v>
      </c>
      <c r="X2144" s="41" t="str">
        <f>IF(OR(tbl_PV_Milestones[[#This Row],[Project Status]]="Completed",tbl_PV_Milestones[[#This Row],[Project Status]]="Assumed Completed"),"Yes","No")</f>
        <v>Yes</v>
      </c>
      <c r="Y2144" s="41">
        <f>IF(tbl_PV_Milestones[[#This Row],[Baseline Date]]="",1,0)</f>
        <v>0</v>
      </c>
      <c r="Z2144" s="41">
        <f>IF(tbl_PV_Milestones[[#This Row],[Baseline Date]]&lt;PV_Meta!$B$7,1,0)</f>
        <v>1</v>
      </c>
      <c r="AA2144" s="41">
        <f>IF(tbl_PV_Milestones[[#This Row],[Complete]]="Yes",1,0)</f>
        <v>1</v>
      </c>
      <c r="AB2144" s="41">
        <f>IF(AND(tbl_PV_Milestones[[#This Row],[BL FY]]=2025,tbl_PV_Milestones[[#This Row],[Baseline Date]]&lt;PV_Meta!$B$7),1,0)</f>
        <v>1</v>
      </c>
      <c r="AC2144" s="41">
        <f>IF(AND(tbl_PV_Milestones[[#This Row],[Planned YTD]]=1,tbl_PV_Milestones[[#This Row],[Complete]]="Yes"),1,0)</f>
        <v>1</v>
      </c>
      <c r="AD2144" s="41">
        <f>IF(AND(tbl_PV_Milestones[[#This Row],[Actual/Schedule Finish]]&lt;PV_Meta!$B$7,tbl_PV_Milestones[[#This Row],[Complete]]="No",tbl_PV_Milestones[[#This Row],[Project Status]]&lt;&gt;"On Hold"),1,0)</f>
        <v>0</v>
      </c>
      <c r="AE2144" s="41">
        <f>IF(AND(tbl_PV_Milestones[[#This Row],[Actual/Schedule Finish]]&gt;tbl_PV_Milestones[[#This Row],[Baseline Date]],tbl_PV_Milestones[[#This Row],[Complete]]="No",tbl_PV_Milestones[[#This Row],[Project Status]]&lt;&gt;"On Hold",tbl_PV_Milestones[[#This Row],[Overdue]]=0,tbl_PV_Milestones[[#This Row],[To be Baselined]]&lt;&gt;1),1,0)</f>
        <v>0</v>
      </c>
      <c r="AF2144" s="41">
        <f>IF(AND(tbl_PV_Milestones[[#This Row],[BL FY]]=2025,tbl_PV_Milestones[[#This Row],[Finish FY]]&gt;2025),1,0)</f>
        <v>0</v>
      </c>
      <c r="AG2144" s="56" t="str">
        <f>_xlfn.XLOOKUP(tbl_PV_Milestones[[#This Row],[Work ID]],tbl_PV_Meta[Work ID '#],tbl_PV_Meta[Project Manager/Owner],,0)</f>
        <v>Project Manager 12</v>
      </c>
      <c r="AH2144" s="6"/>
    </row>
    <row r="2145" spans="4:34" x14ac:dyDescent="0.25">
      <c r="D2145" s="6" t="s">
        <v>806</v>
      </c>
      <c r="E2145" s="6" t="s">
        <v>503</v>
      </c>
      <c r="F2145" s="6" t="s">
        <v>1755</v>
      </c>
      <c r="G2145" s="6" t="s">
        <v>995</v>
      </c>
      <c r="H2145" s="6" t="s">
        <v>505</v>
      </c>
      <c r="I2145" s="6" t="s">
        <v>510</v>
      </c>
      <c r="J2145" s="6" t="s">
        <v>806</v>
      </c>
      <c r="K2145" s="6" t="s">
        <v>39</v>
      </c>
      <c r="L2145" s="6" t="s">
        <v>56</v>
      </c>
      <c r="M2145" s="43"/>
      <c r="N2145" s="44" t="s">
        <v>1979</v>
      </c>
      <c r="O2145" s="39">
        <v>45730.708333333299</v>
      </c>
      <c r="P2145" s="39">
        <v>45730.708333333299</v>
      </c>
      <c r="Q2145" s="6">
        <v>0</v>
      </c>
      <c r="R2145" s="6">
        <v>0</v>
      </c>
      <c r="S2145" s="45" t="e">
        <f>_xlfn.CONCAT(#REF!,TRIM(tbl_PV_Milestones[[#This Row],[Milestone Description]]))</f>
        <v>#REF!</v>
      </c>
      <c r="T2145" s="84" t="str">
        <f>IF(COUNTIF(tbl_PV_Milestones[UID],tbl_PV_Milestones[[#This Row],[UID]])&gt;1,"Duplicate","")</f>
        <v>Duplicate</v>
      </c>
      <c r="U2145" s="42" t="str">
        <f>_xlfn.XLOOKUP(tbl_PV_Milestones[[#This Row],[Work ID]],tbl_PV_Meta[Work ID '#],tbl_PV_Meta[Sub-Portfolio])</f>
        <v>Sub-Portfolio 8</v>
      </c>
      <c r="V2145" s="41">
        <f>IF(MONTH(tbl_PV_Milestones[[#This Row],[Baseline Date]])&lt;7,YEAR(tbl_PV_Milestones[[#This Row],[Baseline Date]]),YEAR(tbl_PV_Milestones[[#This Row],[Baseline Date]])+1)</f>
        <v>2025</v>
      </c>
      <c r="W2145" s="41">
        <f>IF(MONTH(tbl_PV_Milestones[[#This Row],[Actual/Schedule Finish]])&lt;7,YEAR(tbl_PV_Milestones[[#This Row],[Actual/Schedule Finish]]),YEAR(tbl_PV_Milestones[[#This Row],[Actual/Schedule Finish]])+1)</f>
        <v>2025</v>
      </c>
      <c r="X2145" s="41" t="str">
        <f>IF(OR(tbl_PV_Milestones[[#This Row],[Project Status]]="Completed",tbl_PV_Milestones[[#This Row],[Project Status]]="Assumed Completed"),"Yes","No")</f>
        <v>Yes</v>
      </c>
      <c r="Y2145" s="41">
        <f>IF(tbl_PV_Milestones[[#This Row],[Baseline Date]]="",1,0)</f>
        <v>0</v>
      </c>
      <c r="Z2145" s="41">
        <f>IF(tbl_PV_Milestones[[#This Row],[Baseline Date]]&lt;PV_Meta!$B$7,1,0)</f>
        <v>1</v>
      </c>
      <c r="AA2145" s="41">
        <f>IF(tbl_PV_Milestones[[#This Row],[Complete]]="Yes",1,0)</f>
        <v>1</v>
      </c>
      <c r="AB2145" s="41">
        <f>IF(AND(tbl_PV_Milestones[[#This Row],[BL FY]]=2025,tbl_PV_Milestones[[#This Row],[Baseline Date]]&lt;PV_Meta!$B$7),1,0)</f>
        <v>1</v>
      </c>
      <c r="AC2145" s="41">
        <f>IF(AND(tbl_PV_Milestones[[#This Row],[Planned YTD]]=1,tbl_PV_Milestones[[#This Row],[Complete]]="Yes"),1,0)</f>
        <v>1</v>
      </c>
      <c r="AD2145" s="41">
        <f>IF(AND(tbl_PV_Milestones[[#This Row],[Actual/Schedule Finish]]&lt;PV_Meta!$B$7,tbl_PV_Milestones[[#This Row],[Complete]]="No",tbl_PV_Milestones[[#This Row],[Project Status]]&lt;&gt;"On Hold"),1,0)</f>
        <v>0</v>
      </c>
      <c r="AE2145" s="41">
        <f>IF(AND(tbl_PV_Milestones[[#This Row],[Actual/Schedule Finish]]&gt;tbl_PV_Milestones[[#This Row],[Baseline Date]],tbl_PV_Milestones[[#This Row],[Complete]]="No",tbl_PV_Milestones[[#This Row],[Project Status]]&lt;&gt;"On Hold",tbl_PV_Milestones[[#This Row],[Overdue]]=0,tbl_PV_Milestones[[#This Row],[To be Baselined]]&lt;&gt;1),1,0)</f>
        <v>0</v>
      </c>
      <c r="AF2145" s="41">
        <f>IF(AND(tbl_PV_Milestones[[#This Row],[BL FY]]=2025,tbl_PV_Milestones[[#This Row],[Finish FY]]&gt;2025),1,0)</f>
        <v>0</v>
      </c>
      <c r="AG2145" s="56" t="str">
        <f>_xlfn.XLOOKUP(tbl_PV_Milestones[[#This Row],[Work ID]],tbl_PV_Meta[Work ID '#],tbl_PV_Meta[Project Manager/Owner],,0)</f>
        <v>Project Manager 12</v>
      </c>
      <c r="AH2145" s="6"/>
    </row>
    <row r="2146" spans="4:34" x14ac:dyDescent="0.25">
      <c r="D2146" s="6" t="s">
        <v>806</v>
      </c>
      <c r="E2146" s="6" t="s">
        <v>503</v>
      </c>
      <c r="F2146" s="6" t="s">
        <v>1782</v>
      </c>
      <c r="G2146" s="6" t="s">
        <v>570</v>
      </c>
      <c r="H2146" s="6" t="s">
        <v>505</v>
      </c>
      <c r="I2146" s="6" t="s">
        <v>522</v>
      </c>
      <c r="J2146" s="6" t="s">
        <v>806</v>
      </c>
      <c r="K2146" s="6" t="s">
        <v>39</v>
      </c>
      <c r="L2146" s="6" t="s">
        <v>64</v>
      </c>
      <c r="M2146" s="43"/>
      <c r="N2146" s="44" t="s">
        <v>1979</v>
      </c>
      <c r="O2146" s="39">
        <v>45716.708333333299</v>
      </c>
      <c r="P2146" s="39">
        <v>45716.708333333299</v>
      </c>
      <c r="Q2146" s="6">
        <v>0</v>
      </c>
      <c r="R2146" s="6">
        <v>0</v>
      </c>
      <c r="S2146" s="45" t="e">
        <f>_xlfn.CONCAT(#REF!,TRIM(tbl_PV_Milestones[[#This Row],[Milestone Description]]))</f>
        <v>#REF!</v>
      </c>
      <c r="T2146" s="84" t="str">
        <f>IF(COUNTIF(tbl_PV_Milestones[UID],tbl_PV_Milestones[[#This Row],[UID]])&gt;1,"Duplicate","")</f>
        <v>Duplicate</v>
      </c>
      <c r="U2146" s="42" t="str">
        <f>_xlfn.XLOOKUP(tbl_PV_Milestones[[#This Row],[Work ID]],tbl_PV_Meta[Work ID '#],tbl_PV_Meta[Sub-Portfolio])</f>
        <v>Sub-Portfolio 8</v>
      </c>
      <c r="V2146" s="41">
        <f>IF(MONTH(tbl_PV_Milestones[[#This Row],[Baseline Date]])&lt;7,YEAR(tbl_PV_Milestones[[#This Row],[Baseline Date]]),YEAR(tbl_PV_Milestones[[#This Row],[Baseline Date]])+1)</f>
        <v>2025</v>
      </c>
      <c r="W2146" s="41">
        <f>IF(MONTH(tbl_PV_Milestones[[#This Row],[Actual/Schedule Finish]])&lt;7,YEAR(tbl_PV_Milestones[[#This Row],[Actual/Schedule Finish]]),YEAR(tbl_PV_Milestones[[#This Row],[Actual/Schedule Finish]])+1)</f>
        <v>2025</v>
      </c>
      <c r="X2146" s="41" t="str">
        <f>IF(OR(tbl_PV_Milestones[[#This Row],[Project Status]]="Completed",tbl_PV_Milestones[[#This Row],[Project Status]]="Assumed Completed"),"Yes","No")</f>
        <v>Yes</v>
      </c>
      <c r="Y2146" s="41">
        <f>IF(tbl_PV_Milestones[[#This Row],[Baseline Date]]="",1,0)</f>
        <v>0</v>
      </c>
      <c r="Z2146" s="41">
        <f>IF(tbl_PV_Milestones[[#This Row],[Baseline Date]]&lt;PV_Meta!$B$7,1,0)</f>
        <v>1</v>
      </c>
      <c r="AA2146" s="41">
        <f>IF(tbl_PV_Milestones[[#This Row],[Complete]]="Yes",1,0)</f>
        <v>1</v>
      </c>
      <c r="AB2146" s="41">
        <f>IF(AND(tbl_PV_Milestones[[#This Row],[BL FY]]=2025,tbl_PV_Milestones[[#This Row],[Baseline Date]]&lt;PV_Meta!$B$7),1,0)</f>
        <v>1</v>
      </c>
      <c r="AC2146" s="41">
        <f>IF(AND(tbl_PV_Milestones[[#This Row],[Planned YTD]]=1,tbl_PV_Milestones[[#This Row],[Complete]]="Yes"),1,0)</f>
        <v>1</v>
      </c>
      <c r="AD2146" s="41">
        <f>IF(AND(tbl_PV_Milestones[[#This Row],[Actual/Schedule Finish]]&lt;PV_Meta!$B$7,tbl_PV_Milestones[[#This Row],[Complete]]="No",tbl_PV_Milestones[[#This Row],[Project Status]]&lt;&gt;"On Hold"),1,0)</f>
        <v>0</v>
      </c>
      <c r="AE2146" s="41">
        <f>IF(AND(tbl_PV_Milestones[[#This Row],[Actual/Schedule Finish]]&gt;tbl_PV_Milestones[[#This Row],[Baseline Date]],tbl_PV_Milestones[[#This Row],[Complete]]="No",tbl_PV_Milestones[[#This Row],[Project Status]]&lt;&gt;"On Hold",tbl_PV_Milestones[[#This Row],[Overdue]]=0,tbl_PV_Milestones[[#This Row],[To be Baselined]]&lt;&gt;1),1,0)</f>
        <v>0</v>
      </c>
      <c r="AF2146" s="41">
        <f>IF(AND(tbl_PV_Milestones[[#This Row],[BL FY]]=2025,tbl_PV_Milestones[[#This Row],[Finish FY]]&gt;2025),1,0)</f>
        <v>0</v>
      </c>
      <c r="AG2146" s="56" t="str">
        <f>_xlfn.XLOOKUP(tbl_PV_Milestones[[#This Row],[Work ID]],tbl_PV_Meta[Work ID '#],tbl_PV_Meta[Project Manager/Owner],,0)</f>
        <v>Project Manager 13</v>
      </c>
      <c r="AH2146" s="6"/>
    </row>
    <row r="2147" spans="4:34" x14ac:dyDescent="0.25">
      <c r="D2147" s="6" t="s">
        <v>806</v>
      </c>
      <c r="E2147" s="6" t="s">
        <v>503</v>
      </c>
      <c r="F2147" s="6" t="s">
        <v>1782</v>
      </c>
      <c r="G2147" s="6" t="s">
        <v>569</v>
      </c>
      <c r="H2147" s="6" t="s">
        <v>505</v>
      </c>
      <c r="I2147" s="6" t="s">
        <v>522</v>
      </c>
      <c r="J2147" s="6" t="s">
        <v>806</v>
      </c>
      <c r="K2147" s="6" t="s">
        <v>39</v>
      </c>
      <c r="L2147" s="6" t="s">
        <v>64</v>
      </c>
      <c r="M2147" s="43"/>
      <c r="N2147" s="44" t="s">
        <v>1979</v>
      </c>
      <c r="O2147" s="39">
        <v>45716.708333333299</v>
      </c>
      <c r="P2147" s="39">
        <v>45716.708333333299</v>
      </c>
      <c r="Q2147" s="6">
        <v>0</v>
      </c>
      <c r="R2147" s="6">
        <v>0</v>
      </c>
      <c r="S2147" s="45" t="e">
        <f>_xlfn.CONCAT(#REF!,TRIM(tbl_PV_Milestones[[#This Row],[Milestone Description]]))</f>
        <v>#REF!</v>
      </c>
      <c r="T2147" s="84" t="str">
        <f>IF(COUNTIF(tbl_PV_Milestones[UID],tbl_PV_Milestones[[#This Row],[UID]])&gt;1,"Duplicate","")</f>
        <v>Duplicate</v>
      </c>
      <c r="U2147" s="42" t="str">
        <f>_xlfn.XLOOKUP(tbl_PV_Milestones[[#This Row],[Work ID]],tbl_PV_Meta[Work ID '#],tbl_PV_Meta[Sub-Portfolio])</f>
        <v>Sub-Portfolio 8</v>
      </c>
      <c r="V2147" s="41">
        <f>IF(MONTH(tbl_PV_Milestones[[#This Row],[Baseline Date]])&lt;7,YEAR(tbl_PV_Milestones[[#This Row],[Baseline Date]]),YEAR(tbl_PV_Milestones[[#This Row],[Baseline Date]])+1)</f>
        <v>2025</v>
      </c>
      <c r="W2147" s="41">
        <f>IF(MONTH(tbl_PV_Milestones[[#This Row],[Actual/Schedule Finish]])&lt;7,YEAR(tbl_PV_Milestones[[#This Row],[Actual/Schedule Finish]]),YEAR(tbl_PV_Milestones[[#This Row],[Actual/Schedule Finish]])+1)</f>
        <v>2025</v>
      </c>
      <c r="X2147" s="41" t="str">
        <f>IF(OR(tbl_PV_Milestones[[#This Row],[Project Status]]="Completed",tbl_PV_Milestones[[#This Row],[Project Status]]="Assumed Completed"),"Yes","No")</f>
        <v>Yes</v>
      </c>
      <c r="Y2147" s="41">
        <f>IF(tbl_PV_Milestones[[#This Row],[Baseline Date]]="",1,0)</f>
        <v>0</v>
      </c>
      <c r="Z2147" s="41">
        <f>IF(tbl_PV_Milestones[[#This Row],[Baseline Date]]&lt;PV_Meta!$B$7,1,0)</f>
        <v>1</v>
      </c>
      <c r="AA2147" s="41">
        <f>IF(tbl_PV_Milestones[[#This Row],[Complete]]="Yes",1,0)</f>
        <v>1</v>
      </c>
      <c r="AB2147" s="41">
        <f>IF(AND(tbl_PV_Milestones[[#This Row],[BL FY]]=2025,tbl_PV_Milestones[[#This Row],[Baseline Date]]&lt;PV_Meta!$B$7),1,0)</f>
        <v>1</v>
      </c>
      <c r="AC2147" s="41">
        <f>IF(AND(tbl_PV_Milestones[[#This Row],[Planned YTD]]=1,tbl_PV_Milestones[[#This Row],[Complete]]="Yes"),1,0)</f>
        <v>1</v>
      </c>
      <c r="AD2147" s="41">
        <f>IF(AND(tbl_PV_Milestones[[#This Row],[Actual/Schedule Finish]]&lt;PV_Meta!$B$7,tbl_PV_Milestones[[#This Row],[Complete]]="No",tbl_PV_Milestones[[#This Row],[Project Status]]&lt;&gt;"On Hold"),1,0)</f>
        <v>0</v>
      </c>
      <c r="AE2147" s="41">
        <f>IF(AND(tbl_PV_Milestones[[#This Row],[Actual/Schedule Finish]]&gt;tbl_PV_Milestones[[#This Row],[Baseline Date]],tbl_PV_Milestones[[#This Row],[Complete]]="No",tbl_PV_Milestones[[#This Row],[Project Status]]&lt;&gt;"On Hold",tbl_PV_Milestones[[#This Row],[Overdue]]=0,tbl_PV_Milestones[[#This Row],[To be Baselined]]&lt;&gt;1),1,0)</f>
        <v>0</v>
      </c>
      <c r="AF2147" s="41">
        <f>IF(AND(tbl_PV_Milestones[[#This Row],[BL FY]]=2025,tbl_PV_Milestones[[#This Row],[Finish FY]]&gt;2025),1,0)</f>
        <v>0</v>
      </c>
      <c r="AG2147" s="56" t="str">
        <f>_xlfn.XLOOKUP(tbl_PV_Milestones[[#This Row],[Work ID]],tbl_PV_Meta[Work ID '#],tbl_PV_Meta[Project Manager/Owner],,0)</f>
        <v>Project Manager 13</v>
      </c>
      <c r="AH2147" s="6"/>
    </row>
    <row r="2148" spans="4:34" x14ac:dyDescent="0.25">
      <c r="D2148" s="6" t="s">
        <v>806</v>
      </c>
      <c r="E2148" s="6" t="s">
        <v>52</v>
      </c>
      <c r="F2148" s="6" t="s">
        <v>1760</v>
      </c>
      <c r="G2148" s="6" t="s">
        <v>975</v>
      </c>
      <c r="H2148" s="6" t="s">
        <v>519</v>
      </c>
      <c r="I2148" s="6" t="s">
        <v>510</v>
      </c>
      <c r="J2148" s="6" t="s">
        <v>806</v>
      </c>
      <c r="K2148" s="6" t="s">
        <v>39</v>
      </c>
      <c r="L2148" s="6" t="s">
        <v>37</v>
      </c>
      <c r="M2148" s="43"/>
      <c r="N2148" s="44" t="s">
        <v>1979</v>
      </c>
      <c r="O2148" s="39">
        <v>45714.708333333299</v>
      </c>
      <c r="S2148" s="45" t="e">
        <f>_xlfn.CONCAT(#REF!,TRIM(tbl_PV_Milestones[[#This Row],[Milestone Description]]))</f>
        <v>#REF!</v>
      </c>
      <c r="T2148" s="84" t="str">
        <f>IF(COUNTIF(tbl_PV_Milestones[UID],tbl_PV_Milestones[[#This Row],[UID]])&gt;1,"Duplicate","")</f>
        <v>Duplicate</v>
      </c>
      <c r="U2148" s="42" t="str">
        <f>_xlfn.XLOOKUP(tbl_PV_Milestones[[#This Row],[Work ID]],tbl_PV_Meta[Work ID '#],tbl_PV_Meta[Sub-Portfolio])</f>
        <v>Sub-Portfolio 8</v>
      </c>
      <c r="V2148" s="41">
        <f>IF(MONTH(tbl_PV_Milestones[[#This Row],[Baseline Date]])&lt;7,YEAR(tbl_PV_Milestones[[#This Row],[Baseline Date]]),YEAR(tbl_PV_Milestones[[#This Row],[Baseline Date]])+1)</f>
        <v>1900</v>
      </c>
      <c r="W2148" s="41">
        <f>IF(MONTH(tbl_PV_Milestones[[#This Row],[Actual/Schedule Finish]])&lt;7,YEAR(tbl_PV_Milestones[[#This Row],[Actual/Schedule Finish]]),YEAR(tbl_PV_Milestones[[#This Row],[Actual/Schedule Finish]])+1)</f>
        <v>2025</v>
      </c>
      <c r="X2148" s="41" t="str">
        <f>IF(OR(tbl_PV_Milestones[[#This Row],[Project Status]]="Completed",tbl_PV_Milestones[[#This Row],[Project Status]]="Assumed Completed"),"Yes","No")</f>
        <v>Yes</v>
      </c>
      <c r="Y2148" s="41">
        <f>IF(tbl_PV_Milestones[[#This Row],[Baseline Date]]="",1,0)</f>
        <v>1</v>
      </c>
      <c r="Z2148" s="41">
        <f>IF(tbl_PV_Milestones[[#This Row],[Baseline Date]]&lt;PV_Meta!$B$7,1,0)</f>
        <v>1</v>
      </c>
      <c r="AA2148" s="41">
        <f>IF(tbl_PV_Milestones[[#This Row],[Complete]]="Yes",1,0)</f>
        <v>1</v>
      </c>
      <c r="AB2148" s="41">
        <f>IF(AND(tbl_PV_Milestones[[#This Row],[BL FY]]=2025,tbl_PV_Milestones[[#This Row],[Baseline Date]]&lt;PV_Meta!$B$7),1,0)</f>
        <v>0</v>
      </c>
      <c r="AC2148" s="41">
        <f>IF(AND(tbl_PV_Milestones[[#This Row],[Planned YTD]]=1,tbl_PV_Milestones[[#This Row],[Complete]]="Yes"),1,0)</f>
        <v>0</v>
      </c>
      <c r="AD2148" s="41">
        <f>IF(AND(tbl_PV_Milestones[[#This Row],[Actual/Schedule Finish]]&lt;PV_Meta!$B$7,tbl_PV_Milestones[[#This Row],[Complete]]="No",tbl_PV_Milestones[[#This Row],[Project Status]]&lt;&gt;"On Hold"),1,0)</f>
        <v>0</v>
      </c>
      <c r="AE2148" s="41">
        <f>IF(AND(tbl_PV_Milestones[[#This Row],[Actual/Schedule Finish]]&gt;tbl_PV_Milestones[[#This Row],[Baseline Date]],tbl_PV_Milestones[[#This Row],[Complete]]="No",tbl_PV_Milestones[[#This Row],[Project Status]]&lt;&gt;"On Hold",tbl_PV_Milestones[[#This Row],[Overdue]]=0,tbl_PV_Milestones[[#This Row],[To be Baselined]]&lt;&gt;1),1,0)</f>
        <v>0</v>
      </c>
      <c r="AF2148" s="41">
        <f>IF(AND(tbl_PV_Milestones[[#This Row],[BL FY]]=2025,tbl_PV_Milestones[[#This Row],[Finish FY]]&gt;2025),1,0)</f>
        <v>0</v>
      </c>
      <c r="AG2148" s="56" t="str">
        <f>_xlfn.XLOOKUP(tbl_PV_Milestones[[#This Row],[Work ID]],tbl_PV_Meta[Work ID '#],tbl_PV_Meta[Project Manager/Owner],,0)</f>
        <v>Project Manager 30</v>
      </c>
      <c r="AH2148" s="6"/>
    </row>
    <row r="2149" spans="4:34" x14ac:dyDescent="0.25">
      <c r="D2149" s="6" t="s">
        <v>806</v>
      </c>
      <c r="E2149" s="6" t="s">
        <v>503</v>
      </c>
      <c r="F2149" s="6" t="s">
        <v>1757</v>
      </c>
      <c r="G2149" s="6" t="s">
        <v>996</v>
      </c>
      <c r="H2149" s="6" t="s">
        <v>519</v>
      </c>
      <c r="I2149" s="6" t="s">
        <v>510</v>
      </c>
      <c r="J2149" s="6" t="s">
        <v>806</v>
      </c>
      <c r="K2149" s="6" t="s">
        <v>39</v>
      </c>
      <c r="L2149" s="6" t="s">
        <v>58</v>
      </c>
      <c r="M2149" s="43"/>
      <c r="N2149" s="44" t="s">
        <v>1979</v>
      </c>
      <c r="O2149" s="39">
        <v>45727.708333333299</v>
      </c>
      <c r="P2149" s="39">
        <v>45727.708333333299</v>
      </c>
      <c r="Q2149" s="6">
        <v>0</v>
      </c>
      <c r="R2149" s="6">
        <v>0</v>
      </c>
      <c r="S2149" s="45" t="e">
        <f>_xlfn.CONCAT(#REF!,TRIM(tbl_PV_Milestones[[#This Row],[Milestone Description]]))</f>
        <v>#REF!</v>
      </c>
      <c r="T2149" s="84" t="str">
        <f>IF(COUNTIF(tbl_PV_Milestones[UID],tbl_PV_Milestones[[#This Row],[UID]])&gt;1,"Duplicate","")</f>
        <v>Duplicate</v>
      </c>
      <c r="U2149" s="42" t="str">
        <f>_xlfn.XLOOKUP(tbl_PV_Milestones[[#This Row],[Work ID]],tbl_PV_Meta[Work ID '#],tbl_PV_Meta[Sub-Portfolio])</f>
        <v>Sub-Portfolio 8</v>
      </c>
      <c r="V2149" s="41">
        <f>IF(MONTH(tbl_PV_Milestones[[#This Row],[Baseline Date]])&lt;7,YEAR(tbl_PV_Milestones[[#This Row],[Baseline Date]]),YEAR(tbl_PV_Milestones[[#This Row],[Baseline Date]])+1)</f>
        <v>2025</v>
      </c>
      <c r="W2149" s="41">
        <f>IF(MONTH(tbl_PV_Milestones[[#This Row],[Actual/Schedule Finish]])&lt;7,YEAR(tbl_PV_Milestones[[#This Row],[Actual/Schedule Finish]]),YEAR(tbl_PV_Milestones[[#This Row],[Actual/Schedule Finish]])+1)</f>
        <v>2025</v>
      </c>
      <c r="X2149" s="41" t="str">
        <f>IF(OR(tbl_PV_Milestones[[#This Row],[Project Status]]="Completed",tbl_PV_Milestones[[#This Row],[Project Status]]="Assumed Completed"),"Yes","No")</f>
        <v>Yes</v>
      </c>
      <c r="Y2149" s="41">
        <f>IF(tbl_PV_Milestones[[#This Row],[Baseline Date]]="",1,0)</f>
        <v>0</v>
      </c>
      <c r="Z2149" s="41">
        <f>IF(tbl_PV_Milestones[[#This Row],[Baseline Date]]&lt;PV_Meta!$B$7,1,0)</f>
        <v>1</v>
      </c>
      <c r="AA2149" s="41">
        <f>IF(tbl_PV_Milestones[[#This Row],[Complete]]="Yes",1,0)</f>
        <v>1</v>
      </c>
      <c r="AB2149" s="41">
        <f>IF(AND(tbl_PV_Milestones[[#This Row],[BL FY]]=2025,tbl_PV_Milestones[[#This Row],[Baseline Date]]&lt;PV_Meta!$B$7),1,0)</f>
        <v>1</v>
      </c>
      <c r="AC2149" s="41">
        <f>IF(AND(tbl_PV_Milestones[[#This Row],[Planned YTD]]=1,tbl_PV_Milestones[[#This Row],[Complete]]="Yes"),1,0)</f>
        <v>1</v>
      </c>
      <c r="AD2149" s="41">
        <f>IF(AND(tbl_PV_Milestones[[#This Row],[Actual/Schedule Finish]]&lt;PV_Meta!$B$7,tbl_PV_Milestones[[#This Row],[Complete]]="No",tbl_PV_Milestones[[#This Row],[Project Status]]&lt;&gt;"On Hold"),1,0)</f>
        <v>0</v>
      </c>
      <c r="AE2149" s="41">
        <f>IF(AND(tbl_PV_Milestones[[#This Row],[Actual/Schedule Finish]]&gt;tbl_PV_Milestones[[#This Row],[Baseline Date]],tbl_PV_Milestones[[#This Row],[Complete]]="No",tbl_PV_Milestones[[#This Row],[Project Status]]&lt;&gt;"On Hold",tbl_PV_Milestones[[#This Row],[Overdue]]=0,tbl_PV_Milestones[[#This Row],[To be Baselined]]&lt;&gt;1),1,0)</f>
        <v>0</v>
      </c>
      <c r="AF2149" s="41">
        <f>IF(AND(tbl_PV_Milestones[[#This Row],[BL FY]]=2025,tbl_PV_Milestones[[#This Row],[Finish FY]]&gt;2025),1,0)</f>
        <v>0</v>
      </c>
      <c r="AG2149" s="56" t="str">
        <f>_xlfn.XLOOKUP(tbl_PV_Milestones[[#This Row],[Work ID]],tbl_PV_Meta[Work ID '#],tbl_PV_Meta[Project Manager/Owner],,0)</f>
        <v>Project Manager 12</v>
      </c>
      <c r="AH2149" s="6"/>
    </row>
    <row r="2150" spans="4:34" x14ac:dyDescent="0.25">
      <c r="D2150" s="6" t="s">
        <v>806</v>
      </c>
      <c r="E2150" s="6" t="s">
        <v>503</v>
      </c>
      <c r="F2150" s="6" t="s">
        <v>1757</v>
      </c>
      <c r="G2150" s="6" t="s">
        <v>997</v>
      </c>
      <c r="H2150" s="6" t="s">
        <v>505</v>
      </c>
      <c r="I2150" s="6" t="s">
        <v>506</v>
      </c>
      <c r="J2150" s="6" t="s">
        <v>806</v>
      </c>
      <c r="K2150" s="6" t="s">
        <v>39</v>
      </c>
      <c r="L2150" s="6" t="s">
        <v>58</v>
      </c>
      <c r="M2150" s="43"/>
      <c r="N2150" s="44" t="s">
        <v>1979</v>
      </c>
      <c r="O2150" s="39">
        <v>45688.708333333299</v>
      </c>
      <c r="P2150" s="39">
        <v>45688.708333333299</v>
      </c>
      <c r="Q2150" s="6">
        <v>0</v>
      </c>
      <c r="R2150" s="6">
        <v>0</v>
      </c>
      <c r="S2150" s="45" t="e">
        <f>_xlfn.CONCAT(#REF!,TRIM(tbl_PV_Milestones[[#This Row],[Milestone Description]]))</f>
        <v>#REF!</v>
      </c>
      <c r="T2150" s="84" t="str">
        <f>IF(COUNTIF(tbl_PV_Milestones[UID],tbl_PV_Milestones[[#This Row],[UID]])&gt;1,"Duplicate","")</f>
        <v>Duplicate</v>
      </c>
      <c r="U2150" s="42" t="str">
        <f>_xlfn.XLOOKUP(tbl_PV_Milestones[[#This Row],[Work ID]],tbl_PV_Meta[Work ID '#],tbl_PV_Meta[Sub-Portfolio])</f>
        <v>Sub-Portfolio 8</v>
      </c>
      <c r="V2150" s="41">
        <f>IF(MONTH(tbl_PV_Milestones[[#This Row],[Baseline Date]])&lt;7,YEAR(tbl_PV_Milestones[[#This Row],[Baseline Date]]),YEAR(tbl_PV_Milestones[[#This Row],[Baseline Date]])+1)</f>
        <v>2025</v>
      </c>
      <c r="W2150" s="41">
        <f>IF(MONTH(tbl_PV_Milestones[[#This Row],[Actual/Schedule Finish]])&lt;7,YEAR(tbl_PV_Milestones[[#This Row],[Actual/Schedule Finish]]),YEAR(tbl_PV_Milestones[[#This Row],[Actual/Schedule Finish]])+1)</f>
        <v>2025</v>
      </c>
      <c r="X2150" s="41" t="str">
        <f>IF(OR(tbl_PV_Milestones[[#This Row],[Project Status]]="Completed",tbl_PV_Milestones[[#This Row],[Project Status]]="Assumed Completed"),"Yes","No")</f>
        <v>Yes</v>
      </c>
      <c r="Y2150" s="41">
        <f>IF(tbl_PV_Milestones[[#This Row],[Baseline Date]]="",1,0)</f>
        <v>0</v>
      </c>
      <c r="Z2150" s="41">
        <f>IF(tbl_PV_Milestones[[#This Row],[Baseline Date]]&lt;PV_Meta!$B$7,1,0)</f>
        <v>1</v>
      </c>
      <c r="AA2150" s="41">
        <f>IF(tbl_PV_Milestones[[#This Row],[Complete]]="Yes",1,0)</f>
        <v>1</v>
      </c>
      <c r="AB2150" s="41">
        <f>IF(AND(tbl_PV_Milestones[[#This Row],[BL FY]]=2025,tbl_PV_Milestones[[#This Row],[Baseline Date]]&lt;PV_Meta!$B$7),1,0)</f>
        <v>1</v>
      </c>
      <c r="AC2150" s="41">
        <f>IF(AND(tbl_PV_Milestones[[#This Row],[Planned YTD]]=1,tbl_PV_Milestones[[#This Row],[Complete]]="Yes"),1,0)</f>
        <v>1</v>
      </c>
      <c r="AD2150" s="41">
        <f>IF(AND(tbl_PV_Milestones[[#This Row],[Actual/Schedule Finish]]&lt;PV_Meta!$B$7,tbl_PV_Milestones[[#This Row],[Complete]]="No",tbl_PV_Milestones[[#This Row],[Project Status]]&lt;&gt;"On Hold"),1,0)</f>
        <v>0</v>
      </c>
      <c r="AE2150" s="41">
        <f>IF(AND(tbl_PV_Milestones[[#This Row],[Actual/Schedule Finish]]&gt;tbl_PV_Milestones[[#This Row],[Baseline Date]],tbl_PV_Milestones[[#This Row],[Complete]]="No",tbl_PV_Milestones[[#This Row],[Project Status]]&lt;&gt;"On Hold",tbl_PV_Milestones[[#This Row],[Overdue]]=0,tbl_PV_Milestones[[#This Row],[To be Baselined]]&lt;&gt;1),1,0)</f>
        <v>0</v>
      </c>
      <c r="AF2150" s="41">
        <f>IF(AND(tbl_PV_Milestones[[#This Row],[BL FY]]=2025,tbl_PV_Milestones[[#This Row],[Finish FY]]&gt;2025),1,0)</f>
        <v>0</v>
      </c>
      <c r="AG2150" s="56" t="str">
        <f>_xlfn.XLOOKUP(tbl_PV_Milestones[[#This Row],[Work ID]],tbl_PV_Meta[Work ID '#],tbl_PV_Meta[Project Manager/Owner],,0)</f>
        <v>Project Manager 12</v>
      </c>
      <c r="AH2150" s="6"/>
    </row>
    <row r="2151" spans="4:34" x14ac:dyDescent="0.25">
      <c r="D2151" s="6" t="s">
        <v>806</v>
      </c>
      <c r="E2151" s="6" t="s">
        <v>52</v>
      </c>
      <c r="F2151" s="6" t="s">
        <v>1694</v>
      </c>
      <c r="G2151" s="6" t="s">
        <v>998</v>
      </c>
      <c r="H2151" s="6" t="s">
        <v>505</v>
      </c>
      <c r="I2151" s="6" t="s">
        <v>510</v>
      </c>
      <c r="J2151" s="6" t="s">
        <v>806</v>
      </c>
      <c r="K2151" s="6" t="s">
        <v>39</v>
      </c>
      <c r="L2151" s="6" t="s">
        <v>80</v>
      </c>
      <c r="M2151" s="43"/>
      <c r="N2151" s="44" t="s">
        <v>1979</v>
      </c>
      <c r="O2151" s="39">
        <v>45733.708333333299</v>
      </c>
      <c r="S2151" s="45" t="e">
        <f>_xlfn.CONCAT(#REF!,TRIM(tbl_PV_Milestones[[#This Row],[Milestone Description]]))</f>
        <v>#REF!</v>
      </c>
      <c r="T2151" s="84" t="str">
        <f>IF(COUNTIF(tbl_PV_Milestones[UID],tbl_PV_Milestones[[#This Row],[UID]])&gt;1,"Duplicate","")</f>
        <v>Duplicate</v>
      </c>
      <c r="U2151" s="42" t="str">
        <f>_xlfn.XLOOKUP(tbl_PV_Milestones[[#This Row],[Work ID]],tbl_PV_Meta[Work ID '#],tbl_PV_Meta[Sub-Portfolio])</f>
        <v>Sub-Portfolio 7</v>
      </c>
      <c r="V2151" s="41">
        <f>IF(MONTH(tbl_PV_Milestones[[#This Row],[Baseline Date]])&lt;7,YEAR(tbl_PV_Milestones[[#This Row],[Baseline Date]]),YEAR(tbl_PV_Milestones[[#This Row],[Baseline Date]])+1)</f>
        <v>1900</v>
      </c>
      <c r="W2151" s="41">
        <f>IF(MONTH(tbl_PV_Milestones[[#This Row],[Actual/Schedule Finish]])&lt;7,YEAR(tbl_PV_Milestones[[#This Row],[Actual/Schedule Finish]]),YEAR(tbl_PV_Milestones[[#This Row],[Actual/Schedule Finish]])+1)</f>
        <v>2025</v>
      </c>
      <c r="X2151" s="41" t="str">
        <f>IF(OR(tbl_PV_Milestones[[#This Row],[Project Status]]="Completed",tbl_PV_Milestones[[#This Row],[Project Status]]="Assumed Completed"),"Yes","No")</f>
        <v>Yes</v>
      </c>
      <c r="Y2151" s="41">
        <f>IF(tbl_PV_Milestones[[#This Row],[Baseline Date]]="",1,0)</f>
        <v>1</v>
      </c>
      <c r="Z2151" s="41">
        <f>IF(tbl_PV_Milestones[[#This Row],[Baseline Date]]&lt;PV_Meta!$B$7,1,0)</f>
        <v>1</v>
      </c>
      <c r="AA2151" s="41">
        <f>IF(tbl_PV_Milestones[[#This Row],[Complete]]="Yes",1,0)</f>
        <v>1</v>
      </c>
      <c r="AB2151" s="41">
        <f>IF(AND(tbl_PV_Milestones[[#This Row],[BL FY]]=2025,tbl_PV_Milestones[[#This Row],[Baseline Date]]&lt;PV_Meta!$B$7),1,0)</f>
        <v>0</v>
      </c>
      <c r="AC2151" s="41">
        <f>IF(AND(tbl_PV_Milestones[[#This Row],[Planned YTD]]=1,tbl_PV_Milestones[[#This Row],[Complete]]="Yes"),1,0)</f>
        <v>0</v>
      </c>
      <c r="AD2151" s="41">
        <f>IF(AND(tbl_PV_Milestones[[#This Row],[Actual/Schedule Finish]]&lt;PV_Meta!$B$7,tbl_PV_Milestones[[#This Row],[Complete]]="No",tbl_PV_Milestones[[#This Row],[Project Status]]&lt;&gt;"On Hold"),1,0)</f>
        <v>0</v>
      </c>
      <c r="AE2151" s="41">
        <f>IF(AND(tbl_PV_Milestones[[#This Row],[Actual/Schedule Finish]]&gt;tbl_PV_Milestones[[#This Row],[Baseline Date]],tbl_PV_Milestones[[#This Row],[Complete]]="No",tbl_PV_Milestones[[#This Row],[Project Status]]&lt;&gt;"On Hold",tbl_PV_Milestones[[#This Row],[Overdue]]=0,tbl_PV_Milestones[[#This Row],[To be Baselined]]&lt;&gt;1),1,0)</f>
        <v>0</v>
      </c>
      <c r="AF2151" s="41">
        <f>IF(AND(tbl_PV_Milestones[[#This Row],[BL FY]]=2025,tbl_PV_Milestones[[#This Row],[Finish FY]]&gt;2025),1,0)</f>
        <v>0</v>
      </c>
      <c r="AG2151" s="56" t="str">
        <f>_xlfn.XLOOKUP(tbl_PV_Milestones[[#This Row],[Work ID]],tbl_PV_Meta[Work ID '#],tbl_PV_Meta[Project Manager/Owner],,0)</f>
        <v>Project Manager 8</v>
      </c>
      <c r="AH2151" s="6"/>
    </row>
    <row r="2152" spans="4:34" x14ac:dyDescent="0.25">
      <c r="D2152" s="6" t="s">
        <v>806</v>
      </c>
      <c r="E2152" s="6" t="s">
        <v>503</v>
      </c>
      <c r="F2152" s="6" t="s">
        <v>1762</v>
      </c>
      <c r="G2152" s="6" t="s">
        <v>999</v>
      </c>
      <c r="H2152" s="6" t="s">
        <v>505</v>
      </c>
      <c r="I2152" s="6" t="s">
        <v>510</v>
      </c>
      <c r="J2152" s="6" t="s">
        <v>806</v>
      </c>
      <c r="K2152" s="6" t="s">
        <v>61</v>
      </c>
      <c r="L2152" s="6" t="s">
        <v>59</v>
      </c>
      <c r="M2152" s="43"/>
      <c r="N2152" s="44" t="s">
        <v>1979</v>
      </c>
      <c r="O2152" s="39">
        <v>45742.708333333299</v>
      </c>
      <c r="P2152" s="39">
        <v>45742.708333333299</v>
      </c>
      <c r="Q2152" s="6">
        <v>0</v>
      </c>
      <c r="R2152" s="6">
        <v>0</v>
      </c>
      <c r="S2152" s="45" t="e">
        <f>_xlfn.CONCAT(#REF!,TRIM(tbl_PV_Milestones[[#This Row],[Milestone Description]]))</f>
        <v>#REF!</v>
      </c>
      <c r="T2152" s="84" t="str">
        <f>IF(COUNTIF(tbl_PV_Milestones[UID],tbl_PV_Milestones[[#This Row],[UID]])&gt;1,"Duplicate","")</f>
        <v>Duplicate</v>
      </c>
      <c r="U2152" s="42" t="str">
        <f>_xlfn.XLOOKUP(tbl_PV_Milestones[[#This Row],[Work ID]],tbl_PV_Meta[Work ID '#],tbl_PV_Meta[Sub-Portfolio])</f>
        <v>Sub-Portfolio 8</v>
      </c>
      <c r="V2152" s="41">
        <f>IF(MONTH(tbl_PV_Milestones[[#This Row],[Baseline Date]])&lt;7,YEAR(tbl_PV_Milestones[[#This Row],[Baseline Date]]),YEAR(tbl_PV_Milestones[[#This Row],[Baseline Date]])+1)</f>
        <v>2025</v>
      </c>
      <c r="W2152" s="41">
        <f>IF(MONTH(tbl_PV_Milestones[[#This Row],[Actual/Schedule Finish]])&lt;7,YEAR(tbl_PV_Milestones[[#This Row],[Actual/Schedule Finish]]),YEAR(tbl_PV_Milestones[[#This Row],[Actual/Schedule Finish]])+1)</f>
        <v>2025</v>
      </c>
      <c r="X2152" s="41" t="str">
        <f>IF(OR(tbl_PV_Milestones[[#This Row],[Project Status]]="Completed",tbl_PV_Milestones[[#This Row],[Project Status]]="Assumed Completed"),"Yes","No")</f>
        <v>Yes</v>
      </c>
      <c r="Y2152" s="41">
        <f>IF(tbl_PV_Milestones[[#This Row],[Baseline Date]]="",1,0)</f>
        <v>0</v>
      </c>
      <c r="Z2152" s="41">
        <f>IF(tbl_PV_Milestones[[#This Row],[Baseline Date]]&lt;PV_Meta!$B$7,1,0)</f>
        <v>1</v>
      </c>
      <c r="AA2152" s="41">
        <f>IF(tbl_PV_Milestones[[#This Row],[Complete]]="Yes",1,0)</f>
        <v>1</v>
      </c>
      <c r="AB2152" s="41">
        <f>IF(AND(tbl_PV_Milestones[[#This Row],[BL FY]]=2025,tbl_PV_Milestones[[#This Row],[Baseline Date]]&lt;PV_Meta!$B$7),1,0)</f>
        <v>1</v>
      </c>
      <c r="AC2152" s="41">
        <f>IF(AND(tbl_PV_Milestones[[#This Row],[Planned YTD]]=1,tbl_PV_Milestones[[#This Row],[Complete]]="Yes"),1,0)</f>
        <v>1</v>
      </c>
      <c r="AD2152" s="41">
        <f>IF(AND(tbl_PV_Milestones[[#This Row],[Actual/Schedule Finish]]&lt;PV_Meta!$B$7,tbl_PV_Milestones[[#This Row],[Complete]]="No",tbl_PV_Milestones[[#This Row],[Project Status]]&lt;&gt;"On Hold"),1,0)</f>
        <v>0</v>
      </c>
      <c r="AE2152" s="41">
        <f>IF(AND(tbl_PV_Milestones[[#This Row],[Actual/Schedule Finish]]&gt;tbl_PV_Milestones[[#This Row],[Baseline Date]],tbl_PV_Milestones[[#This Row],[Complete]]="No",tbl_PV_Milestones[[#This Row],[Project Status]]&lt;&gt;"On Hold",tbl_PV_Milestones[[#This Row],[Overdue]]=0,tbl_PV_Milestones[[#This Row],[To be Baselined]]&lt;&gt;1),1,0)</f>
        <v>0</v>
      </c>
      <c r="AF2152" s="41">
        <f>IF(AND(tbl_PV_Milestones[[#This Row],[BL FY]]=2025,tbl_PV_Milestones[[#This Row],[Finish FY]]&gt;2025),1,0)</f>
        <v>0</v>
      </c>
      <c r="AG2152" s="56" t="str">
        <f>_xlfn.XLOOKUP(tbl_PV_Milestones[[#This Row],[Work ID]],tbl_PV_Meta[Work ID '#],tbl_PV_Meta[Project Manager/Owner],,0)</f>
        <v>Project Manager 21</v>
      </c>
      <c r="AH2152" s="6"/>
    </row>
    <row r="2153" spans="4:34" x14ac:dyDescent="0.25">
      <c r="D2153" s="6" t="s">
        <v>806</v>
      </c>
      <c r="E2153" s="6" t="s">
        <v>503</v>
      </c>
      <c r="F2153" s="6" t="s">
        <v>1762</v>
      </c>
      <c r="G2153" s="6" t="s">
        <v>1000</v>
      </c>
      <c r="H2153" s="6" t="s">
        <v>505</v>
      </c>
      <c r="I2153" s="6" t="s">
        <v>510</v>
      </c>
      <c r="J2153" s="6" t="s">
        <v>806</v>
      </c>
      <c r="K2153" s="6" t="s">
        <v>61</v>
      </c>
      <c r="L2153" s="6" t="s">
        <v>59</v>
      </c>
      <c r="M2153" s="43"/>
      <c r="N2153" s="44" t="s">
        <v>1979</v>
      </c>
      <c r="O2153" s="39">
        <v>45755.708333333299</v>
      </c>
      <c r="P2153" s="39">
        <v>45755.708333333299</v>
      </c>
      <c r="Q2153" s="6">
        <v>0</v>
      </c>
      <c r="R2153" s="6">
        <v>0</v>
      </c>
      <c r="S2153" s="45" t="e">
        <f>_xlfn.CONCAT(#REF!,TRIM(tbl_PV_Milestones[[#This Row],[Milestone Description]]))</f>
        <v>#REF!</v>
      </c>
      <c r="T2153" s="84" t="str">
        <f>IF(COUNTIF(tbl_PV_Milestones[UID],tbl_PV_Milestones[[#This Row],[UID]])&gt;1,"Duplicate","")</f>
        <v>Duplicate</v>
      </c>
      <c r="U2153" s="42" t="str">
        <f>_xlfn.XLOOKUP(tbl_PV_Milestones[[#This Row],[Work ID]],tbl_PV_Meta[Work ID '#],tbl_PV_Meta[Sub-Portfolio])</f>
        <v>Sub-Portfolio 8</v>
      </c>
      <c r="V2153" s="41">
        <f>IF(MONTH(tbl_PV_Milestones[[#This Row],[Baseline Date]])&lt;7,YEAR(tbl_PV_Milestones[[#This Row],[Baseline Date]]),YEAR(tbl_PV_Milestones[[#This Row],[Baseline Date]])+1)</f>
        <v>2025</v>
      </c>
      <c r="W2153" s="41">
        <f>IF(MONTH(tbl_PV_Milestones[[#This Row],[Actual/Schedule Finish]])&lt;7,YEAR(tbl_PV_Milestones[[#This Row],[Actual/Schedule Finish]]),YEAR(tbl_PV_Milestones[[#This Row],[Actual/Schedule Finish]])+1)</f>
        <v>2025</v>
      </c>
      <c r="X2153" s="41" t="str">
        <f>IF(OR(tbl_PV_Milestones[[#This Row],[Project Status]]="Completed",tbl_PV_Milestones[[#This Row],[Project Status]]="Assumed Completed"),"Yes","No")</f>
        <v>Yes</v>
      </c>
      <c r="Y2153" s="41">
        <f>IF(tbl_PV_Milestones[[#This Row],[Baseline Date]]="",1,0)</f>
        <v>0</v>
      </c>
      <c r="Z2153" s="41">
        <f>IF(tbl_PV_Milestones[[#This Row],[Baseline Date]]&lt;PV_Meta!$B$7,1,0)</f>
        <v>1</v>
      </c>
      <c r="AA2153" s="41">
        <f>IF(tbl_PV_Milestones[[#This Row],[Complete]]="Yes",1,0)</f>
        <v>1</v>
      </c>
      <c r="AB2153" s="41">
        <f>IF(AND(tbl_PV_Milestones[[#This Row],[BL FY]]=2025,tbl_PV_Milestones[[#This Row],[Baseline Date]]&lt;PV_Meta!$B$7),1,0)</f>
        <v>1</v>
      </c>
      <c r="AC2153" s="41">
        <f>IF(AND(tbl_PV_Milestones[[#This Row],[Planned YTD]]=1,tbl_PV_Milestones[[#This Row],[Complete]]="Yes"),1,0)</f>
        <v>1</v>
      </c>
      <c r="AD2153" s="41">
        <f>IF(AND(tbl_PV_Milestones[[#This Row],[Actual/Schedule Finish]]&lt;PV_Meta!$B$7,tbl_PV_Milestones[[#This Row],[Complete]]="No",tbl_PV_Milestones[[#This Row],[Project Status]]&lt;&gt;"On Hold"),1,0)</f>
        <v>0</v>
      </c>
      <c r="AE2153" s="41">
        <f>IF(AND(tbl_PV_Milestones[[#This Row],[Actual/Schedule Finish]]&gt;tbl_PV_Milestones[[#This Row],[Baseline Date]],tbl_PV_Milestones[[#This Row],[Complete]]="No",tbl_PV_Milestones[[#This Row],[Project Status]]&lt;&gt;"On Hold",tbl_PV_Milestones[[#This Row],[Overdue]]=0,tbl_PV_Milestones[[#This Row],[To be Baselined]]&lt;&gt;1),1,0)</f>
        <v>0</v>
      </c>
      <c r="AF2153" s="41">
        <f>IF(AND(tbl_PV_Milestones[[#This Row],[BL FY]]=2025,tbl_PV_Milestones[[#This Row],[Finish FY]]&gt;2025),1,0)</f>
        <v>0</v>
      </c>
      <c r="AG2153" s="56" t="str">
        <f>_xlfn.XLOOKUP(tbl_PV_Milestones[[#This Row],[Work ID]],tbl_PV_Meta[Work ID '#],tbl_PV_Meta[Project Manager/Owner],,0)</f>
        <v>Project Manager 21</v>
      </c>
      <c r="AH2153" s="6"/>
    </row>
    <row r="2154" spans="4:34" x14ac:dyDescent="0.25">
      <c r="D2154" s="6" t="s">
        <v>806</v>
      </c>
      <c r="E2154" s="6" t="s">
        <v>503</v>
      </c>
      <c r="F2154" s="6" t="s">
        <v>1762</v>
      </c>
      <c r="G2154" s="6" t="s">
        <v>1001</v>
      </c>
      <c r="H2154" s="6" t="s">
        <v>505</v>
      </c>
      <c r="I2154" s="6" t="s">
        <v>510</v>
      </c>
      <c r="J2154" s="6" t="s">
        <v>806</v>
      </c>
      <c r="K2154" s="6" t="s">
        <v>61</v>
      </c>
      <c r="L2154" s="6" t="s">
        <v>59</v>
      </c>
      <c r="M2154" s="43"/>
      <c r="N2154" s="44" t="s">
        <v>1979</v>
      </c>
      <c r="O2154" s="39">
        <v>45769.708333333299</v>
      </c>
      <c r="P2154" s="39">
        <v>45769.708333333299</v>
      </c>
      <c r="Q2154" s="6">
        <v>0</v>
      </c>
      <c r="R2154" s="6">
        <v>0</v>
      </c>
      <c r="S2154" s="45" t="e">
        <f>_xlfn.CONCAT(#REF!,TRIM(tbl_PV_Milestones[[#This Row],[Milestone Description]]))</f>
        <v>#REF!</v>
      </c>
      <c r="T2154" s="84" t="str">
        <f>IF(COUNTIF(tbl_PV_Milestones[UID],tbl_PV_Milestones[[#This Row],[UID]])&gt;1,"Duplicate","")</f>
        <v>Duplicate</v>
      </c>
      <c r="U2154" s="42" t="str">
        <f>_xlfn.XLOOKUP(tbl_PV_Milestones[[#This Row],[Work ID]],tbl_PV_Meta[Work ID '#],tbl_PV_Meta[Sub-Portfolio])</f>
        <v>Sub-Portfolio 8</v>
      </c>
      <c r="V2154" s="41">
        <f>IF(MONTH(tbl_PV_Milestones[[#This Row],[Baseline Date]])&lt;7,YEAR(tbl_PV_Milestones[[#This Row],[Baseline Date]]),YEAR(tbl_PV_Milestones[[#This Row],[Baseline Date]])+1)</f>
        <v>2025</v>
      </c>
      <c r="W2154" s="41">
        <f>IF(MONTH(tbl_PV_Milestones[[#This Row],[Actual/Schedule Finish]])&lt;7,YEAR(tbl_PV_Milestones[[#This Row],[Actual/Schedule Finish]]),YEAR(tbl_PV_Milestones[[#This Row],[Actual/Schedule Finish]])+1)</f>
        <v>2025</v>
      </c>
      <c r="X2154" s="41" t="str">
        <f>IF(OR(tbl_PV_Milestones[[#This Row],[Project Status]]="Completed",tbl_PV_Milestones[[#This Row],[Project Status]]="Assumed Completed"),"Yes","No")</f>
        <v>Yes</v>
      </c>
      <c r="Y2154" s="41">
        <f>IF(tbl_PV_Milestones[[#This Row],[Baseline Date]]="",1,0)</f>
        <v>0</v>
      </c>
      <c r="Z2154" s="41">
        <f>IF(tbl_PV_Milestones[[#This Row],[Baseline Date]]&lt;PV_Meta!$B$7,1,0)</f>
        <v>1</v>
      </c>
      <c r="AA2154" s="41">
        <f>IF(tbl_PV_Milestones[[#This Row],[Complete]]="Yes",1,0)</f>
        <v>1</v>
      </c>
      <c r="AB2154" s="41">
        <f>IF(AND(tbl_PV_Milestones[[#This Row],[BL FY]]=2025,tbl_PV_Milestones[[#This Row],[Baseline Date]]&lt;PV_Meta!$B$7),1,0)</f>
        <v>1</v>
      </c>
      <c r="AC2154" s="41">
        <f>IF(AND(tbl_PV_Milestones[[#This Row],[Planned YTD]]=1,tbl_PV_Milestones[[#This Row],[Complete]]="Yes"),1,0)</f>
        <v>1</v>
      </c>
      <c r="AD2154" s="41">
        <f>IF(AND(tbl_PV_Milestones[[#This Row],[Actual/Schedule Finish]]&lt;PV_Meta!$B$7,tbl_PV_Milestones[[#This Row],[Complete]]="No",tbl_PV_Milestones[[#This Row],[Project Status]]&lt;&gt;"On Hold"),1,0)</f>
        <v>0</v>
      </c>
      <c r="AE2154" s="41">
        <f>IF(AND(tbl_PV_Milestones[[#This Row],[Actual/Schedule Finish]]&gt;tbl_PV_Milestones[[#This Row],[Baseline Date]],tbl_PV_Milestones[[#This Row],[Complete]]="No",tbl_PV_Milestones[[#This Row],[Project Status]]&lt;&gt;"On Hold",tbl_PV_Milestones[[#This Row],[Overdue]]=0,tbl_PV_Milestones[[#This Row],[To be Baselined]]&lt;&gt;1),1,0)</f>
        <v>0</v>
      </c>
      <c r="AF2154" s="41">
        <f>IF(AND(tbl_PV_Milestones[[#This Row],[BL FY]]=2025,tbl_PV_Milestones[[#This Row],[Finish FY]]&gt;2025),1,0)</f>
        <v>0</v>
      </c>
      <c r="AG2154" s="56" t="str">
        <f>_xlfn.XLOOKUP(tbl_PV_Milestones[[#This Row],[Work ID]],tbl_PV_Meta[Work ID '#],tbl_PV_Meta[Project Manager/Owner],,0)</f>
        <v>Project Manager 21</v>
      </c>
      <c r="AH2154" s="6"/>
    </row>
    <row r="2155" spans="4:34" x14ac:dyDescent="0.25">
      <c r="D2155" s="6" t="s">
        <v>806</v>
      </c>
      <c r="E2155" s="6" t="s">
        <v>52</v>
      </c>
      <c r="F2155" s="6" t="s">
        <v>1754</v>
      </c>
      <c r="G2155" s="6" t="s">
        <v>1002</v>
      </c>
      <c r="H2155" s="6" t="s">
        <v>505</v>
      </c>
      <c r="I2155" s="6" t="s">
        <v>506</v>
      </c>
      <c r="J2155" s="6" t="s">
        <v>806</v>
      </c>
      <c r="K2155" s="6" t="s">
        <v>36</v>
      </c>
      <c r="L2155" s="6" t="s">
        <v>34</v>
      </c>
      <c r="M2155" s="43"/>
      <c r="N2155" s="44" t="s">
        <v>1979</v>
      </c>
      <c r="O2155" s="39">
        <v>45775.708333333299</v>
      </c>
      <c r="S2155" s="45" t="e">
        <f>_xlfn.CONCAT(#REF!,TRIM(tbl_PV_Milestones[[#This Row],[Milestone Description]]))</f>
        <v>#REF!</v>
      </c>
      <c r="T2155" s="84" t="str">
        <f>IF(COUNTIF(tbl_PV_Milestones[UID],tbl_PV_Milestones[[#This Row],[UID]])&gt;1,"Duplicate","")</f>
        <v>Duplicate</v>
      </c>
      <c r="U2155" s="42" t="str">
        <f>_xlfn.XLOOKUP(tbl_PV_Milestones[[#This Row],[Work ID]],tbl_PV_Meta[Work ID '#],tbl_PV_Meta[Sub-Portfolio])</f>
        <v>Sub-Portfolio 8</v>
      </c>
      <c r="V2155" s="41">
        <f>IF(MONTH(tbl_PV_Milestones[[#This Row],[Baseline Date]])&lt;7,YEAR(tbl_PV_Milestones[[#This Row],[Baseline Date]]),YEAR(tbl_PV_Milestones[[#This Row],[Baseline Date]])+1)</f>
        <v>1900</v>
      </c>
      <c r="W2155" s="41">
        <f>IF(MONTH(tbl_PV_Milestones[[#This Row],[Actual/Schedule Finish]])&lt;7,YEAR(tbl_PV_Milestones[[#This Row],[Actual/Schedule Finish]]),YEAR(tbl_PV_Milestones[[#This Row],[Actual/Schedule Finish]])+1)</f>
        <v>2025</v>
      </c>
      <c r="X2155" s="41" t="str">
        <f>IF(OR(tbl_PV_Milestones[[#This Row],[Project Status]]="Completed",tbl_PV_Milestones[[#This Row],[Project Status]]="Assumed Completed"),"Yes","No")</f>
        <v>Yes</v>
      </c>
      <c r="Y2155" s="41">
        <f>IF(tbl_PV_Milestones[[#This Row],[Baseline Date]]="",1,0)</f>
        <v>1</v>
      </c>
      <c r="Z2155" s="41">
        <f>IF(tbl_PV_Milestones[[#This Row],[Baseline Date]]&lt;PV_Meta!$B$7,1,0)</f>
        <v>1</v>
      </c>
      <c r="AA2155" s="41">
        <f>IF(tbl_PV_Milestones[[#This Row],[Complete]]="Yes",1,0)</f>
        <v>1</v>
      </c>
      <c r="AB2155" s="41">
        <f>IF(AND(tbl_PV_Milestones[[#This Row],[BL FY]]=2025,tbl_PV_Milestones[[#This Row],[Baseline Date]]&lt;PV_Meta!$B$7),1,0)</f>
        <v>0</v>
      </c>
      <c r="AC2155" s="41">
        <f>IF(AND(tbl_PV_Milestones[[#This Row],[Planned YTD]]=1,tbl_PV_Milestones[[#This Row],[Complete]]="Yes"),1,0)</f>
        <v>0</v>
      </c>
      <c r="AD2155" s="41">
        <f>IF(AND(tbl_PV_Milestones[[#This Row],[Actual/Schedule Finish]]&lt;PV_Meta!$B$7,tbl_PV_Milestones[[#This Row],[Complete]]="No",tbl_PV_Milestones[[#This Row],[Project Status]]&lt;&gt;"On Hold"),1,0)</f>
        <v>0</v>
      </c>
      <c r="AE2155" s="41">
        <f>IF(AND(tbl_PV_Milestones[[#This Row],[Actual/Schedule Finish]]&gt;tbl_PV_Milestones[[#This Row],[Baseline Date]],tbl_PV_Milestones[[#This Row],[Complete]]="No",tbl_PV_Milestones[[#This Row],[Project Status]]&lt;&gt;"On Hold",tbl_PV_Milestones[[#This Row],[Overdue]]=0,tbl_PV_Milestones[[#This Row],[To be Baselined]]&lt;&gt;1),1,0)</f>
        <v>0</v>
      </c>
      <c r="AF2155" s="41">
        <f>IF(AND(tbl_PV_Milestones[[#This Row],[BL FY]]=2025,tbl_PV_Milestones[[#This Row],[Finish FY]]&gt;2025),1,0)</f>
        <v>0</v>
      </c>
      <c r="AG2155" s="56" t="str">
        <f>_xlfn.XLOOKUP(tbl_PV_Milestones[[#This Row],[Work ID]],tbl_PV_Meta[Work ID '#],tbl_PV_Meta[Project Manager/Owner],,0)</f>
        <v>Project Manager 29</v>
      </c>
      <c r="AH2155" s="6"/>
    </row>
    <row r="2156" spans="4:34" x14ac:dyDescent="0.25">
      <c r="D2156" s="6" t="s">
        <v>806</v>
      </c>
      <c r="E2156" s="6" t="s">
        <v>503</v>
      </c>
      <c r="F2156" s="6" t="s">
        <v>1757</v>
      </c>
      <c r="G2156" s="6" t="s">
        <v>999</v>
      </c>
      <c r="H2156" s="6" t="s">
        <v>505</v>
      </c>
      <c r="I2156" s="6" t="s">
        <v>510</v>
      </c>
      <c r="J2156" s="6" t="s">
        <v>806</v>
      </c>
      <c r="K2156" s="6" t="s">
        <v>39</v>
      </c>
      <c r="L2156" s="6" t="s">
        <v>58</v>
      </c>
      <c r="M2156" s="43"/>
      <c r="N2156" s="44" t="s">
        <v>1979</v>
      </c>
      <c r="O2156" s="39">
        <v>45720.708333333299</v>
      </c>
      <c r="P2156" s="39">
        <v>45720.708333333299</v>
      </c>
      <c r="Q2156" s="6">
        <v>0</v>
      </c>
      <c r="R2156" s="6">
        <v>0</v>
      </c>
      <c r="S2156" s="45" t="e">
        <f>_xlfn.CONCAT(#REF!,TRIM(tbl_PV_Milestones[[#This Row],[Milestone Description]]))</f>
        <v>#REF!</v>
      </c>
      <c r="T2156" s="84" t="str">
        <f>IF(COUNTIF(tbl_PV_Milestones[UID],tbl_PV_Milestones[[#This Row],[UID]])&gt;1,"Duplicate","")</f>
        <v>Duplicate</v>
      </c>
      <c r="U2156" s="42" t="str">
        <f>_xlfn.XLOOKUP(tbl_PV_Milestones[[#This Row],[Work ID]],tbl_PV_Meta[Work ID '#],tbl_PV_Meta[Sub-Portfolio])</f>
        <v>Sub-Portfolio 8</v>
      </c>
      <c r="V2156" s="41">
        <f>IF(MONTH(tbl_PV_Milestones[[#This Row],[Baseline Date]])&lt;7,YEAR(tbl_PV_Milestones[[#This Row],[Baseline Date]]),YEAR(tbl_PV_Milestones[[#This Row],[Baseline Date]])+1)</f>
        <v>2025</v>
      </c>
      <c r="W2156" s="41">
        <f>IF(MONTH(tbl_PV_Milestones[[#This Row],[Actual/Schedule Finish]])&lt;7,YEAR(tbl_PV_Milestones[[#This Row],[Actual/Schedule Finish]]),YEAR(tbl_PV_Milestones[[#This Row],[Actual/Schedule Finish]])+1)</f>
        <v>2025</v>
      </c>
      <c r="X2156" s="41" t="str">
        <f>IF(OR(tbl_PV_Milestones[[#This Row],[Project Status]]="Completed",tbl_PV_Milestones[[#This Row],[Project Status]]="Assumed Completed"),"Yes","No")</f>
        <v>Yes</v>
      </c>
      <c r="Y2156" s="41">
        <f>IF(tbl_PV_Milestones[[#This Row],[Baseline Date]]="",1,0)</f>
        <v>0</v>
      </c>
      <c r="Z2156" s="41">
        <f>IF(tbl_PV_Milestones[[#This Row],[Baseline Date]]&lt;PV_Meta!$B$7,1,0)</f>
        <v>1</v>
      </c>
      <c r="AA2156" s="41">
        <f>IF(tbl_PV_Milestones[[#This Row],[Complete]]="Yes",1,0)</f>
        <v>1</v>
      </c>
      <c r="AB2156" s="41">
        <f>IF(AND(tbl_PV_Milestones[[#This Row],[BL FY]]=2025,tbl_PV_Milestones[[#This Row],[Baseline Date]]&lt;PV_Meta!$B$7),1,0)</f>
        <v>1</v>
      </c>
      <c r="AC2156" s="41">
        <f>IF(AND(tbl_PV_Milestones[[#This Row],[Planned YTD]]=1,tbl_PV_Milestones[[#This Row],[Complete]]="Yes"),1,0)</f>
        <v>1</v>
      </c>
      <c r="AD2156" s="41">
        <f>IF(AND(tbl_PV_Milestones[[#This Row],[Actual/Schedule Finish]]&lt;PV_Meta!$B$7,tbl_PV_Milestones[[#This Row],[Complete]]="No",tbl_PV_Milestones[[#This Row],[Project Status]]&lt;&gt;"On Hold"),1,0)</f>
        <v>0</v>
      </c>
      <c r="AE2156" s="41">
        <f>IF(AND(tbl_PV_Milestones[[#This Row],[Actual/Schedule Finish]]&gt;tbl_PV_Milestones[[#This Row],[Baseline Date]],tbl_PV_Milestones[[#This Row],[Complete]]="No",tbl_PV_Milestones[[#This Row],[Project Status]]&lt;&gt;"On Hold",tbl_PV_Milestones[[#This Row],[Overdue]]=0,tbl_PV_Milestones[[#This Row],[To be Baselined]]&lt;&gt;1),1,0)</f>
        <v>0</v>
      </c>
      <c r="AF2156" s="41">
        <f>IF(AND(tbl_PV_Milestones[[#This Row],[BL FY]]=2025,tbl_PV_Milestones[[#This Row],[Finish FY]]&gt;2025),1,0)</f>
        <v>0</v>
      </c>
      <c r="AG2156" s="56" t="str">
        <f>_xlfn.XLOOKUP(tbl_PV_Milestones[[#This Row],[Work ID]],tbl_PV_Meta[Work ID '#],tbl_PV_Meta[Project Manager/Owner],,0)</f>
        <v>Project Manager 12</v>
      </c>
      <c r="AH2156" s="6"/>
    </row>
    <row r="2157" spans="4:34" x14ac:dyDescent="0.25">
      <c r="D2157" s="6" t="s">
        <v>806</v>
      </c>
      <c r="E2157" s="6" t="s">
        <v>503</v>
      </c>
      <c r="F2157" s="6" t="s">
        <v>1757</v>
      </c>
      <c r="G2157" s="6" t="s">
        <v>1000</v>
      </c>
      <c r="H2157" s="6" t="s">
        <v>505</v>
      </c>
      <c r="I2157" s="6" t="s">
        <v>510</v>
      </c>
      <c r="J2157" s="6" t="s">
        <v>806</v>
      </c>
      <c r="K2157" s="6" t="s">
        <v>39</v>
      </c>
      <c r="L2157" s="6" t="s">
        <v>58</v>
      </c>
      <c r="M2157" s="43"/>
      <c r="N2157" s="44" t="s">
        <v>1979</v>
      </c>
      <c r="O2157" s="39">
        <v>45734.708333333299</v>
      </c>
      <c r="P2157" s="39">
        <v>45734.708333333299</v>
      </c>
      <c r="Q2157" s="6">
        <v>0</v>
      </c>
      <c r="R2157" s="6">
        <v>0</v>
      </c>
      <c r="S2157" s="45" t="e">
        <f>_xlfn.CONCAT(#REF!,TRIM(tbl_PV_Milestones[[#This Row],[Milestone Description]]))</f>
        <v>#REF!</v>
      </c>
      <c r="T2157" s="84" t="str">
        <f>IF(COUNTIF(tbl_PV_Milestones[UID],tbl_PV_Milestones[[#This Row],[UID]])&gt;1,"Duplicate","")</f>
        <v>Duplicate</v>
      </c>
      <c r="U2157" s="42" t="str">
        <f>_xlfn.XLOOKUP(tbl_PV_Milestones[[#This Row],[Work ID]],tbl_PV_Meta[Work ID '#],tbl_PV_Meta[Sub-Portfolio])</f>
        <v>Sub-Portfolio 8</v>
      </c>
      <c r="V2157" s="41">
        <f>IF(MONTH(tbl_PV_Milestones[[#This Row],[Baseline Date]])&lt;7,YEAR(tbl_PV_Milestones[[#This Row],[Baseline Date]]),YEAR(tbl_PV_Milestones[[#This Row],[Baseline Date]])+1)</f>
        <v>2025</v>
      </c>
      <c r="W2157" s="41">
        <f>IF(MONTH(tbl_PV_Milestones[[#This Row],[Actual/Schedule Finish]])&lt;7,YEAR(tbl_PV_Milestones[[#This Row],[Actual/Schedule Finish]]),YEAR(tbl_PV_Milestones[[#This Row],[Actual/Schedule Finish]])+1)</f>
        <v>2025</v>
      </c>
      <c r="X2157" s="41" t="str">
        <f>IF(OR(tbl_PV_Milestones[[#This Row],[Project Status]]="Completed",tbl_PV_Milestones[[#This Row],[Project Status]]="Assumed Completed"),"Yes","No")</f>
        <v>Yes</v>
      </c>
      <c r="Y2157" s="41">
        <f>IF(tbl_PV_Milestones[[#This Row],[Baseline Date]]="",1,0)</f>
        <v>0</v>
      </c>
      <c r="Z2157" s="41">
        <f>IF(tbl_PV_Milestones[[#This Row],[Baseline Date]]&lt;PV_Meta!$B$7,1,0)</f>
        <v>1</v>
      </c>
      <c r="AA2157" s="41">
        <f>IF(tbl_PV_Milestones[[#This Row],[Complete]]="Yes",1,0)</f>
        <v>1</v>
      </c>
      <c r="AB2157" s="41">
        <f>IF(AND(tbl_PV_Milestones[[#This Row],[BL FY]]=2025,tbl_PV_Milestones[[#This Row],[Baseline Date]]&lt;PV_Meta!$B$7),1,0)</f>
        <v>1</v>
      </c>
      <c r="AC2157" s="41">
        <f>IF(AND(tbl_PV_Milestones[[#This Row],[Planned YTD]]=1,tbl_PV_Milestones[[#This Row],[Complete]]="Yes"),1,0)</f>
        <v>1</v>
      </c>
      <c r="AD2157" s="41">
        <f>IF(AND(tbl_PV_Milestones[[#This Row],[Actual/Schedule Finish]]&lt;PV_Meta!$B$7,tbl_PV_Milestones[[#This Row],[Complete]]="No",tbl_PV_Milestones[[#This Row],[Project Status]]&lt;&gt;"On Hold"),1,0)</f>
        <v>0</v>
      </c>
      <c r="AE2157" s="41">
        <f>IF(AND(tbl_PV_Milestones[[#This Row],[Actual/Schedule Finish]]&gt;tbl_PV_Milestones[[#This Row],[Baseline Date]],tbl_PV_Milestones[[#This Row],[Complete]]="No",tbl_PV_Milestones[[#This Row],[Project Status]]&lt;&gt;"On Hold",tbl_PV_Milestones[[#This Row],[Overdue]]=0,tbl_PV_Milestones[[#This Row],[To be Baselined]]&lt;&gt;1),1,0)</f>
        <v>0</v>
      </c>
      <c r="AF2157" s="41">
        <f>IF(AND(tbl_PV_Milestones[[#This Row],[BL FY]]=2025,tbl_PV_Milestones[[#This Row],[Finish FY]]&gt;2025),1,0)</f>
        <v>0</v>
      </c>
      <c r="AG2157" s="56" t="str">
        <f>_xlfn.XLOOKUP(tbl_PV_Milestones[[#This Row],[Work ID]],tbl_PV_Meta[Work ID '#],tbl_PV_Meta[Project Manager/Owner],,0)</f>
        <v>Project Manager 12</v>
      </c>
      <c r="AH2157" s="6"/>
    </row>
    <row r="2158" spans="4:34" x14ac:dyDescent="0.25">
      <c r="D2158" s="6" t="s">
        <v>806</v>
      </c>
      <c r="E2158" s="6" t="s">
        <v>503</v>
      </c>
      <c r="F2158" s="6" t="s">
        <v>1757</v>
      </c>
      <c r="G2158" s="6" t="s">
        <v>1001</v>
      </c>
      <c r="H2158" s="6" t="s">
        <v>505</v>
      </c>
      <c r="I2158" s="6" t="s">
        <v>510</v>
      </c>
      <c r="J2158" s="6" t="s">
        <v>806</v>
      </c>
      <c r="K2158" s="6" t="s">
        <v>39</v>
      </c>
      <c r="L2158" s="6" t="s">
        <v>58</v>
      </c>
      <c r="M2158" s="43"/>
      <c r="N2158" s="44" t="s">
        <v>1979</v>
      </c>
      <c r="O2158" s="39">
        <v>45748.708333333299</v>
      </c>
      <c r="P2158" s="39">
        <v>45748.708333333299</v>
      </c>
      <c r="Q2158" s="6">
        <v>0</v>
      </c>
      <c r="R2158" s="6">
        <v>0</v>
      </c>
      <c r="S2158" s="45" t="e">
        <f>_xlfn.CONCAT(#REF!,TRIM(tbl_PV_Milestones[[#This Row],[Milestone Description]]))</f>
        <v>#REF!</v>
      </c>
      <c r="T2158" s="84" t="str">
        <f>IF(COUNTIF(tbl_PV_Milestones[UID],tbl_PV_Milestones[[#This Row],[UID]])&gt;1,"Duplicate","")</f>
        <v>Duplicate</v>
      </c>
      <c r="U2158" s="42" t="str">
        <f>_xlfn.XLOOKUP(tbl_PV_Milestones[[#This Row],[Work ID]],tbl_PV_Meta[Work ID '#],tbl_PV_Meta[Sub-Portfolio])</f>
        <v>Sub-Portfolio 8</v>
      </c>
      <c r="V2158" s="41">
        <f>IF(MONTH(tbl_PV_Milestones[[#This Row],[Baseline Date]])&lt;7,YEAR(tbl_PV_Milestones[[#This Row],[Baseline Date]]),YEAR(tbl_PV_Milestones[[#This Row],[Baseline Date]])+1)</f>
        <v>2025</v>
      </c>
      <c r="W2158" s="41">
        <f>IF(MONTH(tbl_PV_Milestones[[#This Row],[Actual/Schedule Finish]])&lt;7,YEAR(tbl_PV_Milestones[[#This Row],[Actual/Schedule Finish]]),YEAR(tbl_PV_Milestones[[#This Row],[Actual/Schedule Finish]])+1)</f>
        <v>2025</v>
      </c>
      <c r="X2158" s="41" t="str">
        <f>IF(OR(tbl_PV_Milestones[[#This Row],[Project Status]]="Completed",tbl_PV_Milestones[[#This Row],[Project Status]]="Assumed Completed"),"Yes","No")</f>
        <v>Yes</v>
      </c>
      <c r="Y2158" s="41">
        <f>IF(tbl_PV_Milestones[[#This Row],[Baseline Date]]="",1,0)</f>
        <v>0</v>
      </c>
      <c r="Z2158" s="41">
        <f>IF(tbl_PV_Milestones[[#This Row],[Baseline Date]]&lt;PV_Meta!$B$7,1,0)</f>
        <v>1</v>
      </c>
      <c r="AA2158" s="41">
        <f>IF(tbl_PV_Milestones[[#This Row],[Complete]]="Yes",1,0)</f>
        <v>1</v>
      </c>
      <c r="AB2158" s="41">
        <f>IF(AND(tbl_PV_Milestones[[#This Row],[BL FY]]=2025,tbl_PV_Milestones[[#This Row],[Baseline Date]]&lt;PV_Meta!$B$7),1,0)</f>
        <v>1</v>
      </c>
      <c r="AC2158" s="41">
        <f>IF(AND(tbl_PV_Milestones[[#This Row],[Planned YTD]]=1,tbl_PV_Milestones[[#This Row],[Complete]]="Yes"),1,0)</f>
        <v>1</v>
      </c>
      <c r="AD2158" s="41">
        <f>IF(AND(tbl_PV_Milestones[[#This Row],[Actual/Schedule Finish]]&lt;PV_Meta!$B$7,tbl_PV_Milestones[[#This Row],[Complete]]="No",tbl_PV_Milestones[[#This Row],[Project Status]]&lt;&gt;"On Hold"),1,0)</f>
        <v>0</v>
      </c>
      <c r="AE2158" s="41">
        <f>IF(AND(tbl_PV_Milestones[[#This Row],[Actual/Schedule Finish]]&gt;tbl_PV_Milestones[[#This Row],[Baseline Date]],tbl_PV_Milestones[[#This Row],[Complete]]="No",tbl_PV_Milestones[[#This Row],[Project Status]]&lt;&gt;"On Hold",tbl_PV_Milestones[[#This Row],[Overdue]]=0,tbl_PV_Milestones[[#This Row],[To be Baselined]]&lt;&gt;1),1,0)</f>
        <v>0</v>
      </c>
      <c r="AF2158" s="41">
        <f>IF(AND(tbl_PV_Milestones[[#This Row],[BL FY]]=2025,tbl_PV_Milestones[[#This Row],[Finish FY]]&gt;2025),1,0)</f>
        <v>0</v>
      </c>
      <c r="AG2158" s="56" t="str">
        <f>_xlfn.XLOOKUP(tbl_PV_Milestones[[#This Row],[Work ID]],tbl_PV_Meta[Work ID '#],tbl_PV_Meta[Project Manager/Owner],,0)</f>
        <v>Project Manager 12</v>
      </c>
      <c r="AH2158" s="6"/>
    </row>
    <row r="2159" spans="4:34" x14ac:dyDescent="0.25">
      <c r="D2159" s="6" t="s">
        <v>806</v>
      </c>
      <c r="E2159" s="6" t="s">
        <v>503</v>
      </c>
      <c r="F2159" s="6" t="s">
        <v>1757</v>
      </c>
      <c r="G2159" s="6" t="s">
        <v>704</v>
      </c>
      <c r="H2159" s="6" t="s">
        <v>505</v>
      </c>
      <c r="I2159" s="6" t="s">
        <v>510</v>
      </c>
      <c r="J2159" s="6" t="s">
        <v>806</v>
      </c>
      <c r="K2159" s="6" t="s">
        <v>39</v>
      </c>
      <c r="L2159" s="6" t="s">
        <v>58</v>
      </c>
      <c r="M2159" s="43"/>
      <c r="N2159" s="44" t="s">
        <v>1979</v>
      </c>
      <c r="O2159" s="39">
        <v>45762.708333333299</v>
      </c>
      <c r="P2159" s="39">
        <v>45762.708333333299</v>
      </c>
      <c r="Q2159" s="6">
        <v>0</v>
      </c>
      <c r="R2159" s="6">
        <v>0</v>
      </c>
      <c r="S2159" s="45" t="e">
        <f>_xlfn.CONCAT(#REF!,TRIM(tbl_PV_Milestones[[#This Row],[Milestone Description]]))</f>
        <v>#REF!</v>
      </c>
      <c r="T2159" s="84" t="str">
        <f>IF(COUNTIF(tbl_PV_Milestones[UID],tbl_PV_Milestones[[#This Row],[UID]])&gt;1,"Duplicate","")</f>
        <v>Duplicate</v>
      </c>
      <c r="U2159" s="42" t="str">
        <f>_xlfn.XLOOKUP(tbl_PV_Milestones[[#This Row],[Work ID]],tbl_PV_Meta[Work ID '#],tbl_PV_Meta[Sub-Portfolio])</f>
        <v>Sub-Portfolio 8</v>
      </c>
      <c r="V2159" s="41">
        <f>IF(MONTH(tbl_PV_Milestones[[#This Row],[Baseline Date]])&lt;7,YEAR(tbl_PV_Milestones[[#This Row],[Baseline Date]]),YEAR(tbl_PV_Milestones[[#This Row],[Baseline Date]])+1)</f>
        <v>2025</v>
      </c>
      <c r="W2159" s="41">
        <f>IF(MONTH(tbl_PV_Milestones[[#This Row],[Actual/Schedule Finish]])&lt;7,YEAR(tbl_PV_Milestones[[#This Row],[Actual/Schedule Finish]]),YEAR(tbl_PV_Milestones[[#This Row],[Actual/Schedule Finish]])+1)</f>
        <v>2025</v>
      </c>
      <c r="X2159" s="41" t="str">
        <f>IF(OR(tbl_PV_Milestones[[#This Row],[Project Status]]="Completed",tbl_PV_Milestones[[#This Row],[Project Status]]="Assumed Completed"),"Yes","No")</f>
        <v>Yes</v>
      </c>
      <c r="Y2159" s="41">
        <f>IF(tbl_PV_Milestones[[#This Row],[Baseline Date]]="",1,0)</f>
        <v>0</v>
      </c>
      <c r="Z2159" s="41">
        <f>IF(tbl_PV_Milestones[[#This Row],[Baseline Date]]&lt;PV_Meta!$B$7,1,0)</f>
        <v>1</v>
      </c>
      <c r="AA2159" s="41">
        <f>IF(tbl_PV_Milestones[[#This Row],[Complete]]="Yes",1,0)</f>
        <v>1</v>
      </c>
      <c r="AB2159" s="41">
        <f>IF(AND(tbl_PV_Milestones[[#This Row],[BL FY]]=2025,tbl_PV_Milestones[[#This Row],[Baseline Date]]&lt;PV_Meta!$B$7),1,0)</f>
        <v>1</v>
      </c>
      <c r="AC2159" s="41">
        <f>IF(AND(tbl_PV_Milestones[[#This Row],[Planned YTD]]=1,tbl_PV_Milestones[[#This Row],[Complete]]="Yes"),1,0)</f>
        <v>1</v>
      </c>
      <c r="AD2159" s="41">
        <f>IF(AND(tbl_PV_Milestones[[#This Row],[Actual/Schedule Finish]]&lt;PV_Meta!$B$7,tbl_PV_Milestones[[#This Row],[Complete]]="No",tbl_PV_Milestones[[#This Row],[Project Status]]&lt;&gt;"On Hold"),1,0)</f>
        <v>0</v>
      </c>
      <c r="AE2159" s="41">
        <f>IF(AND(tbl_PV_Milestones[[#This Row],[Actual/Schedule Finish]]&gt;tbl_PV_Milestones[[#This Row],[Baseline Date]],tbl_PV_Milestones[[#This Row],[Complete]]="No",tbl_PV_Milestones[[#This Row],[Project Status]]&lt;&gt;"On Hold",tbl_PV_Milestones[[#This Row],[Overdue]]=0,tbl_PV_Milestones[[#This Row],[To be Baselined]]&lt;&gt;1),1,0)</f>
        <v>0</v>
      </c>
      <c r="AF2159" s="41">
        <f>IF(AND(tbl_PV_Milestones[[#This Row],[BL FY]]=2025,tbl_PV_Milestones[[#This Row],[Finish FY]]&gt;2025),1,0)</f>
        <v>0</v>
      </c>
      <c r="AG2159" s="56" t="str">
        <f>_xlfn.XLOOKUP(tbl_PV_Milestones[[#This Row],[Work ID]],tbl_PV_Meta[Work ID '#],tbl_PV_Meta[Project Manager/Owner],,0)</f>
        <v>Project Manager 12</v>
      </c>
      <c r="AH2159" s="6"/>
    </row>
    <row r="2160" spans="4:34" x14ac:dyDescent="0.25">
      <c r="D2160" s="6" t="s">
        <v>806</v>
      </c>
      <c r="E2160" s="6" t="s">
        <v>503</v>
      </c>
      <c r="F2160" s="6" t="s">
        <v>1757</v>
      </c>
      <c r="G2160" s="6" t="s">
        <v>706</v>
      </c>
      <c r="H2160" s="6" t="s">
        <v>505</v>
      </c>
      <c r="I2160" s="6" t="s">
        <v>510</v>
      </c>
      <c r="J2160" s="6" t="s">
        <v>806</v>
      </c>
      <c r="K2160" s="6" t="s">
        <v>39</v>
      </c>
      <c r="L2160" s="6" t="s">
        <v>58</v>
      </c>
      <c r="M2160" s="43"/>
      <c r="N2160" s="44" t="s">
        <v>1979</v>
      </c>
      <c r="O2160" s="39">
        <v>45776.708333333299</v>
      </c>
      <c r="P2160" s="39">
        <v>45776.708333333299</v>
      </c>
      <c r="Q2160" s="6">
        <v>0</v>
      </c>
      <c r="R2160" s="6">
        <v>0</v>
      </c>
      <c r="S2160" s="45" t="e">
        <f>_xlfn.CONCAT(#REF!,TRIM(tbl_PV_Milestones[[#This Row],[Milestone Description]]))</f>
        <v>#REF!</v>
      </c>
      <c r="T2160" s="84" t="str">
        <f>IF(COUNTIF(tbl_PV_Milestones[UID],tbl_PV_Milestones[[#This Row],[UID]])&gt;1,"Duplicate","")</f>
        <v>Duplicate</v>
      </c>
      <c r="U2160" s="42" t="str">
        <f>_xlfn.XLOOKUP(tbl_PV_Milestones[[#This Row],[Work ID]],tbl_PV_Meta[Work ID '#],tbl_PV_Meta[Sub-Portfolio])</f>
        <v>Sub-Portfolio 8</v>
      </c>
      <c r="V2160" s="41">
        <f>IF(MONTH(tbl_PV_Milestones[[#This Row],[Baseline Date]])&lt;7,YEAR(tbl_PV_Milestones[[#This Row],[Baseline Date]]),YEAR(tbl_PV_Milestones[[#This Row],[Baseline Date]])+1)</f>
        <v>2025</v>
      </c>
      <c r="W2160" s="41">
        <f>IF(MONTH(tbl_PV_Milestones[[#This Row],[Actual/Schedule Finish]])&lt;7,YEAR(tbl_PV_Milestones[[#This Row],[Actual/Schedule Finish]]),YEAR(tbl_PV_Milestones[[#This Row],[Actual/Schedule Finish]])+1)</f>
        <v>2025</v>
      </c>
      <c r="X2160" s="41" t="str">
        <f>IF(OR(tbl_PV_Milestones[[#This Row],[Project Status]]="Completed",tbl_PV_Milestones[[#This Row],[Project Status]]="Assumed Completed"),"Yes","No")</f>
        <v>Yes</v>
      </c>
      <c r="Y2160" s="41">
        <f>IF(tbl_PV_Milestones[[#This Row],[Baseline Date]]="",1,0)</f>
        <v>0</v>
      </c>
      <c r="Z2160" s="41">
        <f>IF(tbl_PV_Milestones[[#This Row],[Baseline Date]]&lt;PV_Meta!$B$7,1,0)</f>
        <v>1</v>
      </c>
      <c r="AA2160" s="41">
        <f>IF(tbl_PV_Milestones[[#This Row],[Complete]]="Yes",1,0)</f>
        <v>1</v>
      </c>
      <c r="AB2160" s="41">
        <f>IF(AND(tbl_PV_Milestones[[#This Row],[BL FY]]=2025,tbl_PV_Milestones[[#This Row],[Baseline Date]]&lt;PV_Meta!$B$7),1,0)</f>
        <v>1</v>
      </c>
      <c r="AC2160" s="41">
        <f>IF(AND(tbl_PV_Milestones[[#This Row],[Planned YTD]]=1,tbl_PV_Milestones[[#This Row],[Complete]]="Yes"),1,0)</f>
        <v>1</v>
      </c>
      <c r="AD2160" s="41">
        <f>IF(AND(tbl_PV_Milestones[[#This Row],[Actual/Schedule Finish]]&lt;PV_Meta!$B$7,tbl_PV_Milestones[[#This Row],[Complete]]="No",tbl_PV_Milestones[[#This Row],[Project Status]]&lt;&gt;"On Hold"),1,0)</f>
        <v>0</v>
      </c>
      <c r="AE2160" s="41">
        <f>IF(AND(tbl_PV_Milestones[[#This Row],[Actual/Schedule Finish]]&gt;tbl_PV_Milestones[[#This Row],[Baseline Date]],tbl_PV_Milestones[[#This Row],[Complete]]="No",tbl_PV_Milestones[[#This Row],[Project Status]]&lt;&gt;"On Hold",tbl_PV_Milestones[[#This Row],[Overdue]]=0,tbl_PV_Milestones[[#This Row],[To be Baselined]]&lt;&gt;1),1,0)</f>
        <v>0</v>
      </c>
      <c r="AF2160" s="41">
        <f>IF(AND(tbl_PV_Milestones[[#This Row],[BL FY]]=2025,tbl_PV_Milestones[[#This Row],[Finish FY]]&gt;2025),1,0)</f>
        <v>0</v>
      </c>
      <c r="AG2160" s="56" t="str">
        <f>_xlfn.XLOOKUP(tbl_PV_Milestones[[#This Row],[Work ID]],tbl_PV_Meta[Work ID '#],tbl_PV_Meta[Project Manager/Owner],,0)</f>
        <v>Project Manager 12</v>
      </c>
      <c r="AH2160" s="6"/>
    </row>
    <row r="2161" spans="4:34" x14ac:dyDescent="0.25">
      <c r="D2161" s="6" t="s">
        <v>806</v>
      </c>
      <c r="E2161" s="6" t="s">
        <v>52</v>
      </c>
      <c r="F2161" s="6" t="s">
        <v>1782</v>
      </c>
      <c r="G2161" s="6" t="s">
        <v>1003</v>
      </c>
      <c r="H2161" s="6" t="s">
        <v>505</v>
      </c>
      <c r="I2161" s="6" t="s">
        <v>510</v>
      </c>
      <c r="J2161" s="6" t="s">
        <v>806</v>
      </c>
      <c r="K2161" s="6" t="s">
        <v>39</v>
      </c>
      <c r="L2161" s="6" t="s">
        <v>64</v>
      </c>
      <c r="M2161" s="43"/>
      <c r="N2161" s="44" t="s">
        <v>1979</v>
      </c>
      <c r="O2161" s="39">
        <v>45747.708333333299</v>
      </c>
      <c r="S2161" s="45" t="e">
        <f>_xlfn.CONCAT(#REF!,TRIM(tbl_PV_Milestones[[#This Row],[Milestone Description]]))</f>
        <v>#REF!</v>
      </c>
      <c r="T2161" s="84" t="str">
        <f>IF(COUNTIF(tbl_PV_Milestones[UID],tbl_PV_Milestones[[#This Row],[UID]])&gt;1,"Duplicate","")</f>
        <v>Duplicate</v>
      </c>
      <c r="U2161" s="42" t="str">
        <f>_xlfn.XLOOKUP(tbl_PV_Milestones[[#This Row],[Work ID]],tbl_PV_Meta[Work ID '#],tbl_PV_Meta[Sub-Portfolio])</f>
        <v>Sub-Portfolio 8</v>
      </c>
      <c r="V2161" s="41">
        <f>IF(MONTH(tbl_PV_Milestones[[#This Row],[Baseline Date]])&lt;7,YEAR(tbl_PV_Milestones[[#This Row],[Baseline Date]]),YEAR(tbl_PV_Milestones[[#This Row],[Baseline Date]])+1)</f>
        <v>1900</v>
      </c>
      <c r="W2161" s="41">
        <f>IF(MONTH(tbl_PV_Milestones[[#This Row],[Actual/Schedule Finish]])&lt;7,YEAR(tbl_PV_Milestones[[#This Row],[Actual/Schedule Finish]]),YEAR(tbl_PV_Milestones[[#This Row],[Actual/Schedule Finish]])+1)</f>
        <v>2025</v>
      </c>
      <c r="X2161" s="41" t="str">
        <f>IF(OR(tbl_PV_Milestones[[#This Row],[Project Status]]="Completed",tbl_PV_Milestones[[#This Row],[Project Status]]="Assumed Completed"),"Yes","No")</f>
        <v>Yes</v>
      </c>
      <c r="Y2161" s="41">
        <f>IF(tbl_PV_Milestones[[#This Row],[Baseline Date]]="",1,0)</f>
        <v>1</v>
      </c>
      <c r="Z2161" s="41">
        <f>IF(tbl_PV_Milestones[[#This Row],[Baseline Date]]&lt;PV_Meta!$B$7,1,0)</f>
        <v>1</v>
      </c>
      <c r="AA2161" s="41">
        <f>IF(tbl_PV_Milestones[[#This Row],[Complete]]="Yes",1,0)</f>
        <v>1</v>
      </c>
      <c r="AB2161" s="41">
        <f>IF(AND(tbl_PV_Milestones[[#This Row],[BL FY]]=2025,tbl_PV_Milestones[[#This Row],[Baseline Date]]&lt;PV_Meta!$B$7),1,0)</f>
        <v>0</v>
      </c>
      <c r="AC2161" s="41">
        <f>IF(AND(tbl_PV_Milestones[[#This Row],[Planned YTD]]=1,tbl_PV_Milestones[[#This Row],[Complete]]="Yes"),1,0)</f>
        <v>0</v>
      </c>
      <c r="AD2161" s="41">
        <f>IF(AND(tbl_PV_Milestones[[#This Row],[Actual/Schedule Finish]]&lt;PV_Meta!$B$7,tbl_PV_Milestones[[#This Row],[Complete]]="No",tbl_PV_Milestones[[#This Row],[Project Status]]&lt;&gt;"On Hold"),1,0)</f>
        <v>0</v>
      </c>
      <c r="AE2161" s="41">
        <f>IF(AND(tbl_PV_Milestones[[#This Row],[Actual/Schedule Finish]]&gt;tbl_PV_Milestones[[#This Row],[Baseline Date]],tbl_PV_Milestones[[#This Row],[Complete]]="No",tbl_PV_Milestones[[#This Row],[Project Status]]&lt;&gt;"On Hold",tbl_PV_Milestones[[#This Row],[Overdue]]=0,tbl_PV_Milestones[[#This Row],[To be Baselined]]&lt;&gt;1),1,0)</f>
        <v>0</v>
      </c>
      <c r="AF2161" s="41">
        <f>IF(AND(tbl_PV_Milestones[[#This Row],[BL FY]]=2025,tbl_PV_Milestones[[#This Row],[Finish FY]]&gt;2025),1,0)</f>
        <v>0</v>
      </c>
      <c r="AG2161" s="56" t="str">
        <f>_xlfn.XLOOKUP(tbl_PV_Milestones[[#This Row],[Work ID]],tbl_PV_Meta[Work ID '#],tbl_PV_Meta[Project Manager/Owner],,0)</f>
        <v>Project Manager 13</v>
      </c>
      <c r="AH2161" s="6"/>
    </row>
    <row r="2162" spans="4:34" x14ac:dyDescent="0.25">
      <c r="D2162" s="6" t="s">
        <v>806</v>
      </c>
      <c r="E2162" s="6" t="s">
        <v>52</v>
      </c>
      <c r="F2162" s="6" t="s">
        <v>1782</v>
      </c>
      <c r="G2162" s="6" t="s">
        <v>1004</v>
      </c>
      <c r="H2162" s="6" t="s">
        <v>505</v>
      </c>
      <c r="I2162" s="6" t="s">
        <v>510</v>
      </c>
      <c r="J2162" s="6" t="s">
        <v>806</v>
      </c>
      <c r="K2162" s="6" t="s">
        <v>39</v>
      </c>
      <c r="L2162" s="6" t="s">
        <v>64</v>
      </c>
      <c r="M2162" s="43"/>
      <c r="N2162" s="44" t="s">
        <v>1979</v>
      </c>
      <c r="O2162" s="39">
        <v>45747.708333333299</v>
      </c>
      <c r="S2162" s="45" t="e">
        <f>_xlfn.CONCAT(#REF!,TRIM(tbl_PV_Milestones[[#This Row],[Milestone Description]]))</f>
        <v>#REF!</v>
      </c>
      <c r="T2162" s="84" t="str">
        <f>IF(COUNTIF(tbl_PV_Milestones[UID],tbl_PV_Milestones[[#This Row],[UID]])&gt;1,"Duplicate","")</f>
        <v>Duplicate</v>
      </c>
      <c r="U2162" s="42" t="str">
        <f>_xlfn.XLOOKUP(tbl_PV_Milestones[[#This Row],[Work ID]],tbl_PV_Meta[Work ID '#],tbl_PV_Meta[Sub-Portfolio])</f>
        <v>Sub-Portfolio 8</v>
      </c>
      <c r="V2162" s="41">
        <f>IF(MONTH(tbl_PV_Milestones[[#This Row],[Baseline Date]])&lt;7,YEAR(tbl_PV_Milestones[[#This Row],[Baseline Date]]),YEAR(tbl_PV_Milestones[[#This Row],[Baseline Date]])+1)</f>
        <v>1900</v>
      </c>
      <c r="W2162" s="41">
        <f>IF(MONTH(tbl_PV_Milestones[[#This Row],[Actual/Schedule Finish]])&lt;7,YEAR(tbl_PV_Milestones[[#This Row],[Actual/Schedule Finish]]),YEAR(tbl_PV_Milestones[[#This Row],[Actual/Schedule Finish]])+1)</f>
        <v>2025</v>
      </c>
      <c r="X2162" s="41" t="str">
        <f>IF(OR(tbl_PV_Milestones[[#This Row],[Project Status]]="Completed",tbl_PV_Milestones[[#This Row],[Project Status]]="Assumed Completed"),"Yes","No")</f>
        <v>Yes</v>
      </c>
      <c r="Y2162" s="41">
        <f>IF(tbl_PV_Milestones[[#This Row],[Baseline Date]]="",1,0)</f>
        <v>1</v>
      </c>
      <c r="Z2162" s="41">
        <f>IF(tbl_PV_Milestones[[#This Row],[Baseline Date]]&lt;PV_Meta!$B$7,1,0)</f>
        <v>1</v>
      </c>
      <c r="AA2162" s="41">
        <f>IF(tbl_PV_Milestones[[#This Row],[Complete]]="Yes",1,0)</f>
        <v>1</v>
      </c>
      <c r="AB2162" s="41">
        <f>IF(AND(tbl_PV_Milestones[[#This Row],[BL FY]]=2025,tbl_PV_Milestones[[#This Row],[Baseline Date]]&lt;PV_Meta!$B$7),1,0)</f>
        <v>0</v>
      </c>
      <c r="AC2162" s="41">
        <f>IF(AND(tbl_PV_Milestones[[#This Row],[Planned YTD]]=1,tbl_PV_Milestones[[#This Row],[Complete]]="Yes"),1,0)</f>
        <v>0</v>
      </c>
      <c r="AD2162" s="41">
        <f>IF(AND(tbl_PV_Milestones[[#This Row],[Actual/Schedule Finish]]&lt;PV_Meta!$B$7,tbl_PV_Milestones[[#This Row],[Complete]]="No",tbl_PV_Milestones[[#This Row],[Project Status]]&lt;&gt;"On Hold"),1,0)</f>
        <v>0</v>
      </c>
      <c r="AE2162" s="41">
        <f>IF(AND(tbl_PV_Milestones[[#This Row],[Actual/Schedule Finish]]&gt;tbl_PV_Milestones[[#This Row],[Baseline Date]],tbl_PV_Milestones[[#This Row],[Complete]]="No",tbl_PV_Milestones[[#This Row],[Project Status]]&lt;&gt;"On Hold",tbl_PV_Milestones[[#This Row],[Overdue]]=0,tbl_PV_Milestones[[#This Row],[To be Baselined]]&lt;&gt;1),1,0)</f>
        <v>0</v>
      </c>
      <c r="AF2162" s="41">
        <f>IF(AND(tbl_PV_Milestones[[#This Row],[BL FY]]=2025,tbl_PV_Milestones[[#This Row],[Finish FY]]&gt;2025),1,0)</f>
        <v>0</v>
      </c>
      <c r="AG2162" s="56" t="str">
        <f>_xlfn.XLOOKUP(tbl_PV_Milestones[[#This Row],[Work ID]],tbl_PV_Meta[Work ID '#],tbl_PV_Meta[Project Manager/Owner],,0)</f>
        <v>Project Manager 13</v>
      </c>
      <c r="AH2162" s="6"/>
    </row>
    <row r="2163" spans="4:34" x14ac:dyDescent="0.25">
      <c r="D2163" s="6" t="s">
        <v>806</v>
      </c>
      <c r="E2163" s="6" t="s">
        <v>503</v>
      </c>
      <c r="F2163" s="6" t="s">
        <v>1765</v>
      </c>
      <c r="G2163" s="6" t="s">
        <v>1005</v>
      </c>
      <c r="H2163" s="6" t="s">
        <v>519</v>
      </c>
      <c r="I2163" s="6" t="s">
        <v>522</v>
      </c>
      <c r="J2163" s="6" t="s">
        <v>806</v>
      </c>
      <c r="K2163" s="6" t="s">
        <v>39</v>
      </c>
      <c r="L2163" s="6" t="s">
        <v>75</v>
      </c>
      <c r="M2163" s="43"/>
      <c r="N2163" s="44" t="s">
        <v>1979</v>
      </c>
      <c r="O2163" s="39">
        <v>45743.708333333299</v>
      </c>
      <c r="P2163" s="39">
        <v>45743.708333333299</v>
      </c>
      <c r="Q2163" s="6">
        <v>0</v>
      </c>
      <c r="R2163" s="6">
        <v>0</v>
      </c>
      <c r="S2163" s="45" t="e">
        <f>_xlfn.CONCAT(#REF!,TRIM(tbl_PV_Milestones[[#This Row],[Milestone Description]]))</f>
        <v>#REF!</v>
      </c>
      <c r="T2163" s="84" t="str">
        <f>IF(COUNTIF(tbl_PV_Milestones[UID],tbl_PV_Milestones[[#This Row],[UID]])&gt;1,"Duplicate","")</f>
        <v>Duplicate</v>
      </c>
      <c r="U2163" s="42" t="str">
        <f>_xlfn.XLOOKUP(tbl_PV_Milestones[[#This Row],[Work ID]],tbl_PV_Meta[Work ID '#],tbl_PV_Meta[Sub-Portfolio])</f>
        <v>Sub-Portfolio 4</v>
      </c>
      <c r="V2163" s="41">
        <f>IF(MONTH(tbl_PV_Milestones[[#This Row],[Baseline Date]])&lt;7,YEAR(tbl_PV_Milestones[[#This Row],[Baseline Date]]),YEAR(tbl_PV_Milestones[[#This Row],[Baseline Date]])+1)</f>
        <v>2025</v>
      </c>
      <c r="W2163" s="41">
        <f>IF(MONTH(tbl_PV_Milestones[[#This Row],[Actual/Schedule Finish]])&lt;7,YEAR(tbl_PV_Milestones[[#This Row],[Actual/Schedule Finish]]),YEAR(tbl_PV_Milestones[[#This Row],[Actual/Schedule Finish]])+1)</f>
        <v>2025</v>
      </c>
      <c r="X2163" s="41" t="str">
        <f>IF(OR(tbl_PV_Milestones[[#This Row],[Project Status]]="Completed",tbl_PV_Milestones[[#This Row],[Project Status]]="Assumed Completed"),"Yes","No")</f>
        <v>Yes</v>
      </c>
      <c r="Y2163" s="41">
        <f>IF(tbl_PV_Milestones[[#This Row],[Baseline Date]]="",1,0)</f>
        <v>0</v>
      </c>
      <c r="Z2163" s="41">
        <f>IF(tbl_PV_Milestones[[#This Row],[Baseline Date]]&lt;PV_Meta!$B$7,1,0)</f>
        <v>1</v>
      </c>
      <c r="AA2163" s="41">
        <f>IF(tbl_PV_Milestones[[#This Row],[Complete]]="Yes",1,0)</f>
        <v>1</v>
      </c>
      <c r="AB2163" s="41">
        <f>IF(AND(tbl_PV_Milestones[[#This Row],[BL FY]]=2025,tbl_PV_Milestones[[#This Row],[Baseline Date]]&lt;PV_Meta!$B$7),1,0)</f>
        <v>1</v>
      </c>
      <c r="AC2163" s="41">
        <f>IF(AND(tbl_PV_Milestones[[#This Row],[Planned YTD]]=1,tbl_PV_Milestones[[#This Row],[Complete]]="Yes"),1,0)</f>
        <v>1</v>
      </c>
      <c r="AD2163" s="41">
        <f>IF(AND(tbl_PV_Milestones[[#This Row],[Actual/Schedule Finish]]&lt;PV_Meta!$B$7,tbl_PV_Milestones[[#This Row],[Complete]]="No",tbl_PV_Milestones[[#This Row],[Project Status]]&lt;&gt;"On Hold"),1,0)</f>
        <v>0</v>
      </c>
      <c r="AE2163" s="41">
        <f>IF(AND(tbl_PV_Milestones[[#This Row],[Actual/Schedule Finish]]&gt;tbl_PV_Milestones[[#This Row],[Baseline Date]],tbl_PV_Milestones[[#This Row],[Complete]]="No",tbl_PV_Milestones[[#This Row],[Project Status]]&lt;&gt;"On Hold",tbl_PV_Milestones[[#This Row],[Overdue]]=0,tbl_PV_Milestones[[#This Row],[To be Baselined]]&lt;&gt;1),1,0)</f>
        <v>0</v>
      </c>
      <c r="AF2163" s="41">
        <f>IF(AND(tbl_PV_Milestones[[#This Row],[BL FY]]=2025,tbl_PV_Milestones[[#This Row],[Finish FY]]&gt;2025),1,0)</f>
        <v>0</v>
      </c>
      <c r="AG2163" s="56" t="str">
        <f>_xlfn.XLOOKUP(tbl_PV_Milestones[[#This Row],[Work ID]],tbl_PV_Meta[Work ID '#],tbl_PV_Meta[Project Manager/Owner],,0)</f>
        <v>Project Manager 38</v>
      </c>
      <c r="AH2163" s="6"/>
    </row>
    <row r="2164" spans="4:34" x14ac:dyDescent="0.25">
      <c r="D2164" s="6" t="s">
        <v>806</v>
      </c>
      <c r="E2164" s="6" t="s">
        <v>503</v>
      </c>
      <c r="F2164" s="6" t="s">
        <v>1762</v>
      </c>
      <c r="G2164" s="6" t="s">
        <v>731</v>
      </c>
      <c r="H2164" s="6" t="s">
        <v>505</v>
      </c>
      <c r="I2164" s="6" t="s">
        <v>510</v>
      </c>
      <c r="J2164" s="6" t="s">
        <v>806</v>
      </c>
      <c r="K2164" s="6" t="s">
        <v>61</v>
      </c>
      <c r="L2164" s="6" t="s">
        <v>59</v>
      </c>
      <c r="M2164" s="43"/>
      <c r="N2164" s="44" t="s">
        <v>1979</v>
      </c>
      <c r="O2164" s="39">
        <v>45755.708333333299</v>
      </c>
      <c r="P2164" s="39">
        <v>45755.708333333299</v>
      </c>
      <c r="Q2164" s="6">
        <v>0</v>
      </c>
      <c r="R2164" s="6">
        <v>0</v>
      </c>
      <c r="S2164" s="45" t="e">
        <f>_xlfn.CONCAT(#REF!,TRIM(tbl_PV_Milestones[[#This Row],[Milestone Description]]))</f>
        <v>#REF!</v>
      </c>
      <c r="T2164" s="84" t="str">
        <f>IF(COUNTIF(tbl_PV_Milestones[UID],tbl_PV_Milestones[[#This Row],[UID]])&gt;1,"Duplicate","")</f>
        <v>Duplicate</v>
      </c>
      <c r="U2164" s="42" t="str">
        <f>_xlfn.XLOOKUP(tbl_PV_Milestones[[#This Row],[Work ID]],tbl_PV_Meta[Work ID '#],tbl_PV_Meta[Sub-Portfolio])</f>
        <v>Sub-Portfolio 8</v>
      </c>
      <c r="V2164" s="41">
        <f>IF(MONTH(tbl_PV_Milestones[[#This Row],[Baseline Date]])&lt;7,YEAR(tbl_PV_Milestones[[#This Row],[Baseline Date]]),YEAR(tbl_PV_Milestones[[#This Row],[Baseline Date]])+1)</f>
        <v>2025</v>
      </c>
      <c r="W2164" s="41">
        <f>IF(MONTH(tbl_PV_Milestones[[#This Row],[Actual/Schedule Finish]])&lt;7,YEAR(tbl_PV_Milestones[[#This Row],[Actual/Schedule Finish]]),YEAR(tbl_PV_Milestones[[#This Row],[Actual/Schedule Finish]])+1)</f>
        <v>2025</v>
      </c>
      <c r="X2164" s="41" t="str">
        <f>IF(OR(tbl_PV_Milestones[[#This Row],[Project Status]]="Completed",tbl_PV_Milestones[[#This Row],[Project Status]]="Assumed Completed"),"Yes","No")</f>
        <v>Yes</v>
      </c>
      <c r="Y2164" s="41">
        <f>IF(tbl_PV_Milestones[[#This Row],[Baseline Date]]="",1,0)</f>
        <v>0</v>
      </c>
      <c r="Z2164" s="41">
        <f>IF(tbl_PV_Milestones[[#This Row],[Baseline Date]]&lt;PV_Meta!$B$7,1,0)</f>
        <v>1</v>
      </c>
      <c r="AA2164" s="41">
        <f>IF(tbl_PV_Milestones[[#This Row],[Complete]]="Yes",1,0)</f>
        <v>1</v>
      </c>
      <c r="AB2164" s="41">
        <f>IF(AND(tbl_PV_Milestones[[#This Row],[BL FY]]=2025,tbl_PV_Milestones[[#This Row],[Baseline Date]]&lt;PV_Meta!$B$7),1,0)</f>
        <v>1</v>
      </c>
      <c r="AC2164" s="41">
        <f>IF(AND(tbl_PV_Milestones[[#This Row],[Planned YTD]]=1,tbl_PV_Milestones[[#This Row],[Complete]]="Yes"),1,0)</f>
        <v>1</v>
      </c>
      <c r="AD2164" s="41">
        <f>IF(AND(tbl_PV_Milestones[[#This Row],[Actual/Schedule Finish]]&lt;PV_Meta!$B$7,tbl_PV_Milestones[[#This Row],[Complete]]="No",tbl_PV_Milestones[[#This Row],[Project Status]]&lt;&gt;"On Hold"),1,0)</f>
        <v>0</v>
      </c>
      <c r="AE2164" s="41">
        <f>IF(AND(tbl_PV_Milestones[[#This Row],[Actual/Schedule Finish]]&gt;tbl_PV_Milestones[[#This Row],[Baseline Date]],tbl_PV_Milestones[[#This Row],[Complete]]="No",tbl_PV_Milestones[[#This Row],[Project Status]]&lt;&gt;"On Hold",tbl_PV_Milestones[[#This Row],[Overdue]]=0,tbl_PV_Milestones[[#This Row],[To be Baselined]]&lt;&gt;1),1,0)</f>
        <v>0</v>
      </c>
      <c r="AF2164" s="41">
        <f>IF(AND(tbl_PV_Milestones[[#This Row],[BL FY]]=2025,tbl_PV_Milestones[[#This Row],[Finish FY]]&gt;2025),1,0)</f>
        <v>0</v>
      </c>
      <c r="AG2164" s="56" t="str">
        <f>_xlfn.XLOOKUP(tbl_PV_Milestones[[#This Row],[Work ID]],tbl_PV_Meta[Work ID '#],tbl_PV_Meta[Project Manager/Owner],,0)</f>
        <v>Project Manager 21</v>
      </c>
      <c r="AH2164" s="6"/>
    </row>
    <row r="2165" spans="4:34" x14ac:dyDescent="0.25">
      <c r="D2165" s="6" t="s">
        <v>806</v>
      </c>
      <c r="E2165" s="6" t="s">
        <v>503</v>
      </c>
      <c r="F2165" s="6" t="s">
        <v>1762</v>
      </c>
      <c r="G2165" s="6" t="s">
        <v>733</v>
      </c>
      <c r="H2165" s="6" t="s">
        <v>505</v>
      </c>
      <c r="I2165" s="6" t="s">
        <v>510</v>
      </c>
      <c r="J2165" s="6" t="s">
        <v>806</v>
      </c>
      <c r="K2165" s="6" t="s">
        <v>61</v>
      </c>
      <c r="L2165" s="6" t="s">
        <v>59</v>
      </c>
      <c r="M2165" s="43"/>
      <c r="N2165" s="44" t="s">
        <v>1979</v>
      </c>
      <c r="O2165" s="39">
        <v>45755.708333333299</v>
      </c>
      <c r="P2165" s="39">
        <v>45755.708333333299</v>
      </c>
      <c r="Q2165" s="6">
        <v>0</v>
      </c>
      <c r="R2165" s="6">
        <v>0</v>
      </c>
      <c r="S2165" s="45" t="e">
        <f>_xlfn.CONCAT(#REF!,TRIM(tbl_PV_Milestones[[#This Row],[Milestone Description]]))</f>
        <v>#REF!</v>
      </c>
      <c r="T2165" s="84" t="str">
        <f>IF(COUNTIF(tbl_PV_Milestones[UID],tbl_PV_Milestones[[#This Row],[UID]])&gt;1,"Duplicate","")</f>
        <v>Duplicate</v>
      </c>
      <c r="U2165" s="42" t="str">
        <f>_xlfn.XLOOKUP(tbl_PV_Milestones[[#This Row],[Work ID]],tbl_PV_Meta[Work ID '#],tbl_PV_Meta[Sub-Portfolio])</f>
        <v>Sub-Portfolio 8</v>
      </c>
      <c r="V2165" s="41">
        <f>IF(MONTH(tbl_PV_Milestones[[#This Row],[Baseline Date]])&lt;7,YEAR(tbl_PV_Milestones[[#This Row],[Baseline Date]]),YEAR(tbl_PV_Milestones[[#This Row],[Baseline Date]])+1)</f>
        <v>2025</v>
      </c>
      <c r="W2165" s="41">
        <f>IF(MONTH(tbl_PV_Milestones[[#This Row],[Actual/Schedule Finish]])&lt;7,YEAR(tbl_PV_Milestones[[#This Row],[Actual/Schedule Finish]]),YEAR(tbl_PV_Milestones[[#This Row],[Actual/Schedule Finish]])+1)</f>
        <v>2025</v>
      </c>
      <c r="X2165" s="41" t="str">
        <f>IF(OR(tbl_PV_Milestones[[#This Row],[Project Status]]="Completed",tbl_PV_Milestones[[#This Row],[Project Status]]="Assumed Completed"),"Yes","No")</f>
        <v>Yes</v>
      </c>
      <c r="Y2165" s="41">
        <f>IF(tbl_PV_Milestones[[#This Row],[Baseline Date]]="",1,0)</f>
        <v>0</v>
      </c>
      <c r="Z2165" s="41">
        <f>IF(tbl_PV_Milestones[[#This Row],[Baseline Date]]&lt;PV_Meta!$B$7,1,0)</f>
        <v>1</v>
      </c>
      <c r="AA2165" s="41">
        <f>IF(tbl_PV_Milestones[[#This Row],[Complete]]="Yes",1,0)</f>
        <v>1</v>
      </c>
      <c r="AB2165" s="41">
        <f>IF(AND(tbl_PV_Milestones[[#This Row],[BL FY]]=2025,tbl_PV_Milestones[[#This Row],[Baseline Date]]&lt;PV_Meta!$B$7),1,0)</f>
        <v>1</v>
      </c>
      <c r="AC2165" s="41">
        <f>IF(AND(tbl_PV_Milestones[[#This Row],[Planned YTD]]=1,tbl_PV_Milestones[[#This Row],[Complete]]="Yes"),1,0)</f>
        <v>1</v>
      </c>
      <c r="AD2165" s="41">
        <f>IF(AND(tbl_PV_Milestones[[#This Row],[Actual/Schedule Finish]]&lt;PV_Meta!$B$7,tbl_PV_Milestones[[#This Row],[Complete]]="No",tbl_PV_Milestones[[#This Row],[Project Status]]&lt;&gt;"On Hold"),1,0)</f>
        <v>0</v>
      </c>
      <c r="AE2165" s="41">
        <f>IF(AND(tbl_PV_Milestones[[#This Row],[Actual/Schedule Finish]]&gt;tbl_PV_Milestones[[#This Row],[Baseline Date]],tbl_PV_Milestones[[#This Row],[Complete]]="No",tbl_PV_Milestones[[#This Row],[Project Status]]&lt;&gt;"On Hold",tbl_PV_Milestones[[#This Row],[Overdue]]=0,tbl_PV_Milestones[[#This Row],[To be Baselined]]&lt;&gt;1),1,0)</f>
        <v>0</v>
      </c>
      <c r="AF2165" s="41">
        <f>IF(AND(tbl_PV_Milestones[[#This Row],[BL FY]]=2025,tbl_PV_Milestones[[#This Row],[Finish FY]]&gt;2025),1,0)</f>
        <v>0</v>
      </c>
      <c r="AG2165" s="56" t="str">
        <f>_xlfn.XLOOKUP(tbl_PV_Milestones[[#This Row],[Work ID]],tbl_PV_Meta[Work ID '#],tbl_PV_Meta[Project Manager/Owner],,0)</f>
        <v>Project Manager 21</v>
      </c>
      <c r="AH2165" s="6"/>
    </row>
    <row r="2166" spans="4:34" x14ac:dyDescent="0.25">
      <c r="D2166" s="6" t="s">
        <v>806</v>
      </c>
      <c r="E2166" s="6" t="s">
        <v>503</v>
      </c>
      <c r="F2166" s="6" t="s">
        <v>1762</v>
      </c>
      <c r="G2166" s="6" t="s">
        <v>732</v>
      </c>
      <c r="H2166" s="6" t="s">
        <v>505</v>
      </c>
      <c r="I2166" s="6" t="s">
        <v>510</v>
      </c>
      <c r="J2166" s="6" t="s">
        <v>806</v>
      </c>
      <c r="K2166" s="6" t="s">
        <v>61</v>
      </c>
      <c r="L2166" s="6" t="s">
        <v>59</v>
      </c>
      <c r="M2166" s="43"/>
      <c r="N2166" s="44" t="s">
        <v>1979</v>
      </c>
      <c r="O2166" s="39">
        <v>45755.708333333299</v>
      </c>
      <c r="P2166" s="39">
        <v>45755.708333333299</v>
      </c>
      <c r="Q2166" s="6">
        <v>0</v>
      </c>
      <c r="R2166" s="6">
        <v>0</v>
      </c>
      <c r="S2166" s="45" t="e">
        <f>_xlfn.CONCAT(#REF!,TRIM(tbl_PV_Milestones[[#This Row],[Milestone Description]]))</f>
        <v>#REF!</v>
      </c>
      <c r="T2166" s="84" t="str">
        <f>IF(COUNTIF(tbl_PV_Milestones[UID],tbl_PV_Milestones[[#This Row],[UID]])&gt;1,"Duplicate","")</f>
        <v>Duplicate</v>
      </c>
      <c r="U2166" s="42" t="str">
        <f>_xlfn.XLOOKUP(tbl_PV_Milestones[[#This Row],[Work ID]],tbl_PV_Meta[Work ID '#],tbl_PV_Meta[Sub-Portfolio])</f>
        <v>Sub-Portfolio 8</v>
      </c>
      <c r="V2166" s="41">
        <f>IF(MONTH(tbl_PV_Milestones[[#This Row],[Baseline Date]])&lt;7,YEAR(tbl_PV_Milestones[[#This Row],[Baseline Date]]),YEAR(tbl_PV_Milestones[[#This Row],[Baseline Date]])+1)</f>
        <v>2025</v>
      </c>
      <c r="W2166" s="41">
        <f>IF(MONTH(tbl_PV_Milestones[[#This Row],[Actual/Schedule Finish]])&lt;7,YEAR(tbl_PV_Milestones[[#This Row],[Actual/Schedule Finish]]),YEAR(tbl_PV_Milestones[[#This Row],[Actual/Schedule Finish]])+1)</f>
        <v>2025</v>
      </c>
      <c r="X2166" s="41" t="str">
        <f>IF(OR(tbl_PV_Milestones[[#This Row],[Project Status]]="Completed",tbl_PV_Milestones[[#This Row],[Project Status]]="Assumed Completed"),"Yes","No")</f>
        <v>Yes</v>
      </c>
      <c r="Y2166" s="41">
        <f>IF(tbl_PV_Milestones[[#This Row],[Baseline Date]]="",1,0)</f>
        <v>0</v>
      </c>
      <c r="Z2166" s="41">
        <f>IF(tbl_PV_Milestones[[#This Row],[Baseline Date]]&lt;PV_Meta!$B$7,1,0)</f>
        <v>1</v>
      </c>
      <c r="AA2166" s="41">
        <f>IF(tbl_PV_Milestones[[#This Row],[Complete]]="Yes",1,0)</f>
        <v>1</v>
      </c>
      <c r="AB2166" s="41">
        <f>IF(AND(tbl_PV_Milestones[[#This Row],[BL FY]]=2025,tbl_PV_Milestones[[#This Row],[Baseline Date]]&lt;PV_Meta!$B$7),1,0)</f>
        <v>1</v>
      </c>
      <c r="AC2166" s="41">
        <f>IF(AND(tbl_PV_Milestones[[#This Row],[Planned YTD]]=1,tbl_PV_Milestones[[#This Row],[Complete]]="Yes"),1,0)</f>
        <v>1</v>
      </c>
      <c r="AD2166" s="41">
        <f>IF(AND(tbl_PV_Milestones[[#This Row],[Actual/Schedule Finish]]&lt;PV_Meta!$B$7,tbl_PV_Milestones[[#This Row],[Complete]]="No",tbl_PV_Milestones[[#This Row],[Project Status]]&lt;&gt;"On Hold"),1,0)</f>
        <v>0</v>
      </c>
      <c r="AE2166" s="41">
        <f>IF(AND(tbl_PV_Milestones[[#This Row],[Actual/Schedule Finish]]&gt;tbl_PV_Milestones[[#This Row],[Baseline Date]],tbl_PV_Milestones[[#This Row],[Complete]]="No",tbl_PV_Milestones[[#This Row],[Project Status]]&lt;&gt;"On Hold",tbl_PV_Milestones[[#This Row],[Overdue]]=0,tbl_PV_Milestones[[#This Row],[To be Baselined]]&lt;&gt;1),1,0)</f>
        <v>0</v>
      </c>
      <c r="AF2166" s="41">
        <f>IF(AND(tbl_PV_Milestones[[#This Row],[BL FY]]=2025,tbl_PV_Milestones[[#This Row],[Finish FY]]&gt;2025),1,0)</f>
        <v>0</v>
      </c>
      <c r="AG2166" s="56" t="str">
        <f>_xlfn.XLOOKUP(tbl_PV_Milestones[[#This Row],[Work ID]],tbl_PV_Meta[Work ID '#],tbl_PV_Meta[Project Manager/Owner],,0)</f>
        <v>Project Manager 21</v>
      </c>
      <c r="AH2166" s="6"/>
    </row>
    <row r="2167" spans="4:34" x14ac:dyDescent="0.25">
      <c r="D2167" s="6" t="s">
        <v>806</v>
      </c>
      <c r="E2167" s="6" t="s">
        <v>503</v>
      </c>
      <c r="F2167" s="6" t="s">
        <v>1762</v>
      </c>
      <c r="G2167" s="6" t="s">
        <v>731</v>
      </c>
      <c r="H2167" s="6" t="s">
        <v>505</v>
      </c>
      <c r="I2167" s="6" t="s">
        <v>510</v>
      </c>
      <c r="J2167" s="6" t="s">
        <v>806</v>
      </c>
      <c r="K2167" s="6" t="s">
        <v>61</v>
      </c>
      <c r="L2167" s="6" t="s">
        <v>59</v>
      </c>
      <c r="M2167" s="43"/>
      <c r="N2167" s="44" t="s">
        <v>1979</v>
      </c>
      <c r="O2167" s="39">
        <v>45769.708333333299</v>
      </c>
      <c r="P2167" s="39">
        <v>45769.708333333299</v>
      </c>
      <c r="Q2167" s="6">
        <v>0</v>
      </c>
      <c r="R2167" s="6">
        <v>0</v>
      </c>
      <c r="S2167" s="45" t="e">
        <f>_xlfn.CONCAT(#REF!,TRIM(tbl_PV_Milestones[[#This Row],[Milestone Description]]))</f>
        <v>#REF!</v>
      </c>
      <c r="T2167" s="84" t="str">
        <f>IF(COUNTIF(tbl_PV_Milestones[UID],tbl_PV_Milestones[[#This Row],[UID]])&gt;1,"Duplicate","")</f>
        <v>Duplicate</v>
      </c>
      <c r="U2167" s="42" t="str">
        <f>_xlfn.XLOOKUP(tbl_PV_Milestones[[#This Row],[Work ID]],tbl_PV_Meta[Work ID '#],tbl_PV_Meta[Sub-Portfolio])</f>
        <v>Sub-Portfolio 8</v>
      </c>
      <c r="V2167" s="41">
        <f>IF(MONTH(tbl_PV_Milestones[[#This Row],[Baseline Date]])&lt;7,YEAR(tbl_PV_Milestones[[#This Row],[Baseline Date]]),YEAR(tbl_PV_Milestones[[#This Row],[Baseline Date]])+1)</f>
        <v>2025</v>
      </c>
      <c r="W2167" s="41">
        <f>IF(MONTH(tbl_PV_Milestones[[#This Row],[Actual/Schedule Finish]])&lt;7,YEAR(tbl_PV_Milestones[[#This Row],[Actual/Schedule Finish]]),YEAR(tbl_PV_Milestones[[#This Row],[Actual/Schedule Finish]])+1)</f>
        <v>2025</v>
      </c>
      <c r="X2167" s="41" t="str">
        <f>IF(OR(tbl_PV_Milestones[[#This Row],[Project Status]]="Completed",tbl_PV_Milestones[[#This Row],[Project Status]]="Assumed Completed"),"Yes","No")</f>
        <v>Yes</v>
      </c>
      <c r="Y2167" s="41">
        <f>IF(tbl_PV_Milestones[[#This Row],[Baseline Date]]="",1,0)</f>
        <v>0</v>
      </c>
      <c r="Z2167" s="41">
        <f>IF(tbl_PV_Milestones[[#This Row],[Baseline Date]]&lt;PV_Meta!$B$7,1,0)</f>
        <v>1</v>
      </c>
      <c r="AA2167" s="41">
        <f>IF(tbl_PV_Milestones[[#This Row],[Complete]]="Yes",1,0)</f>
        <v>1</v>
      </c>
      <c r="AB2167" s="41">
        <f>IF(AND(tbl_PV_Milestones[[#This Row],[BL FY]]=2025,tbl_PV_Milestones[[#This Row],[Baseline Date]]&lt;PV_Meta!$B$7),1,0)</f>
        <v>1</v>
      </c>
      <c r="AC2167" s="41">
        <f>IF(AND(tbl_PV_Milestones[[#This Row],[Planned YTD]]=1,tbl_PV_Milestones[[#This Row],[Complete]]="Yes"),1,0)</f>
        <v>1</v>
      </c>
      <c r="AD2167" s="41">
        <f>IF(AND(tbl_PV_Milestones[[#This Row],[Actual/Schedule Finish]]&lt;PV_Meta!$B$7,tbl_PV_Milestones[[#This Row],[Complete]]="No",tbl_PV_Milestones[[#This Row],[Project Status]]&lt;&gt;"On Hold"),1,0)</f>
        <v>0</v>
      </c>
      <c r="AE2167" s="41">
        <f>IF(AND(tbl_PV_Milestones[[#This Row],[Actual/Schedule Finish]]&gt;tbl_PV_Milestones[[#This Row],[Baseline Date]],tbl_PV_Milestones[[#This Row],[Complete]]="No",tbl_PV_Milestones[[#This Row],[Project Status]]&lt;&gt;"On Hold",tbl_PV_Milestones[[#This Row],[Overdue]]=0,tbl_PV_Milestones[[#This Row],[To be Baselined]]&lt;&gt;1),1,0)</f>
        <v>0</v>
      </c>
      <c r="AF2167" s="41">
        <f>IF(AND(tbl_PV_Milestones[[#This Row],[BL FY]]=2025,tbl_PV_Milestones[[#This Row],[Finish FY]]&gt;2025),1,0)</f>
        <v>0</v>
      </c>
      <c r="AG2167" s="56" t="str">
        <f>_xlfn.XLOOKUP(tbl_PV_Milestones[[#This Row],[Work ID]],tbl_PV_Meta[Work ID '#],tbl_PV_Meta[Project Manager/Owner],,0)</f>
        <v>Project Manager 21</v>
      </c>
      <c r="AH2167" s="6"/>
    </row>
    <row r="2168" spans="4:34" x14ac:dyDescent="0.25">
      <c r="D2168" s="6" t="s">
        <v>806</v>
      </c>
      <c r="E2168" s="6" t="s">
        <v>503</v>
      </c>
      <c r="F2168" s="6" t="s">
        <v>1762</v>
      </c>
      <c r="G2168" s="6" t="s">
        <v>732</v>
      </c>
      <c r="H2168" s="6" t="s">
        <v>505</v>
      </c>
      <c r="I2168" s="6" t="s">
        <v>510</v>
      </c>
      <c r="J2168" s="6" t="s">
        <v>806</v>
      </c>
      <c r="K2168" s="6" t="s">
        <v>61</v>
      </c>
      <c r="L2168" s="6" t="s">
        <v>59</v>
      </c>
      <c r="M2168" s="43"/>
      <c r="N2168" s="44" t="s">
        <v>1979</v>
      </c>
      <c r="O2168" s="39">
        <v>45769.708333333299</v>
      </c>
      <c r="P2168" s="39">
        <v>45769.708333333299</v>
      </c>
      <c r="Q2168" s="6">
        <v>0</v>
      </c>
      <c r="R2168" s="6">
        <v>0</v>
      </c>
      <c r="S2168" s="45" t="e">
        <f>_xlfn.CONCAT(#REF!,TRIM(tbl_PV_Milestones[[#This Row],[Milestone Description]]))</f>
        <v>#REF!</v>
      </c>
      <c r="T2168" s="84" t="str">
        <f>IF(COUNTIF(tbl_PV_Milestones[UID],tbl_PV_Milestones[[#This Row],[UID]])&gt;1,"Duplicate","")</f>
        <v>Duplicate</v>
      </c>
      <c r="U2168" s="42" t="str">
        <f>_xlfn.XLOOKUP(tbl_PV_Milestones[[#This Row],[Work ID]],tbl_PV_Meta[Work ID '#],tbl_PV_Meta[Sub-Portfolio])</f>
        <v>Sub-Portfolio 8</v>
      </c>
      <c r="V2168" s="41">
        <f>IF(MONTH(tbl_PV_Milestones[[#This Row],[Baseline Date]])&lt;7,YEAR(tbl_PV_Milestones[[#This Row],[Baseline Date]]),YEAR(tbl_PV_Milestones[[#This Row],[Baseline Date]])+1)</f>
        <v>2025</v>
      </c>
      <c r="W2168" s="41">
        <f>IF(MONTH(tbl_PV_Milestones[[#This Row],[Actual/Schedule Finish]])&lt;7,YEAR(tbl_PV_Milestones[[#This Row],[Actual/Schedule Finish]]),YEAR(tbl_PV_Milestones[[#This Row],[Actual/Schedule Finish]])+1)</f>
        <v>2025</v>
      </c>
      <c r="X2168" s="41" t="str">
        <f>IF(OR(tbl_PV_Milestones[[#This Row],[Project Status]]="Completed",tbl_PV_Milestones[[#This Row],[Project Status]]="Assumed Completed"),"Yes","No")</f>
        <v>Yes</v>
      </c>
      <c r="Y2168" s="41">
        <f>IF(tbl_PV_Milestones[[#This Row],[Baseline Date]]="",1,0)</f>
        <v>0</v>
      </c>
      <c r="Z2168" s="41">
        <f>IF(tbl_PV_Milestones[[#This Row],[Baseline Date]]&lt;PV_Meta!$B$7,1,0)</f>
        <v>1</v>
      </c>
      <c r="AA2168" s="41">
        <f>IF(tbl_PV_Milestones[[#This Row],[Complete]]="Yes",1,0)</f>
        <v>1</v>
      </c>
      <c r="AB2168" s="41">
        <f>IF(AND(tbl_PV_Milestones[[#This Row],[BL FY]]=2025,tbl_PV_Milestones[[#This Row],[Baseline Date]]&lt;PV_Meta!$B$7),1,0)</f>
        <v>1</v>
      </c>
      <c r="AC2168" s="41">
        <f>IF(AND(tbl_PV_Milestones[[#This Row],[Planned YTD]]=1,tbl_PV_Milestones[[#This Row],[Complete]]="Yes"),1,0)</f>
        <v>1</v>
      </c>
      <c r="AD2168" s="41">
        <f>IF(AND(tbl_PV_Milestones[[#This Row],[Actual/Schedule Finish]]&lt;PV_Meta!$B$7,tbl_PV_Milestones[[#This Row],[Complete]]="No",tbl_PV_Milestones[[#This Row],[Project Status]]&lt;&gt;"On Hold"),1,0)</f>
        <v>0</v>
      </c>
      <c r="AE2168" s="41">
        <f>IF(AND(tbl_PV_Milestones[[#This Row],[Actual/Schedule Finish]]&gt;tbl_PV_Milestones[[#This Row],[Baseline Date]],tbl_PV_Milestones[[#This Row],[Complete]]="No",tbl_PV_Milestones[[#This Row],[Project Status]]&lt;&gt;"On Hold",tbl_PV_Milestones[[#This Row],[Overdue]]=0,tbl_PV_Milestones[[#This Row],[To be Baselined]]&lt;&gt;1),1,0)</f>
        <v>0</v>
      </c>
      <c r="AF2168" s="41">
        <f>IF(AND(tbl_PV_Milestones[[#This Row],[BL FY]]=2025,tbl_PV_Milestones[[#This Row],[Finish FY]]&gt;2025),1,0)</f>
        <v>0</v>
      </c>
      <c r="AG2168" s="56" t="str">
        <f>_xlfn.XLOOKUP(tbl_PV_Milestones[[#This Row],[Work ID]],tbl_PV_Meta[Work ID '#],tbl_PV_Meta[Project Manager/Owner],,0)</f>
        <v>Project Manager 21</v>
      </c>
      <c r="AH2168" s="6"/>
    </row>
    <row r="2169" spans="4:34" x14ac:dyDescent="0.25">
      <c r="D2169" s="6" t="s">
        <v>806</v>
      </c>
      <c r="E2169" s="6" t="s">
        <v>503</v>
      </c>
      <c r="F2169" s="6" t="s">
        <v>1762</v>
      </c>
      <c r="G2169" s="6" t="s">
        <v>733</v>
      </c>
      <c r="H2169" s="6" t="s">
        <v>505</v>
      </c>
      <c r="I2169" s="6" t="s">
        <v>510</v>
      </c>
      <c r="J2169" s="6" t="s">
        <v>806</v>
      </c>
      <c r="K2169" s="6" t="s">
        <v>61</v>
      </c>
      <c r="L2169" s="6" t="s">
        <v>59</v>
      </c>
      <c r="M2169" s="43"/>
      <c r="N2169" s="44" t="s">
        <v>1979</v>
      </c>
      <c r="O2169" s="39">
        <v>45769.708333333299</v>
      </c>
      <c r="P2169" s="39">
        <v>45769.708333333299</v>
      </c>
      <c r="Q2169" s="6">
        <v>0</v>
      </c>
      <c r="R2169" s="6">
        <v>0</v>
      </c>
      <c r="S2169" s="45" t="e">
        <f>_xlfn.CONCAT(#REF!,TRIM(tbl_PV_Milestones[[#This Row],[Milestone Description]]))</f>
        <v>#REF!</v>
      </c>
      <c r="T2169" s="84" t="str">
        <f>IF(COUNTIF(tbl_PV_Milestones[UID],tbl_PV_Milestones[[#This Row],[UID]])&gt;1,"Duplicate","")</f>
        <v>Duplicate</v>
      </c>
      <c r="U2169" s="42" t="str">
        <f>_xlfn.XLOOKUP(tbl_PV_Milestones[[#This Row],[Work ID]],tbl_PV_Meta[Work ID '#],tbl_PV_Meta[Sub-Portfolio])</f>
        <v>Sub-Portfolio 8</v>
      </c>
      <c r="V2169" s="41">
        <f>IF(MONTH(tbl_PV_Milestones[[#This Row],[Baseline Date]])&lt;7,YEAR(tbl_PV_Milestones[[#This Row],[Baseline Date]]),YEAR(tbl_PV_Milestones[[#This Row],[Baseline Date]])+1)</f>
        <v>2025</v>
      </c>
      <c r="W2169" s="41">
        <f>IF(MONTH(tbl_PV_Milestones[[#This Row],[Actual/Schedule Finish]])&lt;7,YEAR(tbl_PV_Milestones[[#This Row],[Actual/Schedule Finish]]),YEAR(tbl_PV_Milestones[[#This Row],[Actual/Schedule Finish]])+1)</f>
        <v>2025</v>
      </c>
      <c r="X2169" s="41" t="str">
        <f>IF(OR(tbl_PV_Milestones[[#This Row],[Project Status]]="Completed",tbl_PV_Milestones[[#This Row],[Project Status]]="Assumed Completed"),"Yes","No")</f>
        <v>Yes</v>
      </c>
      <c r="Y2169" s="41">
        <f>IF(tbl_PV_Milestones[[#This Row],[Baseline Date]]="",1,0)</f>
        <v>0</v>
      </c>
      <c r="Z2169" s="41">
        <f>IF(tbl_PV_Milestones[[#This Row],[Baseline Date]]&lt;PV_Meta!$B$7,1,0)</f>
        <v>1</v>
      </c>
      <c r="AA2169" s="41">
        <f>IF(tbl_PV_Milestones[[#This Row],[Complete]]="Yes",1,0)</f>
        <v>1</v>
      </c>
      <c r="AB2169" s="41">
        <f>IF(AND(tbl_PV_Milestones[[#This Row],[BL FY]]=2025,tbl_PV_Milestones[[#This Row],[Baseline Date]]&lt;PV_Meta!$B$7),1,0)</f>
        <v>1</v>
      </c>
      <c r="AC2169" s="41">
        <f>IF(AND(tbl_PV_Milestones[[#This Row],[Planned YTD]]=1,tbl_PV_Milestones[[#This Row],[Complete]]="Yes"),1,0)</f>
        <v>1</v>
      </c>
      <c r="AD2169" s="41">
        <f>IF(AND(tbl_PV_Milestones[[#This Row],[Actual/Schedule Finish]]&lt;PV_Meta!$B$7,tbl_PV_Milestones[[#This Row],[Complete]]="No",tbl_PV_Milestones[[#This Row],[Project Status]]&lt;&gt;"On Hold"),1,0)</f>
        <v>0</v>
      </c>
      <c r="AE2169" s="41">
        <f>IF(AND(tbl_PV_Milestones[[#This Row],[Actual/Schedule Finish]]&gt;tbl_PV_Milestones[[#This Row],[Baseline Date]],tbl_PV_Milestones[[#This Row],[Complete]]="No",tbl_PV_Milestones[[#This Row],[Project Status]]&lt;&gt;"On Hold",tbl_PV_Milestones[[#This Row],[Overdue]]=0,tbl_PV_Milestones[[#This Row],[To be Baselined]]&lt;&gt;1),1,0)</f>
        <v>0</v>
      </c>
      <c r="AF2169" s="41">
        <f>IF(AND(tbl_PV_Milestones[[#This Row],[BL FY]]=2025,tbl_PV_Milestones[[#This Row],[Finish FY]]&gt;2025),1,0)</f>
        <v>0</v>
      </c>
      <c r="AG2169" s="56" t="str">
        <f>_xlfn.XLOOKUP(tbl_PV_Milestones[[#This Row],[Work ID]],tbl_PV_Meta[Work ID '#],tbl_PV_Meta[Project Manager/Owner],,0)</f>
        <v>Project Manager 21</v>
      </c>
      <c r="AH2169" s="6"/>
    </row>
    <row r="2170" spans="4:34" x14ac:dyDescent="0.25">
      <c r="D2170" s="6" t="s">
        <v>806</v>
      </c>
      <c r="E2170" s="6" t="s">
        <v>503</v>
      </c>
      <c r="F2170" s="6" t="s">
        <v>1699</v>
      </c>
      <c r="G2170" s="6" t="s">
        <v>1006</v>
      </c>
      <c r="H2170" s="6" t="s">
        <v>519</v>
      </c>
      <c r="I2170" s="6" t="s">
        <v>510</v>
      </c>
      <c r="J2170" s="6" t="s">
        <v>806</v>
      </c>
      <c r="K2170" s="6" t="s">
        <v>36</v>
      </c>
      <c r="L2170" s="6" t="s">
        <v>87</v>
      </c>
      <c r="M2170" s="43"/>
      <c r="N2170" s="44" t="s">
        <v>1979</v>
      </c>
      <c r="O2170" s="39">
        <v>45742.708333333299</v>
      </c>
      <c r="P2170" s="39">
        <v>45742.708333333299</v>
      </c>
      <c r="Q2170" s="6">
        <v>0</v>
      </c>
      <c r="R2170" s="6">
        <v>0</v>
      </c>
      <c r="S2170" s="45" t="e">
        <f>_xlfn.CONCAT(#REF!,TRIM(tbl_PV_Milestones[[#This Row],[Milestone Description]]))</f>
        <v>#REF!</v>
      </c>
      <c r="T2170" s="84" t="str">
        <f>IF(COUNTIF(tbl_PV_Milestones[UID],tbl_PV_Milestones[[#This Row],[UID]])&gt;1,"Duplicate","")</f>
        <v>Duplicate</v>
      </c>
      <c r="U2170" s="42" t="str">
        <f>_xlfn.XLOOKUP(tbl_PV_Milestones[[#This Row],[Work ID]],tbl_PV_Meta[Work ID '#],tbl_PV_Meta[Sub-Portfolio])</f>
        <v>Sub-Portfolio 7</v>
      </c>
      <c r="V2170" s="41">
        <f>IF(MONTH(tbl_PV_Milestones[[#This Row],[Baseline Date]])&lt;7,YEAR(tbl_PV_Milestones[[#This Row],[Baseline Date]]),YEAR(tbl_PV_Milestones[[#This Row],[Baseline Date]])+1)</f>
        <v>2025</v>
      </c>
      <c r="W2170" s="41">
        <f>IF(MONTH(tbl_PV_Milestones[[#This Row],[Actual/Schedule Finish]])&lt;7,YEAR(tbl_PV_Milestones[[#This Row],[Actual/Schedule Finish]]),YEAR(tbl_PV_Milestones[[#This Row],[Actual/Schedule Finish]])+1)</f>
        <v>2025</v>
      </c>
      <c r="X2170" s="41" t="str">
        <f>IF(OR(tbl_PV_Milestones[[#This Row],[Project Status]]="Completed",tbl_PV_Milestones[[#This Row],[Project Status]]="Assumed Completed"),"Yes","No")</f>
        <v>Yes</v>
      </c>
      <c r="Y2170" s="41">
        <f>IF(tbl_PV_Milestones[[#This Row],[Baseline Date]]="",1,0)</f>
        <v>0</v>
      </c>
      <c r="Z2170" s="41">
        <f>IF(tbl_PV_Milestones[[#This Row],[Baseline Date]]&lt;PV_Meta!$B$7,1,0)</f>
        <v>1</v>
      </c>
      <c r="AA2170" s="41">
        <f>IF(tbl_PV_Milestones[[#This Row],[Complete]]="Yes",1,0)</f>
        <v>1</v>
      </c>
      <c r="AB2170" s="41">
        <f>IF(AND(tbl_PV_Milestones[[#This Row],[BL FY]]=2025,tbl_PV_Milestones[[#This Row],[Baseline Date]]&lt;PV_Meta!$B$7),1,0)</f>
        <v>1</v>
      </c>
      <c r="AC2170" s="41">
        <f>IF(AND(tbl_PV_Milestones[[#This Row],[Planned YTD]]=1,tbl_PV_Milestones[[#This Row],[Complete]]="Yes"),1,0)</f>
        <v>1</v>
      </c>
      <c r="AD2170" s="41">
        <f>IF(AND(tbl_PV_Milestones[[#This Row],[Actual/Schedule Finish]]&lt;PV_Meta!$B$7,tbl_PV_Milestones[[#This Row],[Complete]]="No",tbl_PV_Milestones[[#This Row],[Project Status]]&lt;&gt;"On Hold"),1,0)</f>
        <v>0</v>
      </c>
      <c r="AE2170" s="41">
        <f>IF(AND(tbl_PV_Milestones[[#This Row],[Actual/Schedule Finish]]&gt;tbl_PV_Milestones[[#This Row],[Baseline Date]],tbl_PV_Milestones[[#This Row],[Complete]]="No",tbl_PV_Milestones[[#This Row],[Project Status]]&lt;&gt;"On Hold",tbl_PV_Milestones[[#This Row],[Overdue]]=0,tbl_PV_Milestones[[#This Row],[To be Baselined]]&lt;&gt;1),1,0)</f>
        <v>0</v>
      </c>
      <c r="AF2170" s="41">
        <f>IF(AND(tbl_PV_Milestones[[#This Row],[BL FY]]=2025,tbl_PV_Milestones[[#This Row],[Finish FY]]&gt;2025),1,0)</f>
        <v>0</v>
      </c>
      <c r="AG2170" s="56" t="str">
        <f>_xlfn.XLOOKUP(tbl_PV_Milestones[[#This Row],[Work ID]],tbl_PV_Meta[Work ID '#],tbl_PV_Meta[Project Manager/Owner],,0)</f>
        <v>Project Manager 17</v>
      </c>
      <c r="AH2170" s="6"/>
    </row>
    <row r="2171" spans="4:34" x14ac:dyDescent="0.25">
      <c r="D2171" s="6" t="s">
        <v>806</v>
      </c>
      <c r="E2171" s="6" t="s">
        <v>503</v>
      </c>
      <c r="F2171" s="6" t="s">
        <v>1757</v>
      </c>
      <c r="G2171" s="6" t="s">
        <v>731</v>
      </c>
      <c r="H2171" s="6" t="s">
        <v>505</v>
      </c>
      <c r="I2171" s="6" t="s">
        <v>510</v>
      </c>
      <c r="J2171" s="6" t="s">
        <v>806</v>
      </c>
      <c r="K2171" s="6" t="s">
        <v>39</v>
      </c>
      <c r="L2171" s="6" t="s">
        <v>58</v>
      </c>
      <c r="M2171" s="43"/>
      <c r="N2171" s="44" t="s">
        <v>1979</v>
      </c>
      <c r="O2171" s="39">
        <v>45734.708333333299</v>
      </c>
      <c r="P2171" s="39">
        <v>45734.708333333299</v>
      </c>
      <c r="Q2171" s="6">
        <v>0</v>
      </c>
      <c r="R2171" s="6">
        <v>0</v>
      </c>
      <c r="S2171" s="45" t="e">
        <f>_xlfn.CONCAT(#REF!,TRIM(tbl_PV_Milestones[[#This Row],[Milestone Description]]))</f>
        <v>#REF!</v>
      </c>
      <c r="T2171" s="84" t="str">
        <f>IF(COUNTIF(tbl_PV_Milestones[UID],tbl_PV_Milestones[[#This Row],[UID]])&gt;1,"Duplicate","")</f>
        <v>Duplicate</v>
      </c>
      <c r="U2171" s="42" t="str">
        <f>_xlfn.XLOOKUP(tbl_PV_Milestones[[#This Row],[Work ID]],tbl_PV_Meta[Work ID '#],tbl_PV_Meta[Sub-Portfolio])</f>
        <v>Sub-Portfolio 8</v>
      </c>
      <c r="V2171" s="41">
        <f>IF(MONTH(tbl_PV_Milestones[[#This Row],[Baseline Date]])&lt;7,YEAR(tbl_PV_Milestones[[#This Row],[Baseline Date]]),YEAR(tbl_PV_Milestones[[#This Row],[Baseline Date]])+1)</f>
        <v>2025</v>
      </c>
      <c r="W2171" s="41">
        <f>IF(MONTH(tbl_PV_Milestones[[#This Row],[Actual/Schedule Finish]])&lt;7,YEAR(tbl_PV_Milestones[[#This Row],[Actual/Schedule Finish]]),YEAR(tbl_PV_Milestones[[#This Row],[Actual/Schedule Finish]])+1)</f>
        <v>2025</v>
      </c>
      <c r="X2171" s="41" t="str">
        <f>IF(OR(tbl_PV_Milestones[[#This Row],[Project Status]]="Completed",tbl_PV_Milestones[[#This Row],[Project Status]]="Assumed Completed"),"Yes","No")</f>
        <v>Yes</v>
      </c>
      <c r="Y2171" s="41">
        <f>IF(tbl_PV_Milestones[[#This Row],[Baseline Date]]="",1,0)</f>
        <v>0</v>
      </c>
      <c r="Z2171" s="41">
        <f>IF(tbl_PV_Milestones[[#This Row],[Baseline Date]]&lt;PV_Meta!$B$7,1,0)</f>
        <v>1</v>
      </c>
      <c r="AA2171" s="41">
        <f>IF(tbl_PV_Milestones[[#This Row],[Complete]]="Yes",1,0)</f>
        <v>1</v>
      </c>
      <c r="AB2171" s="41">
        <f>IF(AND(tbl_PV_Milestones[[#This Row],[BL FY]]=2025,tbl_PV_Milestones[[#This Row],[Baseline Date]]&lt;PV_Meta!$B$7),1,0)</f>
        <v>1</v>
      </c>
      <c r="AC2171" s="41">
        <f>IF(AND(tbl_PV_Milestones[[#This Row],[Planned YTD]]=1,tbl_PV_Milestones[[#This Row],[Complete]]="Yes"),1,0)</f>
        <v>1</v>
      </c>
      <c r="AD2171" s="41">
        <f>IF(AND(tbl_PV_Milestones[[#This Row],[Actual/Schedule Finish]]&lt;PV_Meta!$B$7,tbl_PV_Milestones[[#This Row],[Complete]]="No",tbl_PV_Milestones[[#This Row],[Project Status]]&lt;&gt;"On Hold"),1,0)</f>
        <v>0</v>
      </c>
      <c r="AE2171" s="41">
        <f>IF(AND(tbl_PV_Milestones[[#This Row],[Actual/Schedule Finish]]&gt;tbl_PV_Milestones[[#This Row],[Baseline Date]],tbl_PV_Milestones[[#This Row],[Complete]]="No",tbl_PV_Milestones[[#This Row],[Project Status]]&lt;&gt;"On Hold",tbl_PV_Milestones[[#This Row],[Overdue]]=0,tbl_PV_Milestones[[#This Row],[To be Baselined]]&lt;&gt;1),1,0)</f>
        <v>0</v>
      </c>
      <c r="AF2171" s="41">
        <f>IF(AND(tbl_PV_Milestones[[#This Row],[BL FY]]=2025,tbl_PV_Milestones[[#This Row],[Finish FY]]&gt;2025),1,0)</f>
        <v>0</v>
      </c>
      <c r="AG2171" s="56" t="str">
        <f>_xlfn.XLOOKUP(tbl_PV_Milestones[[#This Row],[Work ID]],tbl_PV_Meta[Work ID '#],tbl_PV_Meta[Project Manager/Owner],,0)</f>
        <v>Project Manager 12</v>
      </c>
      <c r="AH2171" s="6"/>
    </row>
    <row r="2172" spans="4:34" x14ac:dyDescent="0.25">
      <c r="D2172" s="6" t="s">
        <v>806</v>
      </c>
      <c r="E2172" s="6" t="s">
        <v>503</v>
      </c>
      <c r="F2172" s="6" t="s">
        <v>1757</v>
      </c>
      <c r="G2172" s="6" t="s">
        <v>732</v>
      </c>
      <c r="H2172" s="6" t="s">
        <v>505</v>
      </c>
      <c r="I2172" s="6" t="s">
        <v>510</v>
      </c>
      <c r="J2172" s="6" t="s">
        <v>806</v>
      </c>
      <c r="K2172" s="6" t="s">
        <v>39</v>
      </c>
      <c r="L2172" s="6" t="s">
        <v>58</v>
      </c>
      <c r="M2172" s="43"/>
      <c r="N2172" s="44" t="s">
        <v>1979</v>
      </c>
      <c r="O2172" s="39">
        <v>45734.708333333299</v>
      </c>
      <c r="P2172" s="39">
        <v>45734.708333333299</v>
      </c>
      <c r="Q2172" s="6">
        <v>0</v>
      </c>
      <c r="R2172" s="6">
        <v>0</v>
      </c>
      <c r="S2172" s="45" t="e">
        <f>_xlfn.CONCAT(#REF!,TRIM(tbl_PV_Milestones[[#This Row],[Milestone Description]]))</f>
        <v>#REF!</v>
      </c>
      <c r="T2172" s="84" t="str">
        <f>IF(COUNTIF(tbl_PV_Milestones[UID],tbl_PV_Milestones[[#This Row],[UID]])&gt;1,"Duplicate","")</f>
        <v>Duplicate</v>
      </c>
      <c r="U2172" s="42" t="str">
        <f>_xlfn.XLOOKUP(tbl_PV_Milestones[[#This Row],[Work ID]],tbl_PV_Meta[Work ID '#],tbl_PV_Meta[Sub-Portfolio])</f>
        <v>Sub-Portfolio 8</v>
      </c>
      <c r="V2172" s="41">
        <f>IF(MONTH(tbl_PV_Milestones[[#This Row],[Baseline Date]])&lt;7,YEAR(tbl_PV_Milestones[[#This Row],[Baseline Date]]),YEAR(tbl_PV_Milestones[[#This Row],[Baseline Date]])+1)</f>
        <v>2025</v>
      </c>
      <c r="W2172" s="41">
        <f>IF(MONTH(tbl_PV_Milestones[[#This Row],[Actual/Schedule Finish]])&lt;7,YEAR(tbl_PV_Milestones[[#This Row],[Actual/Schedule Finish]]),YEAR(tbl_PV_Milestones[[#This Row],[Actual/Schedule Finish]])+1)</f>
        <v>2025</v>
      </c>
      <c r="X2172" s="41" t="str">
        <f>IF(OR(tbl_PV_Milestones[[#This Row],[Project Status]]="Completed",tbl_PV_Milestones[[#This Row],[Project Status]]="Assumed Completed"),"Yes","No")</f>
        <v>Yes</v>
      </c>
      <c r="Y2172" s="41">
        <f>IF(tbl_PV_Milestones[[#This Row],[Baseline Date]]="",1,0)</f>
        <v>0</v>
      </c>
      <c r="Z2172" s="41">
        <f>IF(tbl_PV_Milestones[[#This Row],[Baseline Date]]&lt;PV_Meta!$B$7,1,0)</f>
        <v>1</v>
      </c>
      <c r="AA2172" s="41">
        <f>IF(tbl_PV_Milestones[[#This Row],[Complete]]="Yes",1,0)</f>
        <v>1</v>
      </c>
      <c r="AB2172" s="41">
        <f>IF(AND(tbl_PV_Milestones[[#This Row],[BL FY]]=2025,tbl_PV_Milestones[[#This Row],[Baseline Date]]&lt;PV_Meta!$B$7),1,0)</f>
        <v>1</v>
      </c>
      <c r="AC2172" s="41">
        <f>IF(AND(tbl_PV_Milestones[[#This Row],[Planned YTD]]=1,tbl_PV_Milestones[[#This Row],[Complete]]="Yes"),1,0)</f>
        <v>1</v>
      </c>
      <c r="AD2172" s="41">
        <f>IF(AND(tbl_PV_Milestones[[#This Row],[Actual/Schedule Finish]]&lt;PV_Meta!$B$7,tbl_PV_Milestones[[#This Row],[Complete]]="No",tbl_PV_Milestones[[#This Row],[Project Status]]&lt;&gt;"On Hold"),1,0)</f>
        <v>0</v>
      </c>
      <c r="AE2172" s="41">
        <f>IF(AND(tbl_PV_Milestones[[#This Row],[Actual/Schedule Finish]]&gt;tbl_PV_Milestones[[#This Row],[Baseline Date]],tbl_PV_Milestones[[#This Row],[Complete]]="No",tbl_PV_Milestones[[#This Row],[Project Status]]&lt;&gt;"On Hold",tbl_PV_Milestones[[#This Row],[Overdue]]=0,tbl_PV_Milestones[[#This Row],[To be Baselined]]&lt;&gt;1),1,0)</f>
        <v>0</v>
      </c>
      <c r="AF2172" s="41">
        <f>IF(AND(tbl_PV_Milestones[[#This Row],[BL FY]]=2025,tbl_PV_Milestones[[#This Row],[Finish FY]]&gt;2025),1,0)</f>
        <v>0</v>
      </c>
      <c r="AG2172" s="56" t="str">
        <f>_xlfn.XLOOKUP(tbl_PV_Milestones[[#This Row],[Work ID]],tbl_PV_Meta[Work ID '#],tbl_PV_Meta[Project Manager/Owner],,0)</f>
        <v>Project Manager 12</v>
      </c>
      <c r="AH2172" s="6"/>
    </row>
    <row r="2173" spans="4:34" x14ac:dyDescent="0.25">
      <c r="D2173" s="6" t="s">
        <v>806</v>
      </c>
      <c r="E2173" s="6" t="s">
        <v>503</v>
      </c>
      <c r="F2173" s="6" t="s">
        <v>1757</v>
      </c>
      <c r="G2173" s="6" t="s">
        <v>733</v>
      </c>
      <c r="H2173" s="6" t="s">
        <v>505</v>
      </c>
      <c r="I2173" s="6" t="s">
        <v>510</v>
      </c>
      <c r="J2173" s="6" t="s">
        <v>806</v>
      </c>
      <c r="K2173" s="6" t="s">
        <v>39</v>
      </c>
      <c r="L2173" s="6" t="s">
        <v>58</v>
      </c>
      <c r="M2173" s="43"/>
      <c r="N2173" s="44" t="s">
        <v>1979</v>
      </c>
      <c r="O2173" s="39">
        <v>45734.708333333299</v>
      </c>
      <c r="P2173" s="39">
        <v>45734.708333333299</v>
      </c>
      <c r="Q2173" s="6">
        <v>0</v>
      </c>
      <c r="R2173" s="6">
        <v>0</v>
      </c>
      <c r="S2173" s="45" t="e">
        <f>_xlfn.CONCAT(#REF!,TRIM(tbl_PV_Milestones[[#This Row],[Milestone Description]]))</f>
        <v>#REF!</v>
      </c>
      <c r="T2173" s="84" t="str">
        <f>IF(COUNTIF(tbl_PV_Milestones[UID],tbl_PV_Milestones[[#This Row],[UID]])&gt;1,"Duplicate","")</f>
        <v>Duplicate</v>
      </c>
      <c r="U2173" s="42" t="str">
        <f>_xlfn.XLOOKUP(tbl_PV_Milestones[[#This Row],[Work ID]],tbl_PV_Meta[Work ID '#],tbl_PV_Meta[Sub-Portfolio])</f>
        <v>Sub-Portfolio 8</v>
      </c>
      <c r="V2173" s="41">
        <f>IF(MONTH(tbl_PV_Milestones[[#This Row],[Baseline Date]])&lt;7,YEAR(tbl_PV_Milestones[[#This Row],[Baseline Date]]),YEAR(tbl_PV_Milestones[[#This Row],[Baseline Date]])+1)</f>
        <v>2025</v>
      </c>
      <c r="W2173" s="41">
        <f>IF(MONTH(tbl_PV_Milestones[[#This Row],[Actual/Schedule Finish]])&lt;7,YEAR(tbl_PV_Milestones[[#This Row],[Actual/Schedule Finish]]),YEAR(tbl_PV_Milestones[[#This Row],[Actual/Schedule Finish]])+1)</f>
        <v>2025</v>
      </c>
      <c r="X2173" s="41" t="str">
        <f>IF(OR(tbl_PV_Milestones[[#This Row],[Project Status]]="Completed",tbl_PV_Milestones[[#This Row],[Project Status]]="Assumed Completed"),"Yes","No")</f>
        <v>Yes</v>
      </c>
      <c r="Y2173" s="41">
        <f>IF(tbl_PV_Milestones[[#This Row],[Baseline Date]]="",1,0)</f>
        <v>0</v>
      </c>
      <c r="Z2173" s="41">
        <f>IF(tbl_PV_Milestones[[#This Row],[Baseline Date]]&lt;PV_Meta!$B$7,1,0)</f>
        <v>1</v>
      </c>
      <c r="AA2173" s="41">
        <f>IF(tbl_PV_Milestones[[#This Row],[Complete]]="Yes",1,0)</f>
        <v>1</v>
      </c>
      <c r="AB2173" s="41">
        <f>IF(AND(tbl_PV_Milestones[[#This Row],[BL FY]]=2025,tbl_PV_Milestones[[#This Row],[Baseline Date]]&lt;PV_Meta!$B$7),1,0)</f>
        <v>1</v>
      </c>
      <c r="AC2173" s="41">
        <f>IF(AND(tbl_PV_Milestones[[#This Row],[Planned YTD]]=1,tbl_PV_Milestones[[#This Row],[Complete]]="Yes"),1,0)</f>
        <v>1</v>
      </c>
      <c r="AD2173" s="41">
        <f>IF(AND(tbl_PV_Milestones[[#This Row],[Actual/Schedule Finish]]&lt;PV_Meta!$B$7,tbl_PV_Milestones[[#This Row],[Complete]]="No",tbl_PV_Milestones[[#This Row],[Project Status]]&lt;&gt;"On Hold"),1,0)</f>
        <v>0</v>
      </c>
      <c r="AE2173" s="41">
        <f>IF(AND(tbl_PV_Milestones[[#This Row],[Actual/Schedule Finish]]&gt;tbl_PV_Milestones[[#This Row],[Baseline Date]],tbl_PV_Milestones[[#This Row],[Complete]]="No",tbl_PV_Milestones[[#This Row],[Project Status]]&lt;&gt;"On Hold",tbl_PV_Milestones[[#This Row],[Overdue]]=0,tbl_PV_Milestones[[#This Row],[To be Baselined]]&lt;&gt;1),1,0)</f>
        <v>0</v>
      </c>
      <c r="AF2173" s="41">
        <f>IF(AND(tbl_PV_Milestones[[#This Row],[BL FY]]=2025,tbl_PV_Milestones[[#This Row],[Finish FY]]&gt;2025),1,0)</f>
        <v>0</v>
      </c>
      <c r="AG2173" s="56" t="str">
        <f>_xlfn.XLOOKUP(tbl_PV_Milestones[[#This Row],[Work ID]],tbl_PV_Meta[Work ID '#],tbl_PV_Meta[Project Manager/Owner],,0)</f>
        <v>Project Manager 12</v>
      </c>
      <c r="AH2173" s="6"/>
    </row>
    <row r="2174" spans="4:34" x14ac:dyDescent="0.25">
      <c r="D2174" s="6" t="s">
        <v>806</v>
      </c>
      <c r="E2174" s="6" t="s">
        <v>503</v>
      </c>
      <c r="F2174" s="6" t="s">
        <v>1757</v>
      </c>
      <c r="G2174" s="6" t="s">
        <v>731</v>
      </c>
      <c r="H2174" s="6" t="s">
        <v>505</v>
      </c>
      <c r="I2174" s="6" t="s">
        <v>510</v>
      </c>
      <c r="J2174" s="6" t="s">
        <v>806</v>
      </c>
      <c r="K2174" s="6" t="s">
        <v>39</v>
      </c>
      <c r="L2174" s="6" t="s">
        <v>58</v>
      </c>
      <c r="M2174" s="43"/>
      <c r="N2174" s="44" t="s">
        <v>1979</v>
      </c>
      <c r="O2174" s="39">
        <v>45748.708333333299</v>
      </c>
      <c r="P2174" s="39">
        <v>45748.708333333299</v>
      </c>
      <c r="Q2174" s="6">
        <v>0</v>
      </c>
      <c r="R2174" s="6">
        <v>0</v>
      </c>
      <c r="S2174" s="45" t="e">
        <f>_xlfn.CONCAT(#REF!,TRIM(tbl_PV_Milestones[[#This Row],[Milestone Description]]))</f>
        <v>#REF!</v>
      </c>
      <c r="T2174" s="84" t="str">
        <f>IF(COUNTIF(tbl_PV_Milestones[UID],tbl_PV_Milestones[[#This Row],[UID]])&gt;1,"Duplicate","")</f>
        <v>Duplicate</v>
      </c>
      <c r="U2174" s="42" t="str">
        <f>_xlfn.XLOOKUP(tbl_PV_Milestones[[#This Row],[Work ID]],tbl_PV_Meta[Work ID '#],tbl_PV_Meta[Sub-Portfolio])</f>
        <v>Sub-Portfolio 8</v>
      </c>
      <c r="V2174" s="41">
        <f>IF(MONTH(tbl_PV_Milestones[[#This Row],[Baseline Date]])&lt;7,YEAR(tbl_PV_Milestones[[#This Row],[Baseline Date]]),YEAR(tbl_PV_Milestones[[#This Row],[Baseline Date]])+1)</f>
        <v>2025</v>
      </c>
      <c r="W2174" s="41">
        <f>IF(MONTH(tbl_PV_Milestones[[#This Row],[Actual/Schedule Finish]])&lt;7,YEAR(tbl_PV_Milestones[[#This Row],[Actual/Schedule Finish]]),YEAR(tbl_PV_Milestones[[#This Row],[Actual/Schedule Finish]])+1)</f>
        <v>2025</v>
      </c>
      <c r="X2174" s="41" t="str">
        <f>IF(OR(tbl_PV_Milestones[[#This Row],[Project Status]]="Completed",tbl_PV_Milestones[[#This Row],[Project Status]]="Assumed Completed"),"Yes","No")</f>
        <v>Yes</v>
      </c>
      <c r="Y2174" s="41">
        <f>IF(tbl_PV_Milestones[[#This Row],[Baseline Date]]="",1,0)</f>
        <v>0</v>
      </c>
      <c r="Z2174" s="41">
        <f>IF(tbl_PV_Milestones[[#This Row],[Baseline Date]]&lt;PV_Meta!$B$7,1,0)</f>
        <v>1</v>
      </c>
      <c r="AA2174" s="41">
        <f>IF(tbl_PV_Milestones[[#This Row],[Complete]]="Yes",1,0)</f>
        <v>1</v>
      </c>
      <c r="AB2174" s="41">
        <f>IF(AND(tbl_PV_Milestones[[#This Row],[BL FY]]=2025,tbl_PV_Milestones[[#This Row],[Baseline Date]]&lt;PV_Meta!$B$7),1,0)</f>
        <v>1</v>
      </c>
      <c r="AC2174" s="41">
        <f>IF(AND(tbl_PV_Milestones[[#This Row],[Planned YTD]]=1,tbl_PV_Milestones[[#This Row],[Complete]]="Yes"),1,0)</f>
        <v>1</v>
      </c>
      <c r="AD2174" s="41">
        <f>IF(AND(tbl_PV_Milestones[[#This Row],[Actual/Schedule Finish]]&lt;PV_Meta!$B$7,tbl_PV_Milestones[[#This Row],[Complete]]="No",tbl_PV_Milestones[[#This Row],[Project Status]]&lt;&gt;"On Hold"),1,0)</f>
        <v>0</v>
      </c>
      <c r="AE2174" s="41">
        <f>IF(AND(tbl_PV_Milestones[[#This Row],[Actual/Schedule Finish]]&gt;tbl_PV_Milestones[[#This Row],[Baseline Date]],tbl_PV_Milestones[[#This Row],[Complete]]="No",tbl_PV_Milestones[[#This Row],[Project Status]]&lt;&gt;"On Hold",tbl_PV_Milestones[[#This Row],[Overdue]]=0,tbl_PV_Milestones[[#This Row],[To be Baselined]]&lt;&gt;1),1,0)</f>
        <v>0</v>
      </c>
      <c r="AF2174" s="41">
        <f>IF(AND(tbl_PV_Milestones[[#This Row],[BL FY]]=2025,tbl_PV_Milestones[[#This Row],[Finish FY]]&gt;2025),1,0)</f>
        <v>0</v>
      </c>
      <c r="AG2174" s="56" t="str">
        <f>_xlfn.XLOOKUP(tbl_PV_Milestones[[#This Row],[Work ID]],tbl_PV_Meta[Work ID '#],tbl_PV_Meta[Project Manager/Owner],,0)</f>
        <v>Project Manager 12</v>
      </c>
      <c r="AH2174" s="6"/>
    </row>
    <row r="2175" spans="4:34" x14ac:dyDescent="0.25">
      <c r="D2175" s="6" t="s">
        <v>806</v>
      </c>
      <c r="E2175" s="6" t="s">
        <v>503</v>
      </c>
      <c r="F2175" s="6" t="s">
        <v>1757</v>
      </c>
      <c r="G2175" s="6" t="s">
        <v>732</v>
      </c>
      <c r="H2175" s="6" t="s">
        <v>505</v>
      </c>
      <c r="I2175" s="6" t="s">
        <v>510</v>
      </c>
      <c r="J2175" s="6" t="s">
        <v>806</v>
      </c>
      <c r="K2175" s="6" t="s">
        <v>39</v>
      </c>
      <c r="L2175" s="6" t="s">
        <v>58</v>
      </c>
      <c r="M2175" s="43"/>
      <c r="N2175" s="44" t="s">
        <v>1979</v>
      </c>
      <c r="O2175" s="39">
        <v>45748.708333333299</v>
      </c>
      <c r="P2175" s="39">
        <v>45748.708333333299</v>
      </c>
      <c r="Q2175" s="6">
        <v>0</v>
      </c>
      <c r="R2175" s="6">
        <v>0</v>
      </c>
      <c r="S2175" s="45" t="e">
        <f>_xlfn.CONCAT(#REF!,TRIM(tbl_PV_Milestones[[#This Row],[Milestone Description]]))</f>
        <v>#REF!</v>
      </c>
      <c r="T2175" s="84" t="str">
        <f>IF(COUNTIF(tbl_PV_Milestones[UID],tbl_PV_Milestones[[#This Row],[UID]])&gt;1,"Duplicate","")</f>
        <v>Duplicate</v>
      </c>
      <c r="U2175" s="42" t="str">
        <f>_xlfn.XLOOKUP(tbl_PV_Milestones[[#This Row],[Work ID]],tbl_PV_Meta[Work ID '#],tbl_PV_Meta[Sub-Portfolio])</f>
        <v>Sub-Portfolio 8</v>
      </c>
      <c r="V2175" s="41">
        <f>IF(MONTH(tbl_PV_Milestones[[#This Row],[Baseline Date]])&lt;7,YEAR(tbl_PV_Milestones[[#This Row],[Baseline Date]]),YEAR(tbl_PV_Milestones[[#This Row],[Baseline Date]])+1)</f>
        <v>2025</v>
      </c>
      <c r="W2175" s="41">
        <f>IF(MONTH(tbl_PV_Milestones[[#This Row],[Actual/Schedule Finish]])&lt;7,YEAR(tbl_PV_Milestones[[#This Row],[Actual/Schedule Finish]]),YEAR(tbl_PV_Milestones[[#This Row],[Actual/Schedule Finish]])+1)</f>
        <v>2025</v>
      </c>
      <c r="X2175" s="41" t="str">
        <f>IF(OR(tbl_PV_Milestones[[#This Row],[Project Status]]="Completed",tbl_PV_Milestones[[#This Row],[Project Status]]="Assumed Completed"),"Yes","No")</f>
        <v>Yes</v>
      </c>
      <c r="Y2175" s="41">
        <f>IF(tbl_PV_Milestones[[#This Row],[Baseline Date]]="",1,0)</f>
        <v>0</v>
      </c>
      <c r="Z2175" s="41">
        <f>IF(tbl_PV_Milestones[[#This Row],[Baseline Date]]&lt;PV_Meta!$B$7,1,0)</f>
        <v>1</v>
      </c>
      <c r="AA2175" s="41">
        <f>IF(tbl_PV_Milestones[[#This Row],[Complete]]="Yes",1,0)</f>
        <v>1</v>
      </c>
      <c r="AB2175" s="41">
        <f>IF(AND(tbl_PV_Milestones[[#This Row],[BL FY]]=2025,tbl_PV_Milestones[[#This Row],[Baseline Date]]&lt;PV_Meta!$B$7),1,0)</f>
        <v>1</v>
      </c>
      <c r="AC2175" s="41">
        <f>IF(AND(tbl_PV_Milestones[[#This Row],[Planned YTD]]=1,tbl_PV_Milestones[[#This Row],[Complete]]="Yes"),1,0)</f>
        <v>1</v>
      </c>
      <c r="AD2175" s="41">
        <f>IF(AND(tbl_PV_Milestones[[#This Row],[Actual/Schedule Finish]]&lt;PV_Meta!$B$7,tbl_PV_Milestones[[#This Row],[Complete]]="No",tbl_PV_Milestones[[#This Row],[Project Status]]&lt;&gt;"On Hold"),1,0)</f>
        <v>0</v>
      </c>
      <c r="AE2175" s="41">
        <f>IF(AND(tbl_PV_Milestones[[#This Row],[Actual/Schedule Finish]]&gt;tbl_PV_Milestones[[#This Row],[Baseline Date]],tbl_PV_Milestones[[#This Row],[Complete]]="No",tbl_PV_Milestones[[#This Row],[Project Status]]&lt;&gt;"On Hold",tbl_PV_Milestones[[#This Row],[Overdue]]=0,tbl_PV_Milestones[[#This Row],[To be Baselined]]&lt;&gt;1),1,0)</f>
        <v>0</v>
      </c>
      <c r="AF2175" s="41">
        <f>IF(AND(tbl_PV_Milestones[[#This Row],[BL FY]]=2025,tbl_PV_Milestones[[#This Row],[Finish FY]]&gt;2025),1,0)</f>
        <v>0</v>
      </c>
      <c r="AG2175" s="56" t="str">
        <f>_xlfn.XLOOKUP(tbl_PV_Milestones[[#This Row],[Work ID]],tbl_PV_Meta[Work ID '#],tbl_PV_Meta[Project Manager/Owner],,0)</f>
        <v>Project Manager 12</v>
      </c>
      <c r="AH2175" s="6"/>
    </row>
    <row r="2176" spans="4:34" x14ac:dyDescent="0.25">
      <c r="D2176" s="6" t="s">
        <v>806</v>
      </c>
      <c r="E2176" s="6" t="s">
        <v>503</v>
      </c>
      <c r="F2176" s="6" t="s">
        <v>1757</v>
      </c>
      <c r="G2176" s="6" t="s">
        <v>733</v>
      </c>
      <c r="H2176" s="6" t="s">
        <v>505</v>
      </c>
      <c r="I2176" s="6" t="s">
        <v>510</v>
      </c>
      <c r="J2176" s="6" t="s">
        <v>806</v>
      </c>
      <c r="K2176" s="6" t="s">
        <v>39</v>
      </c>
      <c r="L2176" s="6" t="s">
        <v>58</v>
      </c>
      <c r="M2176" s="43"/>
      <c r="N2176" s="44" t="s">
        <v>1979</v>
      </c>
      <c r="O2176" s="39">
        <v>45748.708333333299</v>
      </c>
      <c r="P2176" s="39">
        <v>45748.708333333299</v>
      </c>
      <c r="Q2176" s="6">
        <v>0</v>
      </c>
      <c r="R2176" s="6">
        <v>0</v>
      </c>
      <c r="S2176" s="45" t="e">
        <f>_xlfn.CONCAT(#REF!,TRIM(tbl_PV_Milestones[[#This Row],[Milestone Description]]))</f>
        <v>#REF!</v>
      </c>
      <c r="T2176" s="84" t="str">
        <f>IF(COUNTIF(tbl_PV_Milestones[UID],tbl_PV_Milestones[[#This Row],[UID]])&gt;1,"Duplicate","")</f>
        <v>Duplicate</v>
      </c>
      <c r="U2176" s="42" t="str">
        <f>_xlfn.XLOOKUP(tbl_PV_Milestones[[#This Row],[Work ID]],tbl_PV_Meta[Work ID '#],tbl_PV_Meta[Sub-Portfolio])</f>
        <v>Sub-Portfolio 8</v>
      </c>
      <c r="V2176" s="41">
        <f>IF(MONTH(tbl_PV_Milestones[[#This Row],[Baseline Date]])&lt;7,YEAR(tbl_PV_Milestones[[#This Row],[Baseline Date]]),YEAR(tbl_PV_Milestones[[#This Row],[Baseline Date]])+1)</f>
        <v>2025</v>
      </c>
      <c r="W2176" s="41">
        <f>IF(MONTH(tbl_PV_Milestones[[#This Row],[Actual/Schedule Finish]])&lt;7,YEAR(tbl_PV_Milestones[[#This Row],[Actual/Schedule Finish]]),YEAR(tbl_PV_Milestones[[#This Row],[Actual/Schedule Finish]])+1)</f>
        <v>2025</v>
      </c>
      <c r="X2176" s="41" t="str">
        <f>IF(OR(tbl_PV_Milestones[[#This Row],[Project Status]]="Completed",tbl_PV_Milestones[[#This Row],[Project Status]]="Assumed Completed"),"Yes","No")</f>
        <v>Yes</v>
      </c>
      <c r="Y2176" s="41">
        <f>IF(tbl_PV_Milestones[[#This Row],[Baseline Date]]="",1,0)</f>
        <v>0</v>
      </c>
      <c r="Z2176" s="41">
        <f>IF(tbl_PV_Milestones[[#This Row],[Baseline Date]]&lt;PV_Meta!$B$7,1,0)</f>
        <v>1</v>
      </c>
      <c r="AA2176" s="41">
        <f>IF(tbl_PV_Milestones[[#This Row],[Complete]]="Yes",1,0)</f>
        <v>1</v>
      </c>
      <c r="AB2176" s="41">
        <f>IF(AND(tbl_PV_Milestones[[#This Row],[BL FY]]=2025,tbl_PV_Milestones[[#This Row],[Baseline Date]]&lt;PV_Meta!$B$7),1,0)</f>
        <v>1</v>
      </c>
      <c r="AC2176" s="41">
        <f>IF(AND(tbl_PV_Milestones[[#This Row],[Planned YTD]]=1,tbl_PV_Milestones[[#This Row],[Complete]]="Yes"),1,0)</f>
        <v>1</v>
      </c>
      <c r="AD2176" s="41">
        <f>IF(AND(tbl_PV_Milestones[[#This Row],[Actual/Schedule Finish]]&lt;PV_Meta!$B$7,tbl_PV_Milestones[[#This Row],[Complete]]="No",tbl_PV_Milestones[[#This Row],[Project Status]]&lt;&gt;"On Hold"),1,0)</f>
        <v>0</v>
      </c>
      <c r="AE2176" s="41">
        <f>IF(AND(tbl_PV_Milestones[[#This Row],[Actual/Schedule Finish]]&gt;tbl_PV_Milestones[[#This Row],[Baseline Date]],tbl_PV_Milestones[[#This Row],[Complete]]="No",tbl_PV_Milestones[[#This Row],[Project Status]]&lt;&gt;"On Hold",tbl_PV_Milestones[[#This Row],[Overdue]]=0,tbl_PV_Milestones[[#This Row],[To be Baselined]]&lt;&gt;1),1,0)</f>
        <v>0</v>
      </c>
      <c r="AF2176" s="41">
        <f>IF(AND(tbl_PV_Milestones[[#This Row],[BL FY]]=2025,tbl_PV_Milestones[[#This Row],[Finish FY]]&gt;2025),1,0)</f>
        <v>0</v>
      </c>
      <c r="AG2176" s="56" t="str">
        <f>_xlfn.XLOOKUP(tbl_PV_Milestones[[#This Row],[Work ID]],tbl_PV_Meta[Work ID '#],tbl_PV_Meta[Project Manager/Owner],,0)</f>
        <v>Project Manager 12</v>
      </c>
      <c r="AH2176" s="6"/>
    </row>
    <row r="2177" spans="4:34" x14ac:dyDescent="0.25">
      <c r="D2177" s="6" t="s">
        <v>806</v>
      </c>
      <c r="E2177" s="6" t="s">
        <v>503</v>
      </c>
      <c r="F2177" s="6" t="s">
        <v>1757</v>
      </c>
      <c r="G2177" s="6" t="s">
        <v>731</v>
      </c>
      <c r="H2177" s="6" t="s">
        <v>505</v>
      </c>
      <c r="I2177" s="6" t="s">
        <v>510</v>
      </c>
      <c r="J2177" s="6" t="s">
        <v>806</v>
      </c>
      <c r="K2177" s="6" t="s">
        <v>39</v>
      </c>
      <c r="L2177" s="6" t="s">
        <v>58</v>
      </c>
      <c r="M2177" s="43"/>
      <c r="N2177" s="44" t="s">
        <v>1979</v>
      </c>
      <c r="O2177" s="39">
        <v>45762.708333333299</v>
      </c>
      <c r="P2177" s="39">
        <v>45762.708333333299</v>
      </c>
      <c r="Q2177" s="6">
        <v>0</v>
      </c>
      <c r="R2177" s="6">
        <v>0</v>
      </c>
      <c r="S2177" s="45" t="e">
        <f>_xlfn.CONCAT(#REF!,TRIM(tbl_PV_Milestones[[#This Row],[Milestone Description]]))</f>
        <v>#REF!</v>
      </c>
      <c r="T2177" s="84" t="str">
        <f>IF(COUNTIF(tbl_PV_Milestones[UID],tbl_PV_Milestones[[#This Row],[UID]])&gt;1,"Duplicate","")</f>
        <v>Duplicate</v>
      </c>
      <c r="U2177" s="42" t="str">
        <f>_xlfn.XLOOKUP(tbl_PV_Milestones[[#This Row],[Work ID]],tbl_PV_Meta[Work ID '#],tbl_PV_Meta[Sub-Portfolio])</f>
        <v>Sub-Portfolio 8</v>
      </c>
      <c r="V2177" s="41">
        <f>IF(MONTH(tbl_PV_Milestones[[#This Row],[Baseline Date]])&lt;7,YEAR(tbl_PV_Milestones[[#This Row],[Baseline Date]]),YEAR(tbl_PV_Milestones[[#This Row],[Baseline Date]])+1)</f>
        <v>2025</v>
      </c>
      <c r="W2177" s="41">
        <f>IF(MONTH(tbl_PV_Milestones[[#This Row],[Actual/Schedule Finish]])&lt;7,YEAR(tbl_PV_Milestones[[#This Row],[Actual/Schedule Finish]]),YEAR(tbl_PV_Milestones[[#This Row],[Actual/Schedule Finish]])+1)</f>
        <v>2025</v>
      </c>
      <c r="X2177" s="41" t="str">
        <f>IF(OR(tbl_PV_Milestones[[#This Row],[Project Status]]="Completed",tbl_PV_Milestones[[#This Row],[Project Status]]="Assumed Completed"),"Yes","No")</f>
        <v>Yes</v>
      </c>
      <c r="Y2177" s="41">
        <f>IF(tbl_PV_Milestones[[#This Row],[Baseline Date]]="",1,0)</f>
        <v>0</v>
      </c>
      <c r="Z2177" s="41">
        <f>IF(tbl_PV_Milestones[[#This Row],[Baseline Date]]&lt;PV_Meta!$B$7,1,0)</f>
        <v>1</v>
      </c>
      <c r="AA2177" s="41">
        <f>IF(tbl_PV_Milestones[[#This Row],[Complete]]="Yes",1,0)</f>
        <v>1</v>
      </c>
      <c r="AB2177" s="41">
        <f>IF(AND(tbl_PV_Milestones[[#This Row],[BL FY]]=2025,tbl_PV_Milestones[[#This Row],[Baseline Date]]&lt;PV_Meta!$B$7),1,0)</f>
        <v>1</v>
      </c>
      <c r="AC2177" s="41">
        <f>IF(AND(tbl_PV_Milestones[[#This Row],[Planned YTD]]=1,tbl_PV_Milestones[[#This Row],[Complete]]="Yes"),1,0)</f>
        <v>1</v>
      </c>
      <c r="AD2177" s="41">
        <f>IF(AND(tbl_PV_Milestones[[#This Row],[Actual/Schedule Finish]]&lt;PV_Meta!$B$7,tbl_PV_Milestones[[#This Row],[Complete]]="No",tbl_PV_Milestones[[#This Row],[Project Status]]&lt;&gt;"On Hold"),1,0)</f>
        <v>0</v>
      </c>
      <c r="AE2177" s="41">
        <f>IF(AND(tbl_PV_Milestones[[#This Row],[Actual/Schedule Finish]]&gt;tbl_PV_Milestones[[#This Row],[Baseline Date]],tbl_PV_Milestones[[#This Row],[Complete]]="No",tbl_PV_Milestones[[#This Row],[Project Status]]&lt;&gt;"On Hold",tbl_PV_Milestones[[#This Row],[Overdue]]=0,tbl_PV_Milestones[[#This Row],[To be Baselined]]&lt;&gt;1),1,0)</f>
        <v>0</v>
      </c>
      <c r="AF2177" s="41">
        <f>IF(AND(tbl_PV_Milestones[[#This Row],[BL FY]]=2025,tbl_PV_Milestones[[#This Row],[Finish FY]]&gt;2025),1,0)</f>
        <v>0</v>
      </c>
      <c r="AG2177" s="56" t="str">
        <f>_xlfn.XLOOKUP(tbl_PV_Milestones[[#This Row],[Work ID]],tbl_PV_Meta[Work ID '#],tbl_PV_Meta[Project Manager/Owner],,0)</f>
        <v>Project Manager 12</v>
      </c>
      <c r="AH2177" s="6"/>
    </row>
    <row r="2178" spans="4:34" x14ac:dyDescent="0.25">
      <c r="D2178" s="6" t="s">
        <v>806</v>
      </c>
      <c r="E2178" s="6" t="s">
        <v>503</v>
      </c>
      <c r="F2178" s="6" t="s">
        <v>1757</v>
      </c>
      <c r="G2178" s="6" t="s">
        <v>732</v>
      </c>
      <c r="H2178" s="6" t="s">
        <v>505</v>
      </c>
      <c r="I2178" s="6" t="s">
        <v>510</v>
      </c>
      <c r="J2178" s="6" t="s">
        <v>806</v>
      </c>
      <c r="K2178" s="6" t="s">
        <v>39</v>
      </c>
      <c r="L2178" s="6" t="s">
        <v>58</v>
      </c>
      <c r="M2178" s="43"/>
      <c r="N2178" s="44" t="s">
        <v>1979</v>
      </c>
      <c r="O2178" s="39">
        <v>45762.708333333299</v>
      </c>
      <c r="P2178" s="39">
        <v>45762.708333333299</v>
      </c>
      <c r="Q2178" s="6">
        <v>0</v>
      </c>
      <c r="R2178" s="6">
        <v>0</v>
      </c>
      <c r="S2178" s="45" t="e">
        <f>_xlfn.CONCAT(#REF!,TRIM(tbl_PV_Milestones[[#This Row],[Milestone Description]]))</f>
        <v>#REF!</v>
      </c>
      <c r="T2178" s="84" t="str">
        <f>IF(COUNTIF(tbl_PV_Milestones[UID],tbl_PV_Milestones[[#This Row],[UID]])&gt;1,"Duplicate","")</f>
        <v>Duplicate</v>
      </c>
      <c r="U2178" s="42" t="str">
        <f>_xlfn.XLOOKUP(tbl_PV_Milestones[[#This Row],[Work ID]],tbl_PV_Meta[Work ID '#],tbl_PV_Meta[Sub-Portfolio])</f>
        <v>Sub-Portfolio 8</v>
      </c>
      <c r="V2178" s="41">
        <f>IF(MONTH(tbl_PV_Milestones[[#This Row],[Baseline Date]])&lt;7,YEAR(tbl_PV_Milestones[[#This Row],[Baseline Date]]),YEAR(tbl_PV_Milestones[[#This Row],[Baseline Date]])+1)</f>
        <v>2025</v>
      </c>
      <c r="W2178" s="41">
        <f>IF(MONTH(tbl_PV_Milestones[[#This Row],[Actual/Schedule Finish]])&lt;7,YEAR(tbl_PV_Milestones[[#This Row],[Actual/Schedule Finish]]),YEAR(tbl_PV_Milestones[[#This Row],[Actual/Schedule Finish]])+1)</f>
        <v>2025</v>
      </c>
      <c r="X2178" s="41" t="str">
        <f>IF(OR(tbl_PV_Milestones[[#This Row],[Project Status]]="Completed",tbl_PV_Milestones[[#This Row],[Project Status]]="Assumed Completed"),"Yes","No")</f>
        <v>Yes</v>
      </c>
      <c r="Y2178" s="41">
        <f>IF(tbl_PV_Milestones[[#This Row],[Baseline Date]]="",1,0)</f>
        <v>0</v>
      </c>
      <c r="Z2178" s="41">
        <f>IF(tbl_PV_Milestones[[#This Row],[Baseline Date]]&lt;PV_Meta!$B$7,1,0)</f>
        <v>1</v>
      </c>
      <c r="AA2178" s="41">
        <f>IF(tbl_PV_Milestones[[#This Row],[Complete]]="Yes",1,0)</f>
        <v>1</v>
      </c>
      <c r="AB2178" s="41">
        <f>IF(AND(tbl_PV_Milestones[[#This Row],[BL FY]]=2025,tbl_PV_Milestones[[#This Row],[Baseline Date]]&lt;PV_Meta!$B$7),1,0)</f>
        <v>1</v>
      </c>
      <c r="AC2178" s="41">
        <f>IF(AND(tbl_PV_Milestones[[#This Row],[Planned YTD]]=1,tbl_PV_Milestones[[#This Row],[Complete]]="Yes"),1,0)</f>
        <v>1</v>
      </c>
      <c r="AD2178" s="41">
        <f>IF(AND(tbl_PV_Milestones[[#This Row],[Actual/Schedule Finish]]&lt;PV_Meta!$B$7,tbl_PV_Milestones[[#This Row],[Complete]]="No",tbl_PV_Milestones[[#This Row],[Project Status]]&lt;&gt;"On Hold"),1,0)</f>
        <v>0</v>
      </c>
      <c r="AE2178" s="41">
        <f>IF(AND(tbl_PV_Milestones[[#This Row],[Actual/Schedule Finish]]&gt;tbl_PV_Milestones[[#This Row],[Baseline Date]],tbl_PV_Milestones[[#This Row],[Complete]]="No",tbl_PV_Milestones[[#This Row],[Project Status]]&lt;&gt;"On Hold",tbl_PV_Milestones[[#This Row],[Overdue]]=0,tbl_PV_Milestones[[#This Row],[To be Baselined]]&lt;&gt;1),1,0)</f>
        <v>0</v>
      </c>
      <c r="AF2178" s="41">
        <f>IF(AND(tbl_PV_Milestones[[#This Row],[BL FY]]=2025,tbl_PV_Milestones[[#This Row],[Finish FY]]&gt;2025),1,0)</f>
        <v>0</v>
      </c>
      <c r="AG2178" s="56" t="str">
        <f>_xlfn.XLOOKUP(tbl_PV_Milestones[[#This Row],[Work ID]],tbl_PV_Meta[Work ID '#],tbl_PV_Meta[Project Manager/Owner],,0)</f>
        <v>Project Manager 12</v>
      </c>
      <c r="AH2178" s="6"/>
    </row>
    <row r="2179" spans="4:34" x14ac:dyDescent="0.25">
      <c r="D2179" s="6" t="s">
        <v>806</v>
      </c>
      <c r="E2179" s="6" t="s">
        <v>503</v>
      </c>
      <c r="F2179" s="6" t="s">
        <v>1757</v>
      </c>
      <c r="G2179" s="6" t="s">
        <v>733</v>
      </c>
      <c r="H2179" s="6" t="s">
        <v>505</v>
      </c>
      <c r="I2179" s="6" t="s">
        <v>510</v>
      </c>
      <c r="J2179" s="6" t="s">
        <v>806</v>
      </c>
      <c r="K2179" s="6" t="s">
        <v>39</v>
      </c>
      <c r="L2179" s="6" t="s">
        <v>58</v>
      </c>
      <c r="M2179" s="43"/>
      <c r="N2179" s="44" t="s">
        <v>1979</v>
      </c>
      <c r="O2179" s="39">
        <v>45762.708333333299</v>
      </c>
      <c r="P2179" s="39">
        <v>45762.708333333299</v>
      </c>
      <c r="Q2179" s="6">
        <v>0</v>
      </c>
      <c r="R2179" s="6">
        <v>0</v>
      </c>
      <c r="S2179" s="45" t="e">
        <f>_xlfn.CONCAT(#REF!,TRIM(tbl_PV_Milestones[[#This Row],[Milestone Description]]))</f>
        <v>#REF!</v>
      </c>
      <c r="T2179" s="84" t="str">
        <f>IF(COUNTIF(tbl_PV_Milestones[UID],tbl_PV_Milestones[[#This Row],[UID]])&gt;1,"Duplicate","")</f>
        <v>Duplicate</v>
      </c>
      <c r="U2179" s="42" t="str">
        <f>_xlfn.XLOOKUP(tbl_PV_Milestones[[#This Row],[Work ID]],tbl_PV_Meta[Work ID '#],tbl_PV_Meta[Sub-Portfolio])</f>
        <v>Sub-Portfolio 8</v>
      </c>
      <c r="V2179" s="41">
        <f>IF(MONTH(tbl_PV_Milestones[[#This Row],[Baseline Date]])&lt;7,YEAR(tbl_PV_Milestones[[#This Row],[Baseline Date]]),YEAR(tbl_PV_Milestones[[#This Row],[Baseline Date]])+1)</f>
        <v>2025</v>
      </c>
      <c r="W2179" s="41">
        <f>IF(MONTH(tbl_PV_Milestones[[#This Row],[Actual/Schedule Finish]])&lt;7,YEAR(tbl_PV_Milestones[[#This Row],[Actual/Schedule Finish]]),YEAR(tbl_PV_Milestones[[#This Row],[Actual/Schedule Finish]])+1)</f>
        <v>2025</v>
      </c>
      <c r="X2179" s="41" t="str">
        <f>IF(OR(tbl_PV_Milestones[[#This Row],[Project Status]]="Completed",tbl_PV_Milestones[[#This Row],[Project Status]]="Assumed Completed"),"Yes","No")</f>
        <v>Yes</v>
      </c>
      <c r="Y2179" s="41">
        <f>IF(tbl_PV_Milestones[[#This Row],[Baseline Date]]="",1,0)</f>
        <v>0</v>
      </c>
      <c r="Z2179" s="41">
        <f>IF(tbl_PV_Milestones[[#This Row],[Baseline Date]]&lt;PV_Meta!$B$7,1,0)</f>
        <v>1</v>
      </c>
      <c r="AA2179" s="41">
        <f>IF(tbl_PV_Milestones[[#This Row],[Complete]]="Yes",1,0)</f>
        <v>1</v>
      </c>
      <c r="AB2179" s="41">
        <f>IF(AND(tbl_PV_Milestones[[#This Row],[BL FY]]=2025,tbl_PV_Milestones[[#This Row],[Baseline Date]]&lt;PV_Meta!$B$7),1,0)</f>
        <v>1</v>
      </c>
      <c r="AC2179" s="41">
        <f>IF(AND(tbl_PV_Milestones[[#This Row],[Planned YTD]]=1,tbl_PV_Milestones[[#This Row],[Complete]]="Yes"),1,0)</f>
        <v>1</v>
      </c>
      <c r="AD2179" s="41">
        <f>IF(AND(tbl_PV_Milestones[[#This Row],[Actual/Schedule Finish]]&lt;PV_Meta!$B$7,tbl_PV_Milestones[[#This Row],[Complete]]="No",tbl_PV_Milestones[[#This Row],[Project Status]]&lt;&gt;"On Hold"),1,0)</f>
        <v>0</v>
      </c>
      <c r="AE2179" s="41">
        <f>IF(AND(tbl_PV_Milestones[[#This Row],[Actual/Schedule Finish]]&gt;tbl_PV_Milestones[[#This Row],[Baseline Date]],tbl_PV_Milestones[[#This Row],[Complete]]="No",tbl_PV_Milestones[[#This Row],[Project Status]]&lt;&gt;"On Hold",tbl_PV_Milestones[[#This Row],[Overdue]]=0,tbl_PV_Milestones[[#This Row],[To be Baselined]]&lt;&gt;1),1,0)</f>
        <v>0</v>
      </c>
      <c r="AF2179" s="41">
        <f>IF(AND(tbl_PV_Milestones[[#This Row],[BL FY]]=2025,tbl_PV_Milestones[[#This Row],[Finish FY]]&gt;2025),1,0)</f>
        <v>0</v>
      </c>
      <c r="AG2179" s="56" t="str">
        <f>_xlfn.XLOOKUP(tbl_PV_Milestones[[#This Row],[Work ID]],tbl_PV_Meta[Work ID '#],tbl_PV_Meta[Project Manager/Owner],,0)</f>
        <v>Project Manager 12</v>
      </c>
      <c r="AH2179" s="6"/>
    </row>
    <row r="2180" spans="4:34" x14ac:dyDescent="0.25">
      <c r="D2180" s="6" t="s">
        <v>806</v>
      </c>
      <c r="E2180" s="6" t="s">
        <v>503</v>
      </c>
      <c r="F2180" s="6" t="s">
        <v>1757</v>
      </c>
      <c r="G2180" s="6" t="s">
        <v>731</v>
      </c>
      <c r="H2180" s="6" t="s">
        <v>505</v>
      </c>
      <c r="I2180" s="6" t="s">
        <v>510</v>
      </c>
      <c r="J2180" s="6" t="s">
        <v>806</v>
      </c>
      <c r="K2180" s="6" t="s">
        <v>39</v>
      </c>
      <c r="L2180" s="6" t="s">
        <v>58</v>
      </c>
      <c r="M2180" s="43"/>
      <c r="N2180" s="44" t="s">
        <v>1979</v>
      </c>
      <c r="O2180" s="39">
        <v>45776.708333333299</v>
      </c>
      <c r="P2180" s="39">
        <v>45776.708333333299</v>
      </c>
      <c r="Q2180" s="6">
        <v>0</v>
      </c>
      <c r="R2180" s="6">
        <v>0</v>
      </c>
      <c r="S2180" s="45" t="e">
        <f>_xlfn.CONCAT(#REF!,TRIM(tbl_PV_Milestones[[#This Row],[Milestone Description]]))</f>
        <v>#REF!</v>
      </c>
      <c r="T2180" s="84" t="str">
        <f>IF(COUNTIF(tbl_PV_Milestones[UID],tbl_PV_Milestones[[#This Row],[UID]])&gt;1,"Duplicate","")</f>
        <v>Duplicate</v>
      </c>
      <c r="U2180" s="42" t="str">
        <f>_xlfn.XLOOKUP(tbl_PV_Milestones[[#This Row],[Work ID]],tbl_PV_Meta[Work ID '#],tbl_PV_Meta[Sub-Portfolio])</f>
        <v>Sub-Portfolio 8</v>
      </c>
      <c r="V2180" s="41">
        <f>IF(MONTH(tbl_PV_Milestones[[#This Row],[Baseline Date]])&lt;7,YEAR(tbl_PV_Milestones[[#This Row],[Baseline Date]]),YEAR(tbl_PV_Milestones[[#This Row],[Baseline Date]])+1)</f>
        <v>2025</v>
      </c>
      <c r="W2180" s="41">
        <f>IF(MONTH(tbl_PV_Milestones[[#This Row],[Actual/Schedule Finish]])&lt;7,YEAR(tbl_PV_Milestones[[#This Row],[Actual/Schedule Finish]]),YEAR(tbl_PV_Milestones[[#This Row],[Actual/Schedule Finish]])+1)</f>
        <v>2025</v>
      </c>
      <c r="X2180" s="41" t="str">
        <f>IF(OR(tbl_PV_Milestones[[#This Row],[Project Status]]="Completed",tbl_PV_Milestones[[#This Row],[Project Status]]="Assumed Completed"),"Yes","No")</f>
        <v>Yes</v>
      </c>
      <c r="Y2180" s="41">
        <f>IF(tbl_PV_Milestones[[#This Row],[Baseline Date]]="",1,0)</f>
        <v>0</v>
      </c>
      <c r="Z2180" s="41">
        <f>IF(tbl_PV_Milestones[[#This Row],[Baseline Date]]&lt;PV_Meta!$B$7,1,0)</f>
        <v>1</v>
      </c>
      <c r="AA2180" s="41">
        <f>IF(tbl_PV_Milestones[[#This Row],[Complete]]="Yes",1,0)</f>
        <v>1</v>
      </c>
      <c r="AB2180" s="41">
        <f>IF(AND(tbl_PV_Milestones[[#This Row],[BL FY]]=2025,tbl_PV_Milestones[[#This Row],[Baseline Date]]&lt;PV_Meta!$B$7),1,0)</f>
        <v>1</v>
      </c>
      <c r="AC2180" s="41">
        <f>IF(AND(tbl_PV_Milestones[[#This Row],[Planned YTD]]=1,tbl_PV_Milestones[[#This Row],[Complete]]="Yes"),1,0)</f>
        <v>1</v>
      </c>
      <c r="AD2180" s="41">
        <f>IF(AND(tbl_PV_Milestones[[#This Row],[Actual/Schedule Finish]]&lt;PV_Meta!$B$7,tbl_PV_Milestones[[#This Row],[Complete]]="No",tbl_PV_Milestones[[#This Row],[Project Status]]&lt;&gt;"On Hold"),1,0)</f>
        <v>0</v>
      </c>
      <c r="AE2180" s="41">
        <f>IF(AND(tbl_PV_Milestones[[#This Row],[Actual/Schedule Finish]]&gt;tbl_PV_Milestones[[#This Row],[Baseline Date]],tbl_PV_Milestones[[#This Row],[Complete]]="No",tbl_PV_Milestones[[#This Row],[Project Status]]&lt;&gt;"On Hold",tbl_PV_Milestones[[#This Row],[Overdue]]=0,tbl_PV_Milestones[[#This Row],[To be Baselined]]&lt;&gt;1),1,0)</f>
        <v>0</v>
      </c>
      <c r="AF2180" s="41">
        <f>IF(AND(tbl_PV_Milestones[[#This Row],[BL FY]]=2025,tbl_PV_Milestones[[#This Row],[Finish FY]]&gt;2025),1,0)</f>
        <v>0</v>
      </c>
      <c r="AG2180" s="56" t="str">
        <f>_xlfn.XLOOKUP(tbl_PV_Milestones[[#This Row],[Work ID]],tbl_PV_Meta[Work ID '#],tbl_PV_Meta[Project Manager/Owner],,0)</f>
        <v>Project Manager 12</v>
      </c>
      <c r="AH2180" s="6"/>
    </row>
    <row r="2181" spans="4:34" x14ac:dyDescent="0.25">
      <c r="D2181" s="6" t="s">
        <v>806</v>
      </c>
      <c r="E2181" s="6" t="s">
        <v>503</v>
      </c>
      <c r="F2181" s="6" t="s">
        <v>1757</v>
      </c>
      <c r="G2181" s="6" t="s">
        <v>732</v>
      </c>
      <c r="H2181" s="6" t="s">
        <v>505</v>
      </c>
      <c r="I2181" s="6" t="s">
        <v>510</v>
      </c>
      <c r="J2181" s="6" t="s">
        <v>806</v>
      </c>
      <c r="K2181" s="6" t="s">
        <v>39</v>
      </c>
      <c r="L2181" s="6" t="s">
        <v>58</v>
      </c>
      <c r="M2181" s="43"/>
      <c r="N2181" s="44" t="s">
        <v>1979</v>
      </c>
      <c r="O2181" s="39">
        <v>45776.708333333299</v>
      </c>
      <c r="P2181" s="39">
        <v>45776.708333333299</v>
      </c>
      <c r="Q2181" s="6">
        <v>0</v>
      </c>
      <c r="R2181" s="6">
        <v>0</v>
      </c>
      <c r="S2181" s="45" t="e">
        <f>_xlfn.CONCAT(#REF!,TRIM(tbl_PV_Milestones[[#This Row],[Milestone Description]]))</f>
        <v>#REF!</v>
      </c>
      <c r="T2181" s="84" t="str">
        <f>IF(COUNTIF(tbl_PV_Milestones[UID],tbl_PV_Milestones[[#This Row],[UID]])&gt;1,"Duplicate","")</f>
        <v>Duplicate</v>
      </c>
      <c r="U2181" s="42" t="str">
        <f>_xlfn.XLOOKUP(tbl_PV_Milestones[[#This Row],[Work ID]],tbl_PV_Meta[Work ID '#],tbl_PV_Meta[Sub-Portfolio])</f>
        <v>Sub-Portfolio 8</v>
      </c>
      <c r="V2181" s="41">
        <f>IF(MONTH(tbl_PV_Milestones[[#This Row],[Baseline Date]])&lt;7,YEAR(tbl_PV_Milestones[[#This Row],[Baseline Date]]),YEAR(tbl_PV_Milestones[[#This Row],[Baseline Date]])+1)</f>
        <v>2025</v>
      </c>
      <c r="W2181" s="41">
        <f>IF(MONTH(tbl_PV_Milestones[[#This Row],[Actual/Schedule Finish]])&lt;7,YEAR(tbl_PV_Milestones[[#This Row],[Actual/Schedule Finish]]),YEAR(tbl_PV_Milestones[[#This Row],[Actual/Schedule Finish]])+1)</f>
        <v>2025</v>
      </c>
      <c r="X2181" s="41" t="str">
        <f>IF(OR(tbl_PV_Milestones[[#This Row],[Project Status]]="Completed",tbl_PV_Milestones[[#This Row],[Project Status]]="Assumed Completed"),"Yes","No")</f>
        <v>Yes</v>
      </c>
      <c r="Y2181" s="41">
        <f>IF(tbl_PV_Milestones[[#This Row],[Baseline Date]]="",1,0)</f>
        <v>0</v>
      </c>
      <c r="Z2181" s="41">
        <f>IF(tbl_PV_Milestones[[#This Row],[Baseline Date]]&lt;PV_Meta!$B$7,1,0)</f>
        <v>1</v>
      </c>
      <c r="AA2181" s="41">
        <f>IF(tbl_PV_Milestones[[#This Row],[Complete]]="Yes",1,0)</f>
        <v>1</v>
      </c>
      <c r="AB2181" s="41">
        <f>IF(AND(tbl_PV_Milestones[[#This Row],[BL FY]]=2025,tbl_PV_Milestones[[#This Row],[Baseline Date]]&lt;PV_Meta!$B$7),1,0)</f>
        <v>1</v>
      </c>
      <c r="AC2181" s="41">
        <f>IF(AND(tbl_PV_Milestones[[#This Row],[Planned YTD]]=1,tbl_PV_Milestones[[#This Row],[Complete]]="Yes"),1,0)</f>
        <v>1</v>
      </c>
      <c r="AD2181" s="41">
        <f>IF(AND(tbl_PV_Milestones[[#This Row],[Actual/Schedule Finish]]&lt;PV_Meta!$B$7,tbl_PV_Milestones[[#This Row],[Complete]]="No",tbl_PV_Milestones[[#This Row],[Project Status]]&lt;&gt;"On Hold"),1,0)</f>
        <v>0</v>
      </c>
      <c r="AE2181" s="41">
        <f>IF(AND(tbl_PV_Milestones[[#This Row],[Actual/Schedule Finish]]&gt;tbl_PV_Milestones[[#This Row],[Baseline Date]],tbl_PV_Milestones[[#This Row],[Complete]]="No",tbl_PV_Milestones[[#This Row],[Project Status]]&lt;&gt;"On Hold",tbl_PV_Milestones[[#This Row],[Overdue]]=0,tbl_PV_Milestones[[#This Row],[To be Baselined]]&lt;&gt;1),1,0)</f>
        <v>0</v>
      </c>
      <c r="AF2181" s="41">
        <f>IF(AND(tbl_PV_Milestones[[#This Row],[BL FY]]=2025,tbl_PV_Milestones[[#This Row],[Finish FY]]&gt;2025),1,0)</f>
        <v>0</v>
      </c>
      <c r="AG2181" s="56" t="str">
        <f>_xlfn.XLOOKUP(tbl_PV_Milestones[[#This Row],[Work ID]],tbl_PV_Meta[Work ID '#],tbl_PV_Meta[Project Manager/Owner],,0)</f>
        <v>Project Manager 12</v>
      </c>
      <c r="AH2181" s="6"/>
    </row>
    <row r="2182" spans="4:34" x14ac:dyDescent="0.25">
      <c r="D2182" s="6" t="s">
        <v>806</v>
      </c>
      <c r="E2182" s="6" t="s">
        <v>503</v>
      </c>
      <c r="F2182" s="6" t="s">
        <v>1757</v>
      </c>
      <c r="G2182" s="6" t="s">
        <v>733</v>
      </c>
      <c r="H2182" s="6" t="s">
        <v>505</v>
      </c>
      <c r="I2182" s="6" t="s">
        <v>510</v>
      </c>
      <c r="J2182" s="6" t="s">
        <v>806</v>
      </c>
      <c r="K2182" s="6" t="s">
        <v>39</v>
      </c>
      <c r="L2182" s="6" t="s">
        <v>58</v>
      </c>
      <c r="M2182" s="43"/>
      <c r="N2182" s="44" t="s">
        <v>1979</v>
      </c>
      <c r="O2182" s="39">
        <v>45776.708333333299</v>
      </c>
      <c r="P2182" s="39">
        <v>45776.708333333299</v>
      </c>
      <c r="Q2182" s="6">
        <v>0</v>
      </c>
      <c r="R2182" s="6">
        <v>0</v>
      </c>
      <c r="S2182" s="45" t="e">
        <f>_xlfn.CONCAT(#REF!,TRIM(tbl_PV_Milestones[[#This Row],[Milestone Description]]))</f>
        <v>#REF!</v>
      </c>
      <c r="T2182" s="84" t="str">
        <f>IF(COUNTIF(tbl_PV_Milestones[UID],tbl_PV_Milestones[[#This Row],[UID]])&gt;1,"Duplicate","")</f>
        <v>Duplicate</v>
      </c>
      <c r="U2182" s="42" t="str">
        <f>_xlfn.XLOOKUP(tbl_PV_Milestones[[#This Row],[Work ID]],tbl_PV_Meta[Work ID '#],tbl_PV_Meta[Sub-Portfolio])</f>
        <v>Sub-Portfolio 8</v>
      </c>
      <c r="V2182" s="41">
        <f>IF(MONTH(tbl_PV_Milestones[[#This Row],[Baseline Date]])&lt;7,YEAR(tbl_PV_Milestones[[#This Row],[Baseline Date]]),YEAR(tbl_PV_Milestones[[#This Row],[Baseline Date]])+1)</f>
        <v>2025</v>
      </c>
      <c r="W2182" s="41">
        <f>IF(MONTH(tbl_PV_Milestones[[#This Row],[Actual/Schedule Finish]])&lt;7,YEAR(tbl_PV_Milestones[[#This Row],[Actual/Schedule Finish]]),YEAR(tbl_PV_Milestones[[#This Row],[Actual/Schedule Finish]])+1)</f>
        <v>2025</v>
      </c>
      <c r="X2182" s="41" t="str">
        <f>IF(OR(tbl_PV_Milestones[[#This Row],[Project Status]]="Completed",tbl_PV_Milestones[[#This Row],[Project Status]]="Assumed Completed"),"Yes","No")</f>
        <v>Yes</v>
      </c>
      <c r="Y2182" s="41">
        <f>IF(tbl_PV_Milestones[[#This Row],[Baseline Date]]="",1,0)</f>
        <v>0</v>
      </c>
      <c r="Z2182" s="41">
        <f>IF(tbl_PV_Milestones[[#This Row],[Baseline Date]]&lt;PV_Meta!$B$7,1,0)</f>
        <v>1</v>
      </c>
      <c r="AA2182" s="41">
        <f>IF(tbl_PV_Milestones[[#This Row],[Complete]]="Yes",1,0)</f>
        <v>1</v>
      </c>
      <c r="AB2182" s="41">
        <f>IF(AND(tbl_PV_Milestones[[#This Row],[BL FY]]=2025,tbl_PV_Milestones[[#This Row],[Baseline Date]]&lt;PV_Meta!$B$7),1,0)</f>
        <v>1</v>
      </c>
      <c r="AC2182" s="41">
        <f>IF(AND(tbl_PV_Milestones[[#This Row],[Planned YTD]]=1,tbl_PV_Milestones[[#This Row],[Complete]]="Yes"),1,0)</f>
        <v>1</v>
      </c>
      <c r="AD2182" s="41">
        <f>IF(AND(tbl_PV_Milestones[[#This Row],[Actual/Schedule Finish]]&lt;PV_Meta!$B$7,tbl_PV_Milestones[[#This Row],[Complete]]="No",tbl_PV_Milestones[[#This Row],[Project Status]]&lt;&gt;"On Hold"),1,0)</f>
        <v>0</v>
      </c>
      <c r="AE2182" s="41">
        <f>IF(AND(tbl_PV_Milestones[[#This Row],[Actual/Schedule Finish]]&gt;tbl_PV_Milestones[[#This Row],[Baseline Date]],tbl_PV_Milestones[[#This Row],[Complete]]="No",tbl_PV_Milestones[[#This Row],[Project Status]]&lt;&gt;"On Hold",tbl_PV_Milestones[[#This Row],[Overdue]]=0,tbl_PV_Milestones[[#This Row],[To be Baselined]]&lt;&gt;1),1,0)</f>
        <v>0</v>
      </c>
      <c r="AF2182" s="41">
        <f>IF(AND(tbl_PV_Milestones[[#This Row],[BL FY]]=2025,tbl_PV_Milestones[[#This Row],[Finish FY]]&gt;2025),1,0)</f>
        <v>0</v>
      </c>
      <c r="AG2182" s="56" t="str">
        <f>_xlfn.XLOOKUP(tbl_PV_Milestones[[#This Row],[Work ID]],tbl_PV_Meta[Work ID '#],tbl_PV_Meta[Project Manager/Owner],,0)</f>
        <v>Project Manager 12</v>
      </c>
      <c r="AH2182" s="6"/>
    </row>
    <row r="2183" spans="4:34" x14ac:dyDescent="0.25">
      <c r="D2183" s="6" t="s">
        <v>806</v>
      </c>
      <c r="E2183" s="6" t="s">
        <v>52</v>
      </c>
      <c r="F2183" s="6" t="s">
        <v>1754</v>
      </c>
      <c r="G2183" s="6" t="s">
        <v>1007</v>
      </c>
      <c r="H2183" s="6" t="s">
        <v>505</v>
      </c>
      <c r="I2183" s="6" t="s">
        <v>510</v>
      </c>
      <c r="J2183" s="6" t="s">
        <v>806</v>
      </c>
      <c r="K2183" s="6" t="s">
        <v>36</v>
      </c>
      <c r="L2183" s="6" t="s">
        <v>34</v>
      </c>
      <c r="M2183" s="43"/>
      <c r="N2183" s="44" t="s">
        <v>1979</v>
      </c>
      <c r="O2183" s="39">
        <v>45744.708333333299</v>
      </c>
      <c r="S2183" s="45" t="e">
        <f>_xlfn.CONCAT(#REF!,TRIM(tbl_PV_Milestones[[#This Row],[Milestone Description]]))</f>
        <v>#REF!</v>
      </c>
      <c r="T2183" s="84" t="str">
        <f>IF(COUNTIF(tbl_PV_Milestones[UID],tbl_PV_Milestones[[#This Row],[UID]])&gt;1,"Duplicate","")</f>
        <v>Duplicate</v>
      </c>
      <c r="U2183" s="42" t="str">
        <f>_xlfn.XLOOKUP(tbl_PV_Milestones[[#This Row],[Work ID]],tbl_PV_Meta[Work ID '#],tbl_PV_Meta[Sub-Portfolio])</f>
        <v>Sub-Portfolio 8</v>
      </c>
      <c r="V2183" s="41">
        <f>IF(MONTH(tbl_PV_Milestones[[#This Row],[Baseline Date]])&lt;7,YEAR(tbl_PV_Milestones[[#This Row],[Baseline Date]]),YEAR(tbl_PV_Milestones[[#This Row],[Baseline Date]])+1)</f>
        <v>1900</v>
      </c>
      <c r="W2183" s="41">
        <f>IF(MONTH(tbl_PV_Milestones[[#This Row],[Actual/Schedule Finish]])&lt;7,YEAR(tbl_PV_Milestones[[#This Row],[Actual/Schedule Finish]]),YEAR(tbl_PV_Milestones[[#This Row],[Actual/Schedule Finish]])+1)</f>
        <v>2025</v>
      </c>
      <c r="X2183" s="41" t="str">
        <f>IF(OR(tbl_PV_Milestones[[#This Row],[Project Status]]="Completed",tbl_PV_Milestones[[#This Row],[Project Status]]="Assumed Completed"),"Yes","No")</f>
        <v>Yes</v>
      </c>
      <c r="Y2183" s="41">
        <f>IF(tbl_PV_Milestones[[#This Row],[Baseline Date]]="",1,0)</f>
        <v>1</v>
      </c>
      <c r="Z2183" s="41">
        <f>IF(tbl_PV_Milestones[[#This Row],[Baseline Date]]&lt;PV_Meta!$B$7,1,0)</f>
        <v>1</v>
      </c>
      <c r="AA2183" s="41">
        <f>IF(tbl_PV_Milestones[[#This Row],[Complete]]="Yes",1,0)</f>
        <v>1</v>
      </c>
      <c r="AB2183" s="41">
        <f>IF(AND(tbl_PV_Milestones[[#This Row],[BL FY]]=2025,tbl_PV_Milestones[[#This Row],[Baseline Date]]&lt;PV_Meta!$B$7),1,0)</f>
        <v>0</v>
      </c>
      <c r="AC2183" s="41">
        <f>IF(AND(tbl_PV_Milestones[[#This Row],[Planned YTD]]=1,tbl_PV_Milestones[[#This Row],[Complete]]="Yes"),1,0)</f>
        <v>0</v>
      </c>
      <c r="AD2183" s="41">
        <f>IF(AND(tbl_PV_Milestones[[#This Row],[Actual/Schedule Finish]]&lt;PV_Meta!$B$7,tbl_PV_Milestones[[#This Row],[Complete]]="No",tbl_PV_Milestones[[#This Row],[Project Status]]&lt;&gt;"On Hold"),1,0)</f>
        <v>0</v>
      </c>
      <c r="AE2183" s="41">
        <f>IF(AND(tbl_PV_Milestones[[#This Row],[Actual/Schedule Finish]]&gt;tbl_PV_Milestones[[#This Row],[Baseline Date]],tbl_PV_Milestones[[#This Row],[Complete]]="No",tbl_PV_Milestones[[#This Row],[Project Status]]&lt;&gt;"On Hold",tbl_PV_Milestones[[#This Row],[Overdue]]=0,tbl_PV_Milestones[[#This Row],[To be Baselined]]&lt;&gt;1),1,0)</f>
        <v>0</v>
      </c>
      <c r="AF2183" s="41">
        <f>IF(AND(tbl_PV_Milestones[[#This Row],[BL FY]]=2025,tbl_PV_Milestones[[#This Row],[Finish FY]]&gt;2025),1,0)</f>
        <v>0</v>
      </c>
      <c r="AG2183" s="56" t="str">
        <f>_xlfn.XLOOKUP(tbl_PV_Milestones[[#This Row],[Work ID]],tbl_PV_Meta[Work ID '#],tbl_PV_Meta[Project Manager/Owner],,0)</f>
        <v>Project Manager 29</v>
      </c>
      <c r="AH2183" s="6"/>
    </row>
    <row r="2184" spans="4:34" x14ac:dyDescent="0.25">
      <c r="D2184" s="6" t="s">
        <v>806</v>
      </c>
      <c r="E2184" s="6" t="s">
        <v>52</v>
      </c>
      <c r="F2184" s="6" t="s">
        <v>1754</v>
      </c>
      <c r="G2184" s="6" t="s">
        <v>1008</v>
      </c>
      <c r="H2184" s="6" t="s">
        <v>505</v>
      </c>
      <c r="I2184" s="6" t="s">
        <v>510</v>
      </c>
      <c r="J2184" s="6" t="s">
        <v>806</v>
      </c>
      <c r="K2184" s="6" t="s">
        <v>36</v>
      </c>
      <c r="L2184" s="6" t="s">
        <v>34</v>
      </c>
      <c r="M2184" s="43"/>
      <c r="N2184" s="44" t="s">
        <v>1979</v>
      </c>
      <c r="O2184" s="39">
        <v>45747.708333333299</v>
      </c>
      <c r="S2184" s="45" t="e">
        <f>_xlfn.CONCAT(#REF!,TRIM(tbl_PV_Milestones[[#This Row],[Milestone Description]]))</f>
        <v>#REF!</v>
      </c>
      <c r="T2184" s="84" t="str">
        <f>IF(COUNTIF(tbl_PV_Milestones[UID],tbl_PV_Milestones[[#This Row],[UID]])&gt;1,"Duplicate","")</f>
        <v>Duplicate</v>
      </c>
      <c r="U2184" s="42" t="str">
        <f>_xlfn.XLOOKUP(tbl_PV_Milestones[[#This Row],[Work ID]],tbl_PV_Meta[Work ID '#],tbl_PV_Meta[Sub-Portfolio])</f>
        <v>Sub-Portfolio 8</v>
      </c>
      <c r="V2184" s="41">
        <f>IF(MONTH(tbl_PV_Milestones[[#This Row],[Baseline Date]])&lt;7,YEAR(tbl_PV_Milestones[[#This Row],[Baseline Date]]),YEAR(tbl_PV_Milestones[[#This Row],[Baseline Date]])+1)</f>
        <v>1900</v>
      </c>
      <c r="W2184" s="41">
        <f>IF(MONTH(tbl_PV_Milestones[[#This Row],[Actual/Schedule Finish]])&lt;7,YEAR(tbl_PV_Milestones[[#This Row],[Actual/Schedule Finish]]),YEAR(tbl_PV_Milestones[[#This Row],[Actual/Schedule Finish]])+1)</f>
        <v>2025</v>
      </c>
      <c r="X2184" s="41" t="str">
        <f>IF(OR(tbl_PV_Milestones[[#This Row],[Project Status]]="Completed",tbl_PV_Milestones[[#This Row],[Project Status]]="Assumed Completed"),"Yes","No")</f>
        <v>Yes</v>
      </c>
      <c r="Y2184" s="41">
        <f>IF(tbl_PV_Milestones[[#This Row],[Baseline Date]]="",1,0)</f>
        <v>1</v>
      </c>
      <c r="Z2184" s="41">
        <f>IF(tbl_PV_Milestones[[#This Row],[Baseline Date]]&lt;PV_Meta!$B$7,1,0)</f>
        <v>1</v>
      </c>
      <c r="AA2184" s="41">
        <f>IF(tbl_PV_Milestones[[#This Row],[Complete]]="Yes",1,0)</f>
        <v>1</v>
      </c>
      <c r="AB2184" s="41">
        <f>IF(AND(tbl_PV_Milestones[[#This Row],[BL FY]]=2025,tbl_PV_Milestones[[#This Row],[Baseline Date]]&lt;PV_Meta!$B$7),1,0)</f>
        <v>0</v>
      </c>
      <c r="AC2184" s="41">
        <f>IF(AND(tbl_PV_Milestones[[#This Row],[Planned YTD]]=1,tbl_PV_Milestones[[#This Row],[Complete]]="Yes"),1,0)</f>
        <v>0</v>
      </c>
      <c r="AD2184" s="41">
        <f>IF(AND(tbl_PV_Milestones[[#This Row],[Actual/Schedule Finish]]&lt;PV_Meta!$B$7,tbl_PV_Milestones[[#This Row],[Complete]]="No",tbl_PV_Milestones[[#This Row],[Project Status]]&lt;&gt;"On Hold"),1,0)</f>
        <v>0</v>
      </c>
      <c r="AE2184" s="41">
        <f>IF(AND(tbl_PV_Milestones[[#This Row],[Actual/Schedule Finish]]&gt;tbl_PV_Milestones[[#This Row],[Baseline Date]],tbl_PV_Milestones[[#This Row],[Complete]]="No",tbl_PV_Milestones[[#This Row],[Project Status]]&lt;&gt;"On Hold",tbl_PV_Milestones[[#This Row],[Overdue]]=0,tbl_PV_Milestones[[#This Row],[To be Baselined]]&lt;&gt;1),1,0)</f>
        <v>0</v>
      </c>
      <c r="AF2184" s="41">
        <f>IF(AND(tbl_PV_Milestones[[#This Row],[BL FY]]=2025,tbl_PV_Milestones[[#This Row],[Finish FY]]&gt;2025),1,0)</f>
        <v>0</v>
      </c>
      <c r="AG2184" s="56" t="str">
        <f>_xlfn.XLOOKUP(tbl_PV_Milestones[[#This Row],[Work ID]],tbl_PV_Meta[Work ID '#],tbl_PV_Meta[Project Manager/Owner],,0)</f>
        <v>Project Manager 29</v>
      </c>
      <c r="AH2184" s="6"/>
    </row>
    <row r="2185" spans="4:34" x14ac:dyDescent="0.25">
      <c r="D2185" s="6" t="s">
        <v>806</v>
      </c>
      <c r="E2185" s="6" t="s">
        <v>580</v>
      </c>
      <c r="F2185" s="6" t="s">
        <v>1763</v>
      </c>
      <c r="G2185" s="6" t="s">
        <v>1009</v>
      </c>
      <c r="H2185" s="6" t="s">
        <v>519</v>
      </c>
      <c r="I2185" s="6" t="s">
        <v>522</v>
      </c>
      <c r="J2185" s="6" t="s">
        <v>806</v>
      </c>
      <c r="K2185" s="6" t="s">
        <v>39</v>
      </c>
      <c r="L2185" s="6" t="s">
        <v>62</v>
      </c>
      <c r="M2185" s="43"/>
      <c r="N2185" s="44" t="s">
        <v>1979</v>
      </c>
      <c r="O2185" s="39">
        <v>45749.708333333299</v>
      </c>
      <c r="P2185" s="39">
        <v>45749.333333333299</v>
      </c>
      <c r="Q2185" s="6">
        <v>-1</v>
      </c>
      <c r="R2185" s="6">
        <v>-4.0650406504065002E-3</v>
      </c>
      <c r="S2185" s="45" t="e">
        <f>_xlfn.CONCAT(#REF!,TRIM(tbl_PV_Milestones[[#This Row],[Milestone Description]]))</f>
        <v>#REF!</v>
      </c>
      <c r="T2185" s="84" t="str">
        <f>IF(COUNTIF(tbl_PV_Milestones[UID],tbl_PV_Milestones[[#This Row],[UID]])&gt;1,"Duplicate","")</f>
        <v>Duplicate</v>
      </c>
      <c r="U2185" s="42" t="str">
        <f>_xlfn.XLOOKUP(tbl_PV_Milestones[[#This Row],[Work ID]],tbl_PV_Meta[Work ID '#],tbl_PV_Meta[Sub-Portfolio])</f>
        <v>Sub-Portfolio 8</v>
      </c>
      <c r="V2185" s="41">
        <f>IF(MONTH(tbl_PV_Milestones[[#This Row],[Baseline Date]])&lt;7,YEAR(tbl_PV_Milestones[[#This Row],[Baseline Date]]),YEAR(tbl_PV_Milestones[[#This Row],[Baseline Date]])+1)</f>
        <v>2025</v>
      </c>
      <c r="W2185" s="41">
        <f>IF(MONTH(tbl_PV_Milestones[[#This Row],[Actual/Schedule Finish]])&lt;7,YEAR(tbl_PV_Milestones[[#This Row],[Actual/Schedule Finish]]),YEAR(tbl_PV_Milestones[[#This Row],[Actual/Schedule Finish]])+1)</f>
        <v>2025</v>
      </c>
      <c r="X2185" s="41" t="str">
        <f>IF(OR(tbl_PV_Milestones[[#This Row],[Project Status]]="Completed",tbl_PV_Milestones[[#This Row],[Project Status]]="Assumed Completed"),"Yes","No")</f>
        <v>Yes</v>
      </c>
      <c r="Y2185" s="41">
        <f>IF(tbl_PV_Milestones[[#This Row],[Baseline Date]]="",1,0)</f>
        <v>0</v>
      </c>
      <c r="Z2185" s="41">
        <f>IF(tbl_PV_Milestones[[#This Row],[Baseline Date]]&lt;PV_Meta!$B$7,1,0)</f>
        <v>1</v>
      </c>
      <c r="AA2185" s="41">
        <f>IF(tbl_PV_Milestones[[#This Row],[Complete]]="Yes",1,0)</f>
        <v>1</v>
      </c>
      <c r="AB2185" s="41">
        <f>IF(AND(tbl_PV_Milestones[[#This Row],[BL FY]]=2025,tbl_PV_Milestones[[#This Row],[Baseline Date]]&lt;PV_Meta!$B$7),1,0)</f>
        <v>1</v>
      </c>
      <c r="AC2185" s="41">
        <f>IF(AND(tbl_PV_Milestones[[#This Row],[Planned YTD]]=1,tbl_PV_Milestones[[#This Row],[Complete]]="Yes"),1,0)</f>
        <v>1</v>
      </c>
      <c r="AD2185" s="41">
        <f>IF(AND(tbl_PV_Milestones[[#This Row],[Actual/Schedule Finish]]&lt;PV_Meta!$B$7,tbl_PV_Milestones[[#This Row],[Complete]]="No",tbl_PV_Milestones[[#This Row],[Project Status]]&lt;&gt;"On Hold"),1,0)</f>
        <v>0</v>
      </c>
      <c r="AE2185" s="41">
        <f>IF(AND(tbl_PV_Milestones[[#This Row],[Actual/Schedule Finish]]&gt;tbl_PV_Milestones[[#This Row],[Baseline Date]],tbl_PV_Milestones[[#This Row],[Complete]]="No",tbl_PV_Milestones[[#This Row],[Project Status]]&lt;&gt;"On Hold",tbl_PV_Milestones[[#This Row],[Overdue]]=0,tbl_PV_Milestones[[#This Row],[To be Baselined]]&lt;&gt;1),1,0)</f>
        <v>0</v>
      </c>
      <c r="AF2185" s="41">
        <f>IF(AND(tbl_PV_Milestones[[#This Row],[BL FY]]=2025,tbl_PV_Milestones[[#This Row],[Finish FY]]&gt;2025),1,0)</f>
        <v>0</v>
      </c>
      <c r="AG2185" s="56" t="str">
        <f>_xlfn.XLOOKUP(tbl_PV_Milestones[[#This Row],[Work ID]],tbl_PV_Meta[Work ID '#],tbl_PV_Meta[Project Manager/Owner],,0)</f>
        <v>Project Manager 28</v>
      </c>
      <c r="AH2185" s="6"/>
    </row>
    <row r="2186" spans="4:34" x14ac:dyDescent="0.25">
      <c r="D2186" s="6" t="s">
        <v>276</v>
      </c>
      <c r="E2186" s="6" t="s">
        <v>513</v>
      </c>
      <c r="F2186" s="6" t="s">
        <v>1702</v>
      </c>
      <c r="G2186" s="6" t="s">
        <v>518</v>
      </c>
      <c r="H2186" s="6" t="s">
        <v>519</v>
      </c>
      <c r="I2186" s="6" t="s">
        <v>512</v>
      </c>
      <c r="J2186" s="6" t="s">
        <v>276</v>
      </c>
      <c r="K2186" s="6" t="s">
        <v>278</v>
      </c>
      <c r="L2186" s="6" t="s">
        <v>117</v>
      </c>
      <c r="M2186" s="43"/>
      <c r="N2186" s="44" t="s">
        <v>1979</v>
      </c>
      <c r="O2186" s="39">
        <v>45793.708333333299</v>
      </c>
      <c r="P2186" s="39">
        <v>45702.708333333299</v>
      </c>
      <c r="Q2186" s="6">
        <v>-62</v>
      </c>
      <c r="R2186" s="6">
        <v>-0.111913357400722</v>
      </c>
      <c r="S2186" s="45" t="e">
        <f>_xlfn.CONCAT(#REF!,TRIM(tbl_PV_Milestones[[#This Row],[Milestone Description]]))</f>
        <v>#REF!</v>
      </c>
      <c r="T2186" s="84" t="str">
        <f>IF(COUNTIF(tbl_PV_Milestones[UID],tbl_PV_Milestones[[#This Row],[UID]])&gt;1,"Duplicate","")</f>
        <v>Duplicate</v>
      </c>
      <c r="U2186" s="42" t="str">
        <f>_xlfn.XLOOKUP(tbl_PV_Milestones[[#This Row],[Work ID]],tbl_PV_Meta[Work ID '#],tbl_PV_Meta[Sub-Portfolio])</f>
        <v>Sub-Portfolio 8</v>
      </c>
      <c r="V2186" s="41">
        <f>IF(MONTH(tbl_PV_Milestones[[#This Row],[Baseline Date]])&lt;7,YEAR(tbl_PV_Milestones[[#This Row],[Baseline Date]]),YEAR(tbl_PV_Milestones[[#This Row],[Baseline Date]])+1)</f>
        <v>2025</v>
      </c>
      <c r="W2186" s="41">
        <f>IF(MONTH(tbl_PV_Milestones[[#This Row],[Actual/Schedule Finish]])&lt;7,YEAR(tbl_PV_Milestones[[#This Row],[Actual/Schedule Finish]]),YEAR(tbl_PV_Milestones[[#This Row],[Actual/Schedule Finish]])+1)</f>
        <v>2025</v>
      </c>
      <c r="X2186" s="41" t="str">
        <f>IF(OR(tbl_PV_Milestones[[#This Row],[Project Status]]="Completed",tbl_PV_Milestones[[#This Row],[Project Status]]="Assumed Completed"),"Yes","No")</f>
        <v>No</v>
      </c>
      <c r="Y2186" s="41">
        <f>IF(tbl_PV_Milestones[[#This Row],[Baseline Date]]="",1,0)</f>
        <v>0</v>
      </c>
      <c r="Z2186" s="41">
        <f>IF(tbl_PV_Milestones[[#This Row],[Baseline Date]]&lt;PV_Meta!$B$7,1,0)</f>
        <v>1</v>
      </c>
      <c r="AA2186" s="41">
        <f>IF(tbl_PV_Milestones[[#This Row],[Complete]]="Yes",1,0)</f>
        <v>0</v>
      </c>
      <c r="AB2186" s="41">
        <f>IF(AND(tbl_PV_Milestones[[#This Row],[BL FY]]=2025,tbl_PV_Milestones[[#This Row],[Baseline Date]]&lt;PV_Meta!$B$7),1,0)</f>
        <v>1</v>
      </c>
      <c r="AC2186" s="41">
        <f>IF(AND(tbl_PV_Milestones[[#This Row],[Planned YTD]]=1,tbl_PV_Milestones[[#This Row],[Complete]]="Yes"),1,0)</f>
        <v>0</v>
      </c>
      <c r="AD2186" s="41">
        <f>IF(AND(tbl_PV_Milestones[[#This Row],[Actual/Schedule Finish]]&lt;PV_Meta!$B$7,tbl_PV_Milestones[[#This Row],[Complete]]="No",tbl_PV_Milestones[[#This Row],[Project Status]]&lt;&gt;"On Hold"),1,0)</f>
        <v>0</v>
      </c>
      <c r="AE2186" s="41">
        <f>IF(AND(tbl_PV_Milestones[[#This Row],[Actual/Schedule Finish]]&gt;tbl_PV_Milestones[[#This Row],[Baseline Date]],tbl_PV_Milestones[[#This Row],[Complete]]="No",tbl_PV_Milestones[[#This Row],[Project Status]]&lt;&gt;"On Hold",tbl_PV_Milestones[[#This Row],[Overdue]]=0,tbl_PV_Milestones[[#This Row],[To be Baselined]]&lt;&gt;1),1,0)</f>
        <v>1</v>
      </c>
      <c r="AF2186" s="41">
        <f>IF(AND(tbl_PV_Milestones[[#This Row],[BL FY]]=2025,tbl_PV_Milestones[[#This Row],[Finish FY]]&gt;2025),1,0)</f>
        <v>0</v>
      </c>
      <c r="AG2186" s="56" t="str">
        <f>_xlfn.XLOOKUP(tbl_PV_Milestones[[#This Row],[Work ID]],tbl_PV_Meta[Work ID '#],tbl_PV_Meta[Project Manager/Owner],,0)</f>
        <v>Project Manager 22</v>
      </c>
      <c r="AH2186" s="6"/>
    </row>
    <row r="2187" spans="4:34" x14ac:dyDescent="0.25">
      <c r="D2187" s="6" t="s">
        <v>276</v>
      </c>
      <c r="E2187" s="6" t="s">
        <v>513</v>
      </c>
      <c r="F2187" s="6" t="s">
        <v>1702</v>
      </c>
      <c r="G2187" s="6" t="s">
        <v>516</v>
      </c>
      <c r="H2187" s="6" t="s">
        <v>505</v>
      </c>
      <c r="I2187" s="6" t="s">
        <v>512</v>
      </c>
      <c r="J2187" s="6" t="s">
        <v>276</v>
      </c>
      <c r="K2187" s="6" t="s">
        <v>278</v>
      </c>
      <c r="L2187" s="6" t="s">
        <v>117</v>
      </c>
      <c r="M2187" s="43"/>
      <c r="N2187" s="44" t="s">
        <v>1979</v>
      </c>
      <c r="O2187" s="39">
        <v>45793.708333333299</v>
      </c>
      <c r="P2187" s="39">
        <v>45702.708333333299</v>
      </c>
      <c r="Q2187" s="6">
        <v>-62</v>
      </c>
      <c r="R2187" s="6">
        <v>-0.111913357400722</v>
      </c>
      <c r="S2187" s="45" t="e">
        <f>_xlfn.CONCAT(#REF!,TRIM(tbl_PV_Milestones[[#This Row],[Milestone Description]]))</f>
        <v>#REF!</v>
      </c>
      <c r="T2187" s="84" t="str">
        <f>IF(COUNTIF(tbl_PV_Milestones[UID],tbl_PV_Milestones[[#This Row],[UID]])&gt;1,"Duplicate","")</f>
        <v>Duplicate</v>
      </c>
      <c r="U2187" s="42" t="str">
        <f>_xlfn.XLOOKUP(tbl_PV_Milestones[[#This Row],[Work ID]],tbl_PV_Meta[Work ID '#],tbl_PV_Meta[Sub-Portfolio])</f>
        <v>Sub-Portfolio 8</v>
      </c>
      <c r="V2187" s="41">
        <f>IF(MONTH(tbl_PV_Milestones[[#This Row],[Baseline Date]])&lt;7,YEAR(tbl_PV_Milestones[[#This Row],[Baseline Date]]),YEAR(tbl_PV_Milestones[[#This Row],[Baseline Date]])+1)</f>
        <v>2025</v>
      </c>
      <c r="W2187" s="41">
        <f>IF(MONTH(tbl_PV_Milestones[[#This Row],[Actual/Schedule Finish]])&lt;7,YEAR(tbl_PV_Milestones[[#This Row],[Actual/Schedule Finish]]),YEAR(tbl_PV_Milestones[[#This Row],[Actual/Schedule Finish]])+1)</f>
        <v>2025</v>
      </c>
      <c r="X2187" s="41" t="str">
        <f>IF(OR(tbl_PV_Milestones[[#This Row],[Project Status]]="Completed",tbl_PV_Milestones[[#This Row],[Project Status]]="Assumed Completed"),"Yes","No")</f>
        <v>No</v>
      </c>
      <c r="Y2187" s="41">
        <f>IF(tbl_PV_Milestones[[#This Row],[Baseline Date]]="",1,0)</f>
        <v>0</v>
      </c>
      <c r="Z2187" s="41">
        <f>IF(tbl_PV_Milestones[[#This Row],[Baseline Date]]&lt;PV_Meta!$B$7,1,0)</f>
        <v>1</v>
      </c>
      <c r="AA2187" s="41">
        <f>IF(tbl_PV_Milestones[[#This Row],[Complete]]="Yes",1,0)</f>
        <v>0</v>
      </c>
      <c r="AB2187" s="41">
        <f>IF(AND(tbl_PV_Milestones[[#This Row],[BL FY]]=2025,tbl_PV_Milestones[[#This Row],[Baseline Date]]&lt;PV_Meta!$B$7),1,0)</f>
        <v>1</v>
      </c>
      <c r="AC2187" s="41">
        <f>IF(AND(tbl_PV_Milestones[[#This Row],[Planned YTD]]=1,tbl_PV_Milestones[[#This Row],[Complete]]="Yes"),1,0)</f>
        <v>0</v>
      </c>
      <c r="AD2187" s="41">
        <f>IF(AND(tbl_PV_Milestones[[#This Row],[Actual/Schedule Finish]]&lt;PV_Meta!$B$7,tbl_PV_Milestones[[#This Row],[Complete]]="No",tbl_PV_Milestones[[#This Row],[Project Status]]&lt;&gt;"On Hold"),1,0)</f>
        <v>0</v>
      </c>
      <c r="AE2187" s="41">
        <f>IF(AND(tbl_PV_Milestones[[#This Row],[Actual/Schedule Finish]]&gt;tbl_PV_Milestones[[#This Row],[Baseline Date]],tbl_PV_Milestones[[#This Row],[Complete]]="No",tbl_PV_Milestones[[#This Row],[Project Status]]&lt;&gt;"On Hold",tbl_PV_Milestones[[#This Row],[Overdue]]=0,tbl_PV_Milestones[[#This Row],[To be Baselined]]&lt;&gt;1),1,0)</f>
        <v>1</v>
      </c>
      <c r="AF2187" s="41">
        <f>IF(AND(tbl_PV_Milestones[[#This Row],[BL FY]]=2025,tbl_PV_Milestones[[#This Row],[Finish FY]]&gt;2025),1,0)</f>
        <v>0</v>
      </c>
      <c r="AG2187" s="56" t="str">
        <f>_xlfn.XLOOKUP(tbl_PV_Milestones[[#This Row],[Work ID]],tbl_PV_Meta[Work ID '#],tbl_PV_Meta[Project Manager/Owner],,0)</f>
        <v>Project Manager 22</v>
      </c>
      <c r="AH2187" s="6"/>
    </row>
    <row r="2188" spans="4:34" x14ac:dyDescent="0.25">
      <c r="D2188" s="6" t="s">
        <v>276</v>
      </c>
      <c r="E2188" s="6" t="s">
        <v>579</v>
      </c>
      <c r="F2188" s="6" t="s">
        <v>1709</v>
      </c>
      <c r="G2188" s="6" t="s">
        <v>518</v>
      </c>
      <c r="H2188" s="6" t="s">
        <v>519</v>
      </c>
      <c r="I2188" s="6" t="s">
        <v>512</v>
      </c>
      <c r="J2188" s="6" t="s">
        <v>276</v>
      </c>
      <c r="K2188" s="6" t="s">
        <v>61</v>
      </c>
      <c r="L2188" s="6" t="s">
        <v>124</v>
      </c>
      <c r="M2188" s="43"/>
      <c r="N2188" s="44" t="s">
        <v>1979</v>
      </c>
      <c r="O2188" s="39">
        <v>45778.333333333299</v>
      </c>
      <c r="P2188" s="39">
        <v>45327.708333333299</v>
      </c>
      <c r="Q2188" s="6">
        <v>-303</v>
      </c>
      <c r="R2188" s="6">
        <v>-0.693363844393593</v>
      </c>
      <c r="S2188" s="45" t="e">
        <f>_xlfn.CONCAT(#REF!,TRIM(tbl_PV_Milestones[[#This Row],[Milestone Description]]))</f>
        <v>#REF!</v>
      </c>
      <c r="T2188" s="84" t="str">
        <f>IF(COUNTIF(tbl_PV_Milestones[UID],tbl_PV_Milestones[[#This Row],[UID]])&gt;1,"Duplicate","")</f>
        <v>Duplicate</v>
      </c>
      <c r="U2188" s="42" t="str">
        <f>_xlfn.XLOOKUP(tbl_PV_Milestones[[#This Row],[Work ID]],tbl_PV_Meta[Work ID '#],tbl_PV_Meta[Sub-Portfolio])</f>
        <v>Sub-Portfolio 8</v>
      </c>
      <c r="V2188" s="41">
        <f>IF(MONTH(tbl_PV_Milestones[[#This Row],[Baseline Date]])&lt;7,YEAR(tbl_PV_Milestones[[#This Row],[Baseline Date]]),YEAR(tbl_PV_Milestones[[#This Row],[Baseline Date]])+1)</f>
        <v>2024</v>
      </c>
      <c r="W2188" s="41">
        <f>IF(MONTH(tbl_PV_Milestones[[#This Row],[Actual/Schedule Finish]])&lt;7,YEAR(tbl_PV_Milestones[[#This Row],[Actual/Schedule Finish]]),YEAR(tbl_PV_Milestones[[#This Row],[Actual/Schedule Finish]])+1)</f>
        <v>2025</v>
      </c>
      <c r="X2188" s="41" t="str">
        <f>IF(OR(tbl_PV_Milestones[[#This Row],[Project Status]]="Completed",tbl_PV_Milestones[[#This Row],[Project Status]]="Assumed Completed"),"Yes","No")</f>
        <v>No</v>
      </c>
      <c r="Y2188" s="41">
        <f>IF(tbl_PV_Milestones[[#This Row],[Baseline Date]]="",1,0)</f>
        <v>0</v>
      </c>
      <c r="Z2188" s="41">
        <f>IF(tbl_PV_Milestones[[#This Row],[Baseline Date]]&lt;PV_Meta!$B$7,1,0)</f>
        <v>1</v>
      </c>
      <c r="AA2188" s="41">
        <f>IF(tbl_PV_Milestones[[#This Row],[Complete]]="Yes",1,0)</f>
        <v>0</v>
      </c>
      <c r="AB2188" s="41">
        <f>IF(AND(tbl_PV_Milestones[[#This Row],[BL FY]]=2025,tbl_PV_Milestones[[#This Row],[Baseline Date]]&lt;PV_Meta!$B$7),1,0)</f>
        <v>0</v>
      </c>
      <c r="AC2188" s="41">
        <f>IF(AND(tbl_PV_Milestones[[#This Row],[Planned YTD]]=1,tbl_PV_Milestones[[#This Row],[Complete]]="Yes"),1,0)</f>
        <v>0</v>
      </c>
      <c r="AD2188" s="41">
        <f>IF(AND(tbl_PV_Milestones[[#This Row],[Actual/Schedule Finish]]&lt;PV_Meta!$B$7,tbl_PV_Milestones[[#This Row],[Complete]]="No",tbl_PV_Milestones[[#This Row],[Project Status]]&lt;&gt;"On Hold"),1,0)</f>
        <v>0</v>
      </c>
      <c r="AE2188" s="41">
        <f>IF(AND(tbl_PV_Milestones[[#This Row],[Actual/Schedule Finish]]&gt;tbl_PV_Milestones[[#This Row],[Baseline Date]],tbl_PV_Milestones[[#This Row],[Complete]]="No",tbl_PV_Milestones[[#This Row],[Project Status]]&lt;&gt;"On Hold",tbl_PV_Milestones[[#This Row],[Overdue]]=0,tbl_PV_Milestones[[#This Row],[To be Baselined]]&lt;&gt;1),1,0)</f>
        <v>1</v>
      </c>
      <c r="AF2188" s="41">
        <f>IF(AND(tbl_PV_Milestones[[#This Row],[BL FY]]=2025,tbl_PV_Milestones[[#This Row],[Finish FY]]&gt;2025),1,0)</f>
        <v>0</v>
      </c>
      <c r="AG2188" s="56" t="str">
        <f>_xlfn.XLOOKUP(tbl_PV_Milestones[[#This Row],[Work ID]],tbl_PV_Meta[Work ID '#],tbl_PV_Meta[Project Manager/Owner],,0)</f>
        <v>Project Manager 31</v>
      </c>
      <c r="AH2188" s="6"/>
    </row>
    <row r="2189" spans="4:34" x14ac:dyDescent="0.25">
      <c r="D2189" s="6" t="s">
        <v>276</v>
      </c>
      <c r="E2189" s="6" t="s">
        <v>579</v>
      </c>
      <c r="F2189" s="6" t="s">
        <v>1709</v>
      </c>
      <c r="G2189" s="6" t="s">
        <v>517</v>
      </c>
      <c r="H2189" s="6" t="s">
        <v>505</v>
      </c>
      <c r="I2189" s="6" t="s">
        <v>512</v>
      </c>
      <c r="J2189" s="6" t="s">
        <v>276</v>
      </c>
      <c r="K2189" s="6" t="s">
        <v>61</v>
      </c>
      <c r="L2189" s="6" t="s">
        <v>124</v>
      </c>
      <c r="M2189" s="43"/>
      <c r="N2189" s="44" t="s">
        <v>1979</v>
      </c>
      <c r="O2189" s="39">
        <v>45778.333333333299</v>
      </c>
      <c r="P2189" s="39">
        <v>45331.708333333299</v>
      </c>
      <c r="Q2189" s="6">
        <v>-299</v>
      </c>
      <c r="R2189" s="6">
        <v>-0.68421052631578905</v>
      </c>
      <c r="S2189" s="45" t="e">
        <f>_xlfn.CONCAT(#REF!,TRIM(tbl_PV_Milestones[[#This Row],[Milestone Description]]))</f>
        <v>#REF!</v>
      </c>
      <c r="T2189" s="84" t="str">
        <f>IF(COUNTIF(tbl_PV_Milestones[UID],tbl_PV_Milestones[[#This Row],[UID]])&gt;1,"Duplicate","")</f>
        <v>Duplicate</v>
      </c>
      <c r="U2189" s="42" t="str">
        <f>_xlfn.XLOOKUP(tbl_PV_Milestones[[#This Row],[Work ID]],tbl_PV_Meta[Work ID '#],tbl_PV_Meta[Sub-Portfolio])</f>
        <v>Sub-Portfolio 8</v>
      </c>
      <c r="V2189" s="41">
        <f>IF(MONTH(tbl_PV_Milestones[[#This Row],[Baseline Date]])&lt;7,YEAR(tbl_PV_Milestones[[#This Row],[Baseline Date]]),YEAR(tbl_PV_Milestones[[#This Row],[Baseline Date]])+1)</f>
        <v>2024</v>
      </c>
      <c r="W2189" s="41">
        <f>IF(MONTH(tbl_PV_Milestones[[#This Row],[Actual/Schedule Finish]])&lt;7,YEAR(tbl_PV_Milestones[[#This Row],[Actual/Schedule Finish]]),YEAR(tbl_PV_Milestones[[#This Row],[Actual/Schedule Finish]])+1)</f>
        <v>2025</v>
      </c>
      <c r="X2189" s="41" t="str">
        <f>IF(OR(tbl_PV_Milestones[[#This Row],[Project Status]]="Completed",tbl_PV_Milestones[[#This Row],[Project Status]]="Assumed Completed"),"Yes","No")</f>
        <v>No</v>
      </c>
      <c r="Y2189" s="41">
        <f>IF(tbl_PV_Milestones[[#This Row],[Baseline Date]]="",1,0)</f>
        <v>0</v>
      </c>
      <c r="Z2189" s="41">
        <f>IF(tbl_PV_Milestones[[#This Row],[Baseline Date]]&lt;PV_Meta!$B$7,1,0)</f>
        <v>1</v>
      </c>
      <c r="AA2189" s="41">
        <f>IF(tbl_PV_Milestones[[#This Row],[Complete]]="Yes",1,0)</f>
        <v>0</v>
      </c>
      <c r="AB2189" s="41">
        <f>IF(AND(tbl_PV_Milestones[[#This Row],[BL FY]]=2025,tbl_PV_Milestones[[#This Row],[Baseline Date]]&lt;PV_Meta!$B$7),1,0)</f>
        <v>0</v>
      </c>
      <c r="AC2189" s="41">
        <f>IF(AND(tbl_PV_Milestones[[#This Row],[Planned YTD]]=1,tbl_PV_Milestones[[#This Row],[Complete]]="Yes"),1,0)</f>
        <v>0</v>
      </c>
      <c r="AD2189" s="41">
        <f>IF(AND(tbl_PV_Milestones[[#This Row],[Actual/Schedule Finish]]&lt;PV_Meta!$B$7,tbl_PV_Milestones[[#This Row],[Complete]]="No",tbl_PV_Milestones[[#This Row],[Project Status]]&lt;&gt;"On Hold"),1,0)</f>
        <v>0</v>
      </c>
      <c r="AE2189" s="41">
        <f>IF(AND(tbl_PV_Milestones[[#This Row],[Actual/Schedule Finish]]&gt;tbl_PV_Milestones[[#This Row],[Baseline Date]],tbl_PV_Milestones[[#This Row],[Complete]]="No",tbl_PV_Milestones[[#This Row],[Project Status]]&lt;&gt;"On Hold",tbl_PV_Milestones[[#This Row],[Overdue]]=0,tbl_PV_Milestones[[#This Row],[To be Baselined]]&lt;&gt;1),1,0)</f>
        <v>1</v>
      </c>
      <c r="AF2189" s="41">
        <f>IF(AND(tbl_PV_Milestones[[#This Row],[BL FY]]=2025,tbl_PV_Milestones[[#This Row],[Finish FY]]&gt;2025),1,0)</f>
        <v>0</v>
      </c>
      <c r="AG2189" s="56" t="str">
        <f>_xlfn.XLOOKUP(tbl_PV_Milestones[[#This Row],[Work ID]],tbl_PV_Meta[Work ID '#],tbl_PV_Meta[Project Manager/Owner],,0)</f>
        <v>Project Manager 31</v>
      </c>
      <c r="AH2189" s="6"/>
    </row>
    <row r="2190" spans="4:34" x14ac:dyDescent="0.25">
      <c r="D2190" s="6" t="s">
        <v>276</v>
      </c>
      <c r="E2190" s="6" t="s">
        <v>513</v>
      </c>
      <c r="F2190" s="6" t="s">
        <v>1702</v>
      </c>
      <c r="G2190" s="6" t="s">
        <v>593</v>
      </c>
      <c r="H2190" s="6" t="s">
        <v>505</v>
      </c>
      <c r="I2190" s="6" t="s">
        <v>512</v>
      </c>
      <c r="J2190" s="6" t="s">
        <v>276</v>
      </c>
      <c r="K2190" s="6" t="s">
        <v>278</v>
      </c>
      <c r="L2190" s="6" t="s">
        <v>117</v>
      </c>
      <c r="M2190" s="43"/>
      <c r="N2190" s="44" t="s">
        <v>1979</v>
      </c>
      <c r="O2190" s="39">
        <v>45793.708333333299</v>
      </c>
      <c r="P2190" s="39">
        <v>45702.708333333299</v>
      </c>
      <c r="Q2190" s="6">
        <v>-62</v>
      </c>
      <c r="R2190" s="6">
        <v>-0.111913357400722</v>
      </c>
      <c r="S2190" s="45" t="e">
        <f>_xlfn.CONCAT(#REF!,TRIM(tbl_PV_Milestones[[#This Row],[Milestone Description]]))</f>
        <v>#REF!</v>
      </c>
      <c r="T2190" s="84" t="str">
        <f>IF(COUNTIF(tbl_PV_Milestones[UID],tbl_PV_Milestones[[#This Row],[UID]])&gt;1,"Duplicate","")</f>
        <v>Duplicate</v>
      </c>
      <c r="U2190" s="42" t="str">
        <f>_xlfn.XLOOKUP(tbl_PV_Milestones[[#This Row],[Work ID]],tbl_PV_Meta[Work ID '#],tbl_PV_Meta[Sub-Portfolio])</f>
        <v>Sub-Portfolio 8</v>
      </c>
      <c r="V2190" s="41">
        <f>IF(MONTH(tbl_PV_Milestones[[#This Row],[Baseline Date]])&lt;7,YEAR(tbl_PV_Milestones[[#This Row],[Baseline Date]]),YEAR(tbl_PV_Milestones[[#This Row],[Baseline Date]])+1)</f>
        <v>2025</v>
      </c>
      <c r="W2190" s="41">
        <f>IF(MONTH(tbl_PV_Milestones[[#This Row],[Actual/Schedule Finish]])&lt;7,YEAR(tbl_PV_Milestones[[#This Row],[Actual/Schedule Finish]]),YEAR(tbl_PV_Milestones[[#This Row],[Actual/Schedule Finish]])+1)</f>
        <v>2025</v>
      </c>
      <c r="X2190" s="41" t="str">
        <f>IF(OR(tbl_PV_Milestones[[#This Row],[Project Status]]="Completed",tbl_PV_Milestones[[#This Row],[Project Status]]="Assumed Completed"),"Yes","No")</f>
        <v>No</v>
      </c>
      <c r="Y2190" s="41">
        <f>IF(tbl_PV_Milestones[[#This Row],[Baseline Date]]="",1,0)</f>
        <v>0</v>
      </c>
      <c r="Z2190" s="41">
        <f>IF(tbl_PV_Milestones[[#This Row],[Baseline Date]]&lt;PV_Meta!$B$7,1,0)</f>
        <v>1</v>
      </c>
      <c r="AA2190" s="41">
        <f>IF(tbl_PV_Milestones[[#This Row],[Complete]]="Yes",1,0)</f>
        <v>0</v>
      </c>
      <c r="AB2190" s="41">
        <f>IF(AND(tbl_PV_Milestones[[#This Row],[BL FY]]=2025,tbl_PV_Milestones[[#This Row],[Baseline Date]]&lt;PV_Meta!$B$7),1,0)</f>
        <v>1</v>
      </c>
      <c r="AC2190" s="41">
        <f>IF(AND(tbl_PV_Milestones[[#This Row],[Planned YTD]]=1,tbl_PV_Milestones[[#This Row],[Complete]]="Yes"),1,0)</f>
        <v>0</v>
      </c>
      <c r="AD2190" s="41">
        <f>IF(AND(tbl_PV_Milestones[[#This Row],[Actual/Schedule Finish]]&lt;PV_Meta!$B$7,tbl_PV_Milestones[[#This Row],[Complete]]="No",tbl_PV_Milestones[[#This Row],[Project Status]]&lt;&gt;"On Hold"),1,0)</f>
        <v>0</v>
      </c>
      <c r="AE2190" s="41">
        <f>IF(AND(tbl_PV_Milestones[[#This Row],[Actual/Schedule Finish]]&gt;tbl_PV_Milestones[[#This Row],[Baseline Date]],tbl_PV_Milestones[[#This Row],[Complete]]="No",tbl_PV_Milestones[[#This Row],[Project Status]]&lt;&gt;"On Hold",tbl_PV_Milestones[[#This Row],[Overdue]]=0,tbl_PV_Milestones[[#This Row],[To be Baselined]]&lt;&gt;1),1,0)</f>
        <v>1</v>
      </c>
      <c r="AF2190" s="41">
        <f>IF(AND(tbl_PV_Milestones[[#This Row],[BL FY]]=2025,tbl_PV_Milestones[[#This Row],[Finish FY]]&gt;2025),1,0)</f>
        <v>0</v>
      </c>
      <c r="AG2190" s="56" t="str">
        <f>_xlfn.XLOOKUP(tbl_PV_Milestones[[#This Row],[Work ID]],tbl_PV_Meta[Work ID '#],tbl_PV_Meta[Project Manager/Owner],,0)</f>
        <v>Project Manager 22</v>
      </c>
      <c r="AH2190" s="6"/>
    </row>
    <row r="2191" spans="4:34" x14ac:dyDescent="0.25">
      <c r="D2191" s="6" t="s">
        <v>276</v>
      </c>
      <c r="E2191" s="6" t="s">
        <v>513</v>
      </c>
      <c r="F2191" s="6" t="s">
        <v>1702</v>
      </c>
      <c r="G2191" s="6" t="s">
        <v>511</v>
      </c>
      <c r="H2191" s="6" t="s">
        <v>505</v>
      </c>
      <c r="I2191" s="6" t="s">
        <v>512</v>
      </c>
      <c r="J2191" s="6" t="s">
        <v>276</v>
      </c>
      <c r="K2191" s="6" t="s">
        <v>278</v>
      </c>
      <c r="L2191" s="6" t="s">
        <v>117</v>
      </c>
      <c r="M2191" s="43"/>
      <c r="N2191" s="44" t="s">
        <v>1979</v>
      </c>
      <c r="O2191" s="39">
        <v>45793.708333333299</v>
      </c>
      <c r="P2191" s="39">
        <v>45702.708333333299</v>
      </c>
      <c r="Q2191" s="6">
        <v>-62</v>
      </c>
      <c r="R2191" s="6">
        <v>-0.111913357400722</v>
      </c>
      <c r="S2191" s="45" t="e">
        <f>_xlfn.CONCAT(#REF!,TRIM(tbl_PV_Milestones[[#This Row],[Milestone Description]]))</f>
        <v>#REF!</v>
      </c>
      <c r="T2191" s="84" t="str">
        <f>IF(COUNTIF(tbl_PV_Milestones[UID],tbl_PV_Milestones[[#This Row],[UID]])&gt;1,"Duplicate","")</f>
        <v>Duplicate</v>
      </c>
      <c r="U2191" s="42" t="str">
        <f>_xlfn.XLOOKUP(tbl_PV_Milestones[[#This Row],[Work ID]],tbl_PV_Meta[Work ID '#],tbl_PV_Meta[Sub-Portfolio])</f>
        <v>Sub-Portfolio 8</v>
      </c>
      <c r="V2191" s="41">
        <f>IF(MONTH(tbl_PV_Milestones[[#This Row],[Baseline Date]])&lt;7,YEAR(tbl_PV_Milestones[[#This Row],[Baseline Date]]),YEAR(tbl_PV_Milestones[[#This Row],[Baseline Date]])+1)</f>
        <v>2025</v>
      </c>
      <c r="W2191" s="41">
        <f>IF(MONTH(tbl_PV_Milestones[[#This Row],[Actual/Schedule Finish]])&lt;7,YEAR(tbl_PV_Milestones[[#This Row],[Actual/Schedule Finish]]),YEAR(tbl_PV_Milestones[[#This Row],[Actual/Schedule Finish]])+1)</f>
        <v>2025</v>
      </c>
      <c r="X2191" s="41" t="str">
        <f>IF(OR(tbl_PV_Milestones[[#This Row],[Project Status]]="Completed",tbl_PV_Milestones[[#This Row],[Project Status]]="Assumed Completed"),"Yes","No")</f>
        <v>No</v>
      </c>
      <c r="Y2191" s="41">
        <f>IF(tbl_PV_Milestones[[#This Row],[Baseline Date]]="",1,0)</f>
        <v>0</v>
      </c>
      <c r="Z2191" s="41">
        <f>IF(tbl_PV_Milestones[[#This Row],[Baseline Date]]&lt;PV_Meta!$B$7,1,0)</f>
        <v>1</v>
      </c>
      <c r="AA2191" s="41">
        <f>IF(tbl_PV_Milestones[[#This Row],[Complete]]="Yes",1,0)</f>
        <v>0</v>
      </c>
      <c r="AB2191" s="41">
        <f>IF(AND(tbl_PV_Milestones[[#This Row],[BL FY]]=2025,tbl_PV_Milestones[[#This Row],[Baseline Date]]&lt;PV_Meta!$B$7),1,0)</f>
        <v>1</v>
      </c>
      <c r="AC2191" s="41">
        <f>IF(AND(tbl_PV_Milestones[[#This Row],[Planned YTD]]=1,tbl_PV_Milestones[[#This Row],[Complete]]="Yes"),1,0)</f>
        <v>0</v>
      </c>
      <c r="AD2191" s="41">
        <f>IF(AND(tbl_PV_Milestones[[#This Row],[Actual/Schedule Finish]]&lt;PV_Meta!$B$7,tbl_PV_Milestones[[#This Row],[Complete]]="No",tbl_PV_Milestones[[#This Row],[Project Status]]&lt;&gt;"On Hold"),1,0)</f>
        <v>0</v>
      </c>
      <c r="AE2191" s="41">
        <f>IF(AND(tbl_PV_Milestones[[#This Row],[Actual/Schedule Finish]]&gt;tbl_PV_Milestones[[#This Row],[Baseline Date]],tbl_PV_Milestones[[#This Row],[Complete]]="No",tbl_PV_Milestones[[#This Row],[Project Status]]&lt;&gt;"On Hold",tbl_PV_Milestones[[#This Row],[Overdue]]=0,tbl_PV_Milestones[[#This Row],[To be Baselined]]&lt;&gt;1),1,0)</f>
        <v>1</v>
      </c>
      <c r="AF2191" s="41">
        <f>IF(AND(tbl_PV_Milestones[[#This Row],[BL FY]]=2025,tbl_PV_Milestones[[#This Row],[Finish FY]]&gt;2025),1,0)</f>
        <v>0</v>
      </c>
      <c r="AG2191" s="56" t="str">
        <f>_xlfn.XLOOKUP(tbl_PV_Milestones[[#This Row],[Work ID]],tbl_PV_Meta[Work ID '#],tbl_PV_Meta[Project Manager/Owner],,0)</f>
        <v>Project Manager 22</v>
      </c>
      <c r="AH2191" s="6"/>
    </row>
    <row r="2192" spans="4:34" x14ac:dyDescent="0.25">
      <c r="D2192" s="6" t="s">
        <v>326</v>
      </c>
      <c r="E2192" s="6" t="s">
        <v>503</v>
      </c>
      <c r="F2192" s="6" t="s">
        <v>1708</v>
      </c>
      <c r="G2192" s="6" t="s">
        <v>1010</v>
      </c>
      <c r="H2192" s="6" t="s">
        <v>510</v>
      </c>
      <c r="I2192" s="6" t="s">
        <v>110</v>
      </c>
      <c r="J2192" s="6" t="s">
        <v>326</v>
      </c>
      <c r="K2192" s="6" t="s">
        <v>29</v>
      </c>
      <c r="L2192" s="6" t="s">
        <v>27</v>
      </c>
      <c r="M2192" s="43"/>
      <c r="N2192" s="44" t="s">
        <v>1979</v>
      </c>
      <c r="O2192" s="39">
        <v>45279.333333333299</v>
      </c>
      <c r="P2192" s="39">
        <v>45279.333333333299</v>
      </c>
      <c r="Q2192" s="6">
        <v>0</v>
      </c>
      <c r="R2192" s="6">
        <v>0</v>
      </c>
      <c r="S2192" s="45" t="e">
        <f>_xlfn.CONCAT(#REF!,TRIM(tbl_PV_Milestones[[#This Row],[Milestone Description]]))</f>
        <v>#REF!</v>
      </c>
      <c r="T2192" s="84" t="str">
        <f>IF(COUNTIF(tbl_PV_Milestones[UID],tbl_PV_Milestones[[#This Row],[UID]])&gt;1,"Duplicate","")</f>
        <v>Duplicate</v>
      </c>
      <c r="U2192" s="42" t="str">
        <f>_xlfn.XLOOKUP(tbl_PV_Milestones[[#This Row],[Work ID]],tbl_PV_Meta[Work ID '#],tbl_PV_Meta[Sub-Portfolio])</f>
        <v>Sub-Portfolio 8</v>
      </c>
      <c r="V2192" s="41">
        <f>IF(MONTH(tbl_PV_Milestones[[#This Row],[Baseline Date]])&lt;7,YEAR(tbl_PV_Milestones[[#This Row],[Baseline Date]]),YEAR(tbl_PV_Milestones[[#This Row],[Baseline Date]])+1)</f>
        <v>2024</v>
      </c>
      <c r="W2192" s="41">
        <f>IF(MONTH(tbl_PV_Milestones[[#This Row],[Actual/Schedule Finish]])&lt;7,YEAR(tbl_PV_Milestones[[#This Row],[Actual/Schedule Finish]]),YEAR(tbl_PV_Milestones[[#This Row],[Actual/Schedule Finish]])+1)</f>
        <v>2024</v>
      </c>
      <c r="X2192" s="41" t="str">
        <f>IF(OR(tbl_PV_Milestones[[#This Row],[Project Status]]="Completed",tbl_PV_Milestones[[#This Row],[Project Status]]="Assumed Completed"),"Yes","No")</f>
        <v>Yes</v>
      </c>
      <c r="Y2192" s="41">
        <f>IF(tbl_PV_Milestones[[#This Row],[Baseline Date]]="",1,0)</f>
        <v>0</v>
      </c>
      <c r="Z2192" s="41">
        <f>IF(tbl_PV_Milestones[[#This Row],[Baseline Date]]&lt;PV_Meta!$B$7,1,0)</f>
        <v>1</v>
      </c>
      <c r="AA2192" s="41">
        <f>IF(tbl_PV_Milestones[[#This Row],[Complete]]="Yes",1,0)</f>
        <v>1</v>
      </c>
      <c r="AB2192" s="41">
        <f>IF(AND(tbl_PV_Milestones[[#This Row],[BL FY]]=2025,tbl_PV_Milestones[[#This Row],[Baseline Date]]&lt;PV_Meta!$B$7),1,0)</f>
        <v>0</v>
      </c>
      <c r="AC2192" s="41">
        <f>IF(AND(tbl_PV_Milestones[[#This Row],[Planned YTD]]=1,tbl_PV_Milestones[[#This Row],[Complete]]="Yes"),1,0)</f>
        <v>0</v>
      </c>
      <c r="AD2192" s="41">
        <f>IF(AND(tbl_PV_Milestones[[#This Row],[Actual/Schedule Finish]]&lt;PV_Meta!$B$7,tbl_PV_Milestones[[#This Row],[Complete]]="No",tbl_PV_Milestones[[#This Row],[Project Status]]&lt;&gt;"On Hold"),1,0)</f>
        <v>0</v>
      </c>
      <c r="AE2192" s="41">
        <f>IF(AND(tbl_PV_Milestones[[#This Row],[Actual/Schedule Finish]]&gt;tbl_PV_Milestones[[#This Row],[Baseline Date]],tbl_PV_Milestones[[#This Row],[Complete]]="No",tbl_PV_Milestones[[#This Row],[Project Status]]&lt;&gt;"On Hold",tbl_PV_Milestones[[#This Row],[Overdue]]=0,tbl_PV_Milestones[[#This Row],[To be Baselined]]&lt;&gt;1),1,0)</f>
        <v>0</v>
      </c>
      <c r="AF2192" s="41">
        <f>IF(AND(tbl_PV_Milestones[[#This Row],[BL FY]]=2025,tbl_PV_Milestones[[#This Row],[Finish FY]]&gt;2025),1,0)</f>
        <v>0</v>
      </c>
      <c r="AG2192" s="56" t="str">
        <f>_xlfn.XLOOKUP(tbl_PV_Milestones[[#This Row],[Work ID]],tbl_PV_Meta[Work ID '#],tbl_PV_Meta[Project Manager/Owner],,0)</f>
        <v>Project Manager 6</v>
      </c>
      <c r="AH2192" s="6"/>
    </row>
    <row r="2193" spans="4:34" x14ac:dyDescent="0.25">
      <c r="D2193" s="6" t="s">
        <v>326</v>
      </c>
      <c r="E2193" s="6" t="s">
        <v>503</v>
      </c>
      <c r="F2193" s="6" t="s">
        <v>1708</v>
      </c>
      <c r="G2193" s="6" t="s">
        <v>1011</v>
      </c>
      <c r="H2193" s="6" t="s">
        <v>510</v>
      </c>
      <c r="I2193" s="6" t="s">
        <v>110</v>
      </c>
      <c r="J2193" s="6" t="s">
        <v>326</v>
      </c>
      <c r="K2193" s="6" t="s">
        <v>29</v>
      </c>
      <c r="L2193" s="6" t="s">
        <v>27</v>
      </c>
      <c r="M2193" s="43"/>
      <c r="N2193" s="44" t="s">
        <v>1979</v>
      </c>
      <c r="O2193" s="39">
        <v>45384.333333333299</v>
      </c>
      <c r="P2193" s="39">
        <v>45384.333333333299</v>
      </c>
      <c r="Q2193" s="6">
        <v>0</v>
      </c>
      <c r="R2193" s="6">
        <v>0</v>
      </c>
      <c r="S2193" s="45" t="e">
        <f>_xlfn.CONCAT(#REF!,TRIM(tbl_PV_Milestones[[#This Row],[Milestone Description]]))</f>
        <v>#REF!</v>
      </c>
      <c r="T2193" s="84" t="str">
        <f>IF(COUNTIF(tbl_PV_Milestones[UID],tbl_PV_Milestones[[#This Row],[UID]])&gt;1,"Duplicate","")</f>
        <v>Duplicate</v>
      </c>
      <c r="U2193" s="42" t="str">
        <f>_xlfn.XLOOKUP(tbl_PV_Milestones[[#This Row],[Work ID]],tbl_PV_Meta[Work ID '#],tbl_PV_Meta[Sub-Portfolio])</f>
        <v>Sub-Portfolio 8</v>
      </c>
      <c r="V2193" s="41">
        <f>IF(MONTH(tbl_PV_Milestones[[#This Row],[Baseline Date]])&lt;7,YEAR(tbl_PV_Milestones[[#This Row],[Baseline Date]]),YEAR(tbl_PV_Milestones[[#This Row],[Baseline Date]])+1)</f>
        <v>2024</v>
      </c>
      <c r="W2193" s="41">
        <f>IF(MONTH(tbl_PV_Milestones[[#This Row],[Actual/Schedule Finish]])&lt;7,YEAR(tbl_PV_Milestones[[#This Row],[Actual/Schedule Finish]]),YEAR(tbl_PV_Milestones[[#This Row],[Actual/Schedule Finish]])+1)</f>
        <v>2024</v>
      </c>
      <c r="X2193" s="41" t="str">
        <f>IF(OR(tbl_PV_Milestones[[#This Row],[Project Status]]="Completed",tbl_PV_Milestones[[#This Row],[Project Status]]="Assumed Completed"),"Yes","No")</f>
        <v>Yes</v>
      </c>
      <c r="Y2193" s="41">
        <f>IF(tbl_PV_Milestones[[#This Row],[Baseline Date]]="",1,0)</f>
        <v>0</v>
      </c>
      <c r="Z2193" s="41">
        <f>IF(tbl_PV_Milestones[[#This Row],[Baseline Date]]&lt;PV_Meta!$B$7,1,0)</f>
        <v>1</v>
      </c>
      <c r="AA2193" s="41">
        <f>IF(tbl_PV_Milestones[[#This Row],[Complete]]="Yes",1,0)</f>
        <v>1</v>
      </c>
      <c r="AB2193" s="41">
        <f>IF(AND(tbl_PV_Milestones[[#This Row],[BL FY]]=2025,tbl_PV_Milestones[[#This Row],[Baseline Date]]&lt;PV_Meta!$B$7),1,0)</f>
        <v>0</v>
      </c>
      <c r="AC2193" s="41">
        <f>IF(AND(tbl_PV_Milestones[[#This Row],[Planned YTD]]=1,tbl_PV_Milestones[[#This Row],[Complete]]="Yes"),1,0)</f>
        <v>0</v>
      </c>
      <c r="AD2193" s="41">
        <f>IF(AND(tbl_PV_Milestones[[#This Row],[Actual/Schedule Finish]]&lt;PV_Meta!$B$7,tbl_PV_Milestones[[#This Row],[Complete]]="No",tbl_PV_Milestones[[#This Row],[Project Status]]&lt;&gt;"On Hold"),1,0)</f>
        <v>0</v>
      </c>
      <c r="AE2193" s="41">
        <f>IF(AND(tbl_PV_Milestones[[#This Row],[Actual/Schedule Finish]]&gt;tbl_PV_Milestones[[#This Row],[Baseline Date]],tbl_PV_Milestones[[#This Row],[Complete]]="No",tbl_PV_Milestones[[#This Row],[Project Status]]&lt;&gt;"On Hold",tbl_PV_Milestones[[#This Row],[Overdue]]=0,tbl_PV_Milestones[[#This Row],[To be Baselined]]&lt;&gt;1),1,0)</f>
        <v>0</v>
      </c>
      <c r="AF2193" s="41">
        <f>IF(AND(tbl_PV_Milestones[[#This Row],[BL FY]]=2025,tbl_PV_Milestones[[#This Row],[Finish FY]]&gt;2025),1,0)</f>
        <v>0</v>
      </c>
      <c r="AG2193" s="56" t="str">
        <f>_xlfn.XLOOKUP(tbl_PV_Milestones[[#This Row],[Work ID]],tbl_PV_Meta[Work ID '#],tbl_PV_Meta[Project Manager/Owner],,0)</f>
        <v>Project Manager 6</v>
      </c>
      <c r="AH2193" s="6"/>
    </row>
    <row r="2194" spans="4:34" x14ac:dyDescent="0.25">
      <c r="D2194" s="6" t="s">
        <v>326</v>
      </c>
      <c r="E2194" s="6" t="s">
        <v>503</v>
      </c>
      <c r="F2194" s="6" t="s">
        <v>1708</v>
      </c>
      <c r="G2194" s="6" t="s">
        <v>1012</v>
      </c>
      <c r="H2194" s="6" t="s">
        <v>510</v>
      </c>
      <c r="I2194" s="6" t="s">
        <v>110</v>
      </c>
      <c r="J2194" s="6" t="s">
        <v>326</v>
      </c>
      <c r="K2194" s="6" t="s">
        <v>29</v>
      </c>
      <c r="L2194" s="6" t="s">
        <v>27</v>
      </c>
      <c r="M2194" s="43"/>
      <c r="N2194" s="44" t="s">
        <v>1979</v>
      </c>
      <c r="O2194" s="39">
        <v>45341.333333333299</v>
      </c>
      <c r="P2194" s="39">
        <v>45341.333333333299</v>
      </c>
      <c r="Q2194" s="6">
        <v>0</v>
      </c>
      <c r="R2194" s="6">
        <v>0</v>
      </c>
      <c r="S2194" s="45" t="e">
        <f>_xlfn.CONCAT(#REF!,TRIM(tbl_PV_Milestones[[#This Row],[Milestone Description]]))</f>
        <v>#REF!</v>
      </c>
      <c r="T2194" s="84" t="str">
        <f>IF(COUNTIF(tbl_PV_Milestones[UID],tbl_PV_Milestones[[#This Row],[UID]])&gt;1,"Duplicate","")</f>
        <v>Duplicate</v>
      </c>
      <c r="U2194" s="42" t="str">
        <f>_xlfn.XLOOKUP(tbl_PV_Milestones[[#This Row],[Work ID]],tbl_PV_Meta[Work ID '#],tbl_PV_Meta[Sub-Portfolio])</f>
        <v>Sub-Portfolio 8</v>
      </c>
      <c r="V2194" s="41">
        <f>IF(MONTH(tbl_PV_Milestones[[#This Row],[Baseline Date]])&lt;7,YEAR(tbl_PV_Milestones[[#This Row],[Baseline Date]]),YEAR(tbl_PV_Milestones[[#This Row],[Baseline Date]])+1)</f>
        <v>2024</v>
      </c>
      <c r="W2194" s="41">
        <f>IF(MONTH(tbl_PV_Milestones[[#This Row],[Actual/Schedule Finish]])&lt;7,YEAR(tbl_PV_Milestones[[#This Row],[Actual/Schedule Finish]]),YEAR(tbl_PV_Milestones[[#This Row],[Actual/Schedule Finish]])+1)</f>
        <v>2024</v>
      </c>
      <c r="X2194" s="41" t="str">
        <f>IF(OR(tbl_PV_Milestones[[#This Row],[Project Status]]="Completed",tbl_PV_Milestones[[#This Row],[Project Status]]="Assumed Completed"),"Yes","No")</f>
        <v>Yes</v>
      </c>
      <c r="Y2194" s="41">
        <f>IF(tbl_PV_Milestones[[#This Row],[Baseline Date]]="",1,0)</f>
        <v>0</v>
      </c>
      <c r="Z2194" s="41">
        <f>IF(tbl_PV_Milestones[[#This Row],[Baseline Date]]&lt;PV_Meta!$B$7,1,0)</f>
        <v>1</v>
      </c>
      <c r="AA2194" s="41">
        <f>IF(tbl_PV_Milestones[[#This Row],[Complete]]="Yes",1,0)</f>
        <v>1</v>
      </c>
      <c r="AB2194" s="41">
        <f>IF(AND(tbl_PV_Milestones[[#This Row],[BL FY]]=2025,tbl_PV_Milestones[[#This Row],[Baseline Date]]&lt;PV_Meta!$B$7),1,0)</f>
        <v>0</v>
      </c>
      <c r="AC2194" s="41">
        <f>IF(AND(tbl_PV_Milestones[[#This Row],[Planned YTD]]=1,tbl_PV_Milestones[[#This Row],[Complete]]="Yes"),1,0)</f>
        <v>0</v>
      </c>
      <c r="AD2194" s="41">
        <f>IF(AND(tbl_PV_Milestones[[#This Row],[Actual/Schedule Finish]]&lt;PV_Meta!$B$7,tbl_PV_Milestones[[#This Row],[Complete]]="No",tbl_PV_Milestones[[#This Row],[Project Status]]&lt;&gt;"On Hold"),1,0)</f>
        <v>0</v>
      </c>
      <c r="AE2194" s="41">
        <f>IF(AND(tbl_PV_Milestones[[#This Row],[Actual/Schedule Finish]]&gt;tbl_PV_Milestones[[#This Row],[Baseline Date]],tbl_PV_Milestones[[#This Row],[Complete]]="No",tbl_PV_Milestones[[#This Row],[Project Status]]&lt;&gt;"On Hold",tbl_PV_Milestones[[#This Row],[Overdue]]=0,tbl_PV_Milestones[[#This Row],[To be Baselined]]&lt;&gt;1),1,0)</f>
        <v>0</v>
      </c>
      <c r="AF2194" s="41">
        <f>IF(AND(tbl_PV_Milestones[[#This Row],[BL FY]]=2025,tbl_PV_Milestones[[#This Row],[Finish FY]]&gt;2025),1,0)</f>
        <v>0</v>
      </c>
      <c r="AG2194" s="56" t="str">
        <f>_xlfn.XLOOKUP(tbl_PV_Milestones[[#This Row],[Work ID]],tbl_PV_Meta[Work ID '#],tbl_PV_Meta[Project Manager/Owner],,0)</f>
        <v>Project Manager 6</v>
      </c>
      <c r="AH2194" s="6"/>
    </row>
    <row r="2195" spans="4:34" x14ac:dyDescent="0.25">
      <c r="D2195" s="6" t="s">
        <v>326</v>
      </c>
      <c r="E2195" s="6" t="s">
        <v>503</v>
      </c>
      <c r="F2195" s="6" t="s">
        <v>1708</v>
      </c>
      <c r="G2195" s="6" t="s">
        <v>1013</v>
      </c>
      <c r="H2195" s="6" t="s">
        <v>510</v>
      </c>
      <c r="I2195" s="6" t="s">
        <v>110</v>
      </c>
      <c r="J2195" s="6" t="s">
        <v>326</v>
      </c>
      <c r="K2195" s="6" t="s">
        <v>29</v>
      </c>
      <c r="L2195" s="6" t="s">
        <v>27</v>
      </c>
      <c r="M2195" s="43"/>
      <c r="N2195" s="44" t="s">
        <v>1979</v>
      </c>
      <c r="O2195" s="39">
        <v>45322.333333333299</v>
      </c>
      <c r="P2195" s="39">
        <v>45322.333333333299</v>
      </c>
      <c r="Q2195" s="6">
        <v>0</v>
      </c>
      <c r="R2195" s="6">
        <v>0</v>
      </c>
      <c r="S2195" s="45" t="e">
        <f>_xlfn.CONCAT(#REF!,TRIM(tbl_PV_Milestones[[#This Row],[Milestone Description]]))</f>
        <v>#REF!</v>
      </c>
      <c r="T2195" s="84" t="str">
        <f>IF(COUNTIF(tbl_PV_Milestones[UID],tbl_PV_Milestones[[#This Row],[UID]])&gt;1,"Duplicate","")</f>
        <v>Duplicate</v>
      </c>
      <c r="U2195" s="42" t="str">
        <f>_xlfn.XLOOKUP(tbl_PV_Milestones[[#This Row],[Work ID]],tbl_PV_Meta[Work ID '#],tbl_PV_Meta[Sub-Portfolio])</f>
        <v>Sub-Portfolio 8</v>
      </c>
      <c r="V2195" s="41">
        <f>IF(MONTH(tbl_PV_Milestones[[#This Row],[Baseline Date]])&lt;7,YEAR(tbl_PV_Milestones[[#This Row],[Baseline Date]]),YEAR(tbl_PV_Milestones[[#This Row],[Baseline Date]])+1)</f>
        <v>2024</v>
      </c>
      <c r="W2195" s="41">
        <f>IF(MONTH(tbl_PV_Milestones[[#This Row],[Actual/Schedule Finish]])&lt;7,YEAR(tbl_PV_Milestones[[#This Row],[Actual/Schedule Finish]]),YEAR(tbl_PV_Milestones[[#This Row],[Actual/Schedule Finish]])+1)</f>
        <v>2024</v>
      </c>
      <c r="X2195" s="41" t="str">
        <f>IF(OR(tbl_PV_Milestones[[#This Row],[Project Status]]="Completed",tbl_PV_Milestones[[#This Row],[Project Status]]="Assumed Completed"),"Yes","No")</f>
        <v>Yes</v>
      </c>
      <c r="Y2195" s="41">
        <f>IF(tbl_PV_Milestones[[#This Row],[Baseline Date]]="",1,0)</f>
        <v>0</v>
      </c>
      <c r="Z2195" s="41">
        <f>IF(tbl_PV_Milestones[[#This Row],[Baseline Date]]&lt;PV_Meta!$B$7,1,0)</f>
        <v>1</v>
      </c>
      <c r="AA2195" s="41">
        <f>IF(tbl_PV_Milestones[[#This Row],[Complete]]="Yes",1,0)</f>
        <v>1</v>
      </c>
      <c r="AB2195" s="41">
        <f>IF(AND(tbl_PV_Milestones[[#This Row],[BL FY]]=2025,tbl_PV_Milestones[[#This Row],[Baseline Date]]&lt;PV_Meta!$B$7),1,0)</f>
        <v>0</v>
      </c>
      <c r="AC2195" s="41">
        <f>IF(AND(tbl_PV_Milestones[[#This Row],[Planned YTD]]=1,tbl_PV_Milestones[[#This Row],[Complete]]="Yes"),1,0)</f>
        <v>0</v>
      </c>
      <c r="AD2195" s="41">
        <f>IF(AND(tbl_PV_Milestones[[#This Row],[Actual/Schedule Finish]]&lt;PV_Meta!$B$7,tbl_PV_Milestones[[#This Row],[Complete]]="No",tbl_PV_Milestones[[#This Row],[Project Status]]&lt;&gt;"On Hold"),1,0)</f>
        <v>0</v>
      </c>
      <c r="AE2195" s="41">
        <f>IF(AND(tbl_PV_Milestones[[#This Row],[Actual/Schedule Finish]]&gt;tbl_PV_Milestones[[#This Row],[Baseline Date]],tbl_PV_Milestones[[#This Row],[Complete]]="No",tbl_PV_Milestones[[#This Row],[Project Status]]&lt;&gt;"On Hold",tbl_PV_Milestones[[#This Row],[Overdue]]=0,tbl_PV_Milestones[[#This Row],[To be Baselined]]&lt;&gt;1),1,0)</f>
        <v>0</v>
      </c>
      <c r="AF2195" s="41">
        <f>IF(AND(tbl_PV_Milestones[[#This Row],[BL FY]]=2025,tbl_PV_Milestones[[#This Row],[Finish FY]]&gt;2025),1,0)</f>
        <v>0</v>
      </c>
      <c r="AG2195" s="56" t="str">
        <f>_xlfn.XLOOKUP(tbl_PV_Milestones[[#This Row],[Work ID]],tbl_PV_Meta[Work ID '#],tbl_PV_Meta[Project Manager/Owner],,0)</f>
        <v>Project Manager 6</v>
      </c>
      <c r="AH2195" s="6"/>
    </row>
    <row r="2196" spans="4:34" x14ac:dyDescent="0.25">
      <c r="D2196" s="6" t="s">
        <v>326</v>
      </c>
      <c r="E2196" s="6" t="s">
        <v>503</v>
      </c>
      <c r="F2196" s="6" t="s">
        <v>1708</v>
      </c>
      <c r="G2196" s="6" t="s">
        <v>1014</v>
      </c>
      <c r="H2196" s="6" t="s">
        <v>510</v>
      </c>
      <c r="I2196" s="6" t="s">
        <v>110</v>
      </c>
      <c r="J2196" s="6" t="s">
        <v>326</v>
      </c>
      <c r="K2196" s="6" t="s">
        <v>29</v>
      </c>
      <c r="L2196" s="6" t="s">
        <v>27</v>
      </c>
      <c r="M2196" s="43"/>
      <c r="N2196" s="44" t="s">
        <v>1979</v>
      </c>
      <c r="O2196" s="39">
        <v>45412.333333333299</v>
      </c>
      <c r="P2196" s="39">
        <v>45412.333333333299</v>
      </c>
      <c r="Q2196" s="6">
        <v>0</v>
      </c>
      <c r="R2196" s="6">
        <v>0</v>
      </c>
      <c r="S2196" s="45" t="e">
        <f>_xlfn.CONCAT(#REF!,TRIM(tbl_PV_Milestones[[#This Row],[Milestone Description]]))</f>
        <v>#REF!</v>
      </c>
      <c r="T2196" s="84" t="str">
        <f>IF(COUNTIF(tbl_PV_Milestones[UID],tbl_PV_Milestones[[#This Row],[UID]])&gt;1,"Duplicate","")</f>
        <v>Duplicate</v>
      </c>
      <c r="U2196" s="42" t="str">
        <f>_xlfn.XLOOKUP(tbl_PV_Milestones[[#This Row],[Work ID]],tbl_PV_Meta[Work ID '#],tbl_PV_Meta[Sub-Portfolio])</f>
        <v>Sub-Portfolio 8</v>
      </c>
      <c r="V2196" s="41">
        <f>IF(MONTH(tbl_PV_Milestones[[#This Row],[Baseline Date]])&lt;7,YEAR(tbl_PV_Milestones[[#This Row],[Baseline Date]]),YEAR(tbl_PV_Milestones[[#This Row],[Baseline Date]])+1)</f>
        <v>2024</v>
      </c>
      <c r="W2196" s="41">
        <f>IF(MONTH(tbl_PV_Milestones[[#This Row],[Actual/Schedule Finish]])&lt;7,YEAR(tbl_PV_Milestones[[#This Row],[Actual/Schedule Finish]]),YEAR(tbl_PV_Milestones[[#This Row],[Actual/Schedule Finish]])+1)</f>
        <v>2024</v>
      </c>
      <c r="X2196" s="41" t="str">
        <f>IF(OR(tbl_PV_Milestones[[#This Row],[Project Status]]="Completed",tbl_PV_Milestones[[#This Row],[Project Status]]="Assumed Completed"),"Yes","No")</f>
        <v>Yes</v>
      </c>
      <c r="Y2196" s="41">
        <f>IF(tbl_PV_Milestones[[#This Row],[Baseline Date]]="",1,0)</f>
        <v>0</v>
      </c>
      <c r="Z2196" s="41">
        <f>IF(tbl_PV_Milestones[[#This Row],[Baseline Date]]&lt;PV_Meta!$B$7,1,0)</f>
        <v>1</v>
      </c>
      <c r="AA2196" s="41">
        <f>IF(tbl_PV_Milestones[[#This Row],[Complete]]="Yes",1,0)</f>
        <v>1</v>
      </c>
      <c r="AB2196" s="41">
        <f>IF(AND(tbl_PV_Milestones[[#This Row],[BL FY]]=2025,tbl_PV_Milestones[[#This Row],[Baseline Date]]&lt;PV_Meta!$B$7),1,0)</f>
        <v>0</v>
      </c>
      <c r="AC2196" s="41">
        <f>IF(AND(tbl_PV_Milestones[[#This Row],[Planned YTD]]=1,tbl_PV_Milestones[[#This Row],[Complete]]="Yes"),1,0)</f>
        <v>0</v>
      </c>
      <c r="AD2196" s="41">
        <f>IF(AND(tbl_PV_Milestones[[#This Row],[Actual/Schedule Finish]]&lt;PV_Meta!$B$7,tbl_PV_Milestones[[#This Row],[Complete]]="No",tbl_PV_Milestones[[#This Row],[Project Status]]&lt;&gt;"On Hold"),1,0)</f>
        <v>0</v>
      </c>
      <c r="AE2196" s="41">
        <f>IF(AND(tbl_PV_Milestones[[#This Row],[Actual/Schedule Finish]]&gt;tbl_PV_Milestones[[#This Row],[Baseline Date]],tbl_PV_Milestones[[#This Row],[Complete]]="No",tbl_PV_Milestones[[#This Row],[Project Status]]&lt;&gt;"On Hold",tbl_PV_Milestones[[#This Row],[Overdue]]=0,tbl_PV_Milestones[[#This Row],[To be Baselined]]&lt;&gt;1),1,0)</f>
        <v>0</v>
      </c>
      <c r="AF2196" s="41">
        <f>IF(AND(tbl_PV_Milestones[[#This Row],[BL FY]]=2025,tbl_PV_Milestones[[#This Row],[Finish FY]]&gt;2025),1,0)</f>
        <v>0</v>
      </c>
      <c r="AG2196" s="56" t="str">
        <f>_xlfn.XLOOKUP(tbl_PV_Milestones[[#This Row],[Work ID]],tbl_PV_Meta[Work ID '#],tbl_PV_Meta[Project Manager/Owner],,0)</f>
        <v>Project Manager 6</v>
      </c>
      <c r="AH2196" s="6"/>
    </row>
    <row r="2197" spans="4:34" x14ac:dyDescent="0.25">
      <c r="D2197" s="6" t="s">
        <v>326</v>
      </c>
      <c r="E2197" s="6" t="s">
        <v>503</v>
      </c>
      <c r="F2197" s="6" t="s">
        <v>1708</v>
      </c>
      <c r="G2197" s="6" t="s">
        <v>1015</v>
      </c>
      <c r="H2197" s="6" t="s">
        <v>510</v>
      </c>
      <c r="I2197" s="6" t="s">
        <v>110</v>
      </c>
      <c r="J2197" s="6" t="s">
        <v>326</v>
      </c>
      <c r="K2197" s="6" t="s">
        <v>29</v>
      </c>
      <c r="L2197" s="6" t="s">
        <v>27</v>
      </c>
      <c r="M2197" s="43"/>
      <c r="N2197" s="44" t="s">
        <v>1979</v>
      </c>
      <c r="O2197" s="39">
        <v>45384.333333333299</v>
      </c>
      <c r="P2197" s="39">
        <v>45384.333333333299</v>
      </c>
      <c r="Q2197" s="6">
        <v>0</v>
      </c>
      <c r="R2197" s="6">
        <v>0</v>
      </c>
      <c r="S2197" s="45" t="e">
        <f>_xlfn.CONCAT(#REF!,TRIM(tbl_PV_Milestones[[#This Row],[Milestone Description]]))</f>
        <v>#REF!</v>
      </c>
      <c r="T2197" s="84" t="str">
        <f>IF(COUNTIF(tbl_PV_Milestones[UID],tbl_PV_Milestones[[#This Row],[UID]])&gt;1,"Duplicate","")</f>
        <v>Duplicate</v>
      </c>
      <c r="U2197" s="42" t="str">
        <f>_xlfn.XLOOKUP(tbl_PV_Milestones[[#This Row],[Work ID]],tbl_PV_Meta[Work ID '#],tbl_PV_Meta[Sub-Portfolio])</f>
        <v>Sub-Portfolio 8</v>
      </c>
      <c r="V2197" s="41">
        <f>IF(MONTH(tbl_PV_Milestones[[#This Row],[Baseline Date]])&lt;7,YEAR(tbl_PV_Milestones[[#This Row],[Baseline Date]]),YEAR(tbl_PV_Milestones[[#This Row],[Baseline Date]])+1)</f>
        <v>2024</v>
      </c>
      <c r="W2197" s="41">
        <f>IF(MONTH(tbl_PV_Milestones[[#This Row],[Actual/Schedule Finish]])&lt;7,YEAR(tbl_PV_Milestones[[#This Row],[Actual/Schedule Finish]]),YEAR(tbl_PV_Milestones[[#This Row],[Actual/Schedule Finish]])+1)</f>
        <v>2024</v>
      </c>
      <c r="X2197" s="41" t="str">
        <f>IF(OR(tbl_PV_Milestones[[#This Row],[Project Status]]="Completed",tbl_PV_Milestones[[#This Row],[Project Status]]="Assumed Completed"),"Yes","No")</f>
        <v>Yes</v>
      </c>
      <c r="Y2197" s="41">
        <f>IF(tbl_PV_Milestones[[#This Row],[Baseline Date]]="",1,0)</f>
        <v>0</v>
      </c>
      <c r="Z2197" s="41">
        <f>IF(tbl_PV_Milestones[[#This Row],[Baseline Date]]&lt;PV_Meta!$B$7,1,0)</f>
        <v>1</v>
      </c>
      <c r="AA2197" s="41">
        <f>IF(tbl_PV_Milestones[[#This Row],[Complete]]="Yes",1,0)</f>
        <v>1</v>
      </c>
      <c r="AB2197" s="41">
        <f>IF(AND(tbl_PV_Milestones[[#This Row],[BL FY]]=2025,tbl_PV_Milestones[[#This Row],[Baseline Date]]&lt;PV_Meta!$B$7),1,0)</f>
        <v>0</v>
      </c>
      <c r="AC2197" s="41">
        <f>IF(AND(tbl_PV_Milestones[[#This Row],[Planned YTD]]=1,tbl_PV_Milestones[[#This Row],[Complete]]="Yes"),1,0)</f>
        <v>0</v>
      </c>
      <c r="AD2197" s="41">
        <f>IF(AND(tbl_PV_Milestones[[#This Row],[Actual/Schedule Finish]]&lt;PV_Meta!$B$7,tbl_PV_Milestones[[#This Row],[Complete]]="No",tbl_PV_Milestones[[#This Row],[Project Status]]&lt;&gt;"On Hold"),1,0)</f>
        <v>0</v>
      </c>
      <c r="AE2197" s="41">
        <f>IF(AND(tbl_PV_Milestones[[#This Row],[Actual/Schedule Finish]]&gt;tbl_PV_Milestones[[#This Row],[Baseline Date]],tbl_PV_Milestones[[#This Row],[Complete]]="No",tbl_PV_Milestones[[#This Row],[Project Status]]&lt;&gt;"On Hold",tbl_PV_Milestones[[#This Row],[Overdue]]=0,tbl_PV_Milestones[[#This Row],[To be Baselined]]&lt;&gt;1),1,0)</f>
        <v>0</v>
      </c>
      <c r="AF2197" s="41">
        <f>IF(AND(tbl_PV_Milestones[[#This Row],[BL FY]]=2025,tbl_PV_Milestones[[#This Row],[Finish FY]]&gt;2025),1,0)</f>
        <v>0</v>
      </c>
      <c r="AG2197" s="56" t="str">
        <f>_xlfn.XLOOKUP(tbl_PV_Milestones[[#This Row],[Work ID]],tbl_PV_Meta[Work ID '#],tbl_PV_Meta[Project Manager/Owner],,0)</f>
        <v>Project Manager 6</v>
      </c>
      <c r="AH2197" s="6"/>
    </row>
    <row r="2198" spans="4:34" x14ac:dyDescent="0.25">
      <c r="D2198" s="6" t="s">
        <v>326</v>
      </c>
      <c r="E2198" s="6" t="s">
        <v>503</v>
      </c>
      <c r="F2198" s="6" t="s">
        <v>1708</v>
      </c>
      <c r="G2198" s="6" t="s">
        <v>1016</v>
      </c>
      <c r="H2198" s="6" t="s">
        <v>510</v>
      </c>
      <c r="I2198" s="6" t="s">
        <v>110</v>
      </c>
      <c r="J2198" s="6" t="s">
        <v>326</v>
      </c>
      <c r="K2198" s="6" t="s">
        <v>29</v>
      </c>
      <c r="L2198" s="6" t="s">
        <v>27</v>
      </c>
      <c r="M2198" s="43"/>
      <c r="N2198" s="44" t="s">
        <v>1979</v>
      </c>
      <c r="O2198" s="39">
        <v>45341.333333333299</v>
      </c>
      <c r="P2198" s="39">
        <v>45341.333333333299</v>
      </c>
      <c r="Q2198" s="6">
        <v>0</v>
      </c>
      <c r="R2198" s="6">
        <v>0</v>
      </c>
      <c r="S2198" s="45" t="e">
        <f>_xlfn.CONCAT(#REF!,TRIM(tbl_PV_Milestones[[#This Row],[Milestone Description]]))</f>
        <v>#REF!</v>
      </c>
      <c r="T2198" s="84" t="str">
        <f>IF(COUNTIF(tbl_PV_Milestones[UID],tbl_PV_Milestones[[#This Row],[UID]])&gt;1,"Duplicate","")</f>
        <v>Duplicate</v>
      </c>
      <c r="U2198" s="42" t="str">
        <f>_xlfn.XLOOKUP(tbl_PV_Milestones[[#This Row],[Work ID]],tbl_PV_Meta[Work ID '#],tbl_PV_Meta[Sub-Portfolio])</f>
        <v>Sub-Portfolio 8</v>
      </c>
      <c r="V2198" s="41">
        <f>IF(MONTH(tbl_PV_Milestones[[#This Row],[Baseline Date]])&lt;7,YEAR(tbl_PV_Milestones[[#This Row],[Baseline Date]]),YEAR(tbl_PV_Milestones[[#This Row],[Baseline Date]])+1)</f>
        <v>2024</v>
      </c>
      <c r="W2198" s="41">
        <f>IF(MONTH(tbl_PV_Milestones[[#This Row],[Actual/Schedule Finish]])&lt;7,YEAR(tbl_PV_Milestones[[#This Row],[Actual/Schedule Finish]]),YEAR(tbl_PV_Milestones[[#This Row],[Actual/Schedule Finish]])+1)</f>
        <v>2024</v>
      </c>
      <c r="X2198" s="41" t="str">
        <f>IF(OR(tbl_PV_Milestones[[#This Row],[Project Status]]="Completed",tbl_PV_Milestones[[#This Row],[Project Status]]="Assumed Completed"),"Yes","No")</f>
        <v>Yes</v>
      </c>
      <c r="Y2198" s="41">
        <f>IF(tbl_PV_Milestones[[#This Row],[Baseline Date]]="",1,0)</f>
        <v>0</v>
      </c>
      <c r="Z2198" s="41">
        <f>IF(tbl_PV_Milestones[[#This Row],[Baseline Date]]&lt;PV_Meta!$B$7,1,0)</f>
        <v>1</v>
      </c>
      <c r="AA2198" s="41">
        <f>IF(tbl_PV_Milestones[[#This Row],[Complete]]="Yes",1,0)</f>
        <v>1</v>
      </c>
      <c r="AB2198" s="41">
        <f>IF(AND(tbl_PV_Milestones[[#This Row],[BL FY]]=2025,tbl_PV_Milestones[[#This Row],[Baseline Date]]&lt;PV_Meta!$B$7),1,0)</f>
        <v>0</v>
      </c>
      <c r="AC2198" s="41">
        <f>IF(AND(tbl_PV_Milestones[[#This Row],[Planned YTD]]=1,tbl_PV_Milestones[[#This Row],[Complete]]="Yes"),1,0)</f>
        <v>0</v>
      </c>
      <c r="AD2198" s="41">
        <f>IF(AND(tbl_PV_Milestones[[#This Row],[Actual/Schedule Finish]]&lt;PV_Meta!$B$7,tbl_PV_Milestones[[#This Row],[Complete]]="No",tbl_PV_Milestones[[#This Row],[Project Status]]&lt;&gt;"On Hold"),1,0)</f>
        <v>0</v>
      </c>
      <c r="AE2198" s="41">
        <f>IF(AND(tbl_PV_Milestones[[#This Row],[Actual/Schedule Finish]]&gt;tbl_PV_Milestones[[#This Row],[Baseline Date]],tbl_PV_Milestones[[#This Row],[Complete]]="No",tbl_PV_Milestones[[#This Row],[Project Status]]&lt;&gt;"On Hold",tbl_PV_Milestones[[#This Row],[Overdue]]=0,tbl_PV_Milestones[[#This Row],[To be Baselined]]&lt;&gt;1),1,0)</f>
        <v>0</v>
      </c>
      <c r="AF2198" s="41">
        <f>IF(AND(tbl_PV_Milestones[[#This Row],[BL FY]]=2025,tbl_PV_Milestones[[#This Row],[Finish FY]]&gt;2025),1,0)</f>
        <v>0</v>
      </c>
      <c r="AG2198" s="56" t="str">
        <f>_xlfn.XLOOKUP(tbl_PV_Milestones[[#This Row],[Work ID]],tbl_PV_Meta[Work ID '#],tbl_PV_Meta[Project Manager/Owner],,0)</f>
        <v>Project Manager 6</v>
      </c>
      <c r="AH2198" s="6"/>
    </row>
    <row r="2199" spans="4:34" x14ac:dyDescent="0.25">
      <c r="D2199" s="6" t="s">
        <v>326</v>
      </c>
      <c r="E2199" s="6" t="s">
        <v>503</v>
      </c>
      <c r="F2199" s="6" t="s">
        <v>1708</v>
      </c>
      <c r="G2199" s="6" t="s">
        <v>1017</v>
      </c>
      <c r="H2199" s="6" t="s">
        <v>510</v>
      </c>
      <c r="I2199" s="6" t="s">
        <v>110</v>
      </c>
      <c r="J2199" s="6" t="s">
        <v>326</v>
      </c>
      <c r="K2199" s="6" t="s">
        <v>29</v>
      </c>
      <c r="L2199" s="6" t="s">
        <v>27</v>
      </c>
      <c r="M2199" s="43"/>
      <c r="N2199" s="44" t="s">
        <v>1979</v>
      </c>
      <c r="O2199" s="39">
        <v>45139.333333333299</v>
      </c>
      <c r="P2199" s="39">
        <v>45139.333333333299</v>
      </c>
      <c r="Q2199" s="6">
        <v>0</v>
      </c>
      <c r="R2199" s="6">
        <v>0</v>
      </c>
      <c r="S2199" s="45" t="e">
        <f>_xlfn.CONCAT(#REF!,TRIM(tbl_PV_Milestones[[#This Row],[Milestone Description]]))</f>
        <v>#REF!</v>
      </c>
      <c r="T2199" s="84" t="str">
        <f>IF(COUNTIF(tbl_PV_Milestones[UID],tbl_PV_Milestones[[#This Row],[UID]])&gt;1,"Duplicate","")</f>
        <v>Duplicate</v>
      </c>
      <c r="U2199" s="42" t="str">
        <f>_xlfn.XLOOKUP(tbl_PV_Milestones[[#This Row],[Work ID]],tbl_PV_Meta[Work ID '#],tbl_PV_Meta[Sub-Portfolio])</f>
        <v>Sub-Portfolio 8</v>
      </c>
      <c r="V2199" s="41">
        <f>IF(MONTH(tbl_PV_Milestones[[#This Row],[Baseline Date]])&lt;7,YEAR(tbl_PV_Milestones[[#This Row],[Baseline Date]]),YEAR(tbl_PV_Milestones[[#This Row],[Baseline Date]])+1)</f>
        <v>2024</v>
      </c>
      <c r="W2199" s="41">
        <f>IF(MONTH(tbl_PV_Milestones[[#This Row],[Actual/Schedule Finish]])&lt;7,YEAR(tbl_PV_Milestones[[#This Row],[Actual/Schedule Finish]]),YEAR(tbl_PV_Milestones[[#This Row],[Actual/Schedule Finish]])+1)</f>
        <v>2024</v>
      </c>
      <c r="X2199" s="41" t="str">
        <f>IF(OR(tbl_PV_Milestones[[#This Row],[Project Status]]="Completed",tbl_PV_Milestones[[#This Row],[Project Status]]="Assumed Completed"),"Yes","No")</f>
        <v>Yes</v>
      </c>
      <c r="Y2199" s="41">
        <f>IF(tbl_PV_Milestones[[#This Row],[Baseline Date]]="",1,0)</f>
        <v>0</v>
      </c>
      <c r="Z2199" s="41">
        <f>IF(tbl_PV_Milestones[[#This Row],[Baseline Date]]&lt;PV_Meta!$B$7,1,0)</f>
        <v>1</v>
      </c>
      <c r="AA2199" s="41">
        <f>IF(tbl_PV_Milestones[[#This Row],[Complete]]="Yes",1,0)</f>
        <v>1</v>
      </c>
      <c r="AB2199" s="41">
        <f>IF(AND(tbl_PV_Milestones[[#This Row],[BL FY]]=2025,tbl_PV_Milestones[[#This Row],[Baseline Date]]&lt;PV_Meta!$B$7),1,0)</f>
        <v>0</v>
      </c>
      <c r="AC2199" s="41">
        <f>IF(AND(tbl_PV_Milestones[[#This Row],[Planned YTD]]=1,tbl_PV_Milestones[[#This Row],[Complete]]="Yes"),1,0)</f>
        <v>0</v>
      </c>
      <c r="AD2199" s="41">
        <f>IF(AND(tbl_PV_Milestones[[#This Row],[Actual/Schedule Finish]]&lt;PV_Meta!$B$7,tbl_PV_Milestones[[#This Row],[Complete]]="No",tbl_PV_Milestones[[#This Row],[Project Status]]&lt;&gt;"On Hold"),1,0)</f>
        <v>0</v>
      </c>
      <c r="AE2199" s="41">
        <f>IF(AND(tbl_PV_Milestones[[#This Row],[Actual/Schedule Finish]]&gt;tbl_PV_Milestones[[#This Row],[Baseline Date]],tbl_PV_Milestones[[#This Row],[Complete]]="No",tbl_PV_Milestones[[#This Row],[Project Status]]&lt;&gt;"On Hold",tbl_PV_Milestones[[#This Row],[Overdue]]=0,tbl_PV_Milestones[[#This Row],[To be Baselined]]&lt;&gt;1),1,0)</f>
        <v>0</v>
      </c>
      <c r="AF2199" s="41">
        <f>IF(AND(tbl_PV_Milestones[[#This Row],[BL FY]]=2025,tbl_PV_Milestones[[#This Row],[Finish FY]]&gt;2025),1,0)</f>
        <v>0</v>
      </c>
      <c r="AG2199" s="56" t="str">
        <f>_xlfn.XLOOKUP(tbl_PV_Milestones[[#This Row],[Work ID]],tbl_PV_Meta[Work ID '#],tbl_PV_Meta[Project Manager/Owner],,0)</f>
        <v>Project Manager 6</v>
      </c>
      <c r="AH2199" s="6"/>
    </row>
    <row r="2200" spans="4:34" x14ac:dyDescent="0.25">
      <c r="D2200" s="6" t="s">
        <v>326</v>
      </c>
      <c r="E2200" s="6" t="s">
        <v>503</v>
      </c>
      <c r="F2200" s="6" t="s">
        <v>1708</v>
      </c>
      <c r="G2200" s="6" t="s">
        <v>1018</v>
      </c>
      <c r="H2200" s="6" t="s">
        <v>510</v>
      </c>
      <c r="I2200" s="6" t="s">
        <v>110</v>
      </c>
      <c r="J2200" s="6" t="s">
        <v>326</v>
      </c>
      <c r="K2200" s="6" t="s">
        <v>29</v>
      </c>
      <c r="L2200" s="6" t="s">
        <v>27</v>
      </c>
      <c r="M2200" s="43"/>
      <c r="N2200" s="44" t="s">
        <v>1979</v>
      </c>
      <c r="O2200" s="39">
        <v>45384.333333333299</v>
      </c>
      <c r="P2200" s="39">
        <v>45384.333333333299</v>
      </c>
      <c r="Q2200" s="6">
        <v>0</v>
      </c>
      <c r="R2200" s="6">
        <v>0</v>
      </c>
      <c r="S2200" s="45" t="e">
        <f>_xlfn.CONCAT(#REF!,TRIM(tbl_PV_Milestones[[#This Row],[Milestone Description]]))</f>
        <v>#REF!</v>
      </c>
      <c r="T2200" s="84" t="str">
        <f>IF(COUNTIF(tbl_PV_Milestones[UID],tbl_PV_Milestones[[#This Row],[UID]])&gt;1,"Duplicate","")</f>
        <v>Duplicate</v>
      </c>
      <c r="U2200" s="42" t="str">
        <f>_xlfn.XLOOKUP(tbl_PV_Milestones[[#This Row],[Work ID]],tbl_PV_Meta[Work ID '#],tbl_PV_Meta[Sub-Portfolio])</f>
        <v>Sub-Portfolio 8</v>
      </c>
      <c r="V2200" s="41">
        <f>IF(MONTH(tbl_PV_Milestones[[#This Row],[Baseline Date]])&lt;7,YEAR(tbl_PV_Milestones[[#This Row],[Baseline Date]]),YEAR(tbl_PV_Milestones[[#This Row],[Baseline Date]])+1)</f>
        <v>2024</v>
      </c>
      <c r="W2200" s="41">
        <f>IF(MONTH(tbl_PV_Milestones[[#This Row],[Actual/Schedule Finish]])&lt;7,YEAR(tbl_PV_Milestones[[#This Row],[Actual/Schedule Finish]]),YEAR(tbl_PV_Milestones[[#This Row],[Actual/Schedule Finish]])+1)</f>
        <v>2024</v>
      </c>
      <c r="X2200" s="41" t="str">
        <f>IF(OR(tbl_PV_Milestones[[#This Row],[Project Status]]="Completed",tbl_PV_Milestones[[#This Row],[Project Status]]="Assumed Completed"),"Yes","No")</f>
        <v>Yes</v>
      </c>
      <c r="Y2200" s="41">
        <f>IF(tbl_PV_Milestones[[#This Row],[Baseline Date]]="",1,0)</f>
        <v>0</v>
      </c>
      <c r="Z2200" s="41">
        <f>IF(tbl_PV_Milestones[[#This Row],[Baseline Date]]&lt;PV_Meta!$B$7,1,0)</f>
        <v>1</v>
      </c>
      <c r="AA2200" s="41">
        <f>IF(tbl_PV_Milestones[[#This Row],[Complete]]="Yes",1,0)</f>
        <v>1</v>
      </c>
      <c r="AB2200" s="41">
        <f>IF(AND(tbl_PV_Milestones[[#This Row],[BL FY]]=2025,tbl_PV_Milestones[[#This Row],[Baseline Date]]&lt;PV_Meta!$B$7),1,0)</f>
        <v>0</v>
      </c>
      <c r="AC2200" s="41">
        <f>IF(AND(tbl_PV_Milestones[[#This Row],[Planned YTD]]=1,tbl_PV_Milestones[[#This Row],[Complete]]="Yes"),1,0)</f>
        <v>0</v>
      </c>
      <c r="AD2200" s="41">
        <f>IF(AND(tbl_PV_Milestones[[#This Row],[Actual/Schedule Finish]]&lt;PV_Meta!$B$7,tbl_PV_Milestones[[#This Row],[Complete]]="No",tbl_PV_Milestones[[#This Row],[Project Status]]&lt;&gt;"On Hold"),1,0)</f>
        <v>0</v>
      </c>
      <c r="AE2200" s="41">
        <f>IF(AND(tbl_PV_Milestones[[#This Row],[Actual/Schedule Finish]]&gt;tbl_PV_Milestones[[#This Row],[Baseline Date]],tbl_PV_Milestones[[#This Row],[Complete]]="No",tbl_PV_Milestones[[#This Row],[Project Status]]&lt;&gt;"On Hold",tbl_PV_Milestones[[#This Row],[Overdue]]=0,tbl_PV_Milestones[[#This Row],[To be Baselined]]&lt;&gt;1),1,0)</f>
        <v>0</v>
      </c>
      <c r="AF2200" s="41">
        <f>IF(AND(tbl_PV_Milestones[[#This Row],[BL FY]]=2025,tbl_PV_Milestones[[#This Row],[Finish FY]]&gt;2025),1,0)</f>
        <v>0</v>
      </c>
      <c r="AG2200" s="56" t="str">
        <f>_xlfn.XLOOKUP(tbl_PV_Milestones[[#This Row],[Work ID]],tbl_PV_Meta[Work ID '#],tbl_PV_Meta[Project Manager/Owner],,0)</f>
        <v>Project Manager 6</v>
      </c>
      <c r="AH2200" s="6"/>
    </row>
    <row r="2201" spans="4:34" x14ac:dyDescent="0.25">
      <c r="D2201" s="6" t="s">
        <v>326</v>
      </c>
      <c r="E2201" s="6" t="s">
        <v>503</v>
      </c>
      <c r="F2201" s="6" t="s">
        <v>1708</v>
      </c>
      <c r="G2201" s="6" t="s">
        <v>1016</v>
      </c>
      <c r="H2201" s="6" t="s">
        <v>510</v>
      </c>
      <c r="I2201" s="6" t="s">
        <v>110</v>
      </c>
      <c r="J2201" s="6" t="s">
        <v>326</v>
      </c>
      <c r="K2201" s="6" t="s">
        <v>29</v>
      </c>
      <c r="L2201" s="6" t="s">
        <v>27</v>
      </c>
      <c r="M2201" s="43"/>
      <c r="N2201" s="44" t="s">
        <v>1979</v>
      </c>
      <c r="O2201" s="39">
        <v>45341.333333333299</v>
      </c>
      <c r="P2201" s="39">
        <v>45341.333333333299</v>
      </c>
      <c r="Q2201" s="6">
        <v>0</v>
      </c>
      <c r="R2201" s="6">
        <v>0</v>
      </c>
      <c r="S2201" s="45" t="e">
        <f>_xlfn.CONCAT(#REF!,TRIM(tbl_PV_Milestones[[#This Row],[Milestone Description]]))</f>
        <v>#REF!</v>
      </c>
      <c r="T2201" s="84" t="str">
        <f>IF(COUNTIF(tbl_PV_Milestones[UID],tbl_PV_Milestones[[#This Row],[UID]])&gt;1,"Duplicate","")</f>
        <v>Duplicate</v>
      </c>
      <c r="U2201" s="42" t="str">
        <f>_xlfn.XLOOKUP(tbl_PV_Milestones[[#This Row],[Work ID]],tbl_PV_Meta[Work ID '#],tbl_PV_Meta[Sub-Portfolio])</f>
        <v>Sub-Portfolio 8</v>
      </c>
      <c r="V2201" s="41">
        <f>IF(MONTH(tbl_PV_Milestones[[#This Row],[Baseline Date]])&lt;7,YEAR(tbl_PV_Milestones[[#This Row],[Baseline Date]]),YEAR(tbl_PV_Milestones[[#This Row],[Baseline Date]])+1)</f>
        <v>2024</v>
      </c>
      <c r="W2201" s="41">
        <f>IF(MONTH(tbl_PV_Milestones[[#This Row],[Actual/Schedule Finish]])&lt;7,YEAR(tbl_PV_Milestones[[#This Row],[Actual/Schedule Finish]]),YEAR(tbl_PV_Milestones[[#This Row],[Actual/Schedule Finish]])+1)</f>
        <v>2024</v>
      </c>
      <c r="X2201" s="41" t="str">
        <f>IF(OR(tbl_PV_Milestones[[#This Row],[Project Status]]="Completed",tbl_PV_Milestones[[#This Row],[Project Status]]="Assumed Completed"),"Yes","No")</f>
        <v>Yes</v>
      </c>
      <c r="Y2201" s="41">
        <f>IF(tbl_PV_Milestones[[#This Row],[Baseline Date]]="",1,0)</f>
        <v>0</v>
      </c>
      <c r="Z2201" s="41">
        <f>IF(tbl_PV_Milestones[[#This Row],[Baseline Date]]&lt;PV_Meta!$B$7,1,0)</f>
        <v>1</v>
      </c>
      <c r="AA2201" s="41">
        <f>IF(tbl_PV_Milestones[[#This Row],[Complete]]="Yes",1,0)</f>
        <v>1</v>
      </c>
      <c r="AB2201" s="41">
        <f>IF(AND(tbl_PV_Milestones[[#This Row],[BL FY]]=2025,tbl_PV_Milestones[[#This Row],[Baseline Date]]&lt;PV_Meta!$B$7),1,0)</f>
        <v>0</v>
      </c>
      <c r="AC2201" s="41">
        <f>IF(AND(tbl_PV_Milestones[[#This Row],[Planned YTD]]=1,tbl_PV_Milestones[[#This Row],[Complete]]="Yes"),1,0)</f>
        <v>0</v>
      </c>
      <c r="AD2201" s="41">
        <f>IF(AND(tbl_PV_Milestones[[#This Row],[Actual/Schedule Finish]]&lt;PV_Meta!$B$7,tbl_PV_Milestones[[#This Row],[Complete]]="No",tbl_PV_Milestones[[#This Row],[Project Status]]&lt;&gt;"On Hold"),1,0)</f>
        <v>0</v>
      </c>
      <c r="AE2201" s="41">
        <f>IF(AND(tbl_PV_Milestones[[#This Row],[Actual/Schedule Finish]]&gt;tbl_PV_Milestones[[#This Row],[Baseline Date]],tbl_PV_Milestones[[#This Row],[Complete]]="No",tbl_PV_Milestones[[#This Row],[Project Status]]&lt;&gt;"On Hold",tbl_PV_Milestones[[#This Row],[Overdue]]=0,tbl_PV_Milestones[[#This Row],[To be Baselined]]&lt;&gt;1),1,0)</f>
        <v>0</v>
      </c>
      <c r="AF2201" s="41">
        <f>IF(AND(tbl_PV_Milestones[[#This Row],[BL FY]]=2025,tbl_PV_Milestones[[#This Row],[Finish FY]]&gt;2025),1,0)</f>
        <v>0</v>
      </c>
      <c r="AG2201" s="56" t="str">
        <f>_xlfn.XLOOKUP(tbl_PV_Milestones[[#This Row],[Work ID]],tbl_PV_Meta[Work ID '#],tbl_PV_Meta[Project Manager/Owner],,0)</f>
        <v>Project Manager 6</v>
      </c>
      <c r="AH2201" s="6"/>
    </row>
    <row r="2202" spans="4:34" x14ac:dyDescent="0.25">
      <c r="D2202" s="6" t="s">
        <v>326</v>
      </c>
      <c r="E2202" s="6" t="s">
        <v>503</v>
      </c>
      <c r="F2202" s="6" t="s">
        <v>1708</v>
      </c>
      <c r="G2202" s="6" t="s">
        <v>1019</v>
      </c>
      <c r="H2202" s="6" t="s">
        <v>510</v>
      </c>
      <c r="I2202" s="6" t="s">
        <v>110</v>
      </c>
      <c r="J2202" s="6" t="s">
        <v>326</v>
      </c>
      <c r="K2202" s="6" t="s">
        <v>29</v>
      </c>
      <c r="L2202" s="6" t="s">
        <v>27</v>
      </c>
      <c r="M2202" s="43"/>
      <c r="N2202" s="44" t="s">
        <v>1979</v>
      </c>
      <c r="O2202" s="39">
        <v>45260.708333333299</v>
      </c>
      <c r="P2202" s="39">
        <v>45260.708333333299</v>
      </c>
      <c r="Q2202" s="6">
        <v>0</v>
      </c>
      <c r="R2202" s="6">
        <v>0</v>
      </c>
      <c r="S2202" s="45" t="e">
        <f>_xlfn.CONCAT(#REF!,TRIM(tbl_PV_Milestones[[#This Row],[Milestone Description]]))</f>
        <v>#REF!</v>
      </c>
      <c r="T2202" s="84" t="str">
        <f>IF(COUNTIF(tbl_PV_Milestones[UID],tbl_PV_Milestones[[#This Row],[UID]])&gt;1,"Duplicate","")</f>
        <v>Duplicate</v>
      </c>
      <c r="U2202" s="42" t="str">
        <f>_xlfn.XLOOKUP(tbl_PV_Milestones[[#This Row],[Work ID]],tbl_PV_Meta[Work ID '#],tbl_PV_Meta[Sub-Portfolio])</f>
        <v>Sub-Portfolio 8</v>
      </c>
      <c r="V2202" s="41">
        <f>IF(MONTH(tbl_PV_Milestones[[#This Row],[Baseline Date]])&lt;7,YEAR(tbl_PV_Milestones[[#This Row],[Baseline Date]]),YEAR(tbl_PV_Milestones[[#This Row],[Baseline Date]])+1)</f>
        <v>2024</v>
      </c>
      <c r="W2202" s="41">
        <f>IF(MONTH(tbl_PV_Milestones[[#This Row],[Actual/Schedule Finish]])&lt;7,YEAR(tbl_PV_Milestones[[#This Row],[Actual/Schedule Finish]]),YEAR(tbl_PV_Milestones[[#This Row],[Actual/Schedule Finish]])+1)</f>
        <v>2024</v>
      </c>
      <c r="X2202" s="41" t="str">
        <f>IF(OR(tbl_PV_Milestones[[#This Row],[Project Status]]="Completed",tbl_PV_Milestones[[#This Row],[Project Status]]="Assumed Completed"),"Yes","No")</f>
        <v>Yes</v>
      </c>
      <c r="Y2202" s="41">
        <f>IF(tbl_PV_Milestones[[#This Row],[Baseline Date]]="",1,0)</f>
        <v>0</v>
      </c>
      <c r="Z2202" s="41">
        <f>IF(tbl_PV_Milestones[[#This Row],[Baseline Date]]&lt;PV_Meta!$B$7,1,0)</f>
        <v>1</v>
      </c>
      <c r="AA2202" s="41">
        <f>IF(tbl_PV_Milestones[[#This Row],[Complete]]="Yes",1,0)</f>
        <v>1</v>
      </c>
      <c r="AB2202" s="41">
        <f>IF(AND(tbl_PV_Milestones[[#This Row],[BL FY]]=2025,tbl_PV_Milestones[[#This Row],[Baseline Date]]&lt;PV_Meta!$B$7),1,0)</f>
        <v>0</v>
      </c>
      <c r="AC2202" s="41">
        <f>IF(AND(tbl_PV_Milestones[[#This Row],[Planned YTD]]=1,tbl_PV_Milestones[[#This Row],[Complete]]="Yes"),1,0)</f>
        <v>0</v>
      </c>
      <c r="AD2202" s="41">
        <f>IF(AND(tbl_PV_Milestones[[#This Row],[Actual/Schedule Finish]]&lt;PV_Meta!$B$7,tbl_PV_Milestones[[#This Row],[Complete]]="No",tbl_PV_Milestones[[#This Row],[Project Status]]&lt;&gt;"On Hold"),1,0)</f>
        <v>0</v>
      </c>
      <c r="AE2202" s="41">
        <f>IF(AND(tbl_PV_Milestones[[#This Row],[Actual/Schedule Finish]]&gt;tbl_PV_Milestones[[#This Row],[Baseline Date]],tbl_PV_Milestones[[#This Row],[Complete]]="No",tbl_PV_Milestones[[#This Row],[Project Status]]&lt;&gt;"On Hold",tbl_PV_Milestones[[#This Row],[Overdue]]=0,tbl_PV_Milestones[[#This Row],[To be Baselined]]&lt;&gt;1),1,0)</f>
        <v>0</v>
      </c>
      <c r="AF2202" s="41">
        <f>IF(AND(tbl_PV_Milestones[[#This Row],[BL FY]]=2025,tbl_PV_Milestones[[#This Row],[Finish FY]]&gt;2025),1,0)</f>
        <v>0</v>
      </c>
      <c r="AG2202" s="56" t="str">
        <f>_xlfn.XLOOKUP(tbl_PV_Milestones[[#This Row],[Work ID]],tbl_PV_Meta[Work ID '#],tbl_PV_Meta[Project Manager/Owner],,0)</f>
        <v>Project Manager 6</v>
      </c>
      <c r="AH2202" s="6"/>
    </row>
    <row r="2203" spans="4:34" x14ac:dyDescent="0.25">
      <c r="D2203" s="6" t="s">
        <v>326</v>
      </c>
      <c r="E2203" s="6" t="s">
        <v>503</v>
      </c>
      <c r="F2203" s="6" t="s">
        <v>1708</v>
      </c>
      <c r="G2203" s="6" t="s">
        <v>1020</v>
      </c>
      <c r="H2203" s="6" t="s">
        <v>510</v>
      </c>
      <c r="I2203" s="6" t="s">
        <v>110</v>
      </c>
      <c r="J2203" s="6" t="s">
        <v>326</v>
      </c>
      <c r="K2203" s="6" t="s">
        <v>29</v>
      </c>
      <c r="L2203" s="6" t="s">
        <v>27</v>
      </c>
      <c r="M2203" s="43"/>
      <c r="N2203" s="44" t="s">
        <v>1979</v>
      </c>
      <c r="O2203" s="39">
        <v>45341.333333333299</v>
      </c>
      <c r="P2203" s="39">
        <v>45341.333333333299</v>
      </c>
      <c r="Q2203" s="6">
        <v>0</v>
      </c>
      <c r="R2203" s="6">
        <v>0</v>
      </c>
      <c r="S2203" s="45" t="e">
        <f>_xlfn.CONCAT(#REF!,TRIM(tbl_PV_Milestones[[#This Row],[Milestone Description]]))</f>
        <v>#REF!</v>
      </c>
      <c r="T2203" s="84" t="str">
        <f>IF(COUNTIF(tbl_PV_Milestones[UID],tbl_PV_Milestones[[#This Row],[UID]])&gt;1,"Duplicate","")</f>
        <v>Duplicate</v>
      </c>
      <c r="U2203" s="42" t="str">
        <f>_xlfn.XLOOKUP(tbl_PV_Milestones[[#This Row],[Work ID]],tbl_PV_Meta[Work ID '#],tbl_PV_Meta[Sub-Portfolio])</f>
        <v>Sub-Portfolio 8</v>
      </c>
      <c r="V2203" s="41">
        <f>IF(MONTH(tbl_PV_Milestones[[#This Row],[Baseline Date]])&lt;7,YEAR(tbl_PV_Milestones[[#This Row],[Baseline Date]]),YEAR(tbl_PV_Milestones[[#This Row],[Baseline Date]])+1)</f>
        <v>2024</v>
      </c>
      <c r="W2203" s="41">
        <f>IF(MONTH(tbl_PV_Milestones[[#This Row],[Actual/Schedule Finish]])&lt;7,YEAR(tbl_PV_Milestones[[#This Row],[Actual/Schedule Finish]]),YEAR(tbl_PV_Milestones[[#This Row],[Actual/Schedule Finish]])+1)</f>
        <v>2024</v>
      </c>
      <c r="X2203" s="41" t="str">
        <f>IF(OR(tbl_PV_Milestones[[#This Row],[Project Status]]="Completed",tbl_PV_Milestones[[#This Row],[Project Status]]="Assumed Completed"),"Yes","No")</f>
        <v>Yes</v>
      </c>
      <c r="Y2203" s="41">
        <f>IF(tbl_PV_Milestones[[#This Row],[Baseline Date]]="",1,0)</f>
        <v>0</v>
      </c>
      <c r="Z2203" s="41">
        <f>IF(tbl_PV_Milestones[[#This Row],[Baseline Date]]&lt;PV_Meta!$B$7,1,0)</f>
        <v>1</v>
      </c>
      <c r="AA2203" s="41">
        <f>IF(tbl_PV_Milestones[[#This Row],[Complete]]="Yes",1,0)</f>
        <v>1</v>
      </c>
      <c r="AB2203" s="41">
        <f>IF(AND(tbl_PV_Milestones[[#This Row],[BL FY]]=2025,tbl_PV_Milestones[[#This Row],[Baseline Date]]&lt;PV_Meta!$B$7),1,0)</f>
        <v>0</v>
      </c>
      <c r="AC2203" s="41">
        <f>IF(AND(tbl_PV_Milestones[[#This Row],[Planned YTD]]=1,tbl_PV_Milestones[[#This Row],[Complete]]="Yes"),1,0)</f>
        <v>0</v>
      </c>
      <c r="AD2203" s="41">
        <f>IF(AND(tbl_PV_Milestones[[#This Row],[Actual/Schedule Finish]]&lt;PV_Meta!$B$7,tbl_PV_Milestones[[#This Row],[Complete]]="No",tbl_PV_Milestones[[#This Row],[Project Status]]&lt;&gt;"On Hold"),1,0)</f>
        <v>0</v>
      </c>
      <c r="AE2203" s="41">
        <f>IF(AND(tbl_PV_Milestones[[#This Row],[Actual/Schedule Finish]]&gt;tbl_PV_Milestones[[#This Row],[Baseline Date]],tbl_PV_Milestones[[#This Row],[Complete]]="No",tbl_PV_Milestones[[#This Row],[Project Status]]&lt;&gt;"On Hold",tbl_PV_Milestones[[#This Row],[Overdue]]=0,tbl_PV_Milestones[[#This Row],[To be Baselined]]&lt;&gt;1),1,0)</f>
        <v>0</v>
      </c>
      <c r="AF2203" s="41">
        <f>IF(AND(tbl_PV_Milestones[[#This Row],[BL FY]]=2025,tbl_PV_Milestones[[#This Row],[Finish FY]]&gt;2025),1,0)</f>
        <v>0</v>
      </c>
      <c r="AG2203" s="56" t="str">
        <f>_xlfn.XLOOKUP(tbl_PV_Milestones[[#This Row],[Work ID]],tbl_PV_Meta[Work ID '#],tbl_PV_Meta[Project Manager/Owner],,0)</f>
        <v>Project Manager 6</v>
      </c>
      <c r="AH2203" s="6"/>
    </row>
    <row r="2204" spans="4:34" x14ac:dyDescent="0.25">
      <c r="D2204" s="6" t="s">
        <v>326</v>
      </c>
      <c r="E2204" s="6" t="s">
        <v>520</v>
      </c>
      <c r="F2204" s="6" t="s">
        <v>1690</v>
      </c>
      <c r="G2204" s="6" t="s">
        <v>1021</v>
      </c>
      <c r="H2204" s="6" t="s">
        <v>505</v>
      </c>
      <c r="I2204" s="6" t="s">
        <v>506</v>
      </c>
      <c r="J2204" s="6" t="s">
        <v>326</v>
      </c>
      <c r="K2204" s="6" t="s">
        <v>278</v>
      </c>
      <c r="L2204" s="6" t="s">
        <v>106</v>
      </c>
      <c r="M2204" s="43"/>
      <c r="N2204" s="44" t="s">
        <v>1979</v>
      </c>
      <c r="O2204" s="39">
        <v>45439.333333333299</v>
      </c>
      <c r="P2204" s="39">
        <v>45406.708333333299</v>
      </c>
      <c r="Q2204" s="6">
        <v>-21</v>
      </c>
      <c r="R2204" s="6">
        <v>-5.3846153846153801E-2</v>
      </c>
      <c r="S2204" s="45" t="e">
        <f>_xlfn.CONCAT(#REF!,TRIM(tbl_PV_Milestones[[#This Row],[Milestone Description]]))</f>
        <v>#REF!</v>
      </c>
      <c r="T2204" s="84" t="str">
        <f>IF(COUNTIF(tbl_PV_Milestones[UID],tbl_PV_Milestones[[#This Row],[UID]])&gt;1,"Duplicate","")</f>
        <v>Duplicate</v>
      </c>
      <c r="U2204" s="42" t="str">
        <f>_xlfn.XLOOKUP(tbl_PV_Milestones[[#This Row],[Work ID]],tbl_PV_Meta[Work ID '#],tbl_PV_Meta[Sub-Portfolio])</f>
        <v>Sub-Portfolio 4</v>
      </c>
      <c r="V2204" s="41">
        <f>IF(MONTH(tbl_PV_Milestones[[#This Row],[Baseline Date]])&lt;7,YEAR(tbl_PV_Milestones[[#This Row],[Baseline Date]]),YEAR(tbl_PV_Milestones[[#This Row],[Baseline Date]])+1)</f>
        <v>2024</v>
      </c>
      <c r="W2204" s="41">
        <f>IF(MONTH(tbl_PV_Milestones[[#This Row],[Actual/Schedule Finish]])&lt;7,YEAR(tbl_PV_Milestones[[#This Row],[Actual/Schedule Finish]]),YEAR(tbl_PV_Milestones[[#This Row],[Actual/Schedule Finish]])+1)</f>
        <v>2024</v>
      </c>
      <c r="X2204" s="41" t="str">
        <f>IF(OR(tbl_PV_Milestones[[#This Row],[Project Status]]="Completed",tbl_PV_Milestones[[#This Row],[Project Status]]="Assumed Completed"),"Yes","No")</f>
        <v>Yes</v>
      </c>
      <c r="Y2204" s="41">
        <f>IF(tbl_PV_Milestones[[#This Row],[Baseline Date]]="",1,0)</f>
        <v>0</v>
      </c>
      <c r="Z2204" s="41">
        <f>IF(tbl_PV_Milestones[[#This Row],[Baseline Date]]&lt;PV_Meta!$B$7,1,0)</f>
        <v>1</v>
      </c>
      <c r="AA2204" s="41">
        <f>IF(tbl_PV_Milestones[[#This Row],[Complete]]="Yes",1,0)</f>
        <v>1</v>
      </c>
      <c r="AB2204" s="41">
        <f>IF(AND(tbl_PV_Milestones[[#This Row],[BL FY]]=2025,tbl_PV_Milestones[[#This Row],[Baseline Date]]&lt;PV_Meta!$B$7),1,0)</f>
        <v>0</v>
      </c>
      <c r="AC2204" s="41">
        <f>IF(AND(tbl_PV_Milestones[[#This Row],[Planned YTD]]=1,tbl_PV_Milestones[[#This Row],[Complete]]="Yes"),1,0)</f>
        <v>0</v>
      </c>
      <c r="AD2204" s="41">
        <f>IF(AND(tbl_PV_Milestones[[#This Row],[Actual/Schedule Finish]]&lt;PV_Meta!$B$7,tbl_PV_Milestones[[#This Row],[Complete]]="No",tbl_PV_Milestones[[#This Row],[Project Status]]&lt;&gt;"On Hold"),1,0)</f>
        <v>0</v>
      </c>
      <c r="AE2204" s="41">
        <f>IF(AND(tbl_PV_Milestones[[#This Row],[Actual/Schedule Finish]]&gt;tbl_PV_Milestones[[#This Row],[Baseline Date]],tbl_PV_Milestones[[#This Row],[Complete]]="No",tbl_PV_Milestones[[#This Row],[Project Status]]&lt;&gt;"On Hold",tbl_PV_Milestones[[#This Row],[Overdue]]=0,tbl_PV_Milestones[[#This Row],[To be Baselined]]&lt;&gt;1),1,0)</f>
        <v>0</v>
      </c>
      <c r="AF2204" s="41">
        <f>IF(AND(tbl_PV_Milestones[[#This Row],[BL FY]]=2025,tbl_PV_Milestones[[#This Row],[Finish FY]]&gt;2025),1,0)</f>
        <v>0</v>
      </c>
      <c r="AG2204" s="56" t="str">
        <f>_xlfn.XLOOKUP(tbl_PV_Milestones[[#This Row],[Work ID]],tbl_PV_Meta[Work ID '#],tbl_PV_Meta[Project Manager/Owner],,0)</f>
        <v>Project Manager 3</v>
      </c>
      <c r="AH2204" s="6"/>
    </row>
    <row r="2205" spans="4:34" x14ac:dyDescent="0.25">
      <c r="D2205" s="6" t="s">
        <v>326</v>
      </c>
      <c r="E2205" s="6" t="s">
        <v>580</v>
      </c>
      <c r="F2205" s="6" t="s">
        <v>1690</v>
      </c>
      <c r="G2205" s="6" t="s">
        <v>1022</v>
      </c>
      <c r="H2205" s="6" t="s">
        <v>510</v>
      </c>
      <c r="I2205" s="6" t="s">
        <v>110</v>
      </c>
      <c r="J2205" s="6" t="s">
        <v>326</v>
      </c>
      <c r="K2205" s="6" t="s">
        <v>278</v>
      </c>
      <c r="L2205" s="6" t="s">
        <v>106</v>
      </c>
      <c r="M2205" s="43"/>
      <c r="N2205" s="44" t="s">
        <v>1979</v>
      </c>
      <c r="O2205" s="39">
        <v>45408.333333333299</v>
      </c>
      <c r="P2205" s="39">
        <v>45401.333333333299</v>
      </c>
      <c r="Q2205" s="6">
        <v>-4</v>
      </c>
      <c r="R2205" s="6">
        <v>-1.02564102564103E-2</v>
      </c>
      <c r="S2205" s="45" t="e">
        <f>_xlfn.CONCAT(#REF!,TRIM(tbl_PV_Milestones[[#This Row],[Milestone Description]]))</f>
        <v>#REF!</v>
      </c>
      <c r="T2205" s="84" t="str">
        <f>IF(COUNTIF(tbl_PV_Milestones[UID],tbl_PV_Milestones[[#This Row],[UID]])&gt;1,"Duplicate","")</f>
        <v>Duplicate</v>
      </c>
      <c r="U2205" s="42" t="str">
        <f>_xlfn.XLOOKUP(tbl_PV_Milestones[[#This Row],[Work ID]],tbl_PV_Meta[Work ID '#],tbl_PV_Meta[Sub-Portfolio])</f>
        <v>Sub-Portfolio 4</v>
      </c>
      <c r="V2205" s="41">
        <f>IF(MONTH(tbl_PV_Milestones[[#This Row],[Baseline Date]])&lt;7,YEAR(tbl_PV_Milestones[[#This Row],[Baseline Date]]),YEAR(tbl_PV_Milestones[[#This Row],[Baseline Date]])+1)</f>
        <v>2024</v>
      </c>
      <c r="W2205" s="41">
        <f>IF(MONTH(tbl_PV_Milestones[[#This Row],[Actual/Schedule Finish]])&lt;7,YEAR(tbl_PV_Milestones[[#This Row],[Actual/Schedule Finish]]),YEAR(tbl_PV_Milestones[[#This Row],[Actual/Schedule Finish]])+1)</f>
        <v>2024</v>
      </c>
      <c r="X2205" s="41" t="str">
        <f>IF(OR(tbl_PV_Milestones[[#This Row],[Project Status]]="Completed",tbl_PV_Milestones[[#This Row],[Project Status]]="Assumed Completed"),"Yes","No")</f>
        <v>Yes</v>
      </c>
      <c r="Y2205" s="41">
        <f>IF(tbl_PV_Milestones[[#This Row],[Baseline Date]]="",1,0)</f>
        <v>0</v>
      </c>
      <c r="Z2205" s="41">
        <f>IF(tbl_PV_Milestones[[#This Row],[Baseline Date]]&lt;PV_Meta!$B$7,1,0)</f>
        <v>1</v>
      </c>
      <c r="AA2205" s="41">
        <f>IF(tbl_PV_Milestones[[#This Row],[Complete]]="Yes",1,0)</f>
        <v>1</v>
      </c>
      <c r="AB2205" s="41">
        <f>IF(AND(tbl_PV_Milestones[[#This Row],[BL FY]]=2025,tbl_PV_Milestones[[#This Row],[Baseline Date]]&lt;PV_Meta!$B$7),1,0)</f>
        <v>0</v>
      </c>
      <c r="AC2205" s="41">
        <f>IF(AND(tbl_PV_Milestones[[#This Row],[Planned YTD]]=1,tbl_PV_Milestones[[#This Row],[Complete]]="Yes"),1,0)</f>
        <v>0</v>
      </c>
      <c r="AD2205" s="41">
        <f>IF(AND(tbl_PV_Milestones[[#This Row],[Actual/Schedule Finish]]&lt;PV_Meta!$B$7,tbl_PV_Milestones[[#This Row],[Complete]]="No",tbl_PV_Milestones[[#This Row],[Project Status]]&lt;&gt;"On Hold"),1,0)</f>
        <v>0</v>
      </c>
      <c r="AE2205" s="41">
        <f>IF(AND(tbl_PV_Milestones[[#This Row],[Actual/Schedule Finish]]&gt;tbl_PV_Milestones[[#This Row],[Baseline Date]],tbl_PV_Milestones[[#This Row],[Complete]]="No",tbl_PV_Milestones[[#This Row],[Project Status]]&lt;&gt;"On Hold",tbl_PV_Milestones[[#This Row],[Overdue]]=0,tbl_PV_Milestones[[#This Row],[To be Baselined]]&lt;&gt;1),1,0)</f>
        <v>0</v>
      </c>
      <c r="AF2205" s="41">
        <f>IF(AND(tbl_PV_Milestones[[#This Row],[BL FY]]=2025,tbl_PV_Milestones[[#This Row],[Finish FY]]&gt;2025),1,0)</f>
        <v>0</v>
      </c>
      <c r="AG2205" s="56" t="str">
        <f>_xlfn.XLOOKUP(tbl_PV_Milestones[[#This Row],[Work ID]],tbl_PV_Meta[Work ID '#],tbl_PV_Meta[Project Manager/Owner],,0)</f>
        <v>Project Manager 3</v>
      </c>
      <c r="AH2205" s="6"/>
    </row>
    <row r="2206" spans="4:34" x14ac:dyDescent="0.25">
      <c r="D2206" s="6" t="s">
        <v>326</v>
      </c>
      <c r="E2206" s="6" t="s">
        <v>580</v>
      </c>
      <c r="F2206" s="6" t="s">
        <v>1690</v>
      </c>
      <c r="G2206" s="6" t="s">
        <v>1023</v>
      </c>
      <c r="H2206" s="6" t="s">
        <v>510</v>
      </c>
      <c r="I2206" s="6" t="s">
        <v>110</v>
      </c>
      <c r="J2206" s="6" t="s">
        <v>326</v>
      </c>
      <c r="K2206" s="6" t="s">
        <v>278</v>
      </c>
      <c r="L2206" s="6" t="s">
        <v>106</v>
      </c>
      <c r="M2206" s="43"/>
      <c r="N2206" s="44" t="s">
        <v>1979</v>
      </c>
      <c r="O2206" s="39">
        <v>45419.333333333299</v>
      </c>
      <c r="P2206" s="39">
        <v>45400.333333333299</v>
      </c>
      <c r="Q2206" s="6">
        <v>-12</v>
      </c>
      <c r="R2206" s="6">
        <v>-3.0769230769230799E-2</v>
      </c>
      <c r="S2206" s="45" t="e">
        <f>_xlfn.CONCAT(#REF!,TRIM(tbl_PV_Milestones[[#This Row],[Milestone Description]]))</f>
        <v>#REF!</v>
      </c>
      <c r="T2206" s="84" t="str">
        <f>IF(COUNTIF(tbl_PV_Milestones[UID],tbl_PV_Milestones[[#This Row],[UID]])&gt;1,"Duplicate","")</f>
        <v>Duplicate</v>
      </c>
      <c r="U2206" s="42" t="str">
        <f>_xlfn.XLOOKUP(tbl_PV_Milestones[[#This Row],[Work ID]],tbl_PV_Meta[Work ID '#],tbl_PV_Meta[Sub-Portfolio])</f>
        <v>Sub-Portfolio 4</v>
      </c>
      <c r="V2206" s="41">
        <f>IF(MONTH(tbl_PV_Milestones[[#This Row],[Baseline Date]])&lt;7,YEAR(tbl_PV_Milestones[[#This Row],[Baseline Date]]),YEAR(tbl_PV_Milestones[[#This Row],[Baseline Date]])+1)</f>
        <v>2024</v>
      </c>
      <c r="W2206" s="41">
        <f>IF(MONTH(tbl_PV_Milestones[[#This Row],[Actual/Schedule Finish]])&lt;7,YEAR(tbl_PV_Milestones[[#This Row],[Actual/Schedule Finish]]),YEAR(tbl_PV_Milestones[[#This Row],[Actual/Schedule Finish]])+1)</f>
        <v>2024</v>
      </c>
      <c r="X2206" s="41" t="str">
        <f>IF(OR(tbl_PV_Milestones[[#This Row],[Project Status]]="Completed",tbl_PV_Milestones[[#This Row],[Project Status]]="Assumed Completed"),"Yes","No")</f>
        <v>Yes</v>
      </c>
      <c r="Y2206" s="41">
        <f>IF(tbl_PV_Milestones[[#This Row],[Baseline Date]]="",1,0)</f>
        <v>0</v>
      </c>
      <c r="Z2206" s="41">
        <f>IF(tbl_PV_Milestones[[#This Row],[Baseline Date]]&lt;PV_Meta!$B$7,1,0)</f>
        <v>1</v>
      </c>
      <c r="AA2206" s="41">
        <f>IF(tbl_PV_Milestones[[#This Row],[Complete]]="Yes",1,0)</f>
        <v>1</v>
      </c>
      <c r="AB2206" s="41">
        <f>IF(AND(tbl_PV_Milestones[[#This Row],[BL FY]]=2025,tbl_PV_Milestones[[#This Row],[Baseline Date]]&lt;PV_Meta!$B$7),1,0)</f>
        <v>0</v>
      </c>
      <c r="AC2206" s="41">
        <f>IF(AND(tbl_PV_Milestones[[#This Row],[Planned YTD]]=1,tbl_PV_Milestones[[#This Row],[Complete]]="Yes"),1,0)</f>
        <v>0</v>
      </c>
      <c r="AD2206" s="41">
        <f>IF(AND(tbl_PV_Milestones[[#This Row],[Actual/Schedule Finish]]&lt;PV_Meta!$B$7,tbl_PV_Milestones[[#This Row],[Complete]]="No",tbl_PV_Milestones[[#This Row],[Project Status]]&lt;&gt;"On Hold"),1,0)</f>
        <v>0</v>
      </c>
      <c r="AE2206" s="41">
        <f>IF(AND(tbl_PV_Milestones[[#This Row],[Actual/Schedule Finish]]&gt;tbl_PV_Milestones[[#This Row],[Baseline Date]],tbl_PV_Milestones[[#This Row],[Complete]]="No",tbl_PV_Milestones[[#This Row],[Project Status]]&lt;&gt;"On Hold",tbl_PV_Milestones[[#This Row],[Overdue]]=0,tbl_PV_Milestones[[#This Row],[To be Baselined]]&lt;&gt;1),1,0)</f>
        <v>0</v>
      </c>
      <c r="AF2206" s="41">
        <f>IF(AND(tbl_PV_Milestones[[#This Row],[BL FY]]=2025,tbl_PV_Milestones[[#This Row],[Finish FY]]&gt;2025),1,0)</f>
        <v>0</v>
      </c>
      <c r="AG2206" s="56" t="str">
        <f>_xlfn.XLOOKUP(tbl_PV_Milestones[[#This Row],[Work ID]],tbl_PV_Meta[Work ID '#],tbl_PV_Meta[Project Manager/Owner],,0)</f>
        <v>Project Manager 3</v>
      </c>
      <c r="AH2206" s="6"/>
    </row>
    <row r="2207" spans="4:34" x14ac:dyDescent="0.25">
      <c r="D2207" s="6" t="s">
        <v>326</v>
      </c>
      <c r="E2207" s="6" t="s">
        <v>580</v>
      </c>
      <c r="F2207" s="6" t="s">
        <v>1690</v>
      </c>
      <c r="G2207" s="6" t="s">
        <v>786</v>
      </c>
      <c r="H2207" s="6" t="s">
        <v>510</v>
      </c>
      <c r="I2207" s="6" t="s">
        <v>110</v>
      </c>
      <c r="J2207" s="6" t="s">
        <v>326</v>
      </c>
      <c r="K2207" s="6" t="s">
        <v>278</v>
      </c>
      <c r="L2207" s="6" t="s">
        <v>106</v>
      </c>
      <c r="M2207" s="43"/>
      <c r="N2207" s="44" t="s">
        <v>1979</v>
      </c>
      <c r="O2207" s="39">
        <v>45429.333333333299</v>
      </c>
      <c r="P2207" s="39">
        <v>45408.333333333299</v>
      </c>
      <c r="Q2207" s="6">
        <v>-15</v>
      </c>
      <c r="R2207" s="6">
        <v>-3.8461538461538498E-2</v>
      </c>
      <c r="S2207" s="45" t="e">
        <f>_xlfn.CONCAT(#REF!,TRIM(tbl_PV_Milestones[[#This Row],[Milestone Description]]))</f>
        <v>#REF!</v>
      </c>
      <c r="T2207" s="84" t="str">
        <f>IF(COUNTIF(tbl_PV_Milestones[UID],tbl_PV_Milestones[[#This Row],[UID]])&gt;1,"Duplicate","")</f>
        <v>Duplicate</v>
      </c>
      <c r="U2207" s="42" t="str">
        <f>_xlfn.XLOOKUP(tbl_PV_Milestones[[#This Row],[Work ID]],tbl_PV_Meta[Work ID '#],tbl_PV_Meta[Sub-Portfolio])</f>
        <v>Sub-Portfolio 4</v>
      </c>
      <c r="V2207" s="41">
        <f>IF(MONTH(tbl_PV_Milestones[[#This Row],[Baseline Date]])&lt;7,YEAR(tbl_PV_Milestones[[#This Row],[Baseline Date]]),YEAR(tbl_PV_Milestones[[#This Row],[Baseline Date]])+1)</f>
        <v>2024</v>
      </c>
      <c r="W2207" s="41">
        <f>IF(MONTH(tbl_PV_Milestones[[#This Row],[Actual/Schedule Finish]])&lt;7,YEAR(tbl_PV_Milestones[[#This Row],[Actual/Schedule Finish]]),YEAR(tbl_PV_Milestones[[#This Row],[Actual/Schedule Finish]])+1)</f>
        <v>2024</v>
      </c>
      <c r="X2207" s="41" t="str">
        <f>IF(OR(tbl_PV_Milestones[[#This Row],[Project Status]]="Completed",tbl_PV_Milestones[[#This Row],[Project Status]]="Assumed Completed"),"Yes","No")</f>
        <v>Yes</v>
      </c>
      <c r="Y2207" s="41">
        <f>IF(tbl_PV_Milestones[[#This Row],[Baseline Date]]="",1,0)</f>
        <v>0</v>
      </c>
      <c r="Z2207" s="41">
        <f>IF(tbl_PV_Milestones[[#This Row],[Baseline Date]]&lt;PV_Meta!$B$7,1,0)</f>
        <v>1</v>
      </c>
      <c r="AA2207" s="41">
        <f>IF(tbl_PV_Milestones[[#This Row],[Complete]]="Yes",1,0)</f>
        <v>1</v>
      </c>
      <c r="AB2207" s="41">
        <f>IF(AND(tbl_PV_Milestones[[#This Row],[BL FY]]=2025,tbl_PV_Milestones[[#This Row],[Baseline Date]]&lt;PV_Meta!$B$7),1,0)</f>
        <v>0</v>
      </c>
      <c r="AC2207" s="41">
        <f>IF(AND(tbl_PV_Milestones[[#This Row],[Planned YTD]]=1,tbl_PV_Milestones[[#This Row],[Complete]]="Yes"),1,0)</f>
        <v>0</v>
      </c>
      <c r="AD2207" s="41">
        <f>IF(AND(tbl_PV_Milestones[[#This Row],[Actual/Schedule Finish]]&lt;PV_Meta!$B$7,tbl_PV_Milestones[[#This Row],[Complete]]="No",tbl_PV_Milestones[[#This Row],[Project Status]]&lt;&gt;"On Hold"),1,0)</f>
        <v>0</v>
      </c>
      <c r="AE2207" s="41">
        <f>IF(AND(tbl_PV_Milestones[[#This Row],[Actual/Schedule Finish]]&gt;tbl_PV_Milestones[[#This Row],[Baseline Date]],tbl_PV_Milestones[[#This Row],[Complete]]="No",tbl_PV_Milestones[[#This Row],[Project Status]]&lt;&gt;"On Hold",tbl_PV_Milestones[[#This Row],[Overdue]]=0,tbl_PV_Milestones[[#This Row],[To be Baselined]]&lt;&gt;1),1,0)</f>
        <v>0</v>
      </c>
      <c r="AF2207" s="41">
        <f>IF(AND(tbl_PV_Milestones[[#This Row],[BL FY]]=2025,tbl_PV_Milestones[[#This Row],[Finish FY]]&gt;2025),1,0)</f>
        <v>0</v>
      </c>
      <c r="AG2207" s="56" t="str">
        <f>_xlfn.XLOOKUP(tbl_PV_Milestones[[#This Row],[Work ID]],tbl_PV_Meta[Work ID '#],tbl_PV_Meta[Project Manager/Owner],,0)</f>
        <v>Project Manager 3</v>
      </c>
      <c r="AH2207" s="6"/>
    </row>
    <row r="2208" spans="4:34" x14ac:dyDescent="0.25">
      <c r="D2208" s="6" t="s">
        <v>326</v>
      </c>
      <c r="E2208" s="6" t="s">
        <v>503</v>
      </c>
      <c r="F2208" s="6" t="s">
        <v>1690</v>
      </c>
      <c r="G2208" s="6" t="s">
        <v>838</v>
      </c>
      <c r="H2208" s="6" t="s">
        <v>510</v>
      </c>
      <c r="I2208" s="6" t="s">
        <v>110</v>
      </c>
      <c r="J2208" s="6" t="s">
        <v>326</v>
      </c>
      <c r="K2208" s="6" t="s">
        <v>278</v>
      </c>
      <c r="L2208" s="6" t="s">
        <v>106</v>
      </c>
      <c r="M2208" s="43"/>
      <c r="N2208" s="44" t="s">
        <v>1979</v>
      </c>
      <c r="O2208" s="39">
        <v>45302.333333333299</v>
      </c>
      <c r="P2208" s="39">
        <v>45302.333333333299</v>
      </c>
      <c r="Q2208" s="6">
        <v>0</v>
      </c>
      <c r="R2208" s="6">
        <v>0</v>
      </c>
      <c r="S2208" s="45" t="e">
        <f>_xlfn.CONCAT(#REF!,TRIM(tbl_PV_Milestones[[#This Row],[Milestone Description]]))</f>
        <v>#REF!</v>
      </c>
      <c r="T2208" s="84" t="str">
        <f>IF(COUNTIF(tbl_PV_Milestones[UID],tbl_PV_Milestones[[#This Row],[UID]])&gt;1,"Duplicate","")</f>
        <v>Duplicate</v>
      </c>
      <c r="U2208" s="42" t="str">
        <f>_xlfn.XLOOKUP(tbl_PV_Milestones[[#This Row],[Work ID]],tbl_PV_Meta[Work ID '#],tbl_PV_Meta[Sub-Portfolio])</f>
        <v>Sub-Portfolio 4</v>
      </c>
      <c r="V2208" s="41">
        <f>IF(MONTH(tbl_PV_Milestones[[#This Row],[Baseline Date]])&lt;7,YEAR(tbl_PV_Milestones[[#This Row],[Baseline Date]]),YEAR(tbl_PV_Milestones[[#This Row],[Baseline Date]])+1)</f>
        <v>2024</v>
      </c>
      <c r="W2208" s="41">
        <f>IF(MONTH(tbl_PV_Milestones[[#This Row],[Actual/Schedule Finish]])&lt;7,YEAR(tbl_PV_Milestones[[#This Row],[Actual/Schedule Finish]]),YEAR(tbl_PV_Milestones[[#This Row],[Actual/Schedule Finish]])+1)</f>
        <v>2024</v>
      </c>
      <c r="X2208" s="41" t="str">
        <f>IF(OR(tbl_PV_Milestones[[#This Row],[Project Status]]="Completed",tbl_PV_Milestones[[#This Row],[Project Status]]="Assumed Completed"),"Yes","No")</f>
        <v>Yes</v>
      </c>
      <c r="Y2208" s="41">
        <f>IF(tbl_PV_Milestones[[#This Row],[Baseline Date]]="",1,0)</f>
        <v>0</v>
      </c>
      <c r="Z2208" s="41">
        <f>IF(tbl_PV_Milestones[[#This Row],[Baseline Date]]&lt;PV_Meta!$B$7,1,0)</f>
        <v>1</v>
      </c>
      <c r="AA2208" s="41">
        <f>IF(tbl_PV_Milestones[[#This Row],[Complete]]="Yes",1,0)</f>
        <v>1</v>
      </c>
      <c r="AB2208" s="41">
        <f>IF(AND(tbl_PV_Milestones[[#This Row],[BL FY]]=2025,tbl_PV_Milestones[[#This Row],[Baseline Date]]&lt;PV_Meta!$B$7),1,0)</f>
        <v>0</v>
      </c>
      <c r="AC2208" s="41">
        <f>IF(AND(tbl_PV_Milestones[[#This Row],[Planned YTD]]=1,tbl_PV_Milestones[[#This Row],[Complete]]="Yes"),1,0)</f>
        <v>0</v>
      </c>
      <c r="AD2208" s="41">
        <f>IF(AND(tbl_PV_Milestones[[#This Row],[Actual/Schedule Finish]]&lt;PV_Meta!$B$7,tbl_PV_Milestones[[#This Row],[Complete]]="No",tbl_PV_Milestones[[#This Row],[Project Status]]&lt;&gt;"On Hold"),1,0)</f>
        <v>0</v>
      </c>
      <c r="AE2208" s="41">
        <f>IF(AND(tbl_PV_Milestones[[#This Row],[Actual/Schedule Finish]]&gt;tbl_PV_Milestones[[#This Row],[Baseline Date]],tbl_PV_Milestones[[#This Row],[Complete]]="No",tbl_PV_Milestones[[#This Row],[Project Status]]&lt;&gt;"On Hold",tbl_PV_Milestones[[#This Row],[Overdue]]=0,tbl_PV_Milestones[[#This Row],[To be Baselined]]&lt;&gt;1),1,0)</f>
        <v>0</v>
      </c>
      <c r="AF2208" s="41">
        <f>IF(AND(tbl_PV_Milestones[[#This Row],[BL FY]]=2025,tbl_PV_Milestones[[#This Row],[Finish FY]]&gt;2025),1,0)</f>
        <v>0</v>
      </c>
      <c r="AG2208" s="56" t="str">
        <f>_xlfn.XLOOKUP(tbl_PV_Milestones[[#This Row],[Work ID]],tbl_PV_Meta[Work ID '#],tbl_PV_Meta[Project Manager/Owner],,0)</f>
        <v>Project Manager 3</v>
      </c>
      <c r="AH2208" s="6"/>
    </row>
    <row r="2209" spans="4:34" x14ac:dyDescent="0.25">
      <c r="D2209" s="6" t="s">
        <v>326</v>
      </c>
      <c r="E2209" s="6" t="s">
        <v>503</v>
      </c>
      <c r="F2209" s="6" t="s">
        <v>1690</v>
      </c>
      <c r="G2209" s="6" t="s">
        <v>1024</v>
      </c>
      <c r="H2209" s="6" t="s">
        <v>510</v>
      </c>
      <c r="I2209" s="6" t="s">
        <v>110</v>
      </c>
      <c r="J2209" s="6" t="s">
        <v>326</v>
      </c>
      <c r="K2209" s="6" t="s">
        <v>278</v>
      </c>
      <c r="L2209" s="6" t="s">
        <v>106</v>
      </c>
      <c r="M2209" s="43"/>
      <c r="N2209" s="44" t="s">
        <v>1979</v>
      </c>
      <c r="O2209" s="39">
        <v>45322.333333333299</v>
      </c>
      <c r="P2209" s="39">
        <v>45322.333333333299</v>
      </c>
      <c r="Q2209" s="6">
        <v>0</v>
      </c>
      <c r="R2209" s="6">
        <v>0</v>
      </c>
      <c r="S2209" s="45" t="e">
        <f>_xlfn.CONCAT(#REF!,TRIM(tbl_PV_Milestones[[#This Row],[Milestone Description]]))</f>
        <v>#REF!</v>
      </c>
      <c r="T2209" s="84" t="str">
        <f>IF(COUNTIF(tbl_PV_Milestones[UID],tbl_PV_Milestones[[#This Row],[UID]])&gt;1,"Duplicate","")</f>
        <v>Duplicate</v>
      </c>
      <c r="U2209" s="42" t="str">
        <f>_xlfn.XLOOKUP(tbl_PV_Milestones[[#This Row],[Work ID]],tbl_PV_Meta[Work ID '#],tbl_PV_Meta[Sub-Portfolio])</f>
        <v>Sub-Portfolio 4</v>
      </c>
      <c r="V2209" s="41">
        <f>IF(MONTH(tbl_PV_Milestones[[#This Row],[Baseline Date]])&lt;7,YEAR(tbl_PV_Milestones[[#This Row],[Baseline Date]]),YEAR(tbl_PV_Milestones[[#This Row],[Baseline Date]])+1)</f>
        <v>2024</v>
      </c>
      <c r="W2209" s="41">
        <f>IF(MONTH(tbl_PV_Milestones[[#This Row],[Actual/Schedule Finish]])&lt;7,YEAR(tbl_PV_Milestones[[#This Row],[Actual/Schedule Finish]]),YEAR(tbl_PV_Milestones[[#This Row],[Actual/Schedule Finish]])+1)</f>
        <v>2024</v>
      </c>
      <c r="X2209" s="41" t="str">
        <f>IF(OR(tbl_PV_Milestones[[#This Row],[Project Status]]="Completed",tbl_PV_Milestones[[#This Row],[Project Status]]="Assumed Completed"),"Yes","No")</f>
        <v>Yes</v>
      </c>
      <c r="Y2209" s="41">
        <f>IF(tbl_PV_Milestones[[#This Row],[Baseline Date]]="",1,0)</f>
        <v>0</v>
      </c>
      <c r="Z2209" s="41">
        <f>IF(tbl_PV_Milestones[[#This Row],[Baseline Date]]&lt;PV_Meta!$B$7,1,0)</f>
        <v>1</v>
      </c>
      <c r="AA2209" s="41">
        <f>IF(tbl_PV_Milestones[[#This Row],[Complete]]="Yes",1,0)</f>
        <v>1</v>
      </c>
      <c r="AB2209" s="41">
        <f>IF(AND(tbl_PV_Milestones[[#This Row],[BL FY]]=2025,tbl_PV_Milestones[[#This Row],[Baseline Date]]&lt;PV_Meta!$B$7),1,0)</f>
        <v>0</v>
      </c>
      <c r="AC2209" s="41">
        <f>IF(AND(tbl_PV_Milestones[[#This Row],[Planned YTD]]=1,tbl_PV_Milestones[[#This Row],[Complete]]="Yes"),1,0)</f>
        <v>0</v>
      </c>
      <c r="AD2209" s="41">
        <f>IF(AND(tbl_PV_Milestones[[#This Row],[Actual/Schedule Finish]]&lt;PV_Meta!$B$7,tbl_PV_Milestones[[#This Row],[Complete]]="No",tbl_PV_Milestones[[#This Row],[Project Status]]&lt;&gt;"On Hold"),1,0)</f>
        <v>0</v>
      </c>
      <c r="AE2209" s="41">
        <f>IF(AND(tbl_PV_Milestones[[#This Row],[Actual/Schedule Finish]]&gt;tbl_PV_Milestones[[#This Row],[Baseline Date]],tbl_PV_Milestones[[#This Row],[Complete]]="No",tbl_PV_Milestones[[#This Row],[Project Status]]&lt;&gt;"On Hold",tbl_PV_Milestones[[#This Row],[Overdue]]=0,tbl_PV_Milestones[[#This Row],[To be Baselined]]&lt;&gt;1),1,0)</f>
        <v>0</v>
      </c>
      <c r="AF2209" s="41">
        <f>IF(AND(tbl_PV_Milestones[[#This Row],[BL FY]]=2025,tbl_PV_Milestones[[#This Row],[Finish FY]]&gt;2025),1,0)</f>
        <v>0</v>
      </c>
      <c r="AG2209" s="56" t="str">
        <f>_xlfn.XLOOKUP(tbl_PV_Milestones[[#This Row],[Work ID]],tbl_PV_Meta[Work ID '#],tbl_PV_Meta[Project Manager/Owner],,0)</f>
        <v>Project Manager 3</v>
      </c>
      <c r="AH2209" s="6"/>
    </row>
    <row r="2210" spans="4:34" x14ac:dyDescent="0.25">
      <c r="D2210" s="6" t="s">
        <v>326</v>
      </c>
      <c r="E2210" s="6" t="s">
        <v>580</v>
      </c>
      <c r="F2210" s="6" t="s">
        <v>1690</v>
      </c>
      <c r="G2210" s="6" t="s">
        <v>1025</v>
      </c>
      <c r="H2210" s="6" t="s">
        <v>510</v>
      </c>
      <c r="I2210" s="6" t="s">
        <v>110</v>
      </c>
      <c r="J2210" s="6" t="s">
        <v>326</v>
      </c>
      <c r="K2210" s="6" t="s">
        <v>278</v>
      </c>
      <c r="L2210" s="6" t="s">
        <v>106</v>
      </c>
      <c r="M2210" s="43"/>
      <c r="N2210" s="44" t="s">
        <v>1979</v>
      </c>
      <c r="O2210" s="39">
        <v>45341.333333333299</v>
      </c>
      <c r="P2210" s="39">
        <v>45320.333333333299</v>
      </c>
      <c r="Q2210" s="6">
        <v>-15</v>
      </c>
      <c r="R2210" s="6">
        <v>-3.8461538461538498E-2</v>
      </c>
      <c r="S2210" s="45" t="e">
        <f>_xlfn.CONCAT(#REF!,TRIM(tbl_PV_Milestones[[#This Row],[Milestone Description]]))</f>
        <v>#REF!</v>
      </c>
      <c r="T2210" s="84" t="str">
        <f>IF(COUNTIF(tbl_PV_Milestones[UID],tbl_PV_Milestones[[#This Row],[UID]])&gt;1,"Duplicate","")</f>
        <v>Duplicate</v>
      </c>
      <c r="U2210" s="42" t="str">
        <f>_xlfn.XLOOKUP(tbl_PV_Milestones[[#This Row],[Work ID]],tbl_PV_Meta[Work ID '#],tbl_PV_Meta[Sub-Portfolio])</f>
        <v>Sub-Portfolio 4</v>
      </c>
      <c r="V2210" s="41">
        <f>IF(MONTH(tbl_PV_Milestones[[#This Row],[Baseline Date]])&lt;7,YEAR(tbl_PV_Milestones[[#This Row],[Baseline Date]]),YEAR(tbl_PV_Milestones[[#This Row],[Baseline Date]])+1)</f>
        <v>2024</v>
      </c>
      <c r="W2210" s="41">
        <f>IF(MONTH(tbl_PV_Milestones[[#This Row],[Actual/Schedule Finish]])&lt;7,YEAR(tbl_PV_Milestones[[#This Row],[Actual/Schedule Finish]]),YEAR(tbl_PV_Milestones[[#This Row],[Actual/Schedule Finish]])+1)</f>
        <v>2024</v>
      </c>
      <c r="X2210" s="41" t="str">
        <f>IF(OR(tbl_PV_Milestones[[#This Row],[Project Status]]="Completed",tbl_PV_Milestones[[#This Row],[Project Status]]="Assumed Completed"),"Yes","No")</f>
        <v>Yes</v>
      </c>
      <c r="Y2210" s="41">
        <f>IF(tbl_PV_Milestones[[#This Row],[Baseline Date]]="",1,0)</f>
        <v>0</v>
      </c>
      <c r="Z2210" s="41">
        <f>IF(tbl_PV_Milestones[[#This Row],[Baseline Date]]&lt;PV_Meta!$B$7,1,0)</f>
        <v>1</v>
      </c>
      <c r="AA2210" s="41">
        <f>IF(tbl_PV_Milestones[[#This Row],[Complete]]="Yes",1,0)</f>
        <v>1</v>
      </c>
      <c r="AB2210" s="41">
        <f>IF(AND(tbl_PV_Milestones[[#This Row],[BL FY]]=2025,tbl_PV_Milestones[[#This Row],[Baseline Date]]&lt;PV_Meta!$B$7),1,0)</f>
        <v>0</v>
      </c>
      <c r="AC2210" s="41">
        <f>IF(AND(tbl_PV_Milestones[[#This Row],[Planned YTD]]=1,tbl_PV_Milestones[[#This Row],[Complete]]="Yes"),1,0)</f>
        <v>0</v>
      </c>
      <c r="AD2210" s="41">
        <f>IF(AND(tbl_PV_Milestones[[#This Row],[Actual/Schedule Finish]]&lt;PV_Meta!$B$7,tbl_PV_Milestones[[#This Row],[Complete]]="No",tbl_PV_Milestones[[#This Row],[Project Status]]&lt;&gt;"On Hold"),1,0)</f>
        <v>0</v>
      </c>
      <c r="AE2210" s="41">
        <f>IF(AND(tbl_PV_Milestones[[#This Row],[Actual/Schedule Finish]]&gt;tbl_PV_Milestones[[#This Row],[Baseline Date]],tbl_PV_Milestones[[#This Row],[Complete]]="No",tbl_PV_Milestones[[#This Row],[Project Status]]&lt;&gt;"On Hold",tbl_PV_Milestones[[#This Row],[Overdue]]=0,tbl_PV_Milestones[[#This Row],[To be Baselined]]&lt;&gt;1),1,0)</f>
        <v>0</v>
      </c>
      <c r="AF2210" s="41">
        <f>IF(AND(tbl_PV_Milestones[[#This Row],[BL FY]]=2025,tbl_PV_Milestones[[#This Row],[Finish FY]]&gt;2025),1,0)</f>
        <v>0</v>
      </c>
      <c r="AG2210" s="56" t="str">
        <f>_xlfn.XLOOKUP(tbl_PV_Milestones[[#This Row],[Work ID]],tbl_PV_Meta[Work ID '#],tbl_PV_Meta[Project Manager/Owner],,0)</f>
        <v>Project Manager 3</v>
      </c>
      <c r="AH2210" s="6"/>
    </row>
    <row r="2211" spans="4:34" x14ac:dyDescent="0.25">
      <c r="D2211" s="6" t="s">
        <v>326</v>
      </c>
      <c r="E2211" s="6" t="s">
        <v>580</v>
      </c>
      <c r="F2211" s="6" t="s">
        <v>1690</v>
      </c>
      <c r="G2211" s="6" t="s">
        <v>1026</v>
      </c>
      <c r="H2211" s="6" t="s">
        <v>510</v>
      </c>
      <c r="I2211" s="6" t="s">
        <v>110</v>
      </c>
      <c r="J2211" s="6" t="s">
        <v>326</v>
      </c>
      <c r="K2211" s="6" t="s">
        <v>278</v>
      </c>
      <c r="L2211" s="6" t="s">
        <v>106</v>
      </c>
      <c r="M2211" s="43"/>
      <c r="N2211" s="44" t="s">
        <v>1979</v>
      </c>
      <c r="O2211" s="39">
        <v>45338.333333333299</v>
      </c>
      <c r="P2211" s="39">
        <v>45320.333333333299</v>
      </c>
      <c r="Q2211" s="6">
        <v>-14</v>
      </c>
      <c r="R2211" s="6">
        <v>-3.5897435897435902E-2</v>
      </c>
      <c r="S2211" s="45" t="e">
        <f>_xlfn.CONCAT(#REF!,TRIM(tbl_PV_Milestones[[#This Row],[Milestone Description]]))</f>
        <v>#REF!</v>
      </c>
      <c r="T2211" s="84" t="str">
        <f>IF(COUNTIF(tbl_PV_Milestones[UID],tbl_PV_Milestones[[#This Row],[UID]])&gt;1,"Duplicate","")</f>
        <v>Duplicate</v>
      </c>
      <c r="U2211" s="42" t="str">
        <f>_xlfn.XLOOKUP(tbl_PV_Milestones[[#This Row],[Work ID]],tbl_PV_Meta[Work ID '#],tbl_PV_Meta[Sub-Portfolio])</f>
        <v>Sub-Portfolio 4</v>
      </c>
      <c r="V2211" s="41">
        <f>IF(MONTH(tbl_PV_Milestones[[#This Row],[Baseline Date]])&lt;7,YEAR(tbl_PV_Milestones[[#This Row],[Baseline Date]]),YEAR(tbl_PV_Milestones[[#This Row],[Baseline Date]])+1)</f>
        <v>2024</v>
      </c>
      <c r="W2211" s="41">
        <f>IF(MONTH(tbl_PV_Milestones[[#This Row],[Actual/Schedule Finish]])&lt;7,YEAR(tbl_PV_Milestones[[#This Row],[Actual/Schedule Finish]]),YEAR(tbl_PV_Milestones[[#This Row],[Actual/Schedule Finish]])+1)</f>
        <v>2024</v>
      </c>
      <c r="X2211" s="41" t="str">
        <f>IF(OR(tbl_PV_Milestones[[#This Row],[Project Status]]="Completed",tbl_PV_Milestones[[#This Row],[Project Status]]="Assumed Completed"),"Yes","No")</f>
        <v>Yes</v>
      </c>
      <c r="Y2211" s="41">
        <f>IF(tbl_PV_Milestones[[#This Row],[Baseline Date]]="",1,0)</f>
        <v>0</v>
      </c>
      <c r="Z2211" s="41">
        <f>IF(tbl_PV_Milestones[[#This Row],[Baseline Date]]&lt;PV_Meta!$B$7,1,0)</f>
        <v>1</v>
      </c>
      <c r="AA2211" s="41">
        <f>IF(tbl_PV_Milestones[[#This Row],[Complete]]="Yes",1,0)</f>
        <v>1</v>
      </c>
      <c r="AB2211" s="41">
        <f>IF(AND(tbl_PV_Milestones[[#This Row],[BL FY]]=2025,tbl_PV_Milestones[[#This Row],[Baseline Date]]&lt;PV_Meta!$B$7),1,0)</f>
        <v>0</v>
      </c>
      <c r="AC2211" s="41">
        <f>IF(AND(tbl_PV_Milestones[[#This Row],[Planned YTD]]=1,tbl_PV_Milestones[[#This Row],[Complete]]="Yes"),1,0)</f>
        <v>0</v>
      </c>
      <c r="AD2211" s="41">
        <f>IF(AND(tbl_PV_Milestones[[#This Row],[Actual/Schedule Finish]]&lt;PV_Meta!$B$7,tbl_PV_Milestones[[#This Row],[Complete]]="No",tbl_PV_Milestones[[#This Row],[Project Status]]&lt;&gt;"On Hold"),1,0)</f>
        <v>0</v>
      </c>
      <c r="AE2211" s="41">
        <f>IF(AND(tbl_PV_Milestones[[#This Row],[Actual/Schedule Finish]]&gt;tbl_PV_Milestones[[#This Row],[Baseline Date]],tbl_PV_Milestones[[#This Row],[Complete]]="No",tbl_PV_Milestones[[#This Row],[Project Status]]&lt;&gt;"On Hold",tbl_PV_Milestones[[#This Row],[Overdue]]=0,tbl_PV_Milestones[[#This Row],[To be Baselined]]&lt;&gt;1),1,0)</f>
        <v>0</v>
      </c>
      <c r="AF2211" s="41">
        <f>IF(AND(tbl_PV_Milestones[[#This Row],[BL FY]]=2025,tbl_PV_Milestones[[#This Row],[Finish FY]]&gt;2025),1,0)</f>
        <v>0</v>
      </c>
      <c r="AG2211" s="56" t="str">
        <f>_xlfn.XLOOKUP(tbl_PV_Milestones[[#This Row],[Work ID]],tbl_PV_Meta[Work ID '#],tbl_PV_Meta[Project Manager/Owner],,0)</f>
        <v>Project Manager 3</v>
      </c>
      <c r="AH2211" s="6"/>
    </row>
    <row r="2212" spans="4:34" x14ac:dyDescent="0.25">
      <c r="D2212" s="6" t="s">
        <v>326</v>
      </c>
      <c r="E2212" s="6" t="s">
        <v>520</v>
      </c>
      <c r="F2212" s="6" t="s">
        <v>1690</v>
      </c>
      <c r="G2212" s="6" t="s">
        <v>1027</v>
      </c>
      <c r="H2212" s="6" t="s">
        <v>510</v>
      </c>
      <c r="I2212" s="6" t="s">
        <v>110</v>
      </c>
      <c r="J2212" s="6" t="s">
        <v>326</v>
      </c>
      <c r="K2212" s="6" t="s">
        <v>278</v>
      </c>
      <c r="L2212" s="6" t="s">
        <v>106</v>
      </c>
      <c r="M2212" s="43"/>
      <c r="N2212" s="44" t="s">
        <v>1979</v>
      </c>
      <c r="O2212" s="39">
        <v>45366.333333333299</v>
      </c>
      <c r="P2212" s="39">
        <v>45316.333333333299</v>
      </c>
      <c r="Q2212" s="6">
        <v>-35</v>
      </c>
      <c r="R2212" s="6">
        <v>-8.9743589743589702E-2</v>
      </c>
      <c r="S2212" s="45" t="e">
        <f>_xlfn.CONCAT(#REF!,TRIM(tbl_PV_Milestones[[#This Row],[Milestone Description]]))</f>
        <v>#REF!</v>
      </c>
      <c r="T2212" s="84" t="str">
        <f>IF(COUNTIF(tbl_PV_Milestones[UID],tbl_PV_Milestones[[#This Row],[UID]])&gt;1,"Duplicate","")</f>
        <v>Duplicate</v>
      </c>
      <c r="U2212" s="42" t="str">
        <f>_xlfn.XLOOKUP(tbl_PV_Milestones[[#This Row],[Work ID]],tbl_PV_Meta[Work ID '#],tbl_PV_Meta[Sub-Portfolio])</f>
        <v>Sub-Portfolio 4</v>
      </c>
      <c r="V2212" s="41">
        <f>IF(MONTH(tbl_PV_Milestones[[#This Row],[Baseline Date]])&lt;7,YEAR(tbl_PV_Milestones[[#This Row],[Baseline Date]]),YEAR(tbl_PV_Milestones[[#This Row],[Baseline Date]])+1)</f>
        <v>2024</v>
      </c>
      <c r="W2212" s="41">
        <f>IF(MONTH(tbl_PV_Milestones[[#This Row],[Actual/Schedule Finish]])&lt;7,YEAR(tbl_PV_Milestones[[#This Row],[Actual/Schedule Finish]]),YEAR(tbl_PV_Milestones[[#This Row],[Actual/Schedule Finish]])+1)</f>
        <v>2024</v>
      </c>
      <c r="X2212" s="41" t="str">
        <f>IF(OR(tbl_PV_Milestones[[#This Row],[Project Status]]="Completed",tbl_PV_Milestones[[#This Row],[Project Status]]="Assumed Completed"),"Yes","No")</f>
        <v>Yes</v>
      </c>
      <c r="Y2212" s="41">
        <f>IF(tbl_PV_Milestones[[#This Row],[Baseline Date]]="",1,0)</f>
        <v>0</v>
      </c>
      <c r="Z2212" s="41">
        <f>IF(tbl_PV_Milestones[[#This Row],[Baseline Date]]&lt;PV_Meta!$B$7,1,0)</f>
        <v>1</v>
      </c>
      <c r="AA2212" s="41">
        <f>IF(tbl_PV_Milestones[[#This Row],[Complete]]="Yes",1,0)</f>
        <v>1</v>
      </c>
      <c r="AB2212" s="41">
        <f>IF(AND(tbl_PV_Milestones[[#This Row],[BL FY]]=2025,tbl_PV_Milestones[[#This Row],[Baseline Date]]&lt;PV_Meta!$B$7),1,0)</f>
        <v>0</v>
      </c>
      <c r="AC2212" s="41">
        <f>IF(AND(tbl_PV_Milestones[[#This Row],[Planned YTD]]=1,tbl_PV_Milestones[[#This Row],[Complete]]="Yes"),1,0)</f>
        <v>0</v>
      </c>
      <c r="AD2212" s="41">
        <f>IF(AND(tbl_PV_Milestones[[#This Row],[Actual/Schedule Finish]]&lt;PV_Meta!$B$7,tbl_PV_Milestones[[#This Row],[Complete]]="No",tbl_PV_Milestones[[#This Row],[Project Status]]&lt;&gt;"On Hold"),1,0)</f>
        <v>0</v>
      </c>
      <c r="AE2212" s="41">
        <f>IF(AND(tbl_PV_Milestones[[#This Row],[Actual/Schedule Finish]]&gt;tbl_PV_Milestones[[#This Row],[Baseline Date]],tbl_PV_Milestones[[#This Row],[Complete]]="No",tbl_PV_Milestones[[#This Row],[Project Status]]&lt;&gt;"On Hold",tbl_PV_Milestones[[#This Row],[Overdue]]=0,tbl_PV_Milestones[[#This Row],[To be Baselined]]&lt;&gt;1),1,0)</f>
        <v>0</v>
      </c>
      <c r="AF2212" s="41">
        <f>IF(AND(tbl_PV_Milestones[[#This Row],[BL FY]]=2025,tbl_PV_Milestones[[#This Row],[Finish FY]]&gt;2025),1,0)</f>
        <v>0</v>
      </c>
      <c r="AG2212" s="56" t="str">
        <f>_xlfn.XLOOKUP(tbl_PV_Milestones[[#This Row],[Work ID]],tbl_PV_Meta[Work ID '#],tbl_PV_Meta[Project Manager/Owner],,0)</f>
        <v>Project Manager 3</v>
      </c>
      <c r="AH2212" s="6"/>
    </row>
    <row r="2213" spans="4:34" x14ac:dyDescent="0.25">
      <c r="D2213" s="6" t="s">
        <v>326</v>
      </c>
      <c r="E2213" s="6" t="s">
        <v>580</v>
      </c>
      <c r="F2213" s="6" t="s">
        <v>1690</v>
      </c>
      <c r="G2213" s="6" t="s">
        <v>1028</v>
      </c>
      <c r="H2213" s="6" t="s">
        <v>510</v>
      </c>
      <c r="I2213" s="6" t="s">
        <v>110</v>
      </c>
      <c r="J2213" s="6" t="s">
        <v>326</v>
      </c>
      <c r="K2213" s="6" t="s">
        <v>278</v>
      </c>
      <c r="L2213" s="6" t="s">
        <v>106</v>
      </c>
      <c r="M2213" s="43"/>
      <c r="N2213" s="44" t="s">
        <v>1979</v>
      </c>
      <c r="O2213" s="39">
        <v>45393.333333333299</v>
      </c>
      <c r="P2213" s="39">
        <v>45384.333333333299</v>
      </c>
      <c r="Q2213" s="6">
        <v>-7</v>
      </c>
      <c r="R2213" s="6">
        <v>-1.7948717948717899E-2</v>
      </c>
      <c r="S2213" s="45" t="e">
        <f>_xlfn.CONCAT(#REF!,TRIM(tbl_PV_Milestones[[#This Row],[Milestone Description]]))</f>
        <v>#REF!</v>
      </c>
      <c r="T2213" s="84" t="str">
        <f>IF(COUNTIF(tbl_PV_Milestones[UID],tbl_PV_Milestones[[#This Row],[UID]])&gt;1,"Duplicate","")</f>
        <v>Duplicate</v>
      </c>
      <c r="U2213" s="42" t="str">
        <f>_xlfn.XLOOKUP(tbl_PV_Milestones[[#This Row],[Work ID]],tbl_PV_Meta[Work ID '#],tbl_PV_Meta[Sub-Portfolio])</f>
        <v>Sub-Portfolio 4</v>
      </c>
      <c r="V2213" s="41">
        <f>IF(MONTH(tbl_PV_Milestones[[#This Row],[Baseline Date]])&lt;7,YEAR(tbl_PV_Milestones[[#This Row],[Baseline Date]]),YEAR(tbl_PV_Milestones[[#This Row],[Baseline Date]])+1)</f>
        <v>2024</v>
      </c>
      <c r="W2213" s="41">
        <f>IF(MONTH(tbl_PV_Milestones[[#This Row],[Actual/Schedule Finish]])&lt;7,YEAR(tbl_PV_Milestones[[#This Row],[Actual/Schedule Finish]]),YEAR(tbl_PV_Milestones[[#This Row],[Actual/Schedule Finish]])+1)</f>
        <v>2024</v>
      </c>
      <c r="X2213" s="41" t="str">
        <f>IF(OR(tbl_PV_Milestones[[#This Row],[Project Status]]="Completed",tbl_PV_Milestones[[#This Row],[Project Status]]="Assumed Completed"),"Yes","No")</f>
        <v>Yes</v>
      </c>
      <c r="Y2213" s="41">
        <f>IF(tbl_PV_Milestones[[#This Row],[Baseline Date]]="",1,0)</f>
        <v>0</v>
      </c>
      <c r="Z2213" s="41">
        <f>IF(tbl_PV_Milestones[[#This Row],[Baseline Date]]&lt;PV_Meta!$B$7,1,0)</f>
        <v>1</v>
      </c>
      <c r="AA2213" s="41">
        <f>IF(tbl_PV_Milestones[[#This Row],[Complete]]="Yes",1,0)</f>
        <v>1</v>
      </c>
      <c r="AB2213" s="41">
        <f>IF(AND(tbl_PV_Milestones[[#This Row],[BL FY]]=2025,tbl_PV_Milestones[[#This Row],[Baseline Date]]&lt;PV_Meta!$B$7),1,0)</f>
        <v>0</v>
      </c>
      <c r="AC2213" s="41">
        <f>IF(AND(tbl_PV_Milestones[[#This Row],[Planned YTD]]=1,tbl_PV_Milestones[[#This Row],[Complete]]="Yes"),1,0)</f>
        <v>0</v>
      </c>
      <c r="AD2213" s="41">
        <f>IF(AND(tbl_PV_Milestones[[#This Row],[Actual/Schedule Finish]]&lt;PV_Meta!$B$7,tbl_PV_Milestones[[#This Row],[Complete]]="No",tbl_PV_Milestones[[#This Row],[Project Status]]&lt;&gt;"On Hold"),1,0)</f>
        <v>0</v>
      </c>
      <c r="AE2213" s="41">
        <f>IF(AND(tbl_PV_Milestones[[#This Row],[Actual/Schedule Finish]]&gt;tbl_PV_Milestones[[#This Row],[Baseline Date]],tbl_PV_Milestones[[#This Row],[Complete]]="No",tbl_PV_Milestones[[#This Row],[Project Status]]&lt;&gt;"On Hold",tbl_PV_Milestones[[#This Row],[Overdue]]=0,tbl_PV_Milestones[[#This Row],[To be Baselined]]&lt;&gt;1),1,0)</f>
        <v>0</v>
      </c>
      <c r="AF2213" s="41">
        <f>IF(AND(tbl_PV_Milestones[[#This Row],[BL FY]]=2025,tbl_PV_Milestones[[#This Row],[Finish FY]]&gt;2025),1,0)</f>
        <v>0</v>
      </c>
      <c r="AG2213" s="56" t="str">
        <f>_xlfn.XLOOKUP(tbl_PV_Milestones[[#This Row],[Work ID]],tbl_PV_Meta[Work ID '#],tbl_PV_Meta[Project Manager/Owner],,0)</f>
        <v>Project Manager 3</v>
      </c>
      <c r="AH2213" s="6"/>
    </row>
    <row r="2214" spans="4:34" x14ac:dyDescent="0.25">
      <c r="D2214" s="6" t="s">
        <v>326</v>
      </c>
      <c r="E2214" s="6" t="s">
        <v>503</v>
      </c>
      <c r="F2214" s="6" t="s">
        <v>1707</v>
      </c>
      <c r="G2214" s="6" t="s">
        <v>1029</v>
      </c>
      <c r="H2214" s="6" t="s">
        <v>510</v>
      </c>
      <c r="I2214" s="6" t="s">
        <v>510</v>
      </c>
      <c r="J2214" s="6" t="s">
        <v>326</v>
      </c>
      <c r="K2214" s="6" t="s">
        <v>278</v>
      </c>
      <c r="L2214" s="6" t="s">
        <v>123</v>
      </c>
      <c r="M2214" s="43"/>
      <c r="N2214" s="44" t="s">
        <v>1979</v>
      </c>
      <c r="O2214" s="39">
        <v>45373.333333333299</v>
      </c>
      <c r="P2214" s="39">
        <v>45373.333333333299</v>
      </c>
      <c r="Q2214" s="6">
        <v>0</v>
      </c>
      <c r="R2214" s="6">
        <v>0</v>
      </c>
      <c r="S2214" s="45" t="e">
        <f>_xlfn.CONCAT(#REF!,TRIM(tbl_PV_Milestones[[#This Row],[Milestone Description]]))</f>
        <v>#REF!</v>
      </c>
      <c r="T2214" s="84" t="str">
        <f>IF(COUNTIF(tbl_PV_Milestones[UID],tbl_PV_Milestones[[#This Row],[UID]])&gt;1,"Duplicate","")</f>
        <v>Duplicate</v>
      </c>
      <c r="U2214" s="42" t="str">
        <f>_xlfn.XLOOKUP(tbl_PV_Milestones[[#This Row],[Work ID]],tbl_PV_Meta[Work ID '#],tbl_PV_Meta[Sub-Portfolio])</f>
        <v>Sub-Portfolio 4</v>
      </c>
      <c r="V2214" s="41">
        <f>IF(MONTH(tbl_PV_Milestones[[#This Row],[Baseline Date]])&lt;7,YEAR(tbl_PV_Milestones[[#This Row],[Baseline Date]]),YEAR(tbl_PV_Milestones[[#This Row],[Baseline Date]])+1)</f>
        <v>2024</v>
      </c>
      <c r="W2214" s="41">
        <f>IF(MONTH(tbl_PV_Milestones[[#This Row],[Actual/Schedule Finish]])&lt;7,YEAR(tbl_PV_Milestones[[#This Row],[Actual/Schedule Finish]]),YEAR(tbl_PV_Milestones[[#This Row],[Actual/Schedule Finish]])+1)</f>
        <v>2024</v>
      </c>
      <c r="X2214" s="41" t="str">
        <f>IF(OR(tbl_PV_Milestones[[#This Row],[Project Status]]="Completed",tbl_PV_Milestones[[#This Row],[Project Status]]="Assumed Completed"),"Yes","No")</f>
        <v>Yes</v>
      </c>
      <c r="Y2214" s="41">
        <f>IF(tbl_PV_Milestones[[#This Row],[Baseline Date]]="",1,0)</f>
        <v>0</v>
      </c>
      <c r="Z2214" s="41">
        <f>IF(tbl_PV_Milestones[[#This Row],[Baseline Date]]&lt;PV_Meta!$B$7,1,0)</f>
        <v>1</v>
      </c>
      <c r="AA2214" s="41">
        <f>IF(tbl_PV_Milestones[[#This Row],[Complete]]="Yes",1,0)</f>
        <v>1</v>
      </c>
      <c r="AB2214" s="41">
        <f>IF(AND(tbl_PV_Milestones[[#This Row],[BL FY]]=2025,tbl_PV_Milestones[[#This Row],[Baseline Date]]&lt;PV_Meta!$B$7),1,0)</f>
        <v>0</v>
      </c>
      <c r="AC2214" s="41">
        <f>IF(AND(tbl_PV_Milestones[[#This Row],[Planned YTD]]=1,tbl_PV_Milestones[[#This Row],[Complete]]="Yes"),1,0)</f>
        <v>0</v>
      </c>
      <c r="AD2214" s="41">
        <f>IF(AND(tbl_PV_Milestones[[#This Row],[Actual/Schedule Finish]]&lt;PV_Meta!$B$7,tbl_PV_Milestones[[#This Row],[Complete]]="No",tbl_PV_Milestones[[#This Row],[Project Status]]&lt;&gt;"On Hold"),1,0)</f>
        <v>0</v>
      </c>
      <c r="AE2214" s="41">
        <f>IF(AND(tbl_PV_Milestones[[#This Row],[Actual/Schedule Finish]]&gt;tbl_PV_Milestones[[#This Row],[Baseline Date]],tbl_PV_Milestones[[#This Row],[Complete]]="No",tbl_PV_Milestones[[#This Row],[Project Status]]&lt;&gt;"On Hold",tbl_PV_Milestones[[#This Row],[Overdue]]=0,tbl_PV_Milestones[[#This Row],[To be Baselined]]&lt;&gt;1),1,0)</f>
        <v>0</v>
      </c>
      <c r="AF2214" s="41">
        <f>IF(AND(tbl_PV_Milestones[[#This Row],[BL FY]]=2025,tbl_PV_Milestones[[#This Row],[Finish FY]]&gt;2025),1,0)</f>
        <v>0</v>
      </c>
      <c r="AG2214" s="56" t="str">
        <f>_xlfn.XLOOKUP(tbl_PV_Milestones[[#This Row],[Work ID]],tbl_PV_Meta[Work ID '#],tbl_PV_Meta[Project Manager/Owner],,0)</f>
        <v>Project Manager 3</v>
      </c>
      <c r="AH2214" s="6"/>
    </row>
    <row r="2215" spans="4:34" x14ac:dyDescent="0.25">
      <c r="D2215" s="6" t="s">
        <v>326</v>
      </c>
      <c r="E2215" s="6" t="s">
        <v>503</v>
      </c>
      <c r="F2215" s="6" t="s">
        <v>1707</v>
      </c>
      <c r="G2215" s="6" t="s">
        <v>1030</v>
      </c>
      <c r="H2215" s="6" t="s">
        <v>510</v>
      </c>
      <c r="I2215" s="6" t="s">
        <v>510</v>
      </c>
      <c r="J2215" s="6" t="s">
        <v>326</v>
      </c>
      <c r="K2215" s="6" t="s">
        <v>278</v>
      </c>
      <c r="L2215" s="6" t="s">
        <v>123</v>
      </c>
      <c r="M2215" s="43"/>
      <c r="N2215" s="44" t="s">
        <v>1979</v>
      </c>
      <c r="O2215" s="39">
        <v>45370.708333333299</v>
      </c>
      <c r="P2215" s="39">
        <v>45370.708333333299</v>
      </c>
      <c r="Q2215" s="6">
        <v>0</v>
      </c>
      <c r="R2215" s="6">
        <v>0</v>
      </c>
      <c r="S2215" s="45" t="e">
        <f>_xlfn.CONCAT(#REF!,TRIM(tbl_PV_Milestones[[#This Row],[Milestone Description]]))</f>
        <v>#REF!</v>
      </c>
      <c r="T2215" s="84" t="str">
        <f>IF(COUNTIF(tbl_PV_Milestones[UID],tbl_PV_Milestones[[#This Row],[UID]])&gt;1,"Duplicate","")</f>
        <v>Duplicate</v>
      </c>
      <c r="U2215" s="42" t="str">
        <f>_xlfn.XLOOKUP(tbl_PV_Milestones[[#This Row],[Work ID]],tbl_PV_Meta[Work ID '#],tbl_PV_Meta[Sub-Portfolio])</f>
        <v>Sub-Portfolio 4</v>
      </c>
      <c r="V2215" s="41">
        <f>IF(MONTH(tbl_PV_Milestones[[#This Row],[Baseline Date]])&lt;7,YEAR(tbl_PV_Milestones[[#This Row],[Baseline Date]]),YEAR(tbl_PV_Milestones[[#This Row],[Baseline Date]])+1)</f>
        <v>2024</v>
      </c>
      <c r="W2215" s="41">
        <f>IF(MONTH(tbl_PV_Milestones[[#This Row],[Actual/Schedule Finish]])&lt;7,YEAR(tbl_PV_Milestones[[#This Row],[Actual/Schedule Finish]]),YEAR(tbl_PV_Milestones[[#This Row],[Actual/Schedule Finish]])+1)</f>
        <v>2024</v>
      </c>
      <c r="X2215" s="41" t="str">
        <f>IF(OR(tbl_PV_Milestones[[#This Row],[Project Status]]="Completed",tbl_PV_Milestones[[#This Row],[Project Status]]="Assumed Completed"),"Yes","No")</f>
        <v>Yes</v>
      </c>
      <c r="Y2215" s="41">
        <f>IF(tbl_PV_Milestones[[#This Row],[Baseline Date]]="",1,0)</f>
        <v>0</v>
      </c>
      <c r="Z2215" s="41">
        <f>IF(tbl_PV_Milestones[[#This Row],[Baseline Date]]&lt;PV_Meta!$B$7,1,0)</f>
        <v>1</v>
      </c>
      <c r="AA2215" s="41">
        <f>IF(tbl_PV_Milestones[[#This Row],[Complete]]="Yes",1,0)</f>
        <v>1</v>
      </c>
      <c r="AB2215" s="41">
        <f>IF(AND(tbl_PV_Milestones[[#This Row],[BL FY]]=2025,tbl_PV_Milestones[[#This Row],[Baseline Date]]&lt;PV_Meta!$B$7),1,0)</f>
        <v>0</v>
      </c>
      <c r="AC2215" s="41">
        <f>IF(AND(tbl_PV_Milestones[[#This Row],[Planned YTD]]=1,tbl_PV_Milestones[[#This Row],[Complete]]="Yes"),1,0)</f>
        <v>0</v>
      </c>
      <c r="AD2215" s="41">
        <f>IF(AND(tbl_PV_Milestones[[#This Row],[Actual/Schedule Finish]]&lt;PV_Meta!$B$7,tbl_PV_Milestones[[#This Row],[Complete]]="No",tbl_PV_Milestones[[#This Row],[Project Status]]&lt;&gt;"On Hold"),1,0)</f>
        <v>0</v>
      </c>
      <c r="AE2215" s="41">
        <f>IF(AND(tbl_PV_Milestones[[#This Row],[Actual/Schedule Finish]]&gt;tbl_PV_Milestones[[#This Row],[Baseline Date]],tbl_PV_Milestones[[#This Row],[Complete]]="No",tbl_PV_Milestones[[#This Row],[Project Status]]&lt;&gt;"On Hold",tbl_PV_Milestones[[#This Row],[Overdue]]=0,tbl_PV_Milestones[[#This Row],[To be Baselined]]&lt;&gt;1),1,0)</f>
        <v>0</v>
      </c>
      <c r="AF2215" s="41">
        <f>IF(AND(tbl_PV_Milestones[[#This Row],[BL FY]]=2025,tbl_PV_Milestones[[#This Row],[Finish FY]]&gt;2025),1,0)</f>
        <v>0</v>
      </c>
      <c r="AG2215" s="56" t="str">
        <f>_xlfn.XLOOKUP(tbl_PV_Milestones[[#This Row],[Work ID]],tbl_PV_Meta[Work ID '#],tbl_PV_Meta[Project Manager/Owner],,0)</f>
        <v>Project Manager 3</v>
      </c>
      <c r="AH2215" s="6"/>
    </row>
    <row r="2216" spans="4:34" x14ac:dyDescent="0.25">
      <c r="D2216" s="6" t="s">
        <v>326</v>
      </c>
      <c r="E2216" s="6" t="s">
        <v>503</v>
      </c>
      <c r="F2216" s="6" t="s">
        <v>1694</v>
      </c>
      <c r="G2216" s="6" t="s">
        <v>1031</v>
      </c>
      <c r="H2216" s="6" t="s">
        <v>505</v>
      </c>
      <c r="I2216" s="6" t="s">
        <v>510</v>
      </c>
      <c r="J2216" s="6" t="s">
        <v>326</v>
      </c>
      <c r="K2216" s="6" t="s">
        <v>39</v>
      </c>
      <c r="L2216" s="6" t="s">
        <v>80</v>
      </c>
      <c r="M2216" s="43"/>
      <c r="N2216" s="44" t="s">
        <v>1979</v>
      </c>
      <c r="O2216" s="39">
        <v>44846.333333333299</v>
      </c>
      <c r="P2216" s="39">
        <v>44846.333333333299</v>
      </c>
      <c r="Q2216" s="6">
        <v>0</v>
      </c>
      <c r="R2216" s="6">
        <v>0</v>
      </c>
      <c r="S2216" s="45" t="e">
        <f>_xlfn.CONCAT(#REF!,TRIM(tbl_PV_Milestones[[#This Row],[Milestone Description]]))</f>
        <v>#REF!</v>
      </c>
      <c r="T2216" s="84" t="str">
        <f>IF(COUNTIF(tbl_PV_Milestones[UID],tbl_PV_Milestones[[#This Row],[UID]])&gt;1,"Duplicate","")</f>
        <v>Duplicate</v>
      </c>
      <c r="U2216" s="42" t="str">
        <f>_xlfn.XLOOKUP(tbl_PV_Milestones[[#This Row],[Work ID]],tbl_PV_Meta[Work ID '#],tbl_PV_Meta[Sub-Portfolio])</f>
        <v>Sub-Portfolio 7</v>
      </c>
      <c r="V2216" s="41">
        <f>IF(MONTH(tbl_PV_Milestones[[#This Row],[Baseline Date]])&lt;7,YEAR(tbl_PV_Milestones[[#This Row],[Baseline Date]]),YEAR(tbl_PV_Milestones[[#This Row],[Baseline Date]])+1)</f>
        <v>2023</v>
      </c>
      <c r="W2216" s="41">
        <f>IF(MONTH(tbl_PV_Milestones[[#This Row],[Actual/Schedule Finish]])&lt;7,YEAR(tbl_PV_Milestones[[#This Row],[Actual/Schedule Finish]]),YEAR(tbl_PV_Milestones[[#This Row],[Actual/Schedule Finish]])+1)</f>
        <v>2023</v>
      </c>
      <c r="X2216" s="41" t="str">
        <f>IF(OR(tbl_PV_Milestones[[#This Row],[Project Status]]="Completed",tbl_PV_Milestones[[#This Row],[Project Status]]="Assumed Completed"),"Yes","No")</f>
        <v>Yes</v>
      </c>
      <c r="Y2216" s="41">
        <f>IF(tbl_PV_Milestones[[#This Row],[Baseline Date]]="",1,0)</f>
        <v>0</v>
      </c>
      <c r="Z2216" s="41">
        <f>IF(tbl_PV_Milestones[[#This Row],[Baseline Date]]&lt;PV_Meta!$B$7,1,0)</f>
        <v>1</v>
      </c>
      <c r="AA2216" s="41">
        <f>IF(tbl_PV_Milestones[[#This Row],[Complete]]="Yes",1,0)</f>
        <v>1</v>
      </c>
      <c r="AB2216" s="41">
        <f>IF(AND(tbl_PV_Milestones[[#This Row],[BL FY]]=2025,tbl_PV_Milestones[[#This Row],[Baseline Date]]&lt;PV_Meta!$B$7),1,0)</f>
        <v>0</v>
      </c>
      <c r="AC2216" s="41">
        <f>IF(AND(tbl_PV_Milestones[[#This Row],[Planned YTD]]=1,tbl_PV_Milestones[[#This Row],[Complete]]="Yes"),1,0)</f>
        <v>0</v>
      </c>
      <c r="AD2216" s="41">
        <f>IF(AND(tbl_PV_Milestones[[#This Row],[Actual/Schedule Finish]]&lt;PV_Meta!$B$7,tbl_PV_Milestones[[#This Row],[Complete]]="No",tbl_PV_Milestones[[#This Row],[Project Status]]&lt;&gt;"On Hold"),1,0)</f>
        <v>0</v>
      </c>
      <c r="AE2216" s="41">
        <f>IF(AND(tbl_PV_Milestones[[#This Row],[Actual/Schedule Finish]]&gt;tbl_PV_Milestones[[#This Row],[Baseline Date]],tbl_PV_Milestones[[#This Row],[Complete]]="No",tbl_PV_Milestones[[#This Row],[Project Status]]&lt;&gt;"On Hold",tbl_PV_Milestones[[#This Row],[Overdue]]=0,tbl_PV_Milestones[[#This Row],[To be Baselined]]&lt;&gt;1),1,0)</f>
        <v>0</v>
      </c>
      <c r="AF2216" s="41">
        <f>IF(AND(tbl_PV_Milestones[[#This Row],[BL FY]]=2025,tbl_PV_Milestones[[#This Row],[Finish FY]]&gt;2025),1,0)</f>
        <v>0</v>
      </c>
      <c r="AG2216" s="56" t="str">
        <f>_xlfn.XLOOKUP(tbl_PV_Milestones[[#This Row],[Work ID]],tbl_PV_Meta[Work ID '#],tbl_PV_Meta[Project Manager/Owner],,0)</f>
        <v>Project Manager 8</v>
      </c>
      <c r="AH2216" s="6"/>
    </row>
    <row r="2217" spans="4:34" x14ac:dyDescent="0.25">
      <c r="D2217" s="6" t="s">
        <v>326</v>
      </c>
      <c r="E2217" s="6" t="s">
        <v>503</v>
      </c>
      <c r="F2217" s="6" t="s">
        <v>1694</v>
      </c>
      <c r="G2217" s="6" t="s">
        <v>1032</v>
      </c>
      <c r="H2217" s="6" t="s">
        <v>505</v>
      </c>
      <c r="I2217" s="6" t="s">
        <v>510</v>
      </c>
      <c r="J2217" s="6" t="s">
        <v>326</v>
      </c>
      <c r="K2217" s="6" t="s">
        <v>39</v>
      </c>
      <c r="L2217" s="6" t="s">
        <v>80</v>
      </c>
      <c r="M2217" s="43"/>
      <c r="N2217" s="44" t="s">
        <v>1979</v>
      </c>
      <c r="O2217" s="39">
        <v>44683.333333333299</v>
      </c>
      <c r="P2217" s="39">
        <v>44683.333333333299</v>
      </c>
      <c r="Q2217" s="6">
        <v>0</v>
      </c>
      <c r="R2217" s="6">
        <v>0</v>
      </c>
      <c r="S2217" s="45" t="e">
        <f>_xlfn.CONCAT(#REF!,TRIM(tbl_PV_Milestones[[#This Row],[Milestone Description]]))</f>
        <v>#REF!</v>
      </c>
      <c r="T2217" s="84" t="str">
        <f>IF(COUNTIF(tbl_PV_Milestones[UID],tbl_PV_Milestones[[#This Row],[UID]])&gt;1,"Duplicate","")</f>
        <v>Duplicate</v>
      </c>
      <c r="U2217" s="42" t="str">
        <f>_xlfn.XLOOKUP(tbl_PV_Milestones[[#This Row],[Work ID]],tbl_PV_Meta[Work ID '#],tbl_PV_Meta[Sub-Portfolio])</f>
        <v>Sub-Portfolio 7</v>
      </c>
      <c r="V2217" s="41">
        <f>IF(MONTH(tbl_PV_Milestones[[#This Row],[Baseline Date]])&lt;7,YEAR(tbl_PV_Milestones[[#This Row],[Baseline Date]]),YEAR(tbl_PV_Milestones[[#This Row],[Baseline Date]])+1)</f>
        <v>2022</v>
      </c>
      <c r="W2217" s="41">
        <f>IF(MONTH(tbl_PV_Milestones[[#This Row],[Actual/Schedule Finish]])&lt;7,YEAR(tbl_PV_Milestones[[#This Row],[Actual/Schedule Finish]]),YEAR(tbl_PV_Milestones[[#This Row],[Actual/Schedule Finish]])+1)</f>
        <v>2022</v>
      </c>
      <c r="X2217" s="41" t="str">
        <f>IF(OR(tbl_PV_Milestones[[#This Row],[Project Status]]="Completed",tbl_PV_Milestones[[#This Row],[Project Status]]="Assumed Completed"),"Yes","No")</f>
        <v>Yes</v>
      </c>
      <c r="Y2217" s="41">
        <f>IF(tbl_PV_Milestones[[#This Row],[Baseline Date]]="",1,0)</f>
        <v>0</v>
      </c>
      <c r="Z2217" s="41">
        <f>IF(tbl_PV_Milestones[[#This Row],[Baseline Date]]&lt;PV_Meta!$B$7,1,0)</f>
        <v>1</v>
      </c>
      <c r="AA2217" s="41">
        <f>IF(tbl_PV_Milestones[[#This Row],[Complete]]="Yes",1,0)</f>
        <v>1</v>
      </c>
      <c r="AB2217" s="41">
        <f>IF(AND(tbl_PV_Milestones[[#This Row],[BL FY]]=2025,tbl_PV_Milestones[[#This Row],[Baseline Date]]&lt;PV_Meta!$B$7),1,0)</f>
        <v>0</v>
      </c>
      <c r="AC2217" s="41">
        <f>IF(AND(tbl_PV_Milestones[[#This Row],[Planned YTD]]=1,tbl_PV_Milestones[[#This Row],[Complete]]="Yes"),1,0)</f>
        <v>0</v>
      </c>
      <c r="AD2217" s="41">
        <f>IF(AND(tbl_PV_Milestones[[#This Row],[Actual/Schedule Finish]]&lt;PV_Meta!$B$7,tbl_PV_Milestones[[#This Row],[Complete]]="No",tbl_PV_Milestones[[#This Row],[Project Status]]&lt;&gt;"On Hold"),1,0)</f>
        <v>0</v>
      </c>
      <c r="AE2217" s="41">
        <f>IF(AND(tbl_PV_Milestones[[#This Row],[Actual/Schedule Finish]]&gt;tbl_PV_Milestones[[#This Row],[Baseline Date]],tbl_PV_Milestones[[#This Row],[Complete]]="No",tbl_PV_Milestones[[#This Row],[Project Status]]&lt;&gt;"On Hold",tbl_PV_Milestones[[#This Row],[Overdue]]=0,tbl_PV_Milestones[[#This Row],[To be Baselined]]&lt;&gt;1),1,0)</f>
        <v>0</v>
      </c>
      <c r="AF2217" s="41">
        <f>IF(AND(tbl_PV_Milestones[[#This Row],[BL FY]]=2025,tbl_PV_Milestones[[#This Row],[Finish FY]]&gt;2025),1,0)</f>
        <v>0</v>
      </c>
      <c r="AG2217" s="56" t="str">
        <f>_xlfn.XLOOKUP(tbl_PV_Milestones[[#This Row],[Work ID]],tbl_PV_Meta[Work ID '#],tbl_PV_Meta[Project Manager/Owner],,0)</f>
        <v>Project Manager 8</v>
      </c>
      <c r="AH2217" s="6"/>
    </row>
    <row r="2218" spans="4:34" x14ac:dyDescent="0.25">
      <c r="D2218" s="6" t="s">
        <v>326</v>
      </c>
      <c r="E2218" s="6" t="s">
        <v>503</v>
      </c>
      <c r="F2218" s="6" t="s">
        <v>1694</v>
      </c>
      <c r="G2218" s="6" t="s">
        <v>1033</v>
      </c>
      <c r="H2218" s="6" t="s">
        <v>505</v>
      </c>
      <c r="I2218" s="6" t="s">
        <v>510</v>
      </c>
      <c r="J2218" s="6" t="s">
        <v>326</v>
      </c>
      <c r="K2218" s="6" t="s">
        <v>39</v>
      </c>
      <c r="L2218" s="6" t="s">
        <v>80</v>
      </c>
      <c r="M2218" s="43"/>
      <c r="N2218" s="44" t="s">
        <v>1979</v>
      </c>
      <c r="O2218" s="39">
        <v>45057.333333333299</v>
      </c>
      <c r="P2218" s="39">
        <v>45057.333333333299</v>
      </c>
      <c r="Q2218" s="6">
        <v>0</v>
      </c>
      <c r="R2218" s="6">
        <v>0</v>
      </c>
      <c r="S2218" s="45" t="e">
        <f>_xlfn.CONCAT(#REF!,TRIM(tbl_PV_Milestones[[#This Row],[Milestone Description]]))</f>
        <v>#REF!</v>
      </c>
      <c r="T2218" s="84" t="str">
        <f>IF(COUNTIF(tbl_PV_Milestones[UID],tbl_PV_Milestones[[#This Row],[UID]])&gt;1,"Duplicate","")</f>
        <v>Duplicate</v>
      </c>
      <c r="U2218" s="42" t="str">
        <f>_xlfn.XLOOKUP(tbl_PV_Milestones[[#This Row],[Work ID]],tbl_PV_Meta[Work ID '#],tbl_PV_Meta[Sub-Portfolio])</f>
        <v>Sub-Portfolio 7</v>
      </c>
      <c r="V2218" s="41">
        <f>IF(MONTH(tbl_PV_Milestones[[#This Row],[Baseline Date]])&lt;7,YEAR(tbl_PV_Milestones[[#This Row],[Baseline Date]]),YEAR(tbl_PV_Milestones[[#This Row],[Baseline Date]])+1)</f>
        <v>2023</v>
      </c>
      <c r="W2218" s="41">
        <f>IF(MONTH(tbl_PV_Milestones[[#This Row],[Actual/Schedule Finish]])&lt;7,YEAR(tbl_PV_Milestones[[#This Row],[Actual/Schedule Finish]]),YEAR(tbl_PV_Milestones[[#This Row],[Actual/Schedule Finish]])+1)</f>
        <v>2023</v>
      </c>
      <c r="X2218" s="41" t="str">
        <f>IF(OR(tbl_PV_Milestones[[#This Row],[Project Status]]="Completed",tbl_PV_Milestones[[#This Row],[Project Status]]="Assumed Completed"),"Yes","No")</f>
        <v>Yes</v>
      </c>
      <c r="Y2218" s="41">
        <f>IF(tbl_PV_Milestones[[#This Row],[Baseline Date]]="",1,0)</f>
        <v>0</v>
      </c>
      <c r="Z2218" s="41">
        <f>IF(tbl_PV_Milestones[[#This Row],[Baseline Date]]&lt;PV_Meta!$B$7,1,0)</f>
        <v>1</v>
      </c>
      <c r="AA2218" s="41">
        <f>IF(tbl_PV_Milestones[[#This Row],[Complete]]="Yes",1,0)</f>
        <v>1</v>
      </c>
      <c r="AB2218" s="41">
        <f>IF(AND(tbl_PV_Milestones[[#This Row],[BL FY]]=2025,tbl_PV_Milestones[[#This Row],[Baseline Date]]&lt;PV_Meta!$B$7),1,0)</f>
        <v>0</v>
      </c>
      <c r="AC2218" s="41">
        <f>IF(AND(tbl_PV_Milestones[[#This Row],[Planned YTD]]=1,tbl_PV_Milestones[[#This Row],[Complete]]="Yes"),1,0)</f>
        <v>0</v>
      </c>
      <c r="AD2218" s="41">
        <f>IF(AND(tbl_PV_Milestones[[#This Row],[Actual/Schedule Finish]]&lt;PV_Meta!$B$7,tbl_PV_Milestones[[#This Row],[Complete]]="No",tbl_PV_Milestones[[#This Row],[Project Status]]&lt;&gt;"On Hold"),1,0)</f>
        <v>0</v>
      </c>
      <c r="AE2218" s="41">
        <f>IF(AND(tbl_PV_Milestones[[#This Row],[Actual/Schedule Finish]]&gt;tbl_PV_Milestones[[#This Row],[Baseline Date]],tbl_PV_Milestones[[#This Row],[Complete]]="No",tbl_PV_Milestones[[#This Row],[Project Status]]&lt;&gt;"On Hold",tbl_PV_Milestones[[#This Row],[Overdue]]=0,tbl_PV_Milestones[[#This Row],[To be Baselined]]&lt;&gt;1),1,0)</f>
        <v>0</v>
      </c>
      <c r="AF2218" s="41">
        <f>IF(AND(tbl_PV_Milestones[[#This Row],[BL FY]]=2025,tbl_PV_Milestones[[#This Row],[Finish FY]]&gt;2025),1,0)</f>
        <v>0</v>
      </c>
      <c r="AG2218" s="56" t="str">
        <f>_xlfn.XLOOKUP(tbl_PV_Milestones[[#This Row],[Work ID]],tbl_PV_Meta[Work ID '#],tbl_PV_Meta[Project Manager/Owner],,0)</f>
        <v>Project Manager 8</v>
      </c>
      <c r="AH2218" s="6"/>
    </row>
    <row r="2219" spans="4:34" x14ac:dyDescent="0.25">
      <c r="D2219" s="6" t="s">
        <v>326</v>
      </c>
      <c r="E2219" s="6" t="s">
        <v>503</v>
      </c>
      <c r="F2219" s="6" t="s">
        <v>1694</v>
      </c>
      <c r="G2219" s="6" t="s">
        <v>1034</v>
      </c>
      <c r="H2219" s="6" t="s">
        <v>519</v>
      </c>
      <c r="I2219" s="6" t="s">
        <v>510</v>
      </c>
      <c r="J2219" s="6" t="s">
        <v>326</v>
      </c>
      <c r="K2219" s="6" t="s">
        <v>39</v>
      </c>
      <c r="L2219" s="6" t="s">
        <v>80</v>
      </c>
      <c r="M2219" s="43"/>
      <c r="N2219" s="44" t="s">
        <v>1979</v>
      </c>
      <c r="O2219" s="39">
        <v>45282.333333333299</v>
      </c>
      <c r="P2219" s="39">
        <v>45282.333333333299</v>
      </c>
      <c r="Q2219" s="6">
        <v>0</v>
      </c>
      <c r="R2219" s="6">
        <v>0</v>
      </c>
      <c r="S2219" s="45" t="e">
        <f>_xlfn.CONCAT(#REF!,TRIM(tbl_PV_Milestones[[#This Row],[Milestone Description]]))</f>
        <v>#REF!</v>
      </c>
      <c r="T2219" s="84" t="str">
        <f>IF(COUNTIF(tbl_PV_Milestones[UID],tbl_PV_Milestones[[#This Row],[UID]])&gt;1,"Duplicate","")</f>
        <v>Duplicate</v>
      </c>
      <c r="U2219" s="42" t="str">
        <f>_xlfn.XLOOKUP(tbl_PV_Milestones[[#This Row],[Work ID]],tbl_PV_Meta[Work ID '#],tbl_PV_Meta[Sub-Portfolio])</f>
        <v>Sub-Portfolio 7</v>
      </c>
      <c r="V2219" s="41">
        <f>IF(MONTH(tbl_PV_Milestones[[#This Row],[Baseline Date]])&lt;7,YEAR(tbl_PV_Milestones[[#This Row],[Baseline Date]]),YEAR(tbl_PV_Milestones[[#This Row],[Baseline Date]])+1)</f>
        <v>2024</v>
      </c>
      <c r="W2219" s="41">
        <f>IF(MONTH(tbl_PV_Milestones[[#This Row],[Actual/Schedule Finish]])&lt;7,YEAR(tbl_PV_Milestones[[#This Row],[Actual/Schedule Finish]]),YEAR(tbl_PV_Milestones[[#This Row],[Actual/Schedule Finish]])+1)</f>
        <v>2024</v>
      </c>
      <c r="X2219" s="41" t="str">
        <f>IF(OR(tbl_PV_Milestones[[#This Row],[Project Status]]="Completed",tbl_PV_Milestones[[#This Row],[Project Status]]="Assumed Completed"),"Yes","No")</f>
        <v>Yes</v>
      </c>
      <c r="Y2219" s="41">
        <f>IF(tbl_PV_Milestones[[#This Row],[Baseline Date]]="",1,0)</f>
        <v>0</v>
      </c>
      <c r="Z2219" s="41">
        <f>IF(tbl_PV_Milestones[[#This Row],[Baseline Date]]&lt;PV_Meta!$B$7,1,0)</f>
        <v>1</v>
      </c>
      <c r="AA2219" s="41">
        <f>IF(tbl_PV_Milestones[[#This Row],[Complete]]="Yes",1,0)</f>
        <v>1</v>
      </c>
      <c r="AB2219" s="41">
        <f>IF(AND(tbl_PV_Milestones[[#This Row],[BL FY]]=2025,tbl_PV_Milestones[[#This Row],[Baseline Date]]&lt;PV_Meta!$B$7),1,0)</f>
        <v>0</v>
      </c>
      <c r="AC2219" s="41">
        <f>IF(AND(tbl_PV_Milestones[[#This Row],[Planned YTD]]=1,tbl_PV_Milestones[[#This Row],[Complete]]="Yes"),1,0)</f>
        <v>0</v>
      </c>
      <c r="AD2219" s="41">
        <f>IF(AND(tbl_PV_Milestones[[#This Row],[Actual/Schedule Finish]]&lt;PV_Meta!$B$7,tbl_PV_Milestones[[#This Row],[Complete]]="No",tbl_PV_Milestones[[#This Row],[Project Status]]&lt;&gt;"On Hold"),1,0)</f>
        <v>0</v>
      </c>
      <c r="AE2219" s="41">
        <f>IF(AND(tbl_PV_Milestones[[#This Row],[Actual/Schedule Finish]]&gt;tbl_PV_Milestones[[#This Row],[Baseline Date]],tbl_PV_Milestones[[#This Row],[Complete]]="No",tbl_PV_Milestones[[#This Row],[Project Status]]&lt;&gt;"On Hold",tbl_PV_Milestones[[#This Row],[Overdue]]=0,tbl_PV_Milestones[[#This Row],[To be Baselined]]&lt;&gt;1),1,0)</f>
        <v>0</v>
      </c>
      <c r="AF2219" s="41">
        <f>IF(AND(tbl_PV_Milestones[[#This Row],[BL FY]]=2025,tbl_PV_Milestones[[#This Row],[Finish FY]]&gt;2025),1,0)</f>
        <v>0</v>
      </c>
      <c r="AG2219" s="56" t="str">
        <f>_xlfn.XLOOKUP(tbl_PV_Milestones[[#This Row],[Work ID]],tbl_PV_Meta[Work ID '#],tbl_PV_Meta[Project Manager/Owner],,0)</f>
        <v>Project Manager 8</v>
      </c>
      <c r="AH2219" s="6"/>
    </row>
    <row r="2220" spans="4:34" x14ac:dyDescent="0.25">
      <c r="D2220" s="6" t="s">
        <v>326</v>
      </c>
      <c r="E2220" s="6" t="s">
        <v>503</v>
      </c>
      <c r="F2220" s="6" t="s">
        <v>1694</v>
      </c>
      <c r="G2220" s="6" t="s">
        <v>1035</v>
      </c>
      <c r="H2220" s="6" t="s">
        <v>505</v>
      </c>
      <c r="I2220" s="6" t="s">
        <v>510</v>
      </c>
      <c r="J2220" s="6" t="s">
        <v>326</v>
      </c>
      <c r="K2220" s="6" t="s">
        <v>39</v>
      </c>
      <c r="L2220" s="6" t="s">
        <v>80</v>
      </c>
      <c r="M2220" s="43"/>
      <c r="N2220" s="44" t="s">
        <v>1979</v>
      </c>
      <c r="O2220" s="39">
        <v>44720.333333333299</v>
      </c>
      <c r="P2220" s="39">
        <v>44720.333333333299</v>
      </c>
      <c r="Q2220" s="6">
        <v>0</v>
      </c>
      <c r="R2220" s="6">
        <v>0</v>
      </c>
      <c r="S2220" s="45" t="e">
        <f>_xlfn.CONCAT(#REF!,TRIM(tbl_PV_Milestones[[#This Row],[Milestone Description]]))</f>
        <v>#REF!</v>
      </c>
      <c r="T2220" s="84" t="str">
        <f>IF(COUNTIF(tbl_PV_Milestones[UID],tbl_PV_Milestones[[#This Row],[UID]])&gt;1,"Duplicate","")</f>
        <v>Duplicate</v>
      </c>
      <c r="U2220" s="42" t="str">
        <f>_xlfn.XLOOKUP(tbl_PV_Milestones[[#This Row],[Work ID]],tbl_PV_Meta[Work ID '#],tbl_PV_Meta[Sub-Portfolio])</f>
        <v>Sub-Portfolio 7</v>
      </c>
      <c r="V2220" s="41">
        <f>IF(MONTH(tbl_PV_Milestones[[#This Row],[Baseline Date]])&lt;7,YEAR(tbl_PV_Milestones[[#This Row],[Baseline Date]]),YEAR(tbl_PV_Milestones[[#This Row],[Baseline Date]])+1)</f>
        <v>2022</v>
      </c>
      <c r="W2220" s="41">
        <f>IF(MONTH(tbl_PV_Milestones[[#This Row],[Actual/Schedule Finish]])&lt;7,YEAR(tbl_PV_Milestones[[#This Row],[Actual/Schedule Finish]]),YEAR(tbl_PV_Milestones[[#This Row],[Actual/Schedule Finish]])+1)</f>
        <v>2022</v>
      </c>
      <c r="X2220" s="41" t="str">
        <f>IF(OR(tbl_PV_Milestones[[#This Row],[Project Status]]="Completed",tbl_PV_Milestones[[#This Row],[Project Status]]="Assumed Completed"),"Yes","No")</f>
        <v>Yes</v>
      </c>
      <c r="Y2220" s="41">
        <f>IF(tbl_PV_Milestones[[#This Row],[Baseline Date]]="",1,0)</f>
        <v>0</v>
      </c>
      <c r="Z2220" s="41">
        <f>IF(tbl_PV_Milestones[[#This Row],[Baseline Date]]&lt;PV_Meta!$B$7,1,0)</f>
        <v>1</v>
      </c>
      <c r="AA2220" s="41">
        <f>IF(tbl_PV_Milestones[[#This Row],[Complete]]="Yes",1,0)</f>
        <v>1</v>
      </c>
      <c r="AB2220" s="41">
        <f>IF(AND(tbl_PV_Milestones[[#This Row],[BL FY]]=2025,tbl_PV_Milestones[[#This Row],[Baseline Date]]&lt;PV_Meta!$B$7),1,0)</f>
        <v>0</v>
      </c>
      <c r="AC2220" s="41">
        <f>IF(AND(tbl_PV_Milestones[[#This Row],[Planned YTD]]=1,tbl_PV_Milestones[[#This Row],[Complete]]="Yes"),1,0)</f>
        <v>0</v>
      </c>
      <c r="AD2220" s="41">
        <f>IF(AND(tbl_PV_Milestones[[#This Row],[Actual/Schedule Finish]]&lt;PV_Meta!$B$7,tbl_PV_Milestones[[#This Row],[Complete]]="No",tbl_PV_Milestones[[#This Row],[Project Status]]&lt;&gt;"On Hold"),1,0)</f>
        <v>0</v>
      </c>
      <c r="AE2220" s="41">
        <f>IF(AND(tbl_PV_Milestones[[#This Row],[Actual/Schedule Finish]]&gt;tbl_PV_Milestones[[#This Row],[Baseline Date]],tbl_PV_Milestones[[#This Row],[Complete]]="No",tbl_PV_Milestones[[#This Row],[Project Status]]&lt;&gt;"On Hold",tbl_PV_Milestones[[#This Row],[Overdue]]=0,tbl_PV_Milestones[[#This Row],[To be Baselined]]&lt;&gt;1),1,0)</f>
        <v>0</v>
      </c>
      <c r="AF2220" s="41">
        <f>IF(AND(tbl_PV_Milestones[[#This Row],[BL FY]]=2025,tbl_PV_Milestones[[#This Row],[Finish FY]]&gt;2025),1,0)</f>
        <v>0</v>
      </c>
      <c r="AG2220" s="56" t="str">
        <f>_xlfn.XLOOKUP(tbl_PV_Milestones[[#This Row],[Work ID]],tbl_PV_Meta[Work ID '#],tbl_PV_Meta[Project Manager/Owner],,0)</f>
        <v>Project Manager 8</v>
      </c>
      <c r="AH2220" s="6"/>
    </row>
    <row r="2221" spans="4:34" x14ac:dyDescent="0.25">
      <c r="D2221" s="6" t="s">
        <v>326</v>
      </c>
      <c r="E2221" s="6" t="s">
        <v>503</v>
      </c>
      <c r="F2221" s="6" t="s">
        <v>1694</v>
      </c>
      <c r="G2221" s="6" t="s">
        <v>1036</v>
      </c>
      <c r="H2221" s="6" t="s">
        <v>505</v>
      </c>
      <c r="I2221" s="6" t="s">
        <v>510</v>
      </c>
      <c r="J2221" s="6" t="s">
        <v>326</v>
      </c>
      <c r="K2221" s="6" t="s">
        <v>39</v>
      </c>
      <c r="L2221" s="6" t="s">
        <v>80</v>
      </c>
      <c r="M2221" s="43"/>
      <c r="N2221" s="44" t="s">
        <v>1979</v>
      </c>
      <c r="O2221" s="39">
        <v>45183.333333333299</v>
      </c>
      <c r="P2221" s="39">
        <v>45183.333333333299</v>
      </c>
      <c r="Q2221" s="6">
        <v>0</v>
      </c>
      <c r="R2221" s="6">
        <v>0</v>
      </c>
      <c r="S2221" s="45" t="e">
        <f>_xlfn.CONCAT(#REF!,TRIM(tbl_PV_Milestones[[#This Row],[Milestone Description]]))</f>
        <v>#REF!</v>
      </c>
      <c r="T2221" s="84" t="str">
        <f>IF(COUNTIF(tbl_PV_Milestones[UID],tbl_PV_Milestones[[#This Row],[UID]])&gt;1,"Duplicate","")</f>
        <v>Duplicate</v>
      </c>
      <c r="U2221" s="42" t="str">
        <f>_xlfn.XLOOKUP(tbl_PV_Milestones[[#This Row],[Work ID]],tbl_PV_Meta[Work ID '#],tbl_PV_Meta[Sub-Portfolio])</f>
        <v>Sub-Portfolio 7</v>
      </c>
      <c r="V2221" s="41">
        <f>IF(MONTH(tbl_PV_Milestones[[#This Row],[Baseline Date]])&lt;7,YEAR(tbl_PV_Milestones[[#This Row],[Baseline Date]]),YEAR(tbl_PV_Milestones[[#This Row],[Baseline Date]])+1)</f>
        <v>2024</v>
      </c>
      <c r="W2221" s="41">
        <f>IF(MONTH(tbl_PV_Milestones[[#This Row],[Actual/Schedule Finish]])&lt;7,YEAR(tbl_PV_Milestones[[#This Row],[Actual/Schedule Finish]]),YEAR(tbl_PV_Milestones[[#This Row],[Actual/Schedule Finish]])+1)</f>
        <v>2024</v>
      </c>
      <c r="X2221" s="41" t="str">
        <f>IF(OR(tbl_PV_Milestones[[#This Row],[Project Status]]="Completed",tbl_PV_Milestones[[#This Row],[Project Status]]="Assumed Completed"),"Yes","No")</f>
        <v>Yes</v>
      </c>
      <c r="Y2221" s="41">
        <f>IF(tbl_PV_Milestones[[#This Row],[Baseline Date]]="",1,0)</f>
        <v>0</v>
      </c>
      <c r="Z2221" s="41">
        <f>IF(tbl_PV_Milestones[[#This Row],[Baseline Date]]&lt;PV_Meta!$B$7,1,0)</f>
        <v>1</v>
      </c>
      <c r="AA2221" s="41">
        <f>IF(tbl_PV_Milestones[[#This Row],[Complete]]="Yes",1,0)</f>
        <v>1</v>
      </c>
      <c r="AB2221" s="41">
        <f>IF(AND(tbl_PV_Milestones[[#This Row],[BL FY]]=2025,tbl_PV_Milestones[[#This Row],[Baseline Date]]&lt;PV_Meta!$B$7),1,0)</f>
        <v>0</v>
      </c>
      <c r="AC2221" s="41">
        <f>IF(AND(tbl_PV_Milestones[[#This Row],[Planned YTD]]=1,tbl_PV_Milestones[[#This Row],[Complete]]="Yes"),1,0)</f>
        <v>0</v>
      </c>
      <c r="AD2221" s="41">
        <f>IF(AND(tbl_PV_Milestones[[#This Row],[Actual/Schedule Finish]]&lt;PV_Meta!$B$7,tbl_PV_Milestones[[#This Row],[Complete]]="No",tbl_PV_Milestones[[#This Row],[Project Status]]&lt;&gt;"On Hold"),1,0)</f>
        <v>0</v>
      </c>
      <c r="AE2221" s="41">
        <f>IF(AND(tbl_PV_Milestones[[#This Row],[Actual/Schedule Finish]]&gt;tbl_PV_Milestones[[#This Row],[Baseline Date]],tbl_PV_Milestones[[#This Row],[Complete]]="No",tbl_PV_Milestones[[#This Row],[Project Status]]&lt;&gt;"On Hold",tbl_PV_Milestones[[#This Row],[Overdue]]=0,tbl_PV_Milestones[[#This Row],[To be Baselined]]&lt;&gt;1),1,0)</f>
        <v>0</v>
      </c>
      <c r="AF2221" s="41">
        <f>IF(AND(tbl_PV_Milestones[[#This Row],[BL FY]]=2025,tbl_PV_Milestones[[#This Row],[Finish FY]]&gt;2025),1,0)</f>
        <v>0</v>
      </c>
      <c r="AG2221" s="56" t="str">
        <f>_xlfn.XLOOKUP(tbl_PV_Milestones[[#This Row],[Work ID]],tbl_PV_Meta[Work ID '#],tbl_PV_Meta[Project Manager/Owner],,0)</f>
        <v>Project Manager 8</v>
      </c>
      <c r="AH2221" s="6"/>
    </row>
    <row r="2222" spans="4:34" x14ac:dyDescent="0.25">
      <c r="D2222" s="6" t="s">
        <v>326</v>
      </c>
      <c r="E2222" s="6" t="s">
        <v>503</v>
      </c>
      <c r="F2222" s="6" t="s">
        <v>1694</v>
      </c>
      <c r="G2222" s="6" t="s">
        <v>1037</v>
      </c>
      <c r="H2222" s="6" t="s">
        <v>519</v>
      </c>
      <c r="I2222" s="6" t="s">
        <v>510</v>
      </c>
      <c r="J2222" s="6" t="s">
        <v>326</v>
      </c>
      <c r="K2222" s="6" t="s">
        <v>39</v>
      </c>
      <c r="L2222" s="6" t="s">
        <v>80</v>
      </c>
      <c r="M2222" s="43"/>
      <c r="N2222" s="44" t="s">
        <v>1979</v>
      </c>
      <c r="O2222" s="39">
        <v>45197.333333333299</v>
      </c>
      <c r="P2222" s="39">
        <v>45197.333333333299</v>
      </c>
      <c r="Q2222" s="6">
        <v>0</v>
      </c>
      <c r="R2222" s="6">
        <v>0</v>
      </c>
      <c r="S2222" s="45" t="e">
        <f>_xlfn.CONCAT(#REF!,TRIM(tbl_PV_Milestones[[#This Row],[Milestone Description]]))</f>
        <v>#REF!</v>
      </c>
      <c r="T2222" s="84" t="str">
        <f>IF(COUNTIF(tbl_PV_Milestones[UID],tbl_PV_Milestones[[#This Row],[UID]])&gt;1,"Duplicate","")</f>
        <v>Duplicate</v>
      </c>
      <c r="U2222" s="42" t="str">
        <f>_xlfn.XLOOKUP(tbl_PV_Milestones[[#This Row],[Work ID]],tbl_PV_Meta[Work ID '#],tbl_PV_Meta[Sub-Portfolio])</f>
        <v>Sub-Portfolio 7</v>
      </c>
      <c r="V2222" s="41">
        <f>IF(MONTH(tbl_PV_Milestones[[#This Row],[Baseline Date]])&lt;7,YEAR(tbl_PV_Milestones[[#This Row],[Baseline Date]]),YEAR(tbl_PV_Milestones[[#This Row],[Baseline Date]])+1)</f>
        <v>2024</v>
      </c>
      <c r="W2222" s="41">
        <f>IF(MONTH(tbl_PV_Milestones[[#This Row],[Actual/Schedule Finish]])&lt;7,YEAR(tbl_PV_Milestones[[#This Row],[Actual/Schedule Finish]]),YEAR(tbl_PV_Milestones[[#This Row],[Actual/Schedule Finish]])+1)</f>
        <v>2024</v>
      </c>
      <c r="X2222" s="41" t="str">
        <f>IF(OR(tbl_PV_Milestones[[#This Row],[Project Status]]="Completed",tbl_PV_Milestones[[#This Row],[Project Status]]="Assumed Completed"),"Yes","No")</f>
        <v>Yes</v>
      </c>
      <c r="Y2222" s="41">
        <f>IF(tbl_PV_Milestones[[#This Row],[Baseline Date]]="",1,0)</f>
        <v>0</v>
      </c>
      <c r="Z2222" s="41">
        <f>IF(tbl_PV_Milestones[[#This Row],[Baseline Date]]&lt;PV_Meta!$B$7,1,0)</f>
        <v>1</v>
      </c>
      <c r="AA2222" s="41">
        <f>IF(tbl_PV_Milestones[[#This Row],[Complete]]="Yes",1,0)</f>
        <v>1</v>
      </c>
      <c r="AB2222" s="41">
        <f>IF(AND(tbl_PV_Milestones[[#This Row],[BL FY]]=2025,tbl_PV_Milestones[[#This Row],[Baseline Date]]&lt;PV_Meta!$B$7),1,0)</f>
        <v>0</v>
      </c>
      <c r="AC2222" s="41">
        <f>IF(AND(tbl_PV_Milestones[[#This Row],[Planned YTD]]=1,tbl_PV_Milestones[[#This Row],[Complete]]="Yes"),1,0)</f>
        <v>0</v>
      </c>
      <c r="AD2222" s="41">
        <f>IF(AND(tbl_PV_Milestones[[#This Row],[Actual/Schedule Finish]]&lt;PV_Meta!$B$7,tbl_PV_Milestones[[#This Row],[Complete]]="No",tbl_PV_Milestones[[#This Row],[Project Status]]&lt;&gt;"On Hold"),1,0)</f>
        <v>0</v>
      </c>
      <c r="AE2222" s="41">
        <f>IF(AND(tbl_PV_Milestones[[#This Row],[Actual/Schedule Finish]]&gt;tbl_PV_Milestones[[#This Row],[Baseline Date]],tbl_PV_Milestones[[#This Row],[Complete]]="No",tbl_PV_Milestones[[#This Row],[Project Status]]&lt;&gt;"On Hold",tbl_PV_Milestones[[#This Row],[Overdue]]=0,tbl_PV_Milestones[[#This Row],[To be Baselined]]&lt;&gt;1),1,0)</f>
        <v>0</v>
      </c>
      <c r="AF2222" s="41">
        <f>IF(AND(tbl_PV_Milestones[[#This Row],[BL FY]]=2025,tbl_PV_Milestones[[#This Row],[Finish FY]]&gt;2025),1,0)</f>
        <v>0</v>
      </c>
      <c r="AG2222" s="56" t="str">
        <f>_xlfn.XLOOKUP(tbl_PV_Milestones[[#This Row],[Work ID]],tbl_PV_Meta[Work ID '#],tbl_PV_Meta[Project Manager/Owner],,0)</f>
        <v>Project Manager 8</v>
      </c>
      <c r="AH2222" s="6"/>
    </row>
    <row r="2223" spans="4:34" x14ac:dyDescent="0.25">
      <c r="D2223" s="6" t="s">
        <v>326</v>
      </c>
      <c r="E2223" s="6" t="s">
        <v>503</v>
      </c>
      <c r="F2223" s="6" t="s">
        <v>1694</v>
      </c>
      <c r="G2223" s="6" t="s">
        <v>1038</v>
      </c>
      <c r="H2223" s="6" t="s">
        <v>519</v>
      </c>
      <c r="I2223" s="6" t="s">
        <v>510</v>
      </c>
      <c r="J2223" s="6" t="s">
        <v>326</v>
      </c>
      <c r="K2223" s="6" t="s">
        <v>39</v>
      </c>
      <c r="L2223" s="6" t="s">
        <v>80</v>
      </c>
      <c r="M2223" s="43"/>
      <c r="N2223" s="44" t="s">
        <v>1979</v>
      </c>
      <c r="O2223" s="39">
        <v>45232.333333333299</v>
      </c>
      <c r="P2223" s="39">
        <v>45232.333333333299</v>
      </c>
      <c r="Q2223" s="6">
        <v>0</v>
      </c>
      <c r="R2223" s="6">
        <v>0</v>
      </c>
      <c r="S2223" s="45" t="e">
        <f>_xlfn.CONCAT(#REF!,TRIM(tbl_PV_Milestones[[#This Row],[Milestone Description]]))</f>
        <v>#REF!</v>
      </c>
      <c r="T2223" s="84" t="str">
        <f>IF(COUNTIF(tbl_PV_Milestones[UID],tbl_PV_Milestones[[#This Row],[UID]])&gt;1,"Duplicate","")</f>
        <v>Duplicate</v>
      </c>
      <c r="U2223" s="42" t="str">
        <f>_xlfn.XLOOKUP(tbl_PV_Milestones[[#This Row],[Work ID]],tbl_PV_Meta[Work ID '#],tbl_PV_Meta[Sub-Portfolio])</f>
        <v>Sub-Portfolio 7</v>
      </c>
      <c r="V2223" s="41">
        <f>IF(MONTH(tbl_PV_Milestones[[#This Row],[Baseline Date]])&lt;7,YEAR(tbl_PV_Milestones[[#This Row],[Baseline Date]]),YEAR(tbl_PV_Milestones[[#This Row],[Baseline Date]])+1)</f>
        <v>2024</v>
      </c>
      <c r="W2223" s="41">
        <f>IF(MONTH(tbl_PV_Milestones[[#This Row],[Actual/Schedule Finish]])&lt;7,YEAR(tbl_PV_Milestones[[#This Row],[Actual/Schedule Finish]]),YEAR(tbl_PV_Milestones[[#This Row],[Actual/Schedule Finish]])+1)</f>
        <v>2024</v>
      </c>
      <c r="X2223" s="41" t="str">
        <f>IF(OR(tbl_PV_Milestones[[#This Row],[Project Status]]="Completed",tbl_PV_Milestones[[#This Row],[Project Status]]="Assumed Completed"),"Yes","No")</f>
        <v>Yes</v>
      </c>
      <c r="Y2223" s="41">
        <f>IF(tbl_PV_Milestones[[#This Row],[Baseline Date]]="",1,0)</f>
        <v>0</v>
      </c>
      <c r="Z2223" s="41">
        <f>IF(tbl_PV_Milestones[[#This Row],[Baseline Date]]&lt;PV_Meta!$B$7,1,0)</f>
        <v>1</v>
      </c>
      <c r="AA2223" s="41">
        <f>IF(tbl_PV_Milestones[[#This Row],[Complete]]="Yes",1,0)</f>
        <v>1</v>
      </c>
      <c r="AB2223" s="41">
        <f>IF(AND(tbl_PV_Milestones[[#This Row],[BL FY]]=2025,tbl_PV_Milestones[[#This Row],[Baseline Date]]&lt;PV_Meta!$B$7),1,0)</f>
        <v>0</v>
      </c>
      <c r="AC2223" s="41">
        <f>IF(AND(tbl_PV_Milestones[[#This Row],[Planned YTD]]=1,tbl_PV_Milestones[[#This Row],[Complete]]="Yes"),1,0)</f>
        <v>0</v>
      </c>
      <c r="AD2223" s="41">
        <f>IF(AND(tbl_PV_Milestones[[#This Row],[Actual/Schedule Finish]]&lt;PV_Meta!$B$7,tbl_PV_Milestones[[#This Row],[Complete]]="No",tbl_PV_Milestones[[#This Row],[Project Status]]&lt;&gt;"On Hold"),1,0)</f>
        <v>0</v>
      </c>
      <c r="AE2223" s="41">
        <f>IF(AND(tbl_PV_Milestones[[#This Row],[Actual/Schedule Finish]]&gt;tbl_PV_Milestones[[#This Row],[Baseline Date]],tbl_PV_Milestones[[#This Row],[Complete]]="No",tbl_PV_Milestones[[#This Row],[Project Status]]&lt;&gt;"On Hold",tbl_PV_Milestones[[#This Row],[Overdue]]=0,tbl_PV_Milestones[[#This Row],[To be Baselined]]&lt;&gt;1),1,0)</f>
        <v>0</v>
      </c>
      <c r="AF2223" s="41">
        <f>IF(AND(tbl_PV_Milestones[[#This Row],[BL FY]]=2025,tbl_PV_Milestones[[#This Row],[Finish FY]]&gt;2025),1,0)</f>
        <v>0</v>
      </c>
      <c r="AG2223" s="56" t="str">
        <f>_xlfn.XLOOKUP(tbl_PV_Milestones[[#This Row],[Work ID]],tbl_PV_Meta[Work ID '#],tbl_PV_Meta[Project Manager/Owner],,0)</f>
        <v>Project Manager 8</v>
      </c>
      <c r="AH2223" s="6"/>
    </row>
    <row r="2224" spans="4:34" x14ac:dyDescent="0.25">
      <c r="D2224" s="6" t="s">
        <v>326</v>
      </c>
      <c r="E2224" s="6" t="s">
        <v>503</v>
      </c>
      <c r="F2224" s="6" t="s">
        <v>1694</v>
      </c>
      <c r="G2224" s="6" t="s">
        <v>1039</v>
      </c>
      <c r="H2224" s="6" t="s">
        <v>505</v>
      </c>
      <c r="I2224" s="6" t="s">
        <v>510</v>
      </c>
      <c r="J2224" s="6" t="s">
        <v>326</v>
      </c>
      <c r="K2224" s="6" t="s">
        <v>39</v>
      </c>
      <c r="L2224" s="6" t="s">
        <v>80</v>
      </c>
      <c r="M2224" s="43"/>
      <c r="N2224" s="44" t="s">
        <v>1979</v>
      </c>
      <c r="O2224" s="39">
        <v>45196.333333333299</v>
      </c>
      <c r="P2224" s="39">
        <v>45196.333333333299</v>
      </c>
      <c r="Q2224" s="6">
        <v>0</v>
      </c>
      <c r="R2224" s="6">
        <v>0</v>
      </c>
      <c r="S2224" s="45" t="e">
        <f>_xlfn.CONCAT(#REF!,TRIM(tbl_PV_Milestones[[#This Row],[Milestone Description]]))</f>
        <v>#REF!</v>
      </c>
      <c r="T2224" s="84" t="str">
        <f>IF(COUNTIF(tbl_PV_Milestones[UID],tbl_PV_Milestones[[#This Row],[UID]])&gt;1,"Duplicate","")</f>
        <v>Duplicate</v>
      </c>
      <c r="U2224" s="42" t="str">
        <f>_xlfn.XLOOKUP(tbl_PV_Milestones[[#This Row],[Work ID]],tbl_PV_Meta[Work ID '#],tbl_PV_Meta[Sub-Portfolio])</f>
        <v>Sub-Portfolio 7</v>
      </c>
      <c r="V2224" s="41">
        <f>IF(MONTH(tbl_PV_Milestones[[#This Row],[Baseline Date]])&lt;7,YEAR(tbl_PV_Milestones[[#This Row],[Baseline Date]]),YEAR(tbl_PV_Milestones[[#This Row],[Baseline Date]])+1)</f>
        <v>2024</v>
      </c>
      <c r="W2224" s="41">
        <f>IF(MONTH(tbl_PV_Milestones[[#This Row],[Actual/Schedule Finish]])&lt;7,YEAR(tbl_PV_Milestones[[#This Row],[Actual/Schedule Finish]]),YEAR(tbl_PV_Milestones[[#This Row],[Actual/Schedule Finish]])+1)</f>
        <v>2024</v>
      </c>
      <c r="X2224" s="41" t="str">
        <f>IF(OR(tbl_PV_Milestones[[#This Row],[Project Status]]="Completed",tbl_PV_Milestones[[#This Row],[Project Status]]="Assumed Completed"),"Yes","No")</f>
        <v>Yes</v>
      </c>
      <c r="Y2224" s="41">
        <f>IF(tbl_PV_Milestones[[#This Row],[Baseline Date]]="",1,0)</f>
        <v>0</v>
      </c>
      <c r="Z2224" s="41">
        <f>IF(tbl_PV_Milestones[[#This Row],[Baseline Date]]&lt;PV_Meta!$B$7,1,0)</f>
        <v>1</v>
      </c>
      <c r="AA2224" s="41">
        <f>IF(tbl_PV_Milestones[[#This Row],[Complete]]="Yes",1,0)</f>
        <v>1</v>
      </c>
      <c r="AB2224" s="41">
        <f>IF(AND(tbl_PV_Milestones[[#This Row],[BL FY]]=2025,tbl_PV_Milestones[[#This Row],[Baseline Date]]&lt;PV_Meta!$B$7),1,0)</f>
        <v>0</v>
      </c>
      <c r="AC2224" s="41">
        <f>IF(AND(tbl_PV_Milestones[[#This Row],[Planned YTD]]=1,tbl_PV_Milestones[[#This Row],[Complete]]="Yes"),1,0)</f>
        <v>0</v>
      </c>
      <c r="AD2224" s="41">
        <f>IF(AND(tbl_PV_Milestones[[#This Row],[Actual/Schedule Finish]]&lt;PV_Meta!$B$7,tbl_PV_Milestones[[#This Row],[Complete]]="No",tbl_PV_Milestones[[#This Row],[Project Status]]&lt;&gt;"On Hold"),1,0)</f>
        <v>0</v>
      </c>
      <c r="AE2224" s="41">
        <f>IF(AND(tbl_PV_Milestones[[#This Row],[Actual/Schedule Finish]]&gt;tbl_PV_Milestones[[#This Row],[Baseline Date]],tbl_PV_Milestones[[#This Row],[Complete]]="No",tbl_PV_Milestones[[#This Row],[Project Status]]&lt;&gt;"On Hold",tbl_PV_Milestones[[#This Row],[Overdue]]=0,tbl_PV_Milestones[[#This Row],[To be Baselined]]&lt;&gt;1),1,0)</f>
        <v>0</v>
      </c>
      <c r="AF2224" s="41">
        <f>IF(AND(tbl_PV_Milestones[[#This Row],[BL FY]]=2025,tbl_PV_Milestones[[#This Row],[Finish FY]]&gt;2025),1,0)</f>
        <v>0</v>
      </c>
      <c r="AG2224" s="56" t="str">
        <f>_xlfn.XLOOKUP(tbl_PV_Milestones[[#This Row],[Work ID]],tbl_PV_Meta[Work ID '#],tbl_PV_Meta[Project Manager/Owner],,0)</f>
        <v>Project Manager 8</v>
      </c>
      <c r="AH2224" s="6"/>
    </row>
    <row r="2225" spans="4:34" x14ac:dyDescent="0.25">
      <c r="D2225" s="6" t="s">
        <v>326</v>
      </c>
      <c r="E2225" s="6" t="s">
        <v>503</v>
      </c>
      <c r="F2225" s="6" t="s">
        <v>1694</v>
      </c>
      <c r="G2225" s="6" t="s">
        <v>1040</v>
      </c>
      <c r="H2225" s="6" t="s">
        <v>519</v>
      </c>
      <c r="I2225" s="6" t="s">
        <v>510</v>
      </c>
      <c r="J2225" s="6" t="s">
        <v>326</v>
      </c>
      <c r="K2225" s="6" t="s">
        <v>39</v>
      </c>
      <c r="L2225" s="6" t="s">
        <v>80</v>
      </c>
      <c r="M2225" s="43"/>
      <c r="N2225" s="44" t="s">
        <v>1979</v>
      </c>
      <c r="O2225" s="39">
        <v>45209.333333333299</v>
      </c>
      <c r="P2225" s="39">
        <v>45209.333333333299</v>
      </c>
      <c r="Q2225" s="6">
        <v>0</v>
      </c>
      <c r="R2225" s="6">
        <v>0</v>
      </c>
      <c r="S2225" s="45" t="e">
        <f>_xlfn.CONCAT(#REF!,TRIM(tbl_PV_Milestones[[#This Row],[Milestone Description]]))</f>
        <v>#REF!</v>
      </c>
      <c r="T2225" s="84" t="str">
        <f>IF(COUNTIF(tbl_PV_Milestones[UID],tbl_PV_Milestones[[#This Row],[UID]])&gt;1,"Duplicate","")</f>
        <v>Duplicate</v>
      </c>
      <c r="U2225" s="42" t="str">
        <f>_xlfn.XLOOKUP(tbl_PV_Milestones[[#This Row],[Work ID]],tbl_PV_Meta[Work ID '#],tbl_PV_Meta[Sub-Portfolio])</f>
        <v>Sub-Portfolio 7</v>
      </c>
      <c r="V2225" s="41">
        <f>IF(MONTH(tbl_PV_Milestones[[#This Row],[Baseline Date]])&lt;7,YEAR(tbl_PV_Milestones[[#This Row],[Baseline Date]]),YEAR(tbl_PV_Milestones[[#This Row],[Baseline Date]])+1)</f>
        <v>2024</v>
      </c>
      <c r="W2225" s="41">
        <f>IF(MONTH(tbl_PV_Milestones[[#This Row],[Actual/Schedule Finish]])&lt;7,YEAR(tbl_PV_Milestones[[#This Row],[Actual/Schedule Finish]]),YEAR(tbl_PV_Milestones[[#This Row],[Actual/Schedule Finish]])+1)</f>
        <v>2024</v>
      </c>
      <c r="X2225" s="41" t="str">
        <f>IF(OR(tbl_PV_Milestones[[#This Row],[Project Status]]="Completed",tbl_PV_Milestones[[#This Row],[Project Status]]="Assumed Completed"),"Yes","No")</f>
        <v>Yes</v>
      </c>
      <c r="Y2225" s="41">
        <f>IF(tbl_PV_Milestones[[#This Row],[Baseline Date]]="",1,0)</f>
        <v>0</v>
      </c>
      <c r="Z2225" s="41">
        <f>IF(tbl_PV_Milestones[[#This Row],[Baseline Date]]&lt;PV_Meta!$B$7,1,0)</f>
        <v>1</v>
      </c>
      <c r="AA2225" s="41">
        <f>IF(tbl_PV_Milestones[[#This Row],[Complete]]="Yes",1,0)</f>
        <v>1</v>
      </c>
      <c r="AB2225" s="41">
        <f>IF(AND(tbl_PV_Milestones[[#This Row],[BL FY]]=2025,tbl_PV_Milestones[[#This Row],[Baseline Date]]&lt;PV_Meta!$B$7),1,0)</f>
        <v>0</v>
      </c>
      <c r="AC2225" s="41">
        <f>IF(AND(tbl_PV_Milestones[[#This Row],[Planned YTD]]=1,tbl_PV_Milestones[[#This Row],[Complete]]="Yes"),1,0)</f>
        <v>0</v>
      </c>
      <c r="AD2225" s="41">
        <f>IF(AND(tbl_PV_Milestones[[#This Row],[Actual/Schedule Finish]]&lt;PV_Meta!$B$7,tbl_PV_Milestones[[#This Row],[Complete]]="No",tbl_PV_Milestones[[#This Row],[Project Status]]&lt;&gt;"On Hold"),1,0)</f>
        <v>0</v>
      </c>
      <c r="AE2225" s="41">
        <f>IF(AND(tbl_PV_Milestones[[#This Row],[Actual/Schedule Finish]]&gt;tbl_PV_Milestones[[#This Row],[Baseline Date]],tbl_PV_Milestones[[#This Row],[Complete]]="No",tbl_PV_Milestones[[#This Row],[Project Status]]&lt;&gt;"On Hold",tbl_PV_Milestones[[#This Row],[Overdue]]=0,tbl_PV_Milestones[[#This Row],[To be Baselined]]&lt;&gt;1),1,0)</f>
        <v>0</v>
      </c>
      <c r="AF2225" s="41">
        <f>IF(AND(tbl_PV_Milestones[[#This Row],[BL FY]]=2025,tbl_PV_Milestones[[#This Row],[Finish FY]]&gt;2025),1,0)</f>
        <v>0</v>
      </c>
      <c r="AG2225" s="56" t="str">
        <f>_xlfn.XLOOKUP(tbl_PV_Milestones[[#This Row],[Work ID]],tbl_PV_Meta[Work ID '#],tbl_PV_Meta[Project Manager/Owner],,0)</f>
        <v>Project Manager 8</v>
      </c>
      <c r="AH2225" s="6"/>
    </row>
    <row r="2226" spans="4:34" x14ac:dyDescent="0.25">
      <c r="D2226" s="6" t="s">
        <v>326</v>
      </c>
      <c r="E2226" s="6" t="s">
        <v>503</v>
      </c>
      <c r="F2226" s="6" t="s">
        <v>1691</v>
      </c>
      <c r="G2226" s="6" t="s">
        <v>1041</v>
      </c>
      <c r="H2226" s="6" t="s">
        <v>510</v>
      </c>
      <c r="I2226" s="6" t="s">
        <v>510</v>
      </c>
      <c r="J2226" s="6" t="s">
        <v>326</v>
      </c>
      <c r="K2226" s="6" t="s">
        <v>36</v>
      </c>
      <c r="L2226" s="6" t="s">
        <v>108</v>
      </c>
      <c r="M2226" s="43"/>
      <c r="N2226" s="44" t="s">
        <v>1979</v>
      </c>
      <c r="O2226" s="39">
        <v>45278.333333333299</v>
      </c>
      <c r="P2226" s="39">
        <v>45275.708333333299</v>
      </c>
      <c r="Q2226" s="6">
        <v>0</v>
      </c>
      <c r="R2226" s="6">
        <v>0</v>
      </c>
      <c r="S2226" s="45" t="e">
        <f>_xlfn.CONCAT(#REF!,TRIM(tbl_PV_Milestones[[#This Row],[Milestone Description]]))</f>
        <v>#REF!</v>
      </c>
      <c r="T2226" s="84" t="str">
        <f>IF(COUNTIF(tbl_PV_Milestones[UID],tbl_PV_Milestones[[#This Row],[UID]])&gt;1,"Duplicate","")</f>
        <v>Duplicate</v>
      </c>
      <c r="U2226" s="42" t="str">
        <f>_xlfn.XLOOKUP(tbl_PV_Milestones[[#This Row],[Work ID]],tbl_PV_Meta[Work ID '#],tbl_PV_Meta[Sub-Portfolio])</f>
        <v>Sub-Portfolio 4</v>
      </c>
      <c r="V2226" s="41">
        <f>IF(MONTH(tbl_PV_Milestones[[#This Row],[Baseline Date]])&lt;7,YEAR(tbl_PV_Milestones[[#This Row],[Baseline Date]]),YEAR(tbl_PV_Milestones[[#This Row],[Baseline Date]])+1)</f>
        <v>2024</v>
      </c>
      <c r="W2226" s="41">
        <f>IF(MONTH(tbl_PV_Milestones[[#This Row],[Actual/Schedule Finish]])&lt;7,YEAR(tbl_PV_Milestones[[#This Row],[Actual/Schedule Finish]]),YEAR(tbl_PV_Milestones[[#This Row],[Actual/Schedule Finish]])+1)</f>
        <v>2024</v>
      </c>
      <c r="X2226" s="41" t="str">
        <f>IF(OR(tbl_PV_Milestones[[#This Row],[Project Status]]="Completed",tbl_PV_Milestones[[#This Row],[Project Status]]="Assumed Completed"),"Yes","No")</f>
        <v>Yes</v>
      </c>
      <c r="Y2226" s="41">
        <f>IF(tbl_PV_Milestones[[#This Row],[Baseline Date]]="",1,0)</f>
        <v>0</v>
      </c>
      <c r="Z2226" s="41">
        <f>IF(tbl_PV_Milestones[[#This Row],[Baseline Date]]&lt;PV_Meta!$B$7,1,0)</f>
        <v>1</v>
      </c>
      <c r="AA2226" s="41">
        <f>IF(tbl_PV_Milestones[[#This Row],[Complete]]="Yes",1,0)</f>
        <v>1</v>
      </c>
      <c r="AB2226" s="41">
        <f>IF(AND(tbl_PV_Milestones[[#This Row],[BL FY]]=2025,tbl_PV_Milestones[[#This Row],[Baseline Date]]&lt;PV_Meta!$B$7),1,0)</f>
        <v>0</v>
      </c>
      <c r="AC2226" s="41">
        <f>IF(AND(tbl_PV_Milestones[[#This Row],[Planned YTD]]=1,tbl_PV_Milestones[[#This Row],[Complete]]="Yes"),1,0)</f>
        <v>0</v>
      </c>
      <c r="AD2226" s="41">
        <f>IF(AND(tbl_PV_Milestones[[#This Row],[Actual/Schedule Finish]]&lt;PV_Meta!$B$7,tbl_PV_Milestones[[#This Row],[Complete]]="No",tbl_PV_Milestones[[#This Row],[Project Status]]&lt;&gt;"On Hold"),1,0)</f>
        <v>0</v>
      </c>
      <c r="AE2226" s="41">
        <f>IF(AND(tbl_PV_Milestones[[#This Row],[Actual/Schedule Finish]]&gt;tbl_PV_Milestones[[#This Row],[Baseline Date]],tbl_PV_Milestones[[#This Row],[Complete]]="No",tbl_PV_Milestones[[#This Row],[Project Status]]&lt;&gt;"On Hold",tbl_PV_Milestones[[#This Row],[Overdue]]=0,tbl_PV_Milestones[[#This Row],[To be Baselined]]&lt;&gt;1),1,0)</f>
        <v>0</v>
      </c>
      <c r="AF2226" s="41">
        <f>IF(AND(tbl_PV_Milestones[[#This Row],[BL FY]]=2025,tbl_PV_Milestones[[#This Row],[Finish FY]]&gt;2025),1,0)</f>
        <v>0</v>
      </c>
      <c r="AG2226" s="56" t="str">
        <f>_xlfn.XLOOKUP(tbl_PV_Milestones[[#This Row],[Work ID]],tbl_PV_Meta[Work ID '#],tbl_PV_Meta[Project Manager/Owner],,0)</f>
        <v>Project Manager 18</v>
      </c>
      <c r="AH2226" s="6"/>
    </row>
    <row r="2227" spans="4:34" x14ac:dyDescent="0.25">
      <c r="D2227" s="6" t="s">
        <v>326</v>
      </c>
      <c r="E2227" s="6" t="s">
        <v>503</v>
      </c>
      <c r="F2227" s="6" t="s">
        <v>1691</v>
      </c>
      <c r="G2227" s="6" t="s">
        <v>1042</v>
      </c>
      <c r="H2227" s="6" t="s">
        <v>510</v>
      </c>
      <c r="I2227" s="6" t="s">
        <v>510</v>
      </c>
      <c r="J2227" s="6" t="s">
        <v>326</v>
      </c>
      <c r="K2227" s="6" t="s">
        <v>36</v>
      </c>
      <c r="L2227" s="6" t="s">
        <v>108</v>
      </c>
      <c r="M2227" s="43"/>
      <c r="N2227" s="44" t="s">
        <v>1979</v>
      </c>
      <c r="O2227" s="39">
        <v>45307.708333333299</v>
      </c>
      <c r="P2227" s="39">
        <v>45307.708333333299</v>
      </c>
      <c r="Q2227" s="6">
        <v>0</v>
      </c>
      <c r="R2227" s="6">
        <v>0</v>
      </c>
      <c r="S2227" s="45" t="e">
        <f>_xlfn.CONCAT(#REF!,TRIM(tbl_PV_Milestones[[#This Row],[Milestone Description]]))</f>
        <v>#REF!</v>
      </c>
      <c r="T2227" s="84" t="str">
        <f>IF(COUNTIF(tbl_PV_Milestones[UID],tbl_PV_Milestones[[#This Row],[UID]])&gt;1,"Duplicate","")</f>
        <v>Duplicate</v>
      </c>
      <c r="U2227" s="42" t="str">
        <f>_xlfn.XLOOKUP(tbl_PV_Milestones[[#This Row],[Work ID]],tbl_PV_Meta[Work ID '#],tbl_PV_Meta[Sub-Portfolio])</f>
        <v>Sub-Portfolio 4</v>
      </c>
      <c r="V2227" s="41">
        <f>IF(MONTH(tbl_PV_Milestones[[#This Row],[Baseline Date]])&lt;7,YEAR(tbl_PV_Milestones[[#This Row],[Baseline Date]]),YEAR(tbl_PV_Milestones[[#This Row],[Baseline Date]])+1)</f>
        <v>2024</v>
      </c>
      <c r="W2227" s="41">
        <f>IF(MONTH(tbl_PV_Milestones[[#This Row],[Actual/Schedule Finish]])&lt;7,YEAR(tbl_PV_Milestones[[#This Row],[Actual/Schedule Finish]]),YEAR(tbl_PV_Milestones[[#This Row],[Actual/Schedule Finish]])+1)</f>
        <v>2024</v>
      </c>
      <c r="X2227" s="41" t="str">
        <f>IF(OR(tbl_PV_Milestones[[#This Row],[Project Status]]="Completed",tbl_PV_Milestones[[#This Row],[Project Status]]="Assumed Completed"),"Yes","No")</f>
        <v>Yes</v>
      </c>
      <c r="Y2227" s="41">
        <f>IF(tbl_PV_Milestones[[#This Row],[Baseline Date]]="",1,0)</f>
        <v>0</v>
      </c>
      <c r="Z2227" s="41">
        <f>IF(tbl_PV_Milestones[[#This Row],[Baseline Date]]&lt;PV_Meta!$B$7,1,0)</f>
        <v>1</v>
      </c>
      <c r="AA2227" s="41">
        <f>IF(tbl_PV_Milestones[[#This Row],[Complete]]="Yes",1,0)</f>
        <v>1</v>
      </c>
      <c r="AB2227" s="41">
        <f>IF(AND(tbl_PV_Milestones[[#This Row],[BL FY]]=2025,tbl_PV_Milestones[[#This Row],[Baseline Date]]&lt;PV_Meta!$B$7),1,0)</f>
        <v>0</v>
      </c>
      <c r="AC2227" s="41">
        <f>IF(AND(tbl_PV_Milestones[[#This Row],[Planned YTD]]=1,tbl_PV_Milestones[[#This Row],[Complete]]="Yes"),1,0)</f>
        <v>0</v>
      </c>
      <c r="AD2227" s="41">
        <f>IF(AND(tbl_PV_Milestones[[#This Row],[Actual/Schedule Finish]]&lt;PV_Meta!$B$7,tbl_PV_Milestones[[#This Row],[Complete]]="No",tbl_PV_Milestones[[#This Row],[Project Status]]&lt;&gt;"On Hold"),1,0)</f>
        <v>0</v>
      </c>
      <c r="AE2227" s="41">
        <f>IF(AND(tbl_PV_Milestones[[#This Row],[Actual/Schedule Finish]]&gt;tbl_PV_Milestones[[#This Row],[Baseline Date]],tbl_PV_Milestones[[#This Row],[Complete]]="No",tbl_PV_Milestones[[#This Row],[Project Status]]&lt;&gt;"On Hold",tbl_PV_Milestones[[#This Row],[Overdue]]=0,tbl_PV_Milestones[[#This Row],[To be Baselined]]&lt;&gt;1),1,0)</f>
        <v>0</v>
      </c>
      <c r="AF2227" s="41">
        <f>IF(AND(tbl_PV_Milestones[[#This Row],[BL FY]]=2025,tbl_PV_Milestones[[#This Row],[Finish FY]]&gt;2025),1,0)</f>
        <v>0</v>
      </c>
      <c r="AG2227" s="56" t="str">
        <f>_xlfn.XLOOKUP(tbl_PV_Milestones[[#This Row],[Work ID]],tbl_PV_Meta[Work ID '#],tbl_PV_Meta[Project Manager/Owner],,0)</f>
        <v>Project Manager 18</v>
      </c>
      <c r="AH2227" s="6"/>
    </row>
    <row r="2228" spans="4:34" x14ac:dyDescent="0.25">
      <c r="D2228" s="6" t="s">
        <v>326</v>
      </c>
      <c r="E2228" s="6" t="s">
        <v>503</v>
      </c>
      <c r="F2228" s="6" t="s">
        <v>1691</v>
      </c>
      <c r="G2228" s="6" t="s">
        <v>1043</v>
      </c>
      <c r="H2228" s="6" t="s">
        <v>510</v>
      </c>
      <c r="I2228" s="6" t="s">
        <v>510</v>
      </c>
      <c r="J2228" s="6" t="s">
        <v>326</v>
      </c>
      <c r="K2228" s="6" t="s">
        <v>36</v>
      </c>
      <c r="L2228" s="6" t="s">
        <v>108</v>
      </c>
      <c r="M2228" s="43"/>
      <c r="N2228" s="44" t="s">
        <v>1979</v>
      </c>
      <c r="O2228" s="39">
        <v>45320.333333333299</v>
      </c>
      <c r="P2228" s="39">
        <v>45316.708333333299</v>
      </c>
      <c r="Q2228" s="6">
        <v>0</v>
      </c>
      <c r="R2228" s="6">
        <v>0</v>
      </c>
      <c r="S2228" s="45" t="e">
        <f>_xlfn.CONCAT(#REF!,TRIM(tbl_PV_Milestones[[#This Row],[Milestone Description]]))</f>
        <v>#REF!</v>
      </c>
      <c r="T2228" s="84" t="str">
        <f>IF(COUNTIF(tbl_PV_Milestones[UID],tbl_PV_Milestones[[#This Row],[UID]])&gt;1,"Duplicate","")</f>
        <v>Duplicate</v>
      </c>
      <c r="U2228" s="42" t="str">
        <f>_xlfn.XLOOKUP(tbl_PV_Milestones[[#This Row],[Work ID]],tbl_PV_Meta[Work ID '#],tbl_PV_Meta[Sub-Portfolio])</f>
        <v>Sub-Portfolio 4</v>
      </c>
      <c r="V2228" s="41">
        <f>IF(MONTH(tbl_PV_Milestones[[#This Row],[Baseline Date]])&lt;7,YEAR(tbl_PV_Milestones[[#This Row],[Baseline Date]]),YEAR(tbl_PV_Milestones[[#This Row],[Baseline Date]])+1)</f>
        <v>2024</v>
      </c>
      <c r="W2228" s="41">
        <f>IF(MONTH(tbl_PV_Milestones[[#This Row],[Actual/Schedule Finish]])&lt;7,YEAR(tbl_PV_Milestones[[#This Row],[Actual/Schedule Finish]]),YEAR(tbl_PV_Milestones[[#This Row],[Actual/Schedule Finish]])+1)</f>
        <v>2024</v>
      </c>
      <c r="X2228" s="41" t="str">
        <f>IF(OR(tbl_PV_Milestones[[#This Row],[Project Status]]="Completed",tbl_PV_Milestones[[#This Row],[Project Status]]="Assumed Completed"),"Yes","No")</f>
        <v>Yes</v>
      </c>
      <c r="Y2228" s="41">
        <f>IF(tbl_PV_Milestones[[#This Row],[Baseline Date]]="",1,0)</f>
        <v>0</v>
      </c>
      <c r="Z2228" s="41">
        <f>IF(tbl_PV_Milestones[[#This Row],[Baseline Date]]&lt;PV_Meta!$B$7,1,0)</f>
        <v>1</v>
      </c>
      <c r="AA2228" s="41">
        <f>IF(tbl_PV_Milestones[[#This Row],[Complete]]="Yes",1,0)</f>
        <v>1</v>
      </c>
      <c r="AB2228" s="41">
        <f>IF(AND(tbl_PV_Milestones[[#This Row],[BL FY]]=2025,tbl_PV_Milestones[[#This Row],[Baseline Date]]&lt;PV_Meta!$B$7),1,0)</f>
        <v>0</v>
      </c>
      <c r="AC2228" s="41">
        <f>IF(AND(tbl_PV_Milestones[[#This Row],[Planned YTD]]=1,tbl_PV_Milestones[[#This Row],[Complete]]="Yes"),1,0)</f>
        <v>0</v>
      </c>
      <c r="AD2228" s="41">
        <f>IF(AND(tbl_PV_Milestones[[#This Row],[Actual/Schedule Finish]]&lt;PV_Meta!$B$7,tbl_PV_Milestones[[#This Row],[Complete]]="No",tbl_PV_Milestones[[#This Row],[Project Status]]&lt;&gt;"On Hold"),1,0)</f>
        <v>0</v>
      </c>
      <c r="AE2228" s="41">
        <f>IF(AND(tbl_PV_Milestones[[#This Row],[Actual/Schedule Finish]]&gt;tbl_PV_Milestones[[#This Row],[Baseline Date]],tbl_PV_Milestones[[#This Row],[Complete]]="No",tbl_PV_Milestones[[#This Row],[Project Status]]&lt;&gt;"On Hold",tbl_PV_Milestones[[#This Row],[Overdue]]=0,tbl_PV_Milestones[[#This Row],[To be Baselined]]&lt;&gt;1),1,0)</f>
        <v>0</v>
      </c>
      <c r="AF2228" s="41">
        <f>IF(AND(tbl_PV_Milestones[[#This Row],[BL FY]]=2025,tbl_PV_Milestones[[#This Row],[Finish FY]]&gt;2025),1,0)</f>
        <v>0</v>
      </c>
      <c r="AG2228" s="56" t="str">
        <f>_xlfn.XLOOKUP(tbl_PV_Milestones[[#This Row],[Work ID]],tbl_PV_Meta[Work ID '#],tbl_PV_Meta[Project Manager/Owner],,0)</f>
        <v>Project Manager 18</v>
      </c>
      <c r="AH2228" s="6"/>
    </row>
    <row r="2229" spans="4:34" x14ac:dyDescent="0.25">
      <c r="D2229" s="6" t="s">
        <v>326</v>
      </c>
      <c r="E2229" s="6" t="s">
        <v>503</v>
      </c>
      <c r="F2229" s="6" t="s">
        <v>1701</v>
      </c>
      <c r="G2229" s="6" t="s">
        <v>1044</v>
      </c>
      <c r="H2229" s="6" t="s">
        <v>510</v>
      </c>
      <c r="I2229" s="6" t="s">
        <v>110</v>
      </c>
      <c r="J2229" s="6" t="s">
        <v>326</v>
      </c>
      <c r="K2229" s="6" t="s">
        <v>278</v>
      </c>
      <c r="L2229" s="6" t="s">
        <v>116</v>
      </c>
      <c r="M2229" s="43"/>
      <c r="N2229" s="44" t="s">
        <v>1979</v>
      </c>
      <c r="O2229" s="39">
        <v>45265.708333333299</v>
      </c>
      <c r="P2229" s="39">
        <v>45265.708333333299</v>
      </c>
      <c r="Q2229" s="6">
        <v>0</v>
      </c>
      <c r="R2229" s="6">
        <v>0</v>
      </c>
      <c r="S2229" s="45" t="e">
        <f>_xlfn.CONCAT(#REF!,TRIM(tbl_PV_Milestones[[#This Row],[Milestone Description]]))</f>
        <v>#REF!</v>
      </c>
      <c r="T2229" s="84" t="str">
        <f>IF(COUNTIF(tbl_PV_Milestones[UID],tbl_PV_Milestones[[#This Row],[UID]])&gt;1,"Duplicate","")</f>
        <v>Duplicate</v>
      </c>
      <c r="U2229" s="42" t="str">
        <f>_xlfn.XLOOKUP(tbl_PV_Milestones[[#This Row],[Work ID]],tbl_PV_Meta[Work ID '#],tbl_PV_Meta[Sub-Portfolio])</f>
        <v>Sub-Portfolio 4</v>
      </c>
      <c r="V2229" s="41">
        <f>IF(MONTH(tbl_PV_Milestones[[#This Row],[Baseline Date]])&lt;7,YEAR(tbl_PV_Milestones[[#This Row],[Baseline Date]]),YEAR(tbl_PV_Milestones[[#This Row],[Baseline Date]])+1)</f>
        <v>2024</v>
      </c>
      <c r="W2229" s="41">
        <f>IF(MONTH(tbl_PV_Milestones[[#This Row],[Actual/Schedule Finish]])&lt;7,YEAR(tbl_PV_Milestones[[#This Row],[Actual/Schedule Finish]]),YEAR(tbl_PV_Milestones[[#This Row],[Actual/Schedule Finish]])+1)</f>
        <v>2024</v>
      </c>
      <c r="X2229" s="41" t="str">
        <f>IF(OR(tbl_PV_Milestones[[#This Row],[Project Status]]="Completed",tbl_PV_Milestones[[#This Row],[Project Status]]="Assumed Completed"),"Yes","No")</f>
        <v>Yes</v>
      </c>
      <c r="Y2229" s="41">
        <f>IF(tbl_PV_Milestones[[#This Row],[Baseline Date]]="",1,0)</f>
        <v>0</v>
      </c>
      <c r="Z2229" s="41">
        <f>IF(tbl_PV_Milestones[[#This Row],[Baseline Date]]&lt;PV_Meta!$B$7,1,0)</f>
        <v>1</v>
      </c>
      <c r="AA2229" s="41">
        <f>IF(tbl_PV_Milestones[[#This Row],[Complete]]="Yes",1,0)</f>
        <v>1</v>
      </c>
      <c r="AB2229" s="41">
        <f>IF(AND(tbl_PV_Milestones[[#This Row],[BL FY]]=2025,tbl_PV_Milestones[[#This Row],[Baseline Date]]&lt;PV_Meta!$B$7),1,0)</f>
        <v>0</v>
      </c>
      <c r="AC2229" s="41">
        <f>IF(AND(tbl_PV_Milestones[[#This Row],[Planned YTD]]=1,tbl_PV_Milestones[[#This Row],[Complete]]="Yes"),1,0)</f>
        <v>0</v>
      </c>
      <c r="AD2229" s="41">
        <f>IF(AND(tbl_PV_Milestones[[#This Row],[Actual/Schedule Finish]]&lt;PV_Meta!$B$7,tbl_PV_Milestones[[#This Row],[Complete]]="No",tbl_PV_Milestones[[#This Row],[Project Status]]&lt;&gt;"On Hold"),1,0)</f>
        <v>0</v>
      </c>
      <c r="AE2229" s="41">
        <f>IF(AND(tbl_PV_Milestones[[#This Row],[Actual/Schedule Finish]]&gt;tbl_PV_Milestones[[#This Row],[Baseline Date]],tbl_PV_Milestones[[#This Row],[Complete]]="No",tbl_PV_Milestones[[#This Row],[Project Status]]&lt;&gt;"On Hold",tbl_PV_Milestones[[#This Row],[Overdue]]=0,tbl_PV_Milestones[[#This Row],[To be Baselined]]&lt;&gt;1),1,0)</f>
        <v>0</v>
      </c>
      <c r="AF2229" s="41">
        <f>IF(AND(tbl_PV_Milestones[[#This Row],[BL FY]]=2025,tbl_PV_Milestones[[#This Row],[Finish FY]]&gt;2025),1,0)</f>
        <v>0</v>
      </c>
      <c r="AG2229" s="56" t="str">
        <f>_xlfn.XLOOKUP(tbl_PV_Milestones[[#This Row],[Work ID]],tbl_PV_Meta[Work ID '#],tbl_PV_Meta[Project Manager/Owner],,0)</f>
        <v>Project Manager 18</v>
      </c>
      <c r="AH2229" s="6"/>
    </row>
    <row r="2230" spans="4:34" x14ac:dyDescent="0.25">
      <c r="D2230" s="6" t="s">
        <v>326</v>
      </c>
      <c r="E2230" s="6" t="s">
        <v>503</v>
      </c>
      <c r="F2230" s="6" t="s">
        <v>1701</v>
      </c>
      <c r="G2230" s="6" t="s">
        <v>1045</v>
      </c>
      <c r="H2230" s="6" t="s">
        <v>510</v>
      </c>
      <c r="I2230" s="6" t="s">
        <v>110</v>
      </c>
      <c r="J2230" s="6" t="s">
        <v>326</v>
      </c>
      <c r="K2230" s="6" t="s">
        <v>278</v>
      </c>
      <c r="L2230" s="6" t="s">
        <v>116</v>
      </c>
      <c r="M2230" s="43"/>
      <c r="N2230" s="44" t="s">
        <v>1979</v>
      </c>
      <c r="O2230" s="39">
        <v>45265.708333333299</v>
      </c>
      <c r="P2230" s="39">
        <v>45265.708333333299</v>
      </c>
      <c r="Q2230" s="6">
        <v>0</v>
      </c>
      <c r="R2230" s="6">
        <v>0</v>
      </c>
      <c r="S2230" s="45" t="e">
        <f>_xlfn.CONCAT(#REF!,TRIM(tbl_PV_Milestones[[#This Row],[Milestone Description]]))</f>
        <v>#REF!</v>
      </c>
      <c r="T2230" s="84" t="str">
        <f>IF(COUNTIF(tbl_PV_Milestones[UID],tbl_PV_Milestones[[#This Row],[UID]])&gt;1,"Duplicate","")</f>
        <v>Duplicate</v>
      </c>
      <c r="U2230" s="42" t="str">
        <f>_xlfn.XLOOKUP(tbl_PV_Milestones[[#This Row],[Work ID]],tbl_PV_Meta[Work ID '#],tbl_PV_Meta[Sub-Portfolio])</f>
        <v>Sub-Portfolio 4</v>
      </c>
      <c r="V2230" s="41">
        <f>IF(MONTH(tbl_PV_Milestones[[#This Row],[Baseline Date]])&lt;7,YEAR(tbl_PV_Milestones[[#This Row],[Baseline Date]]),YEAR(tbl_PV_Milestones[[#This Row],[Baseline Date]])+1)</f>
        <v>2024</v>
      </c>
      <c r="W2230" s="41">
        <f>IF(MONTH(tbl_PV_Milestones[[#This Row],[Actual/Schedule Finish]])&lt;7,YEAR(tbl_PV_Milestones[[#This Row],[Actual/Schedule Finish]]),YEAR(tbl_PV_Milestones[[#This Row],[Actual/Schedule Finish]])+1)</f>
        <v>2024</v>
      </c>
      <c r="X2230" s="41" t="str">
        <f>IF(OR(tbl_PV_Milestones[[#This Row],[Project Status]]="Completed",tbl_PV_Milestones[[#This Row],[Project Status]]="Assumed Completed"),"Yes","No")</f>
        <v>Yes</v>
      </c>
      <c r="Y2230" s="41">
        <f>IF(tbl_PV_Milestones[[#This Row],[Baseline Date]]="",1,0)</f>
        <v>0</v>
      </c>
      <c r="Z2230" s="41">
        <f>IF(tbl_PV_Milestones[[#This Row],[Baseline Date]]&lt;PV_Meta!$B$7,1,0)</f>
        <v>1</v>
      </c>
      <c r="AA2230" s="41">
        <f>IF(tbl_PV_Milestones[[#This Row],[Complete]]="Yes",1,0)</f>
        <v>1</v>
      </c>
      <c r="AB2230" s="41">
        <f>IF(AND(tbl_PV_Milestones[[#This Row],[BL FY]]=2025,tbl_PV_Milestones[[#This Row],[Baseline Date]]&lt;PV_Meta!$B$7),1,0)</f>
        <v>0</v>
      </c>
      <c r="AC2230" s="41">
        <f>IF(AND(tbl_PV_Milestones[[#This Row],[Planned YTD]]=1,tbl_PV_Milestones[[#This Row],[Complete]]="Yes"),1,0)</f>
        <v>0</v>
      </c>
      <c r="AD2230" s="41">
        <f>IF(AND(tbl_PV_Milestones[[#This Row],[Actual/Schedule Finish]]&lt;PV_Meta!$B$7,tbl_PV_Milestones[[#This Row],[Complete]]="No",tbl_PV_Milestones[[#This Row],[Project Status]]&lt;&gt;"On Hold"),1,0)</f>
        <v>0</v>
      </c>
      <c r="AE2230" s="41">
        <f>IF(AND(tbl_PV_Milestones[[#This Row],[Actual/Schedule Finish]]&gt;tbl_PV_Milestones[[#This Row],[Baseline Date]],tbl_PV_Milestones[[#This Row],[Complete]]="No",tbl_PV_Milestones[[#This Row],[Project Status]]&lt;&gt;"On Hold",tbl_PV_Milestones[[#This Row],[Overdue]]=0,tbl_PV_Milestones[[#This Row],[To be Baselined]]&lt;&gt;1),1,0)</f>
        <v>0</v>
      </c>
      <c r="AF2230" s="41">
        <f>IF(AND(tbl_PV_Milestones[[#This Row],[BL FY]]=2025,tbl_PV_Milestones[[#This Row],[Finish FY]]&gt;2025),1,0)</f>
        <v>0</v>
      </c>
      <c r="AG2230" s="56" t="str">
        <f>_xlfn.XLOOKUP(tbl_PV_Milestones[[#This Row],[Work ID]],tbl_PV_Meta[Work ID '#],tbl_PV_Meta[Project Manager/Owner],,0)</f>
        <v>Project Manager 18</v>
      </c>
      <c r="AH2230" s="6"/>
    </row>
    <row r="2231" spans="4:34" x14ac:dyDescent="0.25">
      <c r="D2231" s="6" t="s">
        <v>326</v>
      </c>
      <c r="E2231" s="6" t="s">
        <v>503</v>
      </c>
      <c r="F2231" s="6" t="s">
        <v>1701</v>
      </c>
      <c r="G2231" s="6" t="s">
        <v>1046</v>
      </c>
      <c r="H2231" s="6" t="s">
        <v>510</v>
      </c>
      <c r="I2231" s="6" t="s">
        <v>110</v>
      </c>
      <c r="J2231" s="6" t="s">
        <v>326</v>
      </c>
      <c r="K2231" s="6" t="s">
        <v>278</v>
      </c>
      <c r="L2231" s="6" t="s">
        <v>116</v>
      </c>
      <c r="M2231" s="43"/>
      <c r="N2231" s="44" t="s">
        <v>1979</v>
      </c>
      <c r="O2231" s="39">
        <v>45275.708333333299</v>
      </c>
      <c r="P2231" s="39">
        <v>45275.708333333299</v>
      </c>
      <c r="Q2231" s="6">
        <v>0</v>
      </c>
      <c r="R2231" s="6">
        <v>0</v>
      </c>
      <c r="S2231" s="45" t="e">
        <f>_xlfn.CONCAT(#REF!,TRIM(tbl_PV_Milestones[[#This Row],[Milestone Description]]))</f>
        <v>#REF!</v>
      </c>
      <c r="T2231" s="84" t="str">
        <f>IF(COUNTIF(tbl_PV_Milestones[UID],tbl_PV_Milestones[[#This Row],[UID]])&gt;1,"Duplicate","")</f>
        <v>Duplicate</v>
      </c>
      <c r="U2231" s="42" t="str">
        <f>_xlfn.XLOOKUP(tbl_PV_Milestones[[#This Row],[Work ID]],tbl_PV_Meta[Work ID '#],tbl_PV_Meta[Sub-Portfolio])</f>
        <v>Sub-Portfolio 4</v>
      </c>
      <c r="V2231" s="41">
        <f>IF(MONTH(tbl_PV_Milestones[[#This Row],[Baseline Date]])&lt;7,YEAR(tbl_PV_Milestones[[#This Row],[Baseline Date]]),YEAR(tbl_PV_Milestones[[#This Row],[Baseline Date]])+1)</f>
        <v>2024</v>
      </c>
      <c r="W2231" s="41">
        <f>IF(MONTH(tbl_PV_Milestones[[#This Row],[Actual/Schedule Finish]])&lt;7,YEAR(tbl_PV_Milestones[[#This Row],[Actual/Schedule Finish]]),YEAR(tbl_PV_Milestones[[#This Row],[Actual/Schedule Finish]])+1)</f>
        <v>2024</v>
      </c>
      <c r="X2231" s="41" t="str">
        <f>IF(OR(tbl_PV_Milestones[[#This Row],[Project Status]]="Completed",tbl_PV_Milestones[[#This Row],[Project Status]]="Assumed Completed"),"Yes","No")</f>
        <v>Yes</v>
      </c>
      <c r="Y2231" s="41">
        <f>IF(tbl_PV_Milestones[[#This Row],[Baseline Date]]="",1,0)</f>
        <v>0</v>
      </c>
      <c r="Z2231" s="41">
        <f>IF(tbl_PV_Milestones[[#This Row],[Baseline Date]]&lt;PV_Meta!$B$7,1,0)</f>
        <v>1</v>
      </c>
      <c r="AA2231" s="41">
        <f>IF(tbl_PV_Milestones[[#This Row],[Complete]]="Yes",1,0)</f>
        <v>1</v>
      </c>
      <c r="AB2231" s="41">
        <f>IF(AND(tbl_PV_Milestones[[#This Row],[BL FY]]=2025,tbl_PV_Milestones[[#This Row],[Baseline Date]]&lt;PV_Meta!$B$7),1,0)</f>
        <v>0</v>
      </c>
      <c r="AC2231" s="41">
        <f>IF(AND(tbl_PV_Milestones[[#This Row],[Planned YTD]]=1,tbl_PV_Milestones[[#This Row],[Complete]]="Yes"),1,0)</f>
        <v>0</v>
      </c>
      <c r="AD2231" s="41">
        <f>IF(AND(tbl_PV_Milestones[[#This Row],[Actual/Schedule Finish]]&lt;PV_Meta!$B$7,tbl_PV_Milestones[[#This Row],[Complete]]="No",tbl_PV_Milestones[[#This Row],[Project Status]]&lt;&gt;"On Hold"),1,0)</f>
        <v>0</v>
      </c>
      <c r="AE2231" s="41">
        <f>IF(AND(tbl_PV_Milestones[[#This Row],[Actual/Schedule Finish]]&gt;tbl_PV_Milestones[[#This Row],[Baseline Date]],tbl_PV_Milestones[[#This Row],[Complete]]="No",tbl_PV_Milestones[[#This Row],[Project Status]]&lt;&gt;"On Hold",tbl_PV_Milestones[[#This Row],[Overdue]]=0,tbl_PV_Milestones[[#This Row],[To be Baselined]]&lt;&gt;1),1,0)</f>
        <v>0</v>
      </c>
      <c r="AF2231" s="41">
        <f>IF(AND(tbl_PV_Milestones[[#This Row],[BL FY]]=2025,tbl_PV_Milestones[[#This Row],[Finish FY]]&gt;2025),1,0)</f>
        <v>0</v>
      </c>
      <c r="AG2231" s="56" t="str">
        <f>_xlfn.XLOOKUP(tbl_PV_Milestones[[#This Row],[Work ID]],tbl_PV_Meta[Work ID '#],tbl_PV_Meta[Project Manager/Owner],,0)</f>
        <v>Project Manager 18</v>
      </c>
      <c r="AH2231" s="6"/>
    </row>
    <row r="2232" spans="4:34" x14ac:dyDescent="0.25">
      <c r="D2232" s="6" t="s">
        <v>326</v>
      </c>
      <c r="E2232" s="6" t="s">
        <v>503</v>
      </c>
      <c r="F2232" s="6" t="s">
        <v>1701</v>
      </c>
      <c r="G2232" s="6" t="s">
        <v>1047</v>
      </c>
      <c r="H2232" s="6" t="s">
        <v>510</v>
      </c>
      <c r="I2232" s="6" t="s">
        <v>110</v>
      </c>
      <c r="J2232" s="6" t="s">
        <v>326</v>
      </c>
      <c r="K2232" s="6" t="s">
        <v>278</v>
      </c>
      <c r="L2232" s="6" t="s">
        <v>116</v>
      </c>
      <c r="M2232" s="43"/>
      <c r="N2232" s="44" t="s">
        <v>1979</v>
      </c>
      <c r="O2232" s="39">
        <v>45265.708333333299</v>
      </c>
      <c r="P2232" s="39">
        <v>45265.708333333299</v>
      </c>
      <c r="Q2232" s="6">
        <v>0</v>
      </c>
      <c r="R2232" s="6">
        <v>0</v>
      </c>
      <c r="S2232" s="45" t="e">
        <f>_xlfn.CONCAT(#REF!,TRIM(tbl_PV_Milestones[[#This Row],[Milestone Description]]))</f>
        <v>#REF!</v>
      </c>
      <c r="T2232" s="84" t="str">
        <f>IF(COUNTIF(tbl_PV_Milestones[UID],tbl_PV_Milestones[[#This Row],[UID]])&gt;1,"Duplicate","")</f>
        <v>Duplicate</v>
      </c>
      <c r="U2232" s="42" t="str">
        <f>_xlfn.XLOOKUP(tbl_PV_Milestones[[#This Row],[Work ID]],tbl_PV_Meta[Work ID '#],tbl_PV_Meta[Sub-Portfolio])</f>
        <v>Sub-Portfolio 4</v>
      </c>
      <c r="V2232" s="41">
        <f>IF(MONTH(tbl_PV_Milestones[[#This Row],[Baseline Date]])&lt;7,YEAR(tbl_PV_Milestones[[#This Row],[Baseline Date]]),YEAR(tbl_PV_Milestones[[#This Row],[Baseline Date]])+1)</f>
        <v>2024</v>
      </c>
      <c r="W2232" s="41">
        <f>IF(MONTH(tbl_PV_Milestones[[#This Row],[Actual/Schedule Finish]])&lt;7,YEAR(tbl_PV_Milestones[[#This Row],[Actual/Schedule Finish]]),YEAR(tbl_PV_Milestones[[#This Row],[Actual/Schedule Finish]])+1)</f>
        <v>2024</v>
      </c>
      <c r="X2232" s="41" t="str">
        <f>IF(OR(tbl_PV_Milestones[[#This Row],[Project Status]]="Completed",tbl_PV_Milestones[[#This Row],[Project Status]]="Assumed Completed"),"Yes","No")</f>
        <v>Yes</v>
      </c>
      <c r="Y2232" s="41">
        <f>IF(tbl_PV_Milestones[[#This Row],[Baseline Date]]="",1,0)</f>
        <v>0</v>
      </c>
      <c r="Z2232" s="41">
        <f>IF(tbl_PV_Milestones[[#This Row],[Baseline Date]]&lt;PV_Meta!$B$7,1,0)</f>
        <v>1</v>
      </c>
      <c r="AA2232" s="41">
        <f>IF(tbl_PV_Milestones[[#This Row],[Complete]]="Yes",1,0)</f>
        <v>1</v>
      </c>
      <c r="AB2232" s="41">
        <f>IF(AND(tbl_PV_Milestones[[#This Row],[BL FY]]=2025,tbl_PV_Milestones[[#This Row],[Baseline Date]]&lt;PV_Meta!$B$7),1,0)</f>
        <v>0</v>
      </c>
      <c r="AC2232" s="41">
        <f>IF(AND(tbl_PV_Milestones[[#This Row],[Planned YTD]]=1,tbl_PV_Milestones[[#This Row],[Complete]]="Yes"),1,0)</f>
        <v>0</v>
      </c>
      <c r="AD2232" s="41">
        <f>IF(AND(tbl_PV_Milestones[[#This Row],[Actual/Schedule Finish]]&lt;PV_Meta!$B$7,tbl_PV_Milestones[[#This Row],[Complete]]="No",tbl_PV_Milestones[[#This Row],[Project Status]]&lt;&gt;"On Hold"),1,0)</f>
        <v>0</v>
      </c>
      <c r="AE2232" s="41">
        <f>IF(AND(tbl_PV_Milestones[[#This Row],[Actual/Schedule Finish]]&gt;tbl_PV_Milestones[[#This Row],[Baseline Date]],tbl_PV_Milestones[[#This Row],[Complete]]="No",tbl_PV_Milestones[[#This Row],[Project Status]]&lt;&gt;"On Hold",tbl_PV_Milestones[[#This Row],[Overdue]]=0,tbl_PV_Milestones[[#This Row],[To be Baselined]]&lt;&gt;1),1,0)</f>
        <v>0</v>
      </c>
      <c r="AF2232" s="41">
        <f>IF(AND(tbl_PV_Milestones[[#This Row],[BL FY]]=2025,tbl_PV_Milestones[[#This Row],[Finish FY]]&gt;2025),1,0)</f>
        <v>0</v>
      </c>
      <c r="AG2232" s="56" t="str">
        <f>_xlfn.XLOOKUP(tbl_PV_Milestones[[#This Row],[Work ID]],tbl_PV_Meta[Work ID '#],tbl_PV_Meta[Project Manager/Owner],,0)</f>
        <v>Project Manager 18</v>
      </c>
      <c r="AH2232" s="6"/>
    </row>
    <row r="2233" spans="4:34" x14ac:dyDescent="0.25">
      <c r="D2233" s="6" t="s">
        <v>326</v>
      </c>
      <c r="E2233" s="6" t="s">
        <v>503</v>
      </c>
      <c r="F2233" s="6" t="s">
        <v>1697</v>
      </c>
      <c r="G2233" s="6" t="s">
        <v>1048</v>
      </c>
      <c r="H2233" s="6" t="s">
        <v>510</v>
      </c>
      <c r="I2233" s="6" t="s">
        <v>510</v>
      </c>
      <c r="J2233" s="6" t="s">
        <v>326</v>
      </c>
      <c r="K2233" s="6" t="s">
        <v>36</v>
      </c>
      <c r="L2233" s="6" t="s">
        <v>113</v>
      </c>
      <c r="M2233" s="43"/>
      <c r="N2233" s="44" t="s">
        <v>1979</v>
      </c>
      <c r="O2233" s="39">
        <v>45331.333333333299</v>
      </c>
      <c r="P2233" s="39">
        <v>45331.333333333299</v>
      </c>
      <c r="Q2233" s="6">
        <v>0</v>
      </c>
      <c r="R2233" s="6">
        <v>0</v>
      </c>
      <c r="S2233" s="45" t="e">
        <f>_xlfn.CONCAT(#REF!,TRIM(tbl_PV_Milestones[[#This Row],[Milestone Description]]))</f>
        <v>#REF!</v>
      </c>
      <c r="T2233" s="84" t="str">
        <f>IF(COUNTIF(tbl_PV_Milestones[UID],tbl_PV_Milestones[[#This Row],[UID]])&gt;1,"Duplicate","")</f>
        <v>Duplicate</v>
      </c>
      <c r="U2233" s="42" t="str">
        <f>_xlfn.XLOOKUP(tbl_PV_Milestones[[#This Row],[Work ID]],tbl_PV_Meta[Work ID '#],tbl_PV_Meta[Sub-Portfolio])</f>
        <v>Sub-Portfolio 4</v>
      </c>
      <c r="V2233" s="41">
        <f>IF(MONTH(tbl_PV_Milestones[[#This Row],[Baseline Date]])&lt;7,YEAR(tbl_PV_Milestones[[#This Row],[Baseline Date]]),YEAR(tbl_PV_Milestones[[#This Row],[Baseline Date]])+1)</f>
        <v>2024</v>
      </c>
      <c r="W2233" s="41">
        <f>IF(MONTH(tbl_PV_Milestones[[#This Row],[Actual/Schedule Finish]])&lt;7,YEAR(tbl_PV_Milestones[[#This Row],[Actual/Schedule Finish]]),YEAR(tbl_PV_Milestones[[#This Row],[Actual/Schedule Finish]])+1)</f>
        <v>2024</v>
      </c>
      <c r="X2233" s="41" t="str">
        <f>IF(OR(tbl_PV_Milestones[[#This Row],[Project Status]]="Completed",tbl_PV_Milestones[[#This Row],[Project Status]]="Assumed Completed"),"Yes","No")</f>
        <v>Yes</v>
      </c>
      <c r="Y2233" s="41">
        <f>IF(tbl_PV_Milestones[[#This Row],[Baseline Date]]="",1,0)</f>
        <v>0</v>
      </c>
      <c r="Z2233" s="41">
        <f>IF(tbl_PV_Milestones[[#This Row],[Baseline Date]]&lt;PV_Meta!$B$7,1,0)</f>
        <v>1</v>
      </c>
      <c r="AA2233" s="41">
        <f>IF(tbl_PV_Milestones[[#This Row],[Complete]]="Yes",1,0)</f>
        <v>1</v>
      </c>
      <c r="AB2233" s="41">
        <f>IF(AND(tbl_PV_Milestones[[#This Row],[BL FY]]=2025,tbl_PV_Milestones[[#This Row],[Baseline Date]]&lt;PV_Meta!$B$7),1,0)</f>
        <v>0</v>
      </c>
      <c r="AC2233" s="41">
        <f>IF(AND(tbl_PV_Milestones[[#This Row],[Planned YTD]]=1,tbl_PV_Milestones[[#This Row],[Complete]]="Yes"),1,0)</f>
        <v>0</v>
      </c>
      <c r="AD2233" s="41">
        <f>IF(AND(tbl_PV_Milestones[[#This Row],[Actual/Schedule Finish]]&lt;PV_Meta!$B$7,tbl_PV_Milestones[[#This Row],[Complete]]="No",tbl_PV_Milestones[[#This Row],[Project Status]]&lt;&gt;"On Hold"),1,0)</f>
        <v>0</v>
      </c>
      <c r="AE2233" s="41">
        <f>IF(AND(tbl_PV_Milestones[[#This Row],[Actual/Schedule Finish]]&gt;tbl_PV_Milestones[[#This Row],[Baseline Date]],tbl_PV_Milestones[[#This Row],[Complete]]="No",tbl_PV_Milestones[[#This Row],[Project Status]]&lt;&gt;"On Hold",tbl_PV_Milestones[[#This Row],[Overdue]]=0,tbl_PV_Milestones[[#This Row],[To be Baselined]]&lt;&gt;1),1,0)</f>
        <v>0</v>
      </c>
      <c r="AF2233" s="41">
        <f>IF(AND(tbl_PV_Milestones[[#This Row],[BL FY]]=2025,tbl_PV_Milestones[[#This Row],[Finish FY]]&gt;2025),1,0)</f>
        <v>0</v>
      </c>
      <c r="AG2233" s="56" t="str">
        <f>_xlfn.XLOOKUP(tbl_PV_Milestones[[#This Row],[Work ID]],tbl_PV_Meta[Work ID '#],tbl_PV_Meta[Project Manager/Owner],,0)</f>
        <v>Project Manager 36</v>
      </c>
      <c r="AH2233" s="6"/>
    </row>
    <row r="2234" spans="4:34" x14ac:dyDescent="0.25">
      <c r="D2234" s="6" t="s">
        <v>326</v>
      </c>
      <c r="E2234" s="6" t="s">
        <v>503</v>
      </c>
      <c r="F2234" s="6" t="s">
        <v>1697</v>
      </c>
      <c r="G2234" s="6" t="s">
        <v>1049</v>
      </c>
      <c r="H2234" s="6" t="s">
        <v>505</v>
      </c>
      <c r="I2234" s="6" t="s">
        <v>510</v>
      </c>
      <c r="J2234" s="6" t="s">
        <v>326</v>
      </c>
      <c r="K2234" s="6" t="s">
        <v>36</v>
      </c>
      <c r="L2234" s="6" t="s">
        <v>113</v>
      </c>
      <c r="M2234" s="43"/>
      <c r="N2234" s="44" t="s">
        <v>1979</v>
      </c>
      <c r="O2234" s="39">
        <v>45443.333333333299</v>
      </c>
      <c r="P2234" s="39">
        <v>45443.333333333299</v>
      </c>
      <c r="Q2234" s="6">
        <v>0</v>
      </c>
      <c r="R2234" s="6">
        <v>0</v>
      </c>
      <c r="S2234" s="45" t="e">
        <f>_xlfn.CONCAT(#REF!,TRIM(tbl_PV_Milestones[[#This Row],[Milestone Description]]))</f>
        <v>#REF!</v>
      </c>
      <c r="T2234" s="84" t="str">
        <f>IF(COUNTIF(tbl_PV_Milestones[UID],tbl_PV_Milestones[[#This Row],[UID]])&gt;1,"Duplicate","")</f>
        <v>Duplicate</v>
      </c>
      <c r="U2234" s="42" t="str">
        <f>_xlfn.XLOOKUP(tbl_PV_Milestones[[#This Row],[Work ID]],tbl_PV_Meta[Work ID '#],tbl_PV_Meta[Sub-Portfolio])</f>
        <v>Sub-Portfolio 4</v>
      </c>
      <c r="V2234" s="41">
        <f>IF(MONTH(tbl_PV_Milestones[[#This Row],[Baseline Date]])&lt;7,YEAR(tbl_PV_Milestones[[#This Row],[Baseline Date]]),YEAR(tbl_PV_Milestones[[#This Row],[Baseline Date]])+1)</f>
        <v>2024</v>
      </c>
      <c r="W2234" s="41">
        <f>IF(MONTH(tbl_PV_Milestones[[#This Row],[Actual/Schedule Finish]])&lt;7,YEAR(tbl_PV_Milestones[[#This Row],[Actual/Schedule Finish]]),YEAR(tbl_PV_Milestones[[#This Row],[Actual/Schedule Finish]])+1)</f>
        <v>2024</v>
      </c>
      <c r="X2234" s="41" t="str">
        <f>IF(OR(tbl_PV_Milestones[[#This Row],[Project Status]]="Completed",tbl_PV_Milestones[[#This Row],[Project Status]]="Assumed Completed"),"Yes","No")</f>
        <v>Yes</v>
      </c>
      <c r="Y2234" s="41">
        <f>IF(tbl_PV_Milestones[[#This Row],[Baseline Date]]="",1,0)</f>
        <v>0</v>
      </c>
      <c r="Z2234" s="41">
        <f>IF(tbl_PV_Milestones[[#This Row],[Baseline Date]]&lt;PV_Meta!$B$7,1,0)</f>
        <v>1</v>
      </c>
      <c r="AA2234" s="41">
        <f>IF(tbl_PV_Milestones[[#This Row],[Complete]]="Yes",1,0)</f>
        <v>1</v>
      </c>
      <c r="AB2234" s="41">
        <f>IF(AND(tbl_PV_Milestones[[#This Row],[BL FY]]=2025,tbl_PV_Milestones[[#This Row],[Baseline Date]]&lt;PV_Meta!$B$7),1,0)</f>
        <v>0</v>
      </c>
      <c r="AC2234" s="41">
        <f>IF(AND(tbl_PV_Milestones[[#This Row],[Planned YTD]]=1,tbl_PV_Milestones[[#This Row],[Complete]]="Yes"),1,0)</f>
        <v>0</v>
      </c>
      <c r="AD2234" s="41">
        <f>IF(AND(tbl_PV_Milestones[[#This Row],[Actual/Schedule Finish]]&lt;PV_Meta!$B$7,tbl_PV_Milestones[[#This Row],[Complete]]="No",tbl_PV_Milestones[[#This Row],[Project Status]]&lt;&gt;"On Hold"),1,0)</f>
        <v>0</v>
      </c>
      <c r="AE2234" s="41">
        <f>IF(AND(tbl_PV_Milestones[[#This Row],[Actual/Schedule Finish]]&gt;tbl_PV_Milestones[[#This Row],[Baseline Date]],tbl_PV_Milestones[[#This Row],[Complete]]="No",tbl_PV_Milestones[[#This Row],[Project Status]]&lt;&gt;"On Hold",tbl_PV_Milestones[[#This Row],[Overdue]]=0,tbl_PV_Milestones[[#This Row],[To be Baselined]]&lt;&gt;1),1,0)</f>
        <v>0</v>
      </c>
      <c r="AF2234" s="41">
        <f>IF(AND(tbl_PV_Milestones[[#This Row],[BL FY]]=2025,tbl_PV_Milestones[[#This Row],[Finish FY]]&gt;2025),1,0)</f>
        <v>0</v>
      </c>
      <c r="AG2234" s="56" t="str">
        <f>_xlfn.XLOOKUP(tbl_PV_Milestones[[#This Row],[Work ID]],tbl_PV_Meta[Work ID '#],tbl_PV_Meta[Project Manager/Owner],,0)</f>
        <v>Project Manager 36</v>
      </c>
      <c r="AH2234" s="6"/>
    </row>
    <row r="2235" spans="4:34" x14ac:dyDescent="0.25">
      <c r="D2235" s="6" t="s">
        <v>326</v>
      </c>
      <c r="E2235" s="6" t="s">
        <v>503</v>
      </c>
      <c r="F2235" s="6" t="s">
        <v>1697</v>
      </c>
      <c r="G2235" s="6" t="s">
        <v>1050</v>
      </c>
      <c r="H2235" s="6" t="s">
        <v>505</v>
      </c>
      <c r="I2235" s="6" t="s">
        <v>510</v>
      </c>
      <c r="J2235" s="6" t="s">
        <v>326</v>
      </c>
      <c r="K2235" s="6" t="s">
        <v>36</v>
      </c>
      <c r="L2235" s="6" t="s">
        <v>113</v>
      </c>
      <c r="M2235" s="43"/>
      <c r="N2235" s="44" t="s">
        <v>1979</v>
      </c>
      <c r="O2235" s="39">
        <v>45443.333333333299</v>
      </c>
      <c r="P2235" s="39">
        <v>45443.333333333299</v>
      </c>
      <c r="Q2235" s="6">
        <v>0</v>
      </c>
      <c r="R2235" s="6">
        <v>0</v>
      </c>
      <c r="S2235" s="45" t="e">
        <f>_xlfn.CONCAT(#REF!,TRIM(tbl_PV_Milestones[[#This Row],[Milestone Description]]))</f>
        <v>#REF!</v>
      </c>
      <c r="T2235" s="84" t="str">
        <f>IF(COUNTIF(tbl_PV_Milestones[UID],tbl_PV_Milestones[[#This Row],[UID]])&gt;1,"Duplicate","")</f>
        <v>Duplicate</v>
      </c>
      <c r="U2235" s="42" t="str">
        <f>_xlfn.XLOOKUP(tbl_PV_Milestones[[#This Row],[Work ID]],tbl_PV_Meta[Work ID '#],tbl_PV_Meta[Sub-Portfolio])</f>
        <v>Sub-Portfolio 4</v>
      </c>
      <c r="V2235" s="41">
        <f>IF(MONTH(tbl_PV_Milestones[[#This Row],[Baseline Date]])&lt;7,YEAR(tbl_PV_Milestones[[#This Row],[Baseline Date]]),YEAR(tbl_PV_Milestones[[#This Row],[Baseline Date]])+1)</f>
        <v>2024</v>
      </c>
      <c r="W2235" s="41">
        <f>IF(MONTH(tbl_PV_Milestones[[#This Row],[Actual/Schedule Finish]])&lt;7,YEAR(tbl_PV_Milestones[[#This Row],[Actual/Schedule Finish]]),YEAR(tbl_PV_Milestones[[#This Row],[Actual/Schedule Finish]])+1)</f>
        <v>2024</v>
      </c>
      <c r="X2235" s="41" t="str">
        <f>IF(OR(tbl_PV_Milestones[[#This Row],[Project Status]]="Completed",tbl_PV_Milestones[[#This Row],[Project Status]]="Assumed Completed"),"Yes","No")</f>
        <v>Yes</v>
      </c>
      <c r="Y2235" s="41">
        <f>IF(tbl_PV_Milestones[[#This Row],[Baseline Date]]="",1,0)</f>
        <v>0</v>
      </c>
      <c r="Z2235" s="41">
        <f>IF(tbl_PV_Milestones[[#This Row],[Baseline Date]]&lt;PV_Meta!$B$7,1,0)</f>
        <v>1</v>
      </c>
      <c r="AA2235" s="41">
        <f>IF(tbl_PV_Milestones[[#This Row],[Complete]]="Yes",1,0)</f>
        <v>1</v>
      </c>
      <c r="AB2235" s="41">
        <f>IF(AND(tbl_PV_Milestones[[#This Row],[BL FY]]=2025,tbl_PV_Milestones[[#This Row],[Baseline Date]]&lt;PV_Meta!$B$7),1,0)</f>
        <v>0</v>
      </c>
      <c r="AC2235" s="41">
        <f>IF(AND(tbl_PV_Milestones[[#This Row],[Planned YTD]]=1,tbl_PV_Milestones[[#This Row],[Complete]]="Yes"),1,0)</f>
        <v>0</v>
      </c>
      <c r="AD2235" s="41">
        <f>IF(AND(tbl_PV_Milestones[[#This Row],[Actual/Schedule Finish]]&lt;PV_Meta!$B$7,tbl_PV_Milestones[[#This Row],[Complete]]="No",tbl_PV_Milestones[[#This Row],[Project Status]]&lt;&gt;"On Hold"),1,0)</f>
        <v>0</v>
      </c>
      <c r="AE2235" s="41">
        <f>IF(AND(tbl_PV_Milestones[[#This Row],[Actual/Schedule Finish]]&gt;tbl_PV_Milestones[[#This Row],[Baseline Date]],tbl_PV_Milestones[[#This Row],[Complete]]="No",tbl_PV_Milestones[[#This Row],[Project Status]]&lt;&gt;"On Hold",tbl_PV_Milestones[[#This Row],[Overdue]]=0,tbl_PV_Milestones[[#This Row],[To be Baselined]]&lt;&gt;1),1,0)</f>
        <v>0</v>
      </c>
      <c r="AF2235" s="41">
        <f>IF(AND(tbl_PV_Milestones[[#This Row],[BL FY]]=2025,tbl_PV_Milestones[[#This Row],[Finish FY]]&gt;2025),1,0)</f>
        <v>0</v>
      </c>
      <c r="AG2235" s="56" t="str">
        <f>_xlfn.XLOOKUP(tbl_PV_Milestones[[#This Row],[Work ID]],tbl_PV_Meta[Work ID '#],tbl_PV_Meta[Project Manager/Owner],,0)</f>
        <v>Project Manager 36</v>
      </c>
      <c r="AH2235" s="6"/>
    </row>
    <row r="2236" spans="4:34" x14ac:dyDescent="0.25">
      <c r="D2236" s="6" t="s">
        <v>326</v>
      </c>
      <c r="E2236" s="6" t="s">
        <v>503</v>
      </c>
      <c r="F2236" s="6" t="s">
        <v>1697</v>
      </c>
      <c r="G2236" s="6" t="s">
        <v>1051</v>
      </c>
      <c r="H2236" s="6" t="s">
        <v>510</v>
      </c>
      <c r="I2236" s="6" t="s">
        <v>510</v>
      </c>
      <c r="J2236" s="6" t="s">
        <v>326</v>
      </c>
      <c r="K2236" s="6" t="s">
        <v>36</v>
      </c>
      <c r="L2236" s="6" t="s">
        <v>113</v>
      </c>
      <c r="M2236" s="43"/>
      <c r="N2236" s="44" t="s">
        <v>1979</v>
      </c>
      <c r="O2236" s="39">
        <v>45415.333333333299</v>
      </c>
      <c r="P2236" s="39">
        <v>45415.333333333299</v>
      </c>
      <c r="Q2236" s="6">
        <v>0</v>
      </c>
      <c r="R2236" s="6">
        <v>0</v>
      </c>
      <c r="S2236" s="45" t="e">
        <f>_xlfn.CONCAT(#REF!,TRIM(tbl_PV_Milestones[[#This Row],[Milestone Description]]))</f>
        <v>#REF!</v>
      </c>
      <c r="T2236" s="84" t="str">
        <f>IF(COUNTIF(tbl_PV_Milestones[UID],tbl_PV_Milestones[[#This Row],[UID]])&gt;1,"Duplicate","")</f>
        <v>Duplicate</v>
      </c>
      <c r="U2236" s="42" t="str">
        <f>_xlfn.XLOOKUP(tbl_PV_Milestones[[#This Row],[Work ID]],tbl_PV_Meta[Work ID '#],tbl_PV_Meta[Sub-Portfolio])</f>
        <v>Sub-Portfolio 4</v>
      </c>
      <c r="V2236" s="41">
        <f>IF(MONTH(tbl_PV_Milestones[[#This Row],[Baseline Date]])&lt;7,YEAR(tbl_PV_Milestones[[#This Row],[Baseline Date]]),YEAR(tbl_PV_Milestones[[#This Row],[Baseline Date]])+1)</f>
        <v>2024</v>
      </c>
      <c r="W2236" s="41">
        <f>IF(MONTH(tbl_PV_Milestones[[#This Row],[Actual/Schedule Finish]])&lt;7,YEAR(tbl_PV_Milestones[[#This Row],[Actual/Schedule Finish]]),YEAR(tbl_PV_Milestones[[#This Row],[Actual/Schedule Finish]])+1)</f>
        <v>2024</v>
      </c>
      <c r="X2236" s="41" t="str">
        <f>IF(OR(tbl_PV_Milestones[[#This Row],[Project Status]]="Completed",tbl_PV_Milestones[[#This Row],[Project Status]]="Assumed Completed"),"Yes","No")</f>
        <v>Yes</v>
      </c>
      <c r="Y2236" s="41">
        <f>IF(tbl_PV_Milestones[[#This Row],[Baseline Date]]="",1,0)</f>
        <v>0</v>
      </c>
      <c r="Z2236" s="41">
        <f>IF(tbl_PV_Milestones[[#This Row],[Baseline Date]]&lt;PV_Meta!$B$7,1,0)</f>
        <v>1</v>
      </c>
      <c r="AA2236" s="41">
        <f>IF(tbl_PV_Milestones[[#This Row],[Complete]]="Yes",1,0)</f>
        <v>1</v>
      </c>
      <c r="AB2236" s="41">
        <f>IF(AND(tbl_PV_Milestones[[#This Row],[BL FY]]=2025,tbl_PV_Milestones[[#This Row],[Baseline Date]]&lt;PV_Meta!$B$7),1,0)</f>
        <v>0</v>
      </c>
      <c r="AC2236" s="41">
        <f>IF(AND(tbl_PV_Milestones[[#This Row],[Planned YTD]]=1,tbl_PV_Milestones[[#This Row],[Complete]]="Yes"),1,0)</f>
        <v>0</v>
      </c>
      <c r="AD2236" s="41">
        <f>IF(AND(tbl_PV_Milestones[[#This Row],[Actual/Schedule Finish]]&lt;PV_Meta!$B$7,tbl_PV_Milestones[[#This Row],[Complete]]="No",tbl_PV_Milestones[[#This Row],[Project Status]]&lt;&gt;"On Hold"),1,0)</f>
        <v>0</v>
      </c>
      <c r="AE2236" s="41">
        <f>IF(AND(tbl_PV_Milestones[[#This Row],[Actual/Schedule Finish]]&gt;tbl_PV_Milestones[[#This Row],[Baseline Date]],tbl_PV_Milestones[[#This Row],[Complete]]="No",tbl_PV_Milestones[[#This Row],[Project Status]]&lt;&gt;"On Hold",tbl_PV_Milestones[[#This Row],[Overdue]]=0,tbl_PV_Milestones[[#This Row],[To be Baselined]]&lt;&gt;1),1,0)</f>
        <v>0</v>
      </c>
      <c r="AF2236" s="41">
        <f>IF(AND(tbl_PV_Milestones[[#This Row],[BL FY]]=2025,tbl_PV_Milestones[[#This Row],[Finish FY]]&gt;2025),1,0)</f>
        <v>0</v>
      </c>
      <c r="AG2236" s="56" t="str">
        <f>_xlfn.XLOOKUP(tbl_PV_Milestones[[#This Row],[Work ID]],tbl_PV_Meta[Work ID '#],tbl_PV_Meta[Project Manager/Owner],,0)</f>
        <v>Project Manager 36</v>
      </c>
      <c r="AH2236" s="6"/>
    </row>
    <row r="2237" spans="4:34" x14ac:dyDescent="0.25">
      <c r="D2237" s="6" t="s">
        <v>326</v>
      </c>
      <c r="E2237" s="6" t="s">
        <v>503</v>
      </c>
      <c r="F2237" s="6" t="s">
        <v>1697</v>
      </c>
      <c r="G2237" s="6" t="s">
        <v>1052</v>
      </c>
      <c r="H2237" s="6" t="s">
        <v>510</v>
      </c>
      <c r="I2237" s="6" t="s">
        <v>510</v>
      </c>
      <c r="J2237" s="6" t="s">
        <v>326</v>
      </c>
      <c r="K2237" s="6" t="s">
        <v>36</v>
      </c>
      <c r="L2237" s="6" t="s">
        <v>113</v>
      </c>
      <c r="M2237" s="43"/>
      <c r="N2237" s="44" t="s">
        <v>1979</v>
      </c>
      <c r="O2237" s="39">
        <v>45448.708333333299</v>
      </c>
      <c r="P2237" s="39">
        <v>45448.708333333299</v>
      </c>
      <c r="Q2237" s="6">
        <v>0</v>
      </c>
      <c r="R2237" s="6">
        <v>0</v>
      </c>
      <c r="S2237" s="45" t="e">
        <f>_xlfn.CONCAT(#REF!,TRIM(tbl_PV_Milestones[[#This Row],[Milestone Description]]))</f>
        <v>#REF!</v>
      </c>
      <c r="T2237" s="84" t="str">
        <f>IF(COUNTIF(tbl_PV_Milestones[UID],tbl_PV_Milestones[[#This Row],[UID]])&gt;1,"Duplicate","")</f>
        <v>Duplicate</v>
      </c>
      <c r="U2237" s="42" t="str">
        <f>_xlfn.XLOOKUP(tbl_PV_Milestones[[#This Row],[Work ID]],tbl_PV_Meta[Work ID '#],tbl_PV_Meta[Sub-Portfolio])</f>
        <v>Sub-Portfolio 4</v>
      </c>
      <c r="V2237" s="41">
        <f>IF(MONTH(tbl_PV_Milestones[[#This Row],[Baseline Date]])&lt;7,YEAR(tbl_PV_Milestones[[#This Row],[Baseline Date]]),YEAR(tbl_PV_Milestones[[#This Row],[Baseline Date]])+1)</f>
        <v>2024</v>
      </c>
      <c r="W2237" s="41">
        <f>IF(MONTH(tbl_PV_Milestones[[#This Row],[Actual/Schedule Finish]])&lt;7,YEAR(tbl_PV_Milestones[[#This Row],[Actual/Schedule Finish]]),YEAR(tbl_PV_Milestones[[#This Row],[Actual/Schedule Finish]])+1)</f>
        <v>2024</v>
      </c>
      <c r="X2237" s="41" t="str">
        <f>IF(OR(tbl_PV_Milestones[[#This Row],[Project Status]]="Completed",tbl_PV_Milestones[[#This Row],[Project Status]]="Assumed Completed"),"Yes","No")</f>
        <v>Yes</v>
      </c>
      <c r="Y2237" s="41">
        <f>IF(tbl_PV_Milestones[[#This Row],[Baseline Date]]="",1,0)</f>
        <v>0</v>
      </c>
      <c r="Z2237" s="41">
        <f>IF(tbl_PV_Milestones[[#This Row],[Baseline Date]]&lt;PV_Meta!$B$7,1,0)</f>
        <v>1</v>
      </c>
      <c r="AA2237" s="41">
        <f>IF(tbl_PV_Milestones[[#This Row],[Complete]]="Yes",1,0)</f>
        <v>1</v>
      </c>
      <c r="AB2237" s="41">
        <f>IF(AND(tbl_PV_Milestones[[#This Row],[BL FY]]=2025,tbl_PV_Milestones[[#This Row],[Baseline Date]]&lt;PV_Meta!$B$7),1,0)</f>
        <v>0</v>
      </c>
      <c r="AC2237" s="41">
        <f>IF(AND(tbl_PV_Milestones[[#This Row],[Planned YTD]]=1,tbl_PV_Milestones[[#This Row],[Complete]]="Yes"),1,0)</f>
        <v>0</v>
      </c>
      <c r="AD2237" s="41">
        <f>IF(AND(tbl_PV_Milestones[[#This Row],[Actual/Schedule Finish]]&lt;PV_Meta!$B$7,tbl_PV_Milestones[[#This Row],[Complete]]="No",tbl_PV_Milestones[[#This Row],[Project Status]]&lt;&gt;"On Hold"),1,0)</f>
        <v>0</v>
      </c>
      <c r="AE2237" s="41">
        <f>IF(AND(tbl_PV_Milestones[[#This Row],[Actual/Schedule Finish]]&gt;tbl_PV_Milestones[[#This Row],[Baseline Date]],tbl_PV_Milestones[[#This Row],[Complete]]="No",tbl_PV_Milestones[[#This Row],[Project Status]]&lt;&gt;"On Hold",tbl_PV_Milestones[[#This Row],[Overdue]]=0,tbl_PV_Milestones[[#This Row],[To be Baselined]]&lt;&gt;1),1,0)</f>
        <v>0</v>
      </c>
      <c r="AF2237" s="41">
        <f>IF(AND(tbl_PV_Milestones[[#This Row],[BL FY]]=2025,tbl_PV_Milestones[[#This Row],[Finish FY]]&gt;2025),1,0)</f>
        <v>0</v>
      </c>
      <c r="AG2237" s="56" t="str">
        <f>_xlfn.XLOOKUP(tbl_PV_Milestones[[#This Row],[Work ID]],tbl_PV_Meta[Work ID '#],tbl_PV_Meta[Project Manager/Owner],,0)</f>
        <v>Project Manager 36</v>
      </c>
      <c r="AH2237" s="6"/>
    </row>
    <row r="2238" spans="4:34" x14ac:dyDescent="0.25">
      <c r="D2238" s="6" t="s">
        <v>326</v>
      </c>
      <c r="E2238" s="6" t="s">
        <v>503</v>
      </c>
      <c r="F2238" s="6" t="s">
        <v>1697</v>
      </c>
      <c r="G2238" s="6" t="s">
        <v>1053</v>
      </c>
      <c r="H2238" s="6" t="s">
        <v>510</v>
      </c>
      <c r="I2238" s="6" t="s">
        <v>510</v>
      </c>
      <c r="J2238" s="6" t="s">
        <v>326</v>
      </c>
      <c r="K2238" s="6" t="s">
        <v>36</v>
      </c>
      <c r="L2238" s="6" t="s">
        <v>113</v>
      </c>
      <c r="M2238" s="43"/>
      <c r="N2238" s="44" t="s">
        <v>1979</v>
      </c>
      <c r="O2238" s="39">
        <v>45462.708333333299</v>
      </c>
      <c r="P2238" s="39">
        <v>45462.708333333299</v>
      </c>
      <c r="Q2238" s="6">
        <v>0</v>
      </c>
      <c r="R2238" s="6">
        <v>0</v>
      </c>
      <c r="S2238" s="45" t="e">
        <f>_xlfn.CONCAT(#REF!,TRIM(tbl_PV_Milestones[[#This Row],[Milestone Description]]))</f>
        <v>#REF!</v>
      </c>
      <c r="T2238" s="84" t="str">
        <f>IF(COUNTIF(tbl_PV_Milestones[UID],tbl_PV_Milestones[[#This Row],[UID]])&gt;1,"Duplicate","")</f>
        <v>Duplicate</v>
      </c>
      <c r="U2238" s="42" t="str">
        <f>_xlfn.XLOOKUP(tbl_PV_Milestones[[#This Row],[Work ID]],tbl_PV_Meta[Work ID '#],tbl_PV_Meta[Sub-Portfolio])</f>
        <v>Sub-Portfolio 4</v>
      </c>
      <c r="V2238" s="41">
        <f>IF(MONTH(tbl_PV_Milestones[[#This Row],[Baseline Date]])&lt;7,YEAR(tbl_PV_Milestones[[#This Row],[Baseline Date]]),YEAR(tbl_PV_Milestones[[#This Row],[Baseline Date]])+1)</f>
        <v>2024</v>
      </c>
      <c r="W2238" s="41">
        <f>IF(MONTH(tbl_PV_Milestones[[#This Row],[Actual/Schedule Finish]])&lt;7,YEAR(tbl_PV_Milestones[[#This Row],[Actual/Schedule Finish]]),YEAR(tbl_PV_Milestones[[#This Row],[Actual/Schedule Finish]])+1)</f>
        <v>2024</v>
      </c>
      <c r="X2238" s="41" t="str">
        <f>IF(OR(tbl_PV_Milestones[[#This Row],[Project Status]]="Completed",tbl_PV_Milestones[[#This Row],[Project Status]]="Assumed Completed"),"Yes","No")</f>
        <v>Yes</v>
      </c>
      <c r="Y2238" s="41">
        <f>IF(tbl_PV_Milestones[[#This Row],[Baseline Date]]="",1,0)</f>
        <v>0</v>
      </c>
      <c r="Z2238" s="41">
        <f>IF(tbl_PV_Milestones[[#This Row],[Baseline Date]]&lt;PV_Meta!$B$7,1,0)</f>
        <v>1</v>
      </c>
      <c r="AA2238" s="41">
        <f>IF(tbl_PV_Milestones[[#This Row],[Complete]]="Yes",1,0)</f>
        <v>1</v>
      </c>
      <c r="AB2238" s="41">
        <f>IF(AND(tbl_PV_Milestones[[#This Row],[BL FY]]=2025,tbl_PV_Milestones[[#This Row],[Baseline Date]]&lt;PV_Meta!$B$7),1,0)</f>
        <v>0</v>
      </c>
      <c r="AC2238" s="41">
        <f>IF(AND(tbl_PV_Milestones[[#This Row],[Planned YTD]]=1,tbl_PV_Milestones[[#This Row],[Complete]]="Yes"),1,0)</f>
        <v>0</v>
      </c>
      <c r="AD2238" s="41">
        <f>IF(AND(tbl_PV_Milestones[[#This Row],[Actual/Schedule Finish]]&lt;PV_Meta!$B$7,tbl_PV_Milestones[[#This Row],[Complete]]="No",tbl_PV_Milestones[[#This Row],[Project Status]]&lt;&gt;"On Hold"),1,0)</f>
        <v>0</v>
      </c>
      <c r="AE2238" s="41">
        <f>IF(AND(tbl_PV_Milestones[[#This Row],[Actual/Schedule Finish]]&gt;tbl_PV_Milestones[[#This Row],[Baseline Date]],tbl_PV_Milestones[[#This Row],[Complete]]="No",tbl_PV_Milestones[[#This Row],[Project Status]]&lt;&gt;"On Hold",tbl_PV_Milestones[[#This Row],[Overdue]]=0,tbl_PV_Milestones[[#This Row],[To be Baselined]]&lt;&gt;1),1,0)</f>
        <v>0</v>
      </c>
      <c r="AF2238" s="41">
        <f>IF(AND(tbl_PV_Milestones[[#This Row],[BL FY]]=2025,tbl_PV_Milestones[[#This Row],[Finish FY]]&gt;2025),1,0)</f>
        <v>0</v>
      </c>
      <c r="AG2238" s="56" t="str">
        <f>_xlfn.XLOOKUP(tbl_PV_Milestones[[#This Row],[Work ID]],tbl_PV_Meta[Work ID '#],tbl_PV_Meta[Project Manager/Owner],,0)</f>
        <v>Project Manager 36</v>
      </c>
      <c r="AH2238" s="6"/>
    </row>
    <row r="2239" spans="4:34" x14ac:dyDescent="0.25">
      <c r="D2239" s="6" t="s">
        <v>326</v>
      </c>
      <c r="E2239" s="6" t="s">
        <v>503</v>
      </c>
      <c r="F2239" s="6" t="s">
        <v>1697</v>
      </c>
      <c r="G2239" s="6" t="s">
        <v>1054</v>
      </c>
      <c r="H2239" s="6" t="s">
        <v>505</v>
      </c>
      <c r="I2239" s="6" t="s">
        <v>506</v>
      </c>
      <c r="J2239" s="6" t="s">
        <v>326</v>
      </c>
      <c r="K2239" s="6" t="s">
        <v>36</v>
      </c>
      <c r="L2239" s="6" t="s">
        <v>113</v>
      </c>
      <c r="M2239" s="43"/>
      <c r="N2239" s="44" t="s">
        <v>1979</v>
      </c>
      <c r="O2239" s="39">
        <v>45470.333333333299</v>
      </c>
      <c r="P2239" s="39">
        <v>45470.333333333299</v>
      </c>
      <c r="Q2239" s="6">
        <v>0</v>
      </c>
      <c r="R2239" s="6">
        <v>0</v>
      </c>
      <c r="S2239" s="45" t="e">
        <f>_xlfn.CONCAT(#REF!,TRIM(tbl_PV_Milestones[[#This Row],[Milestone Description]]))</f>
        <v>#REF!</v>
      </c>
      <c r="T2239" s="84" t="str">
        <f>IF(COUNTIF(tbl_PV_Milestones[UID],tbl_PV_Milestones[[#This Row],[UID]])&gt;1,"Duplicate","")</f>
        <v>Duplicate</v>
      </c>
      <c r="U2239" s="42" t="str">
        <f>_xlfn.XLOOKUP(tbl_PV_Milestones[[#This Row],[Work ID]],tbl_PV_Meta[Work ID '#],tbl_PV_Meta[Sub-Portfolio])</f>
        <v>Sub-Portfolio 4</v>
      </c>
      <c r="V2239" s="41">
        <f>IF(MONTH(tbl_PV_Milestones[[#This Row],[Baseline Date]])&lt;7,YEAR(tbl_PV_Milestones[[#This Row],[Baseline Date]]),YEAR(tbl_PV_Milestones[[#This Row],[Baseline Date]])+1)</f>
        <v>2024</v>
      </c>
      <c r="W2239" s="41">
        <f>IF(MONTH(tbl_PV_Milestones[[#This Row],[Actual/Schedule Finish]])&lt;7,YEAR(tbl_PV_Milestones[[#This Row],[Actual/Schedule Finish]]),YEAR(tbl_PV_Milestones[[#This Row],[Actual/Schedule Finish]])+1)</f>
        <v>2024</v>
      </c>
      <c r="X2239" s="41" t="str">
        <f>IF(OR(tbl_PV_Milestones[[#This Row],[Project Status]]="Completed",tbl_PV_Milestones[[#This Row],[Project Status]]="Assumed Completed"),"Yes","No")</f>
        <v>Yes</v>
      </c>
      <c r="Y2239" s="41">
        <f>IF(tbl_PV_Milestones[[#This Row],[Baseline Date]]="",1,0)</f>
        <v>0</v>
      </c>
      <c r="Z2239" s="41">
        <f>IF(tbl_PV_Milestones[[#This Row],[Baseline Date]]&lt;PV_Meta!$B$7,1,0)</f>
        <v>1</v>
      </c>
      <c r="AA2239" s="41">
        <f>IF(tbl_PV_Milestones[[#This Row],[Complete]]="Yes",1,0)</f>
        <v>1</v>
      </c>
      <c r="AB2239" s="41">
        <f>IF(AND(tbl_PV_Milestones[[#This Row],[BL FY]]=2025,tbl_PV_Milestones[[#This Row],[Baseline Date]]&lt;PV_Meta!$B$7),1,0)</f>
        <v>0</v>
      </c>
      <c r="AC2239" s="41">
        <f>IF(AND(tbl_PV_Milestones[[#This Row],[Planned YTD]]=1,tbl_PV_Milestones[[#This Row],[Complete]]="Yes"),1,0)</f>
        <v>0</v>
      </c>
      <c r="AD2239" s="41">
        <f>IF(AND(tbl_PV_Milestones[[#This Row],[Actual/Schedule Finish]]&lt;PV_Meta!$B$7,tbl_PV_Milestones[[#This Row],[Complete]]="No",tbl_PV_Milestones[[#This Row],[Project Status]]&lt;&gt;"On Hold"),1,0)</f>
        <v>0</v>
      </c>
      <c r="AE2239" s="41">
        <f>IF(AND(tbl_PV_Milestones[[#This Row],[Actual/Schedule Finish]]&gt;tbl_PV_Milestones[[#This Row],[Baseline Date]],tbl_PV_Milestones[[#This Row],[Complete]]="No",tbl_PV_Milestones[[#This Row],[Project Status]]&lt;&gt;"On Hold",tbl_PV_Milestones[[#This Row],[Overdue]]=0,tbl_PV_Milestones[[#This Row],[To be Baselined]]&lt;&gt;1),1,0)</f>
        <v>0</v>
      </c>
      <c r="AF2239" s="41">
        <f>IF(AND(tbl_PV_Milestones[[#This Row],[BL FY]]=2025,tbl_PV_Milestones[[#This Row],[Finish FY]]&gt;2025),1,0)</f>
        <v>0</v>
      </c>
      <c r="AG2239" s="56" t="str">
        <f>_xlfn.XLOOKUP(tbl_PV_Milestones[[#This Row],[Work ID]],tbl_PV_Meta[Work ID '#],tbl_PV_Meta[Project Manager/Owner],,0)</f>
        <v>Project Manager 36</v>
      </c>
      <c r="AH2239" s="6"/>
    </row>
    <row r="2240" spans="4:34" x14ac:dyDescent="0.25">
      <c r="D2240" s="6" t="s">
        <v>326</v>
      </c>
      <c r="E2240" s="6" t="s">
        <v>503</v>
      </c>
      <c r="F2240" s="6" t="s">
        <v>1697</v>
      </c>
      <c r="G2240" s="6" t="s">
        <v>1055</v>
      </c>
      <c r="H2240" s="6" t="s">
        <v>510</v>
      </c>
      <c r="I2240" s="6" t="s">
        <v>510</v>
      </c>
      <c r="J2240" s="6" t="s">
        <v>326</v>
      </c>
      <c r="K2240" s="6" t="s">
        <v>36</v>
      </c>
      <c r="L2240" s="6" t="s">
        <v>113</v>
      </c>
      <c r="M2240" s="43"/>
      <c r="N2240" s="44" t="s">
        <v>1979</v>
      </c>
      <c r="O2240" s="39">
        <v>45513.708333333299</v>
      </c>
      <c r="P2240" s="39">
        <v>45513.708333333299</v>
      </c>
      <c r="Q2240" s="6">
        <v>0</v>
      </c>
      <c r="R2240" s="6">
        <v>0</v>
      </c>
      <c r="S2240" s="45" t="e">
        <f>_xlfn.CONCAT(#REF!,TRIM(tbl_PV_Milestones[[#This Row],[Milestone Description]]))</f>
        <v>#REF!</v>
      </c>
      <c r="T2240" s="84" t="str">
        <f>IF(COUNTIF(tbl_PV_Milestones[UID],tbl_PV_Milestones[[#This Row],[UID]])&gt;1,"Duplicate","")</f>
        <v>Duplicate</v>
      </c>
      <c r="U2240" s="42" t="str">
        <f>_xlfn.XLOOKUP(tbl_PV_Milestones[[#This Row],[Work ID]],tbl_PV_Meta[Work ID '#],tbl_PV_Meta[Sub-Portfolio])</f>
        <v>Sub-Portfolio 4</v>
      </c>
      <c r="V2240" s="41">
        <f>IF(MONTH(tbl_PV_Milestones[[#This Row],[Baseline Date]])&lt;7,YEAR(tbl_PV_Milestones[[#This Row],[Baseline Date]]),YEAR(tbl_PV_Milestones[[#This Row],[Baseline Date]])+1)</f>
        <v>2025</v>
      </c>
      <c r="W2240" s="41">
        <f>IF(MONTH(tbl_PV_Milestones[[#This Row],[Actual/Schedule Finish]])&lt;7,YEAR(tbl_PV_Milestones[[#This Row],[Actual/Schedule Finish]]),YEAR(tbl_PV_Milestones[[#This Row],[Actual/Schedule Finish]])+1)</f>
        <v>2025</v>
      </c>
      <c r="X2240" s="41" t="str">
        <f>IF(OR(tbl_PV_Milestones[[#This Row],[Project Status]]="Completed",tbl_PV_Milestones[[#This Row],[Project Status]]="Assumed Completed"),"Yes","No")</f>
        <v>Yes</v>
      </c>
      <c r="Y2240" s="41">
        <f>IF(tbl_PV_Milestones[[#This Row],[Baseline Date]]="",1,0)</f>
        <v>0</v>
      </c>
      <c r="Z2240" s="41">
        <f>IF(tbl_PV_Milestones[[#This Row],[Baseline Date]]&lt;PV_Meta!$B$7,1,0)</f>
        <v>1</v>
      </c>
      <c r="AA2240" s="41">
        <f>IF(tbl_PV_Milestones[[#This Row],[Complete]]="Yes",1,0)</f>
        <v>1</v>
      </c>
      <c r="AB2240" s="41">
        <f>IF(AND(tbl_PV_Milestones[[#This Row],[BL FY]]=2025,tbl_PV_Milestones[[#This Row],[Baseline Date]]&lt;PV_Meta!$B$7),1,0)</f>
        <v>1</v>
      </c>
      <c r="AC2240" s="41">
        <f>IF(AND(tbl_PV_Milestones[[#This Row],[Planned YTD]]=1,tbl_PV_Milestones[[#This Row],[Complete]]="Yes"),1,0)</f>
        <v>1</v>
      </c>
      <c r="AD2240" s="41">
        <f>IF(AND(tbl_PV_Milestones[[#This Row],[Actual/Schedule Finish]]&lt;PV_Meta!$B$7,tbl_PV_Milestones[[#This Row],[Complete]]="No",tbl_PV_Milestones[[#This Row],[Project Status]]&lt;&gt;"On Hold"),1,0)</f>
        <v>0</v>
      </c>
      <c r="AE2240" s="41">
        <f>IF(AND(tbl_PV_Milestones[[#This Row],[Actual/Schedule Finish]]&gt;tbl_PV_Milestones[[#This Row],[Baseline Date]],tbl_PV_Milestones[[#This Row],[Complete]]="No",tbl_PV_Milestones[[#This Row],[Project Status]]&lt;&gt;"On Hold",tbl_PV_Milestones[[#This Row],[Overdue]]=0,tbl_PV_Milestones[[#This Row],[To be Baselined]]&lt;&gt;1),1,0)</f>
        <v>0</v>
      </c>
      <c r="AF2240" s="41">
        <f>IF(AND(tbl_PV_Milestones[[#This Row],[BL FY]]=2025,tbl_PV_Milestones[[#This Row],[Finish FY]]&gt;2025),1,0)</f>
        <v>0</v>
      </c>
      <c r="AG2240" s="56" t="str">
        <f>_xlfn.XLOOKUP(tbl_PV_Milestones[[#This Row],[Work ID]],tbl_PV_Meta[Work ID '#],tbl_PV_Meta[Project Manager/Owner],,0)</f>
        <v>Project Manager 36</v>
      </c>
      <c r="AH2240" s="6"/>
    </row>
    <row r="2241" spans="4:34" x14ac:dyDescent="0.25">
      <c r="D2241" s="6" t="s">
        <v>326</v>
      </c>
      <c r="E2241" s="6" t="s">
        <v>503</v>
      </c>
      <c r="F2241" s="6" t="s">
        <v>1734</v>
      </c>
      <c r="G2241" s="6" t="s">
        <v>1056</v>
      </c>
      <c r="H2241" s="6" t="s">
        <v>510</v>
      </c>
      <c r="I2241" s="6" t="s">
        <v>510</v>
      </c>
      <c r="J2241" s="6" t="s">
        <v>326</v>
      </c>
      <c r="K2241" s="6" t="s">
        <v>278</v>
      </c>
      <c r="L2241" s="6" t="s">
        <v>144</v>
      </c>
      <c r="M2241" s="43"/>
      <c r="N2241" s="44" t="s">
        <v>1979</v>
      </c>
      <c r="O2241" s="39">
        <v>45272.333333333299</v>
      </c>
      <c r="P2241" s="39">
        <v>45272.333333333299</v>
      </c>
      <c r="Q2241" s="6">
        <v>0</v>
      </c>
      <c r="R2241" s="6">
        <v>0</v>
      </c>
      <c r="S2241" s="45" t="e">
        <f>_xlfn.CONCAT(#REF!,TRIM(tbl_PV_Milestones[[#This Row],[Milestone Description]]))</f>
        <v>#REF!</v>
      </c>
      <c r="T2241" s="84" t="str">
        <f>IF(COUNTIF(tbl_PV_Milestones[UID],tbl_PV_Milestones[[#This Row],[UID]])&gt;1,"Duplicate","")</f>
        <v>Duplicate</v>
      </c>
      <c r="U2241" s="42" t="str">
        <f>_xlfn.XLOOKUP(tbl_PV_Milestones[[#This Row],[Work ID]],tbl_PV_Meta[Work ID '#],tbl_PV_Meta[Sub-Portfolio])</f>
        <v>Sub-Portfolio 4</v>
      </c>
      <c r="V2241" s="41">
        <f>IF(MONTH(tbl_PV_Milestones[[#This Row],[Baseline Date]])&lt;7,YEAR(tbl_PV_Milestones[[#This Row],[Baseline Date]]),YEAR(tbl_PV_Milestones[[#This Row],[Baseline Date]])+1)</f>
        <v>2024</v>
      </c>
      <c r="W2241" s="41">
        <f>IF(MONTH(tbl_PV_Milestones[[#This Row],[Actual/Schedule Finish]])&lt;7,YEAR(tbl_PV_Milestones[[#This Row],[Actual/Schedule Finish]]),YEAR(tbl_PV_Milestones[[#This Row],[Actual/Schedule Finish]])+1)</f>
        <v>2024</v>
      </c>
      <c r="X2241" s="41" t="str">
        <f>IF(OR(tbl_PV_Milestones[[#This Row],[Project Status]]="Completed",tbl_PV_Milestones[[#This Row],[Project Status]]="Assumed Completed"),"Yes","No")</f>
        <v>Yes</v>
      </c>
      <c r="Y2241" s="41">
        <f>IF(tbl_PV_Milestones[[#This Row],[Baseline Date]]="",1,0)</f>
        <v>0</v>
      </c>
      <c r="Z2241" s="41">
        <f>IF(tbl_PV_Milestones[[#This Row],[Baseline Date]]&lt;PV_Meta!$B$7,1,0)</f>
        <v>1</v>
      </c>
      <c r="AA2241" s="41">
        <f>IF(tbl_PV_Milestones[[#This Row],[Complete]]="Yes",1,0)</f>
        <v>1</v>
      </c>
      <c r="AB2241" s="41">
        <f>IF(AND(tbl_PV_Milestones[[#This Row],[BL FY]]=2025,tbl_PV_Milestones[[#This Row],[Baseline Date]]&lt;PV_Meta!$B$7),1,0)</f>
        <v>0</v>
      </c>
      <c r="AC2241" s="41">
        <f>IF(AND(tbl_PV_Milestones[[#This Row],[Planned YTD]]=1,tbl_PV_Milestones[[#This Row],[Complete]]="Yes"),1,0)</f>
        <v>0</v>
      </c>
      <c r="AD2241" s="41">
        <f>IF(AND(tbl_PV_Milestones[[#This Row],[Actual/Schedule Finish]]&lt;PV_Meta!$B$7,tbl_PV_Milestones[[#This Row],[Complete]]="No",tbl_PV_Milestones[[#This Row],[Project Status]]&lt;&gt;"On Hold"),1,0)</f>
        <v>0</v>
      </c>
      <c r="AE2241" s="41">
        <f>IF(AND(tbl_PV_Milestones[[#This Row],[Actual/Schedule Finish]]&gt;tbl_PV_Milestones[[#This Row],[Baseline Date]],tbl_PV_Milestones[[#This Row],[Complete]]="No",tbl_PV_Milestones[[#This Row],[Project Status]]&lt;&gt;"On Hold",tbl_PV_Milestones[[#This Row],[Overdue]]=0,tbl_PV_Milestones[[#This Row],[To be Baselined]]&lt;&gt;1),1,0)</f>
        <v>0</v>
      </c>
      <c r="AF2241" s="41">
        <f>IF(AND(tbl_PV_Milestones[[#This Row],[BL FY]]=2025,tbl_PV_Milestones[[#This Row],[Finish FY]]&gt;2025),1,0)</f>
        <v>0</v>
      </c>
      <c r="AG2241" s="56" t="str">
        <f>_xlfn.XLOOKUP(tbl_PV_Milestones[[#This Row],[Work ID]],tbl_PV_Meta[Work ID '#],tbl_PV_Meta[Project Manager/Owner],,0)</f>
        <v>Project Manager 38</v>
      </c>
      <c r="AH2241" s="6"/>
    </row>
    <row r="2242" spans="4:34" x14ac:dyDescent="0.25">
      <c r="D2242" s="6" t="s">
        <v>326</v>
      </c>
      <c r="E2242" s="6" t="s">
        <v>503</v>
      </c>
      <c r="F2242" s="6" t="s">
        <v>1734</v>
      </c>
      <c r="G2242" s="6" t="s">
        <v>1057</v>
      </c>
      <c r="H2242" s="6" t="s">
        <v>510</v>
      </c>
      <c r="I2242" s="6" t="s">
        <v>510</v>
      </c>
      <c r="J2242" s="6" t="s">
        <v>326</v>
      </c>
      <c r="K2242" s="6" t="s">
        <v>278</v>
      </c>
      <c r="L2242" s="6" t="s">
        <v>144</v>
      </c>
      <c r="M2242" s="43"/>
      <c r="N2242" s="44" t="s">
        <v>1979</v>
      </c>
      <c r="O2242" s="39">
        <v>45373.708333333299</v>
      </c>
      <c r="P2242" s="39">
        <v>45373.708333333299</v>
      </c>
      <c r="Q2242" s="6">
        <v>0</v>
      </c>
      <c r="R2242" s="6">
        <v>0</v>
      </c>
      <c r="S2242" s="45" t="e">
        <f>_xlfn.CONCAT(#REF!,TRIM(tbl_PV_Milestones[[#This Row],[Milestone Description]]))</f>
        <v>#REF!</v>
      </c>
      <c r="T2242" s="84" t="str">
        <f>IF(COUNTIF(tbl_PV_Milestones[UID],tbl_PV_Milestones[[#This Row],[UID]])&gt;1,"Duplicate","")</f>
        <v>Duplicate</v>
      </c>
      <c r="U2242" s="42" t="str">
        <f>_xlfn.XLOOKUP(tbl_PV_Milestones[[#This Row],[Work ID]],tbl_PV_Meta[Work ID '#],tbl_PV_Meta[Sub-Portfolio])</f>
        <v>Sub-Portfolio 4</v>
      </c>
      <c r="V2242" s="41">
        <f>IF(MONTH(tbl_PV_Milestones[[#This Row],[Baseline Date]])&lt;7,YEAR(tbl_PV_Milestones[[#This Row],[Baseline Date]]),YEAR(tbl_PV_Milestones[[#This Row],[Baseline Date]])+1)</f>
        <v>2024</v>
      </c>
      <c r="W2242" s="41">
        <f>IF(MONTH(tbl_PV_Milestones[[#This Row],[Actual/Schedule Finish]])&lt;7,YEAR(tbl_PV_Milestones[[#This Row],[Actual/Schedule Finish]]),YEAR(tbl_PV_Milestones[[#This Row],[Actual/Schedule Finish]])+1)</f>
        <v>2024</v>
      </c>
      <c r="X2242" s="41" t="str">
        <f>IF(OR(tbl_PV_Milestones[[#This Row],[Project Status]]="Completed",tbl_PV_Milestones[[#This Row],[Project Status]]="Assumed Completed"),"Yes","No")</f>
        <v>Yes</v>
      </c>
      <c r="Y2242" s="41">
        <f>IF(tbl_PV_Milestones[[#This Row],[Baseline Date]]="",1,0)</f>
        <v>0</v>
      </c>
      <c r="Z2242" s="41">
        <f>IF(tbl_PV_Milestones[[#This Row],[Baseline Date]]&lt;PV_Meta!$B$7,1,0)</f>
        <v>1</v>
      </c>
      <c r="AA2242" s="41">
        <f>IF(tbl_PV_Milestones[[#This Row],[Complete]]="Yes",1,0)</f>
        <v>1</v>
      </c>
      <c r="AB2242" s="41">
        <f>IF(AND(tbl_PV_Milestones[[#This Row],[BL FY]]=2025,tbl_PV_Milestones[[#This Row],[Baseline Date]]&lt;PV_Meta!$B$7),1,0)</f>
        <v>0</v>
      </c>
      <c r="AC2242" s="41">
        <f>IF(AND(tbl_PV_Milestones[[#This Row],[Planned YTD]]=1,tbl_PV_Milestones[[#This Row],[Complete]]="Yes"),1,0)</f>
        <v>0</v>
      </c>
      <c r="AD2242" s="41">
        <f>IF(AND(tbl_PV_Milestones[[#This Row],[Actual/Schedule Finish]]&lt;PV_Meta!$B$7,tbl_PV_Milestones[[#This Row],[Complete]]="No",tbl_PV_Milestones[[#This Row],[Project Status]]&lt;&gt;"On Hold"),1,0)</f>
        <v>0</v>
      </c>
      <c r="AE2242" s="41">
        <f>IF(AND(tbl_PV_Milestones[[#This Row],[Actual/Schedule Finish]]&gt;tbl_PV_Milestones[[#This Row],[Baseline Date]],tbl_PV_Milestones[[#This Row],[Complete]]="No",tbl_PV_Milestones[[#This Row],[Project Status]]&lt;&gt;"On Hold",tbl_PV_Milestones[[#This Row],[Overdue]]=0,tbl_PV_Milestones[[#This Row],[To be Baselined]]&lt;&gt;1),1,0)</f>
        <v>0</v>
      </c>
      <c r="AF2242" s="41">
        <f>IF(AND(tbl_PV_Milestones[[#This Row],[BL FY]]=2025,tbl_PV_Milestones[[#This Row],[Finish FY]]&gt;2025),1,0)</f>
        <v>0</v>
      </c>
      <c r="AG2242" s="56" t="str">
        <f>_xlfn.XLOOKUP(tbl_PV_Milestones[[#This Row],[Work ID]],tbl_PV_Meta[Work ID '#],tbl_PV_Meta[Project Manager/Owner],,0)</f>
        <v>Project Manager 38</v>
      </c>
      <c r="AH2242" s="6"/>
    </row>
    <row r="2243" spans="4:34" x14ac:dyDescent="0.25">
      <c r="D2243" s="6" t="s">
        <v>326</v>
      </c>
      <c r="E2243" s="6" t="s">
        <v>503</v>
      </c>
      <c r="F2243" s="6" t="s">
        <v>1734</v>
      </c>
      <c r="G2243" s="6" t="s">
        <v>1058</v>
      </c>
      <c r="H2243" s="6" t="s">
        <v>505</v>
      </c>
      <c r="I2243" s="6" t="s">
        <v>506</v>
      </c>
      <c r="J2243" s="6" t="s">
        <v>326</v>
      </c>
      <c r="K2243" s="6" t="s">
        <v>278</v>
      </c>
      <c r="L2243" s="6" t="s">
        <v>144</v>
      </c>
      <c r="M2243" s="43"/>
      <c r="N2243" s="44" t="s">
        <v>1979</v>
      </c>
      <c r="O2243" s="39">
        <v>45559.708333333299</v>
      </c>
      <c r="P2243" s="39">
        <v>45559.708333333299</v>
      </c>
      <c r="Q2243" s="6">
        <v>0</v>
      </c>
      <c r="R2243" s="6">
        <v>0</v>
      </c>
      <c r="S2243" s="45" t="e">
        <f>_xlfn.CONCAT(#REF!,TRIM(tbl_PV_Milestones[[#This Row],[Milestone Description]]))</f>
        <v>#REF!</v>
      </c>
      <c r="T2243" s="84" t="str">
        <f>IF(COUNTIF(tbl_PV_Milestones[UID],tbl_PV_Milestones[[#This Row],[UID]])&gt;1,"Duplicate","")</f>
        <v>Duplicate</v>
      </c>
      <c r="U2243" s="42" t="str">
        <f>_xlfn.XLOOKUP(tbl_PV_Milestones[[#This Row],[Work ID]],tbl_PV_Meta[Work ID '#],tbl_PV_Meta[Sub-Portfolio])</f>
        <v>Sub-Portfolio 4</v>
      </c>
      <c r="V2243" s="41">
        <f>IF(MONTH(tbl_PV_Milestones[[#This Row],[Baseline Date]])&lt;7,YEAR(tbl_PV_Milestones[[#This Row],[Baseline Date]]),YEAR(tbl_PV_Milestones[[#This Row],[Baseline Date]])+1)</f>
        <v>2025</v>
      </c>
      <c r="W2243" s="41">
        <f>IF(MONTH(tbl_PV_Milestones[[#This Row],[Actual/Schedule Finish]])&lt;7,YEAR(tbl_PV_Milestones[[#This Row],[Actual/Schedule Finish]]),YEAR(tbl_PV_Milestones[[#This Row],[Actual/Schedule Finish]])+1)</f>
        <v>2025</v>
      </c>
      <c r="X2243" s="41" t="str">
        <f>IF(OR(tbl_PV_Milestones[[#This Row],[Project Status]]="Completed",tbl_PV_Milestones[[#This Row],[Project Status]]="Assumed Completed"),"Yes","No")</f>
        <v>Yes</v>
      </c>
      <c r="Y2243" s="41">
        <f>IF(tbl_PV_Milestones[[#This Row],[Baseline Date]]="",1,0)</f>
        <v>0</v>
      </c>
      <c r="Z2243" s="41">
        <f>IF(tbl_PV_Milestones[[#This Row],[Baseline Date]]&lt;PV_Meta!$B$7,1,0)</f>
        <v>1</v>
      </c>
      <c r="AA2243" s="41">
        <f>IF(tbl_PV_Milestones[[#This Row],[Complete]]="Yes",1,0)</f>
        <v>1</v>
      </c>
      <c r="AB2243" s="41">
        <f>IF(AND(tbl_PV_Milestones[[#This Row],[BL FY]]=2025,tbl_PV_Milestones[[#This Row],[Baseline Date]]&lt;PV_Meta!$B$7),1,0)</f>
        <v>1</v>
      </c>
      <c r="AC2243" s="41">
        <f>IF(AND(tbl_PV_Milestones[[#This Row],[Planned YTD]]=1,tbl_PV_Milestones[[#This Row],[Complete]]="Yes"),1,0)</f>
        <v>1</v>
      </c>
      <c r="AD2243" s="41">
        <f>IF(AND(tbl_PV_Milestones[[#This Row],[Actual/Schedule Finish]]&lt;PV_Meta!$B$7,tbl_PV_Milestones[[#This Row],[Complete]]="No",tbl_PV_Milestones[[#This Row],[Project Status]]&lt;&gt;"On Hold"),1,0)</f>
        <v>0</v>
      </c>
      <c r="AE2243" s="41">
        <f>IF(AND(tbl_PV_Milestones[[#This Row],[Actual/Schedule Finish]]&gt;tbl_PV_Milestones[[#This Row],[Baseline Date]],tbl_PV_Milestones[[#This Row],[Complete]]="No",tbl_PV_Milestones[[#This Row],[Project Status]]&lt;&gt;"On Hold",tbl_PV_Milestones[[#This Row],[Overdue]]=0,tbl_PV_Milestones[[#This Row],[To be Baselined]]&lt;&gt;1),1,0)</f>
        <v>0</v>
      </c>
      <c r="AF2243" s="41">
        <f>IF(AND(tbl_PV_Milestones[[#This Row],[BL FY]]=2025,tbl_PV_Milestones[[#This Row],[Finish FY]]&gt;2025),1,0)</f>
        <v>0</v>
      </c>
      <c r="AG2243" s="56" t="str">
        <f>_xlfn.XLOOKUP(tbl_PV_Milestones[[#This Row],[Work ID]],tbl_PV_Meta[Work ID '#],tbl_PV_Meta[Project Manager/Owner],,0)</f>
        <v>Project Manager 38</v>
      </c>
      <c r="AH2243" s="6"/>
    </row>
    <row r="2244" spans="4:34" x14ac:dyDescent="0.25">
      <c r="D2244" s="6" t="s">
        <v>326</v>
      </c>
      <c r="E2244" s="6" t="s">
        <v>503</v>
      </c>
      <c r="F2244" s="6" t="s">
        <v>1697</v>
      </c>
      <c r="G2244" s="6" t="s">
        <v>1059</v>
      </c>
      <c r="H2244" s="6" t="s">
        <v>510</v>
      </c>
      <c r="I2244" s="6" t="s">
        <v>510</v>
      </c>
      <c r="J2244" s="6" t="s">
        <v>326</v>
      </c>
      <c r="K2244" s="6" t="s">
        <v>36</v>
      </c>
      <c r="L2244" s="6" t="s">
        <v>113</v>
      </c>
      <c r="M2244" s="43"/>
      <c r="N2244" s="44" t="s">
        <v>1979</v>
      </c>
      <c r="O2244" s="39">
        <v>45422.333333333299</v>
      </c>
      <c r="P2244" s="39">
        <v>45422.333333333299</v>
      </c>
      <c r="Q2244" s="6">
        <v>0</v>
      </c>
      <c r="R2244" s="6">
        <v>0</v>
      </c>
      <c r="S2244" s="45" t="e">
        <f>_xlfn.CONCAT(#REF!,TRIM(tbl_PV_Milestones[[#This Row],[Milestone Description]]))</f>
        <v>#REF!</v>
      </c>
      <c r="T2244" s="84" t="str">
        <f>IF(COUNTIF(tbl_PV_Milestones[UID],tbl_PV_Milestones[[#This Row],[UID]])&gt;1,"Duplicate","")</f>
        <v>Duplicate</v>
      </c>
      <c r="U2244" s="42" t="str">
        <f>_xlfn.XLOOKUP(tbl_PV_Milestones[[#This Row],[Work ID]],tbl_PV_Meta[Work ID '#],tbl_PV_Meta[Sub-Portfolio])</f>
        <v>Sub-Portfolio 4</v>
      </c>
      <c r="V2244" s="41">
        <f>IF(MONTH(tbl_PV_Milestones[[#This Row],[Baseline Date]])&lt;7,YEAR(tbl_PV_Milestones[[#This Row],[Baseline Date]]),YEAR(tbl_PV_Milestones[[#This Row],[Baseline Date]])+1)</f>
        <v>2024</v>
      </c>
      <c r="W2244" s="41">
        <f>IF(MONTH(tbl_PV_Milestones[[#This Row],[Actual/Schedule Finish]])&lt;7,YEAR(tbl_PV_Milestones[[#This Row],[Actual/Schedule Finish]]),YEAR(tbl_PV_Milestones[[#This Row],[Actual/Schedule Finish]])+1)</f>
        <v>2024</v>
      </c>
      <c r="X2244" s="41" t="str">
        <f>IF(OR(tbl_PV_Milestones[[#This Row],[Project Status]]="Completed",tbl_PV_Milestones[[#This Row],[Project Status]]="Assumed Completed"),"Yes","No")</f>
        <v>Yes</v>
      </c>
      <c r="Y2244" s="41">
        <f>IF(tbl_PV_Milestones[[#This Row],[Baseline Date]]="",1,0)</f>
        <v>0</v>
      </c>
      <c r="Z2244" s="41">
        <f>IF(tbl_PV_Milestones[[#This Row],[Baseline Date]]&lt;PV_Meta!$B$7,1,0)</f>
        <v>1</v>
      </c>
      <c r="AA2244" s="41">
        <f>IF(tbl_PV_Milestones[[#This Row],[Complete]]="Yes",1,0)</f>
        <v>1</v>
      </c>
      <c r="AB2244" s="41">
        <f>IF(AND(tbl_PV_Milestones[[#This Row],[BL FY]]=2025,tbl_PV_Milestones[[#This Row],[Baseline Date]]&lt;PV_Meta!$B$7),1,0)</f>
        <v>0</v>
      </c>
      <c r="AC2244" s="41">
        <f>IF(AND(tbl_PV_Milestones[[#This Row],[Planned YTD]]=1,tbl_PV_Milestones[[#This Row],[Complete]]="Yes"),1,0)</f>
        <v>0</v>
      </c>
      <c r="AD2244" s="41">
        <f>IF(AND(tbl_PV_Milestones[[#This Row],[Actual/Schedule Finish]]&lt;PV_Meta!$B$7,tbl_PV_Milestones[[#This Row],[Complete]]="No",tbl_PV_Milestones[[#This Row],[Project Status]]&lt;&gt;"On Hold"),1,0)</f>
        <v>0</v>
      </c>
      <c r="AE2244" s="41">
        <f>IF(AND(tbl_PV_Milestones[[#This Row],[Actual/Schedule Finish]]&gt;tbl_PV_Milestones[[#This Row],[Baseline Date]],tbl_PV_Milestones[[#This Row],[Complete]]="No",tbl_PV_Milestones[[#This Row],[Project Status]]&lt;&gt;"On Hold",tbl_PV_Milestones[[#This Row],[Overdue]]=0,tbl_PV_Milestones[[#This Row],[To be Baselined]]&lt;&gt;1),1,0)</f>
        <v>0</v>
      </c>
      <c r="AF2244" s="41">
        <f>IF(AND(tbl_PV_Milestones[[#This Row],[BL FY]]=2025,tbl_PV_Milestones[[#This Row],[Finish FY]]&gt;2025),1,0)</f>
        <v>0</v>
      </c>
      <c r="AG2244" s="56" t="str">
        <f>_xlfn.XLOOKUP(tbl_PV_Milestones[[#This Row],[Work ID]],tbl_PV_Meta[Work ID '#],tbl_PV_Meta[Project Manager/Owner],,0)</f>
        <v>Project Manager 36</v>
      </c>
      <c r="AH2244" s="6"/>
    </row>
    <row r="2245" spans="4:34" x14ac:dyDescent="0.25">
      <c r="D2245" s="6" t="s">
        <v>326</v>
      </c>
      <c r="E2245" s="6" t="s">
        <v>503</v>
      </c>
      <c r="F2245" s="6" t="s">
        <v>1697</v>
      </c>
      <c r="G2245" s="6" t="s">
        <v>1060</v>
      </c>
      <c r="H2245" s="6" t="s">
        <v>510</v>
      </c>
      <c r="I2245" s="6" t="s">
        <v>510</v>
      </c>
      <c r="J2245" s="6" t="s">
        <v>326</v>
      </c>
      <c r="K2245" s="6" t="s">
        <v>36</v>
      </c>
      <c r="L2245" s="6" t="s">
        <v>113</v>
      </c>
      <c r="M2245" s="43"/>
      <c r="N2245" s="44" t="s">
        <v>1979</v>
      </c>
      <c r="O2245" s="39">
        <v>45457.333333333299</v>
      </c>
      <c r="P2245" s="39">
        <v>45457.333333333299</v>
      </c>
      <c r="Q2245" s="6">
        <v>0</v>
      </c>
      <c r="R2245" s="6">
        <v>0</v>
      </c>
      <c r="S2245" s="45" t="e">
        <f>_xlfn.CONCAT(#REF!,TRIM(tbl_PV_Milestones[[#This Row],[Milestone Description]]))</f>
        <v>#REF!</v>
      </c>
      <c r="T2245" s="84" t="str">
        <f>IF(COUNTIF(tbl_PV_Milestones[UID],tbl_PV_Milestones[[#This Row],[UID]])&gt;1,"Duplicate","")</f>
        <v>Duplicate</v>
      </c>
      <c r="U2245" s="42" t="str">
        <f>_xlfn.XLOOKUP(tbl_PV_Milestones[[#This Row],[Work ID]],tbl_PV_Meta[Work ID '#],tbl_PV_Meta[Sub-Portfolio])</f>
        <v>Sub-Portfolio 4</v>
      </c>
      <c r="V2245" s="41">
        <f>IF(MONTH(tbl_PV_Milestones[[#This Row],[Baseline Date]])&lt;7,YEAR(tbl_PV_Milestones[[#This Row],[Baseline Date]]),YEAR(tbl_PV_Milestones[[#This Row],[Baseline Date]])+1)</f>
        <v>2024</v>
      </c>
      <c r="W2245" s="41">
        <f>IF(MONTH(tbl_PV_Milestones[[#This Row],[Actual/Schedule Finish]])&lt;7,YEAR(tbl_PV_Milestones[[#This Row],[Actual/Schedule Finish]]),YEAR(tbl_PV_Milestones[[#This Row],[Actual/Schedule Finish]])+1)</f>
        <v>2024</v>
      </c>
      <c r="X2245" s="41" t="str">
        <f>IF(OR(tbl_PV_Milestones[[#This Row],[Project Status]]="Completed",tbl_PV_Milestones[[#This Row],[Project Status]]="Assumed Completed"),"Yes","No")</f>
        <v>Yes</v>
      </c>
      <c r="Y2245" s="41">
        <f>IF(tbl_PV_Milestones[[#This Row],[Baseline Date]]="",1,0)</f>
        <v>0</v>
      </c>
      <c r="Z2245" s="41">
        <f>IF(tbl_PV_Milestones[[#This Row],[Baseline Date]]&lt;PV_Meta!$B$7,1,0)</f>
        <v>1</v>
      </c>
      <c r="AA2245" s="41">
        <f>IF(tbl_PV_Milestones[[#This Row],[Complete]]="Yes",1,0)</f>
        <v>1</v>
      </c>
      <c r="AB2245" s="41">
        <f>IF(AND(tbl_PV_Milestones[[#This Row],[BL FY]]=2025,tbl_PV_Milestones[[#This Row],[Baseline Date]]&lt;PV_Meta!$B$7),1,0)</f>
        <v>0</v>
      </c>
      <c r="AC2245" s="41">
        <f>IF(AND(tbl_PV_Milestones[[#This Row],[Planned YTD]]=1,tbl_PV_Milestones[[#This Row],[Complete]]="Yes"),1,0)</f>
        <v>0</v>
      </c>
      <c r="AD2245" s="41">
        <f>IF(AND(tbl_PV_Milestones[[#This Row],[Actual/Schedule Finish]]&lt;PV_Meta!$B$7,tbl_PV_Milestones[[#This Row],[Complete]]="No",tbl_PV_Milestones[[#This Row],[Project Status]]&lt;&gt;"On Hold"),1,0)</f>
        <v>0</v>
      </c>
      <c r="AE2245" s="41">
        <f>IF(AND(tbl_PV_Milestones[[#This Row],[Actual/Schedule Finish]]&gt;tbl_PV_Milestones[[#This Row],[Baseline Date]],tbl_PV_Milestones[[#This Row],[Complete]]="No",tbl_PV_Milestones[[#This Row],[Project Status]]&lt;&gt;"On Hold",tbl_PV_Milestones[[#This Row],[Overdue]]=0,tbl_PV_Milestones[[#This Row],[To be Baselined]]&lt;&gt;1),1,0)</f>
        <v>0</v>
      </c>
      <c r="AF2245" s="41">
        <f>IF(AND(tbl_PV_Milestones[[#This Row],[BL FY]]=2025,tbl_PV_Milestones[[#This Row],[Finish FY]]&gt;2025),1,0)</f>
        <v>0</v>
      </c>
      <c r="AG2245" s="56" t="str">
        <f>_xlfn.XLOOKUP(tbl_PV_Milestones[[#This Row],[Work ID]],tbl_PV_Meta[Work ID '#],tbl_PV_Meta[Project Manager/Owner],,0)</f>
        <v>Project Manager 36</v>
      </c>
      <c r="AH2245" s="6"/>
    </row>
    <row r="2246" spans="4:34" x14ac:dyDescent="0.25">
      <c r="D2246" s="6" t="s">
        <v>326</v>
      </c>
      <c r="E2246" s="6" t="s">
        <v>503</v>
      </c>
      <c r="F2246" s="6" t="s">
        <v>1697</v>
      </c>
      <c r="G2246" s="6" t="s">
        <v>1061</v>
      </c>
      <c r="H2246" s="6" t="s">
        <v>510</v>
      </c>
      <c r="I2246" s="6" t="s">
        <v>510</v>
      </c>
      <c r="J2246" s="6" t="s">
        <v>326</v>
      </c>
      <c r="K2246" s="6" t="s">
        <v>36</v>
      </c>
      <c r="L2246" s="6" t="s">
        <v>113</v>
      </c>
      <c r="M2246" s="43"/>
      <c r="N2246" s="44" t="s">
        <v>1979</v>
      </c>
      <c r="O2246" s="39">
        <v>45436.333333333299</v>
      </c>
      <c r="P2246" s="39">
        <v>45436.333333333299</v>
      </c>
      <c r="Q2246" s="6">
        <v>0</v>
      </c>
      <c r="R2246" s="6">
        <v>0</v>
      </c>
      <c r="S2246" s="45" t="e">
        <f>_xlfn.CONCAT(#REF!,TRIM(tbl_PV_Milestones[[#This Row],[Milestone Description]]))</f>
        <v>#REF!</v>
      </c>
      <c r="T2246" s="84" t="str">
        <f>IF(COUNTIF(tbl_PV_Milestones[UID],tbl_PV_Milestones[[#This Row],[UID]])&gt;1,"Duplicate","")</f>
        <v>Duplicate</v>
      </c>
      <c r="U2246" s="42" t="str">
        <f>_xlfn.XLOOKUP(tbl_PV_Milestones[[#This Row],[Work ID]],tbl_PV_Meta[Work ID '#],tbl_PV_Meta[Sub-Portfolio])</f>
        <v>Sub-Portfolio 4</v>
      </c>
      <c r="V2246" s="41">
        <f>IF(MONTH(tbl_PV_Milestones[[#This Row],[Baseline Date]])&lt;7,YEAR(tbl_PV_Milestones[[#This Row],[Baseline Date]]),YEAR(tbl_PV_Milestones[[#This Row],[Baseline Date]])+1)</f>
        <v>2024</v>
      </c>
      <c r="W2246" s="41">
        <f>IF(MONTH(tbl_PV_Milestones[[#This Row],[Actual/Schedule Finish]])&lt;7,YEAR(tbl_PV_Milestones[[#This Row],[Actual/Schedule Finish]]),YEAR(tbl_PV_Milestones[[#This Row],[Actual/Schedule Finish]])+1)</f>
        <v>2024</v>
      </c>
      <c r="X2246" s="41" t="str">
        <f>IF(OR(tbl_PV_Milestones[[#This Row],[Project Status]]="Completed",tbl_PV_Milestones[[#This Row],[Project Status]]="Assumed Completed"),"Yes","No")</f>
        <v>Yes</v>
      </c>
      <c r="Y2246" s="41">
        <f>IF(tbl_PV_Milestones[[#This Row],[Baseline Date]]="",1,0)</f>
        <v>0</v>
      </c>
      <c r="Z2246" s="41">
        <f>IF(tbl_PV_Milestones[[#This Row],[Baseline Date]]&lt;PV_Meta!$B$7,1,0)</f>
        <v>1</v>
      </c>
      <c r="AA2246" s="41">
        <f>IF(tbl_PV_Milestones[[#This Row],[Complete]]="Yes",1,0)</f>
        <v>1</v>
      </c>
      <c r="AB2246" s="41">
        <f>IF(AND(tbl_PV_Milestones[[#This Row],[BL FY]]=2025,tbl_PV_Milestones[[#This Row],[Baseline Date]]&lt;PV_Meta!$B$7),1,0)</f>
        <v>0</v>
      </c>
      <c r="AC2246" s="41">
        <f>IF(AND(tbl_PV_Milestones[[#This Row],[Planned YTD]]=1,tbl_PV_Milestones[[#This Row],[Complete]]="Yes"),1,0)</f>
        <v>0</v>
      </c>
      <c r="AD2246" s="41">
        <f>IF(AND(tbl_PV_Milestones[[#This Row],[Actual/Schedule Finish]]&lt;PV_Meta!$B$7,tbl_PV_Milestones[[#This Row],[Complete]]="No",tbl_PV_Milestones[[#This Row],[Project Status]]&lt;&gt;"On Hold"),1,0)</f>
        <v>0</v>
      </c>
      <c r="AE2246" s="41">
        <f>IF(AND(tbl_PV_Milestones[[#This Row],[Actual/Schedule Finish]]&gt;tbl_PV_Milestones[[#This Row],[Baseline Date]],tbl_PV_Milestones[[#This Row],[Complete]]="No",tbl_PV_Milestones[[#This Row],[Project Status]]&lt;&gt;"On Hold",tbl_PV_Milestones[[#This Row],[Overdue]]=0,tbl_PV_Milestones[[#This Row],[To be Baselined]]&lt;&gt;1),1,0)</f>
        <v>0</v>
      </c>
      <c r="AF2246" s="41">
        <f>IF(AND(tbl_PV_Milestones[[#This Row],[BL FY]]=2025,tbl_PV_Milestones[[#This Row],[Finish FY]]&gt;2025),1,0)</f>
        <v>0</v>
      </c>
      <c r="AG2246" s="56" t="str">
        <f>_xlfn.XLOOKUP(tbl_PV_Milestones[[#This Row],[Work ID]],tbl_PV_Meta[Work ID '#],tbl_PV_Meta[Project Manager/Owner],,0)</f>
        <v>Project Manager 36</v>
      </c>
      <c r="AH2246" s="6"/>
    </row>
    <row r="2247" spans="4:34" x14ac:dyDescent="0.25">
      <c r="D2247" s="6" t="s">
        <v>326</v>
      </c>
      <c r="E2247" s="6" t="s">
        <v>52</v>
      </c>
      <c r="F2247" s="6" t="s">
        <v>1733</v>
      </c>
      <c r="G2247" s="6" t="s">
        <v>1062</v>
      </c>
      <c r="H2247" s="6" t="s">
        <v>510</v>
      </c>
      <c r="I2247" s="6" t="s">
        <v>510</v>
      </c>
      <c r="J2247" s="6" t="s">
        <v>326</v>
      </c>
      <c r="K2247" s="6" t="s">
        <v>510</v>
      </c>
      <c r="L2247" s="6" t="s">
        <v>394</v>
      </c>
      <c r="M2247" s="43"/>
      <c r="N2247" s="44" t="s">
        <v>1979</v>
      </c>
      <c r="O2247" s="39">
        <v>45387.708333333299</v>
      </c>
      <c r="S2247" s="45" t="e">
        <f>_xlfn.CONCAT(#REF!,TRIM(tbl_PV_Milestones[[#This Row],[Milestone Description]]))</f>
        <v>#REF!</v>
      </c>
      <c r="T2247" s="84" t="str">
        <f>IF(COUNTIF(tbl_PV_Milestones[UID],tbl_PV_Milestones[[#This Row],[UID]])&gt;1,"Duplicate","")</f>
        <v>Duplicate</v>
      </c>
      <c r="U2247" s="42" t="str">
        <f>_xlfn.XLOOKUP(tbl_PV_Milestones[[#This Row],[Work ID]],tbl_PV_Meta[Work ID '#],tbl_PV_Meta[Sub-Portfolio])</f>
        <v>Sub-Portfolio 1</v>
      </c>
      <c r="V2247" s="41">
        <f>IF(MONTH(tbl_PV_Milestones[[#This Row],[Baseline Date]])&lt;7,YEAR(tbl_PV_Milestones[[#This Row],[Baseline Date]]),YEAR(tbl_PV_Milestones[[#This Row],[Baseline Date]])+1)</f>
        <v>1900</v>
      </c>
      <c r="W2247" s="41">
        <f>IF(MONTH(tbl_PV_Milestones[[#This Row],[Actual/Schedule Finish]])&lt;7,YEAR(tbl_PV_Milestones[[#This Row],[Actual/Schedule Finish]]),YEAR(tbl_PV_Milestones[[#This Row],[Actual/Schedule Finish]])+1)</f>
        <v>2024</v>
      </c>
      <c r="X2247" s="41" t="str">
        <f>IF(OR(tbl_PV_Milestones[[#This Row],[Project Status]]="Completed",tbl_PV_Milestones[[#This Row],[Project Status]]="Assumed Completed"),"Yes","No")</f>
        <v>Yes</v>
      </c>
      <c r="Y2247" s="41">
        <f>IF(tbl_PV_Milestones[[#This Row],[Baseline Date]]="",1,0)</f>
        <v>1</v>
      </c>
      <c r="Z2247" s="41">
        <f>IF(tbl_PV_Milestones[[#This Row],[Baseline Date]]&lt;PV_Meta!$B$7,1,0)</f>
        <v>1</v>
      </c>
      <c r="AA2247" s="41">
        <f>IF(tbl_PV_Milestones[[#This Row],[Complete]]="Yes",1,0)</f>
        <v>1</v>
      </c>
      <c r="AB2247" s="41">
        <f>IF(AND(tbl_PV_Milestones[[#This Row],[BL FY]]=2025,tbl_PV_Milestones[[#This Row],[Baseline Date]]&lt;PV_Meta!$B$7),1,0)</f>
        <v>0</v>
      </c>
      <c r="AC2247" s="41">
        <f>IF(AND(tbl_PV_Milestones[[#This Row],[Planned YTD]]=1,tbl_PV_Milestones[[#This Row],[Complete]]="Yes"),1,0)</f>
        <v>0</v>
      </c>
      <c r="AD2247" s="41">
        <f>IF(AND(tbl_PV_Milestones[[#This Row],[Actual/Schedule Finish]]&lt;PV_Meta!$B$7,tbl_PV_Milestones[[#This Row],[Complete]]="No",tbl_PV_Milestones[[#This Row],[Project Status]]&lt;&gt;"On Hold"),1,0)</f>
        <v>0</v>
      </c>
      <c r="AE2247" s="41">
        <f>IF(AND(tbl_PV_Milestones[[#This Row],[Actual/Schedule Finish]]&gt;tbl_PV_Milestones[[#This Row],[Baseline Date]],tbl_PV_Milestones[[#This Row],[Complete]]="No",tbl_PV_Milestones[[#This Row],[Project Status]]&lt;&gt;"On Hold",tbl_PV_Milestones[[#This Row],[Overdue]]=0,tbl_PV_Milestones[[#This Row],[To be Baselined]]&lt;&gt;1),1,0)</f>
        <v>0</v>
      </c>
      <c r="AF2247" s="41">
        <f>IF(AND(tbl_PV_Milestones[[#This Row],[BL FY]]=2025,tbl_PV_Milestones[[#This Row],[Finish FY]]&gt;2025),1,0)</f>
        <v>0</v>
      </c>
      <c r="AG2247" s="56" t="str">
        <f>_xlfn.XLOOKUP(tbl_PV_Milestones[[#This Row],[Work ID]],tbl_PV_Meta[Work ID '#],tbl_PV_Meta[Project Manager/Owner],,0)</f>
        <v>Project Manager 7</v>
      </c>
      <c r="AH2247" s="6"/>
    </row>
    <row r="2248" spans="4:34" x14ac:dyDescent="0.25">
      <c r="D2248" s="6" t="s">
        <v>326</v>
      </c>
      <c r="E2248" s="6" t="s">
        <v>52</v>
      </c>
      <c r="F2248" s="6" t="s">
        <v>1733</v>
      </c>
      <c r="G2248" s="6" t="s">
        <v>776</v>
      </c>
      <c r="H2248" s="6" t="s">
        <v>510</v>
      </c>
      <c r="I2248" s="6" t="s">
        <v>510</v>
      </c>
      <c r="J2248" s="6" t="s">
        <v>326</v>
      </c>
      <c r="K2248" s="6" t="s">
        <v>510</v>
      </c>
      <c r="L2248" s="6" t="s">
        <v>394</v>
      </c>
      <c r="M2248" s="43"/>
      <c r="N2248" s="44" t="s">
        <v>1979</v>
      </c>
      <c r="O2248" s="39">
        <v>45420.333333333299</v>
      </c>
      <c r="S2248" s="45" t="e">
        <f>_xlfn.CONCAT(#REF!,TRIM(tbl_PV_Milestones[[#This Row],[Milestone Description]]))</f>
        <v>#REF!</v>
      </c>
      <c r="T2248" s="84" t="str">
        <f>IF(COUNTIF(tbl_PV_Milestones[UID],tbl_PV_Milestones[[#This Row],[UID]])&gt;1,"Duplicate","")</f>
        <v>Duplicate</v>
      </c>
      <c r="U2248" s="42" t="str">
        <f>_xlfn.XLOOKUP(tbl_PV_Milestones[[#This Row],[Work ID]],tbl_PV_Meta[Work ID '#],tbl_PV_Meta[Sub-Portfolio])</f>
        <v>Sub-Portfolio 1</v>
      </c>
      <c r="V2248" s="41">
        <f>IF(MONTH(tbl_PV_Milestones[[#This Row],[Baseline Date]])&lt;7,YEAR(tbl_PV_Milestones[[#This Row],[Baseline Date]]),YEAR(tbl_PV_Milestones[[#This Row],[Baseline Date]])+1)</f>
        <v>1900</v>
      </c>
      <c r="W2248" s="41">
        <f>IF(MONTH(tbl_PV_Milestones[[#This Row],[Actual/Schedule Finish]])&lt;7,YEAR(tbl_PV_Milestones[[#This Row],[Actual/Schedule Finish]]),YEAR(tbl_PV_Milestones[[#This Row],[Actual/Schedule Finish]])+1)</f>
        <v>2024</v>
      </c>
      <c r="X2248" s="41" t="str">
        <f>IF(OR(tbl_PV_Milestones[[#This Row],[Project Status]]="Completed",tbl_PV_Milestones[[#This Row],[Project Status]]="Assumed Completed"),"Yes","No")</f>
        <v>Yes</v>
      </c>
      <c r="Y2248" s="41">
        <f>IF(tbl_PV_Milestones[[#This Row],[Baseline Date]]="",1,0)</f>
        <v>1</v>
      </c>
      <c r="Z2248" s="41">
        <f>IF(tbl_PV_Milestones[[#This Row],[Baseline Date]]&lt;PV_Meta!$B$7,1,0)</f>
        <v>1</v>
      </c>
      <c r="AA2248" s="41">
        <f>IF(tbl_PV_Milestones[[#This Row],[Complete]]="Yes",1,0)</f>
        <v>1</v>
      </c>
      <c r="AB2248" s="41">
        <f>IF(AND(tbl_PV_Milestones[[#This Row],[BL FY]]=2025,tbl_PV_Milestones[[#This Row],[Baseline Date]]&lt;PV_Meta!$B$7),1,0)</f>
        <v>0</v>
      </c>
      <c r="AC2248" s="41">
        <f>IF(AND(tbl_PV_Milestones[[#This Row],[Planned YTD]]=1,tbl_PV_Milestones[[#This Row],[Complete]]="Yes"),1,0)</f>
        <v>0</v>
      </c>
      <c r="AD2248" s="41">
        <f>IF(AND(tbl_PV_Milestones[[#This Row],[Actual/Schedule Finish]]&lt;PV_Meta!$B$7,tbl_PV_Milestones[[#This Row],[Complete]]="No",tbl_PV_Milestones[[#This Row],[Project Status]]&lt;&gt;"On Hold"),1,0)</f>
        <v>0</v>
      </c>
      <c r="AE2248" s="41">
        <f>IF(AND(tbl_PV_Milestones[[#This Row],[Actual/Schedule Finish]]&gt;tbl_PV_Milestones[[#This Row],[Baseline Date]],tbl_PV_Milestones[[#This Row],[Complete]]="No",tbl_PV_Milestones[[#This Row],[Project Status]]&lt;&gt;"On Hold",tbl_PV_Milestones[[#This Row],[Overdue]]=0,tbl_PV_Milestones[[#This Row],[To be Baselined]]&lt;&gt;1),1,0)</f>
        <v>0</v>
      </c>
      <c r="AF2248" s="41">
        <f>IF(AND(tbl_PV_Milestones[[#This Row],[BL FY]]=2025,tbl_PV_Milestones[[#This Row],[Finish FY]]&gt;2025),1,0)</f>
        <v>0</v>
      </c>
      <c r="AG2248" s="56" t="str">
        <f>_xlfn.XLOOKUP(tbl_PV_Milestones[[#This Row],[Work ID]],tbl_PV_Meta[Work ID '#],tbl_PV_Meta[Project Manager/Owner],,0)</f>
        <v>Project Manager 7</v>
      </c>
      <c r="AH2248" s="6"/>
    </row>
    <row r="2249" spans="4:34" x14ac:dyDescent="0.25">
      <c r="D2249" s="6" t="s">
        <v>326</v>
      </c>
      <c r="E2249" s="6" t="s">
        <v>503</v>
      </c>
      <c r="F2249" s="6" t="s">
        <v>1774</v>
      </c>
      <c r="G2249" s="6" t="s">
        <v>1063</v>
      </c>
      <c r="H2249" s="6" t="s">
        <v>510</v>
      </c>
      <c r="I2249" s="6" t="s">
        <v>510</v>
      </c>
      <c r="J2249" s="6" t="s">
        <v>326</v>
      </c>
      <c r="K2249" s="6" t="s">
        <v>278</v>
      </c>
      <c r="L2249" s="6" t="s">
        <v>168</v>
      </c>
      <c r="M2249" s="43"/>
      <c r="N2249" s="44" t="s">
        <v>1979</v>
      </c>
      <c r="O2249" s="39">
        <v>45518.708333333299</v>
      </c>
      <c r="P2249" s="39">
        <v>45518.708333333299</v>
      </c>
      <c r="Q2249" s="6">
        <v>0</v>
      </c>
      <c r="R2249" s="6">
        <v>0</v>
      </c>
      <c r="S2249" s="45" t="e">
        <f>_xlfn.CONCAT(#REF!,TRIM(tbl_PV_Milestones[[#This Row],[Milestone Description]]))</f>
        <v>#REF!</v>
      </c>
      <c r="T2249" s="84" t="str">
        <f>IF(COUNTIF(tbl_PV_Milestones[UID],tbl_PV_Milestones[[#This Row],[UID]])&gt;1,"Duplicate","")</f>
        <v>Duplicate</v>
      </c>
      <c r="U2249" s="42" t="str">
        <f>_xlfn.XLOOKUP(tbl_PV_Milestones[[#This Row],[Work ID]],tbl_PV_Meta[Work ID '#],tbl_PV_Meta[Sub-Portfolio])</f>
        <v>Sub-Portfolio 4</v>
      </c>
      <c r="V2249" s="41">
        <f>IF(MONTH(tbl_PV_Milestones[[#This Row],[Baseline Date]])&lt;7,YEAR(tbl_PV_Milestones[[#This Row],[Baseline Date]]),YEAR(tbl_PV_Milestones[[#This Row],[Baseline Date]])+1)</f>
        <v>2025</v>
      </c>
      <c r="W2249" s="41">
        <f>IF(MONTH(tbl_PV_Milestones[[#This Row],[Actual/Schedule Finish]])&lt;7,YEAR(tbl_PV_Milestones[[#This Row],[Actual/Schedule Finish]]),YEAR(tbl_PV_Milestones[[#This Row],[Actual/Schedule Finish]])+1)</f>
        <v>2025</v>
      </c>
      <c r="X2249" s="41" t="str">
        <f>IF(OR(tbl_PV_Milestones[[#This Row],[Project Status]]="Completed",tbl_PV_Milestones[[#This Row],[Project Status]]="Assumed Completed"),"Yes","No")</f>
        <v>Yes</v>
      </c>
      <c r="Y2249" s="41">
        <f>IF(tbl_PV_Milestones[[#This Row],[Baseline Date]]="",1,0)</f>
        <v>0</v>
      </c>
      <c r="Z2249" s="41">
        <f>IF(tbl_PV_Milestones[[#This Row],[Baseline Date]]&lt;PV_Meta!$B$7,1,0)</f>
        <v>1</v>
      </c>
      <c r="AA2249" s="41">
        <f>IF(tbl_PV_Milestones[[#This Row],[Complete]]="Yes",1,0)</f>
        <v>1</v>
      </c>
      <c r="AB2249" s="41">
        <f>IF(AND(tbl_PV_Milestones[[#This Row],[BL FY]]=2025,tbl_PV_Milestones[[#This Row],[Baseline Date]]&lt;PV_Meta!$B$7),1,0)</f>
        <v>1</v>
      </c>
      <c r="AC2249" s="41">
        <f>IF(AND(tbl_PV_Milestones[[#This Row],[Planned YTD]]=1,tbl_PV_Milestones[[#This Row],[Complete]]="Yes"),1,0)</f>
        <v>1</v>
      </c>
      <c r="AD2249" s="41">
        <f>IF(AND(tbl_PV_Milestones[[#This Row],[Actual/Schedule Finish]]&lt;PV_Meta!$B$7,tbl_PV_Milestones[[#This Row],[Complete]]="No",tbl_PV_Milestones[[#This Row],[Project Status]]&lt;&gt;"On Hold"),1,0)</f>
        <v>0</v>
      </c>
      <c r="AE2249" s="41">
        <f>IF(AND(tbl_PV_Milestones[[#This Row],[Actual/Schedule Finish]]&gt;tbl_PV_Milestones[[#This Row],[Baseline Date]],tbl_PV_Milestones[[#This Row],[Complete]]="No",tbl_PV_Milestones[[#This Row],[Project Status]]&lt;&gt;"On Hold",tbl_PV_Milestones[[#This Row],[Overdue]]=0,tbl_PV_Milestones[[#This Row],[To be Baselined]]&lt;&gt;1),1,0)</f>
        <v>0</v>
      </c>
      <c r="AF2249" s="41">
        <f>IF(AND(tbl_PV_Milestones[[#This Row],[BL FY]]=2025,tbl_PV_Milestones[[#This Row],[Finish FY]]&gt;2025),1,0)</f>
        <v>0</v>
      </c>
      <c r="AG2249" s="56" t="str">
        <f>_xlfn.XLOOKUP(tbl_PV_Milestones[[#This Row],[Work ID]],tbl_PV_Meta[Work ID '#],tbl_PV_Meta[Project Manager/Owner],,0)</f>
        <v>Project Manager 14</v>
      </c>
      <c r="AH2249" s="6"/>
    </row>
    <row r="2250" spans="4:34" x14ac:dyDescent="0.25">
      <c r="D2250" s="6" t="s">
        <v>326</v>
      </c>
      <c r="E2250" s="6" t="s">
        <v>503</v>
      </c>
      <c r="F2250" s="6" t="s">
        <v>1707</v>
      </c>
      <c r="G2250" s="6" t="s">
        <v>1064</v>
      </c>
      <c r="H2250" s="6" t="s">
        <v>505</v>
      </c>
      <c r="I2250" s="6" t="s">
        <v>110</v>
      </c>
      <c r="J2250" s="6" t="s">
        <v>326</v>
      </c>
      <c r="K2250" s="6" t="s">
        <v>278</v>
      </c>
      <c r="L2250" s="6" t="s">
        <v>123</v>
      </c>
      <c r="M2250" s="43"/>
      <c r="N2250" s="44" t="s">
        <v>1979</v>
      </c>
      <c r="O2250" s="39">
        <v>45419.333333333299</v>
      </c>
      <c r="P2250" s="39">
        <v>45419.333333333299</v>
      </c>
      <c r="Q2250" s="6">
        <v>0</v>
      </c>
      <c r="R2250" s="6">
        <v>0</v>
      </c>
      <c r="S2250" s="45" t="e">
        <f>_xlfn.CONCAT(#REF!,TRIM(tbl_PV_Milestones[[#This Row],[Milestone Description]]))</f>
        <v>#REF!</v>
      </c>
      <c r="T2250" s="84" t="str">
        <f>IF(COUNTIF(tbl_PV_Milestones[UID],tbl_PV_Milestones[[#This Row],[UID]])&gt;1,"Duplicate","")</f>
        <v>Duplicate</v>
      </c>
      <c r="U2250" s="42" t="str">
        <f>_xlfn.XLOOKUP(tbl_PV_Milestones[[#This Row],[Work ID]],tbl_PV_Meta[Work ID '#],tbl_PV_Meta[Sub-Portfolio])</f>
        <v>Sub-Portfolio 4</v>
      </c>
      <c r="V2250" s="41">
        <f>IF(MONTH(tbl_PV_Milestones[[#This Row],[Baseline Date]])&lt;7,YEAR(tbl_PV_Milestones[[#This Row],[Baseline Date]]),YEAR(tbl_PV_Milestones[[#This Row],[Baseline Date]])+1)</f>
        <v>2024</v>
      </c>
      <c r="W2250" s="41">
        <f>IF(MONTH(tbl_PV_Milestones[[#This Row],[Actual/Schedule Finish]])&lt;7,YEAR(tbl_PV_Milestones[[#This Row],[Actual/Schedule Finish]]),YEAR(tbl_PV_Milestones[[#This Row],[Actual/Schedule Finish]])+1)</f>
        <v>2024</v>
      </c>
      <c r="X2250" s="41" t="str">
        <f>IF(OR(tbl_PV_Milestones[[#This Row],[Project Status]]="Completed",tbl_PV_Milestones[[#This Row],[Project Status]]="Assumed Completed"),"Yes","No")</f>
        <v>Yes</v>
      </c>
      <c r="Y2250" s="41">
        <f>IF(tbl_PV_Milestones[[#This Row],[Baseline Date]]="",1,0)</f>
        <v>0</v>
      </c>
      <c r="Z2250" s="41">
        <f>IF(tbl_PV_Milestones[[#This Row],[Baseline Date]]&lt;PV_Meta!$B$7,1,0)</f>
        <v>1</v>
      </c>
      <c r="AA2250" s="41">
        <f>IF(tbl_PV_Milestones[[#This Row],[Complete]]="Yes",1,0)</f>
        <v>1</v>
      </c>
      <c r="AB2250" s="41">
        <f>IF(AND(tbl_PV_Milestones[[#This Row],[BL FY]]=2025,tbl_PV_Milestones[[#This Row],[Baseline Date]]&lt;PV_Meta!$B$7),1,0)</f>
        <v>0</v>
      </c>
      <c r="AC2250" s="41">
        <f>IF(AND(tbl_PV_Milestones[[#This Row],[Planned YTD]]=1,tbl_PV_Milestones[[#This Row],[Complete]]="Yes"),1,0)</f>
        <v>0</v>
      </c>
      <c r="AD2250" s="41">
        <f>IF(AND(tbl_PV_Milestones[[#This Row],[Actual/Schedule Finish]]&lt;PV_Meta!$B$7,tbl_PV_Milestones[[#This Row],[Complete]]="No",tbl_PV_Milestones[[#This Row],[Project Status]]&lt;&gt;"On Hold"),1,0)</f>
        <v>0</v>
      </c>
      <c r="AE2250" s="41">
        <f>IF(AND(tbl_PV_Milestones[[#This Row],[Actual/Schedule Finish]]&gt;tbl_PV_Milestones[[#This Row],[Baseline Date]],tbl_PV_Milestones[[#This Row],[Complete]]="No",tbl_PV_Milestones[[#This Row],[Project Status]]&lt;&gt;"On Hold",tbl_PV_Milestones[[#This Row],[Overdue]]=0,tbl_PV_Milestones[[#This Row],[To be Baselined]]&lt;&gt;1),1,0)</f>
        <v>0</v>
      </c>
      <c r="AF2250" s="41">
        <f>IF(AND(tbl_PV_Milestones[[#This Row],[BL FY]]=2025,tbl_PV_Milestones[[#This Row],[Finish FY]]&gt;2025),1,0)</f>
        <v>0</v>
      </c>
      <c r="AG2250" s="56" t="str">
        <f>_xlfn.XLOOKUP(tbl_PV_Milestones[[#This Row],[Work ID]],tbl_PV_Meta[Work ID '#],tbl_PV_Meta[Project Manager/Owner],,0)</f>
        <v>Project Manager 3</v>
      </c>
      <c r="AH2250" s="6"/>
    </row>
    <row r="2251" spans="4:34" x14ac:dyDescent="0.25">
      <c r="D2251" s="6" t="s">
        <v>326</v>
      </c>
      <c r="E2251" s="6" t="s">
        <v>503</v>
      </c>
      <c r="F2251" s="6" t="s">
        <v>1707</v>
      </c>
      <c r="G2251" s="6" t="s">
        <v>944</v>
      </c>
      <c r="H2251" s="6" t="s">
        <v>505</v>
      </c>
      <c r="I2251" s="6" t="s">
        <v>110</v>
      </c>
      <c r="J2251" s="6" t="s">
        <v>326</v>
      </c>
      <c r="K2251" s="6" t="s">
        <v>278</v>
      </c>
      <c r="L2251" s="6" t="s">
        <v>123</v>
      </c>
      <c r="M2251" s="43"/>
      <c r="N2251" s="44" t="s">
        <v>1979</v>
      </c>
      <c r="O2251" s="39">
        <v>45513.708333333299</v>
      </c>
      <c r="P2251" s="39">
        <v>45513.708333333299</v>
      </c>
      <c r="Q2251" s="6">
        <v>0</v>
      </c>
      <c r="R2251" s="6">
        <v>0</v>
      </c>
      <c r="S2251" s="45" t="e">
        <f>_xlfn.CONCAT(#REF!,TRIM(tbl_PV_Milestones[[#This Row],[Milestone Description]]))</f>
        <v>#REF!</v>
      </c>
      <c r="T2251" s="84" t="str">
        <f>IF(COUNTIF(tbl_PV_Milestones[UID],tbl_PV_Milestones[[#This Row],[UID]])&gt;1,"Duplicate","")</f>
        <v>Duplicate</v>
      </c>
      <c r="U2251" s="42" t="str">
        <f>_xlfn.XLOOKUP(tbl_PV_Milestones[[#This Row],[Work ID]],tbl_PV_Meta[Work ID '#],tbl_PV_Meta[Sub-Portfolio])</f>
        <v>Sub-Portfolio 4</v>
      </c>
      <c r="V2251" s="41">
        <f>IF(MONTH(tbl_PV_Milestones[[#This Row],[Baseline Date]])&lt;7,YEAR(tbl_PV_Milestones[[#This Row],[Baseline Date]]),YEAR(tbl_PV_Milestones[[#This Row],[Baseline Date]])+1)</f>
        <v>2025</v>
      </c>
      <c r="W2251" s="41">
        <f>IF(MONTH(tbl_PV_Milestones[[#This Row],[Actual/Schedule Finish]])&lt;7,YEAR(tbl_PV_Milestones[[#This Row],[Actual/Schedule Finish]]),YEAR(tbl_PV_Milestones[[#This Row],[Actual/Schedule Finish]])+1)</f>
        <v>2025</v>
      </c>
      <c r="X2251" s="41" t="str">
        <f>IF(OR(tbl_PV_Milestones[[#This Row],[Project Status]]="Completed",tbl_PV_Milestones[[#This Row],[Project Status]]="Assumed Completed"),"Yes","No")</f>
        <v>Yes</v>
      </c>
      <c r="Y2251" s="41">
        <f>IF(tbl_PV_Milestones[[#This Row],[Baseline Date]]="",1,0)</f>
        <v>0</v>
      </c>
      <c r="Z2251" s="41">
        <f>IF(tbl_PV_Milestones[[#This Row],[Baseline Date]]&lt;PV_Meta!$B$7,1,0)</f>
        <v>1</v>
      </c>
      <c r="AA2251" s="41">
        <f>IF(tbl_PV_Milestones[[#This Row],[Complete]]="Yes",1,0)</f>
        <v>1</v>
      </c>
      <c r="AB2251" s="41">
        <f>IF(AND(tbl_PV_Milestones[[#This Row],[BL FY]]=2025,tbl_PV_Milestones[[#This Row],[Baseline Date]]&lt;PV_Meta!$B$7),1,0)</f>
        <v>1</v>
      </c>
      <c r="AC2251" s="41">
        <f>IF(AND(tbl_PV_Milestones[[#This Row],[Planned YTD]]=1,tbl_PV_Milestones[[#This Row],[Complete]]="Yes"),1,0)</f>
        <v>1</v>
      </c>
      <c r="AD2251" s="41">
        <f>IF(AND(tbl_PV_Milestones[[#This Row],[Actual/Schedule Finish]]&lt;PV_Meta!$B$7,tbl_PV_Milestones[[#This Row],[Complete]]="No",tbl_PV_Milestones[[#This Row],[Project Status]]&lt;&gt;"On Hold"),1,0)</f>
        <v>0</v>
      </c>
      <c r="AE2251" s="41">
        <f>IF(AND(tbl_PV_Milestones[[#This Row],[Actual/Schedule Finish]]&gt;tbl_PV_Milestones[[#This Row],[Baseline Date]],tbl_PV_Milestones[[#This Row],[Complete]]="No",tbl_PV_Milestones[[#This Row],[Project Status]]&lt;&gt;"On Hold",tbl_PV_Milestones[[#This Row],[Overdue]]=0,tbl_PV_Milestones[[#This Row],[To be Baselined]]&lt;&gt;1),1,0)</f>
        <v>0</v>
      </c>
      <c r="AF2251" s="41">
        <f>IF(AND(tbl_PV_Milestones[[#This Row],[BL FY]]=2025,tbl_PV_Milestones[[#This Row],[Finish FY]]&gt;2025),1,0)</f>
        <v>0</v>
      </c>
      <c r="AG2251" s="56" t="str">
        <f>_xlfn.XLOOKUP(tbl_PV_Milestones[[#This Row],[Work ID]],tbl_PV_Meta[Work ID '#],tbl_PV_Meta[Project Manager/Owner],,0)</f>
        <v>Project Manager 3</v>
      </c>
      <c r="AH2251" s="6"/>
    </row>
    <row r="2252" spans="4:34" x14ac:dyDescent="0.25">
      <c r="D2252" s="6" t="s">
        <v>326</v>
      </c>
      <c r="E2252" s="6" t="s">
        <v>503</v>
      </c>
      <c r="F2252" s="6" t="s">
        <v>1707</v>
      </c>
      <c r="G2252" s="6" t="s">
        <v>1065</v>
      </c>
      <c r="H2252" s="6" t="s">
        <v>505</v>
      </c>
      <c r="I2252" s="6" t="s">
        <v>110</v>
      </c>
      <c r="J2252" s="6" t="s">
        <v>326</v>
      </c>
      <c r="K2252" s="6" t="s">
        <v>278</v>
      </c>
      <c r="L2252" s="6" t="s">
        <v>123</v>
      </c>
      <c r="M2252" s="43"/>
      <c r="N2252" s="44" t="s">
        <v>1979</v>
      </c>
      <c r="O2252" s="39">
        <v>45551.708333333299</v>
      </c>
      <c r="P2252" s="39">
        <v>45551.708333333299</v>
      </c>
      <c r="Q2252" s="6">
        <v>0</v>
      </c>
      <c r="R2252" s="6">
        <v>0</v>
      </c>
      <c r="S2252" s="45" t="e">
        <f>_xlfn.CONCAT(#REF!,TRIM(tbl_PV_Milestones[[#This Row],[Milestone Description]]))</f>
        <v>#REF!</v>
      </c>
      <c r="T2252" s="84" t="str">
        <f>IF(COUNTIF(tbl_PV_Milestones[UID],tbl_PV_Milestones[[#This Row],[UID]])&gt;1,"Duplicate","")</f>
        <v>Duplicate</v>
      </c>
      <c r="U2252" s="42" t="str">
        <f>_xlfn.XLOOKUP(tbl_PV_Milestones[[#This Row],[Work ID]],tbl_PV_Meta[Work ID '#],tbl_PV_Meta[Sub-Portfolio])</f>
        <v>Sub-Portfolio 4</v>
      </c>
      <c r="V2252" s="41">
        <f>IF(MONTH(tbl_PV_Milestones[[#This Row],[Baseline Date]])&lt;7,YEAR(tbl_PV_Milestones[[#This Row],[Baseline Date]]),YEAR(tbl_PV_Milestones[[#This Row],[Baseline Date]])+1)</f>
        <v>2025</v>
      </c>
      <c r="W2252" s="41">
        <f>IF(MONTH(tbl_PV_Milestones[[#This Row],[Actual/Schedule Finish]])&lt;7,YEAR(tbl_PV_Milestones[[#This Row],[Actual/Schedule Finish]]),YEAR(tbl_PV_Milestones[[#This Row],[Actual/Schedule Finish]])+1)</f>
        <v>2025</v>
      </c>
      <c r="X2252" s="41" t="str">
        <f>IF(OR(tbl_PV_Milestones[[#This Row],[Project Status]]="Completed",tbl_PV_Milestones[[#This Row],[Project Status]]="Assumed Completed"),"Yes","No")</f>
        <v>Yes</v>
      </c>
      <c r="Y2252" s="41">
        <f>IF(tbl_PV_Milestones[[#This Row],[Baseline Date]]="",1,0)</f>
        <v>0</v>
      </c>
      <c r="Z2252" s="41">
        <f>IF(tbl_PV_Milestones[[#This Row],[Baseline Date]]&lt;PV_Meta!$B$7,1,0)</f>
        <v>1</v>
      </c>
      <c r="AA2252" s="41">
        <f>IF(tbl_PV_Milestones[[#This Row],[Complete]]="Yes",1,0)</f>
        <v>1</v>
      </c>
      <c r="AB2252" s="41">
        <f>IF(AND(tbl_PV_Milestones[[#This Row],[BL FY]]=2025,tbl_PV_Milestones[[#This Row],[Baseline Date]]&lt;PV_Meta!$B$7),1,0)</f>
        <v>1</v>
      </c>
      <c r="AC2252" s="41">
        <f>IF(AND(tbl_PV_Milestones[[#This Row],[Planned YTD]]=1,tbl_PV_Milestones[[#This Row],[Complete]]="Yes"),1,0)</f>
        <v>1</v>
      </c>
      <c r="AD2252" s="41">
        <f>IF(AND(tbl_PV_Milestones[[#This Row],[Actual/Schedule Finish]]&lt;PV_Meta!$B$7,tbl_PV_Milestones[[#This Row],[Complete]]="No",tbl_PV_Milestones[[#This Row],[Project Status]]&lt;&gt;"On Hold"),1,0)</f>
        <v>0</v>
      </c>
      <c r="AE2252" s="41">
        <f>IF(AND(tbl_PV_Milestones[[#This Row],[Actual/Schedule Finish]]&gt;tbl_PV_Milestones[[#This Row],[Baseline Date]],tbl_PV_Milestones[[#This Row],[Complete]]="No",tbl_PV_Milestones[[#This Row],[Project Status]]&lt;&gt;"On Hold",tbl_PV_Milestones[[#This Row],[Overdue]]=0,tbl_PV_Milestones[[#This Row],[To be Baselined]]&lt;&gt;1),1,0)</f>
        <v>0</v>
      </c>
      <c r="AF2252" s="41">
        <f>IF(AND(tbl_PV_Milestones[[#This Row],[BL FY]]=2025,tbl_PV_Milestones[[#This Row],[Finish FY]]&gt;2025),1,0)</f>
        <v>0</v>
      </c>
      <c r="AG2252" s="56" t="str">
        <f>_xlfn.XLOOKUP(tbl_PV_Milestones[[#This Row],[Work ID]],tbl_PV_Meta[Work ID '#],tbl_PV_Meta[Project Manager/Owner],,0)</f>
        <v>Project Manager 3</v>
      </c>
      <c r="AH2252" s="6"/>
    </row>
    <row r="2253" spans="4:34" x14ac:dyDescent="0.25">
      <c r="D2253" s="6" t="s">
        <v>326</v>
      </c>
      <c r="E2253" s="6" t="s">
        <v>503</v>
      </c>
      <c r="F2253" s="6" t="s">
        <v>1710</v>
      </c>
      <c r="G2253" s="6" t="s">
        <v>1066</v>
      </c>
      <c r="H2253" s="6" t="s">
        <v>505</v>
      </c>
      <c r="I2253" s="6" t="s">
        <v>510</v>
      </c>
      <c r="J2253" s="6" t="s">
        <v>326</v>
      </c>
      <c r="K2253" s="6" t="s">
        <v>278</v>
      </c>
      <c r="L2253" s="6" t="s">
        <v>126</v>
      </c>
      <c r="M2253" s="43"/>
      <c r="N2253" s="44" t="s">
        <v>1979</v>
      </c>
      <c r="O2253" s="39">
        <v>45481.708333333299</v>
      </c>
      <c r="P2253" s="39">
        <v>45481.708333333299</v>
      </c>
      <c r="Q2253" s="6">
        <v>0</v>
      </c>
      <c r="R2253" s="6">
        <v>0</v>
      </c>
      <c r="S2253" s="45" t="e">
        <f>_xlfn.CONCAT(#REF!,TRIM(tbl_PV_Milestones[[#This Row],[Milestone Description]]))</f>
        <v>#REF!</v>
      </c>
      <c r="T2253" s="84" t="str">
        <f>IF(COUNTIF(tbl_PV_Milestones[UID],tbl_PV_Milestones[[#This Row],[UID]])&gt;1,"Duplicate","")</f>
        <v>Duplicate</v>
      </c>
      <c r="U2253" s="42" t="str">
        <f>_xlfn.XLOOKUP(tbl_PV_Milestones[[#This Row],[Work ID]],tbl_PV_Meta[Work ID '#],tbl_PV_Meta[Sub-Portfolio])</f>
        <v>Sub-Portfolio 7</v>
      </c>
      <c r="V2253" s="41">
        <f>IF(MONTH(tbl_PV_Milestones[[#This Row],[Baseline Date]])&lt;7,YEAR(tbl_PV_Milestones[[#This Row],[Baseline Date]]),YEAR(tbl_PV_Milestones[[#This Row],[Baseline Date]])+1)</f>
        <v>2025</v>
      </c>
      <c r="W2253" s="41">
        <f>IF(MONTH(tbl_PV_Milestones[[#This Row],[Actual/Schedule Finish]])&lt;7,YEAR(tbl_PV_Milestones[[#This Row],[Actual/Schedule Finish]]),YEAR(tbl_PV_Milestones[[#This Row],[Actual/Schedule Finish]])+1)</f>
        <v>2025</v>
      </c>
      <c r="X2253" s="41" t="str">
        <f>IF(OR(tbl_PV_Milestones[[#This Row],[Project Status]]="Completed",tbl_PV_Milestones[[#This Row],[Project Status]]="Assumed Completed"),"Yes","No")</f>
        <v>Yes</v>
      </c>
      <c r="Y2253" s="41">
        <f>IF(tbl_PV_Milestones[[#This Row],[Baseline Date]]="",1,0)</f>
        <v>0</v>
      </c>
      <c r="Z2253" s="41">
        <f>IF(tbl_PV_Milestones[[#This Row],[Baseline Date]]&lt;PV_Meta!$B$7,1,0)</f>
        <v>1</v>
      </c>
      <c r="AA2253" s="41">
        <f>IF(tbl_PV_Milestones[[#This Row],[Complete]]="Yes",1,0)</f>
        <v>1</v>
      </c>
      <c r="AB2253" s="41">
        <f>IF(AND(tbl_PV_Milestones[[#This Row],[BL FY]]=2025,tbl_PV_Milestones[[#This Row],[Baseline Date]]&lt;PV_Meta!$B$7),1,0)</f>
        <v>1</v>
      </c>
      <c r="AC2253" s="41">
        <f>IF(AND(tbl_PV_Milestones[[#This Row],[Planned YTD]]=1,tbl_PV_Milestones[[#This Row],[Complete]]="Yes"),1,0)</f>
        <v>1</v>
      </c>
      <c r="AD2253" s="41">
        <f>IF(AND(tbl_PV_Milestones[[#This Row],[Actual/Schedule Finish]]&lt;PV_Meta!$B$7,tbl_PV_Milestones[[#This Row],[Complete]]="No",tbl_PV_Milestones[[#This Row],[Project Status]]&lt;&gt;"On Hold"),1,0)</f>
        <v>0</v>
      </c>
      <c r="AE2253" s="41">
        <f>IF(AND(tbl_PV_Milestones[[#This Row],[Actual/Schedule Finish]]&gt;tbl_PV_Milestones[[#This Row],[Baseline Date]],tbl_PV_Milestones[[#This Row],[Complete]]="No",tbl_PV_Milestones[[#This Row],[Project Status]]&lt;&gt;"On Hold",tbl_PV_Milestones[[#This Row],[Overdue]]=0,tbl_PV_Milestones[[#This Row],[To be Baselined]]&lt;&gt;1),1,0)</f>
        <v>0</v>
      </c>
      <c r="AF2253" s="41">
        <f>IF(AND(tbl_PV_Milestones[[#This Row],[BL FY]]=2025,tbl_PV_Milestones[[#This Row],[Finish FY]]&gt;2025),1,0)</f>
        <v>0</v>
      </c>
      <c r="AG2253" s="56" t="str">
        <f>_xlfn.XLOOKUP(tbl_PV_Milestones[[#This Row],[Work ID]],tbl_PV_Meta[Work ID '#],tbl_PV_Meta[Project Manager/Owner],,0)</f>
        <v>Project Manager 10</v>
      </c>
      <c r="AH2253" s="6"/>
    </row>
    <row r="2254" spans="4:34" x14ac:dyDescent="0.25">
      <c r="D2254" s="6" t="s">
        <v>326</v>
      </c>
      <c r="E2254" s="6" t="s">
        <v>503</v>
      </c>
      <c r="F2254" s="6" t="s">
        <v>1710</v>
      </c>
      <c r="G2254" s="6" t="s">
        <v>1067</v>
      </c>
      <c r="H2254" s="6" t="s">
        <v>505</v>
      </c>
      <c r="I2254" s="6" t="s">
        <v>506</v>
      </c>
      <c r="J2254" s="6" t="s">
        <v>326</v>
      </c>
      <c r="K2254" s="6" t="s">
        <v>278</v>
      </c>
      <c r="L2254" s="6" t="s">
        <v>126</v>
      </c>
      <c r="M2254" s="43"/>
      <c r="N2254" s="44" t="s">
        <v>1979</v>
      </c>
      <c r="O2254" s="39">
        <v>45523.708333333299</v>
      </c>
      <c r="P2254" s="39">
        <v>45523.708333333299</v>
      </c>
      <c r="Q2254" s="6">
        <v>0</v>
      </c>
      <c r="R2254" s="6">
        <v>0</v>
      </c>
      <c r="S2254" s="45" t="e">
        <f>_xlfn.CONCAT(#REF!,TRIM(tbl_PV_Milestones[[#This Row],[Milestone Description]]))</f>
        <v>#REF!</v>
      </c>
      <c r="T2254" s="84" t="str">
        <f>IF(COUNTIF(tbl_PV_Milestones[UID],tbl_PV_Milestones[[#This Row],[UID]])&gt;1,"Duplicate","")</f>
        <v>Duplicate</v>
      </c>
      <c r="U2254" s="42" t="str">
        <f>_xlfn.XLOOKUP(tbl_PV_Milestones[[#This Row],[Work ID]],tbl_PV_Meta[Work ID '#],tbl_PV_Meta[Sub-Portfolio])</f>
        <v>Sub-Portfolio 7</v>
      </c>
      <c r="V2254" s="41">
        <f>IF(MONTH(tbl_PV_Milestones[[#This Row],[Baseline Date]])&lt;7,YEAR(tbl_PV_Milestones[[#This Row],[Baseline Date]]),YEAR(tbl_PV_Milestones[[#This Row],[Baseline Date]])+1)</f>
        <v>2025</v>
      </c>
      <c r="W2254" s="41">
        <f>IF(MONTH(tbl_PV_Milestones[[#This Row],[Actual/Schedule Finish]])&lt;7,YEAR(tbl_PV_Milestones[[#This Row],[Actual/Schedule Finish]]),YEAR(tbl_PV_Milestones[[#This Row],[Actual/Schedule Finish]])+1)</f>
        <v>2025</v>
      </c>
      <c r="X2254" s="41" t="str">
        <f>IF(OR(tbl_PV_Milestones[[#This Row],[Project Status]]="Completed",tbl_PV_Milestones[[#This Row],[Project Status]]="Assumed Completed"),"Yes","No")</f>
        <v>Yes</v>
      </c>
      <c r="Y2254" s="41">
        <f>IF(tbl_PV_Milestones[[#This Row],[Baseline Date]]="",1,0)</f>
        <v>0</v>
      </c>
      <c r="Z2254" s="41">
        <f>IF(tbl_PV_Milestones[[#This Row],[Baseline Date]]&lt;PV_Meta!$B$7,1,0)</f>
        <v>1</v>
      </c>
      <c r="AA2254" s="41">
        <f>IF(tbl_PV_Milestones[[#This Row],[Complete]]="Yes",1,0)</f>
        <v>1</v>
      </c>
      <c r="AB2254" s="41">
        <f>IF(AND(tbl_PV_Milestones[[#This Row],[BL FY]]=2025,tbl_PV_Milestones[[#This Row],[Baseline Date]]&lt;PV_Meta!$B$7),1,0)</f>
        <v>1</v>
      </c>
      <c r="AC2254" s="41">
        <f>IF(AND(tbl_PV_Milestones[[#This Row],[Planned YTD]]=1,tbl_PV_Milestones[[#This Row],[Complete]]="Yes"),1,0)</f>
        <v>1</v>
      </c>
      <c r="AD2254" s="41">
        <f>IF(AND(tbl_PV_Milestones[[#This Row],[Actual/Schedule Finish]]&lt;PV_Meta!$B$7,tbl_PV_Milestones[[#This Row],[Complete]]="No",tbl_PV_Milestones[[#This Row],[Project Status]]&lt;&gt;"On Hold"),1,0)</f>
        <v>0</v>
      </c>
      <c r="AE2254" s="41">
        <f>IF(AND(tbl_PV_Milestones[[#This Row],[Actual/Schedule Finish]]&gt;tbl_PV_Milestones[[#This Row],[Baseline Date]],tbl_PV_Milestones[[#This Row],[Complete]]="No",tbl_PV_Milestones[[#This Row],[Project Status]]&lt;&gt;"On Hold",tbl_PV_Milestones[[#This Row],[Overdue]]=0,tbl_PV_Milestones[[#This Row],[To be Baselined]]&lt;&gt;1),1,0)</f>
        <v>0</v>
      </c>
      <c r="AF2254" s="41">
        <f>IF(AND(tbl_PV_Milestones[[#This Row],[BL FY]]=2025,tbl_PV_Milestones[[#This Row],[Finish FY]]&gt;2025),1,0)</f>
        <v>0</v>
      </c>
      <c r="AG2254" s="56" t="str">
        <f>_xlfn.XLOOKUP(tbl_PV_Milestones[[#This Row],[Work ID]],tbl_PV_Meta[Work ID '#],tbl_PV_Meta[Project Manager/Owner],,0)</f>
        <v>Project Manager 10</v>
      </c>
      <c r="AH2254" s="6"/>
    </row>
    <row r="2255" spans="4:34" x14ac:dyDescent="0.25">
      <c r="D2255" s="6" t="s">
        <v>326</v>
      </c>
      <c r="E2255" s="6" t="s">
        <v>503</v>
      </c>
      <c r="F2255" s="6" t="s">
        <v>1750</v>
      </c>
      <c r="G2255" s="6" t="s">
        <v>834</v>
      </c>
      <c r="H2255" s="6" t="s">
        <v>505</v>
      </c>
      <c r="I2255" s="6" t="s">
        <v>522</v>
      </c>
      <c r="J2255" s="6" t="s">
        <v>326</v>
      </c>
      <c r="K2255" s="6" t="s">
        <v>36</v>
      </c>
      <c r="L2255" s="6" t="s">
        <v>48</v>
      </c>
      <c r="M2255" s="43"/>
      <c r="N2255" s="44" t="s">
        <v>1979</v>
      </c>
      <c r="O2255" s="39">
        <v>45364.708333333299</v>
      </c>
      <c r="P2255" s="39">
        <v>45364.708333333299</v>
      </c>
      <c r="Q2255" s="6">
        <v>0</v>
      </c>
      <c r="R2255" s="6">
        <v>0</v>
      </c>
      <c r="S2255" s="45" t="e">
        <f>_xlfn.CONCAT(#REF!,TRIM(tbl_PV_Milestones[[#This Row],[Milestone Description]]))</f>
        <v>#REF!</v>
      </c>
      <c r="T2255" s="84" t="str">
        <f>IF(COUNTIF(tbl_PV_Milestones[UID],tbl_PV_Milestones[[#This Row],[UID]])&gt;1,"Duplicate","")</f>
        <v>Duplicate</v>
      </c>
      <c r="U2255" s="42" t="str">
        <f>_xlfn.XLOOKUP(tbl_PV_Milestones[[#This Row],[Work ID]],tbl_PV_Meta[Work ID '#],tbl_PV_Meta[Sub-Portfolio])</f>
        <v>Sub-Portfolio 8</v>
      </c>
      <c r="V2255" s="41">
        <f>IF(MONTH(tbl_PV_Milestones[[#This Row],[Baseline Date]])&lt;7,YEAR(tbl_PV_Milestones[[#This Row],[Baseline Date]]),YEAR(tbl_PV_Milestones[[#This Row],[Baseline Date]])+1)</f>
        <v>2024</v>
      </c>
      <c r="W2255" s="41">
        <f>IF(MONTH(tbl_PV_Milestones[[#This Row],[Actual/Schedule Finish]])&lt;7,YEAR(tbl_PV_Milestones[[#This Row],[Actual/Schedule Finish]]),YEAR(tbl_PV_Milestones[[#This Row],[Actual/Schedule Finish]])+1)</f>
        <v>2024</v>
      </c>
      <c r="X2255" s="41" t="str">
        <f>IF(OR(tbl_PV_Milestones[[#This Row],[Project Status]]="Completed",tbl_PV_Milestones[[#This Row],[Project Status]]="Assumed Completed"),"Yes","No")</f>
        <v>Yes</v>
      </c>
      <c r="Y2255" s="41">
        <f>IF(tbl_PV_Milestones[[#This Row],[Baseline Date]]="",1,0)</f>
        <v>0</v>
      </c>
      <c r="Z2255" s="41">
        <f>IF(tbl_PV_Milestones[[#This Row],[Baseline Date]]&lt;PV_Meta!$B$7,1,0)</f>
        <v>1</v>
      </c>
      <c r="AA2255" s="41">
        <f>IF(tbl_PV_Milestones[[#This Row],[Complete]]="Yes",1,0)</f>
        <v>1</v>
      </c>
      <c r="AB2255" s="41">
        <f>IF(AND(tbl_PV_Milestones[[#This Row],[BL FY]]=2025,tbl_PV_Milestones[[#This Row],[Baseline Date]]&lt;PV_Meta!$B$7),1,0)</f>
        <v>0</v>
      </c>
      <c r="AC2255" s="41">
        <f>IF(AND(tbl_PV_Milestones[[#This Row],[Planned YTD]]=1,tbl_PV_Milestones[[#This Row],[Complete]]="Yes"),1,0)</f>
        <v>0</v>
      </c>
      <c r="AD2255" s="41">
        <f>IF(AND(tbl_PV_Milestones[[#This Row],[Actual/Schedule Finish]]&lt;PV_Meta!$B$7,tbl_PV_Milestones[[#This Row],[Complete]]="No",tbl_PV_Milestones[[#This Row],[Project Status]]&lt;&gt;"On Hold"),1,0)</f>
        <v>0</v>
      </c>
      <c r="AE2255" s="41">
        <f>IF(AND(tbl_PV_Milestones[[#This Row],[Actual/Schedule Finish]]&gt;tbl_PV_Milestones[[#This Row],[Baseline Date]],tbl_PV_Milestones[[#This Row],[Complete]]="No",tbl_PV_Milestones[[#This Row],[Project Status]]&lt;&gt;"On Hold",tbl_PV_Milestones[[#This Row],[Overdue]]=0,tbl_PV_Milestones[[#This Row],[To be Baselined]]&lt;&gt;1),1,0)</f>
        <v>0</v>
      </c>
      <c r="AF2255" s="41">
        <f>IF(AND(tbl_PV_Milestones[[#This Row],[BL FY]]=2025,tbl_PV_Milestones[[#This Row],[Finish FY]]&gt;2025),1,0)</f>
        <v>0</v>
      </c>
      <c r="AG2255" s="56" t="str">
        <f>_xlfn.XLOOKUP(tbl_PV_Milestones[[#This Row],[Work ID]],tbl_PV_Meta[Work ID '#],tbl_PV_Meta[Project Manager/Owner],,0)</f>
        <v>Project Manager 25</v>
      </c>
      <c r="AH2255" s="6"/>
    </row>
    <row r="2256" spans="4:34" x14ac:dyDescent="0.25">
      <c r="D2256" s="6" t="s">
        <v>326</v>
      </c>
      <c r="E2256" s="6" t="s">
        <v>503</v>
      </c>
      <c r="F2256" s="6" t="s">
        <v>1750</v>
      </c>
      <c r="G2256" s="6" t="s">
        <v>562</v>
      </c>
      <c r="H2256" s="6" t="s">
        <v>505</v>
      </c>
      <c r="I2256" s="6" t="s">
        <v>522</v>
      </c>
      <c r="J2256" s="6" t="s">
        <v>326</v>
      </c>
      <c r="K2256" s="6" t="s">
        <v>36</v>
      </c>
      <c r="L2256" s="6" t="s">
        <v>48</v>
      </c>
      <c r="M2256" s="43"/>
      <c r="N2256" s="44" t="s">
        <v>1979</v>
      </c>
      <c r="O2256" s="39">
        <v>45443.708333333299</v>
      </c>
      <c r="P2256" s="39">
        <v>45443.708333333299</v>
      </c>
      <c r="Q2256" s="6">
        <v>0</v>
      </c>
      <c r="R2256" s="6">
        <v>0</v>
      </c>
      <c r="S2256" s="45" t="e">
        <f>_xlfn.CONCAT(#REF!,TRIM(tbl_PV_Milestones[[#This Row],[Milestone Description]]))</f>
        <v>#REF!</v>
      </c>
      <c r="T2256" s="84" t="str">
        <f>IF(COUNTIF(tbl_PV_Milestones[UID],tbl_PV_Milestones[[#This Row],[UID]])&gt;1,"Duplicate","")</f>
        <v>Duplicate</v>
      </c>
      <c r="U2256" s="42" t="str">
        <f>_xlfn.XLOOKUP(tbl_PV_Milestones[[#This Row],[Work ID]],tbl_PV_Meta[Work ID '#],tbl_PV_Meta[Sub-Portfolio])</f>
        <v>Sub-Portfolio 8</v>
      </c>
      <c r="V2256" s="41">
        <f>IF(MONTH(tbl_PV_Milestones[[#This Row],[Baseline Date]])&lt;7,YEAR(tbl_PV_Milestones[[#This Row],[Baseline Date]]),YEAR(tbl_PV_Milestones[[#This Row],[Baseline Date]])+1)</f>
        <v>2024</v>
      </c>
      <c r="W2256" s="41">
        <f>IF(MONTH(tbl_PV_Milestones[[#This Row],[Actual/Schedule Finish]])&lt;7,YEAR(tbl_PV_Milestones[[#This Row],[Actual/Schedule Finish]]),YEAR(tbl_PV_Milestones[[#This Row],[Actual/Schedule Finish]])+1)</f>
        <v>2024</v>
      </c>
      <c r="X2256" s="41" t="str">
        <f>IF(OR(tbl_PV_Milestones[[#This Row],[Project Status]]="Completed",tbl_PV_Milestones[[#This Row],[Project Status]]="Assumed Completed"),"Yes","No")</f>
        <v>Yes</v>
      </c>
      <c r="Y2256" s="41">
        <f>IF(tbl_PV_Milestones[[#This Row],[Baseline Date]]="",1,0)</f>
        <v>0</v>
      </c>
      <c r="Z2256" s="41">
        <f>IF(tbl_PV_Milestones[[#This Row],[Baseline Date]]&lt;PV_Meta!$B$7,1,0)</f>
        <v>1</v>
      </c>
      <c r="AA2256" s="41">
        <f>IF(tbl_PV_Milestones[[#This Row],[Complete]]="Yes",1,0)</f>
        <v>1</v>
      </c>
      <c r="AB2256" s="41">
        <f>IF(AND(tbl_PV_Milestones[[#This Row],[BL FY]]=2025,tbl_PV_Milestones[[#This Row],[Baseline Date]]&lt;PV_Meta!$B$7),1,0)</f>
        <v>0</v>
      </c>
      <c r="AC2256" s="41">
        <f>IF(AND(tbl_PV_Milestones[[#This Row],[Planned YTD]]=1,tbl_PV_Milestones[[#This Row],[Complete]]="Yes"),1,0)</f>
        <v>0</v>
      </c>
      <c r="AD2256" s="41">
        <f>IF(AND(tbl_PV_Milestones[[#This Row],[Actual/Schedule Finish]]&lt;PV_Meta!$B$7,tbl_PV_Milestones[[#This Row],[Complete]]="No",tbl_PV_Milestones[[#This Row],[Project Status]]&lt;&gt;"On Hold"),1,0)</f>
        <v>0</v>
      </c>
      <c r="AE2256" s="41">
        <f>IF(AND(tbl_PV_Milestones[[#This Row],[Actual/Schedule Finish]]&gt;tbl_PV_Milestones[[#This Row],[Baseline Date]],tbl_PV_Milestones[[#This Row],[Complete]]="No",tbl_PV_Milestones[[#This Row],[Project Status]]&lt;&gt;"On Hold",tbl_PV_Milestones[[#This Row],[Overdue]]=0,tbl_PV_Milestones[[#This Row],[To be Baselined]]&lt;&gt;1),1,0)</f>
        <v>0</v>
      </c>
      <c r="AF2256" s="41">
        <f>IF(AND(tbl_PV_Milestones[[#This Row],[BL FY]]=2025,tbl_PV_Milestones[[#This Row],[Finish FY]]&gt;2025),1,0)</f>
        <v>0</v>
      </c>
      <c r="AG2256" s="56" t="str">
        <f>_xlfn.XLOOKUP(tbl_PV_Milestones[[#This Row],[Work ID]],tbl_PV_Meta[Work ID '#],tbl_PV_Meta[Project Manager/Owner],,0)</f>
        <v>Project Manager 25</v>
      </c>
      <c r="AH2256" s="6"/>
    </row>
    <row r="2257" spans="4:34" x14ac:dyDescent="0.25">
      <c r="D2257" s="6" t="s">
        <v>326</v>
      </c>
      <c r="E2257" s="6" t="s">
        <v>503</v>
      </c>
      <c r="F2257" s="6" t="s">
        <v>1750</v>
      </c>
      <c r="G2257" s="6" t="s">
        <v>563</v>
      </c>
      <c r="H2257" s="6" t="s">
        <v>505</v>
      </c>
      <c r="I2257" s="6" t="s">
        <v>522</v>
      </c>
      <c r="J2257" s="6" t="s">
        <v>326</v>
      </c>
      <c r="K2257" s="6" t="s">
        <v>36</v>
      </c>
      <c r="L2257" s="6" t="s">
        <v>48</v>
      </c>
      <c r="M2257" s="43"/>
      <c r="N2257" s="44" t="s">
        <v>1979</v>
      </c>
      <c r="O2257" s="39">
        <v>45443.708333333299</v>
      </c>
      <c r="P2257" s="39">
        <v>45443.708333333299</v>
      </c>
      <c r="Q2257" s="6">
        <v>0</v>
      </c>
      <c r="R2257" s="6">
        <v>0</v>
      </c>
      <c r="S2257" s="45" t="e">
        <f>_xlfn.CONCAT(#REF!,TRIM(tbl_PV_Milestones[[#This Row],[Milestone Description]]))</f>
        <v>#REF!</v>
      </c>
      <c r="T2257" s="84" t="str">
        <f>IF(COUNTIF(tbl_PV_Milestones[UID],tbl_PV_Milestones[[#This Row],[UID]])&gt;1,"Duplicate","")</f>
        <v>Duplicate</v>
      </c>
      <c r="U2257" s="42" t="str">
        <f>_xlfn.XLOOKUP(tbl_PV_Milestones[[#This Row],[Work ID]],tbl_PV_Meta[Work ID '#],tbl_PV_Meta[Sub-Portfolio])</f>
        <v>Sub-Portfolio 8</v>
      </c>
      <c r="V2257" s="41">
        <f>IF(MONTH(tbl_PV_Milestones[[#This Row],[Baseline Date]])&lt;7,YEAR(tbl_PV_Milestones[[#This Row],[Baseline Date]]),YEAR(tbl_PV_Milestones[[#This Row],[Baseline Date]])+1)</f>
        <v>2024</v>
      </c>
      <c r="W2257" s="41">
        <f>IF(MONTH(tbl_PV_Milestones[[#This Row],[Actual/Schedule Finish]])&lt;7,YEAR(tbl_PV_Milestones[[#This Row],[Actual/Schedule Finish]]),YEAR(tbl_PV_Milestones[[#This Row],[Actual/Schedule Finish]])+1)</f>
        <v>2024</v>
      </c>
      <c r="X2257" s="41" t="str">
        <f>IF(OR(tbl_PV_Milestones[[#This Row],[Project Status]]="Completed",tbl_PV_Milestones[[#This Row],[Project Status]]="Assumed Completed"),"Yes","No")</f>
        <v>Yes</v>
      </c>
      <c r="Y2257" s="41">
        <f>IF(tbl_PV_Milestones[[#This Row],[Baseline Date]]="",1,0)</f>
        <v>0</v>
      </c>
      <c r="Z2257" s="41">
        <f>IF(tbl_PV_Milestones[[#This Row],[Baseline Date]]&lt;PV_Meta!$B$7,1,0)</f>
        <v>1</v>
      </c>
      <c r="AA2257" s="41">
        <f>IF(tbl_PV_Milestones[[#This Row],[Complete]]="Yes",1,0)</f>
        <v>1</v>
      </c>
      <c r="AB2257" s="41">
        <f>IF(AND(tbl_PV_Milestones[[#This Row],[BL FY]]=2025,tbl_PV_Milestones[[#This Row],[Baseline Date]]&lt;PV_Meta!$B$7),1,0)</f>
        <v>0</v>
      </c>
      <c r="AC2257" s="41">
        <f>IF(AND(tbl_PV_Milestones[[#This Row],[Planned YTD]]=1,tbl_PV_Milestones[[#This Row],[Complete]]="Yes"),1,0)</f>
        <v>0</v>
      </c>
      <c r="AD2257" s="41">
        <f>IF(AND(tbl_PV_Milestones[[#This Row],[Actual/Schedule Finish]]&lt;PV_Meta!$B$7,tbl_PV_Milestones[[#This Row],[Complete]]="No",tbl_PV_Milestones[[#This Row],[Project Status]]&lt;&gt;"On Hold"),1,0)</f>
        <v>0</v>
      </c>
      <c r="AE2257" s="41">
        <f>IF(AND(tbl_PV_Milestones[[#This Row],[Actual/Schedule Finish]]&gt;tbl_PV_Milestones[[#This Row],[Baseline Date]],tbl_PV_Milestones[[#This Row],[Complete]]="No",tbl_PV_Milestones[[#This Row],[Project Status]]&lt;&gt;"On Hold",tbl_PV_Milestones[[#This Row],[Overdue]]=0,tbl_PV_Milestones[[#This Row],[To be Baselined]]&lt;&gt;1),1,0)</f>
        <v>0</v>
      </c>
      <c r="AF2257" s="41">
        <f>IF(AND(tbl_PV_Milestones[[#This Row],[BL FY]]=2025,tbl_PV_Milestones[[#This Row],[Finish FY]]&gt;2025),1,0)</f>
        <v>0</v>
      </c>
      <c r="AG2257" s="56" t="str">
        <f>_xlfn.XLOOKUP(tbl_PV_Milestones[[#This Row],[Work ID]],tbl_PV_Meta[Work ID '#],tbl_PV_Meta[Project Manager/Owner],,0)</f>
        <v>Project Manager 25</v>
      </c>
      <c r="AH2257" s="6"/>
    </row>
    <row r="2258" spans="4:34" x14ac:dyDescent="0.25">
      <c r="D2258" s="6" t="s">
        <v>326</v>
      </c>
      <c r="E2258" s="6" t="s">
        <v>503</v>
      </c>
      <c r="F2258" s="6" t="s">
        <v>1750</v>
      </c>
      <c r="G2258" s="6" t="s">
        <v>564</v>
      </c>
      <c r="H2258" s="6" t="s">
        <v>505</v>
      </c>
      <c r="I2258" s="6" t="s">
        <v>522</v>
      </c>
      <c r="J2258" s="6" t="s">
        <v>326</v>
      </c>
      <c r="K2258" s="6" t="s">
        <v>36</v>
      </c>
      <c r="L2258" s="6" t="s">
        <v>48</v>
      </c>
      <c r="M2258" s="43"/>
      <c r="N2258" s="44" t="s">
        <v>1979</v>
      </c>
      <c r="O2258" s="39">
        <v>45443.708333333299</v>
      </c>
      <c r="P2258" s="39">
        <v>45443.708333333299</v>
      </c>
      <c r="Q2258" s="6">
        <v>0</v>
      </c>
      <c r="R2258" s="6">
        <v>0</v>
      </c>
      <c r="S2258" s="45" t="e">
        <f>_xlfn.CONCAT(#REF!,TRIM(tbl_PV_Milestones[[#This Row],[Milestone Description]]))</f>
        <v>#REF!</v>
      </c>
      <c r="T2258" s="84" t="str">
        <f>IF(COUNTIF(tbl_PV_Milestones[UID],tbl_PV_Milestones[[#This Row],[UID]])&gt;1,"Duplicate","")</f>
        <v>Duplicate</v>
      </c>
      <c r="U2258" s="42" t="str">
        <f>_xlfn.XLOOKUP(tbl_PV_Milestones[[#This Row],[Work ID]],tbl_PV_Meta[Work ID '#],tbl_PV_Meta[Sub-Portfolio])</f>
        <v>Sub-Portfolio 8</v>
      </c>
      <c r="V2258" s="41">
        <f>IF(MONTH(tbl_PV_Milestones[[#This Row],[Baseline Date]])&lt;7,YEAR(tbl_PV_Milestones[[#This Row],[Baseline Date]]),YEAR(tbl_PV_Milestones[[#This Row],[Baseline Date]])+1)</f>
        <v>2024</v>
      </c>
      <c r="W2258" s="41">
        <f>IF(MONTH(tbl_PV_Milestones[[#This Row],[Actual/Schedule Finish]])&lt;7,YEAR(tbl_PV_Milestones[[#This Row],[Actual/Schedule Finish]]),YEAR(tbl_PV_Milestones[[#This Row],[Actual/Schedule Finish]])+1)</f>
        <v>2024</v>
      </c>
      <c r="X2258" s="41" t="str">
        <f>IF(OR(tbl_PV_Milestones[[#This Row],[Project Status]]="Completed",tbl_PV_Milestones[[#This Row],[Project Status]]="Assumed Completed"),"Yes","No")</f>
        <v>Yes</v>
      </c>
      <c r="Y2258" s="41">
        <f>IF(tbl_PV_Milestones[[#This Row],[Baseline Date]]="",1,0)</f>
        <v>0</v>
      </c>
      <c r="Z2258" s="41">
        <f>IF(tbl_PV_Milestones[[#This Row],[Baseline Date]]&lt;PV_Meta!$B$7,1,0)</f>
        <v>1</v>
      </c>
      <c r="AA2258" s="41">
        <f>IF(tbl_PV_Milestones[[#This Row],[Complete]]="Yes",1,0)</f>
        <v>1</v>
      </c>
      <c r="AB2258" s="41">
        <f>IF(AND(tbl_PV_Milestones[[#This Row],[BL FY]]=2025,tbl_PV_Milestones[[#This Row],[Baseline Date]]&lt;PV_Meta!$B$7),1,0)</f>
        <v>0</v>
      </c>
      <c r="AC2258" s="41">
        <f>IF(AND(tbl_PV_Milestones[[#This Row],[Planned YTD]]=1,tbl_PV_Milestones[[#This Row],[Complete]]="Yes"),1,0)</f>
        <v>0</v>
      </c>
      <c r="AD2258" s="41">
        <f>IF(AND(tbl_PV_Milestones[[#This Row],[Actual/Schedule Finish]]&lt;PV_Meta!$B$7,tbl_PV_Milestones[[#This Row],[Complete]]="No",tbl_PV_Milestones[[#This Row],[Project Status]]&lt;&gt;"On Hold"),1,0)</f>
        <v>0</v>
      </c>
      <c r="AE2258" s="41">
        <f>IF(AND(tbl_PV_Milestones[[#This Row],[Actual/Schedule Finish]]&gt;tbl_PV_Milestones[[#This Row],[Baseline Date]],tbl_PV_Milestones[[#This Row],[Complete]]="No",tbl_PV_Milestones[[#This Row],[Project Status]]&lt;&gt;"On Hold",tbl_PV_Milestones[[#This Row],[Overdue]]=0,tbl_PV_Milestones[[#This Row],[To be Baselined]]&lt;&gt;1),1,0)</f>
        <v>0</v>
      </c>
      <c r="AF2258" s="41">
        <f>IF(AND(tbl_PV_Milestones[[#This Row],[BL FY]]=2025,tbl_PV_Milestones[[#This Row],[Finish FY]]&gt;2025),1,0)</f>
        <v>0</v>
      </c>
      <c r="AG2258" s="56" t="str">
        <f>_xlfn.XLOOKUP(tbl_PV_Milestones[[#This Row],[Work ID]],tbl_PV_Meta[Work ID '#],tbl_PV_Meta[Project Manager/Owner],,0)</f>
        <v>Project Manager 25</v>
      </c>
      <c r="AH2258" s="6"/>
    </row>
    <row r="2259" spans="4:34" x14ac:dyDescent="0.25">
      <c r="D2259" s="6" t="s">
        <v>326</v>
      </c>
      <c r="E2259" s="6" t="s">
        <v>503</v>
      </c>
      <c r="F2259" s="6" t="s">
        <v>1750</v>
      </c>
      <c r="G2259" s="6" t="s">
        <v>565</v>
      </c>
      <c r="H2259" s="6" t="s">
        <v>519</v>
      </c>
      <c r="I2259" s="6" t="s">
        <v>522</v>
      </c>
      <c r="J2259" s="6" t="s">
        <v>326</v>
      </c>
      <c r="K2259" s="6" t="s">
        <v>36</v>
      </c>
      <c r="L2259" s="6" t="s">
        <v>48</v>
      </c>
      <c r="M2259" s="43"/>
      <c r="N2259" s="44" t="s">
        <v>1979</v>
      </c>
      <c r="O2259" s="39">
        <v>45443.708333333299</v>
      </c>
      <c r="P2259" s="39">
        <v>45443.708333333299</v>
      </c>
      <c r="Q2259" s="6">
        <v>0</v>
      </c>
      <c r="R2259" s="6">
        <v>0</v>
      </c>
      <c r="S2259" s="45" t="e">
        <f>_xlfn.CONCAT(#REF!,TRIM(tbl_PV_Milestones[[#This Row],[Milestone Description]]))</f>
        <v>#REF!</v>
      </c>
      <c r="T2259" s="84" t="str">
        <f>IF(COUNTIF(tbl_PV_Milestones[UID],tbl_PV_Milestones[[#This Row],[UID]])&gt;1,"Duplicate","")</f>
        <v>Duplicate</v>
      </c>
      <c r="U2259" s="42" t="str">
        <f>_xlfn.XLOOKUP(tbl_PV_Milestones[[#This Row],[Work ID]],tbl_PV_Meta[Work ID '#],tbl_PV_Meta[Sub-Portfolio])</f>
        <v>Sub-Portfolio 8</v>
      </c>
      <c r="V2259" s="41">
        <f>IF(MONTH(tbl_PV_Milestones[[#This Row],[Baseline Date]])&lt;7,YEAR(tbl_PV_Milestones[[#This Row],[Baseline Date]]),YEAR(tbl_PV_Milestones[[#This Row],[Baseline Date]])+1)</f>
        <v>2024</v>
      </c>
      <c r="W2259" s="41">
        <f>IF(MONTH(tbl_PV_Milestones[[#This Row],[Actual/Schedule Finish]])&lt;7,YEAR(tbl_PV_Milestones[[#This Row],[Actual/Schedule Finish]]),YEAR(tbl_PV_Milestones[[#This Row],[Actual/Schedule Finish]])+1)</f>
        <v>2024</v>
      </c>
      <c r="X2259" s="41" t="str">
        <f>IF(OR(tbl_PV_Milestones[[#This Row],[Project Status]]="Completed",tbl_PV_Milestones[[#This Row],[Project Status]]="Assumed Completed"),"Yes","No")</f>
        <v>Yes</v>
      </c>
      <c r="Y2259" s="41">
        <f>IF(tbl_PV_Milestones[[#This Row],[Baseline Date]]="",1,0)</f>
        <v>0</v>
      </c>
      <c r="Z2259" s="41">
        <f>IF(tbl_PV_Milestones[[#This Row],[Baseline Date]]&lt;PV_Meta!$B$7,1,0)</f>
        <v>1</v>
      </c>
      <c r="AA2259" s="41">
        <f>IF(tbl_PV_Milestones[[#This Row],[Complete]]="Yes",1,0)</f>
        <v>1</v>
      </c>
      <c r="AB2259" s="41">
        <f>IF(AND(tbl_PV_Milestones[[#This Row],[BL FY]]=2025,tbl_PV_Milestones[[#This Row],[Baseline Date]]&lt;PV_Meta!$B$7),1,0)</f>
        <v>0</v>
      </c>
      <c r="AC2259" s="41">
        <f>IF(AND(tbl_PV_Milestones[[#This Row],[Planned YTD]]=1,tbl_PV_Milestones[[#This Row],[Complete]]="Yes"),1,0)</f>
        <v>0</v>
      </c>
      <c r="AD2259" s="41">
        <f>IF(AND(tbl_PV_Milestones[[#This Row],[Actual/Schedule Finish]]&lt;PV_Meta!$B$7,tbl_PV_Milestones[[#This Row],[Complete]]="No",tbl_PV_Milestones[[#This Row],[Project Status]]&lt;&gt;"On Hold"),1,0)</f>
        <v>0</v>
      </c>
      <c r="AE2259" s="41">
        <f>IF(AND(tbl_PV_Milestones[[#This Row],[Actual/Schedule Finish]]&gt;tbl_PV_Milestones[[#This Row],[Baseline Date]],tbl_PV_Milestones[[#This Row],[Complete]]="No",tbl_PV_Milestones[[#This Row],[Project Status]]&lt;&gt;"On Hold",tbl_PV_Milestones[[#This Row],[Overdue]]=0,tbl_PV_Milestones[[#This Row],[To be Baselined]]&lt;&gt;1),1,0)</f>
        <v>0</v>
      </c>
      <c r="AF2259" s="41">
        <f>IF(AND(tbl_PV_Milestones[[#This Row],[BL FY]]=2025,tbl_PV_Milestones[[#This Row],[Finish FY]]&gt;2025),1,0)</f>
        <v>0</v>
      </c>
      <c r="AG2259" s="56" t="str">
        <f>_xlfn.XLOOKUP(tbl_PV_Milestones[[#This Row],[Work ID]],tbl_PV_Meta[Work ID '#],tbl_PV_Meta[Project Manager/Owner],,0)</f>
        <v>Project Manager 25</v>
      </c>
      <c r="AH2259" s="6"/>
    </row>
    <row r="2260" spans="4:34" x14ac:dyDescent="0.25">
      <c r="D2260" s="6" t="s">
        <v>326</v>
      </c>
      <c r="E2260" s="6" t="s">
        <v>503</v>
      </c>
      <c r="F2260" s="6" t="s">
        <v>1699</v>
      </c>
      <c r="G2260" s="6" t="s">
        <v>525</v>
      </c>
      <c r="H2260" s="6" t="s">
        <v>505</v>
      </c>
      <c r="I2260" s="6" t="s">
        <v>510</v>
      </c>
      <c r="J2260" s="6" t="s">
        <v>326</v>
      </c>
      <c r="K2260" s="6" t="s">
        <v>36</v>
      </c>
      <c r="L2260" s="6" t="s">
        <v>87</v>
      </c>
      <c r="M2260" s="43"/>
      <c r="N2260" s="44" t="s">
        <v>1979</v>
      </c>
      <c r="O2260" s="39">
        <v>45611.333333333299</v>
      </c>
      <c r="P2260" s="39">
        <v>45611.333333333299</v>
      </c>
      <c r="Q2260" s="6">
        <v>0</v>
      </c>
      <c r="R2260" s="6">
        <v>0</v>
      </c>
      <c r="S2260" s="45" t="e">
        <f>_xlfn.CONCAT(#REF!,TRIM(tbl_PV_Milestones[[#This Row],[Milestone Description]]))</f>
        <v>#REF!</v>
      </c>
      <c r="T2260" s="84" t="str">
        <f>IF(COUNTIF(tbl_PV_Milestones[UID],tbl_PV_Milestones[[#This Row],[UID]])&gt;1,"Duplicate","")</f>
        <v>Duplicate</v>
      </c>
      <c r="U2260" s="42" t="str">
        <f>_xlfn.XLOOKUP(tbl_PV_Milestones[[#This Row],[Work ID]],tbl_PV_Meta[Work ID '#],tbl_PV_Meta[Sub-Portfolio])</f>
        <v>Sub-Portfolio 7</v>
      </c>
      <c r="V2260" s="41">
        <f>IF(MONTH(tbl_PV_Milestones[[#This Row],[Baseline Date]])&lt;7,YEAR(tbl_PV_Milestones[[#This Row],[Baseline Date]]),YEAR(tbl_PV_Milestones[[#This Row],[Baseline Date]])+1)</f>
        <v>2025</v>
      </c>
      <c r="W2260" s="41">
        <f>IF(MONTH(tbl_PV_Milestones[[#This Row],[Actual/Schedule Finish]])&lt;7,YEAR(tbl_PV_Milestones[[#This Row],[Actual/Schedule Finish]]),YEAR(tbl_PV_Milestones[[#This Row],[Actual/Schedule Finish]])+1)</f>
        <v>2025</v>
      </c>
      <c r="X2260" s="41" t="str">
        <f>IF(OR(tbl_PV_Milestones[[#This Row],[Project Status]]="Completed",tbl_PV_Milestones[[#This Row],[Project Status]]="Assumed Completed"),"Yes","No")</f>
        <v>Yes</v>
      </c>
      <c r="Y2260" s="41">
        <f>IF(tbl_PV_Milestones[[#This Row],[Baseline Date]]="",1,0)</f>
        <v>0</v>
      </c>
      <c r="Z2260" s="41">
        <f>IF(tbl_PV_Milestones[[#This Row],[Baseline Date]]&lt;PV_Meta!$B$7,1,0)</f>
        <v>1</v>
      </c>
      <c r="AA2260" s="41">
        <f>IF(tbl_PV_Milestones[[#This Row],[Complete]]="Yes",1,0)</f>
        <v>1</v>
      </c>
      <c r="AB2260" s="41">
        <f>IF(AND(tbl_PV_Milestones[[#This Row],[BL FY]]=2025,tbl_PV_Milestones[[#This Row],[Baseline Date]]&lt;PV_Meta!$B$7),1,0)</f>
        <v>1</v>
      </c>
      <c r="AC2260" s="41">
        <f>IF(AND(tbl_PV_Milestones[[#This Row],[Planned YTD]]=1,tbl_PV_Milestones[[#This Row],[Complete]]="Yes"),1,0)</f>
        <v>1</v>
      </c>
      <c r="AD2260" s="41">
        <f>IF(AND(tbl_PV_Milestones[[#This Row],[Actual/Schedule Finish]]&lt;PV_Meta!$B$7,tbl_PV_Milestones[[#This Row],[Complete]]="No",tbl_PV_Milestones[[#This Row],[Project Status]]&lt;&gt;"On Hold"),1,0)</f>
        <v>0</v>
      </c>
      <c r="AE2260" s="41">
        <f>IF(AND(tbl_PV_Milestones[[#This Row],[Actual/Schedule Finish]]&gt;tbl_PV_Milestones[[#This Row],[Baseline Date]],tbl_PV_Milestones[[#This Row],[Complete]]="No",tbl_PV_Milestones[[#This Row],[Project Status]]&lt;&gt;"On Hold",tbl_PV_Milestones[[#This Row],[Overdue]]=0,tbl_PV_Milestones[[#This Row],[To be Baselined]]&lt;&gt;1),1,0)</f>
        <v>0</v>
      </c>
      <c r="AF2260" s="41">
        <f>IF(AND(tbl_PV_Milestones[[#This Row],[BL FY]]=2025,tbl_PV_Milestones[[#This Row],[Finish FY]]&gt;2025),1,0)</f>
        <v>0</v>
      </c>
      <c r="AG2260" s="56" t="str">
        <f>_xlfn.XLOOKUP(tbl_PV_Milestones[[#This Row],[Work ID]],tbl_PV_Meta[Work ID '#],tbl_PV_Meta[Project Manager/Owner],,0)</f>
        <v>Project Manager 17</v>
      </c>
      <c r="AH2260" s="6"/>
    </row>
    <row r="2261" spans="4:34" x14ac:dyDescent="0.25">
      <c r="D2261" s="6" t="s">
        <v>326</v>
      </c>
      <c r="E2261" s="6" t="s">
        <v>503</v>
      </c>
      <c r="F2261" s="6" t="s">
        <v>1734</v>
      </c>
      <c r="G2261" s="6" t="s">
        <v>516</v>
      </c>
      <c r="H2261" s="6" t="s">
        <v>505</v>
      </c>
      <c r="I2261" s="6" t="s">
        <v>512</v>
      </c>
      <c r="J2261" s="6" t="s">
        <v>326</v>
      </c>
      <c r="K2261" s="6" t="s">
        <v>278</v>
      </c>
      <c r="L2261" s="6" t="s">
        <v>144</v>
      </c>
      <c r="M2261" s="43"/>
      <c r="N2261" s="44" t="s">
        <v>1979</v>
      </c>
      <c r="O2261" s="39">
        <v>45709.708333333299</v>
      </c>
      <c r="P2261" s="39">
        <v>45709.708333333299</v>
      </c>
      <c r="Q2261" s="6">
        <v>0</v>
      </c>
      <c r="R2261" s="6">
        <v>0</v>
      </c>
      <c r="S2261" s="45" t="e">
        <f>_xlfn.CONCAT(#REF!,TRIM(tbl_PV_Milestones[[#This Row],[Milestone Description]]))</f>
        <v>#REF!</v>
      </c>
      <c r="T2261" s="84" t="str">
        <f>IF(COUNTIF(tbl_PV_Milestones[UID],tbl_PV_Milestones[[#This Row],[UID]])&gt;1,"Duplicate","")</f>
        <v>Duplicate</v>
      </c>
      <c r="U2261" s="42" t="str">
        <f>_xlfn.XLOOKUP(tbl_PV_Milestones[[#This Row],[Work ID]],tbl_PV_Meta[Work ID '#],tbl_PV_Meta[Sub-Portfolio])</f>
        <v>Sub-Portfolio 4</v>
      </c>
      <c r="V2261" s="41">
        <f>IF(MONTH(tbl_PV_Milestones[[#This Row],[Baseline Date]])&lt;7,YEAR(tbl_PV_Milestones[[#This Row],[Baseline Date]]),YEAR(tbl_PV_Milestones[[#This Row],[Baseline Date]])+1)</f>
        <v>2025</v>
      </c>
      <c r="W2261" s="41">
        <f>IF(MONTH(tbl_PV_Milestones[[#This Row],[Actual/Schedule Finish]])&lt;7,YEAR(tbl_PV_Milestones[[#This Row],[Actual/Schedule Finish]]),YEAR(tbl_PV_Milestones[[#This Row],[Actual/Schedule Finish]])+1)</f>
        <v>2025</v>
      </c>
      <c r="X2261" s="41" t="str">
        <f>IF(OR(tbl_PV_Milestones[[#This Row],[Project Status]]="Completed",tbl_PV_Milestones[[#This Row],[Project Status]]="Assumed Completed"),"Yes","No")</f>
        <v>Yes</v>
      </c>
      <c r="Y2261" s="41">
        <f>IF(tbl_PV_Milestones[[#This Row],[Baseline Date]]="",1,0)</f>
        <v>0</v>
      </c>
      <c r="Z2261" s="41">
        <f>IF(tbl_PV_Milestones[[#This Row],[Baseline Date]]&lt;PV_Meta!$B$7,1,0)</f>
        <v>1</v>
      </c>
      <c r="AA2261" s="41">
        <f>IF(tbl_PV_Milestones[[#This Row],[Complete]]="Yes",1,0)</f>
        <v>1</v>
      </c>
      <c r="AB2261" s="41">
        <f>IF(AND(tbl_PV_Milestones[[#This Row],[BL FY]]=2025,tbl_PV_Milestones[[#This Row],[Baseline Date]]&lt;PV_Meta!$B$7),1,0)</f>
        <v>1</v>
      </c>
      <c r="AC2261" s="41">
        <f>IF(AND(tbl_PV_Milestones[[#This Row],[Planned YTD]]=1,tbl_PV_Milestones[[#This Row],[Complete]]="Yes"),1,0)</f>
        <v>1</v>
      </c>
      <c r="AD2261" s="41">
        <f>IF(AND(tbl_PV_Milestones[[#This Row],[Actual/Schedule Finish]]&lt;PV_Meta!$B$7,tbl_PV_Milestones[[#This Row],[Complete]]="No",tbl_PV_Milestones[[#This Row],[Project Status]]&lt;&gt;"On Hold"),1,0)</f>
        <v>0</v>
      </c>
      <c r="AE2261" s="41">
        <f>IF(AND(tbl_PV_Milestones[[#This Row],[Actual/Schedule Finish]]&gt;tbl_PV_Milestones[[#This Row],[Baseline Date]],tbl_PV_Milestones[[#This Row],[Complete]]="No",tbl_PV_Milestones[[#This Row],[Project Status]]&lt;&gt;"On Hold",tbl_PV_Milestones[[#This Row],[Overdue]]=0,tbl_PV_Milestones[[#This Row],[To be Baselined]]&lt;&gt;1),1,0)</f>
        <v>0</v>
      </c>
      <c r="AF2261" s="41">
        <f>IF(AND(tbl_PV_Milestones[[#This Row],[BL FY]]=2025,tbl_PV_Milestones[[#This Row],[Finish FY]]&gt;2025),1,0)</f>
        <v>0</v>
      </c>
      <c r="AG2261" s="56" t="str">
        <f>_xlfn.XLOOKUP(tbl_PV_Milestones[[#This Row],[Work ID]],tbl_PV_Meta[Work ID '#],tbl_PV_Meta[Project Manager/Owner],,0)</f>
        <v>Project Manager 38</v>
      </c>
      <c r="AH2261" s="6"/>
    </row>
    <row r="2262" spans="4:34" x14ac:dyDescent="0.25">
      <c r="D2262" s="6" t="s">
        <v>326</v>
      </c>
      <c r="E2262" s="6" t="s">
        <v>503</v>
      </c>
      <c r="F2262" s="6" t="s">
        <v>1734</v>
      </c>
      <c r="G2262" s="6" t="s">
        <v>511</v>
      </c>
      <c r="H2262" s="6" t="s">
        <v>505</v>
      </c>
      <c r="I2262" s="6" t="s">
        <v>512</v>
      </c>
      <c r="J2262" s="6" t="s">
        <v>326</v>
      </c>
      <c r="K2262" s="6" t="s">
        <v>278</v>
      </c>
      <c r="L2262" s="6" t="s">
        <v>144</v>
      </c>
      <c r="M2262" s="43"/>
      <c r="N2262" s="44" t="s">
        <v>1979</v>
      </c>
      <c r="O2262" s="39">
        <v>45709.708333333299</v>
      </c>
      <c r="P2262" s="39">
        <v>45709.708333333299</v>
      </c>
      <c r="Q2262" s="6">
        <v>0</v>
      </c>
      <c r="R2262" s="6">
        <v>0</v>
      </c>
      <c r="S2262" s="45" t="e">
        <f>_xlfn.CONCAT(#REF!,TRIM(tbl_PV_Milestones[[#This Row],[Milestone Description]]))</f>
        <v>#REF!</v>
      </c>
      <c r="T2262" s="84" t="str">
        <f>IF(COUNTIF(tbl_PV_Milestones[UID],tbl_PV_Milestones[[#This Row],[UID]])&gt;1,"Duplicate","")</f>
        <v>Duplicate</v>
      </c>
      <c r="U2262" s="42" t="str">
        <f>_xlfn.XLOOKUP(tbl_PV_Milestones[[#This Row],[Work ID]],tbl_PV_Meta[Work ID '#],tbl_PV_Meta[Sub-Portfolio])</f>
        <v>Sub-Portfolio 4</v>
      </c>
      <c r="V2262" s="41">
        <f>IF(MONTH(tbl_PV_Milestones[[#This Row],[Baseline Date]])&lt;7,YEAR(tbl_PV_Milestones[[#This Row],[Baseline Date]]),YEAR(tbl_PV_Milestones[[#This Row],[Baseline Date]])+1)</f>
        <v>2025</v>
      </c>
      <c r="W2262" s="41">
        <f>IF(MONTH(tbl_PV_Milestones[[#This Row],[Actual/Schedule Finish]])&lt;7,YEAR(tbl_PV_Milestones[[#This Row],[Actual/Schedule Finish]]),YEAR(tbl_PV_Milestones[[#This Row],[Actual/Schedule Finish]])+1)</f>
        <v>2025</v>
      </c>
      <c r="X2262" s="41" t="str">
        <f>IF(OR(tbl_PV_Milestones[[#This Row],[Project Status]]="Completed",tbl_PV_Milestones[[#This Row],[Project Status]]="Assumed Completed"),"Yes","No")</f>
        <v>Yes</v>
      </c>
      <c r="Y2262" s="41">
        <f>IF(tbl_PV_Milestones[[#This Row],[Baseline Date]]="",1,0)</f>
        <v>0</v>
      </c>
      <c r="Z2262" s="41">
        <f>IF(tbl_PV_Milestones[[#This Row],[Baseline Date]]&lt;PV_Meta!$B$7,1,0)</f>
        <v>1</v>
      </c>
      <c r="AA2262" s="41">
        <f>IF(tbl_PV_Milestones[[#This Row],[Complete]]="Yes",1,0)</f>
        <v>1</v>
      </c>
      <c r="AB2262" s="41">
        <f>IF(AND(tbl_PV_Milestones[[#This Row],[BL FY]]=2025,tbl_PV_Milestones[[#This Row],[Baseline Date]]&lt;PV_Meta!$B$7),1,0)</f>
        <v>1</v>
      </c>
      <c r="AC2262" s="41">
        <f>IF(AND(tbl_PV_Milestones[[#This Row],[Planned YTD]]=1,tbl_PV_Milestones[[#This Row],[Complete]]="Yes"),1,0)</f>
        <v>1</v>
      </c>
      <c r="AD2262" s="41">
        <f>IF(AND(tbl_PV_Milestones[[#This Row],[Actual/Schedule Finish]]&lt;PV_Meta!$B$7,tbl_PV_Milestones[[#This Row],[Complete]]="No",tbl_PV_Milestones[[#This Row],[Project Status]]&lt;&gt;"On Hold"),1,0)</f>
        <v>0</v>
      </c>
      <c r="AE2262" s="41">
        <f>IF(AND(tbl_PV_Milestones[[#This Row],[Actual/Schedule Finish]]&gt;tbl_PV_Milestones[[#This Row],[Baseline Date]],tbl_PV_Milestones[[#This Row],[Complete]]="No",tbl_PV_Milestones[[#This Row],[Project Status]]&lt;&gt;"On Hold",tbl_PV_Milestones[[#This Row],[Overdue]]=0,tbl_PV_Milestones[[#This Row],[To be Baselined]]&lt;&gt;1),1,0)</f>
        <v>0</v>
      </c>
      <c r="AF2262" s="41">
        <f>IF(AND(tbl_PV_Milestones[[#This Row],[BL FY]]=2025,tbl_PV_Milestones[[#This Row],[Finish FY]]&gt;2025),1,0)</f>
        <v>0</v>
      </c>
      <c r="AG2262" s="56" t="str">
        <f>_xlfn.XLOOKUP(tbl_PV_Milestones[[#This Row],[Work ID]],tbl_PV_Meta[Work ID '#],tbl_PV_Meta[Project Manager/Owner],,0)</f>
        <v>Project Manager 38</v>
      </c>
      <c r="AH2262" s="6"/>
    </row>
    <row r="2263" spans="4:34" x14ac:dyDescent="0.25">
      <c r="D2263" s="6" t="s">
        <v>326</v>
      </c>
      <c r="E2263" s="6" t="s">
        <v>503</v>
      </c>
      <c r="F2263" s="6" t="s">
        <v>1734</v>
      </c>
      <c r="G2263" s="6" t="s">
        <v>517</v>
      </c>
      <c r="H2263" s="6" t="s">
        <v>505</v>
      </c>
      <c r="I2263" s="6" t="s">
        <v>512</v>
      </c>
      <c r="J2263" s="6" t="s">
        <v>326</v>
      </c>
      <c r="K2263" s="6" t="s">
        <v>278</v>
      </c>
      <c r="L2263" s="6" t="s">
        <v>144</v>
      </c>
      <c r="M2263" s="43"/>
      <c r="N2263" s="44" t="s">
        <v>1979</v>
      </c>
      <c r="O2263" s="39">
        <v>45714.708333333299</v>
      </c>
      <c r="P2263" s="39">
        <v>45714.708333333299</v>
      </c>
      <c r="Q2263" s="6">
        <v>0</v>
      </c>
      <c r="R2263" s="6">
        <v>0</v>
      </c>
      <c r="S2263" s="45" t="e">
        <f>_xlfn.CONCAT(#REF!,TRIM(tbl_PV_Milestones[[#This Row],[Milestone Description]]))</f>
        <v>#REF!</v>
      </c>
      <c r="T2263" s="84" t="str">
        <f>IF(COUNTIF(tbl_PV_Milestones[UID],tbl_PV_Milestones[[#This Row],[UID]])&gt;1,"Duplicate","")</f>
        <v>Duplicate</v>
      </c>
      <c r="U2263" s="42" t="str">
        <f>_xlfn.XLOOKUP(tbl_PV_Milestones[[#This Row],[Work ID]],tbl_PV_Meta[Work ID '#],tbl_PV_Meta[Sub-Portfolio])</f>
        <v>Sub-Portfolio 4</v>
      </c>
      <c r="V2263" s="41">
        <f>IF(MONTH(tbl_PV_Milestones[[#This Row],[Baseline Date]])&lt;7,YEAR(tbl_PV_Milestones[[#This Row],[Baseline Date]]),YEAR(tbl_PV_Milestones[[#This Row],[Baseline Date]])+1)</f>
        <v>2025</v>
      </c>
      <c r="W2263" s="41">
        <f>IF(MONTH(tbl_PV_Milestones[[#This Row],[Actual/Schedule Finish]])&lt;7,YEAR(tbl_PV_Milestones[[#This Row],[Actual/Schedule Finish]]),YEAR(tbl_PV_Milestones[[#This Row],[Actual/Schedule Finish]])+1)</f>
        <v>2025</v>
      </c>
      <c r="X2263" s="41" t="str">
        <f>IF(OR(tbl_PV_Milestones[[#This Row],[Project Status]]="Completed",tbl_PV_Milestones[[#This Row],[Project Status]]="Assumed Completed"),"Yes","No")</f>
        <v>Yes</v>
      </c>
      <c r="Y2263" s="41">
        <f>IF(tbl_PV_Milestones[[#This Row],[Baseline Date]]="",1,0)</f>
        <v>0</v>
      </c>
      <c r="Z2263" s="41">
        <f>IF(tbl_PV_Milestones[[#This Row],[Baseline Date]]&lt;PV_Meta!$B$7,1,0)</f>
        <v>1</v>
      </c>
      <c r="AA2263" s="41">
        <f>IF(tbl_PV_Milestones[[#This Row],[Complete]]="Yes",1,0)</f>
        <v>1</v>
      </c>
      <c r="AB2263" s="41">
        <f>IF(AND(tbl_PV_Milestones[[#This Row],[BL FY]]=2025,tbl_PV_Milestones[[#This Row],[Baseline Date]]&lt;PV_Meta!$B$7),1,0)</f>
        <v>1</v>
      </c>
      <c r="AC2263" s="41">
        <f>IF(AND(tbl_PV_Milestones[[#This Row],[Planned YTD]]=1,tbl_PV_Milestones[[#This Row],[Complete]]="Yes"),1,0)</f>
        <v>1</v>
      </c>
      <c r="AD2263" s="41">
        <f>IF(AND(tbl_PV_Milestones[[#This Row],[Actual/Schedule Finish]]&lt;PV_Meta!$B$7,tbl_PV_Milestones[[#This Row],[Complete]]="No",tbl_PV_Milestones[[#This Row],[Project Status]]&lt;&gt;"On Hold"),1,0)</f>
        <v>0</v>
      </c>
      <c r="AE2263" s="41">
        <f>IF(AND(tbl_PV_Milestones[[#This Row],[Actual/Schedule Finish]]&gt;tbl_PV_Milestones[[#This Row],[Baseline Date]],tbl_PV_Milestones[[#This Row],[Complete]]="No",tbl_PV_Milestones[[#This Row],[Project Status]]&lt;&gt;"On Hold",tbl_PV_Milestones[[#This Row],[Overdue]]=0,tbl_PV_Milestones[[#This Row],[To be Baselined]]&lt;&gt;1),1,0)</f>
        <v>0</v>
      </c>
      <c r="AF2263" s="41">
        <f>IF(AND(tbl_PV_Milestones[[#This Row],[BL FY]]=2025,tbl_PV_Milestones[[#This Row],[Finish FY]]&gt;2025),1,0)</f>
        <v>0</v>
      </c>
      <c r="AG2263" s="56" t="str">
        <f>_xlfn.XLOOKUP(tbl_PV_Milestones[[#This Row],[Work ID]],tbl_PV_Meta[Work ID '#],tbl_PV_Meta[Project Manager/Owner],,0)</f>
        <v>Project Manager 38</v>
      </c>
      <c r="AH2263" s="6"/>
    </row>
    <row r="2264" spans="4:34" x14ac:dyDescent="0.25">
      <c r="D2264" s="6" t="s">
        <v>326</v>
      </c>
      <c r="E2264" s="6" t="s">
        <v>503</v>
      </c>
      <c r="F2264" s="6" t="s">
        <v>1734</v>
      </c>
      <c r="G2264" s="6" t="s">
        <v>518</v>
      </c>
      <c r="H2264" s="6" t="s">
        <v>519</v>
      </c>
      <c r="I2264" s="6" t="s">
        <v>512</v>
      </c>
      <c r="J2264" s="6" t="s">
        <v>326</v>
      </c>
      <c r="K2264" s="6" t="s">
        <v>278</v>
      </c>
      <c r="L2264" s="6" t="s">
        <v>144</v>
      </c>
      <c r="M2264" s="43"/>
      <c r="N2264" s="44" t="s">
        <v>1979</v>
      </c>
      <c r="O2264" s="39">
        <v>45714.708333333299</v>
      </c>
      <c r="P2264" s="39">
        <v>45714.708333333299</v>
      </c>
      <c r="Q2264" s="6">
        <v>0</v>
      </c>
      <c r="R2264" s="6">
        <v>0</v>
      </c>
      <c r="S2264" s="45" t="e">
        <f>_xlfn.CONCAT(#REF!,TRIM(tbl_PV_Milestones[[#This Row],[Milestone Description]]))</f>
        <v>#REF!</v>
      </c>
      <c r="T2264" s="84" t="str">
        <f>IF(COUNTIF(tbl_PV_Milestones[UID],tbl_PV_Milestones[[#This Row],[UID]])&gt;1,"Duplicate","")</f>
        <v>Duplicate</v>
      </c>
      <c r="U2264" s="42" t="str">
        <f>_xlfn.XLOOKUP(tbl_PV_Milestones[[#This Row],[Work ID]],tbl_PV_Meta[Work ID '#],tbl_PV_Meta[Sub-Portfolio])</f>
        <v>Sub-Portfolio 4</v>
      </c>
      <c r="V2264" s="41">
        <f>IF(MONTH(tbl_PV_Milestones[[#This Row],[Baseline Date]])&lt;7,YEAR(tbl_PV_Milestones[[#This Row],[Baseline Date]]),YEAR(tbl_PV_Milestones[[#This Row],[Baseline Date]])+1)</f>
        <v>2025</v>
      </c>
      <c r="W2264" s="41">
        <f>IF(MONTH(tbl_PV_Milestones[[#This Row],[Actual/Schedule Finish]])&lt;7,YEAR(tbl_PV_Milestones[[#This Row],[Actual/Schedule Finish]]),YEAR(tbl_PV_Milestones[[#This Row],[Actual/Schedule Finish]])+1)</f>
        <v>2025</v>
      </c>
      <c r="X2264" s="41" t="str">
        <f>IF(OR(tbl_PV_Milestones[[#This Row],[Project Status]]="Completed",tbl_PV_Milestones[[#This Row],[Project Status]]="Assumed Completed"),"Yes","No")</f>
        <v>Yes</v>
      </c>
      <c r="Y2264" s="41">
        <f>IF(tbl_PV_Milestones[[#This Row],[Baseline Date]]="",1,0)</f>
        <v>0</v>
      </c>
      <c r="Z2264" s="41">
        <f>IF(tbl_PV_Milestones[[#This Row],[Baseline Date]]&lt;PV_Meta!$B$7,1,0)</f>
        <v>1</v>
      </c>
      <c r="AA2264" s="41">
        <f>IF(tbl_PV_Milestones[[#This Row],[Complete]]="Yes",1,0)</f>
        <v>1</v>
      </c>
      <c r="AB2264" s="41">
        <f>IF(AND(tbl_PV_Milestones[[#This Row],[BL FY]]=2025,tbl_PV_Milestones[[#This Row],[Baseline Date]]&lt;PV_Meta!$B$7),1,0)</f>
        <v>1</v>
      </c>
      <c r="AC2264" s="41">
        <f>IF(AND(tbl_PV_Milestones[[#This Row],[Planned YTD]]=1,tbl_PV_Milestones[[#This Row],[Complete]]="Yes"),1,0)</f>
        <v>1</v>
      </c>
      <c r="AD2264" s="41">
        <f>IF(AND(tbl_PV_Milestones[[#This Row],[Actual/Schedule Finish]]&lt;PV_Meta!$B$7,tbl_PV_Milestones[[#This Row],[Complete]]="No",tbl_PV_Milestones[[#This Row],[Project Status]]&lt;&gt;"On Hold"),1,0)</f>
        <v>0</v>
      </c>
      <c r="AE2264" s="41">
        <f>IF(AND(tbl_PV_Milestones[[#This Row],[Actual/Schedule Finish]]&gt;tbl_PV_Milestones[[#This Row],[Baseline Date]],tbl_PV_Milestones[[#This Row],[Complete]]="No",tbl_PV_Milestones[[#This Row],[Project Status]]&lt;&gt;"On Hold",tbl_PV_Milestones[[#This Row],[Overdue]]=0,tbl_PV_Milestones[[#This Row],[To be Baselined]]&lt;&gt;1),1,0)</f>
        <v>0</v>
      </c>
      <c r="AF2264" s="41">
        <f>IF(AND(tbl_PV_Milestones[[#This Row],[BL FY]]=2025,tbl_PV_Milestones[[#This Row],[Finish FY]]&gt;2025),1,0)</f>
        <v>0</v>
      </c>
      <c r="AG2264" s="56" t="str">
        <f>_xlfn.XLOOKUP(tbl_PV_Milestones[[#This Row],[Work ID]],tbl_PV_Meta[Work ID '#],tbl_PV_Meta[Project Manager/Owner],,0)</f>
        <v>Project Manager 38</v>
      </c>
      <c r="AH2264" s="6"/>
    </row>
    <row r="2265" spans="4:34" x14ac:dyDescent="0.25">
      <c r="D2265" s="6" t="s">
        <v>326</v>
      </c>
      <c r="E2265" s="6" t="s">
        <v>503</v>
      </c>
      <c r="F2265" s="6" t="s">
        <v>1734</v>
      </c>
      <c r="G2265" s="6" t="s">
        <v>525</v>
      </c>
      <c r="H2265" s="6" t="s">
        <v>505</v>
      </c>
      <c r="I2265" s="6" t="s">
        <v>510</v>
      </c>
      <c r="J2265" s="6" t="s">
        <v>326</v>
      </c>
      <c r="K2265" s="6" t="s">
        <v>278</v>
      </c>
      <c r="L2265" s="6" t="s">
        <v>144</v>
      </c>
      <c r="M2265" s="43"/>
      <c r="N2265" s="44" t="s">
        <v>1979</v>
      </c>
      <c r="O2265" s="39">
        <v>45539.708333333299</v>
      </c>
      <c r="P2265" s="39">
        <v>45539.708333333299</v>
      </c>
      <c r="Q2265" s="6">
        <v>0</v>
      </c>
      <c r="R2265" s="6">
        <v>0</v>
      </c>
      <c r="S2265" s="45" t="e">
        <f>_xlfn.CONCAT(#REF!,TRIM(tbl_PV_Milestones[[#This Row],[Milestone Description]]))</f>
        <v>#REF!</v>
      </c>
      <c r="T2265" s="84" t="str">
        <f>IF(COUNTIF(tbl_PV_Milestones[UID],tbl_PV_Milestones[[#This Row],[UID]])&gt;1,"Duplicate","")</f>
        <v>Duplicate</v>
      </c>
      <c r="U2265" s="42" t="str">
        <f>_xlfn.XLOOKUP(tbl_PV_Milestones[[#This Row],[Work ID]],tbl_PV_Meta[Work ID '#],tbl_PV_Meta[Sub-Portfolio])</f>
        <v>Sub-Portfolio 4</v>
      </c>
      <c r="V2265" s="41">
        <f>IF(MONTH(tbl_PV_Milestones[[#This Row],[Baseline Date]])&lt;7,YEAR(tbl_PV_Milestones[[#This Row],[Baseline Date]]),YEAR(tbl_PV_Milestones[[#This Row],[Baseline Date]])+1)</f>
        <v>2025</v>
      </c>
      <c r="W2265" s="41">
        <f>IF(MONTH(tbl_PV_Milestones[[#This Row],[Actual/Schedule Finish]])&lt;7,YEAR(tbl_PV_Milestones[[#This Row],[Actual/Schedule Finish]]),YEAR(tbl_PV_Milestones[[#This Row],[Actual/Schedule Finish]])+1)</f>
        <v>2025</v>
      </c>
      <c r="X2265" s="41" t="str">
        <f>IF(OR(tbl_PV_Milestones[[#This Row],[Project Status]]="Completed",tbl_PV_Milestones[[#This Row],[Project Status]]="Assumed Completed"),"Yes","No")</f>
        <v>Yes</v>
      </c>
      <c r="Y2265" s="41">
        <f>IF(tbl_PV_Milestones[[#This Row],[Baseline Date]]="",1,0)</f>
        <v>0</v>
      </c>
      <c r="Z2265" s="41">
        <f>IF(tbl_PV_Milestones[[#This Row],[Baseline Date]]&lt;PV_Meta!$B$7,1,0)</f>
        <v>1</v>
      </c>
      <c r="AA2265" s="41">
        <f>IF(tbl_PV_Milestones[[#This Row],[Complete]]="Yes",1,0)</f>
        <v>1</v>
      </c>
      <c r="AB2265" s="41">
        <f>IF(AND(tbl_PV_Milestones[[#This Row],[BL FY]]=2025,tbl_PV_Milestones[[#This Row],[Baseline Date]]&lt;PV_Meta!$B$7),1,0)</f>
        <v>1</v>
      </c>
      <c r="AC2265" s="41">
        <f>IF(AND(tbl_PV_Milestones[[#This Row],[Planned YTD]]=1,tbl_PV_Milestones[[#This Row],[Complete]]="Yes"),1,0)</f>
        <v>1</v>
      </c>
      <c r="AD2265" s="41">
        <f>IF(AND(tbl_PV_Milestones[[#This Row],[Actual/Schedule Finish]]&lt;PV_Meta!$B$7,tbl_PV_Milestones[[#This Row],[Complete]]="No",tbl_PV_Milestones[[#This Row],[Project Status]]&lt;&gt;"On Hold"),1,0)</f>
        <v>0</v>
      </c>
      <c r="AE2265" s="41">
        <f>IF(AND(tbl_PV_Milestones[[#This Row],[Actual/Schedule Finish]]&gt;tbl_PV_Milestones[[#This Row],[Baseline Date]],tbl_PV_Milestones[[#This Row],[Complete]]="No",tbl_PV_Milestones[[#This Row],[Project Status]]&lt;&gt;"On Hold",tbl_PV_Milestones[[#This Row],[Overdue]]=0,tbl_PV_Milestones[[#This Row],[To be Baselined]]&lt;&gt;1),1,0)</f>
        <v>0</v>
      </c>
      <c r="AF2265" s="41">
        <f>IF(AND(tbl_PV_Milestones[[#This Row],[BL FY]]=2025,tbl_PV_Milestones[[#This Row],[Finish FY]]&gt;2025),1,0)</f>
        <v>0</v>
      </c>
      <c r="AG2265" s="56" t="str">
        <f>_xlfn.XLOOKUP(tbl_PV_Milestones[[#This Row],[Work ID]],tbl_PV_Meta[Work ID '#],tbl_PV_Meta[Project Manager/Owner],,0)</f>
        <v>Project Manager 38</v>
      </c>
      <c r="AH2265" s="6"/>
    </row>
    <row r="2266" spans="4:34" x14ac:dyDescent="0.25">
      <c r="D2266" s="6" t="s">
        <v>326</v>
      </c>
      <c r="E2266" s="6" t="s">
        <v>503</v>
      </c>
      <c r="F2266" s="6" t="s">
        <v>1734</v>
      </c>
      <c r="G2266" s="6" t="s">
        <v>527</v>
      </c>
      <c r="H2266" s="6" t="s">
        <v>505</v>
      </c>
      <c r="I2266" s="6" t="s">
        <v>510</v>
      </c>
      <c r="J2266" s="6" t="s">
        <v>326</v>
      </c>
      <c r="K2266" s="6" t="s">
        <v>278</v>
      </c>
      <c r="L2266" s="6" t="s">
        <v>144</v>
      </c>
      <c r="M2266" s="43"/>
      <c r="N2266" s="44" t="s">
        <v>1979</v>
      </c>
      <c r="O2266" s="39">
        <v>45533.708333333299</v>
      </c>
      <c r="P2266" s="39">
        <v>45533.708333333299</v>
      </c>
      <c r="Q2266" s="6">
        <v>0</v>
      </c>
      <c r="R2266" s="6">
        <v>0</v>
      </c>
      <c r="S2266" s="45" t="e">
        <f>_xlfn.CONCAT(#REF!,TRIM(tbl_PV_Milestones[[#This Row],[Milestone Description]]))</f>
        <v>#REF!</v>
      </c>
      <c r="T2266" s="84" t="str">
        <f>IF(COUNTIF(tbl_PV_Milestones[UID],tbl_PV_Milestones[[#This Row],[UID]])&gt;1,"Duplicate","")</f>
        <v>Duplicate</v>
      </c>
      <c r="U2266" s="42" t="str">
        <f>_xlfn.XLOOKUP(tbl_PV_Milestones[[#This Row],[Work ID]],tbl_PV_Meta[Work ID '#],tbl_PV_Meta[Sub-Portfolio])</f>
        <v>Sub-Portfolio 4</v>
      </c>
      <c r="V2266" s="41">
        <f>IF(MONTH(tbl_PV_Milestones[[#This Row],[Baseline Date]])&lt;7,YEAR(tbl_PV_Milestones[[#This Row],[Baseline Date]]),YEAR(tbl_PV_Milestones[[#This Row],[Baseline Date]])+1)</f>
        <v>2025</v>
      </c>
      <c r="W2266" s="41">
        <f>IF(MONTH(tbl_PV_Milestones[[#This Row],[Actual/Schedule Finish]])&lt;7,YEAR(tbl_PV_Milestones[[#This Row],[Actual/Schedule Finish]]),YEAR(tbl_PV_Milestones[[#This Row],[Actual/Schedule Finish]])+1)</f>
        <v>2025</v>
      </c>
      <c r="X2266" s="41" t="str">
        <f>IF(OR(tbl_PV_Milestones[[#This Row],[Project Status]]="Completed",tbl_PV_Milestones[[#This Row],[Project Status]]="Assumed Completed"),"Yes","No")</f>
        <v>Yes</v>
      </c>
      <c r="Y2266" s="41">
        <f>IF(tbl_PV_Milestones[[#This Row],[Baseline Date]]="",1,0)</f>
        <v>0</v>
      </c>
      <c r="Z2266" s="41">
        <f>IF(tbl_PV_Milestones[[#This Row],[Baseline Date]]&lt;PV_Meta!$B$7,1,0)</f>
        <v>1</v>
      </c>
      <c r="AA2266" s="41">
        <f>IF(tbl_PV_Milestones[[#This Row],[Complete]]="Yes",1,0)</f>
        <v>1</v>
      </c>
      <c r="AB2266" s="41">
        <f>IF(AND(tbl_PV_Milestones[[#This Row],[BL FY]]=2025,tbl_PV_Milestones[[#This Row],[Baseline Date]]&lt;PV_Meta!$B$7),1,0)</f>
        <v>1</v>
      </c>
      <c r="AC2266" s="41">
        <f>IF(AND(tbl_PV_Milestones[[#This Row],[Planned YTD]]=1,tbl_PV_Milestones[[#This Row],[Complete]]="Yes"),1,0)</f>
        <v>1</v>
      </c>
      <c r="AD2266" s="41">
        <f>IF(AND(tbl_PV_Milestones[[#This Row],[Actual/Schedule Finish]]&lt;PV_Meta!$B$7,tbl_PV_Milestones[[#This Row],[Complete]]="No",tbl_PV_Milestones[[#This Row],[Project Status]]&lt;&gt;"On Hold"),1,0)</f>
        <v>0</v>
      </c>
      <c r="AE2266" s="41">
        <f>IF(AND(tbl_PV_Milestones[[#This Row],[Actual/Schedule Finish]]&gt;tbl_PV_Milestones[[#This Row],[Baseline Date]],tbl_PV_Milestones[[#This Row],[Complete]]="No",tbl_PV_Milestones[[#This Row],[Project Status]]&lt;&gt;"On Hold",tbl_PV_Milestones[[#This Row],[Overdue]]=0,tbl_PV_Milestones[[#This Row],[To be Baselined]]&lt;&gt;1),1,0)</f>
        <v>0</v>
      </c>
      <c r="AF2266" s="41">
        <f>IF(AND(tbl_PV_Milestones[[#This Row],[BL FY]]=2025,tbl_PV_Milestones[[#This Row],[Finish FY]]&gt;2025),1,0)</f>
        <v>0</v>
      </c>
      <c r="AG2266" s="56" t="str">
        <f>_xlfn.XLOOKUP(tbl_PV_Milestones[[#This Row],[Work ID]],tbl_PV_Meta[Work ID '#],tbl_PV_Meta[Project Manager/Owner],,0)</f>
        <v>Project Manager 38</v>
      </c>
      <c r="AH2266" s="6"/>
    </row>
    <row r="2267" spans="4:34" x14ac:dyDescent="0.25">
      <c r="D2267" s="6" t="s">
        <v>326</v>
      </c>
      <c r="E2267" s="6" t="s">
        <v>503</v>
      </c>
      <c r="F2267" s="6" t="s">
        <v>1734</v>
      </c>
      <c r="G2267" s="6" t="s">
        <v>531</v>
      </c>
      <c r="H2267" s="6" t="s">
        <v>505</v>
      </c>
      <c r="I2267" s="6" t="s">
        <v>510</v>
      </c>
      <c r="J2267" s="6" t="s">
        <v>326</v>
      </c>
      <c r="K2267" s="6" t="s">
        <v>278</v>
      </c>
      <c r="L2267" s="6" t="s">
        <v>144</v>
      </c>
      <c r="M2267" s="43"/>
      <c r="N2267" s="44" t="s">
        <v>1979</v>
      </c>
      <c r="O2267" s="39">
        <v>45539.708333333299</v>
      </c>
      <c r="P2267" s="39">
        <v>45539.708333333299</v>
      </c>
      <c r="Q2267" s="6">
        <v>0</v>
      </c>
      <c r="R2267" s="6">
        <v>0</v>
      </c>
      <c r="S2267" s="45" t="e">
        <f>_xlfn.CONCAT(#REF!,TRIM(tbl_PV_Milestones[[#This Row],[Milestone Description]]))</f>
        <v>#REF!</v>
      </c>
      <c r="T2267" s="84" t="str">
        <f>IF(COUNTIF(tbl_PV_Milestones[UID],tbl_PV_Milestones[[#This Row],[UID]])&gt;1,"Duplicate","")</f>
        <v>Duplicate</v>
      </c>
      <c r="U2267" s="42" t="str">
        <f>_xlfn.XLOOKUP(tbl_PV_Milestones[[#This Row],[Work ID]],tbl_PV_Meta[Work ID '#],tbl_PV_Meta[Sub-Portfolio])</f>
        <v>Sub-Portfolio 4</v>
      </c>
      <c r="V2267" s="41">
        <f>IF(MONTH(tbl_PV_Milestones[[#This Row],[Baseline Date]])&lt;7,YEAR(tbl_PV_Milestones[[#This Row],[Baseline Date]]),YEAR(tbl_PV_Milestones[[#This Row],[Baseline Date]])+1)</f>
        <v>2025</v>
      </c>
      <c r="W2267" s="41">
        <f>IF(MONTH(tbl_PV_Milestones[[#This Row],[Actual/Schedule Finish]])&lt;7,YEAR(tbl_PV_Milestones[[#This Row],[Actual/Schedule Finish]]),YEAR(tbl_PV_Milestones[[#This Row],[Actual/Schedule Finish]])+1)</f>
        <v>2025</v>
      </c>
      <c r="X2267" s="41" t="str">
        <f>IF(OR(tbl_PV_Milestones[[#This Row],[Project Status]]="Completed",tbl_PV_Milestones[[#This Row],[Project Status]]="Assumed Completed"),"Yes","No")</f>
        <v>Yes</v>
      </c>
      <c r="Y2267" s="41">
        <f>IF(tbl_PV_Milestones[[#This Row],[Baseline Date]]="",1,0)</f>
        <v>0</v>
      </c>
      <c r="Z2267" s="41">
        <f>IF(tbl_PV_Milestones[[#This Row],[Baseline Date]]&lt;PV_Meta!$B$7,1,0)</f>
        <v>1</v>
      </c>
      <c r="AA2267" s="41">
        <f>IF(tbl_PV_Milestones[[#This Row],[Complete]]="Yes",1,0)</f>
        <v>1</v>
      </c>
      <c r="AB2267" s="41">
        <f>IF(AND(tbl_PV_Milestones[[#This Row],[BL FY]]=2025,tbl_PV_Milestones[[#This Row],[Baseline Date]]&lt;PV_Meta!$B$7),1,0)</f>
        <v>1</v>
      </c>
      <c r="AC2267" s="41">
        <f>IF(AND(tbl_PV_Milestones[[#This Row],[Planned YTD]]=1,tbl_PV_Milestones[[#This Row],[Complete]]="Yes"),1,0)</f>
        <v>1</v>
      </c>
      <c r="AD2267" s="41">
        <f>IF(AND(tbl_PV_Milestones[[#This Row],[Actual/Schedule Finish]]&lt;PV_Meta!$B$7,tbl_PV_Milestones[[#This Row],[Complete]]="No",tbl_PV_Milestones[[#This Row],[Project Status]]&lt;&gt;"On Hold"),1,0)</f>
        <v>0</v>
      </c>
      <c r="AE2267" s="41">
        <f>IF(AND(tbl_PV_Milestones[[#This Row],[Actual/Schedule Finish]]&gt;tbl_PV_Milestones[[#This Row],[Baseline Date]],tbl_PV_Milestones[[#This Row],[Complete]]="No",tbl_PV_Milestones[[#This Row],[Project Status]]&lt;&gt;"On Hold",tbl_PV_Milestones[[#This Row],[Overdue]]=0,tbl_PV_Milestones[[#This Row],[To be Baselined]]&lt;&gt;1),1,0)</f>
        <v>0</v>
      </c>
      <c r="AF2267" s="41">
        <f>IF(AND(tbl_PV_Milestones[[#This Row],[BL FY]]=2025,tbl_PV_Milestones[[#This Row],[Finish FY]]&gt;2025),1,0)</f>
        <v>0</v>
      </c>
      <c r="AG2267" s="56" t="str">
        <f>_xlfn.XLOOKUP(tbl_PV_Milestones[[#This Row],[Work ID]],tbl_PV_Meta[Work ID '#],tbl_PV_Meta[Project Manager/Owner],,0)</f>
        <v>Project Manager 38</v>
      </c>
      <c r="AH2267" s="6"/>
    </row>
    <row r="2268" spans="4:34" x14ac:dyDescent="0.25">
      <c r="D2268" s="6" t="s">
        <v>326</v>
      </c>
      <c r="E2268" s="6" t="s">
        <v>503</v>
      </c>
      <c r="F2268" s="6" t="s">
        <v>1734</v>
      </c>
      <c r="G2268" s="6" t="s">
        <v>528</v>
      </c>
      <c r="H2268" s="6" t="s">
        <v>505</v>
      </c>
      <c r="I2268" s="6" t="s">
        <v>510</v>
      </c>
      <c r="J2268" s="6" t="s">
        <v>326</v>
      </c>
      <c r="K2268" s="6" t="s">
        <v>278</v>
      </c>
      <c r="L2268" s="6" t="s">
        <v>144</v>
      </c>
      <c r="M2268" s="43"/>
      <c r="N2268" s="44" t="s">
        <v>1979</v>
      </c>
      <c r="O2268" s="39">
        <v>45539.708333333299</v>
      </c>
      <c r="P2268" s="39">
        <v>45539.708333333299</v>
      </c>
      <c r="Q2268" s="6">
        <v>0</v>
      </c>
      <c r="R2268" s="6">
        <v>0</v>
      </c>
      <c r="S2268" s="45" t="e">
        <f>_xlfn.CONCAT(#REF!,TRIM(tbl_PV_Milestones[[#This Row],[Milestone Description]]))</f>
        <v>#REF!</v>
      </c>
      <c r="T2268" s="84" t="str">
        <f>IF(COUNTIF(tbl_PV_Milestones[UID],tbl_PV_Milestones[[#This Row],[UID]])&gt;1,"Duplicate","")</f>
        <v>Duplicate</v>
      </c>
      <c r="U2268" s="42" t="str">
        <f>_xlfn.XLOOKUP(tbl_PV_Milestones[[#This Row],[Work ID]],tbl_PV_Meta[Work ID '#],tbl_PV_Meta[Sub-Portfolio])</f>
        <v>Sub-Portfolio 4</v>
      </c>
      <c r="V2268" s="41">
        <f>IF(MONTH(tbl_PV_Milestones[[#This Row],[Baseline Date]])&lt;7,YEAR(tbl_PV_Milestones[[#This Row],[Baseline Date]]),YEAR(tbl_PV_Milestones[[#This Row],[Baseline Date]])+1)</f>
        <v>2025</v>
      </c>
      <c r="W2268" s="41">
        <f>IF(MONTH(tbl_PV_Milestones[[#This Row],[Actual/Schedule Finish]])&lt;7,YEAR(tbl_PV_Milestones[[#This Row],[Actual/Schedule Finish]]),YEAR(tbl_PV_Milestones[[#This Row],[Actual/Schedule Finish]])+1)</f>
        <v>2025</v>
      </c>
      <c r="X2268" s="41" t="str">
        <f>IF(OR(tbl_PV_Milestones[[#This Row],[Project Status]]="Completed",tbl_PV_Milestones[[#This Row],[Project Status]]="Assumed Completed"),"Yes","No")</f>
        <v>Yes</v>
      </c>
      <c r="Y2268" s="41">
        <f>IF(tbl_PV_Milestones[[#This Row],[Baseline Date]]="",1,0)</f>
        <v>0</v>
      </c>
      <c r="Z2268" s="41">
        <f>IF(tbl_PV_Milestones[[#This Row],[Baseline Date]]&lt;PV_Meta!$B$7,1,0)</f>
        <v>1</v>
      </c>
      <c r="AA2268" s="41">
        <f>IF(tbl_PV_Milestones[[#This Row],[Complete]]="Yes",1,0)</f>
        <v>1</v>
      </c>
      <c r="AB2268" s="41">
        <f>IF(AND(tbl_PV_Milestones[[#This Row],[BL FY]]=2025,tbl_PV_Milestones[[#This Row],[Baseline Date]]&lt;PV_Meta!$B$7),1,0)</f>
        <v>1</v>
      </c>
      <c r="AC2268" s="41">
        <f>IF(AND(tbl_PV_Milestones[[#This Row],[Planned YTD]]=1,tbl_PV_Milestones[[#This Row],[Complete]]="Yes"),1,0)</f>
        <v>1</v>
      </c>
      <c r="AD2268" s="41">
        <f>IF(AND(tbl_PV_Milestones[[#This Row],[Actual/Schedule Finish]]&lt;PV_Meta!$B$7,tbl_PV_Milestones[[#This Row],[Complete]]="No",tbl_PV_Milestones[[#This Row],[Project Status]]&lt;&gt;"On Hold"),1,0)</f>
        <v>0</v>
      </c>
      <c r="AE2268" s="41">
        <f>IF(AND(tbl_PV_Milestones[[#This Row],[Actual/Schedule Finish]]&gt;tbl_PV_Milestones[[#This Row],[Baseline Date]],tbl_PV_Milestones[[#This Row],[Complete]]="No",tbl_PV_Milestones[[#This Row],[Project Status]]&lt;&gt;"On Hold",tbl_PV_Milestones[[#This Row],[Overdue]]=0,tbl_PV_Milestones[[#This Row],[To be Baselined]]&lt;&gt;1),1,0)</f>
        <v>0</v>
      </c>
      <c r="AF2268" s="41">
        <f>IF(AND(tbl_PV_Milestones[[#This Row],[BL FY]]=2025,tbl_PV_Milestones[[#This Row],[Finish FY]]&gt;2025),1,0)</f>
        <v>0</v>
      </c>
      <c r="AG2268" s="56" t="str">
        <f>_xlfn.XLOOKUP(tbl_PV_Milestones[[#This Row],[Work ID]],tbl_PV_Meta[Work ID '#],tbl_PV_Meta[Project Manager/Owner],,0)</f>
        <v>Project Manager 38</v>
      </c>
      <c r="AH2268" s="6"/>
    </row>
    <row r="2269" spans="4:34" x14ac:dyDescent="0.25">
      <c r="D2269" s="6" t="s">
        <v>326</v>
      </c>
      <c r="E2269" s="6" t="s">
        <v>503</v>
      </c>
      <c r="F2269" s="6" t="s">
        <v>1734</v>
      </c>
      <c r="G2269" s="6" t="s">
        <v>591</v>
      </c>
      <c r="H2269" s="6" t="s">
        <v>505</v>
      </c>
      <c r="I2269" s="6" t="s">
        <v>510</v>
      </c>
      <c r="J2269" s="6" t="s">
        <v>326</v>
      </c>
      <c r="K2269" s="6" t="s">
        <v>278</v>
      </c>
      <c r="L2269" s="6" t="s">
        <v>144</v>
      </c>
      <c r="M2269" s="43"/>
      <c r="N2269" s="44" t="s">
        <v>1979</v>
      </c>
      <c r="O2269" s="39">
        <v>45537.333333333299</v>
      </c>
      <c r="P2269" s="39">
        <v>45537.333333333299</v>
      </c>
      <c r="Q2269" s="6">
        <v>0</v>
      </c>
      <c r="R2269" s="6">
        <v>0</v>
      </c>
      <c r="S2269" s="45" t="e">
        <f>_xlfn.CONCAT(#REF!,TRIM(tbl_PV_Milestones[[#This Row],[Milestone Description]]))</f>
        <v>#REF!</v>
      </c>
      <c r="T2269" s="84" t="str">
        <f>IF(COUNTIF(tbl_PV_Milestones[UID],tbl_PV_Milestones[[#This Row],[UID]])&gt;1,"Duplicate","")</f>
        <v>Duplicate</v>
      </c>
      <c r="U2269" s="42" t="str">
        <f>_xlfn.XLOOKUP(tbl_PV_Milestones[[#This Row],[Work ID]],tbl_PV_Meta[Work ID '#],tbl_PV_Meta[Sub-Portfolio])</f>
        <v>Sub-Portfolio 4</v>
      </c>
      <c r="V2269" s="41">
        <f>IF(MONTH(tbl_PV_Milestones[[#This Row],[Baseline Date]])&lt;7,YEAR(tbl_PV_Milestones[[#This Row],[Baseline Date]]),YEAR(tbl_PV_Milestones[[#This Row],[Baseline Date]])+1)</f>
        <v>2025</v>
      </c>
      <c r="W2269" s="41">
        <f>IF(MONTH(tbl_PV_Milestones[[#This Row],[Actual/Schedule Finish]])&lt;7,YEAR(tbl_PV_Milestones[[#This Row],[Actual/Schedule Finish]]),YEAR(tbl_PV_Milestones[[#This Row],[Actual/Schedule Finish]])+1)</f>
        <v>2025</v>
      </c>
      <c r="X2269" s="41" t="str">
        <f>IF(OR(tbl_PV_Milestones[[#This Row],[Project Status]]="Completed",tbl_PV_Milestones[[#This Row],[Project Status]]="Assumed Completed"),"Yes","No")</f>
        <v>Yes</v>
      </c>
      <c r="Y2269" s="41">
        <f>IF(tbl_PV_Milestones[[#This Row],[Baseline Date]]="",1,0)</f>
        <v>0</v>
      </c>
      <c r="Z2269" s="41">
        <f>IF(tbl_PV_Milestones[[#This Row],[Baseline Date]]&lt;PV_Meta!$B$7,1,0)</f>
        <v>1</v>
      </c>
      <c r="AA2269" s="41">
        <f>IF(tbl_PV_Milestones[[#This Row],[Complete]]="Yes",1,0)</f>
        <v>1</v>
      </c>
      <c r="AB2269" s="41">
        <f>IF(AND(tbl_PV_Milestones[[#This Row],[BL FY]]=2025,tbl_PV_Milestones[[#This Row],[Baseline Date]]&lt;PV_Meta!$B$7),1,0)</f>
        <v>1</v>
      </c>
      <c r="AC2269" s="41">
        <f>IF(AND(tbl_PV_Milestones[[#This Row],[Planned YTD]]=1,tbl_PV_Milestones[[#This Row],[Complete]]="Yes"),1,0)</f>
        <v>1</v>
      </c>
      <c r="AD2269" s="41">
        <f>IF(AND(tbl_PV_Milestones[[#This Row],[Actual/Schedule Finish]]&lt;PV_Meta!$B$7,tbl_PV_Milestones[[#This Row],[Complete]]="No",tbl_PV_Milestones[[#This Row],[Project Status]]&lt;&gt;"On Hold"),1,0)</f>
        <v>0</v>
      </c>
      <c r="AE2269" s="41">
        <f>IF(AND(tbl_PV_Milestones[[#This Row],[Actual/Schedule Finish]]&gt;tbl_PV_Milestones[[#This Row],[Baseline Date]],tbl_PV_Milestones[[#This Row],[Complete]]="No",tbl_PV_Milestones[[#This Row],[Project Status]]&lt;&gt;"On Hold",tbl_PV_Milestones[[#This Row],[Overdue]]=0,tbl_PV_Milestones[[#This Row],[To be Baselined]]&lt;&gt;1),1,0)</f>
        <v>0</v>
      </c>
      <c r="AF2269" s="41">
        <f>IF(AND(tbl_PV_Milestones[[#This Row],[BL FY]]=2025,tbl_PV_Milestones[[#This Row],[Finish FY]]&gt;2025),1,0)</f>
        <v>0</v>
      </c>
      <c r="AG2269" s="56" t="str">
        <f>_xlfn.XLOOKUP(tbl_PV_Milestones[[#This Row],[Work ID]],tbl_PV_Meta[Work ID '#],tbl_PV_Meta[Project Manager/Owner],,0)</f>
        <v>Project Manager 38</v>
      </c>
      <c r="AH2269" s="6"/>
    </row>
    <row r="2270" spans="4:34" x14ac:dyDescent="0.25">
      <c r="D2270" s="6" t="s">
        <v>326</v>
      </c>
      <c r="E2270" s="6" t="s">
        <v>503</v>
      </c>
      <c r="F2270" s="6" t="s">
        <v>1734</v>
      </c>
      <c r="G2270" s="6" t="s">
        <v>526</v>
      </c>
      <c r="H2270" s="6" t="s">
        <v>505</v>
      </c>
      <c r="I2270" s="6" t="s">
        <v>510</v>
      </c>
      <c r="J2270" s="6" t="s">
        <v>326</v>
      </c>
      <c r="K2270" s="6" t="s">
        <v>278</v>
      </c>
      <c r="L2270" s="6" t="s">
        <v>144</v>
      </c>
      <c r="M2270" s="43"/>
      <c r="N2270" s="44" t="s">
        <v>1979</v>
      </c>
      <c r="O2270" s="39">
        <v>45539.708333333299</v>
      </c>
      <c r="P2270" s="39">
        <v>45539.708333333299</v>
      </c>
      <c r="Q2270" s="6">
        <v>0</v>
      </c>
      <c r="R2270" s="6">
        <v>0</v>
      </c>
      <c r="S2270" s="45" t="e">
        <f>_xlfn.CONCAT(#REF!,TRIM(tbl_PV_Milestones[[#This Row],[Milestone Description]]))</f>
        <v>#REF!</v>
      </c>
      <c r="T2270" s="84" t="str">
        <f>IF(COUNTIF(tbl_PV_Milestones[UID],tbl_PV_Milestones[[#This Row],[UID]])&gt;1,"Duplicate","")</f>
        <v>Duplicate</v>
      </c>
      <c r="U2270" s="42" t="str">
        <f>_xlfn.XLOOKUP(tbl_PV_Milestones[[#This Row],[Work ID]],tbl_PV_Meta[Work ID '#],tbl_PV_Meta[Sub-Portfolio])</f>
        <v>Sub-Portfolio 4</v>
      </c>
      <c r="V2270" s="41">
        <f>IF(MONTH(tbl_PV_Milestones[[#This Row],[Baseline Date]])&lt;7,YEAR(tbl_PV_Milestones[[#This Row],[Baseline Date]]),YEAR(tbl_PV_Milestones[[#This Row],[Baseline Date]])+1)</f>
        <v>2025</v>
      </c>
      <c r="W2270" s="41">
        <f>IF(MONTH(tbl_PV_Milestones[[#This Row],[Actual/Schedule Finish]])&lt;7,YEAR(tbl_PV_Milestones[[#This Row],[Actual/Schedule Finish]]),YEAR(tbl_PV_Milestones[[#This Row],[Actual/Schedule Finish]])+1)</f>
        <v>2025</v>
      </c>
      <c r="X2270" s="41" t="str">
        <f>IF(OR(tbl_PV_Milestones[[#This Row],[Project Status]]="Completed",tbl_PV_Milestones[[#This Row],[Project Status]]="Assumed Completed"),"Yes","No")</f>
        <v>Yes</v>
      </c>
      <c r="Y2270" s="41">
        <f>IF(tbl_PV_Milestones[[#This Row],[Baseline Date]]="",1,0)</f>
        <v>0</v>
      </c>
      <c r="Z2270" s="41">
        <f>IF(tbl_PV_Milestones[[#This Row],[Baseline Date]]&lt;PV_Meta!$B$7,1,0)</f>
        <v>1</v>
      </c>
      <c r="AA2270" s="41">
        <f>IF(tbl_PV_Milestones[[#This Row],[Complete]]="Yes",1,0)</f>
        <v>1</v>
      </c>
      <c r="AB2270" s="41">
        <f>IF(AND(tbl_PV_Milestones[[#This Row],[BL FY]]=2025,tbl_PV_Milestones[[#This Row],[Baseline Date]]&lt;PV_Meta!$B$7),1,0)</f>
        <v>1</v>
      </c>
      <c r="AC2270" s="41">
        <f>IF(AND(tbl_PV_Milestones[[#This Row],[Planned YTD]]=1,tbl_PV_Milestones[[#This Row],[Complete]]="Yes"),1,0)</f>
        <v>1</v>
      </c>
      <c r="AD2270" s="41">
        <f>IF(AND(tbl_PV_Milestones[[#This Row],[Actual/Schedule Finish]]&lt;PV_Meta!$B$7,tbl_PV_Milestones[[#This Row],[Complete]]="No",tbl_PV_Milestones[[#This Row],[Project Status]]&lt;&gt;"On Hold"),1,0)</f>
        <v>0</v>
      </c>
      <c r="AE2270" s="41">
        <f>IF(AND(tbl_PV_Milestones[[#This Row],[Actual/Schedule Finish]]&gt;tbl_PV_Milestones[[#This Row],[Baseline Date]],tbl_PV_Milestones[[#This Row],[Complete]]="No",tbl_PV_Milestones[[#This Row],[Project Status]]&lt;&gt;"On Hold",tbl_PV_Milestones[[#This Row],[Overdue]]=0,tbl_PV_Milestones[[#This Row],[To be Baselined]]&lt;&gt;1),1,0)</f>
        <v>0</v>
      </c>
      <c r="AF2270" s="41">
        <f>IF(AND(tbl_PV_Milestones[[#This Row],[BL FY]]=2025,tbl_PV_Milestones[[#This Row],[Finish FY]]&gt;2025),1,0)</f>
        <v>0</v>
      </c>
      <c r="AG2270" s="56" t="str">
        <f>_xlfn.XLOOKUP(tbl_PV_Milestones[[#This Row],[Work ID]],tbl_PV_Meta[Work ID '#],tbl_PV_Meta[Project Manager/Owner],,0)</f>
        <v>Project Manager 38</v>
      </c>
      <c r="AH2270" s="6"/>
    </row>
    <row r="2271" spans="4:34" x14ac:dyDescent="0.25">
      <c r="D2271" s="6" t="s">
        <v>326</v>
      </c>
      <c r="E2271" s="6" t="s">
        <v>503</v>
      </c>
      <c r="F2271" s="6" t="s">
        <v>1734</v>
      </c>
      <c r="G2271" s="6" t="s">
        <v>530</v>
      </c>
      <c r="H2271" s="6" t="s">
        <v>505</v>
      </c>
      <c r="I2271" s="6" t="s">
        <v>510</v>
      </c>
      <c r="J2271" s="6" t="s">
        <v>326</v>
      </c>
      <c r="K2271" s="6" t="s">
        <v>278</v>
      </c>
      <c r="L2271" s="6" t="s">
        <v>144</v>
      </c>
      <c r="M2271" s="43"/>
      <c r="N2271" s="44" t="s">
        <v>1979</v>
      </c>
      <c r="O2271" s="39">
        <v>45539.708333333299</v>
      </c>
      <c r="P2271" s="39">
        <v>45539.708333333299</v>
      </c>
      <c r="Q2271" s="6">
        <v>0</v>
      </c>
      <c r="R2271" s="6">
        <v>0</v>
      </c>
      <c r="S2271" s="45" t="e">
        <f>_xlfn.CONCAT(#REF!,TRIM(tbl_PV_Milestones[[#This Row],[Milestone Description]]))</f>
        <v>#REF!</v>
      </c>
      <c r="T2271" s="84" t="str">
        <f>IF(COUNTIF(tbl_PV_Milestones[UID],tbl_PV_Milestones[[#This Row],[UID]])&gt;1,"Duplicate","")</f>
        <v>Duplicate</v>
      </c>
      <c r="U2271" s="42" t="str">
        <f>_xlfn.XLOOKUP(tbl_PV_Milestones[[#This Row],[Work ID]],tbl_PV_Meta[Work ID '#],tbl_PV_Meta[Sub-Portfolio])</f>
        <v>Sub-Portfolio 4</v>
      </c>
      <c r="V2271" s="41">
        <f>IF(MONTH(tbl_PV_Milestones[[#This Row],[Baseline Date]])&lt;7,YEAR(tbl_PV_Milestones[[#This Row],[Baseline Date]]),YEAR(tbl_PV_Milestones[[#This Row],[Baseline Date]])+1)</f>
        <v>2025</v>
      </c>
      <c r="W2271" s="41">
        <f>IF(MONTH(tbl_PV_Milestones[[#This Row],[Actual/Schedule Finish]])&lt;7,YEAR(tbl_PV_Milestones[[#This Row],[Actual/Schedule Finish]]),YEAR(tbl_PV_Milestones[[#This Row],[Actual/Schedule Finish]])+1)</f>
        <v>2025</v>
      </c>
      <c r="X2271" s="41" t="str">
        <f>IF(OR(tbl_PV_Milestones[[#This Row],[Project Status]]="Completed",tbl_PV_Milestones[[#This Row],[Project Status]]="Assumed Completed"),"Yes","No")</f>
        <v>Yes</v>
      </c>
      <c r="Y2271" s="41">
        <f>IF(tbl_PV_Milestones[[#This Row],[Baseline Date]]="",1,0)</f>
        <v>0</v>
      </c>
      <c r="Z2271" s="41">
        <f>IF(tbl_PV_Milestones[[#This Row],[Baseline Date]]&lt;PV_Meta!$B$7,1,0)</f>
        <v>1</v>
      </c>
      <c r="AA2271" s="41">
        <f>IF(tbl_PV_Milestones[[#This Row],[Complete]]="Yes",1,0)</f>
        <v>1</v>
      </c>
      <c r="AB2271" s="41">
        <f>IF(AND(tbl_PV_Milestones[[#This Row],[BL FY]]=2025,tbl_PV_Milestones[[#This Row],[Baseline Date]]&lt;PV_Meta!$B$7),1,0)</f>
        <v>1</v>
      </c>
      <c r="AC2271" s="41">
        <f>IF(AND(tbl_PV_Milestones[[#This Row],[Planned YTD]]=1,tbl_PV_Milestones[[#This Row],[Complete]]="Yes"),1,0)</f>
        <v>1</v>
      </c>
      <c r="AD2271" s="41">
        <f>IF(AND(tbl_PV_Milestones[[#This Row],[Actual/Schedule Finish]]&lt;PV_Meta!$B$7,tbl_PV_Milestones[[#This Row],[Complete]]="No",tbl_PV_Milestones[[#This Row],[Project Status]]&lt;&gt;"On Hold"),1,0)</f>
        <v>0</v>
      </c>
      <c r="AE2271" s="41">
        <f>IF(AND(tbl_PV_Milestones[[#This Row],[Actual/Schedule Finish]]&gt;tbl_PV_Milestones[[#This Row],[Baseline Date]],tbl_PV_Milestones[[#This Row],[Complete]]="No",tbl_PV_Milestones[[#This Row],[Project Status]]&lt;&gt;"On Hold",tbl_PV_Milestones[[#This Row],[Overdue]]=0,tbl_PV_Milestones[[#This Row],[To be Baselined]]&lt;&gt;1),1,0)</f>
        <v>0</v>
      </c>
      <c r="AF2271" s="41">
        <f>IF(AND(tbl_PV_Milestones[[#This Row],[BL FY]]=2025,tbl_PV_Milestones[[#This Row],[Finish FY]]&gt;2025),1,0)</f>
        <v>0</v>
      </c>
      <c r="AG2271" s="56" t="str">
        <f>_xlfn.XLOOKUP(tbl_PV_Milestones[[#This Row],[Work ID]],tbl_PV_Meta[Work ID '#],tbl_PV_Meta[Project Manager/Owner],,0)</f>
        <v>Project Manager 38</v>
      </c>
      <c r="AH2271" s="6"/>
    </row>
    <row r="2272" spans="4:34" x14ac:dyDescent="0.25">
      <c r="D2272" s="6" t="s">
        <v>326</v>
      </c>
      <c r="E2272" s="6" t="s">
        <v>503</v>
      </c>
      <c r="F2272" s="6" t="s">
        <v>1734</v>
      </c>
      <c r="G2272" s="6" t="s">
        <v>533</v>
      </c>
      <c r="H2272" s="6" t="s">
        <v>519</v>
      </c>
      <c r="I2272" s="6" t="s">
        <v>510</v>
      </c>
      <c r="J2272" s="6" t="s">
        <v>326</v>
      </c>
      <c r="K2272" s="6" t="s">
        <v>278</v>
      </c>
      <c r="L2272" s="6" t="s">
        <v>144</v>
      </c>
      <c r="M2272" s="43"/>
      <c r="N2272" s="44" t="s">
        <v>1979</v>
      </c>
      <c r="O2272" s="39">
        <v>45707.708333333299</v>
      </c>
      <c r="P2272" s="39">
        <v>45707.708333333299</v>
      </c>
      <c r="Q2272" s="6">
        <v>0</v>
      </c>
      <c r="R2272" s="6">
        <v>0</v>
      </c>
      <c r="S2272" s="45" t="e">
        <f>_xlfn.CONCAT(#REF!,TRIM(tbl_PV_Milestones[[#This Row],[Milestone Description]]))</f>
        <v>#REF!</v>
      </c>
      <c r="T2272" s="84" t="str">
        <f>IF(COUNTIF(tbl_PV_Milestones[UID],tbl_PV_Milestones[[#This Row],[UID]])&gt;1,"Duplicate","")</f>
        <v>Duplicate</v>
      </c>
      <c r="U2272" s="42" t="str">
        <f>_xlfn.XLOOKUP(tbl_PV_Milestones[[#This Row],[Work ID]],tbl_PV_Meta[Work ID '#],tbl_PV_Meta[Sub-Portfolio])</f>
        <v>Sub-Portfolio 4</v>
      </c>
      <c r="V2272" s="41">
        <f>IF(MONTH(tbl_PV_Milestones[[#This Row],[Baseline Date]])&lt;7,YEAR(tbl_PV_Milestones[[#This Row],[Baseline Date]]),YEAR(tbl_PV_Milestones[[#This Row],[Baseline Date]])+1)</f>
        <v>2025</v>
      </c>
      <c r="W2272" s="41">
        <f>IF(MONTH(tbl_PV_Milestones[[#This Row],[Actual/Schedule Finish]])&lt;7,YEAR(tbl_PV_Milestones[[#This Row],[Actual/Schedule Finish]]),YEAR(tbl_PV_Milestones[[#This Row],[Actual/Schedule Finish]])+1)</f>
        <v>2025</v>
      </c>
      <c r="X2272" s="41" t="str">
        <f>IF(OR(tbl_PV_Milestones[[#This Row],[Project Status]]="Completed",tbl_PV_Milestones[[#This Row],[Project Status]]="Assumed Completed"),"Yes","No")</f>
        <v>Yes</v>
      </c>
      <c r="Y2272" s="41">
        <f>IF(tbl_PV_Milestones[[#This Row],[Baseline Date]]="",1,0)</f>
        <v>0</v>
      </c>
      <c r="Z2272" s="41">
        <f>IF(tbl_PV_Milestones[[#This Row],[Baseline Date]]&lt;PV_Meta!$B$7,1,0)</f>
        <v>1</v>
      </c>
      <c r="AA2272" s="41">
        <f>IF(tbl_PV_Milestones[[#This Row],[Complete]]="Yes",1,0)</f>
        <v>1</v>
      </c>
      <c r="AB2272" s="41">
        <f>IF(AND(tbl_PV_Milestones[[#This Row],[BL FY]]=2025,tbl_PV_Milestones[[#This Row],[Baseline Date]]&lt;PV_Meta!$B$7),1,0)</f>
        <v>1</v>
      </c>
      <c r="AC2272" s="41">
        <f>IF(AND(tbl_PV_Milestones[[#This Row],[Planned YTD]]=1,tbl_PV_Milestones[[#This Row],[Complete]]="Yes"),1,0)</f>
        <v>1</v>
      </c>
      <c r="AD2272" s="41">
        <f>IF(AND(tbl_PV_Milestones[[#This Row],[Actual/Schedule Finish]]&lt;PV_Meta!$B$7,tbl_PV_Milestones[[#This Row],[Complete]]="No",tbl_PV_Milestones[[#This Row],[Project Status]]&lt;&gt;"On Hold"),1,0)</f>
        <v>0</v>
      </c>
      <c r="AE2272" s="41">
        <f>IF(AND(tbl_PV_Milestones[[#This Row],[Actual/Schedule Finish]]&gt;tbl_PV_Milestones[[#This Row],[Baseline Date]],tbl_PV_Milestones[[#This Row],[Complete]]="No",tbl_PV_Milestones[[#This Row],[Project Status]]&lt;&gt;"On Hold",tbl_PV_Milestones[[#This Row],[Overdue]]=0,tbl_PV_Milestones[[#This Row],[To be Baselined]]&lt;&gt;1),1,0)</f>
        <v>0</v>
      </c>
      <c r="AF2272" s="41">
        <f>IF(AND(tbl_PV_Milestones[[#This Row],[BL FY]]=2025,tbl_PV_Milestones[[#This Row],[Finish FY]]&gt;2025),1,0)</f>
        <v>0</v>
      </c>
      <c r="AG2272" s="56" t="str">
        <f>_xlfn.XLOOKUP(tbl_PV_Milestones[[#This Row],[Work ID]],tbl_PV_Meta[Work ID '#],tbl_PV_Meta[Project Manager/Owner],,0)</f>
        <v>Project Manager 38</v>
      </c>
      <c r="AH2272" s="6"/>
    </row>
    <row r="2273" spans="4:34" x14ac:dyDescent="0.25">
      <c r="D2273" s="6" t="s">
        <v>326</v>
      </c>
      <c r="E2273" s="6" t="s">
        <v>503</v>
      </c>
      <c r="F2273" s="6" t="s">
        <v>1710</v>
      </c>
      <c r="G2273" s="6" t="s">
        <v>516</v>
      </c>
      <c r="H2273" s="6" t="s">
        <v>505</v>
      </c>
      <c r="I2273" s="6" t="s">
        <v>512</v>
      </c>
      <c r="J2273" s="6" t="s">
        <v>326</v>
      </c>
      <c r="K2273" s="6" t="s">
        <v>278</v>
      </c>
      <c r="L2273" s="6" t="s">
        <v>126</v>
      </c>
      <c r="M2273" s="43"/>
      <c r="N2273" s="44" t="s">
        <v>1979</v>
      </c>
      <c r="O2273" s="39">
        <v>45534.708333333299</v>
      </c>
      <c r="P2273" s="39">
        <v>45534.708333333299</v>
      </c>
      <c r="Q2273" s="6">
        <v>0</v>
      </c>
      <c r="R2273" s="6">
        <v>0</v>
      </c>
      <c r="S2273" s="45" t="e">
        <f>_xlfn.CONCAT(#REF!,TRIM(tbl_PV_Milestones[[#This Row],[Milestone Description]]))</f>
        <v>#REF!</v>
      </c>
      <c r="T2273" s="84" t="str">
        <f>IF(COUNTIF(tbl_PV_Milestones[UID],tbl_PV_Milestones[[#This Row],[UID]])&gt;1,"Duplicate","")</f>
        <v>Duplicate</v>
      </c>
      <c r="U2273" s="42" t="str">
        <f>_xlfn.XLOOKUP(tbl_PV_Milestones[[#This Row],[Work ID]],tbl_PV_Meta[Work ID '#],tbl_PV_Meta[Sub-Portfolio])</f>
        <v>Sub-Portfolio 7</v>
      </c>
      <c r="V2273" s="41">
        <f>IF(MONTH(tbl_PV_Milestones[[#This Row],[Baseline Date]])&lt;7,YEAR(tbl_PV_Milestones[[#This Row],[Baseline Date]]),YEAR(tbl_PV_Milestones[[#This Row],[Baseline Date]])+1)</f>
        <v>2025</v>
      </c>
      <c r="W2273" s="41">
        <f>IF(MONTH(tbl_PV_Milestones[[#This Row],[Actual/Schedule Finish]])&lt;7,YEAR(tbl_PV_Milestones[[#This Row],[Actual/Schedule Finish]]),YEAR(tbl_PV_Milestones[[#This Row],[Actual/Schedule Finish]])+1)</f>
        <v>2025</v>
      </c>
      <c r="X2273" s="41" t="str">
        <f>IF(OR(tbl_PV_Milestones[[#This Row],[Project Status]]="Completed",tbl_PV_Milestones[[#This Row],[Project Status]]="Assumed Completed"),"Yes","No")</f>
        <v>Yes</v>
      </c>
      <c r="Y2273" s="41">
        <f>IF(tbl_PV_Milestones[[#This Row],[Baseline Date]]="",1,0)</f>
        <v>0</v>
      </c>
      <c r="Z2273" s="41">
        <f>IF(tbl_PV_Milestones[[#This Row],[Baseline Date]]&lt;PV_Meta!$B$7,1,0)</f>
        <v>1</v>
      </c>
      <c r="AA2273" s="41">
        <f>IF(tbl_PV_Milestones[[#This Row],[Complete]]="Yes",1,0)</f>
        <v>1</v>
      </c>
      <c r="AB2273" s="41">
        <f>IF(AND(tbl_PV_Milestones[[#This Row],[BL FY]]=2025,tbl_PV_Milestones[[#This Row],[Baseline Date]]&lt;PV_Meta!$B$7),1,0)</f>
        <v>1</v>
      </c>
      <c r="AC2273" s="41">
        <f>IF(AND(tbl_PV_Milestones[[#This Row],[Planned YTD]]=1,tbl_PV_Milestones[[#This Row],[Complete]]="Yes"),1,0)</f>
        <v>1</v>
      </c>
      <c r="AD2273" s="41">
        <f>IF(AND(tbl_PV_Milestones[[#This Row],[Actual/Schedule Finish]]&lt;PV_Meta!$B$7,tbl_PV_Milestones[[#This Row],[Complete]]="No",tbl_PV_Milestones[[#This Row],[Project Status]]&lt;&gt;"On Hold"),1,0)</f>
        <v>0</v>
      </c>
      <c r="AE2273" s="41">
        <f>IF(AND(tbl_PV_Milestones[[#This Row],[Actual/Schedule Finish]]&gt;tbl_PV_Milestones[[#This Row],[Baseline Date]],tbl_PV_Milestones[[#This Row],[Complete]]="No",tbl_PV_Milestones[[#This Row],[Project Status]]&lt;&gt;"On Hold",tbl_PV_Milestones[[#This Row],[Overdue]]=0,tbl_PV_Milestones[[#This Row],[To be Baselined]]&lt;&gt;1),1,0)</f>
        <v>0</v>
      </c>
      <c r="AF2273" s="41">
        <f>IF(AND(tbl_PV_Milestones[[#This Row],[BL FY]]=2025,tbl_PV_Milestones[[#This Row],[Finish FY]]&gt;2025),1,0)</f>
        <v>0</v>
      </c>
      <c r="AG2273" s="56" t="str">
        <f>_xlfn.XLOOKUP(tbl_PV_Milestones[[#This Row],[Work ID]],tbl_PV_Meta[Work ID '#],tbl_PV_Meta[Project Manager/Owner],,0)</f>
        <v>Project Manager 10</v>
      </c>
      <c r="AH2273" s="6"/>
    </row>
    <row r="2274" spans="4:34" x14ac:dyDescent="0.25">
      <c r="D2274" s="6" t="s">
        <v>326</v>
      </c>
      <c r="E2274" s="6" t="s">
        <v>503</v>
      </c>
      <c r="F2274" s="6" t="s">
        <v>1710</v>
      </c>
      <c r="G2274" s="6" t="s">
        <v>511</v>
      </c>
      <c r="H2274" s="6" t="s">
        <v>505</v>
      </c>
      <c r="I2274" s="6" t="s">
        <v>512</v>
      </c>
      <c r="J2274" s="6" t="s">
        <v>326</v>
      </c>
      <c r="K2274" s="6" t="s">
        <v>278</v>
      </c>
      <c r="L2274" s="6" t="s">
        <v>126</v>
      </c>
      <c r="M2274" s="43"/>
      <c r="N2274" s="44" t="s">
        <v>1979</v>
      </c>
      <c r="O2274" s="39">
        <v>45583.708333333299</v>
      </c>
      <c r="P2274" s="39">
        <v>45583.708333333299</v>
      </c>
      <c r="Q2274" s="6">
        <v>0</v>
      </c>
      <c r="R2274" s="6">
        <v>0</v>
      </c>
      <c r="S2274" s="45" t="e">
        <f>_xlfn.CONCAT(#REF!,TRIM(tbl_PV_Milestones[[#This Row],[Milestone Description]]))</f>
        <v>#REF!</v>
      </c>
      <c r="T2274" s="84" t="str">
        <f>IF(COUNTIF(tbl_PV_Milestones[UID],tbl_PV_Milestones[[#This Row],[UID]])&gt;1,"Duplicate","")</f>
        <v>Duplicate</v>
      </c>
      <c r="U2274" s="42" t="str">
        <f>_xlfn.XLOOKUP(tbl_PV_Milestones[[#This Row],[Work ID]],tbl_PV_Meta[Work ID '#],tbl_PV_Meta[Sub-Portfolio])</f>
        <v>Sub-Portfolio 7</v>
      </c>
      <c r="V2274" s="41">
        <f>IF(MONTH(tbl_PV_Milestones[[#This Row],[Baseline Date]])&lt;7,YEAR(tbl_PV_Milestones[[#This Row],[Baseline Date]]),YEAR(tbl_PV_Milestones[[#This Row],[Baseline Date]])+1)</f>
        <v>2025</v>
      </c>
      <c r="W2274" s="41">
        <f>IF(MONTH(tbl_PV_Milestones[[#This Row],[Actual/Schedule Finish]])&lt;7,YEAR(tbl_PV_Milestones[[#This Row],[Actual/Schedule Finish]]),YEAR(tbl_PV_Milestones[[#This Row],[Actual/Schedule Finish]])+1)</f>
        <v>2025</v>
      </c>
      <c r="X2274" s="41" t="str">
        <f>IF(OR(tbl_PV_Milestones[[#This Row],[Project Status]]="Completed",tbl_PV_Milestones[[#This Row],[Project Status]]="Assumed Completed"),"Yes","No")</f>
        <v>Yes</v>
      </c>
      <c r="Y2274" s="41">
        <f>IF(tbl_PV_Milestones[[#This Row],[Baseline Date]]="",1,0)</f>
        <v>0</v>
      </c>
      <c r="Z2274" s="41">
        <f>IF(tbl_PV_Milestones[[#This Row],[Baseline Date]]&lt;PV_Meta!$B$7,1,0)</f>
        <v>1</v>
      </c>
      <c r="AA2274" s="41">
        <f>IF(tbl_PV_Milestones[[#This Row],[Complete]]="Yes",1,0)</f>
        <v>1</v>
      </c>
      <c r="AB2274" s="41">
        <f>IF(AND(tbl_PV_Milestones[[#This Row],[BL FY]]=2025,tbl_PV_Milestones[[#This Row],[Baseline Date]]&lt;PV_Meta!$B$7),1,0)</f>
        <v>1</v>
      </c>
      <c r="AC2274" s="41">
        <f>IF(AND(tbl_PV_Milestones[[#This Row],[Planned YTD]]=1,tbl_PV_Milestones[[#This Row],[Complete]]="Yes"),1,0)</f>
        <v>1</v>
      </c>
      <c r="AD2274" s="41">
        <f>IF(AND(tbl_PV_Milestones[[#This Row],[Actual/Schedule Finish]]&lt;PV_Meta!$B$7,tbl_PV_Milestones[[#This Row],[Complete]]="No",tbl_PV_Milestones[[#This Row],[Project Status]]&lt;&gt;"On Hold"),1,0)</f>
        <v>0</v>
      </c>
      <c r="AE2274" s="41">
        <f>IF(AND(tbl_PV_Milestones[[#This Row],[Actual/Schedule Finish]]&gt;tbl_PV_Milestones[[#This Row],[Baseline Date]],tbl_PV_Milestones[[#This Row],[Complete]]="No",tbl_PV_Milestones[[#This Row],[Project Status]]&lt;&gt;"On Hold",tbl_PV_Milestones[[#This Row],[Overdue]]=0,tbl_PV_Milestones[[#This Row],[To be Baselined]]&lt;&gt;1),1,0)</f>
        <v>0</v>
      </c>
      <c r="AF2274" s="41">
        <f>IF(AND(tbl_PV_Milestones[[#This Row],[BL FY]]=2025,tbl_PV_Milestones[[#This Row],[Finish FY]]&gt;2025),1,0)</f>
        <v>0</v>
      </c>
      <c r="AG2274" s="56" t="str">
        <f>_xlfn.XLOOKUP(tbl_PV_Milestones[[#This Row],[Work ID]],tbl_PV_Meta[Work ID '#],tbl_PV_Meta[Project Manager/Owner],,0)</f>
        <v>Project Manager 10</v>
      </c>
      <c r="AH2274" s="6"/>
    </row>
    <row r="2275" spans="4:34" x14ac:dyDescent="0.25">
      <c r="D2275" s="6" t="s">
        <v>326</v>
      </c>
      <c r="E2275" s="6" t="s">
        <v>503</v>
      </c>
      <c r="F2275" s="6" t="s">
        <v>1697</v>
      </c>
      <c r="G2275" s="6" t="s">
        <v>516</v>
      </c>
      <c r="H2275" s="6" t="s">
        <v>505</v>
      </c>
      <c r="I2275" s="6" t="s">
        <v>512</v>
      </c>
      <c r="J2275" s="6" t="s">
        <v>326</v>
      </c>
      <c r="K2275" s="6" t="s">
        <v>36</v>
      </c>
      <c r="L2275" s="6" t="s">
        <v>113</v>
      </c>
      <c r="M2275" s="43"/>
      <c r="N2275" s="44" t="s">
        <v>1979</v>
      </c>
      <c r="O2275" s="39">
        <v>45516.708333333299</v>
      </c>
      <c r="P2275" s="39">
        <v>45516.708333333299</v>
      </c>
      <c r="Q2275" s="6">
        <v>0</v>
      </c>
      <c r="R2275" s="6">
        <v>0</v>
      </c>
      <c r="S2275" s="45" t="e">
        <f>_xlfn.CONCAT(#REF!,TRIM(tbl_PV_Milestones[[#This Row],[Milestone Description]]))</f>
        <v>#REF!</v>
      </c>
      <c r="T2275" s="84" t="str">
        <f>IF(COUNTIF(tbl_PV_Milestones[UID],tbl_PV_Milestones[[#This Row],[UID]])&gt;1,"Duplicate","")</f>
        <v>Duplicate</v>
      </c>
      <c r="U2275" s="42" t="str">
        <f>_xlfn.XLOOKUP(tbl_PV_Milestones[[#This Row],[Work ID]],tbl_PV_Meta[Work ID '#],tbl_PV_Meta[Sub-Portfolio])</f>
        <v>Sub-Portfolio 4</v>
      </c>
      <c r="V2275" s="41">
        <f>IF(MONTH(tbl_PV_Milestones[[#This Row],[Baseline Date]])&lt;7,YEAR(tbl_PV_Milestones[[#This Row],[Baseline Date]]),YEAR(tbl_PV_Milestones[[#This Row],[Baseline Date]])+1)</f>
        <v>2025</v>
      </c>
      <c r="W2275" s="41">
        <f>IF(MONTH(tbl_PV_Milestones[[#This Row],[Actual/Schedule Finish]])&lt;7,YEAR(tbl_PV_Milestones[[#This Row],[Actual/Schedule Finish]]),YEAR(tbl_PV_Milestones[[#This Row],[Actual/Schedule Finish]])+1)</f>
        <v>2025</v>
      </c>
      <c r="X2275" s="41" t="str">
        <f>IF(OR(tbl_PV_Milestones[[#This Row],[Project Status]]="Completed",tbl_PV_Milestones[[#This Row],[Project Status]]="Assumed Completed"),"Yes","No")</f>
        <v>Yes</v>
      </c>
      <c r="Y2275" s="41">
        <f>IF(tbl_PV_Milestones[[#This Row],[Baseline Date]]="",1,0)</f>
        <v>0</v>
      </c>
      <c r="Z2275" s="41">
        <f>IF(tbl_PV_Milestones[[#This Row],[Baseline Date]]&lt;PV_Meta!$B$7,1,0)</f>
        <v>1</v>
      </c>
      <c r="AA2275" s="41">
        <f>IF(tbl_PV_Milestones[[#This Row],[Complete]]="Yes",1,0)</f>
        <v>1</v>
      </c>
      <c r="AB2275" s="41">
        <f>IF(AND(tbl_PV_Milestones[[#This Row],[BL FY]]=2025,tbl_PV_Milestones[[#This Row],[Baseline Date]]&lt;PV_Meta!$B$7),1,0)</f>
        <v>1</v>
      </c>
      <c r="AC2275" s="41">
        <f>IF(AND(tbl_PV_Milestones[[#This Row],[Planned YTD]]=1,tbl_PV_Milestones[[#This Row],[Complete]]="Yes"),1,0)</f>
        <v>1</v>
      </c>
      <c r="AD2275" s="41">
        <f>IF(AND(tbl_PV_Milestones[[#This Row],[Actual/Schedule Finish]]&lt;PV_Meta!$B$7,tbl_PV_Milestones[[#This Row],[Complete]]="No",tbl_PV_Milestones[[#This Row],[Project Status]]&lt;&gt;"On Hold"),1,0)</f>
        <v>0</v>
      </c>
      <c r="AE2275" s="41">
        <f>IF(AND(tbl_PV_Milestones[[#This Row],[Actual/Schedule Finish]]&gt;tbl_PV_Milestones[[#This Row],[Baseline Date]],tbl_PV_Milestones[[#This Row],[Complete]]="No",tbl_PV_Milestones[[#This Row],[Project Status]]&lt;&gt;"On Hold",tbl_PV_Milestones[[#This Row],[Overdue]]=0,tbl_PV_Milestones[[#This Row],[To be Baselined]]&lt;&gt;1),1,0)</f>
        <v>0</v>
      </c>
      <c r="AF2275" s="41">
        <f>IF(AND(tbl_PV_Milestones[[#This Row],[BL FY]]=2025,tbl_PV_Milestones[[#This Row],[Finish FY]]&gt;2025),1,0)</f>
        <v>0</v>
      </c>
      <c r="AG2275" s="56" t="str">
        <f>_xlfn.XLOOKUP(tbl_PV_Milestones[[#This Row],[Work ID]],tbl_PV_Meta[Work ID '#],tbl_PV_Meta[Project Manager/Owner],,0)</f>
        <v>Project Manager 36</v>
      </c>
      <c r="AH2275" s="6"/>
    </row>
    <row r="2276" spans="4:34" x14ac:dyDescent="0.25">
      <c r="D2276" s="6" t="s">
        <v>326</v>
      </c>
      <c r="E2276" s="6" t="s">
        <v>503</v>
      </c>
      <c r="F2276" s="6" t="s">
        <v>1697</v>
      </c>
      <c r="G2276" s="6" t="s">
        <v>511</v>
      </c>
      <c r="H2276" s="6" t="s">
        <v>505</v>
      </c>
      <c r="I2276" s="6" t="s">
        <v>512</v>
      </c>
      <c r="J2276" s="6" t="s">
        <v>326</v>
      </c>
      <c r="K2276" s="6" t="s">
        <v>36</v>
      </c>
      <c r="L2276" s="6" t="s">
        <v>113</v>
      </c>
      <c r="M2276" s="43"/>
      <c r="N2276" s="44" t="s">
        <v>1979</v>
      </c>
      <c r="O2276" s="39">
        <v>45518.708333333299</v>
      </c>
      <c r="P2276" s="39">
        <v>45518.708333333299</v>
      </c>
      <c r="Q2276" s="6">
        <v>0</v>
      </c>
      <c r="R2276" s="6">
        <v>0</v>
      </c>
      <c r="S2276" s="45" t="e">
        <f>_xlfn.CONCAT(#REF!,TRIM(tbl_PV_Milestones[[#This Row],[Milestone Description]]))</f>
        <v>#REF!</v>
      </c>
      <c r="T2276" s="84" t="str">
        <f>IF(COUNTIF(tbl_PV_Milestones[UID],tbl_PV_Milestones[[#This Row],[UID]])&gt;1,"Duplicate","")</f>
        <v>Duplicate</v>
      </c>
      <c r="U2276" s="42" t="str">
        <f>_xlfn.XLOOKUP(tbl_PV_Milestones[[#This Row],[Work ID]],tbl_PV_Meta[Work ID '#],tbl_PV_Meta[Sub-Portfolio])</f>
        <v>Sub-Portfolio 4</v>
      </c>
      <c r="V2276" s="41">
        <f>IF(MONTH(tbl_PV_Milestones[[#This Row],[Baseline Date]])&lt;7,YEAR(tbl_PV_Milestones[[#This Row],[Baseline Date]]),YEAR(tbl_PV_Milestones[[#This Row],[Baseline Date]])+1)</f>
        <v>2025</v>
      </c>
      <c r="W2276" s="41">
        <f>IF(MONTH(tbl_PV_Milestones[[#This Row],[Actual/Schedule Finish]])&lt;7,YEAR(tbl_PV_Milestones[[#This Row],[Actual/Schedule Finish]]),YEAR(tbl_PV_Milestones[[#This Row],[Actual/Schedule Finish]])+1)</f>
        <v>2025</v>
      </c>
      <c r="X2276" s="41" t="str">
        <f>IF(OR(tbl_PV_Milestones[[#This Row],[Project Status]]="Completed",tbl_PV_Milestones[[#This Row],[Project Status]]="Assumed Completed"),"Yes","No")</f>
        <v>Yes</v>
      </c>
      <c r="Y2276" s="41">
        <f>IF(tbl_PV_Milestones[[#This Row],[Baseline Date]]="",1,0)</f>
        <v>0</v>
      </c>
      <c r="Z2276" s="41">
        <f>IF(tbl_PV_Milestones[[#This Row],[Baseline Date]]&lt;PV_Meta!$B$7,1,0)</f>
        <v>1</v>
      </c>
      <c r="AA2276" s="41">
        <f>IF(tbl_PV_Milestones[[#This Row],[Complete]]="Yes",1,0)</f>
        <v>1</v>
      </c>
      <c r="AB2276" s="41">
        <f>IF(AND(tbl_PV_Milestones[[#This Row],[BL FY]]=2025,tbl_PV_Milestones[[#This Row],[Baseline Date]]&lt;PV_Meta!$B$7),1,0)</f>
        <v>1</v>
      </c>
      <c r="AC2276" s="41">
        <f>IF(AND(tbl_PV_Milestones[[#This Row],[Planned YTD]]=1,tbl_PV_Milestones[[#This Row],[Complete]]="Yes"),1,0)</f>
        <v>1</v>
      </c>
      <c r="AD2276" s="41">
        <f>IF(AND(tbl_PV_Milestones[[#This Row],[Actual/Schedule Finish]]&lt;PV_Meta!$B$7,tbl_PV_Milestones[[#This Row],[Complete]]="No",tbl_PV_Milestones[[#This Row],[Project Status]]&lt;&gt;"On Hold"),1,0)</f>
        <v>0</v>
      </c>
      <c r="AE2276" s="41">
        <f>IF(AND(tbl_PV_Milestones[[#This Row],[Actual/Schedule Finish]]&gt;tbl_PV_Milestones[[#This Row],[Baseline Date]],tbl_PV_Milestones[[#This Row],[Complete]]="No",tbl_PV_Milestones[[#This Row],[Project Status]]&lt;&gt;"On Hold",tbl_PV_Milestones[[#This Row],[Overdue]]=0,tbl_PV_Milestones[[#This Row],[To be Baselined]]&lt;&gt;1),1,0)</f>
        <v>0</v>
      </c>
      <c r="AF2276" s="41">
        <f>IF(AND(tbl_PV_Milestones[[#This Row],[BL FY]]=2025,tbl_PV_Milestones[[#This Row],[Finish FY]]&gt;2025),1,0)</f>
        <v>0</v>
      </c>
      <c r="AG2276" s="56" t="str">
        <f>_xlfn.XLOOKUP(tbl_PV_Milestones[[#This Row],[Work ID]],tbl_PV_Meta[Work ID '#],tbl_PV_Meta[Project Manager/Owner],,0)</f>
        <v>Project Manager 36</v>
      </c>
      <c r="AH2276" s="6"/>
    </row>
    <row r="2277" spans="4:34" x14ac:dyDescent="0.25">
      <c r="D2277" s="6" t="s">
        <v>326</v>
      </c>
      <c r="E2277" s="6" t="s">
        <v>503</v>
      </c>
      <c r="F2277" s="6" t="s">
        <v>1697</v>
      </c>
      <c r="G2277" s="6" t="s">
        <v>517</v>
      </c>
      <c r="H2277" s="6" t="s">
        <v>505</v>
      </c>
      <c r="I2277" s="6" t="s">
        <v>512</v>
      </c>
      <c r="J2277" s="6" t="s">
        <v>326</v>
      </c>
      <c r="K2277" s="6" t="s">
        <v>36</v>
      </c>
      <c r="L2277" s="6" t="s">
        <v>113</v>
      </c>
      <c r="M2277" s="43"/>
      <c r="N2277" s="44" t="s">
        <v>1979</v>
      </c>
      <c r="O2277" s="39">
        <v>45625.708333333299</v>
      </c>
      <c r="P2277" s="39">
        <v>45625.708333333299</v>
      </c>
      <c r="Q2277" s="6">
        <v>0</v>
      </c>
      <c r="R2277" s="6">
        <v>0</v>
      </c>
      <c r="S2277" s="45" t="e">
        <f>_xlfn.CONCAT(#REF!,TRIM(tbl_PV_Milestones[[#This Row],[Milestone Description]]))</f>
        <v>#REF!</v>
      </c>
      <c r="T2277" s="84" t="str">
        <f>IF(COUNTIF(tbl_PV_Milestones[UID],tbl_PV_Milestones[[#This Row],[UID]])&gt;1,"Duplicate","")</f>
        <v>Duplicate</v>
      </c>
      <c r="U2277" s="42" t="str">
        <f>_xlfn.XLOOKUP(tbl_PV_Milestones[[#This Row],[Work ID]],tbl_PV_Meta[Work ID '#],tbl_PV_Meta[Sub-Portfolio])</f>
        <v>Sub-Portfolio 4</v>
      </c>
      <c r="V2277" s="41">
        <f>IF(MONTH(tbl_PV_Milestones[[#This Row],[Baseline Date]])&lt;7,YEAR(tbl_PV_Milestones[[#This Row],[Baseline Date]]),YEAR(tbl_PV_Milestones[[#This Row],[Baseline Date]])+1)</f>
        <v>2025</v>
      </c>
      <c r="W2277" s="41">
        <f>IF(MONTH(tbl_PV_Milestones[[#This Row],[Actual/Schedule Finish]])&lt;7,YEAR(tbl_PV_Milestones[[#This Row],[Actual/Schedule Finish]]),YEAR(tbl_PV_Milestones[[#This Row],[Actual/Schedule Finish]])+1)</f>
        <v>2025</v>
      </c>
      <c r="X2277" s="41" t="str">
        <f>IF(OR(tbl_PV_Milestones[[#This Row],[Project Status]]="Completed",tbl_PV_Milestones[[#This Row],[Project Status]]="Assumed Completed"),"Yes","No")</f>
        <v>Yes</v>
      </c>
      <c r="Y2277" s="41">
        <f>IF(tbl_PV_Milestones[[#This Row],[Baseline Date]]="",1,0)</f>
        <v>0</v>
      </c>
      <c r="Z2277" s="41">
        <f>IF(tbl_PV_Milestones[[#This Row],[Baseline Date]]&lt;PV_Meta!$B$7,1,0)</f>
        <v>1</v>
      </c>
      <c r="AA2277" s="41">
        <f>IF(tbl_PV_Milestones[[#This Row],[Complete]]="Yes",1,0)</f>
        <v>1</v>
      </c>
      <c r="AB2277" s="41">
        <f>IF(AND(tbl_PV_Milestones[[#This Row],[BL FY]]=2025,tbl_PV_Milestones[[#This Row],[Baseline Date]]&lt;PV_Meta!$B$7),1,0)</f>
        <v>1</v>
      </c>
      <c r="AC2277" s="41">
        <f>IF(AND(tbl_PV_Milestones[[#This Row],[Planned YTD]]=1,tbl_PV_Milestones[[#This Row],[Complete]]="Yes"),1,0)</f>
        <v>1</v>
      </c>
      <c r="AD2277" s="41">
        <f>IF(AND(tbl_PV_Milestones[[#This Row],[Actual/Schedule Finish]]&lt;PV_Meta!$B$7,tbl_PV_Milestones[[#This Row],[Complete]]="No",tbl_PV_Milestones[[#This Row],[Project Status]]&lt;&gt;"On Hold"),1,0)</f>
        <v>0</v>
      </c>
      <c r="AE2277" s="41">
        <f>IF(AND(tbl_PV_Milestones[[#This Row],[Actual/Schedule Finish]]&gt;tbl_PV_Milestones[[#This Row],[Baseline Date]],tbl_PV_Milestones[[#This Row],[Complete]]="No",tbl_PV_Milestones[[#This Row],[Project Status]]&lt;&gt;"On Hold",tbl_PV_Milestones[[#This Row],[Overdue]]=0,tbl_PV_Milestones[[#This Row],[To be Baselined]]&lt;&gt;1),1,0)</f>
        <v>0</v>
      </c>
      <c r="AF2277" s="41">
        <f>IF(AND(tbl_PV_Milestones[[#This Row],[BL FY]]=2025,tbl_PV_Milestones[[#This Row],[Finish FY]]&gt;2025),1,0)</f>
        <v>0</v>
      </c>
      <c r="AG2277" s="56" t="str">
        <f>_xlfn.XLOOKUP(tbl_PV_Milestones[[#This Row],[Work ID]],tbl_PV_Meta[Work ID '#],tbl_PV_Meta[Project Manager/Owner],,0)</f>
        <v>Project Manager 36</v>
      </c>
      <c r="AH2277" s="6"/>
    </row>
    <row r="2278" spans="4:34" x14ac:dyDescent="0.25">
      <c r="D2278" s="6" t="s">
        <v>326</v>
      </c>
      <c r="E2278" s="6" t="s">
        <v>503</v>
      </c>
      <c r="F2278" s="6" t="s">
        <v>1697</v>
      </c>
      <c r="G2278" s="6" t="s">
        <v>518</v>
      </c>
      <c r="H2278" s="6" t="s">
        <v>519</v>
      </c>
      <c r="I2278" s="6" t="s">
        <v>512</v>
      </c>
      <c r="J2278" s="6" t="s">
        <v>326</v>
      </c>
      <c r="K2278" s="6" t="s">
        <v>36</v>
      </c>
      <c r="L2278" s="6" t="s">
        <v>113</v>
      </c>
      <c r="M2278" s="43"/>
      <c r="N2278" s="44" t="s">
        <v>1979</v>
      </c>
      <c r="O2278" s="39">
        <v>45625.708333333299</v>
      </c>
      <c r="P2278" s="39">
        <v>45625.708333333299</v>
      </c>
      <c r="Q2278" s="6">
        <v>0</v>
      </c>
      <c r="R2278" s="6">
        <v>0</v>
      </c>
      <c r="S2278" s="45" t="e">
        <f>_xlfn.CONCAT(#REF!,TRIM(tbl_PV_Milestones[[#This Row],[Milestone Description]]))</f>
        <v>#REF!</v>
      </c>
      <c r="T2278" s="84" t="str">
        <f>IF(COUNTIF(tbl_PV_Milestones[UID],tbl_PV_Milestones[[#This Row],[UID]])&gt;1,"Duplicate","")</f>
        <v>Duplicate</v>
      </c>
      <c r="U2278" s="42" t="str">
        <f>_xlfn.XLOOKUP(tbl_PV_Milestones[[#This Row],[Work ID]],tbl_PV_Meta[Work ID '#],tbl_PV_Meta[Sub-Portfolio])</f>
        <v>Sub-Portfolio 4</v>
      </c>
      <c r="V2278" s="41">
        <f>IF(MONTH(tbl_PV_Milestones[[#This Row],[Baseline Date]])&lt;7,YEAR(tbl_PV_Milestones[[#This Row],[Baseline Date]]),YEAR(tbl_PV_Milestones[[#This Row],[Baseline Date]])+1)</f>
        <v>2025</v>
      </c>
      <c r="W2278" s="41">
        <f>IF(MONTH(tbl_PV_Milestones[[#This Row],[Actual/Schedule Finish]])&lt;7,YEAR(tbl_PV_Milestones[[#This Row],[Actual/Schedule Finish]]),YEAR(tbl_PV_Milestones[[#This Row],[Actual/Schedule Finish]])+1)</f>
        <v>2025</v>
      </c>
      <c r="X2278" s="41" t="str">
        <f>IF(OR(tbl_PV_Milestones[[#This Row],[Project Status]]="Completed",tbl_PV_Milestones[[#This Row],[Project Status]]="Assumed Completed"),"Yes","No")</f>
        <v>Yes</v>
      </c>
      <c r="Y2278" s="41">
        <f>IF(tbl_PV_Milestones[[#This Row],[Baseline Date]]="",1,0)</f>
        <v>0</v>
      </c>
      <c r="Z2278" s="41">
        <f>IF(tbl_PV_Milestones[[#This Row],[Baseline Date]]&lt;PV_Meta!$B$7,1,0)</f>
        <v>1</v>
      </c>
      <c r="AA2278" s="41">
        <f>IF(tbl_PV_Milestones[[#This Row],[Complete]]="Yes",1,0)</f>
        <v>1</v>
      </c>
      <c r="AB2278" s="41">
        <f>IF(AND(tbl_PV_Milestones[[#This Row],[BL FY]]=2025,tbl_PV_Milestones[[#This Row],[Baseline Date]]&lt;PV_Meta!$B$7),1,0)</f>
        <v>1</v>
      </c>
      <c r="AC2278" s="41">
        <f>IF(AND(tbl_PV_Milestones[[#This Row],[Planned YTD]]=1,tbl_PV_Milestones[[#This Row],[Complete]]="Yes"),1,0)</f>
        <v>1</v>
      </c>
      <c r="AD2278" s="41">
        <f>IF(AND(tbl_PV_Milestones[[#This Row],[Actual/Schedule Finish]]&lt;PV_Meta!$B$7,tbl_PV_Milestones[[#This Row],[Complete]]="No",tbl_PV_Milestones[[#This Row],[Project Status]]&lt;&gt;"On Hold"),1,0)</f>
        <v>0</v>
      </c>
      <c r="AE2278" s="41">
        <f>IF(AND(tbl_PV_Milestones[[#This Row],[Actual/Schedule Finish]]&gt;tbl_PV_Milestones[[#This Row],[Baseline Date]],tbl_PV_Milestones[[#This Row],[Complete]]="No",tbl_PV_Milestones[[#This Row],[Project Status]]&lt;&gt;"On Hold",tbl_PV_Milestones[[#This Row],[Overdue]]=0,tbl_PV_Milestones[[#This Row],[To be Baselined]]&lt;&gt;1),1,0)</f>
        <v>0</v>
      </c>
      <c r="AF2278" s="41">
        <f>IF(AND(tbl_PV_Milestones[[#This Row],[BL FY]]=2025,tbl_PV_Milestones[[#This Row],[Finish FY]]&gt;2025),1,0)</f>
        <v>0</v>
      </c>
      <c r="AG2278" s="56" t="str">
        <f>_xlfn.XLOOKUP(tbl_PV_Milestones[[#This Row],[Work ID]],tbl_PV_Meta[Work ID '#],tbl_PV_Meta[Project Manager/Owner],,0)</f>
        <v>Project Manager 36</v>
      </c>
      <c r="AH2278" s="6"/>
    </row>
    <row r="2279" spans="4:34" x14ac:dyDescent="0.25">
      <c r="D2279" s="6" t="s">
        <v>326</v>
      </c>
      <c r="E2279" s="6" t="s">
        <v>503</v>
      </c>
      <c r="F2279" s="6" t="s">
        <v>1734</v>
      </c>
      <c r="G2279" s="6" t="s">
        <v>1068</v>
      </c>
      <c r="H2279" s="6" t="s">
        <v>505</v>
      </c>
      <c r="I2279" s="6" t="s">
        <v>506</v>
      </c>
      <c r="J2279" s="6" t="s">
        <v>326</v>
      </c>
      <c r="K2279" s="6" t="s">
        <v>278</v>
      </c>
      <c r="L2279" s="6" t="s">
        <v>144</v>
      </c>
      <c r="M2279" s="43"/>
      <c r="N2279" s="44" t="s">
        <v>1979</v>
      </c>
      <c r="O2279" s="39">
        <v>45631.708333333299</v>
      </c>
      <c r="P2279" s="39">
        <v>45631.708333333299</v>
      </c>
      <c r="Q2279" s="6">
        <v>0</v>
      </c>
      <c r="R2279" s="6">
        <v>0</v>
      </c>
      <c r="S2279" s="45" t="e">
        <f>_xlfn.CONCAT(#REF!,TRIM(tbl_PV_Milestones[[#This Row],[Milestone Description]]))</f>
        <v>#REF!</v>
      </c>
      <c r="T2279" s="84" t="str">
        <f>IF(COUNTIF(tbl_PV_Milestones[UID],tbl_PV_Milestones[[#This Row],[UID]])&gt;1,"Duplicate","")</f>
        <v>Duplicate</v>
      </c>
      <c r="U2279" s="42" t="str">
        <f>_xlfn.XLOOKUP(tbl_PV_Milestones[[#This Row],[Work ID]],tbl_PV_Meta[Work ID '#],tbl_PV_Meta[Sub-Portfolio])</f>
        <v>Sub-Portfolio 4</v>
      </c>
      <c r="V2279" s="41">
        <f>IF(MONTH(tbl_PV_Milestones[[#This Row],[Baseline Date]])&lt;7,YEAR(tbl_PV_Milestones[[#This Row],[Baseline Date]]),YEAR(tbl_PV_Milestones[[#This Row],[Baseline Date]])+1)</f>
        <v>2025</v>
      </c>
      <c r="W2279" s="41">
        <f>IF(MONTH(tbl_PV_Milestones[[#This Row],[Actual/Schedule Finish]])&lt;7,YEAR(tbl_PV_Milestones[[#This Row],[Actual/Schedule Finish]]),YEAR(tbl_PV_Milestones[[#This Row],[Actual/Schedule Finish]])+1)</f>
        <v>2025</v>
      </c>
      <c r="X2279" s="41" t="str">
        <f>IF(OR(tbl_PV_Milestones[[#This Row],[Project Status]]="Completed",tbl_PV_Milestones[[#This Row],[Project Status]]="Assumed Completed"),"Yes","No")</f>
        <v>Yes</v>
      </c>
      <c r="Y2279" s="41">
        <f>IF(tbl_PV_Milestones[[#This Row],[Baseline Date]]="",1,0)</f>
        <v>0</v>
      </c>
      <c r="Z2279" s="41">
        <f>IF(tbl_PV_Milestones[[#This Row],[Baseline Date]]&lt;PV_Meta!$B$7,1,0)</f>
        <v>1</v>
      </c>
      <c r="AA2279" s="41">
        <f>IF(tbl_PV_Milestones[[#This Row],[Complete]]="Yes",1,0)</f>
        <v>1</v>
      </c>
      <c r="AB2279" s="41">
        <f>IF(AND(tbl_PV_Milestones[[#This Row],[BL FY]]=2025,tbl_PV_Milestones[[#This Row],[Baseline Date]]&lt;PV_Meta!$B$7),1,0)</f>
        <v>1</v>
      </c>
      <c r="AC2279" s="41">
        <f>IF(AND(tbl_PV_Milestones[[#This Row],[Planned YTD]]=1,tbl_PV_Milestones[[#This Row],[Complete]]="Yes"),1,0)</f>
        <v>1</v>
      </c>
      <c r="AD2279" s="41">
        <f>IF(AND(tbl_PV_Milestones[[#This Row],[Actual/Schedule Finish]]&lt;PV_Meta!$B$7,tbl_PV_Milestones[[#This Row],[Complete]]="No",tbl_PV_Milestones[[#This Row],[Project Status]]&lt;&gt;"On Hold"),1,0)</f>
        <v>0</v>
      </c>
      <c r="AE2279" s="41">
        <f>IF(AND(tbl_PV_Milestones[[#This Row],[Actual/Schedule Finish]]&gt;tbl_PV_Milestones[[#This Row],[Baseline Date]],tbl_PV_Milestones[[#This Row],[Complete]]="No",tbl_PV_Milestones[[#This Row],[Project Status]]&lt;&gt;"On Hold",tbl_PV_Milestones[[#This Row],[Overdue]]=0,tbl_PV_Milestones[[#This Row],[To be Baselined]]&lt;&gt;1),1,0)</f>
        <v>0</v>
      </c>
      <c r="AF2279" s="41">
        <f>IF(AND(tbl_PV_Milestones[[#This Row],[BL FY]]=2025,tbl_PV_Milestones[[#This Row],[Finish FY]]&gt;2025),1,0)</f>
        <v>0</v>
      </c>
      <c r="AG2279" s="56" t="str">
        <f>_xlfn.XLOOKUP(tbl_PV_Milestones[[#This Row],[Work ID]],tbl_PV_Meta[Work ID '#],tbl_PV_Meta[Project Manager/Owner],,0)</f>
        <v>Project Manager 38</v>
      </c>
      <c r="AH2279" s="6"/>
    </row>
    <row r="2280" spans="4:34" x14ac:dyDescent="0.25">
      <c r="D2280" s="6" t="s">
        <v>326</v>
      </c>
      <c r="E2280" s="6" t="s">
        <v>503</v>
      </c>
      <c r="F2280" s="6" t="s">
        <v>1718</v>
      </c>
      <c r="G2280" s="6" t="s">
        <v>630</v>
      </c>
      <c r="H2280" s="6" t="s">
        <v>505</v>
      </c>
      <c r="I2280" s="6" t="s">
        <v>522</v>
      </c>
      <c r="J2280" s="6" t="s">
        <v>326</v>
      </c>
      <c r="K2280" s="6" t="s">
        <v>61</v>
      </c>
      <c r="L2280" s="6" t="s">
        <v>90</v>
      </c>
      <c r="M2280" s="43"/>
      <c r="N2280" s="44" t="s">
        <v>1979</v>
      </c>
      <c r="O2280" s="39">
        <v>45576.708333333299</v>
      </c>
      <c r="P2280" s="39">
        <v>45576.708333333299</v>
      </c>
      <c r="Q2280" s="6">
        <v>0</v>
      </c>
      <c r="R2280" s="6">
        <v>0</v>
      </c>
      <c r="S2280" s="45" t="e">
        <f>_xlfn.CONCAT(#REF!,TRIM(tbl_PV_Milestones[[#This Row],[Milestone Description]]))</f>
        <v>#REF!</v>
      </c>
      <c r="T2280" s="84" t="str">
        <f>IF(COUNTIF(tbl_PV_Milestones[UID],tbl_PV_Milestones[[#This Row],[UID]])&gt;1,"Duplicate","")</f>
        <v>Duplicate</v>
      </c>
      <c r="U2280" s="42" t="str">
        <f>_xlfn.XLOOKUP(tbl_PV_Milestones[[#This Row],[Work ID]],tbl_PV_Meta[Work ID '#],tbl_PV_Meta[Sub-Portfolio])</f>
        <v>Sub-Portfolio 7</v>
      </c>
      <c r="V2280" s="41">
        <f>IF(MONTH(tbl_PV_Milestones[[#This Row],[Baseline Date]])&lt;7,YEAR(tbl_PV_Milestones[[#This Row],[Baseline Date]]),YEAR(tbl_PV_Milestones[[#This Row],[Baseline Date]])+1)</f>
        <v>2025</v>
      </c>
      <c r="W2280" s="41">
        <f>IF(MONTH(tbl_PV_Milestones[[#This Row],[Actual/Schedule Finish]])&lt;7,YEAR(tbl_PV_Milestones[[#This Row],[Actual/Schedule Finish]]),YEAR(tbl_PV_Milestones[[#This Row],[Actual/Schedule Finish]])+1)</f>
        <v>2025</v>
      </c>
      <c r="X2280" s="41" t="str">
        <f>IF(OR(tbl_PV_Milestones[[#This Row],[Project Status]]="Completed",tbl_PV_Milestones[[#This Row],[Project Status]]="Assumed Completed"),"Yes","No")</f>
        <v>Yes</v>
      </c>
      <c r="Y2280" s="41">
        <f>IF(tbl_PV_Milestones[[#This Row],[Baseline Date]]="",1,0)</f>
        <v>0</v>
      </c>
      <c r="Z2280" s="41">
        <f>IF(tbl_PV_Milestones[[#This Row],[Baseline Date]]&lt;PV_Meta!$B$7,1,0)</f>
        <v>1</v>
      </c>
      <c r="AA2280" s="41">
        <f>IF(tbl_PV_Milestones[[#This Row],[Complete]]="Yes",1,0)</f>
        <v>1</v>
      </c>
      <c r="AB2280" s="41">
        <f>IF(AND(tbl_PV_Milestones[[#This Row],[BL FY]]=2025,tbl_PV_Milestones[[#This Row],[Baseline Date]]&lt;PV_Meta!$B$7),1,0)</f>
        <v>1</v>
      </c>
      <c r="AC2280" s="41">
        <f>IF(AND(tbl_PV_Milestones[[#This Row],[Planned YTD]]=1,tbl_PV_Milestones[[#This Row],[Complete]]="Yes"),1,0)</f>
        <v>1</v>
      </c>
      <c r="AD2280" s="41">
        <f>IF(AND(tbl_PV_Milestones[[#This Row],[Actual/Schedule Finish]]&lt;PV_Meta!$B$7,tbl_PV_Milestones[[#This Row],[Complete]]="No",tbl_PV_Milestones[[#This Row],[Project Status]]&lt;&gt;"On Hold"),1,0)</f>
        <v>0</v>
      </c>
      <c r="AE2280" s="41">
        <f>IF(AND(tbl_PV_Milestones[[#This Row],[Actual/Schedule Finish]]&gt;tbl_PV_Milestones[[#This Row],[Baseline Date]],tbl_PV_Milestones[[#This Row],[Complete]]="No",tbl_PV_Milestones[[#This Row],[Project Status]]&lt;&gt;"On Hold",tbl_PV_Milestones[[#This Row],[Overdue]]=0,tbl_PV_Milestones[[#This Row],[To be Baselined]]&lt;&gt;1),1,0)</f>
        <v>0</v>
      </c>
      <c r="AF2280" s="41">
        <f>IF(AND(tbl_PV_Milestones[[#This Row],[BL FY]]=2025,tbl_PV_Milestones[[#This Row],[Finish FY]]&gt;2025),1,0)</f>
        <v>0</v>
      </c>
      <c r="AG2280" s="56" t="str">
        <f>_xlfn.XLOOKUP(tbl_PV_Milestones[[#This Row],[Work ID]],tbl_PV_Meta[Work ID '#],tbl_PV_Meta[Project Manager/Owner],,0)</f>
        <v>Project Manager 17</v>
      </c>
      <c r="AH2280" s="6"/>
    </row>
    <row r="2281" spans="4:34" x14ac:dyDescent="0.25">
      <c r="D2281" s="6" t="s">
        <v>326</v>
      </c>
      <c r="E2281" s="6" t="s">
        <v>503</v>
      </c>
      <c r="F2281" s="6" t="s">
        <v>1718</v>
      </c>
      <c r="G2281" s="6" t="s">
        <v>521</v>
      </c>
      <c r="H2281" s="6" t="s">
        <v>505</v>
      </c>
      <c r="I2281" s="6" t="s">
        <v>522</v>
      </c>
      <c r="J2281" s="6" t="s">
        <v>326</v>
      </c>
      <c r="K2281" s="6" t="s">
        <v>61</v>
      </c>
      <c r="L2281" s="6" t="s">
        <v>90</v>
      </c>
      <c r="M2281" s="43"/>
      <c r="N2281" s="44" t="s">
        <v>1979</v>
      </c>
      <c r="O2281" s="39">
        <v>45583.708333333299</v>
      </c>
      <c r="P2281" s="39">
        <v>45583.708333333299</v>
      </c>
      <c r="Q2281" s="6">
        <v>0</v>
      </c>
      <c r="R2281" s="6">
        <v>0</v>
      </c>
      <c r="S2281" s="45" t="e">
        <f>_xlfn.CONCAT(#REF!,TRIM(tbl_PV_Milestones[[#This Row],[Milestone Description]]))</f>
        <v>#REF!</v>
      </c>
      <c r="T2281" s="84" t="str">
        <f>IF(COUNTIF(tbl_PV_Milestones[UID],tbl_PV_Milestones[[#This Row],[UID]])&gt;1,"Duplicate","")</f>
        <v>Duplicate</v>
      </c>
      <c r="U2281" s="42" t="str">
        <f>_xlfn.XLOOKUP(tbl_PV_Milestones[[#This Row],[Work ID]],tbl_PV_Meta[Work ID '#],tbl_PV_Meta[Sub-Portfolio])</f>
        <v>Sub-Portfolio 7</v>
      </c>
      <c r="V2281" s="41">
        <f>IF(MONTH(tbl_PV_Milestones[[#This Row],[Baseline Date]])&lt;7,YEAR(tbl_PV_Milestones[[#This Row],[Baseline Date]]),YEAR(tbl_PV_Milestones[[#This Row],[Baseline Date]])+1)</f>
        <v>2025</v>
      </c>
      <c r="W2281" s="41">
        <f>IF(MONTH(tbl_PV_Milestones[[#This Row],[Actual/Schedule Finish]])&lt;7,YEAR(tbl_PV_Milestones[[#This Row],[Actual/Schedule Finish]]),YEAR(tbl_PV_Milestones[[#This Row],[Actual/Schedule Finish]])+1)</f>
        <v>2025</v>
      </c>
      <c r="X2281" s="41" t="str">
        <f>IF(OR(tbl_PV_Milestones[[#This Row],[Project Status]]="Completed",tbl_PV_Milestones[[#This Row],[Project Status]]="Assumed Completed"),"Yes","No")</f>
        <v>Yes</v>
      </c>
      <c r="Y2281" s="41">
        <f>IF(tbl_PV_Milestones[[#This Row],[Baseline Date]]="",1,0)</f>
        <v>0</v>
      </c>
      <c r="Z2281" s="41">
        <f>IF(tbl_PV_Milestones[[#This Row],[Baseline Date]]&lt;PV_Meta!$B$7,1,0)</f>
        <v>1</v>
      </c>
      <c r="AA2281" s="41">
        <f>IF(tbl_PV_Milestones[[#This Row],[Complete]]="Yes",1,0)</f>
        <v>1</v>
      </c>
      <c r="AB2281" s="41">
        <f>IF(AND(tbl_PV_Milestones[[#This Row],[BL FY]]=2025,tbl_PV_Milestones[[#This Row],[Baseline Date]]&lt;PV_Meta!$B$7),1,0)</f>
        <v>1</v>
      </c>
      <c r="AC2281" s="41">
        <f>IF(AND(tbl_PV_Milestones[[#This Row],[Planned YTD]]=1,tbl_PV_Milestones[[#This Row],[Complete]]="Yes"),1,0)</f>
        <v>1</v>
      </c>
      <c r="AD2281" s="41">
        <f>IF(AND(tbl_PV_Milestones[[#This Row],[Actual/Schedule Finish]]&lt;PV_Meta!$B$7,tbl_PV_Milestones[[#This Row],[Complete]]="No",tbl_PV_Milestones[[#This Row],[Project Status]]&lt;&gt;"On Hold"),1,0)</f>
        <v>0</v>
      </c>
      <c r="AE2281" s="41">
        <f>IF(AND(tbl_PV_Milestones[[#This Row],[Actual/Schedule Finish]]&gt;tbl_PV_Milestones[[#This Row],[Baseline Date]],tbl_PV_Milestones[[#This Row],[Complete]]="No",tbl_PV_Milestones[[#This Row],[Project Status]]&lt;&gt;"On Hold",tbl_PV_Milestones[[#This Row],[Overdue]]=0,tbl_PV_Milestones[[#This Row],[To be Baselined]]&lt;&gt;1),1,0)</f>
        <v>0</v>
      </c>
      <c r="AF2281" s="41">
        <f>IF(AND(tbl_PV_Milestones[[#This Row],[BL FY]]=2025,tbl_PV_Milestones[[#This Row],[Finish FY]]&gt;2025),1,0)</f>
        <v>0</v>
      </c>
      <c r="AG2281" s="56" t="str">
        <f>_xlfn.XLOOKUP(tbl_PV_Milestones[[#This Row],[Work ID]],tbl_PV_Meta[Work ID '#],tbl_PV_Meta[Project Manager/Owner],,0)</f>
        <v>Project Manager 17</v>
      </c>
      <c r="AH2281" s="6"/>
    </row>
    <row r="2282" spans="4:34" x14ac:dyDescent="0.25">
      <c r="D2282" s="6" t="s">
        <v>326</v>
      </c>
      <c r="E2282" s="6" t="s">
        <v>503</v>
      </c>
      <c r="F2282" s="6" t="s">
        <v>1734</v>
      </c>
      <c r="G2282" s="6" t="s">
        <v>561</v>
      </c>
      <c r="H2282" s="6" t="s">
        <v>505</v>
      </c>
      <c r="I2282" s="6" t="s">
        <v>522</v>
      </c>
      <c r="J2282" s="6" t="s">
        <v>326</v>
      </c>
      <c r="K2282" s="6" t="s">
        <v>278</v>
      </c>
      <c r="L2282" s="6" t="s">
        <v>144</v>
      </c>
      <c r="M2282" s="43"/>
      <c r="N2282" s="44" t="s">
        <v>1979</v>
      </c>
      <c r="O2282" s="39">
        <v>45387.708333333299</v>
      </c>
      <c r="P2282" s="39">
        <v>45387.708333333299</v>
      </c>
      <c r="Q2282" s="6">
        <v>0</v>
      </c>
      <c r="R2282" s="6">
        <v>0</v>
      </c>
      <c r="S2282" s="45" t="e">
        <f>_xlfn.CONCAT(#REF!,TRIM(tbl_PV_Milestones[[#This Row],[Milestone Description]]))</f>
        <v>#REF!</v>
      </c>
      <c r="T2282" s="84" t="str">
        <f>IF(COUNTIF(tbl_PV_Milestones[UID],tbl_PV_Milestones[[#This Row],[UID]])&gt;1,"Duplicate","")</f>
        <v>Duplicate</v>
      </c>
      <c r="U2282" s="42" t="str">
        <f>_xlfn.XLOOKUP(tbl_PV_Milestones[[#This Row],[Work ID]],tbl_PV_Meta[Work ID '#],tbl_PV_Meta[Sub-Portfolio])</f>
        <v>Sub-Portfolio 4</v>
      </c>
      <c r="V2282" s="41">
        <f>IF(MONTH(tbl_PV_Milestones[[#This Row],[Baseline Date]])&lt;7,YEAR(tbl_PV_Milestones[[#This Row],[Baseline Date]]),YEAR(tbl_PV_Milestones[[#This Row],[Baseline Date]])+1)</f>
        <v>2024</v>
      </c>
      <c r="W2282" s="41">
        <f>IF(MONTH(tbl_PV_Milestones[[#This Row],[Actual/Schedule Finish]])&lt;7,YEAR(tbl_PV_Milestones[[#This Row],[Actual/Schedule Finish]]),YEAR(tbl_PV_Milestones[[#This Row],[Actual/Schedule Finish]])+1)</f>
        <v>2024</v>
      </c>
      <c r="X2282" s="41" t="str">
        <f>IF(OR(tbl_PV_Milestones[[#This Row],[Project Status]]="Completed",tbl_PV_Milestones[[#This Row],[Project Status]]="Assumed Completed"),"Yes","No")</f>
        <v>Yes</v>
      </c>
      <c r="Y2282" s="41">
        <f>IF(tbl_PV_Milestones[[#This Row],[Baseline Date]]="",1,0)</f>
        <v>0</v>
      </c>
      <c r="Z2282" s="41">
        <f>IF(tbl_PV_Milestones[[#This Row],[Baseline Date]]&lt;PV_Meta!$B$7,1,0)</f>
        <v>1</v>
      </c>
      <c r="AA2282" s="41">
        <f>IF(tbl_PV_Milestones[[#This Row],[Complete]]="Yes",1,0)</f>
        <v>1</v>
      </c>
      <c r="AB2282" s="41">
        <f>IF(AND(tbl_PV_Milestones[[#This Row],[BL FY]]=2025,tbl_PV_Milestones[[#This Row],[Baseline Date]]&lt;PV_Meta!$B$7),1,0)</f>
        <v>0</v>
      </c>
      <c r="AC2282" s="41">
        <f>IF(AND(tbl_PV_Milestones[[#This Row],[Planned YTD]]=1,tbl_PV_Milestones[[#This Row],[Complete]]="Yes"),1,0)</f>
        <v>0</v>
      </c>
      <c r="AD2282" s="41">
        <f>IF(AND(tbl_PV_Milestones[[#This Row],[Actual/Schedule Finish]]&lt;PV_Meta!$B$7,tbl_PV_Milestones[[#This Row],[Complete]]="No",tbl_PV_Milestones[[#This Row],[Project Status]]&lt;&gt;"On Hold"),1,0)</f>
        <v>0</v>
      </c>
      <c r="AE2282" s="41">
        <f>IF(AND(tbl_PV_Milestones[[#This Row],[Actual/Schedule Finish]]&gt;tbl_PV_Milestones[[#This Row],[Baseline Date]],tbl_PV_Milestones[[#This Row],[Complete]]="No",tbl_PV_Milestones[[#This Row],[Project Status]]&lt;&gt;"On Hold",tbl_PV_Milestones[[#This Row],[Overdue]]=0,tbl_PV_Milestones[[#This Row],[To be Baselined]]&lt;&gt;1),1,0)</f>
        <v>0</v>
      </c>
      <c r="AF2282" s="41">
        <f>IF(AND(tbl_PV_Milestones[[#This Row],[BL FY]]=2025,tbl_PV_Milestones[[#This Row],[Finish FY]]&gt;2025),1,0)</f>
        <v>0</v>
      </c>
      <c r="AG2282" s="56" t="str">
        <f>_xlfn.XLOOKUP(tbl_PV_Milestones[[#This Row],[Work ID]],tbl_PV_Meta[Work ID '#],tbl_PV_Meta[Project Manager/Owner],,0)</f>
        <v>Project Manager 38</v>
      </c>
      <c r="AH2282" s="6"/>
    </row>
    <row r="2283" spans="4:34" x14ac:dyDescent="0.25">
      <c r="D2283" s="6" t="s">
        <v>326</v>
      </c>
      <c r="E2283" s="6" t="s">
        <v>503</v>
      </c>
      <c r="F2283" s="6" t="s">
        <v>1734</v>
      </c>
      <c r="G2283" s="6" t="s">
        <v>562</v>
      </c>
      <c r="H2283" s="6" t="s">
        <v>505</v>
      </c>
      <c r="I2283" s="6" t="s">
        <v>522</v>
      </c>
      <c r="J2283" s="6" t="s">
        <v>326</v>
      </c>
      <c r="K2283" s="6" t="s">
        <v>278</v>
      </c>
      <c r="L2283" s="6" t="s">
        <v>144</v>
      </c>
      <c r="M2283" s="43"/>
      <c r="N2283" s="44" t="s">
        <v>1979</v>
      </c>
      <c r="O2283" s="39">
        <v>45387.708333333299</v>
      </c>
      <c r="P2283" s="39">
        <v>45387.708333333299</v>
      </c>
      <c r="Q2283" s="6">
        <v>0</v>
      </c>
      <c r="R2283" s="6">
        <v>0</v>
      </c>
      <c r="S2283" s="45" t="e">
        <f>_xlfn.CONCAT(#REF!,TRIM(tbl_PV_Milestones[[#This Row],[Milestone Description]]))</f>
        <v>#REF!</v>
      </c>
      <c r="T2283" s="84" t="str">
        <f>IF(COUNTIF(tbl_PV_Milestones[UID],tbl_PV_Milestones[[#This Row],[UID]])&gt;1,"Duplicate","")</f>
        <v>Duplicate</v>
      </c>
      <c r="U2283" s="42" t="str">
        <f>_xlfn.XLOOKUP(tbl_PV_Milestones[[#This Row],[Work ID]],tbl_PV_Meta[Work ID '#],tbl_PV_Meta[Sub-Portfolio])</f>
        <v>Sub-Portfolio 4</v>
      </c>
      <c r="V2283" s="41">
        <f>IF(MONTH(tbl_PV_Milestones[[#This Row],[Baseline Date]])&lt;7,YEAR(tbl_PV_Milestones[[#This Row],[Baseline Date]]),YEAR(tbl_PV_Milestones[[#This Row],[Baseline Date]])+1)</f>
        <v>2024</v>
      </c>
      <c r="W2283" s="41">
        <f>IF(MONTH(tbl_PV_Milestones[[#This Row],[Actual/Schedule Finish]])&lt;7,YEAR(tbl_PV_Milestones[[#This Row],[Actual/Schedule Finish]]),YEAR(tbl_PV_Milestones[[#This Row],[Actual/Schedule Finish]])+1)</f>
        <v>2024</v>
      </c>
      <c r="X2283" s="41" t="str">
        <f>IF(OR(tbl_PV_Milestones[[#This Row],[Project Status]]="Completed",tbl_PV_Milestones[[#This Row],[Project Status]]="Assumed Completed"),"Yes","No")</f>
        <v>Yes</v>
      </c>
      <c r="Y2283" s="41">
        <f>IF(tbl_PV_Milestones[[#This Row],[Baseline Date]]="",1,0)</f>
        <v>0</v>
      </c>
      <c r="Z2283" s="41">
        <f>IF(tbl_PV_Milestones[[#This Row],[Baseline Date]]&lt;PV_Meta!$B$7,1,0)</f>
        <v>1</v>
      </c>
      <c r="AA2283" s="41">
        <f>IF(tbl_PV_Milestones[[#This Row],[Complete]]="Yes",1,0)</f>
        <v>1</v>
      </c>
      <c r="AB2283" s="41">
        <f>IF(AND(tbl_PV_Milestones[[#This Row],[BL FY]]=2025,tbl_PV_Milestones[[#This Row],[Baseline Date]]&lt;PV_Meta!$B$7),1,0)</f>
        <v>0</v>
      </c>
      <c r="AC2283" s="41">
        <f>IF(AND(tbl_PV_Milestones[[#This Row],[Planned YTD]]=1,tbl_PV_Milestones[[#This Row],[Complete]]="Yes"),1,0)</f>
        <v>0</v>
      </c>
      <c r="AD2283" s="41">
        <f>IF(AND(tbl_PV_Milestones[[#This Row],[Actual/Schedule Finish]]&lt;PV_Meta!$B$7,tbl_PV_Milestones[[#This Row],[Complete]]="No",tbl_PV_Milestones[[#This Row],[Project Status]]&lt;&gt;"On Hold"),1,0)</f>
        <v>0</v>
      </c>
      <c r="AE2283" s="41">
        <f>IF(AND(tbl_PV_Milestones[[#This Row],[Actual/Schedule Finish]]&gt;tbl_PV_Milestones[[#This Row],[Baseline Date]],tbl_PV_Milestones[[#This Row],[Complete]]="No",tbl_PV_Milestones[[#This Row],[Project Status]]&lt;&gt;"On Hold",tbl_PV_Milestones[[#This Row],[Overdue]]=0,tbl_PV_Milestones[[#This Row],[To be Baselined]]&lt;&gt;1),1,0)</f>
        <v>0</v>
      </c>
      <c r="AF2283" s="41">
        <f>IF(AND(tbl_PV_Milestones[[#This Row],[BL FY]]=2025,tbl_PV_Milestones[[#This Row],[Finish FY]]&gt;2025),1,0)</f>
        <v>0</v>
      </c>
      <c r="AG2283" s="56" t="str">
        <f>_xlfn.XLOOKUP(tbl_PV_Milestones[[#This Row],[Work ID]],tbl_PV_Meta[Work ID '#],tbl_PV_Meta[Project Manager/Owner],,0)</f>
        <v>Project Manager 38</v>
      </c>
      <c r="AH2283" s="6"/>
    </row>
    <row r="2284" spans="4:34" x14ac:dyDescent="0.25">
      <c r="D2284" s="6" t="s">
        <v>326</v>
      </c>
      <c r="E2284" s="6" t="s">
        <v>503</v>
      </c>
      <c r="F2284" s="6" t="s">
        <v>1734</v>
      </c>
      <c r="G2284" s="6" t="s">
        <v>563</v>
      </c>
      <c r="H2284" s="6" t="s">
        <v>505</v>
      </c>
      <c r="I2284" s="6" t="s">
        <v>522</v>
      </c>
      <c r="J2284" s="6" t="s">
        <v>326</v>
      </c>
      <c r="K2284" s="6" t="s">
        <v>278</v>
      </c>
      <c r="L2284" s="6" t="s">
        <v>144</v>
      </c>
      <c r="M2284" s="43"/>
      <c r="N2284" s="44" t="s">
        <v>1979</v>
      </c>
      <c r="O2284" s="39">
        <v>45387.708333333299</v>
      </c>
      <c r="P2284" s="39">
        <v>45387.708333333299</v>
      </c>
      <c r="Q2284" s="6">
        <v>0</v>
      </c>
      <c r="R2284" s="6">
        <v>0</v>
      </c>
      <c r="S2284" s="45" t="e">
        <f>_xlfn.CONCAT(#REF!,TRIM(tbl_PV_Milestones[[#This Row],[Milestone Description]]))</f>
        <v>#REF!</v>
      </c>
      <c r="T2284" s="84" t="str">
        <f>IF(COUNTIF(tbl_PV_Milestones[UID],tbl_PV_Milestones[[#This Row],[UID]])&gt;1,"Duplicate","")</f>
        <v>Duplicate</v>
      </c>
      <c r="U2284" s="42" t="str">
        <f>_xlfn.XLOOKUP(tbl_PV_Milestones[[#This Row],[Work ID]],tbl_PV_Meta[Work ID '#],tbl_PV_Meta[Sub-Portfolio])</f>
        <v>Sub-Portfolio 4</v>
      </c>
      <c r="V2284" s="41">
        <f>IF(MONTH(tbl_PV_Milestones[[#This Row],[Baseline Date]])&lt;7,YEAR(tbl_PV_Milestones[[#This Row],[Baseline Date]]),YEAR(tbl_PV_Milestones[[#This Row],[Baseline Date]])+1)</f>
        <v>2024</v>
      </c>
      <c r="W2284" s="41">
        <f>IF(MONTH(tbl_PV_Milestones[[#This Row],[Actual/Schedule Finish]])&lt;7,YEAR(tbl_PV_Milestones[[#This Row],[Actual/Schedule Finish]]),YEAR(tbl_PV_Milestones[[#This Row],[Actual/Schedule Finish]])+1)</f>
        <v>2024</v>
      </c>
      <c r="X2284" s="41" t="str">
        <f>IF(OR(tbl_PV_Milestones[[#This Row],[Project Status]]="Completed",tbl_PV_Milestones[[#This Row],[Project Status]]="Assumed Completed"),"Yes","No")</f>
        <v>Yes</v>
      </c>
      <c r="Y2284" s="41">
        <f>IF(tbl_PV_Milestones[[#This Row],[Baseline Date]]="",1,0)</f>
        <v>0</v>
      </c>
      <c r="Z2284" s="41">
        <f>IF(tbl_PV_Milestones[[#This Row],[Baseline Date]]&lt;PV_Meta!$B$7,1,0)</f>
        <v>1</v>
      </c>
      <c r="AA2284" s="41">
        <f>IF(tbl_PV_Milestones[[#This Row],[Complete]]="Yes",1,0)</f>
        <v>1</v>
      </c>
      <c r="AB2284" s="41">
        <f>IF(AND(tbl_PV_Milestones[[#This Row],[BL FY]]=2025,tbl_PV_Milestones[[#This Row],[Baseline Date]]&lt;PV_Meta!$B$7),1,0)</f>
        <v>0</v>
      </c>
      <c r="AC2284" s="41">
        <f>IF(AND(tbl_PV_Milestones[[#This Row],[Planned YTD]]=1,tbl_PV_Milestones[[#This Row],[Complete]]="Yes"),1,0)</f>
        <v>0</v>
      </c>
      <c r="AD2284" s="41">
        <f>IF(AND(tbl_PV_Milestones[[#This Row],[Actual/Schedule Finish]]&lt;PV_Meta!$B$7,tbl_PV_Milestones[[#This Row],[Complete]]="No",tbl_PV_Milestones[[#This Row],[Project Status]]&lt;&gt;"On Hold"),1,0)</f>
        <v>0</v>
      </c>
      <c r="AE2284" s="41">
        <f>IF(AND(tbl_PV_Milestones[[#This Row],[Actual/Schedule Finish]]&gt;tbl_PV_Milestones[[#This Row],[Baseline Date]],tbl_PV_Milestones[[#This Row],[Complete]]="No",tbl_PV_Milestones[[#This Row],[Project Status]]&lt;&gt;"On Hold",tbl_PV_Milestones[[#This Row],[Overdue]]=0,tbl_PV_Milestones[[#This Row],[To be Baselined]]&lt;&gt;1),1,0)</f>
        <v>0</v>
      </c>
      <c r="AF2284" s="41">
        <f>IF(AND(tbl_PV_Milestones[[#This Row],[BL FY]]=2025,tbl_PV_Milestones[[#This Row],[Finish FY]]&gt;2025),1,0)</f>
        <v>0</v>
      </c>
      <c r="AG2284" s="56" t="str">
        <f>_xlfn.XLOOKUP(tbl_PV_Milestones[[#This Row],[Work ID]],tbl_PV_Meta[Work ID '#],tbl_PV_Meta[Project Manager/Owner],,0)</f>
        <v>Project Manager 38</v>
      </c>
      <c r="AH2284" s="6"/>
    </row>
    <row r="2285" spans="4:34" x14ac:dyDescent="0.25">
      <c r="D2285" s="6" t="s">
        <v>326</v>
      </c>
      <c r="E2285" s="6" t="s">
        <v>503</v>
      </c>
      <c r="F2285" s="6" t="s">
        <v>1734</v>
      </c>
      <c r="G2285" s="6" t="s">
        <v>564</v>
      </c>
      <c r="H2285" s="6" t="s">
        <v>505</v>
      </c>
      <c r="I2285" s="6" t="s">
        <v>522</v>
      </c>
      <c r="J2285" s="6" t="s">
        <v>326</v>
      </c>
      <c r="K2285" s="6" t="s">
        <v>278</v>
      </c>
      <c r="L2285" s="6" t="s">
        <v>144</v>
      </c>
      <c r="M2285" s="43"/>
      <c r="N2285" s="44" t="s">
        <v>1979</v>
      </c>
      <c r="O2285" s="39">
        <v>45387.708333333299</v>
      </c>
      <c r="P2285" s="39">
        <v>45387.708333333299</v>
      </c>
      <c r="Q2285" s="6">
        <v>0</v>
      </c>
      <c r="R2285" s="6">
        <v>0</v>
      </c>
      <c r="S2285" s="45" t="e">
        <f>_xlfn.CONCAT(#REF!,TRIM(tbl_PV_Milestones[[#This Row],[Milestone Description]]))</f>
        <v>#REF!</v>
      </c>
      <c r="T2285" s="84" t="str">
        <f>IF(COUNTIF(tbl_PV_Milestones[UID],tbl_PV_Milestones[[#This Row],[UID]])&gt;1,"Duplicate","")</f>
        <v>Duplicate</v>
      </c>
      <c r="U2285" s="42" t="str">
        <f>_xlfn.XLOOKUP(tbl_PV_Milestones[[#This Row],[Work ID]],tbl_PV_Meta[Work ID '#],tbl_PV_Meta[Sub-Portfolio])</f>
        <v>Sub-Portfolio 4</v>
      </c>
      <c r="V2285" s="41">
        <f>IF(MONTH(tbl_PV_Milestones[[#This Row],[Baseline Date]])&lt;7,YEAR(tbl_PV_Milestones[[#This Row],[Baseline Date]]),YEAR(tbl_PV_Milestones[[#This Row],[Baseline Date]])+1)</f>
        <v>2024</v>
      </c>
      <c r="W2285" s="41">
        <f>IF(MONTH(tbl_PV_Milestones[[#This Row],[Actual/Schedule Finish]])&lt;7,YEAR(tbl_PV_Milestones[[#This Row],[Actual/Schedule Finish]]),YEAR(tbl_PV_Milestones[[#This Row],[Actual/Schedule Finish]])+1)</f>
        <v>2024</v>
      </c>
      <c r="X2285" s="41" t="str">
        <f>IF(OR(tbl_PV_Milestones[[#This Row],[Project Status]]="Completed",tbl_PV_Milestones[[#This Row],[Project Status]]="Assumed Completed"),"Yes","No")</f>
        <v>Yes</v>
      </c>
      <c r="Y2285" s="41">
        <f>IF(tbl_PV_Milestones[[#This Row],[Baseline Date]]="",1,0)</f>
        <v>0</v>
      </c>
      <c r="Z2285" s="41">
        <f>IF(tbl_PV_Milestones[[#This Row],[Baseline Date]]&lt;PV_Meta!$B$7,1,0)</f>
        <v>1</v>
      </c>
      <c r="AA2285" s="41">
        <f>IF(tbl_PV_Milestones[[#This Row],[Complete]]="Yes",1,0)</f>
        <v>1</v>
      </c>
      <c r="AB2285" s="41">
        <f>IF(AND(tbl_PV_Milestones[[#This Row],[BL FY]]=2025,tbl_PV_Milestones[[#This Row],[Baseline Date]]&lt;PV_Meta!$B$7),1,0)</f>
        <v>0</v>
      </c>
      <c r="AC2285" s="41">
        <f>IF(AND(tbl_PV_Milestones[[#This Row],[Planned YTD]]=1,tbl_PV_Milestones[[#This Row],[Complete]]="Yes"),1,0)</f>
        <v>0</v>
      </c>
      <c r="AD2285" s="41">
        <f>IF(AND(tbl_PV_Milestones[[#This Row],[Actual/Schedule Finish]]&lt;PV_Meta!$B$7,tbl_PV_Milestones[[#This Row],[Complete]]="No",tbl_PV_Milestones[[#This Row],[Project Status]]&lt;&gt;"On Hold"),1,0)</f>
        <v>0</v>
      </c>
      <c r="AE2285" s="41">
        <f>IF(AND(tbl_PV_Milestones[[#This Row],[Actual/Schedule Finish]]&gt;tbl_PV_Milestones[[#This Row],[Baseline Date]],tbl_PV_Milestones[[#This Row],[Complete]]="No",tbl_PV_Milestones[[#This Row],[Project Status]]&lt;&gt;"On Hold",tbl_PV_Milestones[[#This Row],[Overdue]]=0,tbl_PV_Milestones[[#This Row],[To be Baselined]]&lt;&gt;1),1,0)</f>
        <v>0</v>
      </c>
      <c r="AF2285" s="41">
        <f>IF(AND(tbl_PV_Milestones[[#This Row],[BL FY]]=2025,tbl_PV_Milestones[[#This Row],[Finish FY]]&gt;2025),1,0)</f>
        <v>0</v>
      </c>
      <c r="AG2285" s="56" t="str">
        <f>_xlfn.XLOOKUP(tbl_PV_Milestones[[#This Row],[Work ID]],tbl_PV_Meta[Work ID '#],tbl_PV_Meta[Project Manager/Owner],,0)</f>
        <v>Project Manager 38</v>
      </c>
      <c r="AH2285" s="6"/>
    </row>
    <row r="2286" spans="4:34" x14ac:dyDescent="0.25">
      <c r="D2286" s="6" t="s">
        <v>326</v>
      </c>
      <c r="E2286" s="6" t="s">
        <v>503</v>
      </c>
      <c r="F2286" s="6" t="s">
        <v>1734</v>
      </c>
      <c r="G2286" s="6" t="s">
        <v>565</v>
      </c>
      <c r="H2286" s="6" t="s">
        <v>519</v>
      </c>
      <c r="I2286" s="6" t="s">
        <v>522</v>
      </c>
      <c r="J2286" s="6" t="s">
        <v>326</v>
      </c>
      <c r="K2286" s="6" t="s">
        <v>278</v>
      </c>
      <c r="L2286" s="6" t="s">
        <v>144</v>
      </c>
      <c r="M2286" s="43"/>
      <c r="N2286" s="44" t="s">
        <v>1979</v>
      </c>
      <c r="O2286" s="39">
        <v>45387.708333333299</v>
      </c>
      <c r="P2286" s="39">
        <v>45387.708333333299</v>
      </c>
      <c r="Q2286" s="6">
        <v>0</v>
      </c>
      <c r="R2286" s="6">
        <v>0</v>
      </c>
      <c r="S2286" s="45" t="e">
        <f>_xlfn.CONCAT(#REF!,TRIM(tbl_PV_Milestones[[#This Row],[Milestone Description]]))</f>
        <v>#REF!</v>
      </c>
      <c r="T2286" s="84" t="str">
        <f>IF(COUNTIF(tbl_PV_Milestones[UID],tbl_PV_Milestones[[#This Row],[UID]])&gt;1,"Duplicate","")</f>
        <v>Duplicate</v>
      </c>
      <c r="U2286" s="42" t="str">
        <f>_xlfn.XLOOKUP(tbl_PV_Milestones[[#This Row],[Work ID]],tbl_PV_Meta[Work ID '#],tbl_PV_Meta[Sub-Portfolio])</f>
        <v>Sub-Portfolio 4</v>
      </c>
      <c r="V2286" s="41">
        <f>IF(MONTH(tbl_PV_Milestones[[#This Row],[Baseline Date]])&lt;7,YEAR(tbl_PV_Milestones[[#This Row],[Baseline Date]]),YEAR(tbl_PV_Milestones[[#This Row],[Baseline Date]])+1)</f>
        <v>2024</v>
      </c>
      <c r="W2286" s="41">
        <f>IF(MONTH(tbl_PV_Milestones[[#This Row],[Actual/Schedule Finish]])&lt;7,YEAR(tbl_PV_Milestones[[#This Row],[Actual/Schedule Finish]]),YEAR(tbl_PV_Milestones[[#This Row],[Actual/Schedule Finish]])+1)</f>
        <v>2024</v>
      </c>
      <c r="X2286" s="41" t="str">
        <f>IF(OR(tbl_PV_Milestones[[#This Row],[Project Status]]="Completed",tbl_PV_Milestones[[#This Row],[Project Status]]="Assumed Completed"),"Yes","No")</f>
        <v>Yes</v>
      </c>
      <c r="Y2286" s="41">
        <f>IF(tbl_PV_Milestones[[#This Row],[Baseline Date]]="",1,0)</f>
        <v>0</v>
      </c>
      <c r="Z2286" s="41">
        <f>IF(tbl_PV_Milestones[[#This Row],[Baseline Date]]&lt;PV_Meta!$B$7,1,0)</f>
        <v>1</v>
      </c>
      <c r="AA2286" s="41">
        <f>IF(tbl_PV_Milestones[[#This Row],[Complete]]="Yes",1,0)</f>
        <v>1</v>
      </c>
      <c r="AB2286" s="41">
        <f>IF(AND(tbl_PV_Milestones[[#This Row],[BL FY]]=2025,tbl_PV_Milestones[[#This Row],[Baseline Date]]&lt;PV_Meta!$B$7),1,0)</f>
        <v>0</v>
      </c>
      <c r="AC2286" s="41">
        <f>IF(AND(tbl_PV_Milestones[[#This Row],[Planned YTD]]=1,tbl_PV_Milestones[[#This Row],[Complete]]="Yes"),1,0)</f>
        <v>0</v>
      </c>
      <c r="AD2286" s="41">
        <f>IF(AND(tbl_PV_Milestones[[#This Row],[Actual/Schedule Finish]]&lt;PV_Meta!$B$7,tbl_PV_Milestones[[#This Row],[Complete]]="No",tbl_PV_Milestones[[#This Row],[Project Status]]&lt;&gt;"On Hold"),1,0)</f>
        <v>0</v>
      </c>
      <c r="AE2286" s="41">
        <f>IF(AND(tbl_PV_Milestones[[#This Row],[Actual/Schedule Finish]]&gt;tbl_PV_Milestones[[#This Row],[Baseline Date]],tbl_PV_Milestones[[#This Row],[Complete]]="No",tbl_PV_Milestones[[#This Row],[Project Status]]&lt;&gt;"On Hold",tbl_PV_Milestones[[#This Row],[Overdue]]=0,tbl_PV_Milestones[[#This Row],[To be Baselined]]&lt;&gt;1),1,0)</f>
        <v>0</v>
      </c>
      <c r="AF2286" s="41">
        <f>IF(AND(tbl_PV_Milestones[[#This Row],[BL FY]]=2025,tbl_PV_Milestones[[#This Row],[Finish FY]]&gt;2025),1,0)</f>
        <v>0</v>
      </c>
      <c r="AG2286" s="56" t="str">
        <f>_xlfn.XLOOKUP(tbl_PV_Milestones[[#This Row],[Work ID]],tbl_PV_Meta[Work ID '#],tbl_PV_Meta[Project Manager/Owner],,0)</f>
        <v>Project Manager 38</v>
      </c>
      <c r="AH2286" s="6"/>
    </row>
    <row r="2287" spans="4:34" x14ac:dyDescent="0.25">
      <c r="D2287" s="6" t="s">
        <v>326</v>
      </c>
      <c r="E2287" s="6" t="s">
        <v>580</v>
      </c>
      <c r="F2287" s="6" t="s">
        <v>1731</v>
      </c>
      <c r="G2287" s="6" t="s">
        <v>545</v>
      </c>
      <c r="H2287" s="6" t="s">
        <v>505</v>
      </c>
      <c r="I2287" s="6" t="s">
        <v>510</v>
      </c>
      <c r="J2287" s="6" t="s">
        <v>326</v>
      </c>
      <c r="K2287" s="6" t="s">
        <v>61</v>
      </c>
      <c r="L2287" s="6" t="s">
        <v>95</v>
      </c>
      <c r="M2287" s="43"/>
      <c r="N2287" s="44" t="s">
        <v>1979</v>
      </c>
      <c r="O2287" s="39">
        <v>45751.708333333299</v>
      </c>
      <c r="P2287" s="39">
        <v>45715.708333333299</v>
      </c>
      <c r="Q2287" s="6">
        <v>-26</v>
      </c>
      <c r="R2287" s="6">
        <v>-3.7249283667621799E-2</v>
      </c>
      <c r="S2287" s="45" t="e">
        <f>_xlfn.CONCAT(#REF!,TRIM(tbl_PV_Milestones[[#This Row],[Milestone Description]]))</f>
        <v>#REF!</v>
      </c>
      <c r="T2287" s="84" t="str">
        <f>IF(COUNTIF(tbl_PV_Milestones[UID],tbl_PV_Milestones[[#This Row],[UID]])&gt;1,"Duplicate","")</f>
        <v>Duplicate</v>
      </c>
      <c r="U2287" s="42" t="str">
        <f>_xlfn.XLOOKUP(tbl_PV_Milestones[[#This Row],[Work ID]],tbl_PV_Meta[Work ID '#],tbl_PV_Meta[Sub-Portfolio])</f>
        <v>Sub-Portfolio 7</v>
      </c>
      <c r="V2287" s="41">
        <f>IF(MONTH(tbl_PV_Milestones[[#This Row],[Baseline Date]])&lt;7,YEAR(tbl_PV_Milestones[[#This Row],[Baseline Date]]),YEAR(tbl_PV_Milestones[[#This Row],[Baseline Date]])+1)</f>
        <v>2025</v>
      </c>
      <c r="W2287" s="41">
        <f>IF(MONTH(tbl_PV_Milestones[[#This Row],[Actual/Schedule Finish]])&lt;7,YEAR(tbl_PV_Milestones[[#This Row],[Actual/Schedule Finish]]),YEAR(tbl_PV_Milestones[[#This Row],[Actual/Schedule Finish]])+1)</f>
        <v>2025</v>
      </c>
      <c r="X2287" s="41" t="str">
        <f>IF(OR(tbl_PV_Milestones[[#This Row],[Project Status]]="Completed",tbl_PV_Milestones[[#This Row],[Project Status]]="Assumed Completed"),"Yes","No")</f>
        <v>Yes</v>
      </c>
      <c r="Y2287" s="41">
        <f>IF(tbl_PV_Milestones[[#This Row],[Baseline Date]]="",1,0)</f>
        <v>0</v>
      </c>
      <c r="Z2287" s="41">
        <f>IF(tbl_PV_Milestones[[#This Row],[Baseline Date]]&lt;PV_Meta!$B$7,1,0)</f>
        <v>1</v>
      </c>
      <c r="AA2287" s="41">
        <f>IF(tbl_PV_Milestones[[#This Row],[Complete]]="Yes",1,0)</f>
        <v>1</v>
      </c>
      <c r="AB2287" s="41">
        <f>IF(AND(tbl_PV_Milestones[[#This Row],[BL FY]]=2025,tbl_PV_Milestones[[#This Row],[Baseline Date]]&lt;PV_Meta!$B$7),1,0)</f>
        <v>1</v>
      </c>
      <c r="AC2287" s="41">
        <f>IF(AND(tbl_PV_Milestones[[#This Row],[Planned YTD]]=1,tbl_PV_Milestones[[#This Row],[Complete]]="Yes"),1,0)</f>
        <v>1</v>
      </c>
      <c r="AD2287" s="41">
        <f>IF(AND(tbl_PV_Milestones[[#This Row],[Actual/Schedule Finish]]&lt;PV_Meta!$B$7,tbl_PV_Milestones[[#This Row],[Complete]]="No",tbl_PV_Milestones[[#This Row],[Project Status]]&lt;&gt;"On Hold"),1,0)</f>
        <v>0</v>
      </c>
      <c r="AE2287" s="41">
        <f>IF(AND(tbl_PV_Milestones[[#This Row],[Actual/Schedule Finish]]&gt;tbl_PV_Milestones[[#This Row],[Baseline Date]],tbl_PV_Milestones[[#This Row],[Complete]]="No",tbl_PV_Milestones[[#This Row],[Project Status]]&lt;&gt;"On Hold",tbl_PV_Milestones[[#This Row],[Overdue]]=0,tbl_PV_Milestones[[#This Row],[To be Baselined]]&lt;&gt;1),1,0)</f>
        <v>0</v>
      </c>
      <c r="AF2287" s="41">
        <f>IF(AND(tbl_PV_Milestones[[#This Row],[BL FY]]=2025,tbl_PV_Milestones[[#This Row],[Finish FY]]&gt;2025),1,0)</f>
        <v>0</v>
      </c>
      <c r="AG2287" s="56" t="str">
        <f>_xlfn.XLOOKUP(tbl_PV_Milestones[[#This Row],[Work ID]],tbl_PV_Meta[Work ID '#],tbl_PV_Meta[Project Manager/Owner],,0)</f>
        <v>Project Manager 29</v>
      </c>
      <c r="AH2287" s="6"/>
    </row>
    <row r="2288" spans="4:34" x14ac:dyDescent="0.25">
      <c r="D2288" s="6" t="s">
        <v>326</v>
      </c>
      <c r="E2288" s="6" t="s">
        <v>503</v>
      </c>
      <c r="F2288" s="6" t="s">
        <v>1737</v>
      </c>
      <c r="G2288" s="6" t="s">
        <v>1069</v>
      </c>
      <c r="H2288" s="6" t="s">
        <v>510</v>
      </c>
      <c r="I2288" s="6" t="s">
        <v>510</v>
      </c>
      <c r="J2288" s="6" t="s">
        <v>326</v>
      </c>
      <c r="K2288" s="6" t="s">
        <v>278</v>
      </c>
      <c r="L2288" s="6" t="s">
        <v>398</v>
      </c>
      <c r="M2288" s="43"/>
      <c r="N2288" s="44" t="s">
        <v>1979</v>
      </c>
      <c r="O2288" s="39">
        <v>45502.708333333299</v>
      </c>
      <c r="P2288" s="39">
        <v>45502.708333333299</v>
      </c>
      <c r="Q2288" s="6">
        <v>0</v>
      </c>
      <c r="R2288" s="6">
        <v>0</v>
      </c>
      <c r="S2288" s="45" t="e">
        <f>_xlfn.CONCAT(#REF!,TRIM(tbl_PV_Milestones[[#This Row],[Milestone Description]]))</f>
        <v>#REF!</v>
      </c>
      <c r="T2288" s="84" t="str">
        <f>IF(COUNTIF(tbl_PV_Milestones[UID],tbl_PV_Milestones[[#This Row],[UID]])&gt;1,"Duplicate","")</f>
        <v>Duplicate</v>
      </c>
      <c r="U2288" s="42" t="str">
        <f>_xlfn.XLOOKUP(tbl_PV_Milestones[[#This Row],[Work ID]],tbl_PV_Meta[Work ID '#],tbl_PV_Meta[Sub-Portfolio])</f>
        <v>Sub-Portfolio 3</v>
      </c>
      <c r="V2288" s="41">
        <f>IF(MONTH(tbl_PV_Milestones[[#This Row],[Baseline Date]])&lt;7,YEAR(tbl_PV_Milestones[[#This Row],[Baseline Date]]),YEAR(tbl_PV_Milestones[[#This Row],[Baseline Date]])+1)</f>
        <v>2025</v>
      </c>
      <c r="W2288" s="41">
        <f>IF(MONTH(tbl_PV_Milestones[[#This Row],[Actual/Schedule Finish]])&lt;7,YEAR(tbl_PV_Milestones[[#This Row],[Actual/Schedule Finish]]),YEAR(tbl_PV_Milestones[[#This Row],[Actual/Schedule Finish]])+1)</f>
        <v>2025</v>
      </c>
      <c r="X2288" s="41" t="str">
        <f>IF(OR(tbl_PV_Milestones[[#This Row],[Project Status]]="Completed",tbl_PV_Milestones[[#This Row],[Project Status]]="Assumed Completed"),"Yes","No")</f>
        <v>Yes</v>
      </c>
      <c r="Y2288" s="41">
        <f>IF(tbl_PV_Milestones[[#This Row],[Baseline Date]]="",1,0)</f>
        <v>0</v>
      </c>
      <c r="Z2288" s="41">
        <f>IF(tbl_PV_Milestones[[#This Row],[Baseline Date]]&lt;PV_Meta!$B$7,1,0)</f>
        <v>1</v>
      </c>
      <c r="AA2288" s="41">
        <f>IF(tbl_PV_Milestones[[#This Row],[Complete]]="Yes",1,0)</f>
        <v>1</v>
      </c>
      <c r="AB2288" s="41">
        <f>IF(AND(tbl_PV_Milestones[[#This Row],[BL FY]]=2025,tbl_PV_Milestones[[#This Row],[Baseline Date]]&lt;PV_Meta!$B$7),1,0)</f>
        <v>1</v>
      </c>
      <c r="AC2288" s="41">
        <f>IF(AND(tbl_PV_Milestones[[#This Row],[Planned YTD]]=1,tbl_PV_Milestones[[#This Row],[Complete]]="Yes"),1,0)</f>
        <v>1</v>
      </c>
      <c r="AD2288" s="41">
        <f>IF(AND(tbl_PV_Milestones[[#This Row],[Actual/Schedule Finish]]&lt;PV_Meta!$B$7,tbl_PV_Milestones[[#This Row],[Complete]]="No",tbl_PV_Milestones[[#This Row],[Project Status]]&lt;&gt;"On Hold"),1,0)</f>
        <v>0</v>
      </c>
      <c r="AE2288" s="41">
        <f>IF(AND(tbl_PV_Milestones[[#This Row],[Actual/Schedule Finish]]&gt;tbl_PV_Milestones[[#This Row],[Baseline Date]],tbl_PV_Milestones[[#This Row],[Complete]]="No",tbl_PV_Milestones[[#This Row],[Project Status]]&lt;&gt;"On Hold",tbl_PV_Milestones[[#This Row],[Overdue]]=0,tbl_PV_Milestones[[#This Row],[To be Baselined]]&lt;&gt;1),1,0)</f>
        <v>0</v>
      </c>
      <c r="AF2288" s="41">
        <f>IF(AND(tbl_PV_Milestones[[#This Row],[BL FY]]=2025,tbl_PV_Milestones[[#This Row],[Finish FY]]&gt;2025),1,0)</f>
        <v>0</v>
      </c>
      <c r="AG2288" s="56" t="str">
        <f>_xlfn.XLOOKUP(tbl_PV_Milestones[[#This Row],[Work ID]],tbl_PV_Meta[Work ID '#],tbl_PV_Meta[Project Manager/Owner],,0)</f>
        <v>Project Manager 13</v>
      </c>
      <c r="AH2288" s="6"/>
    </row>
    <row r="2289" spans="4:34" x14ac:dyDescent="0.25">
      <c r="D2289" s="6" t="s">
        <v>326</v>
      </c>
      <c r="E2289" s="6" t="s">
        <v>503</v>
      </c>
      <c r="F2289" s="6" t="s">
        <v>1737</v>
      </c>
      <c r="G2289" s="6" t="s">
        <v>1070</v>
      </c>
      <c r="H2289" s="6" t="s">
        <v>510</v>
      </c>
      <c r="I2289" s="6" t="s">
        <v>510</v>
      </c>
      <c r="J2289" s="6" t="s">
        <v>326</v>
      </c>
      <c r="K2289" s="6" t="s">
        <v>278</v>
      </c>
      <c r="L2289" s="6" t="s">
        <v>398</v>
      </c>
      <c r="M2289" s="43"/>
      <c r="N2289" s="44" t="s">
        <v>1979</v>
      </c>
      <c r="O2289" s="39">
        <v>45502.708333333299</v>
      </c>
      <c r="P2289" s="39">
        <v>45502.708333333299</v>
      </c>
      <c r="Q2289" s="6">
        <v>0</v>
      </c>
      <c r="R2289" s="6">
        <v>0</v>
      </c>
      <c r="S2289" s="45" t="e">
        <f>_xlfn.CONCAT(#REF!,TRIM(tbl_PV_Milestones[[#This Row],[Milestone Description]]))</f>
        <v>#REF!</v>
      </c>
      <c r="T2289" s="84" t="str">
        <f>IF(COUNTIF(tbl_PV_Milestones[UID],tbl_PV_Milestones[[#This Row],[UID]])&gt;1,"Duplicate","")</f>
        <v>Duplicate</v>
      </c>
      <c r="U2289" s="42" t="str">
        <f>_xlfn.XLOOKUP(tbl_PV_Milestones[[#This Row],[Work ID]],tbl_PV_Meta[Work ID '#],tbl_PV_Meta[Sub-Portfolio])</f>
        <v>Sub-Portfolio 3</v>
      </c>
      <c r="V2289" s="41">
        <f>IF(MONTH(tbl_PV_Milestones[[#This Row],[Baseline Date]])&lt;7,YEAR(tbl_PV_Milestones[[#This Row],[Baseline Date]]),YEAR(tbl_PV_Milestones[[#This Row],[Baseline Date]])+1)</f>
        <v>2025</v>
      </c>
      <c r="W2289" s="41">
        <f>IF(MONTH(tbl_PV_Milestones[[#This Row],[Actual/Schedule Finish]])&lt;7,YEAR(tbl_PV_Milestones[[#This Row],[Actual/Schedule Finish]]),YEAR(tbl_PV_Milestones[[#This Row],[Actual/Schedule Finish]])+1)</f>
        <v>2025</v>
      </c>
      <c r="X2289" s="41" t="str">
        <f>IF(OR(tbl_PV_Milestones[[#This Row],[Project Status]]="Completed",tbl_PV_Milestones[[#This Row],[Project Status]]="Assumed Completed"),"Yes","No")</f>
        <v>Yes</v>
      </c>
      <c r="Y2289" s="41">
        <f>IF(tbl_PV_Milestones[[#This Row],[Baseline Date]]="",1,0)</f>
        <v>0</v>
      </c>
      <c r="Z2289" s="41">
        <f>IF(tbl_PV_Milestones[[#This Row],[Baseline Date]]&lt;PV_Meta!$B$7,1,0)</f>
        <v>1</v>
      </c>
      <c r="AA2289" s="41">
        <f>IF(tbl_PV_Milestones[[#This Row],[Complete]]="Yes",1,0)</f>
        <v>1</v>
      </c>
      <c r="AB2289" s="41">
        <f>IF(AND(tbl_PV_Milestones[[#This Row],[BL FY]]=2025,tbl_PV_Milestones[[#This Row],[Baseline Date]]&lt;PV_Meta!$B$7),1,0)</f>
        <v>1</v>
      </c>
      <c r="AC2289" s="41">
        <f>IF(AND(tbl_PV_Milestones[[#This Row],[Planned YTD]]=1,tbl_PV_Milestones[[#This Row],[Complete]]="Yes"),1,0)</f>
        <v>1</v>
      </c>
      <c r="AD2289" s="41">
        <f>IF(AND(tbl_PV_Milestones[[#This Row],[Actual/Schedule Finish]]&lt;PV_Meta!$B$7,tbl_PV_Milestones[[#This Row],[Complete]]="No",tbl_PV_Milestones[[#This Row],[Project Status]]&lt;&gt;"On Hold"),1,0)</f>
        <v>0</v>
      </c>
      <c r="AE2289" s="41">
        <f>IF(AND(tbl_PV_Milestones[[#This Row],[Actual/Schedule Finish]]&gt;tbl_PV_Milestones[[#This Row],[Baseline Date]],tbl_PV_Milestones[[#This Row],[Complete]]="No",tbl_PV_Milestones[[#This Row],[Project Status]]&lt;&gt;"On Hold",tbl_PV_Milestones[[#This Row],[Overdue]]=0,tbl_PV_Milestones[[#This Row],[To be Baselined]]&lt;&gt;1),1,0)</f>
        <v>0</v>
      </c>
      <c r="AF2289" s="41">
        <f>IF(AND(tbl_PV_Milestones[[#This Row],[BL FY]]=2025,tbl_PV_Milestones[[#This Row],[Finish FY]]&gt;2025),1,0)</f>
        <v>0</v>
      </c>
      <c r="AG2289" s="56" t="str">
        <f>_xlfn.XLOOKUP(tbl_PV_Milestones[[#This Row],[Work ID]],tbl_PV_Meta[Work ID '#],tbl_PV_Meta[Project Manager/Owner],,0)</f>
        <v>Project Manager 13</v>
      </c>
      <c r="AH2289" s="6"/>
    </row>
    <row r="2290" spans="4:34" x14ac:dyDescent="0.25">
      <c r="D2290" s="6" t="s">
        <v>326</v>
      </c>
      <c r="E2290" s="6" t="s">
        <v>503</v>
      </c>
      <c r="F2290" s="6" t="s">
        <v>1737</v>
      </c>
      <c r="G2290" s="6" t="s">
        <v>1071</v>
      </c>
      <c r="H2290" s="6" t="s">
        <v>510</v>
      </c>
      <c r="I2290" s="6" t="s">
        <v>510</v>
      </c>
      <c r="J2290" s="6" t="s">
        <v>326</v>
      </c>
      <c r="K2290" s="6" t="s">
        <v>278</v>
      </c>
      <c r="L2290" s="6" t="s">
        <v>398</v>
      </c>
      <c r="M2290" s="43"/>
      <c r="N2290" s="44" t="s">
        <v>1979</v>
      </c>
      <c r="O2290" s="39">
        <v>45502.708333333299</v>
      </c>
      <c r="P2290" s="39">
        <v>45502.708333333299</v>
      </c>
      <c r="Q2290" s="6">
        <v>0</v>
      </c>
      <c r="R2290" s="6">
        <v>0</v>
      </c>
      <c r="S2290" s="45" t="e">
        <f>_xlfn.CONCAT(#REF!,TRIM(tbl_PV_Milestones[[#This Row],[Milestone Description]]))</f>
        <v>#REF!</v>
      </c>
      <c r="T2290" s="84" t="str">
        <f>IF(COUNTIF(tbl_PV_Milestones[UID],tbl_PV_Milestones[[#This Row],[UID]])&gt;1,"Duplicate","")</f>
        <v>Duplicate</v>
      </c>
      <c r="U2290" s="42" t="str">
        <f>_xlfn.XLOOKUP(tbl_PV_Milestones[[#This Row],[Work ID]],tbl_PV_Meta[Work ID '#],tbl_PV_Meta[Sub-Portfolio])</f>
        <v>Sub-Portfolio 3</v>
      </c>
      <c r="V2290" s="41">
        <f>IF(MONTH(tbl_PV_Milestones[[#This Row],[Baseline Date]])&lt;7,YEAR(tbl_PV_Milestones[[#This Row],[Baseline Date]]),YEAR(tbl_PV_Milestones[[#This Row],[Baseline Date]])+1)</f>
        <v>2025</v>
      </c>
      <c r="W2290" s="41">
        <f>IF(MONTH(tbl_PV_Milestones[[#This Row],[Actual/Schedule Finish]])&lt;7,YEAR(tbl_PV_Milestones[[#This Row],[Actual/Schedule Finish]]),YEAR(tbl_PV_Milestones[[#This Row],[Actual/Schedule Finish]])+1)</f>
        <v>2025</v>
      </c>
      <c r="X2290" s="41" t="str">
        <f>IF(OR(tbl_PV_Milestones[[#This Row],[Project Status]]="Completed",tbl_PV_Milestones[[#This Row],[Project Status]]="Assumed Completed"),"Yes","No")</f>
        <v>Yes</v>
      </c>
      <c r="Y2290" s="41">
        <f>IF(tbl_PV_Milestones[[#This Row],[Baseline Date]]="",1,0)</f>
        <v>0</v>
      </c>
      <c r="Z2290" s="41">
        <f>IF(tbl_PV_Milestones[[#This Row],[Baseline Date]]&lt;PV_Meta!$B$7,1,0)</f>
        <v>1</v>
      </c>
      <c r="AA2290" s="41">
        <f>IF(tbl_PV_Milestones[[#This Row],[Complete]]="Yes",1,0)</f>
        <v>1</v>
      </c>
      <c r="AB2290" s="41">
        <f>IF(AND(tbl_PV_Milestones[[#This Row],[BL FY]]=2025,tbl_PV_Milestones[[#This Row],[Baseline Date]]&lt;PV_Meta!$B$7),1,0)</f>
        <v>1</v>
      </c>
      <c r="AC2290" s="41">
        <f>IF(AND(tbl_PV_Milestones[[#This Row],[Planned YTD]]=1,tbl_PV_Milestones[[#This Row],[Complete]]="Yes"),1,0)</f>
        <v>1</v>
      </c>
      <c r="AD2290" s="41">
        <f>IF(AND(tbl_PV_Milestones[[#This Row],[Actual/Schedule Finish]]&lt;PV_Meta!$B$7,tbl_PV_Milestones[[#This Row],[Complete]]="No",tbl_PV_Milestones[[#This Row],[Project Status]]&lt;&gt;"On Hold"),1,0)</f>
        <v>0</v>
      </c>
      <c r="AE2290" s="41">
        <f>IF(AND(tbl_PV_Milestones[[#This Row],[Actual/Schedule Finish]]&gt;tbl_PV_Milestones[[#This Row],[Baseline Date]],tbl_PV_Milestones[[#This Row],[Complete]]="No",tbl_PV_Milestones[[#This Row],[Project Status]]&lt;&gt;"On Hold",tbl_PV_Milestones[[#This Row],[Overdue]]=0,tbl_PV_Milestones[[#This Row],[To be Baselined]]&lt;&gt;1),1,0)</f>
        <v>0</v>
      </c>
      <c r="AF2290" s="41">
        <f>IF(AND(tbl_PV_Milestones[[#This Row],[BL FY]]=2025,tbl_PV_Milestones[[#This Row],[Finish FY]]&gt;2025),1,0)</f>
        <v>0</v>
      </c>
      <c r="AG2290" s="56" t="str">
        <f>_xlfn.XLOOKUP(tbl_PV_Milestones[[#This Row],[Work ID]],tbl_PV_Meta[Work ID '#],tbl_PV_Meta[Project Manager/Owner],,0)</f>
        <v>Project Manager 13</v>
      </c>
      <c r="AH2290" s="6"/>
    </row>
    <row r="2291" spans="4:34" x14ac:dyDescent="0.25">
      <c r="D2291" s="6" t="s">
        <v>326</v>
      </c>
      <c r="E2291" s="6" t="s">
        <v>503</v>
      </c>
      <c r="F2291" s="6" t="s">
        <v>1737</v>
      </c>
      <c r="G2291" s="6" t="s">
        <v>1072</v>
      </c>
      <c r="H2291" s="6" t="s">
        <v>510</v>
      </c>
      <c r="I2291" s="6" t="s">
        <v>510</v>
      </c>
      <c r="J2291" s="6" t="s">
        <v>326</v>
      </c>
      <c r="K2291" s="6" t="s">
        <v>278</v>
      </c>
      <c r="L2291" s="6" t="s">
        <v>398</v>
      </c>
      <c r="M2291" s="43"/>
      <c r="N2291" s="44" t="s">
        <v>1979</v>
      </c>
      <c r="O2291" s="39">
        <v>45502.708333333299</v>
      </c>
      <c r="P2291" s="39">
        <v>45502.708333333299</v>
      </c>
      <c r="Q2291" s="6">
        <v>0</v>
      </c>
      <c r="R2291" s="6">
        <v>0</v>
      </c>
      <c r="S2291" s="45" t="e">
        <f>_xlfn.CONCAT(#REF!,TRIM(tbl_PV_Milestones[[#This Row],[Milestone Description]]))</f>
        <v>#REF!</v>
      </c>
      <c r="T2291" s="84" t="str">
        <f>IF(COUNTIF(tbl_PV_Milestones[UID],tbl_PV_Milestones[[#This Row],[UID]])&gt;1,"Duplicate","")</f>
        <v>Duplicate</v>
      </c>
      <c r="U2291" s="42" t="str">
        <f>_xlfn.XLOOKUP(tbl_PV_Milestones[[#This Row],[Work ID]],tbl_PV_Meta[Work ID '#],tbl_PV_Meta[Sub-Portfolio])</f>
        <v>Sub-Portfolio 3</v>
      </c>
      <c r="V2291" s="41">
        <f>IF(MONTH(tbl_PV_Milestones[[#This Row],[Baseline Date]])&lt;7,YEAR(tbl_PV_Milestones[[#This Row],[Baseline Date]]),YEAR(tbl_PV_Milestones[[#This Row],[Baseline Date]])+1)</f>
        <v>2025</v>
      </c>
      <c r="W2291" s="41">
        <f>IF(MONTH(tbl_PV_Milestones[[#This Row],[Actual/Schedule Finish]])&lt;7,YEAR(tbl_PV_Milestones[[#This Row],[Actual/Schedule Finish]]),YEAR(tbl_PV_Milestones[[#This Row],[Actual/Schedule Finish]])+1)</f>
        <v>2025</v>
      </c>
      <c r="X2291" s="41" t="str">
        <f>IF(OR(tbl_PV_Milestones[[#This Row],[Project Status]]="Completed",tbl_PV_Milestones[[#This Row],[Project Status]]="Assumed Completed"),"Yes","No")</f>
        <v>Yes</v>
      </c>
      <c r="Y2291" s="41">
        <f>IF(tbl_PV_Milestones[[#This Row],[Baseline Date]]="",1,0)</f>
        <v>0</v>
      </c>
      <c r="Z2291" s="41">
        <f>IF(tbl_PV_Milestones[[#This Row],[Baseline Date]]&lt;PV_Meta!$B$7,1,0)</f>
        <v>1</v>
      </c>
      <c r="AA2291" s="41">
        <f>IF(tbl_PV_Milestones[[#This Row],[Complete]]="Yes",1,0)</f>
        <v>1</v>
      </c>
      <c r="AB2291" s="41">
        <f>IF(AND(tbl_PV_Milestones[[#This Row],[BL FY]]=2025,tbl_PV_Milestones[[#This Row],[Baseline Date]]&lt;PV_Meta!$B$7),1,0)</f>
        <v>1</v>
      </c>
      <c r="AC2291" s="41">
        <f>IF(AND(tbl_PV_Milestones[[#This Row],[Planned YTD]]=1,tbl_PV_Milestones[[#This Row],[Complete]]="Yes"),1,0)</f>
        <v>1</v>
      </c>
      <c r="AD2291" s="41">
        <f>IF(AND(tbl_PV_Milestones[[#This Row],[Actual/Schedule Finish]]&lt;PV_Meta!$B$7,tbl_PV_Milestones[[#This Row],[Complete]]="No",tbl_PV_Milestones[[#This Row],[Project Status]]&lt;&gt;"On Hold"),1,0)</f>
        <v>0</v>
      </c>
      <c r="AE2291" s="41">
        <f>IF(AND(tbl_PV_Milestones[[#This Row],[Actual/Schedule Finish]]&gt;tbl_PV_Milestones[[#This Row],[Baseline Date]],tbl_PV_Milestones[[#This Row],[Complete]]="No",tbl_PV_Milestones[[#This Row],[Project Status]]&lt;&gt;"On Hold",tbl_PV_Milestones[[#This Row],[Overdue]]=0,tbl_PV_Milestones[[#This Row],[To be Baselined]]&lt;&gt;1),1,0)</f>
        <v>0</v>
      </c>
      <c r="AF2291" s="41">
        <f>IF(AND(tbl_PV_Milestones[[#This Row],[BL FY]]=2025,tbl_PV_Milestones[[#This Row],[Finish FY]]&gt;2025),1,0)</f>
        <v>0</v>
      </c>
      <c r="AG2291" s="56" t="str">
        <f>_xlfn.XLOOKUP(tbl_PV_Milestones[[#This Row],[Work ID]],tbl_PV_Meta[Work ID '#],tbl_PV_Meta[Project Manager/Owner],,0)</f>
        <v>Project Manager 13</v>
      </c>
      <c r="AH2291" s="6"/>
    </row>
    <row r="2292" spans="4:34" x14ac:dyDescent="0.25">
      <c r="D2292" s="6" t="s">
        <v>326</v>
      </c>
      <c r="E2292" s="6" t="s">
        <v>503</v>
      </c>
      <c r="F2292" s="6" t="s">
        <v>1737</v>
      </c>
      <c r="G2292" s="6" t="s">
        <v>1073</v>
      </c>
      <c r="H2292" s="6" t="s">
        <v>510</v>
      </c>
      <c r="I2292" s="6" t="s">
        <v>510</v>
      </c>
      <c r="J2292" s="6" t="s">
        <v>326</v>
      </c>
      <c r="K2292" s="6" t="s">
        <v>278</v>
      </c>
      <c r="L2292" s="6" t="s">
        <v>398</v>
      </c>
      <c r="M2292" s="43"/>
      <c r="N2292" s="44" t="s">
        <v>1979</v>
      </c>
      <c r="O2292" s="39">
        <v>45502.708333333299</v>
      </c>
      <c r="P2292" s="39">
        <v>45502.708333333299</v>
      </c>
      <c r="Q2292" s="6">
        <v>0</v>
      </c>
      <c r="R2292" s="6">
        <v>0</v>
      </c>
      <c r="S2292" s="45" t="e">
        <f>_xlfn.CONCAT(#REF!,TRIM(tbl_PV_Milestones[[#This Row],[Milestone Description]]))</f>
        <v>#REF!</v>
      </c>
      <c r="T2292" s="84" t="str">
        <f>IF(COUNTIF(tbl_PV_Milestones[UID],tbl_PV_Milestones[[#This Row],[UID]])&gt;1,"Duplicate","")</f>
        <v>Duplicate</v>
      </c>
      <c r="U2292" s="42" t="str">
        <f>_xlfn.XLOOKUP(tbl_PV_Milestones[[#This Row],[Work ID]],tbl_PV_Meta[Work ID '#],tbl_PV_Meta[Sub-Portfolio])</f>
        <v>Sub-Portfolio 3</v>
      </c>
      <c r="V2292" s="41">
        <f>IF(MONTH(tbl_PV_Milestones[[#This Row],[Baseline Date]])&lt;7,YEAR(tbl_PV_Milestones[[#This Row],[Baseline Date]]),YEAR(tbl_PV_Milestones[[#This Row],[Baseline Date]])+1)</f>
        <v>2025</v>
      </c>
      <c r="W2292" s="41">
        <f>IF(MONTH(tbl_PV_Milestones[[#This Row],[Actual/Schedule Finish]])&lt;7,YEAR(tbl_PV_Milestones[[#This Row],[Actual/Schedule Finish]]),YEAR(tbl_PV_Milestones[[#This Row],[Actual/Schedule Finish]])+1)</f>
        <v>2025</v>
      </c>
      <c r="X2292" s="41" t="str">
        <f>IF(OR(tbl_PV_Milestones[[#This Row],[Project Status]]="Completed",tbl_PV_Milestones[[#This Row],[Project Status]]="Assumed Completed"),"Yes","No")</f>
        <v>Yes</v>
      </c>
      <c r="Y2292" s="41">
        <f>IF(tbl_PV_Milestones[[#This Row],[Baseline Date]]="",1,0)</f>
        <v>0</v>
      </c>
      <c r="Z2292" s="41">
        <f>IF(tbl_PV_Milestones[[#This Row],[Baseline Date]]&lt;PV_Meta!$B$7,1,0)</f>
        <v>1</v>
      </c>
      <c r="AA2292" s="41">
        <f>IF(tbl_PV_Milestones[[#This Row],[Complete]]="Yes",1,0)</f>
        <v>1</v>
      </c>
      <c r="AB2292" s="41">
        <f>IF(AND(tbl_PV_Milestones[[#This Row],[BL FY]]=2025,tbl_PV_Milestones[[#This Row],[Baseline Date]]&lt;PV_Meta!$B$7),1,0)</f>
        <v>1</v>
      </c>
      <c r="AC2292" s="41">
        <f>IF(AND(tbl_PV_Milestones[[#This Row],[Planned YTD]]=1,tbl_PV_Milestones[[#This Row],[Complete]]="Yes"),1,0)</f>
        <v>1</v>
      </c>
      <c r="AD2292" s="41">
        <f>IF(AND(tbl_PV_Milestones[[#This Row],[Actual/Schedule Finish]]&lt;PV_Meta!$B$7,tbl_PV_Milestones[[#This Row],[Complete]]="No",tbl_PV_Milestones[[#This Row],[Project Status]]&lt;&gt;"On Hold"),1,0)</f>
        <v>0</v>
      </c>
      <c r="AE2292" s="41">
        <f>IF(AND(tbl_PV_Milestones[[#This Row],[Actual/Schedule Finish]]&gt;tbl_PV_Milestones[[#This Row],[Baseline Date]],tbl_PV_Milestones[[#This Row],[Complete]]="No",tbl_PV_Milestones[[#This Row],[Project Status]]&lt;&gt;"On Hold",tbl_PV_Milestones[[#This Row],[Overdue]]=0,tbl_PV_Milestones[[#This Row],[To be Baselined]]&lt;&gt;1),1,0)</f>
        <v>0</v>
      </c>
      <c r="AF2292" s="41">
        <f>IF(AND(tbl_PV_Milestones[[#This Row],[BL FY]]=2025,tbl_PV_Milestones[[#This Row],[Finish FY]]&gt;2025),1,0)</f>
        <v>0</v>
      </c>
      <c r="AG2292" s="56" t="str">
        <f>_xlfn.XLOOKUP(tbl_PV_Milestones[[#This Row],[Work ID]],tbl_PV_Meta[Work ID '#],tbl_PV_Meta[Project Manager/Owner],,0)</f>
        <v>Project Manager 13</v>
      </c>
      <c r="AH2292" s="6"/>
    </row>
    <row r="2293" spans="4:34" x14ac:dyDescent="0.25">
      <c r="D2293" s="6" t="s">
        <v>326</v>
      </c>
      <c r="E2293" s="6" t="s">
        <v>503</v>
      </c>
      <c r="F2293" s="6" t="s">
        <v>1737</v>
      </c>
      <c r="G2293" s="6" t="s">
        <v>1074</v>
      </c>
      <c r="H2293" s="6" t="s">
        <v>510</v>
      </c>
      <c r="I2293" s="6" t="s">
        <v>510</v>
      </c>
      <c r="J2293" s="6" t="s">
        <v>326</v>
      </c>
      <c r="K2293" s="6" t="s">
        <v>278</v>
      </c>
      <c r="L2293" s="6" t="s">
        <v>398</v>
      </c>
      <c r="M2293" s="43"/>
      <c r="N2293" s="44" t="s">
        <v>1979</v>
      </c>
      <c r="O2293" s="39">
        <v>45502.708333333299</v>
      </c>
      <c r="P2293" s="39">
        <v>45502.708333333299</v>
      </c>
      <c r="Q2293" s="6">
        <v>0</v>
      </c>
      <c r="R2293" s="6">
        <v>0</v>
      </c>
      <c r="S2293" s="45" t="e">
        <f>_xlfn.CONCAT(#REF!,TRIM(tbl_PV_Milestones[[#This Row],[Milestone Description]]))</f>
        <v>#REF!</v>
      </c>
      <c r="T2293" s="84" t="str">
        <f>IF(COUNTIF(tbl_PV_Milestones[UID],tbl_PV_Milestones[[#This Row],[UID]])&gt;1,"Duplicate","")</f>
        <v>Duplicate</v>
      </c>
      <c r="U2293" s="42" t="str">
        <f>_xlfn.XLOOKUP(tbl_PV_Milestones[[#This Row],[Work ID]],tbl_PV_Meta[Work ID '#],tbl_PV_Meta[Sub-Portfolio])</f>
        <v>Sub-Portfolio 3</v>
      </c>
      <c r="V2293" s="41">
        <f>IF(MONTH(tbl_PV_Milestones[[#This Row],[Baseline Date]])&lt;7,YEAR(tbl_PV_Milestones[[#This Row],[Baseline Date]]),YEAR(tbl_PV_Milestones[[#This Row],[Baseline Date]])+1)</f>
        <v>2025</v>
      </c>
      <c r="W2293" s="41">
        <f>IF(MONTH(tbl_PV_Milestones[[#This Row],[Actual/Schedule Finish]])&lt;7,YEAR(tbl_PV_Milestones[[#This Row],[Actual/Schedule Finish]]),YEAR(tbl_PV_Milestones[[#This Row],[Actual/Schedule Finish]])+1)</f>
        <v>2025</v>
      </c>
      <c r="X2293" s="41" t="str">
        <f>IF(OR(tbl_PV_Milestones[[#This Row],[Project Status]]="Completed",tbl_PV_Milestones[[#This Row],[Project Status]]="Assumed Completed"),"Yes","No")</f>
        <v>Yes</v>
      </c>
      <c r="Y2293" s="41">
        <f>IF(tbl_PV_Milestones[[#This Row],[Baseline Date]]="",1,0)</f>
        <v>0</v>
      </c>
      <c r="Z2293" s="41">
        <f>IF(tbl_PV_Milestones[[#This Row],[Baseline Date]]&lt;PV_Meta!$B$7,1,0)</f>
        <v>1</v>
      </c>
      <c r="AA2293" s="41">
        <f>IF(tbl_PV_Milestones[[#This Row],[Complete]]="Yes",1,0)</f>
        <v>1</v>
      </c>
      <c r="AB2293" s="41">
        <f>IF(AND(tbl_PV_Milestones[[#This Row],[BL FY]]=2025,tbl_PV_Milestones[[#This Row],[Baseline Date]]&lt;PV_Meta!$B$7),1,0)</f>
        <v>1</v>
      </c>
      <c r="AC2293" s="41">
        <f>IF(AND(tbl_PV_Milestones[[#This Row],[Planned YTD]]=1,tbl_PV_Milestones[[#This Row],[Complete]]="Yes"),1,0)</f>
        <v>1</v>
      </c>
      <c r="AD2293" s="41">
        <f>IF(AND(tbl_PV_Milestones[[#This Row],[Actual/Schedule Finish]]&lt;PV_Meta!$B$7,tbl_PV_Milestones[[#This Row],[Complete]]="No",tbl_PV_Milestones[[#This Row],[Project Status]]&lt;&gt;"On Hold"),1,0)</f>
        <v>0</v>
      </c>
      <c r="AE2293" s="41">
        <f>IF(AND(tbl_PV_Milestones[[#This Row],[Actual/Schedule Finish]]&gt;tbl_PV_Milestones[[#This Row],[Baseline Date]],tbl_PV_Milestones[[#This Row],[Complete]]="No",tbl_PV_Milestones[[#This Row],[Project Status]]&lt;&gt;"On Hold",tbl_PV_Milestones[[#This Row],[Overdue]]=0,tbl_PV_Milestones[[#This Row],[To be Baselined]]&lt;&gt;1),1,0)</f>
        <v>0</v>
      </c>
      <c r="AF2293" s="41">
        <f>IF(AND(tbl_PV_Milestones[[#This Row],[BL FY]]=2025,tbl_PV_Milestones[[#This Row],[Finish FY]]&gt;2025),1,0)</f>
        <v>0</v>
      </c>
      <c r="AG2293" s="56" t="str">
        <f>_xlfn.XLOOKUP(tbl_PV_Milestones[[#This Row],[Work ID]],tbl_PV_Meta[Work ID '#],tbl_PV_Meta[Project Manager/Owner],,0)</f>
        <v>Project Manager 13</v>
      </c>
      <c r="AH2293" s="6"/>
    </row>
    <row r="2294" spans="4:34" x14ac:dyDescent="0.25">
      <c r="D2294" s="6" t="s">
        <v>326</v>
      </c>
      <c r="E2294" s="6" t="s">
        <v>503</v>
      </c>
      <c r="F2294" s="6" t="s">
        <v>1737</v>
      </c>
      <c r="G2294" s="6" t="s">
        <v>1075</v>
      </c>
      <c r="H2294" s="6" t="s">
        <v>510</v>
      </c>
      <c r="I2294" s="6" t="s">
        <v>510</v>
      </c>
      <c r="J2294" s="6" t="s">
        <v>326</v>
      </c>
      <c r="K2294" s="6" t="s">
        <v>278</v>
      </c>
      <c r="L2294" s="6" t="s">
        <v>398</v>
      </c>
      <c r="M2294" s="43"/>
      <c r="N2294" s="44" t="s">
        <v>1979</v>
      </c>
      <c r="O2294" s="39">
        <v>45502.708333333299</v>
      </c>
      <c r="P2294" s="39">
        <v>45502.708333333299</v>
      </c>
      <c r="Q2294" s="6">
        <v>0</v>
      </c>
      <c r="R2294" s="6">
        <v>0</v>
      </c>
      <c r="S2294" s="45" t="e">
        <f>_xlfn.CONCAT(#REF!,TRIM(tbl_PV_Milestones[[#This Row],[Milestone Description]]))</f>
        <v>#REF!</v>
      </c>
      <c r="T2294" s="84" t="str">
        <f>IF(COUNTIF(tbl_PV_Milestones[UID],tbl_PV_Milestones[[#This Row],[UID]])&gt;1,"Duplicate","")</f>
        <v>Duplicate</v>
      </c>
      <c r="U2294" s="42" t="str">
        <f>_xlfn.XLOOKUP(tbl_PV_Milestones[[#This Row],[Work ID]],tbl_PV_Meta[Work ID '#],tbl_PV_Meta[Sub-Portfolio])</f>
        <v>Sub-Portfolio 3</v>
      </c>
      <c r="V2294" s="41">
        <f>IF(MONTH(tbl_PV_Milestones[[#This Row],[Baseline Date]])&lt;7,YEAR(tbl_PV_Milestones[[#This Row],[Baseline Date]]),YEAR(tbl_PV_Milestones[[#This Row],[Baseline Date]])+1)</f>
        <v>2025</v>
      </c>
      <c r="W2294" s="41">
        <f>IF(MONTH(tbl_PV_Milestones[[#This Row],[Actual/Schedule Finish]])&lt;7,YEAR(tbl_PV_Milestones[[#This Row],[Actual/Schedule Finish]]),YEAR(tbl_PV_Milestones[[#This Row],[Actual/Schedule Finish]])+1)</f>
        <v>2025</v>
      </c>
      <c r="X2294" s="41" t="str">
        <f>IF(OR(tbl_PV_Milestones[[#This Row],[Project Status]]="Completed",tbl_PV_Milestones[[#This Row],[Project Status]]="Assumed Completed"),"Yes","No")</f>
        <v>Yes</v>
      </c>
      <c r="Y2294" s="41">
        <f>IF(tbl_PV_Milestones[[#This Row],[Baseline Date]]="",1,0)</f>
        <v>0</v>
      </c>
      <c r="Z2294" s="41">
        <f>IF(tbl_PV_Milestones[[#This Row],[Baseline Date]]&lt;PV_Meta!$B$7,1,0)</f>
        <v>1</v>
      </c>
      <c r="AA2294" s="41">
        <f>IF(tbl_PV_Milestones[[#This Row],[Complete]]="Yes",1,0)</f>
        <v>1</v>
      </c>
      <c r="AB2294" s="41">
        <f>IF(AND(tbl_PV_Milestones[[#This Row],[BL FY]]=2025,tbl_PV_Milestones[[#This Row],[Baseline Date]]&lt;PV_Meta!$B$7),1,0)</f>
        <v>1</v>
      </c>
      <c r="AC2294" s="41">
        <f>IF(AND(tbl_PV_Milestones[[#This Row],[Planned YTD]]=1,tbl_PV_Milestones[[#This Row],[Complete]]="Yes"),1,0)</f>
        <v>1</v>
      </c>
      <c r="AD2294" s="41">
        <f>IF(AND(tbl_PV_Milestones[[#This Row],[Actual/Schedule Finish]]&lt;PV_Meta!$B$7,tbl_PV_Milestones[[#This Row],[Complete]]="No",tbl_PV_Milestones[[#This Row],[Project Status]]&lt;&gt;"On Hold"),1,0)</f>
        <v>0</v>
      </c>
      <c r="AE2294" s="41">
        <f>IF(AND(tbl_PV_Milestones[[#This Row],[Actual/Schedule Finish]]&gt;tbl_PV_Milestones[[#This Row],[Baseline Date]],tbl_PV_Milestones[[#This Row],[Complete]]="No",tbl_PV_Milestones[[#This Row],[Project Status]]&lt;&gt;"On Hold",tbl_PV_Milestones[[#This Row],[Overdue]]=0,tbl_PV_Milestones[[#This Row],[To be Baselined]]&lt;&gt;1),1,0)</f>
        <v>0</v>
      </c>
      <c r="AF2294" s="41">
        <f>IF(AND(tbl_PV_Milestones[[#This Row],[BL FY]]=2025,tbl_PV_Milestones[[#This Row],[Finish FY]]&gt;2025),1,0)</f>
        <v>0</v>
      </c>
      <c r="AG2294" s="56" t="str">
        <f>_xlfn.XLOOKUP(tbl_PV_Milestones[[#This Row],[Work ID]],tbl_PV_Meta[Work ID '#],tbl_PV_Meta[Project Manager/Owner],,0)</f>
        <v>Project Manager 13</v>
      </c>
      <c r="AH2294" s="6"/>
    </row>
    <row r="2295" spans="4:34" x14ac:dyDescent="0.25">
      <c r="D2295" s="6" t="s">
        <v>326</v>
      </c>
      <c r="E2295" s="6" t="s">
        <v>503</v>
      </c>
      <c r="F2295" s="6" t="s">
        <v>1737</v>
      </c>
      <c r="G2295" s="6" t="s">
        <v>1076</v>
      </c>
      <c r="H2295" s="6" t="s">
        <v>510</v>
      </c>
      <c r="I2295" s="6" t="s">
        <v>510</v>
      </c>
      <c r="J2295" s="6" t="s">
        <v>326</v>
      </c>
      <c r="K2295" s="6" t="s">
        <v>278</v>
      </c>
      <c r="L2295" s="6" t="s">
        <v>398</v>
      </c>
      <c r="M2295" s="43"/>
      <c r="N2295" s="44" t="s">
        <v>1979</v>
      </c>
      <c r="O2295" s="39">
        <v>45502.708333333299</v>
      </c>
      <c r="P2295" s="39">
        <v>45502.708333333299</v>
      </c>
      <c r="Q2295" s="6">
        <v>0</v>
      </c>
      <c r="R2295" s="6">
        <v>0</v>
      </c>
      <c r="S2295" s="45" t="e">
        <f>_xlfn.CONCAT(#REF!,TRIM(tbl_PV_Milestones[[#This Row],[Milestone Description]]))</f>
        <v>#REF!</v>
      </c>
      <c r="T2295" s="84" t="str">
        <f>IF(COUNTIF(tbl_PV_Milestones[UID],tbl_PV_Milestones[[#This Row],[UID]])&gt;1,"Duplicate","")</f>
        <v>Duplicate</v>
      </c>
      <c r="U2295" s="42" t="str">
        <f>_xlfn.XLOOKUP(tbl_PV_Milestones[[#This Row],[Work ID]],tbl_PV_Meta[Work ID '#],tbl_PV_Meta[Sub-Portfolio])</f>
        <v>Sub-Portfolio 3</v>
      </c>
      <c r="V2295" s="41">
        <f>IF(MONTH(tbl_PV_Milestones[[#This Row],[Baseline Date]])&lt;7,YEAR(tbl_PV_Milestones[[#This Row],[Baseline Date]]),YEAR(tbl_PV_Milestones[[#This Row],[Baseline Date]])+1)</f>
        <v>2025</v>
      </c>
      <c r="W2295" s="41">
        <f>IF(MONTH(tbl_PV_Milestones[[#This Row],[Actual/Schedule Finish]])&lt;7,YEAR(tbl_PV_Milestones[[#This Row],[Actual/Schedule Finish]]),YEAR(tbl_PV_Milestones[[#This Row],[Actual/Schedule Finish]])+1)</f>
        <v>2025</v>
      </c>
      <c r="X2295" s="41" t="str">
        <f>IF(OR(tbl_PV_Milestones[[#This Row],[Project Status]]="Completed",tbl_PV_Milestones[[#This Row],[Project Status]]="Assumed Completed"),"Yes","No")</f>
        <v>Yes</v>
      </c>
      <c r="Y2295" s="41">
        <f>IF(tbl_PV_Milestones[[#This Row],[Baseline Date]]="",1,0)</f>
        <v>0</v>
      </c>
      <c r="Z2295" s="41">
        <f>IF(tbl_PV_Milestones[[#This Row],[Baseline Date]]&lt;PV_Meta!$B$7,1,0)</f>
        <v>1</v>
      </c>
      <c r="AA2295" s="41">
        <f>IF(tbl_PV_Milestones[[#This Row],[Complete]]="Yes",1,0)</f>
        <v>1</v>
      </c>
      <c r="AB2295" s="41">
        <f>IF(AND(tbl_PV_Milestones[[#This Row],[BL FY]]=2025,tbl_PV_Milestones[[#This Row],[Baseline Date]]&lt;PV_Meta!$B$7),1,0)</f>
        <v>1</v>
      </c>
      <c r="AC2295" s="41">
        <f>IF(AND(tbl_PV_Milestones[[#This Row],[Planned YTD]]=1,tbl_PV_Milestones[[#This Row],[Complete]]="Yes"),1,0)</f>
        <v>1</v>
      </c>
      <c r="AD2295" s="41">
        <f>IF(AND(tbl_PV_Milestones[[#This Row],[Actual/Schedule Finish]]&lt;PV_Meta!$B$7,tbl_PV_Milestones[[#This Row],[Complete]]="No",tbl_PV_Milestones[[#This Row],[Project Status]]&lt;&gt;"On Hold"),1,0)</f>
        <v>0</v>
      </c>
      <c r="AE2295" s="41">
        <f>IF(AND(tbl_PV_Milestones[[#This Row],[Actual/Schedule Finish]]&gt;tbl_PV_Milestones[[#This Row],[Baseline Date]],tbl_PV_Milestones[[#This Row],[Complete]]="No",tbl_PV_Milestones[[#This Row],[Project Status]]&lt;&gt;"On Hold",tbl_PV_Milestones[[#This Row],[Overdue]]=0,tbl_PV_Milestones[[#This Row],[To be Baselined]]&lt;&gt;1),1,0)</f>
        <v>0</v>
      </c>
      <c r="AF2295" s="41">
        <f>IF(AND(tbl_PV_Milestones[[#This Row],[BL FY]]=2025,tbl_PV_Milestones[[#This Row],[Finish FY]]&gt;2025),1,0)</f>
        <v>0</v>
      </c>
      <c r="AG2295" s="56" t="str">
        <f>_xlfn.XLOOKUP(tbl_PV_Milestones[[#This Row],[Work ID]],tbl_PV_Meta[Work ID '#],tbl_PV_Meta[Project Manager/Owner],,0)</f>
        <v>Project Manager 13</v>
      </c>
      <c r="AH2295" s="6"/>
    </row>
    <row r="2296" spans="4:34" x14ac:dyDescent="0.25">
      <c r="D2296" s="6" t="s">
        <v>326</v>
      </c>
      <c r="E2296" s="6" t="s">
        <v>503</v>
      </c>
      <c r="F2296" s="6" t="s">
        <v>1737</v>
      </c>
      <c r="G2296" s="6" t="s">
        <v>1077</v>
      </c>
      <c r="H2296" s="6" t="s">
        <v>510</v>
      </c>
      <c r="I2296" s="6" t="s">
        <v>510</v>
      </c>
      <c r="J2296" s="6" t="s">
        <v>326</v>
      </c>
      <c r="K2296" s="6" t="s">
        <v>278</v>
      </c>
      <c r="L2296" s="6" t="s">
        <v>398</v>
      </c>
      <c r="M2296" s="43"/>
      <c r="N2296" s="44" t="s">
        <v>1979</v>
      </c>
      <c r="O2296" s="39">
        <v>45502.708333333299</v>
      </c>
      <c r="P2296" s="39">
        <v>45502.708333333299</v>
      </c>
      <c r="Q2296" s="6">
        <v>0</v>
      </c>
      <c r="R2296" s="6">
        <v>0</v>
      </c>
      <c r="S2296" s="45" t="e">
        <f>_xlfn.CONCAT(#REF!,TRIM(tbl_PV_Milestones[[#This Row],[Milestone Description]]))</f>
        <v>#REF!</v>
      </c>
      <c r="T2296" s="84" t="str">
        <f>IF(COUNTIF(tbl_PV_Milestones[UID],tbl_PV_Milestones[[#This Row],[UID]])&gt;1,"Duplicate","")</f>
        <v>Duplicate</v>
      </c>
      <c r="U2296" s="42" t="str">
        <f>_xlfn.XLOOKUP(tbl_PV_Milestones[[#This Row],[Work ID]],tbl_PV_Meta[Work ID '#],tbl_PV_Meta[Sub-Portfolio])</f>
        <v>Sub-Portfolio 3</v>
      </c>
      <c r="V2296" s="41">
        <f>IF(MONTH(tbl_PV_Milestones[[#This Row],[Baseline Date]])&lt;7,YEAR(tbl_PV_Milestones[[#This Row],[Baseline Date]]),YEAR(tbl_PV_Milestones[[#This Row],[Baseline Date]])+1)</f>
        <v>2025</v>
      </c>
      <c r="W2296" s="41">
        <f>IF(MONTH(tbl_PV_Milestones[[#This Row],[Actual/Schedule Finish]])&lt;7,YEAR(tbl_PV_Milestones[[#This Row],[Actual/Schedule Finish]]),YEAR(tbl_PV_Milestones[[#This Row],[Actual/Schedule Finish]])+1)</f>
        <v>2025</v>
      </c>
      <c r="X2296" s="41" t="str">
        <f>IF(OR(tbl_PV_Milestones[[#This Row],[Project Status]]="Completed",tbl_PV_Milestones[[#This Row],[Project Status]]="Assumed Completed"),"Yes","No")</f>
        <v>Yes</v>
      </c>
      <c r="Y2296" s="41">
        <f>IF(tbl_PV_Milestones[[#This Row],[Baseline Date]]="",1,0)</f>
        <v>0</v>
      </c>
      <c r="Z2296" s="41">
        <f>IF(tbl_PV_Milestones[[#This Row],[Baseline Date]]&lt;PV_Meta!$B$7,1,0)</f>
        <v>1</v>
      </c>
      <c r="AA2296" s="41">
        <f>IF(tbl_PV_Milestones[[#This Row],[Complete]]="Yes",1,0)</f>
        <v>1</v>
      </c>
      <c r="AB2296" s="41">
        <f>IF(AND(tbl_PV_Milestones[[#This Row],[BL FY]]=2025,tbl_PV_Milestones[[#This Row],[Baseline Date]]&lt;PV_Meta!$B$7),1,0)</f>
        <v>1</v>
      </c>
      <c r="AC2296" s="41">
        <f>IF(AND(tbl_PV_Milestones[[#This Row],[Planned YTD]]=1,tbl_PV_Milestones[[#This Row],[Complete]]="Yes"),1,0)</f>
        <v>1</v>
      </c>
      <c r="AD2296" s="41">
        <f>IF(AND(tbl_PV_Milestones[[#This Row],[Actual/Schedule Finish]]&lt;PV_Meta!$B$7,tbl_PV_Milestones[[#This Row],[Complete]]="No",tbl_PV_Milestones[[#This Row],[Project Status]]&lt;&gt;"On Hold"),1,0)</f>
        <v>0</v>
      </c>
      <c r="AE2296" s="41">
        <f>IF(AND(tbl_PV_Milestones[[#This Row],[Actual/Schedule Finish]]&gt;tbl_PV_Milestones[[#This Row],[Baseline Date]],tbl_PV_Milestones[[#This Row],[Complete]]="No",tbl_PV_Milestones[[#This Row],[Project Status]]&lt;&gt;"On Hold",tbl_PV_Milestones[[#This Row],[Overdue]]=0,tbl_PV_Milestones[[#This Row],[To be Baselined]]&lt;&gt;1),1,0)</f>
        <v>0</v>
      </c>
      <c r="AF2296" s="41">
        <f>IF(AND(tbl_PV_Milestones[[#This Row],[BL FY]]=2025,tbl_PV_Milestones[[#This Row],[Finish FY]]&gt;2025),1,0)</f>
        <v>0</v>
      </c>
      <c r="AG2296" s="56" t="str">
        <f>_xlfn.XLOOKUP(tbl_PV_Milestones[[#This Row],[Work ID]],tbl_PV_Meta[Work ID '#],tbl_PV_Meta[Project Manager/Owner],,0)</f>
        <v>Project Manager 13</v>
      </c>
      <c r="AH2296" s="6"/>
    </row>
    <row r="2297" spans="4:34" x14ac:dyDescent="0.25">
      <c r="D2297" s="6" t="s">
        <v>326</v>
      </c>
      <c r="E2297" s="6" t="s">
        <v>503</v>
      </c>
      <c r="F2297" s="6" t="s">
        <v>1750</v>
      </c>
      <c r="G2297" s="6" t="s">
        <v>747</v>
      </c>
      <c r="H2297" s="6" t="s">
        <v>505</v>
      </c>
      <c r="I2297" s="6" t="s">
        <v>522</v>
      </c>
      <c r="J2297" s="6" t="s">
        <v>326</v>
      </c>
      <c r="K2297" s="6" t="s">
        <v>36</v>
      </c>
      <c r="L2297" s="6" t="s">
        <v>48</v>
      </c>
      <c r="M2297" s="43"/>
      <c r="N2297" s="44" t="s">
        <v>1979</v>
      </c>
      <c r="O2297" s="39">
        <v>45530.708333333299</v>
      </c>
      <c r="P2297" s="39">
        <v>45530.708333333299</v>
      </c>
      <c r="Q2297" s="6">
        <v>0</v>
      </c>
      <c r="R2297" s="6">
        <v>0</v>
      </c>
      <c r="S2297" s="45" t="e">
        <f>_xlfn.CONCAT(#REF!,TRIM(tbl_PV_Milestones[[#This Row],[Milestone Description]]))</f>
        <v>#REF!</v>
      </c>
      <c r="T2297" s="84" t="str">
        <f>IF(COUNTIF(tbl_PV_Milestones[UID],tbl_PV_Milestones[[#This Row],[UID]])&gt;1,"Duplicate","")</f>
        <v>Duplicate</v>
      </c>
      <c r="U2297" s="42" t="str">
        <f>_xlfn.XLOOKUP(tbl_PV_Milestones[[#This Row],[Work ID]],tbl_PV_Meta[Work ID '#],tbl_PV_Meta[Sub-Portfolio])</f>
        <v>Sub-Portfolio 8</v>
      </c>
      <c r="V2297" s="41">
        <f>IF(MONTH(tbl_PV_Milestones[[#This Row],[Baseline Date]])&lt;7,YEAR(tbl_PV_Milestones[[#This Row],[Baseline Date]]),YEAR(tbl_PV_Milestones[[#This Row],[Baseline Date]])+1)</f>
        <v>2025</v>
      </c>
      <c r="W2297" s="41">
        <f>IF(MONTH(tbl_PV_Milestones[[#This Row],[Actual/Schedule Finish]])&lt;7,YEAR(tbl_PV_Milestones[[#This Row],[Actual/Schedule Finish]]),YEAR(tbl_PV_Milestones[[#This Row],[Actual/Schedule Finish]])+1)</f>
        <v>2025</v>
      </c>
      <c r="X2297" s="41" t="str">
        <f>IF(OR(tbl_PV_Milestones[[#This Row],[Project Status]]="Completed",tbl_PV_Milestones[[#This Row],[Project Status]]="Assumed Completed"),"Yes","No")</f>
        <v>Yes</v>
      </c>
      <c r="Y2297" s="41">
        <f>IF(tbl_PV_Milestones[[#This Row],[Baseline Date]]="",1,0)</f>
        <v>0</v>
      </c>
      <c r="Z2297" s="41">
        <f>IF(tbl_PV_Milestones[[#This Row],[Baseline Date]]&lt;PV_Meta!$B$7,1,0)</f>
        <v>1</v>
      </c>
      <c r="AA2297" s="41">
        <f>IF(tbl_PV_Milestones[[#This Row],[Complete]]="Yes",1,0)</f>
        <v>1</v>
      </c>
      <c r="AB2297" s="41">
        <f>IF(AND(tbl_PV_Milestones[[#This Row],[BL FY]]=2025,tbl_PV_Milestones[[#This Row],[Baseline Date]]&lt;PV_Meta!$B$7),1,0)</f>
        <v>1</v>
      </c>
      <c r="AC2297" s="41">
        <f>IF(AND(tbl_PV_Milestones[[#This Row],[Planned YTD]]=1,tbl_PV_Milestones[[#This Row],[Complete]]="Yes"),1,0)</f>
        <v>1</v>
      </c>
      <c r="AD2297" s="41">
        <f>IF(AND(tbl_PV_Milestones[[#This Row],[Actual/Schedule Finish]]&lt;PV_Meta!$B$7,tbl_PV_Milestones[[#This Row],[Complete]]="No",tbl_PV_Milestones[[#This Row],[Project Status]]&lt;&gt;"On Hold"),1,0)</f>
        <v>0</v>
      </c>
      <c r="AE2297" s="41">
        <f>IF(AND(tbl_PV_Milestones[[#This Row],[Actual/Schedule Finish]]&gt;tbl_PV_Milestones[[#This Row],[Baseline Date]],tbl_PV_Milestones[[#This Row],[Complete]]="No",tbl_PV_Milestones[[#This Row],[Project Status]]&lt;&gt;"On Hold",tbl_PV_Milestones[[#This Row],[Overdue]]=0,tbl_PV_Milestones[[#This Row],[To be Baselined]]&lt;&gt;1),1,0)</f>
        <v>0</v>
      </c>
      <c r="AF2297" s="41">
        <f>IF(AND(tbl_PV_Milestones[[#This Row],[BL FY]]=2025,tbl_PV_Milestones[[#This Row],[Finish FY]]&gt;2025),1,0)</f>
        <v>0</v>
      </c>
      <c r="AG2297" s="56" t="str">
        <f>_xlfn.XLOOKUP(tbl_PV_Milestones[[#This Row],[Work ID]],tbl_PV_Meta[Work ID '#],tbl_PV_Meta[Project Manager/Owner],,0)</f>
        <v>Project Manager 25</v>
      </c>
      <c r="AH2297" s="6"/>
    </row>
    <row r="2298" spans="4:34" x14ac:dyDescent="0.25">
      <c r="D2298" s="6" t="s">
        <v>326</v>
      </c>
      <c r="E2298" s="6" t="s">
        <v>503</v>
      </c>
      <c r="F2298" s="6" t="s">
        <v>1750</v>
      </c>
      <c r="G2298" s="6" t="s">
        <v>738</v>
      </c>
      <c r="H2298" s="6" t="s">
        <v>505</v>
      </c>
      <c r="I2298" s="6" t="s">
        <v>522</v>
      </c>
      <c r="J2298" s="6" t="s">
        <v>326</v>
      </c>
      <c r="K2298" s="6" t="s">
        <v>36</v>
      </c>
      <c r="L2298" s="6" t="s">
        <v>48</v>
      </c>
      <c r="M2298" s="43"/>
      <c r="N2298" s="44" t="s">
        <v>1979</v>
      </c>
      <c r="O2298" s="39">
        <v>45530.708333333299</v>
      </c>
      <c r="P2298" s="39">
        <v>45530.708333333299</v>
      </c>
      <c r="Q2298" s="6">
        <v>0</v>
      </c>
      <c r="R2298" s="6">
        <v>0</v>
      </c>
      <c r="S2298" s="45" t="e">
        <f>_xlfn.CONCAT(#REF!,TRIM(tbl_PV_Milestones[[#This Row],[Milestone Description]]))</f>
        <v>#REF!</v>
      </c>
      <c r="T2298" s="84" t="str">
        <f>IF(COUNTIF(tbl_PV_Milestones[UID],tbl_PV_Milestones[[#This Row],[UID]])&gt;1,"Duplicate","")</f>
        <v>Duplicate</v>
      </c>
      <c r="U2298" s="42" t="str">
        <f>_xlfn.XLOOKUP(tbl_PV_Milestones[[#This Row],[Work ID]],tbl_PV_Meta[Work ID '#],tbl_PV_Meta[Sub-Portfolio])</f>
        <v>Sub-Portfolio 8</v>
      </c>
      <c r="V2298" s="41">
        <f>IF(MONTH(tbl_PV_Milestones[[#This Row],[Baseline Date]])&lt;7,YEAR(tbl_PV_Milestones[[#This Row],[Baseline Date]]),YEAR(tbl_PV_Milestones[[#This Row],[Baseline Date]])+1)</f>
        <v>2025</v>
      </c>
      <c r="W2298" s="41">
        <f>IF(MONTH(tbl_PV_Milestones[[#This Row],[Actual/Schedule Finish]])&lt;7,YEAR(tbl_PV_Milestones[[#This Row],[Actual/Schedule Finish]]),YEAR(tbl_PV_Milestones[[#This Row],[Actual/Schedule Finish]])+1)</f>
        <v>2025</v>
      </c>
      <c r="X2298" s="41" t="str">
        <f>IF(OR(tbl_PV_Milestones[[#This Row],[Project Status]]="Completed",tbl_PV_Milestones[[#This Row],[Project Status]]="Assumed Completed"),"Yes","No")</f>
        <v>Yes</v>
      </c>
      <c r="Y2298" s="41">
        <f>IF(tbl_PV_Milestones[[#This Row],[Baseline Date]]="",1,0)</f>
        <v>0</v>
      </c>
      <c r="Z2298" s="41">
        <f>IF(tbl_PV_Milestones[[#This Row],[Baseline Date]]&lt;PV_Meta!$B$7,1,0)</f>
        <v>1</v>
      </c>
      <c r="AA2298" s="41">
        <f>IF(tbl_PV_Milestones[[#This Row],[Complete]]="Yes",1,0)</f>
        <v>1</v>
      </c>
      <c r="AB2298" s="41">
        <f>IF(AND(tbl_PV_Milestones[[#This Row],[BL FY]]=2025,tbl_PV_Milestones[[#This Row],[Baseline Date]]&lt;PV_Meta!$B$7),1,0)</f>
        <v>1</v>
      </c>
      <c r="AC2298" s="41">
        <f>IF(AND(tbl_PV_Milestones[[#This Row],[Planned YTD]]=1,tbl_PV_Milestones[[#This Row],[Complete]]="Yes"),1,0)</f>
        <v>1</v>
      </c>
      <c r="AD2298" s="41">
        <f>IF(AND(tbl_PV_Milestones[[#This Row],[Actual/Schedule Finish]]&lt;PV_Meta!$B$7,tbl_PV_Milestones[[#This Row],[Complete]]="No",tbl_PV_Milestones[[#This Row],[Project Status]]&lt;&gt;"On Hold"),1,0)</f>
        <v>0</v>
      </c>
      <c r="AE2298" s="41">
        <f>IF(AND(tbl_PV_Milestones[[#This Row],[Actual/Schedule Finish]]&gt;tbl_PV_Milestones[[#This Row],[Baseline Date]],tbl_PV_Milestones[[#This Row],[Complete]]="No",tbl_PV_Milestones[[#This Row],[Project Status]]&lt;&gt;"On Hold",tbl_PV_Milestones[[#This Row],[Overdue]]=0,tbl_PV_Milestones[[#This Row],[To be Baselined]]&lt;&gt;1),1,0)</f>
        <v>0</v>
      </c>
      <c r="AF2298" s="41">
        <f>IF(AND(tbl_PV_Milestones[[#This Row],[BL FY]]=2025,tbl_PV_Milestones[[#This Row],[Finish FY]]&gt;2025),1,0)</f>
        <v>0</v>
      </c>
      <c r="AG2298" s="56" t="str">
        <f>_xlfn.XLOOKUP(tbl_PV_Milestones[[#This Row],[Work ID]],tbl_PV_Meta[Work ID '#],tbl_PV_Meta[Project Manager/Owner],,0)</f>
        <v>Project Manager 25</v>
      </c>
      <c r="AH2298" s="6"/>
    </row>
    <row r="2299" spans="4:34" x14ac:dyDescent="0.25">
      <c r="D2299" s="6" t="s">
        <v>326</v>
      </c>
      <c r="E2299" s="6" t="s">
        <v>503</v>
      </c>
      <c r="F2299" s="6" t="s">
        <v>1750</v>
      </c>
      <c r="G2299" s="6" t="s">
        <v>630</v>
      </c>
      <c r="H2299" s="6" t="s">
        <v>505</v>
      </c>
      <c r="I2299" s="6" t="s">
        <v>522</v>
      </c>
      <c r="J2299" s="6" t="s">
        <v>326</v>
      </c>
      <c r="K2299" s="6" t="s">
        <v>36</v>
      </c>
      <c r="L2299" s="6" t="s">
        <v>48</v>
      </c>
      <c r="M2299" s="43"/>
      <c r="N2299" s="44" t="s">
        <v>1979</v>
      </c>
      <c r="O2299" s="39">
        <v>45530.708333333299</v>
      </c>
      <c r="P2299" s="39">
        <v>45530.708333333299</v>
      </c>
      <c r="Q2299" s="6">
        <v>0</v>
      </c>
      <c r="R2299" s="6">
        <v>0</v>
      </c>
      <c r="S2299" s="45" t="e">
        <f>_xlfn.CONCAT(#REF!,TRIM(tbl_PV_Milestones[[#This Row],[Milestone Description]]))</f>
        <v>#REF!</v>
      </c>
      <c r="T2299" s="84" t="str">
        <f>IF(COUNTIF(tbl_PV_Milestones[UID],tbl_PV_Milestones[[#This Row],[UID]])&gt;1,"Duplicate","")</f>
        <v>Duplicate</v>
      </c>
      <c r="U2299" s="42" t="str">
        <f>_xlfn.XLOOKUP(tbl_PV_Milestones[[#This Row],[Work ID]],tbl_PV_Meta[Work ID '#],tbl_PV_Meta[Sub-Portfolio])</f>
        <v>Sub-Portfolio 8</v>
      </c>
      <c r="V2299" s="41">
        <f>IF(MONTH(tbl_PV_Milestones[[#This Row],[Baseline Date]])&lt;7,YEAR(tbl_PV_Milestones[[#This Row],[Baseline Date]]),YEAR(tbl_PV_Milestones[[#This Row],[Baseline Date]])+1)</f>
        <v>2025</v>
      </c>
      <c r="W2299" s="41">
        <f>IF(MONTH(tbl_PV_Milestones[[#This Row],[Actual/Schedule Finish]])&lt;7,YEAR(tbl_PV_Milestones[[#This Row],[Actual/Schedule Finish]]),YEAR(tbl_PV_Milestones[[#This Row],[Actual/Schedule Finish]])+1)</f>
        <v>2025</v>
      </c>
      <c r="X2299" s="41" t="str">
        <f>IF(OR(tbl_PV_Milestones[[#This Row],[Project Status]]="Completed",tbl_PV_Milestones[[#This Row],[Project Status]]="Assumed Completed"),"Yes","No")</f>
        <v>Yes</v>
      </c>
      <c r="Y2299" s="41">
        <f>IF(tbl_PV_Milestones[[#This Row],[Baseline Date]]="",1,0)</f>
        <v>0</v>
      </c>
      <c r="Z2299" s="41">
        <f>IF(tbl_PV_Milestones[[#This Row],[Baseline Date]]&lt;PV_Meta!$B$7,1,0)</f>
        <v>1</v>
      </c>
      <c r="AA2299" s="41">
        <f>IF(tbl_PV_Milestones[[#This Row],[Complete]]="Yes",1,0)</f>
        <v>1</v>
      </c>
      <c r="AB2299" s="41">
        <f>IF(AND(tbl_PV_Milestones[[#This Row],[BL FY]]=2025,tbl_PV_Milestones[[#This Row],[Baseline Date]]&lt;PV_Meta!$B$7),1,0)</f>
        <v>1</v>
      </c>
      <c r="AC2299" s="41">
        <f>IF(AND(tbl_PV_Milestones[[#This Row],[Planned YTD]]=1,tbl_PV_Milestones[[#This Row],[Complete]]="Yes"),1,0)</f>
        <v>1</v>
      </c>
      <c r="AD2299" s="41">
        <f>IF(AND(tbl_PV_Milestones[[#This Row],[Actual/Schedule Finish]]&lt;PV_Meta!$B$7,tbl_PV_Milestones[[#This Row],[Complete]]="No",tbl_PV_Milestones[[#This Row],[Project Status]]&lt;&gt;"On Hold"),1,0)</f>
        <v>0</v>
      </c>
      <c r="AE2299" s="41">
        <f>IF(AND(tbl_PV_Milestones[[#This Row],[Actual/Schedule Finish]]&gt;tbl_PV_Milestones[[#This Row],[Baseline Date]],tbl_PV_Milestones[[#This Row],[Complete]]="No",tbl_PV_Milestones[[#This Row],[Project Status]]&lt;&gt;"On Hold",tbl_PV_Milestones[[#This Row],[Overdue]]=0,tbl_PV_Milestones[[#This Row],[To be Baselined]]&lt;&gt;1),1,0)</f>
        <v>0</v>
      </c>
      <c r="AF2299" s="41">
        <f>IF(AND(tbl_PV_Milestones[[#This Row],[BL FY]]=2025,tbl_PV_Milestones[[#This Row],[Finish FY]]&gt;2025),1,0)</f>
        <v>0</v>
      </c>
      <c r="AG2299" s="56" t="str">
        <f>_xlfn.XLOOKUP(tbl_PV_Milestones[[#This Row],[Work ID]],tbl_PV_Meta[Work ID '#],tbl_PV_Meta[Project Manager/Owner],,0)</f>
        <v>Project Manager 25</v>
      </c>
      <c r="AH2299" s="6"/>
    </row>
    <row r="2300" spans="4:34" x14ac:dyDescent="0.25">
      <c r="D2300" s="6" t="s">
        <v>326</v>
      </c>
      <c r="E2300" s="6" t="s">
        <v>503</v>
      </c>
      <c r="F2300" s="6" t="s">
        <v>1750</v>
      </c>
      <c r="G2300" s="6" t="s">
        <v>521</v>
      </c>
      <c r="H2300" s="6" t="s">
        <v>505</v>
      </c>
      <c r="I2300" s="6" t="s">
        <v>522</v>
      </c>
      <c r="J2300" s="6" t="s">
        <v>326</v>
      </c>
      <c r="K2300" s="6" t="s">
        <v>36</v>
      </c>
      <c r="L2300" s="6" t="s">
        <v>48</v>
      </c>
      <c r="M2300" s="43"/>
      <c r="N2300" s="44" t="s">
        <v>1979</v>
      </c>
      <c r="O2300" s="39">
        <v>45530.708333333299</v>
      </c>
      <c r="P2300" s="39">
        <v>45530.708333333299</v>
      </c>
      <c r="Q2300" s="6">
        <v>0</v>
      </c>
      <c r="R2300" s="6">
        <v>0</v>
      </c>
      <c r="S2300" s="45" t="e">
        <f>_xlfn.CONCAT(#REF!,TRIM(tbl_PV_Milestones[[#This Row],[Milestone Description]]))</f>
        <v>#REF!</v>
      </c>
      <c r="T2300" s="84" t="str">
        <f>IF(COUNTIF(tbl_PV_Milestones[UID],tbl_PV_Milestones[[#This Row],[UID]])&gt;1,"Duplicate","")</f>
        <v>Duplicate</v>
      </c>
      <c r="U2300" s="42" t="str">
        <f>_xlfn.XLOOKUP(tbl_PV_Milestones[[#This Row],[Work ID]],tbl_PV_Meta[Work ID '#],tbl_PV_Meta[Sub-Portfolio])</f>
        <v>Sub-Portfolio 8</v>
      </c>
      <c r="V2300" s="41">
        <f>IF(MONTH(tbl_PV_Milestones[[#This Row],[Baseline Date]])&lt;7,YEAR(tbl_PV_Milestones[[#This Row],[Baseline Date]]),YEAR(tbl_PV_Milestones[[#This Row],[Baseline Date]])+1)</f>
        <v>2025</v>
      </c>
      <c r="W2300" s="41">
        <f>IF(MONTH(tbl_PV_Milestones[[#This Row],[Actual/Schedule Finish]])&lt;7,YEAR(tbl_PV_Milestones[[#This Row],[Actual/Schedule Finish]]),YEAR(tbl_PV_Milestones[[#This Row],[Actual/Schedule Finish]])+1)</f>
        <v>2025</v>
      </c>
      <c r="X2300" s="41" t="str">
        <f>IF(OR(tbl_PV_Milestones[[#This Row],[Project Status]]="Completed",tbl_PV_Milestones[[#This Row],[Project Status]]="Assumed Completed"),"Yes","No")</f>
        <v>Yes</v>
      </c>
      <c r="Y2300" s="41">
        <f>IF(tbl_PV_Milestones[[#This Row],[Baseline Date]]="",1,0)</f>
        <v>0</v>
      </c>
      <c r="Z2300" s="41">
        <f>IF(tbl_PV_Milestones[[#This Row],[Baseline Date]]&lt;PV_Meta!$B$7,1,0)</f>
        <v>1</v>
      </c>
      <c r="AA2300" s="41">
        <f>IF(tbl_PV_Milestones[[#This Row],[Complete]]="Yes",1,0)</f>
        <v>1</v>
      </c>
      <c r="AB2300" s="41">
        <f>IF(AND(tbl_PV_Milestones[[#This Row],[BL FY]]=2025,tbl_PV_Milestones[[#This Row],[Baseline Date]]&lt;PV_Meta!$B$7),1,0)</f>
        <v>1</v>
      </c>
      <c r="AC2300" s="41">
        <f>IF(AND(tbl_PV_Milestones[[#This Row],[Planned YTD]]=1,tbl_PV_Milestones[[#This Row],[Complete]]="Yes"),1,0)</f>
        <v>1</v>
      </c>
      <c r="AD2300" s="41">
        <f>IF(AND(tbl_PV_Milestones[[#This Row],[Actual/Schedule Finish]]&lt;PV_Meta!$B$7,tbl_PV_Milestones[[#This Row],[Complete]]="No",tbl_PV_Milestones[[#This Row],[Project Status]]&lt;&gt;"On Hold"),1,0)</f>
        <v>0</v>
      </c>
      <c r="AE2300" s="41">
        <f>IF(AND(tbl_PV_Milestones[[#This Row],[Actual/Schedule Finish]]&gt;tbl_PV_Milestones[[#This Row],[Baseline Date]],tbl_PV_Milestones[[#This Row],[Complete]]="No",tbl_PV_Milestones[[#This Row],[Project Status]]&lt;&gt;"On Hold",tbl_PV_Milestones[[#This Row],[Overdue]]=0,tbl_PV_Milestones[[#This Row],[To be Baselined]]&lt;&gt;1),1,0)</f>
        <v>0</v>
      </c>
      <c r="AF2300" s="41">
        <f>IF(AND(tbl_PV_Milestones[[#This Row],[BL FY]]=2025,tbl_PV_Milestones[[#This Row],[Finish FY]]&gt;2025),1,0)</f>
        <v>0</v>
      </c>
      <c r="AG2300" s="56" t="str">
        <f>_xlfn.XLOOKUP(tbl_PV_Milestones[[#This Row],[Work ID]],tbl_PV_Meta[Work ID '#],tbl_PV_Meta[Project Manager/Owner],,0)</f>
        <v>Project Manager 25</v>
      </c>
      <c r="AH2300" s="6"/>
    </row>
    <row r="2301" spans="4:34" x14ac:dyDescent="0.25">
      <c r="D2301" s="6" t="s">
        <v>326</v>
      </c>
      <c r="E2301" s="6" t="s">
        <v>503</v>
      </c>
      <c r="F2301" s="6" t="s">
        <v>1750</v>
      </c>
      <c r="G2301" s="6" t="s">
        <v>1078</v>
      </c>
      <c r="H2301" s="6" t="s">
        <v>505</v>
      </c>
      <c r="I2301" s="6" t="s">
        <v>522</v>
      </c>
      <c r="J2301" s="6" t="s">
        <v>326</v>
      </c>
      <c r="K2301" s="6" t="s">
        <v>36</v>
      </c>
      <c r="L2301" s="6" t="s">
        <v>48</v>
      </c>
      <c r="M2301" s="43"/>
      <c r="N2301" s="44" t="s">
        <v>1979</v>
      </c>
      <c r="O2301" s="39">
        <v>45505.708333333299</v>
      </c>
      <c r="P2301" s="39">
        <v>45505.708333333299</v>
      </c>
      <c r="Q2301" s="6">
        <v>0</v>
      </c>
      <c r="R2301" s="6">
        <v>0</v>
      </c>
      <c r="S2301" s="45" t="e">
        <f>_xlfn.CONCAT(#REF!,TRIM(tbl_PV_Milestones[[#This Row],[Milestone Description]]))</f>
        <v>#REF!</v>
      </c>
      <c r="T2301" s="84" t="str">
        <f>IF(COUNTIF(tbl_PV_Milestones[UID],tbl_PV_Milestones[[#This Row],[UID]])&gt;1,"Duplicate","")</f>
        <v>Duplicate</v>
      </c>
      <c r="U2301" s="42" t="str">
        <f>_xlfn.XLOOKUP(tbl_PV_Milestones[[#This Row],[Work ID]],tbl_PV_Meta[Work ID '#],tbl_PV_Meta[Sub-Portfolio])</f>
        <v>Sub-Portfolio 8</v>
      </c>
      <c r="V2301" s="41">
        <f>IF(MONTH(tbl_PV_Milestones[[#This Row],[Baseline Date]])&lt;7,YEAR(tbl_PV_Milestones[[#This Row],[Baseline Date]]),YEAR(tbl_PV_Milestones[[#This Row],[Baseline Date]])+1)</f>
        <v>2025</v>
      </c>
      <c r="W2301" s="41">
        <f>IF(MONTH(tbl_PV_Milestones[[#This Row],[Actual/Schedule Finish]])&lt;7,YEAR(tbl_PV_Milestones[[#This Row],[Actual/Schedule Finish]]),YEAR(tbl_PV_Milestones[[#This Row],[Actual/Schedule Finish]])+1)</f>
        <v>2025</v>
      </c>
      <c r="X2301" s="41" t="str">
        <f>IF(OR(tbl_PV_Milestones[[#This Row],[Project Status]]="Completed",tbl_PV_Milestones[[#This Row],[Project Status]]="Assumed Completed"),"Yes","No")</f>
        <v>Yes</v>
      </c>
      <c r="Y2301" s="41">
        <f>IF(tbl_PV_Milestones[[#This Row],[Baseline Date]]="",1,0)</f>
        <v>0</v>
      </c>
      <c r="Z2301" s="41">
        <f>IF(tbl_PV_Milestones[[#This Row],[Baseline Date]]&lt;PV_Meta!$B$7,1,0)</f>
        <v>1</v>
      </c>
      <c r="AA2301" s="41">
        <f>IF(tbl_PV_Milestones[[#This Row],[Complete]]="Yes",1,0)</f>
        <v>1</v>
      </c>
      <c r="AB2301" s="41">
        <f>IF(AND(tbl_PV_Milestones[[#This Row],[BL FY]]=2025,tbl_PV_Milestones[[#This Row],[Baseline Date]]&lt;PV_Meta!$B$7),1,0)</f>
        <v>1</v>
      </c>
      <c r="AC2301" s="41">
        <f>IF(AND(tbl_PV_Milestones[[#This Row],[Planned YTD]]=1,tbl_PV_Milestones[[#This Row],[Complete]]="Yes"),1,0)</f>
        <v>1</v>
      </c>
      <c r="AD2301" s="41">
        <f>IF(AND(tbl_PV_Milestones[[#This Row],[Actual/Schedule Finish]]&lt;PV_Meta!$B$7,tbl_PV_Milestones[[#This Row],[Complete]]="No",tbl_PV_Milestones[[#This Row],[Project Status]]&lt;&gt;"On Hold"),1,0)</f>
        <v>0</v>
      </c>
      <c r="AE2301" s="41">
        <f>IF(AND(tbl_PV_Milestones[[#This Row],[Actual/Schedule Finish]]&gt;tbl_PV_Milestones[[#This Row],[Baseline Date]],tbl_PV_Milestones[[#This Row],[Complete]]="No",tbl_PV_Milestones[[#This Row],[Project Status]]&lt;&gt;"On Hold",tbl_PV_Milestones[[#This Row],[Overdue]]=0,tbl_PV_Milestones[[#This Row],[To be Baselined]]&lt;&gt;1),1,0)</f>
        <v>0</v>
      </c>
      <c r="AF2301" s="41">
        <f>IF(AND(tbl_PV_Milestones[[#This Row],[BL FY]]=2025,tbl_PV_Milestones[[#This Row],[Finish FY]]&gt;2025),1,0)</f>
        <v>0</v>
      </c>
      <c r="AG2301" s="56" t="str">
        <f>_xlfn.XLOOKUP(tbl_PV_Milestones[[#This Row],[Work ID]],tbl_PV_Meta[Work ID '#],tbl_PV_Meta[Project Manager/Owner],,0)</f>
        <v>Project Manager 25</v>
      </c>
      <c r="AH2301" s="6"/>
    </row>
    <row r="2302" spans="4:34" x14ac:dyDescent="0.25">
      <c r="D2302" s="6" t="s">
        <v>326</v>
      </c>
      <c r="E2302" s="6" t="s">
        <v>503</v>
      </c>
      <c r="F2302" s="6" t="s">
        <v>1750</v>
      </c>
      <c r="G2302" s="6" t="s">
        <v>1079</v>
      </c>
      <c r="H2302" s="6" t="s">
        <v>505</v>
      </c>
      <c r="I2302" s="6" t="s">
        <v>522</v>
      </c>
      <c r="J2302" s="6" t="s">
        <v>326</v>
      </c>
      <c r="K2302" s="6" t="s">
        <v>36</v>
      </c>
      <c r="L2302" s="6" t="s">
        <v>48</v>
      </c>
      <c r="M2302" s="43"/>
      <c r="N2302" s="44" t="s">
        <v>1979</v>
      </c>
      <c r="O2302" s="39">
        <v>45513.708333333299</v>
      </c>
      <c r="P2302" s="39">
        <v>45513.708333333299</v>
      </c>
      <c r="Q2302" s="6">
        <v>0</v>
      </c>
      <c r="R2302" s="6">
        <v>0</v>
      </c>
      <c r="S2302" s="45" t="e">
        <f>_xlfn.CONCAT(#REF!,TRIM(tbl_PV_Milestones[[#This Row],[Milestone Description]]))</f>
        <v>#REF!</v>
      </c>
      <c r="T2302" s="84" t="str">
        <f>IF(COUNTIF(tbl_PV_Milestones[UID],tbl_PV_Milestones[[#This Row],[UID]])&gt;1,"Duplicate","")</f>
        <v>Duplicate</v>
      </c>
      <c r="U2302" s="42" t="str">
        <f>_xlfn.XLOOKUP(tbl_PV_Milestones[[#This Row],[Work ID]],tbl_PV_Meta[Work ID '#],tbl_PV_Meta[Sub-Portfolio])</f>
        <v>Sub-Portfolio 8</v>
      </c>
      <c r="V2302" s="41">
        <f>IF(MONTH(tbl_PV_Milestones[[#This Row],[Baseline Date]])&lt;7,YEAR(tbl_PV_Milestones[[#This Row],[Baseline Date]]),YEAR(tbl_PV_Milestones[[#This Row],[Baseline Date]])+1)</f>
        <v>2025</v>
      </c>
      <c r="W2302" s="41">
        <f>IF(MONTH(tbl_PV_Milestones[[#This Row],[Actual/Schedule Finish]])&lt;7,YEAR(tbl_PV_Milestones[[#This Row],[Actual/Schedule Finish]]),YEAR(tbl_PV_Milestones[[#This Row],[Actual/Schedule Finish]])+1)</f>
        <v>2025</v>
      </c>
      <c r="X2302" s="41" t="str">
        <f>IF(OR(tbl_PV_Milestones[[#This Row],[Project Status]]="Completed",tbl_PV_Milestones[[#This Row],[Project Status]]="Assumed Completed"),"Yes","No")</f>
        <v>Yes</v>
      </c>
      <c r="Y2302" s="41">
        <f>IF(tbl_PV_Milestones[[#This Row],[Baseline Date]]="",1,0)</f>
        <v>0</v>
      </c>
      <c r="Z2302" s="41">
        <f>IF(tbl_PV_Milestones[[#This Row],[Baseline Date]]&lt;PV_Meta!$B$7,1,0)</f>
        <v>1</v>
      </c>
      <c r="AA2302" s="41">
        <f>IF(tbl_PV_Milestones[[#This Row],[Complete]]="Yes",1,0)</f>
        <v>1</v>
      </c>
      <c r="AB2302" s="41">
        <f>IF(AND(tbl_PV_Milestones[[#This Row],[BL FY]]=2025,tbl_PV_Milestones[[#This Row],[Baseline Date]]&lt;PV_Meta!$B$7),1,0)</f>
        <v>1</v>
      </c>
      <c r="AC2302" s="41">
        <f>IF(AND(tbl_PV_Milestones[[#This Row],[Planned YTD]]=1,tbl_PV_Milestones[[#This Row],[Complete]]="Yes"),1,0)</f>
        <v>1</v>
      </c>
      <c r="AD2302" s="41">
        <f>IF(AND(tbl_PV_Milestones[[#This Row],[Actual/Schedule Finish]]&lt;PV_Meta!$B$7,tbl_PV_Milestones[[#This Row],[Complete]]="No",tbl_PV_Milestones[[#This Row],[Project Status]]&lt;&gt;"On Hold"),1,0)</f>
        <v>0</v>
      </c>
      <c r="AE2302" s="41">
        <f>IF(AND(tbl_PV_Milestones[[#This Row],[Actual/Schedule Finish]]&gt;tbl_PV_Milestones[[#This Row],[Baseline Date]],tbl_PV_Milestones[[#This Row],[Complete]]="No",tbl_PV_Milestones[[#This Row],[Project Status]]&lt;&gt;"On Hold",tbl_PV_Milestones[[#This Row],[Overdue]]=0,tbl_PV_Milestones[[#This Row],[To be Baselined]]&lt;&gt;1),1,0)</f>
        <v>0</v>
      </c>
      <c r="AF2302" s="41">
        <f>IF(AND(tbl_PV_Milestones[[#This Row],[BL FY]]=2025,tbl_PV_Milestones[[#This Row],[Finish FY]]&gt;2025),1,0)</f>
        <v>0</v>
      </c>
      <c r="AG2302" s="56" t="str">
        <f>_xlfn.XLOOKUP(tbl_PV_Milestones[[#This Row],[Work ID]],tbl_PV_Meta[Work ID '#],tbl_PV_Meta[Project Manager/Owner],,0)</f>
        <v>Project Manager 25</v>
      </c>
      <c r="AH2302" s="6"/>
    </row>
    <row r="2303" spans="4:34" x14ac:dyDescent="0.25">
      <c r="D2303" s="6" t="s">
        <v>326</v>
      </c>
      <c r="E2303" s="6" t="s">
        <v>503</v>
      </c>
      <c r="F2303" s="6" t="s">
        <v>1750</v>
      </c>
      <c r="G2303" s="6" t="s">
        <v>1080</v>
      </c>
      <c r="H2303" s="6" t="s">
        <v>519</v>
      </c>
      <c r="I2303" s="6" t="s">
        <v>522</v>
      </c>
      <c r="J2303" s="6" t="s">
        <v>326</v>
      </c>
      <c r="K2303" s="6" t="s">
        <v>36</v>
      </c>
      <c r="L2303" s="6" t="s">
        <v>48</v>
      </c>
      <c r="M2303" s="43"/>
      <c r="N2303" s="44" t="s">
        <v>1979</v>
      </c>
      <c r="O2303" s="39">
        <v>45541.708333333299</v>
      </c>
      <c r="P2303" s="39">
        <v>45541.708333333299</v>
      </c>
      <c r="Q2303" s="6">
        <v>0</v>
      </c>
      <c r="R2303" s="6">
        <v>0</v>
      </c>
      <c r="S2303" s="45" t="e">
        <f>_xlfn.CONCAT(#REF!,TRIM(tbl_PV_Milestones[[#This Row],[Milestone Description]]))</f>
        <v>#REF!</v>
      </c>
      <c r="T2303" s="84" t="str">
        <f>IF(COUNTIF(tbl_PV_Milestones[UID],tbl_PV_Milestones[[#This Row],[UID]])&gt;1,"Duplicate","")</f>
        <v>Duplicate</v>
      </c>
      <c r="U2303" s="42" t="str">
        <f>_xlfn.XLOOKUP(tbl_PV_Milestones[[#This Row],[Work ID]],tbl_PV_Meta[Work ID '#],tbl_PV_Meta[Sub-Portfolio])</f>
        <v>Sub-Portfolio 8</v>
      </c>
      <c r="V2303" s="41">
        <f>IF(MONTH(tbl_PV_Milestones[[#This Row],[Baseline Date]])&lt;7,YEAR(tbl_PV_Milestones[[#This Row],[Baseline Date]]),YEAR(tbl_PV_Milestones[[#This Row],[Baseline Date]])+1)</f>
        <v>2025</v>
      </c>
      <c r="W2303" s="41">
        <f>IF(MONTH(tbl_PV_Milestones[[#This Row],[Actual/Schedule Finish]])&lt;7,YEAR(tbl_PV_Milestones[[#This Row],[Actual/Schedule Finish]]),YEAR(tbl_PV_Milestones[[#This Row],[Actual/Schedule Finish]])+1)</f>
        <v>2025</v>
      </c>
      <c r="X2303" s="41" t="str">
        <f>IF(OR(tbl_PV_Milestones[[#This Row],[Project Status]]="Completed",tbl_PV_Milestones[[#This Row],[Project Status]]="Assumed Completed"),"Yes","No")</f>
        <v>Yes</v>
      </c>
      <c r="Y2303" s="41">
        <f>IF(tbl_PV_Milestones[[#This Row],[Baseline Date]]="",1,0)</f>
        <v>0</v>
      </c>
      <c r="Z2303" s="41">
        <f>IF(tbl_PV_Milestones[[#This Row],[Baseline Date]]&lt;PV_Meta!$B$7,1,0)</f>
        <v>1</v>
      </c>
      <c r="AA2303" s="41">
        <f>IF(tbl_PV_Milestones[[#This Row],[Complete]]="Yes",1,0)</f>
        <v>1</v>
      </c>
      <c r="AB2303" s="41">
        <f>IF(AND(tbl_PV_Milestones[[#This Row],[BL FY]]=2025,tbl_PV_Milestones[[#This Row],[Baseline Date]]&lt;PV_Meta!$B$7),1,0)</f>
        <v>1</v>
      </c>
      <c r="AC2303" s="41">
        <f>IF(AND(tbl_PV_Milestones[[#This Row],[Planned YTD]]=1,tbl_PV_Milestones[[#This Row],[Complete]]="Yes"),1,0)</f>
        <v>1</v>
      </c>
      <c r="AD2303" s="41">
        <f>IF(AND(tbl_PV_Milestones[[#This Row],[Actual/Schedule Finish]]&lt;PV_Meta!$B$7,tbl_PV_Milestones[[#This Row],[Complete]]="No",tbl_PV_Milestones[[#This Row],[Project Status]]&lt;&gt;"On Hold"),1,0)</f>
        <v>0</v>
      </c>
      <c r="AE2303" s="41">
        <f>IF(AND(tbl_PV_Milestones[[#This Row],[Actual/Schedule Finish]]&gt;tbl_PV_Milestones[[#This Row],[Baseline Date]],tbl_PV_Milestones[[#This Row],[Complete]]="No",tbl_PV_Milestones[[#This Row],[Project Status]]&lt;&gt;"On Hold",tbl_PV_Milestones[[#This Row],[Overdue]]=0,tbl_PV_Milestones[[#This Row],[To be Baselined]]&lt;&gt;1),1,0)</f>
        <v>0</v>
      </c>
      <c r="AF2303" s="41">
        <f>IF(AND(tbl_PV_Milestones[[#This Row],[BL FY]]=2025,tbl_PV_Milestones[[#This Row],[Finish FY]]&gt;2025),1,0)</f>
        <v>0</v>
      </c>
      <c r="AG2303" s="56" t="str">
        <f>_xlfn.XLOOKUP(tbl_PV_Milestones[[#This Row],[Work ID]],tbl_PV_Meta[Work ID '#],tbl_PV_Meta[Project Manager/Owner],,0)</f>
        <v>Project Manager 25</v>
      </c>
      <c r="AH2303" s="6"/>
    </row>
    <row r="2304" spans="4:34" x14ac:dyDescent="0.25">
      <c r="D2304" s="6" t="s">
        <v>326</v>
      </c>
      <c r="E2304" s="6" t="s">
        <v>503</v>
      </c>
      <c r="F2304" s="6" t="s">
        <v>1782</v>
      </c>
      <c r="G2304" s="6" t="s">
        <v>566</v>
      </c>
      <c r="H2304" s="6" t="s">
        <v>505</v>
      </c>
      <c r="I2304" s="6" t="s">
        <v>522</v>
      </c>
      <c r="J2304" s="6" t="s">
        <v>326</v>
      </c>
      <c r="K2304" s="6" t="s">
        <v>39</v>
      </c>
      <c r="L2304" s="6" t="s">
        <v>64</v>
      </c>
      <c r="M2304" s="43"/>
      <c r="N2304" s="44" t="s">
        <v>1979</v>
      </c>
      <c r="O2304" s="39">
        <v>45588.708333333299</v>
      </c>
      <c r="P2304" s="39">
        <v>45588.708333333299</v>
      </c>
      <c r="Q2304" s="6">
        <v>0</v>
      </c>
      <c r="R2304" s="6">
        <v>0</v>
      </c>
      <c r="S2304" s="45" t="e">
        <f>_xlfn.CONCAT(#REF!,TRIM(tbl_PV_Milestones[[#This Row],[Milestone Description]]))</f>
        <v>#REF!</v>
      </c>
      <c r="T2304" s="84" t="str">
        <f>IF(COUNTIF(tbl_PV_Milestones[UID],tbl_PV_Milestones[[#This Row],[UID]])&gt;1,"Duplicate","")</f>
        <v>Duplicate</v>
      </c>
      <c r="U2304" s="42" t="str">
        <f>_xlfn.XLOOKUP(tbl_PV_Milestones[[#This Row],[Work ID]],tbl_PV_Meta[Work ID '#],tbl_PV_Meta[Sub-Portfolio])</f>
        <v>Sub-Portfolio 8</v>
      </c>
      <c r="V2304" s="41">
        <f>IF(MONTH(tbl_PV_Milestones[[#This Row],[Baseline Date]])&lt;7,YEAR(tbl_PV_Milestones[[#This Row],[Baseline Date]]),YEAR(tbl_PV_Milestones[[#This Row],[Baseline Date]])+1)</f>
        <v>2025</v>
      </c>
      <c r="W2304" s="41">
        <f>IF(MONTH(tbl_PV_Milestones[[#This Row],[Actual/Schedule Finish]])&lt;7,YEAR(tbl_PV_Milestones[[#This Row],[Actual/Schedule Finish]]),YEAR(tbl_PV_Milestones[[#This Row],[Actual/Schedule Finish]])+1)</f>
        <v>2025</v>
      </c>
      <c r="X2304" s="41" t="str">
        <f>IF(OR(tbl_PV_Milestones[[#This Row],[Project Status]]="Completed",tbl_PV_Milestones[[#This Row],[Project Status]]="Assumed Completed"),"Yes","No")</f>
        <v>Yes</v>
      </c>
      <c r="Y2304" s="41">
        <f>IF(tbl_PV_Milestones[[#This Row],[Baseline Date]]="",1,0)</f>
        <v>0</v>
      </c>
      <c r="Z2304" s="41">
        <f>IF(tbl_PV_Milestones[[#This Row],[Baseline Date]]&lt;PV_Meta!$B$7,1,0)</f>
        <v>1</v>
      </c>
      <c r="AA2304" s="41">
        <f>IF(tbl_PV_Milestones[[#This Row],[Complete]]="Yes",1,0)</f>
        <v>1</v>
      </c>
      <c r="AB2304" s="41">
        <f>IF(AND(tbl_PV_Milestones[[#This Row],[BL FY]]=2025,tbl_PV_Milestones[[#This Row],[Baseline Date]]&lt;PV_Meta!$B$7),1,0)</f>
        <v>1</v>
      </c>
      <c r="AC2304" s="41">
        <f>IF(AND(tbl_PV_Milestones[[#This Row],[Planned YTD]]=1,tbl_PV_Milestones[[#This Row],[Complete]]="Yes"),1,0)</f>
        <v>1</v>
      </c>
      <c r="AD2304" s="41">
        <f>IF(AND(tbl_PV_Milestones[[#This Row],[Actual/Schedule Finish]]&lt;PV_Meta!$B$7,tbl_PV_Milestones[[#This Row],[Complete]]="No",tbl_PV_Milestones[[#This Row],[Project Status]]&lt;&gt;"On Hold"),1,0)</f>
        <v>0</v>
      </c>
      <c r="AE2304" s="41">
        <f>IF(AND(tbl_PV_Milestones[[#This Row],[Actual/Schedule Finish]]&gt;tbl_PV_Milestones[[#This Row],[Baseline Date]],tbl_PV_Milestones[[#This Row],[Complete]]="No",tbl_PV_Milestones[[#This Row],[Project Status]]&lt;&gt;"On Hold",tbl_PV_Milestones[[#This Row],[Overdue]]=0,tbl_PV_Milestones[[#This Row],[To be Baselined]]&lt;&gt;1),1,0)</f>
        <v>0</v>
      </c>
      <c r="AF2304" s="41">
        <f>IF(AND(tbl_PV_Milestones[[#This Row],[BL FY]]=2025,tbl_PV_Milestones[[#This Row],[Finish FY]]&gt;2025),1,0)</f>
        <v>0</v>
      </c>
      <c r="AG2304" s="56" t="str">
        <f>_xlfn.XLOOKUP(tbl_PV_Milestones[[#This Row],[Work ID]],tbl_PV_Meta[Work ID '#],tbl_PV_Meta[Project Manager/Owner],,0)</f>
        <v>Project Manager 13</v>
      </c>
      <c r="AH2304" s="6"/>
    </row>
    <row r="2305" spans="4:34" x14ac:dyDescent="0.25">
      <c r="D2305" s="6" t="s">
        <v>326</v>
      </c>
      <c r="E2305" s="6" t="s">
        <v>503</v>
      </c>
      <c r="F2305" s="6" t="s">
        <v>1765</v>
      </c>
      <c r="G2305" s="6" t="s">
        <v>561</v>
      </c>
      <c r="H2305" s="6" t="s">
        <v>505</v>
      </c>
      <c r="I2305" s="6" t="s">
        <v>522</v>
      </c>
      <c r="J2305" s="6" t="s">
        <v>326</v>
      </c>
      <c r="K2305" s="6" t="s">
        <v>39</v>
      </c>
      <c r="L2305" s="6" t="s">
        <v>75</v>
      </c>
      <c r="M2305" s="43"/>
      <c r="N2305" s="44" t="s">
        <v>1979</v>
      </c>
      <c r="O2305" s="39">
        <v>45377.708333333299</v>
      </c>
      <c r="P2305" s="39">
        <v>45377.708333333299</v>
      </c>
      <c r="Q2305" s="6">
        <v>0</v>
      </c>
      <c r="R2305" s="6">
        <v>0</v>
      </c>
      <c r="S2305" s="45" t="e">
        <f>_xlfn.CONCAT(#REF!,TRIM(tbl_PV_Milestones[[#This Row],[Milestone Description]]))</f>
        <v>#REF!</v>
      </c>
      <c r="T2305" s="84" t="str">
        <f>IF(COUNTIF(tbl_PV_Milestones[UID],tbl_PV_Milestones[[#This Row],[UID]])&gt;1,"Duplicate","")</f>
        <v>Duplicate</v>
      </c>
      <c r="U2305" s="42" t="str">
        <f>_xlfn.XLOOKUP(tbl_PV_Milestones[[#This Row],[Work ID]],tbl_PV_Meta[Work ID '#],tbl_PV_Meta[Sub-Portfolio])</f>
        <v>Sub-Portfolio 4</v>
      </c>
      <c r="V2305" s="41">
        <f>IF(MONTH(tbl_PV_Milestones[[#This Row],[Baseline Date]])&lt;7,YEAR(tbl_PV_Milestones[[#This Row],[Baseline Date]]),YEAR(tbl_PV_Milestones[[#This Row],[Baseline Date]])+1)</f>
        <v>2024</v>
      </c>
      <c r="W2305" s="41">
        <f>IF(MONTH(tbl_PV_Milestones[[#This Row],[Actual/Schedule Finish]])&lt;7,YEAR(tbl_PV_Milestones[[#This Row],[Actual/Schedule Finish]]),YEAR(tbl_PV_Milestones[[#This Row],[Actual/Schedule Finish]])+1)</f>
        <v>2024</v>
      </c>
      <c r="X2305" s="41" t="str">
        <f>IF(OR(tbl_PV_Milestones[[#This Row],[Project Status]]="Completed",tbl_PV_Milestones[[#This Row],[Project Status]]="Assumed Completed"),"Yes","No")</f>
        <v>Yes</v>
      </c>
      <c r="Y2305" s="41">
        <f>IF(tbl_PV_Milestones[[#This Row],[Baseline Date]]="",1,0)</f>
        <v>0</v>
      </c>
      <c r="Z2305" s="41">
        <f>IF(tbl_PV_Milestones[[#This Row],[Baseline Date]]&lt;PV_Meta!$B$7,1,0)</f>
        <v>1</v>
      </c>
      <c r="AA2305" s="41">
        <f>IF(tbl_PV_Milestones[[#This Row],[Complete]]="Yes",1,0)</f>
        <v>1</v>
      </c>
      <c r="AB2305" s="41">
        <f>IF(AND(tbl_PV_Milestones[[#This Row],[BL FY]]=2025,tbl_PV_Milestones[[#This Row],[Baseline Date]]&lt;PV_Meta!$B$7),1,0)</f>
        <v>0</v>
      </c>
      <c r="AC2305" s="41">
        <f>IF(AND(tbl_PV_Milestones[[#This Row],[Planned YTD]]=1,tbl_PV_Milestones[[#This Row],[Complete]]="Yes"),1,0)</f>
        <v>0</v>
      </c>
      <c r="AD2305" s="41">
        <f>IF(AND(tbl_PV_Milestones[[#This Row],[Actual/Schedule Finish]]&lt;PV_Meta!$B$7,tbl_PV_Milestones[[#This Row],[Complete]]="No",tbl_PV_Milestones[[#This Row],[Project Status]]&lt;&gt;"On Hold"),1,0)</f>
        <v>0</v>
      </c>
      <c r="AE2305" s="41">
        <f>IF(AND(tbl_PV_Milestones[[#This Row],[Actual/Schedule Finish]]&gt;tbl_PV_Milestones[[#This Row],[Baseline Date]],tbl_PV_Milestones[[#This Row],[Complete]]="No",tbl_PV_Milestones[[#This Row],[Project Status]]&lt;&gt;"On Hold",tbl_PV_Milestones[[#This Row],[Overdue]]=0,tbl_PV_Milestones[[#This Row],[To be Baselined]]&lt;&gt;1),1,0)</f>
        <v>0</v>
      </c>
      <c r="AF2305" s="41">
        <f>IF(AND(tbl_PV_Milestones[[#This Row],[BL FY]]=2025,tbl_PV_Milestones[[#This Row],[Finish FY]]&gt;2025),1,0)</f>
        <v>0</v>
      </c>
      <c r="AG2305" s="56" t="str">
        <f>_xlfn.XLOOKUP(tbl_PV_Milestones[[#This Row],[Work ID]],tbl_PV_Meta[Work ID '#],tbl_PV_Meta[Project Manager/Owner],,0)</f>
        <v>Project Manager 38</v>
      </c>
      <c r="AH2305" s="6"/>
    </row>
    <row r="2306" spans="4:34" x14ac:dyDescent="0.25">
      <c r="D2306" s="6" t="s">
        <v>326</v>
      </c>
      <c r="E2306" s="6" t="s">
        <v>503</v>
      </c>
      <c r="F2306" s="6" t="s">
        <v>1748</v>
      </c>
      <c r="G2306" s="6" t="s">
        <v>744</v>
      </c>
      <c r="H2306" s="6" t="s">
        <v>505</v>
      </c>
      <c r="I2306" s="6" t="s">
        <v>522</v>
      </c>
      <c r="J2306" s="6" t="s">
        <v>326</v>
      </c>
      <c r="K2306" s="6" t="s">
        <v>39</v>
      </c>
      <c r="L2306" s="6" t="s">
        <v>83</v>
      </c>
      <c r="M2306" s="43"/>
      <c r="N2306" s="44" t="s">
        <v>1979</v>
      </c>
      <c r="O2306" s="39">
        <v>45576.708333333299</v>
      </c>
      <c r="P2306" s="39">
        <v>45576.708333333299</v>
      </c>
      <c r="Q2306" s="6">
        <v>0</v>
      </c>
      <c r="R2306" s="6">
        <v>0</v>
      </c>
      <c r="S2306" s="45" t="e">
        <f>_xlfn.CONCAT(#REF!,TRIM(tbl_PV_Milestones[[#This Row],[Milestone Description]]))</f>
        <v>#REF!</v>
      </c>
      <c r="T2306" s="84" t="str">
        <f>IF(COUNTIF(tbl_PV_Milestones[UID],tbl_PV_Milestones[[#This Row],[UID]])&gt;1,"Duplicate","")</f>
        <v>Duplicate</v>
      </c>
      <c r="U2306" s="42" t="str">
        <f>_xlfn.XLOOKUP(tbl_PV_Milestones[[#This Row],[Work ID]],tbl_PV_Meta[Work ID '#],tbl_PV_Meta[Sub-Portfolio])</f>
        <v>Sub-Portfolio 7</v>
      </c>
      <c r="V2306" s="41">
        <f>IF(MONTH(tbl_PV_Milestones[[#This Row],[Baseline Date]])&lt;7,YEAR(tbl_PV_Milestones[[#This Row],[Baseline Date]]),YEAR(tbl_PV_Milestones[[#This Row],[Baseline Date]])+1)</f>
        <v>2025</v>
      </c>
      <c r="W2306" s="41">
        <f>IF(MONTH(tbl_PV_Milestones[[#This Row],[Actual/Schedule Finish]])&lt;7,YEAR(tbl_PV_Milestones[[#This Row],[Actual/Schedule Finish]]),YEAR(tbl_PV_Milestones[[#This Row],[Actual/Schedule Finish]])+1)</f>
        <v>2025</v>
      </c>
      <c r="X2306" s="41" t="str">
        <f>IF(OR(tbl_PV_Milestones[[#This Row],[Project Status]]="Completed",tbl_PV_Milestones[[#This Row],[Project Status]]="Assumed Completed"),"Yes","No")</f>
        <v>Yes</v>
      </c>
      <c r="Y2306" s="41">
        <f>IF(tbl_PV_Milestones[[#This Row],[Baseline Date]]="",1,0)</f>
        <v>0</v>
      </c>
      <c r="Z2306" s="41">
        <f>IF(tbl_PV_Milestones[[#This Row],[Baseline Date]]&lt;PV_Meta!$B$7,1,0)</f>
        <v>1</v>
      </c>
      <c r="AA2306" s="41">
        <f>IF(tbl_PV_Milestones[[#This Row],[Complete]]="Yes",1,0)</f>
        <v>1</v>
      </c>
      <c r="AB2306" s="41">
        <f>IF(AND(tbl_PV_Milestones[[#This Row],[BL FY]]=2025,tbl_PV_Milestones[[#This Row],[Baseline Date]]&lt;PV_Meta!$B$7),1,0)</f>
        <v>1</v>
      </c>
      <c r="AC2306" s="41">
        <f>IF(AND(tbl_PV_Milestones[[#This Row],[Planned YTD]]=1,tbl_PV_Milestones[[#This Row],[Complete]]="Yes"),1,0)</f>
        <v>1</v>
      </c>
      <c r="AD2306" s="41">
        <f>IF(AND(tbl_PV_Milestones[[#This Row],[Actual/Schedule Finish]]&lt;PV_Meta!$B$7,tbl_PV_Milestones[[#This Row],[Complete]]="No",tbl_PV_Milestones[[#This Row],[Project Status]]&lt;&gt;"On Hold"),1,0)</f>
        <v>0</v>
      </c>
      <c r="AE2306" s="41">
        <f>IF(AND(tbl_PV_Milestones[[#This Row],[Actual/Schedule Finish]]&gt;tbl_PV_Milestones[[#This Row],[Baseline Date]],tbl_PV_Milestones[[#This Row],[Complete]]="No",tbl_PV_Milestones[[#This Row],[Project Status]]&lt;&gt;"On Hold",tbl_PV_Milestones[[#This Row],[Overdue]]=0,tbl_PV_Milestones[[#This Row],[To be Baselined]]&lt;&gt;1),1,0)</f>
        <v>0</v>
      </c>
      <c r="AF2306" s="41">
        <f>IF(AND(tbl_PV_Milestones[[#This Row],[BL FY]]=2025,tbl_PV_Milestones[[#This Row],[Finish FY]]&gt;2025),1,0)</f>
        <v>0</v>
      </c>
      <c r="AG2306" s="56" t="str">
        <f>_xlfn.XLOOKUP(tbl_PV_Milestones[[#This Row],[Work ID]],tbl_PV_Meta[Work ID '#],tbl_PV_Meta[Project Manager/Owner],,0)</f>
        <v>Project Manager 14</v>
      </c>
      <c r="AH2306" s="6"/>
    </row>
    <row r="2307" spans="4:34" x14ac:dyDescent="0.25">
      <c r="D2307" s="6" t="s">
        <v>326</v>
      </c>
      <c r="E2307" s="6" t="s">
        <v>503</v>
      </c>
      <c r="F2307" s="6" t="s">
        <v>1734</v>
      </c>
      <c r="G2307" s="6" t="s">
        <v>738</v>
      </c>
      <c r="H2307" s="6" t="s">
        <v>505</v>
      </c>
      <c r="I2307" s="6" t="s">
        <v>522</v>
      </c>
      <c r="J2307" s="6" t="s">
        <v>326</v>
      </c>
      <c r="K2307" s="6" t="s">
        <v>278</v>
      </c>
      <c r="L2307" s="6" t="s">
        <v>144</v>
      </c>
      <c r="M2307" s="43"/>
      <c r="N2307" s="44" t="s">
        <v>1979</v>
      </c>
      <c r="O2307" s="39">
        <v>45443.708333333299</v>
      </c>
      <c r="P2307" s="39">
        <v>45443.708333333299</v>
      </c>
      <c r="Q2307" s="6">
        <v>0</v>
      </c>
      <c r="R2307" s="6">
        <v>0</v>
      </c>
      <c r="S2307" s="45" t="e">
        <f>_xlfn.CONCAT(#REF!,TRIM(tbl_PV_Milestones[[#This Row],[Milestone Description]]))</f>
        <v>#REF!</v>
      </c>
      <c r="T2307" s="84" t="str">
        <f>IF(COUNTIF(tbl_PV_Milestones[UID],tbl_PV_Milestones[[#This Row],[UID]])&gt;1,"Duplicate","")</f>
        <v>Duplicate</v>
      </c>
      <c r="U2307" s="42" t="str">
        <f>_xlfn.XLOOKUP(tbl_PV_Milestones[[#This Row],[Work ID]],tbl_PV_Meta[Work ID '#],tbl_PV_Meta[Sub-Portfolio])</f>
        <v>Sub-Portfolio 4</v>
      </c>
      <c r="V2307" s="41">
        <f>IF(MONTH(tbl_PV_Milestones[[#This Row],[Baseline Date]])&lt;7,YEAR(tbl_PV_Milestones[[#This Row],[Baseline Date]]),YEAR(tbl_PV_Milestones[[#This Row],[Baseline Date]])+1)</f>
        <v>2024</v>
      </c>
      <c r="W2307" s="41">
        <f>IF(MONTH(tbl_PV_Milestones[[#This Row],[Actual/Schedule Finish]])&lt;7,YEAR(tbl_PV_Milestones[[#This Row],[Actual/Schedule Finish]]),YEAR(tbl_PV_Milestones[[#This Row],[Actual/Schedule Finish]])+1)</f>
        <v>2024</v>
      </c>
      <c r="X2307" s="41" t="str">
        <f>IF(OR(tbl_PV_Milestones[[#This Row],[Project Status]]="Completed",tbl_PV_Milestones[[#This Row],[Project Status]]="Assumed Completed"),"Yes","No")</f>
        <v>Yes</v>
      </c>
      <c r="Y2307" s="41">
        <f>IF(tbl_PV_Milestones[[#This Row],[Baseline Date]]="",1,0)</f>
        <v>0</v>
      </c>
      <c r="Z2307" s="41">
        <f>IF(tbl_PV_Milestones[[#This Row],[Baseline Date]]&lt;PV_Meta!$B$7,1,0)</f>
        <v>1</v>
      </c>
      <c r="AA2307" s="41">
        <f>IF(tbl_PV_Milestones[[#This Row],[Complete]]="Yes",1,0)</f>
        <v>1</v>
      </c>
      <c r="AB2307" s="41">
        <f>IF(AND(tbl_PV_Milestones[[#This Row],[BL FY]]=2025,tbl_PV_Milestones[[#This Row],[Baseline Date]]&lt;PV_Meta!$B$7),1,0)</f>
        <v>0</v>
      </c>
      <c r="AC2307" s="41">
        <f>IF(AND(tbl_PV_Milestones[[#This Row],[Planned YTD]]=1,tbl_PV_Milestones[[#This Row],[Complete]]="Yes"),1,0)</f>
        <v>0</v>
      </c>
      <c r="AD2307" s="41">
        <f>IF(AND(tbl_PV_Milestones[[#This Row],[Actual/Schedule Finish]]&lt;PV_Meta!$B$7,tbl_PV_Milestones[[#This Row],[Complete]]="No",tbl_PV_Milestones[[#This Row],[Project Status]]&lt;&gt;"On Hold"),1,0)</f>
        <v>0</v>
      </c>
      <c r="AE2307" s="41">
        <f>IF(AND(tbl_PV_Milestones[[#This Row],[Actual/Schedule Finish]]&gt;tbl_PV_Milestones[[#This Row],[Baseline Date]],tbl_PV_Milestones[[#This Row],[Complete]]="No",tbl_PV_Milestones[[#This Row],[Project Status]]&lt;&gt;"On Hold",tbl_PV_Milestones[[#This Row],[Overdue]]=0,tbl_PV_Milestones[[#This Row],[To be Baselined]]&lt;&gt;1),1,0)</f>
        <v>0</v>
      </c>
      <c r="AF2307" s="41">
        <f>IF(AND(tbl_PV_Milestones[[#This Row],[BL FY]]=2025,tbl_PV_Milestones[[#This Row],[Finish FY]]&gt;2025),1,0)</f>
        <v>0</v>
      </c>
      <c r="AG2307" s="56" t="str">
        <f>_xlfn.XLOOKUP(tbl_PV_Milestones[[#This Row],[Work ID]],tbl_PV_Meta[Work ID '#],tbl_PV_Meta[Project Manager/Owner],,0)</f>
        <v>Project Manager 38</v>
      </c>
      <c r="AH2307" s="6"/>
    </row>
    <row r="2308" spans="4:34" x14ac:dyDescent="0.25">
      <c r="D2308" s="6" t="s">
        <v>326</v>
      </c>
      <c r="E2308" s="6" t="s">
        <v>503</v>
      </c>
      <c r="F2308" s="6" t="s">
        <v>1734</v>
      </c>
      <c r="G2308" s="6" t="s">
        <v>630</v>
      </c>
      <c r="H2308" s="6" t="s">
        <v>505</v>
      </c>
      <c r="I2308" s="6" t="s">
        <v>522</v>
      </c>
      <c r="J2308" s="6" t="s">
        <v>326</v>
      </c>
      <c r="K2308" s="6" t="s">
        <v>278</v>
      </c>
      <c r="L2308" s="6" t="s">
        <v>144</v>
      </c>
      <c r="M2308" s="43"/>
      <c r="N2308" s="44" t="s">
        <v>1979</v>
      </c>
      <c r="O2308" s="39">
        <v>45443.708333333299</v>
      </c>
      <c r="P2308" s="39">
        <v>45443.708333333299</v>
      </c>
      <c r="Q2308" s="6">
        <v>0</v>
      </c>
      <c r="R2308" s="6">
        <v>0</v>
      </c>
      <c r="S2308" s="45" t="e">
        <f>_xlfn.CONCAT(#REF!,TRIM(tbl_PV_Milestones[[#This Row],[Milestone Description]]))</f>
        <v>#REF!</v>
      </c>
      <c r="T2308" s="84" t="str">
        <f>IF(COUNTIF(tbl_PV_Milestones[UID],tbl_PV_Milestones[[#This Row],[UID]])&gt;1,"Duplicate","")</f>
        <v>Duplicate</v>
      </c>
      <c r="U2308" s="42" t="str">
        <f>_xlfn.XLOOKUP(tbl_PV_Milestones[[#This Row],[Work ID]],tbl_PV_Meta[Work ID '#],tbl_PV_Meta[Sub-Portfolio])</f>
        <v>Sub-Portfolio 4</v>
      </c>
      <c r="V2308" s="41">
        <f>IF(MONTH(tbl_PV_Milestones[[#This Row],[Baseline Date]])&lt;7,YEAR(tbl_PV_Milestones[[#This Row],[Baseline Date]]),YEAR(tbl_PV_Milestones[[#This Row],[Baseline Date]])+1)</f>
        <v>2024</v>
      </c>
      <c r="W2308" s="41">
        <f>IF(MONTH(tbl_PV_Milestones[[#This Row],[Actual/Schedule Finish]])&lt;7,YEAR(tbl_PV_Milestones[[#This Row],[Actual/Schedule Finish]]),YEAR(tbl_PV_Milestones[[#This Row],[Actual/Schedule Finish]])+1)</f>
        <v>2024</v>
      </c>
      <c r="X2308" s="41" t="str">
        <f>IF(OR(tbl_PV_Milestones[[#This Row],[Project Status]]="Completed",tbl_PV_Milestones[[#This Row],[Project Status]]="Assumed Completed"),"Yes","No")</f>
        <v>Yes</v>
      </c>
      <c r="Y2308" s="41">
        <f>IF(tbl_PV_Milestones[[#This Row],[Baseline Date]]="",1,0)</f>
        <v>0</v>
      </c>
      <c r="Z2308" s="41">
        <f>IF(tbl_PV_Milestones[[#This Row],[Baseline Date]]&lt;PV_Meta!$B$7,1,0)</f>
        <v>1</v>
      </c>
      <c r="AA2308" s="41">
        <f>IF(tbl_PV_Milestones[[#This Row],[Complete]]="Yes",1,0)</f>
        <v>1</v>
      </c>
      <c r="AB2308" s="41">
        <f>IF(AND(tbl_PV_Milestones[[#This Row],[BL FY]]=2025,tbl_PV_Milestones[[#This Row],[Baseline Date]]&lt;PV_Meta!$B$7),1,0)</f>
        <v>0</v>
      </c>
      <c r="AC2308" s="41">
        <f>IF(AND(tbl_PV_Milestones[[#This Row],[Planned YTD]]=1,tbl_PV_Milestones[[#This Row],[Complete]]="Yes"),1,0)</f>
        <v>0</v>
      </c>
      <c r="AD2308" s="41">
        <f>IF(AND(tbl_PV_Milestones[[#This Row],[Actual/Schedule Finish]]&lt;PV_Meta!$B$7,tbl_PV_Milestones[[#This Row],[Complete]]="No",tbl_PV_Milestones[[#This Row],[Project Status]]&lt;&gt;"On Hold"),1,0)</f>
        <v>0</v>
      </c>
      <c r="AE2308" s="41">
        <f>IF(AND(tbl_PV_Milestones[[#This Row],[Actual/Schedule Finish]]&gt;tbl_PV_Milestones[[#This Row],[Baseline Date]],tbl_PV_Milestones[[#This Row],[Complete]]="No",tbl_PV_Milestones[[#This Row],[Project Status]]&lt;&gt;"On Hold",tbl_PV_Milestones[[#This Row],[Overdue]]=0,tbl_PV_Milestones[[#This Row],[To be Baselined]]&lt;&gt;1),1,0)</f>
        <v>0</v>
      </c>
      <c r="AF2308" s="41">
        <f>IF(AND(tbl_PV_Milestones[[#This Row],[BL FY]]=2025,tbl_PV_Milestones[[#This Row],[Finish FY]]&gt;2025),1,0)</f>
        <v>0</v>
      </c>
      <c r="AG2308" s="56" t="str">
        <f>_xlfn.XLOOKUP(tbl_PV_Milestones[[#This Row],[Work ID]],tbl_PV_Meta[Work ID '#],tbl_PV_Meta[Project Manager/Owner],,0)</f>
        <v>Project Manager 38</v>
      </c>
      <c r="AH2308" s="6"/>
    </row>
    <row r="2309" spans="4:34" x14ac:dyDescent="0.25">
      <c r="D2309" s="6" t="s">
        <v>326</v>
      </c>
      <c r="E2309" s="6" t="s">
        <v>503</v>
      </c>
      <c r="F2309" s="6" t="s">
        <v>1734</v>
      </c>
      <c r="G2309" s="6" t="s">
        <v>521</v>
      </c>
      <c r="H2309" s="6" t="s">
        <v>505</v>
      </c>
      <c r="I2309" s="6" t="s">
        <v>522</v>
      </c>
      <c r="J2309" s="6" t="s">
        <v>326</v>
      </c>
      <c r="K2309" s="6" t="s">
        <v>278</v>
      </c>
      <c r="L2309" s="6" t="s">
        <v>144</v>
      </c>
      <c r="M2309" s="43"/>
      <c r="N2309" s="44" t="s">
        <v>1979</v>
      </c>
      <c r="O2309" s="39">
        <v>45443.708333333299</v>
      </c>
      <c r="P2309" s="39">
        <v>45443.708333333299</v>
      </c>
      <c r="Q2309" s="6">
        <v>0</v>
      </c>
      <c r="R2309" s="6">
        <v>0</v>
      </c>
      <c r="S2309" s="45" t="e">
        <f>_xlfn.CONCAT(#REF!,TRIM(tbl_PV_Milestones[[#This Row],[Milestone Description]]))</f>
        <v>#REF!</v>
      </c>
      <c r="T2309" s="84" t="str">
        <f>IF(COUNTIF(tbl_PV_Milestones[UID],tbl_PV_Milestones[[#This Row],[UID]])&gt;1,"Duplicate","")</f>
        <v>Duplicate</v>
      </c>
      <c r="U2309" s="42" t="str">
        <f>_xlfn.XLOOKUP(tbl_PV_Milestones[[#This Row],[Work ID]],tbl_PV_Meta[Work ID '#],tbl_PV_Meta[Sub-Portfolio])</f>
        <v>Sub-Portfolio 4</v>
      </c>
      <c r="V2309" s="41">
        <f>IF(MONTH(tbl_PV_Milestones[[#This Row],[Baseline Date]])&lt;7,YEAR(tbl_PV_Milestones[[#This Row],[Baseline Date]]),YEAR(tbl_PV_Milestones[[#This Row],[Baseline Date]])+1)</f>
        <v>2024</v>
      </c>
      <c r="W2309" s="41">
        <f>IF(MONTH(tbl_PV_Milestones[[#This Row],[Actual/Schedule Finish]])&lt;7,YEAR(tbl_PV_Milestones[[#This Row],[Actual/Schedule Finish]]),YEAR(tbl_PV_Milestones[[#This Row],[Actual/Schedule Finish]])+1)</f>
        <v>2024</v>
      </c>
      <c r="X2309" s="41" t="str">
        <f>IF(OR(tbl_PV_Milestones[[#This Row],[Project Status]]="Completed",tbl_PV_Milestones[[#This Row],[Project Status]]="Assumed Completed"),"Yes","No")</f>
        <v>Yes</v>
      </c>
      <c r="Y2309" s="41">
        <f>IF(tbl_PV_Milestones[[#This Row],[Baseline Date]]="",1,0)</f>
        <v>0</v>
      </c>
      <c r="Z2309" s="41">
        <f>IF(tbl_PV_Milestones[[#This Row],[Baseline Date]]&lt;PV_Meta!$B$7,1,0)</f>
        <v>1</v>
      </c>
      <c r="AA2309" s="41">
        <f>IF(tbl_PV_Milestones[[#This Row],[Complete]]="Yes",1,0)</f>
        <v>1</v>
      </c>
      <c r="AB2309" s="41">
        <f>IF(AND(tbl_PV_Milestones[[#This Row],[BL FY]]=2025,tbl_PV_Milestones[[#This Row],[Baseline Date]]&lt;PV_Meta!$B$7),1,0)</f>
        <v>0</v>
      </c>
      <c r="AC2309" s="41">
        <f>IF(AND(tbl_PV_Milestones[[#This Row],[Planned YTD]]=1,tbl_PV_Milestones[[#This Row],[Complete]]="Yes"),1,0)</f>
        <v>0</v>
      </c>
      <c r="AD2309" s="41">
        <f>IF(AND(tbl_PV_Milestones[[#This Row],[Actual/Schedule Finish]]&lt;PV_Meta!$B$7,tbl_PV_Milestones[[#This Row],[Complete]]="No",tbl_PV_Milestones[[#This Row],[Project Status]]&lt;&gt;"On Hold"),1,0)</f>
        <v>0</v>
      </c>
      <c r="AE2309" s="41">
        <f>IF(AND(tbl_PV_Milestones[[#This Row],[Actual/Schedule Finish]]&gt;tbl_PV_Milestones[[#This Row],[Baseline Date]],tbl_PV_Milestones[[#This Row],[Complete]]="No",tbl_PV_Milestones[[#This Row],[Project Status]]&lt;&gt;"On Hold",tbl_PV_Milestones[[#This Row],[Overdue]]=0,tbl_PV_Milestones[[#This Row],[To be Baselined]]&lt;&gt;1),1,0)</f>
        <v>0</v>
      </c>
      <c r="AF2309" s="41">
        <f>IF(AND(tbl_PV_Milestones[[#This Row],[BL FY]]=2025,tbl_PV_Milestones[[#This Row],[Finish FY]]&gt;2025),1,0)</f>
        <v>0</v>
      </c>
      <c r="AG2309" s="56" t="str">
        <f>_xlfn.XLOOKUP(tbl_PV_Milestones[[#This Row],[Work ID]],tbl_PV_Meta[Work ID '#],tbl_PV_Meta[Project Manager/Owner],,0)</f>
        <v>Project Manager 38</v>
      </c>
      <c r="AH2309" s="6"/>
    </row>
    <row r="2310" spans="4:34" x14ac:dyDescent="0.25">
      <c r="D2310" s="6" t="s">
        <v>326</v>
      </c>
      <c r="E2310" s="6" t="s">
        <v>503</v>
      </c>
      <c r="F2310" s="6" t="s">
        <v>1734</v>
      </c>
      <c r="G2310" s="6" t="s">
        <v>627</v>
      </c>
      <c r="H2310" s="6" t="s">
        <v>505</v>
      </c>
      <c r="I2310" s="6" t="s">
        <v>522</v>
      </c>
      <c r="J2310" s="6" t="s">
        <v>326</v>
      </c>
      <c r="K2310" s="6" t="s">
        <v>278</v>
      </c>
      <c r="L2310" s="6" t="s">
        <v>144</v>
      </c>
      <c r="M2310" s="43"/>
      <c r="N2310" s="44" t="s">
        <v>1979</v>
      </c>
      <c r="O2310" s="39">
        <v>45443.708333333299</v>
      </c>
      <c r="P2310" s="39">
        <v>45443.708333333299</v>
      </c>
      <c r="Q2310" s="6">
        <v>0</v>
      </c>
      <c r="R2310" s="6">
        <v>0</v>
      </c>
      <c r="S2310" s="45" t="e">
        <f>_xlfn.CONCAT(#REF!,TRIM(tbl_PV_Milestones[[#This Row],[Milestone Description]]))</f>
        <v>#REF!</v>
      </c>
      <c r="T2310" s="84" t="str">
        <f>IF(COUNTIF(tbl_PV_Milestones[UID],tbl_PV_Milestones[[#This Row],[UID]])&gt;1,"Duplicate","")</f>
        <v>Duplicate</v>
      </c>
      <c r="U2310" s="42" t="str">
        <f>_xlfn.XLOOKUP(tbl_PV_Milestones[[#This Row],[Work ID]],tbl_PV_Meta[Work ID '#],tbl_PV_Meta[Sub-Portfolio])</f>
        <v>Sub-Portfolio 4</v>
      </c>
      <c r="V2310" s="41">
        <f>IF(MONTH(tbl_PV_Milestones[[#This Row],[Baseline Date]])&lt;7,YEAR(tbl_PV_Milestones[[#This Row],[Baseline Date]]),YEAR(tbl_PV_Milestones[[#This Row],[Baseline Date]])+1)</f>
        <v>2024</v>
      </c>
      <c r="W2310" s="41">
        <f>IF(MONTH(tbl_PV_Milestones[[#This Row],[Actual/Schedule Finish]])&lt;7,YEAR(tbl_PV_Milestones[[#This Row],[Actual/Schedule Finish]]),YEAR(tbl_PV_Milestones[[#This Row],[Actual/Schedule Finish]])+1)</f>
        <v>2024</v>
      </c>
      <c r="X2310" s="41" t="str">
        <f>IF(OR(tbl_PV_Milestones[[#This Row],[Project Status]]="Completed",tbl_PV_Milestones[[#This Row],[Project Status]]="Assumed Completed"),"Yes","No")</f>
        <v>Yes</v>
      </c>
      <c r="Y2310" s="41">
        <f>IF(tbl_PV_Milestones[[#This Row],[Baseline Date]]="",1,0)</f>
        <v>0</v>
      </c>
      <c r="Z2310" s="41">
        <f>IF(tbl_PV_Milestones[[#This Row],[Baseline Date]]&lt;PV_Meta!$B$7,1,0)</f>
        <v>1</v>
      </c>
      <c r="AA2310" s="41">
        <f>IF(tbl_PV_Milestones[[#This Row],[Complete]]="Yes",1,0)</f>
        <v>1</v>
      </c>
      <c r="AB2310" s="41">
        <f>IF(AND(tbl_PV_Milestones[[#This Row],[BL FY]]=2025,tbl_PV_Milestones[[#This Row],[Baseline Date]]&lt;PV_Meta!$B$7),1,0)</f>
        <v>0</v>
      </c>
      <c r="AC2310" s="41">
        <f>IF(AND(tbl_PV_Milestones[[#This Row],[Planned YTD]]=1,tbl_PV_Milestones[[#This Row],[Complete]]="Yes"),1,0)</f>
        <v>0</v>
      </c>
      <c r="AD2310" s="41">
        <f>IF(AND(tbl_PV_Milestones[[#This Row],[Actual/Schedule Finish]]&lt;PV_Meta!$B$7,tbl_PV_Milestones[[#This Row],[Complete]]="No",tbl_PV_Milestones[[#This Row],[Project Status]]&lt;&gt;"On Hold"),1,0)</f>
        <v>0</v>
      </c>
      <c r="AE2310" s="41">
        <f>IF(AND(tbl_PV_Milestones[[#This Row],[Actual/Schedule Finish]]&gt;tbl_PV_Milestones[[#This Row],[Baseline Date]],tbl_PV_Milestones[[#This Row],[Complete]]="No",tbl_PV_Milestones[[#This Row],[Project Status]]&lt;&gt;"On Hold",tbl_PV_Milestones[[#This Row],[Overdue]]=0,tbl_PV_Milestones[[#This Row],[To be Baselined]]&lt;&gt;1),1,0)</f>
        <v>0</v>
      </c>
      <c r="AF2310" s="41">
        <f>IF(AND(tbl_PV_Milestones[[#This Row],[BL FY]]=2025,tbl_PV_Milestones[[#This Row],[Finish FY]]&gt;2025),1,0)</f>
        <v>0</v>
      </c>
      <c r="AG2310" s="56" t="str">
        <f>_xlfn.XLOOKUP(tbl_PV_Milestones[[#This Row],[Work ID]],tbl_PV_Meta[Work ID '#],tbl_PV_Meta[Project Manager/Owner],,0)</f>
        <v>Project Manager 38</v>
      </c>
      <c r="AH2310" s="6"/>
    </row>
    <row r="2311" spans="4:34" x14ac:dyDescent="0.25">
      <c r="D2311" s="6" t="s">
        <v>326</v>
      </c>
      <c r="E2311" s="6" t="s">
        <v>503</v>
      </c>
      <c r="F2311" s="6" t="s">
        <v>1734</v>
      </c>
      <c r="G2311" s="6" t="s">
        <v>566</v>
      </c>
      <c r="H2311" s="6" t="s">
        <v>505</v>
      </c>
      <c r="I2311" s="6" t="s">
        <v>522</v>
      </c>
      <c r="J2311" s="6" t="s">
        <v>326</v>
      </c>
      <c r="K2311" s="6" t="s">
        <v>278</v>
      </c>
      <c r="L2311" s="6" t="s">
        <v>144</v>
      </c>
      <c r="M2311" s="43"/>
      <c r="N2311" s="44" t="s">
        <v>1979</v>
      </c>
      <c r="O2311" s="39">
        <v>45443.708333333299</v>
      </c>
      <c r="P2311" s="39">
        <v>45443.708333333299</v>
      </c>
      <c r="Q2311" s="6">
        <v>0</v>
      </c>
      <c r="R2311" s="6">
        <v>0</v>
      </c>
      <c r="S2311" s="45" t="e">
        <f>_xlfn.CONCAT(#REF!,TRIM(tbl_PV_Milestones[[#This Row],[Milestone Description]]))</f>
        <v>#REF!</v>
      </c>
      <c r="T2311" s="84" t="str">
        <f>IF(COUNTIF(tbl_PV_Milestones[UID],tbl_PV_Milestones[[#This Row],[UID]])&gt;1,"Duplicate","")</f>
        <v>Duplicate</v>
      </c>
      <c r="U2311" s="42" t="str">
        <f>_xlfn.XLOOKUP(tbl_PV_Milestones[[#This Row],[Work ID]],tbl_PV_Meta[Work ID '#],tbl_PV_Meta[Sub-Portfolio])</f>
        <v>Sub-Portfolio 4</v>
      </c>
      <c r="V2311" s="41">
        <f>IF(MONTH(tbl_PV_Milestones[[#This Row],[Baseline Date]])&lt;7,YEAR(tbl_PV_Milestones[[#This Row],[Baseline Date]]),YEAR(tbl_PV_Milestones[[#This Row],[Baseline Date]])+1)</f>
        <v>2024</v>
      </c>
      <c r="W2311" s="41">
        <f>IF(MONTH(tbl_PV_Milestones[[#This Row],[Actual/Schedule Finish]])&lt;7,YEAR(tbl_PV_Milestones[[#This Row],[Actual/Schedule Finish]]),YEAR(tbl_PV_Milestones[[#This Row],[Actual/Schedule Finish]])+1)</f>
        <v>2024</v>
      </c>
      <c r="X2311" s="41" t="str">
        <f>IF(OR(tbl_PV_Milestones[[#This Row],[Project Status]]="Completed",tbl_PV_Milestones[[#This Row],[Project Status]]="Assumed Completed"),"Yes","No")</f>
        <v>Yes</v>
      </c>
      <c r="Y2311" s="41">
        <f>IF(tbl_PV_Milestones[[#This Row],[Baseline Date]]="",1,0)</f>
        <v>0</v>
      </c>
      <c r="Z2311" s="41">
        <f>IF(tbl_PV_Milestones[[#This Row],[Baseline Date]]&lt;PV_Meta!$B$7,1,0)</f>
        <v>1</v>
      </c>
      <c r="AA2311" s="41">
        <f>IF(tbl_PV_Milestones[[#This Row],[Complete]]="Yes",1,0)</f>
        <v>1</v>
      </c>
      <c r="AB2311" s="41">
        <f>IF(AND(tbl_PV_Milestones[[#This Row],[BL FY]]=2025,tbl_PV_Milestones[[#This Row],[Baseline Date]]&lt;PV_Meta!$B$7),1,0)</f>
        <v>0</v>
      </c>
      <c r="AC2311" s="41">
        <f>IF(AND(tbl_PV_Milestones[[#This Row],[Planned YTD]]=1,tbl_PV_Milestones[[#This Row],[Complete]]="Yes"),1,0)</f>
        <v>0</v>
      </c>
      <c r="AD2311" s="41">
        <f>IF(AND(tbl_PV_Milestones[[#This Row],[Actual/Schedule Finish]]&lt;PV_Meta!$B$7,tbl_PV_Milestones[[#This Row],[Complete]]="No",tbl_PV_Milestones[[#This Row],[Project Status]]&lt;&gt;"On Hold"),1,0)</f>
        <v>0</v>
      </c>
      <c r="AE2311" s="41">
        <f>IF(AND(tbl_PV_Milestones[[#This Row],[Actual/Schedule Finish]]&gt;tbl_PV_Milestones[[#This Row],[Baseline Date]],tbl_PV_Milestones[[#This Row],[Complete]]="No",tbl_PV_Milestones[[#This Row],[Project Status]]&lt;&gt;"On Hold",tbl_PV_Milestones[[#This Row],[Overdue]]=0,tbl_PV_Milestones[[#This Row],[To be Baselined]]&lt;&gt;1),1,0)</f>
        <v>0</v>
      </c>
      <c r="AF2311" s="41">
        <f>IF(AND(tbl_PV_Milestones[[#This Row],[BL FY]]=2025,tbl_PV_Milestones[[#This Row],[Finish FY]]&gt;2025),1,0)</f>
        <v>0</v>
      </c>
      <c r="AG2311" s="56" t="str">
        <f>_xlfn.XLOOKUP(tbl_PV_Milestones[[#This Row],[Work ID]],tbl_PV_Meta[Work ID '#],tbl_PV_Meta[Project Manager/Owner],,0)</f>
        <v>Project Manager 38</v>
      </c>
      <c r="AH2311" s="6"/>
    </row>
    <row r="2312" spans="4:34" x14ac:dyDescent="0.25">
      <c r="D2312" s="6" t="s">
        <v>326</v>
      </c>
      <c r="E2312" s="6" t="s">
        <v>503</v>
      </c>
      <c r="F2312" s="6" t="s">
        <v>1734</v>
      </c>
      <c r="G2312" s="6" t="s">
        <v>572</v>
      </c>
      <c r="H2312" s="6" t="s">
        <v>505</v>
      </c>
      <c r="I2312" s="6" t="s">
        <v>522</v>
      </c>
      <c r="J2312" s="6" t="s">
        <v>326</v>
      </c>
      <c r="K2312" s="6" t="s">
        <v>278</v>
      </c>
      <c r="L2312" s="6" t="s">
        <v>144</v>
      </c>
      <c r="M2312" s="43"/>
      <c r="N2312" s="44" t="s">
        <v>1979</v>
      </c>
      <c r="O2312" s="39">
        <v>45443.708333333299</v>
      </c>
      <c r="P2312" s="39">
        <v>45443.708333333299</v>
      </c>
      <c r="Q2312" s="6">
        <v>0</v>
      </c>
      <c r="R2312" s="6">
        <v>0</v>
      </c>
      <c r="S2312" s="45" t="e">
        <f>_xlfn.CONCAT(#REF!,TRIM(tbl_PV_Milestones[[#This Row],[Milestone Description]]))</f>
        <v>#REF!</v>
      </c>
      <c r="T2312" s="84" t="str">
        <f>IF(COUNTIF(tbl_PV_Milestones[UID],tbl_PV_Milestones[[#This Row],[UID]])&gt;1,"Duplicate","")</f>
        <v>Duplicate</v>
      </c>
      <c r="U2312" s="42" t="str">
        <f>_xlfn.XLOOKUP(tbl_PV_Milestones[[#This Row],[Work ID]],tbl_PV_Meta[Work ID '#],tbl_PV_Meta[Sub-Portfolio])</f>
        <v>Sub-Portfolio 4</v>
      </c>
      <c r="V2312" s="41">
        <f>IF(MONTH(tbl_PV_Milestones[[#This Row],[Baseline Date]])&lt;7,YEAR(tbl_PV_Milestones[[#This Row],[Baseline Date]]),YEAR(tbl_PV_Milestones[[#This Row],[Baseline Date]])+1)</f>
        <v>2024</v>
      </c>
      <c r="W2312" s="41">
        <f>IF(MONTH(tbl_PV_Milestones[[#This Row],[Actual/Schedule Finish]])&lt;7,YEAR(tbl_PV_Milestones[[#This Row],[Actual/Schedule Finish]]),YEAR(tbl_PV_Milestones[[#This Row],[Actual/Schedule Finish]])+1)</f>
        <v>2024</v>
      </c>
      <c r="X2312" s="41" t="str">
        <f>IF(OR(tbl_PV_Milestones[[#This Row],[Project Status]]="Completed",tbl_PV_Milestones[[#This Row],[Project Status]]="Assumed Completed"),"Yes","No")</f>
        <v>Yes</v>
      </c>
      <c r="Y2312" s="41">
        <f>IF(tbl_PV_Milestones[[#This Row],[Baseline Date]]="",1,0)</f>
        <v>0</v>
      </c>
      <c r="Z2312" s="41">
        <f>IF(tbl_PV_Milestones[[#This Row],[Baseline Date]]&lt;PV_Meta!$B$7,1,0)</f>
        <v>1</v>
      </c>
      <c r="AA2312" s="41">
        <f>IF(tbl_PV_Milestones[[#This Row],[Complete]]="Yes",1,0)</f>
        <v>1</v>
      </c>
      <c r="AB2312" s="41">
        <f>IF(AND(tbl_PV_Milestones[[#This Row],[BL FY]]=2025,tbl_PV_Milestones[[#This Row],[Baseline Date]]&lt;PV_Meta!$B$7),1,0)</f>
        <v>0</v>
      </c>
      <c r="AC2312" s="41">
        <f>IF(AND(tbl_PV_Milestones[[#This Row],[Planned YTD]]=1,tbl_PV_Milestones[[#This Row],[Complete]]="Yes"),1,0)</f>
        <v>0</v>
      </c>
      <c r="AD2312" s="41">
        <f>IF(AND(tbl_PV_Milestones[[#This Row],[Actual/Schedule Finish]]&lt;PV_Meta!$B$7,tbl_PV_Milestones[[#This Row],[Complete]]="No",tbl_PV_Milestones[[#This Row],[Project Status]]&lt;&gt;"On Hold"),1,0)</f>
        <v>0</v>
      </c>
      <c r="AE2312" s="41">
        <f>IF(AND(tbl_PV_Milestones[[#This Row],[Actual/Schedule Finish]]&gt;tbl_PV_Milestones[[#This Row],[Baseline Date]],tbl_PV_Milestones[[#This Row],[Complete]]="No",tbl_PV_Milestones[[#This Row],[Project Status]]&lt;&gt;"On Hold",tbl_PV_Milestones[[#This Row],[Overdue]]=0,tbl_PV_Milestones[[#This Row],[To be Baselined]]&lt;&gt;1),1,0)</f>
        <v>0</v>
      </c>
      <c r="AF2312" s="41">
        <f>IF(AND(tbl_PV_Milestones[[#This Row],[BL FY]]=2025,tbl_PV_Milestones[[#This Row],[Finish FY]]&gt;2025),1,0)</f>
        <v>0</v>
      </c>
      <c r="AG2312" s="56" t="str">
        <f>_xlfn.XLOOKUP(tbl_PV_Milestones[[#This Row],[Work ID]],tbl_PV_Meta[Work ID '#],tbl_PV_Meta[Project Manager/Owner],,0)</f>
        <v>Project Manager 38</v>
      </c>
      <c r="AH2312" s="6"/>
    </row>
    <row r="2313" spans="4:34" x14ac:dyDescent="0.25">
      <c r="D2313" s="6" t="s">
        <v>326</v>
      </c>
      <c r="E2313" s="6" t="s">
        <v>503</v>
      </c>
      <c r="F2313" s="6" t="s">
        <v>1734</v>
      </c>
      <c r="G2313" s="6" t="s">
        <v>739</v>
      </c>
      <c r="H2313" s="6" t="s">
        <v>505</v>
      </c>
      <c r="I2313" s="6" t="s">
        <v>522</v>
      </c>
      <c r="J2313" s="6" t="s">
        <v>326</v>
      </c>
      <c r="K2313" s="6" t="s">
        <v>278</v>
      </c>
      <c r="L2313" s="6" t="s">
        <v>144</v>
      </c>
      <c r="M2313" s="43"/>
      <c r="N2313" s="44" t="s">
        <v>1979</v>
      </c>
      <c r="O2313" s="39">
        <v>45443.708333333299</v>
      </c>
      <c r="P2313" s="39">
        <v>45443.708333333299</v>
      </c>
      <c r="Q2313" s="6">
        <v>0</v>
      </c>
      <c r="R2313" s="6">
        <v>0</v>
      </c>
      <c r="S2313" s="45" t="e">
        <f>_xlfn.CONCAT(#REF!,TRIM(tbl_PV_Milestones[[#This Row],[Milestone Description]]))</f>
        <v>#REF!</v>
      </c>
      <c r="T2313" s="84" t="str">
        <f>IF(COUNTIF(tbl_PV_Milestones[UID],tbl_PV_Milestones[[#This Row],[UID]])&gt;1,"Duplicate","")</f>
        <v>Duplicate</v>
      </c>
      <c r="U2313" s="42" t="str">
        <f>_xlfn.XLOOKUP(tbl_PV_Milestones[[#This Row],[Work ID]],tbl_PV_Meta[Work ID '#],tbl_PV_Meta[Sub-Portfolio])</f>
        <v>Sub-Portfolio 4</v>
      </c>
      <c r="V2313" s="41">
        <f>IF(MONTH(tbl_PV_Milestones[[#This Row],[Baseline Date]])&lt;7,YEAR(tbl_PV_Milestones[[#This Row],[Baseline Date]]),YEAR(tbl_PV_Milestones[[#This Row],[Baseline Date]])+1)</f>
        <v>2024</v>
      </c>
      <c r="W2313" s="41">
        <f>IF(MONTH(tbl_PV_Milestones[[#This Row],[Actual/Schedule Finish]])&lt;7,YEAR(tbl_PV_Milestones[[#This Row],[Actual/Schedule Finish]]),YEAR(tbl_PV_Milestones[[#This Row],[Actual/Schedule Finish]])+1)</f>
        <v>2024</v>
      </c>
      <c r="X2313" s="41" t="str">
        <f>IF(OR(tbl_PV_Milestones[[#This Row],[Project Status]]="Completed",tbl_PV_Milestones[[#This Row],[Project Status]]="Assumed Completed"),"Yes","No")</f>
        <v>Yes</v>
      </c>
      <c r="Y2313" s="41">
        <f>IF(tbl_PV_Milestones[[#This Row],[Baseline Date]]="",1,0)</f>
        <v>0</v>
      </c>
      <c r="Z2313" s="41">
        <f>IF(tbl_PV_Milestones[[#This Row],[Baseline Date]]&lt;PV_Meta!$B$7,1,0)</f>
        <v>1</v>
      </c>
      <c r="AA2313" s="41">
        <f>IF(tbl_PV_Milestones[[#This Row],[Complete]]="Yes",1,0)</f>
        <v>1</v>
      </c>
      <c r="AB2313" s="41">
        <f>IF(AND(tbl_PV_Milestones[[#This Row],[BL FY]]=2025,tbl_PV_Milestones[[#This Row],[Baseline Date]]&lt;PV_Meta!$B$7),1,0)</f>
        <v>0</v>
      </c>
      <c r="AC2313" s="41">
        <f>IF(AND(tbl_PV_Milestones[[#This Row],[Planned YTD]]=1,tbl_PV_Milestones[[#This Row],[Complete]]="Yes"),1,0)</f>
        <v>0</v>
      </c>
      <c r="AD2313" s="41">
        <f>IF(AND(tbl_PV_Milestones[[#This Row],[Actual/Schedule Finish]]&lt;PV_Meta!$B$7,tbl_PV_Milestones[[#This Row],[Complete]]="No",tbl_PV_Milestones[[#This Row],[Project Status]]&lt;&gt;"On Hold"),1,0)</f>
        <v>0</v>
      </c>
      <c r="AE2313" s="41">
        <f>IF(AND(tbl_PV_Milestones[[#This Row],[Actual/Schedule Finish]]&gt;tbl_PV_Milestones[[#This Row],[Baseline Date]],tbl_PV_Milestones[[#This Row],[Complete]]="No",tbl_PV_Milestones[[#This Row],[Project Status]]&lt;&gt;"On Hold",tbl_PV_Milestones[[#This Row],[Overdue]]=0,tbl_PV_Milestones[[#This Row],[To be Baselined]]&lt;&gt;1),1,0)</f>
        <v>0</v>
      </c>
      <c r="AF2313" s="41">
        <f>IF(AND(tbl_PV_Milestones[[#This Row],[BL FY]]=2025,tbl_PV_Milestones[[#This Row],[Finish FY]]&gt;2025),1,0)</f>
        <v>0</v>
      </c>
      <c r="AG2313" s="56" t="str">
        <f>_xlfn.XLOOKUP(tbl_PV_Milestones[[#This Row],[Work ID]],tbl_PV_Meta[Work ID '#],tbl_PV_Meta[Project Manager/Owner],,0)</f>
        <v>Project Manager 38</v>
      </c>
      <c r="AH2313" s="6"/>
    </row>
    <row r="2314" spans="4:34" x14ac:dyDescent="0.25">
      <c r="D2314" s="6" t="s">
        <v>326</v>
      </c>
      <c r="E2314" s="6" t="s">
        <v>503</v>
      </c>
      <c r="F2314" s="6" t="s">
        <v>1734</v>
      </c>
      <c r="G2314" s="6" t="s">
        <v>740</v>
      </c>
      <c r="H2314" s="6" t="s">
        <v>505</v>
      </c>
      <c r="I2314" s="6" t="s">
        <v>522</v>
      </c>
      <c r="J2314" s="6" t="s">
        <v>326</v>
      </c>
      <c r="K2314" s="6" t="s">
        <v>278</v>
      </c>
      <c r="L2314" s="6" t="s">
        <v>144</v>
      </c>
      <c r="M2314" s="43"/>
      <c r="N2314" s="44" t="s">
        <v>1979</v>
      </c>
      <c r="O2314" s="39">
        <v>45443.708333333299</v>
      </c>
      <c r="P2314" s="39">
        <v>45443.708333333299</v>
      </c>
      <c r="Q2314" s="6">
        <v>0</v>
      </c>
      <c r="R2314" s="6">
        <v>0</v>
      </c>
      <c r="S2314" s="45" t="e">
        <f>_xlfn.CONCAT(#REF!,TRIM(tbl_PV_Milestones[[#This Row],[Milestone Description]]))</f>
        <v>#REF!</v>
      </c>
      <c r="T2314" s="84" t="str">
        <f>IF(COUNTIF(tbl_PV_Milestones[UID],tbl_PV_Milestones[[#This Row],[UID]])&gt;1,"Duplicate","")</f>
        <v>Duplicate</v>
      </c>
      <c r="U2314" s="42" t="str">
        <f>_xlfn.XLOOKUP(tbl_PV_Milestones[[#This Row],[Work ID]],tbl_PV_Meta[Work ID '#],tbl_PV_Meta[Sub-Portfolio])</f>
        <v>Sub-Portfolio 4</v>
      </c>
      <c r="V2314" s="41">
        <f>IF(MONTH(tbl_PV_Milestones[[#This Row],[Baseline Date]])&lt;7,YEAR(tbl_PV_Milestones[[#This Row],[Baseline Date]]),YEAR(tbl_PV_Milestones[[#This Row],[Baseline Date]])+1)</f>
        <v>2024</v>
      </c>
      <c r="W2314" s="41">
        <f>IF(MONTH(tbl_PV_Milestones[[#This Row],[Actual/Schedule Finish]])&lt;7,YEAR(tbl_PV_Milestones[[#This Row],[Actual/Schedule Finish]]),YEAR(tbl_PV_Milestones[[#This Row],[Actual/Schedule Finish]])+1)</f>
        <v>2024</v>
      </c>
      <c r="X2314" s="41" t="str">
        <f>IF(OR(tbl_PV_Milestones[[#This Row],[Project Status]]="Completed",tbl_PV_Milestones[[#This Row],[Project Status]]="Assumed Completed"),"Yes","No")</f>
        <v>Yes</v>
      </c>
      <c r="Y2314" s="41">
        <f>IF(tbl_PV_Milestones[[#This Row],[Baseline Date]]="",1,0)</f>
        <v>0</v>
      </c>
      <c r="Z2314" s="41">
        <f>IF(tbl_PV_Milestones[[#This Row],[Baseline Date]]&lt;PV_Meta!$B$7,1,0)</f>
        <v>1</v>
      </c>
      <c r="AA2314" s="41">
        <f>IF(tbl_PV_Milestones[[#This Row],[Complete]]="Yes",1,0)</f>
        <v>1</v>
      </c>
      <c r="AB2314" s="41">
        <f>IF(AND(tbl_PV_Milestones[[#This Row],[BL FY]]=2025,tbl_PV_Milestones[[#This Row],[Baseline Date]]&lt;PV_Meta!$B$7),1,0)</f>
        <v>0</v>
      </c>
      <c r="AC2314" s="41">
        <f>IF(AND(tbl_PV_Milestones[[#This Row],[Planned YTD]]=1,tbl_PV_Milestones[[#This Row],[Complete]]="Yes"),1,0)</f>
        <v>0</v>
      </c>
      <c r="AD2314" s="41">
        <f>IF(AND(tbl_PV_Milestones[[#This Row],[Actual/Schedule Finish]]&lt;PV_Meta!$B$7,tbl_PV_Milestones[[#This Row],[Complete]]="No",tbl_PV_Milestones[[#This Row],[Project Status]]&lt;&gt;"On Hold"),1,0)</f>
        <v>0</v>
      </c>
      <c r="AE2314" s="41">
        <f>IF(AND(tbl_PV_Milestones[[#This Row],[Actual/Schedule Finish]]&gt;tbl_PV_Milestones[[#This Row],[Baseline Date]],tbl_PV_Milestones[[#This Row],[Complete]]="No",tbl_PV_Milestones[[#This Row],[Project Status]]&lt;&gt;"On Hold",tbl_PV_Milestones[[#This Row],[Overdue]]=0,tbl_PV_Milestones[[#This Row],[To be Baselined]]&lt;&gt;1),1,0)</f>
        <v>0</v>
      </c>
      <c r="AF2314" s="41">
        <f>IF(AND(tbl_PV_Milestones[[#This Row],[BL FY]]=2025,tbl_PV_Milestones[[#This Row],[Finish FY]]&gt;2025),1,0)</f>
        <v>0</v>
      </c>
      <c r="AG2314" s="56" t="str">
        <f>_xlfn.XLOOKUP(tbl_PV_Milestones[[#This Row],[Work ID]],tbl_PV_Meta[Work ID '#],tbl_PV_Meta[Project Manager/Owner],,0)</f>
        <v>Project Manager 38</v>
      </c>
      <c r="AH2314" s="6"/>
    </row>
    <row r="2315" spans="4:34" x14ac:dyDescent="0.25">
      <c r="D2315" s="6" t="s">
        <v>326</v>
      </c>
      <c r="E2315" s="6" t="s">
        <v>503</v>
      </c>
      <c r="F2315" s="6" t="s">
        <v>1734</v>
      </c>
      <c r="G2315" s="6" t="s">
        <v>741</v>
      </c>
      <c r="H2315" s="6" t="s">
        <v>505</v>
      </c>
      <c r="I2315" s="6" t="s">
        <v>522</v>
      </c>
      <c r="J2315" s="6" t="s">
        <v>326</v>
      </c>
      <c r="K2315" s="6" t="s">
        <v>278</v>
      </c>
      <c r="L2315" s="6" t="s">
        <v>144</v>
      </c>
      <c r="M2315" s="43"/>
      <c r="N2315" s="44" t="s">
        <v>1979</v>
      </c>
      <c r="O2315" s="39">
        <v>45443.708333333299</v>
      </c>
      <c r="P2315" s="39">
        <v>45443.708333333299</v>
      </c>
      <c r="Q2315" s="6">
        <v>0</v>
      </c>
      <c r="R2315" s="6">
        <v>0</v>
      </c>
      <c r="S2315" s="45" t="e">
        <f>_xlfn.CONCAT(#REF!,TRIM(tbl_PV_Milestones[[#This Row],[Milestone Description]]))</f>
        <v>#REF!</v>
      </c>
      <c r="T2315" s="84" t="str">
        <f>IF(COUNTIF(tbl_PV_Milestones[UID],tbl_PV_Milestones[[#This Row],[UID]])&gt;1,"Duplicate","")</f>
        <v>Duplicate</v>
      </c>
      <c r="U2315" s="42" t="str">
        <f>_xlfn.XLOOKUP(tbl_PV_Milestones[[#This Row],[Work ID]],tbl_PV_Meta[Work ID '#],tbl_PV_Meta[Sub-Portfolio])</f>
        <v>Sub-Portfolio 4</v>
      </c>
      <c r="V2315" s="41">
        <f>IF(MONTH(tbl_PV_Milestones[[#This Row],[Baseline Date]])&lt;7,YEAR(tbl_PV_Milestones[[#This Row],[Baseline Date]]),YEAR(tbl_PV_Milestones[[#This Row],[Baseline Date]])+1)</f>
        <v>2024</v>
      </c>
      <c r="W2315" s="41">
        <f>IF(MONTH(tbl_PV_Milestones[[#This Row],[Actual/Schedule Finish]])&lt;7,YEAR(tbl_PV_Milestones[[#This Row],[Actual/Schedule Finish]]),YEAR(tbl_PV_Milestones[[#This Row],[Actual/Schedule Finish]])+1)</f>
        <v>2024</v>
      </c>
      <c r="X2315" s="41" t="str">
        <f>IF(OR(tbl_PV_Milestones[[#This Row],[Project Status]]="Completed",tbl_PV_Milestones[[#This Row],[Project Status]]="Assumed Completed"),"Yes","No")</f>
        <v>Yes</v>
      </c>
      <c r="Y2315" s="41">
        <f>IF(tbl_PV_Milestones[[#This Row],[Baseline Date]]="",1,0)</f>
        <v>0</v>
      </c>
      <c r="Z2315" s="41">
        <f>IF(tbl_PV_Milestones[[#This Row],[Baseline Date]]&lt;PV_Meta!$B$7,1,0)</f>
        <v>1</v>
      </c>
      <c r="AA2315" s="41">
        <f>IF(tbl_PV_Milestones[[#This Row],[Complete]]="Yes",1,0)</f>
        <v>1</v>
      </c>
      <c r="AB2315" s="41">
        <f>IF(AND(tbl_PV_Milestones[[#This Row],[BL FY]]=2025,tbl_PV_Milestones[[#This Row],[Baseline Date]]&lt;PV_Meta!$B$7),1,0)</f>
        <v>0</v>
      </c>
      <c r="AC2315" s="41">
        <f>IF(AND(tbl_PV_Milestones[[#This Row],[Planned YTD]]=1,tbl_PV_Milestones[[#This Row],[Complete]]="Yes"),1,0)</f>
        <v>0</v>
      </c>
      <c r="AD2315" s="41">
        <f>IF(AND(tbl_PV_Milestones[[#This Row],[Actual/Schedule Finish]]&lt;PV_Meta!$B$7,tbl_PV_Milestones[[#This Row],[Complete]]="No",tbl_PV_Milestones[[#This Row],[Project Status]]&lt;&gt;"On Hold"),1,0)</f>
        <v>0</v>
      </c>
      <c r="AE2315" s="41">
        <f>IF(AND(tbl_PV_Milestones[[#This Row],[Actual/Schedule Finish]]&gt;tbl_PV_Milestones[[#This Row],[Baseline Date]],tbl_PV_Milestones[[#This Row],[Complete]]="No",tbl_PV_Milestones[[#This Row],[Project Status]]&lt;&gt;"On Hold",tbl_PV_Milestones[[#This Row],[Overdue]]=0,tbl_PV_Milestones[[#This Row],[To be Baselined]]&lt;&gt;1),1,0)</f>
        <v>0</v>
      </c>
      <c r="AF2315" s="41">
        <f>IF(AND(tbl_PV_Milestones[[#This Row],[BL FY]]=2025,tbl_PV_Milestones[[#This Row],[Finish FY]]&gt;2025),1,0)</f>
        <v>0</v>
      </c>
      <c r="AG2315" s="56" t="str">
        <f>_xlfn.XLOOKUP(tbl_PV_Milestones[[#This Row],[Work ID]],tbl_PV_Meta[Work ID '#],tbl_PV_Meta[Project Manager/Owner],,0)</f>
        <v>Project Manager 38</v>
      </c>
      <c r="AH2315" s="6"/>
    </row>
    <row r="2316" spans="4:34" x14ac:dyDescent="0.25">
      <c r="D2316" s="6" t="s">
        <v>326</v>
      </c>
      <c r="E2316" s="6" t="s">
        <v>503</v>
      </c>
      <c r="F2316" s="6" t="s">
        <v>1734</v>
      </c>
      <c r="G2316" s="6" t="s">
        <v>742</v>
      </c>
      <c r="H2316" s="6" t="s">
        <v>505</v>
      </c>
      <c r="I2316" s="6" t="s">
        <v>522</v>
      </c>
      <c r="J2316" s="6" t="s">
        <v>326</v>
      </c>
      <c r="K2316" s="6" t="s">
        <v>278</v>
      </c>
      <c r="L2316" s="6" t="s">
        <v>144</v>
      </c>
      <c r="M2316" s="43"/>
      <c r="N2316" s="44" t="s">
        <v>1979</v>
      </c>
      <c r="O2316" s="39">
        <v>45443.708333333299</v>
      </c>
      <c r="P2316" s="39">
        <v>45443.708333333299</v>
      </c>
      <c r="Q2316" s="6">
        <v>0</v>
      </c>
      <c r="R2316" s="6">
        <v>0</v>
      </c>
      <c r="S2316" s="45" t="e">
        <f>_xlfn.CONCAT(#REF!,TRIM(tbl_PV_Milestones[[#This Row],[Milestone Description]]))</f>
        <v>#REF!</v>
      </c>
      <c r="T2316" s="84" t="str">
        <f>IF(COUNTIF(tbl_PV_Milestones[UID],tbl_PV_Milestones[[#This Row],[UID]])&gt;1,"Duplicate","")</f>
        <v>Duplicate</v>
      </c>
      <c r="U2316" s="42" t="str">
        <f>_xlfn.XLOOKUP(tbl_PV_Milestones[[#This Row],[Work ID]],tbl_PV_Meta[Work ID '#],tbl_PV_Meta[Sub-Portfolio])</f>
        <v>Sub-Portfolio 4</v>
      </c>
      <c r="V2316" s="41">
        <f>IF(MONTH(tbl_PV_Milestones[[#This Row],[Baseline Date]])&lt;7,YEAR(tbl_PV_Milestones[[#This Row],[Baseline Date]]),YEAR(tbl_PV_Milestones[[#This Row],[Baseline Date]])+1)</f>
        <v>2024</v>
      </c>
      <c r="W2316" s="41">
        <f>IF(MONTH(tbl_PV_Milestones[[#This Row],[Actual/Schedule Finish]])&lt;7,YEAR(tbl_PV_Milestones[[#This Row],[Actual/Schedule Finish]]),YEAR(tbl_PV_Milestones[[#This Row],[Actual/Schedule Finish]])+1)</f>
        <v>2024</v>
      </c>
      <c r="X2316" s="41" t="str">
        <f>IF(OR(tbl_PV_Milestones[[#This Row],[Project Status]]="Completed",tbl_PV_Milestones[[#This Row],[Project Status]]="Assumed Completed"),"Yes","No")</f>
        <v>Yes</v>
      </c>
      <c r="Y2316" s="41">
        <f>IF(tbl_PV_Milestones[[#This Row],[Baseline Date]]="",1,0)</f>
        <v>0</v>
      </c>
      <c r="Z2316" s="41">
        <f>IF(tbl_PV_Milestones[[#This Row],[Baseline Date]]&lt;PV_Meta!$B$7,1,0)</f>
        <v>1</v>
      </c>
      <c r="AA2316" s="41">
        <f>IF(tbl_PV_Milestones[[#This Row],[Complete]]="Yes",1,0)</f>
        <v>1</v>
      </c>
      <c r="AB2316" s="41">
        <f>IF(AND(tbl_PV_Milestones[[#This Row],[BL FY]]=2025,tbl_PV_Milestones[[#This Row],[Baseline Date]]&lt;PV_Meta!$B$7),1,0)</f>
        <v>0</v>
      </c>
      <c r="AC2316" s="41">
        <f>IF(AND(tbl_PV_Milestones[[#This Row],[Planned YTD]]=1,tbl_PV_Milestones[[#This Row],[Complete]]="Yes"),1,0)</f>
        <v>0</v>
      </c>
      <c r="AD2316" s="41">
        <f>IF(AND(tbl_PV_Milestones[[#This Row],[Actual/Schedule Finish]]&lt;PV_Meta!$B$7,tbl_PV_Milestones[[#This Row],[Complete]]="No",tbl_PV_Milestones[[#This Row],[Project Status]]&lt;&gt;"On Hold"),1,0)</f>
        <v>0</v>
      </c>
      <c r="AE2316" s="41">
        <f>IF(AND(tbl_PV_Milestones[[#This Row],[Actual/Schedule Finish]]&gt;tbl_PV_Milestones[[#This Row],[Baseline Date]],tbl_PV_Milestones[[#This Row],[Complete]]="No",tbl_PV_Milestones[[#This Row],[Project Status]]&lt;&gt;"On Hold",tbl_PV_Milestones[[#This Row],[Overdue]]=0,tbl_PV_Milestones[[#This Row],[To be Baselined]]&lt;&gt;1),1,0)</f>
        <v>0</v>
      </c>
      <c r="AF2316" s="41">
        <f>IF(AND(tbl_PV_Milestones[[#This Row],[BL FY]]=2025,tbl_PV_Milestones[[#This Row],[Finish FY]]&gt;2025),1,0)</f>
        <v>0</v>
      </c>
      <c r="AG2316" s="56" t="str">
        <f>_xlfn.XLOOKUP(tbl_PV_Milestones[[#This Row],[Work ID]],tbl_PV_Meta[Work ID '#],tbl_PV_Meta[Project Manager/Owner],,0)</f>
        <v>Project Manager 38</v>
      </c>
      <c r="AH2316" s="6"/>
    </row>
    <row r="2317" spans="4:34" x14ac:dyDescent="0.25">
      <c r="D2317" s="6" t="s">
        <v>326</v>
      </c>
      <c r="E2317" s="6" t="s">
        <v>503</v>
      </c>
      <c r="F2317" s="6" t="s">
        <v>1734</v>
      </c>
      <c r="G2317" s="6" t="s">
        <v>743</v>
      </c>
      <c r="H2317" s="6" t="s">
        <v>505</v>
      </c>
      <c r="I2317" s="6" t="s">
        <v>522</v>
      </c>
      <c r="J2317" s="6" t="s">
        <v>326</v>
      </c>
      <c r="K2317" s="6" t="s">
        <v>278</v>
      </c>
      <c r="L2317" s="6" t="s">
        <v>144</v>
      </c>
      <c r="M2317" s="43"/>
      <c r="N2317" s="44" t="s">
        <v>1979</v>
      </c>
      <c r="O2317" s="39">
        <v>45443.708333333299</v>
      </c>
      <c r="P2317" s="39">
        <v>45443.708333333299</v>
      </c>
      <c r="Q2317" s="6">
        <v>0</v>
      </c>
      <c r="R2317" s="6">
        <v>0</v>
      </c>
      <c r="S2317" s="45" t="e">
        <f>_xlfn.CONCAT(#REF!,TRIM(tbl_PV_Milestones[[#This Row],[Milestone Description]]))</f>
        <v>#REF!</v>
      </c>
      <c r="T2317" s="84" t="str">
        <f>IF(COUNTIF(tbl_PV_Milestones[UID],tbl_PV_Milestones[[#This Row],[UID]])&gt;1,"Duplicate","")</f>
        <v>Duplicate</v>
      </c>
      <c r="U2317" s="42" t="str">
        <f>_xlfn.XLOOKUP(tbl_PV_Milestones[[#This Row],[Work ID]],tbl_PV_Meta[Work ID '#],tbl_PV_Meta[Sub-Portfolio])</f>
        <v>Sub-Portfolio 4</v>
      </c>
      <c r="V2317" s="41">
        <f>IF(MONTH(tbl_PV_Milestones[[#This Row],[Baseline Date]])&lt;7,YEAR(tbl_PV_Milestones[[#This Row],[Baseline Date]]),YEAR(tbl_PV_Milestones[[#This Row],[Baseline Date]])+1)</f>
        <v>2024</v>
      </c>
      <c r="W2317" s="41">
        <f>IF(MONTH(tbl_PV_Milestones[[#This Row],[Actual/Schedule Finish]])&lt;7,YEAR(tbl_PV_Milestones[[#This Row],[Actual/Schedule Finish]]),YEAR(tbl_PV_Milestones[[#This Row],[Actual/Schedule Finish]])+1)</f>
        <v>2024</v>
      </c>
      <c r="X2317" s="41" t="str">
        <f>IF(OR(tbl_PV_Milestones[[#This Row],[Project Status]]="Completed",tbl_PV_Milestones[[#This Row],[Project Status]]="Assumed Completed"),"Yes","No")</f>
        <v>Yes</v>
      </c>
      <c r="Y2317" s="41">
        <f>IF(tbl_PV_Milestones[[#This Row],[Baseline Date]]="",1,0)</f>
        <v>0</v>
      </c>
      <c r="Z2317" s="41">
        <f>IF(tbl_PV_Milestones[[#This Row],[Baseline Date]]&lt;PV_Meta!$B$7,1,0)</f>
        <v>1</v>
      </c>
      <c r="AA2317" s="41">
        <f>IF(tbl_PV_Milestones[[#This Row],[Complete]]="Yes",1,0)</f>
        <v>1</v>
      </c>
      <c r="AB2317" s="41">
        <f>IF(AND(tbl_PV_Milestones[[#This Row],[BL FY]]=2025,tbl_PV_Milestones[[#This Row],[Baseline Date]]&lt;PV_Meta!$B$7),1,0)</f>
        <v>0</v>
      </c>
      <c r="AC2317" s="41">
        <f>IF(AND(tbl_PV_Milestones[[#This Row],[Planned YTD]]=1,tbl_PV_Milestones[[#This Row],[Complete]]="Yes"),1,0)</f>
        <v>0</v>
      </c>
      <c r="AD2317" s="41">
        <f>IF(AND(tbl_PV_Milestones[[#This Row],[Actual/Schedule Finish]]&lt;PV_Meta!$B$7,tbl_PV_Milestones[[#This Row],[Complete]]="No",tbl_PV_Milestones[[#This Row],[Project Status]]&lt;&gt;"On Hold"),1,0)</f>
        <v>0</v>
      </c>
      <c r="AE2317" s="41">
        <f>IF(AND(tbl_PV_Milestones[[#This Row],[Actual/Schedule Finish]]&gt;tbl_PV_Milestones[[#This Row],[Baseline Date]],tbl_PV_Milestones[[#This Row],[Complete]]="No",tbl_PV_Milestones[[#This Row],[Project Status]]&lt;&gt;"On Hold",tbl_PV_Milestones[[#This Row],[Overdue]]=0,tbl_PV_Milestones[[#This Row],[To be Baselined]]&lt;&gt;1),1,0)</f>
        <v>0</v>
      </c>
      <c r="AF2317" s="41">
        <f>IF(AND(tbl_PV_Milestones[[#This Row],[BL FY]]=2025,tbl_PV_Milestones[[#This Row],[Finish FY]]&gt;2025),1,0)</f>
        <v>0</v>
      </c>
      <c r="AG2317" s="56" t="str">
        <f>_xlfn.XLOOKUP(tbl_PV_Milestones[[#This Row],[Work ID]],tbl_PV_Meta[Work ID '#],tbl_PV_Meta[Project Manager/Owner],,0)</f>
        <v>Project Manager 38</v>
      </c>
      <c r="AH2317" s="6"/>
    </row>
    <row r="2318" spans="4:34" x14ac:dyDescent="0.25">
      <c r="D2318" s="6" t="s">
        <v>326</v>
      </c>
      <c r="E2318" s="6" t="s">
        <v>503</v>
      </c>
      <c r="F2318" s="6" t="s">
        <v>1734</v>
      </c>
      <c r="G2318" s="6" t="s">
        <v>703</v>
      </c>
      <c r="H2318" s="6" t="s">
        <v>505</v>
      </c>
      <c r="I2318" s="6" t="s">
        <v>522</v>
      </c>
      <c r="J2318" s="6" t="s">
        <v>326</v>
      </c>
      <c r="K2318" s="6" t="s">
        <v>278</v>
      </c>
      <c r="L2318" s="6" t="s">
        <v>144</v>
      </c>
      <c r="M2318" s="43"/>
      <c r="N2318" s="44" t="s">
        <v>1979</v>
      </c>
      <c r="O2318" s="39">
        <v>45443.708333333299</v>
      </c>
      <c r="P2318" s="39">
        <v>45443.708333333299</v>
      </c>
      <c r="Q2318" s="6">
        <v>0</v>
      </c>
      <c r="R2318" s="6">
        <v>0</v>
      </c>
      <c r="S2318" s="45" t="e">
        <f>_xlfn.CONCAT(#REF!,TRIM(tbl_PV_Milestones[[#This Row],[Milestone Description]]))</f>
        <v>#REF!</v>
      </c>
      <c r="T2318" s="84" t="str">
        <f>IF(COUNTIF(tbl_PV_Milestones[UID],tbl_PV_Milestones[[#This Row],[UID]])&gt;1,"Duplicate","")</f>
        <v>Duplicate</v>
      </c>
      <c r="U2318" s="42" t="str">
        <f>_xlfn.XLOOKUP(tbl_PV_Milestones[[#This Row],[Work ID]],tbl_PV_Meta[Work ID '#],tbl_PV_Meta[Sub-Portfolio])</f>
        <v>Sub-Portfolio 4</v>
      </c>
      <c r="V2318" s="41">
        <f>IF(MONTH(tbl_PV_Milestones[[#This Row],[Baseline Date]])&lt;7,YEAR(tbl_PV_Milestones[[#This Row],[Baseline Date]]),YEAR(tbl_PV_Milestones[[#This Row],[Baseline Date]])+1)</f>
        <v>2024</v>
      </c>
      <c r="W2318" s="41">
        <f>IF(MONTH(tbl_PV_Milestones[[#This Row],[Actual/Schedule Finish]])&lt;7,YEAR(tbl_PV_Milestones[[#This Row],[Actual/Schedule Finish]]),YEAR(tbl_PV_Milestones[[#This Row],[Actual/Schedule Finish]])+1)</f>
        <v>2024</v>
      </c>
      <c r="X2318" s="41" t="str">
        <f>IF(OR(tbl_PV_Milestones[[#This Row],[Project Status]]="Completed",tbl_PV_Milestones[[#This Row],[Project Status]]="Assumed Completed"),"Yes","No")</f>
        <v>Yes</v>
      </c>
      <c r="Y2318" s="41">
        <f>IF(tbl_PV_Milestones[[#This Row],[Baseline Date]]="",1,0)</f>
        <v>0</v>
      </c>
      <c r="Z2318" s="41">
        <f>IF(tbl_PV_Milestones[[#This Row],[Baseline Date]]&lt;PV_Meta!$B$7,1,0)</f>
        <v>1</v>
      </c>
      <c r="AA2318" s="41">
        <f>IF(tbl_PV_Milestones[[#This Row],[Complete]]="Yes",1,0)</f>
        <v>1</v>
      </c>
      <c r="AB2318" s="41">
        <f>IF(AND(tbl_PV_Milestones[[#This Row],[BL FY]]=2025,tbl_PV_Milestones[[#This Row],[Baseline Date]]&lt;PV_Meta!$B$7),1,0)</f>
        <v>0</v>
      </c>
      <c r="AC2318" s="41">
        <f>IF(AND(tbl_PV_Milestones[[#This Row],[Planned YTD]]=1,tbl_PV_Milestones[[#This Row],[Complete]]="Yes"),1,0)</f>
        <v>0</v>
      </c>
      <c r="AD2318" s="41">
        <f>IF(AND(tbl_PV_Milestones[[#This Row],[Actual/Schedule Finish]]&lt;PV_Meta!$B$7,tbl_PV_Milestones[[#This Row],[Complete]]="No",tbl_PV_Milestones[[#This Row],[Project Status]]&lt;&gt;"On Hold"),1,0)</f>
        <v>0</v>
      </c>
      <c r="AE2318" s="41">
        <f>IF(AND(tbl_PV_Milestones[[#This Row],[Actual/Schedule Finish]]&gt;tbl_PV_Milestones[[#This Row],[Baseline Date]],tbl_PV_Milestones[[#This Row],[Complete]]="No",tbl_PV_Milestones[[#This Row],[Project Status]]&lt;&gt;"On Hold",tbl_PV_Milestones[[#This Row],[Overdue]]=0,tbl_PV_Milestones[[#This Row],[To be Baselined]]&lt;&gt;1),1,0)</f>
        <v>0</v>
      </c>
      <c r="AF2318" s="41">
        <f>IF(AND(tbl_PV_Milestones[[#This Row],[BL FY]]=2025,tbl_PV_Milestones[[#This Row],[Finish FY]]&gt;2025),1,0)</f>
        <v>0</v>
      </c>
      <c r="AG2318" s="56" t="str">
        <f>_xlfn.XLOOKUP(tbl_PV_Milestones[[#This Row],[Work ID]],tbl_PV_Meta[Work ID '#],tbl_PV_Meta[Project Manager/Owner],,0)</f>
        <v>Project Manager 38</v>
      </c>
      <c r="AH2318" s="6"/>
    </row>
    <row r="2319" spans="4:34" x14ac:dyDescent="0.25">
      <c r="D2319" s="6" t="s">
        <v>326</v>
      </c>
      <c r="E2319" s="6" t="s">
        <v>503</v>
      </c>
      <c r="F2319" s="6" t="s">
        <v>1734</v>
      </c>
      <c r="G2319" s="6" t="s">
        <v>595</v>
      </c>
      <c r="H2319" s="6" t="s">
        <v>505</v>
      </c>
      <c r="I2319" s="6" t="s">
        <v>522</v>
      </c>
      <c r="J2319" s="6" t="s">
        <v>326</v>
      </c>
      <c r="K2319" s="6" t="s">
        <v>278</v>
      </c>
      <c r="L2319" s="6" t="s">
        <v>144</v>
      </c>
      <c r="M2319" s="43"/>
      <c r="N2319" s="44" t="s">
        <v>1979</v>
      </c>
      <c r="O2319" s="39">
        <v>45443.708333333299</v>
      </c>
      <c r="P2319" s="39">
        <v>45443.708333333299</v>
      </c>
      <c r="Q2319" s="6">
        <v>0</v>
      </c>
      <c r="R2319" s="6">
        <v>0</v>
      </c>
      <c r="S2319" s="45" t="e">
        <f>_xlfn.CONCAT(#REF!,TRIM(tbl_PV_Milestones[[#This Row],[Milestone Description]]))</f>
        <v>#REF!</v>
      </c>
      <c r="T2319" s="84" t="str">
        <f>IF(COUNTIF(tbl_PV_Milestones[UID],tbl_PV_Milestones[[#This Row],[UID]])&gt;1,"Duplicate","")</f>
        <v>Duplicate</v>
      </c>
      <c r="U2319" s="42" t="str">
        <f>_xlfn.XLOOKUP(tbl_PV_Milestones[[#This Row],[Work ID]],tbl_PV_Meta[Work ID '#],tbl_PV_Meta[Sub-Portfolio])</f>
        <v>Sub-Portfolio 4</v>
      </c>
      <c r="V2319" s="41">
        <f>IF(MONTH(tbl_PV_Milestones[[#This Row],[Baseline Date]])&lt;7,YEAR(tbl_PV_Milestones[[#This Row],[Baseline Date]]),YEAR(tbl_PV_Milestones[[#This Row],[Baseline Date]])+1)</f>
        <v>2024</v>
      </c>
      <c r="W2319" s="41">
        <f>IF(MONTH(tbl_PV_Milestones[[#This Row],[Actual/Schedule Finish]])&lt;7,YEAR(tbl_PV_Milestones[[#This Row],[Actual/Schedule Finish]]),YEAR(tbl_PV_Milestones[[#This Row],[Actual/Schedule Finish]])+1)</f>
        <v>2024</v>
      </c>
      <c r="X2319" s="41" t="str">
        <f>IF(OR(tbl_PV_Milestones[[#This Row],[Project Status]]="Completed",tbl_PV_Milestones[[#This Row],[Project Status]]="Assumed Completed"),"Yes","No")</f>
        <v>Yes</v>
      </c>
      <c r="Y2319" s="41">
        <f>IF(tbl_PV_Milestones[[#This Row],[Baseline Date]]="",1,0)</f>
        <v>0</v>
      </c>
      <c r="Z2319" s="41">
        <f>IF(tbl_PV_Milestones[[#This Row],[Baseline Date]]&lt;PV_Meta!$B$7,1,0)</f>
        <v>1</v>
      </c>
      <c r="AA2319" s="41">
        <f>IF(tbl_PV_Milestones[[#This Row],[Complete]]="Yes",1,0)</f>
        <v>1</v>
      </c>
      <c r="AB2319" s="41">
        <f>IF(AND(tbl_PV_Milestones[[#This Row],[BL FY]]=2025,tbl_PV_Milestones[[#This Row],[Baseline Date]]&lt;PV_Meta!$B$7),1,0)</f>
        <v>0</v>
      </c>
      <c r="AC2319" s="41">
        <f>IF(AND(tbl_PV_Milestones[[#This Row],[Planned YTD]]=1,tbl_PV_Milestones[[#This Row],[Complete]]="Yes"),1,0)</f>
        <v>0</v>
      </c>
      <c r="AD2319" s="41">
        <f>IF(AND(tbl_PV_Milestones[[#This Row],[Actual/Schedule Finish]]&lt;PV_Meta!$B$7,tbl_PV_Milestones[[#This Row],[Complete]]="No",tbl_PV_Milestones[[#This Row],[Project Status]]&lt;&gt;"On Hold"),1,0)</f>
        <v>0</v>
      </c>
      <c r="AE2319" s="41">
        <f>IF(AND(tbl_PV_Milestones[[#This Row],[Actual/Schedule Finish]]&gt;tbl_PV_Milestones[[#This Row],[Baseline Date]],tbl_PV_Milestones[[#This Row],[Complete]]="No",tbl_PV_Milestones[[#This Row],[Project Status]]&lt;&gt;"On Hold",tbl_PV_Milestones[[#This Row],[Overdue]]=0,tbl_PV_Milestones[[#This Row],[To be Baselined]]&lt;&gt;1),1,0)</f>
        <v>0</v>
      </c>
      <c r="AF2319" s="41">
        <f>IF(AND(tbl_PV_Milestones[[#This Row],[BL FY]]=2025,tbl_PV_Milestones[[#This Row],[Finish FY]]&gt;2025),1,0)</f>
        <v>0</v>
      </c>
      <c r="AG2319" s="56" t="str">
        <f>_xlfn.XLOOKUP(tbl_PV_Milestones[[#This Row],[Work ID]],tbl_PV_Meta[Work ID '#],tbl_PV_Meta[Project Manager/Owner],,0)</f>
        <v>Project Manager 38</v>
      </c>
      <c r="AH2319" s="6"/>
    </row>
    <row r="2320" spans="4:34" x14ac:dyDescent="0.25">
      <c r="D2320" s="6" t="s">
        <v>326</v>
      </c>
      <c r="E2320" s="6" t="s">
        <v>503</v>
      </c>
      <c r="F2320" s="6" t="s">
        <v>1734</v>
      </c>
      <c r="G2320" s="6" t="s">
        <v>569</v>
      </c>
      <c r="H2320" s="6" t="s">
        <v>505</v>
      </c>
      <c r="I2320" s="6" t="s">
        <v>522</v>
      </c>
      <c r="J2320" s="6" t="s">
        <v>326</v>
      </c>
      <c r="K2320" s="6" t="s">
        <v>278</v>
      </c>
      <c r="L2320" s="6" t="s">
        <v>144</v>
      </c>
      <c r="M2320" s="43"/>
      <c r="N2320" s="44" t="s">
        <v>1979</v>
      </c>
      <c r="O2320" s="39">
        <v>45443.708333333299</v>
      </c>
      <c r="P2320" s="39">
        <v>45443.708333333299</v>
      </c>
      <c r="Q2320" s="6">
        <v>0</v>
      </c>
      <c r="R2320" s="6">
        <v>0</v>
      </c>
      <c r="S2320" s="45" t="e">
        <f>_xlfn.CONCAT(#REF!,TRIM(tbl_PV_Milestones[[#This Row],[Milestone Description]]))</f>
        <v>#REF!</v>
      </c>
      <c r="T2320" s="84" t="str">
        <f>IF(COUNTIF(tbl_PV_Milestones[UID],tbl_PV_Milestones[[#This Row],[UID]])&gt;1,"Duplicate","")</f>
        <v>Duplicate</v>
      </c>
      <c r="U2320" s="42" t="str">
        <f>_xlfn.XLOOKUP(tbl_PV_Milestones[[#This Row],[Work ID]],tbl_PV_Meta[Work ID '#],tbl_PV_Meta[Sub-Portfolio])</f>
        <v>Sub-Portfolio 4</v>
      </c>
      <c r="V2320" s="41">
        <f>IF(MONTH(tbl_PV_Milestones[[#This Row],[Baseline Date]])&lt;7,YEAR(tbl_PV_Milestones[[#This Row],[Baseline Date]]),YEAR(tbl_PV_Milestones[[#This Row],[Baseline Date]])+1)</f>
        <v>2024</v>
      </c>
      <c r="W2320" s="41">
        <f>IF(MONTH(tbl_PV_Milestones[[#This Row],[Actual/Schedule Finish]])&lt;7,YEAR(tbl_PV_Milestones[[#This Row],[Actual/Schedule Finish]]),YEAR(tbl_PV_Milestones[[#This Row],[Actual/Schedule Finish]])+1)</f>
        <v>2024</v>
      </c>
      <c r="X2320" s="41" t="str">
        <f>IF(OR(tbl_PV_Milestones[[#This Row],[Project Status]]="Completed",tbl_PV_Milestones[[#This Row],[Project Status]]="Assumed Completed"),"Yes","No")</f>
        <v>Yes</v>
      </c>
      <c r="Y2320" s="41">
        <f>IF(tbl_PV_Milestones[[#This Row],[Baseline Date]]="",1,0)</f>
        <v>0</v>
      </c>
      <c r="Z2320" s="41">
        <f>IF(tbl_PV_Milestones[[#This Row],[Baseline Date]]&lt;PV_Meta!$B$7,1,0)</f>
        <v>1</v>
      </c>
      <c r="AA2320" s="41">
        <f>IF(tbl_PV_Milestones[[#This Row],[Complete]]="Yes",1,0)</f>
        <v>1</v>
      </c>
      <c r="AB2320" s="41">
        <f>IF(AND(tbl_PV_Milestones[[#This Row],[BL FY]]=2025,tbl_PV_Milestones[[#This Row],[Baseline Date]]&lt;PV_Meta!$B$7),1,0)</f>
        <v>0</v>
      </c>
      <c r="AC2320" s="41">
        <f>IF(AND(tbl_PV_Milestones[[#This Row],[Planned YTD]]=1,tbl_PV_Milestones[[#This Row],[Complete]]="Yes"),1,0)</f>
        <v>0</v>
      </c>
      <c r="AD2320" s="41">
        <f>IF(AND(tbl_PV_Milestones[[#This Row],[Actual/Schedule Finish]]&lt;PV_Meta!$B$7,tbl_PV_Milestones[[#This Row],[Complete]]="No",tbl_PV_Milestones[[#This Row],[Project Status]]&lt;&gt;"On Hold"),1,0)</f>
        <v>0</v>
      </c>
      <c r="AE2320" s="41">
        <f>IF(AND(tbl_PV_Milestones[[#This Row],[Actual/Schedule Finish]]&gt;tbl_PV_Milestones[[#This Row],[Baseline Date]],tbl_PV_Milestones[[#This Row],[Complete]]="No",tbl_PV_Milestones[[#This Row],[Project Status]]&lt;&gt;"On Hold",tbl_PV_Milestones[[#This Row],[Overdue]]=0,tbl_PV_Milestones[[#This Row],[To be Baselined]]&lt;&gt;1),1,0)</f>
        <v>0</v>
      </c>
      <c r="AF2320" s="41">
        <f>IF(AND(tbl_PV_Milestones[[#This Row],[BL FY]]=2025,tbl_PV_Milestones[[#This Row],[Finish FY]]&gt;2025),1,0)</f>
        <v>0</v>
      </c>
      <c r="AG2320" s="56" t="str">
        <f>_xlfn.XLOOKUP(tbl_PV_Milestones[[#This Row],[Work ID]],tbl_PV_Meta[Work ID '#],tbl_PV_Meta[Project Manager/Owner],,0)</f>
        <v>Project Manager 38</v>
      </c>
      <c r="AH2320" s="6"/>
    </row>
    <row r="2321" spans="4:34" x14ac:dyDescent="0.25">
      <c r="D2321" s="6" t="s">
        <v>326</v>
      </c>
      <c r="E2321" s="6" t="s">
        <v>503</v>
      </c>
      <c r="F2321" s="6" t="s">
        <v>1734</v>
      </c>
      <c r="G2321" s="6" t="s">
        <v>628</v>
      </c>
      <c r="H2321" s="6" t="s">
        <v>505</v>
      </c>
      <c r="I2321" s="6" t="s">
        <v>522</v>
      </c>
      <c r="J2321" s="6" t="s">
        <v>326</v>
      </c>
      <c r="K2321" s="6" t="s">
        <v>278</v>
      </c>
      <c r="L2321" s="6" t="s">
        <v>144</v>
      </c>
      <c r="M2321" s="43"/>
      <c r="N2321" s="44" t="s">
        <v>1979</v>
      </c>
      <c r="O2321" s="39">
        <v>45413.708333333299</v>
      </c>
      <c r="P2321" s="39">
        <v>45413.708333333299</v>
      </c>
      <c r="Q2321" s="6">
        <v>0</v>
      </c>
      <c r="R2321" s="6">
        <v>0</v>
      </c>
      <c r="S2321" s="45" t="e">
        <f>_xlfn.CONCAT(#REF!,TRIM(tbl_PV_Milestones[[#This Row],[Milestone Description]]))</f>
        <v>#REF!</v>
      </c>
      <c r="T2321" s="84" t="str">
        <f>IF(COUNTIF(tbl_PV_Milestones[UID],tbl_PV_Milestones[[#This Row],[UID]])&gt;1,"Duplicate","")</f>
        <v>Duplicate</v>
      </c>
      <c r="U2321" s="42" t="str">
        <f>_xlfn.XLOOKUP(tbl_PV_Milestones[[#This Row],[Work ID]],tbl_PV_Meta[Work ID '#],tbl_PV_Meta[Sub-Portfolio])</f>
        <v>Sub-Portfolio 4</v>
      </c>
      <c r="V2321" s="41">
        <f>IF(MONTH(tbl_PV_Milestones[[#This Row],[Baseline Date]])&lt;7,YEAR(tbl_PV_Milestones[[#This Row],[Baseline Date]]),YEAR(tbl_PV_Milestones[[#This Row],[Baseline Date]])+1)</f>
        <v>2024</v>
      </c>
      <c r="W2321" s="41">
        <f>IF(MONTH(tbl_PV_Milestones[[#This Row],[Actual/Schedule Finish]])&lt;7,YEAR(tbl_PV_Milestones[[#This Row],[Actual/Schedule Finish]]),YEAR(tbl_PV_Milestones[[#This Row],[Actual/Schedule Finish]])+1)</f>
        <v>2024</v>
      </c>
      <c r="X2321" s="41" t="str">
        <f>IF(OR(tbl_PV_Milestones[[#This Row],[Project Status]]="Completed",tbl_PV_Milestones[[#This Row],[Project Status]]="Assumed Completed"),"Yes","No")</f>
        <v>Yes</v>
      </c>
      <c r="Y2321" s="41">
        <f>IF(tbl_PV_Milestones[[#This Row],[Baseline Date]]="",1,0)</f>
        <v>0</v>
      </c>
      <c r="Z2321" s="41">
        <f>IF(tbl_PV_Milestones[[#This Row],[Baseline Date]]&lt;PV_Meta!$B$7,1,0)</f>
        <v>1</v>
      </c>
      <c r="AA2321" s="41">
        <f>IF(tbl_PV_Milestones[[#This Row],[Complete]]="Yes",1,0)</f>
        <v>1</v>
      </c>
      <c r="AB2321" s="41">
        <f>IF(AND(tbl_PV_Milestones[[#This Row],[BL FY]]=2025,tbl_PV_Milestones[[#This Row],[Baseline Date]]&lt;PV_Meta!$B$7),1,0)</f>
        <v>0</v>
      </c>
      <c r="AC2321" s="41">
        <f>IF(AND(tbl_PV_Milestones[[#This Row],[Planned YTD]]=1,tbl_PV_Milestones[[#This Row],[Complete]]="Yes"),1,0)</f>
        <v>0</v>
      </c>
      <c r="AD2321" s="41">
        <f>IF(AND(tbl_PV_Milestones[[#This Row],[Actual/Schedule Finish]]&lt;PV_Meta!$B$7,tbl_PV_Milestones[[#This Row],[Complete]]="No",tbl_PV_Milestones[[#This Row],[Project Status]]&lt;&gt;"On Hold"),1,0)</f>
        <v>0</v>
      </c>
      <c r="AE2321" s="41">
        <f>IF(AND(tbl_PV_Milestones[[#This Row],[Actual/Schedule Finish]]&gt;tbl_PV_Milestones[[#This Row],[Baseline Date]],tbl_PV_Milestones[[#This Row],[Complete]]="No",tbl_PV_Milestones[[#This Row],[Project Status]]&lt;&gt;"On Hold",tbl_PV_Milestones[[#This Row],[Overdue]]=0,tbl_PV_Milestones[[#This Row],[To be Baselined]]&lt;&gt;1),1,0)</f>
        <v>0</v>
      </c>
      <c r="AF2321" s="41">
        <f>IF(AND(tbl_PV_Milestones[[#This Row],[BL FY]]=2025,tbl_PV_Milestones[[#This Row],[Finish FY]]&gt;2025),1,0)</f>
        <v>0</v>
      </c>
      <c r="AG2321" s="56" t="str">
        <f>_xlfn.XLOOKUP(tbl_PV_Milestones[[#This Row],[Work ID]],tbl_PV_Meta[Work ID '#],tbl_PV_Meta[Project Manager/Owner],,0)</f>
        <v>Project Manager 38</v>
      </c>
      <c r="AH2321" s="6"/>
    </row>
    <row r="2322" spans="4:34" x14ac:dyDescent="0.25">
      <c r="D2322" s="6" t="s">
        <v>326</v>
      </c>
      <c r="E2322" s="6" t="s">
        <v>503</v>
      </c>
      <c r="F2322" s="6" t="s">
        <v>1734</v>
      </c>
      <c r="G2322" s="6" t="s">
        <v>744</v>
      </c>
      <c r="H2322" s="6" t="s">
        <v>505</v>
      </c>
      <c r="I2322" s="6" t="s">
        <v>522</v>
      </c>
      <c r="J2322" s="6" t="s">
        <v>326</v>
      </c>
      <c r="K2322" s="6" t="s">
        <v>278</v>
      </c>
      <c r="L2322" s="6" t="s">
        <v>144</v>
      </c>
      <c r="M2322" s="43"/>
      <c r="N2322" s="44" t="s">
        <v>1979</v>
      </c>
      <c r="O2322" s="39">
        <v>45443.708333333299</v>
      </c>
      <c r="P2322" s="39">
        <v>45443.708333333299</v>
      </c>
      <c r="Q2322" s="6">
        <v>0</v>
      </c>
      <c r="R2322" s="6">
        <v>0</v>
      </c>
      <c r="S2322" s="45" t="e">
        <f>_xlfn.CONCAT(#REF!,TRIM(tbl_PV_Milestones[[#This Row],[Milestone Description]]))</f>
        <v>#REF!</v>
      </c>
      <c r="T2322" s="84" t="str">
        <f>IF(COUNTIF(tbl_PV_Milestones[UID],tbl_PV_Milestones[[#This Row],[UID]])&gt;1,"Duplicate","")</f>
        <v>Duplicate</v>
      </c>
      <c r="U2322" s="42" t="str">
        <f>_xlfn.XLOOKUP(tbl_PV_Milestones[[#This Row],[Work ID]],tbl_PV_Meta[Work ID '#],tbl_PV_Meta[Sub-Portfolio])</f>
        <v>Sub-Portfolio 4</v>
      </c>
      <c r="V2322" s="41">
        <f>IF(MONTH(tbl_PV_Milestones[[#This Row],[Baseline Date]])&lt;7,YEAR(tbl_PV_Milestones[[#This Row],[Baseline Date]]),YEAR(tbl_PV_Milestones[[#This Row],[Baseline Date]])+1)</f>
        <v>2024</v>
      </c>
      <c r="W2322" s="41">
        <f>IF(MONTH(tbl_PV_Milestones[[#This Row],[Actual/Schedule Finish]])&lt;7,YEAR(tbl_PV_Milestones[[#This Row],[Actual/Schedule Finish]]),YEAR(tbl_PV_Milestones[[#This Row],[Actual/Schedule Finish]])+1)</f>
        <v>2024</v>
      </c>
      <c r="X2322" s="41" t="str">
        <f>IF(OR(tbl_PV_Milestones[[#This Row],[Project Status]]="Completed",tbl_PV_Milestones[[#This Row],[Project Status]]="Assumed Completed"),"Yes","No")</f>
        <v>Yes</v>
      </c>
      <c r="Y2322" s="41">
        <f>IF(tbl_PV_Milestones[[#This Row],[Baseline Date]]="",1,0)</f>
        <v>0</v>
      </c>
      <c r="Z2322" s="41">
        <f>IF(tbl_PV_Milestones[[#This Row],[Baseline Date]]&lt;PV_Meta!$B$7,1,0)</f>
        <v>1</v>
      </c>
      <c r="AA2322" s="41">
        <f>IF(tbl_PV_Milestones[[#This Row],[Complete]]="Yes",1,0)</f>
        <v>1</v>
      </c>
      <c r="AB2322" s="41">
        <f>IF(AND(tbl_PV_Milestones[[#This Row],[BL FY]]=2025,tbl_PV_Milestones[[#This Row],[Baseline Date]]&lt;PV_Meta!$B$7),1,0)</f>
        <v>0</v>
      </c>
      <c r="AC2322" s="41">
        <f>IF(AND(tbl_PV_Milestones[[#This Row],[Planned YTD]]=1,tbl_PV_Milestones[[#This Row],[Complete]]="Yes"),1,0)</f>
        <v>0</v>
      </c>
      <c r="AD2322" s="41">
        <f>IF(AND(tbl_PV_Milestones[[#This Row],[Actual/Schedule Finish]]&lt;PV_Meta!$B$7,tbl_PV_Milestones[[#This Row],[Complete]]="No",tbl_PV_Milestones[[#This Row],[Project Status]]&lt;&gt;"On Hold"),1,0)</f>
        <v>0</v>
      </c>
      <c r="AE2322" s="41">
        <f>IF(AND(tbl_PV_Milestones[[#This Row],[Actual/Schedule Finish]]&gt;tbl_PV_Milestones[[#This Row],[Baseline Date]],tbl_PV_Milestones[[#This Row],[Complete]]="No",tbl_PV_Milestones[[#This Row],[Project Status]]&lt;&gt;"On Hold",tbl_PV_Milestones[[#This Row],[Overdue]]=0,tbl_PV_Milestones[[#This Row],[To be Baselined]]&lt;&gt;1),1,0)</f>
        <v>0</v>
      </c>
      <c r="AF2322" s="41">
        <f>IF(AND(tbl_PV_Milestones[[#This Row],[BL FY]]=2025,tbl_PV_Milestones[[#This Row],[Finish FY]]&gt;2025),1,0)</f>
        <v>0</v>
      </c>
      <c r="AG2322" s="56" t="str">
        <f>_xlfn.XLOOKUP(tbl_PV_Milestones[[#This Row],[Work ID]],tbl_PV_Meta[Work ID '#],tbl_PV_Meta[Project Manager/Owner],,0)</f>
        <v>Project Manager 38</v>
      </c>
      <c r="AH2322" s="6"/>
    </row>
    <row r="2323" spans="4:34" x14ac:dyDescent="0.25">
      <c r="D2323" s="6" t="s">
        <v>326</v>
      </c>
      <c r="E2323" s="6" t="s">
        <v>503</v>
      </c>
      <c r="F2323" s="6" t="s">
        <v>1734</v>
      </c>
      <c r="G2323" s="6" t="s">
        <v>567</v>
      </c>
      <c r="H2323" s="6" t="s">
        <v>505</v>
      </c>
      <c r="I2323" s="6" t="s">
        <v>522</v>
      </c>
      <c r="J2323" s="6" t="s">
        <v>326</v>
      </c>
      <c r="K2323" s="6" t="s">
        <v>278</v>
      </c>
      <c r="L2323" s="6" t="s">
        <v>144</v>
      </c>
      <c r="M2323" s="43"/>
      <c r="N2323" s="44" t="s">
        <v>1979</v>
      </c>
      <c r="O2323" s="39">
        <v>45443.708333333299</v>
      </c>
      <c r="P2323" s="39">
        <v>45443.708333333299</v>
      </c>
      <c r="Q2323" s="6">
        <v>0</v>
      </c>
      <c r="R2323" s="6">
        <v>0</v>
      </c>
      <c r="S2323" s="45" t="e">
        <f>_xlfn.CONCAT(#REF!,TRIM(tbl_PV_Milestones[[#This Row],[Milestone Description]]))</f>
        <v>#REF!</v>
      </c>
      <c r="T2323" s="84" t="str">
        <f>IF(COUNTIF(tbl_PV_Milestones[UID],tbl_PV_Milestones[[#This Row],[UID]])&gt;1,"Duplicate","")</f>
        <v>Duplicate</v>
      </c>
      <c r="U2323" s="42" t="str">
        <f>_xlfn.XLOOKUP(tbl_PV_Milestones[[#This Row],[Work ID]],tbl_PV_Meta[Work ID '#],tbl_PV_Meta[Sub-Portfolio])</f>
        <v>Sub-Portfolio 4</v>
      </c>
      <c r="V2323" s="41">
        <f>IF(MONTH(tbl_PV_Milestones[[#This Row],[Baseline Date]])&lt;7,YEAR(tbl_PV_Milestones[[#This Row],[Baseline Date]]),YEAR(tbl_PV_Milestones[[#This Row],[Baseline Date]])+1)</f>
        <v>2024</v>
      </c>
      <c r="W2323" s="41">
        <f>IF(MONTH(tbl_PV_Milestones[[#This Row],[Actual/Schedule Finish]])&lt;7,YEAR(tbl_PV_Milestones[[#This Row],[Actual/Schedule Finish]]),YEAR(tbl_PV_Milestones[[#This Row],[Actual/Schedule Finish]])+1)</f>
        <v>2024</v>
      </c>
      <c r="X2323" s="41" t="str">
        <f>IF(OR(tbl_PV_Milestones[[#This Row],[Project Status]]="Completed",tbl_PV_Milestones[[#This Row],[Project Status]]="Assumed Completed"),"Yes","No")</f>
        <v>Yes</v>
      </c>
      <c r="Y2323" s="41">
        <f>IF(tbl_PV_Milestones[[#This Row],[Baseline Date]]="",1,0)</f>
        <v>0</v>
      </c>
      <c r="Z2323" s="41">
        <f>IF(tbl_PV_Milestones[[#This Row],[Baseline Date]]&lt;PV_Meta!$B$7,1,0)</f>
        <v>1</v>
      </c>
      <c r="AA2323" s="41">
        <f>IF(tbl_PV_Milestones[[#This Row],[Complete]]="Yes",1,0)</f>
        <v>1</v>
      </c>
      <c r="AB2323" s="41">
        <f>IF(AND(tbl_PV_Milestones[[#This Row],[BL FY]]=2025,tbl_PV_Milestones[[#This Row],[Baseline Date]]&lt;PV_Meta!$B$7),1,0)</f>
        <v>0</v>
      </c>
      <c r="AC2323" s="41">
        <f>IF(AND(tbl_PV_Milestones[[#This Row],[Planned YTD]]=1,tbl_PV_Milestones[[#This Row],[Complete]]="Yes"),1,0)</f>
        <v>0</v>
      </c>
      <c r="AD2323" s="41">
        <f>IF(AND(tbl_PV_Milestones[[#This Row],[Actual/Schedule Finish]]&lt;PV_Meta!$B$7,tbl_PV_Milestones[[#This Row],[Complete]]="No",tbl_PV_Milestones[[#This Row],[Project Status]]&lt;&gt;"On Hold"),1,0)</f>
        <v>0</v>
      </c>
      <c r="AE2323" s="41">
        <f>IF(AND(tbl_PV_Milestones[[#This Row],[Actual/Schedule Finish]]&gt;tbl_PV_Milestones[[#This Row],[Baseline Date]],tbl_PV_Milestones[[#This Row],[Complete]]="No",tbl_PV_Milestones[[#This Row],[Project Status]]&lt;&gt;"On Hold",tbl_PV_Milestones[[#This Row],[Overdue]]=0,tbl_PV_Milestones[[#This Row],[To be Baselined]]&lt;&gt;1),1,0)</f>
        <v>0</v>
      </c>
      <c r="AF2323" s="41">
        <f>IF(AND(tbl_PV_Milestones[[#This Row],[BL FY]]=2025,tbl_PV_Milestones[[#This Row],[Finish FY]]&gt;2025),1,0)</f>
        <v>0</v>
      </c>
      <c r="AG2323" s="56" t="str">
        <f>_xlfn.XLOOKUP(tbl_PV_Milestones[[#This Row],[Work ID]],tbl_PV_Meta[Work ID '#],tbl_PV_Meta[Project Manager/Owner],,0)</f>
        <v>Project Manager 38</v>
      </c>
      <c r="AH2323" s="6"/>
    </row>
    <row r="2324" spans="4:34" x14ac:dyDescent="0.25">
      <c r="D2324" s="6" t="s">
        <v>326</v>
      </c>
      <c r="E2324" s="6" t="s">
        <v>503</v>
      </c>
      <c r="F2324" s="6" t="s">
        <v>1734</v>
      </c>
      <c r="G2324" s="6" t="s">
        <v>568</v>
      </c>
      <c r="H2324" s="6" t="s">
        <v>505</v>
      </c>
      <c r="I2324" s="6" t="s">
        <v>522</v>
      </c>
      <c r="J2324" s="6" t="s">
        <v>326</v>
      </c>
      <c r="K2324" s="6" t="s">
        <v>278</v>
      </c>
      <c r="L2324" s="6" t="s">
        <v>144</v>
      </c>
      <c r="M2324" s="43"/>
      <c r="N2324" s="44" t="s">
        <v>1979</v>
      </c>
      <c r="O2324" s="39">
        <v>45443.708333333299</v>
      </c>
      <c r="P2324" s="39">
        <v>45443.708333333299</v>
      </c>
      <c r="Q2324" s="6">
        <v>0</v>
      </c>
      <c r="R2324" s="6">
        <v>0</v>
      </c>
      <c r="S2324" s="45" t="e">
        <f>_xlfn.CONCAT(#REF!,TRIM(tbl_PV_Milestones[[#This Row],[Milestone Description]]))</f>
        <v>#REF!</v>
      </c>
      <c r="T2324" s="84" t="str">
        <f>IF(COUNTIF(tbl_PV_Milestones[UID],tbl_PV_Milestones[[#This Row],[UID]])&gt;1,"Duplicate","")</f>
        <v>Duplicate</v>
      </c>
      <c r="U2324" s="42" t="str">
        <f>_xlfn.XLOOKUP(tbl_PV_Milestones[[#This Row],[Work ID]],tbl_PV_Meta[Work ID '#],tbl_PV_Meta[Sub-Portfolio])</f>
        <v>Sub-Portfolio 4</v>
      </c>
      <c r="V2324" s="41">
        <f>IF(MONTH(tbl_PV_Milestones[[#This Row],[Baseline Date]])&lt;7,YEAR(tbl_PV_Milestones[[#This Row],[Baseline Date]]),YEAR(tbl_PV_Milestones[[#This Row],[Baseline Date]])+1)</f>
        <v>2024</v>
      </c>
      <c r="W2324" s="41">
        <f>IF(MONTH(tbl_PV_Milestones[[#This Row],[Actual/Schedule Finish]])&lt;7,YEAR(tbl_PV_Milestones[[#This Row],[Actual/Schedule Finish]]),YEAR(tbl_PV_Milestones[[#This Row],[Actual/Schedule Finish]])+1)</f>
        <v>2024</v>
      </c>
      <c r="X2324" s="41" t="str">
        <f>IF(OR(tbl_PV_Milestones[[#This Row],[Project Status]]="Completed",tbl_PV_Milestones[[#This Row],[Project Status]]="Assumed Completed"),"Yes","No")</f>
        <v>Yes</v>
      </c>
      <c r="Y2324" s="41">
        <f>IF(tbl_PV_Milestones[[#This Row],[Baseline Date]]="",1,0)</f>
        <v>0</v>
      </c>
      <c r="Z2324" s="41">
        <f>IF(tbl_PV_Milestones[[#This Row],[Baseline Date]]&lt;PV_Meta!$B$7,1,0)</f>
        <v>1</v>
      </c>
      <c r="AA2324" s="41">
        <f>IF(tbl_PV_Milestones[[#This Row],[Complete]]="Yes",1,0)</f>
        <v>1</v>
      </c>
      <c r="AB2324" s="41">
        <f>IF(AND(tbl_PV_Milestones[[#This Row],[BL FY]]=2025,tbl_PV_Milestones[[#This Row],[Baseline Date]]&lt;PV_Meta!$B$7),1,0)</f>
        <v>0</v>
      </c>
      <c r="AC2324" s="41">
        <f>IF(AND(tbl_PV_Milestones[[#This Row],[Planned YTD]]=1,tbl_PV_Milestones[[#This Row],[Complete]]="Yes"),1,0)</f>
        <v>0</v>
      </c>
      <c r="AD2324" s="41">
        <f>IF(AND(tbl_PV_Milestones[[#This Row],[Actual/Schedule Finish]]&lt;PV_Meta!$B$7,tbl_PV_Milestones[[#This Row],[Complete]]="No",tbl_PV_Milestones[[#This Row],[Project Status]]&lt;&gt;"On Hold"),1,0)</f>
        <v>0</v>
      </c>
      <c r="AE2324" s="41">
        <f>IF(AND(tbl_PV_Milestones[[#This Row],[Actual/Schedule Finish]]&gt;tbl_PV_Milestones[[#This Row],[Baseline Date]],tbl_PV_Milestones[[#This Row],[Complete]]="No",tbl_PV_Milestones[[#This Row],[Project Status]]&lt;&gt;"On Hold",tbl_PV_Milestones[[#This Row],[Overdue]]=0,tbl_PV_Milestones[[#This Row],[To be Baselined]]&lt;&gt;1),1,0)</f>
        <v>0</v>
      </c>
      <c r="AF2324" s="41">
        <f>IF(AND(tbl_PV_Milestones[[#This Row],[BL FY]]=2025,tbl_PV_Milestones[[#This Row],[Finish FY]]&gt;2025),1,0)</f>
        <v>0</v>
      </c>
      <c r="AG2324" s="56" t="str">
        <f>_xlfn.XLOOKUP(tbl_PV_Milestones[[#This Row],[Work ID]],tbl_PV_Meta[Work ID '#],tbl_PV_Meta[Project Manager/Owner],,0)</f>
        <v>Project Manager 38</v>
      </c>
      <c r="AH2324" s="6"/>
    </row>
    <row r="2325" spans="4:34" x14ac:dyDescent="0.25">
      <c r="D2325" s="6" t="s">
        <v>326</v>
      </c>
      <c r="E2325" s="6" t="s">
        <v>503</v>
      </c>
      <c r="F2325" s="6" t="s">
        <v>1734</v>
      </c>
      <c r="G2325" s="6" t="s">
        <v>571</v>
      </c>
      <c r="H2325" s="6" t="s">
        <v>505</v>
      </c>
      <c r="I2325" s="6" t="s">
        <v>522</v>
      </c>
      <c r="J2325" s="6" t="s">
        <v>326</v>
      </c>
      <c r="K2325" s="6" t="s">
        <v>278</v>
      </c>
      <c r="L2325" s="6" t="s">
        <v>144</v>
      </c>
      <c r="M2325" s="43"/>
      <c r="N2325" s="44" t="s">
        <v>1979</v>
      </c>
      <c r="O2325" s="39">
        <v>45443.708333333299</v>
      </c>
      <c r="P2325" s="39">
        <v>45443.708333333299</v>
      </c>
      <c r="Q2325" s="6">
        <v>0</v>
      </c>
      <c r="R2325" s="6">
        <v>0</v>
      </c>
      <c r="S2325" s="45" t="e">
        <f>_xlfn.CONCAT(#REF!,TRIM(tbl_PV_Milestones[[#This Row],[Milestone Description]]))</f>
        <v>#REF!</v>
      </c>
      <c r="T2325" s="84" t="str">
        <f>IF(COUNTIF(tbl_PV_Milestones[UID],tbl_PV_Milestones[[#This Row],[UID]])&gt;1,"Duplicate","")</f>
        <v>Duplicate</v>
      </c>
      <c r="U2325" s="42" t="str">
        <f>_xlfn.XLOOKUP(tbl_PV_Milestones[[#This Row],[Work ID]],tbl_PV_Meta[Work ID '#],tbl_PV_Meta[Sub-Portfolio])</f>
        <v>Sub-Portfolio 4</v>
      </c>
      <c r="V2325" s="41">
        <f>IF(MONTH(tbl_PV_Milestones[[#This Row],[Baseline Date]])&lt;7,YEAR(tbl_PV_Milestones[[#This Row],[Baseline Date]]),YEAR(tbl_PV_Milestones[[#This Row],[Baseline Date]])+1)</f>
        <v>2024</v>
      </c>
      <c r="W2325" s="41">
        <f>IF(MONTH(tbl_PV_Milestones[[#This Row],[Actual/Schedule Finish]])&lt;7,YEAR(tbl_PV_Milestones[[#This Row],[Actual/Schedule Finish]]),YEAR(tbl_PV_Milestones[[#This Row],[Actual/Schedule Finish]])+1)</f>
        <v>2024</v>
      </c>
      <c r="X2325" s="41" t="str">
        <f>IF(OR(tbl_PV_Milestones[[#This Row],[Project Status]]="Completed",tbl_PV_Milestones[[#This Row],[Project Status]]="Assumed Completed"),"Yes","No")</f>
        <v>Yes</v>
      </c>
      <c r="Y2325" s="41">
        <f>IF(tbl_PV_Milestones[[#This Row],[Baseline Date]]="",1,0)</f>
        <v>0</v>
      </c>
      <c r="Z2325" s="41">
        <f>IF(tbl_PV_Milestones[[#This Row],[Baseline Date]]&lt;PV_Meta!$B$7,1,0)</f>
        <v>1</v>
      </c>
      <c r="AA2325" s="41">
        <f>IF(tbl_PV_Milestones[[#This Row],[Complete]]="Yes",1,0)</f>
        <v>1</v>
      </c>
      <c r="AB2325" s="41">
        <f>IF(AND(tbl_PV_Milestones[[#This Row],[BL FY]]=2025,tbl_PV_Milestones[[#This Row],[Baseline Date]]&lt;PV_Meta!$B$7),1,0)</f>
        <v>0</v>
      </c>
      <c r="AC2325" s="41">
        <f>IF(AND(tbl_PV_Milestones[[#This Row],[Planned YTD]]=1,tbl_PV_Milestones[[#This Row],[Complete]]="Yes"),1,0)</f>
        <v>0</v>
      </c>
      <c r="AD2325" s="41">
        <f>IF(AND(tbl_PV_Milestones[[#This Row],[Actual/Schedule Finish]]&lt;PV_Meta!$B$7,tbl_PV_Milestones[[#This Row],[Complete]]="No",tbl_PV_Milestones[[#This Row],[Project Status]]&lt;&gt;"On Hold"),1,0)</f>
        <v>0</v>
      </c>
      <c r="AE2325" s="41">
        <f>IF(AND(tbl_PV_Milestones[[#This Row],[Actual/Schedule Finish]]&gt;tbl_PV_Milestones[[#This Row],[Baseline Date]],tbl_PV_Milestones[[#This Row],[Complete]]="No",tbl_PV_Milestones[[#This Row],[Project Status]]&lt;&gt;"On Hold",tbl_PV_Milestones[[#This Row],[Overdue]]=0,tbl_PV_Milestones[[#This Row],[To be Baselined]]&lt;&gt;1),1,0)</f>
        <v>0</v>
      </c>
      <c r="AF2325" s="41">
        <f>IF(AND(tbl_PV_Milestones[[#This Row],[BL FY]]=2025,tbl_PV_Milestones[[#This Row],[Finish FY]]&gt;2025),1,0)</f>
        <v>0</v>
      </c>
      <c r="AG2325" s="56" t="str">
        <f>_xlfn.XLOOKUP(tbl_PV_Milestones[[#This Row],[Work ID]],tbl_PV_Meta[Work ID '#],tbl_PV_Meta[Project Manager/Owner],,0)</f>
        <v>Project Manager 38</v>
      </c>
      <c r="AH2325" s="6"/>
    </row>
    <row r="2326" spans="4:34" x14ac:dyDescent="0.25">
      <c r="D2326" s="6" t="s">
        <v>326</v>
      </c>
      <c r="E2326" s="6" t="s">
        <v>503</v>
      </c>
      <c r="F2326" s="6" t="s">
        <v>1734</v>
      </c>
      <c r="G2326" s="6" t="s">
        <v>570</v>
      </c>
      <c r="H2326" s="6" t="s">
        <v>505</v>
      </c>
      <c r="I2326" s="6" t="s">
        <v>522</v>
      </c>
      <c r="J2326" s="6" t="s">
        <v>326</v>
      </c>
      <c r="K2326" s="6" t="s">
        <v>278</v>
      </c>
      <c r="L2326" s="6" t="s">
        <v>144</v>
      </c>
      <c r="M2326" s="43"/>
      <c r="N2326" s="44" t="s">
        <v>1979</v>
      </c>
      <c r="O2326" s="39">
        <v>45443.708333333299</v>
      </c>
      <c r="P2326" s="39">
        <v>45443.708333333299</v>
      </c>
      <c r="Q2326" s="6">
        <v>0</v>
      </c>
      <c r="R2326" s="6">
        <v>0</v>
      </c>
      <c r="S2326" s="45" t="e">
        <f>_xlfn.CONCAT(#REF!,TRIM(tbl_PV_Milestones[[#This Row],[Milestone Description]]))</f>
        <v>#REF!</v>
      </c>
      <c r="T2326" s="84" t="str">
        <f>IF(COUNTIF(tbl_PV_Milestones[UID],tbl_PV_Milestones[[#This Row],[UID]])&gt;1,"Duplicate","")</f>
        <v>Duplicate</v>
      </c>
      <c r="U2326" s="42" t="str">
        <f>_xlfn.XLOOKUP(tbl_PV_Milestones[[#This Row],[Work ID]],tbl_PV_Meta[Work ID '#],tbl_PV_Meta[Sub-Portfolio])</f>
        <v>Sub-Portfolio 4</v>
      </c>
      <c r="V2326" s="41">
        <f>IF(MONTH(tbl_PV_Milestones[[#This Row],[Baseline Date]])&lt;7,YEAR(tbl_PV_Milestones[[#This Row],[Baseline Date]]),YEAR(tbl_PV_Milestones[[#This Row],[Baseline Date]])+1)</f>
        <v>2024</v>
      </c>
      <c r="W2326" s="41">
        <f>IF(MONTH(tbl_PV_Milestones[[#This Row],[Actual/Schedule Finish]])&lt;7,YEAR(tbl_PV_Milestones[[#This Row],[Actual/Schedule Finish]]),YEAR(tbl_PV_Milestones[[#This Row],[Actual/Schedule Finish]])+1)</f>
        <v>2024</v>
      </c>
      <c r="X2326" s="41" t="str">
        <f>IF(OR(tbl_PV_Milestones[[#This Row],[Project Status]]="Completed",tbl_PV_Milestones[[#This Row],[Project Status]]="Assumed Completed"),"Yes","No")</f>
        <v>Yes</v>
      </c>
      <c r="Y2326" s="41">
        <f>IF(tbl_PV_Milestones[[#This Row],[Baseline Date]]="",1,0)</f>
        <v>0</v>
      </c>
      <c r="Z2326" s="41">
        <f>IF(tbl_PV_Milestones[[#This Row],[Baseline Date]]&lt;PV_Meta!$B$7,1,0)</f>
        <v>1</v>
      </c>
      <c r="AA2326" s="41">
        <f>IF(tbl_PV_Milestones[[#This Row],[Complete]]="Yes",1,0)</f>
        <v>1</v>
      </c>
      <c r="AB2326" s="41">
        <f>IF(AND(tbl_PV_Milestones[[#This Row],[BL FY]]=2025,tbl_PV_Milestones[[#This Row],[Baseline Date]]&lt;PV_Meta!$B$7),1,0)</f>
        <v>0</v>
      </c>
      <c r="AC2326" s="41">
        <f>IF(AND(tbl_PV_Milestones[[#This Row],[Planned YTD]]=1,tbl_PV_Milestones[[#This Row],[Complete]]="Yes"),1,0)</f>
        <v>0</v>
      </c>
      <c r="AD2326" s="41">
        <f>IF(AND(tbl_PV_Milestones[[#This Row],[Actual/Schedule Finish]]&lt;PV_Meta!$B$7,tbl_PV_Milestones[[#This Row],[Complete]]="No",tbl_PV_Milestones[[#This Row],[Project Status]]&lt;&gt;"On Hold"),1,0)</f>
        <v>0</v>
      </c>
      <c r="AE2326" s="41">
        <f>IF(AND(tbl_PV_Milestones[[#This Row],[Actual/Schedule Finish]]&gt;tbl_PV_Milestones[[#This Row],[Baseline Date]],tbl_PV_Milestones[[#This Row],[Complete]]="No",tbl_PV_Milestones[[#This Row],[Project Status]]&lt;&gt;"On Hold",tbl_PV_Milestones[[#This Row],[Overdue]]=0,tbl_PV_Milestones[[#This Row],[To be Baselined]]&lt;&gt;1),1,0)</f>
        <v>0</v>
      </c>
      <c r="AF2326" s="41">
        <f>IF(AND(tbl_PV_Milestones[[#This Row],[BL FY]]=2025,tbl_PV_Milestones[[#This Row],[Finish FY]]&gt;2025),1,0)</f>
        <v>0</v>
      </c>
      <c r="AG2326" s="56" t="str">
        <f>_xlfn.XLOOKUP(tbl_PV_Milestones[[#This Row],[Work ID]],tbl_PV_Meta[Work ID '#],tbl_PV_Meta[Project Manager/Owner],,0)</f>
        <v>Project Manager 38</v>
      </c>
      <c r="AH2326" s="6"/>
    </row>
    <row r="2327" spans="4:34" x14ac:dyDescent="0.25">
      <c r="D2327" s="6" t="s">
        <v>326</v>
      </c>
      <c r="E2327" s="6" t="s">
        <v>503</v>
      </c>
      <c r="F2327" s="6" t="s">
        <v>1734</v>
      </c>
      <c r="G2327" s="6" t="s">
        <v>596</v>
      </c>
      <c r="H2327" s="6" t="s">
        <v>505</v>
      </c>
      <c r="I2327" s="6" t="s">
        <v>522</v>
      </c>
      <c r="J2327" s="6" t="s">
        <v>326</v>
      </c>
      <c r="K2327" s="6" t="s">
        <v>278</v>
      </c>
      <c r="L2327" s="6" t="s">
        <v>144</v>
      </c>
      <c r="M2327" s="43"/>
      <c r="N2327" s="44" t="s">
        <v>1979</v>
      </c>
      <c r="O2327" s="39">
        <v>45443.708333333299</v>
      </c>
      <c r="P2327" s="39">
        <v>45443.708333333299</v>
      </c>
      <c r="Q2327" s="6">
        <v>0</v>
      </c>
      <c r="R2327" s="6">
        <v>0</v>
      </c>
      <c r="S2327" s="45" t="e">
        <f>_xlfn.CONCAT(#REF!,TRIM(tbl_PV_Milestones[[#This Row],[Milestone Description]]))</f>
        <v>#REF!</v>
      </c>
      <c r="T2327" s="84" t="str">
        <f>IF(COUNTIF(tbl_PV_Milestones[UID],tbl_PV_Milestones[[#This Row],[UID]])&gt;1,"Duplicate","")</f>
        <v>Duplicate</v>
      </c>
      <c r="U2327" s="42" t="str">
        <f>_xlfn.XLOOKUP(tbl_PV_Milestones[[#This Row],[Work ID]],tbl_PV_Meta[Work ID '#],tbl_PV_Meta[Sub-Portfolio])</f>
        <v>Sub-Portfolio 4</v>
      </c>
      <c r="V2327" s="41">
        <f>IF(MONTH(tbl_PV_Milestones[[#This Row],[Baseline Date]])&lt;7,YEAR(tbl_PV_Milestones[[#This Row],[Baseline Date]]),YEAR(tbl_PV_Milestones[[#This Row],[Baseline Date]])+1)</f>
        <v>2024</v>
      </c>
      <c r="W2327" s="41">
        <f>IF(MONTH(tbl_PV_Milestones[[#This Row],[Actual/Schedule Finish]])&lt;7,YEAR(tbl_PV_Milestones[[#This Row],[Actual/Schedule Finish]]),YEAR(tbl_PV_Milestones[[#This Row],[Actual/Schedule Finish]])+1)</f>
        <v>2024</v>
      </c>
      <c r="X2327" s="41" t="str">
        <f>IF(OR(tbl_PV_Milestones[[#This Row],[Project Status]]="Completed",tbl_PV_Milestones[[#This Row],[Project Status]]="Assumed Completed"),"Yes","No")</f>
        <v>Yes</v>
      </c>
      <c r="Y2327" s="41">
        <f>IF(tbl_PV_Milestones[[#This Row],[Baseline Date]]="",1,0)</f>
        <v>0</v>
      </c>
      <c r="Z2327" s="41">
        <f>IF(tbl_PV_Milestones[[#This Row],[Baseline Date]]&lt;PV_Meta!$B$7,1,0)</f>
        <v>1</v>
      </c>
      <c r="AA2327" s="41">
        <f>IF(tbl_PV_Milestones[[#This Row],[Complete]]="Yes",1,0)</f>
        <v>1</v>
      </c>
      <c r="AB2327" s="41">
        <f>IF(AND(tbl_PV_Milestones[[#This Row],[BL FY]]=2025,tbl_PV_Milestones[[#This Row],[Baseline Date]]&lt;PV_Meta!$B$7),1,0)</f>
        <v>0</v>
      </c>
      <c r="AC2327" s="41">
        <f>IF(AND(tbl_PV_Milestones[[#This Row],[Planned YTD]]=1,tbl_PV_Milestones[[#This Row],[Complete]]="Yes"),1,0)</f>
        <v>0</v>
      </c>
      <c r="AD2327" s="41">
        <f>IF(AND(tbl_PV_Milestones[[#This Row],[Actual/Schedule Finish]]&lt;PV_Meta!$B$7,tbl_PV_Milestones[[#This Row],[Complete]]="No",tbl_PV_Milestones[[#This Row],[Project Status]]&lt;&gt;"On Hold"),1,0)</f>
        <v>0</v>
      </c>
      <c r="AE2327" s="41">
        <f>IF(AND(tbl_PV_Milestones[[#This Row],[Actual/Schedule Finish]]&gt;tbl_PV_Milestones[[#This Row],[Baseline Date]],tbl_PV_Milestones[[#This Row],[Complete]]="No",tbl_PV_Milestones[[#This Row],[Project Status]]&lt;&gt;"On Hold",tbl_PV_Milestones[[#This Row],[Overdue]]=0,tbl_PV_Milestones[[#This Row],[To be Baselined]]&lt;&gt;1),1,0)</f>
        <v>0</v>
      </c>
      <c r="AF2327" s="41">
        <f>IF(AND(tbl_PV_Milestones[[#This Row],[BL FY]]=2025,tbl_PV_Milestones[[#This Row],[Finish FY]]&gt;2025),1,0)</f>
        <v>0</v>
      </c>
      <c r="AG2327" s="56" t="str">
        <f>_xlfn.XLOOKUP(tbl_PV_Milestones[[#This Row],[Work ID]],tbl_PV_Meta[Work ID '#],tbl_PV_Meta[Project Manager/Owner],,0)</f>
        <v>Project Manager 38</v>
      </c>
      <c r="AH2327" s="6"/>
    </row>
    <row r="2328" spans="4:34" x14ac:dyDescent="0.25">
      <c r="D2328" s="6" t="s">
        <v>326</v>
      </c>
      <c r="E2328" s="6" t="s">
        <v>503</v>
      </c>
      <c r="F2328" s="6" t="s">
        <v>1734</v>
      </c>
      <c r="G2328" s="6" t="s">
        <v>745</v>
      </c>
      <c r="H2328" s="6" t="s">
        <v>505</v>
      </c>
      <c r="I2328" s="6" t="s">
        <v>522</v>
      </c>
      <c r="J2328" s="6" t="s">
        <v>326</v>
      </c>
      <c r="K2328" s="6" t="s">
        <v>278</v>
      </c>
      <c r="L2328" s="6" t="s">
        <v>144</v>
      </c>
      <c r="M2328" s="43"/>
      <c r="N2328" s="44" t="s">
        <v>1979</v>
      </c>
      <c r="O2328" s="39">
        <v>45443.708333333299</v>
      </c>
      <c r="P2328" s="39">
        <v>45443.708333333299</v>
      </c>
      <c r="Q2328" s="6">
        <v>0</v>
      </c>
      <c r="R2328" s="6">
        <v>0</v>
      </c>
      <c r="S2328" s="45" t="e">
        <f>_xlfn.CONCAT(#REF!,TRIM(tbl_PV_Milestones[[#This Row],[Milestone Description]]))</f>
        <v>#REF!</v>
      </c>
      <c r="T2328" s="84" t="str">
        <f>IF(COUNTIF(tbl_PV_Milestones[UID],tbl_PV_Milestones[[#This Row],[UID]])&gt;1,"Duplicate","")</f>
        <v>Duplicate</v>
      </c>
      <c r="U2328" s="42" t="str">
        <f>_xlfn.XLOOKUP(tbl_PV_Milestones[[#This Row],[Work ID]],tbl_PV_Meta[Work ID '#],tbl_PV_Meta[Sub-Portfolio])</f>
        <v>Sub-Portfolio 4</v>
      </c>
      <c r="V2328" s="41">
        <f>IF(MONTH(tbl_PV_Milestones[[#This Row],[Baseline Date]])&lt;7,YEAR(tbl_PV_Milestones[[#This Row],[Baseline Date]]),YEAR(tbl_PV_Milestones[[#This Row],[Baseline Date]])+1)</f>
        <v>2024</v>
      </c>
      <c r="W2328" s="41">
        <f>IF(MONTH(tbl_PV_Milestones[[#This Row],[Actual/Schedule Finish]])&lt;7,YEAR(tbl_PV_Milestones[[#This Row],[Actual/Schedule Finish]]),YEAR(tbl_PV_Milestones[[#This Row],[Actual/Schedule Finish]])+1)</f>
        <v>2024</v>
      </c>
      <c r="X2328" s="41" t="str">
        <f>IF(OR(tbl_PV_Milestones[[#This Row],[Project Status]]="Completed",tbl_PV_Milestones[[#This Row],[Project Status]]="Assumed Completed"),"Yes","No")</f>
        <v>Yes</v>
      </c>
      <c r="Y2328" s="41">
        <f>IF(tbl_PV_Milestones[[#This Row],[Baseline Date]]="",1,0)</f>
        <v>0</v>
      </c>
      <c r="Z2328" s="41">
        <f>IF(tbl_PV_Milestones[[#This Row],[Baseline Date]]&lt;PV_Meta!$B$7,1,0)</f>
        <v>1</v>
      </c>
      <c r="AA2328" s="41">
        <f>IF(tbl_PV_Milestones[[#This Row],[Complete]]="Yes",1,0)</f>
        <v>1</v>
      </c>
      <c r="AB2328" s="41">
        <f>IF(AND(tbl_PV_Milestones[[#This Row],[BL FY]]=2025,tbl_PV_Milestones[[#This Row],[Baseline Date]]&lt;PV_Meta!$B$7),1,0)</f>
        <v>0</v>
      </c>
      <c r="AC2328" s="41">
        <f>IF(AND(tbl_PV_Milestones[[#This Row],[Planned YTD]]=1,tbl_PV_Milestones[[#This Row],[Complete]]="Yes"),1,0)</f>
        <v>0</v>
      </c>
      <c r="AD2328" s="41">
        <f>IF(AND(tbl_PV_Milestones[[#This Row],[Actual/Schedule Finish]]&lt;PV_Meta!$B$7,tbl_PV_Milestones[[#This Row],[Complete]]="No",tbl_PV_Milestones[[#This Row],[Project Status]]&lt;&gt;"On Hold"),1,0)</f>
        <v>0</v>
      </c>
      <c r="AE2328" s="41">
        <f>IF(AND(tbl_PV_Milestones[[#This Row],[Actual/Schedule Finish]]&gt;tbl_PV_Milestones[[#This Row],[Baseline Date]],tbl_PV_Milestones[[#This Row],[Complete]]="No",tbl_PV_Milestones[[#This Row],[Project Status]]&lt;&gt;"On Hold",tbl_PV_Milestones[[#This Row],[Overdue]]=0,tbl_PV_Milestones[[#This Row],[To be Baselined]]&lt;&gt;1),1,0)</f>
        <v>0</v>
      </c>
      <c r="AF2328" s="41">
        <f>IF(AND(tbl_PV_Milestones[[#This Row],[BL FY]]=2025,tbl_PV_Milestones[[#This Row],[Finish FY]]&gt;2025),1,0)</f>
        <v>0</v>
      </c>
      <c r="AG2328" s="56" t="str">
        <f>_xlfn.XLOOKUP(tbl_PV_Milestones[[#This Row],[Work ID]],tbl_PV_Meta[Work ID '#],tbl_PV_Meta[Project Manager/Owner],,0)</f>
        <v>Project Manager 38</v>
      </c>
      <c r="AH2328" s="6"/>
    </row>
    <row r="2329" spans="4:34" x14ac:dyDescent="0.25">
      <c r="D2329" s="6" t="s">
        <v>326</v>
      </c>
      <c r="E2329" s="6" t="s">
        <v>503</v>
      </c>
      <c r="F2329" s="6" t="s">
        <v>1734</v>
      </c>
      <c r="G2329" s="6" t="s">
        <v>747</v>
      </c>
      <c r="H2329" s="6" t="s">
        <v>505</v>
      </c>
      <c r="I2329" s="6" t="s">
        <v>522</v>
      </c>
      <c r="J2329" s="6" t="s">
        <v>326</v>
      </c>
      <c r="K2329" s="6" t="s">
        <v>278</v>
      </c>
      <c r="L2329" s="6" t="s">
        <v>144</v>
      </c>
      <c r="M2329" s="43"/>
      <c r="N2329" s="44" t="s">
        <v>1979</v>
      </c>
      <c r="O2329" s="39">
        <v>45443.708333333299</v>
      </c>
      <c r="P2329" s="39">
        <v>45443.708333333299</v>
      </c>
      <c r="Q2329" s="6">
        <v>0</v>
      </c>
      <c r="R2329" s="6">
        <v>0</v>
      </c>
      <c r="S2329" s="45" t="e">
        <f>_xlfn.CONCAT(#REF!,TRIM(tbl_PV_Milestones[[#This Row],[Milestone Description]]))</f>
        <v>#REF!</v>
      </c>
      <c r="T2329" s="84" t="str">
        <f>IF(COUNTIF(tbl_PV_Milestones[UID],tbl_PV_Milestones[[#This Row],[UID]])&gt;1,"Duplicate","")</f>
        <v>Duplicate</v>
      </c>
      <c r="U2329" s="42" t="str">
        <f>_xlfn.XLOOKUP(tbl_PV_Milestones[[#This Row],[Work ID]],tbl_PV_Meta[Work ID '#],tbl_PV_Meta[Sub-Portfolio])</f>
        <v>Sub-Portfolio 4</v>
      </c>
      <c r="V2329" s="41">
        <f>IF(MONTH(tbl_PV_Milestones[[#This Row],[Baseline Date]])&lt;7,YEAR(tbl_PV_Milestones[[#This Row],[Baseline Date]]),YEAR(tbl_PV_Milestones[[#This Row],[Baseline Date]])+1)</f>
        <v>2024</v>
      </c>
      <c r="W2329" s="41">
        <f>IF(MONTH(tbl_PV_Milestones[[#This Row],[Actual/Schedule Finish]])&lt;7,YEAR(tbl_PV_Milestones[[#This Row],[Actual/Schedule Finish]]),YEAR(tbl_PV_Milestones[[#This Row],[Actual/Schedule Finish]])+1)</f>
        <v>2024</v>
      </c>
      <c r="X2329" s="41" t="str">
        <f>IF(OR(tbl_PV_Milestones[[#This Row],[Project Status]]="Completed",tbl_PV_Milestones[[#This Row],[Project Status]]="Assumed Completed"),"Yes","No")</f>
        <v>Yes</v>
      </c>
      <c r="Y2329" s="41">
        <f>IF(tbl_PV_Milestones[[#This Row],[Baseline Date]]="",1,0)</f>
        <v>0</v>
      </c>
      <c r="Z2329" s="41">
        <f>IF(tbl_PV_Milestones[[#This Row],[Baseline Date]]&lt;PV_Meta!$B$7,1,0)</f>
        <v>1</v>
      </c>
      <c r="AA2329" s="41">
        <f>IF(tbl_PV_Milestones[[#This Row],[Complete]]="Yes",1,0)</f>
        <v>1</v>
      </c>
      <c r="AB2329" s="41">
        <f>IF(AND(tbl_PV_Milestones[[#This Row],[BL FY]]=2025,tbl_PV_Milestones[[#This Row],[Baseline Date]]&lt;PV_Meta!$B$7),1,0)</f>
        <v>0</v>
      </c>
      <c r="AC2329" s="41">
        <f>IF(AND(tbl_PV_Milestones[[#This Row],[Planned YTD]]=1,tbl_PV_Milestones[[#This Row],[Complete]]="Yes"),1,0)</f>
        <v>0</v>
      </c>
      <c r="AD2329" s="41">
        <f>IF(AND(tbl_PV_Milestones[[#This Row],[Actual/Schedule Finish]]&lt;PV_Meta!$B$7,tbl_PV_Milestones[[#This Row],[Complete]]="No",tbl_PV_Milestones[[#This Row],[Project Status]]&lt;&gt;"On Hold"),1,0)</f>
        <v>0</v>
      </c>
      <c r="AE2329" s="41">
        <f>IF(AND(tbl_PV_Milestones[[#This Row],[Actual/Schedule Finish]]&gt;tbl_PV_Milestones[[#This Row],[Baseline Date]],tbl_PV_Milestones[[#This Row],[Complete]]="No",tbl_PV_Milestones[[#This Row],[Project Status]]&lt;&gt;"On Hold",tbl_PV_Milestones[[#This Row],[Overdue]]=0,tbl_PV_Milestones[[#This Row],[To be Baselined]]&lt;&gt;1),1,0)</f>
        <v>0</v>
      </c>
      <c r="AF2329" s="41">
        <f>IF(AND(tbl_PV_Milestones[[#This Row],[BL FY]]=2025,tbl_PV_Milestones[[#This Row],[Finish FY]]&gt;2025),1,0)</f>
        <v>0</v>
      </c>
      <c r="AG2329" s="56" t="str">
        <f>_xlfn.XLOOKUP(tbl_PV_Milestones[[#This Row],[Work ID]],tbl_PV_Meta[Work ID '#],tbl_PV_Meta[Project Manager/Owner],,0)</f>
        <v>Project Manager 38</v>
      </c>
      <c r="AH2329" s="6"/>
    </row>
    <row r="2330" spans="4:34" x14ac:dyDescent="0.25">
      <c r="D2330" s="6" t="s">
        <v>326</v>
      </c>
      <c r="E2330" s="6" t="s">
        <v>503</v>
      </c>
      <c r="F2330" s="6" t="s">
        <v>1734</v>
      </c>
      <c r="G2330" s="6" t="s">
        <v>629</v>
      </c>
      <c r="H2330" s="6" t="s">
        <v>505</v>
      </c>
      <c r="I2330" s="6" t="s">
        <v>522</v>
      </c>
      <c r="J2330" s="6" t="s">
        <v>326</v>
      </c>
      <c r="K2330" s="6" t="s">
        <v>278</v>
      </c>
      <c r="L2330" s="6" t="s">
        <v>144</v>
      </c>
      <c r="M2330" s="43"/>
      <c r="N2330" s="44" t="s">
        <v>1979</v>
      </c>
      <c r="O2330" s="39">
        <v>45443.708333333299</v>
      </c>
      <c r="P2330" s="39">
        <v>45443.708333333299</v>
      </c>
      <c r="Q2330" s="6">
        <v>0</v>
      </c>
      <c r="R2330" s="6">
        <v>0</v>
      </c>
      <c r="S2330" s="45" t="e">
        <f>_xlfn.CONCAT(#REF!,TRIM(tbl_PV_Milestones[[#This Row],[Milestone Description]]))</f>
        <v>#REF!</v>
      </c>
      <c r="T2330" s="84" t="str">
        <f>IF(COUNTIF(tbl_PV_Milestones[UID],tbl_PV_Milestones[[#This Row],[UID]])&gt;1,"Duplicate","")</f>
        <v>Duplicate</v>
      </c>
      <c r="U2330" s="42" t="str">
        <f>_xlfn.XLOOKUP(tbl_PV_Milestones[[#This Row],[Work ID]],tbl_PV_Meta[Work ID '#],tbl_PV_Meta[Sub-Portfolio])</f>
        <v>Sub-Portfolio 4</v>
      </c>
      <c r="V2330" s="41">
        <f>IF(MONTH(tbl_PV_Milestones[[#This Row],[Baseline Date]])&lt;7,YEAR(tbl_PV_Milestones[[#This Row],[Baseline Date]]),YEAR(tbl_PV_Milestones[[#This Row],[Baseline Date]])+1)</f>
        <v>2024</v>
      </c>
      <c r="W2330" s="41">
        <f>IF(MONTH(tbl_PV_Milestones[[#This Row],[Actual/Schedule Finish]])&lt;7,YEAR(tbl_PV_Milestones[[#This Row],[Actual/Schedule Finish]]),YEAR(tbl_PV_Milestones[[#This Row],[Actual/Schedule Finish]])+1)</f>
        <v>2024</v>
      </c>
      <c r="X2330" s="41" t="str">
        <f>IF(OR(tbl_PV_Milestones[[#This Row],[Project Status]]="Completed",tbl_PV_Milestones[[#This Row],[Project Status]]="Assumed Completed"),"Yes","No")</f>
        <v>Yes</v>
      </c>
      <c r="Y2330" s="41">
        <f>IF(tbl_PV_Milestones[[#This Row],[Baseline Date]]="",1,0)</f>
        <v>0</v>
      </c>
      <c r="Z2330" s="41">
        <f>IF(tbl_PV_Milestones[[#This Row],[Baseline Date]]&lt;PV_Meta!$B$7,1,0)</f>
        <v>1</v>
      </c>
      <c r="AA2330" s="41">
        <f>IF(tbl_PV_Milestones[[#This Row],[Complete]]="Yes",1,0)</f>
        <v>1</v>
      </c>
      <c r="AB2330" s="41">
        <f>IF(AND(tbl_PV_Milestones[[#This Row],[BL FY]]=2025,tbl_PV_Milestones[[#This Row],[Baseline Date]]&lt;PV_Meta!$B$7),1,0)</f>
        <v>0</v>
      </c>
      <c r="AC2330" s="41">
        <f>IF(AND(tbl_PV_Milestones[[#This Row],[Planned YTD]]=1,tbl_PV_Milestones[[#This Row],[Complete]]="Yes"),1,0)</f>
        <v>0</v>
      </c>
      <c r="AD2330" s="41">
        <f>IF(AND(tbl_PV_Milestones[[#This Row],[Actual/Schedule Finish]]&lt;PV_Meta!$B$7,tbl_PV_Milestones[[#This Row],[Complete]]="No",tbl_PV_Milestones[[#This Row],[Project Status]]&lt;&gt;"On Hold"),1,0)</f>
        <v>0</v>
      </c>
      <c r="AE2330" s="41">
        <f>IF(AND(tbl_PV_Milestones[[#This Row],[Actual/Schedule Finish]]&gt;tbl_PV_Milestones[[#This Row],[Baseline Date]],tbl_PV_Milestones[[#This Row],[Complete]]="No",tbl_PV_Milestones[[#This Row],[Project Status]]&lt;&gt;"On Hold",tbl_PV_Milestones[[#This Row],[Overdue]]=0,tbl_PV_Milestones[[#This Row],[To be Baselined]]&lt;&gt;1),1,0)</f>
        <v>0</v>
      </c>
      <c r="AF2330" s="41">
        <f>IF(AND(tbl_PV_Milestones[[#This Row],[BL FY]]=2025,tbl_PV_Milestones[[#This Row],[Finish FY]]&gt;2025),1,0)</f>
        <v>0</v>
      </c>
      <c r="AG2330" s="56" t="str">
        <f>_xlfn.XLOOKUP(tbl_PV_Milestones[[#This Row],[Work ID]],tbl_PV_Meta[Work ID '#],tbl_PV_Meta[Project Manager/Owner],,0)</f>
        <v>Project Manager 38</v>
      </c>
      <c r="AH2330" s="6"/>
    </row>
    <row r="2331" spans="4:34" x14ac:dyDescent="0.25">
      <c r="D2331" s="6" t="s">
        <v>326</v>
      </c>
      <c r="E2331" s="6" t="s">
        <v>503</v>
      </c>
      <c r="F2331" s="6" t="s">
        <v>1734</v>
      </c>
      <c r="G2331" s="6" t="s">
        <v>746</v>
      </c>
      <c r="H2331" s="6" t="s">
        <v>505</v>
      </c>
      <c r="I2331" s="6" t="s">
        <v>522</v>
      </c>
      <c r="J2331" s="6" t="s">
        <v>326</v>
      </c>
      <c r="K2331" s="6" t="s">
        <v>278</v>
      </c>
      <c r="L2331" s="6" t="s">
        <v>144</v>
      </c>
      <c r="M2331" s="43"/>
      <c r="N2331" s="44" t="s">
        <v>1979</v>
      </c>
      <c r="O2331" s="39">
        <v>45443.708333333299</v>
      </c>
      <c r="P2331" s="39">
        <v>45443.708333333299</v>
      </c>
      <c r="Q2331" s="6">
        <v>0</v>
      </c>
      <c r="R2331" s="6">
        <v>0</v>
      </c>
      <c r="S2331" s="45" t="e">
        <f>_xlfn.CONCAT(#REF!,TRIM(tbl_PV_Milestones[[#This Row],[Milestone Description]]))</f>
        <v>#REF!</v>
      </c>
      <c r="T2331" s="84" t="str">
        <f>IF(COUNTIF(tbl_PV_Milestones[UID],tbl_PV_Milestones[[#This Row],[UID]])&gt;1,"Duplicate","")</f>
        <v>Duplicate</v>
      </c>
      <c r="U2331" s="42" t="str">
        <f>_xlfn.XLOOKUP(tbl_PV_Milestones[[#This Row],[Work ID]],tbl_PV_Meta[Work ID '#],tbl_PV_Meta[Sub-Portfolio])</f>
        <v>Sub-Portfolio 4</v>
      </c>
      <c r="V2331" s="41">
        <f>IF(MONTH(tbl_PV_Milestones[[#This Row],[Baseline Date]])&lt;7,YEAR(tbl_PV_Milestones[[#This Row],[Baseline Date]]),YEAR(tbl_PV_Milestones[[#This Row],[Baseline Date]])+1)</f>
        <v>2024</v>
      </c>
      <c r="W2331" s="41">
        <f>IF(MONTH(tbl_PV_Milestones[[#This Row],[Actual/Schedule Finish]])&lt;7,YEAR(tbl_PV_Milestones[[#This Row],[Actual/Schedule Finish]]),YEAR(tbl_PV_Milestones[[#This Row],[Actual/Schedule Finish]])+1)</f>
        <v>2024</v>
      </c>
      <c r="X2331" s="41" t="str">
        <f>IF(OR(tbl_PV_Milestones[[#This Row],[Project Status]]="Completed",tbl_PV_Milestones[[#This Row],[Project Status]]="Assumed Completed"),"Yes","No")</f>
        <v>Yes</v>
      </c>
      <c r="Y2331" s="41">
        <f>IF(tbl_PV_Milestones[[#This Row],[Baseline Date]]="",1,0)</f>
        <v>0</v>
      </c>
      <c r="Z2331" s="41">
        <f>IF(tbl_PV_Milestones[[#This Row],[Baseline Date]]&lt;PV_Meta!$B$7,1,0)</f>
        <v>1</v>
      </c>
      <c r="AA2331" s="41">
        <f>IF(tbl_PV_Milestones[[#This Row],[Complete]]="Yes",1,0)</f>
        <v>1</v>
      </c>
      <c r="AB2331" s="41">
        <f>IF(AND(tbl_PV_Milestones[[#This Row],[BL FY]]=2025,tbl_PV_Milestones[[#This Row],[Baseline Date]]&lt;PV_Meta!$B$7),1,0)</f>
        <v>0</v>
      </c>
      <c r="AC2331" s="41">
        <f>IF(AND(tbl_PV_Milestones[[#This Row],[Planned YTD]]=1,tbl_PV_Milestones[[#This Row],[Complete]]="Yes"),1,0)</f>
        <v>0</v>
      </c>
      <c r="AD2331" s="41">
        <f>IF(AND(tbl_PV_Milestones[[#This Row],[Actual/Schedule Finish]]&lt;PV_Meta!$B$7,tbl_PV_Milestones[[#This Row],[Complete]]="No",tbl_PV_Milestones[[#This Row],[Project Status]]&lt;&gt;"On Hold"),1,0)</f>
        <v>0</v>
      </c>
      <c r="AE2331" s="41">
        <f>IF(AND(tbl_PV_Milestones[[#This Row],[Actual/Schedule Finish]]&gt;tbl_PV_Milestones[[#This Row],[Baseline Date]],tbl_PV_Milestones[[#This Row],[Complete]]="No",tbl_PV_Milestones[[#This Row],[Project Status]]&lt;&gt;"On Hold",tbl_PV_Milestones[[#This Row],[Overdue]]=0,tbl_PV_Milestones[[#This Row],[To be Baselined]]&lt;&gt;1),1,0)</f>
        <v>0</v>
      </c>
      <c r="AF2331" s="41">
        <f>IF(AND(tbl_PV_Milestones[[#This Row],[BL FY]]=2025,tbl_PV_Milestones[[#This Row],[Finish FY]]&gt;2025),1,0)</f>
        <v>0</v>
      </c>
      <c r="AG2331" s="56" t="str">
        <f>_xlfn.XLOOKUP(tbl_PV_Milestones[[#This Row],[Work ID]],tbl_PV_Meta[Work ID '#],tbl_PV_Meta[Project Manager/Owner],,0)</f>
        <v>Project Manager 38</v>
      </c>
      <c r="AH2331" s="6"/>
    </row>
    <row r="2332" spans="4:34" x14ac:dyDescent="0.25">
      <c r="D2332" s="6" t="s">
        <v>326</v>
      </c>
      <c r="E2332" s="6" t="s">
        <v>503</v>
      </c>
      <c r="F2332" s="6" t="s">
        <v>1734</v>
      </c>
      <c r="G2332" s="6" t="s">
        <v>543</v>
      </c>
      <c r="H2332" s="6" t="s">
        <v>519</v>
      </c>
      <c r="I2332" s="6" t="s">
        <v>522</v>
      </c>
      <c r="J2332" s="6" t="s">
        <v>326</v>
      </c>
      <c r="K2332" s="6" t="s">
        <v>278</v>
      </c>
      <c r="L2332" s="6" t="s">
        <v>144</v>
      </c>
      <c r="M2332" s="43"/>
      <c r="N2332" s="44" t="s">
        <v>1979</v>
      </c>
      <c r="O2332" s="39">
        <v>45443.708333333299</v>
      </c>
      <c r="P2332" s="39">
        <v>45443.708333333299</v>
      </c>
      <c r="Q2332" s="6">
        <v>0</v>
      </c>
      <c r="R2332" s="6">
        <v>0</v>
      </c>
      <c r="S2332" s="45" t="e">
        <f>_xlfn.CONCAT(#REF!,TRIM(tbl_PV_Milestones[[#This Row],[Milestone Description]]))</f>
        <v>#REF!</v>
      </c>
      <c r="T2332" s="84" t="str">
        <f>IF(COUNTIF(tbl_PV_Milestones[UID],tbl_PV_Milestones[[#This Row],[UID]])&gt;1,"Duplicate","")</f>
        <v>Duplicate</v>
      </c>
      <c r="U2332" s="42" t="str">
        <f>_xlfn.XLOOKUP(tbl_PV_Milestones[[#This Row],[Work ID]],tbl_PV_Meta[Work ID '#],tbl_PV_Meta[Sub-Portfolio])</f>
        <v>Sub-Portfolio 4</v>
      </c>
      <c r="V2332" s="41">
        <f>IF(MONTH(tbl_PV_Milestones[[#This Row],[Baseline Date]])&lt;7,YEAR(tbl_PV_Milestones[[#This Row],[Baseline Date]]),YEAR(tbl_PV_Milestones[[#This Row],[Baseline Date]])+1)</f>
        <v>2024</v>
      </c>
      <c r="W2332" s="41">
        <f>IF(MONTH(tbl_PV_Milestones[[#This Row],[Actual/Schedule Finish]])&lt;7,YEAR(tbl_PV_Milestones[[#This Row],[Actual/Schedule Finish]]),YEAR(tbl_PV_Milestones[[#This Row],[Actual/Schedule Finish]])+1)</f>
        <v>2024</v>
      </c>
      <c r="X2332" s="41" t="str">
        <f>IF(OR(tbl_PV_Milestones[[#This Row],[Project Status]]="Completed",tbl_PV_Milestones[[#This Row],[Project Status]]="Assumed Completed"),"Yes","No")</f>
        <v>Yes</v>
      </c>
      <c r="Y2332" s="41">
        <f>IF(tbl_PV_Milestones[[#This Row],[Baseline Date]]="",1,0)</f>
        <v>0</v>
      </c>
      <c r="Z2332" s="41">
        <f>IF(tbl_PV_Milestones[[#This Row],[Baseline Date]]&lt;PV_Meta!$B$7,1,0)</f>
        <v>1</v>
      </c>
      <c r="AA2332" s="41">
        <f>IF(tbl_PV_Milestones[[#This Row],[Complete]]="Yes",1,0)</f>
        <v>1</v>
      </c>
      <c r="AB2332" s="41">
        <f>IF(AND(tbl_PV_Milestones[[#This Row],[BL FY]]=2025,tbl_PV_Milestones[[#This Row],[Baseline Date]]&lt;PV_Meta!$B$7),1,0)</f>
        <v>0</v>
      </c>
      <c r="AC2332" s="41">
        <f>IF(AND(tbl_PV_Milestones[[#This Row],[Planned YTD]]=1,tbl_PV_Milestones[[#This Row],[Complete]]="Yes"),1,0)</f>
        <v>0</v>
      </c>
      <c r="AD2332" s="41">
        <f>IF(AND(tbl_PV_Milestones[[#This Row],[Actual/Schedule Finish]]&lt;PV_Meta!$B$7,tbl_PV_Milestones[[#This Row],[Complete]]="No",tbl_PV_Milestones[[#This Row],[Project Status]]&lt;&gt;"On Hold"),1,0)</f>
        <v>0</v>
      </c>
      <c r="AE2332" s="41">
        <f>IF(AND(tbl_PV_Milestones[[#This Row],[Actual/Schedule Finish]]&gt;tbl_PV_Milestones[[#This Row],[Baseline Date]],tbl_PV_Milestones[[#This Row],[Complete]]="No",tbl_PV_Milestones[[#This Row],[Project Status]]&lt;&gt;"On Hold",tbl_PV_Milestones[[#This Row],[Overdue]]=0,tbl_PV_Milestones[[#This Row],[To be Baselined]]&lt;&gt;1),1,0)</f>
        <v>0</v>
      </c>
      <c r="AF2332" s="41">
        <f>IF(AND(tbl_PV_Milestones[[#This Row],[BL FY]]=2025,tbl_PV_Milestones[[#This Row],[Finish FY]]&gt;2025),1,0)</f>
        <v>0</v>
      </c>
      <c r="AG2332" s="56" t="str">
        <f>_xlfn.XLOOKUP(tbl_PV_Milestones[[#This Row],[Work ID]],tbl_PV_Meta[Work ID '#],tbl_PV_Meta[Project Manager/Owner],,0)</f>
        <v>Project Manager 38</v>
      </c>
      <c r="AH2332" s="6"/>
    </row>
    <row r="2333" spans="4:34" x14ac:dyDescent="0.25">
      <c r="D2333" s="6" t="s">
        <v>326</v>
      </c>
      <c r="E2333" s="6" t="s">
        <v>503</v>
      </c>
      <c r="F2333" s="6" t="s">
        <v>1750</v>
      </c>
      <c r="G2333" s="6" t="s">
        <v>555</v>
      </c>
      <c r="H2333" s="6" t="s">
        <v>505</v>
      </c>
      <c r="I2333" s="6" t="s">
        <v>510</v>
      </c>
      <c r="J2333" s="6" t="s">
        <v>326</v>
      </c>
      <c r="K2333" s="6" t="s">
        <v>36</v>
      </c>
      <c r="L2333" s="6" t="s">
        <v>48</v>
      </c>
      <c r="M2333" s="43"/>
      <c r="N2333" s="44" t="s">
        <v>1979</v>
      </c>
      <c r="O2333" s="39">
        <v>45667.708333333299</v>
      </c>
      <c r="P2333" s="39">
        <v>45667.708333333299</v>
      </c>
      <c r="Q2333" s="6">
        <v>0</v>
      </c>
      <c r="R2333" s="6">
        <v>0</v>
      </c>
      <c r="S2333" s="45" t="e">
        <f>_xlfn.CONCAT(#REF!,TRIM(tbl_PV_Milestones[[#This Row],[Milestone Description]]))</f>
        <v>#REF!</v>
      </c>
      <c r="T2333" s="84" t="str">
        <f>IF(COUNTIF(tbl_PV_Milestones[UID],tbl_PV_Milestones[[#This Row],[UID]])&gt;1,"Duplicate","")</f>
        <v>Duplicate</v>
      </c>
      <c r="U2333" s="42" t="str">
        <f>_xlfn.XLOOKUP(tbl_PV_Milestones[[#This Row],[Work ID]],tbl_PV_Meta[Work ID '#],tbl_PV_Meta[Sub-Portfolio])</f>
        <v>Sub-Portfolio 8</v>
      </c>
      <c r="V2333" s="41">
        <f>IF(MONTH(tbl_PV_Milestones[[#This Row],[Baseline Date]])&lt;7,YEAR(tbl_PV_Milestones[[#This Row],[Baseline Date]]),YEAR(tbl_PV_Milestones[[#This Row],[Baseline Date]])+1)</f>
        <v>2025</v>
      </c>
      <c r="W2333" s="41">
        <f>IF(MONTH(tbl_PV_Milestones[[#This Row],[Actual/Schedule Finish]])&lt;7,YEAR(tbl_PV_Milestones[[#This Row],[Actual/Schedule Finish]]),YEAR(tbl_PV_Milestones[[#This Row],[Actual/Schedule Finish]])+1)</f>
        <v>2025</v>
      </c>
      <c r="X2333" s="41" t="str">
        <f>IF(OR(tbl_PV_Milestones[[#This Row],[Project Status]]="Completed",tbl_PV_Milestones[[#This Row],[Project Status]]="Assumed Completed"),"Yes","No")</f>
        <v>Yes</v>
      </c>
      <c r="Y2333" s="41">
        <f>IF(tbl_PV_Milestones[[#This Row],[Baseline Date]]="",1,0)</f>
        <v>0</v>
      </c>
      <c r="Z2333" s="41">
        <f>IF(tbl_PV_Milestones[[#This Row],[Baseline Date]]&lt;PV_Meta!$B$7,1,0)</f>
        <v>1</v>
      </c>
      <c r="AA2333" s="41">
        <f>IF(tbl_PV_Milestones[[#This Row],[Complete]]="Yes",1,0)</f>
        <v>1</v>
      </c>
      <c r="AB2333" s="41">
        <f>IF(AND(tbl_PV_Milestones[[#This Row],[BL FY]]=2025,tbl_PV_Milestones[[#This Row],[Baseline Date]]&lt;PV_Meta!$B$7),1,0)</f>
        <v>1</v>
      </c>
      <c r="AC2333" s="41">
        <f>IF(AND(tbl_PV_Milestones[[#This Row],[Planned YTD]]=1,tbl_PV_Milestones[[#This Row],[Complete]]="Yes"),1,0)</f>
        <v>1</v>
      </c>
      <c r="AD2333" s="41">
        <f>IF(AND(tbl_PV_Milestones[[#This Row],[Actual/Schedule Finish]]&lt;PV_Meta!$B$7,tbl_PV_Milestones[[#This Row],[Complete]]="No",tbl_PV_Milestones[[#This Row],[Project Status]]&lt;&gt;"On Hold"),1,0)</f>
        <v>0</v>
      </c>
      <c r="AE2333" s="41">
        <f>IF(AND(tbl_PV_Milestones[[#This Row],[Actual/Schedule Finish]]&gt;tbl_PV_Milestones[[#This Row],[Baseline Date]],tbl_PV_Milestones[[#This Row],[Complete]]="No",tbl_PV_Milestones[[#This Row],[Project Status]]&lt;&gt;"On Hold",tbl_PV_Milestones[[#This Row],[Overdue]]=0,tbl_PV_Milestones[[#This Row],[To be Baselined]]&lt;&gt;1),1,0)</f>
        <v>0</v>
      </c>
      <c r="AF2333" s="41">
        <f>IF(AND(tbl_PV_Milestones[[#This Row],[BL FY]]=2025,tbl_PV_Milestones[[#This Row],[Finish FY]]&gt;2025),1,0)</f>
        <v>0</v>
      </c>
      <c r="AG2333" s="56" t="str">
        <f>_xlfn.XLOOKUP(tbl_PV_Milestones[[#This Row],[Work ID]],tbl_PV_Meta[Work ID '#],tbl_PV_Meta[Project Manager/Owner],,0)</f>
        <v>Project Manager 25</v>
      </c>
      <c r="AH2333" s="6"/>
    </row>
    <row r="2334" spans="4:34" x14ac:dyDescent="0.25">
      <c r="D2334" s="6" t="s">
        <v>326</v>
      </c>
      <c r="E2334" s="6" t="s">
        <v>503</v>
      </c>
      <c r="F2334" s="6" t="s">
        <v>1750</v>
      </c>
      <c r="G2334" s="6" t="s">
        <v>544</v>
      </c>
      <c r="H2334" s="6" t="s">
        <v>505</v>
      </c>
      <c r="I2334" s="6" t="s">
        <v>510</v>
      </c>
      <c r="J2334" s="6" t="s">
        <v>326</v>
      </c>
      <c r="K2334" s="6" t="s">
        <v>36</v>
      </c>
      <c r="L2334" s="6" t="s">
        <v>48</v>
      </c>
      <c r="M2334" s="43"/>
      <c r="N2334" s="44" t="s">
        <v>1979</v>
      </c>
      <c r="O2334" s="39">
        <v>45534.708333333299</v>
      </c>
      <c r="P2334" s="39">
        <v>45534.708333333299</v>
      </c>
      <c r="Q2334" s="6">
        <v>0</v>
      </c>
      <c r="R2334" s="6">
        <v>0</v>
      </c>
      <c r="S2334" s="45" t="e">
        <f>_xlfn.CONCAT(#REF!,TRIM(tbl_PV_Milestones[[#This Row],[Milestone Description]]))</f>
        <v>#REF!</v>
      </c>
      <c r="T2334" s="84" t="str">
        <f>IF(COUNTIF(tbl_PV_Milestones[UID],tbl_PV_Milestones[[#This Row],[UID]])&gt;1,"Duplicate","")</f>
        <v>Duplicate</v>
      </c>
      <c r="U2334" s="42" t="str">
        <f>_xlfn.XLOOKUP(tbl_PV_Milestones[[#This Row],[Work ID]],tbl_PV_Meta[Work ID '#],tbl_PV_Meta[Sub-Portfolio])</f>
        <v>Sub-Portfolio 8</v>
      </c>
      <c r="V2334" s="41">
        <f>IF(MONTH(tbl_PV_Milestones[[#This Row],[Baseline Date]])&lt;7,YEAR(tbl_PV_Milestones[[#This Row],[Baseline Date]]),YEAR(tbl_PV_Milestones[[#This Row],[Baseline Date]])+1)</f>
        <v>2025</v>
      </c>
      <c r="W2334" s="41">
        <f>IF(MONTH(tbl_PV_Milestones[[#This Row],[Actual/Schedule Finish]])&lt;7,YEAR(tbl_PV_Milestones[[#This Row],[Actual/Schedule Finish]]),YEAR(tbl_PV_Milestones[[#This Row],[Actual/Schedule Finish]])+1)</f>
        <v>2025</v>
      </c>
      <c r="X2334" s="41" t="str">
        <f>IF(OR(tbl_PV_Milestones[[#This Row],[Project Status]]="Completed",tbl_PV_Milestones[[#This Row],[Project Status]]="Assumed Completed"),"Yes","No")</f>
        <v>Yes</v>
      </c>
      <c r="Y2334" s="41">
        <f>IF(tbl_PV_Milestones[[#This Row],[Baseline Date]]="",1,0)</f>
        <v>0</v>
      </c>
      <c r="Z2334" s="41">
        <f>IF(tbl_PV_Milestones[[#This Row],[Baseline Date]]&lt;PV_Meta!$B$7,1,0)</f>
        <v>1</v>
      </c>
      <c r="AA2334" s="41">
        <f>IF(tbl_PV_Milestones[[#This Row],[Complete]]="Yes",1,0)</f>
        <v>1</v>
      </c>
      <c r="AB2334" s="41">
        <f>IF(AND(tbl_PV_Milestones[[#This Row],[BL FY]]=2025,tbl_PV_Milestones[[#This Row],[Baseline Date]]&lt;PV_Meta!$B$7),1,0)</f>
        <v>1</v>
      </c>
      <c r="AC2334" s="41">
        <f>IF(AND(tbl_PV_Milestones[[#This Row],[Planned YTD]]=1,tbl_PV_Milestones[[#This Row],[Complete]]="Yes"),1,0)</f>
        <v>1</v>
      </c>
      <c r="AD2334" s="41">
        <f>IF(AND(tbl_PV_Milestones[[#This Row],[Actual/Schedule Finish]]&lt;PV_Meta!$B$7,tbl_PV_Milestones[[#This Row],[Complete]]="No",tbl_PV_Milestones[[#This Row],[Project Status]]&lt;&gt;"On Hold"),1,0)</f>
        <v>0</v>
      </c>
      <c r="AE2334" s="41">
        <f>IF(AND(tbl_PV_Milestones[[#This Row],[Actual/Schedule Finish]]&gt;tbl_PV_Milestones[[#This Row],[Baseline Date]],tbl_PV_Milestones[[#This Row],[Complete]]="No",tbl_PV_Milestones[[#This Row],[Project Status]]&lt;&gt;"On Hold",tbl_PV_Milestones[[#This Row],[Overdue]]=0,tbl_PV_Milestones[[#This Row],[To be Baselined]]&lt;&gt;1),1,0)</f>
        <v>0</v>
      </c>
      <c r="AF2334" s="41">
        <f>IF(AND(tbl_PV_Milestones[[#This Row],[BL FY]]=2025,tbl_PV_Milestones[[#This Row],[Finish FY]]&gt;2025),1,0)</f>
        <v>0</v>
      </c>
      <c r="AG2334" s="56" t="str">
        <f>_xlfn.XLOOKUP(tbl_PV_Milestones[[#This Row],[Work ID]],tbl_PV_Meta[Work ID '#],tbl_PV_Meta[Project Manager/Owner],,0)</f>
        <v>Project Manager 25</v>
      </c>
      <c r="AH2334" s="6"/>
    </row>
    <row r="2335" spans="4:34" x14ac:dyDescent="0.25">
      <c r="D2335" s="6" t="s">
        <v>326</v>
      </c>
      <c r="E2335" s="6" t="s">
        <v>52</v>
      </c>
      <c r="F2335" s="6" t="s">
        <v>1750</v>
      </c>
      <c r="G2335" s="6" t="s">
        <v>545</v>
      </c>
      <c r="H2335" s="6" t="s">
        <v>505</v>
      </c>
      <c r="I2335" s="6" t="s">
        <v>510</v>
      </c>
      <c r="J2335" s="6" t="s">
        <v>326</v>
      </c>
      <c r="K2335" s="6" t="s">
        <v>36</v>
      </c>
      <c r="L2335" s="6" t="s">
        <v>48</v>
      </c>
      <c r="M2335" s="43"/>
      <c r="N2335" s="44" t="s">
        <v>1979</v>
      </c>
      <c r="S2335" s="45" t="e">
        <f>_xlfn.CONCAT(#REF!,TRIM(tbl_PV_Milestones[[#This Row],[Milestone Description]]))</f>
        <v>#REF!</v>
      </c>
      <c r="T2335" s="84" t="str">
        <f>IF(COUNTIF(tbl_PV_Milestones[UID],tbl_PV_Milestones[[#This Row],[UID]])&gt;1,"Duplicate","")</f>
        <v>Duplicate</v>
      </c>
      <c r="U2335" s="42" t="str">
        <f>_xlfn.XLOOKUP(tbl_PV_Milestones[[#This Row],[Work ID]],tbl_PV_Meta[Work ID '#],tbl_PV_Meta[Sub-Portfolio])</f>
        <v>Sub-Portfolio 8</v>
      </c>
      <c r="V2335" s="41">
        <f>IF(MONTH(tbl_PV_Milestones[[#This Row],[Baseline Date]])&lt;7,YEAR(tbl_PV_Milestones[[#This Row],[Baseline Date]]),YEAR(tbl_PV_Milestones[[#This Row],[Baseline Date]])+1)</f>
        <v>1900</v>
      </c>
      <c r="W2335" s="41">
        <f>IF(MONTH(tbl_PV_Milestones[[#This Row],[Actual/Schedule Finish]])&lt;7,YEAR(tbl_PV_Milestones[[#This Row],[Actual/Schedule Finish]]),YEAR(tbl_PV_Milestones[[#This Row],[Actual/Schedule Finish]])+1)</f>
        <v>1900</v>
      </c>
      <c r="X2335" s="41" t="str">
        <f>IF(OR(tbl_PV_Milestones[[#This Row],[Project Status]]="Completed",tbl_PV_Milestones[[#This Row],[Project Status]]="Assumed Completed"),"Yes","No")</f>
        <v>Yes</v>
      </c>
      <c r="Y2335" s="41">
        <f>IF(tbl_PV_Milestones[[#This Row],[Baseline Date]]="",1,0)</f>
        <v>1</v>
      </c>
      <c r="Z2335" s="41">
        <f>IF(tbl_PV_Milestones[[#This Row],[Baseline Date]]&lt;PV_Meta!$B$7,1,0)</f>
        <v>1</v>
      </c>
      <c r="AA2335" s="41">
        <f>IF(tbl_PV_Milestones[[#This Row],[Complete]]="Yes",1,0)</f>
        <v>1</v>
      </c>
      <c r="AB2335" s="41">
        <f>IF(AND(tbl_PV_Milestones[[#This Row],[BL FY]]=2025,tbl_PV_Milestones[[#This Row],[Baseline Date]]&lt;PV_Meta!$B$7),1,0)</f>
        <v>0</v>
      </c>
      <c r="AC2335" s="41">
        <f>IF(AND(tbl_PV_Milestones[[#This Row],[Planned YTD]]=1,tbl_PV_Milestones[[#This Row],[Complete]]="Yes"),1,0)</f>
        <v>0</v>
      </c>
      <c r="AD2335" s="41">
        <f>IF(AND(tbl_PV_Milestones[[#This Row],[Actual/Schedule Finish]]&lt;PV_Meta!$B$7,tbl_PV_Milestones[[#This Row],[Complete]]="No",tbl_PV_Milestones[[#This Row],[Project Status]]&lt;&gt;"On Hold"),1,0)</f>
        <v>0</v>
      </c>
      <c r="AE2335" s="41">
        <f>IF(AND(tbl_PV_Milestones[[#This Row],[Actual/Schedule Finish]]&gt;tbl_PV_Milestones[[#This Row],[Baseline Date]],tbl_PV_Milestones[[#This Row],[Complete]]="No",tbl_PV_Milestones[[#This Row],[Project Status]]&lt;&gt;"On Hold",tbl_PV_Milestones[[#This Row],[Overdue]]=0,tbl_PV_Milestones[[#This Row],[To be Baselined]]&lt;&gt;1),1,0)</f>
        <v>0</v>
      </c>
      <c r="AF2335" s="41">
        <f>IF(AND(tbl_PV_Milestones[[#This Row],[BL FY]]=2025,tbl_PV_Milestones[[#This Row],[Finish FY]]&gt;2025),1,0)</f>
        <v>0</v>
      </c>
      <c r="AG2335" s="56" t="str">
        <f>_xlfn.XLOOKUP(tbl_PV_Milestones[[#This Row],[Work ID]],tbl_PV_Meta[Work ID '#],tbl_PV_Meta[Project Manager/Owner],,0)</f>
        <v>Project Manager 25</v>
      </c>
      <c r="AH2335" s="6"/>
    </row>
    <row r="2336" spans="4:34" x14ac:dyDescent="0.25">
      <c r="D2336" s="6" t="s">
        <v>326</v>
      </c>
      <c r="E2336" s="6" t="s">
        <v>52</v>
      </c>
      <c r="F2336" s="6" t="s">
        <v>1750</v>
      </c>
      <c r="G2336" s="6" t="s">
        <v>560</v>
      </c>
      <c r="H2336" s="6" t="s">
        <v>505</v>
      </c>
      <c r="I2336" s="6" t="s">
        <v>510</v>
      </c>
      <c r="J2336" s="6" t="s">
        <v>326</v>
      </c>
      <c r="K2336" s="6" t="s">
        <v>36</v>
      </c>
      <c r="L2336" s="6" t="s">
        <v>48</v>
      </c>
      <c r="M2336" s="43"/>
      <c r="N2336" s="44" t="s">
        <v>1979</v>
      </c>
      <c r="S2336" s="45" t="e">
        <f>_xlfn.CONCAT(#REF!,TRIM(tbl_PV_Milestones[[#This Row],[Milestone Description]]))</f>
        <v>#REF!</v>
      </c>
      <c r="T2336" s="84" t="str">
        <f>IF(COUNTIF(tbl_PV_Milestones[UID],tbl_PV_Milestones[[#This Row],[UID]])&gt;1,"Duplicate","")</f>
        <v>Duplicate</v>
      </c>
      <c r="U2336" s="42" t="str">
        <f>_xlfn.XLOOKUP(tbl_PV_Milestones[[#This Row],[Work ID]],tbl_PV_Meta[Work ID '#],tbl_PV_Meta[Sub-Portfolio])</f>
        <v>Sub-Portfolio 8</v>
      </c>
      <c r="V2336" s="41">
        <f>IF(MONTH(tbl_PV_Milestones[[#This Row],[Baseline Date]])&lt;7,YEAR(tbl_PV_Milestones[[#This Row],[Baseline Date]]),YEAR(tbl_PV_Milestones[[#This Row],[Baseline Date]])+1)</f>
        <v>1900</v>
      </c>
      <c r="W2336" s="41">
        <f>IF(MONTH(tbl_PV_Milestones[[#This Row],[Actual/Schedule Finish]])&lt;7,YEAR(tbl_PV_Milestones[[#This Row],[Actual/Schedule Finish]]),YEAR(tbl_PV_Milestones[[#This Row],[Actual/Schedule Finish]])+1)</f>
        <v>1900</v>
      </c>
      <c r="X2336" s="41" t="str">
        <f>IF(OR(tbl_PV_Milestones[[#This Row],[Project Status]]="Completed",tbl_PV_Milestones[[#This Row],[Project Status]]="Assumed Completed"),"Yes","No")</f>
        <v>Yes</v>
      </c>
      <c r="Y2336" s="41">
        <f>IF(tbl_PV_Milestones[[#This Row],[Baseline Date]]="",1,0)</f>
        <v>1</v>
      </c>
      <c r="Z2336" s="41">
        <f>IF(tbl_PV_Milestones[[#This Row],[Baseline Date]]&lt;PV_Meta!$B$7,1,0)</f>
        <v>1</v>
      </c>
      <c r="AA2336" s="41">
        <f>IF(tbl_PV_Milestones[[#This Row],[Complete]]="Yes",1,0)</f>
        <v>1</v>
      </c>
      <c r="AB2336" s="41">
        <f>IF(AND(tbl_PV_Milestones[[#This Row],[BL FY]]=2025,tbl_PV_Milestones[[#This Row],[Baseline Date]]&lt;PV_Meta!$B$7),1,0)</f>
        <v>0</v>
      </c>
      <c r="AC2336" s="41">
        <f>IF(AND(tbl_PV_Milestones[[#This Row],[Planned YTD]]=1,tbl_PV_Milestones[[#This Row],[Complete]]="Yes"),1,0)</f>
        <v>0</v>
      </c>
      <c r="AD2336" s="41">
        <f>IF(AND(tbl_PV_Milestones[[#This Row],[Actual/Schedule Finish]]&lt;PV_Meta!$B$7,tbl_PV_Milestones[[#This Row],[Complete]]="No",tbl_PV_Milestones[[#This Row],[Project Status]]&lt;&gt;"On Hold"),1,0)</f>
        <v>0</v>
      </c>
      <c r="AE2336" s="41">
        <f>IF(AND(tbl_PV_Milestones[[#This Row],[Actual/Schedule Finish]]&gt;tbl_PV_Milestones[[#This Row],[Baseline Date]],tbl_PV_Milestones[[#This Row],[Complete]]="No",tbl_PV_Milestones[[#This Row],[Project Status]]&lt;&gt;"On Hold",tbl_PV_Milestones[[#This Row],[Overdue]]=0,tbl_PV_Milestones[[#This Row],[To be Baselined]]&lt;&gt;1),1,0)</f>
        <v>0</v>
      </c>
      <c r="AF2336" s="41">
        <f>IF(AND(tbl_PV_Milestones[[#This Row],[BL FY]]=2025,tbl_PV_Milestones[[#This Row],[Finish FY]]&gt;2025),1,0)</f>
        <v>0</v>
      </c>
      <c r="AG2336" s="56" t="str">
        <f>_xlfn.XLOOKUP(tbl_PV_Milestones[[#This Row],[Work ID]],tbl_PV_Meta[Work ID '#],tbl_PV_Meta[Project Manager/Owner],,0)</f>
        <v>Project Manager 25</v>
      </c>
      <c r="AH2336" s="6"/>
    </row>
    <row r="2337" spans="4:34" x14ac:dyDescent="0.25">
      <c r="D2337" s="6" t="s">
        <v>326</v>
      </c>
      <c r="E2337" s="6" t="s">
        <v>503</v>
      </c>
      <c r="F2337" s="6" t="s">
        <v>1750</v>
      </c>
      <c r="G2337" s="6" t="s">
        <v>546</v>
      </c>
      <c r="H2337" s="6" t="s">
        <v>505</v>
      </c>
      <c r="I2337" s="6" t="s">
        <v>510</v>
      </c>
      <c r="J2337" s="6" t="s">
        <v>326</v>
      </c>
      <c r="K2337" s="6" t="s">
        <v>36</v>
      </c>
      <c r="L2337" s="6" t="s">
        <v>48</v>
      </c>
      <c r="M2337" s="43"/>
      <c r="N2337" s="44" t="s">
        <v>1979</v>
      </c>
      <c r="O2337" s="39">
        <v>45539.708333333299</v>
      </c>
      <c r="P2337" s="39">
        <v>45539.708333333299</v>
      </c>
      <c r="Q2337" s="6">
        <v>0</v>
      </c>
      <c r="R2337" s="6">
        <v>0</v>
      </c>
      <c r="S2337" s="45" t="e">
        <f>_xlfn.CONCAT(#REF!,TRIM(tbl_PV_Milestones[[#This Row],[Milestone Description]]))</f>
        <v>#REF!</v>
      </c>
      <c r="T2337" s="84" t="str">
        <f>IF(COUNTIF(tbl_PV_Milestones[UID],tbl_PV_Milestones[[#This Row],[UID]])&gt;1,"Duplicate","")</f>
        <v>Duplicate</v>
      </c>
      <c r="U2337" s="42" t="str">
        <f>_xlfn.XLOOKUP(tbl_PV_Milestones[[#This Row],[Work ID]],tbl_PV_Meta[Work ID '#],tbl_PV_Meta[Sub-Portfolio])</f>
        <v>Sub-Portfolio 8</v>
      </c>
      <c r="V2337" s="41">
        <f>IF(MONTH(tbl_PV_Milestones[[#This Row],[Baseline Date]])&lt;7,YEAR(tbl_PV_Milestones[[#This Row],[Baseline Date]]),YEAR(tbl_PV_Milestones[[#This Row],[Baseline Date]])+1)</f>
        <v>2025</v>
      </c>
      <c r="W2337" s="41">
        <f>IF(MONTH(tbl_PV_Milestones[[#This Row],[Actual/Schedule Finish]])&lt;7,YEAR(tbl_PV_Milestones[[#This Row],[Actual/Schedule Finish]]),YEAR(tbl_PV_Milestones[[#This Row],[Actual/Schedule Finish]])+1)</f>
        <v>2025</v>
      </c>
      <c r="X2337" s="41" t="str">
        <f>IF(OR(tbl_PV_Milestones[[#This Row],[Project Status]]="Completed",tbl_PV_Milestones[[#This Row],[Project Status]]="Assumed Completed"),"Yes","No")</f>
        <v>Yes</v>
      </c>
      <c r="Y2337" s="41">
        <f>IF(tbl_PV_Milestones[[#This Row],[Baseline Date]]="",1,0)</f>
        <v>0</v>
      </c>
      <c r="Z2337" s="41">
        <f>IF(tbl_PV_Milestones[[#This Row],[Baseline Date]]&lt;PV_Meta!$B$7,1,0)</f>
        <v>1</v>
      </c>
      <c r="AA2337" s="41">
        <f>IF(tbl_PV_Milestones[[#This Row],[Complete]]="Yes",1,0)</f>
        <v>1</v>
      </c>
      <c r="AB2337" s="41">
        <f>IF(AND(tbl_PV_Milestones[[#This Row],[BL FY]]=2025,tbl_PV_Milestones[[#This Row],[Baseline Date]]&lt;PV_Meta!$B$7),1,0)</f>
        <v>1</v>
      </c>
      <c r="AC2337" s="41">
        <f>IF(AND(tbl_PV_Milestones[[#This Row],[Planned YTD]]=1,tbl_PV_Milestones[[#This Row],[Complete]]="Yes"),1,0)</f>
        <v>1</v>
      </c>
      <c r="AD2337" s="41">
        <f>IF(AND(tbl_PV_Milestones[[#This Row],[Actual/Schedule Finish]]&lt;PV_Meta!$B$7,tbl_PV_Milestones[[#This Row],[Complete]]="No",tbl_PV_Milestones[[#This Row],[Project Status]]&lt;&gt;"On Hold"),1,0)</f>
        <v>0</v>
      </c>
      <c r="AE2337" s="41">
        <f>IF(AND(tbl_PV_Milestones[[#This Row],[Actual/Schedule Finish]]&gt;tbl_PV_Milestones[[#This Row],[Baseline Date]],tbl_PV_Milestones[[#This Row],[Complete]]="No",tbl_PV_Milestones[[#This Row],[Project Status]]&lt;&gt;"On Hold",tbl_PV_Milestones[[#This Row],[Overdue]]=0,tbl_PV_Milestones[[#This Row],[To be Baselined]]&lt;&gt;1),1,0)</f>
        <v>0</v>
      </c>
      <c r="AF2337" s="41">
        <f>IF(AND(tbl_PV_Milestones[[#This Row],[BL FY]]=2025,tbl_PV_Milestones[[#This Row],[Finish FY]]&gt;2025),1,0)</f>
        <v>0</v>
      </c>
      <c r="AG2337" s="56" t="str">
        <f>_xlfn.XLOOKUP(tbl_PV_Milestones[[#This Row],[Work ID]],tbl_PV_Meta[Work ID '#],tbl_PV_Meta[Project Manager/Owner],,0)</f>
        <v>Project Manager 25</v>
      </c>
      <c r="AH2337" s="6"/>
    </row>
    <row r="2338" spans="4:34" x14ac:dyDescent="0.25">
      <c r="D2338" s="6" t="s">
        <v>326</v>
      </c>
      <c r="E2338" s="6" t="s">
        <v>52</v>
      </c>
      <c r="F2338" s="6" t="s">
        <v>1750</v>
      </c>
      <c r="G2338" s="6" t="s">
        <v>514</v>
      </c>
      <c r="H2338" s="6" t="s">
        <v>505</v>
      </c>
      <c r="I2338" s="6" t="s">
        <v>510</v>
      </c>
      <c r="J2338" s="6" t="s">
        <v>326</v>
      </c>
      <c r="K2338" s="6" t="s">
        <v>36</v>
      </c>
      <c r="L2338" s="6" t="s">
        <v>48</v>
      </c>
      <c r="M2338" s="43"/>
      <c r="N2338" s="44" t="s">
        <v>1979</v>
      </c>
      <c r="S2338" s="45" t="e">
        <f>_xlfn.CONCAT(#REF!,TRIM(tbl_PV_Milestones[[#This Row],[Milestone Description]]))</f>
        <v>#REF!</v>
      </c>
      <c r="T2338" s="84" t="str">
        <f>IF(COUNTIF(tbl_PV_Milestones[UID],tbl_PV_Milestones[[#This Row],[UID]])&gt;1,"Duplicate","")</f>
        <v>Duplicate</v>
      </c>
      <c r="U2338" s="42" t="str">
        <f>_xlfn.XLOOKUP(tbl_PV_Milestones[[#This Row],[Work ID]],tbl_PV_Meta[Work ID '#],tbl_PV_Meta[Sub-Portfolio])</f>
        <v>Sub-Portfolio 8</v>
      </c>
      <c r="V2338" s="41">
        <f>IF(MONTH(tbl_PV_Milestones[[#This Row],[Baseline Date]])&lt;7,YEAR(tbl_PV_Milestones[[#This Row],[Baseline Date]]),YEAR(tbl_PV_Milestones[[#This Row],[Baseline Date]])+1)</f>
        <v>1900</v>
      </c>
      <c r="W2338" s="41">
        <f>IF(MONTH(tbl_PV_Milestones[[#This Row],[Actual/Schedule Finish]])&lt;7,YEAR(tbl_PV_Milestones[[#This Row],[Actual/Schedule Finish]]),YEAR(tbl_PV_Milestones[[#This Row],[Actual/Schedule Finish]])+1)</f>
        <v>1900</v>
      </c>
      <c r="X2338" s="41" t="str">
        <f>IF(OR(tbl_PV_Milestones[[#This Row],[Project Status]]="Completed",tbl_PV_Milestones[[#This Row],[Project Status]]="Assumed Completed"),"Yes","No")</f>
        <v>Yes</v>
      </c>
      <c r="Y2338" s="41">
        <f>IF(tbl_PV_Milestones[[#This Row],[Baseline Date]]="",1,0)</f>
        <v>1</v>
      </c>
      <c r="Z2338" s="41">
        <f>IF(tbl_PV_Milestones[[#This Row],[Baseline Date]]&lt;PV_Meta!$B$7,1,0)</f>
        <v>1</v>
      </c>
      <c r="AA2338" s="41">
        <f>IF(tbl_PV_Milestones[[#This Row],[Complete]]="Yes",1,0)</f>
        <v>1</v>
      </c>
      <c r="AB2338" s="41">
        <f>IF(AND(tbl_PV_Milestones[[#This Row],[BL FY]]=2025,tbl_PV_Milestones[[#This Row],[Baseline Date]]&lt;PV_Meta!$B$7),1,0)</f>
        <v>0</v>
      </c>
      <c r="AC2338" s="41">
        <f>IF(AND(tbl_PV_Milestones[[#This Row],[Planned YTD]]=1,tbl_PV_Milestones[[#This Row],[Complete]]="Yes"),1,0)</f>
        <v>0</v>
      </c>
      <c r="AD2338" s="41">
        <f>IF(AND(tbl_PV_Milestones[[#This Row],[Actual/Schedule Finish]]&lt;PV_Meta!$B$7,tbl_PV_Milestones[[#This Row],[Complete]]="No",tbl_PV_Milestones[[#This Row],[Project Status]]&lt;&gt;"On Hold"),1,0)</f>
        <v>0</v>
      </c>
      <c r="AE2338" s="41">
        <f>IF(AND(tbl_PV_Milestones[[#This Row],[Actual/Schedule Finish]]&gt;tbl_PV_Milestones[[#This Row],[Baseline Date]],tbl_PV_Milestones[[#This Row],[Complete]]="No",tbl_PV_Milestones[[#This Row],[Project Status]]&lt;&gt;"On Hold",tbl_PV_Milestones[[#This Row],[Overdue]]=0,tbl_PV_Milestones[[#This Row],[To be Baselined]]&lt;&gt;1),1,0)</f>
        <v>0</v>
      </c>
      <c r="AF2338" s="41">
        <f>IF(AND(tbl_PV_Milestones[[#This Row],[BL FY]]=2025,tbl_PV_Milestones[[#This Row],[Finish FY]]&gt;2025),1,0)</f>
        <v>0</v>
      </c>
      <c r="AG2338" s="56" t="str">
        <f>_xlfn.XLOOKUP(tbl_PV_Milestones[[#This Row],[Work ID]],tbl_PV_Meta[Work ID '#],tbl_PV_Meta[Project Manager/Owner],,0)</f>
        <v>Project Manager 25</v>
      </c>
      <c r="AH2338" s="6"/>
    </row>
    <row r="2339" spans="4:34" x14ac:dyDescent="0.25">
      <c r="D2339" s="6" t="s">
        <v>326</v>
      </c>
      <c r="E2339" s="6" t="s">
        <v>52</v>
      </c>
      <c r="F2339" s="6" t="s">
        <v>1750</v>
      </c>
      <c r="G2339" s="6" t="s">
        <v>515</v>
      </c>
      <c r="H2339" s="6" t="s">
        <v>505</v>
      </c>
      <c r="I2339" s="6" t="s">
        <v>510</v>
      </c>
      <c r="J2339" s="6" t="s">
        <v>326</v>
      </c>
      <c r="K2339" s="6" t="s">
        <v>36</v>
      </c>
      <c r="L2339" s="6" t="s">
        <v>48</v>
      </c>
      <c r="M2339" s="43"/>
      <c r="N2339" s="44" t="s">
        <v>1979</v>
      </c>
      <c r="S2339" s="45" t="e">
        <f>_xlfn.CONCAT(#REF!,TRIM(tbl_PV_Milestones[[#This Row],[Milestone Description]]))</f>
        <v>#REF!</v>
      </c>
      <c r="T2339" s="84" t="str">
        <f>IF(COUNTIF(tbl_PV_Milestones[UID],tbl_PV_Milestones[[#This Row],[UID]])&gt;1,"Duplicate","")</f>
        <v>Duplicate</v>
      </c>
      <c r="U2339" s="42" t="str">
        <f>_xlfn.XLOOKUP(tbl_PV_Milestones[[#This Row],[Work ID]],tbl_PV_Meta[Work ID '#],tbl_PV_Meta[Sub-Portfolio])</f>
        <v>Sub-Portfolio 8</v>
      </c>
      <c r="V2339" s="41">
        <f>IF(MONTH(tbl_PV_Milestones[[#This Row],[Baseline Date]])&lt;7,YEAR(tbl_PV_Milestones[[#This Row],[Baseline Date]]),YEAR(tbl_PV_Milestones[[#This Row],[Baseline Date]])+1)</f>
        <v>1900</v>
      </c>
      <c r="W2339" s="41">
        <f>IF(MONTH(tbl_PV_Milestones[[#This Row],[Actual/Schedule Finish]])&lt;7,YEAR(tbl_PV_Milestones[[#This Row],[Actual/Schedule Finish]]),YEAR(tbl_PV_Milestones[[#This Row],[Actual/Schedule Finish]])+1)</f>
        <v>1900</v>
      </c>
      <c r="X2339" s="41" t="str">
        <f>IF(OR(tbl_PV_Milestones[[#This Row],[Project Status]]="Completed",tbl_PV_Milestones[[#This Row],[Project Status]]="Assumed Completed"),"Yes","No")</f>
        <v>Yes</v>
      </c>
      <c r="Y2339" s="41">
        <f>IF(tbl_PV_Milestones[[#This Row],[Baseline Date]]="",1,0)</f>
        <v>1</v>
      </c>
      <c r="Z2339" s="41">
        <f>IF(tbl_PV_Milestones[[#This Row],[Baseline Date]]&lt;PV_Meta!$B$7,1,0)</f>
        <v>1</v>
      </c>
      <c r="AA2339" s="41">
        <f>IF(tbl_PV_Milestones[[#This Row],[Complete]]="Yes",1,0)</f>
        <v>1</v>
      </c>
      <c r="AB2339" s="41">
        <f>IF(AND(tbl_PV_Milestones[[#This Row],[BL FY]]=2025,tbl_PV_Milestones[[#This Row],[Baseline Date]]&lt;PV_Meta!$B$7),1,0)</f>
        <v>0</v>
      </c>
      <c r="AC2339" s="41">
        <f>IF(AND(tbl_PV_Milestones[[#This Row],[Planned YTD]]=1,tbl_PV_Milestones[[#This Row],[Complete]]="Yes"),1,0)</f>
        <v>0</v>
      </c>
      <c r="AD2339" s="41">
        <f>IF(AND(tbl_PV_Milestones[[#This Row],[Actual/Schedule Finish]]&lt;PV_Meta!$B$7,tbl_PV_Milestones[[#This Row],[Complete]]="No",tbl_PV_Milestones[[#This Row],[Project Status]]&lt;&gt;"On Hold"),1,0)</f>
        <v>0</v>
      </c>
      <c r="AE2339" s="41">
        <f>IF(AND(tbl_PV_Milestones[[#This Row],[Actual/Schedule Finish]]&gt;tbl_PV_Milestones[[#This Row],[Baseline Date]],tbl_PV_Milestones[[#This Row],[Complete]]="No",tbl_PV_Milestones[[#This Row],[Project Status]]&lt;&gt;"On Hold",tbl_PV_Milestones[[#This Row],[Overdue]]=0,tbl_PV_Milestones[[#This Row],[To be Baselined]]&lt;&gt;1),1,0)</f>
        <v>0</v>
      </c>
      <c r="AF2339" s="41">
        <f>IF(AND(tbl_PV_Milestones[[#This Row],[BL FY]]=2025,tbl_PV_Milestones[[#This Row],[Finish FY]]&gt;2025),1,0)</f>
        <v>0</v>
      </c>
      <c r="AG2339" s="56" t="str">
        <f>_xlfn.XLOOKUP(tbl_PV_Milestones[[#This Row],[Work ID]],tbl_PV_Meta[Work ID '#],tbl_PV_Meta[Project Manager/Owner],,0)</f>
        <v>Project Manager 25</v>
      </c>
      <c r="AH2339" s="6"/>
    </row>
    <row r="2340" spans="4:34" x14ac:dyDescent="0.25">
      <c r="D2340" s="6" t="s">
        <v>326</v>
      </c>
      <c r="E2340" s="6" t="s">
        <v>503</v>
      </c>
      <c r="F2340" s="6" t="s">
        <v>1750</v>
      </c>
      <c r="G2340" s="6" t="s">
        <v>547</v>
      </c>
      <c r="H2340" s="6" t="s">
        <v>505</v>
      </c>
      <c r="I2340" s="6" t="s">
        <v>510</v>
      </c>
      <c r="J2340" s="6" t="s">
        <v>326</v>
      </c>
      <c r="K2340" s="6" t="s">
        <v>36</v>
      </c>
      <c r="L2340" s="6" t="s">
        <v>48</v>
      </c>
      <c r="M2340" s="43"/>
      <c r="N2340" s="44" t="s">
        <v>1979</v>
      </c>
      <c r="O2340" s="39">
        <v>45541.708333333299</v>
      </c>
      <c r="P2340" s="39">
        <v>45541.708333333299</v>
      </c>
      <c r="Q2340" s="6">
        <v>0</v>
      </c>
      <c r="R2340" s="6">
        <v>0</v>
      </c>
      <c r="S2340" s="45" t="e">
        <f>_xlfn.CONCAT(#REF!,TRIM(tbl_PV_Milestones[[#This Row],[Milestone Description]]))</f>
        <v>#REF!</v>
      </c>
      <c r="T2340" s="84" t="str">
        <f>IF(COUNTIF(tbl_PV_Milestones[UID],tbl_PV_Milestones[[#This Row],[UID]])&gt;1,"Duplicate","")</f>
        <v>Duplicate</v>
      </c>
      <c r="U2340" s="42" t="str">
        <f>_xlfn.XLOOKUP(tbl_PV_Milestones[[#This Row],[Work ID]],tbl_PV_Meta[Work ID '#],tbl_PV_Meta[Sub-Portfolio])</f>
        <v>Sub-Portfolio 8</v>
      </c>
      <c r="V2340" s="41">
        <f>IF(MONTH(tbl_PV_Milestones[[#This Row],[Baseline Date]])&lt;7,YEAR(tbl_PV_Milestones[[#This Row],[Baseline Date]]),YEAR(tbl_PV_Milestones[[#This Row],[Baseline Date]])+1)</f>
        <v>2025</v>
      </c>
      <c r="W2340" s="41">
        <f>IF(MONTH(tbl_PV_Milestones[[#This Row],[Actual/Schedule Finish]])&lt;7,YEAR(tbl_PV_Milestones[[#This Row],[Actual/Schedule Finish]]),YEAR(tbl_PV_Milestones[[#This Row],[Actual/Schedule Finish]])+1)</f>
        <v>2025</v>
      </c>
      <c r="X2340" s="41" t="str">
        <f>IF(OR(tbl_PV_Milestones[[#This Row],[Project Status]]="Completed",tbl_PV_Milestones[[#This Row],[Project Status]]="Assumed Completed"),"Yes","No")</f>
        <v>Yes</v>
      </c>
      <c r="Y2340" s="41">
        <f>IF(tbl_PV_Milestones[[#This Row],[Baseline Date]]="",1,0)</f>
        <v>0</v>
      </c>
      <c r="Z2340" s="41">
        <f>IF(tbl_PV_Milestones[[#This Row],[Baseline Date]]&lt;PV_Meta!$B$7,1,0)</f>
        <v>1</v>
      </c>
      <c r="AA2340" s="41">
        <f>IF(tbl_PV_Milestones[[#This Row],[Complete]]="Yes",1,0)</f>
        <v>1</v>
      </c>
      <c r="AB2340" s="41">
        <f>IF(AND(tbl_PV_Milestones[[#This Row],[BL FY]]=2025,tbl_PV_Milestones[[#This Row],[Baseline Date]]&lt;PV_Meta!$B$7),1,0)</f>
        <v>1</v>
      </c>
      <c r="AC2340" s="41">
        <f>IF(AND(tbl_PV_Milestones[[#This Row],[Planned YTD]]=1,tbl_PV_Milestones[[#This Row],[Complete]]="Yes"),1,0)</f>
        <v>1</v>
      </c>
      <c r="AD2340" s="41">
        <f>IF(AND(tbl_PV_Milestones[[#This Row],[Actual/Schedule Finish]]&lt;PV_Meta!$B$7,tbl_PV_Milestones[[#This Row],[Complete]]="No",tbl_PV_Milestones[[#This Row],[Project Status]]&lt;&gt;"On Hold"),1,0)</f>
        <v>0</v>
      </c>
      <c r="AE2340" s="41">
        <f>IF(AND(tbl_PV_Milestones[[#This Row],[Actual/Schedule Finish]]&gt;tbl_PV_Milestones[[#This Row],[Baseline Date]],tbl_PV_Milestones[[#This Row],[Complete]]="No",tbl_PV_Milestones[[#This Row],[Project Status]]&lt;&gt;"On Hold",tbl_PV_Milestones[[#This Row],[Overdue]]=0,tbl_PV_Milestones[[#This Row],[To be Baselined]]&lt;&gt;1),1,0)</f>
        <v>0</v>
      </c>
      <c r="AF2340" s="41">
        <f>IF(AND(tbl_PV_Milestones[[#This Row],[BL FY]]=2025,tbl_PV_Milestones[[#This Row],[Finish FY]]&gt;2025),1,0)</f>
        <v>0</v>
      </c>
      <c r="AG2340" s="56" t="str">
        <f>_xlfn.XLOOKUP(tbl_PV_Milestones[[#This Row],[Work ID]],tbl_PV_Meta[Work ID '#],tbl_PV_Meta[Project Manager/Owner],,0)</f>
        <v>Project Manager 25</v>
      </c>
      <c r="AH2340" s="6"/>
    </row>
    <row r="2341" spans="4:34" x14ac:dyDescent="0.25">
      <c r="D2341" s="6" t="s">
        <v>326</v>
      </c>
      <c r="E2341" s="6" t="s">
        <v>52</v>
      </c>
      <c r="F2341" s="6" t="s">
        <v>1750</v>
      </c>
      <c r="G2341" s="6" t="s">
        <v>548</v>
      </c>
      <c r="H2341" s="6" t="s">
        <v>505</v>
      </c>
      <c r="I2341" s="6" t="s">
        <v>510</v>
      </c>
      <c r="J2341" s="6" t="s">
        <v>326</v>
      </c>
      <c r="K2341" s="6" t="s">
        <v>36</v>
      </c>
      <c r="L2341" s="6" t="s">
        <v>48</v>
      </c>
      <c r="M2341" s="43"/>
      <c r="N2341" s="44" t="s">
        <v>1979</v>
      </c>
      <c r="S2341" s="45" t="e">
        <f>_xlfn.CONCAT(#REF!,TRIM(tbl_PV_Milestones[[#This Row],[Milestone Description]]))</f>
        <v>#REF!</v>
      </c>
      <c r="T2341" s="84" t="str">
        <f>IF(COUNTIF(tbl_PV_Milestones[UID],tbl_PV_Milestones[[#This Row],[UID]])&gt;1,"Duplicate","")</f>
        <v>Duplicate</v>
      </c>
      <c r="U2341" s="42" t="str">
        <f>_xlfn.XLOOKUP(tbl_PV_Milestones[[#This Row],[Work ID]],tbl_PV_Meta[Work ID '#],tbl_PV_Meta[Sub-Portfolio])</f>
        <v>Sub-Portfolio 8</v>
      </c>
      <c r="V2341" s="41">
        <f>IF(MONTH(tbl_PV_Milestones[[#This Row],[Baseline Date]])&lt;7,YEAR(tbl_PV_Milestones[[#This Row],[Baseline Date]]),YEAR(tbl_PV_Milestones[[#This Row],[Baseline Date]])+1)</f>
        <v>1900</v>
      </c>
      <c r="W2341" s="41">
        <f>IF(MONTH(tbl_PV_Milestones[[#This Row],[Actual/Schedule Finish]])&lt;7,YEAR(tbl_PV_Milestones[[#This Row],[Actual/Schedule Finish]]),YEAR(tbl_PV_Milestones[[#This Row],[Actual/Schedule Finish]])+1)</f>
        <v>1900</v>
      </c>
      <c r="X2341" s="41" t="str">
        <f>IF(OR(tbl_PV_Milestones[[#This Row],[Project Status]]="Completed",tbl_PV_Milestones[[#This Row],[Project Status]]="Assumed Completed"),"Yes","No")</f>
        <v>Yes</v>
      </c>
      <c r="Y2341" s="41">
        <f>IF(tbl_PV_Milestones[[#This Row],[Baseline Date]]="",1,0)</f>
        <v>1</v>
      </c>
      <c r="Z2341" s="41">
        <f>IF(tbl_PV_Milestones[[#This Row],[Baseline Date]]&lt;PV_Meta!$B$7,1,0)</f>
        <v>1</v>
      </c>
      <c r="AA2341" s="41">
        <f>IF(tbl_PV_Milestones[[#This Row],[Complete]]="Yes",1,0)</f>
        <v>1</v>
      </c>
      <c r="AB2341" s="41">
        <f>IF(AND(tbl_PV_Milestones[[#This Row],[BL FY]]=2025,tbl_PV_Milestones[[#This Row],[Baseline Date]]&lt;PV_Meta!$B$7),1,0)</f>
        <v>0</v>
      </c>
      <c r="AC2341" s="41">
        <f>IF(AND(tbl_PV_Milestones[[#This Row],[Planned YTD]]=1,tbl_PV_Milestones[[#This Row],[Complete]]="Yes"),1,0)</f>
        <v>0</v>
      </c>
      <c r="AD2341" s="41">
        <f>IF(AND(tbl_PV_Milestones[[#This Row],[Actual/Schedule Finish]]&lt;PV_Meta!$B$7,tbl_PV_Milestones[[#This Row],[Complete]]="No",tbl_PV_Milestones[[#This Row],[Project Status]]&lt;&gt;"On Hold"),1,0)</f>
        <v>0</v>
      </c>
      <c r="AE2341" s="41">
        <f>IF(AND(tbl_PV_Milestones[[#This Row],[Actual/Schedule Finish]]&gt;tbl_PV_Milestones[[#This Row],[Baseline Date]],tbl_PV_Milestones[[#This Row],[Complete]]="No",tbl_PV_Milestones[[#This Row],[Project Status]]&lt;&gt;"On Hold",tbl_PV_Milestones[[#This Row],[Overdue]]=0,tbl_PV_Milestones[[#This Row],[To be Baselined]]&lt;&gt;1),1,0)</f>
        <v>0</v>
      </c>
      <c r="AF2341" s="41">
        <f>IF(AND(tbl_PV_Milestones[[#This Row],[BL FY]]=2025,tbl_PV_Milestones[[#This Row],[Finish FY]]&gt;2025),1,0)</f>
        <v>0</v>
      </c>
      <c r="AG2341" s="56" t="str">
        <f>_xlfn.XLOOKUP(tbl_PV_Milestones[[#This Row],[Work ID]],tbl_PV_Meta[Work ID '#],tbl_PV_Meta[Project Manager/Owner],,0)</f>
        <v>Project Manager 25</v>
      </c>
      <c r="AH2341" s="6"/>
    </row>
    <row r="2342" spans="4:34" x14ac:dyDescent="0.25">
      <c r="D2342" s="6" t="s">
        <v>326</v>
      </c>
      <c r="E2342" s="6" t="s">
        <v>52</v>
      </c>
      <c r="F2342" s="6" t="s">
        <v>1750</v>
      </c>
      <c r="G2342" s="6" t="s">
        <v>549</v>
      </c>
      <c r="H2342" s="6" t="s">
        <v>505</v>
      </c>
      <c r="I2342" s="6" t="s">
        <v>510</v>
      </c>
      <c r="J2342" s="6" t="s">
        <v>326</v>
      </c>
      <c r="K2342" s="6" t="s">
        <v>36</v>
      </c>
      <c r="L2342" s="6" t="s">
        <v>48</v>
      </c>
      <c r="M2342" s="43"/>
      <c r="N2342" s="44" t="s">
        <v>1979</v>
      </c>
      <c r="S2342" s="45" t="e">
        <f>_xlfn.CONCAT(#REF!,TRIM(tbl_PV_Milestones[[#This Row],[Milestone Description]]))</f>
        <v>#REF!</v>
      </c>
      <c r="T2342" s="84" t="str">
        <f>IF(COUNTIF(tbl_PV_Milestones[UID],tbl_PV_Milestones[[#This Row],[UID]])&gt;1,"Duplicate","")</f>
        <v>Duplicate</v>
      </c>
      <c r="U2342" s="42" t="str">
        <f>_xlfn.XLOOKUP(tbl_PV_Milestones[[#This Row],[Work ID]],tbl_PV_Meta[Work ID '#],tbl_PV_Meta[Sub-Portfolio])</f>
        <v>Sub-Portfolio 8</v>
      </c>
      <c r="V2342" s="41">
        <f>IF(MONTH(tbl_PV_Milestones[[#This Row],[Baseline Date]])&lt;7,YEAR(tbl_PV_Milestones[[#This Row],[Baseline Date]]),YEAR(tbl_PV_Milestones[[#This Row],[Baseline Date]])+1)</f>
        <v>1900</v>
      </c>
      <c r="W2342" s="41">
        <f>IF(MONTH(tbl_PV_Milestones[[#This Row],[Actual/Schedule Finish]])&lt;7,YEAR(tbl_PV_Milestones[[#This Row],[Actual/Schedule Finish]]),YEAR(tbl_PV_Milestones[[#This Row],[Actual/Schedule Finish]])+1)</f>
        <v>1900</v>
      </c>
      <c r="X2342" s="41" t="str">
        <f>IF(OR(tbl_PV_Milestones[[#This Row],[Project Status]]="Completed",tbl_PV_Milestones[[#This Row],[Project Status]]="Assumed Completed"),"Yes","No")</f>
        <v>Yes</v>
      </c>
      <c r="Y2342" s="41">
        <f>IF(tbl_PV_Milestones[[#This Row],[Baseline Date]]="",1,0)</f>
        <v>1</v>
      </c>
      <c r="Z2342" s="41">
        <f>IF(tbl_PV_Milestones[[#This Row],[Baseline Date]]&lt;PV_Meta!$B$7,1,0)</f>
        <v>1</v>
      </c>
      <c r="AA2342" s="41">
        <f>IF(tbl_PV_Milestones[[#This Row],[Complete]]="Yes",1,0)</f>
        <v>1</v>
      </c>
      <c r="AB2342" s="41">
        <f>IF(AND(tbl_PV_Milestones[[#This Row],[BL FY]]=2025,tbl_PV_Milestones[[#This Row],[Baseline Date]]&lt;PV_Meta!$B$7),1,0)</f>
        <v>0</v>
      </c>
      <c r="AC2342" s="41">
        <f>IF(AND(tbl_PV_Milestones[[#This Row],[Planned YTD]]=1,tbl_PV_Milestones[[#This Row],[Complete]]="Yes"),1,0)</f>
        <v>0</v>
      </c>
      <c r="AD2342" s="41">
        <f>IF(AND(tbl_PV_Milestones[[#This Row],[Actual/Schedule Finish]]&lt;PV_Meta!$B$7,tbl_PV_Milestones[[#This Row],[Complete]]="No",tbl_PV_Milestones[[#This Row],[Project Status]]&lt;&gt;"On Hold"),1,0)</f>
        <v>0</v>
      </c>
      <c r="AE2342" s="41">
        <f>IF(AND(tbl_PV_Milestones[[#This Row],[Actual/Schedule Finish]]&gt;tbl_PV_Milestones[[#This Row],[Baseline Date]],tbl_PV_Milestones[[#This Row],[Complete]]="No",tbl_PV_Milestones[[#This Row],[Project Status]]&lt;&gt;"On Hold",tbl_PV_Milestones[[#This Row],[Overdue]]=0,tbl_PV_Milestones[[#This Row],[To be Baselined]]&lt;&gt;1),1,0)</f>
        <v>0</v>
      </c>
      <c r="AF2342" s="41">
        <f>IF(AND(tbl_PV_Milestones[[#This Row],[BL FY]]=2025,tbl_PV_Milestones[[#This Row],[Finish FY]]&gt;2025),1,0)</f>
        <v>0</v>
      </c>
      <c r="AG2342" s="56" t="str">
        <f>_xlfn.XLOOKUP(tbl_PV_Milestones[[#This Row],[Work ID]],tbl_PV_Meta[Work ID '#],tbl_PV_Meta[Project Manager/Owner],,0)</f>
        <v>Project Manager 25</v>
      </c>
      <c r="AH2342" s="6"/>
    </row>
    <row r="2343" spans="4:34" x14ac:dyDescent="0.25">
      <c r="D2343" s="6" t="s">
        <v>326</v>
      </c>
      <c r="E2343" s="6" t="s">
        <v>52</v>
      </c>
      <c r="F2343" s="6" t="s">
        <v>1750</v>
      </c>
      <c r="G2343" s="6" t="s">
        <v>550</v>
      </c>
      <c r="H2343" s="6" t="s">
        <v>505</v>
      </c>
      <c r="I2343" s="6" t="s">
        <v>510</v>
      </c>
      <c r="J2343" s="6" t="s">
        <v>326</v>
      </c>
      <c r="K2343" s="6" t="s">
        <v>36</v>
      </c>
      <c r="L2343" s="6" t="s">
        <v>48</v>
      </c>
      <c r="M2343" s="43"/>
      <c r="N2343" s="44" t="s">
        <v>1979</v>
      </c>
      <c r="S2343" s="45" t="e">
        <f>_xlfn.CONCAT(#REF!,TRIM(tbl_PV_Milestones[[#This Row],[Milestone Description]]))</f>
        <v>#REF!</v>
      </c>
      <c r="T2343" s="84" t="str">
        <f>IF(COUNTIF(tbl_PV_Milestones[UID],tbl_PV_Milestones[[#This Row],[UID]])&gt;1,"Duplicate","")</f>
        <v>Duplicate</v>
      </c>
      <c r="U2343" s="42" t="str">
        <f>_xlfn.XLOOKUP(tbl_PV_Milestones[[#This Row],[Work ID]],tbl_PV_Meta[Work ID '#],tbl_PV_Meta[Sub-Portfolio])</f>
        <v>Sub-Portfolio 8</v>
      </c>
      <c r="V2343" s="41">
        <f>IF(MONTH(tbl_PV_Milestones[[#This Row],[Baseline Date]])&lt;7,YEAR(tbl_PV_Milestones[[#This Row],[Baseline Date]]),YEAR(tbl_PV_Milestones[[#This Row],[Baseline Date]])+1)</f>
        <v>1900</v>
      </c>
      <c r="W2343" s="41">
        <f>IF(MONTH(tbl_PV_Milestones[[#This Row],[Actual/Schedule Finish]])&lt;7,YEAR(tbl_PV_Milestones[[#This Row],[Actual/Schedule Finish]]),YEAR(tbl_PV_Milestones[[#This Row],[Actual/Schedule Finish]])+1)</f>
        <v>1900</v>
      </c>
      <c r="X2343" s="41" t="str">
        <f>IF(OR(tbl_PV_Milestones[[#This Row],[Project Status]]="Completed",tbl_PV_Milestones[[#This Row],[Project Status]]="Assumed Completed"),"Yes","No")</f>
        <v>Yes</v>
      </c>
      <c r="Y2343" s="41">
        <f>IF(tbl_PV_Milestones[[#This Row],[Baseline Date]]="",1,0)</f>
        <v>1</v>
      </c>
      <c r="Z2343" s="41">
        <f>IF(tbl_PV_Milestones[[#This Row],[Baseline Date]]&lt;PV_Meta!$B$7,1,0)</f>
        <v>1</v>
      </c>
      <c r="AA2343" s="41">
        <f>IF(tbl_PV_Milestones[[#This Row],[Complete]]="Yes",1,0)</f>
        <v>1</v>
      </c>
      <c r="AB2343" s="41">
        <f>IF(AND(tbl_PV_Milestones[[#This Row],[BL FY]]=2025,tbl_PV_Milestones[[#This Row],[Baseline Date]]&lt;PV_Meta!$B$7),1,0)</f>
        <v>0</v>
      </c>
      <c r="AC2343" s="41">
        <f>IF(AND(tbl_PV_Milestones[[#This Row],[Planned YTD]]=1,tbl_PV_Milestones[[#This Row],[Complete]]="Yes"),1,0)</f>
        <v>0</v>
      </c>
      <c r="AD2343" s="41">
        <f>IF(AND(tbl_PV_Milestones[[#This Row],[Actual/Schedule Finish]]&lt;PV_Meta!$B$7,tbl_PV_Milestones[[#This Row],[Complete]]="No",tbl_PV_Milestones[[#This Row],[Project Status]]&lt;&gt;"On Hold"),1,0)</f>
        <v>0</v>
      </c>
      <c r="AE2343" s="41">
        <f>IF(AND(tbl_PV_Milestones[[#This Row],[Actual/Schedule Finish]]&gt;tbl_PV_Milestones[[#This Row],[Baseline Date]],tbl_PV_Milestones[[#This Row],[Complete]]="No",tbl_PV_Milestones[[#This Row],[Project Status]]&lt;&gt;"On Hold",tbl_PV_Milestones[[#This Row],[Overdue]]=0,tbl_PV_Milestones[[#This Row],[To be Baselined]]&lt;&gt;1),1,0)</f>
        <v>0</v>
      </c>
      <c r="AF2343" s="41">
        <f>IF(AND(tbl_PV_Milestones[[#This Row],[BL FY]]=2025,tbl_PV_Milestones[[#This Row],[Finish FY]]&gt;2025),1,0)</f>
        <v>0</v>
      </c>
      <c r="AG2343" s="56" t="str">
        <f>_xlfn.XLOOKUP(tbl_PV_Milestones[[#This Row],[Work ID]],tbl_PV_Meta[Work ID '#],tbl_PV_Meta[Project Manager/Owner],,0)</f>
        <v>Project Manager 25</v>
      </c>
      <c r="AH2343" s="6"/>
    </row>
    <row r="2344" spans="4:34" x14ac:dyDescent="0.25">
      <c r="D2344" s="6" t="s">
        <v>326</v>
      </c>
      <c r="E2344" s="6" t="s">
        <v>52</v>
      </c>
      <c r="F2344" s="6" t="s">
        <v>1750</v>
      </c>
      <c r="G2344" s="6" t="s">
        <v>551</v>
      </c>
      <c r="H2344" s="6" t="s">
        <v>505</v>
      </c>
      <c r="I2344" s="6" t="s">
        <v>510</v>
      </c>
      <c r="J2344" s="6" t="s">
        <v>326</v>
      </c>
      <c r="K2344" s="6" t="s">
        <v>36</v>
      </c>
      <c r="L2344" s="6" t="s">
        <v>48</v>
      </c>
      <c r="M2344" s="43"/>
      <c r="N2344" s="44" t="s">
        <v>1979</v>
      </c>
      <c r="S2344" s="45" t="e">
        <f>_xlfn.CONCAT(#REF!,TRIM(tbl_PV_Milestones[[#This Row],[Milestone Description]]))</f>
        <v>#REF!</v>
      </c>
      <c r="T2344" s="84" t="str">
        <f>IF(COUNTIF(tbl_PV_Milestones[UID],tbl_PV_Milestones[[#This Row],[UID]])&gt;1,"Duplicate","")</f>
        <v>Duplicate</v>
      </c>
      <c r="U2344" s="42" t="str">
        <f>_xlfn.XLOOKUP(tbl_PV_Milestones[[#This Row],[Work ID]],tbl_PV_Meta[Work ID '#],tbl_PV_Meta[Sub-Portfolio])</f>
        <v>Sub-Portfolio 8</v>
      </c>
      <c r="V2344" s="41">
        <f>IF(MONTH(tbl_PV_Milestones[[#This Row],[Baseline Date]])&lt;7,YEAR(tbl_PV_Milestones[[#This Row],[Baseline Date]]),YEAR(tbl_PV_Milestones[[#This Row],[Baseline Date]])+1)</f>
        <v>1900</v>
      </c>
      <c r="W2344" s="41">
        <f>IF(MONTH(tbl_PV_Milestones[[#This Row],[Actual/Schedule Finish]])&lt;7,YEAR(tbl_PV_Milestones[[#This Row],[Actual/Schedule Finish]]),YEAR(tbl_PV_Milestones[[#This Row],[Actual/Schedule Finish]])+1)</f>
        <v>1900</v>
      </c>
      <c r="X2344" s="41" t="str">
        <f>IF(OR(tbl_PV_Milestones[[#This Row],[Project Status]]="Completed",tbl_PV_Milestones[[#This Row],[Project Status]]="Assumed Completed"),"Yes","No")</f>
        <v>Yes</v>
      </c>
      <c r="Y2344" s="41">
        <f>IF(tbl_PV_Milestones[[#This Row],[Baseline Date]]="",1,0)</f>
        <v>1</v>
      </c>
      <c r="Z2344" s="41">
        <f>IF(tbl_PV_Milestones[[#This Row],[Baseline Date]]&lt;PV_Meta!$B$7,1,0)</f>
        <v>1</v>
      </c>
      <c r="AA2344" s="41">
        <f>IF(tbl_PV_Milestones[[#This Row],[Complete]]="Yes",1,0)</f>
        <v>1</v>
      </c>
      <c r="AB2344" s="41">
        <f>IF(AND(tbl_PV_Milestones[[#This Row],[BL FY]]=2025,tbl_PV_Milestones[[#This Row],[Baseline Date]]&lt;PV_Meta!$B$7),1,0)</f>
        <v>0</v>
      </c>
      <c r="AC2344" s="41">
        <f>IF(AND(tbl_PV_Milestones[[#This Row],[Planned YTD]]=1,tbl_PV_Milestones[[#This Row],[Complete]]="Yes"),1,0)</f>
        <v>0</v>
      </c>
      <c r="AD2344" s="41">
        <f>IF(AND(tbl_PV_Milestones[[#This Row],[Actual/Schedule Finish]]&lt;PV_Meta!$B$7,tbl_PV_Milestones[[#This Row],[Complete]]="No",tbl_PV_Milestones[[#This Row],[Project Status]]&lt;&gt;"On Hold"),1,0)</f>
        <v>0</v>
      </c>
      <c r="AE2344" s="41">
        <f>IF(AND(tbl_PV_Milestones[[#This Row],[Actual/Schedule Finish]]&gt;tbl_PV_Milestones[[#This Row],[Baseline Date]],tbl_PV_Milestones[[#This Row],[Complete]]="No",tbl_PV_Milestones[[#This Row],[Project Status]]&lt;&gt;"On Hold",tbl_PV_Milestones[[#This Row],[Overdue]]=0,tbl_PV_Milestones[[#This Row],[To be Baselined]]&lt;&gt;1),1,0)</f>
        <v>0</v>
      </c>
      <c r="AF2344" s="41">
        <f>IF(AND(tbl_PV_Milestones[[#This Row],[BL FY]]=2025,tbl_PV_Milestones[[#This Row],[Finish FY]]&gt;2025),1,0)</f>
        <v>0</v>
      </c>
      <c r="AG2344" s="56" t="str">
        <f>_xlfn.XLOOKUP(tbl_PV_Milestones[[#This Row],[Work ID]],tbl_PV_Meta[Work ID '#],tbl_PV_Meta[Project Manager/Owner],,0)</f>
        <v>Project Manager 25</v>
      </c>
      <c r="AH2344" s="6"/>
    </row>
    <row r="2345" spans="4:34" x14ac:dyDescent="0.25">
      <c r="D2345" s="6" t="s">
        <v>326</v>
      </c>
      <c r="E2345" s="6" t="s">
        <v>52</v>
      </c>
      <c r="F2345" s="6" t="s">
        <v>1750</v>
      </c>
      <c r="G2345" s="6" t="s">
        <v>552</v>
      </c>
      <c r="H2345" s="6" t="s">
        <v>505</v>
      </c>
      <c r="I2345" s="6" t="s">
        <v>510</v>
      </c>
      <c r="J2345" s="6" t="s">
        <v>326</v>
      </c>
      <c r="K2345" s="6" t="s">
        <v>36</v>
      </c>
      <c r="L2345" s="6" t="s">
        <v>48</v>
      </c>
      <c r="M2345" s="43"/>
      <c r="N2345" s="44" t="s">
        <v>1979</v>
      </c>
      <c r="S2345" s="45" t="e">
        <f>_xlfn.CONCAT(#REF!,TRIM(tbl_PV_Milestones[[#This Row],[Milestone Description]]))</f>
        <v>#REF!</v>
      </c>
      <c r="T2345" s="84" t="str">
        <f>IF(COUNTIF(tbl_PV_Milestones[UID],tbl_PV_Milestones[[#This Row],[UID]])&gt;1,"Duplicate","")</f>
        <v>Duplicate</v>
      </c>
      <c r="U2345" s="42" t="str">
        <f>_xlfn.XLOOKUP(tbl_PV_Milestones[[#This Row],[Work ID]],tbl_PV_Meta[Work ID '#],tbl_PV_Meta[Sub-Portfolio])</f>
        <v>Sub-Portfolio 8</v>
      </c>
      <c r="V2345" s="41">
        <f>IF(MONTH(tbl_PV_Milestones[[#This Row],[Baseline Date]])&lt;7,YEAR(tbl_PV_Milestones[[#This Row],[Baseline Date]]),YEAR(tbl_PV_Milestones[[#This Row],[Baseline Date]])+1)</f>
        <v>1900</v>
      </c>
      <c r="W2345" s="41">
        <f>IF(MONTH(tbl_PV_Milestones[[#This Row],[Actual/Schedule Finish]])&lt;7,YEAR(tbl_PV_Milestones[[#This Row],[Actual/Schedule Finish]]),YEAR(tbl_PV_Milestones[[#This Row],[Actual/Schedule Finish]])+1)</f>
        <v>1900</v>
      </c>
      <c r="X2345" s="41" t="str">
        <f>IF(OR(tbl_PV_Milestones[[#This Row],[Project Status]]="Completed",tbl_PV_Milestones[[#This Row],[Project Status]]="Assumed Completed"),"Yes","No")</f>
        <v>Yes</v>
      </c>
      <c r="Y2345" s="41">
        <f>IF(tbl_PV_Milestones[[#This Row],[Baseline Date]]="",1,0)</f>
        <v>1</v>
      </c>
      <c r="Z2345" s="41">
        <f>IF(tbl_PV_Milestones[[#This Row],[Baseline Date]]&lt;PV_Meta!$B$7,1,0)</f>
        <v>1</v>
      </c>
      <c r="AA2345" s="41">
        <f>IF(tbl_PV_Milestones[[#This Row],[Complete]]="Yes",1,0)</f>
        <v>1</v>
      </c>
      <c r="AB2345" s="41">
        <f>IF(AND(tbl_PV_Milestones[[#This Row],[BL FY]]=2025,tbl_PV_Milestones[[#This Row],[Baseline Date]]&lt;PV_Meta!$B$7),1,0)</f>
        <v>0</v>
      </c>
      <c r="AC2345" s="41">
        <f>IF(AND(tbl_PV_Milestones[[#This Row],[Planned YTD]]=1,tbl_PV_Milestones[[#This Row],[Complete]]="Yes"),1,0)</f>
        <v>0</v>
      </c>
      <c r="AD2345" s="41">
        <f>IF(AND(tbl_PV_Milestones[[#This Row],[Actual/Schedule Finish]]&lt;PV_Meta!$B$7,tbl_PV_Milestones[[#This Row],[Complete]]="No",tbl_PV_Milestones[[#This Row],[Project Status]]&lt;&gt;"On Hold"),1,0)</f>
        <v>0</v>
      </c>
      <c r="AE2345" s="41">
        <f>IF(AND(tbl_PV_Milestones[[#This Row],[Actual/Schedule Finish]]&gt;tbl_PV_Milestones[[#This Row],[Baseline Date]],tbl_PV_Milestones[[#This Row],[Complete]]="No",tbl_PV_Milestones[[#This Row],[Project Status]]&lt;&gt;"On Hold",tbl_PV_Milestones[[#This Row],[Overdue]]=0,tbl_PV_Milestones[[#This Row],[To be Baselined]]&lt;&gt;1),1,0)</f>
        <v>0</v>
      </c>
      <c r="AF2345" s="41">
        <f>IF(AND(tbl_PV_Milestones[[#This Row],[BL FY]]=2025,tbl_PV_Milestones[[#This Row],[Finish FY]]&gt;2025),1,0)</f>
        <v>0</v>
      </c>
      <c r="AG2345" s="56" t="str">
        <f>_xlfn.XLOOKUP(tbl_PV_Milestones[[#This Row],[Work ID]],tbl_PV_Meta[Work ID '#],tbl_PV_Meta[Project Manager/Owner],,0)</f>
        <v>Project Manager 25</v>
      </c>
      <c r="AH2345" s="6"/>
    </row>
    <row r="2346" spans="4:34" x14ac:dyDescent="0.25">
      <c r="D2346" s="6" t="s">
        <v>326</v>
      </c>
      <c r="E2346" s="6" t="s">
        <v>52</v>
      </c>
      <c r="F2346" s="6" t="s">
        <v>1750</v>
      </c>
      <c r="G2346" s="6" t="s">
        <v>553</v>
      </c>
      <c r="H2346" s="6" t="s">
        <v>505</v>
      </c>
      <c r="I2346" s="6" t="s">
        <v>510</v>
      </c>
      <c r="J2346" s="6" t="s">
        <v>326</v>
      </c>
      <c r="K2346" s="6" t="s">
        <v>36</v>
      </c>
      <c r="L2346" s="6" t="s">
        <v>48</v>
      </c>
      <c r="M2346" s="43"/>
      <c r="N2346" s="44" t="s">
        <v>1979</v>
      </c>
      <c r="S2346" s="45" t="e">
        <f>_xlfn.CONCAT(#REF!,TRIM(tbl_PV_Milestones[[#This Row],[Milestone Description]]))</f>
        <v>#REF!</v>
      </c>
      <c r="T2346" s="84" t="str">
        <f>IF(COUNTIF(tbl_PV_Milestones[UID],tbl_PV_Milestones[[#This Row],[UID]])&gt;1,"Duplicate","")</f>
        <v>Duplicate</v>
      </c>
      <c r="U2346" s="42" t="str">
        <f>_xlfn.XLOOKUP(tbl_PV_Milestones[[#This Row],[Work ID]],tbl_PV_Meta[Work ID '#],tbl_PV_Meta[Sub-Portfolio])</f>
        <v>Sub-Portfolio 8</v>
      </c>
      <c r="V2346" s="41">
        <f>IF(MONTH(tbl_PV_Milestones[[#This Row],[Baseline Date]])&lt;7,YEAR(tbl_PV_Milestones[[#This Row],[Baseline Date]]),YEAR(tbl_PV_Milestones[[#This Row],[Baseline Date]])+1)</f>
        <v>1900</v>
      </c>
      <c r="W2346" s="41">
        <f>IF(MONTH(tbl_PV_Milestones[[#This Row],[Actual/Schedule Finish]])&lt;7,YEAR(tbl_PV_Milestones[[#This Row],[Actual/Schedule Finish]]),YEAR(tbl_PV_Milestones[[#This Row],[Actual/Schedule Finish]])+1)</f>
        <v>1900</v>
      </c>
      <c r="X2346" s="41" t="str">
        <f>IF(OR(tbl_PV_Milestones[[#This Row],[Project Status]]="Completed",tbl_PV_Milestones[[#This Row],[Project Status]]="Assumed Completed"),"Yes","No")</f>
        <v>Yes</v>
      </c>
      <c r="Y2346" s="41">
        <f>IF(tbl_PV_Milestones[[#This Row],[Baseline Date]]="",1,0)</f>
        <v>1</v>
      </c>
      <c r="Z2346" s="41">
        <f>IF(tbl_PV_Milestones[[#This Row],[Baseline Date]]&lt;PV_Meta!$B$7,1,0)</f>
        <v>1</v>
      </c>
      <c r="AA2346" s="41">
        <f>IF(tbl_PV_Milestones[[#This Row],[Complete]]="Yes",1,0)</f>
        <v>1</v>
      </c>
      <c r="AB2346" s="41">
        <f>IF(AND(tbl_PV_Milestones[[#This Row],[BL FY]]=2025,tbl_PV_Milestones[[#This Row],[Baseline Date]]&lt;PV_Meta!$B$7),1,0)</f>
        <v>0</v>
      </c>
      <c r="AC2346" s="41">
        <f>IF(AND(tbl_PV_Milestones[[#This Row],[Planned YTD]]=1,tbl_PV_Milestones[[#This Row],[Complete]]="Yes"),1,0)</f>
        <v>0</v>
      </c>
      <c r="AD2346" s="41">
        <f>IF(AND(tbl_PV_Milestones[[#This Row],[Actual/Schedule Finish]]&lt;PV_Meta!$B$7,tbl_PV_Milestones[[#This Row],[Complete]]="No",tbl_PV_Milestones[[#This Row],[Project Status]]&lt;&gt;"On Hold"),1,0)</f>
        <v>0</v>
      </c>
      <c r="AE2346" s="41">
        <f>IF(AND(tbl_PV_Milestones[[#This Row],[Actual/Schedule Finish]]&gt;tbl_PV_Milestones[[#This Row],[Baseline Date]],tbl_PV_Milestones[[#This Row],[Complete]]="No",tbl_PV_Milestones[[#This Row],[Project Status]]&lt;&gt;"On Hold",tbl_PV_Milestones[[#This Row],[Overdue]]=0,tbl_PV_Milestones[[#This Row],[To be Baselined]]&lt;&gt;1),1,0)</f>
        <v>0</v>
      </c>
      <c r="AF2346" s="41">
        <f>IF(AND(tbl_PV_Milestones[[#This Row],[BL FY]]=2025,tbl_PV_Milestones[[#This Row],[Finish FY]]&gt;2025),1,0)</f>
        <v>0</v>
      </c>
      <c r="AG2346" s="56" t="str">
        <f>_xlfn.XLOOKUP(tbl_PV_Milestones[[#This Row],[Work ID]],tbl_PV_Meta[Work ID '#],tbl_PV_Meta[Project Manager/Owner],,0)</f>
        <v>Project Manager 25</v>
      </c>
      <c r="AH2346" s="6"/>
    </row>
    <row r="2347" spans="4:34" x14ac:dyDescent="0.25">
      <c r="D2347" s="6" t="s">
        <v>326</v>
      </c>
      <c r="E2347" s="6" t="s">
        <v>52</v>
      </c>
      <c r="F2347" s="6" t="s">
        <v>1750</v>
      </c>
      <c r="G2347" s="6" t="s">
        <v>558</v>
      </c>
      <c r="H2347" s="6" t="s">
        <v>505</v>
      </c>
      <c r="I2347" s="6" t="s">
        <v>510</v>
      </c>
      <c r="J2347" s="6" t="s">
        <v>326</v>
      </c>
      <c r="K2347" s="6" t="s">
        <v>36</v>
      </c>
      <c r="L2347" s="6" t="s">
        <v>48</v>
      </c>
      <c r="M2347" s="43"/>
      <c r="N2347" s="44" t="s">
        <v>1979</v>
      </c>
      <c r="S2347" s="45" t="e">
        <f>_xlfn.CONCAT(#REF!,TRIM(tbl_PV_Milestones[[#This Row],[Milestone Description]]))</f>
        <v>#REF!</v>
      </c>
      <c r="T2347" s="84" t="str">
        <f>IF(COUNTIF(tbl_PV_Milestones[UID],tbl_PV_Milestones[[#This Row],[UID]])&gt;1,"Duplicate","")</f>
        <v>Duplicate</v>
      </c>
      <c r="U2347" s="42" t="str">
        <f>_xlfn.XLOOKUP(tbl_PV_Milestones[[#This Row],[Work ID]],tbl_PV_Meta[Work ID '#],tbl_PV_Meta[Sub-Portfolio])</f>
        <v>Sub-Portfolio 8</v>
      </c>
      <c r="V2347" s="41">
        <f>IF(MONTH(tbl_PV_Milestones[[#This Row],[Baseline Date]])&lt;7,YEAR(tbl_PV_Milestones[[#This Row],[Baseline Date]]),YEAR(tbl_PV_Milestones[[#This Row],[Baseline Date]])+1)</f>
        <v>1900</v>
      </c>
      <c r="W2347" s="41">
        <f>IF(MONTH(tbl_PV_Milestones[[#This Row],[Actual/Schedule Finish]])&lt;7,YEAR(tbl_PV_Milestones[[#This Row],[Actual/Schedule Finish]]),YEAR(tbl_PV_Milestones[[#This Row],[Actual/Schedule Finish]])+1)</f>
        <v>1900</v>
      </c>
      <c r="X2347" s="41" t="str">
        <f>IF(OR(tbl_PV_Milestones[[#This Row],[Project Status]]="Completed",tbl_PV_Milestones[[#This Row],[Project Status]]="Assumed Completed"),"Yes","No")</f>
        <v>Yes</v>
      </c>
      <c r="Y2347" s="41">
        <f>IF(tbl_PV_Milestones[[#This Row],[Baseline Date]]="",1,0)</f>
        <v>1</v>
      </c>
      <c r="Z2347" s="41">
        <f>IF(tbl_PV_Milestones[[#This Row],[Baseline Date]]&lt;PV_Meta!$B$7,1,0)</f>
        <v>1</v>
      </c>
      <c r="AA2347" s="41">
        <f>IF(tbl_PV_Milestones[[#This Row],[Complete]]="Yes",1,0)</f>
        <v>1</v>
      </c>
      <c r="AB2347" s="41">
        <f>IF(AND(tbl_PV_Milestones[[#This Row],[BL FY]]=2025,tbl_PV_Milestones[[#This Row],[Baseline Date]]&lt;PV_Meta!$B$7),1,0)</f>
        <v>0</v>
      </c>
      <c r="AC2347" s="41">
        <f>IF(AND(tbl_PV_Milestones[[#This Row],[Planned YTD]]=1,tbl_PV_Milestones[[#This Row],[Complete]]="Yes"),1,0)</f>
        <v>0</v>
      </c>
      <c r="AD2347" s="41">
        <f>IF(AND(tbl_PV_Milestones[[#This Row],[Actual/Schedule Finish]]&lt;PV_Meta!$B$7,tbl_PV_Milestones[[#This Row],[Complete]]="No",tbl_PV_Milestones[[#This Row],[Project Status]]&lt;&gt;"On Hold"),1,0)</f>
        <v>0</v>
      </c>
      <c r="AE2347" s="41">
        <f>IF(AND(tbl_PV_Milestones[[#This Row],[Actual/Schedule Finish]]&gt;tbl_PV_Milestones[[#This Row],[Baseline Date]],tbl_PV_Milestones[[#This Row],[Complete]]="No",tbl_PV_Milestones[[#This Row],[Project Status]]&lt;&gt;"On Hold",tbl_PV_Milestones[[#This Row],[Overdue]]=0,tbl_PV_Milestones[[#This Row],[To be Baselined]]&lt;&gt;1),1,0)</f>
        <v>0</v>
      </c>
      <c r="AF2347" s="41">
        <f>IF(AND(tbl_PV_Milestones[[#This Row],[BL FY]]=2025,tbl_PV_Milestones[[#This Row],[Finish FY]]&gt;2025),1,0)</f>
        <v>0</v>
      </c>
      <c r="AG2347" s="56" t="str">
        <f>_xlfn.XLOOKUP(tbl_PV_Milestones[[#This Row],[Work ID]],tbl_PV_Meta[Work ID '#],tbl_PV_Meta[Project Manager/Owner],,0)</f>
        <v>Project Manager 25</v>
      </c>
      <c r="AH2347" s="6"/>
    </row>
    <row r="2348" spans="4:34" x14ac:dyDescent="0.25">
      <c r="D2348" s="6" t="s">
        <v>326</v>
      </c>
      <c r="E2348" s="6" t="s">
        <v>52</v>
      </c>
      <c r="F2348" s="6" t="s">
        <v>1750</v>
      </c>
      <c r="G2348" s="6" t="s">
        <v>559</v>
      </c>
      <c r="H2348" s="6" t="s">
        <v>505</v>
      </c>
      <c r="I2348" s="6" t="s">
        <v>510</v>
      </c>
      <c r="J2348" s="6" t="s">
        <v>326</v>
      </c>
      <c r="K2348" s="6" t="s">
        <v>36</v>
      </c>
      <c r="L2348" s="6" t="s">
        <v>48</v>
      </c>
      <c r="M2348" s="43"/>
      <c r="N2348" s="44" t="s">
        <v>1979</v>
      </c>
      <c r="S2348" s="45" t="e">
        <f>_xlfn.CONCAT(#REF!,TRIM(tbl_PV_Milestones[[#This Row],[Milestone Description]]))</f>
        <v>#REF!</v>
      </c>
      <c r="T2348" s="84" t="str">
        <f>IF(COUNTIF(tbl_PV_Milestones[UID],tbl_PV_Milestones[[#This Row],[UID]])&gt;1,"Duplicate","")</f>
        <v>Duplicate</v>
      </c>
      <c r="U2348" s="42" t="str">
        <f>_xlfn.XLOOKUP(tbl_PV_Milestones[[#This Row],[Work ID]],tbl_PV_Meta[Work ID '#],tbl_PV_Meta[Sub-Portfolio])</f>
        <v>Sub-Portfolio 8</v>
      </c>
      <c r="V2348" s="41">
        <f>IF(MONTH(tbl_PV_Milestones[[#This Row],[Baseline Date]])&lt;7,YEAR(tbl_PV_Milestones[[#This Row],[Baseline Date]]),YEAR(tbl_PV_Milestones[[#This Row],[Baseline Date]])+1)</f>
        <v>1900</v>
      </c>
      <c r="W2348" s="41">
        <f>IF(MONTH(tbl_PV_Milestones[[#This Row],[Actual/Schedule Finish]])&lt;7,YEAR(tbl_PV_Milestones[[#This Row],[Actual/Schedule Finish]]),YEAR(tbl_PV_Milestones[[#This Row],[Actual/Schedule Finish]])+1)</f>
        <v>1900</v>
      </c>
      <c r="X2348" s="41" t="str">
        <f>IF(OR(tbl_PV_Milestones[[#This Row],[Project Status]]="Completed",tbl_PV_Milestones[[#This Row],[Project Status]]="Assumed Completed"),"Yes","No")</f>
        <v>Yes</v>
      </c>
      <c r="Y2348" s="41">
        <f>IF(tbl_PV_Milestones[[#This Row],[Baseline Date]]="",1,0)</f>
        <v>1</v>
      </c>
      <c r="Z2348" s="41">
        <f>IF(tbl_PV_Milestones[[#This Row],[Baseline Date]]&lt;PV_Meta!$B$7,1,0)</f>
        <v>1</v>
      </c>
      <c r="AA2348" s="41">
        <f>IF(tbl_PV_Milestones[[#This Row],[Complete]]="Yes",1,0)</f>
        <v>1</v>
      </c>
      <c r="AB2348" s="41">
        <f>IF(AND(tbl_PV_Milestones[[#This Row],[BL FY]]=2025,tbl_PV_Milestones[[#This Row],[Baseline Date]]&lt;PV_Meta!$B$7),1,0)</f>
        <v>0</v>
      </c>
      <c r="AC2348" s="41">
        <f>IF(AND(tbl_PV_Milestones[[#This Row],[Planned YTD]]=1,tbl_PV_Milestones[[#This Row],[Complete]]="Yes"),1,0)</f>
        <v>0</v>
      </c>
      <c r="AD2348" s="41">
        <f>IF(AND(tbl_PV_Milestones[[#This Row],[Actual/Schedule Finish]]&lt;PV_Meta!$B$7,tbl_PV_Milestones[[#This Row],[Complete]]="No",tbl_PV_Milestones[[#This Row],[Project Status]]&lt;&gt;"On Hold"),1,0)</f>
        <v>0</v>
      </c>
      <c r="AE2348" s="41">
        <f>IF(AND(tbl_PV_Milestones[[#This Row],[Actual/Schedule Finish]]&gt;tbl_PV_Milestones[[#This Row],[Baseline Date]],tbl_PV_Milestones[[#This Row],[Complete]]="No",tbl_PV_Milestones[[#This Row],[Project Status]]&lt;&gt;"On Hold",tbl_PV_Milestones[[#This Row],[Overdue]]=0,tbl_PV_Milestones[[#This Row],[To be Baselined]]&lt;&gt;1),1,0)</f>
        <v>0</v>
      </c>
      <c r="AF2348" s="41">
        <f>IF(AND(tbl_PV_Milestones[[#This Row],[BL FY]]=2025,tbl_PV_Milestones[[#This Row],[Finish FY]]&gt;2025),1,0)</f>
        <v>0</v>
      </c>
      <c r="AG2348" s="56" t="str">
        <f>_xlfn.XLOOKUP(tbl_PV_Milestones[[#This Row],[Work ID]],tbl_PV_Meta[Work ID '#],tbl_PV_Meta[Project Manager/Owner],,0)</f>
        <v>Project Manager 25</v>
      </c>
      <c r="AH2348" s="6"/>
    </row>
    <row r="2349" spans="4:34" x14ac:dyDescent="0.25">
      <c r="D2349" s="6" t="s">
        <v>326</v>
      </c>
      <c r="E2349" s="6" t="s">
        <v>52</v>
      </c>
      <c r="F2349" s="6" t="s">
        <v>1750</v>
      </c>
      <c r="G2349" s="6" t="s">
        <v>554</v>
      </c>
      <c r="H2349" s="6" t="s">
        <v>505</v>
      </c>
      <c r="I2349" s="6" t="s">
        <v>510</v>
      </c>
      <c r="J2349" s="6" t="s">
        <v>326</v>
      </c>
      <c r="K2349" s="6" t="s">
        <v>36</v>
      </c>
      <c r="L2349" s="6" t="s">
        <v>48</v>
      </c>
      <c r="M2349" s="43"/>
      <c r="N2349" s="44" t="s">
        <v>1979</v>
      </c>
      <c r="S2349" s="45" t="e">
        <f>_xlfn.CONCAT(#REF!,TRIM(tbl_PV_Milestones[[#This Row],[Milestone Description]]))</f>
        <v>#REF!</v>
      </c>
      <c r="T2349" s="84" t="str">
        <f>IF(COUNTIF(tbl_PV_Milestones[UID],tbl_PV_Milestones[[#This Row],[UID]])&gt;1,"Duplicate","")</f>
        <v>Duplicate</v>
      </c>
      <c r="U2349" s="42" t="str">
        <f>_xlfn.XLOOKUP(tbl_PV_Milestones[[#This Row],[Work ID]],tbl_PV_Meta[Work ID '#],tbl_PV_Meta[Sub-Portfolio])</f>
        <v>Sub-Portfolio 8</v>
      </c>
      <c r="V2349" s="41">
        <f>IF(MONTH(tbl_PV_Milestones[[#This Row],[Baseline Date]])&lt;7,YEAR(tbl_PV_Milestones[[#This Row],[Baseline Date]]),YEAR(tbl_PV_Milestones[[#This Row],[Baseline Date]])+1)</f>
        <v>1900</v>
      </c>
      <c r="W2349" s="41">
        <f>IF(MONTH(tbl_PV_Milestones[[#This Row],[Actual/Schedule Finish]])&lt;7,YEAR(tbl_PV_Milestones[[#This Row],[Actual/Schedule Finish]]),YEAR(tbl_PV_Milestones[[#This Row],[Actual/Schedule Finish]])+1)</f>
        <v>1900</v>
      </c>
      <c r="X2349" s="41" t="str">
        <f>IF(OR(tbl_PV_Milestones[[#This Row],[Project Status]]="Completed",tbl_PV_Milestones[[#This Row],[Project Status]]="Assumed Completed"),"Yes","No")</f>
        <v>Yes</v>
      </c>
      <c r="Y2349" s="41">
        <f>IF(tbl_PV_Milestones[[#This Row],[Baseline Date]]="",1,0)</f>
        <v>1</v>
      </c>
      <c r="Z2349" s="41">
        <f>IF(tbl_PV_Milestones[[#This Row],[Baseline Date]]&lt;PV_Meta!$B$7,1,0)</f>
        <v>1</v>
      </c>
      <c r="AA2349" s="41">
        <f>IF(tbl_PV_Milestones[[#This Row],[Complete]]="Yes",1,0)</f>
        <v>1</v>
      </c>
      <c r="AB2349" s="41">
        <f>IF(AND(tbl_PV_Milestones[[#This Row],[BL FY]]=2025,tbl_PV_Milestones[[#This Row],[Baseline Date]]&lt;PV_Meta!$B$7),1,0)</f>
        <v>0</v>
      </c>
      <c r="AC2349" s="41">
        <f>IF(AND(tbl_PV_Milestones[[#This Row],[Planned YTD]]=1,tbl_PV_Milestones[[#This Row],[Complete]]="Yes"),1,0)</f>
        <v>0</v>
      </c>
      <c r="AD2349" s="41">
        <f>IF(AND(tbl_PV_Milestones[[#This Row],[Actual/Schedule Finish]]&lt;PV_Meta!$B$7,tbl_PV_Milestones[[#This Row],[Complete]]="No",tbl_PV_Milestones[[#This Row],[Project Status]]&lt;&gt;"On Hold"),1,0)</f>
        <v>0</v>
      </c>
      <c r="AE2349" s="41">
        <f>IF(AND(tbl_PV_Milestones[[#This Row],[Actual/Schedule Finish]]&gt;tbl_PV_Milestones[[#This Row],[Baseline Date]],tbl_PV_Milestones[[#This Row],[Complete]]="No",tbl_PV_Milestones[[#This Row],[Project Status]]&lt;&gt;"On Hold",tbl_PV_Milestones[[#This Row],[Overdue]]=0,tbl_PV_Milestones[[#This Row],[To be Baselined]]&lt;&gt;1),1,0)</f>
        <v>0</v>
      </c>
      <c r="AF2349" s="41">
        <f>IF(AND(tbl_PV_Milestones[[#This Row],[BL FY]]=2025,tbl_PV_Milestones[[#This Row],[Finish FY]]&gt;2025),1,0)</f>
        <v>0</v>
      </c>
      <c r="AG2349" s="56" t="str">
        <f>_xlfn.XLOOKUP(tbl_PV_Milestones[[#This Row],[Work ID]],tbl_PV_Meta[Work ID '#],tbl_PV_Meta[Project Manager/Owner],,0)</f>
        <v>Project Manager 25</v>
      </c>
      <c r="AH2349" s="6"/>
    </row>
    <row r="2350" spans="4:34" x14ac:dyDescent="0.25">
      <c r="D2350" s="6" t="s">
        <v>326</v>
      </c>
      <c r="E2350" s="6" t="s">
        <v>52</v>
      </c>
      <c r="F2350" s="6" t="s">
        <v>1750</v>
      </c>
      <c r="G2350" s="6" t="s">
        <v>555</v>
      </c>
      <c r="H2350" s="6" t="s">
        <v>505</v>
      </c>
      <c r="I2350" s="6" t="s">
        <v>510</v>
      </c>
      <c r="J2350" s="6" t="s">
        <v>326</v>
      </c>
      <c r="K2350" s="6" t="s">
        <v>36</v>
      </c>
      <c r="L2350" s="6" t="s">
        <v>48</v>
      </c>
      <c r="M2350" s="43"/>
      <c r="N2350" s="44" t="s">
        <v>1979</v>
      </c>
      <c r="S2350" s="45" t="e">
        <f>_xlfn.CONCAT(#REF!,TRIM(tbl_PV_Milestones[[#This Row],[Milestone Description]]))</f>
        <v>#REF!</v>
      </c>
      <c r="T2350" s="84" t="str">
        <f>IF(COUNTIF(tbl_PV_Milestones[UID],tbl_PV_Milestones[[#This Row],[UID]])&gt;1,"Duplicate","")</f>
        <v>Duplicate</v>
      </c>
      <c r="U2350" s="42" t="str">
        <f>_xlfn.XLOOKUP(tbl_PV_Milestones[[#This Row],[Work ID]],tbl_PV_Meta[Work ID '#],tbl_PV_Meta[Sub-Portfolio])</f>
        <v>Sub-Portfolio 8</v>
      </c>
      <c r="V2350" s="41">
        <f>IF(MONTH(tbl_PV_Milestones[[#This Row],[Baseline Date]])&lt;7,YEAR(tbl_PV_Milestones[[#This Row],[Baseline Date]]),YEAR(tbl_PV_Milestones[[#This Row],[Baseline Date]])+1)</f>
        <v>1900</v>
      </c>
      <c r="W2350" s="41">
        <f>IF(MONTH(tbl_PV_Milestones[[#This Row],[Actual/Schedule Finish]])&lt;7,YEAR(tbl_PV_Milestones[[#This Row],[Actual/Schedule Finish]]),YEAR(tbl_PV_Milestones[[#This Row],[Actual/Schedule Finish]])+1)</f>
        <v>1900</v>
      </c>
      <c r="X2350" s="41" t="str">
        <f>IF(OR(tbl_PV_Milestones[[#This Row],[Project Status]]="Completed",tbl_PV_Milestones[[#This Row],[Project Status]]="Assumed Completed"),"Yes","No")</f>
        <v>Yes</v>
      </c>
      <c r="Y2350" s="41">
        <f>IF(tbl_PV_Milestones[[#This Row],[Baseline Date]]="",1,0)</f>
        <v>1</v>
      </c>
      <c r="Z2350" s="41">
        <f>IF(tbl_PV_Milestones[[#This Row],[Baseline Date]]&lt;PV_Meta!$B$7,1,0)</f>
        <v>1</v>
      </c>
      <c r="AA2350" s="41">
        <f>IF(tbl_PV_Milestones[[#This Row],[Complete]]="Yes",1,0)</f>
        <v>1</v>
      </c>
      <c r="AB2350" s="41">
        <f>IF(AND(tbl_PV_Milestones[[#This Row],[BL FY]]=2025,tbl_PV_Milestones[[#This Row],[Baseline Date]]&lt;PV_Meta!$B$7),1,0)</f>
        <v>0</v>
      </c>
      <c r="AC2350" s="41">
        <f>IF(AND(tbl_PV_Milestones[[#This Row],[Planned YTD]]=1,tbl_PV_Milestones[[#This Row],[Complete]]="Yes"),1,0)</f>
        <v>0</v>
      </c>
      <c r="AD2350" s="41">
        <f>IF(AND(tbl_PV_Milestones[[#This Row],[Actual/Schedule Finish]]&lt;PV_Meta!$B$7,tbl_PV_Milestones[[#This Row],[Complete]]="No",tbl_PV_Milestones[[#This Row],[Project Status]]&lt;&gt;"On Hold"),1,0)</f>
        <v>0</v>
      </c>
      <c r="AE2350" s="41">
        <f>IF(AND(tbl_PV_Milestones[[#This Row],[Actual/Schedule Finish]]&gt;tbl_PV_Milestones[[#This Row],[Baseline Date]],tbl_PV_Milestones[[#This Row],[Complete]]="No",tbl_PV_Milestones[[#This Row],[Project Status]]&lt;&gt;"On Hold",tbl_PV_Milestones[[#This Row],[Overdue]]=0,tbl_PV_Milestones[[#This Row],[To be Baselined]]&lt;&gt;1),1,0)</f>
        <v>0</v>
      </c>
      <c r="AF2350" s="41">
        <f>IF(AND(tbl_PV_Milestones[[#This Row],[BL FY]]=2025,tbl_PV_Milestones[[#This Row],[Finish FY]]&gt;2025),1,0)</f>
        <v>0</v>
      </c>
      <c r="AG2350" s="56" t="str">
        <f>_xlfn.XLOOKUP(tbl_PV_Milestones[[#This Row],[Work ID]],tbl_PV_Meta[Work ID '#],tbl_PV_Meta[Project Manager/Owner],,0)</f>
        <v>Project Manager 25</v>
      </c>
      <c r="AH2350" s="6"/>
    </row>
    <row r="2351" spans="4:34" x14ac:dyDescent="0.25">
      <c r="D2351" s="6" t="s">
        <v>326</v>
      </c>
      <c r="E2351" s="6" t="s">
        <v>52</v>
      </c>
      <c r="F2351" s="6" t="s">
        <v>1750</v>
      </c>
      <c r="G2351" s="6" t="s">
        <v>556</v>
      </c>
      <c r="H2351" s="6" t="s">
        <v>505</v>
      </c>
      <c r="I2351" s="6" t="s">
        <v>510</v>
      </c>
      <c r="J2351" s="6" t="s">
        <v>326</v>
      </c>
      <c r="K2351" s="6" t="s">
        <v>36</v>
      </c>
      <c r="L2351" s="6" t="s">
        <v>48</v>
      </c>
      <c r="M2351" s="43"/>
      <c r="N2351" s="44" t="s">
        <v>1979</v>
      </c>
      <c r="S2351" s="45" t="e">
        <f>_xlfn.CONCAT(#REF!,TRIM(tbl_PV_Milestones[[#This Row],[Milestone Description]]))</f>
        <v>#REF!</v>
      </c>
      <c r="T2351" s="84" t="str">
        <f>IF(COUNTIF(tbl_PV_Milestones[UID],tbl_PV_Milestones[[#This Row],[UID]])&gt;1,"Duplicate","")</f>
        <v>Duplicate</v>
      </c>
      <c r="U2351" s="42" t="str">
        <f>_xlfn.XLOOKUP(tbl_PV_Milestones[[#This Row],[Work ID]],tbl_PV_Meta[Work ID '#],tbl_PV_Meta[Sub-Portfolio])</f>
        <v>Sub-Portfolio 8</v>
      </c>
      <c r="V2351" s="41">
        <f>IF(MONTH(tbl_PV_Milestones[[#This Row],[Baseline Date]])&lt;7,YEAR(tbl_PV_Milestones[[#This Row],[Baseline Date]]),YEAR(tbl_PV_Milestones[[#This Row],[Baseline Date]])+1)</f>
        <v>1900</v>
      </c>
      <c r="W2351" s="41">
        <f>IF(MONTH(tbl_PV_Milestones[[#This Row],[Actual/Schedule Finish]])&lt;7,YEAR(tbl_PV_Milestones[[#This Row],[Actual/Schedule Finish]]),YEAR(tbl_PV_Milestones[[#This Row],[Actual/Schedule Finish]])+1)</f>
        <v>1900</v>
      </c>
      <c r="X2351" s="41" t="str">
        <f>IF(OR(tbl_PV_Milestones[[#This Row],[Project Status]]="Completed",tbl_PV_Milestones[[#This Row],[Project Status]]="Assumed Completed"),"Yes","No")</f>
        <v>Yes</v>
      </c>
      <c r="Y2351" s="41">
        <f>IF(tbl_PV_Milestones[[#This Row],[Baseline Date]]="",1,0)</f>
        <v>1</v>
      </c>
      <c r="Z2351" s="41">
        <f>IF(tbl_PV_Milestones[[#This Row],[Baseline Date]]&lt;PV_Meta!$B$7,1,0)</f>
        <v>1</v>
      </c>
      <c r="AA2351" s="41">
        <f>IF(tbl_PV_Milestones[[#This Row],[Complete]]="Yes",1,0)</f>
        <v>1</v>
      </c>
      <c r="AB2351" s="41">
        <f>IF(AND(tbl_PV_Milestones[[#This Row],[BL FY]]=2025,tbl_PV_Milestones[[#This Row],[Baseline Date]]&lt;PV_Meta!$B$7),1,0)</f>
        <v>0</v>
      </c>
      <c r="AC2351" s="41">
        <f>IF(AND(tbl_PV_Milestones[[#This Row],[Planned YTD]]=1,tbl_PV_Milestones[[#This Row],[Complete]]="Yes"),1,0)</f>
        <v>0</v>
      </c>
      <c r="AD2351" s="41">
        <f>IF(AND(tbl_PV_Milestones[[#This Row],[Actual/Schedule Finish]]&lt;PV_Meta!$B$7,tbl_PV_Milestones[[#This Row],[Complete]]="No",tbl_PV_Milestones[[#This Row],[Project Status]]&lt;&gt;"On Hold"),1,0)</f>
        <v>0</v>
      </c>
      <c r="AE2351" s="41">
        <f>IF(AND(tbl_PV_Milestones[[#This Row],[Actual/Schedule Finish]]&gt;tbl_PV_Milestones[[#This Row],[Baseline Date]],tbl_PV_Milestones[[#This Row],[Complete]]="No",tbl_PV_Milestones[[#This Row],[Project Status]]&lt;&gt;"On Hold",tbl_PV_Milestones[[#This Row],[Overdue]]=0,tbl_PV_Milestones[[#This Row],[To be Baselined]]&lt;&gt;1),1,0)</f>
        <v>0</v>
      </c>
      <c r="AF2351" s="41">
        <f>IF(AND(tbl_PV_Milestones[[#This Row],[BL FY]]=2025,tbl_PV_Milestones[[#This Row],[Finish FY]]&gt;2025),1,0)</f>
        <v>0</v>
      </c>
      <c r="AG2351" s="56" t="str">
        <f>_xlfn.XLOOKUP(tbl_PV_Milestones[[#This Row],[Work ID]],tbl_PV_Meta[Work ID '#],tbl_PV_Meta[Project Manager/Owner],,0)</f>
        <v>Project Manager 25</v>
      </c>
      <c r="AH2351" s="6"/>
    </row>
    <row r="2352" spans="4:34" x14ac:dyDescent="0.25">
      <c r="D2352" s="6" t="s">
        <v>326</v>
      </c>
      <c r="E2352" s="6" t="s">
        <v>503</v>
      </c>
      <c r="F2352" s="6" t="s">
        <v>1750</v>
      </c>
      <c r="G2352" s="6" t="s">
        <v>557</v>
      </c>
      <c r="H2352" s="6" t="s">
        <v>519</v>
      </c>
      <c r="I2352" s="6" t="s">
        <v>510</v>
      </c>
      <c r="J2352" s="6" t="s">
        <v>326</v>
      </c>
      <c r="K2352" s="6" t="s">
        <v>36</v>
      </c>
      <c r="L2352" s="6" t="s">
        <v>48</v>
      </c>
      <c r="M2352" s="43"/>
      <c r="N2352" s="44" t="s">
        <v>1979</v>
      </c>
      <c r="O2352" s="39">
        <v>45541.708333333299</v>
      </c>
      <c r="P2352" s="39">
        <v>45541.708333333299</v>
      </c>
      <c r="Q2352" s="6">
        <v>0</v>
      </c>
      <c r="R2352" s="6">
        <v>0</v>
      </c>
      <c r="S2352" s="45" t="e">
        <f>_xlfn.CONCAT(#REF!,TRIM(tbl_PV_Milestones[[#This Row],[Milestone Description]]))</f>
        <v>#REF!</v>
      </c>
      <c r="T2352" s="84" t="str">
        <f>IF(COUNTIF(tbl_PV_Milestones[UID],tbl_PV_Milestones[[#This Row],[UID]])&gt;1,"Duplicate","")</f>
        <v>Duplicate</v>
      </c>
      <c r="U2352" s="42" t="str">
        <f>_xlfn.XLOOKUP(tbl_PV_Milestones[[#This Row],[Work ID]],tbl_PV_Meta[Work ID '#],tbl_PV_Meta[Sub-Portfolio])</f>
        <v>Sub-Portfolio 8</v>
      </c>
      <c r="V2352" s="41">
        <f>IF(MONTH(tbl_PV_Milestones[[#This Row],[Baseline Date]])&lt;7,YEAR(tbl_PV_Milestones[[#This Row],[Baseline Date]]),YEAR(tbl_PV_Milestones[[#This Row],[Baseline Date]])+1)</f>
        <v>2025</v>
      </c>
      <c r="W2352" s="41">
        <f>IF(MONTH(tbl_PV_Milestones[[#This Row],[Actual/Schedule Finish]])&lt;7,YEAR(tbl_PV_Milestones[[#This Row],[Actual/Schedule Finish]]),YEAR(tbl_PV_Milestones[[#This Row],[Actual/Schedule Finish]])+1)</f>
        <v>2025</v>
      </c>
      <c r="X2352" s="41" t="str">
        <f>IF(OR(tbl_PV_Milestones[[#This Row],[Project Status]]="Completed",tbl_PV_Milestones[[#This Row],[Project Status]]="Assumed Completed"),"Yes","No")</f>
        <v>Yes</v>
      </c>
      <c r="Y2352" s="41">
        <f>IF(tbl_PV_Milestones[[#This Row],[Baseline Date]]="",1,0)</f>
        <v>0</v>
      </c>
      <c r="Z2352" s="41">
        <f>IF(tbl_PV_Milestones[[#This Row],[Baseline Date]]&lt;PV_Meta!$B$7,1,0)</f>
        <v>1</v>
      </c>
      <c r="AA2352" s="41">
        <f>IF(tbl_PV_Milestones[[#This Row],[Complete]]="Yes",1,0)</f>
        <v>1</v>
      </c>
      <c r="AB2352" s="41">
        <f>IF(AND(tbl_PV_Milestones[[#This Row],[BL FY]]=2025,tbl_PV_Milestones[[#This Row],[Baseline Date]]&lt;PV_Meta!$B$7),1,0)</f>
        <v>1</v>
      </c>
      <c r="AC2352" s="41">
        <f>IF(AND(tbl_PV_Milestones[[#This Row],[Planned YTD]]=1,tbl_PV_Milestones[[#This Row],[Complete]]="Yes"),1,0)</f>
        <v>1</v>
      </c>
      <c r="AD2352" s="41">
        <f>IF(AND(tbl_PV_Milestones[[#This Row],[Actual/Schedule Finish]]&lt;PV_Meta!$B$7,tbl_PV_Milestones[[#This Row],[Complete]]="No",tbl_PV_Milestones[[#This Row],[Project Status]]&lt;&gt;"On Hold"),1,0)</f>
        <v>0</v>
      </c>
      <c r="AE2352" s="41">
        <f>IF(AND(tbl_PV_Milestones[[#This Row],[Actual/Schedule Finish]]&gt;tbl_PV_Milestones[[#This Row],[Baseline Date]],tbl_PV_Milestones[[#This Row],[Complete]]="No",tbl_PV_Milestones[[#This Row],[Project Status]]&lt;&gt;"On Hold",tbl_PV_Milestones[[#This Row],[Overdue]]=0,tbl_PV_Milestones[[#This Row],[To be Baselined]]&lt;&gt;1),1,0)</f>
        <v>0</v>
      </c>
      <c r="AF2352" s="41">
        <f>IF(AND(tbl_PV_Milestones[[#This Row],[BL FY]]=2025,tbl_PV_Milestones[[#This Row],[Finish FY]]&gt;2025),1,0)</f>
        <v>0</v>
      </c>
      <c r="AG2352" s="56" t="str">
        <f>_xlfn.XLOOKUP(tbl_PV_Milestones[[#This Row],[Work ID]],tbl_PV_Meta[Work ID '#],tbl_PV_Meta[Project Manager/Owner],,0)</f>
        <v>Project Manager 25</v>
      </c>
      <c r="AH2352" s="6"/>
    </row>
    <row r="2353" spans="4:34" x14ac:dyDescent="0.25">
      <c r="D2353" s="6" t="s">
        <v>326</v>
      </c>
      <c r="E2353" s="6" t="s">
        <v>503</v>
      </c>
      <c r="F2353" s="6" t="s">
        <v>1774</v>
      </c>
      <c r="G2353" s="6" t="s">
        <v>570</v>
      </c>
      <c r="H2353" s="6" t="s">
        <v>505</v>
      </c>
      <c r="I2353" s="6" t="s">
        <v>522</v>
      </c>
      <c r="J2353" s="6" t="s">
        <v>326</v>
      </c>
      <c r="K2353" s="6" t="s">
        <v>278</v>
      </c>
      <c r="L2353" s="6" t="s">
        <v>168</v>
      </c>
      <c r="M2353" s="43"/>
      <c r="N2353" s="44" t="s">
        <v>1979</v>
      </c>
      <c r="O2353" s="39">
        <v>45551.708333333299</v>
      </c>
      <c r="P2353" s="39">
        <v>45551.708333333299</v>
      </c>
      <c r="Q2353" s="6">
        <v>0</v>
      </c>
      <c r="R2353" s="6">
        <v>0</v>
      </c>
      <c r="S2353" s="45" t="e">
        <f>_xlfn.CONCAT(#REF!,TRIM(tbl_PV_Milestones[[#This Row],[Milestone Description]]))</f>
        <v>#REF!</v>
      </c>
      <c r="T2353" s="84" t="str">
        <f>IF(COUNTIF(tbl_PV_Milestones[UID],tbl_PV_Milestones[[#This Row],[UID]])&gt;1,"Duplicate","")</f>
        <v>Duplicate</v>
      </c>
      <c r="U2353" s="42" t="str">
        <f>_xlfn.XLOOKUP(tbl_PV_Milestones[[#This Row],[Work ID]],tbl_PV_Meta[Work ID '#],tbl_PV_Meta[Sub-Portfolio])</f>
        <v>Sub-Portfolio 4</v>
      </c>
      <c r="V2353" s="41">
        <f>IF(MONTH(tbl_PV_Milestones[[#This Row],[Baseline Date]])&lt;7,YEAR(tbl_PV_Milestones[[#This Row],[Baseline Date]]),YEAR(tbl_PV_Milestones[[#This Row],[Baseline Date]])+1)</f>
        <v>2025</v>
      </c>
      <c r="W2353" s="41">
        <f>IF(MONTH(tbl_PV_Milestones[[#This Row],[Actual/Schedule Finish]])&lt;7,YEAR(tbl_PV_Milestones[[#This Row],[Actual/Schedule Finish]]),YEAR(tbl_PV_Milestones[[#This Row],[Actual/Schedule Finish]])+1)</f>
        <v>2025</v>
      </c>
      <c r="X2353" s="41" t="str">
        <f>IF(OR(tbl_PV_Milestones[[#This Row],[Project Status]]="Completed",tbl_PV_Milestones[[#This Row],[Project Status]]="Assumed Completed"),"Yes","No")</f>
        <v>Yes</v>
      </c>
      <c r="Y2353" s="41">
        <f>IF(tbl_PV_Milestones[[#This Row],[Baseline Date]]="",1,0)</f>
        <v>0</v>
      </c>
      <c r="Z2353" s="41">
        <f>IF(tbl_PV_Milestones[[#This Row],[Baseline Date]]&lt;PV_Meta!$B$7,1,0)</f>
        <v>1</v>
      </c>
      <c r="AA2353" s="41">
        <f>IF(tbl_PV_Milestones[[#This Row],[Complete]]="Yes",1,0)</f>
        <v>1</v>
      </c>
      <c r="AB2353" s="41">
        <f>IF(AND(tbl_PV_Milestones[[#This Row],[BL FY]]=2025,tbl_PV_Milestones[[#This Row],[Baseline Date]]&lt;PV_Meta!$B$7),1,0)</f>
        <v>1</v>
      </c>
      <c r="AC2353" s="41">
        <f>IF(AND(tbl_PV_Milestones[[#This Row],[Planned YTD]]=1,tbl_PV_Milestones[[#This Row],[Complete]]="Yes"),1,0)</f>
        <v>1</v>
      </c>
      <c r="AD2353" s="41">
        <f>IF(AND(tbl_PV_Milestones[[#This Row],[Actual/Schedule Finish]]&lt;PV_Meta!$B$7,tbl_PV_Milestones[[#This Row],[Complete]]="No",tbl_PV_Milestones[[#This Row],[Project Status]]&lt;&gt;"On Hold"),1,0)</f>
        <v>0</v>
      </c>
      <c r="AE2353" s="41">
        <f>IF(AND(tbl_PV_Milestones[[#This Row],[Actual/Schedule Finish]]&gt;tbl_PV_Milestones[[#This Row],[Baseline Date]],tbl_PV_Milestones[[#This Row],[Complete]]="No",tbl_PV_Milestones[[#This Row],[Project Status]]&lt;&gt;"On Hold",tbl_PV_Milestones[[#This Row],[Overdue]]=0,tbl_PV_Milestones[[#This Row],[To be Baselined]]&lt;&gt;1),1,0)</f>
        <v>0</v>
      </c>
      <c r="AF2353" s="41">
        <f>IF(AND(tbl_PV_Milestones[[#This Row],[BL FY]]=2025,tbl_PV_Milestones[[#This Row],[Finish FY]]&gt;2025),1,0)</f>
        <v>0</v>
      </c>
      <c r="AG2353" s="56" t="str">
        <f>_xlfn.XLOOKUP(tbl_PV_Milestones[[#This Row],[Work ID]],tbl_PV_Meta[Work ID '#],tbl_PV_Meta[Project Manager/Owner],,0)</f>
        <v>Project Manager 14</v>
      </c>
      <c r="AH2353" s="6"/>
    </row>
    <row r="2354" spans="4:34" x14ac:dyDescent="0.25">
      <c r="D2354" s="6" t="s">
        <v>326</v>
      </c>
      <c r="E2354" s="6" t="s">
        <v>52</v>
      </c>
      <c r="F2354" s="6" t="s">
        <v>1774</v>
      </c>
      <c r="G2354" s="6" t="s">
        <v>527</v>
      </c>
      <c r="H2354" s="6" t="s">
        <v>505</v>
      </c>
      <c r="I2354" s="6" t="s">
        <v>510</v>
      </c>
      <c r="J2354" s="6" t="s">
        <v>326</v>
      </c>
      <c r="K2354" s="6" t="s">
        <v>278</v>
      </c>
      <c r="L2354" s="6" t="s">
        <v>168</v>
      </c>
      <c r="M2354" s="43"/>
      <c r="N2354" s="44" t="s">
        <v>1979</v>
      </c>
      <c r="S2354" s="45" t="e">
        <f>_xlfn.CONCAT(#REF!,TRIM(tbl_PV_Milestones[[#This Row],[Milestone Description]]))</f>
        <v>#REF!</v>
      </c>
      <c r="T2354" s="84" t="str">
        <f>IF(COUNTIF(tbl_PV_Milestones[UID],tbl_PV_Milestones[[#This Row],[UID]])&gt;1,"Duplicate","")</f>
        <v>Duplicate</v>
      </c>
      <c r="U2354" s="42" t="str">
        <f>_xlfn.XLOOKUP(tbl_PV_Milestones[[#This Row],[Work ID]],tbl_PV_Meta[Work ID '#],tbl_PV_Meta[Sub-Portfolio])</f>
        <v>Sub-Portfolio 4</v>
      </c>
      <c r="V2354" s="41">
        <f>IF(MONTH(tbl_PV_Milestones[[#This Row],[Baseline Date]])&lt;7,YEAR(tbl_PV_Milestones[[#This Row],[Baseline Date]]),YEAR(tbl_PV_Milestones[[#This Row],[Baseline Date]])+1)</f>
        <v>1900</v>
      </c>
      <c r="W2354" s="41">
        <f>IF(MONTH(tbl_PV_Milestones[[#This Row],[Actual/Schedule Finish]])&lt;7,YEAR(tbl_PV_Milestones[[#This Row],[Actual/Schedule Finish]]),YEAR(tbl_PV_Milestones[[#This Row],[Actual/Schedule Finish]])+1)</f>
        <v>1900</v>
      </c>
      <c r="X2354" s="41" t="str">
        <f>IF(OR(tbl_PV_Milestones[[#This Row],[Project Status]]="Completed",tbl_PV_Milestones[[#This Row],[Project Status]]="Assumed Completed"),"Yes","No")</f>
        <v>Yes</v>
      </c>
      <c r="Y2354" s="41">
        <f>IF(tbl_PV_Milestones[[#This Row],[Baseline Date]]="",1,0)</f>
        <v>1</v>
      </c>
      <c r="Z2354" s="41">
        <f>IF(tbl_PV_Milestones[[#This Row],[Baseline Date]]&lt;PV_Meta!$B$7,1,0)</f>
        <v>1</v>
      </c>
      <c r="AA2354" s="41">
        <f>IF(tbl_PV_Milestones[[#This Row],[Complete]]="Yes",1,0)</f>
        <v>1</v>
      </c>
      <c r="AB2354" s="41">
        <f>IF(AND(tbl_PV_Milestones[[#This Row],[BL FY]]=2025,tbl_PV_Milestones[[#This Row],[Baseline Date]]&lt;PV_Meta!$B$7),1,0)</f>
        <v>0</v>
      </c>
      <c r="AC2354" s="41">
        <f>IF(AND(tbl_PV_Milestones[[#This Row],[Planned YTD]]=1,tbl_PV_Milestones[[#This Row],[Complete]]="Yes"),1,0)</f>
        <v>0</v>
      </c>
      <c r="AD2354" s="41">
        <f>IF(AND(tbl_PV_Milestones[[#This Row],[Actual/Schedule Finish]]&lt;PV_Meta!$B$7,tbl_PV_Milestones[[#This Row],[Complete]]="No",tbl_PV_Milestones[[#This Row],[Project Status]]&lt;&gt;"On Hold"),1,0)</f>
        <v>0</v>
      </c>
      <c r="AE2354" s="41">
        <f>IF(AND(tbl_PV_Milestones[[#This Row],[Actual/Schedule Finish]]&gt;tbl_PV_Milestones[[#This Row],[Baseline Date]],tbl_PV_Milestones[[#This Row],[Complete]]="No",tbl_PV_Milestones[[#This Row],[Project Status]]&lt;&gt;"On Hold",tbl_PV_Milestones[[#This Row],[Overdue]]=0,tbl_PV_Milestones[[#This Row],[To be Baselined]]&lt;&gt;1),1,0)</f>
        <v>0</v>
      </c>
      <c r="AF2354" s="41">
        <f>IF(AND(tbl_PV_Milestones[[#This Row],[BL FY]]=2025,tbl_PV_Milestones[[#This Row],[Finish FY]]&gt;2025),1,0)</f>
        <v>0</v>
      </c>
      <c r="AG2354" s="56" t="str">
        <f>_xlfn.XLOOKUP(tbl_PV_Milestones[[#This Row],[Work ID]],tbl_PV_Meta[Work ID '#],tbl_PV_Meta[Project Manager/Owner],,0)</f>
        <v>Project Manager 14</v>
      </c>
      <c r="AH2354" s="6"/>
    </row>
    <row r="2355" spans="4:34" x14ac:dyDescent="0.25">
      <c r="D2355" s="6" t="s">
        <v>326</v>
      </c>
      <c r="E2355" s="6" t="s">
        <v>503</v>
      </c>
      <c r="F2355" s="6" t="s">
        <v>1774</v>
      </c>
      <c r="G2355" s="6" t="s">
        <v>528</v>
      </c>
      <c r="H2355" s="6" t="s">
        <v>505</v>
      </c>
      <c r="I2355" s="6" t="s">
        <v>510</v>
      </c>
      <c r="J2355" s="6" t="s">
        <v>326</v>
      </c>
      <c r="K2355" s="6" t="s">
        <v>278</v>
      </c>
      <c r="L2355" s="6" t="s">
        <v>168</v>
      </c>
      <c r="M2355" s="43"/>
      <c r="N2355" s="44" t="s">
        <v>1979</v>
      </c>
      <c r="O2355" s="39">
        <v>45614.708333333299</v>
      </c>
      <c r="P2355" s="39">
        <v>45614.708333333299</v>
      </c>
      <c r="Q2355" s="6">
        <v>0</v>
      </c>
      <c r="R2355" s="6">
        <v>0</v>
      </c>
      <c r="S2355" s="45" t="e">
        <f>_xlfn.CONCAT(#REF!,TRIM(tbl_PV_Milestones[[#This Row],[Milestone Description]]))</f>
        <v>#REF!</v>
      </c>
      <c r="T2355" s="84" t="str">
        <f>IF(COUNTIF(tbl_PV_Milestones[UID],tbl_PV_Milestones[[#This Row],[UID]])&gt;1,"Duplicate","")</f>
        <v>Duplicate</v>
      </c>
      <c r="U2355" s="42" t="str">
        <f>_xlfn.XLOOKUP(tbl_PV_Milestones[[#This Row],[Work ID]],tbl_PV_Meta[Work ID '#],tbl_PV_Meta[Sub-Portfolio])</f>
        <v>Sub-Portfolio 4</v>
      </c>
      <c r="V2355" s="41">
        <f>IF(MONTH(tbl_PV_Milestones[[#This Row],[Baseline Date]])&lt;7,YEAR(tbl_PV_Milestones[[#This Row],[Baseline Date]]),YEAR(tbl_PV_Milestones[[#This Row],[Baseline Date]])+1)</f>
        <v>2025</v>
      </c>
      <c r="W2355" s="41">
        <f>IF(MONTH(tbl_PV_Milestones[[#This Row],[Actual/Schedule Finish]])&lt;7,YEAR(tbl_PV_Milestones[[#This Row],[Actual/Schedule Finish]]),YEAR(tbl_PV_Milestones[[#This Row],[Actual/Schedule Finish]])+1)</f>
        <v>2025</v>
      </c>
      <c r="X2355" s="41" t="str">
        <f>IF(OR(tbl_PV_Milestones[[#This Row],[Project Status]]="Completed",tbl_PV_Milestones[[#This Row],[Project Status]]="Assumed Completed"),"Yes","No")</f>
        <v>Yes</v>
      </c>
      <c r="Y2355" s="41">
        <f>IF(tbl_PV_Milestones[[#This Row],[Baseline Date]]="",1,0)</f>
        <v>0</v>
      </c>
      <c r="Z2355" s="41">
        <f>IF(tbl_PV_Milestones[[#This Row],[Baseline Date]]&lt;PV_Meta!$B$7,1,0)</f>
        <v>1</v>
      </c>
      <c r="AA2355" s="41">
        <f>IF(tbl_PV_Milestones[[#This Row],[Complete]]="Yes",1,0)</f>
        <v>1</v>
      </c>
      <c r="AB2355" s="41">
        <f>IF(AND(tbl_PV_Milestones[[#This Row],[BL FY]]=2025,tbl_PV_Milestones[[#This Row],[Baseline Date]]&lt;PV_Meta!$B$7),1,0)</f>
        <v>1</v>
      </c>
      <c r="AC2355" s="41">
        <f>IF(AND(tbl_PV_Milestones[[#This Row],[Planned YTD]]=1,tbl_PV_Milestones[[#This Row],[Complete]]="Yes"),1,0)</f>
        <v>1</v>
      </c>
      <c r="AD2355" s="41">
        <f>IF(AND(tbl_PV_Milestones[[#This Row],[Actual/Schedule Finish]]&lt;PV_Meta!$B$7,tbl_PV_Milestones[[#This Row],[Complete]]="No",tbl_PV_Milestones[[#This Row],[Project Status]]&lt;&gt;"On Hold"),1,0)</f>
        <v>0</v>
      </c>
      <c r="AE2355" s="41">
        <f>IF(AND(tbl_PV_Milestones[[#This Row],[Actual/Schedule Finish]]&gt;tbl_PV_Milestones[[#This Row],[Baseline Date]],tbl_PV_Milestones[[#This Row],[Complete]]="No",tbl_PV_Milestones[[#This Row],[Project Status]]&lt;&gt;"On Hold",tbl_PV_Milestones[[#This Row],[Overdue]]=0,tbl_PV_Milestones[[#This Row],[To be Baselined]]&lt;&gt;1),1,0)</f>
        <v>0</v>
      </c>
      <c r="AF2355" s="41">
        <f>IF(AND(tbl_PV_Milestones[[#This Row],[BL FY]]=2025,tbl_PV_Milestones[[#This Row],[Finish FY]]&gt;2025),1,0)</f>
        <v>0</v>
      </c>
      <c r="AG2355" s="56" t="str">
        <f>_xlfn.XLOOKUP(tbl_PV_Milestones[[#This Row],[Work ID]],tbl_PV_Meta[Work ID '#],tbl_PV_Meta[Project Manager/Owner],,0)</f>
        <v>Project Manager 14</v>
      </c>
      <c r="AH2355" s="6"/>
    </row>
    <row r="2356" spans="4:34" x14ac:dyDescent="0.25">
      <c r="D2356" s="6" t="s">
        <v>326</v>
      </c>
      <c r="E2356" s="6" t="s">
        <v>52</v>
      </c>
      <c r="F2356" s="6" t="s">
        <v>1774</v>
      </c>
      <c r="G2356" s="6" t="s">
        <v>529</v>
      </c>
      <c r="H2356" s="6" t="s">
        <v>505</v>
      </c>
      <c r="I2356" s="6" t="s">
        <v>510</v>
      </c>
      <c r="J2356" s="6" t="s">
        <v>326</v>
      </c>
      <c r="K2356" s="6" t="s">
        <v>278</v>
      </c>
      <c r="L2356" s="6" t="s">
        <v>168</v>
      </c>
      <c r="M2356" s="43"/>
      <c r="N2356" s="44" t="s">
        <v>1979</v>
      </c>
      <c r="S2356" s="45" t="e">
        <f>_xlfn.CONCAT(#REF!,TRIM(tbl_PV_Milestones[[#This Row],[Milestone Description]]))</f>
        <v>#REF!</v>
      </c>
      <c r="T2356" s="84" t="str">
        <f>IF(COUNTIF(tbl_PV_Milestones[UID],tbl_PV_Milestones[[#This Row],[UID]])&gt;1,"Duplicate","")</f>
        <v>Duplicate</v>
      </c>
      <c r="U2356" s="42" t="str">
        <f>_xlfn.XLOOKUP(tbl_PV_Milestones[[#This Row],[Work ID]],tbl_PV_Meta[Work ID '#],tbl_PV_Meta[Sub-Portfolio])</f>
        <v>Sub-Portfolio 4</v>
      </c>
      <c r="V2356" s="41">
        <f>IF(MONTH(tbl_PV_Milestones[[#This Row],[Baseline Date]])&lt;7,YEAR(tbl_PV_Milestones[[#This Row],[Baseline Date]]),YEAR(tbl_PV_Milestones[[#This Row],[Baseline Date]])+1)</f>
        <v>1900</v>
      </c>
      <c r="W2356" s="41">
        <f>IF(MONTH(tbl_PV_Milestones[[#This Row],[Actual/Schedule Finish]])&lt;7,YEAR(tbl_PV_Milestones[[#This Row],[Actual/Schedule Finish]]),YEAR(tbl_PV_Milestones[[#This Row],[Actual/Schedule Finish]])+1)</f>
        <v>1900</v>
      </c>
      <c r="X2356" s="41" t="str">
        <f>IF(OR(tbl_PV_Milestones[[#This Row],[Project Status]]="Completed",tbl_PV_Milestones[[#This Row],[Project Status]]="Assumed Completed"),"Yes","No")</f>
        <v>Yes</v>
      </c>
      <c r="Y2356" s="41">
        <f>IF(tbl_PV_Milestones[[#This Row],[Baseline Date]]="",1,0)</f>
        <v>1</v>
      </c>
      <c r="Z2356" s="41">
        <f>IF(tbl_PV_Milestones[[#This Row],[Baseline Date]]&lt;PV_Meta!$B$7,1,0)</f>
        <v>1</v>
      </c>
      <c r="AA2356" s="41">
        <f>IF(tbl_PV_Milestones[[#This Row],[Complete]]="Yes",1,0)</f>
        <v>1</v>
      </c>
      <c r="AB2356" s="41">
        <f>IF(AND(tbl_PV_Milestones[[#This Row],[BL FY]]=2025,tbl_PV_Milestones[[#This Row],[Baseline Date]]&lt;PV_Meta!$B$7),1,0)</f>
        <v>0</v>
      </c>
      <c r="AC2356" s="41">
        <f>IF(AND(tbl_PV_Milestones[[#This Row],[Planned YTD]]=1,tbl_PV_Milestones[[#This Row],[Complete]]="Yes"),1,0)</f>
        <v>0</v>
      </c>
      <c r="AD2356" s="41">
        <f>IF(AND(tbl_PV_Milestones[[#This Row],[Actual/Schedule Finish]]&lt;PV_Meta!$B$7,tbl_PV_Milestones[[#This Row],[Complete]]="No",tbl_PV_Milestones[[#This Row],[Project Status]]&lt;&gt;"On Hold"),1,0)</f>
        <v>0</v>
      </c>
      <c r="AE2356" s="41">
        <f>IF(AND(tbl_PV_Milestones[[#This Row],[Actual/Schedule Finish]]&gt;tbl_PV_Milestones[[#This Row],[Baseline Date]],tbl_PV_Milestones[[#This Row],[Complete]]="No",tbl_PV_Milestones[[#This Row],[Project Status]]&lt;&gt;"On Hold",tbl_PV_Milestones[[#This Row],[Overdue]]=0,tbl_PV_Milestones[[#This Row],[To be Baselined]]&lt;&gt;1),1,0)</f>
        <v>0</v>
      </c>
      <c r="AF2356" s="41">
        <f>IF(AND(tbl_PV_Milestones[[#This Row],[BL FY]]=2025,tbl_PV_Milestones[[#This Row],[Finish FY]]&gt;2025),1,0)</f>
        <v>0</v>
      </c>
      <c r="AG2356" s="56" t="str">
        <f>_xlfn.XLOOKUP(tbl_PV_Milestones[[#This Row],[Work ID]],tbl_PV_Meta[Work ID '#],tbl_PV_Meta[Project Manager/Owner],,0)</f>
        <v>Project Manager 14</v>
      </c>
      <c r="AH2356" s="6"/>
    </row>
    <row r="2357" spans="4:34" x14ac:dyDescent="0.25">
      <c r="D2357" s="6" t="s">
        <v>326</v>
      </c>
      <c r="E2357" s="6" t="s">
        <v>503</v>
      </c>
      <c r="F2357" s="6" t="s">
        <v>1774</v>
      </c>
      <c r="G2357" s="6" t="s">
        <v>526</v>
      </c>
      <c r="H2357" s="6" t="s">
        <v>505</v>
      </c>
      <c r="I2357" s="6" t="s">
        <v>510</v>
      </c>
      <c r="J2357" s="6" t="s">
        <v>326</v>
      </c>
      <c r="K2357" s="6" t="s">
        <v>278</v>
      </c>
      <c r="L2357" s="6" t="s">
        <v>168</v>
      </c>
      <c r="M2357" s="43"/>
      <c r="N2357" s="44" t="s">
        <v>1979</v>
      </c>
      <c r="O2357" s="39">
        <v>45596.708333333299</v>
      </c>
      <c r="P2357" s="39">
        <v>45596.708333333299</v>
      </c>
      <c r="Q2357" s="6">
        <v>0</v>
      </c>
      <c r="R2357" s="6">
        <v>0</v>
      </c>
      <c r="S2357" s="45" t="e">
        <f>_xlfn.CONCAT(#REF!,TRIM(tbl_PV_Milestones[[#This Row],[Milestone Description]]))</f>
        <v>#REF!</v>
      </c>
      <c r="T2357" s="84" t="str">
        <f>IF(COUNTIF(tbl_PV_Milestones[UID],tbl_PV_Milestones[[#This Row],[UID]])&gt;1,"Duplicate","")</f>
        <v>Duplicate</v>
      </c>
      <c r="U2357" s="42" t="str">
        <f>_xlfn.XLOOKUP(tbl_PV_Milestones[[#This Row],[Work ID]],tbl_PV_Meta[Work ID '#],tbl_PV_Meta[Sub-Portfolio])</f>
        <v>Sub-Portfolio 4</v>
      </c>
      <c r="V2357" s="41">
        <f>IF(MONTH(tbl_PV_Milestones[[#This Row],[Baseline Date]])&lt;7,YEAR(tbl_PV_Milestones[[#This Row],[Baseline Date]]),YEAR(tbl_PV_Milestones[[#This Row],[Baseline Date]])+1)</f>
        <v>2025</v>
      </c>
      <c r="W2357" s="41">
        <f>IF(MONTH(tbl_PV_Milestones[[#This Row],[Actual/Schedule Finish]])&lt;7,YEAR(tbl_PV_Milestones[[#This Row],[Actual/Schedule Finish]]),YEAR(tbl_PV_Milestones[[#This Row],[Actual/Schedule Finish]])+1)</f>
        <v>2025</v>
      </c>
      <c r="X2357" s="41" t="str">
        <f>IF(OR(tbl_PV_Milestones[[#This Row],[Project Status]]="Completed",tbl_PV_Milestones[[#This Row],[Project Status]]="Assumed Completed"),"Yes","No")</f>
        <v>Yes</v>
      </c>
      <c r="Y2357" s="41">
        <f>IF(tbl_PV_Milestones[[#This Row],[Baseline Date]]="",1,0)</f>
        <v>0</v>
      </c>
      <c r="Z2357" s="41">
        <f>IF(tbl_PV_Milestones[[#This Row],[Baseline Date]]&lt;PV_Meta!$B$7,1,0)</f>
        <v>1</v>
      </c>
      <c r="AA2357" s="41">
        <f>IF(tbl_PV_Milestones[[#This Row],[Complete]]="Yes",1,0)</f>
        <v>1</v>
      </c>
      <c r="AB2357" s="41">
        <f>IF(AND(tbl_PV_Milestones[[#This Row],[BL FY]]=2025,tbl_PV_Milestones[[#This Row],[Baseline Date]]&lt;PV_Meta!$B$7),1,0)</f>
        <v>1</v>
      </c>
      <c r="AC2357" s="41">
        <f>IF(AND(tbl_PV_Milestones[[#This Row],[Planned YTD]]=1,tbl_PV_Milestones[[#This Row],[Complete]]="Yes"),1,0)</f>
        <v>1</v>
      </c>
      <c r="AD2357" s="41">
        <f>IF(AND(tbl_PV_Milestones[[#This Row],[Actual/Schedule Finish]]&lt;PV_Meta!$B$7,tbl_PV_Milestones[[#This Row],[Complete]]="No",tbl_PV_Milestones[[#This Row],[Project Status]]&lt;&gt;"On Hold"),1,0)</f>
        <v>0</v>
      </c>
      <c r="AE2357" s="41">
        <f>IF(AND(tbl_PV_Milestones[[#This Row],[Actual/Schedule Finish]]&gt;tbl_PV_Milestones[[#This Row],[Baseline Date]],tbl_PV_Milestones[[#This Row],[Complete]]="No",tbl_PV_Milestones[[#This Row],[Project Status]]&lt;&gt;"On Hold",tbl_PV_Milestones[[#This Row],[Overdue]]=0,tbl_PV_Milestones[[#This Row],[To be Baselined]]&lt;&gt;1),1,0)</f>
        <v>0</v>
      </c>
      <c r="AF2357" s="41">
        <f>IF(AND(tbl_PV_Milestones[[#This Row],[BL FY]]=2025,tbl_PV_Milestones[[#This Row],[Finish FY]]&gt;2025),1,0)</f>
        <v>0</v>
      </c>
      <c r="AG2357" s="56" t="str">
        <f>_xlfn.XLOOKUP(tbl_PV_Milestones[[#This Row],[Work ID]],tbl_PV_Meta[Work ID '#],tbl_PV_Meta[Project Manager/Owner],,0)</f>
        <v>Project Manager 14</v>
      </c>
      <c r="AH2357" s="6"/>
    </row>
    <row r="2358" spans="4:34" x14ac:dyDescent="0.25">
      <c r="D2358" s="6" t="s">
        <v>326</v>
      </c>
      <c r="E2358" s="6" t="s">
        <v>503</v>
      </c>
      <c r="F2358" s="6" t="s">
        <v>1774</v>
      </c>
      <c r="G2358" s="6" t="s">
        <v>530</v>
      </c>
      <c r="H2358" s="6" t="s">
        <v>505</v>
      </c>
      <c r="I2358" s="6" t="s">
        <v>510</v>
      </c>
      <c r="J2358" s="6" t="s">
        <v>326</v>
      </c>
      <c r="K2358" s="6" t="s">
        <v>278</v>
      </c>
      <c r="L2358" s="6" t="s">
        <v>168</v>
      </c>
      <c r="M2358" s="43"/>
      <c r="N2358" s="44" t="s">
        <v>1979</v>
      </c>
      <c r="O2358" s="39">
        <v>45596.708333333299</v>
      </c>
      <c r="P2358" s="39">
        <v>45596.708333333299</v>
      </c>
      <c r="Q2358" s="6">
        <v>0</v>
      </c>
      <c r="R2358" s="6">
        <v>0</v>
      </c>
      <c r="S2358" s="45" t="e">
        <f>_xlfn.CONCAT(#REF!,TRIM(tbl_PV_Milestones[[#This Row],[Milestone Description]]))</f>
        <v>#REF!</v>
      </c>
      <c r="T2358" s="84" t="str">
        <f>IF(COUNTIF(tbl_PV_Milestones[UID],tbl_PV_Milestones[[#This Row],[UID]])&gt;1,"Duplicate","")</f>
        <v>Duplicate</v>
      </c>
      <c r="U2358" s="42" t="str">
        <f>_xlfn.XLOOKUP(tbl_PV_Milestones[[#This Row],[Work ID]],tbl_PV_Meta[Work ID '#],tbl_PV_Meta[Sub-Portfolio])</f>
        <v>Sub-Portfolio 4</v>
      </c>
      <c r="V2358" s="41">
        <f>IF(MONTH(tbl_PV_Milestones[[#This Row],[Baseline Date]])&lt;7,YEAR(tbl_PV_Milestones[[#This Row],[Baseline Date]]),YEAR(tbl_PV_Milestones[[#This Row],[Baseline Date]])+1)</f>
        <v>2025</v>
      </c>
      <c r="W2358" s="41">
        <f>IF(MONTH(tbl_PV_Milestones[[#This Row],[Actual/Schedule Finish]])&lt;7,YEAR(tbl_PV_Milestones[[#This Row],[Actual/Schedule Finish]]),YEAR(tbl_PV_Milestones[[#This Row],[Actual/Schedule Finish]])+1)</f>
        <v>2025</v>
      </c>
      <c r="X2358" s="41" t="str">
        <f>IF(OR(tbl_PV_Milestones[[#This Row],[Project Status]]="Completed",tbl_PV_Milestones[[#This Row],[Project Status]]="Assumed Completed"),"Yes","No")</f>
        <v>Yes</v>
      </c>
      <c r="Y2358" s="41">
        <f>IF(tbl_PV_Milestones[[#This Row],[Baseline Date]]="",1,0)</f>
        <v>0</v>
      </c>
      <c r="Z2358" s="41">
        <f>IF(tbl_PV_Milestones[[#This Row],[Baseline Date]]&lt;PV_Meta!$B$7,1,0)</f>
        <v>1</v>
      </c>
      <c r="AA2358" s="41">
        <f>IF(tbl_PV_Milestones[[#This Row],[Complete]]="Yes",1,0)</f>
        <v>1</v>
      </c>
      <c r="AB2358" s="41">
        <f>IF(AND(tbl_PV_Milestones[[#This Row],[BL FY]]=2025,tbl_PV_Milestones[[#This Row],[Baseline Date]]&lt;PV_Meta!$B$7),1,0)</f>
        <v>1</v>
      </c>
      <c r="AC2358" s="41">
        <f>IF(AND(tbl_PV_Milestones[[#This Row],[Planned YTD]]=1,tbl_PV_Milestones[[#This Row],[Complete]]="Yes"),1,0)</f>
        <v>1</v>
      </c>
      <c r="AD2358" s="41">
        <f>IF(AND(tbl_PV_Milestones[[#This Row],[Actual/Schedule Finish]]&lt;PV_Meta!$B$7,tbl_PV_Milestones[[#This Row],[Complete]]="No",tbl_PV_Milestones[[#This Row],[Project Status]]&lt;&gt;"On Hold"),1,0)</f>
        <v>0</v>
      </c>
      <c r="AE2358" s="41">
        <f>IF(AND(tbl_PV_Milestones[[#This Row],[Actual/Schedule Finish]]&gt;tbl_PV_Milestones[[#This Row],[Baseline Date]],tbl_PV_Milestones[[#This Row],[Complete]]="No",tbl_PV_Milestones[[#This Row],[Project Status]]&lt;&gt;"On Hold",tbl_PV_Milestones[[#This Row],[Overdue]]=0,tbl_PV_Milestones[[#This Row],[To be Baselined]]&lt;&gt;1),1,0)</f>
        <v>0</v>
      </c>
      <c r="AF2358" s="41">
        <f>IF(AND(tbl_PV_Milestones[[#This Row],[BL FY]]=2025,tbl_PV_Milestones[[#This Row],[Finish FY]]&gt;2025),1,0)</f>
        <v>0</v>
      </c>
      <c r="AG2358" s="56" t="str">
        <f>_xlfn.XLOOKUP(tbl_PV_Milestones[[#This Row],[Work ID]],tbl_PV_Meta[Work ID '#],tbl_PV_Meta[Project Manager/Owner],,0)</f>
        <v>Project Manager 14</v>
      </c>
      <c r="AH2358" s="6"/>
    </row>
    <row r="2359" spans="4:34" x14ac:dyDescent="0.25">
      <c r="D2359" s="6" t="s">
        <v>326</v>
      </c>
      <c r="E2359" s="6" t="s">
        <v>503</v>
      </c>
      <c r="F2359" s="6" t="s">
        <v>1774</v>
      </c>
      <c r="G2359" s="6" t="s">
        <v>525</v>
      </c>
      <c r="H2359" s="6" t="s">
        <v>505</v>
      </c>
      <c r="I2359" s="6" t="s">
        <v>510</v>
      </c>
      <c r="J2359" s="6" t="s">
        <v>326</v>
      </c>
      <c r="K2359" s="6" t="s">
        <v>278</v>
      </c>
      <c r="L2359" s="6" t="s">
        <v>168</v>
      </c>
      <c r="M2359" s="43"/>
      <c r="N2359" s="44" t="s">
        <v>1979</v>
      </c>
      <c r="O2359" s="39">
        <v>45596.708333333299</v>
      </c>
      <c r="P2359" s="39">
        <v>45596.708333333299</v>
      </c>
      <c r="Q2359" s="6">
        <v>0</v>
      </c>
      <c r="R2359" s="6">
        <v>0</v>
      </c>
      <c r="S2359" s="45" t="e">
        <f>_xlfn.CONCAT(#REF!,TRIM(tbl_PV_Milestones[[#This Row],[Milestone Description]]))</f>
        <v>#REF!</v>
      </c>
      <c r="T2359" s="84" t="str">
        <f>IF(COUNTIF(tbl_PV_Milestones[UID],tbl_PV_Milestones[[#This Row],[UID]])&gt;1,"Duplicate","")</f>
        <v>Duplicate</v>
      </c>
      <c r="U2359" s="42" t="str">
        <f>_xlfn.XLOOKUP(tbl_PV_Milestones[[#This Row],[Work ID]],tbl_PV_Meta[Work ID '#],tbl_PV_Meta[Sub-Portfolio])</f>
        <v>Sub-Portfolio 4</v>
      </c>
      <c r="V2359" s="41">
        <f>IF(MONTH(tbl_PV_Milestones[[#This Row],[Baseline Date]])&lt;7,YEAR(tbl_PV_Milestones[[#This Row],[Baseline Date]]),YEAR(tbl_PV_Milestones[[#This Row],[Baseline Date]])+1)</f>
        <v>2025</v>
      </c>
      <c r="W2359" s="41">
        <f>IF(MONTH(tbl_PV_Milestones[[#This Row],[Actual/Schedule Finish]])&lt;7,YEAR(tbl_PV_Milestones[[#This Row],[Actual/Schedule Finish]]),YEAR(tbl_PV_Milestones[[#This Row],[Actual/Schedule Finish]])+1)</f>
        <v>2025</v>
      </c>
      <c r="X2359" s="41" t="str">
        <f>IF(OR(tbl_PV_Milestones[[#This Row],[Project Status]]="Completed",tbl_PV_Milestones[[#This Row],[Project Status]]="Assumed Completed"),"Yes","No")</f>
        <v>Yes</v>
      </c>
      <c r="Y2359" s="41">
        <f>IF(tbl_PV_Milestones[[#This Row],[Baseline Date]]="",1,0)</f>
        <v>0</v>
      </c>
      <c r="Z2359" s="41">
        <f>IF(tbl_PV_Milestones[[#This Row],[Baseline Date]]&lt;PV_Meta!$B$7,1,0)</f>
        <v>1</v>
      </c>
      <c r="AA2359" s="41">
        <f>IF(tbl_PV_Milestones[[#This Row],[Complete]]="Yes",1,0)</f>
        <v>1</v>
      </c>
      <c r="AB2359" s="41">
        <f>IF(AND(tbl_PV_Milestones[[#This Row],[BL FY]]=2025,tbl_PV_Milestones[[#This Row],[Baseline Date]]&lt;PV_Meta!$B$7),1,0)</f>
        <v>1</v>
      </c>
      <c r="AC2359" s="41">
        <f>IF(AND(tbl_PV_Milestones[[#This Row],[Planned YTD]]=1,tbl_PV_Milestones[[#This Row],[Complete]]="Yes"),1,0)</f>
        <v>1</v>
      </c>
      <c r="AD2359" s="41">
        <f>IF(AND(tbl_PV_Milestones[[#This Row],[Actual/Schedule Finish]]&lt;PV_Meta!$B$7,tbl_PV_Milestones[[#This Row],[Complete]]="No",tbl_PV_Milestones[[#This Row],[Project Status]]&lt;&gt;"On Hold"),1,0)</f>
        <v>0</v>
      </c>
      <c r="AE2359" s="41">
        <f>IF(AND(tbl_PV_Milestones[[#This Row],[Actual/Schedule Finish]]&gt;tbl_PV_Milestones[[#This Row],[Baseline Date]],tbl_PV_Milestones[[#This Row],[Complete]]="No",tbl_PV_Milestones[[#This Row],[Project Status]]&lt;&gt;"On Hold",tbl_PV_Milestones[[#This Row],[Overdue]]=0,tbl_PV_Milestones[[#This Row],[To be Baselined]]&lt;&gt;1),1,0)</f>
        <v>0</v>
      </c>
      <c r="AF2359" s="41">
        <f>IF(AND(tbl_PV_Milestones[[#This Row],[BL FY]]=2025,tbl_PV_Milestones[[#This Row],[Finish FY]]&gt;2025),1,0)</f>
        <v>0</v>
      </c>
      <c r="AG2359" s="56" t="str">
        <f>_xlfn.XLOOKUP(tbl_PV_Milestones[[#This Row],[Work ID]],tbl_PV_Meta[Work ID '#],tbl_PV_Meta[Project Manager/Owner],,0)</f>
        <v>Project Manager 14</v>
      </c>
      <c r="AH2359" s="6"/>
    </row>
    <row r="2360" spans="4:34" x14ac:dyDescent="0.25">
      <c r="D2360" s="6" t="s">
        <v>326</v>
      </c>
      <c r="E2360" s="6" t="s">
        <v>503</v>
      </c>
      <c r="F2360" s="6" t="s">
        <v>1774</v>
      </c>
      <c r="G2360" s="6" t="s">
        <v>531</v>
      </c>
      <c r="H2360" s="6" t="s">
        <v>505</v>
      </c>
      <c r="I2360" s="6" t="s">
        <v>510</v>
      </c>
      <c r="J2360" s="6" t="s">
        <v>326</v>
      </c>
      <c r="K2360" s="6" t="s">
        <v>278</v>
      </c>
      <c r="L2360" s="6" t="s">
        <v>168</v>
      </c>
      <c r="M2360" s="43"/>
      <c r="N2360" s="44" t="s">
        <v>1979</v>
      </c>
      <c r="O2360" s="39">
        <v>45616.708333333299</v>
      </c>
      <c r="P2360" s="39">
        <v>45616.708333333299</v>
      </c>
      <c r="Q2360" s="6">
        <v>0</v>
      </c>
      <c r="R2360" s="6">
        <v>0</v>
      </c>
      <c r="S2360" s="45" t="e">
        <f>_xlfn.CONCAT(#REF!,TRIM(tbl_PV_Milestones[[#This Row],[Milestone Description]]))</f>
        <v>#REF!</v>
      </c>
      <c r="T2360" s="84" t="str">
        <f>IF(COUNTIF(tbl_PV_Milestones[UID],tbl_PV_Milestones[[#This Row],[UID]])&gt;1,"Duplicate","")</f>
        <v>Duplicate</v>
      </c>
      <c r="U2360" s="42" t="str">
        <f>_xlfn.XLOOKUP(tbl_PV_Milestones[[#This Row],[Work ID]],tbl_PV_Meta[Work ID '#],tbl_PV_Meta[Sub-Portfolio])</f>
        <v>Sub-Portfolio 4</v>
      </c>
      <c r="V2360" s="41">
        <f>IF(MONTH(tbl_PV_Milestones[[#This Row],[Baseline Date]])&lt;7,YEAR(tbl_PV_Milestones[[#This Row],[Baseline Date]]),YEAR(tbl_PV_Milestones[[#This Row],[Baseline Date]])+1)</f>
        <v>2025</v>
      </c>
      <c r="W2360" s="41">
        <f>IF(MONTH(tbl_PV_Milestones[[#This Row],[Actual/Schedule Finish]])&lt;7,YEAR(tbl_PV_Milestones[[#This Row],[Actual/Schedule Finish]]),YEAR(tbl_PV_Milestones[[#This Row],[Actual/Schedule Finish]])+1)</f>
        <v>2025</v>
      </c>
      <c r="X2360" s="41" t="str">
        <f>IF(OR(tbl_PV_Milestones[[#This Row],[Project Status]]="Completed",tbl_PV_Milestones[[#This Row],[Project Status]]="Assumed Completed"),"Yes","No")</f>
        <v>Yes</v>
      </c>
      <c r="Y2360" s="41">
        <f>IF(tbl_PV_Milestones[[#This Row],[Baseline Date]]="",1,0)</f>
        <v>0</v>
      </c>
      <c r="Z2360" s="41">
        <f>IF(tbl_PV_Milestones[[#This Row],[Baseline Date]]&lt;PV_Meta!$B$7,1,0)</f>
        <v>1</v>
      </c>
      <c r="AA2360" s="41">
        <f>IF(tbl_PV_Milestones[[#This Row],[Complete]]="Yes",1,0)</f>
        <v>1</v>
      </c>
      <c r="AB2360" s="41">
        <f>IF(AND(tbl_PV_Milestones[[#This Row],[BL FY]]=2025,tbl_PV_Milestones[[#This Row],[Baseline Date]]&lt;PV_Meta!$B$7),1,0)</f>
        <v>1</v>
      </c>
      <c r="AC2360" s="41">
        <f>IF(AND(tbl_PV_Milestones[[#This Row],[Planned YTD]]=1,tbl_PV_Milestones[[#This Row],[Complete]]="Yes"),1,0)</f>
        <v>1</v>
      </c>
      <c r="AD2360" s="41">
        <f>IF(AND(tbl_PV_Milestones[[#This Row],[Actual/Schedule Finish]]&lt;PV_Meta!$B$7,tbl_PV_Milestones[[#This Row],[Complete]]="No",tbl_PV_Milestones[[#This Row],[Project Status]]&lt;&gt;"On Hold"),1,0)</f>
        <v>0</v>
      </c>
      <c r="AE2360" s="41">
        <f>IF(AND(tbl_PV_Milestones[[#This Row],[Actual/Schedule Finish]]&gt;tbl_PV_Milestones[[#This Row],[Baseline Date]],tbl_PV_Milestones[[#This Row],[Complete]]="No",tbl_PV_Milestones[[#This Row],[Project Status]]&lt;&gt;"On Hold",tbl_PV_Milestones[[#This Row],[Overdue]]=0,tbl_PV_Milestones[[#This Row],[To be Baselined]]&lt;&gt;1),1,0)</f>
        <v>0</v>
      </c>
      <c r="AF2360" s="41">
        <f>IF(AND(tbl_PV_Milestones[[#This Row],[BL FY]]=2025,tbl_PV_Milestones[[#This Row],[Finish FY]]&gt;2025),1,0)</f>
        <v>0</v>
      </c>
      <c r="AG2360" s="56" t="str">
        <f>_xlfn.XLOOKUP(tbl_PV_Milestones[[#This Row],[Work ID]],tbl_PV_Meta[Work ID '#],tbl_PV_Meta[Project Manager/Owner],,0)</f>
        <v>Project Manager 14</v>
      </c>
      <c r="AH2360" s="6"/>
    </row>
    <row r="2361" spans="4:34" x14ac:dyDescent="0.25">
      <c r="D2361" s="6" t="s">
        <v>326</v>
      </c>
      <c r="E2361" s="6" t="s">
        <v>503</v>
      </c>
      <c r="F2361" s="6" t="s">
        <v>1774</v>
      </c>
      <c r="G2361" s="6" t="s">
        <v>969</v>
      </c>
      <c r="H2361" s="6" t="s">
        <v>505</v>
      </c>
      <c r="I2361" s="6" t="s">
        <v>506</v>
      </c>
      <c r="J2361" s="6" t="s">
        <v>326</v>
      </c>
      <c r="K2361" s="6" t="s">
        <v>278</v>
      </c>
      <c r="L2361" s="6" t="s">
        <v>168</v>
      </c>
      <c r="M2361" s="43"/>
      <c r="N2361" s="44" t="s">
        <v>1979</v>
      </c>
      <c r="O2361" s="39">
        <v>45618.708333333299</v>
      </c>
      <c r="P2361" s="39">
        <v>45618.708333333299</v>
      </c>
      <c r="Q2361" s="6">
        <v>0</v>
      </c>
      <c r="R2361" s="6">
        <v>0</v>
      </c>
      <c r="S2361" s="45" t="e">
        <f>_xlfn.CONCAT(#REF!,TRIM(tbl_PV_Milestones[[#This Row],[Milestone Description]]))</f>
        <v>#REF!</v>
      </c>
      <c r="T2361" s="84" t="str">
        <f>IF(COUNTIF(tbl_PV_Milestones[UID],tbl_PV_Milestones[[#This Row],[UID]])&gt;1,"Duplicate","")</f>
        <v>Duplicate</v>
      </c>
      <c r="U2361" s="42" t="str">
        <f>_xlfn.XLOOKUP(tbl_PV_Milestones[[#This Row],[Work ID]],tbl_PV_Meta[Work ID '#],tbl_PV_Meta[Sub-Portfolio])</f>
        <v>Sub-Portfolio 4</v>
      </c>
      <c r="V2361" s="41">
        <f>IF(MONTH(tbl_PV_Milestones[[#This Row],[Baseline Date]])&lt;7,YEAR(tbl_PV_Milestones[[#This Row],[Baseline Date]]),YEAR(tbl_PV_Milestones[[#This Row],[Baseline Date]])+1)</f>
        <v>2025</v>
      </c>
      <c r="W2361" s="41">
        <f>IF(MONTH(tbl_PV_Milestones[[#This Row],[Actual/Schedule Finish]])&lt;7,YEAR(tbl_PV_Milestones[[#This Row],[Actual/Schedule Finish]]),YEAR(tbl_PV_Milestones[[#This Row],[Actual/Schedule Finish]])+1)</f>
        <v>2025</v>
      </c>
      <c r="X2361" s="41" t="str">
        <f>IF(OR(tbl_PV_Milestones[[#This Row],[Project Status]]="Completed",tbl_PV_Milestones[[#This Row],[Project Status]]="Assumed Completed"),"Yes","No")</f>
        <v>Yes</v>
      </c>
      <c r="Y2361" s="41">
        <f>IF(tbl_PV_Milestones[[#This Row],[Baseline Date]]="",1,0)</f>
        <v>0</v>
      </c>
      <c r="Z2361" s="41">
        <f>IF(tbl_PV_Milestones[[#This Row],[Baseline Date]]&lt;PV_Meta!$B$7,1,0)</f>
        <v>1</v>
      </c>
      <c r="AA2361" s="41">
        <f>IF(tbl_PV_Milestones[[#This Row],[Complete]]="Yes",1,0)</f>
        <v>1</v>
      </c>
      <c r="AB2361" s="41">
        <f>IF(AND(tbl_PV_Milestones[[#This Row],[BL FY]]=2025,tbl_PV_Milestones[[#This Row],[Baseline Date]]&lt;PV_Meta!$B$7),1,0)</f>
        <v>1</v>
      </c>
      <c r="AC2361" s="41">
        <f>IF(AND(tbl_PV_Milestones[[#This Row],[Planned YTD]]=1,tbl_PV_Milestones[[#This Row],[Complete]]="Yes"),1,0)</f>
        <v>1</v>
      </c>
      <c r="AD2361" s="41">
        <f>IF(AND(tbl_PV_Milestones[[#This Row],[Actual/Schedule Finish]]&lt;PV_Meta!$B$7,tbl_PV_Milestones[[#This Row],[Complete]]="No",tbl_PV_Milestones[[#This Row],[Project Status]]&lt;&gt;"On Hold"),1,0)</f>
        <v>0</v>
      </c>
      <c r="AE2361" s="41">
        <f>IF(AND(tbl_PV_Milestones[[#This Row],[Actual/Schedule Finish]]&gt;tbl_PV_Milestones[[#This Row],[Baseline Date]],tbl_PV_Milestones[[#This Row],[Complete]]="No",tbl_PV_Milestones[[#This Row],[Project Status]]&lt;&gt;"On Hold",tbl_PV_Milestones[[#This Row],[Overdue]]=0,tbl_PV_Milestones[[#This Row],[To be Baselined]]&lt;&gt;1),1,0)</f>
        <v>0</v>
      </c>
      <c r="AF2361" s="41">
        <f>IF(AND(tbl_PV_Milestones[[#This Row],[BL FY]]=2025,tbl_PV_Milestones[[#This Row],[Finish FY]]&gt;2025),1,0)</f>
        <v>0</v>
      </c>
      <c r="AG2361" s="56" t="str">
        <f>_xlfn.XLOOKUP(tbl_PV_Milestones[[#This Row],[Work ID]],tbl_PV_Meta[Work ID '#],tbl_PV_Meta[Project Manager/Owner],,0)</f>
        <v>Project Manager 14</v>
      </c>
      <c r="AH2361" s="6"/>
    </row>
    <row r="2362" spans="4:34" x14ac:dyDescent="0.25">
      <c r="D2362" s="6" t="s">
        <v>326</v>
      </c>
      <c r="E2362" s="6" t="s">
        <v>503</v>
      </c>
      <c r="F2362" s="6" t="s">
        <v>1774</v>
      </c>
      <c r="G2362" s="6" t="s">
        <v>533</v>
      </c>
      <c r="H2362" s="6" t="s">
        <v>519</v>
      </c>
      <c r="I2362" s="6" t="s">
        <v>510</v>
      </c>
      <c r="J2362" s="6" t="s">
        <v>326</v>
      </c>
      <c r="K2362" s="6" t="s">
        <v>278</v>
      </c>
      <c r="L2362" s="6" t="s">
        <v>168</v>
      </c>
      <c r="M2362" s="43"/>
      <c r="N2362" s="44" t="s">
        <v>1979</v>
      </c>
      <c r="O2362" s="39">
        <v>45645.708333333299</v>
      </c>
      <c r="P2362" s="39">
        <v>45645.708333333299</v>
      </c>
      <c r="Q2362" s="6">
        <v>0</v>
      </c>
      <c r="R2362" s="6">
        <v>0</v>
      </c>
      <c r="S2362" s="45" t="e">
        <f>_xlfn.CONCAT(#REF!,TRIM(tbl_PV_Milestones[[#This Row],[Milestone Description]]))</f>
        <v>#REF!</v>
      </c>
      <c r="T2362" s="84" t="str">
        <f>IF(COUNTIF(tbl_PV_Milestones[UID],tbl_PV_Milestones[[#This Row],[UID]])&gt;1,"Duplicate","")</f>
        <v>Duplicate</v>
      </c>
      <c r="U2362" s="42" t="str">
        <f>_xlfn.XLOOKUP(tbl_PV_Milestones[[#This Row],[Work ID]],tbl_PV_Meta[Work ID '#],tbl_PV_Meta[Sub-Portfolio])</f>
        <v>Sub-Portfolio 4</v>
      </c>
      <c r="V2362" s="41">
        <f>IF(MONTH(tbl_PV_Milestones[[#This Row],[Baseline Date]])&lt;7,YEAR(tbl_PV_Milestones[[#This Row],[Baseline Date]]),YEAR(tbl_PV_Milestones[[#This Row],[Baseline Date]])+1)</f>
        <v>2025</v>
      </c>
      <c r="W2362" s="41">
        <f>IF(MONTH(tbl_PV_Milestones[[#This Row],[Actual/Schedule Finish]])&lt;7,YEAR(tbl_PV_Milestones[[#This Row],[Actual/Schedule Finish]]),YEAR(tbl_PV_Milestones[[#This Row],[Actual/Schedule Finish]])+1)</f>
        <v>2025</v>
      </c>
      <c r="X2362" s="41" t="str">
        <f>IF(OR(tbl_PV_Milestones[[#This Row],[Project Status]]="Completed",tbl_PV_Milestones[[#This Row],[Project Status]]="Assumed Completed"),"Yes","No")</f>
        <v>Yes</v>
      </c>
      <c r="Y2362" s="41">
        <f>IF(tbl_PV_Milestones[[#This Row],[Baseline Date]]="",1,0)</f>
        <v>0</v>
      </c>
      <c r="Z2362" s="41">
        <f>IF(tbl_PV_Milestones[[#This Row],[Baseline Date]]&lt;PV_Meta!$B$7,1,0)</f>
        <v>1</v>
      </c>
      <c r="AA2362" s="41">
        <f>IF(tbl_PV_Milestones[[#This Row],[Complete]]="Yes",1,0)</f>
        <v>1</v>
      </c>
      <c r="AB2362" s="41">
        <f>IF(AND(tbl_PV_Milestones[[#This Row],[BL FY]]=2025,tbl_PV_Milestones[[#This Row],[Baseline Date]]&lt;PV_Meta!$B$7),1,0)</f>
        <v>1</v>
      </c>
      <c r="AC2362" s="41">
        <f>IF(AND(tbl_PV_Milestones[[#This Row],[Planned YTD]]=1,tbl_PV_Milestones[[#This Row],[Complete]]="Yes"),1,0)</f>
        <v>1</v>
      </c>
      <c r="AD2362" s="41">
        <f>IF(AND(tbl_PV_Milestones[[#This Row],[Actual/Schedule Finish]]&lt;PV_Meta!$B$7,tbl_PV_Milestones[[#This Row],[Complete]]="No",tbl_PV_Milestones[[#This Row],[Project Status]]&lt;&gt;"On Hold"),1,0)</f>
        <v>0</v>
      </c>
      <c r="AE2362" s="41">
        <f>IF(AND(tbl_PV_Milestones[[#This Row],[Actual/Schedule Finish]]&gt;tbl_PV_Milestones[[#This Row],[Baseline Date]],tbl_PV_Milestones[[#This Row],[Complete]]="No",tbl_PV_Milestones[[#This Row],[Project Status]]&lt;&gt;"On Hold",tbl_PV_Milestones[[#This Row],[Overdue]]=0,tbl_PV_Milestones[[#This Row],[To be Baselined]]&lt;&gt;1),1,0)</f>
        <v>0</v>
      </c>
      <c r="AF2362" s="41">
        <f>IF(AND(tbl_PV_Milestones[[#This Row],[BL FY]]=2025,tbl_PV_Milestones[[#This Row],[Finish FY]]&gt;2025),1,0)</f>
        <v>0</v>
      </c>
      <c r="AG2362" s="56" t="str">
        <f>_xlfn.XLOOKUP(tbl_PV_Milestones[[#This Row],[Work ID]],tbl_PV_Meta[Work ID '#],tbl_PV_Meta[Project Manager/Owner],,0)</f>
        <v>Project Manager 14</v>
      </c>
      <c r="AH2362" s="6"/>
    </row>
    <row r="2363" spans="4:34" x14ac:dyDescent="0.25">
      <c r="D2363" s="6" t="s">
        <v>326</v>
      </c>
      <c r="E2363" s="6" t="s">
        <v>503</v>
      </c>
      <c r="F2363" s="6" t="s">
        <v>1774</v>
      </c>
      <c r="G2363" s="6" t="s">
        <v>516</v>
      </c>
      <c r="H2363" s="6" t="s">
        <v>505</v>
      </c>
      <c r="I2363" s="6" t="s">
        <v>512</v>
      </c>
      <c r="J2363" s="6" t="s">
        <v>326</v>
      </c>
      <c r="K2363" s="6" t="s">
        <v>278</v>
      </c>
      <c r="L2363" s="6" t="s">
        <v>168</v>
      </c>
      <c r="M2363" s="43"/>
      <c r="N2363" s="44" t="s">
        <v>1979</v>
      </c>
      <c r="O2363" s="39">
        <v>45688.333333333299</v>
      </c>
      <c r="P2363" s="39">
        <v>45688.333333333299</v>
      </c>
      <c r="Q2363" s="6">
        <v>0</v>
      </c>
      <c r="R2363" s="6">
        <v>0</v>
      </c>
      <c r="S2363" s="45" t="e">
        <f>_xlfn.CONCAT(#REF!,TRIM(tbl_PV_Milestones[[#This Row],[Milestone Description]]))</f>
        <v>#REF!</v>
      </c>
      <c r="T2363" s="84" t="str">
        <f>IF(COUNTIF(tbl_PV_Milestones[UID],tbl_PV_Milestones[[#This Row],[UID]])&gt;1,"Duplicate","")</f>
        <v>Duplicate</v>
      </c>
      <c r="U2363" s="42" t="str">
        <f>_xlfn.XLOOKUP(tbl_PV_Milestones[[#This Row],[Work ID]],tbl_PV_Meta[Work ID '#],tbl_PV_Meta[Sub-Portfolio])</f>
        <v>Sub-Portfolio 4</v>
      </c>
      <c r="V2363" s="41">
        <f>IF(MONTH(tbl_PV_Milestones[[#This Row],[Baseline Date]])&lt;7,YEAR(tbl_PV_Milestones[[#This Row],[Baseline Date]]),YEAR(tbl_PV_Milestones[[#This Row],[Baseline Date]])+1)</f>
        <v>2025</v>
      </c>
      <c r="W2363" s="41">
        <f>IF(MONTH(tbl_PV_Milestones[[#This Row],[Actual/Schedule Finish]])&lt;7,YEAR(tbl_PV_Milestones[[#This Row],[Actual/Schedule Finish]]),YEAR(tbl_PV_Milestones[[#This Row],[Actual/Schedule Finish]])+1)</f>
        <v>2025</v>
      </c>
      <c r="X2363" s="41" t="str">
        <f>IF(OR(tbl_PV_Milestones[[#This Row],[Project Status]]="Completed",tbl_PV_Milestones[[#This Row],[Project Status]]="Assumed Completed"),"Yes","No")</f>
        <v>Yes</v>
      </c>
      <c r="Y2363" s="41">
        <f>IF(tbl_PV_Milestones[[#This Row],[Baseline Date]]="",1,0)</f>
        <v>0</v>
      </c>
      <c r="Z2363" s="41">
        <f>IF(tbl_PV_Milestones[[#This Row],[Baseline Date]]&lt;PV_Meta!$B$7,1,0)</f>
        <v>1</v>
      </c>
      <c r="AA2363" s="41">
        <f>IF(tbl_PV_Milestones[[#This Row],[Complete]]="Yes",1,0)</f>
        <v>1</v>
      </c>
      <c r="AB2363" s="41">
        <f>IF(AND(tbl_PV_Milestones[[#This Row],[BL FY]]=2025,tbl_PV_Milestones[[#This Row],[Baseline Date]]&lt;PV_Meta!$B$7),1,0)</f>
        <v>1</v>
      </c>
      <c r="AC2363" s="41">
        <f>IF(AND(tbl_PV_Milestones[[#This Row],[Planned YTD]]=1,tbl_PV_Milestones[[#This Row],[Complete]]="Yes"),1,0)</f>
        <v>1</v>
      </c>
      <c r="AD2363" s="41">
        <f>IF(AND(tbl_PV_Milestones[[#This Row],[Actual/Schedule Finish]]&lt;PV_Meta!$B$7,tbl_PV_Milestones[[#This Row],[Complete]]="No",tbl_PV_Milestones[[#This Row],[Project Status]]&lt;&gt;"On Hold"),1,0)</f>
        <v>0</v>
      </c>
      <c r="AE2363" s="41">
        <f>IF(AND(tbl_PV_Milestones[[#This Row],[Actual/Schedule Finish]]&gt;tbl_PV_Milestones[[#This Row],[Baseline Date]],tbl_PV_Milestones[[#This Row],[Complete]]="No",tbl_PV_Milestones[[#This Row],[Project Status]]&lt;&gt;"On Hold",tbl_PV_Milestones[[#This Row],[Overdue]]=0,tbl_PV_Milestones[[#This Row],[To be Baselined]]&lt;&gt;1),1,0)</f>
        <v>0</v>
      </c>
      <c r="AF2363" s="41">
        <f>IF(AND(tbl_PV_Milestones[[#This Row],[BL FY]]=2025,tbl_PV_Milestones[[#This Row],[Finish FY]]&gt;2025),1,0)</f>
        <v>0</v>
      </c>
      <c r="AG2363" s="56" t="str">
        <f>_xlfn.XLOOKUP(tbl_PV_Milestones[[#This Row],[Work ID]],tbl_PV_Meta[Work ID '#],tbl_PV_Meta[Project Manager/Owner],,0)</f>
        <v>Project Manager 14</v>
      </c>
      <c r="AH2363" s="6"/>
    </row>
    <row r="2364" spans="4:34" x14ac:dyDescent="0.25">
      <c r="D2364" s="6" t="s">
        <v>326</v>
      </c>
      <c r="E2364" s="6" t="s">
        <v>503</v>
      </c>
      <c r="F2364" s="6" t="s">
        <v>1774</v>
      </c>
      <c r="G2364" s="6" t="s">
        <v>511</v>
      </c>
      <c r="H2364" s="6" t="s">
        <v>505</v>
      </c>
      <c r="I2364" s="6" t="s">
        <v>512</v>
      </c>
      <c r="J2364" s="6" t="s">
        <v>326</v>
      </c>
      <c r="K2364" s="6" t="s">
        <v>278</v>
      </c>
      <c r="L2364" s="6" t="s">
        <v>168</v>
      </c>
      <c r="M2364" s="43"/>
      <c r="N2364" s="44" t="s">
        <v>1979</v>
      </c>
      <c r="O2364" s="39">
        <v>45688.708333333299</v>
      </c>
      <c r="P2364" s="39">
        <v>45688.708333333299</v>
      </c>
      <c r="Q2364" s="6">
        <v>0</v>
      </c>
      <c r="R2364" s="6">
        <v>0</v>
      </c>
      <c r="S2364" s="45" t="e">
        <f>_xlfn.CONCAT(#REF!,TRIM(tbl_PV_Milestones[[#This Row],[Milestone Description]]))</f>
        <v>#REF!</v>
      </c>
      <c r="T2364" s="84" t="str">
        <f>IF(COUNTIF(tbl_PV_Milestones[UID],tbl_PV_Milestones[[#This Row],[UID]])&gt;1,"Duplicate","")</f>
        <v>Duplicate</v>
      </c>
      <c r="U2364" s="42" t="str">
        <f>_xlfn.XLOOKUP(tbl_PV_Milestones[[#This Row],[Work ID]],tbl_PV_Meta[Work ID '#],tbl_PV_Meta[Sub-Portfolio])</f>
        <v>Sub-Portfolio 4</v>
      </c>
      <c r="V2364" s="41">
        <f>IF(MONTH(tbl_PV_Milestones[[#This Row],[Baseline Date]])&lt;7,YEAR(tbl_PV_Milestones[[#This Row],[Baseline Date]]),YEAR(tbl_PV_Milestones[[#This Row],[Baseline Date]])+1)</f>
        <v>2025</v>
      </c>
      <c r="W2364" s="41">
        <f>IF(MONTH(tbl_PV_Milestones[[#This Row],[Actual/Schedule Finish]])&lt;7,YEAR(tbl_PV_Milestones[[#This Row],[Actual/Schedule Finish]]),YEAR(tbl_PV_Milestones[[#This Row],[Actual/Schedule Finish]])+1)</f>
        <v>2025</v>
      </c>
      <c r="X2364" s="41" t="str">
        <f>IF(OR(tbl_PV_Milestones[[#This Row],[Project Status]]="Completed",tbl_PV_Milestones[[#This Row],[Project Status]]="Assumed Completed"),"Yes","No")</f>
        <v>Yes</v>
      </c>
      <c r="Y2364" s="41">
        <f>IF(tbl_PV_Milestones[[#This Row],[Baseline Date]]="",1,0)</f>
        <v>0</v>
      </c>
      <c r="Z2364" s="41">
        <f>IF(tbl_PV_Milestones[[#This Row],[Baseline Date]]&lt;PV_Meta!$B$7,1,0)</f>
        <v>1</v>
      </c>
      <c r="AA2364" s="41">
        <f>IF(tbl_PV_Milestones[[#This Row],[Complete]]="Yes",1,0)</f>
        <v>1</v>
      </c>
      <c r="AB2364" s="41">
        <f>IF(AND(tbl_PV_Milestones[[#This Row],[BL FY]]=2025,tbl_PV_Milestones[[#This Row],[Baseline Date]]&lt;PV_Meta!$B$7),1,0)</f>
        <v>1</v>
      </c>
      <c r="AC2364" s="41">
        <f>IF(AND(tbl_PV_Milestones[[#This Row],[Planned YTD]]=1,tbl_PV_Milestones[[#This Row],[Complete]]="Yes"),1,0)</f>
        <v>1</v>
      </c>
      <c r="AD2364" s="41">
        <f>IF(AND(tbl_PV_Milestones[[#This Row],[Actual/Schedule Finish]]&lt;PV_Meta!$B$7,tbl_PV_Milestones[[#This Row],[Complete]]="No",tbl_PV_Milestones[[#This Row],[Project Status]]&lt;&gt;"On Hold"),1,0)</f>
        <v>0</v>
      </c>
      <c r="AE2364" s="41">
        <f>IF(AND(tbl_PV_Milestones[[#This Row],[Actual/Schedule Finish]]&gt;tbl_PV_Milestones[[#This Row],[Baseline Date]],tbl_PV_Milestones[[#This Row],[Complete]]="No",tbl_PV_Milestones[[#This Row],[Project Status]]&lt;&gt;"On Hold",tbl_PV_Milestones[[#This Row],[Overdue]]=0,tbl_PV_Milestones[[#This Row],[To be Baselined]]&lt;&gt;1),1,0)</f>
        <v>0</v>
      </c>
      <c r="AF2364" s="41">
        <f>IF(AND(tbl_PV_Milestones[[#This Row],[BL FY]]=2025,tbl_PV_Milestones[[#This Row],[Finish FY]]&gt;2025),1,0)</f>
        <v>0</v>
      </c>
      <c r="AG2364" s="56" t="str">
        <f>_xlfn.XLOOKUP(tbl_PV_Milestones[[#This Row],[Work ID]],tbl_PV_Meta[Work ID '#],tbl_PV_Meta[Project Manager/Owner],,0)</f>
        <v>Project Manager 14</v>
      </c>
      <c r="AH2364" s="6"/>
    </row>
    <row r="2365" spans="4:34" x14ac:dyDescent="0.25">
      <c r="D2365" s="6" t="s">
        <v>326</v>
      </c>
      <c r="E2365" s="6" t="s">
        <v>503</v>
      </c>
      <c r="F2365" s="6" t="s">
        <v>1774</v>
      </c>
      <c r="G2365" s="6" t="s">
        <v>517</v>
      </c>
      <c r="H2365" s="6" t="s">
        <v>505</v>
      </c>
      <c r="I2365" s="6" t="s">
        <v>512</v>
      </c>
      <c r="J2365" s="6" t="s">
        <v>326</v>
      </c>
      <c r="K2365" s="6" t="s">
        <v>278</v>
      </c>
      <c r="L2365" s="6" t="s">
        <v>168</v>
      </c>
      <c r="M2365" s="43"/>
      <c r="N2365" s="44" t="s">
        <v>1979</v>
      </c>
      <c r="O2365" s="39">
        <v>45688.708333333299</v>
      </c>
      <c r="P2365" s="39">
        <v>45688.708333333299</v>
      </c>
      <c r="Q2365" s="6">
        <v>0</v>
      </c>
      <c r="R2365" s="6">
        <v>0</v>
      </c>
      <c r="S2365" s="45" t="e">
        <f>_xlfn.CONCAT(#REF!,TRIM(tbl_PV_Milestones[[#This Row],[Milestone Description]]))</f>
        <v>#REF!</v>
      </c>
      <c r="T2365" s="84" t="str">
        <f>IF(COUNTIF(tbl_PV_Milestones[UID],tbl_PV_Milestones[[#This Row],[UID]])&gt;1,"Duplicate","")</f>
        <v>Duplicate</v>
      </c>
      <c r="U2365" s="42" t="str">
        <f>_xlfn.XLOOKUP(tbl_PV_Milestones[[#This Row],[Work ID]],tbl_PV_Meta[Work ID '#],tbl_PV_Meta[Sub-Portfolio])</f>
        <v>Sub-Portfolio 4</v>
      </c>
      <c r="V2365" s="41">
        <f>IF(MONTH(tbl_PV_Milestones[[#This Row],[Baseline Date]])&lt;7,YEAR(tbl_PV_Milestones[[#This Row],[Baseline Date]]),YEAR(tbl_PV_Milestones[[#This Row],[Baseline Date]])+1)</f>
        <v>2025</v>
      </c>
      <c r="W2365" s="41">
        <f>IF(MONTH(tbl_PV_Milestones[[#This Row],[Actual/Schedule Finish]])&lt;7,YEAR(tbl_PV_Milestones[[#This Row],[Actual/Schedule Finish]]),YEAR(tbl_PV_Milestones[[#This Row],[Actual/Schedule Finish]])+1)</f>
        <v>2025</v>
      </c>
      <c r="X2365" s="41" t="str">
        <f>IF(OR(tbl_PV_Milestones[[#This Row],[Project Status]]="Completed",tbl_PV_Milestones[[#This Row],[Project Status]]="Assumed Completed"),"Yes","No")</f>
        <v>Yes</v>
      </c>
      <c r="Y2365" s="41">
        <f>IF(tbl_PV_Milestones[[#This Row],[Baseline Date]]="",1,0)</f>
        <v>0</v>
      </c>
      <c r="Z2365" s="41">
        <f>IF(tbl_PV_Milestones[[#This Row],[Baseline Date]]&lt;PV_Meta!$B$7,1,0)</f>
        <v>1</v>
      </c>
      <c r="AA2365" s="41">
        <f>IF(tbl_PV_Milestones[[#This Row],[Complete]]="Yes",1,0)</f>
        <v>1</v>
      </c>
      <c r="AB2365" s="41">
        <f>IF(AND(tbl_PV_Milestones[[#This Row],[BL FY]]=2025,tbl_PV_Milestones[[#This Row],[Baseline Date]]&lt;PV_Meta!$B$7),1,0)</f>
        <v>1</v>
      </c>
      <c r="AC2365" s="41">
        <f>IF(AND(tbl_PV_Milestones[[#This Row],[Planned YTD]]=1,tbl_PV_Milestones[[#This Row],[Complete]]="Yes"),1,0)</f>
        <v>1</v>
      </c>
      <c r="AD2365" s="41">
        <f>IF(AND(tbl_PV_Milestones[[#This Row],[Actual/Schedule Finish]]&lt;PV_Meta!$B$7,tbl_PV_Milestones[[#This Row],[Complete]]="No",tbl_PV_Milestones[[#This Row],[Project Status]]&lt;&gt;"On Hold"),1,0)</f>
        <v>0</v>
      </c>
      <c r="AE2365" s="41">
        <f>IF(AND(tbl_PV_Milestones[[#This Row],[Actual/Schedule Finish]]&gt;tbl_PV_Milestones[[#This Row],[Baseline Date]],tbl_PV_Milestones[[#This Row],[Complete]]="No",tbl_PV_Milestones[[#This Row],[Project Status]]&lt;&gt;"On Hold",tbl_PV_Milestones[[#This Row],[Overdue]]=0,tbl_PV_Milestones[[#This Row],[To be Baselined]]&lt;&gt;1),1,0)</f>
        <v>0</v>
      </c>
      <c r="AF2365" s="41">
        <f>IF(AND(tbl_PV_Milestones[[#This Row],[BL FY]]=2025,tbl_PV_Milestones[[#This Row],[Finish FY]]&gt;2025),1,0)</f>
        <v>0</v>
      </c>
      <c r="AG2365" s="56" t="str">
        <f>_xlfn.XLOOKUP(tbl_PV_Milestones[[#This Row],[Work ID]],tbl_PV_Meta[Work ID '#],tbl_PV_Meta[Project Manager/Owner],,0)</f>
        <v>Project Manager 14</v>
      </c>
      <c r="AH2365" s="6"/>
    </row>
    <row r="2366" spans="4:34" x14ac:dyDescent="0.25">
      <c r="D2366" s="6" t="s">
        <v>326</v>
      </c>
      <c r="E2366" s="6" t="s">
        <v>503</v>
      </c>
      <c r="F2366" s="6" t="s">
        <v>1774</v>
      </c>
      <c r="G2366" s="6" t="s">
        <v>518</v>
      </c>
      <c r="H2366" s="6" t="s">
        <v>519</v>
      </c>
      <c r="I2366" s="6" t="s">
        <v>512</v>
      </c>
      <c r="J2366" s="6" t="s">
        <v>326</v>
      </c>
      <c r="K2366" s="6" t="s">
        <v>278</v>
      </c>
      <c r="L2366" s="6" t="s">
        <v>168</v>
      </c>
      <c r="M2366" s="43"/>
      <c r="N2366" s="44" t="s">
        <v>1979</v>
      </c>
      <c r="O2366" s="39">
        <v>45688.708333333299</v>
      </c>
      <c r="P2366" s="39">
        <v>45688.708333333299</v>
      </c>
      <c r="Q2366" s="6">
        <v>0</v>
      </c>
      <c r="R2366" s="6">
        <v>0</v>
      </c>
      <c r="S2366" s="45" t="e">
        <f>_xlfn.CONCAT(#REF!,TRIM(tbl_PV_Milestones[[#This Row],[Milestone Description]]))</f>
        <v>#REF!</v>
      </c>
      <c r="T2366" s="84" t="str">
        <f>IF(COUNTIF(tbl_PV_Milestones[UID],tbl_PV_Milestones[[#This Row],[UID]])&gt;1,"Duplicate","")</f>
        <v>Duplicate</v>
      </c>
      <c r="U2366" s="42" t="str">
        <f>_xlfn.XLOOKUP(tbl_PV_Milestones[[#This Row],[Work ID]],tbl_PV_Meta[Work ID '#],tbl_PV_Meta[Sub-Portfolio])</f>
        <v>Sub-Portfolio 4</v>
      </c>
      <c r="V2366" s="41">
        <f>IF(MONTH(tbl_PV_Milestones[[#This Row],[Baseline Date]])&lt;7,YEAR(tbl_PV_Milestones[[#This Row],[Baseline Date]]),YEAR(tbl_PV_Milestones[[#This Row],[Baseline Date]])+1)</f>
        <v>2025</v>
      </c>
      <c r="W2366" s="41">
        <f>IF(MONTH(tbl_PV_Milestones[[#This Row],[Actual/Schedule Finish]])&lt;7,YEAR(tbl_PV_Milestones[[#This Row],[Actual/Schedule Finish]]),YEAR(tbl_PV_Milestones[[#This Row],[Actual/Schedule Finish]])+1)</f>
        <v>2025</v>
      </c>
      <c r="X2366" s="41" t="str">
        <f>IF(OR(tbl_PV_Milestones[[#This Row],[Project Status]]="Completed",tbl_PV_Milestones[[#This Row],[Project Status]]="Assumed Completed"),"Yes","No")</f>
        <v>Yes</v>
      </c>
      <c r="Y2366" s="41">
        <f>IF(tbl_PV_Milestones[[#This Row],[Baseline Date]]="",1,0)</f>
        <v>0</v>
      </c>
      <c r="Z2366" s="41">
        <f>IF(tbl_PV_Milestones[[#This Row],[Baseline Date]]&lt;PV_Meta!$B$7,1,0)</f>
        <v>1</v>
      </c>
      <c r="AA2366" s="41">
        <f>IF(tbl_PV_Milestones[[#This Row],[Complete]]="Yes",1,0)</f>
        <v>1</v>
      </c>
      <c r="AB2366" s="41">
        <f>IF(AND(tbl_PV_Milestones[[#This Row],[BL FY]]=2025,tbl_PV_Milestones[[#This Row],[Baseline Date]]&lt;PV_Meta!$B$7),1,0)</f>
        <v>1</v>
      </c>
      <c r="AC2366" s="41">
        <f>IF(AND(tbl_PV_Milestones[[#This Row],[Planned YTD]]=1,tbl_PV_Milestones[[#This Row],[Complete]]="Yes"),1,0)</f>
        <v>1</v>
      </c>
      <c r="AD2366" s="41">
        <f>IF(AND(tbl_PV_Milestones[[#This Row],[Actual/Schedule Finish]]&lt;PV_Meta!$B$7,tbl_PV_Milestones[[#This Row],[Complete]]="No",tbl_PV_Milestones[[#This Row],[Project Status]]&lt;&gt;"On Hold"),1,0)</f>
        <v>0</v>
      </c>
      <c r="AE2366" s="41">
        <f>IF(AND(tbl_PV_Milestones[[#This Row],[Actual/Schedule Finish]]&gt;tbl_PV_Milestones[[#This Row],[Baseline Date]],tbl_PV_Milestones[[#This Row],[Complete]]="No",tbl_PV_Milestones[[#This Row],[Project Status]]&lt;&gt;"On Hold",tbl_PV_Milestones[[#This Row],[Overdue]]=0,tbl_PV_Milestones[[#This Row],[To be Baselined]]&lt;&gt;1),1,0)</f>
        <v>0</v>
      </c>
      <c r="AF2366" s="41">
        <f>IF(AND(tbl_PV_Milestones[[#This Row],[BL FY]]=2025,tbl_PV_Milestones[[#This Row],[Finish FY]]&gt;2025),1,0)</f>
        <v>0</v>
      </c>
      <c r="AG2366" s="56" t="str">
        <f>_xlfn.XLOOKUP(tbl_PV_Milestones[[#This Row],[Work ID]],tbl_PV_Meta[Work ID '#],tbl_PV_Meta[Project Manager/Owner],,0)</f>
        <v>Project Manager 14</v>
      </c>
      <c r="AH2366" s="6"/>
    </row>
    <row r="2367" spans="4:34" x14ac:dyDescent="0.25">
      <c r="D2367" s="6" t="s">
        <v>326</v>
      </c>
      <c r="E2367" s="6" t="s">
        <v>503</v>
      </c>
      <c r="F2367" s="6" t="s">
        <v>1750</v>
      </c>
      <c r="G2367" s="6" t="s">
        <v>566</v>
      </c>
      <c r="H2367" s="6" t="s">
        <v>505</v>
      </c>
      <c r="I2367" s="6" t="s">
        <v>522</v>
      </c>
      <c r="J2367" s="6" t="s">
        <v>326</v>
      </c>
      <c r="K2367" s="6" t="s">
        <v>36</v>
      </c>
      <c r="L2367" s="6" t="s">
        <v>48</v>
      </c>
      <c r="M2367" s="43"/>
      <c r="N2367" s="44" t="s">
        <v>1979</v>
      </c>
      <c r="O2367" s="39">
        <v>45569.708333333299</v>
      </c>
      <c r="P2367" s="39">
        <v>45569.708333333299</v>
      </c>
      <c r="Q2367" s="6">
        <v>0</v>
      </c>
      <c r="R2367" s="6">
        <v>0</v>
      </c>
      <c r="S2367" s="45" t="e">
        <f>_xlfn.CONCAT(#REF!,TRIM(tbl_PV_Milestones[[#This Row],[Milestone Description]]))</f>
        <v>#REF!</v>
      </c>
      <c r="T2367" s="84" t="str">
        <f>IF(COUNTIF(tbl_PV_Milestones[UID],tbl_PV_Milestones[[#This Row],[UID]])&gt;1,"Duplicate","")</f>
        <v>Duplicate</v>
      </c>
      <c r="U2367" s="42" t="str">
        <f>_xlfn.XLOOKUP(tbl_PV_Milestones[[#This Row],[Work ID]],tbl_PV_Meta[Work ID '#],tbl_PV_Meta[Sub-Portfolio])</f>
        <v>Sub-Portfolio 8</v>
      </c>
      <c r="V2367" s="41">
        <f>IF(MONTH(tbl_PV_Milestones[[#This Row],[Baseline Date]])&lt;7,YEAR(tbl_PV_Milestones[[#This Row],[Baseline Date]]),YEAR(tbl_PV_Milestones[[#This Row],[Baseline Date]])+1)</f>
        <v>2025</v>
      </c>
      <c r="W2367" s="41">
        <f>IF(MONTH(tbl_PV_Milestones[[#This Row],[Actual/Schedule Finish]])&lt;7,YEAR(tbl_PV_Milestones[[#This Row],[Actual/Schedule Finish]]),YEAR(tbl_PV_Milestones[[#This Row],[Actual/Schedule Finish]])+1)</f>
        <v>2025</v>
      </c>
      <c r="X2367" s="41" t="str">
        <f>IF(OR(tbl_PV_Milestones[[#This Row],[Project Status]]="Completed",tbl_PV_Milestones[[#This Row],[Project Status]]="Assumed Completed"),"Yes","No")</f>
        <v>Yes</v>
      </c>
      <c r="Y2367" s="41">
        <f>IF(tbl_PV_Milestones[[#This Row],[Baseline Date]]="",1,0)</f>
        <v>0</v>
      </c>
      <c r="Z2367" s="41">
        <f>IF(tbl_PV_Milestones[[#This Row],[Baseline Date]]&lt;PV_Meta!$B$7,1,0)</f>
        <v>1</v>
      </c>
      <c r="AA2367" s="41">
        <f>IF(tbl_PV_Milestones[[#This Row],[Complete]]="Yes",1,0)</f>
        <v>1</v>
      </c>
      <c r="AB2367" s="41">
        <f>IF(AND(tbl_PV_Milestones[[#This Row],[BL FY]]=2025,tbl_PV_Milestones[[#This Row],[Baseline Date]]&lt;PV_Meta!$B$7),1,0)</f>
        <v>1</v>
      </c>
      <c r="AC2367" s="41">
        <f>IF(AND(tbl_PV_Milestones[[#This Row],[Planned YTD]]=1,tbl_PV_Milestones[[#This Row],[Complete]]="Yes"),1,0)</f>
        <v>1</v>
      </c>
      <c r="AD2367" s="41">
        <f>IF(AND(tbl_PV_Milestones[[#This Row],[Actual/Schedule Finish]]&lt;PV_Meta!$B$7,tbl_PV_Milestones[[#This Row],[Complete]]="No",tbl_PV_Milestones[[#This Row],[Project Status]]&lt;&gt;"On Hold"),1,0)</f>
        <v>0</v>
      </c>
      <c r="AE2367" s="41">
        <f>IF(AND(tbl_PV_Milestones[[#This Row],[Actual/Schedule Finish]]&gt;tbl_PV_Milestones[[#This Row],[Baseline Date]],tbl_PV_Milestones[[#This Row],[Complete]]="No",tbl_PV_Milestones[[#This Row],[Project Status]]&lt;&gt;"On Hold",tbl_PV_Milestones[[#This Row],[Overdue]]=0,tbl_PV_Milestones[[#This Row],[To be Baselined]]&lt;&gt;1),1,0)</f>
        <v>0</v>
      </c>
      <c r="AF2367" s="41">
        <f>IF(AND(tbl_PV_Milestones[[#This Row],[BL FY]]=2025,tbl_PV_Milestones[[#This Row],[Finish FY]]&gt;2025),1,0)</f>
        <v>0</v>
      </c>
      <c r="AG2367" s="56" t="str">
        <f>_xlfn.XLOOKUP(tbl_PV_Milestones[[#This Row],[Work ID]],tbl_PV_Meta[Work ID '#],tbl_PV_Meta[Project Manager/Owner],,0)</f>
        <v>Project Manager 25</v>
      </c>
      <c r="AH2367" s="6"/>
    </row>
    <row r="2368" spans="4:34" x14ac:dyDescent="0.25">
      <c r="D2368" s="6" t="s">
        <v>326</v>
      </c>
      <c r="E2368" s="6" t="s">
        <v>503</v>
      </c>
      <c r="F2368" s="6" t="s">
        <v>1750</v>
      </c>
      <c r="G2368" s="6" t="s">
        <v>572</v>
      </c>
      <c r="H2368" s="6" t="s">
        <v>505</v>
      </c>
      <c r="I2368" s="6" t="s">
        <v>522</v>
      </c>
      <c r="J2368" s="6" t="s">
        <v>326</v>
      </c>
      <c r="K2368" s="6" t="s">
        <v>36</v>
      </c>
      <c r="L2368" s="6" t="s">
        <v>48</v>
      </c>
      <c r="M2368" s="43"/>
      <c r="N2368" s="44" t="s">
        <v>1979</v>
      </c>
      <c r="O2368" s="39">
        <v>45582.708333333299</v>
      </c>
      <c r="P2368" s="39">
        <v>45582.708333333299</v>
      </c>
      <c r="Q2368" s="6">
        <v>0</v>
      </c>
      <c r="R2368" s="6">
        <v>0</v>
      </c>
      <c r="S2368" s="45" t="e">
        <f>_xlfn.CONCAT(#REF!,TRIM(tbl_PV_Milestones[[#This Row],[Milestone Description]]))</f>
        <v>#REF!</v>
      </c>
      <c r="T2368" s="84" t="str">
        <f>IF(COUNTIF(tbl_PV_Milestones[UID],tbl_PV_Milestones[[#This Row],[UID]])&gt;1,"Duplicate","")</f>
        <v>Duplicate</v>
      </c>
      <c r="U2368" s="42" t="str">
        <f>_xlfn.XLOOKUP(tbl_PV_Milestones[[#This Row],[Work ID]],tbl_PV_Meta[Work ID '#],tbl_PV_Meta[Sub-Portfolio])</f>
        <v>Sub-Portfolio 8</v>
      </c>
      <c r="V2368" s="41">
        <f>IF(MONTH(tbl_PV_Milestones[[#This Row],[Baseline Date]])&lt;7,YEAR(tbl_PV_Milestones[[#This Row],[Baseline Date]]),YEAR(tbl_PV_Milestones[[#This Row],[Baseline Date]])+1)</f>
        <v>2025</v>
      </c>
      <c r="W2368" s="41">
        <f>IF(MONTH(tbl_PV_Milestones[[#This Row],[Actual/Schedule Finish]])&lt;7,YEAR(tbl_PV_Milestones[[#This Row],[Actual/Schedule Finish]]),YEAR(tbl_PV_Milestones[[#This Row],[Actual/Schedule Finish]])+1)</f>
        <v>2025</v>
      </c>
      <c r="X2368" s="41" t="str">
        <f>IF(OR(tbl_PV_Milestones[[#This Row],[Project Status]]="Completed",tbl_PV_Milestones[[#This Row],[Project Status]]="Assumed Completed"),"Yes","No")</f>
        <v>Yes</v>
      </c>
      <c r="Y2368" s="41">
        <f>IF(tbl_PV_Milestones[[#This Row],[Baseline Date]]="",1,0)</f>
        <v>0</v>
      </c>
      <c r="Z2368" s="41">
        <f>IF(tbl_PV_Milestones[[#This Row],[Baseline Date]]&lt;PV_Meta!$B$7,1,0)</f>
        <v>1</v>
      </c>
      <c r="AA2368" s="41">
        <f>IF(tbl_PV_Milestones[[#This Row],[Complete]]="Yes",1,0)</f>
        <v>1</v>
      </c>
      <c r="AB2368" s="41">
        <f>IF(AND(tbl_PV_Milestones[[#This Row],[BL FY]]=2025,tbl_PV_Milestones[[#This Row],[Baseline Date]]&lt;PV_Meta!$B$7),1,0)</f>
        <v>1</v>
      </c>
      <c r="AC2368" s="41">
        <f>IF(AND(tbl_PV_Milestones[[#This Row],[Planned YTD]]=1,tbl_PV_Milestones[[#This Row],[Complete]]="Yes"),1,0)</f>
        <v>1</v>
      </c>
      <c r="AD2368" s="41">
        <f>IF(AND(tbl_PV_Milestones[[#This Row],[Actual/Schedule Finish]]&lt;PV_Meta!$B$7,tbl_PV_Milestones[[#This Row],[Complete]]="No",tbl_PV_Milestones[[#This Row],[Project Status]]&lt;&gt;"On Hold"),1,0)</f>
        <v>0</v>
      </c>
      <c r="AE2368" s="41">
        <f>IF(AND(tbl_PV_Milestones[[#This Row],[Actual/Schedule Finish]]&gt;tbl_PV_Milestones[[#This Row],[Baseline Date]],tbl_PV_Milestones[[#This Row],[Complete]]="No",tbl_PV_Milestones[[#This Row],[Project Status]]&lt;&gt;"On Hold",tbl_PV_Milestones[[#This Row],[Overdue]]=0,tbl_PV_Milestones[[#This Row],[To be Baselined]]&lt;&gt;1),1,0)</f>
        <v>0</v>
      </c>
      <c r="AF2368" s="41">
        <f>IF(AND(tbl_PV_Milestones[[#This Row],[BL FY]]=2025,tbl_PV_Milestones[[#This Row],[Finish FY]]&gt;2025),1,0)</f>
        <v>0</v>
      </c>
      <c r="AG2368" s="56" t="str">
        <f>_xlfn.XLOOKUP(tbl_PV_Milestones[[#This Row],[Work ID]],tbl_PV_Meta[Work ID '#],tbl_PV_Meta[Project Manager/Owner],,0)</f>
        <v>Project Manager 25</v>
      </c>
      <c r="AH2368" s="6"/>
    </row>
    <row r="2369" spans="4:34" x14ac:dyDescent="0.25">
      <c r="D2369" s="6" t="s">
        <v>326</v>
      </c>
      <c r="E2369" s="6" t="s">
        <v>503</v>
      </c>
      <c r="F2369" s="6" t="s">
        <v>1750</v>
      </c>
      <c r="G2369" s="6" t="s">
        <v>1080</v>
      </c>
      <c r="H2369" s="6" t="s">
        <v>519</v>
      </c>
      <c r="I2369" s="6" t="s">
        <v>522</v>
      </c>
      <c r="J2369" s="6" t="s">
        <v>326</v>
      </c>
      <c r="K2369" s="6" t="s">
        <v>36</v>
      </c>
      <c r="L2369" s="6" t="s">
        <v>48</v>
      </c>
      <c r="M2369" s="43"/>
      <c r="N2369" s="44" t="s">
        <v>1979</v>
      </c>
      <c r="O2369" s="39">
        <v>45582.708333333299</v>
      </c>
      <c r="P2369" s="39">
        <v>45582.708333333299</v>
      </c>
      <c r="Q2369" s="6">
        <v>0</v>
      </c>
      <c r="R2369" s="6">
        <v>0</v>
      </c>
      <c r="S2369" s="45" t="e">
        <f>_xlfn.CONCAT(#REF!,TRIM(tbl_PV_Milestones[[#This Row],[Milestone Description]]))</f>
        <v>#REF!</v>
      </c>
      <c r="T2369" s="84" t="str">
        <f>IF(COUNTIF(tbl_PV_Milestones[UID],tbl_PV_Milestones[[#This Row],[UID]])&gt;1,"Duplicate","")</f>
        <v>Duplicate</v>
      </c>
      <c r="U2369" s="42" t="str">
        <f>_xlfn.XLOOKUP(tbl_PV_Milestones[[#This Row],[Work ID]],tbl_PV_Meta[Work ID '#],tbl_PV_Meta[Sub-Portfolio])</f>
        <v>Sub-Portfolio 8</v>
      </c>
      <c r="V2369" s="41">
        <f>IF(MONTH(tbl_PV_Milestones[[#This Row],[Baseline Date]])&lt;7,YEAR(tbl_PV_Milestones[[#This Row],[Baseline Date]]),YEAR(tbl_PV_Milestones[[#This Row],[Baseline Date]])+1)</f>
        <v>2025</v>
      </c>
      <c r="W2369" s="41">
        <f>IF(MONTH(tbl_PV_Milestones[[#This Row],[Actual/Schedule Finish]])&lt;7,YEAR(tbl_PV_Milestones[[#This Row],[Actual/Schedule Finish]]),YEAR(tbl_PV_Milestones[[#This Row],[Actual/Schedule Finish]])+1)</f>
        <v>2025</v>
      </c>
      <c r="X2369" s="41" t="str">
        <f>IF(OR(tbl_PV_Milestones[[#This Row],[Project Status]]="Completed",tbl_PV_Milestones[[#This Row],[Project Status]]="Assumed Completed"),"Yes","No")</f>
        <v>Yes</v>
      </c>
      <c r="Y2369" s="41">
        <f>IF(tbl_PV_Milestones[[#This Row],[Baseline Date]]="",1,0)</f>
        <v>0</v>
      </c>
      <c r="Z2369" s="41">
        <f>IF(tbl_PV_Milestones[[#This Row],[Baseline Date]]&lt;PV_Meta!$B$7,1,0)</f>
        <v>1</v>
      </c>
      <c r="AA2369" s="41">
        <f>IF(tbl_PV_Milestones[[#This Row],[Complete]]="Yes",1,0)</f>
        <v>1</v>
      </c>
      <c r="AB2369" s="41">
        <f>IF(AND(tbl_PV_Milestones[[#This Row],[BL FY]]=2025,tbl_PV_Milestones[[#This Row],[Baseline Date]]&lt;PV_Meta!$B$7),1,0)</f>
        <v>1</v>
      </c>
      <c r="AC2369" s="41">
        <f>IF(AND(tbl_PV_Milestones[[#This Row],[Planned YTD]]=1,tbl_PV_Milestones[[#This Row],[Complete]]="Yes"),1,0)</f>
        <v>1</v>
      </c>
      <c r="AD2369" s="41">
        <f>IF(AND(tbl_PV_Milestones[[#This Row],[Actual/Schedule Finish]]&lt;PV_Meta!$B$7,tbl_PV_Milestones[[#This Row],[Complete]]="No",tbl_PV_Milestones[[#This Row],[Project Status]]&lt;&gt;"On Hold"),1,0)</f>
        <v>0</v>
      </c>
      <c r="AE2369" s="41">
        <f>IF(AND(tbl_PV_Milestones[[#This Row],[Actual/Schedule Finish]]&gt;tbl_PV_Milestones[[#This Row],[Baseline Date]],tbl_PV_Milestones[[#This Row],[Complete]]="No",tbl_PV_Milestones[[#This Row],[Project Status]]&lt;&gt;"On Hold",tbl_PV_Milestones[[#This Row],[Overdue]]=0,tbl_PV_Milestones[[#This Row],[To be Baselined]]&lt;&gt;1),1,0)</f>
        <v>0</v>
      </c>
      <c r="AF2369" s="41">
        <f>IF(AND(tbl_PV_Milestones[[#This Row],[BL FY]]=2025,tbl_PV_Milestones[[#This Row],[Finish FY]]&gt;2025),1,0)</f>
        <v>0</v>
      </c>
      <c r="AG2369" s="56" t="str">
        <f>_xlfn.XLOOKUP(tbl_PV_Milestones[[#This Row],[Work ID]],tbl_PV_Meta[Work ID '#],tbl_PV_Meta[Project Manager/Owner],,0)</f>
        <v>Project Manager 25</v>
      </c>
      <c r="AH2369" s="6"/>
    </row>
    <row r="2370" spans="4:34" x14ac:dyDescent="0.25">
      <c r="D2370" s="6" t="s">
        <v>326</v>
      </c>
      <c r="E2370" s="6" t="s">
        <v>503</v>
      </c>
      <c r="F2370" s="6" t="s">
        <v>1750</v>
      </c>
      <c r="G2370" s="6" t="s">
        <v>544</v>
      </c>
      <c r="H2370" s="6" t="s">
        <v>505</v>
      </c>
      <c r="I2370" s="6" t="s">
        <v>510</v>
      </c>
      <c r="J2370" s="6" t="s">
        <v>326</v>
      </c>
      <c r="K2370" s="6" t="s">
        <v>36</v>
      </c>
      <c r="L2370" s="6" t="s">
        <v>48</v>
      </c>
      <c r="M2370" s="43"/>
      <c r="N2370" s="44" t="s">
        <v>1979</v>
      </c>
      <c r="O2370" s="39">
        <v>45569.708333333299</v>
      </c>
      <c r="P2370" s="39">
        <v>45569.708333333299</v>
      </c>
      <c r="Q2370" s="6">
        <v>0</v>
      </c>
      <c r="R2370" s="6">
        <v>0</v>
      </c>
      <c r="S2370" s="45" t="e">
        <f>_xlfn.CONCAT(#REF!,TRIM(tbl_PV_Milestones[[#This Row],[Milestone Description]]))</f>
        <v>#REF!</v>
      </c>
      <c r="T2370" s="84" t="str">
        <f>IF(COUNTIF(tbl_PV_Milestones[UID],tbl_PV_Milestones[[#This Row],[UID]])&gt;1,"Duplicate","")</f>
        <v>Duplicate</v>
      </c>
      <c r="U2370" s="42" t="str">
        <f>_xlfn.XLOOKUP(tbl_PV_Milestones[[#This Row],[Work ID]],tbl_PV_Meta[Work ID '#],tbl_PV_Meta[Sub-Portfolio])</f>
        <v>Sub-Portfolio 8</v>
      </c>
      <c r="V2370" s="41">
        <f>IF(MONTH(tbl_PV_Milestones[[#This Row],[Baseline Date]])&lt;7,YEAR(tbl_PV_Milestones[[#This Row],[Baseline Date]]),YEAR(tbl_PV_Milestones[[#This Row],[Baseline Date]])+1)</f>
        <v>2025</v>
      </c>
      <c r="W2370" s="41">
        <f>IF(MONTH(tbl_PV_Milestones[[#This Row],[Actual/Schedule Finish]])&lt;7,YEAR(tbl_PV_Milestones[[#This Row],[Actual/Schedule Finish]]),YEAR(tbl_PV_Milestones[[#This Row],[Actual/Schedule Finish]])+1)</f>
        <v>2025</v>
      </c>
      <c r="X2370" s="41" t="str">
        <f>IF(OR(tbl_PV_Milestones[[#This Row],[Project Status]]="Completed",tbl_PV_Milestones[[#This Row],[Project Status]]="Assumed Completed"),"Yes","No")</f>
        <v>Yes</v>
      </c>
      <c r="Y2370" s="41">
        <f>IF(tbl_PV_Milestones[[#This Row],[Baseline Date]]="",1,0)</f>
        <v>0</v>
      </c>
      <c r="Z2370" s="41">
        <f>IF(tbl_PV_Milestones[[#This Row],[Baseline Date]]&lt;PV_Meta!$B$7,1,0)</f>
        <v>1</v>
      </c>
      <c r="AA2370" s="41">
        <f>IF(tbl_PV_Milestones[[#This Row],[Complete]]="Yes",1,0)</f>
        <v>1</v>
      </c>
      <c r="AB2370" s="41">
        <f>IF(AND(tbl_PV_Milestones[[#This Row],[BL FY]]=2025,tbl_PV_Milestones[[#This Row],[Baseline Date]]&lt;PV_Meta!$B$7),1,0)</f>
        <v>1</v>
      </c>
      <c r="AC2370" s="41">
        <f>IF(AND(tbl_PV_Milestones[[#This Row],[Planned YTD]]=1,tbl_PV_Milestones[[#This Row],[Complete]]="Yes"),1,0)</f>
        <v>1</v>
      </c>
      <c r="AD2370" s="41">
        <f>IF(AND(tbl_PV_Milestones[[#This Row],[Actual/Schedule Finish]]&lt;PV_Meta!$B$7,tbl_PV_Milestones[[#This Row],[Complete]]="No",tbl_PV_Milestones[[#This Row],[Project Status]]&lt;&gt;"On Hold"),1,0)</f>
        <v>0</v>
      </c>
      <c r="AE2370" s="41">
        <f>IF(AND(tbl_PV_Milestones[[#This Row],[Actual/Schedule Finish]]&gt;tbl_PV_Milestones[[#This Row],[Baseline Date]],tbl_PV_Milestones[[#This Row],[Complete]]="No",tbl_PV_Milestones[[#This Row],[Project Status]]&lt;&gt;"On Hold",tbl_PV_Milestones[[#This Row],[Overdue]]=0,tbl_PV_Milestones[[#This Row],[To be Baselined]]&lt;&gt;1),1,0)</f>
        <v>0</v>
      </c>
      <c r="AF2370" s="41">
        <f>IF(AND(tbl_PV_Milestones[[#This Row],[BL FY]]=2025,tbl_PV_Milestones[[#This Row],[Finish FY]]&gt;2025),1,0)</f>
        <v>0</v>
      </c>
      <c r="AG2370" s="56" t="str">
        <f>_xlfn.XLOOKUP(tbl_PV_Milestones[[#This Row],[Work ID]],tbl_PV_Meta[Work ID '#],tbl_PV_Meta[Project Manager/Owner],,0)</f>
        <v>Project Manager 25</v>
      </c>
      <c r="AH2370" s="6"/>
    </row>
    <row r="2371" spans="4:34" x14ac:dyDescent="0.25">
      <c r="D2371" s="6" t="s">
        <v>326</v>
      </c>
      <c r="E2371" s="6" t="s">
        <v>503</v>
      </c>
      <c r="F2371" s="6" t="s">
        <v>1750</v>
      </c>
      <c r="G2371" s="6" t="s">
        <v>547</v>
      </c>
      <c r="H2371" s="6" t="s">
        <v>505</v>
      </c>
      <c r="I2371" s="6" t="s">
        <v>510</v>
      </c>
      <c r="J2371" s="6" t="s">
        <v>326</v>
      </c>
      <c r="K2371" s="6" t="s">
        <v>36</v>
      </c>
      <c r="L2371" s="6" t="s">
        <v>48</v>
      </c>
      <c r="M2371" s="43"/>
      <c r="N2371" s="44" t="s">
        <v>1979</v>
      </c>
      <c r="O2371" s="39">
        <v>45582.708333333299</v>
      </c>
      <c r="P2371" s="39">
        <v>45582.708333333299</v>
      </c>
      <c r="Q2371" s="6">
        <v>0</v>
      </c>
      <c r="R2371" s="6">
        <v>0</v>
      </c>
      <c r="S2371" s="45" t="e">
        <f>_xlfn.CONCAT(#REF!,TRIM(tbl_PV_Milestones[[#This Row],[Milestone Description]]))</f>
        <v>#REF!</v>
      </c>
      <c r="T2371" s="84" t="str">
        <f>IF(COUNTIF(tbl_PV_Milestones[UID],tbl_PV_Milestones[[#This Row],[UID]])&gt;1,"Duplicate","")</f>
        <v>Duplicate</v>
      </c>
      <c r="U2371" s="42" t="str">
        <f>_xlfn.XLOOKUP(tbl_PV_Milestones[[#This Row],[Work ID]],tbl_PV_Meta[Work ID '#],tbl_PV_Meta[Sub-Portfolio])</f>
        <v>Sub-Portfolio 8</v>
      </c>
      <c r="V2371" s="41">
        <f>IF(MONTH(tbl_PV_Milestones[[#This Row],[Baseline Date]])&lt;7,YEAR(tbl_PV_Milestones[[#This Row],[Baseline Date]]),YEAR(tbl_PV_Milestones[[#This Row],[Baseline Date]])+1)</f>
        <v>2025</v>
      </c>
      <c r="W2371" s="41">
        <f>IF(MONTH(tbl_PV_Milestones[[#This Row],[Actual/Schedule Finish]])&lt;7,YEAR(tbl_PV_Milestones[[#This Row],[Actual/Schedule Finish]]),YEAR(tbl_PV_Milestones[[#This Row],[Actual/Schedule Finish]])+1)</f>
        <v>2025</v>
      </c>
      <c r="X2371" s="41" t="str">
        <f>IF(OR(tbl_PV_Milestones[[#This Row],[Project Status]]="Completed",tbl_PV_Milestones[[#This Row],[Project Status]]="Assumed Completed"),"Yes","No")</f>
        <v>Yes</v>
      </c>
      <c r="Y2371" s="41">
        <f>IF(tbl_PV_Milestones[[#This Row],[Baseline Date]]="",1,0)</f>
        <v>0</v>
      </c>
      <c r="Z2371" s="41">
        <f>IF(tbl_PV_Milestones[[#This Row],[Baseline Date]]&lt;PV_Meta!$B$7,1,0)</f>
        <v>1</v>
      </c>
      <c r="AA2371" s="41">
        <f>IF(tbl_PV_Milestones[[#This Row],[Complete]]="Yes",1,0)</f>
        <v>1</v>
      </c>
      <c r="AB2371" s="41">
        <f>IF(AND(tbl_PV_Milestones[[#This Row],[BL FY]]=2025,tbl_PV_Milestones[[#This Row],[Baseline Date]]&lt;PV_Meta!$B$7),1,0)</f>
        <v>1</v>
      </c>
      <c r="AC2371" s="41">
        <f>IF(AND(tbl_PV_Milestones[[#This Row],[Planned YTD]]=1,tbl_PV_Milestones[[#This Row],[Complete]]="Yes"),1,0)</f>
        <v>1</v>
      </c>
      <c r="AD2371" s="41">
        <f>IF(AND(tbl_PV_Milestones[[#This Row],[Actual/Schedule Finish]]&lt;PV_Meta!$B$7,tbl_PV_Milestones[[#This Row],[Complete]]="No",tbl_PV_Milestones[[#This Row],[Project Status]]&lt;&gt;"On Hold"),1,0)</f>
        <v>0</v>
      </c>
      <c r="AE2371" s="41">
        <f>IF(AND(tbl_PV_Milestones[[#This Row],[Actual/Schedule Finish]]&gt;tbl_PV_Milestones[[#This Row],[Baseline Date]],tbl_PV_Milestones[[#This Row],[Complete]]="No",tbl_PV_Milestones[[#This Row],[Project Status]]&lt;&gt;"On Hold",tbl_PV_Milestones[[#This Row],[Overdue]]=0,tbl_PV_Milestones[[#This Row],[To be Baselined]]&lt;&gt;1),1,0)</f>
        <v>0</v>
      </c>
      <c r="AF2371" s="41">
        <f>IF(AND(tbl_PV_Milestones[[#This Row],[BL FY]]=2025,tbl_PV_Milestones[[#This Row],[Finish FY]]&gt;2025),1,0)</f>
        <v>0</v>
      </c>
      <c r="AG2371" s="56" t="str">
        <f>_xlfn.XLOOKUP(tbl_PV_Milestones[[#This Row],[Work ID]],tbl_PV_Meta[Work ID '#],tbl_PV_Meta[Project Manager/Owner],,0)</f>
        <v>Project Manager 25</v>
      </c>
      <c r="AH2371" s="6"/>
    </row>
    <row r="2372" spans="4:34" x14ac:dyDescent="0.25">
      <c r="D2372" s="6" t="s">
        <v>326</v>
      </c>
      <c r="E2372" s="6" t="s">
        <v>52</v>
      </c>
      <c r="F2372" s="6" t="s">
        <v>1750</v>
      </c>
      <c r="G2372" s="6" t="s">
        <v>534</v>
      </c>
      <c r="H2372" s="6" t="s">
        <v>505</v>
      </c>
      <c r="I2372" s="6" t="s">
        <v>510</v>
      </c>
      <c r="J2372" s="6" t="s">
        <v>326</v>
      </c>
      <c r="K2372" s="6" t="s">
        <v>36</v>
      </c>
      <c r="L2372" s="6" t="s">
        <v>48</v>
      </c>
      <c r="M2372" s="43"/>
      <c r="N2372" s="44" t="s">
        <v>1979</v>
      </c>
      <c r="S2372" s="45" t="e">
        <f>_xlfn.CONCAT(#REF!,TRIM(tbl_PV_Milestones[[#This Row],[Milestone Description]]))</f>
        <v>#REF!</v>
      </c>
      <c r="T2372" s="84" t="str">
        <f>IF(COUNTIF(tbl_PV_Milestones[UID],tbl_PV_Milestones[[#This Row],[UID]])&gt;1,"Duplicate","")</f>
        <v>Duplicate</v>
      </c>
      <c r="U2372" s="42" t="str">
        <f>_xlfn.XLOOKUP(tbl_PV_Milestones[[#This Row],[Work ID]],tbl_PV_Meta[Work ID '#],tbl_PV_Meta[Sub-Portfolio])</f>
        <v>Sub-Portfolio 8</v>
      </c>
      <c r="V2372" s="41">
        <f>IF(MONTH(tbl_PV_Milestones[[#This Row],[Baseline Date]])&lt;7,YEAR(tbl_PV_Milestones[[#This Row],[Baseline Date]]),YEAR(tbl_PV_Milestones[[#This Row],[Baseline Date]])+1)</f>
        <v>1900</v>
      </c>
      <c r="W2372" s="41">
        <f>IF(MONTH(tbl_PV_Milestones[[#This Row],[Actual/Schedule Finish]])&lt;7,YEAR(tbl_PV_Milestones[[#This Row],[Actual/Schedule Finish]]),YEAR(tbl_PV_Milestones[[#This Row],[Actual/Schedule Finish]])+1)</f>
        <v>1900</v>
      </c>
      <c r="X2372" s="41" t="str">
        <f>IF(OR(tbl_PV_Milestones[[#This Row],[Project Status]]="Completed",tbl_PV_Milestones[[#This Row],[Project Status]]="Assumed Completed"),"Yes","No")</f>
        <v>Yes</v>
      </c>
      <c r="Y2372" s="41">
        <f>IF(tbl_PV_Milestones[[#This Row],[Baseline Date]]="",1,0)</f>
        <v>1</v>
      </c>
      <c r="Z2372" s="41">
        <f>IF(tbl_PV_Milestones[[#This Row],[Baseline Date]]&lt;PV_Meta!$B$7,1,0)</f>
        <v>1</v>
      </c>
      <c r="AA2372" s="41">
        <f>IF(tbl_PV_Milestones[[#This Row],[Complete]]="Yes",1,0)</f>
        <v>1</v>
      </c>
      <c r="AB2372" s="41">
        <f>IF(AND(tbl_PV_Milestones[[#This Row],[BL FY]]=2025,tbl_PV_Milestones[[#This Row],[Baseline Date]]&lt;PV_Meta!$B$7),1,0)</f>
        <v>0</v>
      </c>
      <c r="AC2372" s="41">
        <f>IF(AND(tbl_PV_Milestones[[#This Row],[Planned YTD]]=1,tbl_PV_Milestones[[#This Row],[Complete]]="Yes"),1,0)</f>
        <v>0</v>
      </c>
      <c r="AD2372" s="41">
        <f>IF(AND(tbl_PV_Milestones[[#This Row],[Actual/Schedule Finish]]&lt;PV_Meta!$B$7,tbl_PV_Milestones[[#This Row],[Complete]]="No",tbl_PV_Milestones[[#This Row],[Project Status]]&lt;&gt;"On Hold"),1,0)</f>
        <v>0</v>
      </c>
      <c r="AE2372" s="41">
        <f>IF(AND(tbl_PV_Milestones[[#This Row],[Actual/Schedule Finish]]&gt;tbl_PV_Milestones[[#This Row],[Baseline Date]],tbl_PV_Milestones[[#This Row],[Complete]]="No",tbl_PV_Milestones[[#This Row],[Project Status]]&lt;&gt;"On Hold",tbl_PV_Milestones[[#This Row],[Overdue]]=0,tbl_PV_Milestones[[#This Row],[To be Baselined]]&lt;&gt;1),1,0)</f>
        <v>0</v>
      </c>
      <c r="AF2372" s="41">
        <f>IF(AND(tbl_PV_Milestones[[#This Row],[BL FY]]=2025,tbl_PV_Milestones[[#This Row],[Finish FY]]&gt;2025),1,0)</f>
        <v>0</v>
      </c>
      <c r="AG2372" s="56" t="str">
        <f>_xlfn.XLOOKUP(tbl_PV_Milestones[[#This Row],[Work ID]],tbl_PV_Meta[Work ID '#],tbl_PV_Meta[Project Manager/Owner],,0)</f>
        <v>Project Manager 25</v>
      </c>
      <c r="AH2372" s="6"/>
    </row>
    <row r="2373" spans="4:34" x14ac:dyDescent="0.25">
      <c r="D2373" s="6" t="s">
        <v>326</v>
      </c>
      <c r="E2373" s="6" t="s">
        <v>503</v>
      </c>
      <c r="F2373" s="6" t="s">
        <v>1750</v>
      </c>
      <c r="G2373" s="6" t="s">
        <v>535</v>
      </c>
      <c r="H2373" s="6" t="s">
        <v>505</v>
      </c>
      <c r="I2373" s="6" t="s">
        <v>510</v>
      </c>
      <c r="J2373" s="6" t="s">
        <v>326</v>
      </c>
      <c r="K2373" s="6" t="s">
        <v>36</v>
      </c>
      <c r="L2373" s="6" t="s">
        <v>48</v>
      </c>
      <c r="M2373" s="43"/>
      <c r="N2373" s="44" t="s">
        <v>1979</v>
      </c>
      <c r="O2373" s="39">
        <v>45534.708333333299</v>
      </c>
      <c r="P2373" s="39">
        <v>45534.708333333299</v>
      </c>
      <c r="Q2373" s="6">
        <v>0</v>
      </c>
      <c r="R2373" s="6">
        <v>0</v>
      </c>
      <c r="S2373" s="45" t="e">
        <f>_xlfn.CONCAT(#REF!,TRIM(tbl_PV_Milestones[[#This Row],[Milestone Description]]))</f>
        <v>#REF!</v>
      </c>
      <c r="T2373" s="84" t="str">
        <f>IF(COUNTIF(tbl_PV_Milestones[UID],tbl_PV_Milestones[[#This Row],[UID]])&gt;1,"Duplicate","")</f>
        <v>Duplicate</v>
      </c>
      <c r="U2373" s="42" t="str">
        <f>_xlfn.XLOOKUP(tbl_PV_Milestones[[#This Row],[Work ID]],tbl_PV_Meta[Work ID '#],tbl_PV_Meta[Sub-Portfolio])</f>
        <v>Sub-Portfolio 8</v>
      </c>
      <c r="V2373" s="41">
        <f>IF(MONTH(tbl_PV_Milestones[[#This Row],[Baseline Date]])&lt;7,YEAR(tbl_PV_Milestones[[#This Row],[Baseline Date]]),YEAR(tbl_PV_Milestones[[#This Row],[Baseline Date]])+1)</f>
        <v>2025</v>
      </c>
      <c r="W2373" s="41">
        <f>IF(MONTH(tbl_PV_Milestones[[#This Row],[Actual/Schedule Finish]])&lt;7,YEAR(tbl_PV_Milestones[[#This Row],[Actual/Schedule Finish]]),YEAR(tbl_PV_Milestones[[#This Row],[Actual/Schedule Finish]])+1)</f>
        <v>2025</v>
      </c>
      <c r="X2373" s="41" t="str">
        <f>IF(OR(tbl_PV_Milestones[[#This Row],[Project Status]]="Completed",tbl_PV_Milestones[[#This Row],[Project Status]]="Assumed Completed"),"Yes","No")</f>
        <v>Yes</v>
      </c>
      <c r="Y2373" s="41">
        <f>IF(tbl_PV_Milestones[[#This Row],[Baseline Date]]="",1,0)</f>
        <v>0</v>
      </c>
      <c r="Z2373" s="41">
        <f>IF(tbl_PV_Milestones[[#This Row],[Baseline Date]]&lt;PV_Meta!$B$7,1,0)</f>
        <v>1</v>
      </c>
      <c r="AA2373" s="41">
        <f>IF(tbl_PV_Milestones[[#This Row],[Complete]]="Yes",1,0)</f>
        <v>1</v>
      </c>
      <c r="AB2373" s="41">
        <f>IF(AND(tbl_PV_Milestones[[#This Row],[BL FY]]=2025,tbl_PV_Milestones[[#This Row],[Baseline Date]]&lt;PV_Meta!$B$7),1,0)</f>
        <v>1</v>
      </c>
      <c r="AC2373" s="41">
        <f>IF(AND(tbl_PV_Milestones[[#This Row],[Planned YTD]]=1,tbl_PV_Milestones[[#This Row],[Complete]]="Yes"),1,0)</f>
        <v>1</v>
      </c>
      <c r="AD2373" s="41">
        <f>IF(AND(tbl_PV_Milestones[[#This Row],[Actual/Schedule Finish]]&lt;PV_Meta!$B$7,tbl_PV_Milestones[[#This Row],[Complete]]="No",tbl_PV_Milestones[[#This Row],[Project Status]]&lt;&gt;"On Hold"),1,0)</f>
        <v>0</v>
      </c>
      <c r="AE2373" s="41">
        <f>IF(AND(tbl_PV_Milestones[[#This Row],[Actual/Schedule Finish]]&gt;tbl_PV_Milestones[[#This Row],[Baseline Date]],tbl_PV_Milestones[[#This Row],[Complete]]="No",tbl_PV_Milestones[[#This Row],[Project Status]]&lt;&gt;"On Hold",tbl_PV_Milestones[[#This Row],[Overdue]]=0,tbl_PV_Milestones[[#This Row],[To be Baselined]]&lt;&gt;1),1,0)</f>
        <v>0</v>
      </c>
      <c r="AF2373" s="41">
        <f>IF(AND(tbl_PV_Milestones[[#This Row],[BL FY]]=2025,tbl_PV_Milestones[[#This Row],[Finish FY]]&gt;2025),1,0)</f>
        <v>0</v>
      </c>
      <c r="AG2373" s="56" t="str">
        <f>_xlfn.XLOOKUP(tbl_PV_Milestones[[#This Row],[Work ID]],tbl_PV_Meta[Work ID '#],tbl_PV_Meta[Project Manager/Owner],,0)</f>
        <v>Project Manager 25</v>
      </c>
      <c r="AH2373" s="6"/>
    </row>
    <row r="2374" spans="4:34" x14ac:dyDescent="0.25">
      <c r="D2374" s="6" t="s">
        <v>326</v>
      </c>
      <c r="E2374" s="6" t="s">
        <v>503</v>
      </c>
      <c r="F2374" s="6" t="s">
        <v>1750</v>
      </c>
      <c r="G2374" s="6" t="s">
        <v>536</v>
      </c>
      <c r="H2374" s="6" t="s">
        <v>505</v>
      </c>
      <c r="I2374" s="6" t="s">
        <v>510</v>
      </c>
      <c r="J2374" s="6" t="s">
        <v>326</v>
      </c>
      <c r="K2374" s="6" t="s">
        <v>36</v>
      </c>
      <c r="L2374" s="6" t="s">
        <v>48</v>
      </c>
      <c r="M2374" s="43"/>
      <c r="N2374" s="44" t="s">
        <v>1979</v>
      </c>
      <c r="O2374" s="39">
        <v>45560.708333333299</v>
      </c>
      <c r="P2374" s="39">
        <v>45560.708333333299</v>
      </c>
      <c r="Q2374" s="6">
        <v>0</v>
      </c>
      <c r="R2374" s="6">
        <v>0</v>
      </c>
      <c r="S2374" s="45" t="e">
        <f>_xlfn.CONCAT(#REF!,TRIM(tbl_PV_Milestones[[#This Row],[Milestone Description]]))</f>
        <v>#REF!</v>
      </c>
      <c r="T2374" s="84" t="str">
        <f>IF(COUNTIF(tbl_PV_Milestones[UID],tbl_PV_Milestones[[#This Row],[UID]])&gt;1,"Duplicate","")</f>
        <v>Duplicate</v>
      </c>
      <c r="U2374" s="42" t="str">
        <f>_xlfn.XLOOKUP(tbl_PV_Milestones[[#This Row],[Work ID]],tbl_PV_Meta[Work ID '#],tbl_PV_Meta[Sub-Portfolio])</f>
        <v>Sub-Portfolio 8</v>
      </c>
      <c r="V2374" s="41">
        <f>IF(MONTH(tbl_PV_Milestones[[#This Row],[Baseline Date]])&lt;7,YEAR(tbl_PV_Milestones[[#This Row],[Baseline Date]]),YEAR(tbl_PV_Milestones[[#This Row],[Baseline Date]])+1)</f>
        <v>2025</v>
      </c>
      <c r="W2374" s="41">
        <f>IF(MONTH(tbl_PV_Milestones[[#This Row],[Actual/Schedule Finish]])&lt;7,YEAR(tbl_PV_Milestones[[#This Row],[Actual/Schedule Finish]]),YEAR(tbl_PV_Milestones[[#This Row],[Actual/Schedule Finish]])+1)</f>
        <v>2025</v>
      </c>
      <c r="X2374" s="41" t="str">
        <f>IF(OR(tbl_PV_Milestones[[#This Row],[Project Status]]="Completed",tbl_PV_Milestones[[#This Row],[Project Status]]="Assumed Completed"),"Yes","No")</f>
        <v>Yes</v>
      </c>
      <c r="Y2374" s="41">
        <f>IF(tbl_PV_Milestones[[#This Row],[Baseline Date]]="",1,0)</f>
        <v>0</v>
      </c>
      <c r="Z2374" s="41">
        <f>IF(tbl_PV_Milestones[[#This Row],[Baseline Date]]&lt;PV_Meta!$B$7,1,0)</f>
        <v>1</v>
      </c>
      <c r="AA2374" s="41">
        <f>IF(tbl_PV_Milestones[[#This Row],[Complete]]="Yes",1,0)</f>
        <v>1</v>
      </c>
      <c r="AB2374" s="41">
        <f>IF(AND(tbl_PV_Milestones[[#This Row],[BL FY]]=2025,tbl_PV_Milestones[[#This Row],[Baseline Date]]&lt;PV_Meta!$B$7),1,0)</f>
        <v>1</v>
      </c>
      <c r="AC2374" s="41">
        <f>IF(AND(tbl_PV_Milestones[[#This Row],[Planned YTD]]=1,tbl_PV_Milestones[[#This Row],[Complete]]="Yes"),1,0)</f>
        <v>1</v>
      </c>
      <c r="AD2374" s="41">
        <f>IF(AND(tbl_PV_Milestones[[#This Row],[Actual/Schedule Finish]]&lt;PV_Meta!$B$7,tbl_PV_Milestones[[#This Row],[Complete]]="No",tbl_PV_Milestones[[#This Row],[Project Status]]&lt;&gt;"On Hold"),1,0)</f>
        <v>0</v>
      </c>
      <c r="AE2374" s="41">
        <f>IF(AND(tbl_PV_Milestones[[#This Row],[Actual/Schedule Finish]]&gt;tbl_PV_Milestones[[#This Row],[Baseline Date]],tbl_PV_Milestones[[#This Row],[Complete]]="No",tbl_PV_Milestones[[#This Row],[Project Status]]&lt;&gt;"On Hold",tbl_PV_Milestones[[#This Row],[Overdue]]=0,tbl_PV_Milestones[[#This Row],[To be Baselined]]&lt;&gt;1),1,0)</f>
        <v>0</v>
      </c>
      <c r="AF2374" s="41">
        <f>IF(AND(tbl_PV_Milestones[[#This Row],[BL FY]]=2025,tbl_PV_Milestones[[#This Row],[Finish FY]]&gt;2025),1,0)</f>
        <v>0</v>
      </c>
      <c r="AG2374" s="56" t="str">
        <f>_xlfn.XLOOKUP(tbl_PV_Milestones[[#This Row],[Work ID]],tbl_PV_Meta[Work ID '#],tbl_PV_Meta[Project Manager/Owner],,0)</f>
        <v>Project Manager 25</v>
      </c>
      <c r="AH2374" s="6"/>
    </row>
    <row r="2375" spans="4:34" x14ac:dyDescent="0.25">
      <c r="D2375" s="6" t="s">
        <v>326</v>
      </c>
      <c r="E2375" s="6" t="s">
        <v>503</v>
      </c>
      <c r="F2375" s="6" t="s">
        <v>1750</v>
      </c>
      <c r="G2375" s="6" t="s">
        <v>537</v>
      </c>
      <c r="H2375" s="6" t="s">
        <v>505</v>
      </c>
      <c r="I2375" s="6" t="s">
        <v>510</v>
      </c>
      <c r="J2375" s="6" t="s">
        <v>326</v>
      </c>
      <c r="K2375" s="6" t="s">
        <v>36</v>
      </c>
      <c r="L2375" s="6" t="s">
        <v>48</v>
      </c>
      <c r="M2375" s="43"/>
      <c r="N2375" s="44" t="s">
        <v>1979</v>
      </c>
      <c r="O2375" s="39">
        <v>45560.708333333299</v>
      </c>
      <c r="P2375" s="39">
        <v>45560.708333333299</v>
      </c>
      <c r="Q2375" s="6">
        <v>0</v>
      </c>
      <c r="R2375" s="6">
        <v>0</v>
      </c>
      <c r="S2375" s="45" t="e">
        <f>_xlfn.CONCAT(#REF!,TRIM(tbl_PV_Milestones[[#This Row],[Milestone Description]]))</f>
        <v>#REF!</v>
      </c>
      <c r="T2375" s="84" t="str">
        <f>IF(COUNTIF(tbl_PV_Milestones[UID],tbl_PV_Milestones[[#This Row],[UID]])&gt;1,"Duplicate","")</f>
        <v>Duplicate</v>
      </c>
      <c r="U2375" s="42" t="str">
        <f>_xlfn.XLOOKUP(tbl_PV_Milestones[[#This Row],[Work ID]],tbl_PV_Meta[Work ID '#],tbl_PV_Meta[Sub-Portfolio])</f>
        <v>Sub-Portfolio 8</v>
      </c>
      <c r="V2375" s="41">
        <f>IF(MONTH(tbl_PV_Milestones[[#This Row],[Baseline Date]])&lt;7,YEAR(tbl_PV_Milestones[[#This Row],[Baseline Date]]),YEAR(tbl_PV_Milestones[[#This Row],[Baseline Date]])+1)</f>
        <v>2025</v>
      </c>
      <c r="W2375" s="41">
        <f>IF(MONTH(tbl_PV_Milestones[[#This Row],[Actual/Schedule Finish]])&lt;7,YEAR(tbl_PV_Milestones[[#This Row],[Actual/Schedule Finish]]),YEAR(tbl_PV_Milestones[[#This Row],[Actual/Schedule Finish]])+1)</f>
        <v>2025</v>
      </c>
      <c r="X2375" s="41" t="str">
        <f>IF(OR(tbl_PV_Milestones[[#This Row],[Project Status]]="Completed",tbl_PV_Milestones[[#This Row],[Project Status]]="Assumed Completed"),"Yes","No")</f>
        <v>Yes</v>
      </c>
      <c r="Y2375" s="41">
        <f>IF(tbl_PV_Milestones[[#This Row],[Baseline Date]]="",1,0)</f>
        <v>0</v>
      </c>
      <c r="Z2375" s="41">
        <f>IF(tbl_PV_Milestones[[#This Row],[Baseline Date]]&lt;PV_Meta!$B$7,1,0)</f>
        <v>1</v>
      </c>
      <c r="AA2375" s="41">
        <f>IF(tbl_PV_Milestones[[#This Row],[Complete]]="Yes",1,0)</f>
        <v>1</v>
      </c>
      <c r="AB2375" s="41">
        <f>IF(AND(tbl_PV_Milestones[[#This Row],[BL FY]]=2025,tbl_PV_Milestones[[#This Row],[Baseline Date]]&lt;PV_Meta!$B$7),1,0)</f>
        <v>1</v>
      </c>
      <c r="AC2375" s="41">
        <f>IF(AND(tbl_PV_Milestones[[#This Row],[Planned YTD]]=1,tbl_PV_Milestones[[#This Row],[Complete]]="Yes"),1,0)</f>
        <v>1</v>
      </c>
      <c r="AD2375" s="41">
        <f>IF(AND(tbl_PV_Milestones[[#This Row],[Actual/Schedule Finish]]&lt;PV_Meta!$B$7,tbl_PV_Milestones[[#This Row],[Complete]]="No",tbl_PV_Milestones[[#This Row],[Project Status]]&lt;&gt;"On Hold"),1,0)</f>
        <v>0</v>
      </c>
      <c r="AE2375" s="41">
        <f>IF(AND(tbl_PV_Milestones[[#This Row],[Actual/Schedule Finish]]&gt;tbl_PV_Milestones[[#This Row],[Baseline Date]],tbl_PV_Milestones[[#This Row],[Complete]]="No",tbl_PV_Milestones[[#This Row],[Project Status]]&lt;&gt;"On Hold",tbl_PV_Milestones[[#This Row],[Overdue]]=0,tbl_PV_Milestones[[#This Row],[To be Baselined]]&lt;&gt;1),1,0)</f>
        <v>0</v>
      </c>
      <c r="AF2375" s="41">
        <f>IF(AND(tbl_PV_Milestones[[#This Row],[BL FY]]=2025,tbl_PV_Milestones[[#This Row],[Finish FY]]&gt;2025),1,0)</f>
        <v>0</v>
      </c>
      <c r="AG2375" s="56" t="str">
        <f>_xlfn.XLOOKUP(tbl_PV_Milestones[[#This Row],[Work ID]],tbl_PV_Meta[Work ID '#],tbl_PV_Meta[Project Manager/Owner],,0)</f>
        <v>Project Manager 25</v>
      </c>
      <c r="AH2375" s="6"/>
    </row>
    <row r="2376" spans="4:34" x14ac:dyDescent="0.25">
      <c r="D2376" s="6" t="s">
        <v>326</v>
      </c>
      <c r="E2376" s="6" t="s">
        <v>52</v>
      </c>
      <c r="F2376" s="6" t="s">
        <v>1750</v>
      </c>
      <c r="G2376" s="6" t="s">
        <v>538</v>
      </c>
      <c r="H2376" s="6" t="s">
        <v>505</v>
      </c>
      <c r="I2376" s="6" t="s">
        <v>510</v>
      </c>
      <c r="J2376" s="6" t="s">
        <v>326</v>
      </c>
      <c r="K2376" s="6" t="s">
        <v>36</v>
      </c>
      <c r="L2376" s="6" t="s">
        <v>48</v>
      </c>
      <c r="M2376" s="43"/>
      <c r="N2376" s="44" t="s">
        <v>1979</v>
      </c>
      <c r="S2376" s="45" t="e">
        <f>_xlfn.CONCAT(#REF!,TRIM(tbl_PV_Milestones[[#This Row],[Milestone Description]]))</f>
        <v>#REF!</v>
      </c>
      <c r="T2376" s="84" t="str">
        <f>IF(COUNTIF(tbl_PV_Milestones[UID],tbl_PV_Milestones[[#This Row],[UID]])&gt;1,"Duplicate","")</f>
        <v>Duplicate</v>
      </c>
      <c r="U2376" s="42" t="str">
        <f>_xlfn.XLOOKUP(tbl_PV_Milestones[[#This Row],[Work ID]],tbl_PV_Meta[Work ID '#],tbl_PV_Meta[Sub-Portfolio])</f>
        <v>Sub-Portfolio 8</v>
      </c>
      <c r="V2376" s="41">
        <f>IF(MONTH(tbl_PV_Milestones[[#This Row],[Baseline Date]])&lt;7,YEAR(tbl_PV_Milestones[[#This Row],[Baseline Date]]),YEAR(tbl_PV_Milestones[[#This Row],[Baseline Date]])+1)</f>
        <v>1900</v>
      </c>
      <c r="W2376" s="41">
        <f>IF(MONTH(tbl_PV_Milestones[[#This Row],[Actual/Schedule Finish]])&lt;7,YEAR(tbl_PV_Milestones[[#This Row],[Actual/Schedule Finish]]),YEAR(tbl_PV_Milestones[[#This Row],[Actual/Schedule Finish]])+1)</f>
        <v>1900</v>
      </c>
      <c r="X2376" s="41" t="str">
        <f>IF(OR(tbl_PV_Milestones[[#This Row],[Project Status]]="Completed",tbl_PV_Milestones[[#This Row],[Project Status]]="Assumed Completed"),"Yes","No")</f>
        <v>Yes</v>
      </c>
      <c r="Y2376" s="41">
        <f>IF(tbl_PV_Milestones[[#This Row],[Baseline Date]]="",1,0)</f>
        <v>1</v>
      </c>
      <c r="Z2376" s="41">
        <f>IF(tbl_PV_Milestones[[#This Row],[Baseline Date]]&lt;PV_Meta!$B$7,1,0)</f>
        <v>1</v>
      </c>
      <c r="AA2376" s="41">
        <f>IF(tbl_PV_Milestones[[#This Row],[Complete]]="Yes",1,0)</f>
        <v>1</v>
      </c>
      <c r="AB2376" s="41">
        <f>IF(AND(tbl_PV_Milestones[[#This Row],[BL FY]]=2025,tbl_PV_Milestones[[#This Row],[Baseline Date]]&lt;PV_Meta!$B$7),1,0)</f>
        <v>0</v>
      </c>
      <c r="AC2376" s="41">
        <f>IF(AND(tbl_PV_Milestones[[#This Row],[Planned YTD]]=1,tbl_PV_Milestones[[#This Row],[Complete]]="Yes"),1,0)</f>
        <v>0</v>
      </c>
      <c r="AD2376" s="41">
        <f>IF(AND(tbl_PV_Milestones[[#This Row],[Actual/Schedule Finish]]&lt;PV_Meta!$B$7,tbl_PV_Milestones[[#This Row],[Complete]]="No",tbl_PV_Milestones[[#This Row],[Project Status]]&lt;&gt;"On Hold"),1,0)</f>
        <v>0</v>
      </c>
      <c r="AE2376" s="41">
        <f>IF(AND(tbl_PV_Milestones[[#This Row],[Actual/Schedule Finish]]&gt;tbl_PV_Milestones[[#This Row],[Baseline Date]],tbl_PV_Milestones[[#This Row],[Complete]]="No",tbl_PV_Milestones[[#This Row],[Project Status]]&lt;&gt;"On Hold",tbl_PV_Milestones[[#This Row],[Overdue]]=0,tbl_PV_Milestones[[#This Row],[To be Baselined]]&lt;&gt;1),1,0)</f>
        <v>0</v>
      </c>
      <c r="AF2376" s="41">
        <f>IF(AND(tbl_PV_Milestones[[#This Row],[BL FY]]=2025,tbl_PV_Milestones[[#This Row],[Finish FY]]&gt;2025),1,0)</f>
        <v>0</v>
      </c>
      <c r="AG2376" s="56" t="str">
        <f>_xlfn.XLOOKUP(tbl_PV_Milestones[[#This Row],[Work ID]],tbl_PV_Meta[Work ID '#],tbl_PV_Meta[Project Manager/Owner],,0)</f>
        <v>Project Manager 25</v>
      </c>
      <c r="AH2376" s="6"/>
    </row>
    <row r="2377" spans="4:34" x14ac:dyDescent="0.25">
      <c r="D2377" s="6" t="s">
        <v>326</v>
      </c>
      <c r="E2377" s="6" t="s">
        <v>52</v>
      </c>
      <c r="F2377" s="6" t="s">
        <v>1750</v>
      </c>
      <c r="G2377" s="6" t="s">
        <v>539</v>
      </c>
      <c r="H2377" s="6" t="s">
        <v>505</v>
      </c>
      <c r="I2377" s="6" t="s">
        <v>510</v>
      </c>
      <c r="J2377" s="6" t="s">
        <v>326</v>
      </c>
      <c r="K2377" s="6" t="s">
        <v>36</v>
      </c>
      <c r="L2377" s="6" t="s">
        <v>48</v>
      </c>
      <c r="M2377" s="43"/>
      <c r="N2377" s="44" t="s">
        <v>1979</v>
      </c>
      <c r="S2377" s="45" t="e">
        <f>_xlfn.CONCAT(#REF!,TRIM(tbl_PV_Milestones[[#This Row],[Milestone Description]]))</f>
        <v>#REF!</v>
      </c>
      <c r="T2377" s="84" t="str">
        <f>IF(COUNTIF(tbl_PV_Milestones[UID],tbl_PV_Milestones[[#This Row],[UID]])&gt;1,"Duplicate","")</f>
        <v>Duplicate</v>
      </c>
      <c r="U2377" s="42" t="str">
        <f>_xlfn.XLOOKUP(tbl_PV_Milestones[[#This Row],[Work ID]],tbl_PV_Meta[Work ID '#],tbl_PV_Meta[Sub-Portfolio])</f>
        <v>Sub-Portfolio 8</v>
      </c>
      <c r="V2377" s="41">
        <f>IF(MONTH(tbl_PV_Milestones[[#This Row],[Baseline Date]])&lt;7,YEAR(tbl_PV_Milestones[[#This Row],[Baseline Date]]),YEAR(tbl_PV_Milestones[[#This Row],[Baseline Date]])+1)</f>
        <v>1900</v>
      </c>
      <c r="W2377" s="41">
        <f>IF(MONTH(tbl_PV_Milestones[[#This Row],[Actual/Schedule Finish]])&lt;7,YEAR(tbl_PV_Milestones[[#This Row],[Actual/Schedule Finish]]),YEAR(tbl_PV_Milestones[[#This Row],[Actual/Schedule Finish]])+1)</f>
        <v>1900</v>
      </c>
      <c r="X2377" s="41" t="str">
        <f>IF(OR(tbl_PV_Milestones[[#This Row],[Project Status]]="Completed",tbl_PV_Milestones[[#This Row],[Project Status]]="Assumed Completed"),"Yes","No")</f>
        <v>Yes</v>
      </c>
      <c r="Y2377" s="41">
        <f>IF(tbl_PV_Milestones[[#This Row],[Baseline Date]]="",1,0)</f>
        <v>1</v>
      </c>
      <c r="Z2377" s="41">
        <f>IF(tbl_PV_Milestones[[#This Row],[Baseline Date]]&lt;PV_Meta!$B$7,1,0)</f>
        <v>1</v>
      </c>
      <c r="AA2377" s="41">
        <f>IF(tbl_PV_Milestones[[#This Row],[Complete]]="Yes",1,0)</f>
        <v>1</v>
      </c>
      <c r="AB2377" s="41">
        <f>IF(AND(tbl_PV_Milestones[[#This Row],[BL FY]]=2025,tbl_PV_Milestones[[#This Row],[Baseline Date]]&lt;PV_Meta!$B$7),1,0)</f>
        <v>0</v>
      </c>
      <c r="AC2377" s="41">
        <f>IF(AND(tbl_PV_Milestones[[#This Row],[Planned YTD]]=1,tbl_PV_Milestones[[#This Row],[Complete]]="Yes"),1,0)</f>
        <v>0</v>
      </c>
      <c r="AD2377" s="41">
        <f>IF(AND(tbl_PV_Milestones[[#This Row],[Actual/Schedule Finish]]&lt;PV_Meta!$B$7,tbl_PV_Milestones[[#This Row],[Complete]]="No",tbl_PV_Milestones[[#This Row],[Project Status]]&lt;&gt;"On Hold"),1,0)</f>
        <v>0</v>
      </c>
      <c r="AE2377" s="41">
        <f>IF(AND(tbl_PV_Milestones[[#This Row],[Actual/Schedule Finish]]&gt;tbl_PV_Milestones[[#This Row],[Baseline Date]],tbl_PV_Milestones[[#This Row],[Complete]]="No",tbl_PV_Milestones[[#This Row],[Project Status]]&lt;&gt;"On Hold",tbl_PV_Milestones[[#This Row],[Overdue]]=0,tbl_PV_Milestones[[#This Row],[To be Baselined]]&lt;&gt;1),1,0)</f>
        <v>0</v>
      </c>
      <c r="AF2377" s="41">
        <f>IF(AND(tbl_PV_Milestones[[#This Row],[BL FY]]=2025,tbl_PV_Milestones[[#This Row],[Finish FY]]&gt;2025),1,0)</f>
        <v>0</v>
      </c>
      <c r="AG2377" s="56" t="str">
        <f>_xlfn.XLOOKUP(tbl_PV_Milestones[[#This Row],[Work ID]],tbl_PV_Meta[Work ID '#],tbl_PV_Meta[Project Manager/Owner],,0)</f>
        <v>Project Manager 25</v>
      </c>
      <c r="AH2377" s="6"/>
    </row>
    <row r="2378" spans="4:34" x14ac:dyDescent="0.25">
      <c r="D2378" s="6" t="s">
        <v>326</v>
      </c>
      <c r="E2378" s="6" t="s">
        <v>52</v>
      </c>
      <c r="F2378" s="6" t="s">
        <v>1750</v>
      </c>
      <c r="G2378" s="6" t="s">
        <v>540</v>
      </c>
      <c r="H2378" s="6" t="s">
        <v>505</v>
      </c>
      <c r="I2378" s="6" t="s">
        <v>510</v>
      </c>
      <c r="J2378" s="6" t="s">
        <v>326</v>
      </c>
      <c r="K2378" s="6" t="s">
        <v>36</v>
      </c>
      <c r="L2378" s="6" t="s">
        <v>48</v>
      </c>
      <c r="M2378" s="43"/>
      <c r="N2378" s="44" t="s">
        <v>1979</v>
      </c>
      <c r="S2378" s="45" t="e">
        <f>_xlfn.CONCAT(#REF!,TRIM(tbl_PV_Milestones[[#This Row],[Milestone Description]]))</f>
        <v>#REF!</v>
      </c>
      <c r="T2378" s="84" t="str">
        <f>IF(COUNTIF(tbl_PV_Milestones[UID],tbl_PV_Milestones[[#This Row],[UID]])&gt;1,"Duplicate","")</f>
        <v>Duplicate</v>
      </c>
      <c r="U2378" s="42" t="str">
        <f>_xlfn.XLOOKUP(tbl_PV_Milestones[[#This Row],[Work ID]],tbl_PV_Meta[Work ID '#],tbl_PV_Meta[Sub-Portfolio])</f>
        <v>Sub-Portfolio 8</v>
      </c>
      <c r="V2378" s="41">
        <f>IF(MONTH(tbl_PV_Milestones[[#This Row],[Baseline Date]])&lt;7,YEAR(tbl_PV_Milestones[[#This Row],[Baseline Date]]),YEAR(tbl_PV_Milestones[[#This Row],[Baseline Date]])+1)</f>
        <v>1900</v>
      </c>
      <c r="W2378" s="41">
        <f>IF(MONTH(tbl_PV_Milestones[[#This Row],[Actual/Schedule Finish]])&lt;7,YEAR(tbl_PV_Milestones[[#This Row],[Actual/Schedule Finish]]),YEAR(tbl_PV_Milestones[[#This Row],[Actual/Schedule Finish]])+1)</f>
        <v>1900</v>
      </c>
      <c r="X2378" s="41" t="str">
        <f>IF(OR(tbl_PV_Milestones[[#This Row],[Project Status]]="Completed",tbl_PV_Milestones[[#This Row],[Project Status]]="Assumed Completed"),"Yes","No")</f>
        <v>Yes</v>
      </c>
      <c r="Y2378" s="41">
        <f>IF(tbl_PV_Milestones[[#This Row],[Baseline Date]]="",1,0)</f>
        <v>1</v>
      </c>
      <c r="Z2378" s="41">
        <f>IF(tbl_PV_Milestones[[#This Row],[Baseline Date]]&lt;PV_Meta!$B$7,1,0)</f>
        <v>1</v>
      </c>
      <c r="AA2378" s="41">
        <f>IF(tbl_PV_Milestones[[#This Row],[Complete]]="Yes",1,0)</f>
        <v>1</v>
      </c>
      <c r="AB2378" s="41">
        <f>IF(AND(tbl_PV_Milestones[[#This Row],[BL FY]]=2025,tbl_PV_Milestones[[#This Row],[Baseline Date]]&lt;PV_Meta!$B$7),1,0)</f>
        <v>0</v>
      </c>
      <c r="AC2378" s="41">
        <f>IF(AND(tbl_PV_Milestones[[#This Row],[Planned YTD]]=1,tbl_PV_Milestones[[#This Row],[Complete]]="Yes"),1,0)</f>
        <v>0</v>
      </c>
      <c r="AD2378" s="41">
        <f>IF(AND(tbl_PV_Milestones[[#This Row],[Actual/Schedule Finish]]&lt;PV_Meta!$B$7,tbl_PV_Milestones[[#This Row],[Complete]]="No",tbl_PV_Milestones[[#This Row],[Project Status]]&lt;&gt;"On Hold"),1,0)</f>
        <v>0</v>
      </c>
      <c r="AE2378" s="41">
        <f>IF(AND(tbl_PV_Milestones[[#This Row],[Actual/Schedule Finish]]&gt;tbl_PV_Milestones[[#This Row],[Baseline Date]],tbl_PV_Milestones[[#This Row],[Complete]]="No",tbl_PV_Milestones[[#This Row],[Project Status]]&lt;&gt;"On Hold",tbl_PV_Milestones[[#This Row],[Overdue]]=0,tbl_PV_Milestones[[#This Row],[To be Baselined]]&lt;&gt;1),1,0)</f>
        <v>0</v>
      </c>
      <c r="AF2378" s="41">
        <f>IF(AND(tbl_PV_Milestones[[#This Row],[BL FY]]=2025,tbl_PV_Milestones[[#This Row],[Finish FY]]&gt;2025),1,0)</f>
        <v>0</v>
      </c>
      <c r="AG2378" s="56" t="str">
        <f>_xlfn.XLOOKUP(tbl_PV_Milestones[[#This Row],[Work ID]],tbl_PV_Meta[Work ID '#],tbl_PV_Meta[Project Manager/Owner],,0)</f>
        <v>Project Manager 25</v>
      </c>
      <c r="AH2378" s="6"/>
    </row>
    <row r="2379" spans="4:34" x14ac:dyDescent="0.25">
      <c r="D2379" s="6" t="s">
        <v>326</v>
      </c>
      <c r="E2379" s="6" t="s">
        <v>503</v>
      </c>
      <c r="F2379" s="6" t="s">
        <v>1750</v>
      </c>
      <c r="G2379" s="6" t="s">
        <v>541</v>
      </c>
      <c r="H2379" s="6" t="s">
        <v>505</v>
      </c>
      <c r="I2379" s="6" t="s">
        <v>510</v>
      </c>
      <c r="J2379" s="6" t="s">
        <v>326</v>
      </c>
      <c r="K2379" s="6" t="s">
        <v>36</v>
      </c>
      <c r="L2379" s="6" t="s">
        <v>48</v>
      </c>
      <c r="M2379" s="43"/>
      <c r="N2379" s="44" t="s">
        <v>1979</v>
      </c>
      <c r="O2379" s="39">
        <v>45561.708333333299</v>
      </c>
      <c r="P2379" s="39">
        <v>45561.708333333299</v>
      </c>
      <c r="Q2379" s="6">
        <v>0</v>
      </c>
      <c r="R2379" s="6">
        <v>0</v>
      </c>
      <c r="S2379" s="45" t="e">
        <f>_xlfn.CONCAT(#REF!,TRIM(tbl_PV_Milestones[[#This Row],[Milestone Description]]))</f>
        <v>#REF!</v>
      </c>
      <c r="T2379" s="84" t="str">
        <f>IF(COUNTIF(tbl_PV_Milestones[UID],tbl_PV_Milestones[[#This Row],[UID]])&gt;1,"Duplicate","")</f>
        <v>Duplicate</v>
      </c>
      <c r="U2379" s="42" t="str">
        <f>_xlfn.XLOOKUP(tbl_PV_Milestones[[#This Row],[Work ID]],tbl_PV_Meta[Work ID '#],tbl_PV_Meta[Sub-Portfolio])</f>
        <v>Sub-Portfolio 8</v>
      </c>
      <c r="V2379" s="41">
        <f>IF(MONTH(tbl_PV_Milestones[[#This Row],[Baseline Date]])&lt;7,YEAR(tbl_PV_Milestones[[#This Row],[Baseline Date]]),YEAR(tbl_PV_Milestones[[#This Row],[Baseline Date]])+1)</f>
        <v>2025</v>
      </c>
      <c r="W2379" s="41">
        <f>IF(MONTH(tbl_PV_Milestones[[#This Row],[Actual/Schedule Finish]])&lt;7,YEAR(tbl_PV_Milestones[[#This Row],[Actual/Schedule Finish]]),YEAR(tbl_PV_Milestones[[#This Row],[Actual/Schedule Finish]])+1)</f>
        <v>2025</v>
      </c>
      <c r="X2379" s="41" t="str">
        <f>IF(OR(tbl_PV_Milestones[[#This Row],[Project Status]]="Completed",tbl_PV_Milestones[[#This Row],[Project Status]]="Assumed Completed"),"Yes","No")</f>
        <v>Yes</v>
      </c>
      <c r="Y2379" s="41">
        <f>IF(tbl_PV_Milestones[[#This Row],[Baseline Date]]="",1,0)</f>
        <v>0</v>
      </c>
      <c r="Z2379" s="41">
        <f>IF(tbl_PV_Milestones[[#This Row],[Baseline Date]]&lt;PV_Meta!$B$7,1,0)</f>
        <v>1</v>
      </c>
      <c r="AA2379" s="41">
        <f>IF(tbl_PV_Milestones[[#This Row],[Complete]]="Yes",1,0)</f>
        <v>1</v>
      </c>
      <c r="AB2379" s="41">
        <f>IF(AND(tbl_PV_Milestones[[#This Row],[BL FY]]=2025,tbl_PV_Milestones[[#This Row],[Baseline Date]]&lt;PV_Meta!$B$7),1,0)</f>
        <v>1</v>
      </c>
      <c r="AC2379" s="41">
        <f>IF(AND(tbl_PV_Milestones[[#This Row],[Planned YTD]]=1,tbl_PV_Milestones[[#This Row],[Complete]]="Yes"),1,0)</f>
        <v>1</v>
      </c>
      <c r="AD2379" s="41">
        <f>IF(AND(tbl_PV_Milestones[[#This Row],[Actual/Schedule Finish]]&lt;PV_Meta!$B$7,tbl_PV_Milestones[[#This Row],[Complete]]="No",tbl_PV_Milestones[[#This Row],[Project Status]]&lt;&gt;"On Hold"),1,0)</f>
        <v>0</v>
      </c>
      <c r="AE2379" s="41">
        <f>IF(AND(tbl_PV_Milestones[[#This Row],[Actual/Schedule Finish]]&gt;tbl_PV_Milestones[[#This Row],[Baseline Date]],tbl_PV_Milestones[[#This Row],[Complete]]="No",tbl_PV_Milestones[[#This Row],[Project Status]]&lt;&gt;"On Hold",tbl_PV_Milestones[[#This Row],[Overdue]]=0,tbl_PV_Milestones[[#This Row],[To be Baselined]]&lt;&gt;1),1,0)</f>
        <v>0</v>
      </c>
      <c r="AF2379" s="41">
        <f>IF(AND(tbl_PV_Milestones[[#This Row],[BL FY]]=2025,tbl_PV_Milestones[[#This Row],[Finish FY]]&gt;2025),1,0)</f>
        <v>0</v>
      </c>
      <c r="AG2379" s="56" t="str">
        <f>_xlfn.XLOOKUP(tbl_PV_Milestones[[#This Row],[Work ID]],tbl_PV_Meta[Work ID '#],tbl_PV_Meta[Project Manager/Owner],,0)</f>
        <v>Project Manager 25</v>
      </c>
      <c r="AH2379" s="6"/>
    </row>
    <row r="2380" spans="4:34" x14ac:dyDescent="0.25">
      <c r="D2380" s="6" t="s">
        <v>326</v>
      </c>
      <c r="E2380" s="6" t="s">
        <v>503</v>
      </c>
      <c r="F2380" s="6" t="s">
        <v>1750</v>
      </c>
      <c r="G2380" s="6" t="s">
        <v>542</v>
      </c>
      <c r="H2380" s="6" t="s">
        <v>519</v>
      </c>
      <c r="I2380" s="6" t="s">
        <v>510</v>
      </c>
      <c r="J2380" s="6" t="s">
        <v>326</v>
      </c>
      <c r="K2380" s="6" t="s">
        <v>36</v>
      </c>
      <c r="L2380" s="6" t="s">
        <v>48</v>
      </c>
      <c r="M2380" s="43"/>
      <c r="N2380" s="44" t="s">
        <v>1979</v>
      </c>
      <c r="O2380" s="39">
        <v>45561.708333333299</v>
      </c>
      <c r="P2380" s="39">
        <v>45561.708333333299</v>
      </c>
      <c r="Q2380" s="6">
        <v>0</v>
      </c>
      <c r="R2380" s="6">
        <v>0</v>
      </c>
      <c r="S2380" s="45" t="e">
        <f>_xlfn.CONCAT(#REF!,TRIM(tbl_PV_Milestones[[#This Row],[Milestone Description]]))</f>
        <v>#REF!</v>
      </c>
      <c r="T2380" s="84" t="str">
        <f>IF(COUNTIF(tbl_PV_Milestones[UID],tbl_PV_Milestones[[#This Row],[UID]])&gt;1,"Duplicate","")</f>
        <v>Duplicate</v>
      </c>
      <c r="U2380" s="42" t="str">
        <f>_xlfn.XLOOKUP(tbl_PV_Milestones[[#This Row],[Work ID]],tbl_PV_Meta[Work ID '#],tbl_PV_Meta[Sub-Portfolio])</f>
        <v>Sub-Portfolio 8</v>
      </c>
      <c r="V2380" s="41">
        <f>IF(MONTH(tbl_PV_Milestones[[#This Row],[Baseline Date]])&lt;7,YEAR(tbl_PV_Milestones[[#This Row],[Baseline Date]]),YEAR(tbl_PV_Milestones[[#This Row],[Baseline Date]])+1)</f>
        <v>2025</v>
      </c>
      <c r="W2380" s="41">
        <f>IF(MONTH(tbl_PV_Milestones[[#This Row],[Actual/Schedule Finish]])&lt;7,YEAR(tbl_PV_Milestones[[#This Row],[Actual/Schedule Finish]]),YEAR(tbl_PV_Milestones[[#This Row],[Actual/Schedule Finish]])+1)</f>
        <v>2025</v>
      </c>
      <c r="X2380" s="41" t="str">
        <f>IF(OR(tbl_PV_Milestones[[#This Row],[Project Status]]="Completed",tbl_PV_Milestones[[#This Row],[Project Status]]="Assumed Completed"),"Yes","No")</f>
        <v>Yes</v>
      </c>
      <c r="Y2380" s="41">
        <f>IF(tbl_PV_Milestones[[#This Row],[Baseline Date]]="",1,0)</f>
        <v>0</v>
      </c>
      <c r="Z2380" s="41">
        <f>IF(tbl_PV_Milestones[[#This Row],[Baseline Date]]&lt;PV_Meta!$B$7,1,0)</f>
        <v>1</v>
      </c>
      <c r="AA2380" s="41">
        <f>IF(tbl_PV_Milestones[[#This Row],[Complete]]="Yes",1,0)</f>
        <v>1</v>
      </c>
      <c r="AB2380" s="41">
        <f>IF(AND(tbl_PV_Milestones[[#This Row],[BL FY]]=2025,tbl_PV_Milestones[[#This Row],[Baseline Date]]&lt;PV_Meta!$B$7),1,0)</f>
        <v>1</v>
      </c>
      <c r="AC2380" s="41">
        <f>IF(AND(tbl_PV_Milestones[[#This Row],[Planned YTD]]=1,tbl_PV_Milestones[[#This Row],[Complete]]="Yes"),1,0)</f>
        <v>1</v>
      </c>
      <c r="AD2380" s="41">
        <f>IF(AND(tbl_PV_Milestones[[#This Row],[Actual/Schedule Finish]]&lt;PV_Meta!$B$7,tbl_PV_Milestones[[#This Row],[Complete]]="No",tbl_PV_Milestones[[#This Row],[Project Status]]&lt;&gt;"On Hold"),1,0)</f>
        <v>0</v>
      </c>
      <c r="AE2380" s="41">
        <f>IF(AND(tbl_PV_Milestones[[#This Row],[Actual/Schedule Finish]]&gt;tbl_PV_Milestones[[#This Row],[Baseline Date]],tbl_PV_Milestones[[#This Row],[Complete]]="No",tbl_PV_Milestones[[#This Row],[Project Status]]&lt;&gt;"On Hold",tbl_PV_Milestones[[#This Row],[Overdue]]=0,tbl_PV_Milestones[[#This Row],[To be Baselined]]&lt;&gt;1),1,0)</f>
        <v>0</v>
      </c>
      <c r="AF2380" s="41">
        <f>IF(AND(tbl_PV_Milestones[[#This Row],[BL FY]]=2025,tbl_PV_Milestones[[#This Row],[Finish FY]]&gt;2025),1,0)</f>
        <v>0</v>
      </c>
      <c r="AG2380" s="56" t="str">
        <f>_xlfn.XLOOKUP(tbl_PV_Milestones[[#This Row],[Work ID]],tbl_PV_Meta[Work ID '#],tbl_PV_Meta[Project Manager/Owner],,0)</f>
        <v>Project Manager 25</v>
      </c>
      <c r="AH2380" s="6"/>
    </row>
    <row r="2381" spans="4:34" x14ac:dyDescent="0.25">
      <c r="D2381" s="6" t="s">
        <v>326</v>
      </c>
      <c r="E2381" s="6" t="s">
        <v>503</v>
      </c>
      <c r="F2381" s="6" t="s">
        <v>1754</v>
      </c>
      <c r="G2381" s="6" t="s">
        <v>544</v>
      </c>
      <c r="H2381" s="6" t="s">
        <v>505</v>
      </c>
      <c r="I2381" s="6" t="s">
        <v>510</v>
      </c>
      <c r="J2381" s="6" t="s">
        <v>326</v>
      </c>
      <c r="K2381" s="6" t="s">
        <v>36</v>
      </c>
      <c r="L2381" s="6" t="s">
        <v>34</v>
      </c>
      <c r="M2381" s="43"/>
      <c r="N2381" s="44" t="s">
        <v>1979</v>
      </c>
      <c r="O2381" s="39">
        <v>45709.708333333299</v>
      </c>
      <c r="P2381" s="39">
        <v>45709.708333333299</v>
      </c>
      <c r="Q2381" s="6">
        <v>0</v>
      </c>
      <c r="R2381" s="6">
        <v>0</v>
      </c>
      <c r="S2381" s="45" t="e">
        <f>_xlfn.CONCAT(#REF!,TRIM(tbl_PV_Milestones[[#This Row],[Milestone Description]]))</f>
        <v>#REF!</v>
      </c>
      <c r="T2381" s="84" t="str">
        <f>IF(COUNTIF(tbl_PV_Milestones[UID],tbl_PV_Milestones[[#This Row],[UID]])&gt;1,"Duplicate","")</f>
        <v>Duplicate</v>
      </c>
      <c r="U2381" s="42" t="str">
        <f>_xlfn.XLOOKUP(tbl_PV_Milestones[[#This Row],[Work ID]],tbl_PV_Meta[Work ID '#],tbl_PV_Meta[Sub-Portfolio])</f>
        <v>Sub-Portfolio 8</v>
      </c>
      <c r="V2381" s="41">
        <f>IF(MONTH(tbl_PV_Milestones[[#This Row],[Baseline Date]])&lt;7,YEAR(tbl_PV_Milestones[[#This Row],[Baseline Date]]),YEAR(tbl_PV_Milestones[[#This Row],[Baseline Date]])+1)</f>
        <v>2025</v>
      </c>
      <c r="W2381" s="41">
        <f>IF(MONTH(tbl_PV_Milestones[[#This Row],[Actual/Schedule Finish]])&lt;7,YEAR(tbl_PV_Milestones[[#This Row],[Actual/Schedule Finish]]),YEAR(tbl_PV_Milestones[[#This Row],[Actual/Schedule Finish]])+1)</f>
        <v>2025</v>
      </c>
      <c r="X2381" s="41" t="str">
        <f>IF(OR(tbl_PV_Milestones[[#This Row],[Project Status]]="Completed",tbl_PV_Milestones[[#This Row],[Project Status]]="Assumed Completed"),"Yes","No")</f>
        <v>Yes</v>
      </c>
      <c r="Y2381" s="41">
        <f>IF(tbl_PV_Milestones[[#This Row],[Baseline Date]]="",1,0)</f>
        <v>0</v>
      </c>
      <c r="Z2381" s="41">
        <f>IF(tbl_PV_Milestones[[#This Row],[Baseline Date]]&lt;PV_Meta!$B$7,1,0)</f>
        <v>1</v>
      </c>
      <c r="AA2381" s="41">
        <f>IF(tbl_PV_Milestones[[#This Row],[Complete]]="Yes",1,0)</f>
        <v>1</v>
      </c>
      <c r="AB2381" s="41">
        <f>IF(AND(tbl_PV_Milestones[[#This Row],[BL FY]]=2025,tbl_PV_Milestones[[#This Row],[Baseline Date]]&lt;PV_Meta!$B$7),1,0)</f>
        <v>1</v>
      </c>
      <c r="AC2381" s="41">
        <f>IF(AND(tbl_PV_Milestones[[#This Row],[Planned YTD]]=1,tbl_PV_Milestones[[#This Row],[Complete]]="Yes"),1,0)</f>
        <v>1</v>
      </c>
      <c r="AD2381" s="41">
        <f>IF(AND(tbl_PV_Milestones[[#This Row],[Actual/Schedule Finish]]&lt;PV_Meta!$B$7,tbl_PV_Milestones[[#This Row],[Complete]]="No",tbl_PV_Milestones[[#This Row],[Project Status]]&lt;&gt;"On Hold"),1,0)</f>
        <v>0</v>
      </c>
      <c r="AE2381" s="41">
        <f>IF(AND(tbl_PV_Milestones[[#This Row],[Actual/Schedule Finish]]&gt;tbl_PV_Milestones[[#This Row],[Baseline Date]],tbl_PV_Milestones[[#This Row],[Complete]]="No",tbl_PV_Milestones[[#This Row],[Project Status]]&lt;&gt;"On Hold",tbl_PV_Milestones[[#This Row],[Overdue]]=0,tbl_PV_Milestones[[#This Row],[To be Baselined]]&lt;&gt;1),1,0)</f>
        <v>0</v>
      </c>
      <c r="AF2381" s="41">
        <f>IF(AND(tbl_PV_Milestones[[#This Row],[BL FY]]=2025,tbl_PV_Milestones[[#This Row],[Finish FY]]&gt;2025),1,0)</f>
        <v>0</v>
      </c>
      <c r="AG2381" s="56" t="str">
        <f>_xlfn.XLOOKUP(tbl_PV_Milestones[[#This Row],[Work ID]],tbl_PV_Meta[Work ID '#],tbl_PV_Meta[Project Manager/Owner],,0)</f>
        <v>Project Manager 29</v>
      </c>
      <c r="AH2381" s="6"/>
    </row>
    <row r="2382" spans="4:34" x14ac:dyDescent="0.25">
      <c r="D2382" s="6" t="s">
        <v>326</v>
      </c>
      <c r="E2382" s="6" t="s">
        <v>503</v>
      </c>
      <c r="F2382" s="6" t="s">
        <v>1754</v>
      </c>
      <c r="G2382" s="6" t="s">
        <v>545</v>
      </c>
      <c r="H2382" s="6" t="s">
        <v>505</v>
      </c>
      <c r="I2382" s="6" t="s">
        <v>510</v>
      </c>
      <c r="J2382" s="6" t="s">
        <v>326</v>
      </c>
      <c r="K2382" s="6" t="s">
        <v>36</v>
      </c>
      <c r="L2382" s="6" t="s">
        <v>34</v>
      </c>
      <c r="M2382" s="43"/>
      <c r="N2382" s="44" t="s">
        <v>1979</v>
      </c>
      <c r="O2382" s="39">
        <v>45566.708333333299</v>
      </c>
      <c r="P2382" s="39">
        <v>45566.708333333299</v>
      </c>
      <c r="Q2382" s="6">
        <v>0</v>
      </c>
      <c r="R2382" s="6">
        <v>0</v>
      </c>
      <c r="S2382" s="45" t="e">
        <f>_xlfn.CONCAT(#REF!,TRIM(tbl_PV_Milestones[[#This Row],[Milestone Description]]))</f>
        <v>#REF!</v>
      </c>
      <c r="T2382" s="84" t="str">
        <f>IF(COUNTIF(tbl_PV_Milestones[UID],tbl_PV_Milestones[[#This Row],[UID]])&gt;1,"Duplicate","")</f>
        <v>Duplicate</v>
      </c>
      <c r="U2382" s="42" t="str">
        <f>_xlfn.XLOOKUP(tbl_PV_Milestones[[#This Row],[Work ID]],tbl_PV_Meta[Work ID '#],tbl_PV_Meta[Sub-Portfolio])</f>
        <v>Sub-Portfolio 8</v>
      </c>
      <c r="V2382" s="41">
        <f>IF(MONTH(tbl_PV_Milestones[[#This Row],[Baseline Date]])&lt;7,YEAR(tbl_PV_Milestones[[#This Row],[Baseline Date]]),YEAR(tbl_PV_Milestones[[#This Row],[Baseline Date]])+1)</f>
        <v>2025</v>
      </c>
      <c r="W2382" s="41">
        <f>IF(MONTH(tbl_PV_Milestones[[#This Row],[Actual/Schedule Finish]])&lt;7,YEAR(tbl_PV_Milestones[[#This Row],[Actual/Schedule Finish]]),YEAR(tbl_PV_Milestones[[#This Row],[Actual/Schedule Finish]])+1)</f>
        <v>2025</v>
      </c>
      <c r="X2382" s="41" t="str">
        <f>IF(OR(tbl_PV_Milestones[[#This Row],[Project Status]]="Completed",tbl_PV_Milestones[[#This Row],[Project Status]]="Assumed Completed"),"Yes","No")</f>
        <v>Yes</v>
      </c>
      <c r="Y2382" s="41">
        <f>IF(tbl_PV_Milestones[[#This Row],[Baseline Date]]="",1,0)</f>
        <v>0</v>
      </c>
      <c r="Z2382" s="41">
        <f>IF(tbl_PV_Milestones[[#This Row],[Baseline Date]]&lt;PV_Meta!$B$7,1,0)</f>
        <v>1</v>
      </c>
      <c r="AA2382" s="41">
        <f>IF(tbl_PV_Milestones[[#This Row],[Complete]]="Yes",1,0)</f>
        <v>1</v>
      </c>
      <c r="AB2382" s="41">
        <f>IF(AND(tbl_PV_Milestones[[#This Row],[BL FY]]=2025,tbl_PV_Milestones[[#This Row],[Baseline Date]]&lt;PV_Meta!$B$7),1,0)</f>
        <v>1</v>
      </c>
      <c r="AC2382" s="41">
        <f>IF(AND(tbl_PV_Milestones[[#This Row],[Planned YTD]]=1,tbl_PV_Milestones[[#This Row],[Complete]]="Yes"),1,0)</f>
        <v>1</v>
      </c>
      <c r="AD2382" s="41">
        <f>IF(AND(tbl_PV_Milestones[[#This Row],[Actual/Schedule Finish]]&lt;PV_Meta!$B$7,tbl_PV_Milestones[[#This Row],[Complete]]="No",tbl_PV_Milestones[[#This Row],[Project Status]]&lt;&gt;"On Hold"),1,0)</f>
        <v>0</v>
      </c>
      <c r="AE2382" s="41">
        <f>IF(AND(tbl_PV_Milestones[[#This Row],[Actual/Schedule Finish]]&gt;tbl_PV_Milestones[[#This Row],[Baseline Date]],tbl_PV_Milestones[[#This Row],[Complete]]="No",tbl_PV_Milestones[[#This Row],[Project Status]]&lt;&gt;"On Hold",tbl_PV_Milestones[[#This Row],[Overdue]]=0,tbl_PV_Milestones[[#This Row],[To be Baselined]]&lt;&gt;1),1,0)</f>
        <v>0</v>
      </c>
      <c r="AF2382" s="41">
        <f>IF(AND(tbl_PV_Milestones[[#This Row],[BL FY]]=2025,tbl_PV_Milestones[[#This Row],[Finish FY]]&gt;2025),1,0)</f>
        <v>0</v>
      </c>
      <c r="AG2382" s="56" t="str">
        <f>_xlfn.XLOOKUP(tbl_PV_Milestones[[#This Row],[Work ID]],tbl_PV_Meta[Work ID '#],tbl_PV_Meta[Project Manager/Owner],,0)</f>
        <v>Project Manager 29</v>
      </c>
      <c r="AH2382" s="6"/>
    </row>
    <row r="2383" spans="4:34" x14ac:dyDescent="0.25">
      <c r="D2383" s="6" t="s">
        <v>326</v>
      </c>
      <c r="E2383" s="6" t="s">
        <v>503</v>
      </c>
      <c r="F2383" s="6" t="s">
        <v>1754</v>
      </c>
      <c r="G2383" s="6" t="s">
        <v>560</v>
      </c>
      <c r="H2383" s="6" t="s">
        <v>505</v>
      </c>
      <c r="I2383" s="6" t="s">
        <v>510</v>
      </c>
      <c r="J2383" s="6" t="s">
        <v>326</v>
      </c>
      <c r="K2383" s="6" t="s">
        <v>36</v>
      </c>
      <c r="L2383" s="6" t="s">
        <v>34</v>
      </c>
      <c r="M2383" s="43"/>
      <c r="N2383" s="44" t="s">
        <v>1979</v>
      </c>
      <c r="O2383" s="39">
        <v>45566.708333333299</v>
      </c>
      <c r="P2383" s="39">
        <v>45566.708333333299</v>
      </c>
      <c r="Q2383" s="6">
        <v>0</v>
      </c>
      <c r="R2383" s="6">
        <v>0</v>
      </c>
      <c r="S2383" s="45" t="e">
        <f>_xlfn.CONCAT(#REF!,TRIM(tbl_PV_Milestones[[#This Row],[Milestone Description]]))</f>
        <v>#REF!</v>
      </c>
      <c r="T2383" s="84" t="str">
        <f>IF(COUNTIF(tbl_PV_Milestones[UID],tbl_PV_Milestones[[#This Row],[UID]])&gt;1,"Duplicate","")</f>
        <v>Duplicate</v>
      </c>
      <c r="U2383" s="42" t="str">
        <f>_xlfn.XLOOKUP(tbl_PV_Milestones[[#This Row],[Work ID]],tbl_PV_Meta[Work ID '#],tbl_PV_Meta[Sub-Portfolio])</f>
        <v>Sub-Portfolio 8</v>
      </c>
      <c r="V2383" s="41">
        <f>IF(MONTH(tbl_PV_Milestones[[#This Row],[Baseline Date]])&lt;7,YEAR(tbl_PV_Milestones[[#This Row],[Baseline Date]]),YEAR(tbl_PV_Milestones[[#This Row],[Baseline Date]])+1)</f>
        <v>2025</v>
      </c>
      <c r="W2383" s="41">
        <f>IF(MONTH(tbl_PV_Milestones[[#This Row],[Actual/Schedule Finish]])&lt;7,YEAR(tbl_PV_Milestones[[#This Row],[Actual/Schedule Finish]]),YEAR(tbl_PV_Milestones[[#This Row],[Actual/Schedule Finish]])+1)</f>
        <v>2025</v>
      </c>
      <c r="X2383" s="41" t="str">
        <f>IF(OR(tbl_PV_Milestones[[#This Row],[Project Status]]="Completed",tbl_PV_Milestones[[#This Row],[Project Status]]="Assumed Completed"),"Yes","No")</f>
        <v>Yes</v>
      </c>
      <c r="Y2383" s="41">
        <f>IF(tbl_PV_Milestones[[#This Row],[Baseline Date]]="",1,0)</f>
        <v>0</v>
      </c>
      <c r="Z2383" s="41">
        <f>IF(tbl_PV_Milestones[[#This Row],[Baseline Date]]&lt;PV_Meta!$B$7,1,0)</f>
        <v>1</v>
      </c>
      <c r="AA2383" s="41">
        <f>IF(tbl_PV_Milestones[[#This Row],[Complete]]="Yes",1,0)</f>
        <v>1</v>
      </c>
      <c r="AB2383" s="41">
        <f>IF(AND(tbl_PV_Milestones[[#This Row],[BL FY]]=2025,tbl_PV_Milestones[[#This Row],[Baseline Date]]&lt;PV_Meta!$B$7),1,0)</f>
        <v>1</v>
      </c>
      <c r="AC2383" s="41">
        <f>IF(AND(tbl_PV_Milestones[[#This Row],[Planned YTD]]=1,tbl_PV_Milestones[[#This Row],[Complete]]="Yes"),1,0)</f>
        <v>1</v>
      </c>
      <c r="AD2383" s="41">
        <f>IF(AND(tbl_PV_Milestones[[#This Row],[Actual/Schedule Finish]]&lt;PV_Meta!$B$7,tbl_PV_Milestones[[#This Row],[Complete]]="No",tbl_PV_Milestones[[#This Row],[Project Status]]&lt;&gt;"On Hold"),1,0)</f>
        <v>0</v>
      </c>
      <c r="AE2383" s="41">
        <f>IF(AND(tbl_PV_Milestones[[#This Row],[Actual/Schedule Finish]]&gt;tbl_PV_Milestones[[#This Row],[Baseline Date]],tbl_PV_Milestones[[#This Row],[Complete]]="No",tbl_PV_Milestones[[#This Row],[Project Status]]&lt;&gt;"On Hold",tbl_PV_Milestones[[#This Row],[Overdue]]=0,tbl_PV_Milestones[[#This Row],[To be Baselined]]&lt;&gt;1),1,0)</f>
        <v>0</v>
      </c>
      <c r="AF2383" s="41">
        <f>IF(AND(tbl_PV_Milestones[[#This Row],[BL FY]]=2025,tbl_PV_Milestones[[#This Row],[Finish FY]]&gt;2025),1,0)</f>
        <v>0</v>
      </c>
      <c r="AG2383" s="56" t="str">
        <f>_xlfn.XLOOKUP(tbl_PV_Milestones[[#This Row],[Work ID]],tbl_PV_Meta[Work ID '#],tbl_PV_Meta[Project Manager/Owner],,0)</f>
        <v>Project Manager 29</v>
      </c>
      <c r="AH2383" s="6"/>
    </row>
    <row r="2384" spans="4:34" x14ac:dyDescent="0.25">
      <c r="D2384" s="6" t="s">
        <v>326</v>
      </c>
      <c r="E2384" s="6" t="s">
        <v>503</v>
      </c>
      <c r="F2384" s="6" t="s">
        <v>1754</v>
      </c>
      <c r="G2384" s="6" t="s">
        <v>546</v>
      </c>
      <c r="H2384" s="6" t="s">
        <v>505</v>
      </c>
      <c r="I2384" s="6" t="s">
        <v>510</v>
      </c>
      <c r="J2384" s="6" t="s">
        <v>326</v>
      </c>
      <c r="K2384" s="6" t="s">
        <v>36</v>
      </c>
      <c r="L2384" s="6" t="s">
        <v>34</v>
      </c>
      <c r="M2384" s="43"/>
      <c r="N2384" s="44" t="s">
        <v>1979</v>
      </c>
      <c r="O2384" s="39">
        <v>45566.708333333299</v>
      </c>
      <c r="P2384" s="39">
        <v>45566.708333333299</v>
      </c>
      <c r="Q2384" s="6">
        <v>0</v>
      </c>
      <c r="R2384" s="6">
        <v>0</v>
      </c>
      <c r="S2384" s="45" t="e">
        <f>_xlfn.CONCAT(#REF!,TRIM(tbl_PV_Milestones[[#This Row],[Milestone Description]]))</f>
        <v>#REF!</v>
      </c>
      <c r="T2384" s="84" t="str">
        <f>IF(COUNTIF(tbl_PV_Milestones[UID],tbl_PV_Milestones[[#This Row],[UID]])&gt;1,"Duplicate","")</f>
        <v>Duplicate</v>
      </c>
      <c r="U2384" s="42" t="str">
        <f>_xlfn.XLOOKUP(tbl_PV_Milestones[[#This Row],[Work ID]],tbl_PV_Meta[Work ID '#],tbl_PV_Meta[Sub-Portfolio])</f>
        <v>Sub-Portfolio 8</v>
      </c>
      <c r="V2384" s="41">
        <f>IF(MONTH(tbl_PV_Milestones[[#This Row],[Baseline Date]])&lt;7,YEAR(tbl_PV_Milestones[[#This Row],[Baseline Date]]),YEAR(tbl_PV_Milestones[[#This Row],[Baseline Date]])+1)</f>
        <v>2025</v>
      </c>
      <c r="W2384" s="41">
        <f>IF(MONTH(tbl_PV_Milestones[[#This Row],[Actual/Schedule Finish]])&lt;7,YEAR(tbl_PV_Milestones[[#This Row],[Actual/Schedule Finish]]),YEAR(tbl_PV_Milestones[[#This Row],[Actual/Schedule Finish]])+1)</f>
        <v>2025</v>
      </c>
      <c r="X2384" s="41" t="str">
        <f>IF(OR(tbl_PV_Milestones[[#This Row],[Project Status]]="Completed",tbl_PV_Milestones[[#This Row],[Project Status]]="Assumed Completed"),"Yes","No")</f>
        <v>Yes</v>
      </c>
      <c r="Y2384" s="41">
        <f>IF(tbl_PV_Milestones[[#This Row],[Baseline Date]]="",1,0)</f>
        <v>0</v>
      </c>
      <c r="Z2384" s="41">
        <f>IF(tbl_PV_Milestones[[#This Row],[Baseline Date]]&lt;PV_Meta!$B$7,1,0)</f>
        <v>1</v>
      </c>
      <c r="AA2384" s="41">
        <f>IF(tbl_PV_Milestones[[#This Row],[Complete]]="Yes",1,0)</f>
        <v>1</v>
      </c>
      <c r="AB2384" s="41">
        <f>IF(AND(tbl_PV_Milestones[[#This Row],[BL FY]]=2025,tbl_PV_Milestones[[#This Row],[Baseline Date]]&lt;PV_Meta!$B$7),1,0)</f>
        <v>1</v>
      </c>
      <c r="AC2384" s="41">
        <f>IF(AND(tbl_PV_Milestones[[#This Row],[Planned YTD]]=1,tbl_PV_Milestones[[#This Row],[Complete]]="Yes"),1,0)</f>
        <v>1</v>
      </c>
      <c r="AD2384" s="41">
        <f>IF(AND(tbl_PV_Milestones[[#This Row],[Actual/Schedule Finish]]&lt;PV_Meta!$B$7,tbl_PV_Milestones[[#This Row],[Complete]]="No",tbl_PV_Milestones[[#This Row],[Project Status]]&lt;&gt;"On Hold"),1,0)</f>
        <v>0</v>
      </c>
      <c r="AE2384" s="41">
        <f>IF(AND(tbl_PV_Milestones[[#This Row],[Actual/Schedule Finish]]&gt;tbl_PV_Milestones[[#This Row],[Baseline Date]],tbl_PV_Milestones[[#This Row],[Complete]]="No",tbl_PV_Milestones[[#This Row],[Project Status]]&lt;&gt;"On Hold",tbl_PV_Milestones[[#This Row],[Overdue]]=0,tbl_PV_Milestones[[#This Row],[To be Baselined]]&lt;&gt;1),1,0)</f>
        <v>0</v>
      </c>
      <c r="AF2384" s="41">
        <f>IF(AND(tbl_PV_Milestones[[#This Row],[BL FY]]=2025,tbl_PV_Milestones[[#This Row],[Finish FY]]&gt;2025),1,0)</f>
        <v>0</v>
      </c>
      <c r="AG2384" s="56" t="str">
        <f>_xlfn.XLOOKUP(tbl_PV_Milestones[[#This Row],[Work ID]],tbl_PV_Meta[Work ID '#],tbl_PV_Meta[Project Manager/Owner],,0)</f>
        <v>Project Manager 29</v>
      </c>
      <c r="AH2384" s="6"/>
    </row>
    <row r="2385" spans="4:34" x14ac:dyDescent="0.25">
      <c r="D2385" s="6" t="s">
        <v>326</v>
      </c>
      <c r="E2385" s="6" t="s">
        <v>503</v>
      </c>
      <c r="F2385" s="6" t="s">
        <v>1754</v>
      </c>
      <c r="G2385" s="6" t="s">
        <v>514</v>
      </c>
      <c r="H2385" s="6" t="s">
        <v>505</v>
      </c>
      <c r="I2385" s="6" t="s">
        <v>510</v>
      </c>
      <c r="J2385" s="6" t="s">
        <v>326</v>
      </c>
      <c r="K2385" s="6" t="s">
        <v>36</v>
      </c>
      <c r="L2385" s="6" t="s">
        <v>34</v>
      </c>
      <c r="M2385" s="43"/>
      <c r="N2385" s="44" t="s">
        <v>1979</v>
      </c>
      <c r="O2385" s="39">
        <v>45596.708333333299</v>
      </c>
      <c r="P2385" s="39">
        <v>45596.708333333299</v>
      </c>
      <c r="Q2385" s="6">
        <v>0</v>
      </c>
      <c r="R2385" s="6">
        <v>0</v>
      </c>
      <c r="S2385" s="45" t="e">
        <f>_xlfn.CONCAT(#REF!,TRIM(tbl_PV_Milestones[[#This Row],[Milestone Description]]))</f>
        <v>#REF!</v>
      </c>
      <c r="T2385" s="84" t="str">
        <f>IF(COUNTIF(tbl_PV_Milestones[UID],tbl_PV_Milestones[[#This Row],[UID]])&gt;1,"Duplicate","")</f>
        <v>Duplicate</v>
      </c>
      <c r="U2385" s="42" t="str">
        <f>_xlfn.XLOOKUP(tbl_PV_Milestones[[#This Row],[Work ID]],tbl_PV_Meta[Work ID '#],tbl_PV_Meta[Sub-Portfolio])</f>
        <v>Sub-Portfolio 8</v>
      </c>
      <c r="V2385" s="41">
        <f>IF(MONTH(tbl_PV_Milestones[[#This Row],[Baseline Date]])&lt;7,YEAR(tbl_PV_Milestones[[#This Row],[Baseline Date]]),YEAR(tbl_PV_Milestones[[#This Row],[Baseline Date]])+1)</f>
        <v>2025</v>
      </c>
      <c r="W2385" s="41">
        <f>IF(MONTH(tbl_PV_Milestones[[#This Row],[Actual/Schedule Finish]])&lt;7,YEAR(tbl_PV_Milestones[[#This Row],[Actual/Schedule Finish]]),YEAR(tbl_PV_Milestones[[#This Row],[Actual/Schedule Finish]])+1)</f>
        <v>2025</v>
      </c>
      <c r="X2385" s="41" t="str">
        <f>IF(OR(tbl_PV_Milestones[[#This Row],[Project Status]]="Completed",tbl_PV_Milestones[[#This Row],[Project Status]]="Assumed Completed"),"Yes","No")</f>
        <v>Yes</v>
      </c>
      <c r="Y2385" s="41">
        <f>IF(tbl_PV_Milestones[[#This Row],[Baseline Date]]="",1,0)</f>
        <v>0</v>
      </c>
      <c r="Z2385" s="41">
        <f>IF(tbl_PV_Milestones[[#This Row],[Baseline Date]]&lt;PV_Meta!$B$7,1,0)</f>
        <v>1</v>
      </c>
      <c r="AA2385" s="41">
        <f>IF(tbl_PV_Milestones[[#This Row],[Complete]]="Yes",1,0)</f>
        <v>1</v>
      </c>
      <c r="AB2385" s="41">
        <f>IF(AND(tbl_PV_Milestones[[#This Row],[BL FY]]=2025,tbl_PV_Milestones[[#This Row],[Baseline Date]]&lt;PV_Meta!$B$7),1,0)</f>
        <v>1</v>
      </c>
      <c r="AC2385" s="41">
        <f>IF(AND(tbl_PV_Milestones[[#This Row],[Planned YTD]]=1,tbl_PV_Milestones[[#This Row],[Complete]]="Yes"),1,0)</f>
        <v>1</v>
      </c>
      <c r="AD2385" s="41">
        <f>IF(AND(tbl_PV_Milestones[[#This Row],[Actual/Schedule Finish]]&lt;PV_Meta!$B$7,tbl_PV_Milestones[[#This Row],[Complete]]="No",tbl_PV_Milestones[[#This Row],[Project Status]]&lt;&gt;"On Hold"),1,0)</f>
        <v>0</v>
      </c>
      <c r="AE2385" s="41">
        <f>IF(AND(tbl_PV_Milestones[[#This Row],[Actual/Schedule Finish]]&gt;tbl_PV_Milestones[[#This Row],[Baseline Date]],tbl_PV_Milestones[[#This Row],[Complete]]="No",tbl_PV_Milestones[[#This Row],[Project Status]]&lt;&gt;"On Hold",tbl_PV_Milestones[[#This Row],[Overdue]]=0,tbl_PV_Milestones[[#This Row],[To be Baselined]]&lt;&gt;1),1,0)</f>
        <v>0</v>
      </c>
      <c r="AF2385" s="41">
        <f>IF(AND(tbl_PV_Milestones[[#This Row],[BL FY]]=2025,tbl_PV_Milestones[[#This Row],[Finish FY]]&gt;2025),1,0)</f>
        <v>0</v>
      </c>
      <c r="AG2385" s="56" t="str">
        <f>_xlfn.XLOOKUP(tbl_PV_Milestones[[#This Row],[Work ID]],tbl_PV_Meta[Work ID '#],tbl_PV_Meta[Project Manager/Owner],,0)</f>
        <v>Project Manager 29</v>
      </c>
      <c r="AH2385" s="6"/>
    </row>
    <row r="2386" spans="4:34" x14ac:dyDescent="0.25">
      <c r="D2386" s="6" t="s">
        <v>326</v>
      </c>
      <c r="E2386" s="6" t="s">
        <v>52</v>
      </c>
      <c r="F2386" s="6" t="s">
        <v>1754</v>
      </c>
      <c r="G2386" s="6" t="s">
        <v>729</v>
      </c>
      <c r="H2386" s="6" t="s">
        <v>505</v>
      </c>
      <c r="I2386" s="6" t="s">
        <v>510</v>
      </c>
      <c r="J2386" s="6" t="s">
        <v>326</v>
      </c>
      <c r="K2386" s="6" t="s">
        <v>36</v>
      </c>
      <c r="L2386" s="6" t="s">
        <v>34</v>
      </c>
      <c r="M2386" s="43"/>
      <c r="N2386" s="44" t="s">
        <v>1979</v>
      </c>
      <c r="S2386" s="45" t="e">
        <f>_xlfn.CONCAT(#REF!,TRIM(tbl_PV_Milestones[[#This Row],[Milestone Description]]))</f>
        <v>#REF!</v>
      </c>
      <c r="T2386" s="84" t="str">
        <f>IF(COUNTIF(tbl_PV_Milestones[UID],tbl_PV_Milestones[[#This Row],[UID]])&gt;1,"Duplicate","")</f>
        <v>Duplicate</v>
      </c>
      <c r="U2386" s="42" t="str">
        <f>_xlfn.XLOOKUP(tbl_PV_Milestones[[#This Row],[Work ID]],tbl_PV_Meta[Work ID '#],tbl_PV_Meta[Sub-Portfolio])</f>
        <v>Sub-Portfolio 8</v>
      </c>
      <c r="V2386" s="41">
        <f>IF(MONTH(tbl_PV_Milestones[[#This Row],[Baseline Date]])&lt;7,YEAR(tbl_PV_Milestones[[#This Row],[Baseline Date]]),YEAR(tbl_PV_Milestones[[#This Row],[Baseline Date]])+1)</f>
        <v>1900</v>
      </c>
      <c r="W2386" s="41">
        <f>IF(MONTH(tbl_PV_Milestones[[#This Row],[Actual/Schedule Finish]])&lt;7,YEAR(tbl_PV_Milestones[[#This Row],[Actual/Schedule Finish]]),YEAR(tbl_PV_Milestones[[#This Row],[Actual/Schedule Finish]])+1)</f>
        <v>1900</v>
      </c>
      <c r="X2386" s="41" t="str">
        <f>IF(OR(tbl_PV_Milestones[[#This Row],[Project Status]]="Completed",tbl_PV_Milestones[[#This Row],[Project Status]]="Assumed Completed"),"Yes","No")</f>
        <v>Yes</v>
      </c>
      <c r="Y2386" s="41">
        <f>IF(tbl_PV_Milestones[[#This Row],[Baseline Date]]="",1,0)</f>
        <v>1</v>
      </c>
      <c r="Z2386" s="41">
        <f>IF(tbl_PV_Milestones[[#This Row],[Baseline Date]]&lt;PV_Meta!$B$7,1,0)</f>
        <v>1</v>
      </c>
      <c r="AA2386" s="41">
        <f>IF(tbl_PV_Milestones[[#This Row],[Complete]]="Yes",1,0)</f>
        <v>1</v>
      </c>
      <c r="AB2386" s="41">
        <f>IF(AND(tbl_PV_Milestones[[#This Row],[BL FY]]=2025,tbl_PV_Milestones[[#This Row],[Baseline Date]]&lt;PV_Meta!$B$7),1,0)</f>
        <v>0</v>
      </c>
      <c r="AC2386" s="41">
        <f>IF(AND(tbl_PV_Milestones[[#This Row],[Planned YTD]]=1,tbl_PV_Milestones[[#This Row],[Complete]]="Yes"),1,0)</f>
        <v>0</v>
      </c>
      <c r="AD2386" s="41">
        <f>IF(AND(tbl_PV_Milestones[[#This Row],[Actual/Schedule Finish]]&lt;PV_Meta!$B$7,tbl_PV_Milestones[[#This Row],[Complete]]="No",tbl_PV_Milestones[[#This Row],[Project Status]]&lt;&gt;"On Hold"),1,0)</f>
        <v>0</v>
      </c>
      <c r="AE2386" s="41">
        <f>IF(AND(tbl_PV_Milestones[[#This Row],[Actual/Schedule Finish]]&gt;tbl_PV_Milestones[[#This Row],[Baseline Date]],tbl_PV_Milestones[[#This Row],[Complete]]="No",tbl_PV_Milestones[[#This Row],[Project Status]]&lt;&gt;"On Hold",tbl_PV_Milestones[[#This Row],[Overdue]]=0,tbl_PV_Milestones[[#This Row],[To be Baselined]]&lt;&gt;1),1,0)</f>
        <v>0</v>
      </c>
      <c r="AF2386" s="41">
        <f>IF(AND(tbl_PV_Milestones[[#This Row],[BL FY]]=2025,tbl_PV_Milestones[[#This Row],[Finish FY]]&gt;2025),1,0)</f>
        <v>0</v>
      </c>
      <c r="AG2386" s="56" t="str">
        <f>_xlfn.XLOOKUP(tbl_PV_Milestones[[#This Row],[Work ID]],tbl_PV_Meta[Work ID '#],tbl_PV_Meta[Project Manager/Owner],,0)</f>
        <v>Project Manager 29</v>
      </c>
      <c r="AH2386" s="6"/>
    </row>
    <row r="2387" spans="4:34" x14ac:dyDescent="0.25">
      <c r="D2387" s="6" t="s">
        <v>326</v>
      </c>
      <c r="E2387" s="6" t="s">
        <v>503</v>
      </c>
      <c r="F2387" s="6" t="s">
        <v>1754</v>
      </c>
      <c r="G2387" s="6" t="s">
        <v>547</v>
      </c>
      <c r="H2387" s="6" t="s">
        <v>505</v>
      </c>
      <c r="I2387" s="6" t="s">
        <v>510</v>
      </c>
      <c r="J2387" s="6" t="s">
        <v>326</v>
      </c>
      <c r="K2387" s="6" t="s">
        <v>36</v>
      </c>
      <c r="L2387" s="6" t="s">
        <v>34</v>
      </c>
      <c r="M2387" s="43"/>
      <c r="N2387" s="44" t="s">
        <v>1979</v>
      </c>
      <c r="O2387" s="39">
        <v>45709.708333333299</v>
      </c>
      <c r="P2387" s="39">
        <v>45709.708333333299</v>
      </c>
      <c r="Q2387" s="6">
        <v>0</v>
      </c>
      <c r="R2387" s="6">
        <v>0</v>
      </c>
      <c r="S2387" s="45" t="e">
        <f>_xlfn.CONCAT(#REF!,TRIM(tbl_PV_Milestones[[#This Row],[Milestone Description]]))</f>
        <v>#REF!</v>
      </c>
      <c r="T2387" s="84" t="str">
        <f>IF(COUNTIF(tbl_PV_Milestones[UID],tbl_PV_Milestones[[#This Row],[UID]])&gt;1,"Duplicate","")</f>
        <v>Duplicate</v>
      </c>
      <c r="U2387" s="42" t="str">
        <f>_xlfn.XLOOKUP(tbl_PV_Milestones[[#This Row],[Work ID]],tbl_PV_Meta[Work ID '#],tbl_PV_Meta[Sub-Portfolio])</f>
        <v>Sub-Portfolio 8</v>
      </c>
      <c r="V2387" s="41">
        <f>IF(MONTH(tbl_PV_Milestones[[#This Row],[Baseline Date]])&lt;7,YEAR(tbl_PV_Milestones[[#This Row],[Baseline Date]]),YEAR(tbl_PV_Milestones[[#This Row],[Baseline Date]])+1)</f>
        <v>2025</v>
      </c>
      <c r="W2387" s="41">
        <f>IF(MONTH(tbl_PV_Milestones[[#This Row],[Actual/Schedule Finish]])&lt;7,YEAR(tbl_PV_Milestones[[#This Row],[Actual/Schedule Finish]]),YEAR(tbl_PV_Milestones[[#This Row],[Actual/Schedule Finish]])+1)</f>
        <v>2025</v>
      </c>
      <c r="X2387" s="41" t="str">
        <f>IF(OR(tbl_PV_Milestones[[#This Row],[Project Status]]="Completed",tbl_PV_Milestones[[#This Row],[Project Status]]="Assumed Completed"),"Yes","No")</f>
        <v>Yes</v>
      </c>
      <c r="Y2387" s="41">
        <f>IF(tbl_PV_Milestones[[#This Row],[Baseline Date]]="",1,0)</f>
        <v>0</v>
      </c>
      <c r="Z2387" s="41">
        <f>IF(tbl_PV_Milestones[[#This Row],[Baseline Date]]&lt;PV_Meta!$B$7,1,0)</f>
        <v>1</v>
      </c>
      <c r="AA2387" s="41">
        <f>IF(tbl_PV_Milestones[[#This Row],[Complete]]="Yes",1,0)</f>
        <v>1</v>
      </c>
      <c r="AB2387" s="41">
        <f>IF(AND(tbl_PV_Milestones[[#This Row],[BL FY]]=2025,tbl_PV_Milestones[[#This Row],[Baseline Date]]&lt;PV_Meta!$B$7),1,0)</f>
        <v>1</v>
      </c>
      <c r="AC2387" s="41">
        <f>IF(AND(tbl_PV_Milestones[[#This Row],[Planned YTD]]=1,tbl_PV_Milestones[[#This Row],[Complete]]="Yes"),1,0)</f>
        <v>1</v>
      </c>
      <c r="AD2387" s="41">
        <f>IF(AND(tbl_PV_Milestones[[#This Row],[Actual/Schedule Finish]]&lt;PV_Meta!$B$7,tbl_PV_Milestones[[#This Row],[Complete]]="No",tbl_PV_Milestones[[#This Row],[Project Status]]&lt;&gt;"On Hold"),1,0)</f>
        <v>0</v>
      </c>
      <c r="AE2387" s="41">
        <f>IF(AND(tbl_PV_Milestones[[#This Row],[Actual/Schedule Finish]]&gt;tbl_PV_Milestones[[#This Row],[Baseline Date]],tbl_PV_Milestones[[#This Row],[Complete]]="No",tbl_PV_Milestones[[#This Row],[Project Status]]&lt;&gt;"On Hold",tbl_PV_Milestones[[#This Row],[Overdue]]=0,tbl_PV_Milestones[[#This Row],[To be Baselined]]&lt;&gt;1),1,0)</f>
        <v>0</v>
      </c>
      <c r="AF2387" s="41">
        <f>IF(AND(tbl_PV_Milestones[[#This Row],[BL FY]]=2025,tbl_PV_Milestones[[#This Row],[Finish FY]]&gt;2025),1,0)</f>
        <v>0</v>
      </c>
      <c r="AG2387" s="56" t="str">
        <f>_xlfn.XLOOKUP(tbl_PV_Milestones[[#This Row],[Work ID]],tbl_PV_Meta[Work ID '#],tbl_PV_Meta[Project Manager/Owner],,0)</f>
        <v>Project Manager 29</v>
      </c>
      <c r="AH2387" s="6"/>
    </row>
    <row r="2388" spans="4:34" x14ac:dyDescent="0.25">
      <c r="D2388" s="6" t="s">
        <v>326</v>
      </c>
      <c r="E2388" s="6" t="s">
        <v>503</v>
      </c>
      <c r="F2388" s="6" t="s">
        <v>1754</v>
      </c>
      <c r="G2388" s="6" t="s">
        <v>548</v>
      </c>
      <c r="H2388" s="6" t="s">
        <v>505</v>
      </c>
      <c r="I2388" s="6" t="s">
        <v>510</v>
      </c>
      <c r="J2388" s="6" t="s">
        <v>326</v>
      </c>
      <c r="K2388" s="6" t="s">
        <v>36</v>
      </c>
      <c r="L2388" s="6" t="s">
        <v>34</v>
      </c>
      <c r="M2388" s="43"/>
      <c r="N2388" s="44" t="s">
        <v>1979</v>
      </c>
      <c r="O2388" s="39">
        <v>45566.708333333299</v>
      </c>
      <c r="P2388" s="39">
        <v>45566.708333333299</v>
      </c>
      <c r="Q2388" s="6">
        <v>0</v>
      </c>
      <c r="R2388" s="6">
        <v>0</v>
      </c>
      <c r="S2388" s="45" t="e">
        <f>_xlfn.CONCAT(#REF!,TRIM(tbl_PV_Milestones[[#This Row],[Milestone Description]]))</f>
        <v>#REF!</v>
      </c>
      <c r="T2388" s="84" t="str">
        <f>IF(COUNTIF(tbl_PV_Milestones[UID],tbl_PV_Milestones[[#This Row],[UID]])&gt;1,"Duplicate","")</f>
        <v>Duplicate</v>
      </c>
      <c r="U2388" s="42" t="str">
        <f>_xlfn.XLOOKUP(tbl_PV_Milestones[[#This Row],[Work ID]],tbl_PV_Meta[Work ID '#],tbl_PV_Meta[Sub-Portfolio])</f>
        <v>Sub-Portfolio 8</v>
      </c>
      <c r="V2388" s="41">
        <f>IF(MONTH(tbl_PV_Milestones[[#This Row],[Baseline Date]])&lt;7,YEAR(tbl_PV_Milestones[[#This Row],[Baseline Date]]),YEAR(tbl_PV_Milestones[[#This Row],[Baseline Date]])+1)</f>
        <v>2025</v>
      </c>
      <c r="W2388" s="41">
        <f>IF(MONTH(tbl_PV_Milestones[[#This Row],[Actual/Schedule Finish]])&lt;7,YEAR(tbl_PV_Milestones[[#This Row],[Actual/Schedule Finish]]),YEAR(tbl_PV_Milestones[[#This Row],[Actual/Schedule Finish]])+1)</f>
        <v>2025</v>
      </c>
      <c r="X2388" s="41" t="str">
        <f>IF(OR(tbl_PV_Milestones[[#This Row],[Project Status]]="Completed",tbl_PV_Milestones[[#This Row],[Project Status]]="Assumed Completed"),"Yes","No")</f>
        <v>Yes</v>
      </c>
      <c r="Y2388" s="41">
        <f>IF(tbl_PV_Milestones[[#This Row],[Baseline Date]]="",1,0)</f>
        <v>0</v>
      </c>
      <c r="Z2388" s="41">
        <f>IF(tbl_PV_Milestones[[#This Row],[Baseline Date]]&lt;PV_Meta!$B$7,1,0)</f>
        <v>1</v>
      </c>
      <c r="AA2388" s="41">
        <f>IF(tbl_PV_Milestones[[#This Row],[Complete]]="Yes",1,0)</f>
        <v>1</v>
      </c>
      <c r="AB2388" s="41">
        <f>IF(AND(tbl_PV_Milestones[[#This Row],[BL FY]]=2025,tbl_PV_Milestones[[#This Row],[Baseline Date]]&lt;PV_Meta!$B$7),1,0)</f>
        <v>1</v>
      </c>
      <c r="AC2388" s="41">
        <f>IF(AND(tbl_PV_Milestones[[#This Row],[Planned YTD]]=1,tbl_PV_Milestones[[#This Row],[Complete]]="Yes"),1,0)</f>
        <v>1</v>
      </c>
      <c r="AD2388" s="41">
        <f>IF(AND(tbl_PV_Milestones[[#This Row],[Actual/Schedule Finish]]&lt;PV_Meta!$B$7,tbl_PV_Milestones[[#This Row],[Complete]]="No",tbl_PV_Milestones[[#This Row],[Project Status]]&lt;&gt;"On Hold"),1,0)</f>
        <v>0</v>
      </c>
      <c r="AE2388" s="41">
        <f>IF(AND(tbl_PV_Milestones[[#This Row],[Actual/Schedule Finish]]&gt;tbl_PV_Milestones[[#This Row],[Baseline Date]],tbl_PV_Milestones[[#This Row],[Complete]]="No",tbl_PV_Milestones[[#This Row],[Project Status]]&lt;&gt;"On Hold",tbl_PV_Milestones[[#This Row],[Overdue]]=0,tbl_PV_Milestones[[#This Row],[To be Baselined]]&lt;&gt;1),1,0)</f>
        <v>0</v>
      </c>
      <c r="AF2388" s="41">
        <f>IF(AND(tbl_PV_Milestones[[#This Row],[BL FY]]=2025,tbl_PV_Milestones[[#This Row],[Finish FY]]&gt;2025),1,0)</f>
        <v>0</v>
      </c>
      <c r="AG2388" s="56" t="str">
        <f>_xlfn.XLOOKUP(tbl_PV_Milestones[[#This Row],[Work ID]],tbl_PV_Meta[Work ID '#],tbl_PV_Meta[Project Manager/Owner],,0)</f>
        <v>Project Manager 29</v>
      </c>
      <c r="AH2388" s="6"/>
    </row>
    <row r="2389" spans="4:34" x14ac:dyDescent="0.25">
      <c r="D2389" s="6" t="s">
        <v>326</v>
      </c>
      <c r="E2389" s="6" t="s">
        <v>503</v>
      </c>
      <c r="F2389" s="6" t="s">
        <v>1754</v>
      </c>
      <c r="G2389" s="6" t="s">
        <v>549</v>
      </c>
      <c r="H2389" s="6" t="s">
        <v>505</v>
      </c>
      <c r="I2389" s="6" t="s">
        <v>510</v>
      </c>
      <c r="J2389" s="6" t="s">
        <v>326</v>
      </c>
      <c r="K2389" s="6" t="s">
        <v>36</v>
      </c>
      <c r="L2389" s="6" t="s">
        <v>34</v>
      </c>
      <c r="M2389" s="43"/>
      <c r="N2389" s="44" t="s">
        <v>1979</v>
      </c>
      <c r="O2389" s="39">
        <v>45709.708333333299</v>
      </c>
      <c r="P2389" s="39">
        <v>45709.708333333299</v>
      </c>
      <c r="Q2389" s="6">
        <v>0</v>
      </c>
      <c r="R2389" s="6">
        <v>0</v>
      </c>
      <c r="S2389" s="45" t="e">
        <f>_xlfn.CONCAT(#REF!,TRIM(tbl_PV_Milestones[[#This Row],[Milestone Description]]))</f>
        <v>#REF!</v>
      </c>
      <c r="T2389" s="84" t="str">
        <f>IF(COUNTIF(tbl_PV_Milestones[UID],tbl_PV_Milestones[[#This Row],[UID]])&gt;1,"Duplicate","")</f>
        <v>Duplicate</v>
      </c>
      <c r="U2389" s="42" t="str">
        <f>_xlfn.XLOOKUP(tbl_PV_Milestones[[#This Row],[Work ID]],tbl_PV_Meta[Work ID '#],tbl_PV_Meta[Sub-Portfolio])</f>
        <v>Sub-Portfolio 8</v>
      </c>
      <c r="V2389" s="41">
        <f>IF(MONTH(tbl_PV_Milestones[[#This Row],[Baseline Date]])&lt;7,YEAR(tbl_PV_Milestones[[#This Row],[Baseline Date]]),YEAR(tbl_PV_Milestones[[#This Row],[Baseline Date]])+1)</f>
        <v>2025</v>
      </c>
      <c r="W2389" s="41">
        <f>IF(MONTH(tbl_PV_Milestones[[#This Row],[Actual/Schedule Finish]])&lt;7,YEAR(tbl_PV_Milestones[[#This Row],[Actual/Schedule Finish]]),YEAR(tbl_PV_Milestones[[#This Row],[Actual/Schedule Finish]])+1)</f>
        <v>2025</v>
      </c>
      <c r="X2389" s="41" t="str">
        <f>IF(OR(tbl_PV_Milestones[[#This Row],[Project Status]]="Completed",tbl_PV_Milestones[[#This Row],[Project Status]]="Assumed Completed"),"Yes","No")</f>
        <v>Yes</v>
      </c>
      <c r="Y2389" s="41">
        <f>IF(tbl_PV_Milestones[[#This Row],[Baseline Date]]="",1,0)</f>
        <v>0</v>
      </c>
      <c r="Z2389" s="41">
        <f>IF(tbl_PV_Milestones[[#This Row],[Baseline Date]]&lt;PV_Meta!$B$7,1,0)</f>
        <v>1</v>
      </c>
      <c r="AA2389" s="41">
        <f>IF(tbl_PV_Milestones[[#This Row],[Complete]]="Yes",1,0)</f>
        <v>1</v>
      </c>
      <c r="AB2389" s="41">
        <f>IF(AND(tbl_PV_Milestones[[#This Row],[BL FY]]=2025,tbl_PV_Milestones[[#This Row],[Baseline Date]]&lt;PV_Meta!$B$7),1,0)</f>
        <v>1</v>
      </c>
      <c r="AC2389" s="41">
        <f>IF(AND(tbl_PV_Milestones[[#This Row],[Planned YTD]]=1,tbl_PV_Milestones[[#This Row],[Complete]]="Yes"),1,0)</f>
        <v>1</v>
      </c>
      <c r="AD2389" s="41">
        <f>IF(AND(tbl_PV_Milestones[[#This Row],[Actual/Schedule Finish]]&lt;PV_Meta!$B$7,tbl_PV_Milestones[[#This Row],[Complete]]="No",tbl_PV_Milestones[[#This Row],[Project Status]]&lt;&gt;"On Hold"),1,0)</f>
        <v>0</v>
      </c>
      <c r="AE2389" s="41">
        <f>IF(AND(tbl_PV_Milestones[[#This Row],[Actual/Schedule Finish]]&gt;tbl_PV_Milestones[[#This Row],[Baseline Date]],tbl_PV_Milestones[[#This Row],[Complete]]="No",tbl_PV_Milestones[[#This Row],[Project Status]]&lt;&gt;"On Hold",tbl_PV_Milestones[[#This Row],[Overdue]]=0,tbl_PV_Milestones[[#This Row],[To be Baselined]]&lt;&gt;1),1,0)</f>
        <v>0</v>
      </c>
      <c r="AF2389" s="41">
        <f>IF(AND(tbl_PV_Milestones[[#This Row],[BL FY]]=2025,tbl_PV_Milestones[[#This Row],[Finish FY]]&gt;2025),1,0)</f>
        <v>0</v>
      </c>
      <c r="AG2389" s="56" t="str">
        <f>_xlfn.XLOOKUP(tbl_PV_Milestones[[#This Row],[Work ID]],tbl_PV_Meta[Work ID '#],tbl_PV_Meta[Project Manager/Owner],,0)</f>
        <v>Project Manager 29</v>
      </c>
      <c r="AH2389" s="6"/>
    </row>
    <row r="2390" spans="4:34" x14ac:dyDescent="0.25">
      <c r="D2390" s="6" t="s">
        <v>326</v>
      </c>
      <c r="E2390" s="6" t="s">
        <v>503</v>
      </c>
      <c r="F2390" s="6" t="s">
        <v>1754</v>
      </c>
      <c r="G2390" s="6" t="s">
        <v>550</v>
      </c>
      <c r="H2390" s="6" t="s">
        <v>505</v>
      </c>
      <c r="I2390" s="6" t="s">
        <v>510</v>
      </c>
      <c r="J2390" s="6" t="s">
        <v>326</v>
      </c>
      <c r="K2390" s="6" t="s">
        <v>36</v>
      </c>
      <c r="L2390" s="6" t="s">
        <v>34</v>
      </c>
      <c r="M2390" s="43"/>
      <c r="N2390" s="44" t="s">
        <v>1979</v>
      </c>
      <c r="O2390" s="39">
        <v>45566.708333333299</v>
      </c>
      <c r="P2390" s="39">
        <v>45566.708333333299</v>
      </c>
      <c r="Q2390" s="6">
        <v>0</v>
      </c>
      <c r="R2390" s="6">
        <v>0</v>
      </c>
      <c r="S2390" s="45" t="e">
        <f>_xlfn.CONCAT(#REF!,TRIM(tbl_PV_Milestones[[#This Row],[Milestone Description]]))</f>
        <v>#REF!</v>
      </c>
      <c r="T2390" s="84" t="str">
        <f>IF(COUNTIF(tbl_PV_Milestones[UID],tbl_PV_Milestones[[#This Row],[UID]])&gt;1,"Duplicate","")</f>
        <v>Duplicate</v>
      </c>
      <c r="U2390" s="42" t="str">
        <f>_xlfn.XLOOKUP(tbl_PV_Milestones[[#This Row],[Work ID]],tbl_PV_Meta[Work ID '#],tbl_PV_Meta[Sub-Portfolio])</f>
        <v>Sub-Portfolio 8</v>
      </c>
      <c r="V2390" s="41">
        <f>IF(MONTH(tbl_PV_Milestones[[#This Row],[Baseline Date]])&lt;7,YEAR(tbl_PV_Milestones[[#This Row],[Baseline Date]]),YEAR(tbl_PV_Milestones[[#This Row],[Baseline Date]])+1)</f>
        <v>2025</v>
      </c>
      <c r="W2390" s="41">
        <f>IF(MONTH(tbl_PV_Milestones[[#This Row],[Actual/Schedule Finish]])&lt;7,YEAR(tbl_PV_Milestones[[#This Row],[Actual/Schedule Finish]]),YEAR(tbl_PV_Milestones[[#This Row],[Actual/Schedule Finish]])+1)</f>
        <v>2025</v>
      </c>
      <c r="X2390" s="41" t="str">
        <f>IF(OR(tbl_PV_Milestones[[#This Row],[Project Status]]="Completed",tbl_PV_Milestones[[#This Row],[Project Status]]="Assumed Completed"),"Yes","No")</f>
        <v>Yes</v>
      </c>
      <c r="Y2390" s="41">
        <f>IF(tbl_PV_Milestones[[#This Row],[Baseline Date]]="",1,0)</f>
        <v>0</v>
      </c>
      <c r="Z2390" s="41">
        <f>IF(tbl_PV_Milestones[[#This Row],[Baseline Date]]&lt;PV_Meta!$B$7,1,0)</f>
        <v>1</v>
      </c>
      <c r="AA2390" s="41">
        <f>IF(tbl_PV_Milestones[[#This Row],[Complete]]="Yes",1,0)</f>
        <v>1</v>
      </c>
      <c r="AB2390" s="41">
        <f>IF(AND(tbl_PV_Milestones[[#This Row],[BL FY]]=2025,tbl_PV_Milestones[[#This Row],[Baseline Date]]&lt;PV_Meta!$B$7),1,0)</f>
        <v>1</v>
      </c>
      <c r="AC2390" s="41">
        <f>IF(AND(tbl_PV_Milestones[[#This Row],[Planned YTD]]=1,tbl_PV_Milestones[[#This Row],[Complete]]="Yes"),1,0)</f>
        <v>1</v>
      </c>
      <c r="AD2390" s="41">
        <f>IF(AND(tbl_PV_Milestones[[#This Row],[Actual/Schedule Finish]]&lt;PV_Meta!$B$7,tbl_PV_Milestones[[#This Row],[Complete]]="No",tbl_PV_Milestones[[#This Row],[Project Status]]&lt;&gt;"On Hold"),1,0)</f>
        <v>0</v>
      </c>
      <c r="AE2390" s="41">
        <f>IF(AND(tbl_PV_Milestones[[#This Row],[Actual/Schedule Finish]]&gt;tbl_PV_Milestones[[#This Row],[Baseline Date]],tbl_PV_Milestones[[#This Row],[Complete]]="No",tbl_PV_Milestones[[#This Row],[Project Status]]&lt;&gt;"On Hold",tbl_PV_Milestones[[#This Row],[Overdue]]=0,tbl_PV_Milestones[[#This Row],[To be Baselined]]&lt;&gt;1),1,0)</f>
        <v>0</v>
      </c>
      <c r="AF2390" s="41">
        <f>IF(AND(tbl_PV_Milestones[[#This Row],[BL FY]]=2025,tbl_PV_Milestones[[#This Row],[Finish FY]]&gt;2025),1,0)</f>
        <v>0</v>
      </c>
      <c r="AG2390" s="56" t="str">
        <f>_xlfn.XLOOKUP(tbl_PV_Milestones[[#This Row],[Work ID]],tbl_PV_Meta[Work ID '#],tbl_PV_Meta[Project Manager/Owner],,0)</f>
        <v>Project Manager 29</v>
      </c>
      <c r="AH2390" s="6"/>
    </row>
    <row r="2391" spans="4:34" x14ac:dyDescent="0.25">
      <c r="D2391" s="6" t="s">
        <v>326</v>
      </c>
      <c r="E2391" s="6" t="s">
        <v>503</v>
      </c>
      <c r="F2391" s="6" t="s">
        <v>1754</v>
      </c>
      <c r="G2391" s="6" t="s">
        <v>551</v>
      </c>
      <c r="H2391" s="6" t="s">
        <v>505</v>
      </c>
      <c r="I2391" s="6" t="s">
        <v>510</v>
      </c>
      <c r="J2391" s="6" t="s">
        <v>326</v>
      </c>
      <c r="K2391" s="6" t="s">
        <v>36</v>
      </c>
      <c r="L2391" s="6" t="s">
        <v>34</v>
      </c>
      <c r="M2391" s="43"/>
      <c r="N2391" s="44" t="s">
        <v>1979</v>
      </c>
      <c r="O2391" s="39">
        <v>45709.708333333299</v>
      </c>
      <c r="P2391" s="39">
        <v>45709.708333333299</v>
      </c>
      <c r="Q2391" s="6">
        <v>0</v>
      </c>
      <c r="R2391" s="6">
        <v>0</v>
      </c>
      <c r="S2391" s="45" t="e">
        <f>_xlfn.CONCAT(#REF!,TRIM(tbl_PV_Milestones[[#This Row],[Milestone Description]]))</f>
        <v>#REF!</v>
      </c>
      <c r="T2391" s="84" t="str">
        <f>IF(COUNTIF(tbl_PV_Milestones[UID],tbl_PV_Milestones[[#This Row],[UID]])&gt;1,"Duplicate","")</f>
        <v>Duplicate</v>
      </c>
      <c r="U2391" s="42" t="str">
        <f>_xlfn.XLOOKUP(tbl_PV_Milestones[[#This Row],[Work ID]],tbl_PV_Meta[Work ID '#],tbl_PV_Meta[Sub-Portfolio])</f>
        <v>Sub-Portfolio 8</v>
      </c>
      <c r="V2391" s="41">
        <f>IF(MONTH(tbl_PV_Milestones[[#This Row],[Baseline Date]])&lt;7,YEAR(tbl_PV_Milestones[[#This Row],[Baseline Date]]),YEAR(tbl_PV_Milestones[[#This Row],[Baseline Date]])+1)</f>
        <v>2025</v>
      </c>
      <c r="W2391" s="41">
        <f>IF(MONTH(tbl_PV_Milestones[[#This Row],[Actual/Schedule Finish]])&lt;7,YEAR(tbl_PV_Milestones[[#This Row],[Actual/Schedule Finish]]),YEAR(tbl_PV_Milestones[[#This Row],[Actual/Schedule Finish]])+1)</f>
        <v>2025</v>
      </c>
      <c r="X2391" s="41" t="str">
        <f>IF(OR(tbl_PV_Milestones[[#This Row],[Project Status]]="Completed",tbl_PV_Milestones[[#This Row],[Project Status]]="Assumed Completed"),"Yes","No")</f>
        <v>Yes</v>
      </c>
      <c r="Y2391" s="41">
        <f>IF(tbl_PV_Milestones[[#This Row],[Baseline Date]]="",1,0)</f>
        <v>0</v>
      </c>
      <c r="Z2391" s="41">
        <f>IF(tbl_PV_Milestones[[#This Row],[Baseline Date]]&lt;PV_Meta!$B$7,1,0)</f>
        <v>1</v>
      </c>
      <c r="AA2391" s="41">
        <f>IF(tbl_PV_Milestones[[#This Row],[Complete]]="Yes",1,0)</f>
        <v>1</v>
      </c>
      <c r="AB2391" s="41">
        <f>IF(AND(tbl_PV_Milestones[[#This Row],[BL FY]]=2025,tbl_PV_Milestones[[#This Row],[Baseline Date]]&lt;PV_Meta!$B$7),1,0)</f>
        <v>1</v>
      </c>
      <c r="AC2391" s="41">
        <f>IF(AND(tbl_PV_Milestones[[#This Row],[Planned YTD]]=1,tbl_PV_Milestones[[#This Row],[Complete]]="Yes"),1,0)</f>
        <v>1</v>
      </c>
      <c r="AD2391" s="41">
        <f>IF(AND(tbl_PV_Milestones[[#This Row],[Actual/Schedule Finish]]&lt;PV_Meta!$B$7,tbl_PV_Milestones[[#This Row],[Complete]]="No",tbl_PV_Milestones[[#This Row],[Project Status]]&lt;&gt;"On Hold"),1,0)</f>
        <v>0</v>
      </c>
      <c r="AE2391" s="41">
        <f>IF(AND(tbl_PV_Milestones[[#This Row],[Actual/Schedule Finish]]&gt;tbl_PV_Milestones[[#This Row],[Baseline Date]],tbl_PV_Milestones[[#This Row],[Complete]]="No",tbl_PV_Milestones[[#This Row],[Project Status]]&lt;&gt;"On Hold",tbl_PV_Milestones[[#This Row],[Overdue]]=0,tbl_PV_Milestones[[#This Row],[To be Baselined]]&lt;&gt;1),1,0)</f>
        <v>0</v>
      </c>
      <c r="AF2391" s="41">
        <f>IF(AND(tbl_PV_Milestones[[#This Row],[BL FY]]=2025,tbl_PV_Milestones[[#This Row],[Finish FY]]&gt;2025),1,0)</f>
        <v>0</v>
      </c>
      <c r="AG2391" s="56" t="str">
        <f>_xlfn.XLOOKUP(tbl_PV_Milestones[[#This Row],[Work ID]],tbl_PV_Meta[Work ID '#],tbl_PV_Meta[Project Manager/Owner],,0)</f>
        <v>Project Manager 29</v>
      </c>
      <c r="AH2391" s="6"/>
    </row>
    <row r="2392" spans="4:34" x14ac:dyDescent="0.25">
      <c r="D2392" s="6" t="s">
        <v>326</v>
      </c>
      <c r="E2392" s="6" t="s">
        <v>520</v>
      </c>
      <c r="F2392" s="6" t="s">
        <v>1754</v>
      </c>
      <c r="G2392" s="6" t="s">
        <v>552</v>
      </c>
      <c r="H2392" s="6" t="s">
        <v>505</v>
      </c>
      <c r="I2392" s="6" t="s">
        <v>510</v>
      </c>
      <c r="J2392" s="6" t="s">
        <v>326</v>
      </c>
      <c r="K2392" s="6" t="s">
        <v>36</v>
      </c>
      <c r="L2392" s="6" t="s">
        <v>34</v>
      </c>
      <c r="M2392" s="43"/>
      <c r="N2392" s="44" t="s">
        <v>1979</v>
      </c>
      <c r="O2392" s="39">
        <v>45735.708333333299</v>
      </c>
      <c r="P2392" s="39">
        <v>45716.708333333299</v>
      </c>
      <c r="Q2392" s="6">
        <v>-13</v>
      </c>
      <c r="R2392" s="6">
        <v>-5.8823529411764698E-2</v>
      </c>
      <c r="S2392" s="45" t="e">
        <f>_xlfn.CONCAT(#REF!,TRIM(tbl_PV_Milestones[[#This Row],[Milestone Description]]))</f>
        <v>#REF!</v>
      </c>
      <c r="T2392" s="84" t="str">
        <f>IF(COUNTIF(tbl_PV_Milestones[UID],tbl_PV_Milestones[[#This Row],[UID]])&gt;1,"Duplicate","")</f>
        <v>Duplicate</v>
      </c>
      <c r="U2392" s="42" t="str">
        <f>_xlfn.XLOOKUP(tbl_PV_Milestones[[#This Row],[Work ID]],tbl_PV_Meta[Work ID '#],tbl_PV_Meta[Sub-Portfolio])</f>
        <v>Sub-Portfolio 8</v>
      </c>
      <c r="V2392" s="41">
        <f>IF(MONTH(tbl_PV_Milestones[[#This Row],[Baseline Date]])&lt;7,YEAR(tbl_PV_Milestones[[#This Row],[Baseline Date]]),YEAR(tbl_PV_Milestones[[#This Row],[Baseline Date]])+1)</f>
        <v>2025</v>
      </c>
      <c r="W2392" s="41">
        <f>IF(MONTH(tbl_PV_Milestones[[#This Row],[Actual/Schedule Finish]])&lt;7,YEAR(tbl_PV_Milestones[[#This Row],[Actual/Schedule Finish]]),YEAR(tbl_PV_Milestones[[#This Row],[Actual/Schedule Finish]])+1)</f>
        <v>2025</v>
      </c>
      <c r="X2392" s="41" t="str">
        <f>IF(OR(tbl_PV_Milestones[[#This Row],[Project Status]]="Completed",tbl_PV_Milestones[[#This Row],[Project Status]]="Assumed Completed"),"Yes","No")</f>
        <v>Yes</v>
      </c>
      <c r="Y2392" s="41">
        <f>IF(tbl_PV_Milestones[[#This Row],[Baseline Date]]="",1,0)</f>
        <v>0</v>
      </c>
      <c r="Z2392" s="41">
        <f>IF(tbl_PV_Milestones[[#This Row],[Baseline Date]]&lt;PV_Meta!$B$7,1,0)</f>
        <v>1</v>
      </c>
      <c r="AA2392" s="41">
        <f>IF(tbl_PV_Milestones[[#This Row],[Complete]]="Yes",1,0)</f>
        <v>1</v>
      </c>
      <c r="AB2392" s="41">
        <f>IF(AND(tbl_PV_Milestones[[#This Row],[BL FY]]=2025,tbl_PV_Milestones[[#This Row],[Baseline Date]]&lt;PV_Meta!$B$7),1,0)</f>
        <v>1</v>
      </c>
      <c r="AC2392" s="41">
        <f>IF(AND(tbl_PV_Milestones[[#This Row],[Planned YTD]]=1,tbl_PV_Milestones[[#This Row],[Complete]]="Yes"),1,0)</f>
        <v>1</v>
      </c>
      <c r="AD2392" s="41">
        <f>IF(AND(tbl_PV_Milestones[[#This Row],[Actual/Schedule Finish]]&lt;PV_Meta!$B$7,tbl_PV_Milestones[[#This Row],[Complete]]="No",tbl_PV_Milestones[[#This Row],[Project Status]]&lt;&gt;"On Hold"),1,0)</f>
        <v>0</v>
      </c>
      <c r="AE2392" s="41">
        <f>IF(AND(tbl_PV_Milestones[[#This Row],[Actual/Schedule Finish]]&gt;tbl_PV_Milestones[[#This Row],[Baseline Date]],tbl_PV_Milestones[[#This Row],[Complete]]="No",tbl_PV_Milestones[[#This Row],[Project Status]]&lt;&gt;"On Hold",tbl_PV_Milestones[[#This Row],[Overdue]]=0,tbl_PV_Milestones[[#This Row],[To be Baselined]]&lt;&gt;1),1,0)</f>
        <v>0</v>
      </c>
      <c r="AF2392" s="41">
        <f>IF(AND(tbl_PV_Milestones[[#This Row],[BL FY]]=2025,tbl_PV_Milestones[[#This Row],[Finish FY]]&gt;2025),1,0)</f>
        <v>0</v>
      </c>
      <c r="AG2392" s="56" t="str">
        <f>_xlfn.XLOOKUP(tbl_PV_Milestones[[#This Row],[Work ID]],tbl_PV_Meta[Work ID '#],tbl_PV_Meta[Project Manager/Owner],,0)</f>
        <v>Project Manager 29</v>
      </c>
      <c r="AH2392" s="6"/>
    </row>
    <row r="2393" spans="4:34" x14ac:dyDescent="0.25">
      <c r="D2393" s="6" t="s">
        <v>326</v>
      </c>
      <c r="E2393" s="6" t="s">
        <v>503</v>
      </c>
      <c r="F2393" s="6" t="s">
        <v>1754</v>
      </c>
      <c r="G2393" s="6" t="s">
        <v>553</v>
      </c>
      <c r="H2393" s="6" t="s">
        <v>505</v>
      </c>
      <c r="I2393" s="6" t="s">
        <v>510</v>
      </c>
      <c r="J2393" s="6" t="s">
        <v>326</v>
      </c>
      <c r="K2393" s="6" t="s">
        <v>36</v>
      </c>
      <c r="L2393" s="6" t="s">
        <v>34</v>
      </c>
      <c r="M2393" s="43"/>
      <c r="N2393" s="44" t="s">
        <v>1979</v>
      </c>
      <c r="O2393" s="39">
        <v>45566.708333333299</v>
      </c>
      <c r="P2393" s="39">
        <v>45566.708333333299</v>
      </c>
      <c r="Q2393" s="6">
        <v>0</v>
      </c>
      <c r="R2393" s="6">
        <v>0</v>
      </c>
      <c r="S2393" s="45" t="e">
        <f>_xlfn.CONCAT(#REF!,TRIM(tbl_PV_Milestones[[#This Row],[Milestone Description]]))</f>
        <v>#REF!</v>
      </c>
      <c r="T2393" s="84" t="str">
        <f>IF(COUNTIF(tbl_PV_Milestones[UID],tbl_PV_Milestones[[#This Row],[UID]])&gt;1,"Duplicate","")</f>
        <v>Duplicate</v>
      </c>
      <c r="U2393" s="42" t="str">
        <f>_xlfn.XLOOKUP(tbl_PV_Milestones[[#This Row],[Work ID]],tbl_PV_Meta[Work ID '#],tbl_PV_Meta[Sub-Portfolio])</f>
        <v>Sub-Portfolio 8</v>
      </c>
      <c r="V2393" s="41">
        <f>IF(MONTH(tbl_PV_Milestones[[#This Row],[Baseline Date]])&lt;7,YEAR(tbl_PV_Milestones[[#This Row],[Baseline Date]]),YEAR(tbl_PV_Milestones[[#This Row],[Baseline Date]])+1)</f>
        <v>2025</v>
      </c>
      <c r="W2393" s="41">
        <f>IF(MONTH(tbl_PV_Milestones[[#This Row],[Actual/Schedule Finish]])&lt;7,YEAR(tbl_PV_Milestones[[#This Row],[Actual/Schedule Finish]]),YEAR(tbl_PV_Milestones[[#This Row],[Actual/Schedule Finish]])+1)</f>
        <v>2025</v>
      </c>
      <c r="X2393" s="41" t="str">
        <f>IF(OR(tbl_PV_Milestones[[#This Row],[Project Status]]="Completed",tbl_PV_Milestones[[#This Row],[Project Status]]="Assumed Completed"),"Yes","No")</f>
        <v>Yes</v>
      </c>
      <c r="Y2393" s="41">
        <f>IF(tbl_PV_Milestones[[#This Row],[Baseline Date]]="",1,0)</f>
        <v>0</v>
      </c>
      <c r="Z2393" s="41">
        <f>IF(tbl_PV_Milestones[[#This Row],[Baseline Date]]&lt;PV_Meta!$B$7,1,0)</f>
        <v>1</v>
      </c>
      <c r="AA2393" s="41">
        <f>IF(tbl_PV_Milestones[[#This Row],[Complete]]="Yes",1,0)</f>
        <v>1</v>
      </c>
      <c r="AB2393" s="41">
        <f>IF(AND(tbl_PV_Milestones[[#This Row],[BL FY]]=2025,tbl_PV_Milestones[[#This Row],[Baseline Date]]&lt;PV_Meta!$B$7),1,0)</f>
        <v>1</v>
      </c>
      <c r="AC2393" s="41">
        <f>IF(AND(tbl_PV_Milestones[[#This Row],[Planned YTD]]=1,tbl_PV_Milestones[[#This Row],[Complete]]="Yes"),1,0)</f>
        <v>1</v>
      </c>
      <c r="AD2393" s="41">
        <f>IF(AND(tbl_PV_Milestones[[#This Row],[Actual/Schedule Finish]]&lt;PV_Meta!$B$7,tbl_PV_Milestones[[#This Row],[Complete]]="No",tbl_PV_Milestones[[#This Row],[Project Status]]&lt;&gt;"On Hold"),1,0)</f>
        <v>0</v>
      </c>
      <c r="AE2393" s="41">
        <f>IF(AND(tbl_PV_Milestones[[#This Row],[Actual/Schedule Finish]]&gt;tbl_PV_Milestones[[#This Row],[Baseline Date]],tbl_PV_Milestones[[#This Row],[Complete]]="No",tbl_PV_Milestones[[#This Row],[Project Status]]&lt;&gt;"On Hold",tbl_PV_Milestones[[#This Row],[Overdue]]=0,tbl_PV_Milestones[[#This Row],[To be Baselined]]&lt;&gt;1),1,0)</f>
        <v>0</v>
      </c>
      <c r="AF2393" s="41">
        <f>IF(AND(tbl_PV_Milestones[[#This Row],[BL FY]]=2025,tbl_PV_Milestones[[#This Row],[Finish FY]]&gt;2025),1,0)</f>
        <v>0</v>
      </c>
      <c r="AG2393" s="56" t="str">
        <f>_xlfn.XLOOKUP(tbl_PV_Milestones[[#This Row],[Work ID]],tbl_PV_Meta[Work ID '#],tbl_PV_Meta[Project Manager/Owner],,0)</f>
        <v>Project Manager 29</v>
      </c>
      <c r="AH2393" s="6"/>
    </row>
    <row r="2394" spans="4:34" x14ac:dyDescent="0.25">
      <c r="D2394" s="6" t="s">
        <v>326</v>
      </c>
      <c r="E2394" s="6" t="s">
        <v>503</v>
      </c>
      <c r="F2394" s="6" t="s">
        <v>1754</v>
      </c>
      <c r="G2394" s="6" t="s">
        <v>558</v>
      </c>
      <c r="H2394" s="6" t="s">
        <v>505</v>
      </c>
      <c r="I2394" s="6" t="s">
        <v>510</v>
      </c>
      <c r="J2394" s="6" t="s">
        <v>326</v>
      </c>
      <c r="K2394" s="6" t="s">
        <v>36</v>
      </c>
      <c r="L2394" s="6" t="s">
        <v>34</v>
      </c>
      <c r="M2394" s="43"/>
      <c r="N2394" s="44" t="s">
        <v>1979</v>
      </c>
      <c r="O2394" s="39">
        <v>45621.708333333299</v>
      </c>
      <c r="P2394" s="39">
        <v>45621.708333333299</v>
      </c>
      <c r="Q2394" s="6">
        <v>0</v>
      </c>
      <c r="R2394" s="6">
        <v>0</v>
      </c>
      <c r="S2394" s="45" t="e">
        <f>_xlfn.CONCAT(#REF!,TRIM(tbl_PV_Milestones[[#This Row],[Milestone Description]]))</f>
        <v>#REF!</v>
      </c>
      <c r="T2394" s="84" t="str">
        <f>IF(COUNTIF(tbl_PV_Milestones[UID],tbl_PV_Milestones[[#This Row],[UID]])&gt;1,"Duplicate","")</f>
        <v>Duplicate</v>
      </c>
      <c r="U2394" s="42" t="str">
        <f>_xlfn.XLOOKUP(tbl_PV_Milestones[[#This Row],[Work ID]],tbl_PV_Meta[Work ID '#],tbl_PV_Meta[Sub-Portfolio])</f>
        <v>Sub-Portfolio 8</v>
      </c>
      <c r="V2394" s="41">
        <f>IF(MONTH(tbl_PV_Milestones[[#This Row],[Baseline Date]])&lt;7,YEAR(tbl_PV_Milestones[[#This Row],[Baseline Date]]),YEAR(tbl_PV_Milestones[[#This Row],[Baseline Date]])+1)</f>
        <v>2025</v>
      </c>
      <c r="W2394" s="41">
        <f>IF(MONTH(tbl_PV_Milestones[[#This Row],[Actual/Schedule Finish]])&lt;7,YEAR(tbl_PV_Milestones[[#This Row],[Actual/Schedule Finish]]),YEAR(tbl_PV_Milestones[[#This Row],[Actual/Schedule Finish]])+1)</f>
        <v>2025</v>
      </c>
      <c r="X2394" s="41" t="str">
        <f>IF(OR(tbl_PV_Milestones[[#This Row],[Project Status]]="Completed",tbl_PV_Milestones[[#This Row],[Project Status]]="Assumed Completed"),"Yes","No")</f>
        <v>Yes</v>
      </c>
      <c r="Y2394" s="41">
        <f>IF(tbl_PV_Milestones[[#This Row],[Baseline Date]]="",1,0)</f>
        <v>0</v>
      </c>
      <c r="Z2394" s="41">
        <f>IF(tbl_PV_Milestones[[#This Row],[Baseline Date]]&lt;PV_Meta!$B$7,1,0)</f>
        <v>1</v>
      </c>
      <c r="AA2394" s="41">
        <f>IF(tbl_PV_Milestones[[#This Row],[Complete]]="Yes",1,0)</f>
        <v>1</v>
      </c>
      <c r="AB2394" s="41">
        <f>IF(AND(tbl_PV_Milestones[[#This Row],[BL FY]]=2025,tbl_PV_Milestones[[#This Row],[Baseline Date]]&lt;PV_Meta!$B$7),1,0)</f>
        <v>1</v>
      </c>
      <c r="AC2394" s="41">
        <f>IF(AND(tbl_PV_Milestones[[#This Row],[Planned YTD]]=1,tbl_PV_Milestones[[#This Row],[Complete]]="Yes"),1,0)</f>
        <v>1</v>
      </c>
      <c r="AD2394" s="41">
        <f>IF(AND(tbl_PV_Milestones[[#This Row],[Actual/Schedule Finish]]&lt;PV_Meta!$B$7,tbl_PV_Milestones[[#This Row],[Complete]]="No",tbl_PV_Milestones[[#This Row],[Project Status]]&lt;&gt;"On Hold"),1,0)</f>
        <v>0</v>
      </c>
      <c r="AE2394" s="41">
        <f>IF(AND(tbl_PV_Milestones[[#This Row],[Actual/Schedule Finish]]&gt;tbl_PV_Milestones[[#This Row],[Baseline Date]],tbl_PV_Milestones[[#This Row],[Complete]]="No",tbl_PV_Milestones[[#This Row],[Project Status]]&lt;&gt;"On Hold",tbl_PV_Milestones[[#This Row],[Overdue]]=0,tbl_PV_Milestones[[#This Row],[To be Baselined]]&lt;&gt;1),1,0)</f>
        <v>0</v>
      </c>
      <c r="AF2394" s="41">
        <f>IF(AND(tbl_PV_Milestones[[#This Row],[BL FY]]=2025,tbl_PV_Milestones[[#This Row],[Finish FY]]&gt;2025),1,0)</f>
        <v>0</v>
      </c>
      <c r="AG2394" s="56" t="str">
        <f>_xlfn.XLOOKUP(tbl_PV_Milestones[[#This Row],[Work ID]],tbl_PV_Meta[Work ID '#],tbl_PV_Meta[Project Manager/Owner],,0)</f>
        <v>Project Manager 29</v>
      </c>
      <c r="AH2394" s="6"/>
    </row>
    <row r="2395" spans="4:34" x14ac:dyDescent="0.25">
      <c r="D2395" s="6" t="s">
        <v>326</v>
      </c>
      <c r="E2395" s="6" t="s">
        <v>503</v>
      </c>
      <c r="F2395" s="6" t="s">
        <v>1754</v>
      </c>
      <c r="G2395" s="6" t="s">
        <v>559</v>
      </c>
      <c r="H2395" s="6" t="s">
        <v>505</v>
      </c>
      <c r="I2395" s="6" t="s">
        <v>510</v>
      </c>
      <c r="J2395" s="6" t="s">
        <v>326</v>
      </c>
      <c r="K2395" s="6" t="s">
        <v>36</v>
      </c>
      <c r="L2395" s="6" t="s">
        <v>34</v>
      </c>
      <c r="M2395" s="43"/>
      <c r="N2395" s="44" t="s">
        <v>1979</v>
      </c>
      <c r="O2395" s="39">
        <v>45587.708333333299</v>
      </c>
      <c r="P2395" s="39">
        <v>45587.708333333299</v>
      </c>
      <c r="Q2395" s="6">
        <v>0</v>
      </c>
      <c r="R2395" s="6">
        <v>0</v>
      </c>
      <c r="S2395" s="45" t="e">
        <f>_xlfn.CONCAT(#REF!,TRIM(tbl_PV_Milestones[[#This Row],[Milestone Description]]))</f>
        <v>#REF!</v>
      </c>
      <c r="T2395" s="84" t="str">
        <f>IF(COUNTIF(tbl_PV_Milestones[UID],tbl_PV_Milestones[[#This Row],[UID]])&gt;1,"Duplicate","")</f>
        <v>Duplicate</v>
      </c>
      <c r="U2395" s="42" t="str">
        <f>_xlfn.XLOOKUP(tbl_PV_Milestones[[#This Row],[Work ID]],tbl_PV_Meta[Work ID '#],tbl_PV_Meta[Sub-Portfolio])</f>
        <v>Sub-Portfolio 8</v>
      </c>
      <c r="V2395" s="41">
        <f>IF(MONTH(tbl_PV_Milestones[[#This Row],[Baseline Date]])&lt;7,YEAR(tbl_PV_Milestones[[#This Row],[Baseline Date]]),YEAR(tbl_PV_Milestones[[#This Row],[Baseline Date]])+1)</f>
        <v>2025</v>
      </c>
      <c r="W2395" s="41">
        <f>IF(MONTH(tbl_PV_Milestones[[#This Row],[Actual/Schedule Finish]])&lt;7,YEAR(tbl_PV_Milestones[[#This Row],[Actual/Schedule Finish]]),YEAR(tbl_PV_Milestones[[#This Row],[Actual/Schedule Finish]])+1)</f>
        <v>2025</v>
      </c>
      <c r="X2395" s="41" t="str">
        <f>IF(OR(tbl_PV_Milestones[[#This Row],[Project Status]]="Completed",tbl_PV_Milestones[[#This Row],[Project Status]]="Assumed Completed"),"Yes","No")</f>
        <v>Yes</v>
      </c>
      <c r="Y2395" s="41">
        <f>IF(tbl_PV_Milestones[[#This Row],[Baseline Date]]="",1,0)</f>
        <v>0</v>
      </c>
      <c r="Z2395" s="41">
        <f>IF(tbl_PV_Milestones[[#This Row],[Baseline Date]]&lt;PV_Meta!$B$7,1,0)</f>
        <v>1</v>
      </c>
      <c r="AA2395" s="41">
        <f>IF(tbl_PV_Milestones[[#This Row],[Complete]]="Yes",1,0)</f>
        <v>1</v>
      </c>
      <c r="AB2395" s="41">
        <f>IF(AND(tbl_PV_Milestones[[#This Row],[BL FY]]=2025,tbl_PV_Milestones[[#This Row],[Baseline Date]]&lt;PV_Meta!$B$7),1,0)</f>
        <v>1</v>
      </c>
      <c r="AC2395" s="41">
        <f>IF(AND(tbl_PV_Milestones[[#This Row],[Planned YTD]]=1,tbl_PV_Milestones[[#This Row],[Complete]]="Yes"),1,0)</f>
        <v>1</v>
      </c>
      <c r="AD2395" s="41">
        <f>IF(AND(tbl_PV_Milestones[[#This Row],[Actual/Schedule Finish]]&lt;PV_Meta!$B$7,tbl_PV_Milestones[[#This Row],[Complete]]="No",tbl_PV_Milestones[[#This Row],[Project Status]]&lt;&gt;"On Hold"),1,0)</f>
        <v>0</v>
      </c>
      <c r="AE2395" s="41">
        <f>IF(AND(tbl_PV_Milestones[[#This Row],[Actual/Schedule Finish]]&gt;tbl_PV_Milestones[[#This Row],[Baseline Date]],tbl_PV_Milestones[[#This Row],[Complete]]="No",tbl_PV_Milestones[[#This Row],[Project Status]]&lt;&gt;"On Hold",tbl_PV_Milestones[[#This Row],[Overdue]]=0,tbl_PV_Milestones[[#This Row],[To be Baselined]]&lt;&gt;1),1,0)</f>
        <v>0</v>
      </c>
      <c r="AF2395" s="41">
        <f>IF(AND(tbl_PV_Milestones[[#This Row],[BL FY]]=2025,tbl_PV_Milestones[[#This Row],[Finish FY]]&gt;2025),1,0)</f>
        <v>0</v>
      </c>
      <c r="AG2395" s="56" t="str">
        <f>_xlfn.XLOOKUP(tbl_PV_Milestones[[#This Row],[Work ID]],tbl_PV_Meta[Work ID '#],tbl_PV_Meta[Project Manager/Owner],,0)</f>
        <v>Project Manager 29</v>
      </c>
      <c r="AH2395" s="6"/>
    </row>
    <row r="2396" spans="4:34" x14ac:dyDescent="0.25">
      <c r="D2396" s="6" t="s">
        <v>326</v>
      </c>
      <c r="E2396" s="6" t="s">
        <v>52</v>
      </c>
      <c r="F2396" s="6" t="s">
        <v>1754</v>
      </c>
      <c r="G2396" s="6" t="s">
        <v>555</v>
      </c>
      <c r="H2396" s="6" t="s">
        <v>505</v>
      </c>
      <c r="I2396" s="6" t="s">
        <v>510</v>
      </c>
      <c r="J2396" s="6" t="s">
        <v>326</v>
      </c>
      <c r="K2396" s="6" t="s">
        <v>36</v>
      </c>
      <c r="L2396" s="6" t="s">
        <v>34</v>
      </c>
      <c r="M2396" s="43"/>
      <c r="N2396" s="44" t="s">
        <v>1979</v>
      </c>
      <c r="S2396" s="45" t="e">
        <f>_xlfn.CONCAT(#REF!,TRIM(tbl_PV_Milestones[[#This Row],[Milestone Description]]))</f>
        <v>#REF!</v>
      </c>
      <c r="T2396" s="84" t="str">
        <f>IF(COUNTIF(tbl_PV_Milestones[UID],tbl_PV_Milestones[[#This Row],[UID]])&gt;1,"Duplicate","")</f>
        <v>Duplicate</v>
      </c>
      <c r="U2396" s="42" t="str">
        <f>_xlfn.XLOOKUP(tbl_PV_Milestones[[#This Row],[Work ID]],tbl_PV_Meta[Work ID '#],tbl_PV_Meta[Sub-Portfolio])</f>
        <v>Sub-Portfolio 8</v>
      </c>
      <c r="V2396" s="41">
        <f>IF(MONTH(tbl_PV_Milestones[[#This Row],[Baseline Date]])&lt;7,YEAR(tbl_PV_Milestones[[#This Row],[Baseline Date]]),YEAR(tbl_PV_Milestones[[#This Row],[Baseline Date]])+1)</f>
        <v>1900</v>
      </c>
      <c r="W2396" s="41">
        <f>IF(MONTH(tbl_PV_Milestones[[#This Row],[Actual/Schedule Finish]])&lt;7,YEAR(tbl_PV_Milestones[[#This Row],[Actual/Schedule Finish]]),YEAR(tbl_PV_Milestones[[#This Row],[Actual/Schedule Finish]])+1)</f>
        <v>1900</v>
      </c>
      <c r="X2396" s="41" t="str">
        <f>IF(OR(tbl_PV_Milestones[[#This Row],[Project Status]]="Completed",tbl_PV_Milestones[[#This Row],[Project Status]]="Assumed Completed"),"Yes","No")</f>
        <v>Yes</v>
      </c>
      <c r="Y2396" s="41">
        <f>IF(tbl_PV_Milestones[[#This Row],[Baseline Date]]="",1,0)</f>
        <v>1</v>
      </c>
      <c r="Z2396" s="41">
        <f>IF(tbl_PV_Milestones[[#This Row],[Baseline Date]]&lt;PV_Meta!$B$7,1,0)</f>
        <v>1</v>
      </c>
      <c r="AA2396" s="41">
        <f>IF(tbl_PV_Milestones[[#This Row],[Complete]]="Yes",1,0)</f>
        <v>1</v>
      </c>
      <c r="AB2396" s="41">
        <f>IF(AND(tbl_PV_Milestones[[#This Row],[BL FY]]=2025,tbl_PV_Milestones[[#This Row],[Baseline Date]]&lt;PV_Meta!$B$7),1,0)</f>
        <v>0</v>
      </c>
      <c r="AC2396" s="41">
        <f>IF(AND(tbl_PV_Milestones[[#This Row],[Planned YTD]]=1,tbl_PV_Milestones[[#This Row],[Complete]]="Yes"),1,0)</f>
        <v>0</v>
      </c>
      <c r="AD2396" s="41">
        <f>IF(AND(tbl_PV_Milestones[[#This Row],[Actual/Schedule Finish]]&lt;PV_Meta!$B$7,tbl_PV_Milestones[[#This Row],[Complete]]="No",tbl_PV_Milestones[[#This Row],[Project Status]]&lt;&gt;"On Hold"),1,0)</f>
        <v>0</v>
      </c>
      <c r="AE2396" s="41">
        <f>IF(AND(tbl_PV_Milestones[[#This Row],[Actual/Schedule Finish]]&gt;tbl_PV_Milestones[[#This Row],[Baseline Date]],tbl_PV_Milestones[[#This Row],[Complete]]="No",tbl_PV_Milestones[[#This Row],[Project Status]]&lt;&gt;"On Hold",tbl_PV_Milestones[[#This Row],[Overdue]]=0,tbl_PV_Milestones[[#This Row],[To be Baselined]]&lt;&gt;1),1,0)</f>
        <v>0</v>
      </c>
      <c r="AF2396" s="41">
        <f>IF(AND(tbl_PV_Milestones[[#This Row],[BL FY]]=2025,tbl_PV_Milestones[[#This Row],[Finish FY]]&gt;2025),1,0)</f>
        <v>0</v>
      </c>
      <c r="AG2396" s="56" t="str">
        <f>_xlfn.XLOOKUP(tbl_PV_Milestones[[#This Row],[Work ID]],tbl_PV_Meta[Work ID '#],tbl_PV_Meta[Project Manager/Owner],,0)</f>
        <v>Project Manager 29</v>
      </c>
      <c r="AH2396" s="6"/>
    </row>
    <row r="2397" spans="4:34" x14ac:dyDescent="0.25">
      <c r="D2397" s="6" t="s">
        <v>326</v>
      </c>
      <c r="E2397" s="6" t="s">
        <v>503</v>
      </c>
      <c r="F2397" s="6" t="s">
        <v>1754</v>
      </c>
      <c r="G2397" s="6" t="s">
        <v>556</v>
      </c>
      <c r="H2397" s="6" t="s">
        <v>505</v>
      </c>
      <c r="I2397" s="6" t="s">
        <v>510</v>
      </c>
      <c r="J2397" s="6" t="s">
        <v>326</v>
      </c>
      <c r="K2397" s="6" t="s">
        <v>36</v>
      </c>
      <c r="L2397" s="6" t="s">
        <v>34</v>
      </c>
      <c r="M2397" s="43"/>
      <c r="N2397" s="44" t="s">
        <v>1979</v>
      </c>
      <c r="O2397" s="39">
        <v>45547.708333333299</v>
      </c>
      <c r="P2397" s="39">
        <v>45547.708333333299</v>
      </c>
      <c r="Q2397" s="6">
        <v>0</v>
      </c>
      <c r="R2397" s="6">
        <v>0</v>
      </c>
      <c r="S2397" s="45" t="e">
        <f>_xlfn.CONCAT(#REF!,TRIM(tbl_PV_Milestones[[#This Row],[Milestone Description]]))</f>
        <v>#REF!</v>
      </c>
      <c r="T2397" s="84" t="str">
        <f>IF(COUNTIF(tbl_PV_Milestones[UID],tbl_PV_Milestones[[#This Row],[UID]])&gt;1,"Duplicate","")</f>
        <v>Duplicate</v>
      </c>
      <c r="U2397" s="42" t="str">
        <f>_xlfn.XLOOKUP(tbl_PV_Milestones[[#This Row],[Work ID]],tbl_PV_Meta[Work ID '#],tbl_PV_Meta[Sub-Portfolio])</f>
        <v>Sub-Portfolio 8</v>
      </c>
      <c r="V2397" s="41">
        <f>IF(MONTH(tbl_PV_Milestones[[#This Row],[Baseline Date]])&lt;7,YEAR(tbl_PV_Milestones[[#This Row],[Baseline Date]]),YEAR(tbl_PV_Milestones[[#This Row],[Baseline Date]])+1)</f>
        <v>2025</v>
      </c>
      <c r="W2397" s="41">
        <f>IF(MONTH(tbl_PV_Milestones[[#This Row],[Actual/Schedule Finish]])&lt;7,YEAR(tbl_PV_Milestones[[#This Row],[Actual/Schedule Finish]]),YEAR(tbl_PV_Milestones[[#This Row],[Actual/Schedule Finish]])+1)</f>
        <v>2025</v>
      </c>
      <c r="X2397" s="41" t="str">
        <f>IF(OR(tbl_PV_Milestones[[#This Row],[Project Status]]="Completed",tbl_PV_Milestones[[#This Row],[Project Status]]="Assumed Completed"),"Yes","No")</f>
        <v>Yes</v>
      </c>
      <c r="Y2397" s="41">
        <f>IF(tbl_PV_Milestones[[#This Row],[Baseline Date]]="",1,0)</f>
        <v>0</v>
      </c>
      <c r="Z2397" s="41">
        <f>IF(tbl_PV_Milestones[[#This Row],[Baseline Date]]&lt;PV_Meta!$B$7,1,0)</f>
        <v>1</v>
      </c>
      <c r="AA2397" s="41">
        <f>IF(tbl_PV_Milestones[[#This Row],[Complete]]="Yes",1,0)</f>
        <v>1</v>
      </c>
      <c r="AB2397" s="41">
        <f>IF(AND(tbl_PV_Milestones[[#This Row],[BL FY]]=2025,tbl_PV_Milestones[[#This Row],[Baseline Date]]&lt;PV_Meta!$B$7),1,0)</f>
        <v>1</v>
      </c>
      <c r="AC2397" s="41">
        <f>IF(AND(tbl_PV_Milestones[[#This Row],[Planned YTD]]=1,tbl_PV_Milestones[[#This Row],[Complete]]="Yes"),1,0)</f>
        <v>1</v>
      </c>
      <c r="AD2397" s="41">
        <f>IF(AND(tbl_PV_Milestones[[#This Row],[Actual/Schedule Finish]]&lt;PV_Meta!$B$7,tbl_PV_Milestones[[#This Row],[Complete]]="No",tbl_PV_Milestones[[#This Row],[Project Status]]&lt;&gt;"On Hold"),1,0)</f>
        <v>0</v>
      </c>
      <c r="AE2397" s="41">
        <f>IF(AND(tbl_PV_Milestones[[#This Row],[Actual/Schedule Finish]]&gt;tbl_PV_Milestones[[#This Row],[Baseline Date]],tbl_PV_Milestones[[#This Row],[Complete]]="No",tbl_PV_Milestones[[#This Row],[Project Status]]&lt;&gt;"On Hold",tbl_PV_Milestones[[#This Row],[Overdue]]=0,tbl_PV_Milestones[[#This Row],[To be Baselined]]&lt;&gt;1),1,0)</f>
        <v>0</v>
      </c>
      <c r="AF2397" s="41">
        <f>IF(AND(tbl_PV_Milestones[[#This Row],[BL FY]]=2025,tbl_PV_Milestones[[#This Row],[Finish FY]]&gt;2025),1,0)</f>
        <v>0</v>
      </c>
      <c r="AG2397" s="56" t="str">
        <f>_xlfn.XLOOKUP(tbl_PV_Milestones[[#This Row],[Work ID]],tbl_PV_Meta[Work ID '#],tbl_PV_Meta[Project Manager/Owner],,0)</f>
        <v>Project Manager 29</v>
      </c>
      <c r="AH2397" s="6"/>
    </row>
    <row r="2398" spans="4:34" x14ac:dyDescent="0.25">
      <c r="D2398" s="6" t="s">
        <v>326</v>
      </c>
      <c r="E2398" s="6" t="s">
        <v>520</v>
      </c>
      <c r="F2398" s="6" t="s">
        <v>1754</v>
      </c>
      <c r="G2398" s="6" t="s">
        <v>557</v>
      </c>
      <c r="H2398" s="6" t="s">
        <v>519</v>
      </c>
      <c r="I2398" s="6" t="s">
        <v>510</v>
      </c>
      <c r="J2398" s="6" t="s">
        <v>326</v>
      </c>
      <c r="K2398" s="6" t="s">
        <v>36</v>
      </c>
      <c r="L2398" s="6" t="s">
        <v>34</v>
      </c>
      <c r="M2398" s="43"/>
      <c r="N2398" s="44" t="s">
        <v>1979</v>
      </c>
      <c r="O2398" s="39">
        <v>45737.708333333299</v>
      </c>
      <c r="P2398" s="39">
        <v>45716.708333333299</v>
      </c>
      <c r="Q2398" s="6">
        <v>-15</v>
      </c>
      <c r="R2398" s="6">
        <v>-6.7873303167420795E-2</v>
      </c>
      <c r="S2398" s="45" t="e">
        <f>_xlfn.CONCAT(#REF!,TRIM(tbl_PV_Milestones[[#This Row],[Milestone Description]]))</f>
        <v>#REF!</v>
      </c>
      <c r="T2398" s="84" t="str">
        <f>IF(COUNTIF(tbl_PV_Milestones[UID],tbl_PV_Milestones[[#This Row],[UID]])&gt;1,"Duplicate","")</f>
        <v>Duplicate</v>
      </c>
      <c r="U2398" s="42" t="str">
        <f>_xlfn.XLOOKUP(tbl_PV_Milestones[[#This Row],[Work ID]],tbl_PV_Meta[Work ID '#],tbl_PV_Meta[Sub-Portfolio])</f>
        <v>Sub-Portfolio 8</v>
      </c>
      <c r="V2398" s="41">
        <f>IF(MONTH(tbl_PV_Milestones[[#This Row],[Baseline Date]])&lt;7,YEAR(tbl_PV_Milestones[[#This Row],[Baseline Date]]),YEAR(tbl_PV_Milestones[[#This Row],[Baseline Date]])+1)</f>
        <v>2025</v>
      </c>
      <c r="W2398" s="41">
        <f>IF(MONTH(tbl_PV_Milestones[[#This Row],[Actual/Schedule Finish]])&lt;7,YEAR(tbl_PV_Milestones[[#This Row],[Actual/Schedule Finish]]),YEAR(tbl_PV_Milestones[[#This Row],[Actual/Schedule Finish]])+1)</f>
        <v>2025</v>
      </c>
      <c r="X2398" s="41" t="str">
        <f>IF(OR(tbl_PV_Milestones[[#This Row],[Project Status]]="Completed",tbl_PV_Milestones[[#This Row],[Project Status]]="Assumed Completed"),"Yes","No")</f>
        <v>Yes</v>
      </c>
      <c r="Y2398" s="41">
        <f>IF(tbl_PV_Milestones[[#This Row],[Baseline Date]]="",1,0)</f>
        <v>0</v>
      </c>
      <c r="Z2398" s="41">
        <f>IF(tbl_PV_Milestones[[#This Row],[Baseline Date]]&lt;PV_Meta!$B$7,1,0)</f>
        <v>1</v>
      </c>
      <c r="AA2398" s="41">
        <f>IF(tbl_PV_Milestones[[#This Row],[Complete]]="Yes",1,0)</f>
        <v>1</v>
      </c>
      <c r="AB2398" s="41">
        <f>IF(AND(tbl_PV_Milestones[[#This Row],[BL FY]]=2025,tbl_PV_Milestones[[#This Row],[Baseline Date]]&lt;PV_Meta!$B$7),1,0)</f>
        <v>1</v>
      </c>
      <c r="AC2398" s="41">
        <f>IF(AND(tbl_PV_Milestones[[#This Row],[Planned YTD]]=1,tbl_PV_Milestones[[#This Row],[Complete]]="Yes"),1,0)</f>
        <v>1</v>
      </c>
      <c r="AD2398" s="41">
        <f>IF(AND(tbl_PV_Milestones[[#This Row],[Actual/Schedule Finish]]&lt;PV_Meta!$B$7,tbl_PV_Milestones[[#This Row],[Complete]]="No",tbl_PV_Milestones[[#This Row],[Project Status]]&lt;&gt;"On Hold"),1,0)</f>
        <v>0</v>
      </c>
      <c r="AE2398" s="41">
        <f>IF(AND(tbl_PV_Milestones[[#This Row],[Actual/Schedule Finish]]&gt;tbl_PV_Milestones[[#This Row],[Baseline Date]],tbl_PV_Milestones[[#This Row],[Complete]]="No",tbl_PV_Milestones[[#This Row],[Project Status]]&lt;&gt;"On Hold",tbl_PV_Milestones[[#This Row],[Overdue]]=0,tbl_PV_Milestones[[#This Row],[To be Baselined]]&lt;&gt;1),1,0)</f>
        <v>0</v>
      </c>
      <c r="AF2398" s="41">
        <f>IF(AND(tbl_PV_Milestones[[#This Row],[BL FY]]=2025,tbl_PV_Milestones[[#This Row],[Finish FY]]&gt;2025),1,0)</f>
        <v>0</v>
      </c>
      <c r="AG2398" s="56" t="str">
        <f>_xlfn.XLOOKUP(tbl_PV_Milestones[[#This Row],[Work ID]],tbl_PV_Meta[Work ID '#],tbl_PV_Meta[Project Manager/Owner],,0)</f>
        <v>Project Manager 29</v>
      </c>
      <c r="AH2398" s="6"/>
    </row>
    <row r="2399" spans="4:34" x14ac:dyDescent="0.25">
      <c r="D2399" s="6" t="s">
        <v>326</v>
      </c>
      <c r="E2399" s="6" t="s">
        <v>580</v>
      </c>
      <c r="F2399" s="6" t="s">
        <v>1754</v>
      </c>
      <c r="G2399" s="6" t="s">
        <v>535</v>
      </c>
      <c r="H2399" s="6" t="s">
        <v>505</v>
      </c>
      <c r="I2399" s="6" t="s">
        <v>510</v>
      </c>
      <c r="J2399" s="6" t="s">
        <v>326</v>
      </c>
      <c r="K2399" s="6" t="s">
        <v>36</v>
      </c>
      <c r="L2399" s="6" t="s">
        <v>34</v>
      </c>
      <c r="M2399" s="43"/>
      <c r="N2399" s="44" t="s">
        <v>1979</v>
      </c>
      <c r="O2399" s="39">
        <v>45719.708333333299</v>
      </c>
      <c r="P2399" s="39">
        <v>45716.708333333299</v>
      </c>
      <c r="Q2399" s="6">
        <v>-1</v>
      </c>
      <c r="R2399" s="6">
        <v>-4.5248868778280504E-3</v>
      </c>
      <c r="S2399" s="45" t="e">
        <f>_xlfn.CONCAT(#REF!,TRIM(tbl_PV_Milestones[[#This Row],[Milestone Description]]))</f>
        <v>#REF!</v>
      </c>
      <c r="T2399" s="84" t="str">
        <f>IF(COUNTIF(tbl_PV_Milestones[UID],tbl_PV_Milestones[[#This Row],[UID]])&gt;1,"Duplicate","")</f>
        <v>Duplicate</v>
      </c>
      <c r="U2399" s="42" t="str">
        <f>_xlfn.XLOOKUP(tbl_PV_Milestones[[#This Row],[Work ID]],tbl_PV_Meta[Work ID '#],tbl_PV_Meta[Sub-Portfolio])</f>
        <v>Sub-Portfolio 8</v>
      </c>
      <c r="V2399" s="41">
        <f>IF(MONTH(tbl_PV_Milestones[[#This Row],[Baseline Date]])&lt;7,YEAR(tbl_PV_Milestones[[#This Row],[Baseline Date]]),YEAR(tbl_PV_Milestones[[#This Row],[Baseline Date]])+1)</f>
        <v>2025</v>
      </c>
      <c r="W2399" s="41">
        <f>IF(MONTH(tbl_PV_Milestones[[#This Row],[Actual/Schedule Finish]])&lt;7,YEAR(tbl_PV_Milestones[[#This Row],[Actual/Schedule Finish]]),YEAR(tbl_PV_Milestones[[#This Row],[Actual/Schedule Finish]])+1)</f>
        <v>2025</v>
      </c>
      <c r="X2399" s="41" t="str">
        <f>IF(OR(tbl_PV_Milestones[[#This Row],[Project Status]]="Completed",tbl_PV_Milestones[[#This Row],[Project Status]]="Assumed Completed"),"Yes","No")</f>
        <v>Yes</v>
      </c>
      <c r="Y2399" s="41">
        <f>IF(tbl_PV_Milestones[[#This Row],[Baseline Date]]="",1,0)</f>
        <v>0</v>
      </c>
      <c r="Z2399" s="41">
        <f>IF(tbl_PV_Milestones[[#This Row],[Baseline Date]]&lt;PV_Meta!$B$7,1,0)</f>
        <v>1</v>
      </c>
      <c r="AA2399" s="41">
        <f>IF(tbl_PV_Milestones[[#This Row],[Complete]]="Yes",1,0)</f>
        <v>1</v>
      </c>
      <c r="AB2399" s="41">
        <f>IF(AND(tbl_PV_Milestones[[#This Row],[BL FY]]=2025,tbl_PV_Milestones[[#This Row],[Baseline Date]]&lt;PV_Meta!$B$7),1,0)</f>
        <v>1</v>
      </c>
      <c r="AC2399" s="41">
        <f>IF(AND(tbl_PV_Milestones[[#This Row],[Planned YTD]]=1,tbl_PV_Milestones[[#This Row],[Complete]]="Yes"),1,0)</f>
        <v>1</v>
      </c>
      <c r="AD2399" s="41">
        <f>IF(AND(tbl_PV_Milestones[[#This Row],[Actual/Schedule Finish]]&lt;PV_Meta!$B$7,tbl_PV_Milestones[[#This Row],[Complete]]="No",tbl_PV_Milestones[[#This Row],[Project Status]]&lt;&gt;"On Hold"),1,0)</f>
        <v>0</v>
      </c>
      <c r="AE2399" s="41">
        <f>IF(AND(tbl_PV_Milestones[[#This Row],[Actual/Schedule Finish]]&gt;tbl_PV_Milestones[[#This Row],[Baseline Date]],tbl_PV_Milestones[[#This Row],[Complete]]="No",tbl_PV_Milestones[[#This Row],[Project Status]]&lt;&gt;"On Hold",tbl_PV_Milestones[[#This Row],[Overdue]]=0,tbl_PV_Milestones[[#This Row],[To be Baselined]]&lt;&gt;1),1,0)</f>
        <v>0</v>
      </c>
      <c r="AF2399" s="41">
        <f>IF(AND(tbl_PV_Milestones[[#This Row],[BL FY]]=2025,tbl_PV_Milestones[[#This Row],[Finish FY]]&gt;2025),1,0)</f>
        <v>0</v>
      </c>
      <c r="AG2399" s="56" t="str">
        <f>_xlfn.XLOOKUP(tbl_PV_Milestones[[#This Row],[Work ID]],tbl_PV_Meta[Work ID '#],tbl_PV_Meta[Project Manager/Owner],,0)</f>
        <v>Project Manager 29</v>
      </c>
      <c r="AH2399" s="6"/>
    </row>
    <row r="2400" spans="4:34" x14ac:dyDescent="0.25">
      <c r="D2400" s="6" t="s">
        <v>326</v>
      </c>
      <c r="E2400" s="6" t="s">
        <v>503</v>
      </c>
      <c r="F2400" s="6" t="s">
        <v>1734</v>
      </c>
      <c r="G2400" s="6" t="s">
        <v>544</v>
      </c>
      <c r="H2400" s="6" t="s">
        <v>505</v>
      </c>
      <c r="I2400" s="6" t="s">
        <v>510</v>
      </c>
      <c r="J2400" s="6" t="s">
        <v>326</v>
      </c>
      <c r="K2400" s="6" t="s">
        <v>278</v>
      </c>
      <c r="L2400" s="6" t="s">
        <v>144</v>
      </c>
      <c r="M2400" s="43"/>
      <c r="N2400" s="44" t="s">
        <v>1979</v>
      </c>
      <c r="O2400" s="39">
        <v>45471.708333333299</v>
      </c>
      <c r="P2400" s="39">
        <v>45471.708333333299</v>
      </c>
      <c r="Q2400" s="6">
        <v>0</v>
      </c>
      <c r="R2400" s="6">
        <v>0</v>
      </c>
      <c r="S2400" s="45" t="e">
        <f>_xlfn.CONCAT(#REF!,TRIM(tbl_PV_Milestones[[#This Row],[Milestone Description]]))</f>
        <v>#REF!</v>
      </c>
      <c r="T2400" s="84" t="str">
        <f>IF(COUNTIF(tbl_PV_Milestones[UID],tbl_PV_Milestones[[#This Row],[UID]])&gt;1,"Duplicate","")</f>
        <v>Duplicate</v>
      </c>
      <c r="U2400" s="42" t="str">
        <f>_xlfn.XLOOKUP(tbl_PV_Milestones[[#This Row],[Work ID]],tbl_PV_Meta[Work ID '#],tbl_PV_Meta[Sub-Portfolio])</f>
        <v>Sub-Portfolio 4</v>
      </c>
      <c r="V2400" s="41">
        <f>IF(MONTH(tbl_PV_Milestones[[#This Row],[Baseline Date]])&lt;7,YEAR(tbl_PV_Milestones[[#This Row],[Baseline Date]]),YEAR(tbl_PV_Milestones[[#This Row],[Baseline Date]])+1)</f>
        <v>2024</v>
      </c>
      <c r="W2400" s="41">
        <f>IF(MONTH(tbl_PV_Milestones[[#This Row],[Actual/Schedule Finish]])&lt;7,YEAR(tbl_PV_Milestones[[#This Row],[Actual/Schedule Finish]]),YEAR(tbl_PV_Milestones[[#This Row],[Actual/Schedule Finish]])+1)</f>
        <v>2024</v>
      </c>
      <c r="X2400" s="41" t="str">
        <f>IF(OR(tbl_PV_Milestones[[#This Row],[Project Status]]="Completed",tbl_PV_Milestones[[#This Row],[Project Status]]="Assumed Completed"),"Yes","No")</f>
        <v>Yes</v>
      </c>
      <c r="Y2400" s="41">
        <f>IF(tbl_PV_Milestones[[#This Row],[Baseline Date]]="",1,0)</f>
        <v>0</v>
      </c>
      <c r="Z2400" s="41">
        <f>IF(tbl_PV_Milestones[[#This Row],[Baseline Date]]&lt;PV_Meta!$B$7,1,0)</f>
        <v>1</v>
      </c>
      <c r="AA2400" s="41">
        <f>IF(tbl_PV_Milestones[[#This Row],[Complete]]="Yes",1,0)</f>
        <v>1</v>
      </c>
      <c r="AB2400" s="41">
        <f>IF(AND(tbl_PV_Milestones[[#This Row],[BL FY]]=2025,tbl_PV_Milestones[[#This Row],[Baseline Date]]&lt;PV_Meta!$B$7),1,0)</f>
        <v>0</v>
      </c>
      <c r="AC2400" s="41">
        <f>IF(AND(tbl_PV_Milestones[[#This Row],[Planned YTD]]=1,tbl_PV_Milestones[[#This Row],[Complete]]="Yes"),1,0)</f>
        <v>0</v>
      </c>
      <c r="AD2400" s="41">
        <f>IF(AND(tbl_PV_Milestones[[#This Row],[Actual/Schedule Finish]]&lt;PV_Meta!$B$7,tbl_PV_Milestones[[#This Row],[Complete]]="No",tbl_PV_Milestones[[#This Row],[Project Status]]&lt;&gt;"On Hold"),1,0)</f>
        <v>0</v>
      </c>
      <c r="AE2400" s="41">
        <f>IF(AND(tbl_PV_Milestones[[#This Row],[Actual/Schedule Finish]]&gt;tbl_PV_Milestones[[#This Row],[Baseline Date]],tbl_PV_Milestones[[#This Row],[Complete]]="No",tbl_PV_Milestones[[#This Row],[Project Status]]&lt;&gt;"On Hold",tbl_PV_Milestones[[#This Row],[Overdue]]=0,tbl_PV_Milestones[[#This Row],[To be Baselined]]&lt;&gt;1),1,0)</f>
        <v>0</v>
      </c>
      <c r="AF2400" s="41">
        <f>IF(AND(tbl_PV_Milestones[[#This Row],[BL FY]]=2025,tbl_PV_Milestones[[#This Row],[Finish FY]]&gt;2025),1,0)</f>
        <v>0</v>
      </c>
      <c r="AG2400" s="56" t="str">
        <f>_xlfn.XLOOKUP(tbl_PV_Milestones[[#This Row],[Work ID]],tbl_PV_Meta[Work ID '#],tbl_PV_Meta[Project Manager/Owner],,0)</f>
        <v>Project Manager 38</v>
      </c>
      <c r="AH2400" s="6"/>
    </row>
    <row r="2401" spans="4:34" x14ac:dyDescent="0.25">
      <c r="D2401" s="6" t="s">
        <v>326</v>
      </c>
      <c r="E2401" s="6" t="s">
        <v>503</v>
      </c>
      <c r="F2401" s="6" t="s">
        <v>1734</v>
      </c>
      <c r="G2401" s="6" t="s">
        <v>545</v>
      </c>
      <c r="H2401" s="6" t="s">
        <v>505</v>
      </c>
      <c r="I2401" s="6" t="s">
        <v>510</v>
      </c>
      <c r="J2401" s="6" t="s">
        <v>326</v>
      </c>
      <c r="K2401" s="6" t="s">
        <v>278</v>
      </c>
      <c r="L2401" s="6" t="s">
        <v>144</v>
      </c>
      <c r="M2401" s="43"/>
      <c r="N2401" s="44" t="s">
        <v>1979</v>
      </c>
      <c r="O2401" s="39">
        <v>45443.333333333299</v>
      </c>
      <c r="P2401" s="39">
        <v>45443.333333333299</v>
      </c>
      <c r="Q2401" s="6">
        <v>0</v>
      </c>
      <c r="R2401" s="6">
        <v>0</v>
      </c>
      <c r="S2401" s="45" t="e">
        <f>_xlfn.CONCAT(#REF!,TRIM(tbl_PV_Milestones[[#This Row],[Milestone Description]]))</f>
        <v>#REF!</v>
      </c>
      <c r="T2401" s="84" t="str">
        <f>IF(COUNTIF(tbl_PV_Milestones[UID],tbl_PV_Milestones[[#This Row],[UID]])&gt;1,"Duplicate","")</f>
        <v>Duplicate</v>
      </c>
      <c r="U2401" s="42" t="str">
        <f>_xlfn.XLOOKUP(tbl_PV_Milestones[[#This Row],[Work ID]],tbl_PV_Meta[Work ID '#],tbl_PV_Meta[Sub-Portfolio])</f>
        <v>Sub-Portfolio 4</v>
      </c>
      <c r="V2401" s="41">
        <f>IF(MONTH(tbl_PV_Milestones[[#This Row],[Baseline Date]])&lt;7,YEAR(tbl_PV_Milestones[[#This Row],[Baseline Date]]),YEAR(tbl_PV_Milestones[[#This Row],[Baseline Date]])+1)</f>
        <v>2024</v>
      </c>
      <c r="W2401" s="41">
        <f>IF(MONTH(tbl_PV_Milestones[[#This Row],[Actual/Schedule Finish]])&lt;7,YEAR(tbl_PV_Milestones[[#This Row],[Actual/Schedule Finish]]),YEAR(tbl_PV_Milestones[[#This Row],[Actual/Schedule Finish]])+1)</f>
        <v>2024</v>
      </c>
      <c r="X2401" s="41" t="str">
        <f>IF(OR(tbl_PV_Milestones[[#This Row],[Project Status]]="Completed",tbl_PV_Milestones[[#This Row],[Project Status]]="Assumed Completed"),"Yes","No")</f>
        <v>Yes</v>
      </c>
      <c r="Y2401" s="41">
        <f>IF(tbl_PV_Milestones[[#This Row],[Baseline Date]]="",1,0)</f>
        <v>0</v>
      </c>
      <c r="Z2401" s="41">
        <f>IF(tbl_PV_Milestones[[#This Row],[Baseline Date]]&lt;PV_Meta!$B$7,1,0)</f>
        <v>1</v>
      </c>
      <c r="AA2401" s="41">
        <f>IF(tbl_PV_Milestones[[#This Row],[Complete]]="Yes",1,0)</f>
        <v>1</v>
      </c>
      <c r="AB2401" s="41">
        <f>IF(AND(tbl_PV_Milestones[[#This Row],[BL FY]]=2025,tbl_PV_Milestones[[#This Row],[Baseline Date]]&lt;PV_Meta!$B$7),1,0)</f>
        <v>0</v>
      </c>
      <c r="AC2401" s="41">
        <f>IF(AND(tbl_PV_Milestones[[#This Row],[Planned YTD]]=1,tbl_PV_Milestones[[#This Row],[Complete]]="Yes"),1,0)</f>
        <v>0</v>
      </c>
      <c r="AD2401" s="41">
        <f>IF(AND(tbl_PV_Milestones[[#This Row],[Actual/Schedule Finish]]&lt;PV_Meta!$B$7,tbl_PV_Milestones[[#This Row],[Complete]]="No",tbl_PV_Milestones[[#This Row],[Project Status]]&lt;&gt;"On Hold"),1,0)</f>
        <v>0</v>
      </c>
      <c r="AE2401" s="41">
        <f>IF(AND(tbl_PV_Milestones[[#This Row],[Actual/Schedule Finish]]&gt;tbl_PV_Milestones[[#This Row],[Baseline Date]],tbl_PV_Milestones[[#This Row],[Complete]]="No",tbl_PV_Milestones[[#This Row],[Project Status]]&lt;&gt;"On Hold",tbl_PV_Milestones[[#This Row],[Overdue]]=0,tbl_PV_Milestones[[#This Row],[To be Baselined]]&lt;&gt;1),1,0)</f>
        <v>0</v>
      </c>
      <c r="AF2401" s="41">
        <f>IF(AND(tbl_PV_Milestones[[#This Row],[BL FY]]=2025,tbl_PV_Milestones[[#This Row],[Finish FY]]&gt;2025),1,0)</f>
        <v>0</v>
      </c>
      <c r="AG2401" s="56" t="str">
        <f>_xlfn.XLOOKUP(tbl_PV_Milestones[[#This Row],[Work ID]],tbl_PV_Meta[Work ID '#],tbl_PV_Meta[Project Manager/Owner],,0)</f>
        <v>Project Manager 38</v>
      </c>
      <c r="AH2401" s="6"/>
    </row>
    <row r="2402" spans="4:34" x14ac:dyDescent="0.25">
      <c r="D2402" s="6" t="s">
        <v>326</v>
      </c>
      <c r="E2402" s="6" t="s">
        <v>503</v>
      </c>
      <c r="F2402" s="6" t="s">
        <v>1734</v>
      </c>
      <c r="G2402" s="6" t="s">
        <v>560</v>
      </c>
      <c r="H2402" s="6" t="s">
        <v>505</v>
      </c>
      <c r="I2402" s="6" t="s">
        <v>510</v>
      </c>
      <c r="J2402" s="6" t="s">
        <v>326</v>
      </c>
      <c r="K2402" s="6" t="s">
        <v>278</v>
      </c>
      <c r="L2402" s="6" t="s">
        <v>144</v>
      </c>
      <c r="M2402" s="43"/>
      <c r="N2402" s="44" t="s">
        <v>1979</v>
      </c>
      <c r="O2402" s="39">
        <v>45443.333333333299</v>
      </c>
      <c r="P2402" s="39">
        <v>45443.333333333299</v>
      </c>
      <c r="Q2402" s="6">
        <v>0</v>
      </c>
      <c r="R2402" s="6">
        <v>0</v>
      </c>
      <c r="S2402" s="45" t="e">
        <f>_xlfn.CONCAT(#REF!,TRIM(tbl_PV_Milestones[[#This Row],[Milestone Description]]))</f>
        <v>#REF!</v>
      </c>
      <c r="T2402" s="84" t="str">
        <f>IF(COUNTIF(tbl_PV_Milestones[UID],tbl_PV_Milestones[[#This Row],[UID]])&gt;1,"Duplicate","")</f>
        <v>Duplicate</v>
      </c>
      <c r="U2402" s="42" t="str">
        <f>_xlfn.XLOOKUP(tbl_PV_Milestones[[#This Row],[Work ID]],tbl_PV_Meta[Work ID '#],tbl_PV_Meta[Sub-Portfolio])</f>
        <v>Sub-Portfolio 4</v>
      </c>
      <c r="V2402" s="41">
        <f>IF(MONTH(tbl_PV_Milestones[[#This Row],[Baseline Date]])&lt;7,YEAR(tbl_PV_Milestones[[#This Row],[Baseline Date]]),YEAR(tbl_PV_Milestones[[#This Row],[Baseline Date]])+1)</f>
        <v>2024</v>
      </c>
      <c r="W2402" s="41">
        <f>IF(MONTH(tbl_PV_Milestones[[#This Row],[Actual/Schedule Finish]])&lt;7,YEAR(tbl_PV_Milestones[[#This Row],[Actual/Schedule Finish]]),YEAR(tbl_PV_Milestones[[#This Row],[Actual/Schedule Finish]])+1)</f>
        <v>2024</v>
      </c>
      <c r="X2402" s="41" t="str">
        <f>IF(OR(tbl_PV_Milestones[[#This Row],[Project Status]]="Completed",tbl_PV_Milestones[[#This Row],[Project Status]]="Assumed Completed"),"Yes","No")</f>
        <v>Yes</v>
      </c>
      <c r="Y2402" s="41">
        <f>IF(tbl_PV_Milestones[[#This Row],[Baseline Date]]="",1,0)</f>
        <v>0</v>
      </c>
      <c r="Z2402" s="41">
        <f>IF(tbl_PV_Milestones[[#This Row],[Baseline Date]]&lt;PV_Meta!$B$7,1,0)</f>
        <v>1</v>
      </c>
      <c r="AA2402" s="41">
        <f>IF(tbl_PV_Milestones[[#This Row],[Complete]]="Yes",1,0)</f>
        <v>1</v>
      </c>
      <c r="AB2402" s="41">
        <f>IF(AND(tbl_PV_Milestones[[#This Row],[BL FY]]=2025,tbl_PV_Milestones[[#This Row],[Baseline Date]]&lt;PV_Meta!$B$7),1,0)</f>
        <v>0</v>
      </c>
      <c r="AC2402" s="41">
        <f>IF(AND(tbl_PV_Milestones[[#This Row],[Planned YTD]]=1,tbl_PV_Milestones[[#This Row],[Complete]]="Yes"),1,0)</f>
        <v>0</v>
      </c>
      <c r="AD2402" s="41">
        <f>IF(AND(tbl_PV_Milestones[[#This Row],[Actual/Schedule Finish]]&lt;PV_Meta!$B$7,tbl_PV_Milestones[[#This Row],[Complete]]="No",tbl_PV_Milestones[[#This Row],[Project Status]]&lt;&gt;"On Hold"),1,0)</f>
        <v>0</v>
      </c>
      <c r="AE2402" s="41">
        <f>IF(AND(tbl_PV_Milestones[[#This Row],[Actual/Schedule Finish]]&gt;tbl_PV_Milestones[[#This Row],[Baseline Date]],tbl_PV_Milestones[[#This Row],[Complete]]="No",tbl_PV_Milestones[[#This Row],[Project Status]]&lt;&gt;"On Hold",tbl_PV_Milestones[[#This Row],[Overdue]]=0,tbl_PV_Milestones[[#This Row],[To be Baselined]]&lt;&gt;1),1,0)</f>
        <v>0</v>
      </c>
      <c r="AF2402" s="41">
        <f>IF(AND(tbl_PV_Milestones[[#This Row],[BL FY]]=2025,tbl_PV_Milestones[[#This Row],[Finish FY]]&gt;2025),1,0)</f>
        <v>0</v>
      </c>
      <c r="AG2402" s="56" t="str">
        <f>_xlfn.XLOOKUP(tbl_PV_Milestones[[#This Row],[Work ID]],tbl_PV_Meta[Work ID '#],tbl_PV_Meta[Project Manager/Owner],,0)</f>
        <v>Project Manager 38</v>
      </c>
      <c r="AH2402" s="6"/>
    </row>
    <row r="2403" spans="4:34" x14ac:dyDescent="0.25">
      <c r="D2403" s="6" t="s">
        <v>326</v>
      </c>
      <c r="E2403" s="6" t="s">
        <v>503</v>
      </c>
      <c r="F2403" s="6" t="s">
        <v>1734</v>
      </c>
      <c r="G2403" s="6" t="s">
        <v>546</v>
      </c>
      <c r="H2403" s="6" t="s">
        <v>505</v>
      </c>
      <c r="I2403" s="6" t="s">
        <v>510</v>
      </c>
      <c r="J2403" s="6" t="s">
        <v>326</v>
      </c>
      <c r="K2403" s="6" t="s">
        <v>278</v>
      </c>
      <c r="L2403" s="6" t="s">
        <v>144</v>
      </c>
      <c r="M2403" s="43"/>
      <c r="N2403" s="44" t="s">
        <v>1979</v>
      </c>
      <c r="O2403" s="39">
        <v>45443.333333333299</v>
      </c>
      <c r="P2403" s="39">
        <v>45443.333333333299</v>
      </c>
      <c r="Q2403" s="6">
        <v>0</v>
      </c>
      <c r="R2403" s="6">
        <v>0</v>
      </c>
      <c r="S2403" s="45" t="e">
        <f>_xlfn.CONCAT(#REF!,TRIM(tbl_PV_Milestones[[#This Row],[Milestone Description]]))</f>
        <v>#REF!</v>
      </c>
      <c r="T2403" s="84" t="str">
        <f>IF(COUNTIF(tbl_PV_Milestones[UID],tbl_PV_Milestones[[#This Row],[UID]])&gt;1,"Duplicate","")</f>
        <v>Duplicate</v>
      </c>
      <c r="U2403" s="42" t="str">
        <f>_xlfn.XLOOKUP(tbl_PV_Milestones[[#This Row],[Work ID]],tbl_PV_Meta[Work ID '#],tbl_PV_Meta[Sub-Portfolio])</f>
        <v>Sub-Portfolio 4</v>
      </c>
      <c r="V2403" s="41">
        <f>IF(MONTH(tbl_PV_Milestones[[#This Row],[Baseline Date]])&lt;7,YEAR(tbl_PV_Milestones[[#This Row],[Baseline Date]]),YEAR(tbl_PV_Milestones[[#This Row],[Baseline Date]])+1)</f>
        <v>2024</v>
      </c>
      <c r="W2403" s="41">
        <f>IF(MONTH(tbl_PV_Milestones[[#This Row],[Actual/Schedule Finish]])&lt;7,YEAR(tbl_PV_Milestones[[#This Row],[Actual/Schedule Finish]]),YEAR(tbl_PV_Milestones[[#This Row],[Actual/Schedule Finish]])+1)</f>
        <v>2024</v>
      </c>
      <c r="X2403" s="41" t="str">
        <f>IF(OR(tbl_PV_Milestones[[#This Row],[Project Status]]="Completed",tbl_PV_Milestones[[#This Row],[Project Status]]="Assumed Completed"),"Yes","No")</f>
        <v>Yes</v>
      </c>
      <c r="Y2403" s="41">
        <f>IF(tbl_PV_Milestones[[#This Row],[Baseline Date]]="",1,0)</f>
        <v>0</v>
      </c>
      <c r="Z2403" s="41">
        <f>IF(tbl_PV_Milestones[[#This Row],[Baseline Date]]&lt;PV_Meta!$B$7,1,0)</f>
        <v>1</v>
      </c>
      <c r="AA2403" s="41">
        <f>IF(tbl_PV_Milestones[[#This Row],[Complete]]="Yes",1,0)</f>
        <v>1</v>
      </c>
      <c r="AB2403" s="41">
        <f>IF(AND(tbl_PV_Milestones[[#This Row],[BL FY]]=2025,tbl_PV_Milestones[[#This Row],[Baseline Date]]&lt;PV_Meta!$B$7),1,0)</f>
        <v>0</v>
      </c>
      <c r="AC2403" s="41">
        <f>IF(AND(tbl_PV_Milestones[[#This Row],[Planned YTD]]=1,tbl_PV_Milestones[[#This Row],[Complete]]="Yes"),1,0)</f>
        <v>0</v>
      </c>
      <c r="AD2403" s="41">
        <f>IF(AND(tbl_PV_Milestones[[#This Row],[Actual/Schedule Finish]]&lt;PV_Meta!$B$7,tbl_PV_Milestones[[#This Row],[Complete]]="No",tbl_PV_Milestones[[#This Row],[Project Status]]&lt;&gt;"On Hold"),1,0)</f>
        <v>0</v>
      </c>
      <c r="AE2403" s="41">
        <f>IF(AND(tbl_PV_Milestones[[#This Row],[Actual/Schedule Finish]]&gt;tbl_PV_Milestones[[#This Row],[Baseline Date]],tbl_PV_Milestones[[#This Row],[Complete]]="No",tbl_PV_Milestones[[#This Row],[Project Status]]&lt;&gt;"On Hold",tbl_PV_Milestones[[#This Row],[Overdue]]=0,tbl_PV_Milestones[[#This Row],[To be Baselined]]&lt;&gt;1),1,0)</f>
        <v>0</v>
      </c>
      <c r="AF2403" s="41">
        <f>IF(AND(tbl_PV_Milestones[[#This Row],[BL FY]]=2025,tbl_PV_Milestones[[#This Row],[Finish FY]]&gt;2025),1,0)</f>
        <v>0</v>
      </c>
      <c r="AG2403" s="56" t="str">
        <f>_xlfn.XLOOKUP(tbl_PV_Milestones[[#This Row],[Work ID]],tbl_PV_Meta[Work ID '#],tbl_PV_Meta[Project Manager/Owner],,0)</f>
        <v>Project Manager 38</v>
      </c>
      <c r="AH2403" s="6"/>
    </row>
    <row r="2404" spans="4:34" x14ac:dyDescent="0.25">
      <c r="D2404" s="6" t="s">
        <v>326</v>
      </c>
      <c r="E2404" s="6" t="s">
        <v>503</v>
      </c>
      <c r="F2404" s="6" t="s">
        <v>1734</v>
      </c>
      <c r="G2404" s="6" t="s">
        <v>514</v>
      </c>
      <c r="H2404" s="6" t="s">
        <v>505</v>
      </c>
      <c r="I2404" s="6" t="s">
        <v>510</v>
      </c>
      <c r="J2404" s="6" t="s">
        <v>326</v>
      </c>
      <c r="K2404" s="6" t="s">
        <v>278</v>
      </c>
      <c r="L2404" s="6" t="s">
        <v>144</v>
      </c>
      <c r="M2404" s="43"/>
      <c r="N2404" s="44" t="s">
        <v>1979</v>
      </c>
      <c r="O2404" s="39">
        <v>45471.708333333299</v>
      </c>
      <c r="P2404" s="39">
        <v>45471.708333333299</v>
      </c>
      <c r="Q2404" s="6">
        <v>0</v>
      </c>
      <c r="R2404" s="6">
        <v>0</v>
      </c>
      <c r="S2404" s="45" t="e">
        <f>_xlfn.CONCAT(#REF!,TRIM(tbl_PV_Milestones[[#This Row],[Milestone Description]]))</f>
        <v>#REF!</v>
      </c>
      <c r="T2404" s="84" t="str">
        <f>IF(COUNTIF(tbl_PV_Milestones[UID],tbl_PV_Milestones[[#This Row],[UID]])&gt;1,"Duplicate","")</f>
        <v>Duplicate</v>
      </c>
      <c r="U2404" s="42" t="str">
        <f>_xlfn.XLOOKUP(tbl_PV_Milestones[[#This Row],[Work ID]],tbl_PV_Meta[Work ID '#],tbl_PV_Meta[Sub-Portfolio])</f>
        <v>Sub-Portfolio 4</v>
      </c>
      <c r="V2404" s="41">
        <f>IF(MONTH(tbl_PV_Milestones[[#This Row],[Baseline Date]])&lt;7,YEAR(tbl_PV_Milestones[[#This Row],[Baseline Date]]),YEAR(tbl_PV_Milestones[[#This Row],[Baseline Date]])+1)</f>
        <v>2024</v>
      </c>
      <c r="W2404" s="41">
        <f>IF(MONTH(tbl_PV_Milestones[[#This Row],[Actual/Schedule Finish]])&lt;7,YEAR(tbl_PV_Milestones[[#This Row],[Actual/Schedule Finish]]),YEAR(tbl_PV_Milestones[[#This Row],[Actual/Schedule Finish]])+1)</f>
        <v>2024</v>
      </c>
      <c r="X2404" s="41" t="str">
        <f>IF(OR(tbl_PV_Milestones[[#This Row],[Project Status]]="Completed",tbl_PV_Milestones[[#This Row],[Project Status]]="Assumed Completed"),"Yes","No")</f>
        <v>Yes</v>
      </c>
      <c r="Y2404" s="41">
        <f>IF(tbl_PV_Milestones[[#This Row],[Baseline Date]]="",1,0)</f>
        <v>0</v>
      </c>
      <c r="Z2404" s="41">
        <f>IF(tbl_PV_Milestones[[#This Row],[Baseline Date]]&lt;PV_Meta!$B$7,1,0)</f>
        <v>1</v>
      </c>
      <c r="AA2404" s="41">
        <f>IF(tbl_PV_Milestones[[#This Row],[Complete]]="Yes",1,0)</f>
        <v>1</v>
      </c>
      <c r="AB2404" s="41">
        <f>IF(AND(tbl_PV_Milestones[[#This Row],[BL FY]]=2025,tbl_PV_Milestones[[#This Row],[Baseline Date]]&lt;PV_Meta!$B$7),1,0)</f>
        <v>0</v>
      </c>
      <c r="AC2404" s="41">
        <f>IF(AND(tbl_PV_Milestones[[#This Row],[Planned YTD]]=1,tbl_PV_Milestones[[#This Row],[Complete]]="Yes"),1,0)</f>
        <v>0</v>
      </c>
      <c r="AD2404" s="41">
        <f>IF(AND(tbl_PV_Milestones[[#This Row],[Actual/Schedule Finish]]&lt;PV_Meta!$B$7,tbl_PV_Milestones[[#This Row],[Complete]]="No",tbl_PV_Milestones[[#This Row],[Project Status]]&lt;&gt;"On Hold"),1,0)</f>
        <v>0</v>
      </c>
      <c r="AE2404" s="41">
        <f>IF(AND(tbl_PV_Milestones[[#This Row],[Actual/Schedule Finish]]&gt;tbl_PV_Milestones[[#This Row],[Baseline Date]],tbl_PV_Milestones[[#This Row],[Complete]]="No",tbl_PV_Milestones[[#This Row],[Project Status]]&lt;&gt;"On Hold",tbl_PV_Milestones[[#This Row],[Overdue]]=0,tbl_PV_Milestones[[#This Row],[To be Baselined]]&lt;&gt;1),1,0)</f>
        <v>0</v>
      </c>
      <c r="AF2404" s="41">
        <f>IF(AND(tbl_PV_Milestones[[#This Row],[BL FY]]=2025,tbl_PV_Milestones[[#This Row],[Finish FY]]&gt;2025),1,0)</f>
        <v>0</v>
      </c>
      <c r="AG2404" s="56" t="str">
        <f>_xlfn.XLOOKUP(tbl_PV_Milestones[[#This Row],[Work ID]],tbl_PV_Meta[Work ID '#],tbl_PV_Meta[Project Manager/Owner],,0)</f>
        <v>Project Manager 38</v>
      </c>
      <c r="AH2404" s="6"/>
    </row>
    <row r="2405" spans="4:34" x14ac:dyDescent="0.25">
      <c r="D2405" s="6" t="s">
        <v>326</v>
      </c>
      <c r="E2405" s="6" t="s">
        <v>503</v>
      </c>
      <c r="F2405" s="6" t="s">
        <v>1734</v>
      </c>
      <c r="G2405" s="6" t="s">
        <v>515</v>
      </c>
      <c r="H2405" s="6" t="s">
        <v>505</v>
      </c>
      <c r="I2405" s="6" t="s">
        <v>510</v>
      </c>
      <c r="J2405" s="6" t="s">
        <v>326</v>
      </c>
      <c r="K2405" s="6" t="s">
        <v>278</v>
      </c>
      <c r="L2405" s="6" t="s">
        <v>144</v>
      </c>
      <c r="M2405" s="43"/>
      <c r="N2405" s="44" t="s">
        <v>1979</v>
      </c>
      <c r="O2405" s="39">
        <v>45471.708333333299</v>
      </c>
      <c r="P2405" s="39">
        <v>45471.708333333299</v>
      </c>
      <c r="Q2405" s="6">
        <v>0</v>
      </c>
      <c r="R2405" s="6">
        <v>0</v>
      </c>
      <c r="S2405" s="45" t="e">
        <f>_xlfn.CONCAT(#REF!,TRIM(tbl_PV_Milestones[[#This Row],[Milestone Description]]))</f>
        <v>#REF!</v>
      </c>
      <c r="T2405" s="84" t="str">
        <f>IF(COUNTIF(tbl_PV_Milestones[UID],tbl_PV_Milestones[[#This Row],[UID]])&gt;1,"Duplicate","")</f>
        <v>Duplicate</v>
      </c>
      <c r="U2405" s="42" t="str">
        <f>_xlfn.XLOOKUP(tbl_PV_Milestones[[#This Row],[Work ID]],tbl_PV_Meta[Work ID '#],tbl_PV_Meta[Sub-Portfolio])</f>
        <v>Sub-Portfolio 4</v>
      </c>
      <c r="V2405" s="41">
        <f>IF(MONTH(tbl_PV_Milestones[[#This Row],[Baseline Date]])&lt;7,YEAR(tbl_PV_Milestones[[#This Row],[Baseline Date]]),YEAR(tbl_PV_Milestones[[#This Row],[Baseline Date]])+1)</f>
        <v>2024</v>
      </c>
      <c r="W2405" s="41">
        <f>IF(MONTH(tbl_PV_Milestones[[#This Row],[Actual/Schedule Finish]])&lt;7,YEAR(tbl_PV_Milestones[[#This Row],[Actual/Schedule Finish]]),YEAR(tbl_PV_Milestones[[#This Row],[Actual/Schedule Finish]])+1)</f>
        <v>2024</v>
      </c>
      <c r="X2405" s="41" t="str">
        <f>IF(OR(tbl_PV_Milestones[[#This Row],[Project Status]]="Completed",tbl_PV_Milestones[[#This Row],[Project Status]]="Assumed Completed"),"Yes","No")</f>
        <v>Yes</v>
      </c>
      <c r="Y2405" s="41">
        <f>IF(tbl_PV_Milestones[[#This Row],[Baseline Date]]="",1,0)</f>
        <v>0</v>
      </c>
      <c r="Z2405" s="41">
        <f>IF(tbl_PV_Milestones[[#This Row],[Baseline Date]]&lt;PV_Meta!$B$7,1,0)</f>
        <v>1</v>
      </c>
      <c r="AA2405" s="41">
        <f>IF(tbl_PV_Milestones[[#This Row],[Complete]]="Yes",1,0)</f>
        <v>1</v>
      </c>
      <c r="AB2405" s="41">
        <f>IF(AND(tbl_PV_Milestones[[#This Row],[BL FY]]=2025,tbl_PV_Milestones[[#This Row],[Baseline Date]]&lt;PV_Meta!$B$7),1,0)</f>
        <v>0</v>
      </c>
      <c r="AC2405" s="41">
        <f>IF(AND(tbl_PV_Milestones[[#This Row],[Planned YTD]]=1,tbl_PV_Milestones[[#This Row],[Complete]]="Yes"),1,0)</f>
        <v>0</v>
      </c>
      <c r="AD2405" s="41">
        <f>IF(AND(tbl_PV_Milestones[[#This Row],[Actual/Schedule Finish]]&lt;PV_Meta!$B$7,tbl_PV_Milestones[[#This Row],[Complete]]="No",tbl_PV_Milestones[[#This Row],[Project Status]]&lt;&gt;"On Hold"),1,0)</f>
        <v>0</v>
      </c>
      <c r="AE2405" s="41">
        <f>IF(AND(tbl_PV_Milestones[[#This Row],[Actual/Schedule Finish]]&gt;tbl_PV_Milestones[[#This Row],[Baseline Date]],tbl_PV_Milestones[[#This Row],[Complete]]="No",tbl_PV_Milestones[[#This Row],[Project Status]]&lt;&gt;"On Hold",tbl_PV_Milestones[[#This Row],[Overdue]]=0,tbl_PV_Milestones[[#This Row],[To be Baselined]]&lt;&gt;1),1,0)</f>
        <v>0</v>
      </c>
      <c r="AF2405" s="41">
        <f>IF(AND(tbl_PV_Milestones[[#This Row],[BL FY]]=2025,tbl_PV_Milestones[[#This Row],[Finish FY]]&gt;2025),1,0)</f>
        <v>0</v>
      </c>
      <c r="AG2405" s="56" t="str">
        <f>_xlfn.XLOOKUP(tbl_PV_Milestones[[#This Row],[Work ID]],tbl_PV_Meta[Work ID '#],tbl_PV_Meta[Project Manager/Owner],,0)</f>
        <v>Project Manager 38</v>
      </c>
      <c r="AH2405" s="6"/>
    </row>
    <row r="2406" spans="4:34" x14ac:dyDescent="0.25">
      <c r="D2406" s="6" t="s">
        <v>326</v>
      </c>
      <c r="E2406" s="6" t="s">
        <v>503</v>
      </c>
      <c r="F2406" s="6" t="s">
        <v>1734</v>
      </c>
      <c r="G2406" s="6" t="s">
        <v>547</v>
      </c>
      <c r="H2406" s="6" t="s">
        <v>505</v>
      </c>
      <c r="I2406" s="6" t="s">
        <v>510</v>
      </c>
      <c r="J2406" s="6" t="s">
        <v>326</v>
      </c>
      <c r="K2406" s="6" t="s">
        <v>278</v>
      </c>
      <c r="L2406" s="6" t="s">
        <v>144</v>
      </c>
      <c r="M2406" s="43"/>
      <c r="N2406" s="44" t="s">
        <v>1979</v>
      </c>
      <c r="O2406" s="39">
        <v>45471.708333333299</v>
      </c>
      <c r="P2406" s="39">
        <v>45471.708333333299</v>
      </c>
      <c r="Q2406" s="6">
        <v>0</v>
      </c>
      <c r="R2406" s="6">
        <v>0</v>
      </c>
      <c r="S2406" s="45" t="e">
        <f>_xlfn.CONCAT(#REF!,TRIM(tbl_PV_Milestones[[#This Row],[Milestone Description]]))</f>
        <v>#REF!</v>
      </c>
      <c r="T2406" s="84" t="str">
        <f>IF(COUNTIF(tbl_PV_Milestones[UID],tbl_PV_Milestones[[#This Row],[UID]])&gt;1,"Duplicate","")</f>
        <v>Duplicate</v>
      </c>
      <c r="U2406" s="42" t="str">
        <f>_xlfn.XLOOKUP(tbl_PV_Milestones[[#This Row],[Work ID]],tbl_PV_Meta[Work ID '#],tbl_PV_Meta[Sub-Portfolio])</f>
        <v>Sub-Portfolio 4</v>
      </c>
      <c r="V2406" s="41">
        <f>IF(MONTH(tbl_PV_Milestones[[#This Row],[Baseline Date]])&lt;7,YEAR(tbl_PV_Milestones[[#This Row],[Baseline Date]]),YEAR(tbl_PV_Milestones[[#This Row],[Baseline Date]])+1)</f>
        <v>2024</v>
      </c>
      <c r="W2406" s="41">
        <f>IF(MONTH(tbl_PV_Milestones[[#This Row],[Actual/Schedule Finish]])&lt;7,YEAR(tbl_PV_Milestones[[#This Row],[Actual/Schedule Finish]]),YEAR(tbl_PV_Milestones[[#This Row],[Actual/Schedule Finish]])+1)</f>
        <v>2024</v>
      </c>
      <c r="X2406" s="41" t="str">
        <f>IF(OR(tbl_PV_Milestones[[#This Row],[Project Status]]="Completed",tbl_PV_Milestones[[#This Row],[Project Status]]="Assumed Completed"),"Yes","No")</f>
        <v>Yes</v>
      </c>
      <c r="Y2406" s="41">
        <f>IF(tbl_PV_Milestones[[#This Row],[Baseline Date]]="",1,0)</f>
        <v>0</v>
      </c>
      <c r="Z2406" s="41">
        <f>IF(tbl_PV_Milestones[[#This Row],[Baseline Date]]&lt;PV_Meta!$B$7,1,0)</f>
        <v>1</v>
      </c>
      <c r="AA2406" s="41">
        <f>IF(tbl_PV_Milestones[[#This Row],[Complete]]="Yes",1,0)</f>
        <v>1</v>
      </c>
      <c r="AB2406" s="41">
        <f>IF(AND(tbl_PV_Milestones[[#This Row],[BL FY]]=2025,tbl_PV_Milestones[[#This Row],[Baseline Date]]&lt;PV_Meta!$B$7),1,0)</f>
        <v>0</v>
      </c>
      <c r="AC2406" s="41">
        <f>IF(AND(tbl_PV_Milestones[[#This Row],[Planned YTD]]=1,tbl_PV_Milestones[[#This Row],[Complete]]="Yes"),1,0)</f>
        <v>0</v>
      </c>
      <c r="AD2406" s="41">
        <f>IF(AND(tbl_PV_Milestones[[#This Row],[Actual/Schedule Finish]]&lt;PV_Meta!$B$7,tbl_PV_Milestones[[#This Row],[Complete]]="No",tbl_PV_Milestones[[#This Row],[Project Status]]&lt;&gt;"On Hold"),1,0)</f>
        <v>0</v>
      </c>
      <c r="AE2406" s="41">
        <f>IF(AND(tbl_PV_Milestones[[#This Row],[Actual/Schedule Finish]]&gt;tbl_PV_Milestones[[#This Row],[Baseline Date]],tbl_PV_Milestones[[#This Row],[Complete]]="No",tbl_PV_Milestones[[#This Row],[Project Status]]&lt;&gt;"On Hold",tbl_PV_Milestones[[#This Row],[Overdue]]=0,tbl_PV_Milestones[[#This Row],[To be Baselined]]&lt;&gt;1),1,0)</f>
        <v>0</v>
      </c>
      <c r="AF2406" s="41">
        <f>IF(AND(tbl_PV_Milestones[[#This Row],[BL FY]]=2025,tbl_PV_Milestones[[#This Row],[Finish FY]]&gt;2025),1,0)</f>
        <v>0</v>
      </c>
      <c r="AG2406" s="56" t="str">
        <f>_xlfn.XLOOKUP(tbl_PV_Milestones[[#This Row],[Work ID]],tbl_PV_Meta[Work ID '#],tbl_PV_Meta[Project Manager/Owner],,0)</f>
        <v>Project Manager 38</v>
      </c>
      <c r="AH2406" s="6"/>
    </row>
    <row r="2407" spans="4:34" x14ac:dyDescent="0.25">
      <c r="D2407" s="6" t="s">
        <v>326</v>
      </c>
      <c r="E2407" s="6" t="s">
        <v>503</v>
      </c>
      <c r="F2407" s="6" t="s">
        <v>1734</v>
      </c>
      <c r="G2407" s="6" t="s">
        <v>548</v>
      </c>
      <c r="H2407" s="6" t="s">
        <v>505</v>
      </c>
      <c r="I2407" s="6" t="s">
        <v>510</v>
      </c>
      <c r="J2407" s="6" t="s">
        <v>326</v>
      </c>
      <c r="K2407" s="6" t="s">
        <v>278</v>
      </c>
      <c r="L2407" s="6" t="s">
        <v>144</v>
      </c>
      <c r="M2407" s="43"/>
      <c r="N2407" s="44" t="s">
        <v>1979</v>
      </c>
      <c r="O2407" s="39">
        <v>45443.333333333299</v>
      </c>
      <c r="P2407" s="39">
        <v>45443.333333333299</v>
      </c>
      <c r="Q2407" s="6">
        <v>0</v>
      </c>
      <c r="R2407" s="6">
        <v>0</v>
      </c>
      <c r="S2407" s="45" t="e">
        <f>_xlfn.CONCAT(#REF!,TRIM(tbl_PV_Milestones[[#This Row],[Milestone Description]]))</f>
        <v>#REF!</v>
      </c>
      <c r="T2407" s="84" t="str">
        <f>IF(COUNTIF(tbl_PV_Milestones[UID],tbl_PV_Milestones[[#This Row],[UID]])&gt;1,"Duplicate","")</f>
        <v>Duplicate</v>
      </c>
      <c r="U2407" s="42" t="str">
        <f>_xlfn.XLOOKUP(tbl_PV_Milestones[[#This Row],[Work ID]],tbl_PV_Meta[Work ID '#],tbl_PV_Meta[Sub-Portfolio])</f>
        <v>Sub-Portfolio 4</v>
      </c>
      <c r="V2407" s="41">
        <f>IF(MONTH(tbl_PV_Milestones[[#This Row],[Baseline Date]])&lt;7,YEAR(tbl_PV_Milestones[[#This Row],[Baseline Date]]),YEAR(tbl_PV_Milestones[[#This Row],[Baseline Date]])+1)</f>
        <v>2024</v>
      </c>
      <c r="W2407" s="41">
        <f>IF(MONTH(tbl_PV_Milestones[[#This Row],[Actual/Schedule Finish]])&lt;7,YEAR(tbl_PV_Milestones[[#This Row],[Actual/Schedule Finish]]),YEAR(tbl_PV_Milestones[[#This Row],[Actual/Schedule Finish]])+1)</f>
        <v>2024</v>
      </c>
      <c r="X2407" s="41" t="str">
        <f>IF(OR(tbl_PV_Milestones[[#This Row],[Project Status]]="Completed",tbl_PV_Milestones[[#This Row],[Project Status]]="Assumed Completed"),"Yes","No")</f>
        <v>Yes</v>
      </c>
      <c r="Y2407" s="41">
        <f>IF(tbl_PV_Milestones[[#This Row],[Baseline Date]]="",1,0)</f>
        <v>0</v>
      </c>
      <c r="Z2407" s="41">
        <f>IF(tbl_PV_Milestones[[#This Row],[Baseline Date]]&lt;PV_Meta!$B$7,1,0)</f>
        <v>1</v>
      </c>
      <c r="AA2407" s="41">
        <f>IF(tbl_PV_Milestones[[#This Row],[Complete]]="Yes",1,0)</f>
        <v>1</v>
      </c>
      <c r="AB2407" s="41">
        <f>IF(AND(tbl_PV_Milestones[[#This Row],[BL FY]]=2025,tbl_PV_Milestones[[#This Row],[Baseline Date]]&lt;PV_Meta!$B$7),1,0)</f>
        <v>0</v>
      </c>
      <c r="AC2407" s="41">
        <f>IF(AND(tbl_PV_Milestones[[#This Row],[Planned YTD]]=1,tbl_PV_Milestones[[#This Row],[Complete]]="Yes"),1,0)</f>
        <v>0</v>
      </c>
      <c r="AD2407" s="41">
        <f>IF(AND(tbl_PV_Milestones[[#This Row],[Actual/Schedule Finish]]&lt;PV_Meta!$B$7,tbl_PV_Milestones[[#This Row],[Complete]]="No",tbl_PV_Milestones[[#This Row],[Project Status]]&lt;&gt;"On Hold"),1,0)</f>
        <v>0</v>
      </c>
      <c r="AE2407" s="41">
        <f>IF(AND(tbl_PV_Milestones[[#This Row],[Actual/Schedule Finish]]&gt;tbl_PV_Milestones[[#This Row],[Baseline Date]],tbl_PV_Milestones[[#This Row],[Complete]]="No",tbl_PV_Milestones[[#This Row],[Project Status]]&lt;&gt;"On Hold",tbl_PV_Milestones[[#This Row],[Overdue]]=0,tbl_PV_Milestones[[#This Row],[To be Baselined]]&lt;&gt;1),1,0)</f>
        <v>0</v>
      </c>
      <c r="AF2407" s="41">
        <f>IF(AND(tbl_PV_Milestones[[#This Row],[BL FY]]=2025,tbl_PV_Milestones[[#This Row],[Finish FY]]&gt;2025),1,0)</f>
        <v>0</v>
      </c>
      <c r="AG2407" s="56" t="str">
        <f>_xlfn.XLOOKUP(tbl_PV_Milestones[[#This Row],[Work ID]],tbl_PV_Meta[Work ID '#],tbl_PV_Meta[Project Manager/Owner],,0)</f>
        <v>Project Manager 38</v>
      </c>
      <c r="AH2407" s="6"/>
    </row>
    <row r="2408" spans="4:34" x14ac:dyDescent="0.25">
      <c r="D2408" s="6" t="s">
        <v>326</v>
      </c>
      <c r="E2408" s="6" t="s">
        <v>503</v>
      </c>
      <c r="F2408" s="6" t="s">
        <v>1734</v>
      </c>
      <c r="G2408" s="6" t="s">
        <v>549</v>
      </c>
      <c r="H2408" s="6" t="s">
        <v>505</v>
      </c>
      <c r="I2408" s="6" t="s">
        <v>510</v>
      </c>
      <c r="J2408" s="6" t="s">
        <v>326</v>
      </c>
      <c r="K2408" s="6" t="s">
        <v>278</v>
      </c>
      <c r="L2408" s="6" t="s">
        <v>144</v>
      </c>
      <c r="M2408" s="43"/>
      <c r="N2408" s="44" t="s">
        <v>1979</v>
      </c>
      <c r="O2408" s="39">
        <v>45471.708333333299</v>
      </c>
      <c r="P2408" s="39">
        <v>45471.708333333299</v>
      </c>
      <c r="Q2408" s="6">
        <v>0</v>
      </c>
      <c r="R2408" s="6">
        <v>0</v>
      </c>
      <c r="S2408" s="45" t="e">
        <f>_xlfn.CONCAT(#REF!,TRIM(tbl_PV_Milestones[[#This Row],[Milestone Description]]))</f>
        <v>#REF!</v>
      </c>
      <c r="T2408" s="84" t="str">
        <f>IF(COUNTIF(tbl_PV_Milestones[UID],tbl_PV_Milestones[[#This Row],[UID]])&gt;1,"Duplicate","")</f>
        <v>Duplicate</v>
      </c>
      <c r="U2408" s="42" t="str">
        <f>_xlfn.XLOOKUP(tbl_PV_Milestones[[#This Row],[Work ID]],tbl_PV_Meta[Work ID '#],tbl_PV_Meta[Sub-Portfolio])</f>
        <v>Sub-Portfolio 4</v>
      </c>
      <c r="V2408" s="41">
        <f>IF(MONTH(tbl_PV_Milestones[[#This Row],[Baseline Date]])&lt;7,YEAR(tbl_PV_Milestones[[#This Row],[Baseline Date]]),YEAR(tbl_PV_Milestones[[#This Row],[Baseline Date]])+1)</f>
        <v>2024</v>
      </c>
      <c r="W2408" s="41">
        <f>IF(MONTH(tbl_PV_Milestones[[#This Row],[Actual/Schedule Finish]])&lt;7,YEAR(tbl_PV_Milestones[[#This Row],[Actual/Schedule Finish]]),YEAR(tbl_PV_Milestones[[#This Row],[Actual/Schedule Finish]])+1)</f>
        <v>2024</v>
      </c>
      <c r="X2408" s="41" t="str">
        <f>IF(OR(tbl_PV_Milestones[[#This Row],[Project Status]]="Completed",tbl_PV_Milestones[[#This Row],[Project Status]]="Assumed Completed"),"Yes","No")</f>
        <v>Yes</v>
      </c>
      <c r="Y2408" s="41">
        <f>IF(tbl_PV_Milestones[[#This Row],[Baseline Date]]="",1,0)</f>
        <v>0</v>
      </c>
      <c r="Z2408" s="41">
        <f>IF(tbl_PV_Milestones[[#This Row],[Baseline Date]]&lt;PV_Meta!$B$7,1,0)</f>
        <v>1</v>
      </c>
      <c r="AA2408" s="41">
        <f>IF(tbl_PV_Milestones[[#This Row],[Complete]]="Yes",1,0)</f>
        <v>1</v>
      </c>
      <c r="AB2408" s="41">
        <f>IF(AND(tbl_PV_Milestones[[#This Row],[BL FY]]=2025,tbl_PV_Milestones[[#This Row],[Baseline Date]]&lt;PV_Meta!$B$7),1,0)</f>
        <v>0</v>
      </c>
      <c r="AC2408" s="41">
        <f>IF(AND(tbl_PV_Milestones[[#This Row],[Planned YTD]]=1,tbl_PV_Milestones[[#This Row],[Complete]]="Yes"),1,0)</f>
        <v>0</v>
      </c>
      <c r="AD2408" s="41">
        <f>IF(AND(tbl_PV_Milestones[[#This Row],[Actual/Schedule Finish]]&lt;PV_Meta!$B$7,tbl_PV_Milestones[[#This Row],[Complete]]="No",tbl_PV_Milestones[[#This Row],[Project Status]]&lt;&gt;"On Hold"),1,0)</f>
        <v>0</v>
      </c>
      <c r="AE2408" s="41">
        <f>IF(AND(tbl_PV_Milestones[[#This Row],[Actual/Schedule Finish]]&gt;tbl_PV_Milestones[[#This Row],[Baseline Date]],tbl_PV_Milestones[[#This Row],[Complete]]="No",tbl_PV_Milestones[[#This Row],[Project Status]]&lt;&gt;"On Hold",tbl_PV_Milestones[[#This Row],[Overdue]]=0,tbl_PV_Milestones[[#This Row],[To be Baselined]]&lt;&gt;1),1,0)</f>
        <v>0</v>
      </c>
      <c r="AF2408" s="41">
        <f>IF(AND(tbl_PV_Milestones[[#This Row],[BL FY]]=2025,tbl_PV_Milestones[[#This Row],[Finish FY]]&gt;2025),1,0)</f>
        <v>0</v>
      </c>
      <c r="AG2408" s="56" t="str">
        <f>_xlfn.XLOOKUP(tbl_PV_Milestones[[#This Row],[Work ID]],tbl_PV_Meta[Work ID '#],tbl_PV_Meta[Project Manager/Owner],,0)</f>
        <v>Project Manager 38</v>
      </c>
      <c r="AH2408" s="6"/>
    </row>
    <row r="2409" spans="4:34" x14ac:dyDescent="0.25">
      <c r="D2409" s="6" t="s">
        <v>326</v>
      </c>
      <c r="E2409" s="6" t="s">
        <v>503</v>
      </c>
      <c r="F2409" s="6" t="s">
        <v>1734</v>
      </c>
      <c r="G2409" s="6" t="s">
        <v>550</v>
      </c>
      <c r="H2409" s="6" t="s">
        <v>505</v>
      </c>
      <c r="I2409" s="6" t="s">
        <v>510</v>
      </c>
      <c r="J2409" s="6" t="s">
        <v>326</v>
      </c>
      <c r="K2409" s="6" t="s">
        <v>278</v>
      </c>
      <c r="L2409" s="6" t="s">
        <v>144</v>
      </c>
      <c r="M2409" s="43"/>
      <c r="N2409" s="44" t="s">
        <v>1979</v>
      </c>
      <c r="O2409" s="39">
        <v>45443.333333333299</v>
      </c>
      <c r="P2409" s="39">
        <v>45443.333333333299</v>
      </c>
      <c r="Q2409" s="6">
        <v>0</v>
      </c>
      <c r="R2409" s="6">
        <v>0</v>
      </c>
      <c r="S2409" s="45" t="e">
        <f>_xlfn.CONCAT(#REF!,TRIM(tbl_PV_Milestones[[#This Row],[Milestone Description]]))</f>
        <v>#REF!</v>
      </c>
      <c r="T2409" s="84" t="str">
        <f>IF(COUNTIF(tbl_PV_Milestones[UID],tbl_PV_Milestones[[#This Row],[UID]])&gt;1,"Duplicate","")</f>
        <v>Duplicate</v>
      </c>
      <c r="U2409" s="42" t="str">
        <f>_xlfn.XLOOKUP(tbl_PV_Milestones[[#This Row],[Work ID]],tbl_PV_Meta[Work ID '#],tbl_PV_Meta[Sub-Portfolio])</f>
        <v>Sub-Portfolio 4</v>
      </c>
      <c r="V2409" s="41">
        <f>IF(MONTH(tbl_PV_Milestones[[#This Row],[Baseline Date]])&lt;7,YEAR(tbl_PV_Milestones[[#This Row],[Baseline Date]]),YEAR(tbl_PV_Milestones[[#This Row],[Baseline Date]])+1)</f>
        <v>2024</v>
      </c>
      <c r="W2409" s="41">
        <f>IF(MONTH(tbl_PV_Milestones[[#This Row],[Actual/Schedule Finish]])&lt;7,YEAR(tbl_PV_Milestones[[#This Row],[Actual/Schedule Finish]]),YEAR(tbl_PV_Milestones[[#This Row],[Actual/Schedule Finish]])+1)</f>
        <v>2024</v>
      </c>
      <c r="X2409" s="41" t="str">
        <f>IF(OR(tbl_PV_Milestones[[#This Row],[Project Status]]="Completed",tbl_PV_Milestones[[#This Row],[Project Status]]="Assumed Completed"),"Yes","No")</f>
        <v>Yes</v>
      </c>
      <c r="Y2409" s="41">
        <f>IF(tbl_PV_Milestones[[#This Row],[Baseline Date]]="",1,0)</f>
        <v>0</v>
      </c>
      <c r="Z2409" s="41">
        <f>IF(tbl_PV_Milestones[[#This Row],[Baseline Date]]&lt;PV_Meta!$B$7,1,0)</f>
        <v>1</v>
      </c>
      <c r="AA2409" s="41">
        <f>IF(tbl_PV_Milestones[[#This Row],[Complete]]="Yes",1,0)</f>
        <v>1</v>
      </c>
      <c r="AB2409" s="41">
        <f>IF(AND(tbl_PV_Milestones[[#This Row],[BL FY]]=2025,tbl_PV_Milestones[[#This Row],[Baseline Date]]&lt;PV_Meta!$B$7),1,0)</f>
        <v>0</v>
      </c>
      <c r="AC2409" s="41">
        <f>IF(AND(tbl_PV_Milestones[[#This Row],[Planned YTD]]=1,tbl_PV_Milestones[[#This Row],[Complete]]="Yes"),1,0)</f>
        <v>0</v>
      </c>
      <c r="AD2409" s="41">
        <f>IF(AND(tbl_PV_Milestones[[#This Row],[Actual/Schedule Finish]]&lt;PV_Meta!$B$7,tbl_PV_Milestones[[#This Row],[Complete]]="No",tbl_PV_Milestones[[#This Row],[Project Status]]&lt;&gt;"On Hold"),1,0)</f>
        <v>0</v>
      </c>
      <c r="AE2409" s="41">
        <f>IF(AND(tbl_PV_Milestones[[#This Row],[Actual/Schedule Finish]]&gt;tbl_PV_Milestones[[#This Row],[Baseline Date]],tbl_PV_Milestones[[#This Row],[Complete]]="No",tbl_PV_Milestones[[#This Row],[Project Status]]&lt;&gt;"On Hold",tbl_PV_Milestones[[#This Row],[Overdue]]=0,tbl_PV_Milestones[[#This Row],[To be Baselined]]&lt;&gt;1),1,0)</f>
        <v>0</v>
      </c>
      <c r="AF2409" s="41">
        <f>IF(AND(tbl_PV_Milestones[[#This Row],[BL FY]]=2025,tbl_PV_Milestones[[#This Row],[Finish FY]]&gt;2025),1,0)</f>
        <v>0</v>
      </c>
      <c r="AG2409" s="56" t="str">
        <f>_xlfn.XLOOKUP(tbl_PV_Milestones[[#This Row],[Work ID]],tbl_PV_Meta[Work ID '#],tbl_PV_Meta[Project Manager/Owner],,0)</f>
        <v>Project Manager 38</v>
      </c>
      <c r="AH2409" s="6"/>
    </row>
    <row r="2410" spans="4:34" x14ac:dyDescent="0.25">
      <c r="D2410" s="6" t="s">
        <v>326</v>
      </c>
      <c r="E2410" s="6" t="s">
        <v>503</v>
      </c>
      <c r="F2410" s="6" t="s">
        <v>1734</v>
      </c>
      <c r="G2410" s="6" t="s">
        <v>551</v>
      </c>
      <c r="H2410" s="6" t="s">
        <v>505</v>
      </c>
      <c r="I2410" s="6" t="s">
        <v>510</v>
      </c>
      <c r="J2410" s="6" t="s">
        <v>326</v>
      </c>
      <c r="K2410" s="6" t="s">
        <v>278</v>
      </c>
      <c r="L2410" s="6" t="s">
        <v>144</v>
      </c>
      <c r="M2410" s="43"/>
      <c r="N2410" s="44" t="s">
        <v>1979</v>
      </c>
      <c r="O2410" s="39">
        <v>45443.333333333299</v>
      </c>
      <c r="P2410" s="39">
        <v>45443.333333333299</v>
      </c>
      <c r="Q2410" s="6">
        <v>0</v>
      </c>
      <c r="R2410" s="6">
        <v>0</v>
      </c>
      <c r="S2410" s="45" t="e">
        <f>_xlfn.CONCAT(#REF!,TRIM(tbl_PV_Milestones[[#This Row],[Milestone Description]]))</f>
        <v>#REF!</v>
      </c>
      <c r="T2410" s="84" t="str">
        <f>IF(COUNTIF(tbl_PV_Milestones[UID],tbl_PV_Milestones[[#This Row],[UID]])&gt;1,"Duplicate","")</f>
        <v>Duplicate</v>
      </c>
      <c r="U2410" s="42" t="str">
        <f>_xlfn.XLOOKUP(tbl_PV_Milestones[[#This Row],[Work ID]],tbl_PV_Meta[Work ID '#],tbl_PV_Meta[Sub-Portfolio])</f>
        <v>Sub-Portfolio 4</v>
      </c>
      <c r="V2410" s="41">
        <f>IF(MONTH(tbl_PV_Milestones[[#This Row],[Baseline Date]])&lt;7,YEAR(tbl_PV_Milestones[[#This Row],[Baseline Date]]),YEAR(tbl_PV_Milestones[[#This Row],[Baseline Date]])+1)</f>
        <v>2024</v>
      </c>
      <c r="W2410" s="41">
        <f>IF(MONTH(tbl_PV_Milestones[[#This Row],[Actual/Schedule Finish]])&lt;7,YEAR(tbl_PV_Milestones[[#This Row],[Actual/Schedule Finish]]),YEAR(tbl_PV_Milestones[[#This Row],[Actual/Schedule Finish]])+1)</f>
        <v>2024</v>
      </c>
      <c r="X2410" s="41" t="str">
        <f>IF(OR(tbl_PV_Milestones[[#This Row],[Project Status]]="Completed",tbl_PV_Milestones[[#This Row],[Project Status]]="Assumed Completed"),"Yes","No")</f>
        <v>Yes</v>
      </c>
      <c r="Y2410" s="41">
        <f>IF(tbl_PV_Milestones[[#This Row],[Baseline Date]]="",1,0)</f>
        <v>0</v>
      </c>
      <c r="Z2410" s="41">
        <f>IF(tbl_PV_Milestones[[#This Row],[Baseline Date]]&lt;PV_Meta!$B$7,1,0)</f>
        <v>1</v>
      </c>
      <c r="AA2410" s="41">
        <f>IF(tbl_PV_Milestones[[#This Row],[Complete]]="Yes",1,0)</f>
        <v>1</v>
      </c>
      <c r="AB2410" s="41">
        <f>IF(AND(tbl_PV_Milestones[[#This Row],[BL FY]]=2025,tbl_PV_Milestones[[#This Row],[Baseline Date]]&lt;PV_Meta!$B$7),1,0)</f>
        <v>0</v>
      </c>
      <c r="AC2410" s="41">
        <f>IF(AND(tbl_PV_Milestones[[#This Row],[Planned YTD]]=1,tbl_PV_Milestones[[#This Row],[Complete]]="Yes"),1,0)</f>
        <v>0</v>
      </c>
      <c r="AD2410" s="41">
        <f>IF(AND(tbl_PV_Milestones[[#This Row],[Actual/Schedule Finish]]&lt;PV_Meta!$B$7,tbl_PV_Milestones[[#This Row],[Complete]]="No",tbl_PV_Milestones[[#This Row],[Project Status]]&lt;&gt;"On Hold"),1,0)</f>
        <v>0</v>
      </c>
      <c r="AE2410" s="41">
        <f>IF(AND(tbl_PV_Milestones[[#This Row],[Actual/Schedule Finish]]&gt;tbl_PV_Milestones[[#This Row],[Baseline Date]],tbl_PV_Milestones[[#This Row],[Complete]]="No",tbl_PV_Milestones[[#This Row],[Project Status]]&lt;&gt;"On Hold",tbl_PV_Milestones[[#This Row],[Overdue]]=0,tbl_PV_Milestones[[#This Row],[To be Baselined]]&lt;&gt;1),1,0)</f>
        <v>0</v>
      </c>
      <c r="AF2410" s="41">
        <f>IF(AND(tbl_PV_Milestones[[#This Row],[BL FY]]=2025,tbl_PV_Milestones[[#This Row],[Finish FY]]&gt;2025),1,0)</f>
        <v>0</v>
      </c>
      <c r="AG2410" s="56" t="str">
        <f>_xlfn.XLOOKUP(tbl_PV_Milestones[[#This Row],[Work ID]],tbl_PV_Meta[Work ID '#],tbl_PV_Meta[Project Manager/Owner],,0)</f>
        <v>Project Manager 38</v>
      </c>
      <c r="AH2410" s="6"/>
    </row>
    <row r="2411" spans="4:34" x14ac:dyDescent="0.25">
      <c r="D2411" s="6" t="s">
        <v>326</v>
      </c>
      <c r="E2411" s="6" t="s">
        <v>503</v>
      </c>
      <c r="F2411" s="6" t="s">
        <v>1734</v>
      </c>
      <c r="G2411" s="6" t="s">
        <v>552</v>
      </c>
      <c r="H2411" s="6" t="s">
        <v>505</v>
      </c>
      <c r="I2411" s="6" t="s">
        <v>510</v>
      </c>
      <c r="J2411" s="6" t="s">
        <v>326</v>
      </c>
      <c r="K2411" s="6" t="s">
        <v>278</v>
      </c>
      <c r="L2411" s="6" t="s">
        <v>144</v>
      </c>
      <c r="M2411" s="43"/>
      <c r="N2411" s="44" t="s">
        <v>1979</v>
      </c>
      <c r="O2411" s="39">
        <v>45443.333333333299</v>
      </c>
      <c r="P2411" s="39">
        <v>45443.333333333299</v>
      </c>
      <c r="Q2411" s="6">
        <v>0</v>
      </c>
      <c r="R2411" s="6">
        <v>0</v>
      </c>
      <c r="S2411" s="45" t="e">
        <f>_xlfn.CONCAT(#REF!,TRIM(tbl_PV_Milestones[[#This Row],[Milestone Description]]))</f>
        <v>#REF!</v>
      </c>
      <c r="T2411" s="84" t="str">
        <f>IF(COUNTIF(tbl_PV_Milestones[UID],tbl_PV_Milestones[[#This Row],[UID]])&gt;1,"Duplicate","")</f>
        <v>Duplicate</v>
      </c>
      <c r="U2411" s="42" t="str">
        <f>_xlfn.XLOOKUP(tbl_PV_Milestones[[#This Row],[Work ID]],tbl_PV_Meta[Work ID '#],tbl_PV_Meta[Sub-Portfolio])</f>
        <v>Sub-Portfolio 4</v>
      </c>
      <c r="V2411" s="41">
        <f>IF(MONTH(tbl_PV_Milestones[[#This Row],[Baseline Date]])&lt;7,YEAR(tbl_PV_Milestones[[#This Row],[Baseline Date]]),YEAR(tbl_PV_Milestones[[#This Row],[Baseline Date]])+1)</f>
        <v>2024</v>
      </c>
      <c r="W2411" s="41">
        <f>IF(MONTH(tbl_PV_Milestones[[#This Row],[Actual/Schedule Finish]])&lt;7,YEAR(tbl_PV_Milestones[[#This Row],[Actual/Schedule Finish]]),YEAR(tbl_PV_Milestones[[#This Row],[Actual/Schedule Finish]])+1)</f>
        <v>2024</v>
      </c>
      <c r="X2411" s="41" t="str">
        <f>IF(OR(tbl_PV_Milestones[[#This Row],[Project Status]]="Completed",tbl_PV_Milestones[[#This Row],[Project Status]]="Assumed Completed"),"Yes","No")</f>
        <v>Yes</v>
      </c>
      <c r="Y2411" s="41">
        <f>IF(tbl_PV_Milestones[[#This Row],[Baseline Date]]="",1,0)</f>
        <v>0</v>
      </c>
      <c r="Z2411" s="41">
        <f>IF(tbl_PV_Milestones[[#This Row],[Baseline Date]]&lt;PV_Meta!$B$7,1,0)</f>
        <v>1</v>
      </c>
      <c r="AA2411" s="41">
        <f>IF(tbl_PV_Milestones[[#This Row],[Complete]]="Yes",1,0)</f>
        <v>1</v>
      </c>
      <c r="AB2411" s="41">
        <f>IF(AND(tbl_PV_Milestones[[#This Row],[BL FY]]=2025,tbl_PV_Milestones[[#This Row],[Baseline Date]]&lt;PV_Meta!$B$7),1,0)</f>
        <v>0</v>
      </c>
      <c r="AC2411" s="41">
        <f>IF(AND(tbl_PV_Milestones[[#This Row],[Planned YTD]]=1,tbl_PV_Milestones[[#This Row],[Complete]]="Yes"),1,0)</f>
        <v>0</v>
      </c>
      <c r="AD2411" s="41">
        <f>IF(AND(tbl_PV_Milestones[[#This Row],[Actual/Schedule Finish]]&lt;PV_Meta!$B$7,tbl_PV_Milestones[[#This Row],[Complete]]="No",tbl_PV_Milestones[[#This Row],[Project Status]]&lt;&gt;"On Hold"),1,0)</f>
        <v>0</v>
      </c>
      <c r="AE2411" s="41">
        <f>IF(AND(tbl_PV_Milestones[[#This Row],[Actual/Schedule Finish]]&gt;tbl_PV_Milestones[[#This Row],[Baseline Date]],tbl_PV_Milestones[[#This Row],[Complete]]="No",tbl_PV_Milestones[[#This Row],[Project Status]]&lt;&gt;"On Hold",tbl_PV_Milestones[[#This Row],[Overdue]]=0,tbl_PV_Milestones[[#This Row],[To be Baselined]]&lt;&gt;1),1,0)</f>
        <v>0</v>
      </c>
      <c r="AF2411" s="41">
        <f>IF(AND(tbl_PV_Milestones[[#This Row],[BL FY]]=2025,tbl_PV_Milestones[[#This Row],[Finish FY]]&gt;2025),1,0)</f>
        <v>0</v>
      </c>
      <c r="AG2411" s="56" t="str">
        <f>_xlfn.XLOOKUP(tbl_PV_Milestones[[#This Row],[Work ID]],tbl_PV_Meta[Work ID '#],tbl_PV_Meta[Project Manager/Owner],,0)</f>
        <v>Project Manager 38</v>
      </c>
      <c r="AH2411" s="6"/>
    </row>
    <row r="2412" spans="4:34" x14ac:dyDescent="0.25">
      <c r="D2412" s="6" t="s">
        <v>326</v>
      </c>
      <c r="E2412" s="6" t="s">
        <v>503</v>
      </c>
      <c r="F2412" s="6" t="s">
        <v>1734</v>
      </c>
      <c r="G2412" s="6" t="s">
        <v>553</v>
      </c>
      <c r="H2412" s="6" t="s">
        <v>505</v>
      </c>
      <c r="I2412" s="6" t="s">
        <v>510</v>
      </c>
      <c r="J2412" s="6" t="s">
        <v>326</v>
      </c>
      <c r="K2412" s="6" t="s">
        <v>278</v>
      </c>
      <c r="L2412" s="6" t="s">
        <v>144</v>
      </c>
      <c r="M2412" s="43"/>
      <c r="N2412" s="44" t="s">
        <v>1979</v>
      </c>
      <c r="O2412" s="39">
        <v>45443.333333333299</v>
      </c>
      <c r="P2412" s="39">
        <v>45443.333333333299</v>
      </c>
      <c r="Q2412" s="6">
        <v>0</v>
      </c>
      <c r="R2412" s="6">
        <v>0</v>
      </c>
      <c r="S2412" s="45" t="e">
        <f>_xlfn.CONCAT(#REF!,TRIM(tbl_PV_Milestones[[#This Row],[Milestone Description]]))</f>
        <v>#REF!</v>
      </c>
      <c r="T2412" s="84" t="str">
        <f>IF(COUNTIF(tbl_PV_Milestones[UID],tbl_PV_Milestones[[#This Row],[UID]])&gt;1,"Duplicate","")</f>
        <v>Duplicate</v>
      </c>
      <c r="U2412" s="42" t="str">
        <f>_xlfn.XLOOKUP(tbl_PV_Milestones[[#This Row],[Work ID]],tbl_PV_Meta[Work ID '#],tbl_PV_Meta[Sub-Portfolio])</f>
        <v>Sub-Portfolio 4</v>
      </c>
      <c r="V2412" s="41">
        <f>IF(MONTH(tbl_PV_Milestones[[#This Row],[Baseline Date]])&lt;7,YEAR(tbl_PV_Milestones[[#This Row],[Baseline Date]]),YEAR(tbl_PV_Milestones[[#This Row],[Baseline Date]])+1)</f>
        <v>2024</v>
      </c>
      <c r="W2412" s="41">
        <f>IF(MONTH(tbl_PV_Milestones[[#This Row],[Actual/Schedule Finish]])&lt;7,YEAR(tbl_PV_Milestones[[#This Row],[Actual/Schedule Finish]]),YEAR(tbl_PV_Milestones[[#This Row],[Actual/Schedule Finish]])+1)</f>
        <v>2024</v>
      </c>
      <c r="X2412" s="41" t="str">
        <f>IF(OR(tbl_PV_Milestones[[#This Row],[Project Status]]="Completed",tbl_PV_Milestones[[#This Row],[Project Status]]="Assumed Completed"),"Yes","No")</f>
        <v>Yes</v>
      </c>
      <c r="Y2412" s="41">
        <f>IF(tbl_PV_Milestones[[#This Row],[Baseline Date]]="",1,0)</f>
        <v>0</v>
      </c>
      <c r="Z2412" s="41">
        <f>IF(tbl_PV_Milestones[[#This Row],[Baseline Date]]&lt;PV_Meta!$B$7,1,0)</f>
        <v>1</v>
      </c>
      <c r="AA2412" s="41">
        <f>IF(tbl_PV_Milestones[[#This Row],[Complete]]="Yes",1,0)</f>
        <v>1</v>
      </c>
      <c r="AB2412" s="41">
        <f>IF(AND(tbl_PV_Milestones[[#This Row],[BL FY]]=2025,tbl_PV_Milestones[[#This Row],[Baseline Date]]&lt;PV_Meta!$B$7),1,0)</f>
        <v>0</v>
      </c>
      <c r="AC2412" s="41">
        <f>IF(AND(tbl_PV_Milestones[[#This Row],[Planned YTD]]=1,tbl_PV_Milestones[[#This Row],[Complete]]="Yes"),1,0)</f>
        <v>0</v>
      </c>
      <c r="AD2412" s="41">
        <f>IF(AND(tbl_PV_Milestones[[#This Row],[Actual/Schedule Finish]]&lt;PV_Meta!$B$7,tbl_PV_Milestones[[#This Row],[Complete]]="No",tbl_PV_Milestones[[#This Row],[Project Status]]&lt;&gt;"On Hold"),1,0)</f>
        <v>0</v>
      </c>
      <c r="AE2412" s="41">
        <f>IF(AND(tbl_PV_Milestones[[#This Row],[Actual/Schedule Finish]]&gt;tbl_PV_Milestones[[#This Row],[Baseline Date]],tbl_PV_Milestones[[#This Row],[Complete]]="No",tbl_PV_Milestones[[#This Row],[Project Status]]&lt;&gt;"On Hold",tbl_PV_Milestones[[#This Row],[Overdue]]=0,tbl_PV_Milestones[[#This Row],[To be Baselined]]&lt;&gt;1),1,0)</f>
        <v>0</v>
      </c>
      <c r="AF2412" s="41">
        <f>IF(AND(tbl_PV_Milestones[[#This Row],[BL FY]]=2025,tbl_PV_Milestones[[#This Row],[Finish FY]]&gt;2025),1,0)</f>
        <v>0</v>
      </c>
      <c r="AG2412" s="56" t="str">
        <f>_xlfn.XLOOKUP(tbl_PV_Milestones[[#This Row],[Work ID]],tbl_PV_Meta[Work ID '#],tbl_PV_Meta[Project Manager/Owner],,0)</f>
        <v>Project Manager 38</v>
      </c>
      <c r="AH2412" s="6"/>
    </row>
    <row r="2413" spans="4:34" x14ac:dyDescent="0.25">
      <c r="D2413" s="6" t="s">
        <v>326</v>
      </c>
      <c r="E2413" s="6" t="s">
        <v>503</v>
      </c>
      <c r="F2413" s="6" t="s">
        <v>1734</v>
      </c>
      <c r="G2413" s="6" t="s">
        <v>554</v>
      </c>
      <c r="H2413" s="6" t="s">
        <v>505</v>
      </c>
      <c r="I2413" s="6" t="s">
        <v>510</v>
      </c>
      <c r="J2413" s="6" t="s">
        <v>326</v>
      </c>
      <c r="K2413" s="6" t="s">
        <v>278</v>
      </c>
      <c r="L2413" s="6" t="s">
        <v>144</v>
      </c>
      <c r="M2413" s="43"/>
      <c r="N2413" s="44" t="s">
        <v>1979</v>
      </c>
      <c r="O2413" s="39">
        <v>45471.708333333299</v>
      </c>
      <c r="P2413" s="39">
        <v>45471.708333333299</v>
      </c>
      <c r="Q2413" s="6">
        <v>0</v>
      </c>
      <c r="R2413" s="6">
        <v>0</v>
      </c>
      <c r="S2413" s="45" t="e">
        <f>_xlfn.CONCAT(#REF!,TRIM(tbl_PV_Milestones[[#This Row],[Milestone Description]]))</f>
        <v>#REF!</v>
      </c>
      <c r="T2413" s="84" t="str">
        <f>IF(COUNTIF(tbl_PV_Milestones[UID],tbl_PV_Milestones[[#This Row],[UID]])&gt;1,"Duplicate","")</f>
        <v>Duplicate</v>
      </c>
      <c r="U2413" s="42" t="str">
        <f>_xlfn.XLOOKUP(tbl_PV_Milestones[[#This Row],[Work ID]],tbl_PV_Meta[Work ID '#],tbl_PV_Meta[Sub-Portfolio])</f>
        <v>Sub-Portfolio 4</v>
      </c>
      <c r="V2413" s="41">
        <f>IF(MONTH(tbl_PV_Milestones[[#This Row],[Baseline Date]])&lt;7,YEAR(tbl_PV_Milestones[[#This Row],[Baseline Date]]),YEAR(tbl_PV_Milestones[[#This Row],[Baseline Date]])+1)</f>
        <v>2024</v>
      </c>
      <c r="W2413" s="41">
        <f>IF(MONTH(tbl_PV_Milestones[[#This Row],[Actual/Schedule Finish]])&lt;7,YEAR(tbl_PV_Milestones[[#This Row],[Actual/Schedule Finish]]),YEAR(tbl_PV_Milestones[[#This Row],[Actual/Schedule Finish]])+1)</f>
        <v>2024</v>
      </c>
      <c r="X2413" s="41" t="str">
        <f>IF(OR(tbl_PV_Milestones[[#This Row],[Project Status]]="Completed",tbl_PV_Milestones[[#This Row],[Project Status]]="Assumed Completed"),"Yes","No")</f>
        <v>Yes</v>
      </c>
      <c r="Y2413" s="41">
        <f>IF(tbl_PV_Milestones[[#This Row],[Baseline Date]]="",1,0)</f>
        <v>0</v>
      </c>
      <c r="Z2413" s="41">
        <f>IF(tbl_PV_Milestones[[#This Row],[Baseline Date]]&lt;PV_Meta!$B$7,1,0)</f>
        <v>1</v>
      </c>
      <c r="AA2413" s="41">
        <f>IF(tbl_PV_Milestones[[#This Row],[Complete]]="Yes",1,0)</f>
        <v>1</v>
      </c>
      <c r="AB2413" s="41">
        <f>IF(AND(tbl_PV_Milestones[[#This Row],[BL FY]]=2025,tbl_PV_Milestones[[#This Row],[Baseline Date]]&lt;PV_Meta!$B$7),1,0)</f>
        <v>0</v>
      </c>
      <c r="AC2413" s="41">
        <f>IF(AND(tbl_PV_Milestones[[#This Row],[Planned YTD]]=1,tbl_PV_Milestones[[#This Row],[Complete]]="Yes"),1,0)</f>
        <v>0</v>
      </c>
      <c r="AD2413" s="41">
        <f>IF(AND(tbl_PV_Milestones[[#This Row],[Actual/Schedule Finish]]&lt;PV_Meta!$B$7,tbl_PV_Milestones[[#This Row],[Complete]]="No",tbl_PV_Milestones[[#This Row],[Project Status]]&lt;&gt;"On Hold"),1,0)</f>
        <v>0</v>
      </c>
      <c r="AE2413" s="41">
        <f>IF(AND(tbl_PV_Milestones[[#This Row],[Actual/Schedule Finish]]&gt;tbl_PV_Milestones[[#This Row],[Baseline Date]],tbl_PV_Milestones[[#This Row],[Complete]]="No",tbl_PV_Milestones[[#This Row],[Project Status]]&lt;&gt;"On Hold",tbl_PV_Milestones[[#This Row],[Overdue]]=0,tbl_PV_Milestones[[#This Row],[To be Baselined]]&lt;&gt;1),1,0)</f>
        <v>0</v>
      </c>
      <c r="AF2413" s="41">
        <f>IF(AND(tbl_PV_Milestones[[#This Row],[BL FY]]=2025,tbl_PV_Milestones[[#This Row],[Finish FY]]&gt;2025),1,0)</f>
        <v>0</v>
      </c>
      <c r="AG2413" s="56" t="str">
        <f>_xlfn.XLOOKUP(tbl_PV_Milestones[[#This Row],[Work ID]],tbl_PV_Meta[Work ID '#],tbl_PV_Meta[Project Manager/Owner],,0)</f>
        <v>Project Manager 38</v>
      </c>
      <c r="AH2413" s="6"/>
    </row>
    <row r="2414" spans="4:34" x14ac:dyDescent="0.25">
      <c r="D2414" s="6" t="s">
        <v>326</v>
      </c>
      <c r="E2414" s="6" t="s">
        <v>503</v>
      </c>
      <c r="F2414" s="6" t="s">
        <v>1734</v>
      </c>
      <c r="G2414" s="6" t="s">
        <v>555</v>
      </c>
      <c r="H2414" s="6" t="s">
        <v>505</v>
      </c>
      <c r="I2414" s="6" t="s">
        <v>510</v>
      </c>
      <c r="J2414" s="6" t="s">
        <v>326</v>
      </c>
      <c r="K2414" s="6" t="s">
        <v>278</v>
      </c>
      <c r="L2414" s="6" t="s">
        <v>144</v>
      </c>
      <c r="M2414" s="43"/>
      <c r="N2414" s="44" t="s">
        <v>1979</v>
      </c>
      <c r="O2414" s="39">
        <v>45471.708333333299</v>
      </c>
      <c r="P2414" s="39">
        <v>45471.708333333299</v>
      </c>
      <c r="Q2414" s="6">
        <v>0</v>
      </c>
      <c r="R2414" s="6">
        <v>0</v>
      </c>
      <c r="S2414" s="45" t="e">
        <f>_xlfn.CONCAT(#REF!,TRIM(tbl_PV_Milestones[[#This Row],[Milestone Description]]))</f>
        <v>#REF!</v>
      </c>
      <c r="T2414" s="84" t="str">
        <f>IF(COUNTIF(tbl_PV_Milestones[UID],tbl_PV_Milestones[[#This Row],[UID]])&gt;1,"Duplicate","")</f>
        <v>Duplicate</v>
      </c>
      <c r="U2414" s="42" t="str">
        <f>_xlfn.XLOOKUP(tbl_PV_Milestones[[#This Row],[Work ID]],tbl_PV_Meta[Work ID '#],tbl_PV_Meta[Sub-Portfolio])</f>
        <v>Sub-Portfolio 4</v>
      </c>
      <c r="V2414" s="41">
        <f>IF(MONTH(tbl_PV_Milestones[[#This Row],[Baseline Date]])&lt;7,YEAR(tbl_PV_Milestones[[#This Row],[Baseline Date]]),YEAR(tbl_PV_Milestones[[#This Row],[Baseline Date]])+1)</f>
        <v>2024</v>
      </c>
      <c r="W2414" s="41">
        <f>IF(MONTH(tbl_PV_Milestones[[#This Row],[Actual/Schedule Finish]])&lt;7,YEAR(tbl_PV_Milestones[[#This Row],[Actual/Schedule Finish]]),YEAR(tbl_PV_Milestones[[#This Row],[Actual/Schedule Finish]])+1)</f>
        <v>2024</v>
      </c>
      <c r="X2414" s="41" t="str">
        <f>IF(OR(tbl_PV_Milestones[[#This Row],[Project Status]]="Completed",tbl_PV_Milestones[[#This Row],[Project Status]]="Assumed Completed"),"Yes","No")</f>
        <v>Yes</v>
      </c>
      <c r="Y2414" s="41">
        <f>IF(tbl_PV_Milestones[[#This Row],[Baseline Date]]="",1,0)</f>
        <v>0</v>
      </c>
      <c r="Z2414" s="41">
        <f>IF(tbl_PV_Milestones[[#This Row],[Baseline Date]]&lt;PV_Meta!$B$7,1,0)</f>
        <v>1</v>
      </c>
      <c r="AA2414" s="41">
        <f>IF(tbl_PV_Milestones[[#This Row],[Complete]]="Yes",1,0)</f>
        <v>1</v>
      </c>
      <c r="AB2414" s="41">
        <f>IF(AND(tbl_PV_Milestones[[#This Row],[BL FY]]=2025,tbl_PV_Milestones[[#This Row],[Baseline Date]]&lt;PV_Meta!$B$7),1,0)</f>
        <v>0</v>
      </c>
      <c r="AC2414" s="41">
        <f>IF(AND(tbl_PV_Milestones[[#This Row],[Planned YTD]]=1,tbl_PV_Milestones[[#This Row],[Complete]]="Yes"),1,0)</f>
        <v>0</v>
      </c>
      <c r="AD2414" s="41">
        <f>IF(AND(tbl_PV_Milestones[[#This Row],[Actual/Schedule Finish]]&lt;PV_Meta!$B$7,tbl_PV_Milestones[[#This Row],[Complete]]="No",tbl_PV_Milestones[[#This Row],[Project Status]]&lt;&gt;"On Hold"),1,0)</f>
        <v>0</v>
      </c>
      <c r="AE2414" s="41">
        <f>IF(AND(tbl_PV_Milestones[[#This Row],[Actual/Schedule Finish]]&gt;tbl_PV_Milestones[[#This Row],[Baseline Date]],tbl_PV_Milestones[[#This Row],[Complete]]="No",tbl_PV_Milestones[[#This Row],[Project Status]]&lt;&gt;"On Hold",tbl_PV_Milestones[[#This Row],[Overdue]]=0,tbl_PV_Milestones[[#This Row],[To be Baselined]]&lt;&gt;1),1,0)</f>
        <v>0</v>
      </c>
      <c r="AF2414" s="41">
        <f>IF(AND(tbl_PV_Milestones[[#This Row],[BL FY]]=2025,tbl_PV_Milestones[[#This Row],[Finish FY]]&gt;2025),1,0)</f>
        <v>0</v>
      </c>
      <c r="AG2414" s="56" t="str">
        <f>_xlfn.XLOOKUP(tbl_PV_Milestones[[#This Row],[Work ID]],tbl_PV_Meta[Work ID '#],tbl_PV_Meta[Project Manager/Owner],,0)</f>
        <v>Project Manager 38</v>
      </c>
      <c r="AH2414" s="6"/>
    </row>
    <row r="2415" spans="4:34" x14ac:dyDescent="0.25">
      <c r="D2415" s="6" t="s">
        <v>326</v>
      </c>
      <c r="E2415" s="6" t="s">
        <v>503</v>
      </c>
      <c r="F2415" s="6" t="s">
        <v>1734</v>
      </c>
      <c r="G2415" s="6" t="s">
        <v>556</v>
      </c>
      <c r="H2415" s="6" t="s">
        <v>505</v>
      </c>
      <c r="I2415" s="6" t="s">
        <v>510</v>
      </c>
      <c r="J2415" s="6" t="s">
        <v>326</v>
      </c>
      <c r="K2415" s="6" t="s">
        <v>278</v>
      </c>
      <c r="L2415" s="6" t="s">
        <v>144</v>
      </c>
      <c r="M2415" s="43"/>
      <c r="N2415" s="44" t="s">
        <v>1979</v>
      </c>
      <c r="O2415" s="39">
        <v>45387.708333333299</v>
      </c>
      <c r="P2415" s="39">
        <v>45387.708333333299</v>
      </c>
      <c r="Q2415" s="6">
        <v>0</v>
      </c>
      <c r="R2415" s="6">
        <v>0</v>
      </c>
      <c r="S2415" s="45" t="e">
        <f>_xlfn.CONCAT(#REF!,TRIM(tbl_PV_Milestones[[#This Row],[Milestone Description]]))</f>
        <v>#REF!</v>
      </c>
      <c r="T2415" s="84" t="str">
        <f>IF(COUNTIF(tbl_PV_Milestones[UID],tbl_PV_Milestones[[#This Row],[UID]])&gt;1,"Duplicate","")</f>
        <v>Duplicate</v>
      </c>
      <c r="U2415" s="42" t="str">
        <f>_xlfn.XLOOKUP(tbl_PV_Milestones[[#This Row],[Work ID]],tbl_PV_Meta[Work ID '#],tbl_PV_Meta[Sub-Portfolio])</f>
        <v>Sub-Portfolio 4</v>
      </c>
      <c r="V2415" s="41">
        <f>IF(MONTH(tbl_PV_Milestones[[#This Row],[Baseline Date]])&lt;7,YEAR(tbl_PV_Milestones[[#This Row],[Baseline Date]]),YEAR(tbl_PV_Milestones[[#This Row],[Baseline Date]])+1)</f>
        <v>2024</v>
      </c>
      <c r="W2415" s="41">
        <f>IF(MONTH(tbl_PV_Milestones[[#This Row],[Actual/Schedule Finish]])&lt;7,YEAR(tbl_PV_Milestones[[#This Row],[Actual/Schedule Finish]]),YEAR(tbl_PV_Milestones[[#This Row],[Actual/Schedule Finish]])+1)</f>
        <v>2024</v>
      </c>
      <c r="X2415" s="41" t="str">
        <f>IF(OR(tbl_PV_Milestones[[#This Row],[Project Status]]="Completed",tbl_PV_Milestones[[#This Row],[Project Status]]="Assumed Completed"),"Yes","No")</f>
        <v>Yes</v>
      </c>
      <c r="Y2415" s="41">
        <f>IF(tbl_PV_Milestones[[#This Row],[Baseline Date]]="",1,0)</f>
        <v>0</v>
      </c>
      <c r="Z2415" s="41">
        <f>IF(tbl_PV_Milestones[[#This Row],[Baseline Date]]&lt;PV_Meta!$B$7,1,0)</f>
        <v>1</v>
      </c>
      <c r="AA2415" s="41">
        <f>IF(tbl_PV_Milestones[[#This Row],[Complete]]="Yes",1,0)</f>
        <v>1</v>
      </c>
      <c r="AB2415" s="41">
        <f>IF(AND(tbl_PV_Milestones[[#This Row],[BL FY]]=2025,tbl_PV_Milestones[[#This Row],[Baseline Date]]&lt;PV_Meta!$B$7),1,0)</f>
        <v>0</v>
      </c>
      <c r="AC2415" s="41">
        <f>IF(AND(tbl_PV_Milestones[[#This Row],[Planned YTD]]=1,tbl_PV_Milestones[[#This Row],[Complete]]="Yes"),1,0)</f>
        <v>0</v>
      </c>
      <c r="AD2415" s="41">
        <f>IF(AND(tbl_PV_Milestones[[#This Row],[Actual/Schedule Finish]]&lt;PV_Meta!$B$7,tbl_PV_Milestones[[#This Row],[Complete]]="No",tbl_PV_Milestones[[#This Row],[Project Status]]&lt;&gt;"On Hold"),1,0)</f>
        <v>0</v>
      </c>
      <c r="AE2415" s="41">
        <f>IF(AND(tbl_PV_Milestones[[#This Row],[Actual/Schedule Finish]]&gt;tbl_PV_Milestones[[#This Row],[Baseline Date]],tbl_PV_Milestones[[#This Row],[Complete]]="No",tbl_PV_Milestones[[#This Row],[Project Status]]&lt;&gt;"On Hold",tbl_PV_Milestones[[#This Row],[Overdue]]=0,tbl_PV_Milestones[[#This Row],[To be Baselined]]&lt;&gt;1),1,0)</f>
        <v>0</v>
      </c>
      <c r="AF2415" s="41">
        <f>IF(AND(tbl_PV_Milestones[[#This Row],[BL FY]]=2025,tbl_PV_Milestones[[#This Row],[Finish FY]]&gt;2025),1,0)</f>
        <v>0</v>
      </c>
      <c r="AG2415" s="56" t="str">
        <f>_xlfn.XLOOKUP(tbl_PV_Milestones[[#This Row],[Work ID]],tbl_PV_Meta[Work ID '#],tbl_PV_Meta[Project Manager/Owner],,0)</f>
        <v>Project Manager 38</v>
      </c>
      <c r="AH2415" s="6"/>
    </row>
    <row r="2416" spans="4:34" x14ac:dyDescent="0.25">
      <c r="D2416" s="6" t="s">
        <v>326</v>
      </c>
      <c r="E2416" s="6" t="s">
        <v>503</v>
      </c>
      <c r="F2416" s="6" t="s">
        <v>1734</v>
      </c>
      <c r="G2416" s="6" t="s">
        <v>557</v>
      </c>
      <c r="H2416" s="6" t="s">
        <v>519</v>
      </c>
      <c r="I2416" s="6" t="s">
        <v>510</v>
      </c>
      <c r="J2416" s="6" t="s">
        <v>326</v>
      </c>
      <c r="K2416" s="6" t="s">
        <v>278</v>
      </c>
      <c r="L2416" s="6" t="s">
        <v>144</v>
      </c>
      <c r="M2416" s="43"/>
      <c r="N2416" s="44" t="s">
        <v>1979</v>
      </c>
      <c r="O2416" s="39">
        <v>45471.708333333299</v>
      </c>
      <c r="P2416" s="39">
        <v>45471.708333333299</v>
      </c>
      <c r="Q2416" s="6">
        <v>0</v>
      </c>
      <c r="R2416" s="6">
        <v>0</v>
      </c>
      <c r="S2416" s="45" t="e">
        <f>_xlfn.CONCAT(#REF!,TRIM(tbl_PV_Milestones[[#This Row],[Milestone Description]]))</f>
        <v>#REF!</v>
      </c>
      <c r="T2416" s="84" t="str">
        <f>IF(COUNTIF(tbl_PV_Milestones[UID],tbl_PV_Milestones[[#This Row],[UID]])&gt;1,"Duplicate","")</f>
        <v>Duplicate</v>
      </c>
      <c r="U2416" s="42" t="str">
        <f>_xlfn.XLOOKUP(tbl_PV_Milestones[[#This Row],[Work ID]],tbl_PV_Meta[Work ID '#],tbl_PV_Meta[Sub-Portfolio])</f>
        <v>Sub-Portfolio 4</v>
      </c>
      <c r="V2416" s="41">
        <f>IF(MONTH(tbl_PV_Milestones[[#This Row],[Baseline Date]])&lt;7,YEAR(tbl_PV_Milestones[[#This Row],[Baseline Date]]),YEAR(tbl_PV_Milestones[[#This Row],[Baseline Date]])+1)</f>
        <v>2024</v>
      </c>
      <c r="W2416" s="41">
        <f>IF(MONTH(tbl_PV_Milestones[[#This Row],[Actual/Schedule Finish]])&lt;7,YEAR(tbl_PV_Milestones[[#This Row],[Actual/Schedule Finish]]),YEAR(tbl_PV_Milestones[[#This Row],[Actual/Schedule Finish]])+1)</f>
        <v>2024</v>
      </c>
      <c r="X2416" s="41" t="str">
        <f>IF(OR(tbl_PV_Milestones[[#This Row],[Project Status]]="Completed",tbl_PV_Milestones[[#This Row],[Project Status]]="Assumed Completed"),"Yes","No")</f>
        <v>Yes</v>
      </c>
      <c r="Y2416" s="41">
        <f>IF(tbl_PV_Milestones[[#This Row],[Baseline Date]]="",1,0)</f>
        <v>0</v>
      </c>
      <c r="Z2416" s="41">
        <f>IF(tbl_PV_Milestones[[#This Row],[Baseline Date]]&lt;PV_Meta!$B$7,1,0)</f>
        <v>1</v>
      </c>
      <c r="AA2416" s="41">
        <f>IF(tbl_PV_Milestones[[#This Row],[Complete]]="Yes",1,0)</f>
        <v>1</v>
      </c>
      <c r="AB2416" s="41">
        <f>IF(AND(tbl_PV_Milestones[[#This Row],[BL FY]]=2025,tbl_PV_Milestones[[#This Row],[Baseline Date]]&lt;PV_Meta!$B$7),1,0)</f>
        <v>0</v>
      </c>
      <c r="AC2416" s="41">
        <f>IF(AND(tbl_PV_Milestones[[#This Row],[Planned YTD]]=1,tbl_PV_Milestones[[#This Row],[Complete]]="Yes"),1,0)</f>
        <v>0</v>
      </c>
      <c r="AD2416" s="41">
        <f>IF(AND(tbl_PV_Milestones[[#This Row],[Actual/Schedule Finish]]&lt;PV_Meta!$B$7,tbl_PV_Milestones[[#This Row],[Complete]]="No",tbl_PV_Milestones[[#This Row],[Project Status]]&lt;&gt;"On Hold"),1,0)</f>
        <v>0</v>
      </c>
      <c r="AE2416" s="41">
        <f>IF(AND(tbl_PV_Milestones[[#This Row],[Actual/Schedule Finish]]&gt;tbl_PV_Milestones[[#This Row],[Baseline Date]],tbl_PV_Milestones[[#This Row],[Complete]]="No",tbl_PV_Milestones[[#This Row],[Project Status]]&lt;&gt;"On Hold",tbl_PV_Milestones[[#This Row],[Overdue]]=0,tbl_PV_Milestones[[#This Row],[To be Baselined]]&lt;&gt;1),1,0)</f>
        <v>0</v>
      </c>
      <c r="AF2416" s="41">
        <f>IF(AND(tbl_PV_Milestones[[#This Row],[BL FY]]=2025,tbl_PV_Milestones[[#This Row],[Finish FY]]&gt;2025),1,0)</f>
        <v>0</v>
      </c>
      <c r="AG2416" s="56" t="str">
        <f>_xlfn.XLOOKUP(tbl_PV_Milestones[[#This Row],[Work ID]],tbl_PV_Meta[Work ID '#],tbl_PV_Meta[Project Manager/Owner],,0)</f>
        <v>Project Manager 38</v>
      </c>
      <c r="AH2416" s="6"/>
    </row>
    <row r="2417" spans="4:34" x14ac:dyDescent="0.25">
      <c r="D2417" s="6" t="s">
        <v>326</v>
      </c>
      <c r="E2417" s="6" t="s">
        <v>503</v>
      </c>
      <c r="F2417" s="6" t="s">
        <v>1734</v>
      </c>
      <c r="G2417" s="6" t="s">
        <v>558</v>
      </c>
      <c r="H2417" s="6" t="s">
        <v>505</v>
      </c>
      <c r="I2417" s="6" t="s">
        <v>510</v>
      </c>
      <c r="J2417" s="6" t="s">
        <v>326</v>
      </c>
      <c r="K2417" s="6" t="s">
        <v>278</v>
      </c>
      <c r="L2417" s="6" t="s">
        <v>144</v>
      </c>
      <c r="M2417" s="43"/>
      <c r="N2417" s="44" t="s">
        <v>1979</v>
      </c>
      <c r="O2417" s="39">
        <v>45443.708333333299</v>
      </c>
      <c r="P2417" s="39">
        <v>45443.708333333299</v>
      </c>
      <c r="Q2417" s="6">
        <v>0</v>
      </c>
      <c r="R2417" s="6">
        <v>0</v>
      </c>
      <c r="S2417" s="45" t="e">
        <f>_xlfn.CONCAT(#REF!,TRIM(tbl_PV_Milestones[[#This Row],[Milestone Description]]))</f>
        <v>#REF!</v>
      </c>
      <c r="T2417" s="84" t="str">
        <f>IF(COUNTIF(tbl_PV_Milestones[UID],tbl_PV_Milestones[[#This Row],[UID]])&gt;1,"Duplicate","")</f>
        <v>Duplicate</v>
      </c>
      <c r="U2417" s="42" t="str">
        <f>_xlfn.XLOOKUP(tbl_PV_Milestones[[#This Row],[Work ID]],tbl_PV_Meta[Work ID '#],tbl_PV_Meta[Sub-Portfolio])</f>
        <v>Sub-Portfolio 4</v>
      </c>
      <c r="V2417" s="41">
        <f>IF(MONTH(tbl_PV_Milestones[[#This Row],[Baseline Date]])&lt;7,YEAR(tbl_PV_Milestones[[#This Row],[Baseline Date]]),YEAR(tbl_PV_Milestones[[#This Row],[Baseline Date]])+1)</f>
        <v>2024</v>
      </c>
      <c r="W2417" s="41">
        <f>IF(MONTH(tbl_PV_Milestones[[#This Row],[Actual/Schedule Finish]])&lt;7,YEAR(tbl_PV_Milestones[[#This Row],[Actual/Schedule Finish]]),YEAR(tbl_PV_Milestones[[#This Row],[Actual/Schedule Finish]])+1)</f>
        <v>2024</v>
      </c>
      <c r="X2417" s="41" t="str">
        <f>IF(OR(tbl_PV_Milestones[[#This Row],[Project Status]]="Completed",tbl_PV_Milestones[[#This Row],[Project Status]]="Assumed Completed"),"Yes","No")</f>
        <v>Yes</v>
      </c>
      <c r="Y2417" s="41">
        <f>IF(tbl_PV_Milestones[[#This Row],[Baseline Date]]="",1,0)</f>
        <v>0</v>
      </c>
      <c r="Z2417" s="41">
        <f>IF(tbl_PV_Milestones[[#This Row],[Baseline Date]]&lt;PV_Meta!$B$7,1,0)</f>
        <v>1</v>
      </c>
      <c r="AA2417" s="41">
        <f>IF(tbl_PV_Milestones[[#This Row],[Complete]]="Yes",1,0)</f>
        <v>1</v>
      </c>
      <c r="AB2417" s="41">
        <f>IF(AND(tbl_PV_Milestones[[#This Row],[BL FY]]=2025,tbl_PV_Milestones[[#This Row],[Baseline Date]]&lt;PV_Meta!$B$7),1,0)</f>
        <v>0</v>
      </c>
      <c r="AC2417" s="41">
        <f>IF(AND(tbl_PV_Milestones[[#This Row],[Planned YTD]]=1,tbl_PV_Milestones[[#This Row],[Complete]]="Yes"),1,0)</f>
        <v>0</v>
      </c>
      <c r="AD2417" s="41">
        <f>IF(AND(tbl_PV_Milestones[[#This Row],[Actual/Schedule Finish]]&lt;PV_Meta!$B$7,tbl_PV_Milestones[[#This Row],[Complete]]="No",tbl_PV_Milestones[[#This Row],[Project Status]]&lt;&gt;"On Hold"),1,0)</f>
        <v>0</v>
      </c>
      <c r="AE2417" s="41">
        <f>IF(AND(tbl_PV_Milestones[[#This Row],[Actual/Schedule Finish]]&gt;tbl_PV_Milestones[[#This Row],[Baseline Date]],tbl_PV_Milestones[[#This Row],[Complete]]="No",tbl_PV_Milestones[[#This Row],[Project Status]]&lt;&gt;"On Hold",tbl_PV_Milestones[[#This Row],[Overdue]]=0,tbl_PV_Milestones[[#This Row],[To be Baselined]]&lt;&gt;1),1,0)</f>
        <v>0</v>
      </c>
      <c r="AF2417" s="41">
        <f>IF(AND(tbl_PV_Milestones[[#This Row],[BL FY]]=2025,tbl_PV_Milestones[[#This Row],[Finish FY]]&gt;2025),1,0)</f>
        <v>0</v>
      </c>
      <c r="AG2417" s="56" t="str">
        <f>_xlfn.XLOOKUP(tbl_PV_Milestones[[#This Row],[Work ID]],tbl_PV_Meta[Work ID '#],tbl_PV_Meta[Project Manager/Owner],,0)</f>
        <v>Project Manager 38</v>
      </c>
      <c r="AH2417" s="6"/>
    </row>
    <row r="2418" spans="4:34" x14ac:dyDescent="0.25">
      <c r="D2418" s="6" t="s">
        <v>326</v>
      </c>
      <c r="E2418" s="6" t="s">
        <v>503</v>
      </c>
      <c r="F2418" s="6" t="s">
        <v>1734</v>
      </c>
      <c r="G2418" s="6" t="s">
        <v>559</v>
      </c>
      <c r="H2418" s="6" t="s">
        <v>505</v>
      </c>
      <c r="I2418" s="6" t="s">
        <v>510</v>
      </c>
      <c r="J2418" s="6" t="s">
        <v>326</v>
      </c>
      <c r="K2418" s="6" t="s">
        <v>278</v>
      </c>
      <c r="L2418" s="6" t="s">
        <v>144</v>
      </c>
      <c r="M2418" s="43"/>
      <c r="N2418" s="44" t="s">
        <v>1979</v>
      </c>
      <c r="O2418" s="39">
        <v>45443.708333333299</v>
      </c>
      <c r="P2418" s="39">
        <v>45443.708333333299</v>
      </c>
      <c r="Q2418" s="6">
        <v>0</v>
      </c>
      <c r="R2418" s="6">
        <v>0</v>
      </c>
      <c r="S2418" s="45" t="e">
        <f>_xlfn.CONCAT(#REF!,TRIM(tbl_PV_Milestones[[#This Row],[Milestone Description]]))</f>
        <v>#REF!</v>
      </c>
      <c r="T2418" s="84" t="str">
        <f>IF(COUNTIF(tbl_PV_Milestones[UID],tbl_PV_Milestones[[#This Row],[UID]])&gt;1,"Duplicate","")</f>
        <v>Duplicate</v>
      </c>
      <c r="U2418" s="42" t="str">
        <f>_xlfn.XLOOKUP(tbl_PV_Milestones[[#This Row],[Work ID]],tbl_PV_Meta[Work ID '#],tbl_PV_Meta[Sub-Portfolio])</f>
        <v>Sub-Portfolio 4</v>
      </c>
      <c r="V2418" s="41">
        <f>IF(MONTH(tbl_PV_Milestones[[#This Row],[Baseline Date]])&lt;7,YEAR(tbl_PV_Milestones[[#This Row],[Baseline Date]]),YEAR(tbl_PV_Milestones[[#This Row],[Baseline Date]])+1)</f>
        <v>2024</v>
      </c>
      <c r="W2418" s="41">
        <f>IF(MONTH(tbl_PV_Milestones[[#This Row],[Actual/Schedule Finish]])&lt;7,YEAR(tbl_PV_Milestones[[#This Row],[Actual/Schedule Finish]]),YEAR(tbl_PV_Milestones[[#This Row],[Actual/Schedule Finish]])+1)</f>
        <v>2024</v>
      </c>
      <c r="X2418" s="41" t="str">
        <f>IF(OR(tbl_PV_Milestones[[#This Row],[Project Status]]="Completed",tbl_PV_Milestones[[#This Row],[Project Status]]="Assumed Completed"),"Yes","No")</f>
        <v>Yes</v>
      </c>
      <c r="Y2418" s="41">
        <f>IF(tbl_PV_Milestones[[#This Row],[Baseline Date]]="",1,0)</f>
        <v>0</v>
      </c>
      <c r="Z2418" s="41">
        <f>IF(tbl_PV_Milestones[[#This Row],[Baseline Date]]&lt;PV_Meta!$B$7,1,0)</f>
        <v>1</v>
      </c>
      <c r="AA2418" s="41">
        <f>IF(tbl_PV_Milestones[[#This Row],[Complete]]="Yes",1,0)</f>
        <v>1</v>
      </c>
      <c r="AB2418" s="41">
        <f>IF(AND(tbl_PV_Milestones[[#This Row],[BL FY]]=2025,tbl_PV_Milestones[[#This Row],[Baseline Date]]&lt;PV_Meta!$B$7),1,0)</f>
        <v>0</v>
      </c>
      <c r="AC2418" s="41">
        <f>IF(AND(tbl_PV_Milestones[[#This Row],[Planned YTD]]=1,tbl_PV_Milestones[[#This Row],[Complete]]="Yes"),1,0)</f>
        <v>0</v>
      </c>
      <c r="AD2418" s="41">
        <f>IF(AND(tbl_PV_Milestones[[#This Row],[Actual/Schedule Finish]]&lt;PV_Meta!$B$7,tbl_PV_Milestones[[#This Row],[Complete]]="No",tbl_PV_Milestones[[#This Row],[Project Status]]&lt;&gt;"On Hold"),1,0)</f>
        <v>0</v>
      </c>
      <c r="AE2418" s="41">
        <f>IF(AND(tbl_PV_Milestones[[#This Row],[Actual/Schedule Finish]]&gt;tbl_PV_Milestones[[#This Row],[Baseline Date]],tbl_PV_Milestones[[#This Row],[Complete]]="No",tbl_PV_Milestones[[#This Row],[Project Status]]&lt;&gt;"On Hold",tbl_PV_Milestones[[#This Row],[Overdue]]=0,tbl_PV_Milestones[[#This Row],[To be Baselined]]&lt;&gt;1),1,0)</f>
        <v>0</v>
      </c>
      <c r="AF2418" s="41">
        <f>IF(AND(tbl_PV_Milestones[[#This Row],[BL FY]]=2025,tbl_PV_Milestones[[#This Row],[Finish FY]]&gt;2025),1,0)</f>
        <v>0</v>
      </c>
      <c r="AG2418" s="56" t="str">
        <f>_xlfn.XLOOKUP(tbl_PV_Milestones[[#This Row],[Work ID]],tbl_PV_Meta[Work ID '#],tbl_PV_Meta[Project Manager/Owner],,0)</f>
        <v>Project Manager 38</v>
      </c>
      <c r="AH2418" s="6"/>
    </row>
    <row r="2419" spans="4:34" x14ac:dyDescent="0.25">
      <c r="D2419" s="6" t="s">
        <v>326</v>
      </c>
      <c r="E2419" s="6" t="s">
        <v>503</v>
      </c>
      <c r="F2419" s="6" t="s">
        <v>1734</v>
      </c>
      <c r="G2419" s="6" t="s">
        <v>534</v>
      </c>
      <c r="H2419" s="6" t="s">
        <v>505</v>
      </c>
      <c r="I2419" s="6" t="s">
        <v>510</v>
      </c>
      <c r="J2419" s="6" t="s">
        <v>326</v>
      </c>
      <c r="K2419" s="6" t="s">
        <v>278</v>
      </c>
      <c r="L2419" s="6" t="s">
        <v>144</v>
      </c>
      <c r="M2419" s="43"/>
      <c r="N2419" s="44" t="s">
        <v>1979</v>
      </c>
      <c r="O2419" s="39">
        <v>45446.708333333299</v>
      </c>
      <c r="P2419" s="39">
        <v>45446.708333333299</v>
      </c>
      <c r="Q2419" s="6">
        <v>0</v>
      </c>
      <c r="R2419" s="6">
        <v>0</v>
      </c>
      <c r="S2419" s="45" t="e">
        <f>_xlfn.CONCAT(#REF!,TRIM(tbl_PV_Milestones[[#This Row],[Milestone Description]]))</f>
        <v>#REF!</v>
      </c>
      <c r="T2419" s="84" t="str">
        <f>IF(COUNTIF(tbl_PV_Milestones[UID],tbl_PV_Milestones[[#This Row],[UID]])&gt;1,"Duplicate","")</f>
        <v>Duplicate</v>
      </c>
      <c r="U2419" s="42" t="str">
        <f>_xlfn.XLOOKUP(tbl_PV_Milestones[[#This Row],[Work ID]],tbl_PV_Meta[Work ID '#],tbl_PV_Meta[Sub-Portfolio])</f>
        <v>Sub-Portfolio 4</v>
      </c>
      <c r="V2419" s="41">
        <f>IF(MONTH(tbl_PV_Milestones[[#This Row],[Baseline Date]])&lt;7,YEAR(tbl_PV_Milestones[[#This Row],[Baseline Date]]),YEAR(tbl_PV_Milestones[[#This Row],[Baseline Date]])+1)</f>
        <v>2024</v>
      </c>
      <c r="W2419" s="41">
        <f>IF(MONTH(tbl_PV_Milestones[[#This Row],[Actual/Schedule Finish]])&lt;7,YEAR(tbl_PV_Milestones[[#This Row],[Actual/Schedule Finish]]),YEAR(tbl_PV_Milestones[[#This Row],[Actual/Schedule Finish]])+1)</f>
        <v>2024</v>
      </c>
      <c r="X2419" s="41" t="str">
        <f>IF(OR(tbl_PV_Milestones[[#This Row],[Project Status]]="Completed",tbl_PV_Milestones[[#This Row],[Project Status]]="Assumed Completed"),"Yes","No")</f>
        <v>Yes</v>
      </c>
      <c r="Y2419" s="41">
        <f>IF(tbl_PV_Milestones[[#This Row],[Baseline Date]]="",1,0)</f>
        <v>0</v>
      </c>
      <c r="Z2419" s="41">
        <f>IF(tbl_PV_Milestones[[#This Row],[Baseline Date]]&lt;PV_Meta!$B$7,1,0)</f>
        <v>1</v>
      </c>
      <c r="AA2419" s="41">
        <f>IF(tbl_PV_Milestones[[#This Row],[Complete]]="Yes",1,0)</f>
        <v>1</v>
      </c>
      <c r="AB2419" s="41">
        <f>IF(AND(tbl_PV_Milestones[[#This Row],[BL FY]]=2025,tbl_PV_Milestones[[#This Row],[Baseline Date]]&lt;PV_Meta!$B$7),1,0)</f>
        <v>0</v>
      </c>
      <c r="AC2419" s="41">
        <f>IF(AND(tbl_PV_Milestones[[#This Row],[Planned YTD]]=1,tbl_PV_Milestones[[#This Row],[Complete]]="Yes"),1,0)</f>
        <v>0</v>
      </c>
      <c r="AD2419" s="41">
        <f>IF(AND(tbl_PV_Milestones[[#This Row],[Actual/Schedule Finish]]&lt;PV_Meta!$B$7,tbl_PV_Milestones[[#This Row],[Complete]]="No",tbl_PV_Milestones[[#This Row],[Project Status]]&lt;&gt;"On Hold"),1,0)</f>
        <v>0</v>
      </c>
      <c r="AE2419" s="41">
        <f>IF(AND(tbl_PV_Milestones[[#This Row],[Actual/Schedule Finish]]&gt;tbl_PV_Milestones[[#This Row],[Baseline Date]],tbl_PV_Milestones[[#This Row],[Complete]]="No",tbl_PV_Milestones[[#This Row],[Project Status]]&lt;&gt;"On Hold",tbl_PV_Milestones[[#This Row],[Overdue]]=0,tbl_PV_Milestones[[#This Row],[To be Baselined]]&lt;&gt;1),1,0)</f>
        <v>0</v>
      </c>
      <c r="AF2419" s="41">
        <f>IF(AND(tbl_PV_Milestones[[#This Row],[BL FY]]=2025,tbl_PV_Milestones[[#This Row],[Finish FY]]&gt;2025),1,0)</f>
        <v>0</v>
      </c>
      <c r="AG2419" s="56" t="str">
        <f>_xlfn.XLOOKUP(tbl_PV_Milestones[[#This Row],[Work ID]],tbl_PV_Meta[Work ID '#],tbl_PV_Meta[Project Manager/Owner],,0)</f>
        <v>Project Manager 38</v>
      </c>
      <c r="AH2419" s="6"/>
    </row>
    <row r="2420" spans="4:34" x14ac:dyDescent="0.25">
      <c r="D2420" s="6" t="s">
        <v>326</v>
      </c>
      <c r="E2420" s="6" t="s">
        <v>503</v>
      </c>
      <c r="F2420" s="6" t="s">
        <v>1734</v>
      </c>
      <c r="G2420" s="6" t="s">
        <v>535</v>
      </c>
      <c r="H2420" s="6" t="s">
        <v>505</v>
      </c>
      <c r="I2420" s="6" t="s">
        <v>510</v>
      </c>
      <c r="J2420" s="6" t="s">
        <v>326</v>
      </c>
      <c r="K2420" s="6" t="s">
        <v>278</v>
      </c>
      <c r="L2420" s="6" t="s">
        <v>144</v>
      </c>
      <c r="M2420" s="43"/>
      <c r="N2420" s="44" t="s">
        <v>1979</v>
      </c>
      <c r="O2420" s="39">
        <v>45454.708333333299</v>
      </c>
      <c r="P2420" s="39">
        <v>45454.708333333299</v>
      </c>
      <c r="Q2420" s="6">
        <v>0</v>
      </c>
      <c r="R2420" s="6">
        <v>0</v>
      </c>
      <c r="S2420" s="45" t="e">
        <f>_xlfn.CONCAT(#REF!,TRIM(tbl_PV_Milestones[[#This Row],[Milestone Description]]))</f>
        <v>#REF!</v>
      </c>
      <c r="T2420" s="84" t="str">
        <f>IF(COUNTIF(tbl_PV_Milestones[UID],tbl_PV_Milestones[[#This Row],[UID]])&gt;1,"Duplicate","")</f>
        <v>Duplicate</v>
      </c>
      <c r="U2420" s="42" t="str">
        <f>_xlfn.XLOOKUP(tbl_PV_Milestones[[#This Row],[Work ID]],tbl_PV_Meta[Work ID '#],tbl_PV_Meta[Sub-Portfolio])</f>
        <v>Sub-Portfolio 4</v>
      </c>
      <c r="V2420" s="41">
        <f>IF(MONTH(tbl_PV_Milestones[[#This Row],[Baseline Date]])&lt;7,YEAR(tbl_PV_Milestones[[#This Row],[Baseline Date]]),YEAR(tbl_PV_Milestones[[#This Row],[Baseline Date]])+1)</f>
        <v>2024</v>
      </c>
      <c r="W2420" s="41">
        <f>IF(MONTH(tbl_PV_Milestones[[#This Row],[Actual/Schedule Finish]])&lt;7,YEAR(tbl_PV_Milestones[[#This Row],[Actual/Schedule Finish]]),YEAR(tbl_PV_Milestones[[#This Row],[Actual/Schedule Finish]])+1)</f>
        <v>2024</v>
      </c>
      <c r="X2420" s="41" t="str">
        <f>IF(OR(tbl_PV_Milestones[[#This Row],[Project Status]]="Completed",tbl_PV_Milestones[[#This Row],[Project Status]]="Assumed Completed"),"Yes","No")</f>
        <v>Yes</v>
      </c>
      <c r="Y2420" s="41">
        <f>IF(tbl_PV_Milestones[[#This Row],[Baseline Date]]="",1,0)</f>
        <v>0</v>
      </c>
      <c r="Z2420" s="41">
        <f>IF(tbl_PV_Milestones[[#This Row],[Baseline Date]]&lt;PV_Meta!$B$7,1,0)</f>
        <v>1</v>
      </c>
      <c r="AA2420" s="41">
        <f>IF(tbl_PV_Milestones[[#This Row],[Complete]]="Yes",1,0)</f>
        <v>1</v>
      </c>
      <c r="AB2420" s="41">
        <f>IF(AND(tbl_PV_Milestones[[#This Row],[BL FY]]=2025,tbl_PV_Milestones[[#This Row],[Baseline Date]]&lt;PV_Meta!$B$7),1,0)</f>
        <v>0</v>
      </c>
      <c r="AC2420" s="41">
        <f>IF(AND(tbl_PV_Milestones[[#This Row],[Planned YTD]]=1,tbl_PV_Milestones[[#This Row],[Complete]]="Yes"),1,0)</f>
        <v>0</v>
      </c>
      <c r="AD2420" s="41">
        <f>IF(AND(tbl_PV_Milestones[[#This Row],[Actual/Schedule Finish]]&lt;PV_Meta!$B$7,tbl_PV_Milestones[[#This Row],[Complete]]="No",tbl_PV_Milestones[[#This Row],[Project Status]]&lt;&gt;"On Hold"),1,0)</f>
        <v>0</v>
      </c>
      <c r="AE2420" s="41">
        <f>IF(AND(tbl_PV_Milestones[[#This Row],[Actual/Schedule Finish]]&gt;tbl_PV_Milestones[[#This Row],[Baseline Date]],tbl_PV_Milestones[[#This Row],[Complete]]="No",tbl_PV_Milestones[[#This Row],[Project Status]]&lt;&gt;"On Hold",tbl_PV_Milestones[[#This Row],[Overdue]]=0,tbl_PV_Milestones[[#This Row],[To be Baselined]]&lt;&gt;1),1,0)</f>
        <v>0</v>
      </c>
      <c r="AF2420" s="41">
        <f>IF(AND(tbl_PV_Milestones[[#This Row],[BL FY]]=2025,tbl_PV_Milestones[[#This Row],[Finish FY]]&gt;2025),1,0)</f>
        <v>0</v>
      </c>
      <c r="AG2420" s="56" t="str">
        <f>_xlfn.XLOOKUP(tbl_PV_Milestones[[#This Row],[Work ID]],tbl_PV_Meta[Work ID '#],tbl_PV_Meta[Project Manager/Owner],,0)</f>
        <v>Project Manager 38</v>
      </c>
      <c r="AH2420" s="6"/>
    </row>
    <row r="2421" spans="4:34" x14ac:dyDescent="0.25">
      <c r="D2421" s="6" t="s">
        <v>326</v>
      </c>
      <c r="E2421" s="6" t="s">
        <v>503</v>
      </c>
      <c r="F2421" s="6" t="s">
        <v>1734</v>
      </c>
      <c r="G2421" s="6" t="s">
        <v>536</v>
      </c>
      <c r="H2421" s="6" t="s">
        <v>505</v>
      </c>
      <c r="I2421" s="6" t="s">
        <v>510</v>
      </c>
      <c r="J2421" s="6" t="s">
        <v>326</v>
      </c>
      <c r="K2421" s="6" t="s">
        <v>278</v>
      </c>
      <c r="L2421" s="6" t="s">
        <v>144</v>
      </c>
      <c r="M2421" s="43"/>
      <c r="N2421" s="44" t="s">
        <v>1979</v>
      </c>
      <c r="O2421" s="39">
        <v>45538.708333333299</v>
      </c>
      <c r="P2421" s="39">
        <v>45538.708333333299</v>
      </c>
      <c r="Q2421" s="6">
        <v>0</v>
      </c>
      <c r="R2421" s="6">
        <v>0</v>
      </c>
      <c r="S2421" s="45" t="e">
        <f>_xlfn.CONCAT(#REF!,TRIM(tbl_PV_Milestones[[#This Row],[Milestone Description]]))</f>
        <v>#REF!</v>
      </c>
      <c r="T2421" s="84" t="str">
        <f>IF(COUNTIF(tbl_PV_Milestones[UID],tbl_PV_Milestones[[#This Row],[UID]])&gt;1,"Duplicate","")</f>
        <v>Duplicate</v>
      </c>
      <c r="U2421" s="42" t="str">
        <f>_xlfn.XLOOKUP(tbl_PV_Milestones[[#This Row],[Work ID]],tbl_PV_Meta[Work ID '#],tbl_PV_Meta[Sub-Portfolio])</f>
        <v>Sub-Portfolio 4</v>
      </c>
      <c r="V2421" s="41">
        <f>IF(MONTH(tbl_PV_Milestones[[#This Row],[Baseline Date]])&lt;7,YEAR(tbl_PV_Milestones[[#This Row],[Baseline Date]]),YEAR(tbl_PV_Milestones[[#This Row],[Baseline Date]])+1)</f>
        <v>2025</v>
      </c>
      <c r="W2421" s="41">
        <f>IF(MONTH(tbl_PV_Milestones[[#This Row],[Actual/Schedule Finish]])&lt;7,YEAR(tbl_PV_Milestones[[#This Row],[Actual/Schedule Finish]]),YEAR(tbl_PV_Milestones[[#This Row],[Actual/Schedule Finish]])+1)</f>
        <v>2025</v>
      </c>
      <c r="X2421" s="41" t="str">
        <f>IF(OR(tbl_PV_Milestones[[#This Row],[Project Status]]="Completed",tbl_PV_Milestones[[#This Row],[Project Status]]="Assumed Completed"),"Yes","No")</f>
        <v>Yes</v>
      </c>
      <c r="Y2421" s="41">
        <f>IF(tbl_PV_Milestones[[#This Row],[Baseline Date]]="",1,0)</f>
        <v>0</v>
      </c>
      <c r="Z2421" s="41">
        <f>IF(tbl_PV_Milestones[[#This Row],[Baseline Date]]&lt;PV_Meta!$B$7,1,0)</f>
        <v>1</v>
      </c>
      <c r="AA2421" s="41">
        <f>IF(tbl_PV_Milestones[[#This Row],[Complete]]="Yes",1,0)</f>
        <v>1</v>
      </c>
      <c r="AB2421" s="41">
        <f>IF(AND(tbl_PV_Milestones[[#This Row],[BL FY]]=2025,tbl_PV_Milestones[[#This Row],[Baseline Date]]&lt;PV_Meta!$B$7),1,0)</f>
        <v>1</v>
      </c>
      <c r="AC2421" s="41">
        <f>IF(AND(tbl_PV_Milestones[[#This Row],[Planned YTD]]=1,tbl_PV_Milestones[[#This Row],[Complete]]="Yes"),1,0)</f>
        <v>1</v>
      </c>
      <c r="AD2421" s="41">
        <f>IF(AND(tbl_PV_Milestones[[#This Row],[Actual/Schedule Finish]]&lt;PV_Meta!$B$7,tbl_PV_Milestones[[#This Row],[Complete]]="No",tbl_PV_Milestones[[#This Row],[Project Status]]&lt;&gt;"On Hold"),1,0)</f>
        <v>0</v>
      </c>
      <c r="AE2421" s="41">
        <f>IF(AND(tbl_PV_Milestones[[#This Row],[Actual/Schedule Finish]]&gt;tbl_PV_Milestones[[#This Row],[Baseline Date]],tbl_PV_Milestones[[#This Row],[Complete]]="No",tbl_PV_Milestones[[#This Row],[Project Status]]&lt;&gt;"On Hold",tbl_PV_Milestones[[#This Row],[Overdue]]=0,tbl_PV_Milestones[[#This Row],[To be Baselined]]&lt;&gt;1),1,0)</f>
        <v>0</v>
      </c>
      <c r="AF2421" s="41">
        <f>IF(AND(tbl_PV_Milestones[[#This Row],[BL FY]]=2025,tbl_PV_Milestones[[#This Row],[Finish FY]]&gt;2025),1,0)</f>
        <v>0</v>
      </c>
      <c r="AG2421" s="56" t="str">
        <f>_xlfn.XLOOKUP(tbl_PV_Milestones[[#This Row],[Work ID]],tbl_PV_Meta[Work ID '#],tbl_PV_Meta[Project Manager/Owner],,0)</f>
        <v>Project Manager 38</v>
      </c>
      <c r="AH2421" s="6"/>
    </row>
    <row r="2422" spans="4:34" x14ac:dyDescent="0.25">
      <c r="D2422" s="6" t="s">
        <v>326</v>
      </c>
      <c r="E2422" s="6" t="s">
        <v>503</v>
      </c>
      <c r="F2422" s="6" t="s">
        <v>1734</v>
      </c>
      <c r="G2422" s="6" t="s">
        <v>537</v>
      </c>
      <c r="H2422" s="6" t="s">
        <v>505</v>
      </c>
      <c r="I2422" s="6" t="s">
        <v>510</v>
      </c>
      <c r="J2422" s="6" t="s">
        <v>326</v>
      </c>
      <c r="K2422" s="6" t="s">
        <v>278</v>
      </c>
      <c r="L2422" s="6" t="s">
        <v>144</v>
      </c>
      <c r="M2422" s="43"/>
      <c r="N2422" s="44" t="s">
        <v>1979</v>
      </c>
      <c r="O2422" s="39">
        <v>45471.333333333299</v>
      </c>
      <c r="P2422" s="39">
        <v>45471.333333333299</v>
      </c>
      <c r="Q2422" s="6">
        <v>0</v>
      </c>
      <c r="R2422" s="6">
        <v>0</v>
      </c>
      <c r="S2422" s="45" t="e">
        <f>_xlfn.CONCAT(#REF!,TRIM(tbl_PV_Milestones[[#This Row],[Milestone Description]]))</f>
        <v>#REF!</v>
      </c>
      <c r="T2422" s="84" t="str">
        <f>IF(COUNTIF(tbl_PV_Milestones[UID],tbl_PV_Milestones[[#This Row],[UID]])&gt;1,"Duplicate","")</f>
        <v>Duplicate</v>
      </c>
      <c r="U2422" s="42" t="str">
        <f>_xlfn.XLOOKUP(tbl_PV_Milestones[[#This Row],[Work ID]],tbl_PV_Meta[Work ID '#],tbl_PV_Meta[Sub-Portfolio])</f>
        <v>Sub-Portfolio 4</v>
      </c>
      <c r="V2422" s="41">
        <f>IF(MONTH(tbl_PV_Milestones[[#This Row],[Baseline Date]])&lt;7,YEAR(tbl_PV_Milestones[[#This Row],[Baseline Date]]),YEAR(tbl_PV_Milestones[[#This Row],[Baseline Date]])+1)</f>
        <v>2024</v>
      </c>
      <c r="W2422" s="41">
        <f>IF(MONTH(tbl_PV_Milestones[[#This Row],[Actual/Schedule Finish]])&lt;7,YEAR(tbl_PV_Milestones[[#This Row],[Actual/Schedule Finish]]),YEAR(tbl_PV_Milestones[[#This Row],[Actual/Schedule Finish]])+1)</f>
        <v>2024</v>
      </c>
      <c r="X2422" s="41" t="str">
        <f>IF(OR(tbl_PV_Milestones[[#This Row],[Project Status]]="Completed",tbl_PV_Milestones[[#This Row],[Project Status]]="Assumed Completed"),"Yes","No")</f>
        <v>Yes</v>
      </c>
      <c r="Y2422" s="41">
        <f>IF(tbl_PV_Milestones[[#This Row],[Baseline Date]]="",1,0)</f>
        <v>0</v>
      </c>
      <c r="Z2422" s="41">
        <f>IF(tbl_PV_Milestones[[#This Row],[Baseline Date]]&lt;PV_Meta!$B$7,1,0)</f>
        <v>1</v>
      </c>
      <c r="AA2422" s="41">
        <f>IF(tbl_PV_Milestones[[#This Row],[Complete]]="Yes",1,0)</f>
        <v>1</v>
      </c>
      <c r="AB2422" s="41">
        <f>IF(AND(tbl_PV_Milestones[[#This Row],[BL FY]]=2025,tbl_PV_Milestones[[#This Row],[Baseline Date]]&lt;PV_Meta!$B$7),1,0)</f>
        <v>0</v>
      </c>
      <c r="AC2422" s="41">
        <f>IF(AND(tbl_PV_Milestones[[#This Row],[Planned YTD]]=1,tbl_PV_Milestones[[#This Row],[Complete]]="Yes"),1,0)</f>
        <v>0</v>
      </c>
      <c r="AD2422" s="41">
        <f>IF(AND(tbl_PV_Milestones[[#This Row],[Actual/Schedule Finish]]&lt;PV_Meta!$B$7,tbl_PV_Milestones[[#This Row],[Complete]]="No",tbl_PV_Milestones[[#This Row],[Project Status]]&lt;&gt;"On Hold"),1,0)</f>
        <v>0</v>
      </c>
      <c r="AE2422" s="41">
        <f>IF(AND(tbl_PV_Milestones[[#This Row],[Actual/Schedule Finish]]&gt;tbl_PV_Milestones[[#This Row],[Baseline Date]],tbl_PV_Milestones[[#This Row],[Complete]]="No",tbl_PV_Milestones[[#This Row],[Project Status]]&lt;&gt;"On Hold",tbl_PV_Milestones[[#This Row],[Overdue]]=0,tbl_PV_Milestones[[#This Row],[To be Baselined]]&lt;&gt;1),1,0)</f>
        <v>0</v>
      </c>
      <c r="AF2422" s="41">
        <f>IF(AND(tbl_PV_Milestones[[#This Row],[BL FY]]=2025,tbl_PV_Milestones[[#This Row],[Finish FY]]&gt;2025),1,0)</f>
        <v>0</v>
      </c>
      <c r="AG2422" s="56" t="str">
        <f>_xlfn.XLOOKUP(tbl_PV_Milestones[[#This Row],[Work ID]],tbl_PV_Meta[Work ID '#],tbl_PV_Meta[Project Manager/Owner],,0)</f>
        <v>Project Manager 38</v>
      </c>
      <c r="AH2422" s="6"/>
    </row>
    <row r="2423" spans="4:34" x14ac:dyDescent="0.25">
      <c r="D2423" s="6" t="s">
        <v>326</v>
      </c>
      <c r="E2423" s="6" t="s">
        <v>503</v>
      </c>
      <c r="F2423" s="6" t="s">
        <v>1734</v>
      </c>
      <c r="G2423" s="6" t="s">
        <v>538</v>
      </c>
      <c r="H2423" s="6" t="s">
        <v>505</v>
      </c>
      <c r="I2423" s="6" t="s">
        <v>510</v>
      </c>
      <c r="J2423" s="6" t="s">
        <v>326</v>
      </c>
      <c r="K2423" s="6" t="s">
        <v>278</v>
      </c>
      <c r="L2423" s="6" t="s">
        <v>144</v>
      </c>
      <c r="M2423" s="43"/>
      <c r="N2423" s="44" t="s">
        <v>1979</v>
      </c>
      <c r="O2423" s="39">
        <v>45539.708333333299</v>
      </c>
      <c r="P2423" s="39">
        <v>45539.708333333299</v>
      </c>
      <c r="Q2423" s="6">
        <v>0</v>
      </c>
      <c r="R2423" s="6">
        <v>0</v>
      </c>
      <c r="S2423" s="45" t="e">
        <f>_xlfn.CONCAT(#REF!,TRIM(tbl_PV_Milestones[[#This Row],[Milestone Description]]))</f>
        <v>#REF!</v>
      </c>
      <c r="T2423" s="84" t="str">
        <f>IF(COUNTIF(tbl_PV_Milestones[UID],tbl_PV_Milestones[[#This Row],[UID]])&gt;1,"Duplicate","")</f>
        <v>Duplicate</v>
      </c>
      <c r="U2423" s="42" t="str">
        <f>_xlfn.XLOOKUP(tbl_PV_Milestones[[#This Row],[Work ID]],tbl_PV_Meta[Work ID '#],tbl_PV_Meta[Sub-Portfolio])</f>
        <v>Sub-Portfolio 4</v>
      </c>
      <c r="V2423" s="41">
        <f>IF(MONTH(tbl_PV_Milestones[[#This Row],[Baseline Date]])&lt;7,YEAR(tbl_PV_Milestones[[#This Row],[Baseline Date]]),YEAR(tbl_PV_Milestones[[#This Row],[Baseline Date]])+1)</f>
        <v>2025</v>
      </c>
      <c r="W2423" s="41">
        <f>IF(MONTH(tbl_PV_Milestones[[#This Row],[Actual/Schedule Finish]])&lt;7,YEAR(tbl_PV_Milestones[[#This Row],[Actual/Schedule Finish]]),YEAR(tbl_PV_Milestones[[#This Row],[Actual/Schedule Finish]])+1)</f>
        <v>2025</v>
      </c>
      <c r="X2423" s="41" t="str">
        <f>IF(OR(tbl_PV_Milestones[[#This Row],[Project Status]]="Completed",tbl_PV_Milestones[[#This Row],[Project Status]]="Assumed Completed"),"Yes","No")</f>
        <v>Yes</v>
      </c>
      <c r="Y2423" s="41">
        <f>IF(tbl_PV_Milestones[[#This Row],[Baseline Date]]="",1,0)</f>
        <v>0</v>
      </c>
      <c r="Z2423" s="41">
        <f>IF(tbl_PV_Milestones[[#This Row],[Baseline Date]]&lt;PV_Meta!$B$7,1,0)</f>
        <v>1</v>
      </c>
      <c r="AA2423" s="41">
        <f>IF(tbl_PV_Milestones[[#This Row],[Complete]]="Yes",1,0)</f>
        <v>1</v>
      </c>
      <c r="AB2423" s="41">
        <f>IF(AND(tbl_PV_Milestones[[#This Row],[BL FY]]=2025,tbl_PV_Milestones[[#This Row],[Baseline Date]]&lt;PV_Meta!$B$7),1,0)</f>
        <v>1</v>
      </c>
      <c r="AC2423" s="41">
        <f>IF(AND(tbl_PV_Milestones[[#This Row],[Planned YTD]]=1,tbl_PV_Milestones[[#This Row],[Complete]]="Yes"),1,0)</f>
        <v>1</v>
      </c>
      <c r="AD2423" s="41">
        <f>IF(AND(tbl_PV_Milestones[[#This Row],[Actual/Schedule Finish]]&lt;PV_Meta!$B$7,tbl_PV_Milestones[[#This Row],[Complete]]="No",tbl_PV_Milestones[[#This Row],[Project Status]]&lt;&gt;"On Hold"),1,0)</f>
        <v>0</v>
      </c>
      <c r="AE2423" s="41">
        <f>IF(AND(tbl_PV_Milestones[[#This Row],[Actual/Schedule Finish]]&gt;tbl_PV_Milestones[[#This Row],[Baseline Date]],tbl_PV_Milestones[[#This Row],[Complete]]="No",tbl_PV_Milestones[[#This Row],[Project Status]]&lt;&gt;"On Hold",tbl_PV_Milestones[[#This Row],[Overdue]]=0,tbl_PV_Milestones[[#This Row],[To be Baselined]]&lt;&gt;1),1,0)</f>
        <v>0</v>
      </c>
      <c r="AF2423" s="41">
        <f>IF(AND(tbl_PV_Milestones[[#This Row],[BL FY]]=2025,tbl_PV_Milestones[[#This Row],[Finish FY]]&gt;2025),1,0)</f>
        <v>0</v>
      </c>
      <c r="AG2423" s="56" t="str">
        <f>_xlfn.XLOOKUP(tbl_PV_Milestones[[#This Row],[Work ID]],tbl_PV_Meta[Work ID '#],tbl_PV_Meta[Project Manager/Owner],,0)</f>
        <v>Project Manager 38</v>
      </c>
      <c r="AH2423" s="6"/>
    </row>
    <row r="2424" spans="4:34" x14ac:dyDescent="0.25">
      <c r="D2424" s="6" t="s">
        <v>326</v>
      </c>
      <c r="E2424" s="6" t="s">
        <v>503</v>
      </c>
      <c r="F2424" s="6" t="s">
        <v>1734</v>
      </c>
      <c r="G2424" s="6" t="s">
        <v>539</v>
      </c>
      <c r="H2424" s="6" t="s">
        <v>505</v>
      </c>
      <c r="I2424" s="6" t="s">
        <v>510</v>
      </c>
      <c r="J2424" s="6" t="s">
        <v>326</v>
      </c>
      <c r="K2424" s="6" t="s">
        <v>278</v>
      </c>
      <c r="L2424" s="6" t="s">
        <v>144</v>
      </c>
      <c r="M2424" s="43"/>
      <c r="N2424" s="44" t="s">
        <v>1979</v>
      </c>
      <c r="O2424" s="39">
        <v>45538.708333333299</v>
      </c>
      <c r="P2424" s="39">
        <v>45538.708333333299</v>
      </c>
      <c r="Q2424" s="6">
        <v>0</v>
      </c>
      <c r="R2424" s="6">
        <v>0</v>
      </c>
      <c r="S2424" s="45" t="e">
        <f>_xlfn.CONCAT(#REF!,TRIM(tbl_PV_Milestones[[#This Row],[Milestone Description]]))</f>
        <v>#REF!</v>
      </c>
      <c r="T2424" s="84" t="str">
        <f>IF(COUNTIF(tbl_PV_Milestones[UID],tbl_PV_Milestones[[#This Row],[UID]])&gt;1,"Duplicate","")</f>
        <v>Duplicate</v>
      </c>
      <c r="U2424" s="42" t="str">
        <f>_xlfn.XLOOKUP(tbl_PV_Milestones[[#This Row],[Work ID]],tbl_PV_Meta[Work ID '#],tbl_PV_Meta[Sub-Portfolio])</f>
        <v>Sub-Portfolio 4</v>
      </c>
      <c r="V2424" s="41">
        <f>IF(MONTH(tbl_PV_Milestones[[#This Row],[Baseline Date]])&lt;7,YEAR(tbl_PV_Milestones[[#This Row],[Baseline Date]]),YEAR(tbl_PV_Milestones[[#This Row],[Baseline Date]])+1)</f>
        <v>2025</v>
      </c>
      <c r="W2424" s="41">
        <f>IF(MONTH(tbl_PV_Milestones[[#This Row],[Actual/Schedule Finish]])&lt;7,YEAR(tbl_PV_Milestones[[#This Row],[Actual/Schedule Finish]]),YEAR(tbl_PV_Milestones[[#This Row],[Actual/Schedule Finish]])+1)</f>
        <v>2025</v>
      </c>
      <c r="X2424" s="41" t="str">
        <f>IF(OR(tbl_PV_Milestones[[#This Row],[Project Status]]="Completed",tbl_PV_Milestones[[#This Row],[Project Status]]="Assumed Completed"),"Yes","No")</f>
        <v>Yes</v>
      </c>
      <c r="Y2424" s="41">
        <f>IF(tbl_PV_Milestones[[#This Row],[Baseline Date]]="",1,0)</f>
        <v>0</v>
      </c>
      <c r="Z2424" s="41">
        <f>IF(tbl_PV_Milestones[[#This Row],[Baseline Date]]&lt;PV_Meta!$B$7,1,0)</f>
        <v>1</v>
      </c>
      <c r="AA2424" s="41">
        <f>IF(tbl_PV_Milestones[[#This Row],[Complete]]="Yes",1,0)</f>
        <v>1</v>
      </c>
      <c r="AB2424" s="41">
        <f>IF(AND(tbl_PV_Milestones[[#This Row],[BL FY]]=2025,tbl_PV_Milestones[[#This Row],[Baseline Date]]&lt;PV_Meta!$B$7),1,0)</f>
        <v>1</v>
      </c>
      <c r="AC2424" s="41">
        <f>IF(AND(tbl_PV_Milestones[[#This Row],[Planned YTD]]=1,tbl_PV_Milestones[[#This Row],[Complete]]="Yes"),1,0)</f>
        <v>1</v>
      </c>
      <c r="AD2424" s="41">
        <f>IF(AND(tbl_PV_Milestones[[#This Row],[Actual/Schedule Finish]]&lt;PV_Meta!$B$7,tbl_PV_Milestones[[#This Row],[Complete]]="No",tbl_PV_Milestones[[#This Row],[Project Status]]&lt;&gt;"On Hold"),1,0)</f>
        <v>0</v>
      </c>
      <c r="AE2424" s="41">
        <f>IF(AND(tbl_PV_Milestones[[#This Row],[Actual/Schedule Finish]]&gt;tbl_PV_Milestones[[#This Row],[Baseline Date]],tbl_PV_Milestones[[#This Row],[Complete]]="No",tbl_PV_Milestones[[#This Row],[Project Status]]&lt;&gt;"On Hold",tbl_PV_Milestones[[#This Row],[Overdue]]=0,tbl_PV_Milestones[[#This Row],[To be Baselined]]&lt;&gt;1),1,0)</f>
        <v>0</v>
      </c>
      <c r="AF2424" s="41">
        <f>IF(AND(tbl_PV_Milestones[[#This Row],[BL FY]]=2025,tbl_PV_Milestones[[#This Row],[Finish FY]]&gt;2025),1,0)</f>
        <v>0</v>
      </c>
      <c r="AG2424" s="56" t="str">
        <f>_xlfn.XLOOKUP(tbl_PV_Milestones[[#This Row],[Work ID]],tbl_PV_Meta[Work ID '#],tbl_PV_Meta[Project Manager/Owner],,0)</f>
        <v>Project Manager 38</v>
      </c>
      <c r="AH2424" s="6"/>
    </row>
    <row r="2425" spans="4:34" x14ac:dyDescent="0.25">
      <c r="D2425" s="6" t="s">
        <v>326</v>
      </c>
      <c r="E2425" s="6" t="s">
        <v>503</v>
      </c>
      <c r="F2425" s="6" t="s">
        <v>1734</v>
      </c>
      <c r="G2425" s="6" t="s">
        <v>540</v>
      </c>
      <c r="H2425" s="6" t="s">
        <v>505</v>
      </c>
      <c r="I2425" s="6" t="s">
        <v>510</v>
      </c>
      <c r="J2425" s="6" t="s">
        <v>326</v>
      </c>
      <c r="K2425" s="6" t="s">
        <v>278</v>
      </c>
      <c r="L2425" s="6" t="s">
        <v>144</v>
      </c>
      <c r="M2425" s="43"/>
      <c r="N2425" s="44" t="s">
        <v>1979</v>
      </c>
      <c r="O2425" s="39">
        <v>45446.708333333299</v>
      </c>
      <c r="P2425" s="39">
        <v>45446.708333333299</v>
      </c>
      <c r="Q2425" s="6">
        <v>0</v>
      </c>
      <c r="R2425" s="6">
        <v>0</v>
      </c>
      <c r="S2425" s="45" t="e">
        <f>_xlfn.CONCAT(#REF!,TRIM(tbl_PV_Milestones[[#This Row],[Milestone Description]]))</f>
        <v>#REF!</v>
      </c>
      <c r="T2425" s="84" t="str">
        <f>IF(COUNTIF(tbl_PV_Milestones[UID],tbl_PV_Milestones[[#This Row],[UID]])&gt;1,"Duplicate","")</f>
        <v>Duplicate</v>
      </c>
      <c r="U2425" s="42" t="str">
        <f>_xlfn.XLOOKUP(tbl_PV_Milestones[[#This Row],[Work ID]],tbl_PV_Meta[Work ID '#],tbl_PV_Meta[Sub-Portfolio])</f>
        <v>Sub-Portfolio 4</v>
      </c>
      <c r="V2425" s="41">
        <f>IF(MONTH(tbl_PV_Milestones[[#This Row],[Baseline Date]])&lt;7,YEAR(tbl_PV_Milestones[[#This Row],[Baseline Date]]),YEAR(tbl_PV_Milestones[[#This Row],[Baseline Date]])+1)</f>
        <v>2024</v>
      </c>
      <c r="W2425" s="41">
        <f>IF(MONTH(tbl_PV_Milestones[[#This Row],[Actual/Schedule Finish]])&lt;7,YEAR(tbl_PV_Milestones[[#This Row],[Actual/Schedule Finish]]),YEAR(tbl_PV_Milestones[[#This Row],[Actual/Schedule Finish]])+1)</f>
        <v>2024</v>
      </c>
      <c r="X2425" s="41" t="str">
        <f>IF(OR(tbl_PV_Milestones[[#This Row],[Project Status]]="Completed",tbl_PV_Milestones[[#This Row],[Project Status]]="Assumed Completed"),"Yes","No")</f>
        <v>Yes</v>
      </c>
      <c r="Y2425" s="41">
        <f>IF(tbl_PV_Milestones[[#This Row],[Baseline Date]]="",1,0)</f>
        <v>0</v>
      </c>
      <c r="Z2425" s="41">
        <f>IF(tbl_PV_Milestones[[#This Row],[Baseline Date]]&lt;PV_Meta!$B$7,1,0)</f>
        <v>1</v>
      </c>
      <c r="AA2425" s="41">
        <f>IF(tbl_PV_Milestones[[#This Row],[Complete]]="Yes",1,0)</f>
        <v>1</v>
      </c>
      <c r="AB2425" s="41">
        <f>IF(AND(tbl_PV_Milestones[[#This Row],[BL FY]]=2025,tbl_PV_Milestones[[#This Row],[Baseline Date]]&lt;PV_Meta!$B$7),1,0)</f>
        <v>0</v>
      </c>
      <c r="AC2425" s="41">
        <f>IF(AND(tbl_PV_Milestones[[#This Row],[Planned YTD]]=1,tbl_PV_Milestones[[#This Row],[Complete]]="Yes"),1,0)</f>
        <v>0</v>
      </c>
      <c r="AD2425" s="41">
        <f>IF(AND(tbl_PV_Milestones[[#This Row],[Actual/Schedule Finish]]&lt;PV_Meta!$B$7,tbl_PV_Milestones[[#This Row],[Complete]]="No",tbl_PV_Milestones[[#This Row],[Project Status]]&lt;&gt;"On Hold"),1,0)</f>
        <v>0</v>
      </c>
      <c r="AE2425" s="41">
        <f>IF(AND(tbl_PV_Milestones[[#This Row],[Actual/Schedule Finish]]&gt;tbl_PV_Milestones[[#This Row],[Baseline Date]],tbl_PV_Milestones[[#This Row],[Complete]]="No",tbl_PV_Milestones[[#This Row],[Project Status]]&lt;&gt;"On Hold",tbl_PV_Milestones[[#This Row],[Overdue]]=0,tbl_PV_Milestones[[#This Row],[To be Baselined]]&lt;&gt;1),1,0)</f>
        <v>0</v>
      </c>
      <c r="AF2425" s="41">
        <f>IF(AND(tbl_PV_Milestones[[#This Row],[BL FY]]=2025,tbl_PV_Milestones[[#This Row],[Finish FY]]&gt;2025),1,0)</f>
        <v>0</v>
      </c>
      <c r="AG2425" s="56" t="str">
        <f>_xlfn.XLOOKUP(tbl_PV_Milestones[[#This Row],[Work ID]],tbl_PV_Meta[Work ID '#],tbl_PV_Meta[Project Manager/Owner],,0)</f>
        <v>Project Manager 38</v>
      </c>
      <c r="AH2425" s="6"/>
    </row>
    <row r="2426" spans="4:34" x14ac:dyDescent="0.25">
      <c r="D2426" s="6" t="s">
        <v>326</v>
      </c>
      <c r="E2426" s="6" t="s">
        <v>503</v>
      </c>
      <c r="F2426" s="6" t="s">
        <v>1734</v>
      </c>
      <c r="G2426" s="6" t="s">
        <v>541</v>
      </c>
      <c r="H2426" s="6" t="s">
        <v>505</v>
      </c>
      <c r="I2426" s="6" t="s">
        <v>510</v>
      </c>
      <c r="J2426" s="6" t="s">
        <v>326</v>
      </c>
      <c r="K2426" s="6" t="s">
        <v>278</v>
      </c>
      <c r="L2426" s="6" t="s">
        <v>144</v>
      </c>
      <c r="M2426" s="43"/>
      <c r="N2426" s="44" t="s">
        <v>1979</v>
      </c>
      <c r="O2426" s="39">
        <v>45553.708333333299</v>
      </c>
      <c r="P2426" s="39">
        <v>45553.708333333299</v>
      </c>
      <c r="Q2426" s="6">
        <v>0</v>
      </c>
      <c r="R2426" s="6">
        <v>0</v>
      </c>
      <c r="S2426" s="45" t="e">
        <f>_xlfn.CONCAT(#REF!,TRIM(tbl_PV_Milestones[[#This Row],[Milestone Description]]))</f>
        <v>#REF!</v>
      </c>
      <c r="T2426" s="84" t="str">
        <f>IF(COUNTIF(tbl_PV_Milestones[UID],tbl_PV_Milestones[[#This Row],[UID]])&gt;1,"Duplicate","")</f>
        <v>Duplicate</v>
      </c>
      <c r="U2426" s="42" t="str">
        <f>_xlfn.XLOOKUP(tbl_PV_Milestones[[#This Row],[Work ID]],tbl_PV_Meta[Work ID '#],tbl_PV_Meta[Sub-Portfolio])</f>
        <v>Sub-Portfolio 4</v>
      </c>
      <c r="V2426" s="41">
        <f>IF(MONTH(tbl_PV_Milestones[[#This Row],[Baseline Date]])&lt;7,YEAR(tbl_PV_Milestones[[#This Row],[Baseline Date]]),YEAR(tbl_PV_Milestones[[#This Row],[Baseline Date]])+1)</f>
        <v>2025</v>
      </c>
      <c r="W2426" s="41">
        <f>IF(MONTH(tbl_PV_Milestones[[#This Row],[Actual/Schedule Finish]])&lt;7,YEAR(tbl_PV_Milestones[[#This Row],[Actual/Schedule Finish]]),YEAR(tbl_PV_Milestones[[#This Row],[Actual/Schedule Finish]])+1)</f>
        <v>2025</v>
      </c>
      <c r="X2426" s="41" t="str">
        <f>IF(OR(tbl_PV_Milestones[[#This Row],[Project Status]]="Completed",tbl_PV_Milestones[[#This Row],[Project Status]]="Assumed Completed"),"Yes","No")</f>
        <v>Yes</v>
      </c>
      <c r="Y2426" s="41">
        <f>IF(tbl_PV_Milestones[[#This Row],[Baseline Date]]="",1,0)</f>
        <v>0</v>
      </c>
      <c r="Z2426" s="41">
        <f>IF(tbl_PV_Milestones[[#This Row],[Baseline Date]]&lt;PV_Meta!$B$7,1,0)</f>
        <v>1</v>
      </c>
      <c r="AA2426" s="41">
        <f>IF(tbl_PV_Milestones[[#This Row],[Complete]]="Yes",1,0)</f>
        <v>1</v>
      </c>
      <c r="AB2426" s="41">
        <f>IF(AND(tbl_PV_Milestones[[#This Row],[BL FY]]=2025,tbl_PV_Milestones[[#This Row],[Baseline Date]]&lt;PV_Meta!$B$7),1,0)</f>
        <v>1</v>
      </c>
      <c r="AC2426" s="41">
        <f>IF(AND(tbl_PV_Milestones[[#This Row],[Planned YTD]]=1,tbl_PV_Milestones[[#This Row],[Complete]]="Yes"),1,0)</f>
        <v>1</v>
      </c>
      <c r="AD2426" s="41">
        <f>IF(AND(tbl_PV_Milestones[[#This Row],[Actual/Schedule Finish]]&lt;PV_Meta!$B$7,tbl_PV_Milestones[[#This Row],[Complete]]="No",tbl_PV_Milestones[[#This Row],[Project Status]]&lt;&gt;"On Hold"),1,0)</f>
        <v>0</v>
      </c>
      <c r="AE2426" s="41">
        <f>IF(AND(tbl_PV_Milestones[[#This Row],[Actual/Schedule Finish]]&gt;tbl_PV_Milestones[[#This Row],[Baseline Date]],tbl_PV_Milestones[[#This Row],[Complete]]="No",tbl_PV_Milestones[[#This Row],[Project Status]]&lt;&gt;"On Hold",tbl_PV_Milestones[[#This Row],[Overdue]]=0,tbl_PV_Milestones[[#This Row],[To be Baselined]]&lt;&gt;1),1,0)</f>
        <v>0</v>
      </c>
      <c r="AF2426" s="41">
        <f>IF(AND(tbl_PV_Milestones[[#This Row],[BL FY]]=2025,tbl_PV_Milestones[[#This Row],[Finish FY]]&gt;2025),1,0)</f>
        <v>0</v>
      </c>
      <c r="AG2426" s="56" t="str">
        <f>_xlfn.XLOOKUP(tbl_PV_Milestones[[#This Row],[Work ID]],tbl_PV_Meta[Work ID '#],tbl_PV_Meta[Project Manager/Owner],,0)</f>
        <v>Project Manager 38</v>
      </c>
      <c r="AH2426" s="6"/>
    </row>
    <row r="2427" spans="4:34" x14ac:dyDescent="0.25">
      <c r="D2427" s="6" t="s">
        <v>326</v>
      </c>
      <c r="E2427" s="6" t="s">
        <v>503</v>
      </c>
      <c r="F2427" s="6" t="s">
        <v>1734</v>
      </c>
      <c r="G2427" s="6" t="s">
        <v>542</v>
      </c>
      <c r="H2427" s="6" t="s">
        <v>519</v>
      </c>
      <c r="I2427" s="6" t="s">
        <v>510</v>
      </c>
      <c r="J2427" s="6" t="s">
        <v>326</v>
      </c>
      <c r="K2427" s="6" t="s">
        <v>278</v>
      </c>
      <c r="L2427" s="6" t="s">
        <v>144</v>
      </c>
      <c r="M2427" s="43"/>
      <c r="N2427" s="44" t="s">
        <v>1979</v>
      </c>
      <c r="O2427" s="39">
        <v>45545.708333333299</v>
      </c>
      <c r="P2427" s="39">
        <v>45545.708333333299</v>
      </c>
      <c r="Q2427" s="6">
        <v>0</v>
      </c>
      <c r="R2427" s="6">
        <v>0</v>
      </c>
      <c r="S2427" s="45" t="e">
        <f>_xlfn.CONCAT(#REF!,TRIM(tbl_PV_Milestones[[#This Row],[Milestone Description]]))</f>
        <v>#REF!</v>
      </c>
      <c r="T2427" s="84" t="str">
        <f>IF(COUNTIF(tbl_PV_Milestones[UID],tbl_PV_Milestones[[#This Row],[UID]])&gt;1,"Duplicate","")</f>
        <v>Duplicate</v>
      </c>
      <c r="U2427" s="42" t="str">
        <f>_xlfn.XLOOKUP(tbl_PV_Milestones[[#This Row],[Work ID]],tbl_PV_Meta[Work ID '#],tbl_PV_Meta[Sub-Portfolio])</f>
        <v>Sub-Portfolio 4</v>
      </c>
      <c r="V2427" s="41">
        <f>IF(MONTH(tbl_PV_Milestones[[#This Row],[Baseline Date]])&lt;7,YEAR(tbl_PV_Milestones[[#This Row],[Baseline Date]]),YEAR(tbl_PV_Milestones[[#This Row],[Baseline Date]])+1)</f>
        <v>2025</v>
      </c>
      <c r="W2427" s="41">
        <f>IF(MONTH(tbl_PV_Milestones[[#This Row],[Actual/Schedule Finish]])&lt;7,YEAR(tbl_PV_Milestones[[#This Row],[Actual/Schedule Finish]]),YEAR(tbl_PV_Milestones[[#This Row],[Actual/Schedule Finish]])+1)</f>
        <v>2025</v>
      </c>
      <c r="X2427" s="41" t="str">
        <f>IF(OR(tbl_PV_Milestones[[#This Row],[Project Status]]="Completed",tbl_PV_Milestones[[#This Row],[Project Status]]="Assumed Completed"),"Yes","No")</f>
        <v>Yes</v>
      </c>
      <c r="Y2427" s="41">
        <f>IF(tbl_PV_Milestones[[#This Row],[Baseline Date]]="",1,0)</f>
        <v>0</v>
      </c>
      <c r="Z2427" s="41">
        <f>IF(tbl_PV_Milestones[[#This Row],[Baseline Date]]&lt;PV_Meta!$B$7,1,0)</f>
        <v>1</v>
      </c>
      <c r="AA2427" s="41">
        <f>IF(tbl_PV_Milestones[[#This Row],[Complete]]="Yes",1,0)</f>
        <v>1</v>
      </c>
      <c r="AB2427" s="41">
        <f>IF(AND(tbl_PV_Milestones[[#This Row],[BL FY]]=2025,tbl_PV_Milestones[[#This Row],[Baseline Date]]&lt;PV_Meta!$B$7),1,0)</f>
        <v>1</v>
      </c>
      <c r="AC2427" s="41">
        <f>IF(AND(tbl_PV_Milestones[[#This Row],[Planned YTD]]=1,tbl_PV_Milestones[[#This Row],[Complete]]="Yes"),1,0)</f>
        <v>1</v>
      </c>
      <c r="AD2427" s="41">
        <f>IF(AND(tbl_PV_Milestones[[#This Row],[Actual/Schedule Finish]]&lt;PV_Meta!$B$7,tbl_PV_Milestones[[#This Row],[Complete]]="No",tbl_PV_Milestones[[#This Row],[Project Status]]&lt;&gt;"On Hold"),1,0)</f>
        <v>0</v>
      </c>
      <c r="AE2427" s="41">
        <f>IF(AND(tbl_PV_Milestones[[#This Row],[Actual/Schedule Finish]]&gt;tbl_PV_Milestones[[#This Row],[Baseline Date]],tbl_PV_Milestones[[#This Row],[Complete]]="No",tbl_PV_Milestones[[#This Row],[Project Status]]&lt;&gt;"On Hold",tbl_PV_Milestones[[#This Row],[Overdue]]=0,tbl_PV_Milestones[[#This Row],[To be Baselined]]&lt;&gt;1),1,0)</f>
        <v>0</v>
      </c>
      <c r="AF2427" s="41">
        <f>IF(AND(tbl_PV_Milestones[[#This Row],[BL FY]]=2025,tbl_PV_Milestones[[#This Row],[Finish FY]]&gt;2025),1,0)</f>
        <v>0</v>
      </c>
      <c r="AG2427" s="56" t="str">
        <f>_xlfn.XLOOKUP(tbl_PV_Milestones[[#This Row],[Work ID]],tbl_PV_Meta[Work ID '#],tbl_PV_Meta[Project Manager/Owner],,0)</f>
        <v>Project Manager 38</v>
      </c>
      <c r="AH2427" s="6"/>
    </row>
    <row r="2428" spans="4:34" x14ac:dyDescent="0.25">
      <c r="D2428" s="6" t="s">
        <v>326</v>
      </c>
      <c r="E2428" s="6" t="s">
        <v>503</v>
      </c>
      <c r="F2428" s="6" t="s">
        <v>1693</v>
      </c>
      <c r="G2428" s="6" t="s">
        <v>544</v>
      </c>
      <c r="H2428" s="6" t="s">
        <v>505</v>
      </c>
      <c r="I2428" s="6" t="s">
        <v>510</v>
      </c>
      <c r="J2428" s="6" t="s">
        <v>326</v>
      </c>
      <c r="K2428" s="6" t="s">
        <v>36</v>
      </c>
      <c r="L2428" s="6" t="s">
        <v>300</v>
      </c>
      <c r="M2428" s="43"/>
      <c r="N2428" s="44" t="s">
        <v>1979</v>
      </c>
      <c r="O2428" s="39">
        <v>44949.708333333299</v>
      </c>
      <c r="P2428" s="39">
        <v>44949.708333333299</v>
      </c>
      <c r="Q2428" s="6">
        <v>0</v>
      </c>
      <c r="R2428" s="6">
        <v>0</v>
      </c>
      <c r="S2428" s="45" t="e">
        <f>_xlfn.CONCAT(#REF!,TRIM(tbl_PV_Milestones[[#This Row],[Milestone Description]]))</f>
        <v>#REF!</v>
      </c>
      <c r="T2428" s="84" t="str">
        <f>IF(COUNTIF(tbl_PV_Milestones[UID],tbl_PV_Milestones[[#This Row],[UID]])&gt;1,"Duplicate","")</f>
        <v>Duplicate</v>
      </c>
      <c r="U2428" s="42" t="str">
        <f>_xlfn.XLOOKUP(tbl_PV_Milestones[[#This Row],[Work ID]],tbl_PV_Meta[Work ID '#],tbl_PV_Meta[Sub-Portfolio])</f>
        <v>Sub-Portfolio 4</v>
      </c>
      <c r="V2428" s="41">
        <f>IF(MONTH(tbl_PV_Milestones[[#This Row],[Baseline Date]])&lt;7,YEAR(tbl_PV_Milestones[[#This Row],[Baseline Date]]),YEAR(tbl_PV_Milestones[[#This Row],[Baseline Date]])+1)</f>
        <v>2023</v>
      </c>
      <c r="W2428" s="41">
        <f>IF(MONTH(tbl_PV_Milestones[[#This Row],[Actual/Schedule Finish]])&lt;7,YEAR(tbl_PV_Milestones[[#This Row],[Actual/Schedule Finish]]),YEAR(tbl_PV_Milestones[[#This Row],[Actual/Schedule Finish]])+1)</f>
        <v>2023</v>
      </c>
      <c r="X2428" s="41" t="str">
        <f>IF(OR(tbl_PV_Milestones[[#This Row],[Project Status]]="Completed",tbl_PV_Milestones[[#This Row],[Project Status]]="Assumed Completed"),"Yes","No")</f>
        <v>Yes</v>
      </c>
      <c r="Y2428" s="41">
        <f>IF(tbl_PV_Milestones[[#This Row],[Baseline Date]]="",1,0)</f>
        <v>0</v>
      </c>
      <c r="Z2428" s="41">
        <f>IF(tbl_PV_Milestones[[#This Row],[Baseline Date]]&lt;PV_Meta!$B$7,1,0)</f>
        <v>1</v>
      </c>
      <c r="AA2428" s="41">
        <f>IF(tbl_PV_Milestones[[#This Row],[Complete]]="Yes",1,0)</f>
        <v>1</v>
      </c>
      <c r="AB2428" s="41">
        <f>IF(AND(tbl_PV_Milestones[[#This Row],[BL FY]]=2025,tbl_PV_Milestones[[#This Row],[Baseline Date]]&lt;PV_Meta!$B$7),1,0)</f>
        <v>0</v>
      </c>
      <c r="AC2428" s="41">
        <f>IF(AND(tbl_PV_Milestones[[#This Row],[Planned YTD]]=1,tbl_PV_Milestones[[#This Row],[Complete]]="Yes"),1,0)</f>
        <v>0</v>
      </c>
      <c r="AD2428" s="41">
        <f>IF(AND(tbl_PV_Milestones[[#This Row],[Actual/Schedule Finish]]&lt;PV_Meta!$B$7,tbl_PV_Milestones[[#This Row],[Complete]]="No",tbl_PV_Milestones[[#This Row],[Project Status]]&lt;&gt;"On Hold"),1,0)</f>
        <v>0</v>
      </c>
      <c r="AE2428" s="41">
        <f>IF(AND(tbl_PV_Milestones[[#This Row],[Actual/Schedule Finish]]&gt;tbl_PV_Milestones[[#This Row],[Baseline Date]],tbl_PV_Milestones[[#This Row],[Complete]]="No",tbl_PV_Milestones[[#This Row],[Project Status]]&lt;&gt;"On Hold",tbl_PV_Milestones[[#This Row],[Overdue]]=0,tbl_PV_Milestones[[#This Row],[To be Baselined]]&lt;&gt;1),1,0)</f>
        <v>0</v>
      </c>
      <c r="AF2428" s="41">
        <f>IF(AND(tbl_PV_Milestones[[#This Row],[BL FY]]=2025,tbl_PV_Milestones[[#This Row],[Finish FY]]&gt;2025),1,0)</f>
        <v>0</v>
      </c>
      <c r="AG2428" s="56" t="str">
        <f>_xlfn.XLOOKUP(tbl_PV_Milestones[[#This Row],[Work ID]],tbl_PV_Meta[Work ID '#],tbl_PV_Meta[Project Manager/Owner],,0)</f>
        <v>Project Manager 15</v>
      </c>
      <c r="AH2428" s="6"/>
    </row>
    <row r="2429" spans="4:34" x14ac:dyDescent="0.25">
      <c r="D2429" s="6" t="s">
        <v>326</v>
      </c>
      <c r="E2429" s="6" t="s">
        <v>52</v>
      </c>
      <c r="F2429" s="6" t="s">
        <v>1693</v>
      </c>
      <c r="G2429" s="6" t="s">
        <v>545</v>
      </c>
      <c r="H2429" s="6" t="s">
        <v>505</v>
      </c>
      <c r="I2429" s="6" t="s">
        <v>510</v>
      </c>
      <c r="J2429" s="6" t="s">
        <v>326</v>
      </c>
      <c r="K2429" s="6" t="s">
        <v>36</v>
      </c>
      <c r="L2429" s="6" t="s">
        <v>300</v>
      </c>
      <c r="M2429" s="43"/>
      <c r="N2429" s="44" t="s">
        <v>1979</v>
      </c>
      <c r="S2429" s="45" t="e">
        <f>_xlfn.CONCAT(#REF!,TRIM(tbl_PV_Milestones[[#This Row],[Milestone Description]]))</f>
        <v>#REF!</v>
      </c>
      <c r="T2429" s="84" t="str">
        <f>IF(COUNTIF(tbl_PV_Milestones[UID],tbl_PV_Milestones[[#This Row],[UID]])&gt;1,"Duplicate","")</f>
        <v>Duplicate</v>
      </c>
      <c r="U2429" s="42" t="str">
        <f>_xlfn.XLOOKUP(tbl_PV_Milestones[[#This Row],[Work ID]],tbl_PV_Meta[Work ID '#],tbl_PV_Meta[Sub-Portfolio])</f>
        <v>Sub-Portfolio 4</v>
      </c>
      <c r="V2429" s="41">
        <f>IF(MONTH(tbl_PV_Milestones[[#This Row],[Baseline Date]])&lt;7,YEAR(tbl_PV_Milestones[[#This Row],[Baseline Date]]),YEAR(tbl_PV_Milestones[[#This Row],[Baseline Date]])+1)</f>
        <v>1900</v>
      </c>
      <c r="W2429" s="41">
        <f>IF(MONTH(tbl_PV_Milestones[[#This Row],[Actual/Schedule Finish]])&lt;7,YEAR(tbl_PV_Milestones[[#This Row],[Actual/Schedule Finish]]),YEAR(tbl_PV_Milestones[[#This Row],[Actual/Schedule Finish]])+1)</f>
        <v>1900</v>
      </c>
      <c r="X2429" s="41" t="str">
        <f>IF(OR(tbl_PV_Milestones[[#This Row],[Project Status]]="Completed",tbl_PV_Milestones[[#This Row],[Project Status]]="Assumed Completed"),"Yes","No")</f>
        <v>Yes</v>
      </c>
      <c r="Y2429" s="41">
        <f>IF(tbl_PV_Milestones[[#This Row],[Baseline Date]]="",1,0)</f>
        <v>1</v>
      </c>
      <c r="Z2429" s="41">
        <f>IF(tbl_PV_Milestones[[#This Row],[Baseline Date]]&lt;PV_Meta!$B$7,1,0)</f>
        <v>1</v>
      </c>
      <c r="AA2429" s="41">
        <f>IF(tbl_PV_Milestones[[#This Row],[Complete]]="Yes",1,0)</f>
        <v>1</v>
      </c>
      <c r="AB2429" s="41">
        <f>IF(AND(tbl_PV_Milestones[[#This Row],[BL FY]]=2025,tbl_PV_Milestones[[#This Row],[Baseline Date]]&lt;PV_Meta!$B$7),1,0)</f>
        <v>0</v>
      </c>
      <c r="AC2429" s="41">
        <f>IF(AND(tbl_PV_Milestones[[#This Row],[Planned YTD]]=1,tbl_PV_Milestones[[#This Row],[Complete]]="Yes"),1,0)</f>
        <v>0</v>
      </c>
      <c r="AD2429" s="41">
        <f>IF(AND(tbl_PV_Milestones[[#This Row],[Actual/Schedule Finish]]&lt;PV_Meta!$B$7,tbl_PV_Milestones[[#This Row],[Complete]]="No",tbl_PV_Milestones[[#This Row],[Project Status]]&lt;&gt;"On Hold"),1,0)</f>
        <v>0</v>
      </c>
      <c r="AE2429" s="41">
        <f>IF(AND(tbl_PV_Milestones[[#This Row],[Actual/Schedule Finish]]&gt;tbl_PV_Milestones[[#This Row],[Baseline Date]],tbl_PV_Milestones[[#This Row],[Complete]]="No",tbl_PV_Milestones[[#This Row],[Project Status]]&lt;&gt;"On Hold",tbl_PV_Milestones[[#This Row],[Overdue]]=0,tbl_PV_Milestones[[#This Row],[To be Baselined]]&lt;&gt;1),1,0)</f>
        <v>0</v>
      </c>
      <c r="AF2429" s="41">
        <f>IF(AND(tbl_PV_Milestones[[#This Row],[BL FY]]=2025,tbl_PV_Milestones[[#This Row],[Finish FY]]&gt;2025),1,0)</f>
        <v>0</v>
      </c>
      <c r="AG2429" s="56" t="str">
        <f>_xlfn.XLOOKUP(tbl_PV_Milestones[[#This Row],[Work ID]],tbl_PV_Meta[Work ID '#],tbl_PV_Meta[Project Manager/Owner],,0)</f>
        <v>Project Manager 15</v>
      </c>
      <c r="AH2429" s="6"/>
    </row>
    <row r="2430" spans="4:34" x14ac:dyDescent="0.25">
      <c r="D2430" s="6" t="s">
        <v>326</v>
      </c>
      <c r="E2430" s="6" t="s">
        <v>52</v>
      </c>
      <c r="F2430" s="6" t="s">
        <v>1693</v>
      </c>
      <c r="G2430" s="6" t="s">
        <v>560</v>
      </c>
      <c r="H2430" s="6" t="s">
        <v>505</v>
      </c>
      <c r="I2430" s="6" t="s">
        <v>510</v>
      </c>
      <c r="J2430" s="6" t="s">
        <v>326</v>
      </c>
      <c r="K2430" s="6" t="s">
        <v>36</v>
      </c>
      <c r="L2430" s="6" t="s">
        <v>300</v>
      </c>
      <c r="M2430" s="43"/>
      <c r="N2430" s="44" t="s">
        <v>1979</v>
      </c>
      <c r="S2430" s="45" t="e">
        <f>_xlfn.CONCAT(#REF!,TRIM(tbl_PV_Milestones[[#This Row],[Milestone Description]]))</f>
        <v>#REF!</v>
      </c>
      <c r="T2430" s="84" t="str">
        <f>IF(COUNTIF(tbl_PV_Milestones[UID],tbl_PV_Milestones[[#This Row],[UID]])&gt;1,"Duplicate","")</f>
        <v>Duplicate</v>
      </c>
      <c r="U2430" s="42" t="str">
        <f>_xlfn.XLOOKUP(tbl_PV_Milestones[[#This Row],[Work ID]],tbl_PV_Meta[Work ID '#],tbl_PV_Meta[Sub-Portfolio])</f>
        <v>Sub-Portfolio 4</v>
      </c>
      <c r="V2430" s="41">
        <f>IF(MONTH(tbl_PV_Milestones[[#This Row],[Baseline Date]])&lt;7,YEAR(tbl_PV_Milestones[[#This Row],[Baseline Date]]),YEAR(tbl_PV_Milestones[[#This Row],[Baseline Date]])+1)</f>
        <v>1900</v>
      </c>
      <c r="W2430" s="41">
        <f>IF(MONTH(tbl_PV_Milestones[[#This Row],[Actual/Schedule Finish]])&lt;7,YEAR(tbl_PV_Milestones[[#This Row],[Actual/Schedule Finish]]),YEAR(tbl_PV_Milestones[[#This Row],[Actual/Schedule Finish]])+1)</f>
        <v>1900</v>
      </c>
      <c r="X2430" s="41" t="str">
        <f>IF(OR(tbl_PV_Milestones[[#This Row],[Project Status]]="Completed",tbl_PV_Milestones[[#This Row],[Project Status]]="Assumed Completed"),"Yes","No")</f>
        <v>Yes</v>
      </c>
      <c r="Y2430" s="41">
        <f>IF(tbl_PV_Milestones[[#This Row],[Baseline Date]]="",1,0)</f>
        <v>1</v>
      </c>
      <c r="Z2430" s="41">
        <f>IF(tbl_PV_Milestones[[#This Row],[Baseline Date]]&lt;PV_Meta!$B$7,1,0)</f>
        <v>1</v>
      </c>
      <c r="AA2430" s="41">
        <f>IF(tbl_PV_Milestones[[#This Row],[Complete]]="Yes",1,0)</f>
        <v>1</v>
      </c>
      <c r="AB2430" s="41">
        <f>IF(AND(tbl_PV_Milestones[[#This Row],[BL FY]]=2025,tbl_PV_Milestones[[#This Row],[Baseline Date]]&lt;PV_Meta!$B$7),1,0)</f>
        <v>0</v>
      </c>
      <c r="AC2430" s="41">
        <f>IF(AND(tbl_PV_Milestones[[#This Row],[Planned YTD]]=1,tbl_PV_Milestones[[#This Row],[Complete]]="Yes"),1,0)</f>
        <v>0</v>
      </c>
      <c r="AD2430" s="41">
        <f>IF(AND(tbl_PV_Milestones[[#This Row],[Actual/Schedule Finish]]&lt;PV_Meta!$B$7,tbl_PV_Milestones[[#This Row],[Complete]]="No",tbl_PV_Milestones[[#This Row],[Project Status]]&lt;&gt;"On Hold"),1,0)</f>
        <v>0</v>
      </c>
      <c r="AE2430" s="41">
        <f>IF(AND(tbl_PV_Milestones[[#This Row],[Actual/Schedule Finish]]&gt;tbl_PV_Milestones[[#This Row],[Baseline Date]],tbl_PV_Milestones[[#This Row],[Complete]]="No",tbl_PV_Milestones[[#This Row],[Project Status]]&lt;&gt;"On Hold",tbl_PV_Milestones[[#This Row],[Overdue]]=0,tbl_PV_Milestones[[#This Row],[To be Baselined]]&lt;&gt;1),1,0)</f>
        <v>0</v>
      </c>
      <c r="AF2430" s="41">
        <f>IF(AND(tbl_PV_Milestones[[#This Row],[BL FY]]=2025,tbl_PV_Milestones[[#This Row],[Finish FY]]&gt;2025),1,0)</f>
        <v>0</v>
      </c>
      <c r="AG2430" s="56" t="str">
        <f>_xlfn.XLOOKUP(tbl_PV_Milestones[[#This Row],[Work ID]],tbl_PV_Meta[Work ID '#],tbl_PV_Meta[Project Manager/Owner],,0)</f>
        <v>Project Manager 15</v>
      </c>
      <c r="AH2430" s="6"/>
    </row>
    <row r="2431" spans="4:34" x14ac:dyDescent="0.25">
      <c r="D2431" s="6" t="s">
        <v>326</v>
      </c>
      <c r="E2431" s="6" t="s">
        <v>52</v>
      </c>
      <c r="F2431" s="6" t="s">
        <v>1693</v>
      </c>
      <c r="G2431" s="6" t="s">
        <v>546</v>
      </c>
      <c r="H2431" s="6" t="s">
        <v>505</v>
      </c>
      <c r="I2431" s="6" t="s">
        <v>510</v>
      </c>
      <c r="J2431" s="6" t="s">
        <v>326</v>
      </c>
      <c r="K2431" s="6" t="s">
        <v>36</v>
      </c>
      <c r="L2431" s="6" t="s">
        <v>300</v>
      </c>
      <c r="M2431" s="43"/>
      <c r="N2431" s="44" t="s">
        <v>1979</v>
      </c>
      <c r="S2431" s="45" t="e">
        <f>_xlfn.CONCAT(#REF!,TRIM(tbl_PV_Milestones[[#This Row],[Milestone Description]]))</f>
        <v>#REF!</v>
      </c>
      <c r="T2431" s="84" t="str">
        <f>IF(COUNTIF(tbl_PV_Milestones[UID],tbl_PV_Milestones[[#This Row],[UID]])&gt;1,"Duplicate","")</f>
        <v>Duplicate</v>
      </c>
      <c r="U2431" s="42" t="str">
        <f>_xlfn.XLOOKUP(tbl_PV_Milestones[[#This Row],[Work ID]],tbl_PV_Meta[Work ID '#],tbl_PV_Meta[Sub-Portfolio])</f>
        <v>Sub-Portfolio 4</v>
      </c>
      <c r="V2431" s="41">
        <f>IF(MONTH(tbl_PV_Milestones[[#This Row],[Baseline Date]])&lt;7,YEAR(tbl_PV_Milestones[[#This Row],[Baseline Date]]),YEAR(tbl_PV_Milestones[[#This Row],[Baseline Date]])+1)</f>
        <v>1900</v>
      </c>
      <c r="W2431" s="41">
        <f>IF(MONTH(tbl_PV_Milestones[[#This Row],[Actual/Schedule Finish]])&lt;7,YEAR(tbl_PV_Milestones[[#This Row],[Actual/Schedule Finish]]),YEAR(tbl_PV_Milestones[[#This Row],[Actual/Schedule Finish]])+1)</f>
        <v>1900</v>
      </c>
      <c r="X2431" s="41" t="str">
        <f>IF(OR(tbl_PV_Milestones[[#This Row],[Project Status]]="Completed",tbl_PV_Milestones[[#This Row],[Project Status]]="Assumed Completed"),"Yes","No")</f>
        <v>Yes</v>
      </c>
      <c r="Y2431" s="41">
        <f>IF(tbl_PV_Milestones[[#This Row],[Baseline Date]]="",1,0)</f>
        <v>1</v>
      </c>
      <c r="Z2431" s="41">
        <f>IF(tbl_PV_Milestones[[#This Row],[Baseline Date]]&lt;PV_Meta!$B$7,1,0)</f>
        <v>1</v>
      </c>
      <c r="AA2431" s="41">
        <f>IF(tbl_PV_Milestones[[#This Row],[Complete]]="Yes",1,0)</f>
        <v>1</v>
      </c>
      <c r="AB2431" s="41">
        <f>IF(AND(tbl_PV_Milestones[[#This Row],[BL FY]]=2025,tbl_PV_Milestones[[#This Row],[Baseline Date]]&lt;PV_Meta!$B$7),1,0)</f>
        <v>0</v>
      </c>
      <c r="AC2431" s="41">
        <f>IF(AND(tbl_PV_Milestones[[#This Row],[Planned YTD]]=1,tbl_PV_Milestones[[#This Row],[Complete]]="Yes"),1,0)</f>
        <v>0</v>
      </c>
      <c r="AD2431" s="41">
        <f>IF(AND(tbl_PV_Milestones[[#This Row],[Actual/Schedule Finish]]&lt;PV_Meta!$B$7,tbl_PV_Milestones[[#This Row],[Complete]]="No",tbl_PV_Milestones[[#This Row],[Project Status]]&lt;&gt;"On Hold"),1,0)</f>
        <v>0</v>
      </c>
      <c r="AE2431" s="41">
        <f>IF(AND(tbl_PV_Milestones[[#This Row],[Actual/Schedule Finish]]&gt;tbl_PV_Milestones[[#This Row],[Baseline Date]],tbl_PV_Milestones[[#This Row],[Complete]]="No",tbl_PV_Milestones[[#This Row],[Project Status]]&lt;&gt;"On Hold",tbl_PV_Milestones[[#This Row],[Overdue]]=0,tbl_PV_Milestones[[#This Row],[To be Baselined]]&lt;&gt;1),1,0)</f>
        <v>0</v>
      </c>
      <c r="AF2431" s="41">
        <f>IF(AND(tbl_PV_Milestones[[#This Row],[BL FY]]=2025,tbl_PV_Milestones[[#This Row],[Finish FY]]&gt;2025),1,0)</f>
        <v>0</v>
      </c>
      <c r="AG2431" s="56" t="str">
        <f>_xlfn.XLOOKUP(tbl_PV_Milestones[[#This Row],[Work ID]],tbl_PV_Meta[Work ID '#],tbl_PV_Meta[Project Manager/Owner],,0)</f>
        <v>Project Manager 15</v>
      </c>
      <c r="AH2431" s="6"/>
    </row>
    <row r="2432" spans="4:34" x14ac:dyDescent="0.25">
      <c r="D2432" s="6" t="s">
        <v>326</v>
      </c>
      <c r="E2432" s="6" t="s">
        <v>52</v>
      </c>
      <c r="F2432" s="6" t="s">
        <v>1693</v>
      </c>
      <c r="G2432" s="6" t="s">
        <v>514</v>
      </c>
      <c r="H2432" s="6" t="s">
        <v>505</v>
      </c>
      <c r="I2432" s="6" t="s">
        <v>510</v>
      </c>
      <c r="J2432" s="6" t="s">
        <v>326</v>
      </c>
      <c r="K2432" s="6" t="s">
        <v>36</v>
      </c>
      <c r="L2432" s="6" t="s">
        <v>300</v>
      </c>
      <c r="M2432" s="43"/>
      <c r="N2432" s="44" t="s">
        <v>1979</v>
      </c>
      <c r="S2432" s="45" t="e">
        <f>_xlfn.CONCAT(#REF!,TRIM(tbl_PV_Milestones[[#This Row],[Milestone Description]]))</f>
        <v>#REF!</v>
      </c>
      <c r="T2432" s="84" t="str">
        <f>IF(COUNTIF(tbl_PV_Milestones[UID],tbl_PV_Milestones[[#This Row],[UID]])&gt;1,"Duplicate","")</f>
        <v>Duplicate</v>
      </c>
      <c r="U2432" s="42" t="str">
        <f>_xlfn.XLOOKUP(tbl_PV_Milestones[[#This Row],[Work ID]],tbl_PV_Meta[Work ID '#],tbl_PV_Meta[Sub-Portfolio])</f>
        <v>Sub-Portfolio 4</v>
      </c>
      <c r="V2432" s="41">
        <f>IF(MONTH(tbl_PV_Milestones[[#This Row],[Baseline Date]])&lt;7,YEAR(tbl_PV_Milestones[[#This Row],[Baseline Date]]),YEAR(tbl_PV_Milestones[[#This Row],[Baseline Date]])+1)</f>
        <v>1900</v>
      </c>
      <c r="W2432" s="41">
        <f>IF(MONTH(tbl_PV_Milestones[[#This Row],[Actual/Schedule Finish]])&lt;7,YEAR(tbl_PV_Milestones[[#This Row],[Actual/Schedule Finish]]),YEAR(tbl_PV_Milestones[[#This Row],[Actual/Schedule Finish]])+1)</f>
        <v>1900</v>
      </c>
      <c r="X2432" s="41" t="str">
        <f>IF(OR(tbl_PV_Milestones[[#This Row],[Project Status]]="Completed",tbl_PV_Milestones[[#This Row],[Project Status]]="Assumed Completed"),"Yes","No")</f>
        <v>Yes</v>
      </c>
      <c r="Y2432" s="41">
        <f>IF(tbl_PV_Milestones[[#This Row],[Baseline Date]]="",1,0)</f>
        <v>1</v>
      </c>
      <c r="Z2432" s="41">
        <f>IF(tbl_PV_Milestones[[#This Row],[Baseline Date]]&lt;PV_Meta!$B$7,1,0)</f>
        <v>1</v>
      </c>
      <c r="AA2432" s="41">
        <f>IF(tbl_PV_Milestones[[#This Row],[Complete]]="Yes",1,0)</f>
        <v>1</v>
      </c>
      <c r="AB2432" s="41">
        <f>IF(AND(tbl_PV_Milestones[[#This Row],[BL FY]]=2025,tbl_PV_Milestones[[#This Row],[Baseline Date]]&lt;PV_Meta!$B$7),1,0)</f>
        <v>0</v>
      </c>
      <c r="AC2432" s="41">
        <f>IF(AND(tbl_PV_Milestones[[#This Row],[Planned YTD]]=1,tbl_PV_Milestones[[#This Row],[Complete]]="Yes"),1,0)</f>
        <v>0</v>
      </c>
      <c r="AD2432" s="41">
        <f>IF(AND(tbl_PV_Milestones[[#This Row],[Actual/Schedule Finish]]&lt;PV_Meta!$B$7,tbl_PV_Milestones[[#This Row],[Complete]]="No",tbl_PV_Milestones[[#This Row],[Project Status]]&lt;&gt;"On Hold"),1,0)</f>
        <v>0</v>
      </c>
      <c r="AE2432" s="41">
        <f>IF(AND(tbl_PV_Milestones[[#This Row],[Actual/Schedule Finish]]&gt;tbl_PV_Milestones[[#This Row],[Baseline Date]],tbl_PV_Milestones[[#This Row],[Complete]]="No",tbl_PV_Milestones[[#This Row],[Project Status]]&lt;&gt;"On Hold",tbl_PV_Milestones[[#This Row],[Overdue]]=0,tbl_PV_Milestones[[#This Row],[To be Baselined]]&lt;&gt;1),1,0)</f>
        <v>0</v>
      </c>
      <c r="AF2432" s="41">
        <f>IF(AND(tbl_PV_Milestones[[#This Row],[BL FY]]=2025,tbl_PV_Milestones[[#This Row],[Finish FY]]&gt;2025),1,0)</f>
        <v>0</v>
      </c>
      <c r="AG2432" s="56" t="str">
        <f>_xlfn.XLOOKUP(tbl_PV_Milestones[[#This Row],[Work ID]],tbl_PV_Meta[Work ID '#],tbl_PV_Meta[Project Manager/Owner],,0)</f>
        <v>Project Manager 15</v>
      </c>
      <c r="AH2432" s="6"/>
    </row>
    <row r="2433" spans="4:34" x14ac:dyDescent="0.25">
      <c r="D2433" s="6" t="s">
        <v>326</v>
      </c>
      <c r="E2433" s="6" t="s">
        <v>52</v>
      </c>
      <c r="F2433" s="6" t="s">
        <v>1693</v>
      </c>
      <c r="G2433" s="6" t="s">
        <v>515</v>
      </c>
      <c r="H2433" s="6" t="s">
        <v>505</v>
      </c>
      <c r="I2433" s="6" t="s">
        <v>510</v>
      </c>
      <c r="J2433" s="6" t="s">
        <v>326</v>
      </c>
      <c r="K2433" s="6" t="s">
        <v>36</v>
      </c>
      <c r="L2433" s="6" t="s">
        <v>300</v>
      </c>
      <c r="M2433" s="43"/>
      <c r="N2433" s="44" t="s">
        <v>1979</v>
      </c>
      <c r="S2433" s="45" t="e">
        <f>_xlfn.CONCAT(#REF!,TRIM(tbl_PV_Milestones[[#This Row],[Milestone Description]]))</f>
        <v>#REF!</v>
      </c>
      <c r="T2433" s="84" t="str">
        <f>IF(COUNTIF(tbl_PV_Milestones[UID],tbl_PV_Milestones[[#This Row],[UID]])&gt;1,"Duplicate","")</f>
        <v>Duplicate</v>
      </c>
      <c r="U2433" s="42" t="str">
        <f>_xlfn.XLOOKUP(tbl_PV_Milestones[[#This Row],[Work ID]],tbl_PV_Meta[Work ID '#],tbl_PV_Meta[Sub-Portfolio])</f>
        <v>Sub-Portfolio 4</v>
      </c>
      <c r="V2433" s="41">
        <f>IF(MONTH(tbl_PV_Milestones[[#This Row],[Baseline Date]])&lt;7,YEAR(tbl_PV_Milestones[[#This Row],[Baseline Date]]),YEAR(tbl_PV_Milestones[[#This Row],[Baseline Date]])+1)</f>
        <v>1900</v>
      </c>
      <c r="W2433" s="41">
        <f>IF(MONTH(tbl_PV_Milestones[[#This Row],[Actual/Schedule Finish]])&lt;7,YEAR(tbl_PV_Milestones[[#This Row],[Actual/Schedule Finish]]),YEAR(tbl_PV_Milestones[[#This Row],[Actual/Schedule Finish]])+1)</f>
        <v>1900</v>
      </c>
      <c r="X2433" s="41" t="str">
        <f>IF(OR(tbl_PV_Milestones[[#This Row],[Project Status]]="Completed",tbl_PV_Milestones[[#This Row],[Project Status]]="Assumed Completed"),"Yes","No")</f>
        <v>Yes</v>
      </c>
      <c r="Y2433" s="41">
        <f>IF(tbl_PV_Milestones[[#This Row],[Baseline Date]]="",1,0)</f>
        <v>1</v>
      </c>
      <c r="Z2433" s="41">
        <f>IF(tbl_PV_Milestones[[#This Row],[Baseline Date]]&lt;PV_Meta!$B$7,1,0)</f>
        <v>1</v>
      </c>
      <c r="AA2433" s="41">
        <f>IF(tbl_PV_Milestones[[#This Row],[Complete]]="Yes",1,0)</f>
        <v>1</v>
      </c>
      <c r="AB2433" s="41">
        <f>IF(AND(tbl_PV_Milestones[[#This Row],[BL FY]]=2025,tbl_PV_Milestones[[#This Row],[Baseline Date]]&lt;PV_Meta!$B$7),1,0)</f>
        <v>0</v>
      </c>
      <c r="AC2433" s="41">
        <f>IF(AND(tbl_PV_Milestones[[#This Row],[Planned YTD]]=1,tbl_PV_Milestones[[#This Row],[Complete]]="Yes"),1,0)</f>
        <v>0</v>
      </c>
      <c r="AD2433" s="41">
        <f>IF(AND(tbl_PV_Milestones[[#This Row],[Actual/Schedule Finish]]&lt;PV_Meta!$B$7,tbl_PV_Milestones[[#This Row],[Complete]]="No",tbl_PV_Milestones[[#This Row],[Project Status]]&lt;&gt;"On Hold"),1,0)</f>
        <v>0</v>
      </c>
      <c r="AE2433" s="41">
        <f>IF(AND(tbl_PV_Milestones[[#This Row],[Actual/Schedule Finish]]&gt;tbl_PV_Milestones[[#This Row],[Baseline Date]],tbl_PV_Milestones[[#This Row],[Complete]]="No",tbl_PV_Milestones[[#This Row],[Project Status]]&lt;&gt;"On Hold",tbl_PV_Milestones[[#This Row],[Overdue]]=0,tbl_PV_Milestones[[#This Row],[To be Baselined]]&lt;&gt;1),1,0)</f>
        <v>0</v>
      </c>
      <c r="AF2433" s="41">
        <f>IF(AND(tbl_PV_Milestones[[#This Row],[BL FY]]=2025,tbl_PV_Milestones[[#This Row],[Finish FY]]&gt;2025),1,0)</f>
        <v>0</v>
      </c>
      <c r="AG2433" s="56" t="str">
        <f>_xlfn.XLOOKUP(tbl_PV_Milestones[[#This Row],[Work ID]],tbl_PV_Meta[Work ID '#],tbl_PV_Meta[Project Manager/Owner],,0)</f>
        <v>Project Manager 15</v>
      </c>
      <c r="AH2433" s="6"/>
    </row>
    <row r="2434" spans="4:34" x14ac:dyDescent="0.25">
      <c r="D2434" s="6" t="s">
        <v>326</v>
      </c>
      <c r="E2434" s="6" t="s">
        <v>503</v>
      </c>
      <c r="F2434" s="6" t="s">
        <v>1693</v>
      </c>
      <c r="G2434" s="6" t="s">
        <v>547</v>
      </c>
      <c r="H2434" s="6" t="s">
        <v>505</v>
      </c>
      <c r="I2434" s="6" t="s">
        <v>510</v>
      </c>
      <c r="J2434" s="6" t="s">
        <v>326</v>
      </c>
      <c r="K2434" s="6" t="s">
        <v>36</v>
      </c>
      <c r="L2434" s="6" t="s">
        <v>300</v>
      </c>
      <c r="M2434" s="43"/>
      <c r="N2434" s="44" t="s">
        <v>1979</v>
      </c>
      <c r="O2434" s="39">
        <v>45593.708333333299</v>
      </c>
      <c r="P2434" s="39">
        <v>45593.708333333299</v>
      </c>
      <c r="Q2434" s="6">
        <v>0</v>
      </c>
      <c r="R2434" s="6">
        <v>0</v>
      </c>
      <c r="S2434" s="45" t="e">
        <f>_xlfn.CONCAT(#REF!,TRIM(tbl_PV_Milestones[[#This Row],[Milestone Description]]))</f>
        <v>#REF!</v>
      </c>
      <c r="T2434" s="84" t="str">
        <f>IF(COUNTIF(tbl_PV_Milestones[UID],tbl_PV_Milestones[[#This Row],[UID]])&gt;1,"Duplicate","")</f>
        <v>Duplicate</v>
      </c>
      <c r="U2434" s="42" t="str">
        <f>_xlfn.XLOOKUP(tbl_PV_Milestones[[#This Row],[Work ID]],tbl_PV_Meta[Work ID '#],tbl_PV_Meta[Sub-Portfolio])</f>
        <v>Sub-Portfolio 4</v>
      </c>
      <c r="V2434" s="41">
        <f>IF(MONTH(tbl_PV_Milestones[[#This Row],[Baseline Date]])&lt;7,YEAR(tbl_PV_Milestones[[#This Row],[Baseline Date]]),YEAR(tbl_PV_Milestones[[#This Row],[Baseline Date]])+1)</f>
        <v>2025</v>
      </c>
      <c r="W2434" s="41">
        <f>IF(MONTH(tbl_PV_Milestones[[#This Row],[Actual/Schedule Finish]])&lt;7,YEAR(tbl_PV_Milestones[[#This Row],[Actual/Schedule Finish]]),YEAR(tbl_PV_Milestones[[#This Row],[Actual/Schedule Finish]])+1)</f>
        <v>2025</v>
      </c>
      <c r="X2434" s="41" t="str">
        <f>IF(OR(tbl_PV_Milestones[[#This Row],[Project Status]]="Completed",tbl_PV_Milestones[[#This Row],[Project Status]]="Assumed Completed"),"Yes","No")</f>
        <v>Yes</v>
      </c>
      <c r="Y2434" s="41">
        <f>IF(tbl_PV_Milestones[[#This Row],[Baseline Date]]="",1,0)</f>
        <v>0</v>
      </c>
      <c r="Z2434" s="41">
        <f>IF(tbl_PV_Milestones[[#This Row],[Baseline Date]]&lt;PV_Meta!$B$7,1,0)</f>
        <v>1</v>
      </c>
      <c r="AA2434" s="41">
        <f>IF(tbl_PV_Milestones[[#This Row],[Complete]]="Yes",1,0)</f>
        <v>1</v>
      </c>
      <c r="AB2434" s="41">
        <f>IF(AND(tbl_PV_Milestones[[#This Row],[BL FY]]=2025,tbl_PV_Milestones[[#This Row],[Baseline Date]]&lt;PV_Meta!$B$7),1,0)</f>
        <v>1</v>
      </c>
      <c r="AC2434" s="41">
        <f>IF(AND(tbl_PV_Milestones[[#This Row],[Planned YTD]]=1,tbl_PV_Milestones[[#This Row],[Complete]]="Yes"),1,0)</f>
        <v>1</v>
      </c>
      <c r="AD2434" s="41">
        <f>IF(AND(tbl_PV_Milestones[[#This Row],[Actual/Schedule Finish]]&lt;PV_Meta!$B$7,tbl_PV_Milestones[[#This Row],[Complete]]="No",tbl_PV_Milestones[[#This Row],[Project Status]]&lt;&gt;"On Hold"),1,0)</f>
        <v>0</v>
      </c>
      <c r="AE2434" s="41">
        <f>IF(AND(tbl_PV_Milestones[[#This Row],[Actual/Schedule Finish]]&gt;tbl_PV_Milestones[[#This Row],[Baseline Date]],tbl_PV_Milestones[[#This Row],[Complete]]="No",tbl_PV_Milestones[[#This Row],[Project Status]]&lt;&gt;"On Hold",tbl_PV_Milestones[[#This Row],[Overdue]]=0,tbl_PV_Milestones[[#This Row],[To be Baselined]]&lt;&gt;1),1,0)</f>
        <v>0</v>
      </c>
      <c r="AF2434" s="41">
        <f>IF(AND(tbl_PV_Milestones[[#This Row],[BL FY]]=2025,tbl_PV_Milestones[[#This Row],[Finish FY]]&gt;2025),1,0)</f>
        <v>0</v>
      </c>
      <c r="AG2434" s="56" t="str">
        <f>_xlfn.XLOOKUP(tbl_PV_Milestones[[#This Row],[Work ID]],tbl_PV_Meta[Work ID '#],tbl_PV_Meta[Project Manager/Owner],,0)</f>
        <v>Project Manager 15</v>
      </c>
      <c r="AH2434" s="6"/>
    </row>
    <row r="2435" spans="4:34" x14ac:dyDescent="0.25">
      <c r="D2435" s="6" t="s">
        <v>326</v>
      </c>
      <c r="E2435" s="6" t="s">
        <v>503</v>
      </c>
      <c r="F2435" s="6" t="s">
        <v>1693</v>
      </c>
      <c r="G2435" s="6" t="s">
        <v>548</v>
      </c>
      <c r="H2435" s="6" t="s">
        <v>505</v>
      </c>
      <c r="I2435" s="6" t="s">
        <v>510</v>
      </c>
      <c r="J2435" s="6" t="s">
        <v>326</v>
      </c>
      <c r="K2435" s="6" t="s">
        <v>36</v>
      </c>
      <c r="L2435" s="6" t="s">
        <v>300</v>
      </c>
      <c r="M2435" s="43"/>
      <c r="N2435" s="44" t="s">
        <v>1979</v>
      </c>
      <c r="O2435" s="39">
        <v>45596.708333333299</v>
      </c>
      <c r="P2435" s="39">
        <v>45596.708333333299</v>
      </c>
      <c r="Q2435" s="6">
        <v>0</v>
      </c>
      <c r="R2435" s="6">
        <v>0</v>
      </c>
      <c r="S2435" s="45" t="e">
        <f>_xlfn.CONCAT(#REF!,TRIM(tbl_PV_Milestones[[#This Row],[Milestone Description]]))</f>
        <v>#REF!</v>
      </c>
      <c r="T2435" s="84" t="str">
        <f>IF(COUNTIF(tbl_PV_Milestones[UID],tbl_PV_Milestones[[#This Row],[UID]])&gt;1,"Duplicate","")</f>
        <v>Duplicate</v>
      </c>
      <c r="U2435" s="42" t="str">
        <f>_xlfn.XLOOKUP(tbl_PV_Milestones[[#This Row],[Work ID]],tbl_PV_Meta[Work ID '#],tbl_PV_Meta[Sub-Portfolio])</f>
        <v>Sub-Portfolio 4</v>
      </c>
      <c r="V2435" s="41">
        <f>IF(MONTH(tbl_PV_Milestones[[#This Row],[Baseline Date]])&lt;7,YEAR(tbl_PV_Milestones[[#This Row],[Baseline Date]]),YEAR(tbl_PV_Milestones[[#This Row],[Baseline Date]])+1)</f>
        <v>2025</v>
      </c>
      <c r="W2435" s="41">
        <f>IF(MONTH(tbl_PV_Milestones[[#This Row],[Actual/Schedule Finish]])&lt;7,YEAR(tbl_PV_Milestones[[#This Row],[Actual/Schedule Finish]]),YEAR(tbl_PV_Milestones[[#This Row],[Actual/Schedule Finish]])+1)</f>
        <v>2025</v>
      </c>
      <c r="X2435" s="41" t="str">
        <f>IF(OR(tbl_PV_Milestones[[#This Row],[Project Status]]="Completed",tbl_PV_Milestones[[#This Row],[Project Status]]="Assumed Completed"),"Yes","No")</f>
        <v>Yes</v>
      </c>
      <c r="Y2435" s="41">
        <f>IF(tbl_PV_Milestones[[#This Row],[Baseline Date]]="",1,0)</f>
        <v>0</v>
      </c>
      <c r="Z2435" s="41">
        <f>IF(tbl_PV_Milestones[[#This Row],[Baseline Date]]&lt;PV_Meta!$B$7,1,0)</f>
        <v>1</v>
      </c>
      <c r="AA2435" s="41">
        <f>IF(tbl_PV_Milestones[[#This Row],[Complete]]="Yes",1,0)</f>
        <v>1</v>
      </c>
      <c r="AB2435" s="41">
        <f>IF(AND(tbl_PV_Milestones[[#This Row],[BL FY]]=2025,tbl_PV_Milestones[[#This Row],[Baseline Date]]&lt;PV_Meta!$B$7),1,0)</f>
        <v>1</v>
      </c>
      <c r="AC2435" s="41">
        <f>IF(AND(tbl_PV_Milestones[[#This Row],[Planned YTD]]=1,tbl_PV_Milestones[[#This Row],[Complete]]="Yes"),1,0)</f>
        <v>1</v>
      </c>
      <c r="AD2435" s="41">
        <f>IF(AND(tbl_PV_Milestones[[#This Row],[Actual/Schedule Finish]]&lt;PV_Meta!$B$7,tbl_PV_Milestones[[#This Row],[Complete]]="No",tbl_PV_Milestones[[#This Row],[Project Status]]&lt;&gt;"On Hold"),1,0)</f>
        <v>0</v>
      </c>
      <c r="AE2435" s="41">
        <f>IF(AND(tbl_PV_Milestones[[#This Row],[Actual/Schedule Finish]]&gt;tbl_PV_Milestones[[#This Row],[Baseline Date]],tbl_PV_Milestones[[#This Row],[Complete]]="No",tbl_PV_Milestones[[#This Row],[Project Status]]&lt;&gt;"On Hold",tbl_PV_Milestones[[#This Row],[Overdue]]=0,tbl_PV_Milestones[[#This Row],[To be Baselined]]&lt;&gt;1),1,0)</f>
        <v>0</v>
      </c>
      <c r="AF2435" s="41">
        <f>IF(AND(tbl_PV_Milestones[[#This Row],[BL FY]]=2025,tbl_PV_Milestones[[#This Row],[Finish FY]]&gt;2025),1,0)</f>
        <v>0</v>
      </c>
      <c r="AG2435" s="56" t="str">
        <f>_xlfn.XLOOKUP(tbl_PV_Milestones[[#This Row],[Work ID]],tbl_PV_Meta[Work ID '#],tbl_PV_Meta[Project Manager/Owner],,0)</f>
        <v>Project Manager 15</v>
      </c>
      <c r="AH2435" s="6"/>
    </row>
    <row r="2436" spans="4:34" x14ac:dyDescent="0.25">
      <c r="D2436" s="6" t="s">
        <v>326</v>
      </c>
      <c r="E2436" s="6" t="s">
        <v>503</v>
      </c>
      <c r="F2436" s="6" t="s">
        <v>1693</v>
      </c>
      <c r="G2436" s="6" t="s">
        <v>549</v>
      </c>
      <c r="H2436" s="6" t="s">
        <v>505</v>
      </c>
      <c r="I2436" s="6" t="s">
        <v>510</v>
      </c>
      <c r="J2436" s="6" t="s">
        <v>326</v>
      </c>
      <c r="K2436" s="6" t="s">
        <v>36</v>
      </c>
      <c r="L2436" s="6" t="s">
        <v>300</v>
      </c>
      <c r="M2436" s="43"/>
      <c r="N2436" s="44" t="s">
        <v>1979</v>
      </c>
      <c r="O2436" s="39">
        <v>45562.708333333299</v>
      </c>
      <c r="P2436" s="39">
        <v>45562.708333333299</v>
      </c>
      <c r="Q2436" s="6">
        <v>0</v>
      </c>
      <c r="R2436" s="6">
        <v>0</v>
      </c>
      <c r="S2436" s="45" t="e">
        <f>_xlfn.CONCAT(#REF!,TRIM(tbl_PV_Milestones[[#This Row],[Milestone Description]]))</f>
        <v>#REF!</v>
      </c>
      <c r="T2436" s="84" t="str">
        <f>IF(COUNTIF(tbl_PV_Milestones[UID],tbl_PV_Milestones[[#This Row],[UID]])&gt;1,"Duplicate","")</f>
        <v>Duplicate</v>
      </c>
      <c r="U2436" s="42" t="str">
        <f>_xlfn.XLOOKUP(tbl_PV_Milestones[[#This Row],[Work ID]],tbl_PV_Meta[Work ID '#],tbl_PV_Meta[Sub-Portfolio])</f>
        <v>Sub-Portfolio 4</v>
      </c>
      <c r="V2436" s="41">
        <f>IF(MONTH(tbl_PV_Milestones[[#This Row],[Baseline Date]])&lt;7,YEAR(tbl_PV_Milestones[[#This Row],[Baseline Date]]),YEAR(tbl_PV_Milestones[[#This Row],[Baseline Date]])+1)</f>
        <v>2025</v>
      </c>
      <c r="W2436" s="41">
        <f>IF(MONTH(tbl_PV_Milestones[[#This Row],[Actual/Schedule Finish]])&lt;7,YEAR(tbl_PV_Milestones[[#This Row],[Actual/Schedule Finish]]),YEAR(tbl_PV_Milestones[[#This Row],[Actual/Schedule Finish]])+1)</f>
        <v>2025</v>
      </c>
      <c r="X2436" s="41" t="str">
        <f>IF(OR(tbl_PV_Milestones[[#This Row],[Project Status]]="Completed",tbl_PV_Milestones[[#This Row],[Project Status]]="Assumed Completed"),"Yes","No")</f>
        <v>Yes</v>
      </c>
      <c r="Y2436" s="41">
        <f>IF(tbl_PV_Milestones[[#This Row],[Baseline Date]]="",1,0)</f>
        <v>0</v>
      </c>
      <c r="Z2436" s="41">
        <f>IF(tbl_PV_Milestones[[#This Row],[Baseline Date]]&lt;PV_Meta!$B$7,1,0)</f>
        <v>1</v>
      </c>
      <c r="AA2436" s="41">
        <f>IF(tbl_PV_Milestones[[#This Row],[Complete]]="Yes",1,0)</f>
        <v>1</v>
      </c>
      <c r="AB2436" s="41">
        <f>IF(AND(tbl_PV_Milestones[[#This Row],[BL FY]]=2025,tbl_PV_Milestones[[#This Row],[Baseline Date]]&lt;PV_Meta!$B$7),1,0)</f>
        <v>1</v>
      </c>
      <c r="AC2436" s="41">
        <f>IF(AND(tbl_PV_Milestones[[#This Row],[Planned YTD]]=1,tbl_PV_Milestones[[#This Row],[Complete]]="Yes"),1,0)</f>
        <v>1</v>
      </c>
      <c r="AD2436" s="41">
        <f>IF(AND(tbl_PV_Milestones[[#This Row],[Actual/Schedule Finish]]&lt;PV_Meta!$B$7,tbl_PV_Milestones[[#This Row],[Complete]]="No",tbl_PV_Milestones[[#This Row],[Project Status]]&lt;&gt;"On Hold"),1,0)</f>
        <v>0</v>
      </c>
      <c r="AE2436" s="41">
        <f>IF(AND(tbl_PV_Milestones[[#This Row],[Actual/Schedule Finish]]&gt;tbl_PV_Milestones[[#This Row],[Baseline Date]],tbl_PV_Milestones[[#This Row],[Complete]]="No",tbl_PV_Milestones[[#This Row],[Project Status]]&lt;&gt;"On Hold",tbl_PV_Milestones[[#This Row],[Overdue]]=0,tbl_PV_Milestones[[#This Row],[To be Baselined]]&lt;&gt;1),1,0)</f>
        <v>0</v>
      </c>
      <c r="AF2436" s="41">
        <f>IF(AND(tbl_PV_Milestones[[#This Row],[BL FY]]=2025,tbl_PV_Milestones[[#This Row],[Finish FY]]&gt;2025),1,0)</f>
        <v>0</v>
      </c>
      <c r="AG2436" s="56" t="str">
        <f>_xlfn.XLOOKUP(tbl_PV_Milestones[[#This Row],[Work ID]],tbl_PV_Meta[Work ID '#],tbl_PV_Meta[Project Manager/Owner],,0)</f>
        <v>Project Manager 15</v>
      </c>
      <c r="AH2436" s="6"/>
    </row>
    <row r="2437" spans="4:34" x14ac:dyDescent="0.25">
      <c r="D2437" s="6" t="s">
        <v>326</v>
      </c>
      <c r="E2437" s="6" t="s">
        <v>503</v>
      </c>
      <c r="F2437" s="6" t="s">
        <v>1693</v>
      </c>
      <c r="G2437" s="6" t="s">
        <v>550</v>
      </c>
      <c r="H2437" s="6" t="s">
        <v>505</v>
      </c>
      <c r="I2437" s="6" t="s">
        <v>510</v>
      </c>
      <c r="J2437" s="6" t="s">
        <v>326</v>
      </c>
      <c r="K2437" s="6" t="s">
        <v>36</v>
      </c>
      <c r="L2437" s="6" t="s">
        <v>300</v>
      </c>
      <c r="M2437" s="43"/>
      <c r="N2437" s="44" t="s">
        <v>1979</v>
      </c>
      <c r="O2437" s="39">
        <v>45544.708333333299</v>
      </c>
      <c r="P2437" s="39">
        <v>45544.708333333299</v>
      </c>
      <c r="Q2437" s="6">
        <v>0</v>
      </c>
      <c r="R2437" s="6">
        <v>0</v>
      </c>
      <c r="S2437" s="45" t="e">
        <f>_xlfn.CONCAT(#REF!,TRIM(tbl_PV_Milestones[[#This Row],[Milestone Description]]))</f>
        <v>#REF!</v>
      </c>
      <c r="T2437" s="84" t="str">
        <f>IF(COUNTIF(tbl_PV_Milestones[UID],tbl_PV_Milestones[[#This Row],[UID]])&gt;1,"Duplicate","")</f>
        <v>Duplicate</v>
      </c>
      <c r="U2437" s="42" t="str">
        <f>_xlfn.XLOOKUP(tbl_PV_Milestones[[#This Row],[Work ID]],tbl_PV_Meta[Work ID '#],tbl_PV_Meta[Sub-Portfolio])</f>
        <v>Sub-Portfolio 4</v>
      </c>
      <c r="V2437" s="41">
        <f>IF(MONTH(tbl_PV_Milestones[[#This Row],[Baseline Date]])&lt;7,YEAR(tbl_PV_Milestones[[#This Row],[Baseline Date]]),YEAR(tbl_PV_Milestones[[#This Row],[Baseline Date]])+1)</f>
        <v>2025</v>
      </c>
      <c r="W2437" s="41">
        <f>IF(MONTH(tbl_PV_Milestones[[#This Row],[Actual/Schedule Finish]])&lt;7,YEAR(tbl_PV_Milestones[[#This Row],[Actual/Schedule Finish]]),YEAR(tbl_PV_Milestones[[#This Row],[Actual/Schedule Finish]])+1)</f>
        <v>2025</v>
      </c>
      <c r="X2437" s="41" t="str">
        <f>IF(OR(tbl_PV_Milestones[[#This Row],[Project Status]]="Completed",tbl_PV_Milestones[[#This Row],[Project Status]]="Assumed Completed"),"Yes","No")</f>
        <v>Yes</v>
      </c>
      <c r="Y2437" s="41">
        <f>IF(tbl_PV_Milestones[[#This Row],[Baseline Date]]="",1,0)</f>
        <v>0</v>
      </c>
      <c r="Z2437" s="41">
        <f>IF(tbl_PV_Milestones[[#This Row],[Baseline Date]]&lt;PV_Meta!$B$7,1,0)</f>
        <v>1</v>
      </c>
      <c r="AA2437" s="41">
        <f>IF(tbl_PV_Milestones[[#This Row],[Complete]]="Yes",1,0)</f>
        <v>1</v>
      </c>
      <c r="AB2437" s="41">
        <f>IF(AND(tbl_PV_Milestones[[#This Row],[BL FY]]=2025,tbl_PV_Milestones[[#This Row],[Baseline Date]]&lt;PV_Meta!$B$7),1,0)</f>
        <v>1</v>
      </c>
      <c r="AC2437" s="41">
        <f>IF(AND(tbl_PV_Milestones[[#This Row],[Planned YTD]]=1,tbl_PV_Milestones[[#This Row],[Complete]]="Yes"),1,0)</f>
        <v>1</v>
      </c>
      <c r="AD2437" s="41">
        <f>IF(AND(tbl_PV_Milestones[[#This Row],[Actual/Schedule Finish]]&lt;PV_Meta!$B$7,tbl_PV_Milestones[[#This Row],[Complete]]="No",tbl_PV_Milestones[[#This Row],[Project Status]]&lt;&gt;"On Hold"),1,0)</f>
        <v>0</v>
      </c>
      <c r="AE2437" s="41">
        <f>IF(AND(tbl_PV_Milestones[[#This Row],[Actual/Schedule Finish]]&gt;tbl_PV_Milestones[[#This Row],[Baseline Date]],tbl_PV_Milestones[[#This Row],[Complete]]="No",tbl_PV_Milestones[[#This Row],[Project Status]]&lt;&gt;"On Hold",tbl_PV_Milestones[[#This Row],[Overdue]]=0,tbl_PV_Milestones[[#This Row],[To be Baselined]]&lt;&gt;1),1,0)</f>
        <v>0</v>
      </c>
      <c r="AF2437" s="41">
        <f>IF(AND(tbl_PV_Milestones[[#This Row],[BL FY]]=2025,tbl_PV_Milestones[[#This Row],[Finish FY]]&gt;2025),1,0)</f>
        <v>0</v>
      </c>
      <c r="AG2437" s="56" t="str">
        <f>_xlfn.XLOOKUP(tbl_PV_Milestones[[#This Row],[Work ID]],tbl_PV_Meta[Work ID '#],tbl_PV_Meta[Project Manager/Owner],,0)</f>
        <v>Project Manager 15</v>
      </c>
      <c r="AH2437" s="6"/>
    </row>
    <row r="2438" spans="4:34" x14ac:dyDescent="0.25">
      <c r="D2438" s="6" t="s">
        <v>326</v>
      </c>
      <c r="E2438" s="6" t="s">
        <v>52</v>
      </c>
      <c r="F2438" s="6" t="s">
        <v>1693</v>
      </c>
      <c r="G2438" s="6" t="s">
        <v>551</v>
      </c>
      <c r="H2438" s="6" t="s">
        <v>505</v>
      </c>
      <c r="I2438" s="6" t="s">
        <v>510</v>
      </c>
      <c r="J2438" s="6" t="s">
        <v>326</v>
      </c>
      <c r="K2438" s="6" t="s">
        <v>36</v>
      </c>
      <c r="L2438" s="6" t="s">
        <v>300</v>
      </c>
      <c r="M2438" s="43"/>
      <c r="N2438" s="44" t="s">
        <v>1979</v>
      </c>
      <c r="S2438" s="45" t="e">
        <f>_xlfn.CONCAT(#REF!,TRIM(tbl_PV_Milestones[[#This Row],[Milestone Description]]))</f>
        <v>#REF!</v>
      </c>
      <c r="T2438" s="84" t="str">
        <f>IF(COUNTIF(tbl_PV_Milestones[UID],tbl_PV_Milestones[[#This Row],[UID]])&gt;1,"Duplicate","")</f>
        <v>Duplicate</v>
      </c>
      <c r="U2438" s="42" t="str">
        <f>_xlfn.XLOOKUP(tbl_PV_Milestones[[#This Row],[Work ID]],tbl_PV_Meta[Work ID '#],tbl_PV_Meta[Sub-Portfolio])</f>
        <v>Sub-Portfolio 4</v>
      </c>
      <c r="V2438" s="41">
        <f>IF(MONTH(tbl_PV_Milestones[[#This Row],[Baseline Date]])&lt;7,YEAR(tbl_PV_Milestones[[#This Row],[Baseline Date]]),YEAR(tbl_PV_Milestones[[#This Row],[Baseline Date]])+1)</f>
        <v>1900</v>
      </c>
      <c r="W2438" s="41">
        <f>IF(MONTH(tbl_PV_Milestones[[#This Row],[Actual/Schedule Finish]])&lt;7,YEAR(tbl_PV_Milestones[[#This Row],[Actual/Schedule Finish]]),YEAR(tbl_PV_Milestones[[#This Row],[Actual/Schedule Finish]])+1)</f>
        <v>1900</v>
      </c>
      <c r="X2438" s="41" t="str">
        <f>IF(OR(tbl_PV_Milestones[[#This Row],[Project Status]]="Completed",tbl_PV_Milestones[[#This Row],[Project Status]]="Assumed Completed"),"Yes","No")</f>
        <v>Yes</v>
      </c>
      <c r="Y2438" s="41">
        <f>IF(tbl_PV_Milestones[[#This Row],[Baseline Date]]="",1,0)</f>
        <v>1</v>
      </c>
      <c r="Z2438" s="41">
        <f>IF(tbl_PV_Milestones[[#This Row],[Baseline Date]]&lt;PV_Meta!$B$7,1,0)</f>
        <v>1</v>
      </c>
      <c r="AA2438" s="41">
        <f>IF(tbl_PV_Milestones[[#This Row],[Complete]]="Yes",1,0)</f>
        <v>1</v>
      </c>
      <c r="AB2438" s="41">
        <f>IF(AND(tbl_PV_Milestones[[#This Row],[BL FY]]=2025,tbl_PV_Milestones[[#This Row],[Baseline Date]]&lt;PV_Meta!$B$7),1,0)</f>
        <v>0</v>
      </c>
      <c r="AC2438" s="41">
        <f>IF(AND(tbl_PV_Milestones[[#This Row],[Planned YTD]]=1,tbl_PV_Milestones[[#This Row],[Complete]]="Yes"),1,0)</f>
        <v>0</v>
      </c>
      <c r="AD2438" s="41">
        <f>IF(AND(tbl_PV_Milestones[[#This Row],[Actual/Schedule Finish]]&lt;PV_Meta!$B$7,tbl_PV_Milestones[[#This Row],[Complete]]="No",tbl_PV_Milestones[[#This Row],[Project Status]]&lt;&gt;"On Hold"),1,0)</f>
        <v>0</v>
      </c>
      <c r="AE2438" s="41">
        <f>IF(AND(tbl_PV_Milestones[[#This Row],[Actual/Schedule Finish]]&gt;tbl_PV_Milestones[[#This Row],[Baseline Date]],tbl_PV_Milestones[[#This Row],[Complete]]="No",tbl_PV_Milestones[[#This Row],[Project Status]]&lt;&gt;"On Hold",tbl_PV_Milestones[[#This Row],[Overdue]]=0,tbl_PV_Milestones[[#This Row],[To be Baselined]]&lt;&gt;1),1,0)</f>
        <v>0</v>
      </c>
      <c r="AF2438" s="41">
        <f>IF(AND(tbl_PV_Milestones[[#This Row],[BL FY]]=2025,tbl_PV_Milestones[[#This Row],[Finish FY]]&gt;2025),1,0)</f>
        <v>0</v>
      </c>
      <c r="AG2438" s="56" t="str">
        <f>_xlfn.XLOOKUP(tbl_PV_Milestones[[#This Row],[Work ID]],tbl_PV_Meta[Work ID '#],tbl_PV_Meta[Project Manager/Owner],,0)</f>
        <v>Project Manager 15</v>
      </c>
      <c r="AH2438" s="6"/>
    </row>
    <row r="2439" spans="4:34" x14ac:dyDescent="0.25">
      <c r="D2439" s="6" t="s">
        <v>326</v>
      </c>
      <c r="E2439" s="6" t="s">
        <v>52</v>
      </c>
      <c r="F2439" s="6" t="s">
        <v>1693</v>
      </c>
      <c r="G2439" s="6" t="s">
        <v>552</v>
      </c>
      <c r="H2439" s="6" t="s">
        <v>505</v>
      </c>
      <c r="I2439" s="6" t="s">
        <v>510</v>
      </c>
      <c r="J2439" s="6" t="s">
        <v>326</v>
      </c>
      <c r="K2439" s="6" t="s">
        <v>36</v>
      </c>
      <c r="L2439" s="6" t="s">
        <v>300</v>
      </c>
      <c r="M2439" s="43"/>
      <c r="N2439" s="44" t="s">
        <v>1979</v>
      </c>
      <c r="S2439" s="45" t="e">
        <f>_xlfn.CONCAT(#REF!,TRIM(tbl_PV_Milestones[[#This Row],[Milestone Description]]))</f>
        <v>#REF!</v>
      </c>
      <c r="T2439" s="84" t="str">
        <f>IF(COUNTIF(tbl_PV_Milestones[UID],tbl_PV_Milestones[[#This Row],[UID]])&gt;1,"Duplicate","")</f>
        <v>Duplicate</v>
      </c>
      <c r="U2439" s="42" t="str">
        <f>_xlfn.XLOOKUP(tbl_PV_Milestones[[#This Row],[Work ID]],tbl_PV_Meta[Work ID '#],tbl_PV_Meta[Sub-Portfolio])</f>
        <v>Sub-Portfolio 4</v>
      </c>
      <c r="V2439" s="41">
        <f>IF(MONTH(tbl_PV_Milestones[[#This Row],[Baseline Date]])&lt;7,YEAR(tbl_PV_Milestones[[#This Row],[Baseline Date]]),YEAR(tbl_PV_Milestones[[#This Row],[Baseline Date]])+1)</f>
        <v>1900</v>
      </c>
      <c r="W2439" s="41">
        <f>IF(MONTH(tbl_PV_Milestones[[#This Row],[Actual/Schedule Finish]])&lt;7,YEAR(tbl_PV_Milestones[[#This Row],[Actual/Schedule Finish]]),YEAR(tbl_PV_Milestones[[#This Row],[Actual/Schedule Finish]])+1)</f>
        <v>1900</v>
      </c>
      <c r="X2439" s="41" t="str">
        <f>IF(OR(tbl_PV_Milestones[[#This Row],[Project Status]]="Completed",tbl_PV_Milestones[[#This Row],[Project Status]]="Assumed Completed"),"Yes","No")</f>
        <v>Yes</v>
      </c>
      <c r="Y2439" s="41">
        <f>IF(tbl_PV_Milestones[[#This Row],[Baseline Date]]="",1,0)</f>
        <v>1</v>
      </c>
      <c r="Z2439" s="41">
        <f>IF(tbl_PV_Milestones[[#This Row],[Baseline Date]]&lt;PV_Meta!$B$7,1,0)</f>
        <v>1</v>
      </c>
      <c r="AA2439" s="41">
        <f>IF(tbl_PV_Milestones[[#This Row],[Complete]]="Yes",1,0)</f>
        <v>1</v>
      </c>
      <c r="AB2439" s="41">
        <f>IF(AND(tbl_PV_Milestones[[#This Row],[BL FY]]=2025,tbl_PV_Milestones[[#This Row],[Baseline Date]]&lt;PV_Meta!$B$7),1,0)</f>
        <v>0</v>
      </c>
      <c r="AC2439" s="41">
        <f>IF(AND(tbl_PV_Milestones[[#This Row],[Planned YTD]]=1,tbl_PV_Milestones[[#This Row],[Complete]]="Yes"),1,0)</f>
        <v>0</v>
      </c>
      <c r="AD2439" s="41">
        <f>IF(AND(tbl_PV_Milestones[[#This Row],[Actual/Schedule Finish]]&lt;PV_Meta!$B$7,tbl_PV_Milestones[[#This Row],[Complete]]="No",tbl_PV_Milestones[[#This Row],[Project Status]]&lt;&gt;"On Hold"),1,0)</f>
        <v>0</v>
      </c>
      <c r="AE2439" s="41">
        <f>IF(AND(tbl_PV_Milestones[[#This Row],[Actual/Schedule Finish]]&gt;tbl_PV_Milestones[[#This Row],[Baseline Date]],tbl_PV_Milestones[[#This Row],[Complete]]="No",tbl_PV_Milestones[[#This Row],[Project Status]]&lt;&gt;"On Hold",tbl_PV_Milestones[[#This Row],[Overdue]]=0,tbl_PV_Milestones[[#This Row],[To be Baselined]]&lt;&gt;1),1,0)</f>
        <v>0</v>
      </c>
      <c r="AF2439" s="41">
        <f>IF(AND(tbl_PV_Milestones[[#This Row],[BL FY]]=2025,tbl_PV_Milestones[[#This Row],[Finish FY]]&gt;2025),1,0)</f>
        <v>0</v>
      </c>
      <c r="AG2439" s="56" t="str">
        <f>_xlfn.XLOOKUP(tbl_PV_Milestones[[#This Row],[Work ID]],tbl_PV_Meta[Work ID '#],tbl_PV_Meta[Project Manager/Owner],,0)</f>
        <v>Project Manager 15</v>
      </c>
      <c r="AH2439" s="6"/>
    </row>
    <row r="2440" spans="4:34" x14ac:dyDescent="0.25">
      <c r="D2440" s="6" t="s">
        <v>326</v>
      </c>
      <c r="E2440" s="6" t="s">
        <v>52</v>
      </c>
      <c r="F2440" s="6" t="s">
        <v>1693</v>
      </c>
      <c r="G2440" s="6" t="s">
        <v>553</v>
      </c>
      <c r="H2440" s="6" t="s">
        <v>505</v>
      </c>
      <c r="I2440" s="6" t="s">
        <v>510</v>
      </c>
      <c r="J2440" s="6" t="s">
        <v>326</v>
      </c>
      <c r="K2440" s="6" t="s">
        <v>36</v>
      </c>
      <c r="L2440" s="6" t="s">
        <v>300</v>
      </c>
      <c r="M2440" s="43"/>
      <c r="N2440" s="44" t="s">
        <v>1979</v>
      </c>
      <c r="S2440" s="45" t="e">
        <f>_xlfn.CONCAT(#REF!,TRIM(tbl_PV_Milestones[[#This Row],[Milestone Description]]))</f>
        <v>#REF!</v>
      </c>
      <c r="T2440" s="84" t="str">
        <f>IF(COUNTIF(tbl_PV_Milestones[UID],tbl_PV_Milestones[[#This Row],[UID]])&gt;1,"Duplicate","")</f>
        <v>Duplicate</v>
      </c>
      <c r="U2440" s="42" t="str">
        <f>_xlfn.XLOOKUP(tbl_PV_Milestones[[#This Row],[Work ID]],tbl_PV_Meta[Work ID '#],tbl_PV_Meta[Sub-Portfolio])</f>
        <v>Sub-Portfolio 4</v>
      </c>
      <c r="V2440" s="41">
        <f>IF(MONTH(tbl_PV_Milestones[[#This Row],[Baseline Date]])&lt;7,YEAR(tbl_PV_Milestones[[#This Row],[Baseline Date]]),YEAR(tbl_PV_Milestones[[#This Row],[Baseline Date]])+1)</f>
        <v>1900</v>
      </c>
      <c r="W2440" s="41">
        <f>IF(MONTH(tbl_PV_Milestones[[#This Row],[Actual/Schedule Finish]])&lt;7,YEAR(tbl_PV_Milestones[[#This Row],[Actual/Schedule Finish]]),YEAR(tbl_PV_Milestones[[#This Row],[Actual/Schedule Finish]])+1)</f>
        <v>1900</v>
      </c>
      <c r="X2440" s="41" t="str">
        <f>IF(OR(tbl_PV_Milestones[[#This Row],[Project Status]]="Completed",tbl_PV_Milestones[[#This Row],[Project Status]]="Assumed Completed"),"Yes","No")</f>
        <v>Yes</v>
      </c>
      <c r="Y2440" s="41">
        <f>IF(tbl_PV_Milestones[[#This Row],[Baseline Date]]="",1,0)</f>
        <v>1</v>
      </c>
      <c r="Z2440" s="41">
        <f>IF(tbl_PV_Milestones[[#This Row],[Baseline Date]]&lt;PV_Meta!$B$7,1,0)</f>
        <v>1</v>
      </c>
      <c r="AA2440" s="41">
        <f>IF(tbl_PV_Milestones[[#This Row],[Complete]]="Yes",1,0)</f>
        <v>1</v>
      </c>
      <c r="AB2440" s="41">
        <f>IF(AND(tbl_PV_Milestones[[#This Row],[BL FY]]=2025,tbl_PV_Milestones[[#This Row],[Baseline Date]]&lt;PV_Meta!$B$7),1,0)</f>
        <v>0</v>
      </c>
      <c r="AC2440" s="41">
        <f>IF(AND(tbl_PV_Milestones[[#This Row],[Planned YTD]]=1,tbl_PV_Milestones[[#This Row],[Complete]]="Yes"),1,0)</f>
        <v>0</v>
      </c>
      <c r="AD2440" s="41">
        <f>IF(AND(tbl_PV_Milestones[[#This Row],[Actual/Schedule Finish]]&lt;PV_Meta!$B$7,tbl_PV_Milestones[[#This Row],[Complete]]="No",tbl_PV_Milestones[[#This Row],[Project Status]]&lt;&gt;"On Hold"),1,0)</f>
        <v>0</v>
      </c>
      <c r="AE2440" s="41">
        <f>IF(AND(tbl_PV_Milestones[[#This Row],[Actual/Schedule Finish]]&gt;tbl_PV_Milestones[[#This Row],[Baseline Date]],tbl_PV_Milestones[[#This Row],[Complete]]="No",tbl_PV_Milestones[[#This Row],[Project Status]]&lt;&gt;"On Hold",tbl_PV_Milestones[[#This Row],[Overdue]]=0,tbl_PV_Milestones[[#This Row],[To be Baselined]]&lt;&gt;1),1,0)</f>
        <v>0</v>
      </c>
      <c r="AF2440" s="41">
        <f>IF(AND(tbl_PV_Milestones[[#This Row],[BL FY]]=2025,tbl_PV_Milestones[[#This Row],[Finish FY]]&gt;2025),1,0)</f>
        <v>0</v>
      </c>
      <c r="AG2440" s="56" t="str">
        <f>_xlfn.XLOOKUP(tbl_PV_Milestones[[#This Row],[Work ID]],tbl_PV_Meta[Work ID '#],tbl_PV_Meta[Project Manager/Owner],,0)</f>
        <v>Project Manager 15</v>
      </c>
      <c r="AH2440" s="6"/>
    </row>
    <row r="2441" spans="4:34" x14ac:dyDescent="0.25">
      <c r="D2441" s="6" t="s">
        <v>326</v>
      </c>
      <c r="E2441" s="6" t="s">
        <v>52</v>
      </c>
      <c r="F2441" s="6" t="s">
        <v>1693</v>
      </c>
      <c r="G2441" s="6" t="s">
        <v>554</v>
      </c>
      <c r="H2441" s="6" t="s">
        <v>505</v>
      </c>
      <c r="I2441" s="6" t="s">
        <v>510</v>
      </c>
      <c r="J2441" s="6" t="s">
        <v>326</v>
      </c>
      <c r="K2441" s="6" t="s">
        <v>36</v>
      </c>
      <c r="L2441" s="6" t="s">
        <v>300</v>
      </c>
      <c r="M2441" s="43"/>
      <c r="N2441" s="44" t="s">
        <v>1979</v>
      </c>
      <c r="S2441" s="45" t="e">
        <f>_xlfn.CONCAT(#REF!,TRIM(tbl_PV_Milestones[[#This Row],[Milestone Description]]))</f>
        <v>#REF!</v>
      </c>
      <c r="T2441" s="84" t="str">
        <f>IF(COUNTIF(tbl_PV_Milestones[UID],tbl_PV_Milestones[[#This Row],[UID]])&gt;1,"Duplicate","")</f>
        <v>Duplicate</v>
      </c>
      <c r="U2441" s="42" t="str">
        <f>_xlfn.XLOOKUP(tbl_PV_Milestones[[#This Row],[Work ID]],tbl_PV_Meta[Work ID '#],tbl_PV_Meta[Sub-Portfolio])</f>
        <v>Sub-Portfolio 4</v>
      </c>
      <c r="V2441" s="41">
        <f>IF(MONTH(tbl_PV_Milestones[[#This Row],[Baseline Date]])&lt;7,YEAR(tbl_PV_Milestones[[#This Row],[Baseline Date]]),YEAR(tbl_PV_Milestones[[#This Row],[Baseline Date]])+1)</f>
        <v>1900</v>
      </c>
      <c r="W2441" s="41">
        <f>IF(MONTH(tbl_PV_Milestones[[#This Row],[Actual/Schedule Finish]])&lt;7,YEAR(tbl_PV_Milestones[[#This Row],[Actual/Schedule Finish]]),YEAR(tbl_PV_Milestones[[#This Row],[Actual/Schedule Finish]])+1)</f>
        <v>1900</v>
      </c>
      <c r="X2441" s="41" t="str">
        <f>IF(OR(tbl_PV_Milestones[[#This Row],[Project Status]]="Completed",tbl_PV_Milestones[[#This Row],[Project Status]]="Assumed Completed"),"Yes","No")</f>
        <v>Yes</v>
      </c>
      <c r="Y2441" s="41">
        <f>IF(tbl_PV_Milestones[[#This Row],[Baseline Date]]="",1,0)</f>
        <v>1</v>
      </c>
      <c r="Z2441" s="41">
        <f>IF(tbl_PV_Milestones[[#This Row],[Baseline Date]]&lt;PV_Meta!$B$7,1,0)</f>
        <v>1</v>
      </c>
      <c r="AA2441" s="41">
        <f>IF(tbl_PV_Milestones[[#This Row],[Complete]]="Yes",1,0)</f>
        <v>1</v>
      </c>
      <c r="AB2441" s="41">
        <f>IF(AND(tbl_PV_Milestones[[#This Row],[BL FY]]=2025,tbl_PV_Milestones[[#This Row],[Baseline Date]]&lt;PV_Meta!$B$7),1,0)</f>
        <v>0</v>
      </c>
      <c r="AC2441" s="41">
        <f>IF(AND(tbl_PV_Milestones[[#This Row],[Planned YTD]]=1,tbl_PV_Milestones[[#This Row],[Complete]]="Yes"),1,0)</f>
        <v>0</v>
      </c>
      <c r="AD2441" s="41">
        <f>IF(AND(tbl_PV_Milestones[[#This Row],[Actual/Schedule Finish]]&lt;PV_Meta!$B$7,tbl_PV_Milestones[[#This Row],[Complete]]="No",tbl_PV_Milestones[[#This Row],[Project Status]]&lt;&gt;"On Hold"),1,0)</f>
        <v>0</v>
      </c>
      <c r="AE2441" s="41">
        <f>IF(AND(tbl_PV_Milestones[[#This Row],[Actual/Schedule Finish]]&gt;tbl_PV_Milestones[[#This Row],[Baseline Date]],tbl_PV_Milestones[[#This Row],[Complete]]="No",tbl_PV_Milestones[[#This Row],[Project Status]]&lt;&gt;"On Hold",tbl_PV_Milestones[[#This Row],[Overdue]]=0,tbl_PV_Milestones[[#This Row],[To be Baselined]]&lt;&gt;1),1,0)</f>
        <v>0</v>
      </c>
      <c r="AF2441" s="41">
        <f>IF(AND(tbl_PV_Milestones[[#This Row],[BL FY]]=2025,tbl_PV_Milestones[[#This Row],[Finish FY]]&gt;2025),1,0)</f>
        <v>0</v>
      </c>
      <c r="AG2441" s="56" t="str">
        <f>_xlfn.XLOOKUP(tbl_PV_Milestones[[#This Row],[Work ID]],tbl_PV_Meta[Work ID '#],tbl_PV_Meta[Project Manager/Owner],,0)</f>
        <v>Project Manager 15</v>
      </c>
      <c r="AH2441" s="6"/>
    </row>
    <row r="2442" spans="4:34" x14ac:dyDescent="0.25">
      <c r="D2442" s="6" t="s">
        <v>326</v>
      </c>
      <c r="E2442" s="6" t="s">
        <v>52</v>
      </c>
      <c r="F2442" s="6" t="s">
        <v>1693</v>
      </c>
      <c r="G2442" s="6" t="s">
        <v>555</v>
      </c>
      <c r="H2442" s="6" t="s">
        <v>505</v>
      </c>
      <c r="I2442" s="6" t="s">
        <v>510</v>
      </c>
      <c r="J2442" s="6" t="s">
        <v>326</v>
      </c>
      <c r="K2442" s="6" t="s">
        <v>36</v>
      </c>
      <c r="L2442" s="6" t="s">
        <v>300</v>
      </c>
      <c r="M2442" s="43"/>
      <c r="N2442" s="44" t="s">
        <v>1979</v>
      </c>
      <c r="S2442" s="45" t="e">
        <f>_xlfn.CONCAT(#REF!,TRIM(tbl_PV_Milestones[[#This Row],[Milestone Description]]))</f>
        <v>#REF!</v>
      </c>
      <c r="T2442" s="84" t="str">
        <f>IF(COUNTIF(tbl_PV_Milestones[UID],tbl_PV_Milestones[[#This Row],[UID]])&gt;1,"Duplicate","")</f>
        <v>Duplicate</v>
      </c>
      <c r="U2442" s="42" t="str">
        <f>_xlfn.XLOOKUP(tbl_PV_Milestones[[#This Row],[Work ID]],tbl_PV_Meta[Work ID '#],tbl_PV_Meta[Sub-Portfolio])</f>
        <v>Sub-Portfolio 4</v>
      </c>
      <c r="V2442" s="41">
        <f>IF(MONTH(tbl_PV_Milestones[[#This Row],[Baseline Date]])&lt;7,YEAR(tbl_PV_Milestones[[#This Row],[Baseline Date]]),YEAR(tbl_PV_Milestones[[#This Row],[Baseline Date]])+1)</f>
        <v>1900</v>
      </c>
      <c r="W2442" s="41">
        <f>IF(MONTH(tbl_PV_Milestones[[#This Row],[Actual/Schedule Finish]])&lt;7,YEAR(tbl_PV_Milestones[[#This Row],[Actual/Schedule Finish]]),YEAR(tbl_PV_Milestones[[#This Row],[Actual/Schedule Finish]])+1)</f>
        <v>1900</v>
      </c>
      <c r="X2442" s="41" t="str">
        <f>IF(OR(tbl_PV_Milestones[[#This Row],[Project Status]]="Completed",tbl_PV_Milestones[[#This Row],[Project Status]]="Assumed Completed"),"Yes","No")</f>
        <v>Yes</v>
      </c>
      <c r="Y2442" s="41">
        <f>IF(tbl_PV_Milestones[[#This Row],[Baseline Date]]="",1,0)</f>
        <v>1</v>
      </c>
      <c r="Z2442" s="41">
        <f>IF(tbl_PV_Milestones[[#This Row],[Baseline Date]]&lt;PV_Meta!$B$7,1,0)</f>
        <v>1</v>
      </c>
      <c r="AA2442" s="41">
        <f>IF(tbl_PV_Milestones[[#This Row],[Complete]]="Yes",1,0)</f>
        <v>1</v>
      </c>
      <c r="AB2442" s="41">
        <f>IF(AND(tbl_PV_Milestones[[#This Row],[BL FY]]=2025,tbl_PV_Milestones[[#This Row],[Baseline Date]]&lt;PV_Meta!$B$7),1,0)</f>
        <v>0</v>
      </c>
      <c r="AC2442" s="41">
        <f>IF(AND(tbl_PV_Milestones[[#This Row],[Planned YTD]]=1,tbl_PV_Milestones[[#This Row],[Complete]]="Yes"),1,0)</f>
        <v>0</v>
      </c>
      <c r="AD2442" s="41">
        <f>IF(AND(tbl_PV_Milestones[[#This Row],[Actual/Schedule Finish]]&lt;PV_Meta!$B$7,tbl_PV_Milestones[[#This Row],[Complete]]="No",tbl_PV_Milestones[[#This Row],[Project Status]]&lt;&gt;"On Hold"),1,0)</f>
        <v>0</v>
      </c>
      <c r="AE2442" s="41">
        <f>IF(AND(tbl_PV_Milestones[[#This Row],[Actual/Schedule Finish]]&gt;tbl_PV_Milestones[[#This Row],[Baseline Date]],tbl_PV_Milestones[[#This Row],[Complete]]="No",tbl_PV_Milestones[[#This Row],[Project Status]]&lt;&gt;"On Hold",tbl_PV_Milestones[[#This Row],[Overdue]]=0,tbl_PV_Milestones[[#This Row],[To be Baselined]]&lt;&gt;1),1,0)</f>
        <v>0</v>
      </c>
      <c r="AF2442" s="41">
        <f>IF(AND(tbl_PV_Milestones[[#This Row],[BL FY]]=2025,tbl_PV_Milestones[[#This Row],[Finish FY]]&gt;2025),1,0)</f>
        <v>0</v>
      </c>
      <c r="AG2442" s="56" t="str">
        <f>_xlfn.XLOOKUP(tbl_PV_Milestones[[#This Row],[Work ID]],tbl_PV_Meta[Work ID '#],tbl_PV_Meta[Project Manager/Owner],,0)</f>
        <v>Project Manager 15</v>
      </c>
      <c r="AH2442" s="6"/>
    </row>
    <row r="2443" spans="4:34" x14ac:dyDescent="0.25">
      <c r="D2443" s="6" t="s">
        <v>326</v>
      </c>
      <c r="E2443" s="6" t="s">
        <v>52</v>
      </c>
      <c r="F2443" s="6" t="s">
        <v>1693</v>
      </c>
      <c r="G2443" s="6" t="s">
        <v>556</v>
      </c>
      <c r="H2443" s="6" t="s">
        <v>505</v>
      </c>
      <c r="I2443" s="6" t="s">
        <v>510</v>
      </c>
      <c r="J2443" s="6" t="s">
        <v>326</v>
      </c>
      <c r="K2443" s="6" t="s">
        <v>36</v>
      </c>
      <c r="L2443" s="6" t="s">
        <v>300</v>
      </c>
      <c r="M2443" s="43"/>
      <c r="N2443" s="44" t="s">
        <v>1979</v>
      </c>
      <c r="S2443" s="45" t="e">
        <f>_xlfn.CONCAT(#REF!,TRIM(tbl_PV_Milestones[[#This Row],[Milestone Description]]))</f>
        <v>#REF!</v>
      </c>
      <c r="T2443" s="84" t="str">
        <f>IF(COUNTIF(tbl_PV_Milestones[UID],tbl_PV_Milestones[[#This Row],[UID]])&gt;1,"Duplicate","")</f>
        <v>Duplicate</v>
      </c>
      <c r="U2443" s="42" t="str">
        <f>_xlfn.XLOOKUP(tbl_PV_Milestones[[#This Row],[Work ID]],tbl_PV_Meta[Work ID '#],tbl_PV_Meta[Sub-Portfolio])</f>
        <v>Sub-Portfolio 4</v>
      </c>
      <c r="V2443" s="41">
        <f>IF(MONTH(tbl_PV_Milestones[[#This Row],[Baseline Date]])&lt;7,YEAR(tbl_PV_Milestones[[#This Row],[Baseline Date]]),YEAR(tbl_PV_Milestones[[#This Row],[Baseline Date]])+1)</f>
        <v>1900</v>
      </c>
      <c r="W2443" s="41">
        <f>IF(MONTH(tbl_PV_Milestones[[#This Row],[Actual/Schedule Finish]])&lt;7,YEAR(tbl_PV_Milestones[[#This Row],[Actual/Schedule Finish]]),YEAR(tbl_PV_Milestones[[#This Row],[Actual/Schedule Finish]])+1)</f>
        <v>1900</v>
      </c>
      <c r="X2443" s="41" t="str">
        <f>IF(OR(tbl_PV_Milestones[[#This Row],[Project Status]]="Completed",tbl_PV_Milestones[[#This Row],[Project Status]]="Assumed Completed"),"Yes","No")</f>
        <v>Yes</v>
      </c>
      <c r="Y2443" s="41">
        <f>IF(tbl_PV_Milestones[[#This Row],[Baseline Date]]="",1,0)</f>
        <v>1</v>
      </c>
      <c r="Z2443" s="41">
        <f>IF(tbl_PV_Milestones[[#This Row],[Baseline Date]]&lt;PV_Meta!$B$7,1,0)</f>
        <v>1</v>
      </c>
      <c r="AA2443" s="41">
        <f>IF(tbl_PV_Milestones[[#This Row],[Complete]]="Yes",1,0)</f>
        <v>1</v>
      </c>
      <c r="AB2443" s="41">
        <f>IF(AND(tbl_PV_Milestones[[#This Row],[BL FY]]=2025,tbl_PV_Milestones[[#This Row],[Baseline Date]]&lt;PV_Meta!$B$7),1,0)</f>
        <v>0</v>
      </c>
      <c r="AC2443" s="41">
        <f>IF(AND(tbl_PV_Milestones[[#This Row],[Planned YTD]]=1,tbl_PV_Milestones[[#This Row],[Complete]]="Yes"),1,0)</f>
        <v>0</v>
      </c>
      <c r="AD2443" s="41">
        <f>IF(AND(tbl_PV_Milestones[[#This Row],[Actual/Schedule Finish]]&lt;PV_Meta!$B$7,tbl_PV_Milestones[[#This Row],[Complete]]="No",tbl_PV_Milestones[[#This Row],[Project Status]]&lt;&gt;"On Hold"),1,0)</f>
        <v>0</v>
      </c>
      <c r="AE2443" s="41">
        <f>IF(AND(tbl_PV_Milestones[[#This Row],[Actual/Schedule Finish]]&gt;tbl_PV_Milestones[[#This Row],[Baseline Date]],tbl_PV_Milestones[[#This Row],[Complete]]="No",tbl_PV_Milestones[[#This Row],[Project Status]]&lt;&gt;"On Hold",tbl_PV_Milestones[[#This Row],[Overdue]]=0,tbl_PV_Milestones[[#This Row],[To be Baselined]]&lt;&gt;1),1,0)</f>
        <v>0</v>
      </c>
      <c r="AF2443" s="41">
        <f>IF(AND(tbl_PV_Milestones[[#This Row],[BL FY]]=2025,tbl_PV_Milestones[[#This Row],[Finish FY]]&gt;2025),1,0)</f>
        <v>0</v>
      </c>
      <c r="AG2443" s="56" t="str">
        <f>_xlfn.XLOOKUP(tbl_PV_Milestones[[#This Row],[Work ID]],tbl_PV_Meta[Work ID '#],tbl_PV_Meta[Project Manager/Owner],,0)</f>
        <v>Project Manager 15</v>
      </c>
      <c r="AH2443" s="6"/>
    </row>
    <row r="2444" spans="4:34" x14ac:dyDescent="0.25">
      <c r="D2444" s="6" t="s">
        <v>326</v>
      </c>
      <c r="E2444" s="6" t="s">
        <v>503</v>
      </c>
      <c r="F2444" s="6" t="s">
        <v>1693</v>
      </c>
      <c r="G2444" s="6" t="s">
        <v>557</v>
      </c>
      <c r="H2444" s="6" t="s">
        <v>519</v>
      </c>
      <c r="I2444" s="6" t="s">
        <v>510</v>
      </c>
      <c r="J2444" s="6" t="s">
        <v>326</v>
      </c>
      <c r="K2444" s="6" t="s">
        <v>36</v>
      </c>
      <c r="L2444" s="6" t="s">
        <v>300</v>
      </c>
      <c r="M2444" s="43"/>
      <c r="N2444" s="44" t="s">
        <v>1979</v>
      </c>
      <c r="O2444" s="39">
        <v>45596.708333333299</v>
      </c>
      <c r="P2444" s="39">
        <v>45596.708333333299</v>
      </c>
      <c r="Q2444" s="6">
        <v>0</v>
      </c>
      <c r="R2444" s="6">
        <v>0</v>
      </c>
      <c r="S2444" s="45" t="e">
        <f>_xlfn.CONCAT(#REF!,TRIM(tbl_PV_Milestones[[#This Row],[Milestone Description]]))</f>
        <v>#REF!</v>
      </c>
      <c r="T2444" s="84" t="str">
        <f>IF(COUNTIF(tbl_PV_Milestones[UID],tbl_PV_Milestones[[#This Row],[UID]])&gt;1,"Duplicate","")</f>
        <v>Duplicate</v>
      </c>
      <c r="U2444" s="42" t="str">
        <f>_xlfn.XLOOKUP(tbl_PV_Milestones[[#This Row],[Work ID]],tbl_PV_Meta[Work ID '#],tbl_PV_Meta[Sub-Portfolio])</f>
        <v>Sub-Portfolio 4</v>
      </c>
      <c r="V2444" s="41">
        <f>IF(MONTH(tbl_PV_Milestones[[#This Row],[Baseline Date]])&lt;7,YEAR(tbl_PV_Milestones[[#This Row],[Baseline Date]]),YEAR(tbl_PV_Milestones[[#This Row],[Baseline Date]])+1)</f>
        <v>2025</v>
      </c>
      <c r="W2444" s="41">
        <f>IF(MONTH(tbl_PV_Milestones[[#This Row],[Actual/Schedule Finish]])&lt;7,YEAR(tbl_PV_Milestones[[#This Row],[Actual/Schedule Finish]]),YEAR(tbl_PV_Milestones[[#This Row],[Actual/Schedule Finish]])+1)</f>
        <v>2025</v>
      </c>
      <c r="X2444" s="41" t="str">
        <f>IF(OR(tbl_PV_Milestones[[#This Row],[Project Status]]="Completed",tbl_PV_Milestones[[#This Row],[Project Status]]="Assumed Completed"),"Yes","No")</f>
        <v>Yes</v>
      </c>
      <c r="Y2444" s="41">
        <f>IF(tbl_PV_Milestones[[#This Row],[Baseline Date]]="",1,0)</f>
        <v>0</v>
      </c>
      <c r="Z2444" s="41">
        <f>IF(tbl_PV_Milestones[[#This Row],[Baseline Date]]&lt;PV_Meta!$B$7,1,0)</f>
        <v>1</v>
      </c>
      <c r="AA2444" s="41">
        <f>IF(tbl_PV_Milestones[[#This Row],[Complete]]="Yes",1,0)</f>
        <v>1</v>
      </c>
      <c r="AB2444" s="41">
        <f>IF(AND(tbl_PV_Milestones[[#This Row],[BL FY]]=2025,tbl_PV_Milestones[[#This Row],[Baseline Date]]&lt;PV_Meta!$B$7),1,0)</f>
        <v>1</v>
      </c>
      <c r="AC2444" s="41">
        <f>IF(AND(tbl_PV_Milestones[[#This Row],[Planned YTD]]=1,tbl_PV_Milestones[[#This Row],[Complete]]="Yes"),1,0)</f>
        <v>1</v>
      </c>
      <c r="AD2444" s="41">
        <f>IF(AND(tbl_PV_Milestones[[#This Row],[Actual/Schedule Finish]]&lt;PV_Meta!$B$7,tbl_PV_Milestones[[#This Row],[Complete]]="No",tbl_PV_Milestones[[#This Row],[Project Status]]&lt;&gt;"On Hold"),1,0)</f>
        <v>0</v>
      </c>
      <c r="AE2444" s="41">
        <f>IF(AND(tbl_PV_Milestones[[#This Row],[Actual/Schedule Finish]]&gt;tbl_PV_Milestones[[#This Row],[Baseline Date]],tbl_PV_Milestones[[#This Row],[Complete]]="No",tbl_PV_Milestones[[#This Row],[Project Status]]&lt;&gt;"On Hold",tbl_PV_Milestones[[#This Row],[Overdue]]=0,tbl_PV_Milestones[[#This Row],[To be Baselined]]&lt;&gt;1),1,0)</f>
        <v>0</v>
      </c>
      <c r="AF2444" s="41">
        <f>IF(AND(tbl_PV_Milestones[[#This Row],[BL FY]]=2025,tbl_PV_Milestones[[#This Row],[Finish FY]]&gt;2025),1,0)</f>
        <v>0</v>
      </c>
      <c r="AG2444" s="56" t="str">
        <f>_xlfn.XLOOKUP(tbl_PV_Milestones[[#This Row],[Work ID]],tbl_PV_Meta[Work ID '#],tbl_PV_Meta[Project Manager/Owner],,0)</f>
        <v>Project Manager 15</v>
      </c>
      <c r="AH2444" s="6"/>
    </row>
    <row r="2445" spans="4:34" x14ac:dyDescent="0.25">
      <c r="D2445" s="6" t="s">
        <v>326</v>
      </c>
      <c r="E2445" s="6" t="s">
        <v>52</v>
      </c>
      <c r="F2445" s="6" t="s">
        <v>1693</v>
      </c>
      <c r="G2445" s="6" t="s">
        <v>534</v>
      </c>
      <c r="H2445" s="6" t="s">
        <v>505</v>
      </c>
      <c r="I2445" s="6" t="s">
        <v>510</v>
      </c>
      <c r="J2445" s="6" t="s">
        <v>326</v>
      </c>
      <c r="K2445" s="6" t="s">
        <v>36</v>
      </c>
      <c r="L2445" s="6" t="s">
        <v>300</v>
      </c>
      <c r="M2445" s="43"/>
      <c r="N2445" s="44" t="s">
        <v>1979</v>
      </c>
      <c r="S2445" s="45" t="e">
        <f>_xlfn.CONCAT(#REF!,TRIM(tbl_PV_Milestones[[#This Row],[Milestone Description]]))</f>
        <v>#REF!</v>
      </c>
      <c r="T2445" s="84" t="str">
        <f>IF(COUNTIF(tbl_PV_Milestones[UID],tbl_PV_Milestones[[#This Row],[UID]])&gt;1,"Duplicate","")</f>
        <v>Duplicate</v>
      </c>
      <c r="U2445" s="42" t="str">
        <f>_xlfn.XLOOKUP(tbl_PV_Milestones[[#This Row],[Work ID]],tbl_PV_Meta[Work ID '#],tbl_PV_Meta[Sub-Portfolio])</f>
        <v>Sub-Portfolio 4</v>
      </c>
      <c r="V2445" s="41">
        <f>IF(MONTH(tbl_PV_Milestones[[#This Row],[Baseline Date]])&lt;7,YEAR(tbl_PV_Milestones[[#This Row],[Baseline Date]]),YEAR(tbl_PV_Milestones[[#This Row],[Baseline Date]])+1)</f>
        <v>1900</v>
      </c>
      <c r="W2445" s="41">
        <f>IF(MONTH(tbl_PV_Milestones[[#This Row],[Actual/Schedule Finish]])&lt;7,YEAR(tbl_PV_Milestones[[#This Row],[Actual/Schedule Finish]]),YEAR(tbl_PV_Milestones[[#This Row],[Actual/Schedule Finish]])+1)</f>
        <v>1900</v>
      </c>
      <c r="X2445" s="41" t="str">
        <f>IF(OR(tbl_PV_Milestones[[#This Row],[Project Status]]="Completed",tbl_PV_Milestones[[#This Row],[Project Status]]="Assumed Completed"),"Yes","No")</f>
        <v>Yes</v>
      </c>
      <c r="Y2445" s="41">
        <f>IF(tbl_PV_Milestones[[#This Row],[Baseline Date]]="",1,0)</f>
        <v>1</v>
      </c>
      <c r="Z2445" s="41">
        <f>IF(tbl_PV_Milestones[[#This Row],[Baseline Date]]&lt;PV_Meta!$B$7,1,0)</f>
        <v>1</v>
      </c>
      <c r="AA2445" s="41">
        <f>IF(tbl_PV_Milestones[[#This Row],[Complete]]="Yes",1,0)</f>
        <v>1</v>
      </c>
      <c r="AB2445" s="41">
        <f>IF(AND(tbl_PV_Milestones[[#This Row],[BL FY]]=2025,tbl_PV_Milestones[[#This Row],[Baseline Date]]&lt;PV_Meta!$B$7),1,0)</f>
        <v>0</v>
      </c>
      <c r="AC2445" s="41">
        <f>IF(AND(tbl_PV_Milestones[[#This Row],[Planned YTD]]=1,tbl_PV_Milestones[[#This Row],[Complete]]="Yes"),1,0)</f>
        <v>0</v>
      </c>
      <c r="AD2445" s="41">
        <f>IF(AND(tbl_PV_Milestones[[#This Row],[Actual/Schedule Finish]]&lt;PV_Meta!$B$7,tbl_PV_Milestones[[#This Row],[Complete]]="No",tbl_PV_Milestones[[#This Row],[Project Status]]&lt;&gt;"On Hold"),1,0)</f>
        <v>0</v>
      </c>
      <c r="AE2445" s="41">
        <f>IF(AND(tbl_PV_Milestones[[#This Row],[Actual/Schedule Finish]]&gt;tbl_PV_Milestones[[#This Row],[Baseline Date]],tbl_PV_Milestones[[#This Row],[Complete]]="No",tbl_PV_Milestones[[#This Row],[Project Status]]&lt;&gt;"On Hold",tbl_PV_Milestones[[#This Row],[Overdue]]=0,tbl_PV_Milestones[[#This Row],[To be Baselined]]&lt;&gt;1),1,0)</f>
        <v>0</v>
      </c>
      <c r="AF2445" s="41">
        <f>IF(AND(tbl_PV_Milestones[[#This Row],[BL FY]]=2025,tbl_PV_Milestones[[#This Row],[Finish FY]]&gt;2025),1,0)</f>
        <v>0</v>
      </c>
      <c r="AG2445" s="56" t="str">
        <f>_xlfn.XLOOKUP(tbl_PV_Milestones[[#This Row],[Work ID]],tbl_PV_Meta[Work ID '#],tbl_PV_Meta[Project Manager/Owner],,0)</f>
        <v>Project Manager 15</v>
      </c>
      <c r="AH2445" s="6"/>
    </row>
    <row r="2446" spans="4:34" x14ac:dyDescent="0.25">
      <c r="D2446" s="6" t="s">
        <v>326</v>
      </c>
      <c r="E2446" s="6" t="s">
        <v>503</v>
      </c>
      <c r="F2446" s="6" t="s">
        <v>1693</v>
      </c>
      <c r="G2446" s="6" t="s">
        <v>535</v>
      </c>
      <c r="H2446" s="6" t="s">
        <v>505</v>
      </c>
      <c r="I2446" s="6" t="s">
        <v>510</v>
      </c>
      <c r="J2446" s="6" t="s">
        <v>326</v>
      </c>
      <c r="K2446" s="6" t="s">
        <v>36</v>
      </c>
      <c r="L2446" s="6" t="s">
        <v>300</v>
      </c>
      <c r="M2446" s="43"/>
      <c r="N2446" s="44" t="s">
        <v>1979</v>
      </c>
      <c r="O2446" s="39">
        <v>45554.708333333299</v>
      </c>
      <c r="P2446" s="39">
        <v>45554.708333333299</v>
      </c>
      <c r="Q2446" s="6">
        <v>0</v>
      </c>
      <c r="R2446" s="6">
        <v>0</v>
      </c>
      <c r="S2446" s="45" t="e">
        <f>_xlfn.CONCAT(#REF!,TRIM(tbl_PV_Milestones[[#This Row],[Milestone Description]]))</f>
        <v>#REF!</v>
      </c>
      <c r="T2446" s="84" t="str">
        <f>IF(COUNTIF(tbl_PV_Milestones[UID],tbl_PV_Milestones[[#This Row],[UID]])&gt;1,"Duplicate","")</f>
        <v>Duplicate</v>
      </c>
      <c r="U2446" s="42" t="str">
        <f>_xlfn.XLOOKUP(tbl_PV_Milestones[[#This Row],[Work ID]],tbl_PV_Meta[Work ID '#],tbl_PV_Meta[Sub-Portfolio])</f>
        <v>Sub-Portfolio 4</v>
      </c>
      <c r="V2446" s="41">
        <f>IF(MONTH(tbl_PV_Milestones[[#This Row],[Baseline Date]])&lt;7,YEAR(tbl_PV_Milestones[[#This Row],[Baseline Date]]),YEAR(tbl_PV_Milestones[[#This Row],[Baseline Date]])+1)</f>
        <v>2025</v>
      </c>
      <c r="W2446" s="41">
        <f>IF(MONTH(tbl_PV_Milestones[[#This Row],[Actual/Schedule Finish]])&lt;7,YEAR(tbl_PV_Milestones[[#This Row],[Actual/Schedule Finish]]),YEAR(tbl_PV_Milestones[[#This Row],[Actual/Schedule Finish]])+1)</f>
        <v>2025</v>
      </c>
      <c r="X2446" s="41" t="str">
        <f>IF(OR(tbl_PV_Milestones[[#This Row],[Project Status]]="Completed",tbl_PV_Milestones[[#This Row],[Project Status]]="Assumed Completed"),"Yes","No")</f>
        <v>Yes</v>
      </c>
      <c r="Y2446" s="41">
        <f>IF(tbl_PV_Milestones[[#This Row],[Baseline Date]]="",1,0)</f>
        <v>0</v>
      </c>
      <c r="Z2446" s="41">
        <f>IF(tbl_PV_Milestones[[#This Row],[Baseline Date]]&lt;PV_Meta!$B$7,1,0)</f>
        <v>1</v>
      </c>
      <c r="AA2446" s="41">
        <f>IF(tbl_PV_Milestones[[#This Row],[Complete]]="Yes",1,0)</f>
        <v>1</v>
      </c>
      <c r="AB2446" s="41">
        <f>IF(AND(tbl_PV_Milestones[[#This Row],[BL FY]]=2025,tbl_PV_Milestones[[#This Row],[Baseline Date]]&lt;PV_Meta!$B$7),1,0)</f>
        <v>1</v>
      </c>
      <c r="AC2446" s="41">
        <f>IF(AND(tbl_PV_Milestones[[#This Row],[Planned YTD]]=1,tbl_PV_Milestones[[#This Row],[Complete]]="Yes"),1,0)</f>
        <v>1</v>
      </c>
      <c r="AD2446" s="41">
        <f>IF(AND(tbl_PV_Milestones[[#This Row],[Actual/Schedule Finish]]&lt;PV_Meta!$B$7,tbl_PV_Milestones[[#This Row],[Complete]]="No",tbl_PV_Milestones[[#This Row],[Project Status]]&lt;&gt;"On Hold"),1,0)</f>
        <v>0</v>
      </c>
      <c r="AE2446" s="41">
        <f>IF(AND(tbl_PV_Milestones[[#This Row],[Actual/Schedule Finish]]&gt;tbl_PV_Milestones[[#This Row],[Baseline Date]],tbl_PV_Milestones[[#This Row],[Complete]]="No",tbl_PV_Milestones[[#This Row],[Project Status]]&lt;&gt;"On Hold",tbl_PV_Milestones[[#This Row],[Overdue]]=0,tbl_PV_Milestones[[#This Row],[To be Baselined]]&lt;&gt;1),1,0)</f>
        <v>0</v>
      </c>
      <c r="AF2446" s="41">
        <f>IF(AND(tbl_PV_Milestones[[#This Row],[BL FY]]=2025,tbl_PV_Milestones[[#This Row],[Finish FY]]&gt;2025),1,0)</f>
        <v>0</v>
      </c>
      <c r="AG2446" s="56" t="str">
        <f>_xlfn.XLOOKUP(tbl_PV_Milestones[[#This Row],[Work ID]],tbl_PV_Meta[Work ID '#],tbl_PV_Meta[Project Manager/Owner],,0)</f>
        <v>Project Manager 15</v>
      </c>
      <c r="AH2446" s="6"/>
    </row>
    <row r="2447" spans="4:34" x14ac:dyDescent="0.25">
      <c r="D2447" s="6" t="s">
        <v>326</v>
      </c>
      <c r="E2447" s="6" t="s">
        <v>503</v>
      </c>
      <c r="F2447" s="6" t="s">
        <v>1693</v>
      </c>
      <c r="G2447" s="6" t="s">
        <v>536</v>
      </c>
      <c r="H2447" s="6" t="s">
        <v>505</v>
      </c>
      <c r="I2447" s="6" t="s">
        <v>510</v>
      </c>
      <c r="J2447" s="6" t="s">
        <v>326</v>
      </c>
      <c r="K2447" s="6" t="s">
        <v>36</v>
      </c>
      <c r="L2447" s="6" t="s">
        <v>300</v>
      </c>
      <c r="M2447" s="43"/>
      <c r="N2447" s="44" t="s">
        <v>1979</v>
      </c>
      <c r="O2447" s="39">
        <v>45596.708333333299</v>
      </c>
      <c r="P2447" s="39">
        <v>45596.708333333299</v>
      </c>
      <c r="Q2447" s="6">
        <v>0</v>
      </c>
      <c r="R2447" s="6">
        <v>0</v>
      </c>
      <c r="S2447" s="45" t="e">
        <f>_xlfn.CONCAT(#REF!,TRIM(tbl_PV_Milestones[[#This Row],[Milestone Description]]))</f>
        <v>#REF!</v>
      </c>
      <c r="T2447" s="84" t="str">
        <f>IF(COUNTIF(tbl_PV_Milestones[UID],tbl_PV_Milestones[[#This Row],[UID]])&gt;1,"Duplicate","")</f>
        <v>Duplicate</v>
      </c>
      <c r="U2447" s="42" t="str">
        <f>_xlfn.XLOOKUP(tbl_PV_Milestones[[#This Row],[Work ID]],tbl_PV_Meta[Work ID '#],tbl_PV_Meta[Sub-Portfolio])</f>
        <v>Sub-Portfolio 4</v>
      </c>
      <c r="V2447" s="41">
        <f>IF(MONTH(tbl_PV_Milestones[[#This Row],[Baseline Date]])&lt;7,YEAR(tbl_PV_Milestones[[#This Row],[Baseline Date]]),YEAR(tbl_PV_Milestones[[#This Row],[Baseline Date]])+1)</f>
        <v>2025</v>
      </c>
      <c r="W2447" s="41">
        <f>IF(MONTH(tbl_PV_Milestones[[#This Row],[Actual/Schedule Finish]])&lt;7,YEAR(tbl_PV_Milestones[[#This Row],[Actual/Schedule Finish]]),YEAR(tbl_PV_Milestones[[#This Row],[Actual/Schedule Finish]])+1)</f>
        <v>2025</v>
      </c>
      <c r="X2447" s="41" t="str">
        <f>IF(OR(tbl_PV_Milestones[[#This Row],[Project Status]]="Completed",tbl_PV_Milestones[[#This Row],[Project Status]]="Assumed Completed"),"Yes","No")</f>
        <v>Yes</v>
      </c>
      <c r="Y2447" s="41">
        <f>IF(tbl_PV_Milestones[[#This Row],[Baseline Date]]="",1,0)</f>
        <v>0</v>
      </c>
      <c r="Z2447" s="41">
        <f>IF(tbl_PV_Milestones[[#This Row],[Baseline Date]]&lt;PV_Meta!$B$7,1,0)</f>
        <v>1</v>
      </c>
      <c r="AA2447" s="41">
        <f>IF(tbl_PV_Milestones[[#This Row],[Complete]]="Yes",1,0)</f>
        <v>1</v>
      </c>
      <c r="AB2447" s="41">
        <f>IF(AND(tbl_PV_Milestones[[#This Row],[BL FY]]=2025,tbl_PV_Milestones[[#This Row],[Baseline Date]]&lt;PV_Meta!$B$7),1,0)</f>
        <v>1</v>
      </c>
      <c r="AC2447" s="41">
        <f>IF(AND(tbl_PV_Milestones[[#This Row],[Planned YTD]]=1,tbl_PV_Milestones[[#This Row],[Complete]]="Yes"),1,0)</f>
        <v>1</v>
      </c>
      <c r="AD2447" s="41">
        <f>IF(AND(tbl_PV_Milestones[[#This Row],[Actual/Schedule Finish]]&lt;PV_Meta!$B$7,tbl_PV_Milestones[[#This Row],[Complete]]="No",tbl_PV_Milestones[[#This Row],[Project Status]]&lt;&gt;"On Hold"),1,0)</f>
        <v>0</v>
      </c>
      <c r="AE2447" s="41">
        <f>IF(AND(tbl_PV_Milestones[[#This Row],[Actual/Schedule Finish]]&gt;tbl_PV_Milestones[[#This Row],[Baseline Date]],tbl_PV_Milestones[[#This Row],[Complete]]="No",tbl_PV_Milestones[[#This Row],[Project Status]]&lt;&gt;"On Hold",tbl_PV_Milestones[[#This Row],[Overdue]]=0,tbl_PV_Milestones[[#This Row],[To be Baselined]]&lt;&gt;1),1,0)</f>
        <v>0</v>
      </c>
      <c r="AF2447" s="41">
        <f>IF(AND(tbl_PV_Milestones[[#This Row],[BL FY]]=2025,tbl_PV_Milestones[[#This Row],[Finish FY]]&gt;2025),1,0)</f>
        <v>0</v>
      </c>
      <c r="AG2447" s="56" t="str">
        <f>_xlfn.XLOOKUP(tbl_PV_Milestones[[#This Row],[Work ID]],tbl_PV_Meta[Work ID '#],tbl_PV_Meta[Project Manager/Owner],,0)</f>
        <v>Project Manager 15</v>
      </c>
      <c r="AH2447" s="6"/>
    </row>
    <row r="2448" spans="4:34" x14ac:dyDescent="0.25">
      <c r="D2448" s="6" t="s">
        <v>326</v>
      </c>
      <c r="E2448" s="6" t="s">
        <v>52</v>
      </c>
      <c r="F2448" s="6" t="s">
        <v>1693</v>
      </c>
      <c r="G2448" s="6" t="s">
        <v>537</v>
      </c>
      <c r="H2448" s="6" t="s">
        <v>505</v>
      </c>
      <c r="I2448" s="6" t="s">
        <v>510</v>
      </c>
      <c r="J2448" s="6" t="s">
        <v>326</v>
      </c>
      <c r="K2448" s="6" t="s">
        <v>36</v>
      </c>
      <c r="L2448" s="6" t="s">
        <v>300</v>
      </c>
      <c r="M2448" s="43"/>
      <c r="N2448" s="44" t="s">
        <v>1979</v>
      </c>
      <c r="S2448" s="45" t="e">
        <f>_xlfn.CONCAT(#REF!,TRIM(tbl_PV_Milestones[[#This Row],[Milestone Description]]))</f>
        <v>#REF!</v>
      </c>
      <c r="T2448" s="84" t="str">
        <f>IF(COUNTIF(tbl_PV_Milestones[UID],tbl_PV_Milestones[[#This Row],[UID]])&gt;1,"Duplicate","")</f>
        <v>Duplicate</v>
      </c>
      <c r="U2448" s="42" t="str">
        <f>_xlfn.XLOOKUP(tbl_PV_Milestones[[#This Row],[Work ID]],tbl_PV_Meta[Work ID '#],tbl_PV_Meta[Sub-Portfolio])</f>
        <v>Sub-Portfolio 4</v>
      </c>
      <c r="V2448" s="41">
        <f>IF(MONTH(tbl_PV_Milestones[[#This Row],[Baseline Date]])&lt;7,YEAR(tbl_PV_Milestones[[#This Row],[Baseline Date]]),YEAR(tbl_PV_Milestones[[#This Row],[Baseline Date]])+1)</f>
        <v>1900</v>
      </c>
      <c r="W2448" s="41">
        <f>IF(MONTH(tbl_PV_Milestones[[#This Row],[Actual/Schedule Finish]])&lt;7,YEAR(tbl_PV_Milestones[[#This Row],[Actual/Schedule Finish]]),YEAR(tbl_PV_Milestones[[#This Row],[Actual/Schedule Finish]])+1)</f>
        <v>1900</v>
      </c>
      <c r="X2448" s="41" t="str">
        <f>IF(OR(tbl_PV_Milestones[[#This Row],[Project Status]]="Completed",tbl_PV_Milestones[[#This Row],[Project Status]]="Assumed Completed"),"Yes","No")</f>
        <v>Yes</v>
      </c>
      <c r="Y2448" s="41">
        <f>IF(tbl_PV_Milestones[[#This Row],[Baseline Date]]="",1,0)</f>
        <v>1</v>
      </c>
      <c r="Z2448" s="41">
        <f>IF(tbl_PV_Milestones[[#This Row],[Baseline Date]]&lt;PV_Meta!$B$7,1,0)</f>
        <v>1</v>
      </c>
      <c r="AA2448" s="41">
        <f>IF(tbl_PV_Milestones[[#This Row],[Complete]]="Yes",1,0)</f>
        <v>1</v>
      </c>
      <c r="AB2448" s="41">
        <f>IF(AND(tbl_PV_Milestones[[#This Row],[BL FY]]=2025,tbl_PV_Milestones[[#This Row],[Baseline Date]]&lt;PV_Meta!$B$7),1,0)</f>
        <v>0</v>
      </c>
      <c r="AC2448" s="41">
        <f>IF(AND(tbl_PV_Milestones[[#This Row],[Planned YTD]]=1,tbl_PV_Milestones[[#This Row],[Complete]]="Yes"),1,0)</f>
        <v>0</v>
      </c>
      <c r="AD2448" s="41">
        <f>IF(AND(tbl_PV_Milestones[[#This Row],[Actual/Schedule Finish]]&lt;PV_Meta!$B$7,tbl_PV_Milestones[[#This Row],[Complete]]="No",tbl_PV_Milestones[[#This Row],[Project Status]]&lt;&gt;"On Hold"),1,0)</f>
        <v>0</v>
      </c>
      <c r="AE2448" s="41">
        <f>IF(AND(tbl_PV_Milestones[[#This Row],[Actual/Schedule Finish]]&gt;tbl_PV_Milestones[[#This Row],[Baseline Date]],tbl_PV_Milestones[[#This Row],[Complete]]="No",tbl_PV_Milestones[[#This Row],[Project Status]]&lt;&gt;"On Hold",tbl_PV_Milestones[[#This Row],[Overdue]]=0,tbl_PV_Milestones[[#This Row],[To be Baselined]]&lt;&gt;1),1,0)</f>
        <v>0</v>
      </c>
      <c r="AF2448" s="41">
        <f>IF(AND(tbl_PV_Milestones[[#This Row],[BL FY]]=2025,tbl_PV_Milestones[[#This Row],[Finish FY]]&gt;2025),1,0)</f>
        <v>0</v>
      </c>
      <c r="AG2448" s="56" t="str">
        <f>_xlfn.XLOOKUP(tbl_PV_Milestones[[#This Row],[Work ID]],tbl_PV_Meta[Work ID '#],tbl_PV_Meta[Project Manager/Owner],,0)</f>
        <v>Project Manager 15</v>
      </c>
      <c r="AH2448" s="6"/>
    </row>
    <row r="2449" spans="4:34" x14ac:dyDescent="0.25">
      <c r="D2449" s="6" t="s">
        <v>326</v>
      </c>
      <c r="E2449" s="6" t="s">
        <v>52</v>
      </c>
      <c r="F2449" s="6" t="s">
        <v>1693</v>
      </c>
      <c r="G2449" s="6" t="s">
        <v>538</v>
      </c>
      <c r="H2449" s="6" t="s">
        <v>505</v>
      </c>
      <c r="I2449" s="6" t="s">
        <v>510</v>
      </c>
      <c r="J2449" s="6" t="s">
        <v>326</v>
      </c>
      <c r="K2449" s="6" t="s">
        <v>36</v>
      </c>
      <c r="L2449" s="6" t="s">
        <v>300</v>
      </c>
      <c r="M2449" s="43"/>
      <c r="N2449" s="44" t="s">
        <v>1979</v>
      </c>
      <c r="S2449" s="45" t="e">
        <f>_xlfn.CONCAT(#REF!,TRIM(tbl_PV_Milestones[[#This Row],[Milestone Description]]))</f>
        <v>#REF!</v>
      </c>
      <c r="T2449" s="84" t="str">
        <f>IF(COUNTIF(tbl_PV_Milestones[UID],tbl_PV_Milestones[[#This Row],[UID]])&gt;1,"Duplicate","")</f>
        <v>Duplicate</v>
      </c>
      <c r="U2449" s="42" t="str">
        <f>_xlfn.XLOOKUP(tbl_PV_Milestones[[#This Row],[Work ID]],tbl_PV_Meta[Work ID '#],tbl_PV_Meta[Sub-Portfolio])</f>
        <v>Sub-Portfolio 4</v>
      </c>
      <c r="V2449" s="41">
        <f>IF(MONTH(tbl_PV_Milestones[[#This Row],[Baseline Date]])&lt;7,YEAR(tbl_PV_Milestones[[#This Row],[Baseline Date]]),YEAR(tbl_PV_Milestones[[#This Row],[Baseline Date]])+1)</f>
        <v>1900</v>
      </c>
      <c r="W2449" s="41">
        <f>IF(MONTH(tbl_PV_Milestones[[#This Row],[Actual/Schedule Finish]])&lt;7,YEAR(tbl_PV_Milestones[[#This Row],[Actual/Schedule Finish]]),YEAR(tbl_PV_Milestones[[#This Row],[Actual/Schedule Finish]])+1)</f>
        <v>1900</v>
      </c>
      <c r="X2449" s="41" t="str">
        <f>IF(OR(tbl_PV_Milestones[[#This Row],[Project Status]]="Completed",tbl_PV_Milestones[[#This Row],[Project Status]]="Assumed Completed"),"Yes","No")</f>
        <v>Yes</v>
      </c>
      <c r="Y2449" s="41">
        <f>IF(tbl_PV_Milestones[[#This Row],[Baseline Date]]="",1,0)</f>
        <v>1</v>
      </c>
      <c r="Z2449" s="41">
        <f>IF(tbl_PV_Milestones[[#This Row],[Baseline Date]]&lt;PV_Meta!$B$7,1,0)</f>
        <v>1</v>
      </c>
      <c r="AA2449" s="41">
        <f>IF(tbl_PV_Milestones[[#This Row],[Complete]]="Yes",1,0)</f>
        <v>1</v>
      </c>
      <c r="AB2449" s="41">
        <f>IF(AND(tbl_PV_Milestones[[#This Row],[BL FY]]=2025,tbl_PV_Milestones[[#This Row],[Baseline Date]]&lt;PV_Meta!$B$7),1,0)</f>
        <v>0</v>
      </c>
      <c r="AC2449" s="41">
        <f>IF(AND(tbl_PV_Milestones[[#This Row],[Planned YTD]]=1,tbl_PV_Milestones[[#This Row],[Complete]]="Yes"),1,0)</f>
        <v>0</v>
      </c>
      <c r="AD2449" s="41">
        <f>IF(AND(tbl_PV_Milestones[[#This Row],[Actual/Schedule Finish]]&lt;PV_Meta!$B$7,tbl_PV_Milestones[[#This Row],[Complete]]="No",tbl_PV_Milestones[[#This Row],[Project Status]]&lt;&gt;"On Hold"),1,0)</f>
        <v>0</v>
      </c>
      <c r="AE2449" s="41">
        <f>IF(AND(tbl_PV_Milestones[[#This Row],[Actual/Schedule Finish]]&gt;tbl_PV_Milestones[[#This Row],[Baseline Date]],tbl_PV_Milestones[[#This Row],[Complete]]="No",tbl_PV_Milestones[[#This Row],[Project Status]]&lt;&gt;"On Hold",tbl_PV_Milestones[[#This Row],[Overdue]]=0,tbl_PV_Milestones[[#This Row],[To be Baselined]]&lt;&gt;1),1,0)</f>
        <v>0</v>
      </c>
      <c r="AF2449" s="41">
        <f>IF(AND(tbl_PV_Milestones[[#This Row],[BL FY]]=2025,tbl_PV_Milestones[[#This Row],[Finish FY]]&gt;2025),1,0)</f>
        <v>0</v>
      </c>
      <c r="AG2449" s="56" t="str">
        <f>_xlfn.XLOOKUP(tbl_PV_Milestones[[#This Row],[Work ID]],tbl_PV_Meta[Work ID '#],tbl_PV_Meta[Project Manager/Owner],,0)</f>
        <v>Project Manager 15</v>
      </c>
      <c r="AH2449" s="6"/>
    </row>
    <row r="2450" spans="4:34" x14ac:dyDescent="0.25">
      <c r="D2450" s="6" t="s">
        <v>326</v>
      </c>
      <c r="E2450" s="6" t="s">
        <v>503</v>
      </c>
      <c r="F2450" s="6" t="s">
        <v>1693</v>
      </c>
      <c r="G2450" s="6" t="s">
        <v>539</v>
      </c>
      <c r="H2450" s="6" t="s">
        <v>505</v>
      </c>
      <c r="I2450" s="6" t="s">
        <v>510</v>
      </c>
      <c r="J2450" s="6" t="s">
        <v>326</v>
      </c>
      <c r="K2450" s="6" t="s">
        <v>36</v>
      </c>
      <c r="L2450" s="6" t="s">
        <v>300</v>
      </c>
      <c r="M2450" s="43"/>
      <c r="N2450" s="44" t="s">
        <v>1979</v>
      </c>
      <c r="O2450" s="39">
        <v>45596.708333333299</v>
      </c>
      <c r="P2450" s="39">
        <v>45596.708333333299</v>
      </c>
      <c r="Q2450" s="6">
        <v>0</v>
      </c>
      <c r="R2450" s="6">
        <v>0</v>
      </c>
      <c r="S2450" s="45" t="e">
        <f>_xlfn.CONCAT(#REF!,TRIM(tbl_PV_Milestones[[#This Row],[Milestone Description]]))</f>
        <v>#REF!</v>
      </c>
      <c r="T2450" s="84" t="str">
        <f>IF(COUNTIF(tbl_PV_Milestones[UID],tbl_PV_Milestones[[#This Row],[UID]])&gt;1,"Duplicate","")</f>
        <v>Duplicate</v>
      </c>
      <c r="U2450" s="42" t="str">
        <f>_xlfn.XLOOKUP(tbl_PV_Milestones[[#This Row],[Work ID]],tbl_PV_Meta[Work ID '#],tbl_PV_Meta[Sub-Portfolio])</f>
        <v>Sub-Portfolio 4</v>
      </c>
      <c r="V2450" s="41">
        <f>IF(MONTH(tbl_PV_Milestones[[#This Row],[Baseline Date]])&lt;7,YEAR(tbl_PV_Milestones[[#This Row],[Baseline Date]]),YEAR(tbl_PV_Milestones[[#This Row],[Baseline Date]])+1)</f>
        <v>2025</v>
      </c>
      <c r="W2450" s="41">
        <f>IF(MONTH(tbl_PV_Milestones[[#This Row],[Actual/Schedule Finish]])&lt;7,YEAR(tbl_PV_Milestones[[#This Row],[Actual/Schedule Finish]]),YEAR(tbl_PV_Milestones[[#This Row],[Actual/Schedule Finish]])+1)</f>
        <v>2025</v>
      </c>
      <c r="X2450" s="41" t="str">
        <f>IF(OR(tbl_PV_Milestones[[#This Row],[Project Status]]="Completed",tbl_PV_Milestones[[#This Row],[Project Status]]="Assumed Completed"),"Yes","No")</f>
        <v>Yes</v>
      </c>
      <c r="Y2450" s="41">
        <f>IF(tbl_PV_Milestones[[#This Row],[Baseline Date]]="",1,0)</f>
        <v>0</v>
      </c>
      <c r="Z2450" s="41">
        <f>IF(tbl_PV_Milestones[[#This Row],[Baseline Date]]&lt;PV_Meta!$B$7,1,0)</f>
        <v>1</v>
      </c>
      <c r="AA2450" s="41">
        <f>IF(tbl_PV_Milestones[[#This Row],[Complete]]="Yes",1,0)</f>
        <v>1</v>
      </c>
      <c r="AB2450" s="41">
        <f>IF(AND(tbl_PV_Milestones[[#This Row],[BL FY]]=2025,tbl_PV_Milestones[[#This Row],[Baseline Date]]&lt;PV_Meta!$B$7),1,0)</f>
        <v>1</v>
      </c>
      <c r="AC2450" s="41">
        <f>IF(AND(tbl_PV_Milestones[[#This Row],[Planned YTD]]=1,tbl_PV_Milestones[[#This Row],[Complete]]="Yes"),1,0)</f>
        <v>1</v>
      </c>
      <c r="AD2450" s="41">
        <f>IF(AND(tbl_PV_Milestones[[#This Row],[Actual/Schedule Finish]]&lt;PV_Meta!$B$7,tbl_PV_Milestones[[#This Row],[Complete]]="No",tbl_PV_Milestones[[#This Row],[Project Status]]&lt;&gt;"On Hold"),1,0)</f>
        <v>0</v>
      </c>
      <c r="AE2450" s="41">
        <f>IF(AND(tbl_PV_Milestones[[#This Row],[Actual/Schedule Finish]]&gt;tbl_PV_Milestones[[#This Row],[Baseline Date]],tbl_PV_Milestones[[#This Row],[Complete]]="No",tbl_PV_Milestones[[#This Row],[Project Status]]&lt;&gt;"On Hold",tbl_PV_Milestones[[#This Row],[Overdue]]=0,tbl_PV_Milestones[[#This Row],[To be Baselined]]&lt;&gt;1),1,0)</f>
        <v>0</v>
      </c>
      <c r="AF2450" s="41">
        <f>IF(AND(tbl_PV_Milestones[[#This Row],[BL FY]]=2025,tbl_PV_Milestones[[#This Row],[Finish FY]]&gt;2025),1,0)</f>
        <v>0</v>
      </c>
      <c r="AG2450" s="56" t="str">
        <f>_xlfn.XLOOKUP(tbl_PV_Milestones[[#This Row],[Work ID]],tbl_PV_Meta[Work ID '#],tbl_PV_Meta[Project Manager/Owner],,0)</f>
        <v>Project Manager 15</v>
      </c>
      <c r="AH2450" s="6"/>
    </row>
    <row r="2451" spans="4:34" x14ac:dyDescent="0.25">
      <c r="D2451" s="6" t="s">
        <v>326</v>
      </c>
      <c r="E2451" s="6" t="s">
        <v>52</v>
      </c>
      <c r="F2451" s="6" t="s">
        <v>1693</v>
      </c>
      <c r="G2451" s="6" t="s">
        <v>594</v>
      </c>
      <c r="H2451" s="6" t="s">
        <v>505</v>
      </c>
      <c r="I2451" s="6" t="s">
        <v>510</v>
      </c>
      <c r="J2451" s="6" t="s">
        <v>326</v>
      </c>
      <c r="K2451" s="6" t="s">
        <v>36</v>
      </c>
      <c r="L2451" s="6" t="s">
        <v>300</v>
      </c>
      <c r="M2451" s="43"/>
      <c r="N2451" s="44" t="s">
        <v>1979</v>
      </c>
      <c r="S2451" s="45" t="e">
        <f>_xlfn.CONCAT(#REF!,TRIM(tbl_PV_Milestones[[#This Row],[Milestone Description]]))</f>
        <v>#REF!</v>
      </c>
      <c r="T2451" s="84" t="str">
        <f>IF(COUNTIF(tbl_PV_Milestones[UID],tbl_PV_Milestones[[#This Row],[UID]])&gt;1,"Duplicate","")</f>
        <v>Duplicate</v>
      </c>
      <c r="U2451" s="42" t="str">
        <f>_xlfn.XLOOKUP(tbl_PV_Milestones[[#This Row],[Work ID]],tbl_PV_Meta[Work ID '#],tbl_PV_Meta[Sub-Portfolio])</f>
        <v>Sub-Portfolio 4</v>
      </c>
      <c r="V2451" s="41">
        <f>IF(MONTH(tbl_PV_Milestones[[#This Row],[Baseline Date]])&lt;7,YEAR(tbl_PV_Milestones[[#This Row],[Baseline Date]]),YEAR(tbl_PV_Milestones[[#This Row],[Baseline Date]])+1)</f>
        <v>1900</v>
      </c>
      <c r="W2451" s="41">
        <f>IF(MONTH(tbl_PV_Milestones[[#This Row],[Actual/Schedule Finish]])&lt;7,YEAR(tbl_PV_Milestones[[#This Row],[Actual/Schedule Finish]]),YEAR(tbl_PV_Milestones[[#This Row],[Actual/Schedule Finish]])+1)</f>
        <v>1900</v>
      </c>
      <c r="X2451" s="41" t="str">
        <f>IF(OR(tbl_PV_Milestones[[#This Row],[Project Status]]="Completed",tbl_PV_Milestones[[#This Row],[Project Status]]="Assumed Completed"),"Yes","No")</f>
        <v>Yes</v>
      </c>
      <c r="Y2451" s="41">
        <f>IF(tbl_PV_Milestones[[#This Row],[Baseline Date]]="",1,0)</f>
        <v>1</v>
      </c>
      <c r="Z2451" s="41">
        <f>IF(tbl_PV_Milestones[[#This Row],[Baseline Date]]&lt;PV_Meta!$B$7,1,0)</f>
        <v>1</v>
      </c>
      <c r="AA2451" s="41">
        <f>IF(tbl_PV_Milestones[[#This Row],[Complete]]="Yes",1,0)</f>
        <v>1</v>
      </c>
      <c r="AB2451" s="41">
        <f>IF(AND(tbl_PV_Milestones[[#This Row],[BL FY]]=2025,tbl_PV_Milestones[[#This Row],[Baseline Date]]&lt;PV_Meta!$B$7),1,0)</f>
        <v>0</v>
      </c>
      <c r="AC2451" s="41">
        <f>IF(AND(tbl_PV_Milestones[[#This Row],[Planned YTD]]=1,tbl_PV_Milestones[[#This Row],[Complete]]="Yes"),1,0)</f>
        <v>0</v>
      </c>
      <c r="AD2451" s="41">
        <f>IF(AND(tbl_PV_Milestones[[#This Row],[Actual/Schedule Finish]]&lt;PV_Meta!$B$7,tbl_PV_Milestones[[#This Row],[Complete]]="No",tbl_PV_Milestones[[#This Row],[Project Status]]&lt;&gt;"On Hold"),1,0)</f>
        <v>0</v>
      </c>
      <c r="AE2451" s="41">
        <f>IF(AND(tbl_PV_Milestones[[#This Row],[Actual/Schedule Finish]]&gt;tbl_PV_Milestones[[#This Row],[Baseline Date]],tbl_PV_Milestones[[#This Row],[Complete]]="No",tbl_PV_Milestones[[#This Row],[Project Status]]&lt;&gt;"On Hold",tbl_PV_Milestones[[#This Row],[Overdue]]=0,tbl_PV_Milestones[[#This Row],[To be Baselined]]&lt;&gt;1),1,0)</f>
        <v>0</v>
      </c>
      <c r="AF2451" s="41">
        <f>IF(AND(tbl_PV_Milestones[[#This Row],[BL FY]]=2025,tbl_PV_Milestones[[#This Row],[Finish FY]]&gt;2025),1,0)</f>
        <v>0</v>
      </c>
      <c r="AG2451" s="56" t="str">
        <f>_xlfn.XLOOKUP(tbl_PV_Milestones[[#This Row],[Work ID]],tbl_PV_Meta[Work ID '#],tbl_PV_Meta[Project Manager/Owner],,0)</f>
        <v>Project Manager 15</v>
      </c>
      <c r="AH2451" s="6"/>
    </row>
    <row r="2452" spans="4:34" x14ac:dyDescent="0.25">
      <c r="D2452" s="6" t="s">
        <v>326</v>
      </c>
      <c r="E2452" s="6" t="s">
        <v>503</v>
      </c>
      <c r="F2452" s="6" t="s">
        <v>1693</v>
      </c>
      <c r="G2452" s="6" t="s">
        <v>541</v>
      </c>
      <c r="H2452" s="6" t="s">
        <v>505</v>
      </c>
      <c r="I2452" s="6" t="s">
        <v>510</v>
      </c>
      <c r="J2452" s="6" t="s">
        <v>326</v>
      </c>
      <c r="K2452" s="6" t="s">
        <v>36</v>
      </c>
      <c r="L2452" s="6" t="s">
        <v>300</v>
      </c>
      <c r="M2452" s="43"/>
      <c r="N2452" s="44" t="s">
        <v>1979</v>
      </c>
      <c r="O2452" s="39">
        <v>45596.708333333299</v>
      </c>
      <c r="P2452" s="39">
        <v>45596.708333333299</v>
      </c>
      <c r="Q2452" s="6">
        <v>0</v>
      </c>
      <c r="R2452" s="6">
        <v>0</v>
      </c>
      <c r="S2452" s="45" t="e">
        <f>_xlfn.CONCAT(#REF!,TRIM(tbl_PV_Milestones[[#This Row],[Milestone Description]]))</f>
        <v>#REF!</v>
      </c>
      <c r="T2452" s="84" t="str">
        <f>IF(COUNTIF(tbl_PV_Milestones[UID],tbl_PV_Milestones[[#This Row],[UID]])&gt;1,"Duplicate","")</f>
        <v>Duplicate</v>
      </c>
      <c r="U2452" s="42" t="str">
        <f>_xlfn.XLOOKUP(tbl_PV_Milestones[[#This Row],[Work ID]],tbl_PV_Meta[Work ID '#],tbl_PV_Meta[Sub-Portfolio])</f>
        <v>Sub-Portfolio 4</v>
      </c>
      <c r="V2452" s="41">
        <f>IF(MONTH(tbl_PV_Milestones[[#This Row],[Baseline Date]])&lt;7,YEAR(tbl_PV_Milestones[[#This Row],[Baseline Date]]),YEAR(tbl_PV_Milestones[[#This Row],[Baseline Date]])+1)</f>
        <v>2025</v>
      </c>
      <c r="W2452" s="41">
        <f>IF(MONTH(tbl_PV_Milestones[[#This Row],[Actual/Schedule Finish]])&lt;7,YEAR(tbl_PV_Milestones[[#This Row],[Actual/Schedule Finish]]),YEAR(tbl_PV_Milestones[[#This Row],[Actual/Schedule Finish]])+1)</f>
        <v>2025</v>
      </c>
      <c r="X2452" s="41" t="str">
        <f>IF(OR(tbl_PV_Milestones[[#This Row],[Project Status]]="Completed",tbl_PV_Milestones[[#This Row],[Project Status]]="Assumed Completed"),"Yes","No")</f>
        <v>Yes</v>
      </c>
      <c r="Y2452" s="41">
        <f>IF(tbl_PV_Milestones[[#This Row],[Baseline Date]]="",1,0)</f>
        <v>0</v>
      </c>
      <c r="Z2452" s="41">
        <f>IF(tbl_PV_Milestones[[#This Row],[Baseline Date]]&lt;PV_Meta!$B$7,1,0)</f>
        <v>1</v>
      </c>
      <c r="AA2452" s="41">
        <f>IF(tbl_PV_Milestones[[#This Row],[Complete]]="Yes",1,0)</f>
        <v>1</v>
      </c>
      <c r="AB2452" s="41">
        <f>IF(AND(tbl_PV_Milestones[[#This Row],[BL FY]]=2025,tbl_PV_Milestones[[#This Row],[Baseline Date]]&lt;PV_Meta!$B$7),1,0)</f>
        <v>1</v>
      </c>
      <c r="AC2452" s="41">
        <f>IF(AND(tbl_PV_Milestones[[#This Row],[Planned YTD]]=1,tbl_PV_Milestones[[#This Row],[Complete]]="Yes"),1,0)</f>
        <v>1</v>
      </c>
      <c r="AD2452" s="41">
        <f>IF(AND(tbl_PV_Milestones[[#This Row],[Actual/Schedule Finish]]&lt;PV_Meta!$B$7,tbl_PV_Milestones[[#This Row],[Complete]]="No",tbl_PV_Milestones[[#This Row],[Project Status]]&lt;&gt;"On Hold"),1,0)</f>
        <v>0</v>
      </c>
      <c r="AE2452" s="41">
        <f>IF(AND(tbl_PV_Milestones[[#This Row],[Actual/Schedule Finish]]&gt;tbl_PV_Milestones[[#This Row],[Baseline Date]],tbl_PV_Milestones[[#This Row],[Complete]]="No",tbl_PV_Milestones[[#This Row],[Project Status]]&lt;&gt;"On Hold",tbl_PV_Milestones[[#This Row],[Overdue]]=0,tbl_PV_Milestones[[#This Row],[To be Baselined]]&lt;&gt;1),1,0)</f>
        <v>0</v>
      </c>
      <c r="AF2452" s="41">
        <f>IF(AND(tbl_PV_Milestones[[#This Row],[BL FY]]=2025,tbl_PV_Milestones[[#This Row],[Finish FY]]&gt;2025),1,0)</f>
        <v>0</v>
      </c>
      <c r="AG2452" s="56" t="str">
        <f>_xlfn.XLOOKUP(tbl_PV_Milestones[[#This Row],[Work ID]],tbl_PV_Meta[Work ID '#],tbl_PV_Meta[Project Manager/Owner],,0)</f>
        <v>Project Manager 15</v>
      </c>
      <c r="AH2452" s="6"/>
    </row>
    <row r="2453" spans="4:34" x14ac:dyDescent="0.25">
      <c r="D2453" s="6" t="s">
        <v>326</v>
      </c>
      <c r="E2453" s="6" t="s">
        <v>503</v>
      </c>
      <c r="F2453" s="6" t="s">
        <v>1693</v>
      </c>
      <c r="G2453" s="6" t="s">
        <v>542</v>
      </c>
      <c r="H2453" s="6" t="s">
        <v>519</v>
      </c>
      <c r="I2453" s="6" t="s">
        <v>510</v>
      </c>
      <c r="J2453" s="6" t="s">
        <v>326</v>
      </c>
      <c r="K2453" s="6" t="s">
        <v>36</v>
      </c>
      <c r="L2453" s="6" t="s">
        <v>300</v>
      </c>
      <c r="M2453" s="43"/>
      <c r="N2453" s="44" t="s">
        <v>1979</v>
      </c>
      <c r="O2453" s="39">
        <v>45596.333333333299</v>
      </c>
      <c r="P2453" s="39">
        <v>45596.333333333299</v>
      </c>
      <c r="Q2453" s="6">
        <v>0</v>
      </c>
      <c r="R2453" s="6">
        <v>0</v>
      </c>
      <c r="S2453" s="45" t="e">
        <f>_xlfn.CONCAT(#REF!,TRIM(tbl_PV_Milestones[[#This Row],[Milestone Description]]))</f>
        <v>#REF!</v>
      </c>
      <c r="T2453" s="84" t="str">
        <f>IF(COUNTIF(tbl_PV_Milestones[UID],tbl_PV_Milestones[[#This Row],[UID]])&gt;1,"Duplicate","")</f>
        <v>Duplicate</v>
      </c>
      <c r="U2453" s="42" t="str">
        <f>_xlfn.XLOOKUP(tbl_PV_Milestones[[#This Row],[Work ID]],tbl_PV_Meta[Work ID '#],tbl_PV_Meta[Sub-Portfolio])</f>
        <v>Sub-Portfolio 4</v>
      </c>
      <c r="V2453" s="41">
        <f>IF(MONTH(tbl_PV_Milestones[[#This Row],[Baseline Date]])&lt;7,YEAR(tbl_PV_Milestones[[#This Row],[Baseline Date]]),YEAR(tbl_PV_Milestones[[#This Row],[Baseline Date]])+1)</f>
        <v>2025</v>
      </c>
      <c r="W2453" s="41">
        <f>IF(MONTH(tbl_PV_Milestones[[#This Row],[Actual/Schedule Finish]])&lt;7,YEAR(tbl_PV_Milestones[[#This Row],[Actual/Schedule Finish]]),YEAR(tbl_PV_Milestones[[#This Row],[Actual/Schedule Finish]])+1)</f>
        <v>2025</v>
      </c>
      <c r="X2453" s="41" t="str">
        <f>IF(OR(tbl_PV_Milestones[[#This Row],[Project Status]]="Completed",tbl_PV_Milestones[[#This Row],[Project Status]]="Assumed Completed"),"Yes","No")</f>
        <v>Yes</v>
      </c>
      <c r="Y2453" s="41">
        <f>IF(tbl_PV_Milestones[[#This Row],[Baseline Date]]="",1,0)</f>
        <v>0</v>
      </c>
      <c r="Z2453" s="41">
        <f>IF(tbl_PV_Milestones[[#This Row],[Baseline Date]]&lt;PV_Meta!$B$7,1,0)</f>
        <v>1</v>
      </c>
      <c r="AA2453" s="41">
        <f>IF(tbl_PV_Milestones[[#This Row],[Complete]]="Yes",1,0)</f>
        <v>1</v>
      </c>
      <c r="AB2453" s="41">
        <f>IF(AND(tbl_PV_Milestones[[#This Row],[BL FY]]=2025,tbl_PV_Milestones[[#This Row],[Baseline Date]]&lt;PV_Meta!$B$7),1,0)</f>
        <v>1</v>
      </c>
      <c r="AC2453" s="41">
        <f>IF(AND(tbl_PV_Milestones[[#This Row],[Planned YTD]]=1,tbl_PV_Milestones[[#This Row],[Complete]]="Yes"),1,0)</f>
        <v>1</v>
      </c>
      <c r="AD2453" s="41">
        <f>IF(AND(tbl_PV_Milestones[[#This Row],[Actual/Schedule Finish]]&lt;PV_Meta!$B$7,tbl_PV_Milestones[[#This Row],[Complete]]="No",tbl_PV_Milestones[[#This Row],[Project Status]]&lt;&gt;"On Hold"),1,0)</f>
        <v>0</v>
      </c>
      <c r="AE2453" s="41">
        <f>IF(AND(tbl_PV_Milestones[[#This Row],[Actual/Schedule Finish]]&gt;tbl_PV_Milestones[[#This Row],[Baseline Date]],tbl_PV_Milestones[[#This Row],[Complete]]="No",tbl_PV_Milestones[[#This Row],[Project Status]]&lt;&gt;"On Hold",tbl_PV_Milestones[[#This Row],[Overdue]]=0,tbl_PV_Milestones[[#This Row],[To be Baselined]]&lt;&gt;1),1,0)</f>
        <v>0</v>
      </c>
      <c r="AF2453" s="41">
        <f>IF(AND(tbl_PV_Milestones[[#This Row],[BL FY]]=2025,tbl_PV_Milestones[[#This Row],[Finish FY]]&gt;2025),1,0)</f>
        <v>0</v>
      </c>
      <c r="AG2453" s="56" t="str">
        <f>_xlfn.XLOOKUP(tbl_PV_Milestones[[#This Row],[Work ID]],tbl_PV_Meta[Work ID '#],tbl_PV_Meta[Project Manager/Owner],,0)</f>
        <v>Project Manager 15</v>
      </c>
      <c r="AH2453" s="6"/>
    </row>
    <row r="2454" spans="4:34" x14ac:dyDescent="0.25">
      <c r="D2454" s="6" t="s">
        <v>326</v>
      </c>
      <c r="E2454" s="6" t="s">
        <v>503</v>
      </c>
      <c r="F2454" s="6" t="s">
        <v>1693</v>
      </c>
      <c r="G2454" s="6" t="s">
        <v>527</v>
      </c>
      <c r="H2454" s="6" t="s">
        <v>505</v>
      </c>
      <c r="I2454" s="6" t="s">
        <v>510</v>
      </c>
      <c r="J2454" s="6" t="s">
        <v>326</v>
      </c>
      <c r="K2454" s="6" t="s">
        <v>36</v>
      </c>
      <c r="L2454" s="6" t="s">
        <v>300</v>
      </c>
      <c r="M2454" s="43"/>
      <c r="N2454" s="44" t="s">
        <v>1979</v>
      </c>
      <c r="O2454" s="39">
        <v>45568.708333333299</v>
      </c>
      <c r="P2454" s="39">
        <v>45568.708333333299</v>
      </c>
      <c r="Q2454" s="6">
        <v>0</v>
      </c>
      <c r="R2454" s="6">
        <v>0</v>
      </c>
      <c r="S2454" s="45" t="e">
        <f>_xlfn.CONCAT(#REF!,TRIM(tbl_PV_Milestones[[#This Row],[Milestone Description]]))</f>
        <v>#REF!</v>
      </c>
      <c r="T2454" s="84" t="str">
        <f>IF(COUNTIF(tbl_PV_Milestones[UID],tbl_PV_Milestones[[#This Row],[UID]])&gt;1,"Duplicate","")</f>
        <v>Duplicate</v>
      </c>
      <c r="U2454" s="42" t="str">
        <f>_xlfn.XLOOKUP(tbl_PV_Milestones[[#This Row],[Work ID]],tbl_PV_Meta[Work ID '#],tbl_PV_Meta[Sub-Portfolio])</f>
        <v>Sub-Portfolio 4</v>
      </c>
      <c r="V2454" s="41">
        <f>IF(MONTH(tbl_PV_Milestones[[#This Row],[Baseline Date]])&lt;7,YEAR(tbl_PV_Milestones[[#This Row],[Baseline Date]]),YEAR(tbl_PV_Milestones[[#This Row],[Baseline Date]])+1)</f>
        <v>2025</v>
      </c>
      <c r="W2454" s="41">
        <f>IF(MONTH(tbl_PV_Milestones[[#This Row],[Actual/Schedule Finish]])&lt;7,YEAR(tbl_PV_Milestones[[#This Row],[Actual/Schedule Finish]]),YEAR(tbl_PV_Milestones[[#This Row],[Actual/Schedule Finish]])+1)</f>
        <v>2025</v>
      </c>
      <c r="X2454" s="41" t="str">
        <f>IF(OR(tbl_PV_Milestones[[#This Row],[Project Status]]="Completed",tbl_PV_Milestones[[#This Row],[Project Status]]="Assumed Completed"),"Yes","No")</f>
        <v>Yes</v>
      </c>
      <c r="Y2454" s="41">
        <f>IF(tbl_PV_Milestones[[#This Row],[Baseline Date]]="",1,0)</f>
        <v>0</v>
      </c>
      <c r="Z2454" s="41">
        <f>IF(tbl_PV_Milestones[[#This Row],[Baseline Date]]&lt;PV_Meta!$B$7,1,0)</f>
        <v>1</v>
      </c>
      <c r="AA2454" s="41">
        <f>IF(tbl_PV_Milestones[[#This Row],[Complete]]="Yes",1,0)</f>
        <v>1</v>
      </c>
      <c r="AB2454" s="41">
        <f>IF(AND(tbl_PV_Milestones[[#This Row],[BL FY]]=2025,tbl_PV_Milestones[[#This Row],[Baseline Date]]&lt;PV_Meta!$B$7),1,0)</f>
        <v>1</v>
      </c>
      <c r="AC2454" s="41">
        <f>IF(AND(tbl_PV_Milestones[[#This Row],[Planned YTD]]=1,tbl_PV_Milestones[[#This Row],[Complete]]="Yes"),1,0)</f>
        <v>1</v>
      </c>
      <c r="AD2454" s="41">
        <f>IF(AND(tbl_PV_Milestones[[#This Row],[Actual/Schedule Finish]]&lt;PV_Meta!$B$7,tbl_PV_Milestones[[#This Row],[Complete]]="No",tbl_PV_Milestones[[#This Row],[Project Status]]&lt;&gt;"On Hold"),1,0)</f>
        <v>0</v>
      </c>
      <c r="AE2454" s="41">
        <f>IF(AND(tbl_PV_Milestones[[#This Row],[Actual/Schedule Finish]]&gt;tbl_PV_Milestones[[#This Row],[Baseline Date]],tbl_PV_Milestones[[#This Row],[Complete]]="No",tbl_PV_Milestones[[#This Row],[Project Status]]&lt;&gt;"On Hold",tbl_PV_Milestones[[#This Row],[Overdue]]=0,tbl_PV_Milestones[[#This Row],[To be Baselined]]&lt;&gt;1),1,0)</f>
        <v>0</v>
      </c>
      <c r="AF2454" s="41">
        <f>IF(AND(tbl_PV_Milestones[[#This Row],[BL FY]]=2025,tbl_PV_Milestones[[#This Row],[Finish FY]]&gt;2025),1,0)</f>
        <v>0</v>
      </c>
      <c r="AG2454" s="56" t="str">
        <f>_xlfn.XLOOKUP(tbl_PV_Milestones[[#This Row],[Work ID]],tbl_PV_Meta[Work ID '#],tbl_PV_Meta[Project Manager/Owner],,0)</f>
        <v>Project Manager 15</v>
      </c>
      <c r="AH2454" s="6"/>
    </row>
    <row r="2455" spans="4:34" x14ac:dyDescent="0.25">
      <c r="D2455" s="6" t="s">
        <v>326</v>
      </c>
      <c r="E2455" s="6" t="s">
        <v>503</v>
      </c>
      <c r="F2455" s="6" t="s">
        <v>1693</v>
      </c>
      <c r="G2455" s="6" t="s">
        <v>730</v>
      </c>
      <c r="H2455" s="6" t="s">
        <v>505</v>
      </c>
      <c r="I2455" s="6" t="s">
        <v>510</v>
      </c>
      <c r="J2455" s="6" t="s">
        <v>326</v>
      </c>
      <c r="K2455" s="6" t="s">
        <v>36</v>
      </c>
      <c r="L2455" s="6" t="s">
        <v>300</v>
      </c>
      <c r="M2455" s="43"/>
      <c r="N2455" s="44" t="s">
        <v>1979</v>
      </c>
      <c r="O2455" s="39">
        <v>45625.708333333299</v>
      </c>
      <c r="P2455" s="39">
        <v>45625.708333333299</v>
      </c>
      <c r="Q2455" s="6">
        <v>0</v>
      </c>
      <c r="R2455" s="6">
        <v>0</v>
      </c>
      <c r="S2455" s="45" t="e">
        <f>_xlfn.CONCAT(#REF!,TRIM(tbl_PV_Milestones[[#This Row],[Milestone Description]]))</f>
        <v>#REF!</v>
      </c>
      <c r="T2455" s="84" t="str">
        <f>IF(COUNTIF(tbl_PV_Milestones[UID],tbl_PV_Milestones[[#This Row],[UID]])&gt;1,"Duplicate","")</f>
        <v>Duplicate</v>
      </c>
      <c r="U2455" s="42" t="str">
        <f>_xlfn.XLOOKUP(tbl_PV_Milestones[[#This Row],[Work ID]],tbl_PV_Meta[Work ID '#],tbl_PV_Meta[Sub-Portfolio])</f>
        <v>Sub-Portfolio 4</v>
      </c>
      <c r="V2455" s="41">
        <f>IF(MONTH(tbl_PV_Milestones[[#This Row],[Baseline Date]])&lt;7,YEAR(tbl_PV_Milestones[[#This Row],[Baseline Date]]),YEAR(tbl_PV_Milestones[[#This Row],[Baseline Date]])+1)</f>
        <v>2025</v>
      </c>
      <c r="W2455" s="41">
        <f>IF(MONTH(tbl_PV_Milestones[[#This Row],[Actual/Schedule Finish]])&lt;7,YEAR(tbl_PV_Milestones[[#This Row],[Actual/Schedule Finish]]),YEAR(tbl_PV_Milestones[[#This Row],[Actual/Schedule Finish]])+1)</f>
        <v>2025</v>
      </c>
      <c r="X2455" s="41" t="str">
        <f>IF(OR(tbl_PV_Milestones[[#This Row],[Project Status]]="Completed",tbl_PV_Milestones[[#This Row],[Project Status]]="Assumed Completed"),"Yes","No")</f>
        <v>Yes</v>
      </c>
      <c r="Y2455" s="41">
        <f>IF(tbl_PV_Milestones[[#This Row],[Baseline Date]]="",1,0)</f>
        <v>0</v>
      </c>
      <c r="Z2455" s="41">
        <f>IF(tbl_PV_Milestones[[#This Row],[Baseline Date]]&lt;PV_Meta!$B$7,1,0)</f>
        <v>1</v>
      </c>
      <c r="AA2455" s="41">
        <f>IF(tbl_PV_Milestones[[#This Row],[Complete]]="Yes",1,0)</f>
        <v>1</v>
      </c>
      <c r="AB2455" s="41">
        <f>IF(AND(tbl_PV_Milestones[[#This Row],[BL FY]]=2025,tbl_PV_Milestones[[#This Row],[Baseline Date]]&lt;PV_Meta!$B$7),1,0)</f>
        <v>1</v>
      </c>
      <c r="AC2455" s="41">
        <f>IF(AND(tbl_PV_Milestones[[#This Row],[Planned YTD]]=1,tbl_PV_Milestones[[#This Row],[Complete]]="Yes"),1,0)</f>
        <v>1</v>
      </c>
      <c r="AD2455" s="41">
        <f>IF(AND(tbl_PV_Milestones[[#This Row],[Actual/Schedule Finish]]&lt;PV_Meta!$B$7,tbl_PV_Milestones[[#This Row],[Complete]]="No",tbl_PV_Milestones[[#This Row],[Project Status]]&lt;&gt;"On Hold"),1,0)</f>
        <v>0</v>
      </c>
      <c r="AE2455" s="41">
        <f>IF(AND(tbl_PV_Milestones[[#This Row],[Actual/Schedule Finish]]&gt;tbl_PV_Milestones[[#This Row],[Baseline Date]],tbl_PV_Milestones[[#This Row],[Complete]]="No",tbl_PV_Milestones[[#This Row],[Project Status]]&lt;&gt;"On Hold",tbl_PV_Milestones[[#This Row],[Overdue]]=0,tbl_PV_Milestones[[#This Row],[To be Baselined]]&lt;&gt;1),1,0)</f>
        <v>0</v>
      </c>
      <c r="AF2455" s="41">
        <f>IF(AND(tbl_PV_Milestones[[#This Row],[BL FY]]=2025,tbl_PV_Milestones[[#This Row],[Finish FY]]&gt;2025),1,0)</f>
        <v>0</v>
      </c>
      <c r="AG2455" s="56" t="str">
        <f>_xlfn.XLOOKUP(tbl_PV_Milestones[[#This Row],[Work ID]],tbl_PV_Meta[Work ID '#],tbl_PV_Meta[Project Manager/Owner],,0)</f>
        <v>Project Manager 15</v>
      </c>
      <c r="AH2455" s="6"/>
    </row>
    <row r="2456" spans="4:34" x14ac:dyDescent="0.25">
      <c r="D2456" s="6" t="s">
        <v>326</v>
      </c>
      <c r="E2456" s="6" t="s">
        <v>503</v>
      </c>
      <c r="F2456" s="6" t="s">
        <v>1693</v>
      </c>
      <c r="G2456" s="6" t="s">
        <v>533</v>
      </c>
      <c r="H2456" s="6" t="s">
        <v>519</v>
      </c>
      <c r="I2456" s="6" t="s">
        <v>510</v>
      </c>
      <c r="J2456" s="6" t="s">
        <v>326</v>
      </c>
      <c r="K2456" s="6" t="s">
        <v>36</v>
      </c>
      <c r="L2456" s="6" t="s">
        <v>300</v>
      </c>
      <c r="M2456" s="43"/>
      <c r="N2456" s="44" t="s">
        <v>1979</v>
      </c>
      <c r="O2456" s="39">
        <v>45625.708333333299</v>
      </c>
      <c r="P2456" s="39">
        <v>45625.708333333299</v>
      </c>
      <c r="Q2456" s="6">
        <v>0</v>
      </c>
      <c r="R2456" s="6">
        <v>0</v>
      </c>
      <c r="S2456" s="45" t="e">
        <f>_xlfn.CONCAT(#REF!,TRIM(tbl_PV_Milestones[[#This Row],[Milestone Description]]))</f>
        <v>#REF!</v>
      </c>
      <c r="T2456" s="84" t="str">
        <f>IF(COUNTIF(tbl_PV_Milestones[UID],tbl_PV_Milestones[[#This Row],[UID]])&gt;1,"Duplicate","")</f>
        <v>Duplicate</v>
      </c>
      <c r="U2456" s="42" t="str">
        <f>_xlfn.XLOOKUP(tbl_PV_Milestones[[#This Row],[Work ID]],tbl_PV_Meta[Work ID '#],tbl_PV_Meta[Sub-Portfolio])</f>
        <v>Sub-Portfolio 4</v>
      </c>
      <c r="V2456" s="41">
        <f>IF(MONTH(tbl_PV_Milestones[[#This Row],[Baseline Date]])&lt;7,YEAR(tbl_PV_Milestones[[#This Row],[Baseline Date]]),YEAR(tbl_PV_Milestones[[#This Row],[Baseline Date]])+1)</f>
        <v>2025</v>
      </c>
      <c r="W2456" s="41">
        <f>IF(MONTH(tbl_PV_Milestones[[#This Row],[Actual/Schedule Finish]])&lt;7,YEAR(tbl_PV_Milestones[[#This Row],[Actual/Schedule Finish]]),YEAR(tbl_PV_Milestones[[#This Row],[Actual/Schedule Finish]])+1)</f>
        <v>2025</v>
      </c>
      <c r="X2456" s="41" t="str">
        <f>IF(OR(tbl_PV_Milestones[[#This Row],[Project Status]]="Completed",tbl_PV_Milestones[[#This Row],[Project Status]]="Assumed Completed"),"Yes","No")</f>
        <v>Yes</v>
      </c>
      <c r="Y2456" s="41">
        <f>IF(tbl_PV_Milestones[[#This Row],[Baseline Date]]="",1,0)</f>
        <v>0</v>
      </c>
      <c r="Z2456" s="41">
        <f>IF(tbl_PV_Milestones[[#This Row],[Baseline Date]]&lt;PV_Meta!$B$7,1,0)</f>
        <v>1</v>
      </c>
      <c r="AA2456" s="41">
        <f>IF(tbl_PV_Milestones[[#This Row],[Complete]]="Yes",1,0)</f>
        <v>1</v>
      </c>
      <c r="AB2456" s="41">
        <f>IF(AND(tbl_PV_Milestones[[#This Row],[BL FY]]=2025,tbl_PV_Milestones[[#This Row],[Baseline Date]]&lt;PV_Meta!$B$7),1,0)</f>
        <v>1</v>
      </c>
      <c r="AC2456" s="41">
        <f>IF(AND(tbl_PV_Milestones[[#This Row],[Planned YTD]]=1,tbl_PV_Milestones[[#This Row],[Complete]]="Yes"),1,0)</f>
        <v>1</v>
      </c>
      <c r="AD2456" s="41">
        <f>IF(AND(tbl_PV_Milestones[[#This Row],[Actual/Schedule Finish]]&lt;PV_Meta!$B$7,tbl_PV_Milestones[[#This Row],[Complete]]="No",tbl_PV_Milestones[[#This Row],[Project Status]]&lt;&gt;"On Hold"),1,0)</f>
        <v>0</v>
      </c>
      <c r="AE2456" s="41">
        <f>IF(AND(tbl_PV_Milestones[[#This Row],[Actual/Schedule Finish]]&gt;tbl_PV_Milestones[[#This Row],[Baseline Date]],tbl_PV_Milestones[[#This Row],[Complete]]="No",tbl_PV_Milestones[[#This Row],[Project Status]]&lt;&gt;"On Hold",tbl_PV_Milestones[[#This Row],[Overdue]]=0,tbl_PV_Milestones[[#This Row],[To be Baselined]]&lt;&gt;1),1,0)</f>
        <v>0</v>
      </c>
      <c r="AF2456" s="41">
        <f>IF(AND(tbl_PV_Milestones[[#This Row],[BL FY]]=2025,tbl_PV_Milestones[[#This Row],[Finish FY]]&gt;2025),1,0)</f>
        <v>0</v>
      </c>
      <c r="AG2456" s="56" t="str">
        <f>_xlfn.XLOOKUP(tbl_PV_Milestones[[#This Row],[Work ID]],tbl_PV_Meta[Work ID '#],tbl_PV_Meta[Project Manager/Owner],,0)</f>
        <v>Project Manager 15</v>
      </c>
      <c r="AH2456" s="6"/>
    </row>
    <row r="2457" spans="4:34" x14ac:dyDescent="0.25">
      <c r="D2457" s="6" t="s">
        <v>326</v>
      </c>
      <c r="E2457" s="6" t="s">
        <v>52</v>
      </c>
      <c r="F2457" s="6" t="s">
        <v>1693</v>
      </c>
      <c r="G2457" s="6" t="s">
        <v>558</v>
      </c>
      <c r="H2457" s="6" t="s">
        <v>505</v>
      </c>
      <c r="I2457" s="6" t="s">
        <v>510</v>
      </c>
      <c r="J2457" s="6" t="s">
        <v>326</v>
      </c>
      <c r="K2457" s="6" t="s">
        <v>36</v>
      </c>
      <c r="L2457" s="6" t="s">
        <v>300</v>
      </c>
      <c r="M2457" s="43"/>
      <c r="N2457" s="44" t="s">
        <v>1979</v>
      </c>
      <c r="S2457" s="45" t="e">
        <f>_xlfn.CONCAT(#REF!,TRIM(tbl_PV_Milestones[[#This Row],[Milestone Description]]))</f>
        <v>#REF!</v>
      </c>
      <c r="T2457" s="84" t="str">
        <f>IF(COUNTIF(tbl_PV_Milestones[UID],tbl_PV_Milestones[[#This Row],[UID]])&gt;1,"Duplicate","")</f>
        <v>Duplicate</v>
      </c>
      <c r="U2457" s="42" t="str">
        <f>_xlfn.XLOOKUP(tbl_PV_Milestones[[#This Row],[Work ID]],tbl_PV_Meta[Work ID '#],tbl_PV_Meta[Sub-Portfolio])</f>
        <v>Sub-Portfolio 4</v>
      </c>
      <c r="V2457" s="41">
        <f>IF(MONTH(tbl_PV_Milestones[[#This Row],[Baseline Date]])&lt;7,YEAR(tbl_PV_Milestones[[#This Row],[Baseline Date]]),YEAR(tbl_PV_Milestones[[#This Row],[Baseline Date]])+1)</f>
        <v>1900</v>
      </c>
      <c r="W2457" s="41">
        <f>IF(MONTH(tbl_PV_Milestones[[#This Row],[Actual/Schedule Finish]])&lt;7,YEAR(tbl_PV_Milestones[[#This Row],[Actual/Schedule Finish]]),YEAR(tbl_PV_Milestones[[#This Row],[Actual/Schedule Finish]])+1)</f>
        <v>1900</v>
      </c>
      <c r="X2457" s="41" t="str">
        <f>IF(OR(tbl_PV_Milestones[[#This Row],[Project Status]]="Completed",tbl_PV_Milestones[[#This Row],[Project Status]]="Assumed Completed"),"Yes","No")</f>
        <v>Yes</v>
      </c>
      <c r="Y2457" s="41">
        <f>IF(tbl_PV_Milestones[[#This Row],[Baseline Date]]="",1,0)</f>
        <v>1</v>
      </c>
      <c r="Z2457" s="41">
        <f>IF(tbl_PV_Milestones[[#This Row],[Baseline Date]]&lt;PV_Meta!$B$7,1,0)</f>
        <v>1</v>
      </c>
      <c r="AA2457" s="41">
        <f>IF(tbl_PV_Milestones[[#This Row],[Complete]]="Yes",1,0)</f>
        <v>1</v>
      </c>
      <c r="AB2457" s="41">
        <f>IF(AND(tbl_PV_Milestones[[#This Row],[BL FY]]=2025,tbl_PV_Milestones[[#This Row],[Baseline Date]]&lt;PV_Meta!$B$7),1,0)</f>
        <v>0</v>
      </c>
      <c r="AC2457" s="41">
        <f>IF(AND(tbl_PV_Milestones[[#This Row],[Planned YTD]]=1,tbl_PV_Milestones[[#This Row],[Complete]]="Yes"),1,0)</f>
        <v>0</v>
      </c>
      <c r="AD2457" s="41">
        <f>IF(AND(tbl_PV_Milestones[[#This Row],[Actual/Schedule Finish]]&lt;PV_Meta!$B$7,tbl_PV_Milestones[[#This Row],[Complete]]="No",tbl_PV_Milestones[[#This Row],[Project Status]]&lt;&gt;"On Hold"),1,0)</f>
        <v>0</v>
      </c>
      <c r="AE2457" s="41">
        <f>IF(AND(tbl_PV_Milestones[[#This Row],[Actual/Schedule Finish]]&gt;tbl_PV_Milestones[[#This Row],[Baseline Date]],tbl_PV_Milestones[[#This Row],[Complete]]="No",tbl_PV_Milestones[[#This Row],[Project Status]]&lt;&gt;"On Hold",tbl_PV_Milestones[[#This Row],[Overdue]]=0,tbl_PV_Milestones[[#This Row],[To be Baselined]]&lt;&gt;1),1,0)</f>
        <v>0</v>
      </c>
      <c r="AF2457" s="41">
        <f>IF(AND(tbl_PV_Milestones[[#This Row],[BL FY]]=2025,tbl_PV_Milestones[[#This Row],[Finish FY]]&gt;2025),1,0)</f>
        <v>0</v>
      </c>
      <c r="AG2457" s="56" t="str">
        <f>_xlfn.XLOOKUP(tbl_PV_Milestones[[#This Row],[Work ID]],tbl_PV_Meta[Work ID '#],tbl_PV_Meta[Project Manager/Owner],,0)</f>
        <v>Project Manager 15</v>
      </c>
      <c r="AH2457" s="6"/>
    </row>
    <row r="2458" spans="4:34" x14ac:dyDescent="0.25">
      <c r="D2458" s="6" t="s">
        <v>326</v>
      </c>
      <c r="E2458" s="6" t="s">
        <v>52</v>
      </c>
      <c r="F2458" s="6" t="s">
        <v>1693</v>
      </c>
      <c r="G2458" s="6" t="s">
        <v>559</v>
      </c>
      <c r="H2458" s="6" t="s">
        <v>505</v>
      </c>
      <c r="I2458" s="6" t="s">
        <v>510</v>
      </c>
      <c r="J2458" s="6" t="s">
        <v>326</v>
      </c>
      <c r="K2458" s="6" t="s">
        <v>36</v>
      </c>
      <c r="L2458" s="6" t="s">
        <v>300</v>
      </c>
      <c r="M2458" s="43"/>
      <c r="N2458" s="44" t="s">
        <v>1979</v>
      </c>
      <c r="S2458" s="45" t="e">
        <f>_xlfn.CONCAT(#REF!,TRIM(tbl_PV_Milestones[[#This Row],[Milestone Description]]))</f>
        <v>#REF!</v>
      </c>
      <c r="T2458" s="84" t="str">
        <f>IF(COUNTIF(tbl_PV_Milestones[UID],tbl_PV_Milestones[[#This Row],[UID]])&gt;1,"Duplicate","")</f>
        <v>Duplicate</v>
      </c>
      <c r="U2458" s="42" t="str">
        <f>_xlfn.XLOOKUP(tbl_PV_Milestones[[#This Row],[Work ID]],tbl_PV_Meta[Work ID '#],tbl_PV_Meta[Sub-Portfolio])</f>
        <v>Sub-Portfolio 4</v>
      </c>
      <c r="V2458" s="41">
        <f>IF(MONTH(tbl_PV_Milestones[[#This Row],[Baseline Date]])&lt;7,YEAR(tbl_PV_Milestones[[#This Row],[Baseline Date]]),YEAR(tbl_PV_Milestones[[#This Row],[Baseline Date]])+1)</f>
        <v>1900</v>
      </c>
      <c r="W2458" s="41">
        <f>IF(MONTH(tbl_PV_Milestones[[#This Row],[Actual/Schedule Finish]])&lt;7,YEAR(tbl_PV_Milestones[[#This Row],[Actual/Schedule Finish]]),YEAR(tbl_PV_Milestones[[#This Row],[Actual/Schedule Finish]])+1)</f>
        <v>1900</v>
      </c>
      <c r="X2458" s="41" t="str">
        <f>IF(OR(tbl_PV_Milestones[[#This Row],[Project Status]]="Completed",tbl_PV_Milestones[[#This Row],[Project Status]]="Assumed Completed"),"Yes","No")</f>
        <v>Yes</v>
      </c>
      <c r="Y2458" s="41">
        <f>IF(tbl_PV_Milestones[[#This Row],[Baseline Date]]="",1,0)</f>
        <v>1</v>
      </c>
      <c r="Z2458" s="41">
        <f>IF(tbl_PV_Milestones[[#This Row],[Baseline Date]]&lt;PV_Meta!$B$7,1,0)</f>
        <v>1</v>
      </c>
      <c r="AA2458" s="41">
        <f>IF(tbl_PV_Milestones[[#This Row],[Complete]]="Yes",1,0)</f>
        <v>1</v>
      </c>
      <c r="AB2458" s="41">
        <f>IF(AND(tbl_PV_Milestones[[#This Row],[BL FY]]=2025,tbl_PV_Milestones[[#This Row],[Baseline Date]]&lt;PV_Meta!$B$7),1,0)</f>
        <v>0</v>
      </c>
      <c r="AC2458" s="41">
        <f>IF(AND(tbl_PV_Milestones[[#This Row],[Planned YTD]]=1,tbl_PV_Milestones[[#This Row],[Complete]]="Yes"),1,0)</f>
        <v>0</v>
      </c>
      <c r="AD2458" s="41">
        <f>IF(AND(tbl_PV_Milestones[[#This Row],[Actual/Schedule Finish]]&lt;PV_Meta!$B$7,tbl_PV_Milestones[[#This Row],[Complete]]="No",tbl_PV_Milestones[[#This Row],[Project Status]]&lt;&gt;"On Hold"),1,0)</f>
        <v>0</v>
      </c>
      <c r="AE2458" s="41">
        <f>IF(AND(tbl_PV_Milestones[[#This Row],[Actual/Schedule Finish]]&gt;tbl_PV_Milestones[[#This Row],[Baseline Date]],tbl_PV_Milestones[[#This Row],[Complete]]="No",tbl_PV_Milestones[[#This Row],[Project Status]]&lt;&gt;"On Hold",tbl_PV_Milestones[[#This Row],[Overdue]]=0,tbl_PV_Milestones[[#This Row],[To be Baselined]]&lt;&gt;1),1,0)</f>
        <v>0</v>
      </c>
      <c r="AF2458" s="41">
        <f>IF(AND(tbl_PV_Milestones[[#This Row],[BL FY]]=2025,tbl_PV_Milestones[[#This Row],[Finish FY]]&gt;2025),1,0)</f>
        <v>0</v>
      </c>
      <c r="AG2458" s="56" t="str">
        <f>_xlfn.XLOOKUP(tbl_PV_Milestones[[#This Row],[Work ID]],tbl_PV_Meta[Work ID '#],tbl_PV_Meta[Project Manager/Owner],,0)</f>
        <v>Project Manager 15</v>
      </c>
      <c r="AH2458" s="6"/>
    </row>
    <row r="2459" spans="4:34" x14ac:dyDescent="0.25">
      <c r="D2459" s="6" t="s">
        <v>326</v>
      </c>
      <c r="E2459" s="6" t="s">
        <v>503</v>
      </c>
      <c r="F2459" s="6" t="s">
        <v>1750</v>
      </c>
      <c r="G2459" s="6" t="s">
        <v>1081</v>
      </c>
      <c r="H2459" s="6" t="s">
        <v>505</v>
      </c>
      <c r="I2459" s="6" t="s">
        <v>522</v>
      </c>
      <c r="J2459" s="6" t="s">
        <v>326</v>
      </c>
      <c r="K2459" s="6" t="s">
        <v>36</v>
      </c>
      <c r="L2459" s="6" t="s">
        <v>48</v>
      </c>
      <c r="M2459" s="43"/>
      <c r="N2459" s="44" t="s">
        <v>1979</v>
      </c>
      <c r="O2459" s="39">
        <v>45510.708333333299</v>
      </c>
      <c r="P2459" s="39">
        <v>45510.708333333299</v>
      </c>
      <c r="Q2459" s="6">
        <v>0</v>
      </c>
      <c r="R2459" s="6">
        <v>0</v>
      </c>
      <c r="S2459" s="45" t="e">
        <f>_xlfn.CONCAT(#REF!,TRIM(tbl_PV_Milestones[[#This Row],[Milestone Description]]))</f>
        <v>#REF!</v>
      </c>
      <c r="T2459" s="84" t="str">
        <f>IF(COUNTIF(tbl_PV_Milestones[UID],tbl_PV_Milestones[[#This Row],[UID]])&gt;1,"Duplicate","")</f>
        <v>Duplicate</v>
      </c>
      <c r="U2459" s="42" t="str">
        <f>_xlfn.XLOOKUP(tbl_PV_Milestones[[#This Row],[Work ID]],tbl_PV_Meta[Work ID '#],tbl_PV_Meta[Sub-Portfolio])</f>
        <v>Sub-Portfolio 8</v>
      </c>
      <c r="V2459" s="41">
        <f>IF(MONTH(tbl_PV_Milestones[[#This Row],[Baseline Date]])&lt;7,YEAR(tbl_PV_Milestones[[#This Row],[Baseline Date]]),YEAR(tbl_PV_Milestones[[#This Row],[Baseline Date]])+1)</f>
        <v>2025</v>
      </c>
      <c r="W2459" s="41">
        <f>IF(MONTH(tbl_PV_Milestones[[#This Row],[Actual/Schedule Finish]])&lt;7,YEAR(tbl_PV_Milestones[[#This Row],[Actual/Schedule Finish]]),YEAR(tbl_PV_Milestones[[#This Row],[Actual/Schedule Finish]])+1)</f>
        <v>2025</v>
      </c>
      <c r="X2459" s="41" t="str">
        <f>IF(OR(tbl_PV_Milestones[[#This Row],[Project Status]]="Completed",tbl_PV_Milestones[[#This Row],[Project Status]]="Assumed Completed"),"Yes","No")</f>
        <v>Yes</v>
      </c>
      <c r="Y2459" s="41">
        <f>IF(tbl_PV_Milestones[[#This Row],[Baseline Date]]="",1,0)</f>
        <v>0</v>
      </c>
      <c r="Z2459" s="41">
        <f>IF(tbl_PV_Milestones[[#This Row],[Baseline Date]]&lt;PV_Meta!$B$7,1,0)</f>
        <v>1</v>
      </c>
      <c r="AA2459" s="41">
        <f>IF(tbl_PV_Milestones[[#This Row],[Complete]]="Yes",1,0)</f>
        <v>1</v>
      </c>
      <c r="AB2459" s="41">
        <f>IF(AND(tbl_PV_Milestones[[#This Row],[BL FY]]=2025,tbl_PV_Milestones[[#This Row],[Baseline Date]]&lt;PV_Meta!$B$7),1,0)</f>
        <v>1</v>
      </c>
      <c r="AC2459" s="41">
        <f>IF(AND(tbl_PV_Milestones[[#This Row],[Planned YTD]]=1,tbl_PV_Milestones[[#This Row],[Complete]]="Yes"),1,0)</f>
        <v>1</v>
      </c>
      <c r="AD2459" s="41">
        <f>IF(AND(tbl_PV_Milestones[[#This Row],[Actual/Schedule Finish]]&lt;PV_Meta!$B$7,tbl_PV_Milestones[[#This Row],[Complete]]="No",tbl_PV_Milestones[[#This Row],[Project Status]]&lt;&gt;"On Hold"),1,0)</f>
        <v>0</v>
      </c>
      <c r="AE2459" s="41">
        <f>IF(AND(tbl_PV_Milestones[[#This Row],[Actual/Schedule Finish]]&gt;tbl_PV_Milestones[[#This Row],[Baseline Date]],tbl_PV_Milestones[[#This Row],[Complete]]="No",tbl_PV_Milestones[[#This Row],[Project Status]]&lt;&gt;"On Hold",tbl_PV_Milestones[[#This Row],[Overdue]]=0,tbl_PV_Milestones[[#This Row],[To be Baselined]]&lt;&gt;1),1,0)</f>
        <v>0</v>
      </c>
      <c r="AF2459" s="41">
        <f>IF(AND(tbl_PV_Milestones[[#This Row],[BL FY]]=2025,tbl_PV_Milestones[[#This Row],[Finish FY]]&gt;2025),1,0)</f>
        <v>0</v>
      </c>
      <c r="AG2459" s="56" t="str">
        <f>_xlfn.XLOOKUP(tbl_PV_Milestones[[#This Row],[Work ID]],tbl_PV_Meta[Work ID '#],tbl_PV_Meta[Project Manager/Owner],,0)</f>
        <v>Project Manager 25</v>
      </c>
      <c r="AH2459" s="6"/>
    </row>
    <row r="2460" spans="4:34" x14ac:dyDescent="0.25">
      <c r="D2460" s="6" t="s">
        <v>326</v>
      </c>
      <c r="E2460" s="6" t="s">
        <v>52</v>
      </c>
      <c r="F2460" s="6" t="s">
        <v>1750</v>
      </c>
      <c r="G2460" s="6" t="s">
        <v>1082</v>
      </c>
      <c r="H2460" s="6" t="s">
        <v>505</v>
      </c>
      <c r="I2460" s="6" t="s">
        <v>522</v>
      </c>
      <c r="J2460" s="6" t="s">
        <v>326</v>
      </c>
      <c r="K2460" s="6" t="s">
        <v>36</v>
      </c>
      <c r="L2460" s="6" t="s">
        <v>48</v>
      </c>
      <c r="M2460" s="43"/>
      <c r="N2460" s="44" t="s">
        <v>1979</v>
      </c>
      <c r="S2460" s="45" t="e">
        <f>_xlfn.CONCAT(#REF!,TRIM(tbl_PV_Milestones[[#This Row],[Milestone Description]]))</f>
        <v>#REF!</v>
      </c>
      <c r="T2460" s="84" t="str">
        <f>IF(COUNTIF(tbl_PV_Milestones[UID],tbl_PV_Milestones[[#This Row],[UID]])&gt;1,"Duplicate","")</f>
        <v>Duplicate</v>
      </c>
      <c r="U2460" s="42" t="str">
        <f>_xlfn.XLOOKUP(tbl_PV_Milestones[[#This Row],[Work ID]],tbl_PV_Meta[Work ID '#],tbl_PV_Meta[Sub-Portfolio])</f>
        <v>Sub-Portfolio 8</v>
      </c>
      <c r="V2460" s="41">
        <f>IF(MONTH(tbl_PV_Milestones[[#This Row],[Baseline Date]])&lt;7,YEAR(tbl_PV_Milestones[[#This Row],[Baseline Date]]),YEAR(tbl_PV_Milestones[[#This Row],[Baseline Date]])+1)</f>
        <v>1900</v>
      </c>
      <c r="W2460" s="41">
        <f>IF(MONTH(tbl_PV_Milestones[[#This Row],[Actual/Schedule Finish]])&lt;7,YEAR(tbl_PV_Milestones[[#This Row],[Actual/Schedule Finish]]),YEAR(tbl_PV_Milestones[[#This Row],[Actual/Schedule Finish]])+1)</f>
        <v>1900</v>
      </c>
      <c r="X2460" s="41" t="str">
        <f>IF(OR(tbl_PV_Milestones[[#This Row],[Project Status]]="Completed",tbl_PV_Milestones[[#This Row],[Project Status]]="Assumed Completed"),"Yes","No")</f>
        <v>Yes</v>
      </c>
      <c r="Y2460" s="41">
        <f>IF(tbl_PV_Milestones[[#This Row],[Baseline Date]]="",1,0)</f>
        <v>1</v>
      </c>
      <c r="Z2460" s="41">
        <f>IF(tbl_PV_Milestones[[#This Row],[Baseline Date]]&lt;PV_Meta!$B$7,1,0)</f>
        <v>1</v>
      </c>
      <c r="AA2460" s="41">
        <f>IF(tbl_PV_Milestones[[#This Row],[Complete]]="Yes",1,0)</f>
        <v>1</v>
      </c>
      <c r="AB2460" s="41">
        <f>IF(AND(tbl_PV_Milestones[[#This Row],[BL FY]]=2025,tbl_PV_Milestones[[#This Row],[Baseline Date]]&lt;PV_Meta!$B$7),1,0)</f>
        <v>0</v>
      </c>
      <c r="AC2460" s="41">
        <f>IF(AND(tbl_PV_Milestones[[#This Row],[Planned YTD]]=1,tbl_PV_Milestones[[#This Row],[Complete]]="Yes"),1,0)</f>
        <v>0</v>
      </c>
      <c r="AD2460" s="41">
        <f>IF(AND(tbl_PV_Milestones[[#This Row],[Actual/Schedule Finish]]&lt;PV_Meta!$B$7,tbl_PV_Milestones[[#This Row],[Complete]]="No",tbl_PV_Milestones[[#This Row],[Project Status]]&lt;&gt;"On Hold"),1,0)</f>
        <v>0</v>
      </c>
      <c r="AE2460" s="41">
        <f>IF(AND(tbl_PV_Milestones[[#This Row],[Actual/Schedule Finish]]&gt;tbl_PV_Milestones[[#This Row],[Baseline Date]],tbl_PV_Milestones[[#This Row],[Complete]]="No",tbl_PV_Milestones[[#This Row],[Project Status]]&lt;&gt;"On Hold",tbl_PV_Milestones[[#This Row],[Overdue]]=0,tbl_PV_Milestones[[#This Row],[To be Baselined]]&lt;&gt;1),1,0)</f>
        <v>0</v>
      </c>
      <c r="AF2460" s="41">
        <f>IF(AND(tbl_PV_Milestones[[#This Row],[BL FY]]=2025,tbl_PV_Milestones[[#This Row],[Finish FY]]&gt;2025),1,0)</f>
        <v>0</v>
      </c>
      <c r="AG2460" s="56" t="str">
        <f>_xlfn.XLOOKUP(tbl_PV_Milestones[[#This Row],[Work ID]],tbl_PV_Meta[Work ID '#],tbl_PV_Meta[Project Manager/Owner],,0)</f>
        <v>Project Manager 25</v>
      </c>
      <c r="AH2460" s="6"/>
    </row>
    <row r="2461" spans="4:34" x14ac:dyDescent="0.25">
      <c r="D2461" s="6" t="s">
        <v>326</v>
      </c>
      <c r="E2461" s="6" t="s">
        <v>503</v>
      </c>
      <c r="F2461" s="6" t="s">
        <v>1765</v>
      </c>
      <c r="G2461" s="6" t="s">
        <v>558</v>
      </c>
      <c r="H2461" s="6" t="s">
        <v>505</v>
      </c>
      <c r="I2461" s="6" t="s">
        <v>510</v>
      </c>
      <c r="J2461" s="6" t="s">
        <v>326</v>
      </c>
      <c r="K2461" s="6" t="s">
        <v>39</v>
      </c>
      <c r="L2461" s="6" t="s">
        <v>75</v>
      </c>
      <c r="M2461" s="43"/>
      <c r="N2461" s="44" t="s">
        <v>1979</v>
      </c>
      <c r="O2461" s="39">
        <v>45679.708333333299</v>
      </c>
      <c r="P2461" s="39">
        <v>45679.708333333299</v>
      </c>
      <c r="Q2461" s="6">
        <v>0</v>
      </c>
      <c r="R2461" s="6">
        <v>0</v>
      </c>
      <c r="S2461" s="45" t="e">
        <f>_xlfn.CONCAT(#REF!,TRIM(tbl_PV_Milestones[[#This Row],[Milestone Description]]))</f>
        <v>#REF!</v>
      </c>
      <c r="T2461" s="84" t="str">
        <f>IF(COUNTIF(tbl_PV_Milestones[UID],tbl_PV_Milestones[[#This Row],[UID]])&gt;1,"Duplicate","")</f>
        <v>Duplicate</v>
      </c>
      <c r="U2461" s="42" t="str">
        <f>_xlfn.XLOOKUP(tbl_PV_Milestones[[#This Row],[Work ID]],tbl_PV_Meta[Work ID '#],tbl_PV_Meta[Sub-Portfolio])</f>
        <v>Sub-Portfolio 4</v>
      </c>
      <c r="V2461" s="41">
        <f>IF(MONTH(tbl_PV_Milestones[[#This Row],[Baseline Date]])&lt;7,YEAR(tbl_PV_Milestones[[#This Row],[Baseline Date]]),YEAR(tbl_PV_Milestones[[#This Row],[Baseline Date]])+1)</f>
        <v>2025</v>
      </c>
      <c r="W2461" s="41">
        <f>IF(MONTH(tbl_PV_Milestones[[#This Row],[Actual/Schedule Finish]])&lt;7,YEAR(tbl_PV_Milestones[[#This Row],[Actual/Schedule Finish]]),YEAR(tbl_PV_Milestones[[#This Row],[Actual/Schedule Finish]])+1)</f>
        <v>2025</v>
      </c>
      <c r="X2461" s="41" t="str">
        <f>IF(OR(tbl_PV_Milestones[[#This Row],[Project Status]]="Completed",tbl_PV_Milestones[[#This Row],[Project Status]]="Assumed Completed"),"Yes","No")</f>
        <v>Yes</v>
      </c>
      <c r="Y2461" s="41">
        <f>IF(tbl_PV_Milestones[[#This Row],[Baseline Date]]="",1,0)</f>
        <v>0</v>
      </c>
      <c r="Z2461" s="41">
        <f>IF(tbl_PV_Milestones[[#This Row],[Baseline Date]]&lt;PV_Meta!$B$7,1,0)</f>
        <v>1</v>
      </c>
      <c r="AA2461" s="41">
        <f>IF(tbl_PV_Milestones[[#This Row],[Complete]]="Yes",1,0)</f>
        <v>1</v>
      </c>
      <c r="AB2461" s="41">
        <f>IF(AND(tbl_PV_Milestones[[#This Row],[BL FY]]=2025,tbl_PV_Milestones[[#This Row],[Baseline Date]]&lt;PV_Meta!$B$7),1,0)</f>
        <v>1</v>
      </c>
      <c r="AC2461" s="41">
        <f>IF(AND(tbl_PV_Milestones[[#This Row],[Planned YTD]]=1,tbl_PV_Milestones[[#This Row],[Complete]]="Yes"),1,0)</f>
        <v>1</v>
      </c>
      <c r="AD2461" s="41">
        <f>IF(AND(tbl_PV_Milestones[[#This Row],[Actual/Schedule Finish]]&lt;PV_Meta!$B$7,tbl_PV_Milestones[[#This Row],[Complete]]="No",tbl_PV_Milestones[[#This Row],[Project Status]]&lt;&gt;"On Hold"),1,0)</f>
        <v>0</v>
      </c>
      <c r="AE2461" s="41">
        <f>IF(AND(tbl_PV_Milestones[[#This Row],[Actual/Schedule Finish]]&gt;tbl_PV_Milestones[[#This Row],[Baseline Date]],tbl_PV_Milestones[[#This Row],[Complete]]="No",tbl_PV_Milestones[[#This Row],[Project Status]]&lt;&gt;"On Hold",tbl_PV_Milestones[[#This Row],[Overdue]]=0,tbl_PV_Milestones[[#This Row],[To be Baselined]]&lt;&gt;1),1,0)</f>
        <v>0</v>
      </c>
      <c r="AF2461" s="41">
        <f>IF(AND(tbl_PV_Milestones[[#This Row],[BL FY]]=2025,tbl_PV_Milestones[[#This Row],[Finish FY]]&gt;2025),1,0)</f>
        <v>0</v>
      </c>
      <c r="AG2461" s="56" t="str">
        <f>_xlfn.XLOOKUP(tbl_PV_Milestones[[#This Row],[Work ID]],tbl_PV_Meta[Work ID '#],tbl_PV_Meta[Project Manager/Owner],,0)</f>
        <v>Project Manager 38</v>
      </c>
      <c r="AH2461" s="6"/>
    </row>
    <row r="2462" spans="4:34" x14ac:dyDescent="0.25">
      <c r="D2462" s="6" t="s">
        <v>326</v>
      </c>
      <c r="E2462" s="6" t="s">
        <v>503</v>
      </c>
      <c r="F2462" s="6" t="s">
        <v>1765</v>
      </c>
      <c r="G2462" s="6" t="s">
        <v>559</v>
      </c>
      <c r="H2462" s="6" t="s">
        <v>505</v>
      </c>
      <c r="I2462" s="6" t="s">
        <v>510</v>
      </c>
      <c r="J2462" s="6" t="s">
        <v>326</v>
      </c>
      <c r="K2462" s="6" t="s">
        <v>39</v>
      </c>
      <c r="L2462" s="6" t="s">
        <v>75</v>
      </c>
      <c r="M2462" s="43"/>
      <c r="N2462" s="44" t="s">
        <v>1979</v>
      </c>
      <c r="O2462" s="39">
        <v>45681.708333333299</v>
      </c>
      <c r="P2462" s="39">
        <v>45681.708333333299</v>
      </c>
      <c r="Q2462" s="6">
        <v>0</v>
      </c>
      <c r="R2462" s="6">
        <v>0</v>
      </c>
      <c r="S2462" s="45" t="e">
        <f>_xlfn.CONCAT(#REF!,TRIM(tbl_PV_Milestones[[#This Row],[Milestone Description]]))</f>
        <v>#REF!</v>
      </c>
      <c r="T2462" s="84" t="str">
        <f>IF(COUNTIF(tbl_PV_Milestones[UID],tbl_PV_Milestones[[#This Row],[UID]])&gt;1,"Duplicate","")</f>
        <v>Duplicate</v>
      </c>
      <c r="U2462" s="42" t="str">
        <f>_xlfn.XLOOKUP(tbl_PV_Milestones[[#This Row],[Work ID]],tbl_PV_Meta[Work ID '#],tbl_PV_Meta[Sub-Portfolio])</f>
        <v>Sub-Portfolio 4</v>
      </c>
      <c r="V2462" s="41">
        <f>IF(MONTH(tbl_PV_Milestones[[#This Row],[Baseline Date]])&lt;7,YEAR(tbl_PV_Milestones[[#This Row],[Baseline Date]]),YEAR(tbl_PV_Milestones[[#This Row],[Baseline Date]])+1)</f>
        <v>2025</v>
      </c>
      <c r="W2462" s="41">
        <f>IF(MONTH(tbl_PV_Milestones[[#This Row],[Actual/Schedule Finish]])&lt;7,YEAR(tbl_PV_Milestones[[#This Row],[Actual/Schedule Finish]]),YEAR(tbl_PV_Milestones[[#This Row],[Actual/Schedule Finish]])+1)</f>
        <v>2025</v>
      </c>
      <c r="X2462" s="41" t="str">
        <f>IF(OR(tbl_PV_Milestones[[#This Row],[Project Status]]="Completed",tbl_PV_Milestones[[#This Row],[Project Status]]="Assumed Completed"),"Yes","No")</f>
        <v>Yes</v>
      </c>
      <c r="Y2462" s="41">
        <f>IF(tbl_PV_Milestones[[#This Row],[Baseline Date]]="",1,0)</f>
        <v>0</v>
      </c>
      <c r="Z2462" s="41">
        <f>IF(tbl_PV_Milestones[[#This Row],[Baseline Date]]&lt;PV_Meta!$B$7,1,0)</f>
        <v>1</v>
      </c>
      <c r="AA2462" s="41">
        <f>IF(tbl_PV_Milestones[[#This Row],[Complete]]="Yes",1,0)</f>
        <v>1</v>
      </c>
      <c r="AB2462" s="41">
        <f>IF(AND(tbl_PV_Milestones[[#This Row],[BL FY]]=2025,tbl_PV_Milestones[[#This Row],[Baseline Date]]&lt;PV_Meta!$B$7),1,0)</f>
        <v>1</v>
      </c>
      <c r="AC2462" s="41">
        <f>IF(AND(tbl_PV_Milestones[[#This Row],[Planned YTD]]=1,tbl_PV_Milestones[[#This Row],[Complete]]="Yes"),1,0)</f>
        <v>1</v>
      </c>
      <c r="AD2462" s="41">
        <f>IF(AND(tbl_PV_Milestones[[#This Row],[Actual/Schedule Finish]]&lt;PV_Meta!$B$7,tbl_PV_Milestones[[#This Row],[Complete]]="No",tbl_PV_Milestones[[#This Row],[Project Status]]&lt;&gt;"On Hold"),1,0)</f>
        <v>0</v>
      </c>
      <c r="AE2462" s="41">
        <f>IF(AND(tbl_PV_Milestones[[#This Row],[Actual/Schedule Finish]]&gt;tbl_PV_Milestones[[#This Row],[Baseline Date]],tbl_PV_Milestones[[#This Row],[Complete]]="No",tbl_PV_Milestones[[#This Row],[Project Status]]&lt;&gt;"On Hold",tbl_PV_Milestones[[#This Row],[Overdue]]=0,tbl_PV_Milestones[[#This Row],[To be Baselined]]&lt;&gt;1),1,0)</f>
        <v>0</v>
      </c>
      <c r="AF2462" s="41">
        <f>IF(AND(tbl_PV_Milestones[[#This Row],[BL FY]]=2025,tbl_PV_Milestones[[#This Row],[Finish FY]]&gt;2025),1,0)</f>
        <v>0</v>
      </c>
      <c r="AG2462" s="56" t="str">
        <f>_xlfn.XLOOKUP(tbl_PV_Milestones[[#This Row],[Work ID]],tbl_PV_Meta[Work ID '#],tbl_PV_Meta[Project Manager/Owner],,0)</f>
        <v>Project Manager 38</v>
      </c>
      <c r="AH2462" s="6"/>
    </row>
    <row r="2463" spans="4:34" x14ac:dyDescent="0.25">
      <c r="D2463" s="6" t="s">
        <v>326</v>
      </c>
      <c r="E2463" s="6" t="s">
        <v>503</v>
      </c>
      <c r="F2463" s="6" t="s">
        <v>1764</v>
      </c>
      <c r="G2463" s="6" t="s">
        <v>561</v>
      </c>
      <c r="H2463" s="6" t="s">
        <v>505</v>
      </c>
      <c r="I2463" s="6" t="s">
        <v>522</v>
      </c>
      <c r="J2463" s="6" t="s">
        <v>326</v>
      </c>
      <c r="K2463" s="6" t="s">
        <v>39</v>
      </c>
      <c r="L2463" s="6" t="s">
        <v>73</v>
      </c>
      <c r="M2463" s="43"/>
      <c r="N2463" s="44" t="s">
        <v>1979</v>
      </c>
      <c r="O2463" s="39">
        <v>45502.708333333299</v>
      </c>
      <c r="P2463" s="39">
        <v>45502.708333333299</v>
      </c>
      <c r="Q2463" s="6">
        <v>0</v>
      </c>
      <c r="R2463" s="6">
        <v>0</v>
      </c>
      <c r="S2463" s="45" t="e">
        <f>_xlfn.CONCAT(#REF!,TRIM(tbl_PV_Milestones[[#This Row],[Milestone Description]]))</f>
        <v>#REF!</v>
      </c>
      <c r="T2463" s="84" t="str">
        <f>IF(COUNTIF(tbl_PV_Milestones[UID],tbl_PV_Milestones[[#This Row],[UID]])&gt;1,"Duplicate","")</f>
        <v>Duplicate</v>
      </c>
      <c r="U2463" s="42" t="str">
        <f>_xlfn.XLOOKUP(tbl_PV_Milestones[[#This Row],[Work ID]],tbl_PV_Meta[Work ID '#],tbl_PV_Meta[Sub-Portfolio])</f>
        <v>Sub-Portfolio 4</v>
      </c>
      <c r="V2463" s="41">
        <f>IF(MONTH(tbl_PV_Milestones[[#This Row],[Baseline Date]])&lt;7,YEAR(tbl_PV_Milestones[[#This Row],[Baseline Date]]),YEAR(tbl_PV_Milestones[[#This Row],[Baseline Date]])+1)</f>
        <v>2025</v>
      </c>
      <c r="W2463" s="41">
        <f>IF(MONTH(tbl_PV_Milestones[[#This Row],[Actual/Schedule Finish]])&lt;7,YEAR(tbl_PV_Milestones[[#This Row],[Actual/Schedule Finish]]),YEAR(tbl_PV_Milestones[[#This Row],[Actual/Schedule Finish]])+1)</f>
        <v>2025</v>
      </c>
      <c r="X2463" s="41" t="str">
        <f>IF(OR(tbl_PV_Milestones[[#This Row],[Project Status]]="Completed",tbl_PV_Milestones[[#This Row],[Project Status]]="Assumed Completed"),"Yes","No")</f>
        <v>Yes</v>
      </c>
      <c r="Y2463" s="41">
        <f>IF(tbl_PV_Milestones[[#This Row],[Baseline Date]]="",1,0)</f>
        <v>0</v>
      </c>
      <c r="Z2463" s="41">
        <f>IF(tbl_PV_Milestones[[#This Row],[Baseline Date]]&lt;PV_Meta!$B$7,1,0)</f>
        <v>1</v>
      </c>
      <c r="AA2463" s="41">
        <f>IF(tbl_PV_Milestones[[#This Row],[Complete]]="Yes",1,0)</f>
        <v>1</v>
      </c>
      <c r="AB2463" s="41">
        <f>IF(AND(tbl_PV_Milestones[[#This Row],[BL FY]]=2025,tbl_PV_Milestones[[#This Row],[Baseline Date]]&lt;PV_Meta!$B$7),1,0)</f>
        <v>1</v>
      </c>
      <c r="AC2463" s="41">
        <f>IF(AND(tbl_PV_Milestones[[#This Row],[Planned YTD]]=1,tbl_PV_Milestones[[#This Row],[Complete]]="Yes"),1,0)</f>
        <v>1</v>
      </c>
      <c r="AD2463" s="41">
        <f>IF(AND(tbl_PV_Milestones[[#This Row],[Actual/Schedule Finish]]&lt;PV_Meta!$B$7,tbl_PV_Milestones[[#This Row],[Complete]]="No",tbl_PV_Milestones[[#This Row],[Project Status]]&lt;&gt;"On Hold"),1,0)</f>
        <v>0</v>
      </c>
      <c r="AE2463" s="41">
        <f>IF(AND(tbl_PV_Milestones[[#This Row],[Actual/Schedule Finish]]&gt;tbl_PV_Milestones[[#This Row],[Baseline Date]],tbl_PV_Milestones[[#This Row],[Complete]]="No",tbl_PV_Milestones[[#This Row],[Project Status]]&lt;&gt;"On Hold",tbl_PV_Milestones[[#This Row],[Overdue]]=0,tbl_PV_Milestones[[#This Row],[To be Baselined]]&lt;&gt;1),1,0)</f>
        <v>0</v>
      </c>
      <c r="AF2463" s="41">
        <f>IF(AND(tbl_PV_Milestones[[#This Row],[BL FY]]=2025,tbl_PV_Milestones[[#This Row],[Finish FY]]&gt;2025),1,0)</f>
        <v>0</v>
      </c>
      <c r="AG2463" s="56" t="str">
        <f>_xlfn.XLOOKUP(tbl_PV_Milestones[[#This Row],[Work ID]],tbl_PV_Meta[Work ID '#],tbl_PV_Meta[Project Manager/Owner],,0)</f>
        <v>Project Manager 18</v>
      </c>
      <c r="AH2463" s="6"/>
    </row>
    <row r="2464" spans="4:34" x14ac:dyDescent="0.25">
      <c r="D2464" s="6" t="s">
        <v>326</v>
      </c>
      <c r="E2464" s="6" t="s">
        <v>503</v>
      </c>
      <c r="F2464" s="6" t="s">
        <v>1764</v>
      </c>
      <c r="G2464" s="6" t="s">
        <v>562</v>
      </c>
      <c r="H2464" s="6" t="s">
        <v>505</v>
      </c>
      <c r="I2464" s="6" t="s">
        <v>522</v>
      </c>
      <c r="J2464" s="6" t="s">
        <v>326</v>
      </c>
      <c r="K2464" s="6" t="s">
        <v>39</v>
      </c>
      <c r="L2464" s="6" t="s">
        <v>73</v>
      </c>
      <c r="M2464" s="43"/>
      <c r="N2464" s="44" t="s">
        <v>1979</v>
      </c>
      <c r="O2464" s="39">
        <v>45502.708333333299</v>
      </c>
      <c r="P2464" s="39">
        <v>45502.708333333299</v>
      </c>
      <c r="Q2464" s="6">
        <v>0</v>
      </c>
      <c r="R2464" s="6">
        <v>0</v>
      </c>
      <c r="S2464" s="45" t="e">
        <f>_xlfn.CONCAT(#REF!,TRIM(tbl_PV_Milestones[[#This Row],[Milestone Description]]))</f>
        <v>#REF!</v>
      </c>
      <c r="T2464" s="84" t="str">
        <f>IF(COUNTIF(tbl_PV_Milestones[UID],tbl_PV_Milestones[[#This Row],[UID]])&gt;1,"Duplicate","")</f>
        <v>Duplicate</v>
      </c>
      <c r="U2464" s="42" t="str">
        <f>_xlfn.XLOOKUP(tbl_PV_Milestones[[#This Row],[Work ID]],tbl_PV_Meta[Work ID '#],tbl_PV_Meta[Sub-Portfolio])</f>
        <v>Sub-Portfolio 4</v>
      </c>
      <c r="V2464" s="41">
        <f>IF(MONTH(tbl_PV_Milestones[[#This Row],[Baseline Date]])&lt;7,YEAR(tbl_PV_Milestones[[#This Row],[Baseline Date]]),YEAR(tbl_PV_Milestones[[#This Row],[Baseline Date]])+1)</f>
        <v>2025</v>
      </c>
      <c r="W2464" s="41">
        <f>IF(MONTH(tbl_PV_Milestones[[#This Row],[Actual/Schedule Finish]])&lt;7,YEAR(tbl_PV_Milestones[[#This Row],[Actual/Schedule Finish]]),YEAR(tbl_PV_Milestones[[#This Row],[Actual/Schedule Finish]])+1)</f>
        <v>2025</v>
      </c>
      <c r="X2464" s="41" t="str">
        <f>IF(OR(tbl_PV_Milestones[[#This Row],[Project Status]]="Completed",tbl_PV_Milestones[[#This Row],[Project Status]]="Assumed Completed"),"Yes","No")</f>
        <v>Yes</v>
      </c>
      <c r="Y2464" s="41">
        <f>IF(tbl_PV_Milestones[[#This Row],[Baseline Date]]="",1,0)</f>
        <v>0</v>
      </c>
      <c r="Z2464" s="41">
        <f>IF(tbl_PV_Milestones[[#This Row],[Baseline Date]]&lt;PV_Meta!$B$7,1,0)</f>
        <v>1</v>
      </c>
      <c r="AA2464" s="41">
        <f>IF(tbl_PV_Milestones[[#This Row],[Complete]]="Yes",1,0)</f>
        <v>1</v>
      </c>
      <c r="AB2464" s="41">
        <f>IF(AND(tbl_PV_Milestones[[#This Row],[BL FY]]=2025,tbl_PV_Milestones[[#This Row],[Baseline Date]]&lt;PV_Meta!$B$7),1,0)</f>
        <v>1</v>
      </c>
      <c r="AC2464" s="41">
        <f>IF(AND(tbl_PV_Milestones[[#This Row],[Planned YTD]]=1,tbl_PV_Milestones[[#This Row],[Complete]]="Yes"),1,0)</f>
        <v>1</v>
      </c>
      <c r="AD2464" s="41">
        <f>IF(AND(tbl_PV_Milestones[[#This Row],[Actual/Schedule Finish]]&lt;PV_Meta!$B$7,tbl_PV_Milestones[[#This Row],[Complete]]="No",tbl_PV_Milestones[[#This Row],[Project Status]]&lt;&gt;"On Hold"),1,0)</f>
        <v>0</v>
      </c>
      <c r="AE2464" s="41">
        <f>IF(AND(tbl_PV_Milestones[[#This Row],[Actual/Schedule Finish]]&gt;tbl_PV_Milestones[[#This Row],[Baseline Date]],tbl_PV_Milestones[[#This Row],[Complete]]="No",tbl_PV_Milestones[[#This Row],[Project Status]]&lt;&gt;"On Hold",tbl_PV_Milestones[[#This Row],[Overdue]]=0,tbl_PV_Milestones[[#This Row],[To be Baselined]]&lt;&gt;1),1,0)</f>
        <v>0</v>
      </c>
      <c r="AF2464" s="41">
        <f>IF(AND(tbl_PV_Milestones[[#This Row],[BL FY]]=2025,tbl_PV_Milestones[[#This Row],[Finish FY]]&gt;2025),1,0)</f>
        <v>0</v>
      </c>
      <c r="AG2464" s="56" t="str">
        <f>_xlfn.XLOOKUP(tbl_PV_Milestones[[#This Row],[Work ID]],tbl_PV_Meta[Work ID '#],tbl_PV_Meta[Project Manager/Owner],,0)</f>
        <v>Project Manager 18</v>
      </c>
      <c r="AH2464" s="6"/>
    </row>
    <row r="2465" spans="4:34" x14ac:dyDescent="0.25">
      <c r="D2465" s="6" t="s">
        <v>326</v>
      </c>
      <c r="E2465" s="6" t="s">
        <v>503</v>
      </c>
      <c r="F2465" s="6" t="s">
        <v>1764</v>
      </c>
      <c r="G2465" s="6" t="s">
        <v>563</v>
      </c>
      <c r="H2465" s="6" t="s">
        <v>505</v>
      </c>
      <c r="I2465" s="6" t="s">
        <v>522</v>
      </c>
      <c r="J2465" s="6" t="s">
        <v>326</v>
      </c>
      <c r="K2465" s="6" t="s">
        <v>39</v>
      </c>
      <c r="L2465" s="6" t="s">
        <v>73</v>
      </c>
      <c r="M2465" s="43"/>
      <c r="N2465" s="44" t="s">
        <v>1979</v>
      </c>
      <c r="O2465" s="39">
        <v>45502.708333333299</v>
      </c>
      <c r="P2465" s="39">
        <v>45502.708333333299</v>
      </c>
      <c r="Q2465" s="6">
        <v>0</v>
      </c>
      <c r="R2465" s="6">
        <v>0</v>
      </c>
      <c r="S2465" s="45" t="e">
        <f>_xlfn.CONCAT(#REF!,TRIM(tbl_PV_Milestones[[#This Row],[Milestone Description]]))</f>
        <v>#REF!</v>
      </c>
      <c r="T2465" s="84" t="str">
        <f>IF(COUNTIF(tbl_PV_Milestones[UID],tbl_PV_Milestones[[#This Row],[UID]])&gt;1,"Duplicate","")</f>
        <v>Duplicate</v>
      </c>
      <c r="U2465" s="42" t="str">
        <f>_xlfn.XLOOKUP(tbl_PV_Milestones[[#This Row],[Work ID]],tbl_PV_Meta[Work ID '#],tbl_PV_Meta[Sub-Portfolio])</f>
        <v>Sub-Portfolio 4</v>
      </c>
      <c r="V2465" s="41">
        <f>IF(MONTH(tbl_PV_Milestones[[#This Row],[Baseline Date]])&lt;7,YEAR(tbl_PV_Milestones[[#This Row],[Baseline Date]]),YEAR(tbl_PV_Milestones[[#This Row],[Baseline Date]])+1)</f>
        <v>2025</v>
      </c>
      <c r="W2465" s="41">
        <f>IF(MONTH(tbl_PV_Milestones[[#This Row],[Actual/Schedule Finish]])&lt;7,YEAR(tbl_PV_Milestones[[#This Row],[Actual/Schedule Finish]]),YEAR(tbl_PV_Milestones[[#This Row],[Actual/Schedule Finish]])+1)</f>
        <v>2025</v>
      </c>
      <c r="X2465" s="41" t="str">
        <f>IF(OR(tbl_PV_Milestones[[#This Row],[Project Status]]="Completed",tbl_PV_Milestones[[#This Row],[Project Status]]="Assumed Completed"),"Yes","No")</f>
        <v>Yes</v>
      </c>
      <c r="Y2465" s="41">
        <f>IF(tbl_PV_Milestones[[#This Row],[Baseline Date]]="",1,0)</f>
        <v>0</v>
      </c>
      <c r="Z2465" s="41">
        <f>IF(tbl_PV_Milestones[[#This Row],[Baseline Date]]&lt;PV_Meta!$B$7,1,0)</f>
        <v>1</v>
      </c>
      <c r="AA2465" s="41">
        <f>IF(tbl_PV_Milestones[[#This Row],[Complete]]="Yes",1,0)</f>
        <v>1</v>
      </c>
      <c r="AB2465" s="41">
        <f>IF(AND(tbl_PV_Milestones[[#This Row],[BL FY]]=2025,tbl_PV_Milestones[[#This Row],[Baseline Date]]&lt;PV_Meta!$B$7),1,0)</f>
        <v>1</v>
      </c>
      <c r="AC2465" s="41">
        <f>IF(AND(tbl_PV_Milestones[[#This Row],[Planned YTD]]=1,tbl_PV_Milestones[[#This Row],[Complete]]="Yes"),1,0)</f>
        <v>1</v>
      </c>
      <c r="AD2465" s="41">
        <f>IF(AND(tbl_PV_Milestones[[#This Row],[Actual/Schedule Finish]]&lt;PV_Meta!$B$7,tbl_PV_Milestones[[#This Row],[Complete]]="No",tbl_PV_Milestones[[#This Row],[Project Status]]&lt;&gt;"On Hold"),1,0)</f>
        <v>0</v>
      </c>
      <c r="AE2465" s="41">
        <f>IF(AND(tbl_PV_Milestones[[#This Row],[Actual/Schedule Finish]]&gt;tbl_PV_Milestones[[#This Row],[Baseline Date]],tbl_PV_Milestones[[#This Row],[Complete]]="No",tbl_PV_Milestones[[#This Row],[Project Status]]&lt;&gt;"On Hold",tbl_PV_Milestones[[#This Row],[Overdue]]=0,tbl_PV_Milestones[[#This Row],[To be Baselined]]&lt;&gt;1),1,0)</f>
        <v>0</v>
      </c>
      <c r="AF2465" s="41">
        <f>IF(AND(tbl_PV_Milestones[[#This Row],[BL FY]]=2025,tbl_PV_Milestones[[#This Row],[Finish FY]]&gt;2025),1,0)</f>
        <v>0</v>
      </c>
      <c r="AG2465" s="56" t="str">
        <f>_xlfn.XLOOKUP(tbl_PV_Milestones[[#This Row],[Work ID]],tbl_PV_Meta[Work ID '#],tbl_PV_Meta[Project Manager/Owner],,0)</f>
        <v>Project Manager 18</v>
      </c>
      <c r="AH2465" s="6"/>
    </row>
    <row r="2466" spans="4:34" x14ac:dyDescent="0.25">
      <c r="D2466" s="6" t="s">
        <v>326</v>
      </c>
      <c r="E2466" s="6" t="s">
        <v>503</v>
      </c>
      <c r="F2466" s="6" t="s">
        <v>1764</v>
      </c>
      <c r="G2466" s="6" t="s">
        <v>564</v>
      </c>
      <c r="H2466" s="6" t="s">
        <v>505</v>
      </c>
      <c r="I2466" s="6" t="s">
        <v>522</v>
      </c>
      <c r="J2466" s="6" t="s">
        <v>326</v>
      </c>
      <c r="K2466" s="6" t="s">
        <v>39</v>
      </c>
      <c r="L2466" s="6" t="s">
        <v>73</v>
      </c>
      <c r="M2466" s="43"/>
      <c r="N2466" s="44" t="s">
        <v>1979</v>
      </c>
      <c r="O2466" s="39">
        <v>45502.708333333299</v>
      </c>
      <c r="P2466" s="39">
        <v>45502.708333333299</v>
      </c>
      <c r="Q2466" s="6">
        <v>0</v>
      </c>
      <c r="R2466" s="6">
        <v>0</v>
      </c>
      <c r="S2466" s="45" t="e">
        <f>_xlfn.CONCAT(#REF!,TRIM(tbl_PV_Milestones[[#This Row],[Milestone Description]]))</f>
        <v>#REF!</v>
      </c>
      <c r="T2466" s="84" t="str">
        <f>IF(COUNTIF(tbl_PV_Milestones[UID],tbl_PV_Milestones[[#This Row],[UID]])&gt;1,"Duplicate","")</f>
        <v>Duplicate</v>
      </c>
      <c r="U2466" s="42" t="str">
        <f>_xlfn.XLOOKUP(tbl_PV_Milestones[[#This Row],[Work ID]],tbl_PV_Meta[Work ID '#],tbl_PV_Meta[Sub-Portfolio])</f>
        <v>Sub-Portfolio 4</v>
      </c>
      <c r="V2466" s="41">
        <f>IF(MONTH(tbl_PV_Milestones[[#This Row],[Baseline Date]])&lt;7,YEAR(tbl_PV_Milestones[[#This Row],[Baseline Date]]),YEAR(tbl_PV_Milestones[[#This Row],[Baseline Date]])+1)</f>
        <v>2025</v>
      </c>
      <c r="W2466" s="41">
        <f>IF(MONTH(tbl_PV_Milestones[[#This Row],[Actual/Schedule Finish]])&lt;7,YEAR(tbl_PV_Milestones[[#This Row],[Actual/Schedule Finish]]),YEAR(tbl_PV_Milestones[[#This Row],[Actual/Schedule Finish]])+1)</f>
        <v>2025</v>
      </c>
      <c r="X2466" s="41" t="str">
        <f>IF(OR(tbl_PV_Milestones[[#This Row],[Project Status]]="Completed",tbl_PV_Milestones[[#This Row],[Project Status]]="Assumed Completed"),"Yes","No")</f>
        <v>Yes</v>
      </c>
      <c r="Y2466" s="41">
        <f>IF(tbl_PV_Milestones[[#This Row],[Baseline Date]]="",1,0)</f>
        <v>0</v>
      </c>
      <c r="Z2466" s="41">
        <f>IF(tbl_PV_Milestones[[#This Row],[Baseline Date]]&lt;PV_Meta!$B$7,1,0)</f>
        <v>1</v>
      </c>
      <c r="AA2466" s="41">
        <f>IF(tbl_PV_Milestones[[#This Row],[Complete]]="Yes",1,0)</f>
        <v>1</v>
      </c>
      <c r="AB2466" s="41">
        <f>IF(AND(tbl_PV_Milestones[[#This Row],[BL FY]]=2025,tbl_PV_Milestones[[#This Row],[Baseline Date]]&lt;PV_Meta!$B$7),1,0)</f>
        <v>1</v>
      </c>
      <c r="AC2466" s="41">
        <f>IF(AND(tbl_PV_Milestones[[#This Row],[Planned YTD]]=1,tbl_PV_Milestones[[#This Row],[Complete]]="Yes"),1,0)</f>
        <v>1</v>
      </c>
      <c r="AD2466" s="41">
        <f>IF(AND(tbl_PV_Milestones[[#This Row],[Actual/Schedule Finish]]&lt;PV_Meta!$B$7,tbl_PV_Milestones[[#This Row],[Complete]]="No",tbl_PV_Milestones[[#This Row],[Project Status]]&lt;&gt;"On Hold"),1,0)</f>
        <v>0</v>
      </c>
      <c r="AE2466" s="41">
        <f>IF(AND(tbl_PV_Milestones[[#This Row],[Actual/Schedule Finish]]&gt;tbl_PV_Milestones[[#This Row],[Baseline Date]],tbl_PV_Milestones[[#This Row],[Complete]]="No",tbl_PV_Milestones[[#This Row],[Project Status]]&lt;&gt;"On Hold",tbl_PV_Milestones[[#This Row],[Overdue]]=0,tbl_PV_Milestones[[#This Row],[To be Baselined]]&lt;&gt;1),1,0)</f>
        <v>0</v>
      </c>
      <c r="AF2466" s="41">
        <f>IF(AND(tbl_PV_Milestones[[#This Row],[BL FY]]=2025,tbl_PV_Milestones[[#This Row],[Finish FY]]&gt;2025),1,0)</f>
        <v>0</v>
      </c>
      <c r="AG2466" s="56" t="str">
        <f>_xlfn.XLOOKUP(tbl_PV_Milestones[[#This Row],[Work ID]],tbl_PV_Meta[Work ID '#],tbl_PV_Meta[Project Manager/Owner],,0)</f>
        <v>Project Manager 18</v>
      </c>
      <c r="AH2466" s="6"/>
    </row>
    <row r="2467" spans="4:34" x14ac:dyDescent="0.25">
      <c r="D2467" s="6" t="s">
        <v>326</v>
      </c>
      <c r="E2467" s="6" t="s">
        <v>503</v>
      </c>
      <c r="F2467" s="6" t="s">
        <v>1764</v>
      </c>
      <c r="G2467" s="6" t="s">
        <v>565</v>
      </c>
      <c r="H2467" s="6" t="s">
        <v>519</v>
      </c>
      <c r="I2467" s="6" t="s">
        <v>522</v>
      </c>
      <c r="J2467" s="6" t="s">
        <v>326</v>
      </c>
      <c r="K2467" s="6" t="s">
        <v>39</v>
      </c>
      <c r="L2467" s="6" t="s">
        <v>73</v>
      </c>
      <c r="M2467" s="43"/>
      <c r="N2467" s="44" t="s">
        <v>1979</v>
      </c>
      <c r="O2467" s="39">
        <v>45502.708333333299</v>
      </c>
      <c r="P2467" s="39">
        <v>45502.708333333299</v>
      </c>
      <c r="Q2467" s="6">
        <v>0</v>
      </c>
      <c r="R2467" s="6">
        <v>0</v>
      </c>
      <c r="S2467" s="45" t="e">
        <f>_xlfn.CONCAT(#REF!,TRIM(tbl_PV_Milestones[[#This Row],[Milestone Description]]))</f>
        <v>#REF!</v>
      </c>
      <c r="T2467" s="84" t="str">
        <f>IF(COUNTIF(tbl_PV_Milestones[UID],tbl_PV_Milestones[[#This Row],[UID]])&gt;1,"Duplicate","")</f>
        <v>Duplicate</v>
      </c>
      <c r="U2467" s="42" t="str">
        <f>_xlfn.XLOOKUP(tbl_PV_Milestones[[#This Row],[Work ID]],tbl_PV_Meta[Work ID '#],tbl_PV_Meta[Sub-Portfolio])</f>
        <v>Sub-Portfolio 4</v>
      </c>
      <c r="V2467" s="41">
        <f>IF(MONTH(tbl_PV_Milestones[[#This Row],[Baseline Date]])&lt;7,YEAR(tbl_PV_Milestones[[#This Row],[Baseline Date]]),YEAR(tbl_PV_Milestones[[#This Row],[Baseline Date]])+1)</f>
        <v>2025</v>
      </c>
      <c r="W2467" s="41">
        <f>IF(MONTH(tbl_PV_Milestones[[#This Row],[Actual/Schedule Finish]])&lt;7,YEAR(tbl_PV_Milestones[[#This Row],[Actual/Schedule Finish]]),YEAR(tbl_PV_Milestones[[#This Row],[Actual/Schedule Finish]])+1)</f>
        <v>2025</v>
      </c>
      <c r="X2467" s="41" t="str">
        <f>IF(OR(tbl_PV_Milestones[[#This Row],[Project Status]]="Completed",tbl_PV_Milestones[[#This Row],[Project Status]]="Assumed Completed"),"Yes","No")</f>
        <v>Yes</v>
      </c>
      <c r="Y2467" s="41">
        <f>IF(tbl_PV_Milestones[[#This Row],[Baseline Date]]="",1,0)</f>
        <v>0</v>
      </c>
      <c r="Z2467" s="41">
        <f>IF(tbl_PV_Milestones[[#This Row],[Baseline Date]]&lt;PV_Meta!$B$7,1,0)</f>
        <v>1</v>
      </c>
      <c r="AA2467" s="41">
        <f>IF(tbl_PV_Milestones[[#This Row],[Complete]]="Yes",1,0)</f>
        <v>1</v>
      </c>
      <c r="AB2467" s="41">
        <f>IF(AND(tbl_PV_Milestones[[#This Row],[BL FY]]=2025,tbl_PV_Milestones[[#This Row],[Baseline Date]]&lt;PV_Meta!$B$7),1,0)</f>
        <v>1</v>
      </c>
      <c r="AC2467" s="41">
        <f>IF(AND(tbl_PV_Milestones[[#This Row],[Planned YTD]]=1,tbl_PV_Milestones[[#This Row],[Complete]]="Yes"),1,0)</f>
        <v>1</v>
      </c>
      <c r="AD2467" s="41">
        <f>IF(AND(tbl_PV_Milestones[[#This Row],[Actual/Schedule Finish]]&lt;PV_Meta!$B$7,tbl_PV_Milestones[[#This Row],[Complete]]="No",tbl_PV_Milestones[[#This Row],[Project Status]]&lt;&gt;"On Hold"),1,0)</f>
        <v>0</v>
      </c>
      <c r="AE2467" s="41">
        <f>IF(AND(tbl_PV_Milestones[[#This Row],[Actual/Schedule Finish]]&gt;tbl_PV_Milestones[[#This Row],[Baseline Date]],tbl_PV_Milestones[[#This Row],[Complete]]="No",tbl_PV_Milestones[[#This Row],[Project Status]]&lt;&gt;"On Hold",tbl_PV_Milestones[[#This Row],[Overdue]]=0,tbl_PV_Milestones[[#This Row],[To be Baselined]]&lt;&gt;1),1,0)</f>
        <v>0</v>
      </c>
      <c r="AF2467" s="41">
        <f>IF(AND(tbl_PV_Milestones[[#This Row],[BL FY]]=2025,tbl_PV_Milestones[[#This Row],[Finish FY]]&gt;2025),1,0)</f>
        <v>0</v>
      </c>
      <c r="AG2467" s="56" t="str">
        <f>_xlfn.XLOOKUP(tbl_PV_Milestones[[#This Row],[Work ID]],tbl_PV_Meta[Work ID '#],tbl_PV_Meta[Project Manager/Owner],,0)</f>
        <v>Project Manager 18</v>
      </c>
      <c r="AH2467" s="6"/>
    </row>
    <row r="2468" spans="4:34" x14ac:dyDescent="0.25">
      <c r="D2468" s="6" t="s">
        <v>326</v>
      </c>
      <c r="E2468" s="6" t="s">
        <v>755</v>
      </c>
      <c r="F2468" s="6" t="s">
        <v>1764</v>
      </c>
      <c r="G2468" s="6" t="s">
        <v>627</v>
      </c>
      <c r="H2468" s="6" t="s">
        <v>505</v>
      </c>
      <c r="I2468" s="6" t="s">
        <v>522</v>
      </c>
      <c r="J2468" s="6" t="s">
        <v>326</v>
      </c>
      <c r="K2468" s="6" t="s">
        <v>39</v>
      </c>
      <c r="L2468" s="6" t="s">
        <v>73</v>
      </c>
      <c r="M2468" s="43"/>
      <c r="N2468" s="44" t="s">
        <v>1979</v>
      </c>
      <c r="O2468" s="39">
        <v>45603.708333333299</v>
      </c>
      <c r="P2468" s="39">
        <v>45624.708333333299</v>
      </c>
      <c r="Q2468" s="6">
        <v>15</v>
      </c>
      <c r="R2468" s="6">
        <v>5.5970149253731297E-2</v>
      </c>
      <c r="S2468" s="45" t="e">
        <f>_xlfn.CONCAT(#REF!,TRIM(tbl_PV_Milestones[[#This Row],[Milestone Description]]))</f>
        <v>#REF!</v>
      </c>
      <c r="T2468" s="84" t="str">
        <f>IF(COUNTIF(tbl_PV_Milestones[UID],tbl_PV_Milestones[[#This Row],[UID]])&gt;1,"Duplicate","")</f>
        <v>Duplicate</v>
      </c>
      <c r="U2468" s="42" t="str">
        <f>_xlfn.XLOOKUP(tbl_PV_Milestones[[#This Row],[Work ID]],tbl_PV_Meta[Work ID '#],tbl_PV_Meta[Sub-Portfolio])</f>
        <v>Sub-Portfolio 4</v>
      </c>
      <c r="V2468" s="41">
        <f>IF(MONTH(tbl_PV_Milestones[[#This Row],[Baseline Date]])&lt;7,YEAR(tbl_PV_Milestones[[#This Row],[Baseline Date]]),YEAR(tbl_PV_Milestones[[#This Row],[Baseline Date]])+1)</f>
        <v>2025</v>
      </c>
      <c r="W2468" s="41">
        <f>IF(MONTH(tbl_PV_Milestones[[#This Row],[Actual/Schedule Finish]])&lt;7,YEAR(tbl_PV_Milestones[[#This Row],[Actual/Schedule Finish]]),YEAR(tbl_PV_Milestones[[#This Row],[Actual/Schedule Finish]])+1)</f>
        <v>2025</v>
      </c>
      <c r="X2468" s="41" t="str">
        <f>IF(OR(tbl_PV_Milestones[[#This Row],[Project Status]]="Completed",tbl_PV_Milestones[[#This Row],[Project Status]]="Assumed Completed"),"Yes","No")</f>
        <v>Yes</v>
      </c>
      <c r="Y2468" s="41">
        <f>IF(tbl_PV_Milestones[[#This Row],[Baseline Date]]="",1,0)</f>
        <v>0</v>
      </c>
      <c r="Z2468" s="41">
        <f>IF(tbl_PV_Milestones[[#This Row],[Baseline Date]]&lt;PV_Meta!$B$7,1,0)</f>
        <v>1</v>
      </c>
      <c r="AA2468" s="41">
        <f>IF(tbl_PV_Milestones[[#This Row],[Complete]]="Yes",1,0)</f>
        <v>1</v>
      </c>
      <c r="AB2468" s="41">
        <f>IF(AND(tbl_PV_Milestones[[#This Row],[BL FY]]=2025,tbl_PV_Milestones[[#This Row],[Baseline Date]]&lt;PV_Meta!$B$7),1,0)</f>
        <v>1</v>
      </c>
      <c r="AC2468" s="41">
        <f>IF(AND(tbl_PV_Milestones[[#This Row],[Planned YTD]]=1,tbl_PV_Milestones[[#This Row],[Complete]]="Yes"),1,0)</f>
        <v>1</v>
      </c>
      <c r="AD2468" s="41">
        <f>IF(AND(tbl_PV_Milestones[[#This Row],[Actual/Schedule Finish]]&lt;PV_Meta!$B$7,tbl_PV_Milestones[[#This Row],[Complete]]="No",tbl_PV_Milestones[[#This Row],[Project Status]]&lt;&gt;"On Hold"),1,0)</f>
        <v>0</v>
      </c>
      <c r="AE2468" s="41">
        <f>IF(AND(tbl_PV_Milestones[[#This Row],[Actual/Schedule Finish]]&gt;tbl_PV_Milestones[[#This Row],[Baseline Date]],tbl_PV_Milestones[[#This Row],[Complete]]="No",tbl_PV_Milestones[[#This Row],[Project Status]]&lt;&gt;"On Hold",tbl_PV_Milestones[[#This Row],[Overdue]]=0,tbl_PV_Milestones[[#This Row],[To be Baselined]]&lt;&gt;1),1,0)</f>
        <v>0</v>
      </c>
      <c r="AF2468" s="41">
        <f>IF(AND(tbl_PV_Milestones[[#This Row],[BL FY]]=2025,tbl_PV_Milestones[[#This Row],[Finish FY]]&gt;2025),1,0)</f>
        <v>0</v>
      </c>
      <c r="AG2468" s="56" t="str">
        <f>_xlfn.XLOOKUP(tbl_PV_Milestones[[#This Row],[Work ID]],tbl_PV_Meta[Work ID '#],tbl_PV_Meta[Project Manager/Owner],,0)</f>
        <v>Project Manager 18</v>
      </c>
      <c r="AH2468" s="6"/>
    </row>
    <row r="2469" spans="4:34" x14ac:dyDescent="0.25">
      <c r="D2469" s="6" t="s">
        <v>326</v>
      </c>
      <c r="E2469" s="6" t="s">
        <v>503</v>
      </c>
      <c r="F2469" s="6" t="s">
        <v>1764</v>
      </c>
      <c r="G2469" s="6" t="s">
        <v>566</v>
      </c>
      <c r="H2469" s="6" t="s">
        <v>505</v>
      </c>
      <c r="I2469" s="6" t="s">
        <v>522</v>
      </c>
      <c r="J2469" s="6" t="s">
        <v>326</v>
      </c>
      <c r="K2469" s="6" t="s">
        <v>39</v>
      </c>
      <c r="L2469" s="6" t="s">
        <v>73</v>
      </c>
      <c r="M2469" s="43"/>
      <c r="N2469" s="44" t="s">
        <v>1979</v>
      </c>
      <c r="O2469" s="39">
        <v>45618.708333333299</v>
      </c>
      <c r="P2469" s="39">
        <v>45618.708333333299</v>
      </c>
      <c r="Q2469" s="6">
        <v>0</v>
      </c>
      <c r="R2469" s="6">
        <v>0</v>
      </c>
      <c r="S2469" s="45" t="e">
        <f>_xlfn.CONCAT(#REF!,TRIM(tbl_PV_Milestones[[#This Row],[Milestone Description]]))</f>
        <v>#REF!</v>
      </c>
      <c r="T2469" s="84" t="str">
        <f>IF(COUNTIF(tbl_PV_Milestones[UID],tbl_PV_Milestones[[#This Row],[UID]])&gt;1,"Duplicate","")</f>
        <v>Duplicate</v>
      </c>
      <c r="U2469" s="42" t="str">
        <f>_xlfn.XLOOKUP(tbl_PV_Milestones[[#This Row],[Work ID]],tbl_PV_Meta[Work ID '#],tbl_PV_Meta[Sub-Portfolio])</f>
        <v>Sub-Portfolio 4</v>
      </c>
      <c r="V2469" s="41">
        <f>IF(MONTH(tbl_PV_Milestones[[#This Row],[Baseline Date]])&lt;7,YEAR(tbl_PV_Milestones[[#This Row],[Baseline Date]]),YEAR(tbl_PV_Milestones[[#This Row],[Baseline Date]])+1)</f>
        <v>2025</v>
      </c>
      <c r="W2469" s="41">
        <f>IF(MONTH(tbl_PV_Milestones[[#This Row],[Actual/Schedule Finish]])&lt;7,YEAR(tbl_PV_Milestones[[#This Row],[Actual/Schedule Finish]]),YEAR(tbl_PV_Milestones[[#This Row],[Actual/Schedule Finish]])+1)</f>
        <v>2025</v>
      </c>
      <c r="X2469" s="41" t="str">
        <f>IF(OR(tbl_PV_Milestones[[#This Row],[Project Status]]="Completed",tbl_PV_Milestones[[#This Row],[Project Status]]="Assumed Completed"),"Yes","No")</f>
        <v>Yes</v>
      </c>
      <c r="Y2469" s="41">
        <f>IF(tbl_PV_Milestones[[#This Row],[Baseline Date]]="",1,0)</f>
        <v>0</v>
      </c>
      <c r="Z2469" s="41">
        <f>IF(tbl_PV_Milestones[[#This Row],[Baseline Date]]&lt;PV_Meta!$B$7,1,0)</f>
        <v>1</v>
      </c>
      <c r="AA2469" s="41">
        <f>IF(tbl_PV_Milestones[[#This Row],[Complete]]="Yes",1,0)</f>
        <v>1</v>
      </c>
      <c r="AB2469" s="41">
        <f>IF(AND(tbl_PV_Milestones[[#This Row],[BL FY]]=2025,tbl_PV_Milestones[[#This Row],[Baseline Date]]&lt;PV_Meta!$B$7),1,0)</f>
        <v>1</v>
      </c>
      <c r="AC2469" s="41">
        <f>IF(AND(tbl_PV_Milestones[[#This Row],[Planned YTD]]=1,tbl_PV_Milestones[[#This Row],[Complete]]="Yes"),1,0)</f>
        <v>1</v>
      </c>
      <c r="AD2469" s="41">
        <f>IF(AND(tbl_PV_Milestones[[#This Row],[Actual/Schedule Finish]]&lt;PV_Meta!$B$7,tbl_PV_Milestones[[#This Row],[Complete]]="No",tbl_PV_Milestones[[#This Row],[Project Status]]&lt;&gt;"On Hold"),1,0)</f>
        <v>0</v>
      </c>
      <c r="AE2469" s="41">
        <f>IF(AND(tbl_PV_Milestones[[#This Row],[Actual/Schedule Finish]]&gt;tbl_PV_Milestones[[#This Row],[Baseline Date]],tbl_PV_Milestones[[#This Row],[Complete]]="No",tbl_PV_Milestones[[#This Row],[Project Status]]&lt;&gt;"On Hold",tbl_PV_Milestones[[#This Row],[Overdue]]=0,tbl_PV_Milestones[[#This Row],[To be Baselined]]&lt;&gt;1),1,0)</f>
        <v>0</v>
      </c>
      <c r="AF2469" s="41">
        <f>IF(AND(tbl_PV_Milestones[[#This Row],[BL FY]]=2025,tbl_PV_Milestones[[#This Row],[Finish FY]]&gt;2025),1,0)</f>
        <v>0</v>
      </c>
      <c r="AG2469" s="56" t="str">
        <f>_xlfn.XLOOKUP(tbl_PV_Milestones[[#This Row],[Work ID]],tbl_PV_Meta[Work ID '#],tbl_PV_Meta[Project Manager/Owner],,0)</f>
        <v>Project Manager 18</v>
      </c>
      <c r="AH2469" s="6"/>
    </row>
    <row r="2470" spans="4:34" x14ac:dyDescent="0.25">
      <c r="D2470" s="6" t="s">
        <v>326</v>
      </c>
      <c r="E2470" s="6" t="s">
        <v>513</v>
      </c>
      <c r="F2470" s="6" t="s">
        <v>1764</v>
      </c>
      <c r="G2470" s="6" t="s">
        <v>572</v>
      </c>
      <c r="H2470" s="6" t="s">
        <v>505</v>
      </c>
      <c r="I2470" s="6" t="s">
        <v>522</v>
      </c>
      <c r="J2470" s="6" t="s">
        <v>326</v>
      </c>
      <c r="K2470" s="6" t="s">
        <v>39</v>
      </c>
      <c r="L2470" s="6" t="s">
        <v>73</v>
      </c>
      <c r="M2470" s="43"/>
      <c r="N2470" s="44" t="s">
        <v>1979</v>
      </c>
      <c r="O2470" s="39">
        <v>45730.708333333299</v>
      </c>
      <c r="P2470" s="39">
        <v>45625.708333333299</v>
      </c>
      <c r="Q2470" s="6">
        <v>-64</v>
      </c>
      <c r="R2470" s="6">
        <v>-0.238805970149254</v>
      </c>
      <c r="S2470" s="45" t="e">
        <f>_xlfn.CONCAT(#REF!,TRIM(tbl_PV_Milestones[[#This Row],[Milestone Description]]))</f>
        <v>#REF!</v>
      </c>
      <c r="T2470" s="84" t="str">
        <f>IF(COUNTIF(tbl_PV_Milestones[UID],tbl_PV_Milestones[[#This Row],[UID]])&gt;1,"Duplicate","")</f>
        <v>Duplicate</v>
      </c>
      <c r="U2470" s="42" t="str">
        <f>_xlfn.XLOOKUP(tbl_PV_Milestones[[#This Row],[Work ID]],tbl_PV_Meta[Work ID '#],tbl_PV_Meta[Sub-Portfolio])</f>
        <v>Sub-Portfolio 4</v>
      </c>
      <c r="V2470" s="41">
        <f>IF(MONTH(tbl_PV_Milestones[[#This Row],[Baseline Date]])&lt;7,YEAR(tbl_PV_Milestones[[#This Row],[Baseline Date]]),YEAR(tbl_PV_Milestones[[#This Row],[Baseline Date]])+1)</f>
        <v>2025</v>
      </c>
      <c r="W2470" s="41">
        <f>IF(MONTH(tbl_PV_Milestones[[#This Row],[Actual/Schedule Finish]])&lt;7,YEAR(tbl_PV_Milestones[[#This Row],[Actual/Schedule Finish]]),YEAR(tbl_PV_Milestones[[#This Row],[Actual/Schedule Finish]])+1)</f>
        <v>2025</v>
      </c>
      <c r="X2470" s="41" t="str">
        <f>IF(OR(tbl_PV_Milestones[[#This Row],[Project Status]]="Completed",tbl_PV_Milestones[[#This Row],[Project Status]]="Assumed Completed"),"Yes","No")</f>
        <v>Yes</v>
      </c>
      <c r="Y2470" s="41">
        <f>IF(tbl_PV_Milestones[[#This Row],[Baseline Date]]="",1,0)</f>
        <v>0</v>
      </c>
      <c r="Z2470" s="41">
        <f>IF(tbl_PV_Milestones[[#This Row],[Baseline Date]]&lt;PV_Meta!$B$7,1,0)</f>
        <v>1</v>
      </c>
      <c r="AA2470" s="41">
        <f>IF(tbl_PV_Milestones[[#This Row],[Complete]]="Yes",1,0)</f>
        <v>1</v>
      </c>
      <c r="AB2470" s="41">
        <f>IF(AND(tbl_PV_Milestones[[#This Row],[BL FY]]=2025,tbl_PV_Milestones[[#This Row],[Baseline Date]]&lt;PV_Meta!$B$7),1,0)</f>
        <v>1</v>
      </c>
      <c r="AC2470" s="41">
        <f>IF(AND(tbl_PV_Milestones[[#This Row],[Planned YTD]]=1,tbl_PV_Milestones[[#This Row],[Complete]]="Yes"),1,0)</f>
        <v>1</v>
      </c>
      <c r="AD2470" s="41">
        <f>IF(AND(tbl_PV_Milestones[[#This Row],[Actual/Schedule Finish]]&lt;PV_Meta!$B$7,tbl_PV_Milestones[[#This Row],[Complete]]="No",tbl_PV_Milestones[[#This Row],[Project Status]]&lt;&gt;"On Hold"),1,0)</f>
        <v>0</v>
      </c>
      <c r="AE2470" s="41">
        <f>IF(AND(tbl_PV_Milestones[[#This Row],[Actual/Schedule Finish]]&gt;tbl_PV_Milestones[[#This Row],[Baseline Date]],tbl_PV_Milestones[[#This Row],[Complete]]="No",tbl_PV_Milestones[[#This Row],[Project Status]]&lt;&gt;"On Hold",tbl_PV_Milestones[[#This Row],[Overdue]]=0,tbl_PV_Milestones[[#This Row],[To be Baselined]]&lt;&gt;1),1,0)</f>
        <v>0</v>
      </c>
      <c r="AF2470" s="41">
        <f>IF(AND(tbl_PV_Milestones[[#This Row],[BL FY]]=2025,tbl_PV_Milestones[[#This Row],[Finish FY]]&gt;2025),1,0)</f>
        <v>0</v>
      </c>
      <c r="AG2470" s="56" t="str">
        <f>_xlfn.XLOOKUP(tbl_PV_Milestones[[#This Row],[Work ID]],tbl_PV_Meta[Work ID '#],tbl_PV_Meta[Project Manager/Owner],,0)</f>
        <v>Project Manager 18</v>
      </c>
      <c r="AH2470" s="6"/>
    </row>
    <row r="2471" spans="4:34" x14ac:dyDescent="0.25">
      <c r="D2471" s="6" t="s">
        <v>326</v>
      </c>
      <c r="E2471" s="6" t="s">
        <v>503</v>
      </c>
      <c r="F2471" s="6" t="s">
        <v>1764</v>
      </c>
      <c r="G2471" s="6" t="s">
        <v>630</v>
      </c>
      <c r="H2471" s="6" t="s">
        <v>505</v>
      </c>
      <c r="I2471" s="6" t="s">
        <v>522</v>
      </c>
      <c r="J2471" s="6" t="s">
        <v>326</v>
      </c>
      <c r="K2471" s="6" t="s">
        <v>39</v>
      </c>
      <c r="L2471" s="6" t="s">
        <v>73</v>
      </c>
      <c r="M2471" s="43"/>
      <c r="N2471" s="44" t="s">
        <v>1979</v>
      </c>
      <c r="O2471" s="39">
        <v>45610.708333333299</v>
      </c>
      <c r="P2471" s="39">
        <v>45610.708333333299</v>
      </c>
      <c r="Q2471" s="6">
        <v>0</v>
      </c>
      <c r="R2471" s="6">
        <v>0</v>
      </c>
      <c r="S2471" s="45" t="e">
        <f>_xlfn.CONCAT(#REF!,TRIM(tbl_PV_Milestones[[#This Row],[Milestone Description]]))</f>
        <v>#REF!</v>
      </c>
      <c r="T2471" s="84" t="str">
        <f>IF(COUNTIF(tbl_PV_Milestones[UID],tbl_PV_Milestones[[#This Row],[UID]])&gt;1,"Duplicate","")</f>
        <v>Duplicate</v>
      </c>
      <c r="U2471" s="42" t="str">
        <f>_xlfn.XLOOKUP(tbl_PV_Milestones[[#This Row],[Work ID]],tbl_PV_Meta[Work ID '#],tbl_PV_Meta[Sub-Portfolio])</f>
        <v>Sub-Portfolio 4</v>
      </c>
      <c r="V2471" s="41">
        <f>IF(MONTH(tbl_PV_Milestones[[#This Row],[Baseline Date]])&lt;7,YEAR(tbl_PV_Milestones[[#This Row],[Baseline Date]]),YEAR(tbl_PV_Milestones[[#This Row],[Baseline Date]])+1)</f>
        <v>2025</v>
      </c>
      <c r="W2471" s="41">
        <f>IF(MONTH(tbl_PV_Milestones[[#This Row],[Actual/Schedule Finish]])&lt;7,YEAR(tbl_PV_Milestones[[#This Row],[Actual/Schedule Finish]]),YEAR(tbl_PV_Milestones[[#This Row],[Actual/Schedule Finish]])+1)</f>
        <v>2025</v>
      </c>
      <c r="X2471" s="41" t="str">
        <f>IF(OR(tbl_PV_Milestones[[#This Row],[Project Status]]="Completed",tbl_PV_Milestones[[#This Row],[Project Status]]="Assumed Completed"),"Yes","No")</f>
        <v>Yes</v>
      </c>
      <c r="Y2471" s="41">
        <f>IF(tbl_PV_Milestones[[#This Row],[Baseline Date]]="",1,0)</f>
        <v>0</v>
      </c>
      <c r="Z2471" s="41">
        <f>IF(tbl_PV_Milestones[[#This Row],[Baseline Date]]&lt;PV_Meta!$B$7,1,0)</f>
        <v>1</v>
      </c>
      <c r="AA2471" s="41">
        <f>IF(tbl_PV_Milestones[[#This Row],[Complete]]="Yes",1,0)</f>
        <v>1</v>
      </c>
      <c r="AB2471" s="41">
        <f>IF(AND(tbl_PV_Milestones[[#This Row],[BL FY]]=2025,tbl_PV_Milestones[[#This Row],[Baseline Date]]&lt;PV_Meta!$B$7),1,0)</f>
        <v>1</v>
      </c>
      <c r="AC2471" s="41">
        <f>IF(AND(tbl_PV_Milestones[[#This Row],[Planned YTD]]=1,tbl_PV_Milestones[[#This Row],[Complete]]="Yes"),1,0)</f>
        <v>1</v>
      </c>
      <c r="AD2471" s="41">
        <f>IF(AND(tbl_PV_Milestones[[#This Row],[Actual/Schedule Finish]]&lt;PV_Meta!$B$7,tbl_PV_Milestones[[#This Row],[Complete]]="No",tbl_PV_Milestones[[#This Row],[Project Status]]&lt;&gt;"On Hold"),1,0)</f>
        <v>0</v>
      </c>
      <c r="AE2471" s="41">
        <f>IF(AND(tbl_PV_Milestones[[#This Row],[Actual/Schedule Finish]]&gt;tbl_PV_Milestones[[#This Row],[Baseline Date]],tbl_PV_Milestones[[#This Row],[Complete]]="No",tbl_PV_Milestones[[#This Row],[Project Status]]&lt;&gt;"On Hold",tbl_PV_Milestones[[#This Row],[Overdue]]=0,tbl_PV_Milestones[[#This Row],[To be Baselined]]&lt;&gt;1),1,0)</f>
        <v>0</v>
      </c>
      <c r="AF2471" s="41">
        <f>IF(AND(tbl_PV_Milestones[[#This Row],[BL FY]]=2025,tbl_PV_Milestones[[#This Row],[Finish FY]]&gt;2025),1,0)</f>
        <v>0</v>
      </c>
      <c r="AG2471" s="56" t="str">
        <f>_xlfn.XLOOKUP(tbl_PV_Milestones[[#This Row],[Work ID]],tbl_PV_Meta[Work ID '#],tbl_PV_Meta[Project Manager/Owner],,0)</f>
        <v>Project Manager 18</v>
      </c>
      <c r="AH2471" s="6"/>
    </row>
    <row r="2472" spans="4:34" x14ac:dyDescent="0.25">
      <c r="D2472" s="6" t="s">
        <v>326</v>
      </c>
      <c r="E2472" s="6" t="s">
        <v>503</v>
      </c>
      <c r="F2472" s="6" t="s">
        <v>1764</v>
      </c>
      <c r="G2472" s="6" t="s">
        <v>521</v>
      </c>
      <c r="H2472" s="6" t="s">
        <v>505</v>
      </c>
      <c r="I2472" s="6" t="s">
        <v>522</v>
      </c>
      <c r="J2472" s="6" t="s">
        <v>326</v>
      </c>
      <c r="K2472" s="6" t="s">
        <v>39</v>
      </c>
      <c r="L2472" s="6" t="s">
        <v>73</v>
      </c>
      <c r="M2472" s="43"/>
      <c r="N2472" s="44" t="s">
        <v>1979</v>
      </c>
      <c r="O2472" s="39">
        <v>45617.708333333299</v>
      </c>
      <c r="P2472" s="39">
        <v>45617.708333333299</v>
      </c>
      <c r="Q2472" s="6">
        <v>0</v>
      </c>
      <c r="R2472" s="6">
        <v>0</v>
      </c>
      <c r="S2472" s="45" t="e">
        <f>_xlfn.CONCAT(#REF!,TRIM(tbl_PV_Milestones[[#This Row],[Milestone Description]]))</f>
        <v>#REF!</v>
      </c>
      <c r="T2472" s="84" t="str">
        <f>IF(COUNTIF(tbl_PV_Milestones[UID],tbl_PV_Milestones[[#This Row],[UID]])&gt;1,"Duplicate","")</f>
        <v>Duplicate</v>
      </c>
      <c r="U2472" s="42" t="str">
        <f>_xlfn.XLOOKUP(tbl_PV_Milestones[[#This Row],[Work ID]],tbl_PV_Meta[Work ID '#],tbl_PV_Meta[Sub-Portfolio])</f>
        <v>Sub-Portfolio 4</v>
      </c>
      <c r="V2472" s="41">
        <f>IF(MONTH(tbl_PV_Milestones[[#This Row],[Baseline Date]])&lt;7,YEAR(tbl_PV_Milestones[[#This Row],[Baseline Date]]),YEAR(tbl_PV_Milestones[[#This Row],[Baseline Date]])+1)</f>
        <v>2025</v>
      </c>
      <c r="W2472" s="41">
        <f>IF(MONTH(tbl_PV_Milestones[[#This Row],[Actual/Schedule Finish]])&lt;7,YEAR(tbl_PV_Milestones[[#This Row],[Actual/Schedule Finish]]),YEAR(tbl_PV_Milestones[[#This Row],[Actual/Schedule Finish]])+1)</f>
        <v>2025</v>
      </c>
      <c r="X2472" s="41" t="str">
        <f>IF(OR(tbl_PV_Milestones[[#This Row],[Project Status]]="Completed",tbl_PV_Milestones[[#This Row],[Project Status]]="Assumed Completed"),"Yes","No")</f>
        <v>Yes</v>
      </c>
      <c r="Y2472" s="41">
        <f>IF(tbl_PV_Milestones[[#This Row],[Baseline Date]]="",1,0)</f>
        <v>0</v>
      </c>
      <c r="Z2472" s="41">
        <f>IF(tbl_PV_Milestones[[#This Row],[Baseline Date]]&lt;PV_Meta!$B$7,1,0)</f>
        <v>1</v>
      </c>
      <c r="AA2472" s="41">
        <f>IF(tbl_PV_Milestones[[#This Row],[Complete]]="Yes",1,0)</f>
        <v>1</v>
      </c>
      <c r="AB2472" s="41">
        <f>IF(AND(tbl_PV_Milestones[[#This Row],[BL FY]]=2025,tbl_PV_Milestones[[#This Row],[Baseline Date]]&lt;PV_Meta!$B$7),1,0)</f>
        <v>1</v>
      </c>
      <c r="AC2472" s="41">
        <f>IF(AND(tbl_PV_Milestones[[#This Row],[Planned YTD]]=1,tbl_PV_Milestones[[#This Row],[Complete]]="Yes"),1,0)</f>
        <v>1</v>
      </c>
      <c r="AD2472" s="41">
        <f>IF(AND(tbl_PV_Milestones[[#This Row],[Actual/Schedule Finish]]&lt;PV_Meta!$B$7,tbl_PV_Milestones[[#This Row],[Complete]]="No",tbl_PV_Milestones[[#This Row],[Project Status]]&lt;&gt;"On Hold"),1,0)</f>
        <v>0</v>
      </c>
      <c r="AE2472" s="41">
        <f>IF(AND(tbl_PV_Milestones[[#This Row],[Actual/Schedule Finish]]&gt;tbl_PV_Milestones[[#This Row],[Baseline Date]],tbl_PV_Milestones[[#This Row],[Complete]]="No",tbl_PV_Milestones[[#This Row],[Project Status]]&lt;&gt;"On Hold",tbl_PV_Milestones[[#This Row],[Overdue]]=0,tbl_PV_Milestones[[#This Row],[To be Baselined]]&lt;&gt;1),1,0)</f>
        <v>0</v>
      </c>
      <c r="AF2472" s="41">
        <f>IF(AND(tbl_PV_Milestones[[#This Row],[BL FY]]=2025,tbl_PV_Milestones[[#This Row],[Finish FY]]&gt;2025),1,0)</f>
        <v>0</v>
      </c>
      <c r="AG2472" s="56" t="str">
        <f>_xlfn.XLOOKUP(tbl_PV_Milestones[[#This Row],[Work ID]],tbl_PV_Meta[Work ID '#],tbl_PV_Meta[Project Manager/Owner],,0)</f>
        <v>Project Manager 18</v>
      </c>
      <c r="AH2472" s="6"/>
    </row>
    <row r="2473" spans="4:34" x14ac:dyDescent="0.25">
      <c r="D2473" s="6" t="s">
        <v>326</v>
      </c>
      <c r="E2473" s="6" t="s">
        <v>52</v>
      </c>
      <c r="F2473" s="6" t="s">
        <v>1800</v>
      </c>
      <c r="G2473" s="6" t="s">
        <v>1083</v>
      </c>
      <c r="H2473" s="6" t="s">
        <v>505</v>
      </c>
      <c r="I2473" s="6" t="s">
        <v>510</v>
      </c>
      <c r="J2473" s="6" t="s">
        <v>326</v>
      </c>
      <c r="K2473" s="6" t="s">
        <v>36</v>
      </c>
      <c r="L2473" s="6" t="s">
        <v>446</v>
      </c>
      <c r="M2473" s="43"/>
      <c r="N2473" s="44" t="s">
        <v>1979</v>
      </c>
      <c r="O2473" s="39">
        <v>45565.708333333299</v>
      </c>
      <c r="S2473" s="45" t="e">
        <f>_xlfn.CONCAT(#REF!,TRIM(tbl_PV_Milestones[[#This Row],[Milestone Description]]))</f>
        <v>#REF!</v>
      </c>
      <c r="T2473" s="84" t="str">
        <f>IF(COUNTIF(tbl_PV_Milestones[UID],tbl_PV_Milestones[[#This Row],[UID]])&gt;1,"Duplicate","")</f>
        <v>Duplicate</v>
      </c>
      <c r="U2473" s="42" t="str">
        <f>_xlfn.XLOOKUP(tbl_PV_Milestones[[#This Row],[Work ID]],tbl_PV_Meta[Work ID '#],tbl_PV_Meta[Sub-Portfolio])</f>
        <v>Sub-Portfolio 4</v>
      </c>
      <c r="V2473" s="41">
        <f>IF(MONTH(tbl_PV_Milestones[[#This Row],[Baseline Date]])&lt;7,YEAR(tbl_PV_Milestones[[#This Row],[Baseline Date]]),YEAR(tbl_PV_Milestones[[#This Row],[Baseline Date]])+1)</f>
        <v>1900</v>
      </c>
      <c r="W2473" s="41">
        <f>IF(MONTH(tbl_PV_Milestones[[#This Row],[Actual/Schedule Finish]])&lt;7,YEAR(tbl_PV_Milestones[[#This Row],[Actual/Schedule Finish]]),YEAR(tbl_PV_Milestones[[#This Row],[Actual/Schedule Finish]])+1)</f>
        <v>2025</v>
      </c>
      <c r="X2473" s="41" t="str">
        <f>IF(OR(tbl_PV_Milestones[[#This Row],[Project Status]]="Completed",tbl_PV_Milestones[[#This Row],[Project Status]]="Assumed Completed"),"Yes","No")</f>
        <v>Yes</v>
      </c>
      <c r="Y2473" s="41">
        <f>IF(tbl_PV_Milestones[[#This Row],[Baseline Date]]="",1,0)</f>
        <v>1</v>
      </c>
      <c r="Z2473" s="41">
        <f>IF(tbl_PV_Milestones[[#This Row],[Baseline Date]]&lt;PV_Meta!$B$7,1,0)</f>
        <v>1</v>
      </c>
      <c r="AA2473" s="41">
        <f>IF(tbl_PV_Milestones[[#This Row],[Complete]]="Yes",1,0)</f>
        <v>1</v>
      </c>
      <c r="AB2473" s="41">
        <f>IF(AND(tbl_PV_Milestones[[#This Row],[BL FY]]=2025,tbl_PV_Milestones[[#This Row],[Baseline Date]]&lt;PV_Meta!$B$7),1,0)</f>
        <v>0</v>
      </c>
      <c r="AC2473" s="41">
        <f>IF(AND(tbl_PV_Milestones[[#This Row],[Planned YTD]]=1,tbl_PV_Milestones[[#This Row],[Complete]]="Yes"),1,0)</f>
        <v>0</v>
      </c>
      <c r="AD2473" s="41">
        <f>IF(AND(tbl_PV_Milestones[[#This Row],[Actual/Schedule Finish]]&lt;PV_Meta!$B$7,tbl_PV_Milestones[[#This Row],[Complete]]="No",tbl_PV_Milestones[[#This Row],[Project Status]]&lt;&gt;"On Hold"),1,0)</f>
        <v>0</v>
      </c>
      <c r="AE2473" s="41">
        <f>IF(AND(tbl_PV_Milestones[[#This Row],[Actual/Schedule Finish]]&gt;tbl_PV_Milestones[[#This Row],[Baseline Date]],tbl_PV_Milestones[[#This Row],[Complete]]="No",tbl_PV_Milestones[[#This Row],[Project Status]]&lt;&gt;"On Hold",tbl_PV_Milestones[[#This Row],[Overdue]]=0,tbl_PV_Milestones[[#This Row],[To be Baselined]]&lt;&gt;1),1,0)</f>
        <v>0</v>
      </c>
      <c r="AF2473" s="41">
        <f>IF(AND(tbl_PV_Milestones[[#This Row],[BL FY]]=2025,tbl_PV_Milestones[[#This Row],[Finish FY]]&gt;2025),1,0)</f>
        <v>0</v>
      </c>
      <c r="AG2473" s="56" t="str">
        <f>_xlfn.XLOOKUP(tbl_PV_Milestones[[#This Row],[Work ID]],tbl_PV_Meta[Work ID '#],tbl_PV_Meta[Project Manager/Owner],,0)</f>
        <v>Project Manager 36</v>
      </c>
      <c r="AH2473" s="6"/>
    </row>
    <row r="2474" spans="4:34" x14ac:dyDescent="0.25">
      <c r="D2474" s="6" t="s">
        <v>326</v>
      </c>
      <c r="E2474" s="6" t="s">
        <v>52</v>
      </c>
      <c r="F2474" s="6" t="s">
        <v>1800</v>
      </c>
      <c r="G2474" s="6" t="s">
        <v>561</v>
      </c>
      <c r="H2474" s="6" t="s">
        <v>505</v>
      </c>
      <c r="I2474" s="6" t="s">
        <v>522</v>
      </c>
      <c r="J2474" s="6" t="s">
        <v>326</v>
      </c>
      <c r="K2474" s="6" t="s">
        <v>36</v>
      </c>
      <c r="L2474" s="6" t="s">
        <v>446</v>
      </c>
      <c r="M2474" s="43"/>
      <c r="N2474" s="44" t="s">
        <v>1979</v>
      </c>
      <c r="O2474" s="39">
        <v>45602.708333333299</v>
      </c>
      <c r="S2474" s="45" t="e">
        <f>_xlfn.CONCAT(#REF!,TRIM(tbl_PV_Milestones[[#This Row],[Milestone Description]]))</f>
        <v>#REF!</v>
      </c>
      <c r="T2474" s="84" t="str">
        <f>IF(COUNTIF(tbl_PV_Milestones[UID],tbl_PV_Milestones[[#This Row],[UID]])&gt;1,"Duplicate","")</f>
        <v>Duplicate</v>
      </c>
      <c r="U2474" s="42" t="str">
        <f>_xlfn.XLOOKUP(tbl_PV_Milestones[[#This Row],[Work ID]],tbl_PV_Meta[Work ID '#],tbl_PV_Meta[Sub-Portfolio])</f>
        <v>Sub-Portfolio 4</v>
      </c>
      <c r="V2474" s="41">
        <f>IF(MONTH(tbl_PV_Milestones[[#This Row],[Baseline Date]])&lt;7,YEAR(tbl_PV_Milestones[[#This Row],[Baseline Date]]),YEAR(tbl_PV_Milestones[[#This Row],[Baseline Date]])+1)</f>
        <v>1900</v>
      </c>
      <c r="W2474" s="41">
        <f>IF(MONTH(tbl_PV_Milestones[[#This Row],[Actual/Schedule Finish]])&lt;7,YEAR(tbl_PV_Milestones[[#This Row],[Actual/Schedule Finish]]),YEAR(tbl_PV_Milestones[[#This Row],[Actual/Schedule Finish]])+1)</f>
        <v>2025</v>
      </c>
      <c r="X2474" s="41" t="str">
        <f>IF(OR(tbl_PV_Milestones[[#This Row],[Project Status]]="Completed",tbl_PV_Milestones[[#This Row],[Project Status]]="Assumed Completed"),"Yes","No")</f>
        <v>Yes</v>
      </c>
      <c r="Y2474" s="41">
        <f>IF(tbl_PV_Milestones[[#This Row],[Baseline Date]]="",1,0)</f>
        <v>1</v>
      </c>
      <c r="Z2474" s="41">
        <f>IF(tbl_PV_Milestones[[#This Row],[Baseline Date]]&lt;PV_Meta!$B$7,1,0)</f>
        <v>1</v>
      </c>
      <c r="AA2474" s="41">
        <f>IF(tbl_PV_Milestones[[#This Row],[Complete]]="Yes",1,0)</f>
        <v>1</v>
      </c>
      <c r="AB2474" s="41">
        <f>IF(AND(tbl_PV_Milestones[[#This Row],[BL FY]]=2025,tbl_PV_Milestones[[#This Row],[Baseline Date]]&lt;PV_Meta!$B$7),1,0)</f>
        <v>0</v>
      </c>
      <c r="AC2474" s="41">
        <f>IF(AND(tbl_PV_Milestones[[#This Row],[Planned YTD]]=1,tbl_PV_Milestones[[#This Row],[Complete]]="Yes"),1,0)</f>
        <v>0</v>
      </c>
      <c r="AD2474" s="41">
        <f>IF(AND(tbl_PV_Milestones[[#This Row],[Actual/Schedule Finish]]&lt;PV_Meta!$B$7,tbl_PV_Milestones[[#This Row],[Complete]]="No",tbl_PV_Milestones[[#This Row],[Project Status]]&lt;&gt;"On Hold"),1,0)</f>
        <v>0</v>
      </c>
      <c r="AE2474" s="41">
        <f>IF(AND(tbl_PV_Milestones[[#This Row],[Actual/Schedule Finish]]&gt;tbl_PV_Milestones[[#This Row],[Baseline Date]],tbl_PV_Milestones[[#This Row],[Complete]]="No",tbl_PV_Milestones[[#This Row],[Project Status]]&lt;&gt;"On Hold",tbl_PV_Milestones[[#This Row],[Overdue]]=0,tbl_PV_Milestones[[#This Row],[To be Baselined]]&lt;&gt;1),1,0)</f>
        <v>0</v>
      </c>
      <c r="AF2474" s="41">
        <f>IF(AND(tbl_PV_Milestones[[#This Row],[BL FY]]=2025,tbl_PV_Milestones[[#This Row],[Finish FY]]&gt;2025),1,0)</f>
        <v>0</v>
      </c>
      <c r="AG2474" s="56" t="str">
        <f>_xlfn.XLOOKUP(tbl_PV_Milestones[[#This Row],[Work ID]],tbl_PV_Meta[Work ID '#],tbl_PV_Meta[Project Manager/Owner],,0)</f>
        <v>Project Manager 36</v>
      </c>
      <c r="AH2474" s="6"/>
    </row>
    <row r="2475" spans="4:34" x14ac:dyDescent="0.25">
      <c r="D2475" s="6" t="s">
        <v>326</v>
      </c>
      <c r="E2475" s="6" t="s">
        <v>52</v>
      </c>
      <c r="F2475" s="6" t="s">
        <v>1800</v>
      </c>
      <c r="G2475" s="6" t="s">
        <v>562</v>
      </c>
      <c r="H2475" s="6" t="s">
        <v>505</v>
      </c>
      <c r="I2475" s="6" t="s">
        <v>522</v>
      </c>
      <c r="J2475" s="6" t="s">
        <v>326</v>
      </c>
      <c r="K2475" s="6" t="s">
        <v>36</v>
      </c>
      <c r="L2475" s="6" t="s">
        <v>446</v>
      </c>
      <c r="M2475" s="43"/>
      <c r="N2475" s="44" t="s">
        <v>1979</v>
      </c>
      <c r="O2475" s="39">
        <v>45602.708333333299</v>
      </c>
      <c r="S2475" s="45" t="e">
        <f>_xlfn.CONCAT(#REF!,TRIM(tbl_PV_Milestones[[#This Row],[Milestone Description]]))</f>
        <v>#REF!</v>
      </c>
      <c r="T2475" s="84" t="str">
        <f>IF(COUNTIF(tbl_PV_Milestones[UID],tbl_PV_Milestones[[#This Row],[UID]])&gt;1,"Duplicate","")</f>
        <v>Duplicate</v>
      </c>
      <c r="U2475" s="42" t="str">
        <f>_xlfn.XLOOKUP(tbl_PV_Milestones[[#This Row],[Work ID]],tbl_PV_Meta[Work ID '#],tbl_PV_Meta[Sub-Portfolio])</f>
        <v>Sub-Portfolio 4</v>
      </c>
      <c r="V2475" s="41">
        <f>IF(MONTH(tbl_PV_Milestones[[#This Row],[Baseline Date]])&lt;7,YEAR(tbl_PV_Milestones[[#This Row],[Baseline Date]]),YEAR(tbl_PV_Milestones[[#This Row],[Baseline Date]])+1)</f>
        <v>1900</v>
      </c>
      <c r="W2475" s="41">
        <f>IF(MONTH(tbl_PV_Milestones[[#This Row],[Actual/Schedule Finish]])&lt;7,YEAR(tbl_PV_Milestones[[#This Row],[Actual/Schedule Finish]]),YEAR(tbl_PV_Milestones[[#This Row],[Actual/Schedule Finish]])+1)</f>
        <v>2025</v>
      </c>
      <c r="X2475" s="41" t="str">
        <f>IF(OR(tbl_PV_Milestones[[#This Row],[Project Status]]="Completed",tbl_PV_Milestones[[#This Row],[Project Status]]="Assumed Completed"),"Yes","No")</f>
        <v>Yes</v>
      </c>
      <c r="Y2475" s="41">
        <f>IF(tbl_PV_Milestones[[#This Row],[Baseline Date]]="",1,0)</f>
        <v>1</v>
      </c>
      <c r="Z2475" s="41">
        <f>IF(tbl_PV_Milestones[[#This Row],[Baseline Date]]&lt;PV_Meta!$B$7,1,0)</f>
        <v>1</v>
      </c>
      <c r="AA2475" s="41">
        <f>IF(tbl_PV_Milestones[[#This Row],[Complete]]="Yes",1,0)</f>
        <v>1</v>
      </c>
      <c r="AB2475" s="41">
        <f>IF(AND(tbl_PV_Milestones[[#This Row],[BL FY]]=2025,tbl_PV_Milestones[[#This Row],[Baseline Date]]&lt;PV_Meta!$B$7),1,0)</f>
        <v>0</v>
      </c>
      <c r="AC2475" s="41">
        <f>IF(AND(tbl_PV_Milestones[[#This Row],[Planned YTD]]=1,tbl_PV_Milestones[[#This Row],[Complete]]="Yes"),1,0)</f>
        <v>0</v>
      </c>
      <c r="AD2475" s="41">
        <f>IF(AND(tbl_PV_Milestones[[#This Row],[Actual/Schedule Finish]]&lt;PV_Meta!$B$7,tbl_PV_Milestones[[#This Row],[Complete]]="No",tbl_PV_Milestones[[#This Row],[Project Status]]&lt;&gt;"On Hold"),1,0)</f>
        <v>0</v>
      </c>
      <c r="AE2475" s="41">
        <f>IF(AND(tbl_PV_Milestones[[#This Row],[Actual/Schedule Finish]]&gt;tbl_PV_Milestones[[#This Row],[Baseline Date]],tbl_PV_Milestones[[#This Row],[Complete]]="No",tbl_PV_Milestones[[#This Row],[Project Status]]&lt;&gt;"On Hold",tbl_PV_Milestones[[#This Row],[Overdue]]=0,tbl_PV_Milestones[[#This Row],[To be Baselined]]&lt;&gt;1),1,0)</f>
        <v>0</v>
      </c>
      <c r="AF2475" s="41">
        <f>IF(AND(tbl_PV_Milestones[[#This Row],[BL FY]]=2025,tbl_PV_Milestones[[#This Row],[Finish FY]]&gt;2025),1,0)</f>
        <v>0</v>
      </c>
      <c r="AG2475" s="56" t="str">
        <f>_xlfn.XLOOKUP(tbl_PV_Milestones[[#This Row],[Work ID]],tbl_PV_Meta[Work ID '#],tbl_PV_Meta[Project Manager/Owner],,0)</f>
        <v>Project Manager 36</v>
      </c>
      <c r="AH2475" s="6"/>
    </row>
    <row r="2476" spans="4:34" x14ac:dyDescent="0.25">
      <c r="D2476" s="6" t="s">
        <v>326</v>
      </c>
      <c r="E2476" s="6" t="s">
        <v>52</v>
      </c>
      <c r="F2476" s="6" t="s">
        <v>1800</v>
      </c>
      <c r="G2476" s="6" t="s">
        <v>563</v>
      </c>
      <c r="H2476" s="6" t="s">
        <v>505</v>
      </c>
      <c r="I2476" s="6" t="s">
        <v>522</v>
      </c>
      <c r="J2476" s="6" t="s">
        <v>326</v>
      </c>
      <c r="K2476" s="6" t="s">
        <v>36</v>
      </c>
      <c r="L2476" s="6" t="s">
        <v>446</v>
      </c>
      <c r="M2476" s="43"/>
      <c r="N2476" s="44" t="s">
        <v>1979</v>
      </c>
      <c r="O2476" s="39">
        <v>45602.708333333299</v>
      </c>
      <c r="S2476" s="45" t="e">
        <f>_xlfn.CONCAT(#REF!,TRIM(tbl_PV_Milestones[[#This Row],[Milestone Description]]))</f>
        <v>#REF!</v>
      </c>
      <c r="T2476" s="84" t="str">
        <f>IF(COUNTIF(tbl_PV_Milestones[UID],tbl_PV_Milestones[[#This Row],[UID]])&gt;1,"Duplicate","")</f>
        <v>Duplicate</v>
      </c>
      <c r="U2476" s="42" t="str">
        <f>_xlfn.XLOOKUP(tbl_PV_Milestones[[#This Row],[Work ID]],tbl_PV_Meta[Work ID '#],tbl_PV_Meta[Sub-Portfolio])</f>
        <v>Sub-Portfolio 4</v>
      </c>
      <c r="V2476" s="41">
        <f>IF(MONTH(tbl_PV_Milestones[[#This Row],[Baseline Date]])&lt;7,YEAR(tbl_PV_Milestones[[#This Row],[Baseline Date]]),YEAR(tbl_PV_Milestones[[#This Row],[Baseline Date]])+1)</f>
        <v>1900</v>
      </c>
      <c r="W2476" s="41">
        <f>IF(MONTH(tbl_PV_Milestones[[#This Row],[Actual/Schedule Finish]])&lt;7,YEAR(tbl_PV_Milestones[[#This Row],[Actual/Schedule Finish]]),YEAR(tbl_PV_Milestones[[#This Row],[Actual/Schedule Finish]])+1)</f>
        <v>2025</v>
      </c>
      <c r="X2476" s="41" t="str">
        <f>IF(OR(tbl_PV_Milestones[[#This Row],[Project Status]]="Completed",tbl_PV_Milestones[[#This Row],[Project Status]]="Assumed Completed"),"Yes","No")</f>
        <v>Yes</v>
      </c>
      <c r="Y2476" s="41">
        <f>IF(tbl_PV_Milestones[[#This Row],[Baseline Date]]="",1,0)</f>
        <v>1</v>
      </c>
      <c r="Z2476" s="41">
        <f>IF(tbl_PV_Milestones[[#This Row],[Baseline Date]]&lt;PV_Meta!$B$7,1,0)</f>
        <v>1</v>
      </c>
      <c r="AA2476" s="41">
        <f>IF(tbl_PV_Milestones[[#This Row],[Complete]]="Yes",1,0)</f>
        <v>1</v>
      </c>
      <c r="AB2476" s="41">
        <f>IF(AND(tbl_PV_Milestones[[#This Row],[BL FY]]=2025,tbl_PV_Milestones[[#This Row],[Baseline Date]]&lt;PV_Meta!$B$7),1,0)</f>
        <v>0</v>
      </c>
      <c r="AC2476" s="41">
        <f>IF(AND(tbl_PV_Milestones[[#This Row],[Planned YTD]]=1,tbl_PV_Milestones[[#This Row],[Complete]]="Yes"),1,0)</f>
        <v>0</v>
      </c>
      <c r="AD2476" s="41">
        <f>IF(AND(tbl_PV_Milestones[[#This Row],[Actual/Schedule Finish]]&lt;PV_Meta!$B$7,tbl_PV_Milestones[[#This Row],[Complete]]="No",tbl_PV_Milestones[[#This Row],[Project Status]]&lt;&gt;"On Hold"),1,0)</f>
        <v>0</v>
      </c>
      <c r="AE2476" s="41">
        <f>IF(AND(tbl_PV_Milestones[[#This Row],[Actual/Schedule Finish]]&gt;tbl_PV_Milestones[[#This Row],[Baseline Date]],tbl_PV_Milestones[[#This Row],[Complete]]="No",tbl_PV_Milestones[[#This Row],[Project Status]]&lt;&gt;"On Hold",tbl_PV_Milestones[[#This Row],[Overdue]]=0,tbl_PV_Milestones[[#This Row],[To be Baselined]]&lt;&gt;1),1,0)</f>
        <v>0</v>
      </c>
      <c r="AF2476" s="41">
        <f>IF(AND(tbl_PV_Milestones[[#This Row],[BL FY]]=2025,tbl_PV_Milestones[[#This Row],[Finish FY]]&gt;2025),1,0)</f>
        <v>0</v>
      </c>
      <c r="AG2476" s="56" t="str">
        <f>_xlfn.XLOOKUP(tbl_PV_Milestones[[#This Row],[Work ID]],tbl_PV_Meta[Work ID '#],tbl_PV_Meta[Project Manager/Owner],,0)</f>
        <v>Project Manager 36</v>
      </c>
      <c r="AH2476" s="6"/>
    </row>
    <row r="2477" spans="4:34" x14ac:dyDescent="0.25">
      <c r="D2477" s="6" t="s">
        <v>326</v>
      </c>
      <c r="E2477" s="6" t="s">
        <v>52</v>
      </c>
      <c r="F2477" s="6" t="s">
        <v>1800</v>
      </c>
      <c r="G2477" s="6" t="s">
        <v>565</v>
      </c>
      <c r="H2477" s="6" t="s">
        <v>519</v>
      </c>
      <c r="I2477" s="6" t="s">
        <v>522</v>
      </c>
      <c r="J2477" s="6" t="s">
        <v>326</v>
      </c>
      <c r="K2477" s="6" t="s">
        <v>36</v>
      </c>
      <c r="L2477" s="6" t="s">
        <v>446</v>
      </c>
      <c r="M2477" s="43"/>
      <c r="N2477" s="44" t="s">
        <v>1979</v>
      </c>
      <c r="O2477" s="39">
        <v>45602.708333333299</v>
      </c>
      <c r="S2477" s="45" t="e">
        <f>_xlfn.CONCAT(#REF!,TRIM(tbl_PV_Milestones[[#This Row],[Milestone Description]]))</f>
        <v>#REF!</v>
      </c>
      <c r="T2477" s="84" t="str">
        <f>IF(COUNTIF(tbl_PV_Milestones[UID],tbl_PV_Milestones[[#This Row],[UID]])&gt;1,"Duplicate","")</f>
        <v>Duplicate</v>
      </c>
      <c r="U2477" s="42" t="str">
        <f>_xlfn.XLOOKUP(tbl_PV_Milestones[[#This Row],[Work ID]],tbl_PV_Meta[Work ID '#],tbl_PV_Meta[Sub-Portfolio])</f>
        <v>Sub-Portfolio 4</v>
      </c>
      <c r="V2477" s="41">
        <f>IF(MONTH(tbl_PV_Milestones[[#This Row],[Baseline Date]])&lt;7,YEAR(tbl_PV_Milestones[[#This Row],[Baseline Date]]),YEAR(tbl_PV_Milestones[[#This Row],[Baseline Date]])+1)</f>
        <v>1900</v>
      </c>
      <c r="W2477" s="41">
        <f>IF(MONTH(tbl_PV_Milestones[[#This Row],[Actual/Schedule Finish]])&lt;7,YEAR(tbl_PV_Milestones[[#This Row],[Actual/Schedule Finish]]),YEAR(tbl_PV_Milestones[[#This Row],[Actual/Schedule Finish]])+1)</f>
        <v>2025</v>
      </c>
      <c r="X2477" s="41" t="str">
        <f>IF(OR(tbl_PV_Milestones[[#This Row],[Project Status]]="Completed",tbl_PV_Milestones[[#This Row],[Project Status]]="Assumed Completed"),"Yes","No")</f>
        <v>Yes</v>
      </c>
      <c r="Y2477" s="41">
        <f>IF(tbl_PV_Milestones[[#This Row],[Baseline Date]]="",1,0)</f>
        <v>1</v>
      </c>
      <c r="Z2477" s="41">
        <f>IF(tbl_PV_Milestones[[#This Row],[Baseline Date]]&lt;PV_Meta!$B$7,1,0)</f>
        <v>1</v>
      </c>
      <c r="AA2477" s="41">
        <f>IF(tbl_PV_Milestones[[#This Row],[Complete]]="Yes",1,0)</f>
        <v>1</v>
      </c>
      <c r="AB2477" s="41">
        <f>IF(AND(tbl_PV_Milestones[[#This Row],[BL FY]]=2025,tbl_PV_Milestones[[#This Row],[Baseline Date]]&lt;PV_Meta!$B$7),1,0)</f>
        <v>0</v>
      </c>
      <c r="AC2477" s="41">
        <f>IF(AND(tbl_PV_Milestones[[#This Row],[Planned YTD]]=1,tbl_PV_Milestones[[#This Row],[Complete]]="Yes"),1,0)</f>
        <v>0</v>
      </c>
      <c r="AD2477" s="41">
        <f>IF(AND(tbl_PV_Milestones[[#This Row],[Actual/Schedule Finish]]&lt;PV_Meta!$B$7,tbl_PV_Milestones[[#This Row],[Complete]]="No",tbl_PV_Milestones[[#This Row],[Project Status]]&lt;&gt;"On Hold"),1,0)</f>
        <v>0</v>
      </c>
      <c r="AE2477" s="41">
        <f>IF(AND(tbl_PV_Milestones[[#This Row],[Actual/Schedule Finish]]&gt;tbl_PV_Milestones[[#This Row],[Baseline Date]],tbl_PV_Milestones[[#This Row],[Complete]]="No",tbl_PV_Milestones[[#This Row],[Project Status]]&lt;&gt;"On Hold",tbl_PV_Milestones[[#This Row],[Overdue]]=0,tbl_PV_Milestones[[#This Row],[To be Baselined]]&lt;&gt;1),1,0)</f>
        <v>0</v>
      </c>
      <c r="AF2477" s="41">
        <f>IF(AND(tbl_PV_Milestones[[#This Row],[BL FY]]=2025,tbl_PV_Milestones[[#This Row],[Finish FY]]&gt;2025),1,0)</f>
        <v>0</v>
      </c>
      <c r="AG2477" s="56" t="str">
        <f>_xlfn.XLOOKUP(tbl_PV_Milestones[[#This Row],[Work ID]],tbl_PV_Meta[Work ID '#],tbl_PV_Meta[Project Manager/Owner],,0)</f>
        <v>Project Manager 36</v>
      </c>
      <c r="AH2477" s="6"/>
    </row>
    <row r="2478" spans="4:34" x14ac:dyDescent="0.25">
      <c r="D2478" s="6" t="s">
        <v>326</v>
      </c>
      <c r="E2478" s="6" t="s">
        <v>52</v>
      </c>
      <c r="F2478" s="6" t="s">
        <v>1800</v>
      </c>
      <c r="G2478" s="6" t="s">
        <v>787</v>
      </c>
      <c r="H2478" s="6" t="s">
        <v>505</v>
      </c>
      <c r="I2478" s="6" t="s">
        <v>510</v>
      </c>
      <c r="J2478" s="6" t="s">
        <v>326</v>
      </c>
      <c r="K2478" s="6" t="s">
        <v>36</v>
      </c>
      <c r="L2478" s="6" t="s">
        <v>446</v>
      </c>
      <c r="M2478" s="43"/>
      <c r="N2478" s="44" t="s">
        <v>1979</v>
      </c>
      <c r="O2478" s="39">
        <v>45763.333333333299</v>
      </c>
      <c r="S2478" s="45" t="e">
        <f>_xlfn.CONCAT(#REF!,TRIM(tbl_PV_Milestones[[#This Row],[Milestone Description]]))</f>
        <v>#REF!</v>
      </c>
      <c r="T2478" s="84" t="str">
        <f>IF(COUNTIF(tbl_PV_Milestones[UID],tbl_PV_Milestones[[#This Row],[UID]])&gt;1,"Duplicate","")</f>
        <v>Duplicate</v>
      </c>
      <c r="U2478" s="42" t="str">
        <f>_xlfn.XLOOKUP(tbl_PV_Milestones[[#This Row],[Work ID]],tbl_PV_Meta[Work ID '#],tbl_PV_Meta[Sub-Portfolio])</f>
        <v>Sub-Portfolio 4</v>
      </c>
      <c r="V2478" s="41">
        <f>IF(MONTH(tbl_PV_Milestones[[#This Row],[Baseline Date]])&lt;7,YEAR(tbl_PV_Milestones[[#This Row],[Baseline Date]]),YEAR(tbl_PV_Milestones[[#This Row],[Baseline Date]])+1)</f>
        <v>1900</v>
      </c>
      <c r="W2478" s="41">
        <f>IF(MONTH(tbl_PV_Milestones[[#This Row],[Actual/Schedule Finish]])&lt;7,YEAR(tbl_PV_Milestones[[#This Row],[Actual/Schedule Finish]]),YEAR(tbl_PV_Milestones[[#This Row],[Actual/Schedule Finish]])+1)</f>
        <v>2025</v>
      </c>
      <c r="X2478" s="41" t="str">
        <f>IF(OR(tbl_PV_Milestones[[#This Row],[Project Status]]="Completed",tbl_PV_Milestones[[#This Row],[Project Status]]="Assumed Completed"),"Yes","No")</f>
        <v>Yes</v>
      </c>
      <c r="Y2478" s="41">
        <f>IF(tbl_PV_Milestones[[#This Row],[Baseline Date]]="",1,0)</f>
        <v>1</v>
      </c>
      <c r="Z2478" s="41">
        <f>IF(tbl_PV_Milestones[[#This Row],[Baseline Date]]&lt;PV_Meta!$B$7,1,0)</f>
        <v>1</v>
      </c>
      <c r="AA2478" s="41">
        <f>IF(tbl_PV_Milestones[[#This Row],[Complete]]="Yes",1,0)</f>
        <v>1</v>
      </c>
      <c r="AB2478" s="41">
        <f>IF(AND(tbl_PV_Milestones[[#This Row],[BL FY]]=2025,tbl_PV_Milestones[[#This Row],[Baseline Date]]&lt;PV_Meta!$B$7),1,0)</f>
        <v>0</v>
      </c>
      <c r="AC2478" s="41">
        <f>IF(AND(tbl_PV_Milestones[[#This Row],[Planned YTD]]=1,tbl_PV_Milestones[[#This Row],[Complete]]="Yes"),1,0)</f>
        <v>0</v>
      </c>
      <c r="AD2478" s="41">
        <f>IF(AND(tbl_PV_Milestones[[#This Row],[Actual/Schedule Finish]]&lt;PV_Meta!$B$7,tbl_PV_Milestones[[#This Row],[Complete]]="No",tbl_PV_Milestones[[#This Row],[Project Status]]&lt;&gt;"On Hold"),1,0)</f>
        <v>0</v>
      </c>
      <c r="AE2478" s="41">
        <f>IF(AND(tbl_PV_Milestones[[#This Row],[Actual/Schedule Finish]]&gt;tbl_PV_Milestones[[#This Row],[Baseline Date]],tbl_PV_Milestones[[#This Row],[Complete]]="No",tbl_PV_Milestones[[#This Row],[Project Status]]&lt;&gt;"On Hold",tbl_PV_Milestones[[#This Row],[Overdue]]=0,tbl_PV_Milestones[[#This Row],[To be Baselined]]&lt;&gt;1),1,0)</f>
        <v>0</v>
      </c>
      <c r="AF2478" s="41">
        <f>IF(AND(tbl_PV_Milestones[[#This Row],[BL FY]]=2025,tbl_PV_Milestones[[#This Row],[Finish FY]]&gt;2025),1,0)</f>
        <v>0</v>
      </c>
      <c r="AG2478" s="56" t="str">
        <f>_xlfn.XLOOKUP(tbl_PV_Milestones[[#This Row],[Work ID]],tbl_PV_Meta[Work ID '#],tbl_PV_Meta[Project Manager/Owner],,0)</f>
        <v>Project Manager 36</v>
      </c>
      <c r="AH2478" s="6"/>
    </row>
    <row r="2479" spans="4:34" x14ac:dyDescent="0.25">
      <c r="D2479" s="6" t="s">
        <v>326</v>
      </c>
      <c r="E2479" s="6" t="s">
        <v>52</v>
      </c>
      <c r="F2479" s="6" t="s">
        <v>1800</v>
      </c>
      <c r="G2479" s="6" t="s">
        <v>1084</v>
      </c>
      <c r="H2479" s="6" t="s">
        <v>505</v>
      </c>
      <c r="I2479" s="6" t="s">
        <v>510</v>
      </c>
      <c r="J2479" s="6" t="s">
        <v>326</v>
      </c>
      <c r="K2479" s="6" t="s">
        <v>36</v>
      </c>
      <c r="L2479" s="6" t="s">
        <v>446</v>
      </c>
      <c r="M2479" s="43"/>
      <c r="N2479" s="44" t="s">
        <v>1979</v>
      </c>
      <c r="O2479" s="39">
        <v>45758.708333333299</v>
      </c>
      <c r="S2479" s="45" t="e">
        <f>_xlfn.CONCAT(#REF!,TRIM(tbl_PV_Milestones[[#This Row],[Milestone Description]]))</f>
        <v>#REF!</v>
      </c>
      <c r="T2479" s="84" t="str">
        <f>IF(COUNTIF(tbl_PV_Milestones[UID],tbl_PV_Milestones[[#This Row],[UID]])&gt;1,"Duplicate","")</f>
        <v>Duplicate</v>
      </c>
      <c r="U2479" s="42" t="str">
        <f>_xlfn.XLOOKUP(tbl_PV_Milestones[[#This Row],[Work ID]],tbl_PV_Meta[Work ID '#],tbl_PV_Meta[Sub-Portfolio])</f>
        <v>Sub-Portfolio 4</v>
      </c>
      <c r="V2479" s="41">
        <f>IF(MONTH(tbl_PV_Milestones[[#This Row],[Baseline Date]])&lt;7,YEAR(tbl_PV_Milestones[[#This Row],[Baseline Date]]),YEAR(tbl_PV_Milestones[[#This Row],[Baseline Date]])+1)</f>
        <v>1900</v>
      </c>
      <c r="W2479" s="41">
        <f>IF(MONTH(tbl_PV_Milestones[[#This Row],[Actual/Schedule Finish]])&lt;7,YEAR(tbl_PV_Milestones[[#This Row],[Actual/Schedule Finish]]),YEAR(tbl_PV_Milestones[[#This Row],[Actual/Schedule Finish]])+1)</f>
        <v>2025</v>
      </c>
      <c r="X2479" s="41" t="str">
        <f>IF(OR(tbl_PV_Milestones[[#This Row],[Project Status]]="Completed",tbl_PV_Milestones[[#This Row],[Project Status]]="Assumed Completed"),"Yes","No")</f>
        <v>Yes</v>
      </c>
      <c r="Y2479" s="41">
        <f>IF(tbl_PV_Milestones[[#This Row],[Baseline Date]]="",1,0)</f>
        <v>1</v>
      </c>
      <c r="Z2479" s="41">
        <f>IF(tbl_PV_Milestones[[#This Row],[Baseline Date]]&lt;PV_Meta!$B$7,1,0)</f>
        <v>1</v>
      </c>
      <c r="AA2479" s="41">
        <f>IF(tbl_PV_Milestones[[#This Row],[Complete]]="Yes",1,0)</f>
        <v>1</v>
      </c>
      <c r="AB2479" s="41">
        <f>IF(AND(tbl_PV_Milestones[[#This Row],[BL FY]]=2025,tbl_PV_Milestones[[#This Row],[Baseline Date]]&lt;PV_Meta!$B$7),1,0)</f>
        <v>0</v>
      </c>
      <c r="AC2479" s="41">
        <f>IF(AND(tbl_PV_Milestones[[#This Row],[Planned YTD]]=1,tbl_PV_Milestones[[#This Row],[Complete]]="Yes"),1,0)</f>
        <v>0</v>
      </c>
      <c r="AD2479" s="41">
        <f>IF(AND(tbl_PV_Milestones[[#This Row],[Actual/Schedule Finish]]&lt;PV_Meta!$B$7,tbl_PV_Milestones[[#This Row],[Complete]]="No",tbl_PV_Milestones[[#This Row],[Project Status]]&lt;&gt;"On Hold"),1,0)</f>
        <v>0</v>
      </c>
      <c r="AE2479" s="41">
        <f>IF(AND(tbl_PV_Milestones[[#This Row],[Actual/Schedule Finish]]&gt;tbl_PV_Milestones[[#This Row],[Baseline Date]],tbl_PV_Milestones[[#This Row],[Complete]]="No",tbl_PV_Milestones[[#This Row],[Project Status]]&lt;&gt;"On Hold",tbl_PV_Milestones[[#This Row],[Overdue]]=0,tbl_PV_Milestones[[#This Row],[To be Baselined]]&lt;&gt;1),1,0)</f>
        <v>0</v>
      </c>
      <c r="AF2479" s="41">
        <f>IF(AND(tbl_PV_Milestones[[#This Row],[BL FY]]=2025,tbl_PV_Milestones[[#This Row],[Finish FY]]&gt;2025),1,0)</f>
        <v>0</v>
      </c>
      <c r="AG2479" s="56" t="str">
        <f>_xlfn.XLOOKUP(tbl_PV_Milestones[[#This Row],[Work ID]],tbl_PV_Meta[Work ID '#],tbl_PV_Meta[Project Manager/Owner],,0)</f>
        <v>Project Manager 36</v>
      </c>
      <c r="AH2479" s="6"/>
    </row>
    <row r="2480" spans="4:34" x14ac:dyDescent="0.25">
      <c r="D2480" s="6" t="s">
        <v>326</v>
      </c>
      <c r="E2480" s="6" t="s">
        <v>52</v>
      </c>
      <c r="F2480" s="6" t="s">
        <v>1800</v>
      </c>
      <c r="G2480" s="6" t="s">
        <v>1085</v>
      </c>
      <c r="H2480" s="6" t="s">
        <v>505</v>
      </c>
      <c r="I2480" s="6" t="s">
        <v>510</v>
      </c>
      <c r="J2480" s="6" t="s">
        <v>326</v>
      </c>
      <c r="K2480" s="6" t="s">
        <v>36</v>
      </c>
      <c r="L2480" s="6" t="s">
        <v>446</v>
      </c>
      <c r="M2480" s="43"/>
      <c r="N2480" s="44" t="s">
        <v>1979</v>
      </c>
      <c r="O2480" s="39">
        <v>45702.333333333299</v>
      </c>
      <c r="S2480" s="45" t="e">
        <f>_xlfn.CONCAT(#REF!,TRIM(tbl_PV_Milestones[[#This Row],[Milestone Description]]))</f>
        <v>#REF!</v>
      </c>
      <c r="T2480" s="84" t="str">
        <f>IF(COUNTIF(tbl_PV_Milestones[UID],tbl_PV_Milestones[[#This Row],[UID]])&gt;1,"Duplicate","")</f>
        <v>Duplicate</v>
      </c>
      <c r="U2480" s="42" t="str">
        <f>_xlfn.XLOOKUP(tbl_PV_Milestones[[#This Row],[Work ID]],tbl_PV_Meta[Work ID '#],tbl_PV_Meta[Sub-Portfolio])</f>
        <v>Sub-Portfolio 4</v>
      </c>
      <c r="V2480" s="41">
        <f>IF(MONTH(tbl_PV_Milestones[[#This Row],[Baseline Date]])&lt;7,YEAR(tbl_PV_Milestones[[#This Row],[Baseline Date]]),YEAR(tbl_PV_Milestones[[#This Row],[Baseline Date]])+1)</f>
        <v>1900</v>
      </c>
      <c r="W2480" s="41">
        <f>IF(MONTH(tbl_PV_Milestones[[#This Row],[Actual/Schedule Finish]])&lt;7,YEAR(tbl_PV_Milestones[[#This Row],[Actual/Schedule Finish]]),YEAR(tbl_PV_Milestones[[#This Row],[Actual/Schedule Finish]])+1)</f>
        <v>2025</v>
      </c>
      <c r="X2480" s="41" t="str">
        <f>IF(OR(tbl_PV_Milestones[[#This Row],[Project Status]]="Completed",tbl_PV_Milestones[[#This Row],[Project Status]]="Assumed Completed"),"Yes","No")</f>
        <v>Yes</v>
      </c>
      <c r="Y2480" s="41">
        <f>IF(tbl_PV_Milestones[[#This Row],[Baseline Date]]="",1,0)</f>
        <v>1</v>
      </c>
      <c r="Z2480" s="41">
        <f>IF(tbl_PV_Milestones[[#This Row],[Baseline Date]]&lt;PV_Meta!$B$7,1,0)</f>
        <v>1</v>
      </c>
      <c r="AA2480" s="41">
        <f>IF(tbl_PV_Milestones[[#This Row],[Complete]]="Yes",1,0)</f>
        <v>1</v>
      </c>
      <c r="AB2480" s="41">
        <f>IF(AND(tbl_PV_Milestones[[#This Row],[BL FY]]=2025,tbl_PV_Milestones[[#This Row],[Baseline Date]]&lt;PV_Meta!$B$7),1,0)</f>
        <v>0</v>
      </c>
      <c r="AC2480" s="41">
        <f>IF(AND(tbl_PV_Milestones[[#This Row],[Planned YTD]]=1,tbl_PV_Milestones[[#This Row],[Complete]]="Yes"),1,0)</f>
        <v>0</v>
      </c>
      <c r="AD2480" s="41">
        <f>IF(AND(tbl_PV_Milestones[[#This Row],[Actual/Schedule Finish]]&lt;PV_Meta!$B$7,tbl_PV_Milestones[[#This Row],[Complete]]="No",tbl_PV_Milestones[[#This Row],[Project Status]]&lt;&gt;"On Hold"),1,0)</f>
        <v>0</v>
      </c>
      <c r="AE2480" s="41">
        <f>IF(AND(tbl_PV_Milestones[[#This Row],[Actual/Schedule Finish]]&gt;tbl_PV_Milestones[[#This Row],[Baseline Date]],tbl_PV_Milestones[[#This Row],[Complete]]="No",tbl_PV_Milestones[[#This Row],[Project Status]]&lt;&gt;"On Hold",tbl_PV_Milestones[[#This Row],[Overdue]]=0,tbl_PV_Milestones[[#This Row],[To be Baselined]]&lt;&gt;1),1,0)</f>
        <v>0</v>
      </c>
      <c r="AF2480" s="41">
        <f>IF(AND(tbl_PV_Milestones[[#This Row],[BL FY]]=2025,tbl_PV_Milestones[[#This Row],[Finish FY]]&gt;2025),1,0)</f>
        <v>0</v>
      </c>
      <c r="AG2480" s="56" t="str">
        <f>_xlfn.XLOOKUP(tbl_PV_Milestones[[#This Row],[Work ID]],tbl_PV_Meta[Work ID '#],tbl_PV_Meta[Project Manager/Owner],,0)</f>
        <v>Project Manager 36</v>
      </c>
      <c r="AH2480" s="6"/>
    </row>
    <row r="2481" spans="4:34" x14ac:dyDescent="0.25">
      <c r="D2481" s="6" t="s">
        <v>326</v>
      </c>
      <c r="E2481" s="6" t="s">
        <v>52</v>
      </c>
      <c r="F2481" s="6" t="s">
        <v>1800</v>
      </c>
      <c r="G2481" s="6" t="s">
        <v>1086</v>
      </c>
      <c r="H2481" s="6" t="s">
        <v>505</v>
      </c>
      <c r="I2481" s="6" t="s">
        <v>510</v>
      </c>
      <c r="J2481" s="6" t="s">
        <v>326</v>
      </c>
      <c r="K2481" s="6" t="s">
        <v>36</v>
      </c>
      <c r="L2481" s="6" t="s">
        <v>446</v>
      </c>
      <c r="M2481" s="43"/>
      <c r="N2481" s="44" t="s">
        <v>1979</v>
      </c>
      <c r="O2481" s="39">
        <v>45611.708333333299</v>
      </c>
      <c r="S2481" s="45" t="e">
        <f>_xlfn.CONCAT(#REF!,TRIM(tbl_PV_Milestones[[#This Row],[Milestone Description]]))</f>
        <v>#REF!</v>
      </c>
      <c r="T2481" s="84" t="str">
        <f>IF(COUNTIF(tbl_PV_Milestones[UID],tbl_PV_Milestones[[#This Row],[UID]])&gt;1,"Duplicate","")</f>
        <v>Duplicate</v>
      </c>
      <c r="U2481" s="42" t="str">
        <f>_xlfn.XLOOKUP(tbl_PV_Milestones[[#This Row],[Work ID]],tbl_PV_Meta[Work ID '#],tbl_PV_Meta[Sub-Portfolio])</f>
        <v>Sub-Portfolio 4</v>
      </c>
      <c r="V2481" s="41">
        <f>IF(MONTH(tbl_PV_Milestones[[#This Row],[Baseline Date]])&lt;7,YEAR(tbl_PV_Milestones[[#This Row],[Baseline Date]]),YEAR(tbl_PV_Milestones[[#This Row],[Baseline Date]])+1)</f>
        <v>1900</v>
      </c>
      <c r="W2481" s="41">
        <f>IF(MONTH(tbl_PV_Milestones[[#This Row],[Actual/Schedule Finish]])&lt;7,YEAR(tbl_PV_Milestones[[#This Row],[Actual/Schedule Finish]]),YEAR(tbl_PV_Milestones[[#This Row],[Actual/Schedule Finish]])+1)</f>
        <v>2025</v>
      </c>
      <c r="X2481" s="41" t="str">
        <f>IF(OR(tbl_PV_Milestones[[#This Row],[Project Status]]="Completed",tbl_PV_Milestones[[#This Row],[Project Status]]="Assumed Completed"),"Yes","No")</f>
        <v>Yes</v>
      </c>
      <c r="Y2481" s="41">
        <f>IF(tbl_PV_Milestones[[#This Row],[Baseline Date]]="",1,0)</f>
        <v>1</v>
      </c>
      <c r="Z2481" s="41">
        <f>IF(tbl_PV_Milestones[[#This Row],[Baseline Date]]&lt;PV_Meta!$B$7,1,0)</f>
        <v>1</v>
      </c>
      <c r="AA2481" s="41">
        <f>IF(tbl_PV_Milestones[[#This Row],[Complete]]="Yes",1,0)</f>
        <v>1</v>
      </c>
      <c r="AB2481" s="41">
        <f>IF(AND(tbl_PV_Milestones[[#This Row],[BL FY]]=2025,tbl_PV_Milestones[[#This Row],[Baseline Date]]&lt;PV_Meta!$B$7),1,0)</f>
        <v>0</v>
      </c>
      <c r="AC2481" s="41">
        <f>IF(AND(tbl_PV_Milestones[[#This Row],[Planned YTD]]=1,tbl_PV_Milestones[[#This Row],[Complete]]="Yes"),1,0)</f>
        <v>0</v>
      </c>
      <c r="AD2481" s="41">
        <f>IF(AND(tbl_PV_Milestones[[#This Row],[Actual/Schedule Finish]]&lt;PV_Meta!$B$7,tbl_PV_Milestones[[#This Row],[Complete]]="No",tbl_PV_Milestones[[#This Row],[Project Status]]&lt;&gt;"On Hold"),1,0)</f>
        <v>0</v>
      </c>
      <c r="AE2481" s="41">
        <f>IF(AND(tbl_PV_Milestones[[#This Row],[Actual/Schedule Finish]]&gt;tbl_PV_Milestones[[#This Row],[Baseline Date]],tbl_PV_Milestones[[#This Row],[Complete]]="No",tbl_PV_Milestones[[#This Row],[Project Status]]&lt;&gt;"On Hold",tbl_PV_Milestones[[#This Row],[Overdue]]=0,tbl_PV_Milestones[[#This Row],[To be Baselined]]&lt;&gt;1),1,0)</f>
        <v>0</v>
      </c>
      <c r="AF2481" s="41">
        <f>IF(AND(tbl_PV_Milestones[[#This Row],[BL FY]]=2025,tbl_PV_Milestones[[#This Row],[Finish FY]]&gt;2025),1,0)</f>
        <v>0</v>
      </c>
      <c r="AG2481" s="56" t="str">
        <f>_xlfn.XLOOKUP(tbl_PV_Milestones[[#This Row],[Work ID]],tbl_PV_Meta[Work ID '#],tbl_PV_Meta[Project Manager/Owner],,0)</f>
        <v>Project Manager 36</v>
      </c>
      <c r="AH2481" s="6"/>
    </row>
    <row r="2482" spans="4:34" x14ac:dyDescent="0.25">
      <c r="D2482" s="6" t="s">
        <v>326</v>
      </c>
      <c r="E2482" s="6" t="s">
        <v>503</v>
      </c>
      <c r="F2482" s="6" t="s">
        <v>1710</v>
      </c>
      <c r="G2482" s="6" t="s">
        <v>406</v>
      </c>
      <c r="H2482" s="6" t="s">
        <v>510</v>
      </c>
      <c r="I2482" s="6" t="s">
        <v>510</v>
      </c>
      <c r="J2482" s="6" t="s">
        <v>326</v>
      </c>
      <c r="K2482" s="6" t="s">
        <v>278</v>
      </c>
      <c r="L2482" s="6" t="s">
        <v>126</v>
      </c>
      <c r="M2482" s="43"/>
      <c r="N2482" s="44" t="s">
        <v>1979</v>
      </c>
      <c r="O2482" s="39">
        <v>44743</v>
      </c>
      <c r="P2482" s="39">
        <v>44743</v>
      </c>
      <c r="Q2482" s="6">
        <v>0</v>
      </c>
      <c r="R2482" s="6">
        <v>0</v>
      </c>
      <c r="S2482" s="45" t="e">
        <f>_xlfn.CONCAT(#REF!,TRIM(tbl_PV_Milestones[[#This Row],[Milestone Description]]))</f>
        <v>#REF!</v>
      </c>
      <c r="T2482" s="84" t="str">
        <f>IF(COUNTIF(tbl_PV_Milestones[UID],tbl_PV_Milestones[[#This Row],[UID]])&gt;1,"Duplicate","")</f>
        <v>Duplicate</v>
      </c>
      <c r="U2482" s="42" t="str">
        <f>_xlfn.XLOOKUP(tbl_PV_Milestones[[#This Row],[Work ID]],tbl_PV_Meta[Work ID '#],tbl_PV_Meta[Sub-Portfolio])</f>
        <v>Sub-Portfolio 7</v>
      </c>
      <c r="V2482" s="41">
        <f>IF(MONTH(tbl_PV_Milestones[[#This Row],[Baseline Date]])&lt;7,YEAR(tbl_PV_Milestones[[#This Row],[Baseline Date]]),YEAR(tbl_PV_Milestones[[#This Row],[Baseline Date]])+1)</f>
        <v>2023</v>
      </c>
      <c r="W2482" s="41">
        <f>IF(MONTH(tbl_PV_Milestones[[#This Row],[Actual/Schedule Finish]])&lt;7,YEAR(tbl_PV_Milestones[[#This Row],[Actual/Schedule Finish]]),YEAR(tbl_PV_Milestones[[#This Row],[Actual/Schedule Finish]])+1)</f>
        <v>2023</v>
      </c>
      <c r="X2482" s="41" t="str">
        <f>IF(OR(tbl_PV_Milestones[[#This Row],[Project Status]]="Completed",tbl_PV_Milestones[[#This Row],[Project Status]]="Assumed Completed"),"Yes","No")</f>
        <v>Yes</v>
      </c>
      <c r="Y2482" s="41">
        <f>IF(tbl_PV_Milestones[[#This Row],[Baseline Date]]="",1,0)</f>
        <v>0</v>
      </c>
      <c r="Z2482" s="41">
        <f>IF(tbl_PV_Milestones[[#This Row],[Baseline Date]]&lt;PV_Meta!$B$7,1,0)</f>
        <v>1</v>
      </c>
      <c r="AA2482" s="41">
        <f>IF(tbl_PV_Milestones[[#This Row],[Complete]]="Yes",1,0)</f>
        <v>1</v>
      </c>
      <c r="AB2482" s="41">
        <f>IF(AND(tbl_PV_Milestones[[#This Row],[BL FY]]=2025,tbl_PV_Milestones[[#This Row],[Baseline Date]]&lt;PV_Meta!$B$7),1,0)</f>
        <v>0</v>
      </c>
      <c r="AC2482" s="41">
        <f>IF(AND(tbl_PV_Milestones[[#This Row],[Planned YTD]]=1,tbl_PV_Milestones[[#This Row],[Complete]]="Yes"),1,0)</f>
        <v>0</v>
      </c>
      <c r="AD2482" s="41">
        <f>IF(AND(tbl_PV_Milestones[[#This Row],[Actual/Schedule Finish]]&lt;PV_Meta!$B$7,tbl_PV_Milestones[[#This Row],[Complete]]="No",tbl_PV_Milestones[[#This Row],[Project Status]]&lt;&gt;"On Hold"),1,0)</f>
        <v>0</v>
      </c>
      <c r="AE2482" s="41">
        <f>IF(AND(tbl_PV_Milestones[[#This Row],[Actual/Schedule Finish]]&gt;tbl_PV_Milestones[[#This Row],[Baseline Date]],tbl_PV_Milestones[[#This Row],[Complete]]="No",tbl_PV_Milestones[[#This Row],[Project Status]]&lt;&gt;"On Hold",tbl_PV_Milestones[[#This Row],[Overdue]]=0,tbl_PV_Milestones[[#This Row],[To be Baselined]]&lt;&gt;1),1,0)</f>
        <v>0</v>
      </c>
      <c r="AF2482" s="41">
        <f>IF(AND(tbl_PV_Milestones[[#This Row],[BL FY]]=2025,tbl_PV_Milestones[[#This Row],[Finish FY]]&gt;2025),1,0)</f>
        <v>0</v>
      </c>
      <c r="AG2482" s="56" t="str">
        <f>_xlfn.XLOOKUP(tbl_PV_Milestones[[#This Row],[Work ID]],tbl_PV_Meta[Work ID '#],tbl_PV_Meta[Project Manager/Owner],,0)</f>
        <v>Project Manager 10</v>
      </c>
      <c r="AH2482" s="6"/>
    </row>
    <row r="2483" spans="4:34" x14ac:dyDescent="0.25">
      <c r="D2483" s="6" t="s">
        <v>326</v>
      </c>
      <c r="E2483" s="6" t="s">
        <v>503</v>
      </c>
      <c r="F2483" s="6" t="s">
        <v>1710</v>
      </c>
      <c r="G2483" s="6" t="s">
        <v>1087</v>
      </c>
      <c r="H2483" s="6" t="s">
        <v>510</v>
      </c>
      <c r="I2483" s="6" t="s">
        <v>510</v>
      </c>
      <c r="J2483" s="6" t="s">
        <v>326</v>
      </c>
      <c r="K2483" s="6" t="s">
        <v>278</v>
      </c>
      <c r="L2483" s="6" t="s">
        <v>126</v>
      </c>
      <c r="M2483" s="43"/>
      <c r="N2483" s="44" t="s">
        <v>1979</v>
      </c>
      <c r="O2483" s="39">
        <v>44743</v>
      </c>
      <c r="P2483" s="39">
        <v>44743</v>
      </c>
      <c r="Q2483" s="6">
        <v>0</v>
      </c>
      <c r="R2483" s="6">
        <v>0</v>
      </c>
      <c r="S2483" s="45" t="e">
        <f>_xlfn.CONCAT(#REF!,TRIM(tbl_PV_Milestones[[#This Row],[Milestone Description]]))</f>
        <v>#REF!</v>
      </c>
      <c r="T2483" s="84" t="str">
        <f>IF(COUNTIF(tbl_PV_Milestones[UID],tbl_PV_Milestones[[#This Row],[UID]])&gt;1,"Duplicate","")</f>
        <v>Duplicate</v>
      </c>
      <c r="U2483" s="42" t="str">
        <f>_xlfn.XLOOKUP(tbl_PV_Milestones[[#This Row],[Work ID]],tbl_PV_Meta[Work ID '#],tbl_PV_Meta[Sub-Portfolio])</f>
        <v>Sub-Portfolio 7</v>
      </c>
      <c r="V2483" s="41">
        <f>IF(MONTH(tbl_PV_Milestones[[#This Row],[Baseline Date]])&lt;7,YEAR(tbl_PV_Milestones[[#This Row],[Baseline Date]]),YEAR(tbl_PV_Milestones[[#This Row],[Baseline Date]])+1)</f>
        <v>2023</v>
      </c>
      <c r="W2483" s="41">
        <f>IF(MONTH(tbl_PV_Milestones[[#This Row],[Actual/Schedule Finish]])&lt;7,YEAR(tbl_PV_Milestones[[#This Row],[Actual/Schedule Finish]]),YEAR(tbl_PV_Milestones[[#This Row],[Actual/Schedule Finish]])+1)</f>
        <v>2023</v>
      </c>
      <c r="X2483" s="41" t="str">
        <f>IF(OR(tbl_PV_Milestones[[#This Row],[Project Status]]="Completed",tbl_PV_Milestones[[#This Row],[Project Status]]="Assumed Completed"),"Yes","No")</f>
        <v>Yes</v>
      </c>
      <c r="Y2483" s="41">
        <f>IF(tbl_PV_Milestones[[#This Row],[Baseline Date]]="",1,0)</f>
        <v>0</v>
      </c>
      <c r="Z2483" s="41">
        <f>IF(tbl_PV_Milestones[[#This Row],[Baseline Date]]&lt;PV_Meta!$B$7,1,0)</f>
        <v>1</v>
      </c>
      <c r="AA2483" s="41">
        <f>IF(tbl_PV_Milestones[[#This Row],[Complete]]="Yes",1,0)</f>
        <v>1</v>
      </c>
      <c r="AB2483" s="41">
        <f>IF(AND(tbl_PV_Milestones[[#This Row],[BL FY]]=2025,tbl_PV_Milestones[[#This Row],[Baseline Date]]&lt;PV_Meta!$B$7),1,0)</f>
        <v>0</v>
      </c>
      <c r="AC2483" s="41">
        <f>IF(AND(tbl_PV_Milestones[[#This Row],[Planned YTD]]=1,tbl_PV_Milestones[[#This Row],[Complete]]="Yes"),1,0)</f>
        <v>0</v>
      </c>
      <c r="AD2483" s="41">
        <f>IF(AND(tbl_PV_Milestones[[#This Row],[Actual/Schedule Finish]]&lt;PV_Meta!$B$7,tbl_PV_Milestones[[#This Row],[Complete]]="No",tbl_PV_Milestones[[#This Row],[Project Status]]&lt;&gt;"On Hold"),1,0)</f>
        <v>0</v>
      </c>
      <c r="AE2483" s="41">
        <f>IF(AND(tbl_PV_Milestones[[#This Row],[Actual/Schedule Finish]]&gt;tbl_PV_Milestones[[#This Row],[Baseline Date]],tbl_PV_Milestones[[#This Row],[Complete]]="No",tbl_PV_Milestones[[#This Row],[Project Status]]&lt;&gt;"On Hold",tbl_PV_Milestones[[#This Row],[Overdue]]=0,tbl_PV_Milestones[[#This Row],[To be Baselined]]&lt;&gt;1),1,0)</f>
        <v>0</v>
      </c>
      <c r="AF2483" s="41">
        <f>IF(AND(tbl_PV_Milestones[[#This Row],[BL FY]]=2025,tbl_PV_Milestones[[#This Row],[Finish FY]]&gt;2025),1,0)</f>
        <v>0</v>
      </c>
      <c r="AG2483" s="56" t="str">
        <f>_xlfn.XLOOKUP(tbl_PV_Milestones[[#This Row],[Work ID]],tbl_PV_Meta[Work ID '#],tbl_PV_Meta[Project Manager/Owner],,0)</f>
        <v>Project Manager 10</v>
      </c>
      <c r="AH2483" s="6"/>
    </row>
    <row r="2484" spans="4:34" x14ac:dyDescent="0.25">
      <c r="D2484" s="6" t="s">
        <v>326</v>
      </c>
      <c r="E2484" s="6" t="s">
        <v>503</v>
      </c>
      <c r="F2484" s="6" t="s">
        <v>1707</v>
      </c>
      <c r="G2484" s="6" t="s">
        <v>799</v>
      </c>
      <c r="H2484" s="6" t="s">
        <v>510</v>
      </c>
      <c r="I2484" s="6" t="s">
        <v>510</v>
      </c>
      <c r="J2484" s="6" t="s">
        <v>326</v>
      </c>
      <c r="K2484" s="6" t="s">
        <v>278</v>
      </c>
      <c r="L2484" s="6" t="s">
        <v>123</v>
      </c>
      <c r="M2484" s="43"/>
      <c r="N2484" s="44" t="s">
        <v>1979</v>
      </c>
      <c r="O2484" s="39">
        <v>44895</v>
      </c>
      <c r="P2484" s="39">
        <v>44895</v>
      </c>
      <c r="Q2484" s="6">
        <v>0</v>
      </c>
      <c r="R2484" s="6">
        <v>0</v>
      </c>
      <c r="S2484" s="45" t="e">
        <f>_xlfn.CONCAT(#REF!,TRIM(tbl_PV_Milestones[[#This Row],[Milestone Description]]))</f>
        <v>#REF!</v>
      </c>
      <c r="T2484" s="84" t="str">
        <f>IF(COUNTIF(tbl_PV_Milestones[UID],tbl_PV_Milestones[[#This Row],[UID]])&gt;1,"Duplicate","")</f>
        <v>Duplicate</v>
      </c>
      <c r="U2484" s="42" t="str">
        <f>_xlfn.XLOOKUP(tbl_PV_Milestones[[#This Row],[Work ID]],tbl_PV_Meta[Work ID '#],tbl_PV_Meta[Sub-Portfolio])</f>
        <v>Sub-Portfolio 4</v>
      </c>
      <c r="V2484" s="41">
        <f>IF(MONTH(tbl_PV_Milestones[[#This Row],[Baseline Date]])&lt;7,YEAR(tbl_PV_Milestones[[#This Row],[Baseline Date]]),YEAR(tbl_PV_Milestones[[#This Row],[Baseline Date]])+1)</f>
        <v>2023</v>
      </c>
      <c r="W2484" s="41">
        <f>IF(MONTH(tbl_PV_Milestones[[#This Row],[Actual/Schedule Finish]])&lt;7,YEAR(tbl_PV_Milestones[[#This Row],[Actual/Schedule Finish]]),YEAR(tbl_PV_Milestones[[#This Row],[Actual/Schedule Finish]])+1)</f>
        <v>2023</v>
      </c>
      <c r="X2484" s="41" t="str">
        <f>IF(OR(tbl_PV_Milestones[[#This Row],[Project Status]]="Completed",tbl_PV_Milestones[[#This Row],[Project Status]]="Assumed Completed"),"Yes","No")</f>
        <v>Yes</v>
      </c>
      <c r="Y2484" s="41">
        <f>IF(tbl_PV_Milestones[[#This Row],[Baseline Date]]="",1,0)</f>
        <v>0</v>
      </c>
      <c r="Z2484" s="41">
        <f>IF(tbl_PV_Milestones[[#This Row],[Baseline Date]]&lt;PV_Meta!$B$7,1,0)</f>
        <v>1</v>
      </c>
      <c r="AA2484" s="41">
        <f>IF(tbl_PV_Milestones[[#This Row],[Complete]]="Yes",1,0)</f>
        <v>1</v>
      </c>
      <c r="AB2484" s="41">
        <f>IF(AND(tbl_PV_Milestones[[#This Row],[BL FY]]=2025,tbl_PV_Milestones[[#This Row],[Baseline Date]]&lt;PV_Meta!$B$7),1,0)</f>
        <v>0</v>
      </c>
      <c r="AC2484" s="41">
        <f>IF(AND(tbl_PV_Milestones[[#This Row],[Planned YTD]]=1,tbl_PV_Milestones[[#This Row],[Complete]]="Yes"),1,0)</f>
        <v>0</v>
      </c>
      <c r="AD2484" s="41">
        <f>IF(AND(tbl_PV_Milestones[[#This Row],[Actual/Schedule Finish]]&lt;PV_Meta!$B$7,tbl_PV_Milestones[[#This Row],[Complete]]="No",tbl_PV_Milestones[[#This Row],[Project Status]]&lt;&gt;"On Hold"),1,0)</f>
        <v>0</v>
      </c>
      <c r="AE2484" s="41">
        <f>IF(AND(tbl_PV_Milestones[[#This Row],[Actual/Schedule Finish]]&gt;tbl_PV_Milestones[[#This Row],[Baseline Date]],tbl_PV_Milestones[[#This Row],[Complete]]="No",tbl_PV_Milestones[[#This Row],[Project Status]]&lt;&gt;"On Hold",tbl_PV_Milestones[[#This Row],[Overdue]]=0,tbl_PV_Milestones[[#This Row],[To be Baselined]]&lt;&gt;1),1,0)</f>
        <v>0</v>
      </c>
      <c r="AF2484" s="41">
        <f>IF(AND(tbl_PV_Milestones[[#This Row],[BL FY]]=2025,tbl_PV_Milestones[[#This Row],[Finish FY]]&gt;2025),1,0)</f>
        <v>0</v>
      </c>
      <c r="AG2484" s="56" t="str">
        <f>_xlfn.XLOOKUP(tbl_PV_Milestones[[#This Row],[Work ID]],tbl_PV_Meta[Work ID '#],tbl_PV_Meta[Project Manager/Owner],,0)</f>
        <v>Project Manager 3</v>
      </c>
      <c r="AH2484" s="6"/>
    </row>
    <row r="2485" spans="4:34" x14ac:dyDescent="0.25">
      <c r="D2485" s="6" t="s">
        <v>326</v>
      </c>
      <c r="E2485" s="6" t="s">
        <v>503</v>
      </c>
      <c r="F2485" s="6" t="s">
        <v>1710</v>
      </c>
      <c r="G2485" s="6" t="s">
        <v>799</v>
      </c>
      <c r="H2485" s="6" t="s">
        <v>510</v>
      </c>
      <c r="I2485" s="6" t="s">
        <v>510</v>
      </c>
      <c r="J2485" s="6" t="s">
        <v>326</v>
      </c>
      <c r="K2485" s="6" t="s">
        <v>278</v>
      </c>
      <c r="L2485" s="6" t="s">
        <v>126</v>
      </c>
      <c r="M2485" s="43"/>
      <c r="N2485" s="44" t="s">
        <v>1979</v>
      </c>
      <c r="O2485" s="39">
        <v>44743</v>
      </c>
      <c r="P2485" s="39">
        <v>44743</v>
      </c>
      <c r="Q2485" s="6">
        <v>0</v>
      </c>
      <c r="R2485" s="6">
        <v>0</v>
      </c>
      <c r="S2485" s="45" t="e">
        <f>_xlfn.CONCAT(#REF!,TRIM(tbl_PV_Milestones[[#This Row],[Milestone Description]]))</f>
        <v>#REF!</v>
      </c>
      <c r="T2485" s="84" t="str">
        <f>IF(COUNTIF(tbl_PV_Milestones[UID],tbl_PV_Milestones[[#This Row],[UID]])&gt;1,"Duplicate","")</f>
        <v>Duplicate</v>
      </c>
      <c r="U2485" s="42" t="str">
        <f>_xlfn.XLOOKUP(tbl_PV_Milestones[[#This Row],[Work ID]],tbl_PV_Meta[Work ID '#],tbl_PV_Meta[Sub-Portfolio])</f>
        <v>Sub-Portfolio 7</v>
      </c>
      <c r="V2485" s="41">
        <f>IF(MONTH(tbl_PV_Milestones[[#This Row],[Baseline Date]])&lt;7,YEAR(tbl_PV_Milestones[[#This Row],[Baseline Date]]),YEAR(tbl_PV_Milestones[[#This Row],[Baseline Date]])+1)</f>
        <v>2023</v>
      </c>
      <c r="W2485" s="41">
        <f>IF(MONTH(tbl_PV_Milestones[[#This Row],[Actual/Schedule Finish]])&lt;7,YEAR(tbl_PV_Milestones[[#This Row],[Actual/Schedule Finish]]),YEAR(tbl_PV_Milestones[[#This Row],[Actual/Schedule Finish]])+1)</f>
        <v>2023</v>
      </c>
      <c r="X2485" s="41" t="str">
        <f>IF(OR(tbl_PV_Milestones[[#This Row],[Project Status]]="Completed",tbl_PV_Milestones[[#This Row],[Project Status]]="Assumed Completed"),"Yes","No")</f>
        <v>Yes</v>
      </c>
      <c r="Y2485" s="41">
        <f>IF(tbl_PV_Milestones[[#This Row],[Baseline Date]]="",1,0)</f>
        <v>0</v>
      </c>
      <c r="Z2485" s="41">
        <f>IF(tbl_PV_Milestones[[#This Row],[Baseline Date]]&lt;PV_Meta!$B$7,1,0)</f>
        <v>1</v>
      </c>
      <c r="AA2485" s="41">
        <f>IF(tbl_PV_Milestones[[#This Row],[Complete]]="Yes",1,0)</f>
        <v>1</v>
      </c>
      <c r="AB2485" s="41">
        <f>IF(AND(tbl_PV_Milestones[[#This Row],[BL FY]]=2025,tbl_PV_Milestones[[#This Row],[Baseline Date]]&lt;PV_Meta!$B$7),1,0)</f>
        <v>0</v>
      </c>
      <c r="AC2485" s="41">
        <f>IF(AND(tbl_PV_Milestones[[#This Row],[Planned YTD]]=1,tbl_PV_Milestones[[#This Row],[Complete]]="Yes"),1,0)</f>
        <v>0</v>
      </c>
      <c r="AD2485" s="41">
        <f>IF(AND(tbl_PV_Milestones[[#This Row],[Actual/Schedule Finish]]&lt;PV_Meta!$B$7,tbl_PV_Milestones[[#This Row],[Complete]]="No",tbl_PV_Milestones[[#This Row],[Project Status]]&lt;&gt;"On Hold"),1,0)</f>
        <v>0</v>
      </c>
      <c r="AE2485" s="41">
        <f>IF(AND(tbl_PV_Milestones[[#This Row],[Actual/Schedule Finish]]&gt;tbl_PV_Milestones[[#This Row],[Baseline Date]],tbl_PV_Milestones[[#This Row],[Complete]]="No",tbl_PV_Milestones[[#This Row],[Project Status]]&lt;&gt;"On Hold",tbl_PV_Milestones[[#This Row],[Overdue]]=0,tbl_PV_Milestones[[#This Row],[To be Baselined]]&lt;&gt;1),1,0)</f>
        <v>0</v>
      </c>
      <c r="AF2485" s="41">
        <f>IF(AND(tbl_PV_Milestones[[#This Row],[BL FY]]=2025,tbl_PV_Milestones[[#This Row],[Finish FY]]&gt;2025),1,0)</f>
        <v>0</v>
      </c>
      <c r="AG2485" s="56" t="str">
        <f>_xlfn.XLOOKUP(tbl_PV_Milestones[[#This Row],[Work ID]],tbl_PV_Meta[Work ID '#],tbl_PV_Meta[Project Manager/Owner],,0)</f>
        <v>Project Manager 10</v>
      </c>
      <c r="AH2485" s="6"/>
    </row>
    <row r="2486" spans="4:34" x14ac:dyDescent="0.25">
      <c r="D2486" s="6" t="s">
        <v>326</v>
      </c>
      <c r="E2486" s="6" t="s">
        <v>503</v>
      </c>
      <c r="F2486" s="6" t="s">
        <v>1708</v>
      </c>
      <c r="G2486" s="6" t="s">
        <v>1088</v>
      </c>
      <c r="H2486" s="6" t="s">
        <v>510</v>
      </c>
      <c r="I2486" s="6" t="s">
        <v>110</v>
      </c>
      <c r="J2486" s="6" t="s">
        <v>326</v>
      </c>
      <c r="K2486" s="6" t="s">
        <v>29</v>
      </c>
      <c r="L2486" s="6" t="s">
        <v>27</v>
      </c>
      <c r="M2486" s="43"/>
      <c r="N2486" s="44" t="s">
        <v>1979</v>
      </c>
      <c r="O2486" s="39">
        <v>45260.333333333299</v>
      </c>
      <c r="P2486" s="39">
        <v>45260.333333333299</v>
      </c>
      <c r="Q2486" s="6">
        <v>0</v>
      </c>
      <c r="R2486" s="6">
        <v>0</v>
      </c>
      <c r="S2486" s="45" t="e">
        <f>_xlfn.CONCAT(#REF!,TRIM(tbl_PV_Milestones[[#This Row],[Milestone Description]]))</f>
        <v>#REF!</v>
      </c>
      <c r="T2486" s="84" t="str">
        <f>IF(COUNTIF(tbl_PV_Milestones[UID],tbl_PV_Milestones[[#This Row],[UID]])&gt;1,"Duplicate","")</f>
        <v>Duplicate</v>
      </c>
      <c r="U2486" s="42" t="str">
        <f>_xlfn.XLOOKUP(tbl_PV_Milestones[[#This Row],[Work ID]],tbl_PV_Meta[Work ID '#],tbl_PV_Meta[Sub-Portfolio])</f>
        <v>Sub-Portfolio 8</v>
      </c>
      <c r="V2486" s="41">
        <f>IF(MONTH(tbl_PV_Milestones[[#This Row],[Baseline Date]])&lt;7,YEAR(tbl_PV_Milestones[[#This Row],[Baseline Date]]),YEAR(tbl_PV_Milestones[[#This Row],[Baseline Date]])+1)</f>
        <v>2024</v>
      </c>
      <c r="W2486" s="41">
        <f>IF(MONTH(tbl_PV_Milestones[[#This Row],[Actual/Schedule Finish]])&lt;7,YEAR(tbl_PV_Milestones[[#This Row],[Actual/Schedule Finish]]),YEAR(tbl_PV_Milestones[[#This Row],[Actual/Schedule Finish]])+1)</f>
        <v>2024</v>
      </c>
      <c r="X2486" s="41" t="str">
        <f>IF(OR(tbl_PV_Milestones[[#This Row],[Project Status]]="Completed",tbl_PV_Milestones[[#This Row],[Project Status]]="Assumed Completed"),"Yes","No")</f>
        <v>Yes</v>
      </c>
      <c r="Y2486" s="41">
        <f>IF(tbl_PV_Milestones[[#This Row],[Baseline Date]]="",1,0)</f>
        <v>0</v>
      </c>
      <c r="Z2486" s="41">
        <f>IF(tbl_PV_Milestones[[#This Row],[Baseline Date]]&lt;PV_Meta!$B$7,1,0)</f>
        <v>1</v>
      </c>
      <c r="AA2486" s="41">
        <f>IF(tbl_PV_Milestones[[#This Row],[Complete]]="Yes",1,0)</f>
        <v>1</v>
      </c>
      <c r="AB2486" s="41">
        <f>IF(AND(tbl_PV_Milestones[[#This Row],[BL FY]]=2025,tbl_PV_Milestones[[#This Row],[Baseline Date]]&lt;PV_Meta!$B$7),1,0)</f>
        <v>0</v>
      </c>
      <c r="AC2486" s="41">
        <f>IF(AND(tbl_PV_Milestones[[#This Row],[Planned YTD]]=1,tbl_PV_Milestones[[#This Row],[Complete]]="Yes"),1,0)</f>
        <v>0</v>
      </c>
      <c r="AD2486" s="41">
        <f>IF(AND(tbl_PV_Milestones[[#This Row],[Actual/Schedule Finish]]&lt;PV_Meta!$B$7,tbl_PV_Milestones[[#This Row],[Complete]]="No",tbl_PV_Milestones[[#This Row],[Project Status]]&lt;&gt;"On Hold"),1,0)</f>
        <v>0</v>
      </c>
      <c r="AE2486" s="41">
        <f>IF(AND(tbl_PV_Milestones[[#This Row],[Actual/Schedule Finish]]&gt;tbl_PV_Milestones[[#This Row],[Baseline Date]],tbl_PV_Milestones[[#This Row],[Complete]]="No",tbl_PV_Milestones[[#This Row],[Project Status]]&lt;&gt;"On Hold",tbl_PV_Milestones[[#This Row],[Overdue]]=0,tbl_PV_Milestones[[#This Row],[To be Baselined]]&lt;&gt;1),1,0)</f>
        <v>0</v>
      </c>
      <c r="AF2486" s="41">
        <f>IF(AND(tbl_PV_Milestones[[#This Row],[BL FY]]=2025,tbl_PV_Milestones[[#This Row],[Finish FY]]&gt;2025),1,0)</f>
        <v>0</v>
      </c>
      <c r="AG2486" s="56" t="str">
        <f>_xlfn.XLOOKUP(tbl_PV_Milestones[[#This Row],[Work ID]],tbl_PV_Meta[Work ID '#],tbl_PV_Meta[Project Manager/Owner],,0)</f>
        <v>Project Manager 6</v>
      </c>
      <c r="AH2486" s="6"/>
    </row>
    <row r="2487" spans="4:34" x14ac:dyDescent="0.25">
      <c r="D2487" s="6" t="s">
        <v>326</v>
      </c>
      <c r="E2487" s="6" t="s">
        <v>503</v>
      </c>
      <c r="F2487" s="6" t="s">
        <v>1707</v>
      </c>
      <c r="G2487" s="6" t="s">
        <v>1087</v>
      </c>
      <c r="H2487" s="6" t="s">
        <v>510</v>
      </c>
      <c r="I2487" s="6" t="s">
        <v>510</v>
      </c>
      <c r="J2487" s="6" t="s">
        <v>326</v>
      </c>
      <c r="K2487" s="6" t="s">
        <v>278</v>
      </c>
      <c r="L2487" s="6" t="s">
        <v>123</v>
      </c>
      <c r="M2487" s="43"/>
      <c r="N2487" s="44" t="s">
        <v>1979</v>
      </c>
      <c r="O2487" s="39">
        <v>44830</v>
      </c>
      <c r="P2487" s="39">
        <v>44830</v>
      </c>
      <c r="Q2487" s="6">
        <v>0</v>
      </c>
      <c r="R2487" s="6">
        <v>0</v>
      </c>
      <c r="S2487" s="45" t="e">
        <f>_xlfn.CONCAT(#REF!,TRIM(tbl_PV_Milestones[[#This Row],[Milestone Description]]))</f>
        <v>#REF!</v>
      </c>
      <c r="T2487" s="84" t="str">
        <f>IF(COUNTIF(tbl_PV_Milestones[UID],tbl_PV_Milestones[[#This Row],[UID]])&gt;1,"Duplicate","")</f>
        <v>Duplicate</v>
      </c>
      <c r="U2487" s="42" t="str">
        <f>_xlfn.XLOOKUP(tbl_PV_Milestones[[#This Row],[Work ID]],tbl_PV_Meta[Work ID '#],tbl_PV_Meta[Sub-Portfolio])</f>
        <v>Sub-Portfolio 4</v>
      </c>
      <c r="V2487" s="41">
        <f>IF(MONTH(tbl_PV_Milestones[[#This Row],[Baseline Date]])&lt;7,YEAR(tbl_PV_Milestones[[#This Row],[Baseline Date]]),YEAR(tbl_PV_Milestones[[#This Row],[Baseline Date]])+1)</f>
        <v>2023</v>
      </c>
      <c r="W2487" s="41">
        <f>IF(MONTH(tbl_PV_Milestones[[#This Row],[Actual/Schedule Finish]])&lt;7,YEAR(tbl_PV_Milestones[[#This Row],[Actual/Schedule Finish]]),YEAR(tbl_PV_Milestones[[#This Row],[Actual/Schedule Finish]])+1)</f>
        <v>2023</v>
      </c>
      <c r="X2487" s="41" t="str">
        <f>IF(OR(tbl_PV_Milestones[[#This Row],[Project Status]]="Completed",tbl_PV_Milestones[[#This Row],[Project Status]]="Assumed Completed"),"Yes","No")</f>
        <v>Yes</v>
      </c>
      <c r="Y2487" s="41">
        <f>IF(tbl_PV_Milestones[[#This Row],[Baseline Date]]="",1,0)</f>
        <v>0</v>
      </c>
      <c r="Z2487" s="41">
        <f>IF(tbl_PV_Milestones[[#This Row],[Baseline Date]]&lt;PV_Meta!$B$7,1,0)</f>
        <v>1</v>
      </c>
      <c r="AA2487" s="41">
        <f>IF(tbl_PV_Milestones[[#This Row],[Complete]]="Yes",1,0)</f>
        <v>1</v>
      </c>
      <c r="AB2487" s="41">
        <f>IF(AND(tbl_PV_Milestones[[#This Row],[BL FY]]=2025,tbl_PV_Milestones[[#This Row],[Baseline Date]]&lt;PV_Meta!$B$7),1,0)</f>
        <v>0</v>
      </c>
      <c r="AC2487" s="41">
        <f>IF(AND(tbl_PV_Milestones[[#This Row],[Planned YTD]]=1,tbl_PV_Milestones[[#This Row],[Complete]]="Yes"),1,0)</f>
        <v>0</v>
      </c>
      <c r="AD2487" s="41">
        <f>IF(AND(tbl_PV_Milestones[[#This Row],[Actual/Schedule Finish]]&lt;PV_Meta!$B$7,tbl_PV_Milestones[[#This Row],[Complete]]="No",tbl_PV_Milestones[[#This Row],[Project Status]]&lt;&gt;"On Hold"),1,0)</f>
        <v>0</v>
      </c>
      <c r="AE2487" s="41">
        <f>IF(AND(tbl_PV_Milestones[[#This Row],[Actual/Schedule Finish]]&gt;tbl_PV_Milestones[[#This Row],[Baseline Date]],tbl_PV_Milestones[[#This Row],[Complete]]="No",tbl_PV_Milestones[[#This Row],[Project Status]]&lt;&gt;"On Hold",tbl_PV_Milestones[[#This Row],[Overdue]]=0,tbl_PV_Milestones[[#This Row],[To be Baselined]]&lt;&gt;1),1,0)</f>
        <v>0</v>
      </c>
      <c r="AF2487" s="41">
        <f>IF(AND(tbl_PV_Milestones[[#This Row],[BL FY]]=2025,tbl_PV_Milestones[[#This Row],[Finish FY]]&gt;2025),1,0)</f>
        <v>0</v>
      </c>
      <c r="AG2487" s="56" t="str">
        <f>_xlfn.XLOOKUP(tbl_PV_Milestones[[#This Row],[Work ID]],tbl_PV_Meta[Work ID '#],tbl_PV_Meta[Project Manager/Owner],,0)</f>
        <v>Project Manager 3</v>
      </c>
      <c r="AH2487" s="6"/>
    </row>
    <row r="2488" spans="4:34" x14ac:dyDescent="0.25">
      <c r="D2488" s="6" t="s">
        <v>326</v>
      </c>
      <c r="E2488" s="6" t="s">
        <v>503</v>
      </c>
      <c r="F2488" s="6" t="s">
        <v>1701</v>
      </c>
      <c r="G2488" s="6" t="s">
        <v>905</v>
      </c>
      <c r="H2488" s="6" t="s">
        <v>510</v>
      </c>
      <c r="I2488" s="6" t="s">
        <v>510</v>
      </c>
      <c r="J2488" s="6" t="s">
        <v>326</v>
      </c>
      <c r="K2488" s="6" t="s">
        <v>278</v>
      </c>
      <c r="L2488" s="6" t="s">
        <v>116</v>
      </c>
      <c r="M2488" s="43"/>
      <c r="N2488" s="44" t="s">
        <v>1979</v>
      </c>
      <c r="O2488" s="39">
        <v>44904.708333333299</v>
      </c>
      <c r="P2488" s="39">
        <v>44904.708333333299</v>
      </c>
      <c r="Q2488" s="6">
        <v>0</v>
      </c>
      <c r="R2488" s="6">
        <v>0</v>
      </c>
      <c r="S2488" s="45" t="e">
        <f>_xlfn.CONCAT(#REF!,TRIM(tbl_PV_Milestones[[#This Row],[Milestone Description]]))</f>
        <v>#REF!</v>
      </c>
      <c r="T2488" s="84" t="str">
        <f>IF(COUNTIF(tbl_PV_Milestones[UID],tbl_PV_Milestones[[#This Row],[UID]])&gt;1,"Duplicate","")</f>
        <v>Duplicate</v>
      </c>
      <c r="U2488" s="42" t="str">
        <f>_xlfn.XLOOKUP(tbl_PV_Milestones[[#This Row],[Work ID]],tbl_PV_Meta[Work ID '#],tbl_PV_Meta[Sub-Portfolio])</f>
        <v>Sub-Portfolio 4</v>
      </c>
      <c r="V2488" s="41">
        <f>IF(MONTH(tbl_PV_Milestones[[#This Row],[Baseline Date]])&lt;7,YEAR(tbl_PV_Milestones[[#This Row],[Baseline Date]]),YEAR(tbl_PV_Milestones[[#This Row],[Baseline Date]])+1)</f>
        <v>2023</v>
      </c>
      <c r="W2488" s="41">
        <f>IF(MONTH(tbl_PV_Milestones[[#This Row],[Actual/Schedule Finish]])&lt;7,YEAR(tbl_PV_Milestones[[#This Row],[Actual/Schedule Finish]]),YEAR(tbl_PV_Milestones[[#This Row],[Actual/Schedule Finish]])+1)</f>
        <v>2023</v>
      </c>
      <c r="X2488" s="41" t="str">
        <f>IF(OR(tbl_PV_Milestones[[#This Row],[Project Status]]="Completed",tbl_PV_Milestones[[#This Row],[Project Status]]="Assumed Completed"),"Yes","No")</f>
        <v>Yes</v>
      </c>
      <c r="Y2488" s="41">
        <f>IF(tbl_PV_Milestones[[#This Row],[Baseline Date]]="",1,0)</f>
        <v>0</v>
      </c>
      <c r="Z2488" s="41">
        <f>IF(tbl_PV_Milestones[[#This Row],[Baseline Date]]&lt;PV_Meta!$B$7,1,0)</f>
        <v>1</v>
      </c>
      <c r="AA2488" s="41">
        <f>IF(tbl_PV_Milestones[[#This Row],[Complete]]="Yes",1,0)</f>
        <v>1</v>
      </c>
      <c r="AB2488" s="41">
        <f>IF(AND(tbl_PV_Milestones[[#This Row],[BL FY]]=2025,tbl_PV_Milestones[[#This Row],[Baseline Date]]&lt;PV_Meta!$B$7),1,0)</f>
        <v>0</v>
      </c>
      <c r="AC2488" s="41">
        <f>IF(AND(tbl_PV_Milestones[[#This Row],[Planned YTD]]=1,tbl_PV_Milestones[[#This Row],[Complete]]="Yes"),1,0)</f>
        <v>0</v>
      </c>
      <c r="AD2488" s="41">
        <f>IF(AND(tbl_PV_Milestones[[#This Row],[Actual/Schedule Finish]]&lt;PV_Meta!$B$7,tbl_PV_Milestones[[#This Row],[Complete]]="No",tbl_PV_Milestones[[#This Row],[Project Status]]&lt;&gt;"On Hold"),1,0)</f>
        <v>0</v>
      </c>
      <c r="AE2488" s="41">
        <f>IF(AND(tbl_PV_Milestones[[#This Row],[Actual/Schedule Finish]]&gt;tbl_PV_Milestones[[#This Row],[Baseline Date]],tbl_PV_Milestones[[#This Row],[Complete]]="No",tbl_PV_Milestones[[#This Row],[Project Status]]&lt;&gt;"On Hold",tbl_PV_Milestones[[#This Row],[Overdue]]=0,tbl_PV_Milestones[[#This Row],[To be Baselined]]&lt;&gt;1),1,0)</f>
        <v>0</v>
      </c>
      <c r="AF2488" s="41">
        <f>IF(AND(tbl_PV_Milestones[[#This Row],[BL FY]]=2025,tbl_PV_Milestones[[#This Row],[Finish FY]]&gt;2025),1,0)</f>
        <v>0</v>
      </c>
      <c r="AG2488" s="56" t="str">
        <f>_xlfn.XLOOKUP(tbl_PV_Milestones[[#This Row],[Work ID]],tbl_PV_Meta[Work ID '#],tbl_PV_Meta[Project Manager/Owner],,0)</f>
        <v>Project Manager 18</v>
      </c>
      <c r="AH2488" s="6"/>
    </row>
    <row r="2489" spans="4:34" x14ac:dyDescent="0.25">
      <c r="D2489" s="6" t="s">
        <v>326</v>
      </c>
      <c r="E2489" s="6" t="s">
        <v>503</v>
      </c>
      <c r="F2489" s="6" t="s">
        <v>1714</v>
      </c>
      <c r="G2489" s="6" t="s">
        <v>908</v>
      </c>
      <c r="H2489" s="6" t="s">
        <v>510</v>
      </c>
      <c r="I2489" s="6" t="s">
        <v>510</v>
      </c>
      <c r="J2489" s="6" t="s">
        <v>326</v>
      </c>
      <c r="K2489" s="6" t="s">
        <v>278</v>
      </c>
      <c r="L2489" s="6" t="s">
        <v>130</v>
      </c>
      <c r="M2489" s="43"/>
      <c r="N2489" s="44" t="s">
        <v>1979</v>
      </c>
      <c r="O2489" s="39">
        <v>45036</v>
      </c>
      <c r="P2489" s="39">
        <v>45036</v>
      </c>
      <c r="Q2489" s="6">
        <v>0</v>
      </c>
      <c r="R2489" s="6">
        <v>0</v>
      </c>
      <c r="S2489" s="45" t="e">
        <f>_xlfn.CONCAT(#REF!,TRIM(tbl_PV_Milestones[[#This Row],[Milestone Description]]))</f>
        <v>#REF!</v>
      </c>
      <c r="T2489" s="84" t="str">
        <f>IF(COUNTIF(tbl_PV_Milestones[UID],tbl_PV_Milestones[[#This Row],[UID]])&gt;1,"Duplicate","")</f>
        <v>Duplicate</v>
      </c>
      <c r="U2489" s="42" t="str">
        <f>_xlfn.XLOOKUP(tbl_PV_Milestones[[#This Row],[Work ID]],tbl_PV_Meta[Work ID '#],tbl_PV_Meta[Sub-Portfolio])</f>
        <v>Sub-Portfolio 7</v>
      </c>
      <c r="V2489" s="41">
        <f>IF(MONTH(tbl_PV_Milestones[[#This Row],[Baseline Date]])&lt;7,YEAR(tbl_PV_Milestones[[#This Row],[Baseline Date]]),YEAR(tbl_PV_Milestones[[#This Row],[Baseline Date]])+1)</f>
        <v>2023</v>
      </c>
      <c r="W2489" s="41">
        <f>IF(MONTH(tbl_PV_Milestones[[#This Row],[Actual/Schedule Finish]])&lt;7,YEAR(tbl_PV_Milestones[[#This Row],[Actual/Schedule Finish]]),YEAR(tbl_PV_Milestones[[#This Row],[Actual/Schedule Finish]])+1)</f>
        <v>2023</v>
      </c>
      <c r="X2489" s="41" t="str">
        <f>IF(OR(tbl_PV_Milestones[[#This Row],[Project Status]]="Completed",tbl_PV_Milestones[[#This Row],[Project Status]]="Assumed Completed"),"Yes","No")</f>
        <v>Yes</v>
      </c>
      <c r="Y2489" s="41">
        <f>IF(tbl_PV_Milestones[[#This Row],[Baseline Date]]="",1,0)</f>
        <v>0</v>
      </c>
      <c r="Z2489" s="41">
        <f>IF(tbl_PV_Milestones[[#This Row],[Baseline Date]]&lt;PV_Meta!$B$7,1,0)</f>
        <v>1</v>
      </c>
      <c r="AA2489" s="41">
        <f>IF(tbl_PV_Milestones[[#This Row],[Complete]]="Yes",1,0)</f>
        <v>1</v>
      </c>
      <c r="AB2489" s="41">
        <f>IF(AND(tbl_PV_Milestones[[#This Row],[BL FY]]=2025,tbl_PV_Milestones[[#This Row],[Baseline Date]]&lt;PV_Meta!$B$7),1,0)</f>
        <v>0</v>
      </c>
      <c r="AC2489" s="41">
        <f>IF(AND(tbl_PV_Milestones[[#This Row],[Planned YTD]]=1,tbl_PV_Milestones[[#This Row],[Complete]]="Yes"),1,0)</f>
        <v>0</v>
      </c>
      <c r="AD2489" s="41">
        <f>IF(AND(tbl_PV_Milestones[[#This Row],[Actual/Schedule Finish]]&lt;PV_Meta!$B$7,tbl_PV_Milestones[[#This Row],[Complete]]="No",tbl_PV_Milestones[[#This Row],[Project Status]]&lt;&gt;"On Hold"),1,0)</f>
        <v>0</v>
      </c>
      <c r="AE2489" s="41">
        <f>IF(AND(tbl_PV_Milestones[[#This Row],[Actual/Schedule Finish]]&gt;tbl_PV_Milestones[[#This Row],[Baseline Date]],tbl_PV_Milestones[[#This Row],[Complete]]="No",tbl_PV_Milestones[[#This Row],[Project Status]]&lt;&gt;"On Hold",tbl_PV_Milestones[[#This Row],[Overdue]]=0,tbl_PV_Milestones[[#This Row],[To be Baselined]]&lt;&gt;1),1,0)</f>
        <v>0</v>
      </c>
      <c r="AF2489" s="41">
        <f>IF(AND(tbl_PV_Milestones[[#This Row],[BL FY]]=2025,tbl_PV_Milestones[[#This Row],[Finish FY]]&gt;2025),1,0)</f>
        <v>0</v>
      </c>
      <c r="AG2489" s="56" t="str">
        <f>_xlfn.XLOOKUP(tbl_PV_Milestones[[#This Row],[Work ID]],tbl_PV_Meta[Work ID '#],tbl_PV_Meta[Project Manager/Owner],,0)</f>
        <v>Project Manager 38</v>
      </c>
      <c r="AH2489" s="6"/>
    </row>
    <row r="2490" spans="4:34" x14ac:dyDescent="0.25">
      <c r="D2490" s="6" t="s">
        <v>326</v>
      </c>
      <c r="E2490" s="6" t="s">
        <v>503</v>
      </c>
      <c r="F2490" s="6" t="s">
        <v>1707</v>
      </c>
      <c r="G2490" s="6" t="s">
        <v>415</v>
      </c>
      <c r="H2490" s="6" t="s">
        <v>510</v>
      </c>
      <c r="I2490" s="6" t="s">
        <v>510</v>
      </c>
      <c r="J2490" s="6" t="s">
        <v>326</v>
      </c>
      <c r="K2490" s="6" t="s">
        <v>278</v>
      </c>
      <c r="L2490" s="6" t="s">
        <v>123</v>
      </c>
      <c r="M2490" s="43"/>
      <c r="N2490" s="44" t="s">
        <v>1979</v>
      </c>
      <c r="O2490" s="39">
        <v>44895</v>
      </c>
      <c r="P2490" s="39">
        <v>44895</v>
      </c>
      <c r="Q2490" s="6">
        <v>0</v>
      </c>
      <c r="R2490" s="6">
        <v>0</v>
      </c>
      <c r="S2490" s="45" t="e">
        <f>_xlfn.CONCAT(#REF!,TRIM(tbl_PV_Milestones[[#This Row],[Milestone Description]]))</f>
        <v>#REF!</v>
      </c>
      <c r="T2490" s="84" t="str">
        <f>IF(COUNTIF(tbl_PV_Milestones[UID],tbl_PV_Milestones[[#This Row],[UID]])&gt;1,"Duplicate","")</f>
        <v>Duplicate</v>
      </c>
      <c r="U2490" s="42" t="str">
        <f>_xlfn.XLOOKUP(tbl_PV_Milestones[[#This Row],[Work ID]],tbl_PV_Meta[Work ID '#],tbl_PV_Meta[Sub-Portfolio])</f>
        <v>Sub-Portfolio 4</v>
      </c>
      <c r="V2490" s="41">
        <f>IF(MONTH(tbl_PV_Milestones[[#This Row],[Baseline Date]])&lt;7,YEAR(tbl_PV_Milestones[[#This Row],[Baseline Date]]),YEAR(tbl_PV_Milestones[[#This Row],[Baseline Date]])+1)</f>
        <v>2023</v>
      </c>
      <c r="W2490" s="41">
        <f>IF(MONTH(tbl_PV_Milestones[[#This Row],[Actual/Schedule Finish]])&lt;7,YEAR(tbl_PV_Milestones[[#This Row],[Actual/Schedule Finish]]),YEAR(tbl_PV_Milestones[[#This Row],[Actual/Schedule Finish]])+1)</f>
        <v>2023</v>
      </c>
      <c r="X2490" s="41" t="str">
        <f>IF(OR(tbl_PV_Milestones[[#This Row],[Project Status]]="Completed",tbl_PV_Milestones[[#This Row],[Project Status]]="Assumed Completed"),"Yes","No")</f>
        <v>Yes</v>
      </c>
      <c r="Y2490" s="41">
        <f>IF(tbl_PV_Milestones[[#This Row],[Baseline Date]]="",1,0)</f>
        <v>0</v>
      </c>
      <c r="Z2490" s="41">
        <f>IF(tbl_PV_Milestones[[#This Row],[Baseline Date]]&lt;PV_Meta!$B$7,1,0)</f>
        <v>1</v>
      </c>
      <c r="AA2490" s="41">
        <f>IF(tbl_PV_Milestones[[#This Row],[Complete]]="Yes",1,0)</f>
        <v>1</v>
      </c>
      <c r="AB2490" s="41">
        <f>IF(AND(tbl_PV_Milestones[[#This Row],[BL FY]]=2025,tbl_PV_Milestones[[#This Row],[Baseline Date]]&lt;PV_Meta!$B$7),1,0)</f>
        <v>0</v>
      </c>
      <c r="AC2490" s="41">
        <f>IF(AND(tbl_PV_Milestones[[#This Row],[Planned YTD]]=1,tbl_PV_Milestones[[#This Row],[Complete]]="Yes"),1,0)</f>
        <v>0</v>
      </c>
      <c r="AD2490" s="41">
        <f>IF(AND(tbl_PV_Milestones[[#This Row],[Actual/Schedule Finish]]&lt;PV_Meta!$B$7,tbl_PV_Milestones[[#This Row],[Complete]]="No",tbl_PV_Milestones[[#This Row],[Project Status]]&lt;&gt;"On Hold"),1,0)</f>
        <v>0</v>
      </c>
      <c r="AE2490" s="41">
        <f>IF(AND(tbl_PV_Milestones[[#This Row],[Actual/Schedule Finish]]&gt;tbl_PV_Milestones[[#This Row],[Baseline Date]],tbl_PV_Milestones[[#This Row],[Complete]]="No",tbl_PV_Milestones[[#This Row],[Project Status]]&lt;&gt;"On Hold",tbl_PV_Milestones[[#This Row],[Overdue]]=0,tbl_PV_Milestones[[#This Row],[To be Baselined]]&lt;&gt;1),1,0)</f>
        <v>0</v>
      </c>
      <c r="AF2490" s="41">
        <f>IF(AND(tbl_PV_Milestones[[#This Row],[BL FY]]=2025,tbl_PV_Milestones[[#This Row],[Finish FY]]&gt;2025),1,0)</f>
        <v>0</v>
      </c>
      <c r="AG2490" s="56" t="str">
        <f>_xlfn.XLOOKUP(tbl_PV_Milestones[[#This Row],[Work ID]],tbl_PV_Meta[Work ID '#],tbl_PV_Meta[Project Manager/Owner],,0)</f>
        <v>Project Manager 3</v>
      </c>
      <c r="AH2490" s="6"/>
    </row>
    <row r="2491" spans="4:34" x14ac:dyDescent="0.25">
      <c r="D2491" s="6" t="s">
        <v>326</v>
      </c>
      <c r="E2491" s="6" t="s">
        <v>503</v>
      </c>
      <c r="F2491" s="6" t="s">
        <v>1708</v>
      </c>
      <c r="G2491" s="6" t="s">
        <v>1089</v>
      </c>
      <c r="H2491" s="6" t="s">
        <v>510</v>
      </c>
      <c r="I2491" s="6" t="s">
        <v>110</v>
      </c>
      <c r="J2491" s="6" t="s">
        <v>326</v>
      </c>
      <c r="K2491" s="6" t="s">
        <v>29</v>
      </c>
      <c r="L2491" s="6" t="s">
        <v>27</v>
      </c>
      <c r="M2491" s="43"/>
      <c r="N2491" s="44" t="s">
        <v>1979</v>
      </c>
      <c r="O2491" s="39">
        <v>45245.333333333299</v>
      </c>
      <c r="P2491" s="39">
        <v>45245.333333333299</v>
      </c>
      <c r="Q2491" s="6">
        <v>0</v>
      </c>
      <c r="R2491" s="6">
        <v>0</v>
      </c>
      <c r="S2491" s="45" t="e">
        <f>_xlfn.CONCAT(#REF!,TRIM(tbl_PV_Milestones[[#This Row],[Milestone Description]]))</f>
        <v>#REF!</v>
      </c>
      <c r="T2491" s="84" t="str">
        <f>IF(COUNTIF(tbl_PV_Milestones[UID],tbl_PV_Milestones[[#This Row],[UID]])&gt;1,"Duplicate","")</f>
        <v>Duplicate</v>
      </c>
      <c r="U2491" s="42" t="str">
        <f>_xlfn.XLOOKUP(tbl_PV_Milestones[[#This Row],[Work ID]],tbl_PV_Meta[Work ID '#],tbl_PV_Meta[Sub-Portfolio])</f>
        <v>Sub-Portfolio 8</v>
      </c>
      <c r="V2491" s="41">
        <f>IF(MONTH(tbl_PV_Milestones[[#This Row],[Baseline Date]])&lt;7,YEAR(tbl_PV_Milestones[[#This Row],[Baseline Date]]),YEAR(tbl_PV_Milestones[[#This Row],[Baseline Date]])+1)</f>
        <v>2024</v>
      </c>
      <c r="W2491" s="41">
        <f>IF(MONTH(tbl_PV_Milestones[[#This Row],[Actual/Schedule Finish]])&lt;7,YEAR(tbl_PV_Milestones[[#This Row],[Actual/Schedule Finish]]),YEAR(tbl_PV_Milestones[[#This Row],[Actual/Schedule Finish]])+1)</f>
        <v>2024</v>
      </c>
      <c r="X2491" s="41" t="str">
        <f>IF(OR(tbl_PV_Milestones[[#This Row],[Project Status]]="Completed",tbl_PV_Milestones[[#This Row],[Project Status]]="Assumed Completed"),"Yes","No")</f>
        <v>Yes</v>
      </c>
      <c r="Y2491" s="41">
        <f>IF(tbl_PV_Milestones[[#This Row],[Baseline Date]]="",1,0)</f>
        <v>0</v>
      </c>
      <c r="Z2491" s="41">
        <f>IF(tbl_PV_Milestones[[#This Row],[Baseline Date]]&lt;PV_Meta!$B$7,1,0)</f>
        <v>1</v>
      </c>
      <c r="AA2491" s="41">
        <f>IF(tbl_PV_Milestones[[#This Row],[Complete]]="Yes",1,0)</f>
        <v>1</v>
      </c>
      <c r="AB2491" s="41">
        <f>IF(AND(tbl_PV_Milestones[[#This Row],[BL FY]]=2025,tbl_PV_Milestones[[#This Row],[Baseline Date]]&lt;PV_Meta!$B$7),1,0)</f>
        <v>0</v>
      </c>
      <c r="AC2491" s="41">
        <f>IF(AND(tbl_PV_Milestones[[#This Row],[Planned YTD]]=1,tbl_PV_Milestones[[#This Row],[Complete]]="Yes"),1,0)</f>
        <v>0</v>
      </c>
      <c r="AD2491" s="41">
        <f>IF(AND(tbl_PV_Milestones[[#This Row],[Actual/Schedule Finish]]&lt;PV_Meta!$B$7,tbl_PV_Milestones[[#This Row],[Complete]]="No",tbl_PV_Milestones[[#This Row],[Project Status]]&lt;&gt;"On Hold"),1,0)</f>
        <v>0</v>
      </c>
      <c r="AE2491" s="41">
        <f>IF(AND(tbl_PV_Milestones[[#This Row],[Actual/Schedule Finish]]&gt;tbl_PV_Milestones[[#This Row],[Baseline Date]],tbl_PV_Milestones[[#This Row],[Complete]]="No",tbl_PV_Milestones[[#This Row],[Project Status]]&lt;&gt;"On Hold",tbl_PV_Milestones[[#This Row],[Overdue]]=0,tbl_PV_Milestones[[#This Row],[To be Baselined]]&lt;&gt;1),1,0)</f>
        <v>0</v>
      </c>
      <c r="AF2491" s="41">
        <f>IF(AND(tbl_PV_Milestones[[#This Row],[BL FY]]=2025,tbl_PV_Milestones[[#This Row],[Finish FY]]&gt;2025),1,0)</f>
        <v>0</v>
      </c>
      <c r="AG2491" s="56" t="str">
        <f>_xlfn.XLOOKUP(tbl_PV_Milestones[[#This Row],[Work ID]],tbl_PV_Meta[Work ID '#],tbl_PV_Meta[Project Manager/Owner],,0)</f>
        <v>Project Manager 6</v>
      </c>
      <c r="AH2491" s="6"/>
    </row>
    <row r="2492" spans="4:34" x14ac:dyDescent="0.25">
      <c r="D2492" s="6" t="s">
        <v>326</v>
      </c>
      <c r="E2492" s="6" t="s">
        <v>52</v>
      </c>
      <c r="F2492" s="6" t="s">
        <v>1697</v>
      </c>
      <c r="G2492" s="6" t="s">
        <v>1090</v>
      </c>
      <c r="H2492" s="6" t="s">
        <v>510</v>
      </c>
      <c r="I2492" s="6" t="s">
        <v>110</v>
      </c>
      <c r="J2492" s="6" t="s">
        <v>326</v>
      </c>
      <c r="K2492" s="6" t="s">
        <v>36</v>
      </c>
      <c r="L2492" s="6" t="s">
        <v>113</v>
      </c>
      <c r="M2492" s="43"/>
      <c r="N2492" s="44" t="s">
        <v>1979</v>
      </c>
      <c r="S2492" s="45" t="e">
        <f>_xlfn.CONCAT(#REF!,TRIM(tbl_PV_Milestones[[#This Row],[Milestone Description]]))</f>
        <v>#REF!</v>
      </c>
      <c r="T2492" s="84" t="str">
        <f>IF(COUNTIF(tbl_PV_Milestones[UID],tbl_PV_Milestones[[#This Row],[UID]])&gt;1,"Duplicate","")</f>
        <v>Duplicate</v>
      </c>
      <c r="U2492" s="42" t="str">
        <f>_xlfn.XLOOKUP(tbl_PV_Milestones[[#This Row],[Work ID]],tbl_PV_Meta[Work ID '#],tbl_PV_Meta[Sub-Portfolio])</f>
        <v>Sub-Portfolio 4</v>
      </c>
      <c r="V2492" s="41">
        <f>IF(MONTH(tbl_PV_Milestones[[#This Row],[Baseline Date]])&lt;7,YEAR(tbl_PV_Milestones[[#This Row],[Baseline Date]]),YEAR(tbl_PV_Milestones[[#This Row],[Baseline Date]])+1)</f>
        <v>1900</v>
      </c>
      <c r="W2492" s="41">
        <f>IF(MONTH(tbl_PV_Milestones[[#This Row],[Actual/Schedule Finish]])&lt;7,YEAR(tbl_PV_Milestones[[#This Row],[Actual/Schedule Finish]]),YEAR(tbl_PV_Milestones[[#This Row],[Actual/Schedule Finish]])+1)</f>
        <v>1900</v>
      </c>
      <c r="X2492" s="41" t="str">
        <f>IF(OR(tbl_PV_Milestones[[#This Row],[Project Status]]="Completed",tbl_PV_Milestones[[#This Row],[Project Status]]="Assumed Completed"),"Yes","No")</f>
        <v>Yes</v>
      </c>
      <c r="Y2492" s="41">
        <f>IF(tbl_PV_Milestones[[#This Row],[Baseline Date]]="",1,0)</f>
        <v>1</v>
      </c>
      <c r="Z2492" s="41">
        <f>IF(tbl_PV_Milestones[[#This Row],[Baseline Date]]&lt;PV_Meta!$B$7,1,0)</f>
        <v>1</v>
      </c>
      <c r="AA2492" s="41">
        <f>IF(tbl_PV_Milestones[[#This Row],[Complete]]="Yes",1,0)</f>
        <v>1</v>
      </c>
      <c r="AB2492" s="41">
        <f>IF(AND(tbl_PV_Milestones[[#This Row],[BL FY]]=2025,tbl_PV_Milestones[[#This Row],[Baseline Date]]&lt;PV_Meta!$B$7),1,0)</f>
        <v>0</v>
      </c>
      <c r="AC2492" s="41">
        <f>IF(AND(tbl_PV_Milestones[[#This Row],[Planned YTD]]=1,tbl_PV_Milestones[[#This Row],[Complete]]="Yes"),1,0)</f>
        <v>0</v>
      </c>
      <c r="AD2492" s="41">
        <f>IF(AND(tbl_PV_Milestones[[#This Row],[Actual/Schedule Finish]]&lt;PV_Meta!$B$7,tbl_PV_Milestones[[#This Row],[Complete]]="No",tbl_PV_Milestones[[#This Row],[Project Status]]&lt;&gt;"On Hold"),1,0)</f>
        <v>0</v>
      </c>
      <c r="AE2492" s="41">
        <f>IF(AND(tbl_PV_Milestones[[#This Row],[Actual/Schedule Finish]]&gt;tbl_PV_Milestones[[#This Row],[Baseline Date]],tbl_PV_Milestones[[#This Row],[Complete]]="No",tbl_PV_Milestones[[#This Row],[Project Status]]&lt;&gt;"On Hold",tbl_PV_Milestones[[#This Row],[Overdue]]=0,tbl_PV_Milestones[[#This Row],[To be Baselined]]&lt;&gt;1),1,0)</f>
        <v>0</v>
      </c>
      <c r="AF2492" s="41">
        <f>IF(AND(tbl_PV_Milestones[[#This Row],[BL FY]]=2025,tbl_PV_Milestones[[#This Row],[Finish FY]]&gt;2025),1,0)</f>
        <v>0</v>
      </c>
      <c r="AG2492" s="56" t="str">
        <f>_xlfn.XLOOKUP(tbl_PV_Milestones[[#This Row],[Work ID]],tbl_PV_Meta[Work ID '#],tbl_PV_Meta[Project Manager/Owner],,0)</f>
        <v>Project Manager 36</v>
      </c>
      <c r="AH2492" s="6"/>
    </row>
    <row r="2493" spans="4:34" x14ac:dyDescent="0.25">
      <c r="D2493" s="6" t="s">
        <v>326</v>
      </c>
      <c r="E2493" s="6" t="s">
        <v>503</v>
      </c>
      <c r="F2493" s="6" t="s">
        <v>1714</v>
      </c>
      <c r="G2493" s="6" t="s">
        <v>1091</v>
      </c>
      <c r="H2493" s="6" t="s">
        <v>510</v>
      </c>
      <c r="I2493" s="6" t="s">
        <v>510</v>
      </c>
      <c r="J2493" s="6" t="s">
        <v>326</v>
      </c>
      <c r="K2493" s="6" t="s">
        <v>278</v>
      </c>
      <c r="L2493" s="6" t="s">
        <v>130</v>
      </c>
      <c r="M2493" s="43"/>
      <c r="N2493" s="44" t="s">
        <v>1979</v>
      </c>
      <c r="O2493" s="39">
        <v>45082</v>
      </c>
      <c r="P2493" s="39">
        <v>45082</v>
      </c>
      <c r="Q2493" s="6">
        <v>0</v>
      </c>
      <c r="R2493" s="6">
        <v>0</v>
      </c>
      <c r="S2493" s="45" t="e">
        <f>_xlfn.CONCAT(#REF!,TRIM(tbl_PV_Milestones[[#This Row],[Milestone Description]]))</f>
        <v>#REF!</v>
      </c>
      <c r="T2493" s="84" t="str">
        <f>IF(COUNTIF(tbl_PV_Milestones[UID],tbl_PV_Milestones[[#This Row],[UID]])&gt;1,"Duplicate","")</f>
        <v>Duplicate</v>
      </c>
      <c r="U2493" s="42" t="str">
        <f>_xlfn.XLOOKUP(tbl_PV_Milestones[[#This Row],[Work ID]],tbl_PV_Meta[Work ID '#],tbl_PV_Meta[Sub-Portfolio])</f>
        <v>Sub-Portfolio 7</v>
      </c>
      <c r="V2493" s="41">
        <f>IF(MONTH(tbl_PV_Milestones[[#This Row],[Baseline Date]])&lt;7,YEAR(tbl_PV_Milestones[[#This Row],[Baseline Date]]),YEAR(tbl_PV_Milestones[[#This Row],[Baseline Date]])+1)</f>
        <v>2023</v>
      </c>
      <c r="W2493" s="41">
        <f>IF(MONTH(tbl_PV_Milestones[[#This Row],[Actual/Schedule Finish]])&lt;7,YEAR(tbl_PV_Milestones[[#This Row],[Actual/Schedule Finish]]),YEAR(tbl_PV_Milestones[[#This Row],[Actual/Schedule Finish]])+1)</f>
        <v>2023</v>
      </c>
      <c r="X2493" s="41" t="str">
        <f>IF(OR(tbl_PV_Milestones[[#This Row],[Project Status]]="Completed",tbl_PV_Milestones[[#This Row],[Project Status]]="Assumed Completed"),"Yes","No")</f>
        <v>Yes</v>
      </c>
      <c r="Y2493" s="41">
        <f>IF(tbl_PV_Milestones[[#This Row],[Baseline Date]]="",1,0)</f>
        <v>0</v>
      </c>
      <c r="Z2493" s="41">
        <f>IF(tbl_PV_Milestones[[#This Row],[Baseline Date]]&lt;PV_Meta!$B$7,1,0)</f>
        <v>1</v>
      </c>
      <c r="AA2493" s="41">
        <f>IF(tbl_PV_Milestones[[#This Row],[Complete]]="Yes",1,0)</f>
        <v>1</v>
      </c>
      <c r="AB2493" s="41">
        <f>IF(AND(tbl_PV_Milestones[[#This Row],[BL FY]]=2025,tbl_PV_Milestones[[#This Row],[Baseline Date]]&lt;PV_Meta!$B$7),1,0)</f>
        <v>0</v>
      </c>
      <c r="AC2493" s="41">
        <f>IF(AND(tbl_PV_Milestones[[#This Row],[Planned YTD]]=1,tbl_PV_Milestones[[#This Row],[Complete]]="Yes"),1,0)</f>
        <v>0</v>
      </c>
      <c r="AD2493" s="41">
        <f>IF(AND(tbl_PV_Milestones[[#This Row],[Actual/Schedule Finish]]&lt;PV_Meta!$B$7,tbl_PV_Milestones[[#This Row],[Complete]]="No",tbl_PV_Milestones[[#This Row],[Project Status]]&lt;&gt;"On Hold"),1,0)</f>
        <v>0</v>
      </c>
      <c r="AE2493" s="41">
        <f>IF(AND(tbl_PV_Milestones[[#This Row],[Actual/Schedule Finish]]&gt;tbl_PV_Milestones[[#This Row],[Baseline Date]],tbl_PV_Milestones[[#This Row],[Complete]]="No",tbl_PV_Milestones[[#This Row],[Project Status]]&lt;&gt;"On Hold",tbl_PV_Milestones[[#This Row],[Overdue]]=0,tbl_PV_Milestones[[#This Row],[To be Baselined]]&lt;&gt;1),1,0)</f>
        <v>0</v>
      </c>
      <c r="AF2493" s="41">
        <f>IF(AND(tbl_PV_Milestones[[#This Row],[BL FY]]=2025,tbl_PV_Milestones[[#This Row],[Finish FY]]&gt;2025),1,0)</f>
        <v>0</v>
      </c>
      <c r="AG2493" s="56" t="str">
        <f>_xlfn.XLOOKUP(tbl_PV_Milestones[[#This Row],[Work ID]],tbl_PV_Meta[Work ID '#],tbl_PV_Meta[Project Manager/Owner],,0)</f>
        <v>Project Manager 38</v>
      </c>
      <c r="AH2493" s="6"/>
    </row>
    <row r="2494" spans="4:34" x14ac:dyDescent="0.25">
      <c r="D2494" s="6" t="s">
        <v>326</v>
      </c>
      <c r="E2494" s="6" t="s">
        <v>503</v>
      </c>
      <c r="F2494" s="6" t="s">
        <v>1708</v>
      </c>
      <c r="G2494" s="6" t="s">
        <v>1092</v>
      </c>
      <c r="H2494" s="6" t="s">
        <v>510</v>
      </c>
      <c r="I2494" s="6" t="s">
        <v>110</v>
      </c>
      <c r="J2494" s="6" t="s">
        <v>326</v>
      </c>
      <c r="K2494" s="6" t="s">
        <v>29</v>
      </c>
      <c r="L2494" s="6" t="s">
        <v>27</v>
      </c>
      <c r="M2494" s="43"/>
      <c r="N2494" s="44" t="s">
        <v>1979</v>
      </c>
      <c r="O2494" s="39">
        <v>45169.333333333299</v>
      </c>
      <c r="P2494" s="39">
        <v>45169.333333333299</v>
      </c>
      <c r="Q2494" s="6">
        <v>0</v>
      </c>
      <c r="R2494" s="6">
        <v>0</v>
      </c>
      <c r="S2494" s="45" t="e">
        <f>_xlfn.CONCAT(#REF!,TRIM(tbl_PV_Milestones[[#This Row],[Milestone Description]]))</f>
        <v>#REF!</v>
      </c>
      <c r="T2494" s="84" t="str">
        <f>IF(COUNTIF(tbl_PV_Milestones[UID],tbl_PV_Milestones[[#This Row],[UID]])&gt;1,"Duplicate","")</f>
        <v>Duplicate</v>
      </c>
      <c r="U2494" s="42" t="str">
        <f>_xlfn.XLOOKUP(tbl_PV_Milestones[[#This Row],[Work ID]],tbl_PV_Meta[Work ID '#],tbl_PV_Meta[Sub-Portfolio])</f>
        <v>Sub-Portfolio 8</v>
      </c>
      <c r="V2494" s="41">
        <f>IF(MONTH(tbl_PV_Milestones[[#This Row],[Baseline Date]])&lt;7,YEAR(tbl_PV_Milestones[[#This Row],[Baseline Date]]),YEAR(tbl_PV_Milestones[[#This Row],[Baseline Date]])+1)</f>
        <v>2024</v>
      </c>
      <c r="W2494" s="41">
        <f>IF(MONTH(tbl_PV_Milestones[[#This Row],[Actual/Schedule Finish]])&lt;7,YEAR(tbl_PV_Milestones[[#This Row],[Actual/Schedule Finish]]),YEAR(tbl_PV_Milestones[[#This Row],[Actual/Schedule Finish]])+1)</f>
        <v>2024</v>
      </c>
      <c r="X2494" s="41" t="str">
        <f>IF(OR(tbl_PV_Milestones[[#This Row],[Project Status]]="Completed",tbl_PV_Milestones[[#This Row],[Project Status]]="Assumed Completed"),"Yes","No")</f>
        <v>Yes</v>
      </c>
      <c r="Y2494" s="41">
        <f>IF(tbl_PV_Milestones[[#This Row],[Baseline Date]]="",1,0)</f>
        <v>0</v>
      </c>
      <c r="Z2494" s="41">
        <f>IF(tbl_PV_Milestones[[#This Row],[Baseline Date]]&lt;PV_Meta!$B$7,1,0)</f>
        <v>1</v>
      </c>
      <c r="AA2494" s="41">
        <f>IF(tbl_PV_Milestones[[#This Row],[Complete]]="Yes",1,0)</f>
        <v>1</v>
      </c>
      <c r="AB2494" s="41">
        <f>IF(AND(tbl_PV_Milestones[[#This Row],[BL FY]]=2025,tbl_PV_Milestones[[#This Row],[Baseline Date]]&lt;PV_Meta!$B$7),1,0)</f>
        <v>0</v>
      </c>
      <c r="AC2494" s="41">
        <f>IF(AND(tbl_PV_Milestones[[#This Row],[Planned YTD]]=1,tbl_PV_Milestones[[#This Row],[Complete]]="Yes"),1,0)</f>
        <v>0</v>
      </c>
      <c r="AD2494" s="41">
        <f>IF(AND(tbl_PV_Milestones[[#This Row],[Actual/Schedule Finish]]&lt;PV_Meta!$B$7,tbl_PV_Milestones[[#This Row],[Complete]]="No",tbl_PV_Milestones[[#This Row],[Project Status]]&lt;&gt;"On Hold"),1,0)</f>
        <v>0</v>
      </c>
      <c r="AE2494" s="41">
        <f>IF(AND(tbl_PV_Milestones[[#This Row],[Actual/Schedule Finish]]&gt;tbl_PV_Milestones[[#This Row],[Baseline Date]],tbl_PV_Milestones[[#This Row],[Complete]]="No",tbl_PV_Milestones[[#This Row],[Project Status]]&lt;&gt;"On Hold",tbl_PV_Milestones[[#This Row],[Overdue]]=0,tbl_PV_Milestones[[#This Row],[To be Baselined]]&lt;&gt;1),1,0)</f>
        <v>0</v>
      </c>
      <c r="AF2494" s="41">
        <f>IF(AND(tbl_PV_Milestones[[#This Row],[BL FY]]=2025,tbl_PV_Milestones[[#This Row],[Finish FY]]&gt;2025),1,0)</f>
        <v>0</v>
      </c>
      <c r="AG2494" s="56" t="str">
        <f>_xlfn.XLOOKUP(tbl_PV_Milestones[[#This Row],[Work ID]],tbl_PV_Meta[Work ID '#],tbl_PV_Meta[Project Manager/Owner],,0)</f>
        <v>Project Manager 6</v>
      </c>
      <c r="AH2494" s="6"/>
    </row>
    <row r="2495" spans="4:34" x14ac:dyDescent="0.25">
      <c r="D2495" s="6" t="s">
        <v>326</v>
      </c>
      <c r="E2495" s="6" t="s">
        <v>503</v>
      </c>
      <c r="F2495" s="6" t="s">
        <v>1701</v>
      </c>
      <c r="G2495" s="6" t="s">
        <v>908</v>
      </c>
      <c r="H2495" s="6" t="s">
        <v>510</v>
      </c>
      <c r="I2495" s="6" t="s">
        <v>510</v>
      </c>
      <c r="J2495" s="6" t="s">
        <v>326</v>
      </c>
      <c r="K2495" s="6" t="s">
        <v>278</v>
      </c>
      <c r="L2495" s="6" t="s">
        <v>116</v>
      </c>
      <c r="M2495" s="43"/>
      <c r="N2495" s="44" t="s">
        <v>1979</v>
      </c>
      <c r="O2495" s="39">
        <v>45212.708333333299</v>
      </c>
      <c r="P2495" s="39">
        <v>45212.708333333299</v>
      </c>
      <c r="Q2495" s="6">
        <v>0</v>
      </c>
      <c r="R2495" s="6">
        <v>0</v>
      </c>
      <c r="S2495" s="45" t="e">
        <f>_xlfn.CONCAT(#REF!,TRIM(tbl_PV_Milestones[[#This Row],[Milestone Description]]))</f>
        <v>#REF!</v>
      </c>
      <c r="T2495" s="84" t="str">
        <f>IF(COUNTIF(tbl_PV_Milestones[UID],tbl_PV_Milestones[[#This Row],[UID]])&gt;1,"Duplicate","")</f>
        <v>Duplicate</v>
      </c>
      <c r="U2495" s="42" t="str">
        <f>_xlfn.XLOOKUP(tbl_PV_Milestones[[#This Row],[Work ID]],tbl_PV_Meta[Work ID '#],tbl_PV_Meta[Sub-Portfolio])</f>
        <v>Sub-Portfolio 4</v>
      </c>
      <c r="V2495" s="41">
        <f>IF(MONTH(tbl_PV_Milestones[[#This Row],[Baseline Date]])&lt;7,YEAR(tbl_PV_Milestones[[#This Row],[Baseline Date]]),YEAR(tbl_PV_Milestones[[#This Row],[Baseline Date]])+1)</f>
        <v>2024</v>
      </c>
      <c r="W2495" s="41">
        <f>IF(MONTH(tbl_PV_Milestones[[#This Row],[Actual/Schedule Finish]])&lt;7,YEAR(tbl_PV_Milestones[[#This Row],[Actual/Schedule Finish]]),YEAR(tbl_PV_Milestones[[#This Row],[Actual/Schedule Finish]])+1)</f>
        <v>2024</v>
      </c>
      <c r="X2495" s="41" t="str">
        <f>IF(OR(tbl_PV_Milestones[[#This Row],[Project Status]]="Completed",tbl_PV_Milestones[[#This Row],[Project Status]]="Assumed Completed"),"Yes","No")</f>
        <v>Yes</v>
      </c>
      <c r="Y2495" s="41">
        <f>IF(tbl_PV_Milestones[[#This Row],[Baseline Date]]="",1,0)</f>
        <v>0</v>
      </c>
      <c r="Z2495" s="41">
        <f>IF(tbl_PV_Milestones[[#This Row],[Baseline Date]]&lt;PV_Meta!$B$7,1,0)</f>
        <v>1</v>
      </c>
      <c r="AA2495" s="41">
        <f>IF(tbl_PV_Milestones[[#This Row],[Complete]]="Yes",1,0)</f>
        <v>1</v>
      </c>
      <c r="AB2495" s="41">
        <f>IF(AND(tbl_PV_Milestones[[#This Row],[BL FY]]=2025,tbl_PV_Milestones[[#This Row],[Baseline Date]]&lt;PV_Meta!$B$7),1,0)</f>
        <v>0</v>
      </c>
      <c r="AC2495" s="41">
        <f>IF(AND(tbl_PV_Milestones[[#This Row],[Planned YTD]]=1,tbl_PV_Milestones[[#This Row],[Complete]]="Yes"),1,0)</f>
        <v>0</v>
      </c>
      <c r="AD2495" s="41">
        <f>IF(AND(tbl_PV_Milestones[[#This Row],[Actual/Schedule Finish]]&lt;PV_Meta!$B$7,tbl_PV_Milestones[[#This Row],[Complete]]="No",tbl_PV_Milestones[[#This Row],[Project Status]]&lt;&gt;"On Hold"),1,0)</f>
        <v>0</v>
      </c>
      <c r="AE2495" s="41">
        <f>IF(AND(tbl_PV_Milestones[[#This Row],[Actual/Schedule Finish]]&gt;tbl_PV_Milestones[[#This Row],[Baseline Date]],tbl_PV_Milestones[[#This Row],[Complete]]="No",tbl_PV_Milestones[[#This Row],[Project Status]]&lt;&gt;"On Hold",tbl_PV_Milestones[[#This Row],[Overdue]]=0,tbl_PV_Milestones[[#This Row],[To be Baselined]]&lt;&gt;1),1,0)</f>
        <v>0</v>
      </c>
      <c r="AF2495" s="41">
        <f>IF(AND(tbl_PV_Milestones[[#This Row],[BL FY]]=2025,tbl_PV_Milestones[[#This Row],[Finish FY]]&gt;2025),1,0)</f>
        <v>0</v>
      </c>
      <c r="AG2495" s="56" t="str">
        <f>_xlfn.XLOOKUP(tbl_PV_Milestones[[#This Row],[Work ID]],tbl_PV_Meta[Work ID '#],tbl_PV_Meta[Project Manager/Owner],,0)</f>
        <v>Project Manager 18</v>
      </c>
      <c r="AH2495" s="6"/>
    </row>
    <row r="2496" spans="4:34" x14ac:dyDescent="0.25">
      <c r="D2496" s="6" t="s">
        <v>326</v>
      </c>
      <c r="E2496" s="6" t="s">
        <v>503</v>
      </c>
      <c r="F2496" s="6" t="s">
        <v>1700</v>
      </c>
      <c r="G2496" s="6" t="s">
        <v>1093</v>
      </c>
      <c r="H2496" s="6" t="s">
        <v>510</v>
      </c>
      <c r="I2496" s="6" t="s">
        <v>510</v>
      </c>
      <c r="J2496" s="6" t="s">
        <v>326</v>
      </c>
      <c r="K2496" s="6" t="s">
        <v>36</v>
      </c>
      <c r="L2496" s="6" t="s">
        <v>88</v>
      </c>
      <c r="M2496" s="43"/>
      <c r="N2496" s="44" t="s">
        <v>1979</v>
      </c>
      <c r="O2496" s="39">
        <v>44124</v>
      </c>
      <c r="P2496" s="39">
        <v>44124</v>
      </c>
      <c r="Q2496" s="6">
        <v>0</v>
      </c>
      <c r="R2496" s="6">
        <v>0</v>
      </c>
      <c r="S2496" s="45" t="e">
        <f>_xlfn.CONCAT(#REF!,TRIM(tbl_PV_Milestones[[#This Row],[Milestone Description]]))</f>
        <v>#REF!</v>
      </c>
      <c r="T2496" s="84" t="str">
        <f>IF(COUNTIF(tbl_PV_Milestones[UID],tbl_PV_Milestones[[#This Row],[UID]])&gt;1,"Duplicate","")</f>
        <v>Duplicate</v>
      </c>
      <c r="U2496" s="42" t="str">
        <f>_xlfn.XLOOKUP(tbl_PV_Milestones[[#This Row],[Work ID]],tbl_PV_Meta[Work ID '#],tbl_PV_Meta[Sub-Portfolio])</f>
        <v>Sub-Portfolio 7</v>
      </c>
      <c r="V2496" s="41">
        <f>IF(MONTH(tbl_PV_Milestones[[#This Row],[Baseline Date]])&lt;7,YEAR(tbl_PV_Milestones[[#This Row],[Baseline Date]]),YEAR(tbl_PV_Milestones[[#This Row],[Baseline Date]])+1)</f>
        <v>2021</v>
      </c>
      <c r="W2496" s="41">
        <f>IF(MONTH(tbl_PV_Milestones[[#This Row],[Actual/Schedule Finish]])&lt;7,YEAR(tbl_PV_Milestones[[#This Row],[Actual/Schedule Finish]]),YEAR(tbl_PV_Milestones[[#This Row],[Actual/Schedule Finish]])+1)</f>
        <v>2021</v>
      </c>
      <c r="X2496" s="41" t="str">
        <f>IF(OR(tbl_PV_Milestones[[#This Row],[Project Status]]="Completed",tbl_PV_Milestones[[#This Row],[Project Status]]="Assumed Completed"),"Yes","No")</f>
        <v>Yes</v>
      </c>
      <c r="Y2496" s="41">
        <f>IF(tbl_PV_Milestones[[#This Row],[Baseline Date]]="",1,0)</f>
        <v>0</v>
      </c>
      <c r="Z2496" s="41">
        <f>IF(tbl_PV_Milestones[[#This Row],[Baseline Date]]&lt;PV_Meta!$B$7,1,0)</f>
        <v>1</v>
      </c>
      <c r="AA2496" s="41">
        <f>IF(tbl_PV_Milestones[[#This Row],[Complete]]="Yes",1,0)</f>
        <v>1</v>
      </c>
      <c r="AB2496" s="41">
        <f>IF(AND(tbl_PV_Milestones[[#This Row],[BL FY]]=2025,tbl_PV_Milestones[[#This Row],[Baseline Date]]&lt;PV_Meta!$B$7),1,0)</f>
        <v>0</v>
      </c>
      <c r="AC2496" s="41">
        <f>IF(AND(tbl_PV_Milestones[[#This Row],[Planned YTD]]=1,tbl_PV_Milestones[[#This Row],[Complete]]="Yes"),1,0)</f>
        <v>0</v>
      </c>
      <c r="AD2496" s="41">
        <f>IF(AND(tbl_PV_Milestones[[#This Row],[Actual/Schedule Finish]]&lt;PV_Meta!$B$7,tbl_PV_Milestones[[#This Row],[Complete]]="No",tbl_PV_Milestones[[#This Row],[Project Status]]&lt;&gt;"On Hold"),1,0)</f>
        <v>0</v>
      </c>
      <c r="AE2496" s="41">
        <f>IF(AND(tbl_PV_Milestones[[#This Row],[Actual/Schedule Finish]]&gt;tbl_PV_Milestones[[#This Row],[Baseline Date]],tbl_PV_Milestones[[#This Row],[Complete]]="No",tbl_PV_Milestones[[#This Row],[Project Status]]&lt;&gt;"On Hold",tbl_PV_Milestones[[#This Row],[Overdue]]=0,tbl_PV_Milestones[[#This Row],[To be Baselined]]&lt;&gt;1),1,0)</f>
        <v>0</v>
      </c>
      <c r="AF2496" s="41">
        <f>IF(AND(tbl_PV_Milestones[[#This Row],[BL FY]]=2025,tbl_PV_Milestones[[#This Row],[Finish FY]]&gt;2025),1,0)</f>
        <v>0</v>
      </c>
      <c r="AG2496" s="56" t="str">
        <f>_xlfn.XLOOKUP(tbl_PV_Milestones[[#This Row],[Work ID]],tbl_PV_Meta[Work ID '#],tbl_PV_Meta[Project Manager/Owner],,0)</f>
        <v>Project Manager 17</v>
      </c>
      <c r="AH2496" s="6"/>
    </row>
    <row r="2497" spans="4:34" x14ac:dyDescent="0.25">
      <c r="D2497" s="6" t="s">
        <v>326</v>
      </c>
      <c r="E2497" s="6" t="s">
        <v>503</v>
      </c>
      <c r="F2497" s="6" t="s">
        <v>1707</v>
      </c>
      <c r="G2497" s="6" t="s">
        <v>1044</v>
      </c>
      <c r="H2497" s="6" t="s">
        <v>510</v>
      </c>
      <c r="I2497" s="6" t="s">
        <v>110</v>
      </c>
      <c r="J2497" s="6" t="s">
        <v>326</v>
      </c>
      <c r="K2497" s="6" t="s">
        <v>278</v>
      </c>
      <c r="L2497" s="6" t="s">
        <v>123</v>
      </c>
      <c r="M2497" s="43"/>
      <c r="N2497" s="44" t="s">
        <v>1979</v>
      </c>
      <c r="O2497" s="39">
        <v>45391.708333333299</v>
      </c>
      <c r="P2497" s="39">
        <v>45391.708333333299</v>
      </c>
      <c r="Q2497" s="6">
        <v>0</v>
      </c>
      <c r="R2497" s="6">
        <v>0</v>
      </c>
      <c r="S2497" s="45" t="e">
        <f>_xlfn.CONCAT(#REF!,TRIM(tbl_PV_Milestones[[#This Row],[Milestone Description]]))</f>
        <v>#REF!</v>
      </c>
      <c r="T2497" s="84" t="str">
        <f>IF(COUNTIF(tbl_PV_Milestones[UID],tbl_PV_Milestones[[#This Row],[UID]])&gt;1,"Duplicate","")</f>
        <v>Duplicate</v>
      </c>
      <c r="U2497" s="42" t="str">
        <f>_xlfn.XLOOKUP(tbl_PV_Milestones[[#This Row],[Work ID]],tbl_PV_Meta[Work ID '#],tbl_PV_Meta[Sub-Portfolio])</f>
        <v>Sub-Portfolio 4</v>
      </c>
      <c r="V2497" s="41">
        <f>IF(MONTH(tbl_PV_Milestones[[#This Row],[Baseline Date]])&lt;7,YEAR(tbl_PV_Milestones[[#This Row],[Baseline Date]]),YEAR(tbl_PV_Milestones[[#This Row],[Baseline Date]])+1)</f>
        <v>2024</v>
      </c>
      <c r="W2497" s="41">
        <f>IF(MONTH(tbl_PV_Milestones[[#This Row],[Actual/Schedule Finish]])&lt;7,YEAR(tbl_PV_Milestones[[#This Row],[Actual/Schedule Finish]]),YEAR(tbl_PV_Milestones[[#This Row],[Actual/Schedule Finish]])+1)</f>
        <v>2024</v>
      </c>
      <c r="X2497" s="41" t="str">
        <f>IF(OR(tbl_PV_Milestones[[#This Row],[Project Status]]="Completed",tbl_PV_Milestones[[#This Row],[Project Status]]="Assumed Completed"),"Yes","No")</f>
        <v>Yes</v>
      </c>
      <c r="Y2497" s="41">
        <f>IF(tbl_PV_Milestones[[#This Row],[Baseline Date]]="",1,0)</f>
        <v>0</v>
      </c>
      <c r="Z2497" s="41">
        <f>IF(tbl_PV_Milestones[[#This Row],[Baseline Date]]&lt;PV_Meta!$B$7,1,0)</f>
        <v>1</v>
      </c>
      <c r="AA2497" s="41">
        <f>IF(tbl_PV_Milestones[[#This Row],[Complete]]="Yes",1,0)</f>
        <v>1</v>
      </c>
      <c r="AB2497" s="41">
        <f>IF(AND(tbl_PV_Milestones[[#This Row],[BL FY]]=2025,tbl_PV_Milestones[[#This Row],[Baseline Date]]&lt;PV_Meta!$B$7),1,0)</f>
        <v>0</v>
      </c>
      <c r="AC2497" s="41">
        <f>IF(AND(tbl_PV_Milestones[[#This Row],[Planned YTD]]=1,tbl_PV_Milestones[[#This Row],[Complete]]="Yes"),1,0)</f>
        <v>0</v>
      </c>
      <c r="AD2497" s="41">
        <f>IF(AND(tbl_PV_Milestones[[#This Row],[Actual/Schedule Finish]]&lt;PV_Meta!$B$7,tbl_PV_Milestones[[#This Row],[Complete]]="No",tbl_PV_Milestones[[#This Row],[Project Status]]&lt;&gt;"On Hold"),1,0)</f>
        <v>0</v>
      </c>
      <c r="AE2497" s="41">
        <f>IF(AND(tbl_PV_Milestones[[#This Row],[Actual/Schedule Finish]]&gt;tbl_PV_Milestones[[#This Row],[Baseline Date]],tbl_PV_Milestones[[#This Row],[Complete]]="No",tbl_PV_Milestones[[#This Row],[Project Status]]&lt;&gt;"On Hold",tbl_PV_Milestones[[#This Row],[Overdue]]=0,tbl_PV_Milestones[[#This Row],[To be Baselined]]&lt;&gt;1),1,0)</f>
        <v>0</v>
      </c>
      <c r="AF2497" s="41">
        <f>IF(AND(tbl_PV_Milestones[[#This Row],[BL FY]]=2025,tbl_PV_Milestones[[#This Row],[Finish FY]]&gt;2025),1,0)</f>
        <v>0</v>
      </c>
      <c r="AG2497" s="56" t="str">
        <f>_xlfn.XLOOKUP(tbl_PV_Milestones[[#This Row],[Work ID]],tbl_PV_Meta[Work ID '#],tbl_PV_Meta[Project Manager/Owner],,0)</f>
        <v>Project Manager 3</v>
      </c>
      <c r="AH2497" s="6"/>
    </row>
    <row r="2498" spans="4:34" x14ac:dyDescent="0.25">
      <c r="D2498" s="6" t="s">
        <v>326</v>
      </c>
      <c r="E2498" s="6" t="s">
        <v>503</v>
      </c>
      <c r="F2498" s="6" t="s">
        <v>1705</v>
      </c>
      <c r="G2498" s="6" t="s">
        <v>1094</v>
      </c>
      <c r="H2498" s="6" t="s">
        <v>510</v>
      </c>
      <c r="I2498" s="6" t="s">
        <v>510</v>
      </c>
      <c r="J2498" s="6" t="s">
        <v>326</v>
      </c>
      <c r="K2498" s="6" t="s">
        <v>29</v>
      </c>
      <c r="L2498" s="6" t="s">
        <v>82</v>
      </c>
      <c r="M2498" s="43"/>
      <c r="N2498" s="44" t="s">
        <v>1979</v>
      </c>
      <c r="O2498" s="39">
        <v>44970</v>
      </c>
      <c r="P2498" s="39">
        <v>44970</v>
      </c>
      <c r="Q2498" s="6">
        <v>0</v>
      </c>
      <c r="R2498" s="6">
        <v>0</v>
      </c>
      <c r="S2498" s="45" t="e">
        <f>_xlfn.CONCAT(#REF!,TRIM(tbl_PV_Milestones[[#This Row],[Milestone Description]]))</f>
        <v>#REF!</v>
      </c>
      <c r="T2498" s="84" t="str">
        <f>IF(COUNTIF(tbl_PV_Milestones[UID],tbl_PV_Milestones[[#This Row],[UID]])&gt;1,"Duplicate","")</f>
        <v>Duplicate</v>
      </c>
      <c r="U2498" s="42" t="str">
        <f>_xlfn.XLOOKUP(tbl_PV_Milestones[[#This Row],[Work ID]],tbl_PV_Meta[Work ID '#],tbl_PV_Meta[Sub-Portfolio])</f>
        <v>Sub-Portfolio 7</v>
      </c>
      <c r="V2498" s="41">
        <f>IF(MONTH(tbl_PV_Milestones[[#This Row],[Baseline Date]])&lt;7,YEAR(tbl_PV_Milestones[[#This Row],[Baseline Date]]),YEAR(tbl_PV_Milestones[[#This Row],[Baseline Date]])+1)</f>
        <v>2023</v>
      </c>
      <c r="W2498" s="41">
        <f>IF(MONTH(tbl_PV_Milestones[[#This Row],[Actual/Schedule Finish]])&lt;7,YEAR(tbl_PV_Milestones[[#This Row],[Actual/Schedule Finish]]),YEAR(tbl_PV_Milestones[[#This Row],[Actual/Schedule Finish]])+1)</f>
        <v>2023</v>
      </c>
      <c r="X2498" s="41" t="str">
        <f>IF(OR(tbl_PV_Milestones[[#This Row],[Project Status]]="Completed",tbl_PV_Milestones[[#This Row],[Project Status]]="Assumed Completed"),"Yes","No")</f>
        <v>Yes</v>
      </c>
      <c r="Y2498" s="41">
        <f>IF(tbl_PV_Milestones[[#This Row],[Baseline Date]]="",1,0)</f>
        <v>0</v>
      </c>
      <c r="Z2498" s="41">
        <f>IF(tbl_PV_Milestones[[#This Row],[Baseline Date]]&lt;PV_Meta!$B$7,1,0)</f>
        <v>1</v>
      </c>
      <c r="AA2498" s="41">
        <f>IF(tbl_PV_Milestones[[#This Row],[Complete]]="Yes",1,0)</f>
        <v>1</v>
      </c>
      <c r="AB2498" s="41">
        <f>IF(AND(tbl_PV_Milestones[[#This Row],[BL FY]]=2025,tbl_PV_Milestones[[#This Row],[Baseline Date]]&lt;PV_Meta!$B$7),1,0)</f>
        <v>0</v>
      </c>
      <c r="AC2498" s="41">
        <f>IF(AND(tbl_PV_Milestones[[#This Row],[Planned YTD]]=1,tbl_PV_Milestones[[#This Row],[Complete]]="Yes"),1,0)</f>
        <v>0</v>
      </c>
      <c r="AD2498" s="41">
        <f>IF(AND(tbl_PV_Milestones[[#This Row],[Actual/Schedule Finish]]&lt;PV_Meta!$B$7,tbl_PV_Milestones[[#This Row],[Complete]]="No",tbl_PV_Milestones[[#This Row],[Project Status]]&lt;&gt;"On Hold"),1,0)</f>
        <v>0</v>
      </c>
      <c r="AE2498" s="41">
        <f>IF(AND(tbl_PV_Milestones[[#This Row],[Actual/Schedule Finish]]&gt;tbl_PV_Milestones[[#This Row],[Baseline Date]],tbl_PV_Milestones[[#This Row],[Complete]]="No",tbl_PV_Milestones[[#This Row],[Project Status]]&lt;&gt;"On Hold",tbl_PV_Milestones[[#This Row],[Overdue]]=0,tbl_PV_Milestones[[#This Row],[To be Baselined]]&lt;&gt;1),1,0)</f>
        <v>0</v>
      </c>
      <c r="AF2498" s="41">
        <f>IF(AND(tbl_PV_Milestones[[#This Row],[BL FY]]=2025,tbl_PV_Milestones[[#This Row],[Finish FY]]&gt;2025),1,0)</f>
        <v>0</v>
      </c>
      <c r="AG2498" s="56" t="str">
        <f>_xlfn.XLOOKUP(tbl_PV_Milestones[[#This Row],[Work ID]],tbl_PV_Meta[Work ID '#],tbl_PV_Meta[Project Manager/Owner],,0)</f>
        <v>Project Manager 34</v>
      </c>
      <c r="AH2498" s="6"/>
    </row>
    <row r="2499" spans="4:34" x14ac:dyDescent="0.25">
      <c r="D2499" s="6" t="s">
        <v>326</v>
      </c>
      <c r="E2499" s="6" t="s">
        <v>503</v>
      </c>
      <c r="F2499" s="6" t="s">
        <v>1700</v>
      </c>
      <c r="G2499" s="6" t="s">
        <v>1095</v>
      </c>
      <c r="H2499" s="6" t="s">
        <v>510</v>
      </c>
      <c r="I2499" s="6" t="s">
        <v>510</v>
      </c>
      <c r="J2499" s="6" t="s">
        <v>326</v>
      </c>
      <c r="K2499" s="6" t="s">
        <v>36</v>
      </c>
      <c r="L2499" s="6" t="s">
        <v>88</v>
      </c>
      <c r="M2499" s="43"/>
      <c r="N2499" s="44" t="s">
        <v>1979</v>
      </c>
      <c r="O2499" s="39">
        <v>45110</v>
      </c>
      <c r="P2499" s="39">
        <v>45110</v>
      </c>
      <c r="Q2499" s="6">
        <v>0</v>
      </c>
      <c r="R2499" s="6">
        <v>0</v>
      </c>
      <c r="S2499" s="45" t="e">
        <f>_xlfn.CONCAT(#REF!,TRIM(tbl_PV_Milestones[[#This Row],[Milestone Description]]))</f>
        <v>#REF!</v>
      </c>
      <c r="T2499" s="84" t="str">
        <f>IF(COUNTIF(tbl_PV_Milestones[UID],tbl_PV_Milestones[[#This Row],[UID]])&gt;1,"Duplicate","")</f>
        <v>Duplicate</v>
      </c>
      <c r="U2499" s="42" t="str">
        <f>_xlfn.XLOOKUP(tbl_PV_Milestones[[#This Row],[Work ID]],tbl_PV_Meta[Work ID '#],tbl_PV_Meta[Sub-Portfolio])</f>
        <v>Sub-Portfolio 7</v>
      </c>
      <c r="V2499" s="41">
        <f>IF(MONTH(tbl_PV_Milestones[[#This Row],[Baseline Date]])&lt;7,YEAR(tbl_PV_Milestones[[#This Row],[Baseline Date]]),YEAR(tbl_PV_Milestones[[#This Row],[Baseline Date]])+1)</f>
        <v>2024</v>
      </c>
      <c r="W2499" s="41">
        <f>IF(MONTH(tbl_PV_Milestones[[#This Row],[Actual/Schedule Finish]])&lt;7,YEAR(tbl_PV_Milestones[[#This Row],[Actual/Schedule Finish]]),YEAR(tbl_PV_Milestones[[#This Row],[Actual/Schedule Finish]])+1)</f>
        <v>2024</v>
      </c>
      <c r="X2499" s="41" t="str">
        <f>IF(OR(tbl_PV_Milestones[[#This Row],[Project Status]]="Completed",tbl_PV_Milestones[[#This Row],[Project Status]]="Assumed Completed"),"Yes","No")</f>
        <v>Yes</v>
      </c>
      <c r="Y2499" s="41">
        <f>IF(tbl_PV_Milestones[[#This Row],[Baseline Date]]="",1,0)</f>
        <v>0</v>
      </c>
      <c r="Z2499" s="41">
        <f>IF(tbl_PV_Milestones[[#This Row],[Baseline Date]]&lt;PV_Meta!$B$7,1,0)</f>
        <v>1</v>
      </c>
      <c r="AA2499" s="41">
        <f>IF(tbl_PV_Milestones[[#This Row],[Complete]]="Yes",1,0)</f>
        <v>1</v>
      </c>
      <c r="AB2499" s="41">
        <f>IF(AND(tbl_PV_Milestones[[#This Row],[BL FY]]=2025,tbl_PV_Milestones[[#This Row],[Baseline Date]]&lt;PV_Meta!$B$7),1,0)</f>
        <v>0</v>
      </c>
      <c r="AC2499" s="41">
        <f>IF(AND(tbl_PV_Milestones[[#This Row],[Planned YTD]]=1,tbl_PV_Milestones[[#This Row],[Complete]]="Yes"),1,0)</f>
        <v>0</v>
      </c>
      <c r="AD2499" s="41">
        <f>IF(AND(tbl_PV_Milestones[[#This Row],[Actual/Schedule Finish]]&lt;PV_Meta!$B$7,tbl_PV_Milestones[[#This Row],[Complete]]="No",tbl_PV_Milestones[[#This Row],[Project Status]]&lt;&gt;"On Hold"),1,0)</f>
        <v>0</v>
      </c>
      <c r="AE2499" s="41">
        <f>IF(AND(tbl_PV_Milestones[[#This Row],[Actual/Schedule Finish]]&gt;tbl_PV_Milestones[[#This Row],[Baseline Date]],tbl_PV_Milestones[[#This Row],[Complete]]="No",tbl_PV_Milestones[[#This Row],[Project Status]]&lt;&gt;"On Hold",tbl_PV_Milestones[[#This Row],[Overdue]]=0,tbl_PV_Milestones[[#This Row],[To be Baselined]]&lt;&gt;1),1,0)</f>
        <v>0</v>
      </c>
      <c r="AF2499" s="41">
        <f>IF(AND(tbl_PV_Milestones[[#This Row],[BL FY]]=2025,tbl_PV_Milestones[[#This Row],[Finish FY]]&gt;2025),1,0)</f>
        <v>0</v>
      </c>
      <c r="AG2499" s="56" t="str">
        <f>_xlfn.XLOOKUP(tbl_PV_Milestones[[#This Row],[Work ID]],tbl_PV_Meta[Work ID '#],tbl_PV_Meta[Project Manager/Owner],,0)</f>
        <v>Project Manager 17</v>
      </c>
      <c r="AH2499" s="6"/>
    </row>
    <row r="2500" spans="4:34" x14ac:dyDescent="0.25">
      <c r="D2500" s="6" t="s">
        <v>326</v>
      </c>
      <c r="E2500" s="6" t="s">
        <v>503</v>
      </c>
      <c r="F2500" s="6" t="s">
        <v>1705</v>
      </c>
      <c r="G2500" s="6" t="s">
        <v>1096</v>
      </c>
      <c r="H2500" s="6" t="s">
        <v>510</v>
      </c>
      <c r="I2500" s="6" t="s">
        <v>510</v>
      </c>
      <c r="J2500" s="6" t="s">
        <v>326</v>
      </c>
      <c r="K2500" s="6" t="s">
        <v>29</v>
      </c>
      <c r="L2500" s="6" t="s">
        <v>82</v>
      </c>
      <c r="M2500" s="43"/>
      <c r="N2500" s="44" t="s">
        <v>1979</v>
      </c>
      <c r="O2500" s="39">
        <v>44984</v>
      </c>
      <c r="P2500" s="39">
        <v>44984</v>
      </c>
      <c r="Q2500" s="6">
        <v>0</v>
      </c>
      <c r="R2500" s="6">
        <v>0</v>
      </c>
      <c r="S2500" s="45" t="e">
        <f>_xlfn.CONCAT(#REF!,TRIM(tbl_PV_Milestones[[#This Row],[Milestone Description]]))</f>
        <v>#REF!</v>
      </c>
      <c r="T2500" s="84" t="str">
        <f>IF(COUNTIF(tbl_PV_Milestones[UID],tbl_PV_Milestones[[#This Row],[UID]])&gt;1,"Duplicate","")</f>
        <v>Duplicate</v>
      </c>
      <c r="U2500" s="42" t="str">
        <f>_xlfn.XLOOKUP(tbl_PV_Milestones[[#This Row],[Work ID]],tbl_PV_Meta[Work ID '#],tbl_PV_Meta[Sub-Portfolio])</f>
        <v>Sub-Portfolio 7</v>
      </c>
      <c r="V2500" s="41">
        <f>IF(MONTH(tbl_PV_Milestones[[#This Row],[Baseline Date]])&lt;7,YEAR(tbl_PV_Milestones[[#This Row],[Baseline Date]]),YEAR(tbl_PV_Milestones[[#This Row],[Baseline Date]])+1)</f>
        <v>2023</v>
      </c>
      <c r="W2500" s="41">
        <f>IF(MONTH(tbl_PV_Milestones[[#This Row],[Actual/Schedule Finish]])&lt;7,YEAR(tbl_PV_Milestones[[#This Row],[Actual/Schedule Finish]]),YEAR(tbl_PV_Milestones[[#This Row],[Actual/Schedule Finish]])+1)</f>
        <v>2023</v>
      </c>
      <c r="X2500" s="41" t="str">
        <f>IF(OR(tbl_PV_Milestones[[#This Row],[Project Status]]="Completed",tbl_PV_Milestones[[#This Row],[Project Status]]="Assumed Completed"),"Yes","No")</f>
        <v>Yes</v>
      </c>
      <c r="Y2500" s="41">
        <f>IF(tbl_PV_Milestones[[#This Row],[Baseline Date]]="",1,0)</f>
        <v>0</v>
      </c>
      <c r="Z2500" s="41">
        <f>IF(tbl_PV_Milestones[[#This Row],[Baseline Date]]&lt;PV_Meta!$B$7,1,0)</f>
        <v>1</v>
      </c>
      <c r="AA2500" s="41">
        <f>IF(tbl_PV_Milestones[[#This Row],[Complete]]="Yes",1,0)</f>
        <v>1</v>
      </c>
      <c r="AB2500" s="41">
        <f>IF(AND(tbl_PV_Milestones[[#This Row],[BL FY]]=2025,tbl_PV_Milestones[[#This Row],[Baseline Date]]&lt;PV_Meta!$B$7),1,0)</f>
        <v>0</v>
      </c>
      <c r="AC2500" s="41">
        <f>IF(AND(tbl_PV_Milestones[[#This Row],[Planned YTD]]=1,tbl_PV_Milestones[[#This Row],[Complete]]="Yes"),1,0)</f>
        <v>0</v>
      </c>
      <c r="AD2500" s="41">
        <f>IF(AND(tbl_PV_Milestones[[#This Row],[Actual/Schedule Finish]]&lt;PV_Meta!$B$7,tbl_PV_Milestones[[#This Row],[Complete]]="No",tbl_PV_Milestones[[#This Row],[Project Status]]&lt;&gt;"On Hold"),1,0)</f>
        <v>0</v>
      </c>
      <c r="AE2500" s="41">
        <f>IF(AND(tbl_PV_Milestones[[#This Row],[Actual/Schedule Finish]]&gt;tbl_PV_Milestones[[#This Row],[Baseline Date]],tbl_PV_Milestones[[#This Row],[Complete]]="No",tbl_PV_Milestones[[#This Row],[Project Status]]&lt;&gt;"On Hold",tbl_PV_Milestones[[#This Row],[Overdue]]=0,tbl_PV_Milestones[[#This Row],[To be Baselined]]&lt;&gt;1),1,0)</f>
        <v>0</v>
      </c>
      <c r="AF2500" s="41">
        <f>IF(AND(tbl_PV_Milestones[[#This Row],[BL FY]]=2025,tbl_PV_Milestones[[#This Row],[Finish FY]]&gt;2025),1,0)</f>
        <v>0</v>
      </c>
      <c r="AG2500" s="56" t="str">
        <f>_xlfn.XLOOKUP(tbl_PV_Milestones[[#This Row],[Work ID]],tbl_PV_Meta[Work ID '#],tbl_PV_Meta[Project Manager/Owner],,0)</f>
        <v>Project Manager 34</v>
      </c>
      <c r="AH2500" s="6"/>
    </row>
    <row r="2501" spans="4:34" x14ac:dyDescent="0.25">
      <c r="D2501" s="6" t="s">
        <v>326</v>
      </c>
      <c r="E2501" s="6" t="s">
        <v>503</v>
      </c>
      <c r="F2501" s="6" t="s">
        <v>1701</v>
      </c>
      <c r="G2501" s="6" t="s">
        <v>1097</v>
      </c>
      <c r="H2501" s="6" t="s">
        <v>510</v>
      </c>
      <c r="I2501" s="6" t="s">
        <v>510</v>
      </c>
      <c r="J2501" s="6" t="s">
        <v>326</v>
      </c>
      <c r="K2501" s="6" t="s">
        <v>278</v>
      </c>
      <c r="L2501" s="6" t="s">
        <v>116</v>
      </c>
      <c r="M2501" s="43"/>
      <c r="N2501" s="44" t="s">
        <v>1979</v>
      </c>
      <c r="O2501" s="39">
        <v>45128</v>
      </c>
      <c r="P2501" s="39">
        <v>45128</v>
      </c>
      <c r="Q2501" s="6">
        <v>0</v>
      </c>
      <c r="R2501" s="6">
        <v>0</v>
      </c>
      <c r="S2501" s="45" t="e">
        <f>_xlfn.CONCAT(#REF!,TRIM(tbl_PV_Milestones[[#This Row],[Milestone Description]]))</f>
        <v>#REF!</v>
      </c>
      <c r="T2501" s="84" t="str">
        <f>IF(COUNTIF(tbl_PV_Milestones[UID],tbl_PV_Milestones[[#This Row],[UID]])&gt;1,"Duplicate","")</f>
        <v>Duplicate</v>
      </c>
      <c r="U2501" s="42" t="str">
        <f>_xlfn.XLOOKUP(tbl_PV_Milestones[[#This Row],[Work ID]],tbl_PV_Meta[Work ID '#],tbl_PV_Meta[Sub-Portfolio])</f>
        <v>Sub-Portfolio 4</v>
      </c>
      <c r="V2501" s="41">
        <f>IF(MONTH(tbl_PV_Milestones[[#This Row],[Baseline Date]])&lt;7,YEAR(tbl_PV_Milestones[[#This Row],[Baseline Date]]),YEAR(tbl_PV_Milestones[[#This Row],[Baseline Date]])+1)</f>
        <v>2024</v>
      </c>
      <c r="W2501" s="41">
        <f>IF(MONTH(tbl_PV_Milestones[[#This Row],[Actual/Schedule Finish]])&lt;7,YEAR(tbl_PV_Milestones[[#This Row],[Actual/Schedule Finish]]),YEAR(tbl_PV_Milestones[[#This Row],[Actual/Schedule Finish]])+1)</f>
        <v>2024</v>
      </c>
      <c r="X2501" s="41" t="str">
        <f>IF(OR(tbl_PV_Milestones[[#This Row],[Project Status]]="Completed",tbl_PV_Milestones[[#This Row],[Project Status]]="Assumed Completed"),"Yes","No")</f>
        <v>Yes</v>
      </c>
      <c r="Y2501" s="41">
        <f>IF(tbl_PV_Milestones[[#This Row],[Baseline Date]]="",1,0)</f>
        <v>0</v>
      </c>
      <c r="Z2501" s="41">
        <f>IF(tbl_PV_Milestones[[#This Row],[Baseline Date]]&lt;PV_Meta!$B$7,1,0)</f>
        <v>1</v>
      </c>
      <c r="AA2501" s="41">
        <f>IF(tbl_PV_Milestones[[#This Row],[Complete]]="Yes",1,0)</f>
        <v>1</v>
      </c>
      <c r="AB2501" s="41">
        <f>IF(AND(tbl_PV_Milestones[[#This Row],[BL FY]]=2025,tbl_PV_Milestones[[#This Row],[Baseline Date]]&lt;PV_Meta!$B$7),1,0)</f>
        <v>0</v>
      </c>
      <c r="AC2501" s="41">
        <f>IF(AND(tbl_PV_Milestones[[#This Row],[Planned YTD]]=1,tbl_PV_Milestones[[#This Row],[Complete]]="Yes"),1,0)</f>
        <v>0</v>
      </c>
      <c r="AD2501" s="41">
        <f>IF(AND(tbl_PV_Milestones[[#This Row],[Actual/Schedule Finish]]&lt;PV_Meta!$B$7,tbl_PV_Milestones[[#This Row],[Complete]]="No",tbl_PV_Milestones[[#This Row],[Project Status]]&lt;&gt;"On Hold"),1,0)</f>
        <v>0</v>
      </c>
      <c r="AE2501" s="41">
        <f>IF(AND(tbl_PV_Milestones[[#This Row],[Actual/Schedule Finish]]&gt;tbl_PV_Milestones[[#This Row],[Baseline Date]],tbl_PV_Milestones[[#This Row],[Complete]]="No",tbl_PV_Milestones[[#This Row],[Project Status]]&lt;&gt;"On Hold",tbl_PV_Milestones[[#This Row],[Overdue]]=0,tbl_PV_Milestones[[#This Row],[To be Baselined]]&lt;&gt;1),1,0)</f>
        <v>0</v>
      </c>
      <c r="AF2501" s="41">
        <f>IF(AND(tbl_PV_Milestones[[#This Row],[BL FY]]=2025,tbl_PV_Milestones[[#This Row],[Finish FY]]&gt;2025),1,0)</f>
        <v>0</v>
      </c>
      <c r="AG2501" s="56" t="str">
        <f>_xlfn.XLOOKUP(tbl_PV_Milestones[[#This Row],[Work ID]],tbl_PV_Meta[Work ID '#],tbl_PV_Meta[Project Manager/Owner],,0)</f>
        <v>Project Manager 18</v>
      </c>
      <c r="AH2501" s="6"/>
    </row>
    <row r="2502" spans="4:34" x14ac:dyDescent="0.25">
      <c r="D2502" s="6" t="s">
        <v>326</v>
      </c>
      <c r="E2502" s="6" t="s">
        <v>503</v>
      </c>
      <c r="F2502" s="6" t="s">
        <v>1700</v>
      </c>
      <c r="G2502" s="6" t="s">
        <v>1098</v>
      </c>
      <c r="H2502" s="6" t="s">
        <v>510</v>
      </c>
      <c r="I2502" s="6" t="s">
        <v>510</v>
      </c>
      <c r="J2502" s="6" t="s">
        <v>326</v>
      </c>
      <c r="K2502" s="6" t="s">
        <v>36</v>
      </c>
      <c r="L2502" s="6" t="s">
        <v>88</v>
      </c>
      <c r="M2502" s="43"/>
      <c r="N2502" s="44" t="s">
        <v>1979</v>
      </c>
      <c r="O2502" s="39">
        <v>44235</v>
      </c>
      <c r="P2502" s="39">
        <v>44235</v>
      </c>
      <c r="Q2502" s="6">
        <v>0</v>
      </c>
      <c r="R2502" s="6">
        <v>0</v>
      </c>
      <c r="S2502" s="45" t="e">
        <f>_xlfn.CONCAT(#REF!,TRIM(tbl_PV_Milestones[[#This Row],[Milestone Description]]))</f>
        <v>#REF!</v>
      </c>
      <c r="T2502" s="84" t="str">
        <f>IF(COUNTIF(tbl_PV_Milestones[UID],tbl_PV_Milestones[[#This Row],[UID]])&gt;1,"Duplicate","")</f>
        <v>Duplicate</v>
      </c>
      <c r="U2502" s="42" t="str">
        <f>_xlfn.XLOOKUP(tbl_PV_Milestones[[#This Row],[Work ID]],tbl_PV_Meta[Work ID '#],tbl_PV_Meta[Sub-Portfolio])</f>
        <v>Sub-Portfolio 7</v>
      </c>
      <c r="V2502" s="41">
        <f>IF(MONTH(tbl_PV_Milestones[[#This Row],[Baseline Date]])&lt;7,YEAR(tbl_PV_Milestones[[#This Row],[Baseline Date]]),YEAR(tbl_PV_Milestones[[#This Row],[Baseline Date]])+1)</f>
        <v>2021</v>
      </c>
      <c r="W2502" s="41">
        <f>IF(MONTH(tbl_PV_Milestones[[#This Row],[Actual/Schedule Finish]])&lt;7,YEAR(tbl_PV_Milestones[[#This Row],[Actual/Schedule Finish]]),YEAR(tbl_PV_Milestones[[#This Row],[Actual/Schedule Finish]])+1)</f>
        <v>2021</v>
      </c>
      <c r="X2502" s="41" t="str">
        <f>IF(OR(tbl_PV_Milestones[[#This Row],[Project Status]]="Completed",tbl_PV_Milestones[[#This Row],[Project Status]]="Assumed Completed"),"Yes","No")</f>
        <v>Yes</v>
      </c>
      <c r="Y2502" s="41">
        <f>IF(tbl_PV_Milestones[[#This Row],[Baseline Date]]="",1,0)</f>
        <v>0</v>
      </c>
      <c r="Z2502" s="41">
        <f>IF(tbl_PV_Milestones[[#This Row],[Baseline Date]]&lt;PV_Meta!$B$7,1,0)</f>
        <v>1</v>
      </c>
      <c r="AA2502" s="41">
        <f>IF(tbl_PV_Milestones[[#This Row],[Complete]]="Yes",1,0)</f>
        <v>1</v>
      </c>
      <c r="AB2502" s="41">
        <f>IF(AND(tbl_PV_Milestones[[#This Row],[BL FY]]=2025,tbl_PV_Milestones[[#This Row],[Baseline Date]]&lt;PV_Meta!$B$7),1,0)</f>
        <v>0</v>
      </c>
      <c r="AC2502" s="41">
        <f>IF(AND(tbl_PV_Milestones[[#This Row],[Planned YTD]]=1,tbl_PV_Milestones[[#This Row],[Complete]]="Yes"),1,0)</f>
        <v>0</v>
      </c>
      <c r="AD2502" s="41">
        <f>IF(AND(tbl_PV_Milestones[[#This Row],[Actual/Schedule Finish]]&lt;PV_Meta!$B$7,tbl_PV_Milestones[[#This Row],[Complete]]="No",tbl_PV_Milestones[[#This Row],[Project Status]]&lt;&gt;"On Hold"),1,0)</f>
        <v>0</v>
      </c>
      <c r="AE2502" s="41">
        <f>IF(AND(tbl_PV_Milestones[[#This Row],[Actual/Schedule Finish]]&gt;tbl_PV_Milestones[[#This Row],[Baseline Date]],tbl_PV_Milestones[[#This Row],[Complete]]="No",tbl_PV_Milestones[[#This Row],[Project Status]]&lt;&gt;"On Hold",tbl_PV_Milestones[[#This Row],[Overdue]]=0,tbl_PV_Milestones[[#This Row],[To be Baselined]]&lt;&gt;1),1,0)</f>
        <v>0</v>
      </c>
      <c r="AF2502" s="41">
        <f>IF(AND(tbl_PV_Milestones[[#This Row],[BL FY]]=2025,tbl_PV_Milestones[[#This Row],[Finish FY]]&gt;2025),1,0)</f>
        <v>0</v>
      </c>
      <c r="AG2502" s="56" t="str">
        <f>_xlfn.XLOOKUP(tbl_PV_Milestones[[#This Row],[Work ID]],tbl_PV_Meta[Work ID '#],tbl_PV_Meta[Project Manager/Owner],,0)</f>
        <v>Project Manager 17</v>
      </c>
      <c r="AH2502" s="6"/>
    </row>
    <row r="2503" spans="4:34" x14ac:dyDescent="0.25">
      <c r="D2503" s="6" t="s">
        <v>326</v>
      </c>
      <c r="E2503" s="6" t="s">
        <v>503</v>
      </c>
      <c r="F2503" s="6" t="s">
        <v>1701</v>
      </c>
      <c r="G2503" s="6" t="s">
        <v>1091</v>
      </c>
      <c r="H2503" s="6" t="s">
        <v>510</v>
      </c>
      <c r="I2503" s="6" t="s">
        <v>510</v>
      </c>
      <c r="J2503" s="6" t="s">
        <v>326</v>
      </c>
      <c r="K2503" s="6" t="s">
        <v>278</v>
      </c>
      <c r="L2503" s="6" t="s">
        <v>116</v>
      </c>
      <c r="M2503" s="43"/>
      <c r="N2503" s="44" t="s">
        <v>1979</v>
      </c>
      <c r="O2503" s="39">
        <v>45212.708333333299</v>
      </c>
      <c r="P2503" s="39">
        <v>45212.708333333299</v>
      </c>
      <c r="Q2503" s="6">
        <v>0</v>
      </c>
      <c r="R2503" s="6">
        <v>0</v>
      </c>
      <c r="S2503" s="45" t="e">
        <f>_xlfn.CONCAT(#REF!,TRIM(tbl_PV_Milestones[[#This Row],[Milestone Description]]))</f>
        <v>#REF!</v>
      </c>
      <c r="T2503" s="84" t="str">
        <f>IF(COUNTIF(tbl_PV_Milestones[UID],tbl_PV_Milestones[[#This Row],[UID]])&gt;1,"Duplicate","")</f>
        <v>Duplicate</v>
      </c>
      <c r="U2503" s="42" t="str">
        <f>_xlfn.XLOOKUP(tbl_PV_Milestones[[#This Row],[Work ID]],tbl_PV_Meta[Work ID '#],tbl_PV_Meta[Sub-Portfolio])</f>
        <v>Sub-Portfolio 4</v>
      </c>
      <c r="V2503" s="41">
        <f>IF(MONTH(tbl_PV_Milestones[[#This Row],[Baseline Date]])&lt;7,YEAR(tbl_PV_Milestones[[#This Row],[Baseline Date]]),YEAR(tbl_PV_Milestones[[#This Row],[Baseline Date]])+1)</f>
        <v>2024</v>
      </c>
      <c r="W2503" s="41">
        <f>IF(MONTH(tbl_PV_Milestones[[#This Row],[Actual/Schedule Finish]])&lt;7,YEAR(tbl_PV_Milestones[[#This Row],[Actual/Schedule Finish]]),YEAR(tbl_PV_Milestones[[#This Row],[Actual/Schedule Finish]])+1)</f>
        <v>2024</v>
      </c>
      <c r="X2503" s="41" t="str">
        <f>IF(OR(tbl_PV_Milestones[[#This Row],[Project Status]]="Completed",tbl_PV_Milestones[[#This Row],[Project Status]]="Assumed Completed"),"Yes","No")</f>
        <v>Yes</v>
      </c>
      <c r="Y2503" s="41">
        <f>IF(tbl_PV_Milestones[[#This Row],[Baseline Date]]="",1,0)</f>
        <v>0</v>
      </c>
      <c r="Z2503" s="41">
        <f>IF(tbl_PV_Milestones[[#This Row],[Baseline Date]]&lt;PV_Meta!$B$7,1,0)</f>
        <v>1</v>
      </c>
      <c r="AA2503" s="41">
        <f>IF(tbl_PV_Milestones[[#This Row],[Complete]]="Yes",1,0)</f>
        <v>1</v>
      </c>
      <c r="AB2503" s="41">
        <f>IF(AND(tbl_PV_Milestones[[#This Row],[BL FY]]=2025,tbl_PV_Milestones[[#This Row],[Baseline Date]]&lt;PV_Meta!$B$7),1,0)</f>
        <v>0</v>
      </c>
      <c r="AC2503" s="41">
        <f>IF(AND(tbl_PV_Milestones[[#This Row],[Planned YTD]]=1,tbl_PV_Milestones[[#This Row],[Complete]]="Yes"),1,0)</f>
        <v>0</v>
      </c>
      <c r="AD2503" s="41">
        <f>IF(AND(tbl_PV_Milestones[[#This Row],[Actual/Schedule Finish]]&lt;PV_Meta!$B$7,tbl_PV_Milestones[[#This Row],[Complete]]="No",tbl_PV_Milestones[[#This Row],[Project Status]]&lt;&gt;"On Hold"),1,0)</f>
        <v>0</v>
      </c>
      <c r="AE2503" s="41">
        <f>IF(AND(tbl_PV_Milestones[[#This Row],[Actual/Schedule Finish]]&gt;tbl_PV_Milestones[[#This Row],[Baseline Date]],tbl_PV_Milestones[[#This Row],[Complete]]="No",tbl_PV_Milestones[[#This Row],[Project Status]]&lt;&gt;"On Hold",tbl_PV_Milestones[[#This Row],[Overdue]]=0,tbl_PV_Milestones[[#This Row],[To be Baselined]]&lt;&gt;1),1,0)</f>
        <v>0</v>
      </c>
      <c r="AF2503" s="41">
        <f>IF(AND(tbl_PV_Milestones[[#This Row],[BL FY]]=2025,tbl_PV_Milestones[[#This Row],[Finish FY]]&gt;2025),1,0)</f>
        <v>0</v>
      </c>
      <c r="AG2503" s="56" t="str">
        <f>_xlfn.XLOOKUP(tbl_PV_Milestones[[#This Row],[Work ID]],tbl_PV_Meta[Work ID '#],tbl_PV_Meta[Project Manager/Owner],,0)</f>
        <v>Project Manager 18</v>
      </c>
      <c r="AH2503" s="6"/>
    </row>
    <row r="2504" spans="4:34" x14ac:dyDescent="0.25">
      <c r="D2504" s="6" t="s">
        <v>326</v>
      </c>
      <c r="E2504" s="6" t="s">
        <v>503</v>
      </c>
      <c r="F2504" s="6" t="s">
        <v>1700</v>
      </c>
      <c r="G2504" s="6" t="s">
        <v>1099</v>
      </c>
      <c r="H2504" s="6" t="s">
        <v>510</v>
      </c>
      <c r="I2504" s="6" t="s">
        <v>510</v>
      </c>
      <c r="J2504" s="6" t="s">
        <v>326</v>
      </c>
      <c r="K2504" s="6" t="s">
        <v>36</v>
      </c>
      <c r="L2504" s="6" t="s">
        <v>88</v>
      </c>
      <c r="M2504" s="43"/>
      <c r="N2504" s="44" t="s">
        <v>1979</v>
      </c>
      <c r="O2504" s="39">
        <v>45110</v>
      </c>
      <c r="P2504" s="39">
        <v>45110</v>
      </c>
      <c r="Q2504" s="6">
        <v>0</v>
      </c>
      <c r="R2504" s="6">
        <v>0</v>
      </c>
      <c r="S2504" s="45" t="e">
        <f>_xlfn.CONCAT(#REF!,TRIM(tbl_PV_Milestones[[#This Row],[Milestone Description]]))</f>
        <v>#REF!</v>
      </c>
      <c r="T2504" s="84" t="str">
        <f>IF(COUNTIF(tbl_PV_Milestones[UID],tbl_PV_Milestones[[#This Row],[UID]])&gt;1,"Duplicate","")</f>
        <v>Duplicate</v>
      </c>
      <c r="U2504" s="42" t="str">
        <f>_xlfn.XLOOKUP(tbl_PV_Milestones[[#This Row],[Work ID]],tbl_PV_Meta[Work ID '#],tbl_PV_Meta[Sub-Portfolio])</f>
        <v>Sub-Portfolio 7</v>
      </c>
      <c r="V2504" s="41">
        <f>IF(MONTH(tbl_PV_Milestones[[#This Row],[Baseline Date]])&lt;7,YEAR(tbl_PV_Milestones[[#This Row],[Baseline Date]]),YEAR(tbl_PV_Milestones[[#This Row],[Baseline Date]])+1)</f>
        <v>2024</v>
      </c>
      <c r="W2504" s="41">
        <f>IF(MONTH(tbl_PV_Milestones[[#This Row],[Actual/Schedule Finish]])&lt;7,YEAR(tbl_PV_Milestones[[#This Row],[Actual/Schedule Finish]]),YEAR(tbl_PV_Milestones[[#This Row],[Actual/Schedule Finish]])+1)</f>
        <v>2024</v>
      </c>
      <c r="X2504" s="41" t="str">
        <f>IF(OR(tbl_PV_Milestones[[#This Row],[Project Status]]="Completed",tbl_PV_Milestones[[#This Row],[Project Status]]="Assumed Completed"),"Yes","No")</f>
        <v>Yes</v>
      </c>
      <c r="Y2504" s="41">
        <f>IF(tbl_PV_Milestones[[#This Row],[Baseline Date]]="",1,0)</f>
        <v>0</v>
      </c>
      <c r="Z2504" s="41">
        <f>IF(tbl_PV_Milestones[[#This Row],[Baseline Date]]&lt;PV_Meta!$B$7,1,0)</f>
        <v>1</v>
      </c>
      <c r="AA2504" s="41">
        <f>IF(tbl_PV_Milestones[[#This Row],[Complete]]="Yes",1,0)</f>
        <v>1</v>
      </c>
      <c r="AB2504" s="41">
        <f>IF(AND(tbl_PV_Milestones[[#This Row],[BL FY]]=2025,tbl_PV_Milestones[[#This Row],[Baseline Date]]&lt;PV_Meta!$B$7),1,0)</f>
        <v>0</v>
      </c>
      <c r="AC2504" s="41">
        <f>IF(AND(tbl_PV_Milestones[[#This Row],[Planned YTD]]=1,tbl_PV_Milestones[[#This Row],[Complete]]="Yes"),1,0)</f>
        <v>0</v>
      </c>
      <c r="AD2504" s="41">
        <f>IF(AND(tbl_PV_Milestones[[#This Row],[Actual/Schedule Finish]]&lt;PV_Meta!$B$7,tbl_PV_Milestones[[#This Row],[Complete]]="No",tbl_PV_Milestones[[#This Row],[Project Status]]&lt;&gt;"On Hold"),1,0)</f>
        <v>0</v>
      </c>
      <c r="AE2504" s="41">
        <f>IF(AND(tbl_PV_Milestones[[#This Row],[Actual/Schedule Finish]]&gt;tbl_PV_Milestones[[#This Row],[Baseline Date]],tbl_PV_Milestones[[#This Row],[Complete]]="No",tbl_PV_Milestones[[#This Row],[Project Status]]&lt;&gt;"On Hold",tbl_PV_Milestones[[#This Row],[Overdue]]=0,tbl_PV_Milestones[[#This Row],[To be Baselined]]&lt;&gt;1),1,0)</f>
        <v>0</v>
      </c>
      <c r="AF2504" s="41">
        <f>IF(AND(tbl_PV_Milestones[[#This Row],[BL FY]]=2025,tbl_PV_Milestones[[#This Row],[Finish FY]]&gt;2025),1,0)</f>
        <v>0</v>
      </c>
      <c r="AG2504" s="56" t="str">
        <f>_xlfn.XLOOKUP(tbl_PV_Milestones[[#This Row],[Work ID]],tbl_PV_Meta[Work ID '#],tbl_PV_Meta[Project Manager/Owner],,0)</f>
        <v>Project Manager 17</v>
      </c>
      <c r="AH2504" s="6"/>
    </row>
    <row r="2505" spans="4:34" x14ac:dyDescent="0.25">
      <c r="D2505" s="6" t="s">
        <v>326</v>
      </c>
      <c r="E2505" s="6" t="s">
        <v>503</v>
      </c>
      <c r="F2505" s="6" t="s">
        <v>1693</v>
      </c>
      <c r="G2505" s="6" t="s">
        <v>1090</v>
      </c>
      <c r="H2505" s="6" t="s">
        <v>510</v>
      </c>
      <c r="I2505" s="6" t="s">
        <v>510</v>
      </c>
      <c r="J2505" s="6" t="s">
        <v>326</v>
      </c>
      <c r="K2505" s="6" t="s">
        <v>36</v>
      </c>
      <c r="L2505" s="6" t="s">
        <v>300</v>
      </c>
      <c r="M2505" s="43"/>
      <c r="N2505" s="44" t="s">
        <v>1979</v>
      </c>
      <c r="O2505" s="39">
        <v>44972</v>
      </c>
      <c r="P2505" s="39">
        <v>44972</v>
      </c>
      <c r="Q2505" s="6">
        <v>0</v>
      </c>
      <c r="R2505" s="6">
        <v>0</v>
      </c>
      <c r="S2505" s="45" t="e">
        <f>_xlfn.CONCAT(#REF!,TRIM(tbl_PV_Milestones[[#This Row],[Milestone Description]]))</f>
        <v>#REF!</v>
      </c>
      <c r="T2505" s="84" t="str">
        <f>IF(COUNTIF(tbl_PV_Milestones[UID],tbl_PV_Milestones[[#This Row],[UID]])&gt;1,"Duplicate","")</f>
        <v>Duplicate</v>
      </c>
      <c r="U2505" s="42" t="str">
        <f>_xlfn.XLOOKUP(tbl_PV_Milestones[[#This Row],[Work ID]],tbl_PV_Meta[Work ID '#],tbl_PV_Meta[Sub-Portfolio])</f>
        <v>Sub-Portfolio 4</v>
      </c>
      <c r="V2505" s="41">
        <f>IF(MONTH(tbl_PV_Milestones[[#This Row],[Baseline Date]])&lt;7,YEAR(tbl_PV_Milestones[[#This Row],[Baseline Date]]),YEAR(tbl_PV_Milestones[[#This Row],[Baseline Date]])+1)</f>
        <v>2023</v>
      </c>
      <c r="W2505" s="41">
        <f>IF(MONTH(tbl_PV_Milestones[[#This Row],[Actual/Schedule Finish]])&lt;7,YEAR(tbl_PV_Milestones[[#This Row],[Actual/Schedule Finish]]),YEAR(tbl_PV_Milestones[[#This Row],[Actual/Schedule Finish]])+1)</f>
        <v>2023</v>
      </c>
      <c r="X2505" s="41" t="str">
        <f>IF(OR(tbl_PV_Milestones[[#This Row],[Project Status]]="Completed",tbl_PV_Milestones[[#This Row],[Project Status]]="Assumed Completed"),"Yes","No")</f>
        <v>Yes</v>
      </c>
      <c r="Y2505" s="41">
        <f>IF(tbl_PV_Milestones[[#This Row],[Baseline Date]]="",1,0)</f>
        <v>0</v>
      </c>
      <c r="Z2505" s="41">
        <f>IF(tbl_PV_Milestones[[#This Row],[Baseline Date]]&lt;PV_Meta!$B$7,1,0)</f>
        <v>1</v>
      </c>
      <c r="AA2505" s="41">
        <f>IF(tbl_PV_Milestones[[#This Row],[Complete]]="Yes",1,0)</f>
        <v>1</v>
      </c>
      <c r="AB2505" s="41">
        <f>IF(AND(tbl_PV_Milestones[[#This Row],[BL FY]]=2025,tbl_PV_Milestones[[#This Row],[Baseline Date]]&lt;PV_Meta!$B$7),1,0)</f>
        <v>0</v>
      </c>
      <c r="AC2505" s="41">
        <f>IF(AND(tbl_PV_Milestones[[#This Row],[Planned YTD]]=1,tbl_PV_Milestones[[#This Row],[Complete]]="Yes"),1,0)</f>
        <v>0</v>
      </c>
      <c r="AD2505" s="41">
        <f>IF(AND(tbl_PV_Milestones[[#This Row],[Actual/Schedule Finish]]&lt;PV_Meta!$B$7,tbl_PV_Milestones[[#This Row],[Complete]]="No",tbl_PV_Milestones[[#This Row],[Project Status]]&lt;&gt;"On Hold"),1,0)</f>
        <v>0</v>
      </c>
      <c r="AE2505" s="41">
        <f>IF(AND(tbl_PV_Milestones[[#This Row],[Actual/Schedule Finish]]&gt;tbl_PV_Milestones[[#This Row],[Baseline Date]],tbl_PV_Milestones[[#This Row],[Complete]]="No",tbl_PV_Milestones[[#This Row],[Project Status]]&lt;&gt;"On Hold",tbl_PV_Milestones[[#This Row],[Overdue]]=0,tbl_PV_Milestones[[#This Row],[To be Baselined]]&lt;&gt;1),1,0)</f>
        <v>0</v>
      </c>
      <c r="AF2505" s="41">
        <f>IF(AND(tbl_PV_Milestones[[#This Row],[BL FY]]=2025,tbl_PV_Milestones[[#This Row],[Finish FY]]&gt;2025),1,0)</f>
        <v>0</v>
      </c>
      <c r="AG2505" s="56" t="str">
        <f>_xlfn.XLOOKUP(tbl_PV_Milestones[[#This Row],[Work ID]],tbl_PV_Meta[Work ID '#],tbl_PV_Meta[Project Manager/Owner],,0)</f>
        <v>Project Manager 15</v>
      </c>
      <c r="AH2505" s="6"/>
    </row>
    <row r="2506" spans="4:34" x14ac:dyDescent="0.25">
      <c r="D2506" s="6" t="s">
        <v>326</v>
      </c>
      <c r="E2506" s="6" t="s">
        <v>503</v>
      </c>
      <c r="F2506" s="6" t="s">
        <v>1691</v>
      </c>
      <c r="G2506" s="6" t="s">
        <v>967</v>
      </c>
      <c r="H2506" s="6" t="s">
        <v>510</v>
      </c>
      <c r="I2506" s="6" t="s">
        <v>510</v>
      </c>
      <c r="J2506" s="6" t="s">
        <v>326</v>
      </c>
      <c r="K2506" s="6" t="s">
        <v>36</v>
      </c>
      <c r="L2506" s="6" t="s">
        <v>108</v>
      </c>
      <c r="M2506" s="43"/>
      <c r="N2506" s="44" t="s">
        <v>1979</v>
      </c>
      <c r="O2506" s="39">
        <v>44805</v>
      </c>
      <c r="P2506" s="39">
        <v>44805</v>
      </c>
      <c r="Q2506" s="6">
        <v>0</v>
      </c>
      <c r="R2506" s="6">
        <v>0</v>
      </c>
      <c r="S2506" s="45" t="e">
        <f>_xlfn.CONCAT(#REF!,TRIM(tbl_PV_Milestones[[#This Row],[Milestone Description]]))</f>
        <v>#REF!</v>
      </c>
      <c r="T2506" s="84" t="str">
        <f>IF(COUNTIF(tbl_PV_Milestones[UID],tbl_PV_Milestones[[#This Row],[UID]])&gt;1,"Duplicate","")</f>
        <v>Duplicate</v>
      </c>
      <c r="U2506" s="42" t="str">
        <f>_xlfn.XLOOKUP(tbl_PV_Milestones[[#This Row],[Work ID]],tbl_PV_Meta[Work ID '#],tbl_PV_Meta[Sub-Portfolio])</f>
        <v>Sub-Portfolio 4</v>
      </c>
      <c r="V2506" s="41">
        <f>IF(MONTH(tbl_PV_Milestones[[#This Row],[Baseline Date]])&lt;7,YEAR(tbl_PV_Milestones[[#This Row],[Baseline Date]]),YEAR(tbl_PV_Milestones[[#This Row],[Baseline Date]])+1)</f>
        <v>2023</v>
      </c>
      <c r="W2506" s="41">
        <f>IF(MONTH(tbl_PV_Milestones[[#This Row],[Actual/Schedule Finish]])&lt;7,YEAR(tbl_PV_Milestones[[#This Row],[Actual/Schedule Finish]]),YEAR(tbl_PV_Milestones[[#This Row],[Actual/Schedule Finish]])+1)</f>
        <v>2023</v>
      </c>
      <c r="X2506" s="41" t="str">
        <f>IF(OR(tbl_PV_Milestones[[#This Row],[Project Status]]="Completed",tbl_PV_Milestones[[#This Row],[Project Status]]="Assumed Completed"),"Yes","No")</f>
        <v>Yes</v>
      </c>
      <c r="Y2506" s="41">
        <f>IF(tbl_PV_Milestones[[#This Row],[Baseline Date]]="",1,0)</f>
        <v>0</v>
      </c>
      <c r="Z2506" s="41">
        <f>IF(tbl_PV_Milestones[[#This Row],[Baseline Date]]&lt;PV_Meta!$B$7,1,0)</f>
        <v>1</v>
      </c>
      <c r="AA2506" s="41">
        <f>IF(tbl_PV_Milestones[[#This Row],[Complete]]="Yes",1,0)</f>
        <v>1</v>
      </c>
      <c r="AB2506" s="41">
        <f>IF(AND(tbl_PV_Milestones[[#This Row],[BL FY]]=2025,tbl_PV_Milestones[[#This Row],[Baseline Date]]&lt;PV_Meta!$B$7),1,0)</f>
        <v>0</v>
      </c>
      <c r="AC2506" s="41">
        <f>IF(AND(tbl_PV_Milestones[[#This Row],[Planned YTD]]=1,tbl_PV_Milestones[[#This Row],[Complete]]="Yes"),1,0)</f>
        <v>0</v>
      </c>
      <c r="AD2506" s="41">
        <f>IF(AND(tbl_PV_Milestones[[#This Row],[Actual/Schedule Finish]]&lt;PV_Meta!$B$7,tbl_PV_Milestones[[#This Row],[Complete]]="No",tbl_PV_Milestones[[#This Row],[Project Status]]&lt;&gt;"On Hold"),1,0)</f>
        <v>0</v>
      </c>
      <c r="AE2506" s="41">
        <f>IF(AND(tbl_PV_Milestones[[#This Row],[Actual/Schedule Finish]]&gt;tbl_PV_Milestones[[#This Row],[Baseline Date]],tbl_PV_Milestones[[#This Row],[Complete]]="No",tbl_PV_Milestones[[#This Row],[Project Status]]&lt;&gt;"On Hold",tbl_PV_Milestones[[#This Row],[Overdue]]=0,tbl_PV_Milestones[[#This Row],[To be Baselined]]&lt;&gt;1),1,0)</f>
        <v>0</v>
      </c>
      <c r="AF2506" s="41">
        <f>IF(AND(tbl_PV_Milestones[[#This Row],[BL FY]]=2025,tbl_PV_Milestones[[#This Row],[Finish FY]]&gt;2025),1,0)</f>
        <v>0</v>
      </c>
      <c r="AG2506" s="56" t="str">
        <f>_xlfn.XLOOKUP(tbl_PV_Milestones[[#This Row],[Work ID]],tbl_PV_Meta[Work ID '#],tbl_PV_Meta[Project Manager/Owner],,0)</f>
        <v>Project Manager 18</v>
      </c>
      <c r="AH2506" s="6"/>
    </row>
    <row r="2507" spans="4:34" x14ac:dyDescent="0.25">
      <c r="D2507" s="6" t="s">
        <v>326</v>
      </c>
      <c r="E2507" s="6" t="s">
        <v>503</v>
      </c>
      <c r="F2507" s="6" t="s">
        <v>1707</v>
      </c>
      <c r="G2507" s="6" t="s">
        <v>1100</v>
      </c>
      <c r="H2507" s="6" t="s">
        <v>510</v>
      </c>
      <c r="I2507" s="6" t="s">
        <v>510</v>
      </c>
      <c r="J2507" s="6" t="s">
        <v>326</v>
      </c>
      <c r="K2507" s="6" t="s">
        <v>278</v>
      </c>
      <c r="L2507" s="6" t="s">
        <v>123</v>
      </c>
      <c r="M2507" s="43"/>
      <c r="N2507" s="44" t="s">
        <v>1979</v>
      </c>
      <c r="O2507" s="39">
        <v>44918</v>
      </c>
      <c r="P2507" s="39">
        <v>44918</v>
      </c>
      <c r="Q2507" s="6">
        <v>0</v>
      </c>
      <c r="R2507" s="6">
        <v>0</v>
      </c>
      <c r="S2507" s="45" t="e">
        <f>_xlfn.CONCAT(#REF!,TRIM(tbl_PV_Milestones[[#This Row],[Milestone Description]]))</f>
        <v>#REF!</v>
      </c>
      <c r="T2507" s="84" t="str">
        <f>IF(COUNTIF(tbl_PV_Milestones[UID],tbl_PV_Milestones[[#This Row],[UID]])&gt;1,"Duplicate","")</f>
        <v>Duplicate</v>
      </c>
      <c r="U2507" s="42" t="str">
        <f>_xlfn.XLOOKUP(tbl_PV_Milestones[[#This Row],[Work ID]],tbl_PV_Meta[Work ID '#],tbl_PV_Meta[Sub-Portfolio])</f>
        <v>Sub-Portfolio 4</v>
      </c>
      <c r="V2507" s="41">
        <f>IF(MONTH(tbl_PV_Milestones[[#This Row],[Baseline Date]])&lt;7,YEAR(tbl_PV_Milestones[[#This Row],[Baseline Date]]),YEAR(tbl_PV_Milestones[[#This Row],[Baseline Date]])+1)</f>
        <v>2023</v>
      </c>
      <c r="W2507" s="41">
        <f>IF(MONTH(tbl_PV_Milestones[[#This Row],[Actual/Schedule Finish]])&lt;7,YEAR(tbl_PV_Milestones[[#This Row],[Actual/Schedule Finish]]),YEAR(tbl_PV_Milestones[[#This Row],[Actual/Schedule Finish]])+1)</f>
        <v>2023</v>
      </c>
      <c r="X2507" s="41" t="str">
        <f>IF(OR(tbl_PV_Milestones[[#This Row],[Project Status]]="Completed",tbl_PV_Milestones[[#This Row],[Project Status]]="Assumed Completed"),"Yes","No")</f>
        <v>Yes</v>
      </c>
      <c r="Y2507" s="41">
        <f>IF(tbl_PV_Milestones[[#This Row],[Baseline Date]]="",1,0)</f>
        <v>0</v>
      </c>
      <c r="Z2507" s="41">
        <f>IF(tbl_PV_Milestones[[#This Row],[Baseline Date]]&lt;PV_Meta!$B$7,1,0)</f>
        <v>1</v>
      </c>
      <c r="AA2507" s="41">
        <f>IF(tbl_PV_Milestones[[#This Row],[Complete]]="Yes",1,0)</f>
        <v>1</v>
      </c>
      <c r="AB2507" s="41">
        <f>IF(AND(tbl_PV_Milestones[[#This Row],[BL FY]]=2025,tbl_PV_Milestones[[#This Row],[Baseline Date]]&lt;PV_Meta!$B$7),1,0)</f>
        <v>0</v>
      </c>
      <c r="AC2507" s="41">
        <f>IF(AND(tbl_PV_Milestones[[#This Row],[Planned YTD]]=1,tbl_PV_Milestones[[#This Row],[Complete]]="Yes"),1,0)</f>
        <v>0</v>
      </c>
      <c r="AD2507" s="41">
        <f>IF(AND(tbl_PV_Milestones[[#This Row],[Actual/Schedule Finish]]&lt;PV_Meta!$B$7,tbl_PV_Milestones[[#This Row],[Complete]]="No",tbl_PV_Milestones[[#This Row],[Project Status]]&lt;&gt;"On Hold"),1,0)</f>
        <v>0</v>
      </c>
      <c r="AE2507" s="41">
        <f>IF(AND(tbl_PV_Milestones[[#This Row],[Actual/Schedule Finish]]&gt;tbl_PV_Milestones[[#This Row],[Baseline Date]],tbl_PV_Milestones[[#This Row],[Complete]]="No",tbl_PV_Milestones[[#This Row],[Project Status]]&lt;&gt;"On Hold",tbl_PV_Milestones[[#This Row],[Overdue]]=0,tbl_PV_Milestones[[#This Row],[To be Baselined]]&lt;&gt;1),1,0)</f>
        <v>0</v>
      </c>
      <c r="AF2507" s="41">
        <f>IF(AND(tbl_PV_Milestones[[#This Row],[BL FY]]=2025,tbl_PV_Milestones[[#This Row],[Finish FY]]&gt;2025),1,0)</f>
        <v>0</v>
      </c>
      <c r="AG2507" s="56" t="str">
        <f>_xlfn.XLOOKUP(tbl_PV_Milestones[[#This Row],[Work ID]],tbl_PV_Meta[Work ID '#],tbl_PV_Meta[Project Manager/Owner],,0)</f>
        <v>Project Manager 3</v>
      </c>
      <c r="AH2507" s="6"/>
    </row>
    <row r="2508" spans="4:34" x14ac:dyDescent="0.25">
      <c r="D2508" s="6" t="s">
        <v>326</v>
      </c>
      <c r="E2508" s="6" t="s">
        <v>503</v>
      </c>
      <c r="F2508" s="6" t="s">
        <v>1708</v>
      </c>
      <c r="G2508" s="6" t="s">
        <v>1101</v>
      </c>
      <c r="H2508" s="6" t="s">
        <v>510</v>
      </c>
      <c r="I2508" s="6" t="s">
        <v>110</v>
      </c>
      <c r="J2508" s="6" t="s">
        <v>326</v>
      </c>
      <c r="K2508" s="6" t="s">
        <v>29</v>
      </c>
      <c r="L2508" s="6" t="s">
        <v>27</v>
      </c>
      <c r="M2508" s="43"/>
      <c r="N2508" s="44" t="s">
        <v>1979</v>
      </c>
      <c r="O2508" s="39">
        <v>45260.708333333299</v>
      </c>
      <c r="P2508" s="39">
        <v>45260.708333333299</v>
      </c>
      <c r="Q2508" s="6">
        <v>0</v>
      </c>
      <c r="R2508" s="6">
        <v>0</v>
      </c>
      <c r="S2508" s="45" t="e">
        <f>_xlfn.CONCAT(#REF!,TRIM(tbl_PV_Milestones[[#This Row],[Milestone Description]]))</f>
        <v>#REF!</v>
      </c>
      <c r="T2508" s="84" t="str">
        <f>IF(COUNTIF(tbl_PV_Milestones[UID],tbl_PV_Milestones[[#This Row],[UID]])&gt;1,"Duplicate","")</f>
        <v>Duplicate</v>
      </c>
      <c r="U2508" s="42" t="str">
        <f>_xlfn.XLOOKUP(tbl_PV_Milestones[[#This Row],[Work ID]],tbl_PV_Meta[Work ID '#],tbl_PV_Meta[Sub-Portfolio])</f>
        <v>Sub-Portfolio 8</v>
      </c>
      <c r="V2508" s="41">
        <f>IF(MONTH(tbl_PV_Milestones[[#This Row],[Baseline Date]])&lt;7,YEAR(tbl_PV_Milestones[[#This Row],[Baseline Date]]),YEAR(tbl_PV_Milestones[[#This Row],[Baseline Date]])+1)</f>
        <v>2024</v>
      </c>
      <c r="W2508" s="41">
        <f>IF(MONTH(tbl_PV_Milestones[[#This Row],[Actual/Schedule Finish]])&lt;7,YEAR(tbl_PV_Milestones[[#This Row],[Actual/Schedule Finish]]),YEAR(tbl_PV_Milestones[[#This Row],[Actual/Schedule Finish]])+1)</f>
        <v>2024</v>
      </c>
      <c r="X2508" s="41" t="str">
        <f>IF(OR(tbl_PV_Milestones[[#This Row],[Project Status]]="Completed",tbl_PV_Milestones[[#This Row],[Project Status]]="Assumed Completed"),"Yes","No")</f>
        <v>Yes</v>
      </c>
      <c r="Y2508" s="41">
        <f>IF(tbl_PV_Milestones[[#This Row],[Baseline Date]]="",1,0)</f>
        <v>0</v>
      </c>
      <c r="Z2508" s="41">
        <f>IF(tbl_PV_Milestones[[#This Row],[Baseline Date]]&lt;PV_Meta!$B$7,1,0)</f>
        <v>1</v>
      </c>
      <c r="AA2508" s="41">
        <f>IF(tbl_PV_Milestones[[#This Row],[Complete]]="Yes",1,0)</f>
        <v>1</v>
      </c>
      <c r="AB2508" s="41">
        <f>IF(AND(tbl_PV_Milestones[[#This Row],[BL FY]]=2025,tbl_PV_Milestones[[#This Row],[Baseline Date]]&lt;PV_Meta!$B$7),1,0)</f>
        <v>0</v>
      </c>
      <c r="AC2508" s="41">
        <f>IF(AND(tbl_PV_Milestones[[#This Row],[Planned YTD]]=1,tbl_PV_Milestones[[#This Row],[Complete]]="Yes"),1,0)</f>
        <v>0</v>
      </c>
      <c r="AD2508" s="41">
        <f>IF(AND(tbl_PV_Milestones[[#This Row],[Actual/Schedule Finish]]&lt;PV_Meta!$B$7,tbl_PV_Milestones[[#This Row],[Complete]]="No",tbl_PV_Milestones[[#This Row],[Project Status]]&lt;&gt;"On Hold"),1,0)</f>
        <v>0</v>
      </c>
      <c r="AE2508" s="41">
        <f>IF(AND(tbl_PV_Milestones[[#This Row],[Actual/Schedule Finish]]&gt;tbl_PV_Milestones[[#This Row],[Baseline Date]],tbl_PV_Milestones[[#This Row],[Complete]]="No",tbl_PV_Milestones[[#This Row],[Project Status]]&lt;&gt;"On Hold",tbl_PV_Milestones[[#This Row],[Overdue]]=0,tbl_PV_Milestones[[#This Row],[To be Baselined]]&lt;&gt;1),1,0)</f>
        <v>0</v>
      </c>
      <c r="AF2508" s="41">
        <f>IF(AND(tbl_PV_Milestones[[#This Row],[BL FY]]=2025,tbl_PV_Milestones[[#This Row],[Finish FY]]&gt;2025),1,0)</f>
        <v>0</v>
      </c>
      <c r="AG2508" s="56" t="str">
        <f>_xlfn.XLOOKUP(tbl_PV_Milestones[[#This Row],[Work ID]],tbl_PV_Meta[Work ID '#],tbl_PV_Meta[Project Manager/Owner],,0)</f>
        <v>Project Manager 6</v>
      </c>
      <c r="AH2508" s="6"/>
    </row>
    <row r="2509" spans="4:34" x14ac:dyDescent="0.25">
      <c r="D2509" s="6" t="s">
        <v>326</v>
      </c>
      <c r="E2509" s="6" t="s">
        <v>503</v>
      </c>
      <c r="F2509" s="6" t="s">
        <v>1699</v>
      </c>
      <c r="G2509" s="6" t="s">
        <v>786</v>
      </c>
      <c r="H2509" s="6" t="s">
        <v>510</v>
      </c>
      <c r="I2509" s="6" t="s">
        <v>110</v>
      </c>
      <c r="J2509" s="6" t="s">
        <v>326</v>
      </c>
      <c r="K2509" s="6" t="s">
        <v>36</v>
      </c>
      <c r="L2509" s="6" t="s">
        <v>87</v>
      </c>
      <c r="M2509" s="43"/>
      <c r="N2509" s="44" t="s">
        <v>1979</v>
      </c>
      <c r="O2509" s="39">
        <v>45351.708333333299</v>
      </c>
      <c r="P2509" s="39">
        <v>45351.708333333299</v>
      </c>
      <c r="Q2509" s="6">
        <v>0</v>
      </c>
      <c r="R2509" s="6">
        <v>0</v>
      </c>
      <c r="S2509" s="45" t="e">
        <f>_xlfn.CONCAT(#REF!,TRIM(tbl_PV_Milestones[[#This Row],[Milestone Description]]))</f>
        <v>#REF!</v>
      </c>
      <c r="T2509" s="84" t="str">
        <f>IF(COUNTIF(tbl_PV_Milestones[UID],tbl_PV_Milestones[[#This Row],[UID]])&gt;1,"Duplicate","")</f>
        <v>Duplicate</v>
      </c>
      <c r="U2509" s="42" t="str">
        <f>_xlfn.XLOOKUP(tbl_PV_Milestones[[#This Row],[Work ID]],tbl_PV_Meta[Work ID '#],tbl_PV_Meta[Sub-Portfolio])</f>
        <v>Sub-Portfolio 7</v>
      </c>
      <c r="V2509" s="41">
        <f>IF(MONTH(tbl_PV_Milestones[[#This Row],[Baseline Date]])&lt;7,YEAR(tbl_PV_Milestones[[#This Row],[Baseline Date]]),YEAR(tbl_PV_Milestones[[#This Row],[Baseline Date]])+1)</f>
        <v>2024</v>
      </c>
      <c r="W2509" s="41">
        <f>IF(MONTH(tbl_PV_Milestones[[#This Row],[Actual/Schedule Finish]])&lt;7,YEAR(tbl_PV_Milestones[[#This Row],[Actual/Schedule Finish]]),YEAR(tbl_PV_Milestones[[#This Row],[Actual/Schedule Finish]])+1)</f>
        <v>2024</v>
      </c>
      <c r="X2509" s="41" t="str">
        <f>IF(OR(tbl_PV_Milestones[[#This Row],[Project Status]]="Completed",tbl_PV_Milestones[[#This Row],[Project Status]]="Assumed Completed"),"Yes","No")</f>
        <v>Yes</v>
      </c>
      <c r="Y2509" s="41">
        <f>IF(tbl_PV_Milestones[[#This Row],[Baseline Date]]="",1,0)</f>
        <v>0</v>
      </c>
      <c r="Z2509" s="41">
        <f>IF(tbl_PV_Milestones[[#This Row],[Baseline Date]]&lt;PV_Meta!$B$7,1,0)</f>
        <v>1</v>
      </c>
      <c r="AA2509" s="41">
        <f>IF(tbl_PV_Milestones[[#This Row],[Complete]]="Yes",1,0)</f>
        <v>1</v>
      </c>
      <c r="AB2509" s="41">
        <f>IF(AND(tbl_PV_Milestones[[#This Row],[BL FY]]=2025,tbl_PV_Milestones[[#This Row],[Baseline Date]]&lt;PV_Meta!$B$7),1,0)</f>
        <v>0</v>
      </c>
      <c r="AC2509" s="41">
        <f>IF(AND(tbl_PV_Milestones[[#This Row],[Planned YTD]]=1,tbl_PV_Milestones[[#This Row],[Complete]]="Yes"),1,0)</f>
        <v>0</v>
      </c>
      <c r="AD2509" s="41">
        <f>IF(AND(tbl_PV_Milestones[[#This Row],[Actual/Schedule Finish]]&lt;PV_Meta!$B$7,tbl_PV_Milestones[[#This Row],[Complete]]="No",tbl_PV_Milestones[[#This Row],[Project Status]]&lt;&gt;"On Hold"),1,0)</f>
        <v>0</v>
      </c>
      <c r="AE2509" s="41">
        <f>IF(AND(tbl_PV_Milestones[[#This Row],[Actual/Schedule Finish]]&gt;tbl_PV_Milestones[[#This Row],[Baseline Date]],tbl_PV_Milestones[[#This Row],[Complete]]="No",tbl_PV_Milestones[[#This Row],[Project Status]]&lt;&gt;"On Hold",tbl_PV_Milestones[[#This Row],[Overdue]]=0,tbl_PV_Milestones[[#This Row],[To be Baselined]]&lt;&gt;1),1,0)</f>
        <v>0</v>
      </c>
      <c r="AF2509" s="41">
        <f>IF(AND(tbl_PV_Milestones[[#This Row],[BL FY]]=2025,tbl_PV_Milestones[[#This Row],[Finish FY]]&gt;2025),1,0)</f>
        <v>0</v>
      </c>
      <c r="AG2509" s="56" t="str">
        <f>_xlfn.XLOOKUP(tbl_PV_Milestones[[#This Row],[Work ID]],tbl_PV_Meta[Work ID '#],tbl_PV_Meta[Project Manager/Owner],,0)</f>
        <v>Project Manager 17</v>
      </c>
      <c r="AH2509" s="6"/>
    </row>
    <row r="2510" spans="4:34" x14ac:dyDescent="0.25">
      <c r="D2510" s="6" t="s">
        <v>326</v>
      </c>
      <c r="E2510" s="6" t="s">
        <v>503</v>
      </c>
      <c r="F2510" s="6" t="s">
        <v>1707</v>
      </c>
      <c r="G2510" s="6" t="s">
        <v>800</v>
      </c>
      <c r="H2510" s="6" t="s">
        <v>510</v>
      </c>
      <c r="I2510" s="6" t="s">
        <v>510</v>
      </c>
      <c r="J2510" s="6" t="s">
        <v>326</v>
      </c>
      <c r="K2510" s="6" t="s">
        <v>278</v>
      </c>
      <c r="L2510" s="6" t="s">
        <v>123</v>
      </c>
      <c r="M2510" s="43"/>
      <c r="N2510" s="44" t="s">
        <v>1979</v>
      </c>
      <c r="O2510" s="39">
        <v>44953</v>
      </c>
      <c r="P2510" s="39">
        <v>44953</v>
      </c>
      <c r="Q2510" s="6">
        <v>0</v>
      </c>
      <c r="R2510" s="6">
        <v>0</v>
      </c>
      <c r="S2510" s="45" t="e">
        <f>_xlfn.CONCAT(#REF!,TRIM(tbl_PV_Milestones[[#This Row],[Milestone Description]]))</f>
        <v>#REF!</v>
      </c>
      <c r="T2510" s="84" t="str">
        <f>IF(COUNTIF(tbl_PV_Milestones[UID],tbl_PV_Milestones[[#This Row],[UID]])&gt;1,"Duplicate","")</f>
        <v>Duplicate</v>
      </c>
      <c r="U2510" s="42" t="str">
        <f>_xlfn.XLOOKUP(tbl_PV_Milestones[[#This Row],[Work ID]],tbl_PV_Meta[Work ID '#],tbl_PV_Meta[Sub-Portfolio])</f>
        <v>Sub-Portfolio 4</v>
      </c>
      <c r="V2510" s="41">
        <f>IF(MONTH(tbl_PV_Milestones[[#This Row],[Baseline Date]])&lt;7,YEAR(tbl_PV_Milestones[[#This Row],[Baseline Date]]),YEAR(tbl_PV_Milestones[[#This Row],[Baseline Date]])+1)</f>
        <v>2023</v>
      </c>
      <c r="W2510" s="41">
        <f>IF(MONTH(tbl_PV_Milestones[[#This Row],[Actual/Schedule Finish]])&lt;7,YEAR(tbl_PV_Milestones[[#This Row],[Actual/Schedule Finish]]),YEAR(tbl_PV_Milestones[[#This Row],[Actual/Schedule Finish]])+1)</f>
        <v>2023</v>
      </c>
      <c r="X2510" s="41" t="str">
        <f>IF(OR(tbl_PV_Milestones[[#This Row],[Project Status]]="Completed",tbl_PV_Milestones[[#This Row],[Project Status]]="Assumed Completed"),"Yes","No")</f>
        <v>Yes</v>
      </c>
      <c r="Y2510" s="41">
        <f>IF(tbl_PV_Milestones[[#This Row],[Baseline Date]]="",1,0)</f>
        <v>0</v>
      </c>
      <c r="Z2510" s="41">
        <f>IF(tbl_PV_Milestones[[#This Row],[Baseline Date]]&lt;PV_Meta!$B$7,1,0)</f>
        <v>1</v>
      </c>
      <c r="AA2510" s="41">
        <f>IF(tbl_PV_Milestones[[#This Row],[Complete]]="Yes",1,0)</f>
        <v>1</v>
      </c>
      <c r="AB2510" s="41">
        <f>IF(AND(tbl_PV_Milestones[[#This Row],[BL FY]]=2025,tbl_PV_Milestones[[#This Row],[Baseline Date]]&lt;PV_Meta!$B$7),1,0)</f>
        <v>0</v>
      </c>
      <c r="AC2510" s="41">
        <f>IF(AND(tbl_PV_Milestones[[#This Row],[Planned YTD]]=1,tbl_PV_Milestones[[#This Row],[Complete]]="Yes"),1,0)</f>
        <v>0</v>
      </c>
      <c r="AD2510" s="41">
        <f>IF(AND(tbl_PV_Milestones[[#This Row],[Actual/Schedule Finish]]&lt;PV_Meta!$B$7,tbl_PV_Milestones[[#This Row],[Complete]]="No",tbl_PV_Milestones[[#This Row],[Project Status]]&lt;&gt;"On Hold"),1,0)</f>
        <v>0</v>
      </c>
      <c r="AE2510" s="41">
        <f>IF(AND(tbl_PV_Milestones[[#This Row],[Actual/Schedule Finish]]&gt;tbl_PV_Milestones[[#This Row],[Baseline Date]],tbl_PV_Milestones[[#This Row],[Complete]]="No",tbl_PV_Milestones[[#This Row],[Project Status]]&lt;&gt;"On Hold",tbl_PV_Milestones[[#This Row],[Overdue]]=0,tbl_PV_Milestones[[#This Row],[To be Baselined]]&lt;&gt;1),1,0)</f>
        <v>0</v>
      </c>
      <c r="AF2510" s="41">
        <f>IF(AND(tbl_PV_Milestones[[#This Row],[BL FY]]=2025,tbl_PV_Milestones[[#This Row],[Finish FY]]&gt;2025),1,0)</f>
        <v>0</v>
      </c>
      <c r="AG2510" s="56" t="str">
        <f>_xlfn.XLOOKUP(tbl_PV_Milestones[[#This Row],[Work ID]],tbl_PV_Meta[Work ID '#],tbl_PV_Meta[Project Manager/Owner],,0)</f>
        <v>Project Manager 3</v>
      </c>
      <c r="AH2510" s="6"/>
    </row>
    <row r="2511" spans="4:34" x14ac:dyDescent="0.25">
      <c r="D2511" s="6" t="s">
        <v>326</v>
      </c>
      <c r="E2511" s="6" t="s">
        <v>503</v>
      </c>
      <c r="F2511" s="6" t="s">
        <v>1710</v>
      </c>
      <c r="G2511" s="6" t="s">
        <v>1102</v>
      </c>
      <c r="H2511" s="6" t="s">
        <v>510</v>
      </c>
      <c r="I2511" s="6" t="s">
        <v>510</v>
      </c>
      <c r="J2511" s="6" t="s">
        <v>326</v>
      </c>
      <c r="K2511" s="6" t="s">
        <v>278</v>
      </c>
      <c r="L2511" s="6" t="s">
        <v>126</v>
      </c>
      <c r="M2511" s="43"/>
      <c r="N2511" s="44" t="s">
        <v>1979</v>
      </c>
      <c r="O2511" s="39">
        <v>45001</v>
      </c>
      <c r="P2511" s="39">
        <v>45001</v>
      </c>
      <c r="Q2511" s="6">
        <v>0</v>
      </c>
      <c r="R2511" s="6">
        <v>0</v>
      </c>
      <c r="S2511" s="45" t="e">
        <f>_xlfn.CONCAT(#REF!,TRIM(tbl_PV_Milestones[[#This Row],[Milestone Description]]))</f>
        <v>#REF!</v>
      </c>
      <c r="T2511" s="84" t="str">
        <f>IF(COUNTIF(tbl_PV_Milestones[UID],tbl_PV_Milestones[[#This Row],[UID]])&gt;1,"Duplicate","")</f>
        <v>Duplicate</v>
      </c>
      <c r="U2511" s="42" t="str">
        <f>_xlfn.XLOOKUP(tbl_PV_Milestones[[#This Row],[Work ID]],tbl_PV_Meta[Work ID '#],tbl_PV_Meta[Sub-Portfolio])</f>
        <v>Sub-Portfolio 7</v>
      </c>
      <c r="V2511" s="41">
        <f>IF(MONTH(tbl_PV_Milestones[[#This Row],[Baseline Date]])&lt;7,YEAR(tbl_PV_Milestones[[#This Row],[Baseline Date]]),YEAR(tbl_PV_Milestones[[#This Row],[Baseline Date]])+1)</f>
        <v>2023</v>
      </c>
      <c r="W2511" s="41">
        <f>IF(MONTH(tbl_PV_Milestones[[#This Row],[Actual/Schedule Finish]])&lt;7,YEAR(tbl_PV_Milestones[[#This Row],[Actual/Schedule Finish]]),YEAR(tbl_PV_Milestones[[#This Row],[Actual/Schedule Finish]])+1)</f>
        <v>2023</v>
      </c>
      <c r="X2511" s="41" t="str">
        <f>IF(OR(tbl_PV_Milestones[[#This Row],[Project Status]]="Completed",tbl_PV_Milestones[[#This Row],[Project Status]]="Assumed Completed"),"Yes","No")</f>
        <v>Yes</v>
      </c>
      <c r="Y2511" s="41">
        <f>IF(tbl_PV_Milestones[[#This Row],[Baseline Date]]="",1,0)</f>
        <v>0</v>
      </c>
      <c r="Z2511" s="41">
        <f>IF(tbl_PV_Milestones[[#This Row],[Baseline Date]]&lt;PV_Meta!$B$7,1,0)</f>
        <v>1</v>
      </c>
      <c r="AA2511" s="41">
        <f>IF(tbl_PV_Milestones[[#This Row],[Complete]]="Yes",1,0)</f>
        <v>1</v>
      </c>
      <c r="AB2511" s="41">
        <f>IF(AND(tbl_PV_Milestones[[#This Row],[BL FY]]=2025,tbl_PV_Milestones[[#This Row],[Baseline Date]]&lt;PV_Meta!$B$7),1,0)</f>
        <v>0</v>
      </c>
      <c r="AC2511" s="41">
        <f>IF(AND(tbl_PV_Milestones[[#This Row],[Planned YTD]]=1,tbl_PV_Milestones[[#This Row],[Complete]]="Yes"),1,0)</f>
        <v>0</v>
      </c>
      <c r="AD2511" s="41">
        <f>IF(AND(tbl_PV_Milestones[[#This Row],[Actual/Schedule Finish]]&lt;PV_Meta!$B$7,tbl_PV_Milestones[[#This Row],[Complete]]="No",tbl_PV_Milestones[[#This Row],[Project Status]]&lt;&gt;"On Hold"),1,0)</f>
        <v>0</v>
      </c>
      <c r="AE2511" s="41">
        <f>IF(AND(tbl_PV_Milestones[[#This Row],[Actual/Schedule Finish]]&gt;tbl_PV_Milestones[[#This Row],[Baseline Date]],tbl_PV_Milestones[[#This Row],[Complete]]="No",tbl_PV_Milestones[[#This Row],[Project Status]]&lt;&gt;"On Hold",tbl_PV_Milestones[[#This Row],[Overdue]]=0,tbl_PV_Milestones[[#This Row],[To be Baselined]]&lt;&gt;1),1,0)</f>
        <v>0</v>
      </c>
      <c r="AF2511" s="41">
        <f>IF(AND(tbl_PV_Milestones[[#This Row],[BL FY]]=2025,tbl_PV_Milestones[[#This Row],[Finish FY]]&gt;2025),1,0)</f>
        <v>0</v>
      </c>
      <c r="AG2511" s="56" t="str">
        <f>_xlfn.XLOOKUP(tbl_PV_Milestones[[#This Row],[Work ID]],tbl_PV_Meta[Work ID '#],tbl_PV_Meta[Project Manager/Owner],,0)</f>
        <v>Project Manager 10</v>
      </c>
      <c r="AH2511" s="6"/>
    </row>
    <row r="2512" spans="4:34" x14ac:dyDescent="0.25">
      <c r="D2512" s="6" t="s">
        <v>326</v>
      </c>
      <c r="E2512" s="6" t="s">
        <v>503</v>
      </c>
      <c r="F2512" s="6" t="s">
        <v>1707</v>
      </c>
      <c r="H2512" s="6" t="s">
        <v>510</v>
      </c>
      <c r="I2512" s="6" t="s">
        <v>110</v>
      </c>
      <c r="J2512" s="6" t="s">
        <v>326</v>
      </c>
      <c r="K2512" s="6" t="s">
        <v>278</v>
      </c>
      <c r="L2512" s="6" t="s">
        <v>123</v>
      </c>
      <c r="M2512" s="43"/>
      <c r="N2512" s="44" t="s">
        <v>1979</v>
      </c>
      <c r="O2512" s="39">
        <v>45371.333333333299</v>
      </c>
      <c r="P2512" s="39">
        <v>45371.333333333299</v>
      </c>
      <c r="Q2512" s="6">
        <v>0</v>
      </c>
      <c r="R2512" s="6">
        <v>0</v>
      </c>
      <c r="S2512" s="45" t="e">
        <f>_xlfn.CONCAT(#REF!,TRIM(tbl_PV_Milestones[[#This Row],[Milestone Description]]))</f>
        <v>#REF!</v>
      </c>
      <c r="T2512" s="84" t="str">
        <f>IF(COUNTIF(tbl_PV_Milestones[UID],tbl_PV_Milestones[[#This Row],[UID]])&gt;1,"Duplicate","")</f>
        <v>Duplicate</v>
      </c>
      <c r="U2512" s="42" t="str">
        <f>_xlfn.XLOOKUP(tbl_PV_Milestones[[#This Row],[Work ID]],tbl_PV_Meta[Work ID '#],tbl_PV_Meta[Sub-Portfolio])</f>
        <v>Sub-Portfolio 4</v>
      </c>
      <c r="V2512" s="41">
        <f>IF(MONTH(tbl_PV_Milestones[[#This Row],[Baseline Date]])&lt;7,YEAR(tbl_PV_Milestones[[#This Row],[Baseline Date]]),YEAR(tbl_PV_Milestones[[#This Row],[Baseline Date]])+1)</f>
        <v>2024</v>
      </c>
      <c r="W2512" s="41">
        <f>IF(MONTH(tbl_PV_Milestones[[#This Row],[Actual/Schedule Finish]])&lt;7,YEAR(tbl_PV_Milestones[[#This Row],[Actual/Schedule Finish]]),YEAR(tbl_PV_Milestones[[#This Row],[Actual/Schedule Finish]])+1)</f>
        <v>2024</v>
      </c>
      <c r="X2512" s="41" t="str">
        <f>IF(OR(tbl_PV_Milestones[[#This Row],[Project Status]]="Completed",tbl_PV_Milestones[[#This Row],[Project Status]]="Assumed Completed"),"Yes","No")</f>
        <v>Yes</v>
      </c>
      <c r="Y2512" s="41">
        <f>IF(tbl_PV_Milestones[[#This Row],[Baseline Date]]="",1,0)</f>
        <v>0</v>
      </c>
      <c r="Z2512" s="41">
        <f>IF(tbl_PV_Milestones[[#This Row],[Baseline Date]]&lt;PV_Meta!$B$7,1,0)</f>
        <v>1</v>
      </c>
      <c r="AA2512" s="41">
        <f>IF(tbl_PV_Milestones[[#This Row],[Complete]]="Yes",1,0)</f>
        <v>1</v>
      </c>
      <c r="AB2512" s="41">
        <f>IF(AND(tbl_PV_Milestones[[#This Row],[BL FY]]=2025,tbl_PV_Milestones[[#This Row],[Baseline Date]]&lt;PV_Meta!$B$7),1,0)</f>
        <v>0</v>
      </c>
      <c r="AC2512" s="41">
        <f>IF(AND(tbl_PV_Milestones[[#This Row],[Planned YTD]]=1,tbl_PV_Milestones[[#This Row],[Complete]]="Yes"),1,0)</f>
        <v>0</v>
      </c>
      <c r="AD2512" s="41">
        <f>IF(AND(tbl_PV_Milestones[[#This Row],[Actual/Schedule Finish]]&lt;PV_Meta!$B$7,tbl_PV_Milestones[[#This Row],[Complete]]="No",tbl_PV_Milestones[[#This Row],[Project Status]]&lt;&gt;"On Hold"),1,0)</f>
        <v>0</v>
      </c>
      <c r="AE2512" s="41">
        <f>IF(AND(tbl_PV_Milestones[[#This Row],[Actual/Schedule Finish]]&gt;tbl_PV_Milestones[[#This Row],[Baseline Date]],tbl_PV_Milestones[[#This Row],[Complete]]="No",tbl_PV_Milestones[[#This Row],[Project Status]]&lt;&gt;"On Hold",tbl_PV_Milestones[[#This Row],[Overdue]]=0,tbl_PV_Milestones[[#This Row],[To be Baselined]]&lt;&gt;1),1,0)</f>
        <v>0</v>
      </c>
      <c r="AF2512" s="41">
        <f>IF(AND(tbl_PV_Milestones[[#This Row],[BL FY]]=2025,tbl_PV_Milestones[[#This Row],[Finish FY]]&gt;2025),1,0)</f>
        <v>0</v>
      </c>
      <c r="AG2512" s="56" t="str">
        <f>_xlfn.XLOOKUP(tbl_PV_Milestones[[#This Row],[Work ID]],tbl_PV_Meta[Work ID '#],tbl_PV_Meta[Project Manager/Owner],,0)</f>
        <v>Project Manager 3</v>
      </c>
      <c r="AH2512" s="6"/>
    </row>
    <row r="2513" spans="4:34" x14ac:dyDescent="0.25">
      <c r="D2513" s="6" t="s">
        <v>326</v>
      </c>
      <c r="E2513" s="6" t="s">
        <v>503</v>
      </c>
      <c r="F2513" s="6" t="s">
        <v>1708</v>
      </c>
      <c r="G2513" s="6" t="s">
        <v>1103</v>
      </c>
      <c r="H2513" s="6" t="s">
        <v>510</v>
      </c>
      <c r="I2513" s="6" t="s">
        <v>110</v>
      </c>
      <c r="J2513" s="6" t="s">
        <v>326</v>
      </c>
      <c r="K2513" s="6" t="s">
        <v>29</v>
      </c>
      <c r="L2513" s="6" t="s">
        <v>27</v>
      </c>
      <c r="M2513" s="43"/>
      <c r="N2513" s="44" t="s">
        <v>1979</v>
      </c>
      <c r="O2513" s="39">
        <v>45124.333333333299</v>
      </c>
      <c r="P2513" s="39">
        <v>45124.333333333299</v>
      </c>
      <c r="Q2513" s="6">
        <v>0</v>
      </c>
      <c r="R2513" s="6">
        <v>0</v>
      </c>
      <c r="S2513" s="45" t="e">
        <f>_xlfn.CONCAT(#REF!,TRIM(tbl_PV_Milestones[[#This Row],[Milestone Description]]))</f>
        <v>#REF!</v>
      </c>
      <c r="T2513" s="84" t="str">
        <f>IF(COUNTIF(tbl_PV_Milestones[UID],tbl_PV_Milestones[[#This Row],[UID]])&gt;1,"Duplicate","")</f>
        <v>Duplicate</v>
      </c>
      <c r="U2513" s="42" t="str">
        <f>_xlfn.XLOOKUP(tbl_PV_Milestones[[#This Row],[Work ID]],tbl_PV_Meta[Work ID '#],tbl_PV_Meta[Sub-Portfolio])</f>
        <v>Sub-Portfolio 8</v>
      </c>
      <c r="V2513" s="41">
        <f>IF(MONTH(tbl_PV_Milestones[[#This Row],[Baseline Date]])&lt;7,YEAR(tbl_PV_Milestones[[#This Row],[Baseline Date]]),YEAR(tbl_PV_Milestones[[#This Row],[Baseline Date]])+1)</f>
        <v>2024</v>
      </c>
      <c r="W2513" s="41">
        <f>IF(MONTH(tbl_PV_Milestones[[#This Row],[Actual/Schedule Finish]])&lt;7,YEAR(tbl_PV_Milestones[[#This Row],[Actual/Schedule Finish]]),YEAR(tbl_PV_Milestones[[#This Row],[Actual/Schedule Finish]])+1)</f>
        <v>2024</v>
      </c>
      <c r="X2513" s="41" t="str">
        <f>IF(OR(tbl_PV_Milestones[[#This Row],[Project Status]]="Completed",tbl_PV_Milestones[[#This Row],[Project Status]]="Assumed Completed"),"Yes","No")</f>
        <v>Yes</v>
      </c>
      <c r="Y2513" s="41">
        <f>IF(tbl_PV_Milestones[[#This Row],[Baseline Date]]="",1,0)</f>
        <v>0</v>
      </c>
      <c r="Z2513" s="41">
        <f>IF(tbl_PV_Milestones[[#This Row],[Baseline Date]]&lt;PV_Meta!$B$7,1,0)</f>
        <v>1</v>
      </c>
      <c r="AA2513" s="41">
        <f>IF(tbl_PV_Milestones[[#This Row],[Complete]]="Yes",1,0)</f>
        <v>1</v>
      </c>
      <c r="AB2513" s="41">
        <f>IF(AND(tbl_PV_Milestones[[#This Row],[BL FY]]=2025,tbl_PV_Milestones[[#This Row],[Baseline Date]]&lt;PV_Meta!$B$7),1,0)</f>
        <v>0</v>
      </c>
      <c r="AC2513" s="41">
        <f>IF(AND(tbl_PV_Milestones[[#This Row],[Planned YTD]]=1,tbl_PV_Milestones[[#This Row],[Complete]]="Yes"),1,0)</f>
        <v>0</v>
      </c>
      <c r="AD2513" s="41">
        <f>IF(AND(tbl_PV_Milestones[[#This Row],[Actual/Schedule Finish]]&lt;PV_Meta!$B$7,tbl_PV_Milestones[[#This Row],[Complete]]="No",tbl_PV_Milestones[[#This Row],[Project Status]]&lt;&gt;"On Hold"),1,0)</f>
        <v>0</v>
      </c>
      <c r="AE2513" s="41">
        <f>IF(AND(tbl_PV_Milestones[[#This Row],[Actual/Schedule Finish]]&gt;tbl_PV_Milestones[[#This Row],[Baseline Date]],tbl_PV_Milestones[[#This Row],[Complete]]="No",tbl_PV_Milestones[[#This Row],[Project Status]]&lt;&gt;"On Hold",tbl_PV_Milestones[[#This Row],[Overdue]]=0,tbl_PV_Milestones[[#This Row],[To be Baselined]]&lt;&gt;1),1,0)</f>
        <v>0</v>
      </c>
      <c r="AF2513" s="41">
        <f>IF(AND(tbl_PV_Milestones[[#This Row],[BL FY]]=2025,tbl_PV_Milestones[[#This Row],[Finish FY]]&gt;2025),1,0)</f>
        <v>0</v>
      </c>
      <c r="AG2513" s="56" t="str">
        <f>_xlfn.XLOOKUP(tbl_PV_Milestones[[#This Row],[Work ID]],tbl_PV_Meta[Work ID '#],tbl_PV_Meta[Project Manager/Owner],,0)</f>
        <v>Project Manager 6</v>
      </c>
      <c r="AH2513" s="6"/>
    </row>
    <row r="2514" spans="4:34" x14ac:dyDescent="0.25">
      <c r="D2514" s="6" t="s">
        <v>326</v>
      </c>
      <c r="E2514" s="6" t="s">
        <v>503</v>
      </c>
      <c r="F2514" s="6" t="s">
        <v>1700</v>
      </c>
      <c r="G2514" s="6" t="s">
        <v>1104</v>
      </c>
      <c r="H2514" s="6" t="s">
        <v>510</v>
      </c>
      <c r="I2514" s="6" t="s">
        <v>510</v>
      </c>
      <c r="J2514" s="6" t="s">
        <v>326</v>
      </c>
      <c r="K2514" s="6" t="s">
        <v>36</v>
      </c>
      <c r="L2514" s="6" t="s">
        <v>88</v>
      </c>
      <c r="M2514" s="43"/>
      <c r="N2514" s="44" t="s">
        <v>1979</v>
      </c>
      <c r="O2514" s="39">
        <v>45147</v>
      </c>
      <c r="P2514" s="39">
        <v>45147</v>
      </c>
      <c r="Q2514" s="6">
        <v>0</v>
      </c>
      <c r="R2514" s="6">
        <v>0</v>
      </c>
      <c r="S2514" s="45" t="e">
        <f>_xlfn.CONCAT(#REF!,TRIM(tbl_PV_Milestones[[#This Row],[Milestone Description]]))</f>
        <v>#REF!</v>
      </c>
      <c r="T2514" s="84" t="str">
        <f>IF(COUNTIF(tbl_PV_Milestones[UID],tbl_PV_Milestones[[#This Row],[UID]])&gt;1,"Duplicate","")</f>
        <v>Duplicate</v>
      </c>
      <c r="U2514" s="42" t="str">
        <f>_xlfn.XLOOKUP(tbl_PV_Milestones[[#This Row],[Work ID]],tbl_PV_Meta[Work ID '#],tbl_PV_Meta[Sub-Portfolio])</f>
        <v>Sub-Portfolio 7</v>
      </c>
      <c r="V2514" s="41">
        <f>IF(MONTH(tbl_PV_Milestones[[#This Row],[Baseline Date]])&lt;7,YEAR(tbl_PV_Milestones[[#This Row],[Baseline Date]]),YEAR(tbl_PV_Milestones[[#This Row],[Baseline Date]])+1)</f>
        <v>2024</v>
      </c>
      <c r="W2514" s="41">
        <f>IF(MONTH(tbl_PV_Milestones[[#This Row],[Actual/Schedule Finish]])&lt;7,YEAR(tbl_PV_Milestones[[#This Row],[Actual/Schedule Finish]]),YEAR(tbl_PV_Milestones[[#This Row],[Actual/Schedule Finish]])+1)</f>
        <v>2024</v>
      </c>
      <c r="X2514" s="41" t="str">
        <f>IF(OR(tbl_PV_Milestones[[#This Row],[Project Status]]="Completed",tbl_PV_Milestones[[#This Row],[Project Status]]="Assumed Completed"),"Yes","No")</f>
        <v>Yes</v>
      </c>
      <c r="Y2514" s="41">
        <f>IF(tbl_PV_Milestones[[#This Row],[Baseline Date]]="",1,0)</f>
        <v>0</v>
      </c>
      <c r="Z2514" s="41">
        <f>IF(tbl_PV_Milestones[[#This Row],[Baseline Date]]&lt;PV_Meta!$B$7,1,0)</f>
        <v>1</v>
      </c>
      <c r="AA2514" s="41">
        <f>IF(tbl_PV_Milestones[[#This Row],[Complete]]="Yes",1,0)</f>
        <v>1</v>
      </c>
      <c r="AB2514" s="41">
        <f>IF(AND(tbl_PV_Milestones[[#This Row],[BL FY]]=2025,tbl_PV_Milestones[[#This Row],[Baseline Date]]&lt;PV_Meta!$B$7),1,0)</f>
        <v>0</v>
      </c>
      <c r="AC2514" s="41">
        <f>IF(AND(tbl_PV_Milestones[[#This Row],[Planned YTD]]=1,tbl_PV_Milestones[[#This Row],[Complete]]="Yes"),1,0)</f>
        <v>0</v>
      </c>
      <c r="AD2514" s="41">
        <f>IF(AND(tbl_PV_Milestones[[#This Row],[Actual/Schedule Finish]]&lt;PV_Meta!$B$7,tbl_PV_Milestones[[#This Row],[Complete]]="No",tbl_PV_Milestones[[#This Row],[Project Status]]&lt;&gt;"On Hold"),1,0)</f>
        <v>0</v>
      </c>
      <c r="AE2514" s="41">
        <f>IF(AND(tbl_PV_Milestones[[#This Row],[Actual/Schedule Finish]]&gt;tbl_PV_Milestones[[#This Row],[Baseline Date]],tbl_PV_Milestones[[#This Row],[Complete]]="No",tbl_PV_Milestones[[#This Row],[Project Status]]&lt;&gt;"On Hold",tbl_PV_Milestones[[#This Row],[Overdue]]=0,tbl_PV_Milestones[[#This Row],[To be Baselined]]&lt;&gt;1),1,0)</f>
        <v>0</v>
      </c>
      <c r="AF2514" s="41">
        <f>IF(AND(tbl_PV_Milestones[[#This Row],[BL FY]]=2025,tbl_PV_Milestones[[#This Row],[Finish FY]]&gt;2025),1,0)</f>
        <v>0</v>
      </c>
      <c r="AG2514" s="56" t="str">
        <f>_xlfn.XLOOKUP(tbl_PV_Milestones[[#This Row],[Work ID]],tbl_PV_Meta[Work ID '#],tbl_PV_Meta[Project Manager/Owner],,0)</f>
        <v>Project Manager 17</v>
      </c>
      <c r="AH2514" s="6"/>
    </row>
    <row r="2515" spans="4:34" x14ac:dyDescent="0.25">
      <c r="D2515" s="6" t="s">
        <v>326</v>
      </c>
      <c r="E2515" s="6" t="s">
        <v>503</v>
      </c>
      <c r="F2515" s="6" t="s">
        <v>1708</v>
      </c>
      <c r="G2515" s="6" t="s">
        <v>1017</v>
      </c>
      <c r="H2515" s="6" t="s">
        <v>510</v>
      </c>
      <c r="I2515" s="6" t="s">
        <v>110</v>
      </c>
      <c r="J2515" s="6" t="s">
        <v>326</v>
      </c>
      <c r="K2515" s="6" t="s">
        <v>29</v>
      </c>
      <c r="L2515" s="6" t="s">
        <v>27</v>
      </c>
      <c r="M2515" s="43"/>
      <c r="N2515" s="44" t="s">
        <v>1979</v>
      </c>
      <c r="O2515" s="39">
        <v>45124.333333333299</v>
      </c>
      <c r="P2515" s="39">
        <v>45124.333333333299</v>
      </c>
      <c r="Q2515" s="6">
        <v>0</v>
      </c>
      <c r="R2515" s="6">
        <v>0</v>
      </c>
      <c r="S2515" s="45" t="e">
        <f>_xlfn.CONCAT(#REF!,TRIM(tbl_PV_Milestones[[#This Row],[Milestone Description]]))</f>
        <v>#REF!</v>
      </c>
      <c r="T2515" s="84" t="str">
        <f>IF(COUNTIF(tbl_PV_Milestones[UID],tbl_PV_Milestones[[#This Row],[UID]])&gt;1,"Duplicate","")</f>
        <v>Duplicate</v>
      </c>
      <c r="U2515" s="42" t="str">
        <f>_xlfn.XLOOKUP(tbl_PV_Milestones[[#This Row],[Work ID]],tbl_PV_Meta[Work ID '#],tbl_PV_Meta[Sub-Portfolio])</f>
        <v>Sub-Portfolio 8</v>
      </c>
      <c r="V2515" s="41">
        <f>IF(MONTH(tbl_PV_Milestones[[#This Row],[Baseline Date]])&lt;7,YEAR(tbl_PV_Milestones[[#This Row],[Baseline Date]]),YEAR(tbl_PV_Milestones[[#This Row],[Baseline Date]])+1)</f>
        <v>2024</v>
      </c>
      <c r="W2515" s="41">
        <f>IF(MONTH(tbl_PV_Milestones[[#This Row],[Actual/Schedule Finish]])&lt;7,YEAR(tbl_PV_Milestones[[#This Row],[Actual/Schedule Finish]]),YEAR(tbl_PV_Milestones[[#This Row],[Actual/Schedule Finish]])+1)</f>
        <v>2024</v>
      </c>
      <c r="X2515" s="41" t="str">
        <f>IF(OR(tbl_PV_Milestones[[#This Row],[Project Status]]="Completed",tbl_PV_Milestones[[#This Row],[Project Status]]="Assumed Completed"),"Yes","No")</f>
        <v>Yes</v>
      </c>
      <c r="Y2515" s="41">
        <f>IF(tbl_PV_Milestones[[#This Row],[Baseline Date]]="",1,0)</f>
        <v>0</v>
      </c>
      <c r="Z2515" s="41">
        <f>IF(tbl_PV_Milestones[[#This Row],[Baseline Date]]&lt;PV_Meta!$B$7,1,0)</f>
        <v>1</v>
      </c>
      <c r="AA2515" s="41">
        <f>IF(tbl_PV_Milestones[[#This Row],[Complete]]="Yes",1,0)</f>
        <v>1</v>
      </c>
      <c r="AB2515" s="41">
        <f>IF(AND(tbl_PV_Milestones[[#This Row],[BL FY]]=2025,tbl_PV_Milestones[[#This Row],[Baseline Date]]&lt;PV_Meta!$B$7),1,0)</f>
        <v>0</v>
      </c>
      <c r="AC2515" s="41">
        <f>IF(AND(tbl_PV_Milestones[[#This Row],[Planned YTD]]=1,tbl_PV_Milestones[[#This Row],[Complete]]="Yes"),1,0)</f>
        <v>0</v>
      </c>
      <c r="AD2515" s="41">
        <f>IF(AND(tbl_PV_Milestones[[#This Row],[Actual/Schedule Finish]]&lt;PV_Meta!$B$7,tbl_PV_Milestones[[#This Row],[Complete]]="No",tbl_PV_Milestones[[#This Row],[Project Status]]&lt;&gt;"On Hold"),1,0)</f>
        <v>0</v>
      </c>
      <c r="AE2515" s="41">
        <f>IF(AND(tbl_PV_Milestones[[#This Row],[Actual/Schedule Finish]]&gt;tbl_PV_Milestones[[#This Row],[Baseline Date]],tbl_PV_Milestones[[#This Row],[Complete]]="No",tbl_PV_Milestones[[#This Row],[Project Status]]&lt;&gt;"On Hold",tbl_PV_Milestones[[#This Row],[Overdue]]=0,tbl_PV_Milestones[[#This Row],[To be Baselined]]&lt;&gt;1),1,0)</f>
        <v>0</v>
      </c>
      <c r="AF2515" s="41">
        <f>IF(AND(tbl_PV_Milestones[[#This Row],[BL FY]]=2025,tbl_PV_Milestones[[#This Row],[Finish FY]]&gt;2025),1,0)</f>
        <v>0</v>
      </c>
      <c r="AG2515" s="56" t="str">
        <f>_xlfn.XLOOKUP(tbl_PV_Milestones[[#This Row],[Work ID]],tbl_PV_Meta[Work ID '#],tbl_PV_Meta[Project Manager/Owner],,0)</f>
        <v>Project Manager 6</v>
      </c>
      <c r="AH2515" s="6"/>
    </row>
    <row r="2516" spans="4:34" x14ac:dyDescent="0.25">
      <c r="D2516" s="6" t="s">
        <v>326</v>
      </c>
      <c r="E2516" s="6" t="s">
        <v>503</v>
      </c>
      <c r="F2516" s="6" t="s">
        <v>1714</v>
      </c>
      <c r="G2516" s="6" t="s">
        <v>1105</v>
      </c>
      <c r="H2516" s="6" t="s">
        <v>510</v>
      </c>
      <c r="I2516" s="6" t="s">
        <v>506</v>
      </c>
      <c r="J2516" s="6" t="s">
        <v>326</v>
      </c>
      <c r="K2516" s="6" t="s">
        <v>278</v>
      </c>
      <c r="L2516" s="6" t="s">
        <v>130</v>
      </c>
      <c r="M2516" s="43"/>
      <c r="N2516" s="44" t="s">
        <v>1979</v>
      </c>
      <c r="O2516" s="39">
        <v>45384.333333333299</v>
      </c>
      <c r="P2516" s="39">
        <v>45384.333333333299</v>
      </c>
      <c r="Q2516" s="6">
        <v>0</v>
      </c>
      <c r="R2516" s="6">
        <v>0</v>
      </c>
      <c r="S2516" s="45" t="e">
        <f>_xlfn.CONCAT(#REF!,TRIM(tbl_PV_Milestones[[#This Row],[Milestone Description]]))</f>
        <v>#REF!</v>
      </c>
      <c r="T2516" s="84" t="str">
        <f>IF(COUNTIF(tbl_PV_Milestones[UID],tbl_PV_Milestones[[#This Row],[UID]])&gt;1,"Duplicate","")</f>
        <v>Duplicate</v>
      </c>
      <c r="U2516" s="42" t="str">
        <f>_xlfn.XLOOKUP(tbl_PV_Milestones[[#This Row],[Work ID]],tbl_PV_Meta[Work ID '#],tbl_PV_Meta[Sub-Portfolio])</f>
        <v>Sub-Portfolio 7</v>
      </c>
      <c r="V2516" s="41">
        <f>IF(MONTH(tbl_PV_Milestones[[#This Row],[Baseline Date]])&lt;7,YEAR(tbl_PV_Milestones[[#This Row],[Baseline Date]]),YEAR(tbl_PV_Milestones[[#This Row],[Baseline Date]])+1)</f>
        <v>2024</v>
      </c>
      <c r="W2516" s="41">
        <f>IF(MONTH(tbl_PV_Milestones[[#This Row],[Actual/Schedule Finish]])&lt;7,YEAR(tbl_PV_Milestones[[#This Row],[Actual/Schedule Finish]]),YEAR(tbl_PV_Milestones[[#This Row],[Actual/Schedule Finish]])+1)</f>
        <v>2024</v>
      </c>
      <c r="X2516" s="41" t="str">
        <f>IF(OR(tbl_PV_Milestones[[#This Row],[Project Status]]="Completed",tbl_PV_Milestones[[#This Row],[Project Status]]="Assumed Completed"),"Yes","No")</f>
        <v>Yes</v>
      </c>
      <c r="Y2516" s="41">
        <f>IF(tbl_PV_Milestones[[#This Row],[Baseline Date]]="",1,0)</f>
        <v>0</v>
      </c>
      <c r="Z2516" s="41">
        <f>IF(tbl_PV_Milestones[[#This Row],[Baseline Date]]&lt;PV_Meta!$B$7,1,0)</f>
        <v>1</v>
      </c>
      <c r="AA2516" s="41">
        <f>IF(tbl_PV_Milestones[[#This Row],[Complete]]="Yes",1,0)</f>
        <v>1</v>
      </c>
      <c r="AB2516" s="41">
        <f>IF(AND(tbl_PV_Milestones[[#This Row],[BL FY]]=2025,tbl_PV_Milestones[[#This Row],[Baseline Date]]&lt;PV_Meta!$B$7),1,0)</f>
        <v>0</v>
      </c>
      <c r="AC2516" s="41">
        <f>IF(AND(tbl_PV_Milestones[[#This Row],[Planned YTD]]=1,tbl_PV_Milestones[[#This Row],[Complete]]="Yes"),1,0)</f>
        <v>0</v>
      </c>
      <c r="AD2516" s="41">
        <f>IF(AND(tbl_PV_Milestones[[#This Row],[Actual/Schedule Finish]]&lt;PV_Meta!$B$7,tbl_PV_Milestones[[#This Row],[Complete]]="No",tbl_PV_Milestones[[#This Row],[Project Status]]&lt;&gt;"On Hold"),1,0)</f>
        <v>0</v>
      </c>
      <c r="AE2516" s="41">
        <f>IF(AND(tbl_PV_Milestones[[#This Row],[Actual/Schedule Finish]]&gt;tbl_PV_Milestones[[#This Row],[Baseline Date]],tbl_PV_Milestones[[#This Row],[Complete]]="No",tbl_PV_Milestones[[#This Row],[Project Status]]&lt;&gt;"On Hold",tbl_PV_Milestones[[#This Row],[Overdue]]=0,tbl_PV_Milestones[[#This Row],[To be Baselined]]&lt;&gt;1),1,0)</f>
        <v>0</v>
      </c>
      <c r="AF2516" s="41">
        <f>IF(AND(tbl_PV_Milestones[[#This Row],[BL FY]]=2025,tbl_PV_Milestones[[#This Row],[Finish FY]]&gt;2025),1,0)</f>
        <v>0</v>
      </c>
      <c r="AG2516" s="56" t="str">
        <f>_xlfn.XLOOKUP(tbl_PV_Milestones[[#This Row],[Work ID]],tbl_PV_Meta[Work ID '#],tbl_PV_Meta[Project Manager/Owner],,0)</f>
        <v>Project Manager 38</v>
      </c>
      <c r="AH2516" s="6"/>
    </row>
    <row r="2517" spans="4:34" x14ac:dyDescent="0.25">
      <c r="D2517" s="6" t="s">
        <v>326</v>
      </c>
      <c r="E2517" s="6" t="s">
        <v>503</v>
      </c>
      <c r="F2517" s="6" t="s">
        <v>1700</v>
      </c>
      <c r="G2517" s="6" t="s">
        <v>1106</v>
      </c>
      <c r="H2517" s="6" t="s">
        <v>510</v>
      </c>
      <c r="I2517" s="6" t="s">
        <v>510</v>
      </c>
      <c r="J2517" s="6" t="s">
        <v>326</v>
      </c>
      <c r="K2517" s="6" t="s">
        <v>36</v>
      </c>
      <c r="L2517" s="6" t="s">
        <v>88</v>
      </c>
      <c r="M2517" s="43"/>
      <c r="N2517" s="44" t="s">
        <v>1979</v>
      </c>
      <c r="O2517" s="39">
        <v>45097</v>
      </c>
      <c r="P2517" s="39">
        <v>45097</v>
      </c>
      <c r="Q2517" s="6">
        <v>0</v>
      </c>
      <c r="R2517" s="6">
        <v>0</v>
      </c>
      <c r="S2517" s="45" t="e">
        <f>_xlfn.CONCAT(#REF!,TRIM(tbl_PV_Milestones[[#This Row],[Milestone Description]]))</f>
        <v>#REF!</v>
      </c>
      <c r="T2517" s="84" t="str">
        <f>IF(COUNTIF(tbl_PV_Milestones[UID],tbl_PV_Milestones[[#This Row],[UID]])&gt;1,"Duplicate","")</f>
        <v>Duplicate</v>
      </c>
      <c r="U2517" s="42" t="str">
        <f>_xlfn.XLOOKUP(tbl_PV_Milestones[[#This Row],[Work ID]],tbl_PV_Meta[Work ID '#],tbl_PV_Meta[Sub-Portfolio])</f>
        <v>Sub-Portfolio 7</v>
      </c>
      <c r="V2517" s="41">
        <f>IF(MONTH(tbl_PV_Milestones[[#This Row],[Baseline Date]])&lt;7,YEAR(tbl_PV_Milestones[[#This Row],[Baseline Date]]),YEAR(tbl_PV_Milestones[[#This Row],[Baseline Date]])+1)</f>
        <v>2023</v>
      </c>
      <c r="W2517" s="41">
        <f>IF(MONTH(tbl_PV_Milestones[[#This Row],[Actual/Schedule Finish]])&lt;7,YEAR(tbl_PV_Milestones[[#This Row],[Actual/Schedule Finish]]),YEAR(tbl_PV_Milestones[[#This Row],[Actual/Schedule Finish]])+1)</f>
        <v>2023</v>
      </c>
      <c r="X2517" s="41" t="str">
        <f>IF(OR(tbl_PV_Milestones[[#This Row],[Project Status]]="Completed",tbl_PV_Milestones[[#This Row],[Project Status]]="Assumed Completed"),"Yes","No")</f>
        <v>Yes</v>
      </c>
      <c r="Y2517" s="41">
        <f>IF(tbl_PV_Milestones[[#This Row],[Baseline Date]]="",1,0)</f>
        <v>0</v>
      </c>
      <c r="Z2517" s="41">
        <f>IF(tbl_PV_Milestones[[#This Row],[Baseline Date]]&lt;PV_Meta!$B$7,1,0)</f>
        <v>1</v>
      </c>
      <c r="AA2517" s="41">
        <f>IF(tbl_PV_Milestones[[#This Row],[Complete]]="Yes",1,0)</f>
        <v>1</v>
      </c>
      <c r="AB2517" s="41">
        <f>IF(AND(tbl_PV_Milestones[[#This Row],[BL FY]]=2025,tbl_PV_Milestones[[#This Row],[Baseline Date]]&lt;PV_Meta!$B$7),1,0)</f>
        <v>0</v>
      </c>
      <c r="AC2517" s="41">
        <f>IF(AND(tbl_PV_Milestones[[#This Row],[Planned YTD]]=1,tbl_PV_Milestones[[#This Row],[Complete]]="Yes"),1,0)</f>
        <v>0</v>
      </c>
      <c r="AD2517" s="41">
        <f>IF(AND(tbl_PV_Milestones[[#This Row],[Actual/Schedule Finish]]&lt;PV_Meta!$B$7,tbl_PV_Milestones[[#This Row],[Complete]]="No",tbl_PV_Milestones[[#This Row],[Project Status]]&lt;&gt;"On Hold"),1,0)</f>
        <v>0</v>
      </c>
      <c r="AE2517" s="41">
        <f>IF(AND(tbl_PV_Milestones[[#This Row],[Actual/Schedule Finish]]&gt;tbl_PV_Milestones[[#This Row],[Baseline Date]],tbl_PV_Milestones[[#This Row],[Complete]]="No",tbl_PV_Milestones[[#This Row],[Project Status]]&lt;&gt;"On Hold",tbl_PV_Milestones[[#This Row],[Overdue]]=0,tbl_PV_Milestones[[#This Row],[To be Baselined]]&lt;&gt;1),1,0)</f>
        <v>0</v>
      </c>
      <c r="AF2517" s="41">
        <f>IF(AND(tbl_PV_Milestones[[#This Row],[BL FY]]=2025,tbl_PV_Milestones[[#This Row],[Finish FY]]&gt;2025),1,0)</f>
        <v>0</v>
      </c>
      <c r="AG2517" s="56" t="str">
        <f>_xlfn.XLOOKUP(tbl_PV_Milestones[[#This Row],[Work ID]],tbl_PV_Meta[Work ID '#],tbl_PV_Meta[Project Manager/Owner],,0)</f>
        <v>Project Manager 17</v>
      </c>
      <c r="AH2517" s="6"/>
    </row>
    <row r="2518" spans="4:34" x14ac:dyDescent="0.25">
      <c r="D2518" s="6" t="s">
        <v>326</v>
      </c>
      <c r="E2518" s="6" t="s">
        <v>503</v>
      </c>
      <c r="F2518" s="6" t="s">
        <v>1705</v>
      </c>
      <c r="G2518" s="6" t="s">
        <v>1107</v>
      </c>
      <c r="H2518" s="6" t="s">
        <v>510</v>
      </c>
      <c r="I2518" s="6" t="s">
        <v>510</v>
      </c>
      <c r="J2518" s="6" t="s">
        <v>326</v>
      </c>
      <c r="K2518" s="6" t="s">
        <v>29</v>
      </c>
      <c r="L2518" s="6" t="s">
        <v>82</v>
      </c>
      <c r="M2518" s="43"/>
      <c r="N2518" s="44" t="s">
        <v>1979</v>
      </c>
      <c r="O2518" s="39">
        <v>44900</v>
      </c>
      <c r="P2518" s="39">
        <v>44900</v>
      </c>
      <c r="Q2518" s="6">
        <v>0</v>
      </c>
      <c r="R2518" s="6">
        <v>0</v>
      </c>
      <c r="S2518" s="45" t="e">
        <f>_xlfn.CONCAT(#REF!,TRIM(tbl_PV_Milestones[[#This Row],[Milestone Description]]))</f>
        <v>#REF!</v>
      </c>
      <c r="T2518" s="84" t="str">
        <f>IF(COUNTIF(tbl_PV_Milestones[UID],tbl_PV_Milestones[[#This Row],[UID]])&gt;1,"Duplicate","")</f>
        <v>Duplicate</v>
      </c>
      <c r="U2518" s="42" t="str">
        <f>_xlfn.XLOOKUP(tbl_PV_Milestones[[#This Row],[Work ID]],tbl_PV_Meta[Work ID '#],tbl_PV_Meta[Sub-Portfolio])</f>
        <v>Sub-Portfolio 7</v>
      </c>
      <c r="V2518" s="41">
        <f>IF(MONTH(tbl_PV_Milestones[[#This Row],[Baseline Date]])&lt;7,YEAR(tbl_PV_Milestones[[#This Row],[Baseline Date]]),YEAR(tbl_PV_Milestones[[#This Row],[Baseline Date]])+1)</f>
        <v>2023</v>
      </c>
      <c r="W2518" s="41">
        <f>IF(MONTH(tbl_PV_Milestones[[#This Row],[Actual/Schedule Finish]])&lt;7,YEAR(tbl_PV_Milestones[[#This Row],[Actual/Schedule Finish]]),YEAR(tbl_PV_Milestones[[#This Row],[Actual/Schedule Finish]])+1)</f>
        <v>2023</v>
      </c>
      <c r="X2518" s="41" t="str">
        <f>IF(OR(tbl_PV_Milestones[[#This Row],[Project Status]]="Completed",tbl_PV_Milestones[[#This Row],[Project Status]]="Assumed Completed"),"Yes","No")</f>
        <v>Yes</v>
      </c>
      <c r="Y2518" s="41">
        <f>IF(tbl_PV_Milestones[[#This Row],[Baseline Date]]="",1,0)</f>
        <v>0</v>
      </c>
      <c r="Z2518" s="41">
        <f>IF(tbl_PV_Milestones[[#This Row],[Baseline Date]]&lt;PV_Meta!$B$7,1,0)</f>
        <v>1</v>
      </c>
      <c r="AA2518" s="41">
        <f>IF(tbl_PV_Milestones[[#This Row],[Complete]]="Yes",1,0)</f>
        <v>1</v>
      </c>
      <c r="AB2518" s="41">
        <f>IF(AND(tbl_PV_Milestones[[#This Row],[BL FY]]=2025,tbl_PV_Milestones[[#This Row],[Baseline Date]]&lt;PV_Meta!$B$7),1,0)</f>
        <v>0</v>
      </c>
      <c r="AC2518" s="41">
        <f>IF(AND(tbl_PV_Milestones[[#This Row],[Planned YTD]]=1,tbl_PV_Milestones[[#This Row],[Complete]]="Yes"),1,0)</f>
        <v>0</v>
      </c>
      <c r="AD2518" s="41">
        <f>IF(AND(tbl_PV_Milestones[[#This Row],[Actual/Schedule Finish]]&lt;PV_Meta!$B$7,tbl_PV_Milestones[[#This Row],[Complete]]="No",tbl_PV_Milestones[[#This Row],[Project Status]]&lt;&gt;"On Hold"),1,0)</f>
        <v>0</v>
      </c>
      <c r="AE2518" s="41">
        <f>IF(AND(tbl_PV_Milestones[[#This Row],[Actual/Schedule Finish]]&gt;tbl_PV_Milestones[[#This Row],[Baseline Date]],tbl_PV_Milestones[[#This Row],[Complete]]="No",tbl_PV_Milestones[[#This Row],[Project Status]]&lt;&gt;"On Hold",tbl_PV_Milestones[[#This Row],[Overdue]]=0,tbl_PV_Milestones[[#This Row],[To be Baselined]]&lt;&gt;1),1,0)</f>
        <v>0</v>
      </c>
      <c r="AF2518" s="41">
        <f>IF(AND(tbl_PV_Milestones[[#This Row],[BL FY]]=2025,tbl_PV_Milestones[[#This Row],[Finish FY]]&gt;2025),1,0)</f>
        <v>0</v>
      </c>
      <c r="AG2518" s="56" t="str">
        <f>_xlfn.XLOOKUP(tbl_PV_Milestones[[#This Row],[Work ID]],tbl_PV_Meta[Work ID '#],tbl_PV_Meta[Project Manager/Owner],,0)</f>
        <v>Project Manager 34</v>
      </c>
      <c r="AH2518" s="6"/>
    </row>
    <row r="2519" spans="4:34" x14ac:dyDescent="0.25">
      <c r="D2519" s="6" t="s">
        <v>326</v>
      </c>
      <c r="E2519" s="6" t="s">
        <v>503</v>
      </c>
      <c r="F2519" s="6" t="s">
        <v>1708</v>
      </c>
      <c r="G2519" s="6" t="s">
        <v>1108</v>
      </c>
      <c r="H2519" s="6" t="s">
        <v>510</v>
      </c>
      <c r="I2519" s="6" t="s">
        <v>110</v>
      </c>
      <c r="J2519" s="6" t="s">
        <v>326</v>
      </c>
      <c r="K2519" s="6" t="s">
        <v>29</v>
      </c>
      <c r="L2519" s="6" t="s">
        <v>27</v>
      </c>
      <c r="M2519" s="43"/>
      <c r="N2519" s="44" t="s">
        <v>1979</v>
      </c>
      <c r="O2519" s="39">
        <v>45219.708333333299</v>
      </c>
      <c r="P2519" s="39">
        <v>45219.708333333299</v>
      </c>
      <c r="Q2519" s="6">
        <v>0</v>
      </c>
      <c r="R2519" s="6">
        <v>0</v>
      </c>
      <c r="S2519" s="45" t="e">
        <f>_xlfn.CONCAT(#REF!,TRIM(tbl_PV_Milestones[[#This Row],[Milestone Description]]))</f>
        <v>#REF!</v>
      </c>
      <c r="T2519" s="84" t="str">
        <f>IF(COUNTIF(tbl_PV_Milestones[UID],tbl_PV_Milestones[[#This Row],[UID]])&gt;1,"Duplicate","")</f>
        <v>Duplicate</v>
      </c>
      <c r="U2519" s="42" t="str">
        <f>_xlfn.XLOOKUP(tbl_PV_Milestones[[#This Row],[Work ID]],tbl_PV_Meta[Work ID '#],tbl_PV_Meta[Sub-Portfolio])</f>
        <v>Sub-Portfolio 8</v>
      </c>
      <c r="V2519" s="41">
        <f>IF(MONTH(tbl_PV_Milestones[[#This Row],[Baseline Date]])&lt;7,YEAR(tbl_PV_Milestones[[#This Row],[Baseline Date]]),YEAR(tbl_PV_Milestones[[#This Row],[Baseline Date]])+1)</f>
        <v>2024</v>
      </c>
      <c r="W2519" s="41">
        <f>IF(MONTH(tbl_PV_Milestones[[#This Row],[Actual/Schedule Finish]])&lt;7,YEAR(tbl_PV_Milestones[[#This Row],[Actual/Schedule Finish]]),YEAR(tbl_PV_Milestones[[#This Row],[Actual/Schedule Finish]])+1)</f>
        <v>2024</v>
      </c>
      <c r="X2519" s="41" t="str">
        <f>IF(OR(tbl_PV_Milestones[[#This Row],[Project Status]]="Completed",tbl_PV_Milestones[[#This Row],[Project Status]]="Assumed Completed"),"Yes","No")</f>
        <v>Yes</v>
      </c>
      <c r="Y2519" s="41">
        <f>IF(tbl_PV_Milestones[[#This Row],[Baseline Date]]="",1,0)</f>
        <v>0</v>
      </c>
      <c r="Z2519" s="41">
        <f>IF(tbl_PV_Milestones[[#This Row],[Baseline Date]]&lt;PV_Meta!$B$7,1,0)</f>
        <v>1</v>
      </c>
      <c r="AA2519" s="41">
        <f>IF(tbl_PV_Milestones[[#This Row],[Complete]]="Yes",1,0)</f>
        <v>1</v>
      </c>
      <c r="AB2519" s="41">
        <f>IF(AND(tbl_PV_Milestones[[#This Row],[BL FY]]=2025,tbl_PV_Milestones[[#This Row],[Baseline Date]]&lt;PV_Meta!$B$7),1,0)</f>
        <v>0</v>
      </c>
      <c r="AC2519" s="41">
        <f>IF(AND(tbl_PV_Milestones[[#This Row],[Planned YTD]]=1,tbl_PV_Milestones[[#This Row],[Complete]]="Yes"),1,0)</f>
        <v>0</v>
      </c>
      <c r="AD2519" s="41">
        <f>IF(AND(tbl_PV_Milestones[[#This Row],[Actual/Schedule Finish]]&lt;PV_Meta!$B$7,tbl_PV_Milestones[[#This Row],[Complete]]="No",tbl_PV_Milestones[[#This Row],[Project Status]]&lt;&gt;"On Hold"),1,0)</f>
        <v>0</v>
      </c>
      <c r="AE2519" s="41">
        <f>IF(AND(tbl_PV_Milestones[[#This Row],[Actual/Schedule Finish]]&gt;tbl_PV_Milestones[[#This Row],[Baseline Date]],tbl_PV_Milestones[[#This Row],[Complete]]="No",tbl_PV_Milestones[[#This Row],[Project Status]]&lt;&gt;"On Hold",tbl_PV_Milestones[[#This Row],[Overdue]]=0,tbl_PV_Milestones[[#This Row],[To be Baselined]]&lt;&gt;1),1,0)</f>
        <v>0</v>
      </c>
      <c r="AF2519" s="41">
        <f>IF(AND(tbl_PV_Milestones[[#This Row],[BL FY]]=2025,tbl_PV_Milestones[[#This Row],[Finish FY]]&gt;2025),1,0)</f>
        <v>0</v>
      </c>
      <c r="AG2519" s="56" t="str">
        <f>_xlfn.XLOOKUP(tbl_PV_Milestones[[#This Row],[Work ID]],tbl_PV_Meta[Work ID '#],tbl_PV_Meta[Project Manager/Owner],,0)</f>
        <v>Project Manager 6</v>
      </c>
      <c r="AH2519" s="6"/>
    </row>
    <row r="2520" spans="4:34" x14ac:dyDescent="0.25">
      <c r="D2520" s="6" t="s">
        <v>326</v>
      </c>
      <c r="E2520" s="6" t="s">
        <v>503</v>
      </c>
      <c r="F2520" s="6" t="s">
        <v>1691</v>
      </c>
      <c r="G2520" s="6" t="s">
        <v>973</v>
      </c>
      <c r="H2520" s="6" t="s">
        <v>510</v>
      </c>
      <c r="I2520" s="6" t="s">
        <v>110</v>
      </c>
      <c r="J2520" s="6" t="s">
        <v>326</v>
      </c>
      <c r="K2520" s="6" t="s">
        <v>36</v>
      </c>
      <c r="L2520" s="6" t="s">
        <v>108</v>
      </c>
      <c r="M2520" s="43"/>
      <c r="N2520" s="44" t="s">
        <v>1979</v>
      </c>
      <c r="O2520" s="39">
        <v>44818</v>
      </c>
      <c r="P2520" s="39">
        <v>44818</v>
      </c>
      <c r="Q2520" s="6">
        <v>0</v>
      </c>
      <c r="R2520" s="6">
        <v>0</v>
      </c>
      <c r="S2520" s="45" t="e">
        <f>_xlfn.CONCAT(#REF!,TRIM(tbl_PV_Milestones[[#This Row],[Milestone Description]]))</f>
        <v>#REF!</v>
      </c>
      <c r="T2520" s="84" t="str">
        <f>IF(COUNTIF(tbl_PV_Milestones[UID],tbl_PV_Milestones[[#This Row],[UID]])&gt;1,"Duplicate","")</f>
        <v>Duplicate</v>
      </c>
      <c r="U2520" s="42" t="str">
        <f>_xlfn.XLOOKUP(tbl_PV_Milestones[[#This Row],[Work ID]],tbl_PV_Meta[Work ID '#],tbl_PV_Meta[Sub-Portfolio])</f>
        <v>Sub-Portfolio 4</v>
      </c>
      <c r="V2520" s="41">
        <f>IF(MONTH(tbl_PV_Milestones[[#This Row],[Baseline Date]])&lt;7,YEAR(tbl_PV_Milestones[[#This Row],[Baseline Date]]),YEAR(tbl_PV_Milestones[[#This Row],[Baseline Date]])+1)</f>
        <v>2023</v>
      </c>
      <c r="W2520" s="41">
        <f>IF(MONTH(tbl_PV_Milestones[[#This Row],[Actual/Schedule Finish]])&lt;7,YEAR(tbl_PV_Milestones[[#This Row],[Actual/Schedule Finish]]),YEAR(tbl_PV_Milestones[[#This Row],[Actual/Schedule Finish]])+1)</f>
        <v>2023</v>
      </c>
      <c r="X2520" s="41" t="str">
        <f>IF(OR(tbl_PV_Milestones[[#This Row],[Project Status]]="Completed",tbl_PV_Milestones[[#This Row],[Project Status]]="Assumed Completed"),"Yes","No")</f>
        <v>Yes</v>
      </c>
      <c r="Y2520" s="41">
        <f>IF(tbl_PV_Milestones[[#This Row],[Baseline Date]]="",1,0)</f>
        <v>0</v>
      </c>
      <c r="Z2520" s="41">
        <f>IF(tbl_PV_Milestones[[#This Row],[Baseline Date]]&lt;PV_Meta!$B$7,1,0)</f>
        <v>1</v>
      </c>
      <c r="AA2520" s="41">
        <f>IF(tbl_PV_Milestones[[#This Row],[Complete]]="Yes",1,0)</f>
        <v>1</v>
      </c>
      <c r="AB2520" s="41">
        <f>IF(AND(tbl_PV_Milestones[[#This Row],[BL FY]]=2025,tbl_PV_Milestones[[#This Row],[Baseline Date]]&lt;PV_Meta!$B$7),1,0)</f>
        <v>0</v>
      </c>
      <c r="AC2520" s="41">
        <f>IF(AND(tbl_PV_Milestones[[#This Row],[Planned YTD]]=1,tbl_PV_Milestones[[#This Row],[Complete]]="Yes"),1,0)</f>
        <v>0</v>
      </c>
      <c r="AD2520" s="41">
        <f>IF(AND(tbl_PV_Milestones[[#This Row],[Actual/Schedule Finish]]&lt;PV_Meta!$B$7,tbl_PV_Milestones[[#This Row],[Complete]]="No",tbl_PV_Milestones[[#This Row],[Project Status]]&lt;&gt;"On Hold"),1,0)</f>
        <v>0</v>
      </c>
      <c r="AE2520" s="41">
        <f>IF(AND(tbl_PV_Milestones[[#This Row],[Actual/Schedule Finish]]&gt;tbl_PV_Milestones[[#This Row],[Baseline Date]],tbl_PV_Milestones[[#This Row],[Complete]]="No",tbl_PV_Milestones[[#This Row],[Project Status]]&lt;&gt;"On Hold",tbl_PV_Milestones[[#This Row],[Overdue]]=0,tbl_PV_Milestones[[#This Row],[To be Baselined]]&lt;&gt;1),1,0)</f>
        <v>0</v>
      </c>
      <c r="AF2520" s="41">
        <f>IF(AND(tbl_PV_Milestones[[#This Row],[BL FY]]=2025,tbl_PV_Milestones[[#This Row],[Finish FY]]&gt;2025),1,0)</f>
        <v>0</v>
      </c>
      <c r="AG2520" s="56" t="str">
        <f>_xlfn.XLOOKUP(tbl_PV_Milestones[[#This Row],[Work ID]],tbl_PV_Meta[Work ID '#],tbl_PV_Meta[Project Manager/Owner],,0)</f>
        <v>Project Manager 18</v>
      </c>
      <c r="AH2520" s="6"/>
    </row>
    <row r="2521" spans="4:34" x14ac:dyDescent="0.25">
      <c r="D2521" s="6" t="s">
        <v>326</v>
      </c>
      <c r="E2521" s="6" t="s">
        <v>503</v>
      </c>
      <c r="F2521" s="6" t="s">
        <v>1700</v>
      </c>
      <c r="G2521" s="6" t="s">
        <v>1109</v>
      </c>
      <c r="H2521" s="6" t="s">
        <v>510</v>
      </c>
      <c r="I2521" s="6" t="s">
        <v>510</v>
      </c>
      <c r="J2521" s="6" t="s">
        <v>326</v>
      </c>
      <c r="K2521" s="6" t="s">
        <v>36</v>
      </c>
      <c r="L2521" s="6" t="s">
        <v>88</v>
      </c>
      <c r="M2521" s="43"/>
      <c r="N2521" s="44" t="s">
        <v>1979</v>
      </c>
      <c r="O2521" s="39">
        <v>44977</v>
      </c>
      <c r="P2521" s="39">
        <v>44977</v>
      </c>
      <c r="Q2521" s="6">
        <v>0</v>
      </c>
      <c r="R2521" s="6">
        <v>0</v>
      </c>
      <c r="S2521" s="45" t="e">
        <f>_xlfn.CONCAT(#REF!,TRIM(tbl_PV_Milestones[[#This Row],[Milestone Description]]))</f>
        <v>#REF!</v>
      </c>
      <c r="T2521" s="84" t="str">
        <f>IF(COUNTIF(tbl_PV_Milestones[UID],tbl_PV_Milestones[[#This Row],[UID]])&gt;1,"Duplicate","")</f>
        <v>Duplicate</v>
      </c>
      <c r="U2521" s="42" t="str">
        <f>_xlfn.XLOOKUP(tbl_PV_Milestones[[#This Row],[Work ID]],tbl_PV_Meta[Work ID '#],tbl_PV_Meta[Sub-Portfolio])</f>
        <v>Sub-Portfolio 7</v>
      </c>
      <c r="V2521" s="41">
        <f>IF(MONTH(tbl_PV_Milestones[[#This Row],[Baseline Date]])&lt;7,YEAR(tbl_PV_Milestones[[#This Row],[Baseline Date]]),YEAR(tbl_PV_Milestones[[#This Row],[Baseline Date]])+1)</f>
        <v>2023</v>
      </c>
      <c r="W2521" s="41">
        <f>IF(MONTH(tbl_PV_Milestones[[#This Row],[Actual/Schedule Finish]])&lt;7,YEAR(tbl_PV_Milestones[[#This Row],[Actual/Schedule Finish]]),YEAR(tbl_PV_Milestones[[#This Row],[Actual/Schedule Finish]])+1)</f>
        <v>2023</v>
      </c>
      <c r="X2521" s="41" t="str">
        <f>IF(OR(tbl_PV_Milestones[[#This Row],[Project Status]]="Completed",tbl_PV_Milestones[[#This Row],[Project Status]]="Assumed Completed"),"Yes","No")</f>
        <v>Yes</v>
      </c>
      <c r="Y2521" s="41">
        <f>IF(tbl_PV_Milestones[[#This Row],[Baseline Date]]="",1,0)</f>
        <v>0</v>
      </c>
      <c r="Z2521" s="41">
        <f>IF(tbl_PV_Milestones[[#This Row],[Baseline Date]]&lt;PV_Meta!$B$7,1,0)</f>
        <v>1</v>
      </c>
      <c r="AA2521" s="41">
        <f>IF(tbl_PV_Milestones[[#This Row],[Complete]]="Yes",1,0)</f>
        <v>1</v>
      </c>
      <c r="AB2521" s="41">
        <f>IF(AND(tbl_PV_Milestones[[#This Row],[BL FY]]=2025,tbl_PV_Milestones[[#This Row],[Baseline Date]]&lt;PV_Meta!$B$7),1,0)</f>
        <v>0</v>
      </c>
      <c r="AC2521" s="41">
        <f>IF(AND(tbl_PV_Milestones[[#This Row],[Planned YTD]]=1,tbl_PV_Milestones[[#This Row],[Complete]]="Yes"),1,0)</f>
        <v>0</v>
      </c>
      <c r="AD2521" s="41">
        <f>IF(AND(tbl_PV_Milestones[[#This Row],[Actual/Schedule Finish]]&lt;PV_Meta!$B$7,tbl_PV_Milestones[[#This Row],[Complete]]="No",tbl_PV_Milestones[[#This Row],[Project Status]]&lt;&gt;"On Hold"),1,0)</f>
        <v>0</v>
      </c>
      <c r="AE2521" s="41">
        <f>IF(AND(tbl_PV_Milestones[[#This Row],[Actual/Schedule Finish]]&gt;tbl_PV_Milestones[[#This Row],[Baseline Date]],tbl_PV_Milestones[[#This Row],[Complete]]="No",tbl_PV_Milestones[[#This Row],[Project Status]]&lt;&gt;"On Hold",tbl_PV_Milestones[[#This Row],[Overdue]]=0,tbl_PV_Milestones[[#This Row],[To be Baselined]]&lt;&gt;1),1,0)</f>
        <v>0</v>
      </c>
      <c r="AF2521" s="41">
        <f>IF(AND(tbl_PV_Milestones[[#This Row],[BL FY]]=2025,tbl_PV_Milestones[[#This Row],[Finish FY]]&gt;2025),1,0)</f>
        <v>0</v>
      </c>
      <c r="AG2521" s="56" t="str">
        <f>_xlfn.XLOOKUP(tbl_PV_Milestones[[#This Row],[Work ID]],tbl_PV_Meta[Work ID '#],tbl_PV_Meta[Project Manager/Owner],,0)</f>
        <v>Project Manager 17</v>
      </c>
      <c r="AH2521" s="6"/>
    </row>
    <row r="2522" spans="4:34" x14ac:dyDescent="0.25">
      <c r="D2522" s="6" t="s">
        <v>326</v>
      </c>
      <c r="E2522" s="6" t="s">
        <v>503</v>
      </c>
      <c r="F2522" s="6" t="s">
        <v>1705</v>
      </c>
      <c r="G2522" s="6" t="s">
        <v>1110</v>
      </c>
      <c r="H2522" s="6" t="s">
        <v>510</v>
      </c>
      <c r="I2522" s="6" t="s">
        <v>510</v>
      </c>
      <c r="J2522" s="6" t="s">
        <v>326</v>
      </c>
      <c r="K2522" s="6" t="s">
        <v>29</v>
      </c>
      <c r="L2522" s="6" t="s">
        <v>82</v>
      </c>
      <c r="M2522" s="43"/>
      <c r="N2522" s="44" t="s">
        <v>1979</v>
      </c>
      <c r="O2522" s="39">
        <v>44902</v>
      </c>
      <c r="P2522" s="39">
        <v>44902</v>
      </c>
      <c r="Q2522" s="6">
        <v>0</v>
      </c>
      <c r="R2522" s="6">
        <v>0</v>
      </c>
      <c r="S2522" s="45" t="e">
        <f>_xlfn.CONCAT(#REF!,TRIM(tbl_PV_Milestones[[#This Row],[Milestone Description]]))</f>
        <v>#REF!</v>
      </c>
      <c r="T2522" s="84" t="str">
        <f>IF(COUNTIF(tbl_PV_Milestones[UID],tbl_PV_Milestones[[#This Row],[UID]])&gt;1,"Duplicate","")</f>
        <v>Duplicate</v>
      </c>
      <c r="U2522" s="42" t="str">
        <f>_xlfn.XLOOKUP(tbl_PV_Milestones[[#This Row],[Work ID]],tbl_PV_Meta[Work ID '#],tbl_PV_Meta[Sub-Portfolio])</f>
        <v>Sub-Portfolio 7</v>
      </c>
      <c r="V2522" s="41">
        <f>IF(MONTH(tbl_PV_Milestones[[#This Row],[Baseline Date]])&lt;7,YEAR(tbl_PV_Milestones[[#This Row],[Baseline Date]]),YEAR(tbl_PV_Milestones[[#This Row],[Baseline Date]])+1)</f>
        <v>2023</v>
      </c>
      <c r="W2522" s="41">
        <f>IF(MONTH(tbl_PV_Milestones[[#This Row],[Actual/Schedule Finish]])&lt;7,YEAR(tbl_PV_Milestones[[#This Row],[Actual/Schedule Finish]]),YEAR(tbl_PV_Milestones[[#This Row],[Actual/Schedule Finish]])+1)</f>
        <v>2023</v>
      </c>
      <c r="X2522" s="41" t="str">
        <f>IF(OR(tbl_PV_Milestones[[#This Row],[Project Status]]="Completed",tbl_PV_Milestones[[#This Row],[Project Status]]="Assumed Completed"),"Yes","No")</f>
        <v>Yes</v>
      </c>
      <c r="Y2522" s="41">
        <f>IF(tbl_PV_Milestones[[#This Row],[Baseline Date]]="",1,0)</f>
        <v>0</v>
      </c>
      <c r="Z2522" s="41">
        <f>IF(tbl_PV_Milestones[[#This Row],[Baseline Date]]&lt;PV_Meta!$B$7,1,0)</f>
        <v>1</v>
      </c>
      <c r="AA2522" s="41">
        <f>IF(tbl_PV_Milestones[[#This Row],[Complete]]="Yes",1,0)</f>
        <v>1</v>
      </c>
      <c r="AB2522" s="41">
        <f>IF(AND(tbl_PV_Milestones[[#This Row],[BL FY]]=2025,tbl_PV_Milestones[[#This Row],[Baseline Date]]&lt;PV_Meta!$B$7),1,0)</f>
        <v>0</v>
      </c>
      <c r="AC2522" s="41">
        <f>IF(AND(tbl_PV_Milestones[[#This Row],[Planned YTD]]=1,tbl_PV_Milestones[[#This Row],[Complete]]="Yes"),1,0)</f>
        <v>0</v>
      </c>
      <c r="AD2522" s="41">
        <f>IF(AND(tbl_PV_Milestones[[#This Row],[Actual/Schedule Finish]]&lt;PV_Meta!$B$7,tbl_PV_Milestones[[#This Row],[Complete]]="No",tbl_PV_Milestones[[#This Row],[Project Status]]&lt;&gt;"On Hold"),1,0)</f>
        <v>0</v>
      </c>
      <c r="AE2522" s="41">
        <f>IF(AND(tbl_PV_Milestones[[#This Row],[Actual/Schedule Finish]]&gt;tbl_PV_Milestones[[#This Row],[Baseline Date]],tbl_PV_Milestones[[#This Row],[Complete]]="No",tbl_PV_Milestones[[#This Row],[Project Status]]&lt;&gt;"On Hold",tbl_PV_Milestones[[#This Row],[Overdue]]=0,tbl_PV_Milestones[[#This Row],[To be Baselined]]&lt;&gt;1),1,0)</f>
        <v>0</v>
      </c>
      <c r="AF2522" s="41">
        <f>IF(AND(tbl_PV_Milestones[[#This Row],[BL FY]]=2025,tbl_PV_Milestones[[#This Row],[Finish FY]]&gt;2025),1,0)</f>
        <v>0</v>
      </c>
      <c r="AG2522" s="56" t="str">
        <f>_xlfn.XLOOKUP(tbl_PV_Milestones[[#This Row],[Work ID]],tbl_PV_Meta[Work ID '#],tbl_PV_Meta[Project Manager/Owner],,0)</f>
        <v>Project Manager 34</v>
      </c>
      <c r="AH2522" s="6"/>
    </row>
    <row r="2523" spans="4:34" x14ac:dyDescent="0.25">
      <c r="D2523" s="6" t="s">
        <v>326</v>
      </c>
      <c r="E2523" s="6" t="s">
        <v>503</v>
      </c>
      <c r="F2523" s="6" t="s">
        <v>1708</v>
      </c>
      <c r="G2523" s="6" t="s">
        <v>1111</v>
      </c>
      <c r="H2523" s="6" t="s">
        <v>510</v>
      </c>
      <c r="I2523" s="6" t="s">
        <v>110</v>
      </c>
      <c r="J2523" s="6" t="s">
        <v>326</v>
      </c>
      <c r="K2523" s="6" t="s">
        <v>29</v>
      </c>
      <c r="L2523" s="6" t="s">
        <v>27</v>
      </c>
      <c r="M2523" s="43"/>
      <c r="N2523" s="44" t="s">
        <v>1979</v>
      </c>
      <c r="O2523" s="39">
        <v>45222.333333333299</v>
      </c>
      <c r="P2523" s="39">
        <v>45222.333333333299</v>
      </c>
      <c r="Q2523" s="6">
        <v>0</v>
      </c>
      <c r="R2523" s="6">
        <v>0</v>
      </c>
      <c r="S2523" s="45" t="e">
        <f>_xlfn.CONCAT(#REF!,TRIM(tbl_PV_Milestones[[#This Row],[Milestone Description]]))</f>
        <v>#REF!</v>
      </c>
      <c r="T2523" s="84" t="str">
        <f>IF(COUNTIF(tbl_PV_Milestones[UID],tbl_PV_Milestones[[#This Row],[UID]])&gt;1,"Duplicate","")</f>
        <v>Duplicate</v>
      </c>
      <c r="U2523" s="42" t="str">
        <f>_xlfn.XLOOKUP(tbl_PV_Milestones[[#This Row],[Work ID]],tbl_PV_Meta[Work ID '#],tbl_PV_Meta[Sub-Portfolio])</f>
        <v>Sub-Portfolio 8</v>
      </c>
      <c r="V2523" s="41">
        <f>IF(MONTH(tbl_PV_Milestones[[#This Row],[Baseline Date]])&lt;7,YEAR(tbl_PV_Milestones[[#This Row],[Baseline Date]]),YEAR(tbl_PV_Milestones[[#This Row],[Baseline Date]])+1)</f>
        <v>2024</v>
      </c>
      <c r="W2523" s="41">
        <f>IF(MONTH(tbl_PV_Milestones[[#This Row],[Actual/Schedule Finish]])&lt;7,YEAR(tbl_PV_Milestones[[#This Row],[Actual/Schedule Finish]]),YEAR(tbl_PV_Milestones[[#This Row],[Actual/Schedule Finish]])+1)</f>
        <v>2024</v>
      </c>
      <c r="X2523" s="41" t="str">
        <f>IF(OR(tbl_PV_Milestones[[#This Row],[Project Status]]="Completed",tbl_PV_Milestones[[#This Row],[Project Status]]="Assumed Completed"),"Yes","No")</f>
        <v>Yes</v>
      </c>
      <c r="Y2523" s="41">
        <f>IF(tbl_PV_Milestones[[#This Row],[Baseline Date]]="",1,0)</f>
        <v>0</v>
      </c>
      <c r="Z2523" s="41">
        <f>IF(tbl_PV_Milestones[[#This Row],[Baseline Date]]&lt;PV_Meta!$B$7,1,0)</f>
        <v>1</v>
      </c>
      <c r="AA2523" s="41">
        <f>IF(tbl_PV_Milestones[[#This Row],[Complete]]="Yes",1,0)</f>
        <v>1</v>
      </c>
      <c r="AB2523" s="41">
        <f>IF(AND(tbl_PV_Milestones[[#This Row],[BL FY]]=2025,tbl_PV_Milestones[[#This Row],[Baseline Date]]&lt;PV_Meta!$B$7),1,0)</f>
        <v>0</v>
      </c>
      <c r="AC2523" s="41">
        <f>IF(AND(tbl_PV_Milestones[[#This Row],[Planned YTD]]=1,tbl_PV_Milestones[[#This Row],[Complete]]="Yes"),1,0)</f>
        <v>0</v>
      </c>
      <c r="AD2523" s="41">
        <f>IF(AND(tbl_PV_Milestones[[#This Row],[Actual/Schedule Finish]]&lt;PV_Meta!$B$7,tbl_PV_Milestones[[#This Row],[Complete]]="No",tbl_PV_Milestones[[#This Row],[Project Status]]&lt;&gt;"On Hold"),1,0)</f>
        <v>0</v>
      </c>
      <c r="AE2523" s="41">
        <f>IF(AND(tbl_PV_Milestones[[#This Row],[Actual/Schedule Finish]]&gt;tbl_PV_Milestones[[#This Row],[Baseline Date]],tbl_PV_Milestones[[#This Row],[Complete]]="No",tbl_PV_Milestones[[#This Row],[Project Status]]&lt;&gt;"On Hold",tbl_PV_Milestones[[#This Row],[Overdue]]=0,tbl_PV_Milestones[[#This Row],[To be Baselined]]&lt;&gt;1),1,0)</f>
        <v>0</v>
      </c>
      <c r="AF2523" s="41">
        <f>IF(AND(tbl_PV_Milestones[[#This Row],[BL FY]]=2025,tbl_PV_Milestones[[#This Row],[Finish FY]]&gt;2025),1,0)</f>
        <v>0</v>
      </c>
      <c r="AG2523" s="56" t="str">
        <f>_xlfn.XLOOKUP(tbl_PV_Milestones[[#This Row],[Work ID]],tbl_PV_Meta[Work ID '#],tbl_PV_Meta[Project Manager/Owner],,0)</f>
        <v>Project Manager 6</v>
      </c>
      <c r="AH2523" s="6"/>
    </row>
    <row r="2524" spans="4:34" x14ac:dyDescent="0.25">
      <c r="D2524" s="6" t="s">
        <v>326</v>
      </c>
      <c r="E2524" s="6" t="s">
        <v>503</v>
      </c>
      <c r="F2524" s="6" t="s">
        <v>1707</v>
      </c>
      <c r="H2524" s="6" t="s">
        <v>510</v>
      </c>
      <c r="I2524" s="6" t="s">
        <v>110</v>
      </c>
      <c r="J2524" s="6" t="s">
        <v>326</v>
      </c>
      <c r="K2524" s="6" t="s">
        <v>278</v>
      </c>
      <c r="L2524" s="6" t="s">
        <v>123</v>
      </c>
      <c r="M2524" s="43"/>
      <c r="N2524" s="44" t="s">
        <v>1979</v>
      </c>
      <c r="O2524" s="39">
        <v>45379.333333333299</v>
      </c>
      <c r="P2524" s="39">
        <v>45379.333333333299</v>
      </c>
      <c r="Q2524" s="6">
        <v>0</v>
      </c>
      <c r="R2524" s="6">
        <v>0</v>
      </c>
      <c r="S2524" s="45" t="e">
        <f>_xlfn.CONCAT(#REF!,TRIM(tbl_PV_Milestones[[#This Row],[Milestone Description]]))</f>
        <v>#REF!</v>
      </c>
      <c r="T2524" s="84" t="str">
        <f>IF(COUNTIF(tbl_PV_Milestones[UID],tbl_PV_Milestones[[#This Row],[UID]])&gt;1,"Duplicate","")</f>
        <v>Duplicate</v>
      </c>
      <c r="U2524" s="42" t="str">
        <f>_xlfn.XLOOKUP(tbl_PV_Milestones[[#This Row],[Work ID]],tbl_PV_Meta[Work ID '#],tbl_PV_Meta[Sub-Portfolio])</f>
        <v>Sub-Portfolio 4</v>
      </c>
      <c r="V2524" s="41">
        <f>IF(MONTH(tbl_PV_Milestones[[#This Row],[Baseline Date]])&lt;7,YEAR(tbl_PV_Milestones[[#This Row],[Baseline Date]]),YEAR(tbl_PV_Milestones[[#This Row],[Baseline Date]])+1)</f>
        <v>2024</v>
      </c>
      <c r="W2524" s="41">
        <f>IF(MONTH(tbl_PV_Milestones[[#This Row],[Actual/Schedule Finish]])&lt;7,YEAR(tbl_PV_Milestones[[#This Row],[Actual/Schedule Finish]]),YEAR(tbl_PV_Milestones[[#This Row],[Actual/Schedule Finish]])+1)</f>
        <v>2024</v>
      </c>
      <c r="X2524" s="41" t="str">
        <f>IF(OR(tbl_PV_Milestones[[#This Row],[Project Status]]="Completed",tbl_PV_Milestones[[#This Row],[Project Status]]="Assumed Completed"),"Yes","No")</f>
        <v>Yes</v>
      </c>
      <c r="Y2524" s="41">
        <f>IF(tbl_PV_Milestones[[#This Row],[Baseline Date]]="",1,0)</f>
        <v>0</v>
      </c>
      <c r="Z2524" s="41">
        <f>IF(tbl_PV_Milestones[[#This Row],[Baseline Date]]&lt;PV_Meta!$B$7,1,0)</f>
        <v>1</v>
      </c>
      <c r="AA2524" s="41">
        <f>IF(tbl_PV_Milestones[[#This Row],[Complete]]="Yes",1,0)</f>
        <v>1</v>
      </c>
      <c r="AB2524" s="41">
        <f>IF(AND(tbl_PV_Milestones[[#This Row],[BL FY]]=2025,tbl_PV_Milestones[[#This Row],[Baseline Date]]&lt;PV_Meta!$B$7),1,0)</f>
        <v>0</v>
      </c>
      <c r="AC2524" s="41">
        <f>IF(AND(tbl_PV_Milestones[[#This Row],[Planned YTD]]=1,tbl_PV_Milestones[[#This Row],[Complete]]="Yes"),1,0)</f>
        <v>0</v>
      </c>
      <c r="AD2524" s="41">
        <f>IF(AND(tbl_PV_Milestones[[#This Row],[Actual/Schedule Finish]]&lt;PV_Meta!$B$7,tbl_PV_Milestones[[#This Row],[Complete]]="No",tbl_PV_Milestones[[#This Row],[Project Status]]&lt;&gt;"On Hold"),1,0)</f>
        <v>0</v>
      </c>
      <c r="AE2524" s="41">
        <f>IF(AND(tbl_PV_Milestones[[#This Row],[Actual/Schedule Finish]]&gt;tbl_PV_Milestones[[#This Row],[Baseline Date]],tbl_PV_Milestones[[#This Row],[Complete]]="No",tbl_PV_Milestones[[#This Row],[Project Status]]&lt;&gt;"On Hold",tbl_PV_Milestones[[#This Row],[Overdue]]=0,tbl_PV_Milestones[[#This Row],[To be Baselined]]&lt;&gt;1),1,0)</f>
        <v>0</v>
      </c>
      <c r="AF2524" s="41">
        <f>IF(AND(tbl_PV_Milestones[[#This Row],[BL FY]]=2025,tbl_PV_Milestones[[#This Row],[Finish FY]]&gt;2025),1,0)</f>
        <v>0</v>
      </c>
      <c r="AG2524" s="56" t="str">
        <f>_xlfn.XLOOKUP(tbl_PV_Milestones[[#This Row],[Work ID]],tbl_PV_Meta[Work ID '#],tbl_PV_Meta[Project Manager/Owner],,0)</f>
        <v>Project Manager 3</v>
      </c>
      <c r="AH2524" s="6"/>
    </row>
    <row r="2525" spans="4:34" x14ac:dyDescent="0.25">
      <c r="D2525" s="6" t="s">
        <v>326</v>
      </c>
      <c r="E2525" s="6" t="s">
        <v>503</v>
      </c>
      <c r="F2525" s="6" t="s">
        <v>1701</v>
      </c>
      <c r="G2525" s="6" t="s">
        <v>1112</v>
      </c>
      <c r="H2525" s="6" t="s">
        <v>510</v>
      </c>
      <c r="I2525" s="6" t="s">
        <v>510</v>
      </c>
      <c r="J2525" s="6" t="s">
        <v>326</v>
      </c>
      <c r="K2525" s="6" t="s">
        <v>278</v>
      </c>
      <c r="L2525" s="6" t="s">
        <v>116</v>
      </c>
      <c r="M2525" s="43"/>
      <c r="N2525" s="44" t="s">
        <v>1979</v>
      </c>
      <c r="O2525" s="39">
        <v>45226.708333333299</v>
      </c>
      <c r="P2525" s="39">
        <v>45226.708333333299</v>
      </c>
      <c r="Q2525" s="6">
        <v>0</v>
      </c>
      <c r="R2525" s="6">
        <v>0</v>
      </c>
      <c r="S2525" s="45" t="e">
        <f>_xlfn.CONCAT(#REF!,TRIM(tbl_PV_Milestones[[#This Row],[Milestone Description]]))</f>
        <v>#REF!</v>
      </c>
      <c r="T2525" s="84" t="str">
        <f>IF(COUNTIF(tbl_PV_Milestones[UID],tbl_PV_Milestones[[#This Row],[UID]])&gt;1,"Duplicate","")</f>
        <v>Duplicate</v>
      </c>
      <c r="U2525" s="42" t="str">
        <f>_xlfn.XLOOKUP(tbl_PV_Milestones[[#This Row],[Work ID]],tbl_PV_Meta[Work ID '#],tbl_PV_Meta[Sub-Portfolio])</f>
        <v>Sub-Portfolio 4</v>
      </c>
      <c r="V2525" s="41">
        <f>IF(MONTH(tbl_PV_Milestones[[#This Row],[Baseline Date]])&lt;7,YEAR(tbl_PV_Milestones[[#This Row],[Baseline Date]]),YEAR(tbl_PV_Milestones[[#This Row],[Baseline Date]])+1)</f>
        <v>2024</v>
      </c>
      <c r="W2525" s="41">
        <f>IF(MONTH(tbl_PV_Milestones[[#This Row],[Actual/Schedule Finish]])&lt;7,YEAR(tbl_PV_Milestones[[#This Row],[Actual/Schedule Finish]]),YEAR(tbl_PV_Milestones[[#This Row],[Actual/Schedule Finish]])+1)</f>
        <v>2024</v>
      </c>
      <c r="X2525" s="41" t="str">
        <f>IF(OR(tbl_PV_Milestones[[#This Row],[Project Status]]="Completed",tbl_PV_Milestones[[#This Row],[Project Status]]="Assumed Completed"),"Yes","No")</f>
        <v>Yes</v>
      </c>
      <c r="Y2525" s="41">
        <f>IF(tbl_PV_Milestones[[#This Row],[Baseline Date]]="",1,0)</f>
        <v>0</v>
      </c>
      <c r="Z2525" s="41">
        <f>IF(tbl_PV_Milestones[[#This Row],[Baseline Date]]&lt;PV_Meta!$B$7,1,0)</f>
        <v>1</v>
      </c>
      <c r="AA2525" s="41">
        <f>IF(tbl_PV_Milestones[[#This Row],[Complete]]="Yes",1,0)</f>
        <v>1</v>
      </c>
      <c r="AB2525" s="41">
        <f>IF(AND(tbl_PV_Milestones[[#This Row],[BL FY]]=2025,tbl_PV_Milestones[[#This Row],[Baseline Date]]&lt;PV_Meta!$B$7),1,0)</f>
        <v>0</v>
      </c>
      <c r="AC2525" s="41">
        <f>IF(AND(tbl_PV_Milestones[[#This Row],[Planned YTD]]=1,tbl_PV_Milestones[[#This Row],[Complete]]="Yes"),1,0)</f>
        <v>0</v>
      </c>
      <c r="AD2525" s="41">
        <f>IF(AND(tbl_PV_Milestones[[#This Row],[Actual/Schedule Finish]]&lt;PV_Meta!$B$7,tbl_PV_Milestones[[#This Row],[Complete]]="No",tbl_PV_Milestones[[#This Row],[Project Status]]&lt;&gt;"On Hold"),1,0)</f>
        <v>0</v>
      </c>
      <c r="AE2525" s="41">
        <f>IF(AND(tbl_PV_Milestones[[#This Row],[Actual/Schedule Finish]]&gt;tbl_PV_Milestones[[#This Row],[Baseline Date]],tbl_PV_Milestones[[#This Row],[Complete]]="No",tbl_PV_Milestones[[#This Row],[Project Status]]&lt;&gt;"On Hold",tbl_PV_Milestones[[#This Row],[Overdue]]=0,tbl_PV_Milestones[[#This Row],[To be Baselined]]&lt;&gt;1),1,0)</f>
        <v>0</v>
      </c>
      <c r="AF2525" s="41">
        <f>IF(AND(tbl_PV_Milestones[[#This Row],[BL FY]]=2025,tbl_PV_Milestones[[#This Row],[Finish FY]]&gt;2025),1,0)</f>
        <v>0</v>
      </c>
      <c r="AG2525" s="56" t="str">
        <f>_xlfn.XLOOKUP(tbl_PV_Milestones[[#This Row],[Work ID]],tbl_PV_Meta[Work ID '#],tbl_PV_Meta[Project Manager/Owner],,0)</f>
        <v>Project Manager 18</v>
      </c>
      <c r="AH2525" s="6"/>
    </row>
    <row r="2526" spans="4:34" x14ac:dyDescent="0.25">
      <c r="D2526" s="6" t="s">
        <v>326</v>
      </c>
      <c r="E2526" s="6" t="s">
        <v>503</v>
      </c>
      <c r="F2526" s="6" t="s">
        <v>1708</v>
      </c>
      <c r="G2526" s="6" t="s">
        <v>1108</v>
      </c>
      <c r="H2526" s="6" t="s">
        <v>510</v>
      </c>
      <c r="I2526" s="6" t="s">
        <v>110</v>
      </c>
      <c r="J2526" s="6" t="s">
        <v>326</v>
      </c>
      <c r="K2526" s="6" t="s">
        <v>29</v>
      </c>
      <c r="L2526" s="6" t="s">
        <v>27</v>
      </c>
      <c r="M2526" s="43"/>
      <c r="N2526" s="44" t="s">
        <v>1979</v>
      </c>
      <c r="O2526" s="39">
        <v>45219.708333333299</v>
      </c>
      <c r="P2526" s="39">
        <v>45219.708333333299</v>
      </c>
      <c r="Q2526" s="6">
        <v>0</v>
      </c>
      <c r="R2526" s="6">
        <v>0</v>
      </c>
      <c r="S2526" s="45" t="e">
        <f>_xlfn.CONCAT(#REF!,TRIM(tbl_PV_Milestones[[#This Row],[Milestone Description]]))</f>
        <v>#REF!</v>
      </c>
      <c r="T2526" s="84" t="str">
        <f>IF(COUNTIF(tbl_PV_Milestones[UID],tbl_PV_Milestones[[#This Row],[UID]])&gt;1,"Duplicate","")</f>
        <v>Duplicate</v>
      </c>
      <c r="U2526" s="42" t="str">
        <f>_xlfn.XLOOKUP(tbl_PV_Milestones[[#This Row],[Work ID]],tbl_PV_Meta[Work ID '#],tbl_PV_Meta[Sub-Portfolio])</f>
        <v>Sub-Portfolio 8</v>
      </c>
      <c r="V2526" s="41">
        <f>IF(MONTH(tbl_PV_Milestones[[#This Row],[Baseline Date]])&lt;7,YEAR(tbl_PV_Milestones[[#This Row],[Baseline Date]]),YEAR(tbl_PV_Milestones[[#This Row],[Baseline Date]])+1)</f>
        <v>2024</v>
      </c>
      <c r="W2526" s="41">
        <f>IF(MONTH(tbl_PV_Milestones[[#This Row],[Actual/Schedule Finish]])&lt;7,YEAR(tbl_PV_Milestones[[#This Row],[Actual/Schedule Finish]]),YEAR(tbl_PV_Milestones[[#This Row],[Actual/Schedule Finish]])+1)</f>
        <v>2024</v>
      </c>
      <c r="X2526" s="41" t="str">
        <f>IF(OR(tbl_PV_Milestones[[#This Row],[Project Status]]="Completed",tbl_PV_Milestones[[#This Row],[Project Status]]="Assumed Completed"),"Yes","No")</f>
        <v>Yes</v>
      </c>
      <c r="Y2526" s="41">
        <f>IF(tbl_PV_Milestones[[#This Row],[Baseline Date]]="",1,0)</f>
        <v>0</v>
      </c>
      <c r="Z2526" s="41">
        <f>IF(tbl_PV_Milestones[[#This Row],[Baseline Date]]&lt;PV_Meta!$B$7,1,0)</f>
        <v>1</v>
      </c>
      <c r="AA2526" s="41">
        <f>IF(tbl_PV_Milestones[[#This Row],[Complete]]="Yes",1,0)</f>
        <v>1</v>
      </c>
      <c r="AB2526" s="41">
        <f>IF(AND(tbl_PV_Milestones[[#This Row],[BL FY]]=2025,tbl_PV_Milestones[[#This Row],[Baseline Date]]&lt;PV_Meta!$B$7),1,0)</f>
        <v>0</v>
      </c>
      <c r="AC2526" s="41">
        <f>IF(AND(tbl_PV_Milestones[[#This Row],[Planned YTD]]=1,tbl_PV_Milestones[[#This Row],[Complete]]="Yes"),1,0)</f>
        <v>0</v>
      </c>
      <c r="AD2526" s="41">
        <f>IF(AND(tbl_PV_Milestones[[#This Row],[Actual/Schedule Finish]]&lt;PV_Meta!$B$7,tbl_PV_Milestones[[#This Row],[Complete]]="No",tbl_PV_Milestones[[#This Row],[Project Status]]&lt;&gt;"On Hold"),1,0)</f>
        <v>0</v>
      </c>
      <c r="AE2526" s="41">
        <f>IF(AND(tbl_PV_Milestones[[#This Row],[Actual/Schedule Finish]]&gt;tbl_PV_Milestones[[#This Row],[Baseline Date]],tbl_PV_Milestones[[#This Row],[Complete]]="No",tbl_PV_Milestones[[#This Row],[Project Status]]&lt;&gt;"On Hold",tbl_PV_Milestones[[#This Row],[Overdue]]=0,tbl_PV_Milestones[[#This Row],[To be Baselined]]&lt;&gt;1),1,0)</f>
        <v>0</v>
      </c>
      <c r="AF2526" s="41">
        <f>IF(AND(tbl_PV_Milestones[[#This Row],[BL FY]]=2025,tbl_PV_Milestones[[#This Row],[Finish FY]]&gt;2025),1,0)</f>
        <v>0</v>
      </c>
      <c r="AG2526" s="56" t="str">
        <f>_xlfn.XLOOKUP(tbl_PV_Milestones[[#This Row],[Work ID]],tbl_PV_Meta[Work ID '#],tbl_PV_Meta[Project Manager/Owner],,0)</f>
        <v>Project Manager 6</v>
      </c>
      <c r="AH2526" s="6"/>
    </row>
    <row r="2527" spans="4:34" x14ac:dyDescent="0.25">
      <c r="D2527" s="6" t="s">
        <v>326</v>
      </c>
      <c r="E2527" s="6" t="s">
        <v>503</v>
      </c>
      <c r="F2527" s="6" t="s">
        <v>1700</v>
      </c>
      <c r="G2527" s="6" t="s">
        <v>1113</v>
      </c>
      <c r="H2527" s="6" t="s">
        <v>510</v>
      </c>
      <c r="I2527" s="6" t="s">
        <v>510</v>
      </c>
      <c r="J2527" s="6" t="s">
        <v>326</v>
      </c>
      <c r="K2527" s="6" t="s">
        <v>36</v>
      </c>
      <c r="L2527" s="6" t="s">
        <v>88</v>
      </c>
      <c r="M2527" s="43"/>
      <c r="N2527" s="44" t="s">
        <v>1979</v>
      </c>
      <c r="O2527" s="39">
        <v>44812</v>
      </c>
      <c r="P2527" s="39">
        <v>44812</v>
      </c>
      <c r="Q2527" s="6">
        <v>0</v>
      </c>
      <c r="R2527" s="6">
        <v>0</v>
      </c>
      <c r="S2527" s="45" t="e">
        <f>_xlfn.CONCAT(#REF!,TRIM(tbl_PV_Milestones[[#This Row],[Milestone Description]]))</f>
        <v>#REF!</v>
      </c>
      <c r="T2527" s="84" t="str">
        <f>IF(COUNTIF(tbl_PV_Milestones[UID],tbl_PV_Milestones[[#This Row],[UID]])&gt;1,"Duplicate","")</f>
        <v>Duplicate</v>
      </c>
      <c r="U2527" s="42" t="str">
        <f>_xlfn.XLOOKUP(tbl_PV_Milestones[[#This Row],[Work ID]],tbl_PV_Meta[Work ID '#],tbl_PV_Meta[Sub-Portfolio])</f>
        <v>Sub-Portfolio 7</v>
      </c>
      <c r="V2527" s="41">
        <f>IF(MONTH(tbl_PV_Milestones[[#This Row],[Baseline Date]])&lt;7,YEAR(tbl_PV_Milestones[[#This Row],[Baseline Date]]),YEAR(tbl_PV_Milestones[[#This Row],[Baseline Date]])+1)</f>
        <v>2023</v>
      </c>
      <c r="W2527" s="41">
        <f>IF(MONTH(tbl_PV_Milestones[[#This Row],[Actual/Schedule Finish]])&lt;7,YEAR(tbl_PV_Milestones[[#This Row],[Actual/Schedule Finish]]),YEAR(tbl_PV_Milestones[[#This Row],[Actual/Schedule Finish]])+1)</f>
        <v>2023</v>
      </c>
      <c r="X2527" s="41" t="str">
        <f>IF(OR(tbl_PV_Milestones[[#This Row],[Project Status]]="Completed",tbl_PV_Milestones[[#This Row],[Project Status]]="Assumed Completed"),"Yes","No")</f>
        <v>Yes</v>
      </c>
      <c r="Y2527" s="41">
        <f>IF(tbl_PV_Milestones[[#This Row],[Baseline Date]]="",1,0)</f>
        <v>0</v>
      </c>
      <c r="Z2527" s="41">
        <f>IF(tbl_PV_Milestones[[#This Row],[Baseline Date]]&lt;PV_Meta!$B$7,1,0)</f>
        <v>1</v>
      </c>
      <c r="AA2527" s="41">
        <f>IF(tbl_PV_Milestones[[#This Row],[Complete]]="Yes",1,0)</f>
        <v>1</v>
      </c>
      <c r="AB2527" s="41">
        <f>IF(AND(tbl_PV_Milestones[[#This Row],[BL FY]]=2025,tbl_PV_Milestones[[#This Row],[Baseline Date]]&lt;PV_Meta!$B$7),1,0)</f>
        <v>0</v>
      </c>
      <c r="AC2527" s="41">
        <f>IF(AND(tbl_PV_Milestones[[#This Row],[Planned YTD]]=1,tbl_PV_Milestones[[#This Row],[Complete]]="Yes"),1,0)</f>
        <v>0</v>
      </c>
      <c r="AD2527" s="41">
        <f>IF(AND(tbl_PV_Milestones[[#This Row],[Actual/Schedule Finish]]&lt;PV_Meta!$B$7,tbl_PV_Milestones[[#This Row],[Complete]]="No",tbl_PV_Milestones[[#This Row],[Project Status]]&lt;&gt;"On Hold"),1,0)</f>
        <v>0</v>
      </c>
      <c r="AE2527" s="41">
        <f>IF(AND(tbl_PV_Milestones[[#This Row],[Actual/Schedule Finish]]&gt;tbl_PV_Milestones[[#This Row],[Baseline Date]],tbl_PV_Milestones[[#This Row],[Complete]]="No",tbl_PV_Milestones[[#This Row],[Project Status]]&lt;&gt;"On Hold",tbl_PV_Milestones[[#This Row],[Overdue]]=0,tbl_PV_Milestones[[#This Row],[To be Baselined]]&lt;&gt;1),1,0)</f>
        <v>0</v>
      </c>
      <c r="AF2527" s="41">
        <f>IF(AND(tbl_PV_Milestones[[#This Row],[BL FY]]=2025,tbl_PV_Milestones[[#This Row],[Finish FY]]&gt;2025),1,0)</f>
        <v>0</v>
      </c>
      <c r="AG2527" s="56" t="str">
        <f>_xlfn.XLOOKUP(tbl_PV_Milestones[[#This Row],[Work ID]],tbl_PV_Meta[Work ID '#],tbl_PV_Meta[Project Manager/Owner],,0)</f>
        <v>Project Manager 17</v>
      </c>
      <c r="AH2527" s="6"/>
    </row>
    <row r="2528" spans="4:34" x14ac:dyDescent="0.25">
      <c r="D2528" s="6" t="s">
        <v>326</v>
      </c>
      <c r="E2528" s="6" t="s">
        <v>503</v>
      </c>
      <c r="F2528" s="6" t="s">
        <v>1708</v>
      </c>
      <c r="G2528" s="6" t="s">
        <v>1114</v>
      </c>
      <c r="H2528" s="6" t="s">
        <v>510</v>
      </c>
      <c r="I2528" s="6" t="s">
        <v>110</v>
      </c>
      <c r="J2528" s="6" t="s">
        <v>326</v>
      </c>
      <c r="K2528" s="6" t="s">
        <v>29</v>
      </c>
      <c r="L2528" s="6" t="s">
        <v>27</v>
      </c>
      <c r="M2528" s="43"/>
      <c r="N2528" s="44" t="s">
        <v>1979</v>
      </c>
      <c r="O2528" s="39">
        <v>45222.333333333299</v>
      </c>
      <c r="P2528" s="39">
        <v>45222.333333333299</v>
      </c>
      <c r="Q2528" s="6">
        <v>0</v>
      </c>
      <c r="R2528" s="6">
        <v>0</v>
      </c>
      <c r="S2528" s="45" t="e">
        <f>_xlfn.CONCAT(#REF!,TRIM(tbl_PV_Milestones[[#This Row],[Milestone Description]]))</f>
        <v>#REF!</v>
      </c>
      <c r="T2528" s="84" t="str">
        <f>IF(COUNTIF(tbl_PV_Milestones[UID],tbl_PV_Milestones[[#This Row],[UID]])&gt;1,"Duplicate","")</f>
        <v>Duplicate</v>
      </c>
      <c r="U2528" s="42" t="str">
        <f>_xlfn.XLOOKUP(tbl_PV_Milestones[[#This Row],[Work ID]],tbl_PV_Meta[Work ID '#],tbl_PV_Meta[Sub-Portfolio])</f>
        <v>Sub-Portfolio 8</v>
      </c>
      <c r="V2528" s="41">
        <f>IF(MONTH(tbl_PV_Milestones[[#This Row],[Baseline Date]])&lt;7,YEAR(tbl_PV_Milestones[[#This Row],[Baseline Date]]),YEAR(tbl_PV_Milestones[[#This Row],[Baseline Date]])+1)</f>
        <v>2024</v>
      </c>
      <c r="W2528" s="41">
        <f>IF(MONTH(tbl_PV_Milestones[[#This Row],[Actual/Schedule Finish]])&lt;7,YEAR(tbl_PV_Milestones[[#This Row],[Actual/Schedule Finish]]),YEAR(tbl_PV_Milestones[[#This Row],[Actual/Schedule Finish]])+1)</f>
        <v>2024</v>
      </c>
      <c r="X2528" s="41" t="str">
        <f>IF(OR(tbl_PV_Milestones[[#This Row],[Project Status]]="Completed",tbl_PV_Milestones[[#This Row],[Project Status]]="Assumed Completed"),"Yes","No")</f>
        <v>Yes</v>
      </c>
      <c r="Y2528" s="41">
        <f>IF(tbl_PV_Milestones[[#This Row],[Baseline Date]]="",1,0)</f>
        <v>0</v>
      </c>
      <c r="Z2528" s="41">
        <f>IF(tbl_PV_Milestones[[#This Row],[Baseline Date]]&lt;PV_Meta!$B$7,1,0)</f>
        <v>1</v>
      </c>
      <c r="AA2528" s="41">
        <f>IF(tbl_PV_Milestones[[#This Row],[Complete]]="Yes",1,0)</f>
        <v>1</v>
      </c>
      <c r="AB2528" s="41">
        <f>IF(AND(tbl_PV_Milestones[[#This Row],[BL FY]]=2025,tbl_PV_Milestones[[#This Row],[Baseline Date]]&lt;PV_Meta!$B$7),1,0)</f>
        <v>0</v>
      </c>
      <c r="AC2528" s="41">
        <f>IF(AND(tbl_PV_Milestones[[#This Row],[Planned YTD]]=1,tbl_PV_Milestones[[#This Row],[Complete]]="Yes"),1,0)</f>
        <v>0</v>
      </c>
      <c r="AD2528" s="41">
        <f>IF(AND(tbl_PV_Milestones[[#This Row],[Actual/Schedule Finish]]&lt;PV_Meta!$B$7,tbl_PV_Milestones[[#This Row],[Complete]]="No",tbl_PV_Milestones[[#This Row],[Project Status]]&lt;&gt;"On Hold"),1,0)</f>
        <v>0</v>
      </c>
      <c r="AE2528" s="41">
        <f>IF(AND(tbl_PV_Milestones[[#This Row],[Actual/Schedule Finish]]&gt;tbl_PV_Milestones[[#This Row],[Baseline Date]],tbl_PV_Milestones[[#This Row],[Complete]]="No",tbl_PV_Milestones[[#This Row],[Project Status]]&lt;&gt;"On Hold",tbl_PV_Milestones[[#This Row],[Overdue]]=0,tbl_PV_Milestones[[#This Row],[To be Baselined]]&lt;&gt;1),1,0)</f>
        <v>0</v>
      </c>
      <c r="AF2528" s="41">
        <f>IF(AND(tbl_PV_Milestones[[#This Row],[BL FY]]=2025,tbl_PV_Milestones[[#This Row],[Finish FY]]&gt;2025),1,0)</f>
        <v>0</v>
      </c>
      <c r="AG2528" s="56" t="str">
        <f>_xlfn.XLOOKUP(tbl_PV_Milestones[[#This Row],[Work ID]],tbl_PV_Meta[Work ID '#],tbl_PV_Meta[Project Manager/Owner],,0)</f>
        <v>Project Manager 6</v>
      </c>
      <c r="AH2528" s="6"/>
    </row>
    <row r="2529" spans="4:34" x14ac:dyDescent="0.25">
      <c r="D2529" s="6" t="s">
        <v>326</v>
      </c>
      <c r="E2529" s="6" t="s">
        <v>503</v>
      </c>
      <c r="F2529" s="6" t="s">
        <v>1708</v>
      </c>
      <c r="G2529" s="6" t="s">
        <v>1115</v>
      </c>
      <c r="H2529" s="6" t="s">
        <v>510</v>
      </c>
      <c r="I2529" s="6" t="s">
        <v>110</v>
      </c>
      <c r="J2529" s="6" t="s">
        <v>326</v>
      </c>
      <c r="K2529" s="6" t="s">
        <v>29</v>
      </c>
      <c r="L2529" s="6" t="s">
        <v>27</v>
      </c>
      <c r="M2529" s="43"/>
      <c r="N2529" s="44" t="s">
        <v>1979</v>
      </c>
      <c r="O2529" s="39">
        <v>45219.708333333299</v>
      </c>
      <c r="P2529" s="39">
        <v>45219.708333333299</v>
      </c>
      <c r="Q2529" s="6">
        <v>0</v>
      </c>
      <c r="R2529" s="6">
        <v>0</v>
      </c>
      <c r="S2529" s="45" t="e">
        <f>_xlfn.CONCAT(#REF!,TRIM(tbl_PV_Milestones[[#This Row],[Milestone Description]]))</f>
        <v>#REF!</v>
      </c>
      <c r="T2529" s="84" t="str">
        <f>IF(COUNTIF(tbl_PV_Milestones[UID],tbl_PV_Milestones[[#This Row],[UID]])&gt;1,"Duplicate","")</f>
        <v>Duplicate</v>
      </c>
      <c r="U2529" s="42" t="str">
        <f>_xlfn.XLOOKUP(tbl_PV_Milestones[[#This Row],[Work ID]],tbl_PV_Meta[Work ID '#],tbl_PV_Meta[Sub-Portfolio])</f>
        <v>Sub-Portfolio 8</v>
      </c>
      <c r="V2529" s="41">
        <f>IF(MONTH(tbl_PV_Milestones[[#This Row],[Baseline Date]])&lt;7,YEAR(tbl_PV_Milestones[[#This Row],[Baseline Date]]),YEAR(tbl_PV_Milestones[[#This Row],[Baseline Date]])+1)</f>
        <v>2024</v>
      </c>
      <c r="W2529" s="41">
        <f>IF(MONTH(tbl_PV_Milestones[[#This Row],[Actual/Schedule Finish]])&lt;7,YEAR(tbl_PV_Milestones[[#This Row],[Actual/Schedule Finish]]),YEAR(tbl_PV_Milestones[[#This Row],[Actual/Schedule Finish]])+1)</f>
        <v>2024</v>
      </c>
      <c r="X2529" s="41" t="str">
        <f>IF(OR(tbl_PV_Milestones[[#This Row],[Project Status]]="Completed",tbl_PV_Milestones[[#This Row],[Project Status]]="Assumed Completed"),"Yes","No")</f>
        <v>Yes</v>
      </c>
      <c r="Y2529" s="41">
        <f>IF(tbl_PV_Milestones[[#This Row],[Baseline Date]]="",1,0)</f>
        <v>0</v>
      </c>
      <c r="Z2529" s="41">
        <f>IF(tbl_PV_Milestones[[#This Row],[Baseline Date]]&lt;PV_Meta!$B$7,1,0)</f>
        <v>1</v>
      </c>
      <c r="AA2529" s="41">
        <f>IF(tbl_PV_Milestones[[#This Row],[Complete]]="Yes",1,0)</f>
        <v>1</v>
      </c>
      <c r="AB2529" s="41">
        <f>IF(AND(tbl_PV_Milestones[[#This Row],[BL FY]]=2025,tbl_PV_Milestones[[#This Row],[Baseline Date]]&lt;PV_Meta!$B$7),1,0)</f>
        <v>0</v>
      </c>
      <c r="AC2529" s="41">
        <f>IF(AND(tbl_PV_Milestones[[#This Row],[Planned YTD]]=1,tbl_PV_Milestones[[#This Row],[Complete]]="Yes"),1,0)</f>
        <v>0</v>
      </c>
      <c r="AD2529" s="41">
        <f>IF(AND(tbl_PV_Milestones[[#This Row],[Actual/Schedule Finish]]&lt;PV_Meta!$B$7,tbl_PV_Milestones[[#This Row],[Complete]]="No",tbl_PV_Milestones[[#This Row],[Project Status]]&lt;&gt;"On Hold"),1,0)</f>
        <v>0</v>
      </c>
      <c r="AE2529" s="41">
        <f>IF(AND(tbl_PV_Milestones[[#This Row],[Actual/Schedule Finish]]&gt;tbl_PV_Milestones[[#This Row],[Baseline Date]],tbl_PV_Milestones[[#This Row],[Complete]]="No",tbl_PV_Milestones[[#This Row],[Project Status]]&lt;&gt;"On Hold",tbl_PV_Milestones[[#This Row],[Overdue]]=0,tbl_PV_Milestones[[#This Row],[To be Baselined]]&lt;&gt;1),1,0)</f>
        <v>0</v>
      </c>
      <c r="AF2529" s="41">
        <f>IF(AND(tbl_PV_Milestones[[#This Row],[BL FY]]=2025,tbl_PV_Milestones[[#This Row],[Finish FY]]&gt;2025),1,0)</f>
        <v>0</v>
      </c>
      <c r="AG2529" s="56" t="str">
        <f>_xlfn.XLOOKUP(tbl_PV_Milestones[[#This Row],[Work ID]],tbl_PV_Meta[Work ID '#],tbl_PV_Meta[Project Manager/Owner],,0)</f>
        <v>Project Manager 6</v>
      </c>
      <c r="AH2529" s="6"/>
    </row>
    <row r="2530" spans="4:34" x14ac:dyDescent="0.25">
      <c r="D2530" s="6" t="s">
        <v>326</v>
      </c>
      <c r="E2530" s="6" t="s">
        <v>614</v>
      </c>
      <c r="F2530" s="6" t="s">
        <v>1700</v>
      </c>
      <c r="G2530" s="6" t="s">
        <v>1116</v>
      </c>
      <c r="H2530" s="6" t="s">
        <v>510</v>
      </c>
      <c r="I2530" s="6" t="s">
        <v>110</v>
      </c>
      <c r="J2530" s="6" t="s">
        <v>326</v>
      </c>
      <c r="K2530" s="6" t="s">
        <v>36</v>
      </c>
      <c r="L2530" s="6" t="s">
        <v>88</v>
      </c>
      <c r="M2530" s="43"/>
      <c r="N2530" s="44" t="s">
        <v>1979</v>
      </c>
      <c r="O2530" s="39">
        <v>45379.708333333299</v>
      </c>
      <c r="P2530" s="39">
        <v>45432.708333333299</v>
      </c>
      <c r="Q2530" s="6">
        <v>34</v>
      </c>
      <c r="R2530" s="6">
        <v>1.9848219497956801E-2</v>
      </c>
      <c r="S2530" s="45" t="e">
        <f>_xlfn.CONCAT(#REF!,TRIM(tbl_PV_Milestones[[#This Row],[Milestone Description]]))</f>
        <v>#REF!</v>
      </c>
      <c r="T2530" s="84" t="str">
        <f>IF(COUNTIF(tbl_PV_Milestones[UID],tbl_PV_Milestones[[#This Row],[UID]])&gt;1,"Duplicate","")</f>
        <v>Duplicate</v>
      </c>
      <c r="U2530" s="42" t="str">
        <f>_xlfn.XLOOKUP(tbl_PV_Milestones[[#This Row],[Work ID]],tbl_PV_Meta[Work ID '#],tbl_PV_Meta[Sub-Portfolio])</f>
        <v>Sub-Portfolio 7</v>
      </c>
      <c r="V2530" s="41">
        <f>IF(MONTH(tbl_PV_Milestones[[#This Row],[Baseline Date]])&lt;7,YEAR(tbl_PV_Milestones[[#This Row],[Baseline Date]]),YEAR(tbl_PV_Milestones[[#This Row],[Baseline Date]])+1)</f>
        <v>2024</v>
      </c>
      <c r="W2530" s="41">
        <f>IF(MONTH(tbl_PV_Milestones[[#This Row],[Actual/Schedule Finish]])&lt;7,YEAR(tbl_PV_Milestones[[#This Row],[Actual/Schedule Finish]]),YEAR(tbl_PV_Milestones[[#This Row],[Actual/Schedule Finish]])+1)</f>
        <v>2024</v>
      </c>
      <c r="X2530" s="41" t="str">
        <f>IF(OR(tbl_PV_Milestones[[#This Row],[Project Status]]="Completed",tbl_PV_Milestones[[#This Row],[Project Status]]="Assumed Completed"),"Yes","No")</f>
        <v>Yes</v>
      </c>
      <c r="Y2530" s="41">
        <f>IF(tbl_PV_Milestones[[#This Row],[Baseline Date]]="",1,0)</f>
        <v>0</v>
      </c>
      <c r="Z2530" s="41">
        <f>IF(tbl_PV_Milestones[[#This Row],[Baseline Date]]&lt;PV_Meta!$B$7,1,0)</f>
        <v>1</v>
      </c>
      <c r="AA2530" s="41">
        <f>IF(tbl_PV_Milestones[[#This Row],[Complete]]="Yes",1,0)</f>
        <v>1</v>
      </c>
      <c r="AB2530" s="41">
        <f>IF(AND(tbl_PV_Milestones[[#This Row],[BL FY]]=2025,tbl_PV_Milestones[[#This Row],[Baseline Date]]&lt;PV_Meta!$B$7),1,0)</f>
        <v>0</v>
      </c>
      <c r="AC2530" s="41">
        <f>IF(AND(tbl_PV_Milestones[[#This Row],[Planned YTD]]=1,tbl_PV_Milestones[[#This Row],[Complete]]="Yes"),1,0)</f>
        <v>0</v>
      </c>
      <c r="AD2530" s="41">
        <f>IF(AND(tbl_PV_Milestones[[#This Row],[Actual/Schedule Finish]]&lt;PV_Meta!$B$7,tbl_PV_Milestones[[#This Row],[Complete]]="No",tbl_PV_Milestones[[#This Row],[Project Status]]&lt;&gt;"On Hold"),1,0)</f>
        <v>0</v>
      </c>
      <c r="AE2530" s="41">
        <f>IF(AND(tbl_PV_Milestones[[#This Row],[Actual/Schedule Finish]]&gt;tbl_PV_Milestones[[#This Row],[Baseline Date]],tbl_PV_Milestones[[#This Row],[Complete]]="No",tbl_PV_Milestones[[#This Row],[Project Status]]&lt;&gt;"On Hold",tbl_PV_Milestones[[#This Row],[Overdue]]=0,tbl_PV_Milestones[[#This Row],[To be Baselined]]&lt;&gt;1),1,0)</f>
        <v>0</v>
      </c>
      <c r="AF2530" s="41">
        <f>IF(AND(tbl_PV_Milestones[[#This Row],[BL FY]]=2025,tbl_PV_Milestones[[#This Row],[Finish FY]]&gt;2025),1,0)</f>
        <v>0</v>
      </c>
      <c r="AG2530" s="56" t="str">
        <f>_xlfn.XLOOKUP(tbl_PV_Milestones[[#This Row],[Work ID]],tbl_PV_Meta[Work ID '#],tbl_PV_Meta[Project Manager/Owner],,0)</f>
        <v>Project Manager 17</v>
      </c>
      <c r="AH2530" s="6"/>
    </row>
    <row r="2531" spans="4:34" x14ac:dyDescent="0.25">
      <c r="D2531" s="6" t="s">
        <v>326</v>
      </c>
      <c r="E2531" s="6" t="s">
        <v>503</v>
      </c>
      <c r="F2531" s="6" t="s">
        <v>1714</v>
      </c>
      <c r="G2531" s="6" t="s">
        <v>1117</v>
      </c>
      <c r="H2531" s="6" t="s">
        <v>510</v>
      </c>
      <c r="I2531" s="6" t="s">
        <v>110</v>
      </c>
      <c r="J2531" s="6" t="s">
        <v>326</v>
      </c>
      <c r="K2531" s="6" t="s">
        <v>278</v>
      </c>
      <c r="L2531" s="6" t="s">
        <v>130</v>
      </c>
      <c r="M2531" s="43"/>
      <c r="N2531" s="44" t="s">
        <v>1979</v>
      </c>
      <c r="O2531" s="39">
        <v>45384.333333333299</v>
      </c>
      <c r="P2531" s="39">
        <v>45384.333333333299</v>
      </c>
      <c r="Q2531" s="6">
        <v>0</v>
      </c>
      <c r="R2531" s="6">
        <v>0</v>
      </c>
      <c r="S2531" s="45" t="e">
        <f>_xlfn.CONCAT(#REF!,TRIM(tbl_PV_Milestones[[#This Row],[Milestone Description]]))</f>
        <v>#REF!</v>
      </c>
      <c r="T2531" s="84" t="str">
        <f>IF(COUNTIF(tbl_PV_Milestones[UID],tbl_PV_Milestones[[#This Row],[UID]])&gt;1,"Duplicate","")</f>
        <v>Duplicate</v>
      </c>
      <c r="U2531" s="42" t="str">
        <f>_xlfn.XLOOKUP(tbl_PV_Milestones[[#This Row],[Work ID]],tbl_PV_Meta[Work ID '#],tbl_PV_Meta[Sub-Portfolio])</f>
        <v>Sub-Portfolio 7</v>
      </c>
      <c r="V2531" s="41">
        <f>IF(MONTH(tbl_PV_Milestones[[#This Row],[Baseline Date]])&lt;7,YEAR(tbl_PV_Milestones[[#This Row],[Baseline Date]]),YEAR(tbl_PV_Milestones[[#This Row],[Baseline Date]])+1)</f>
        <v>2024</v>
      </c>
      <c r="W2531" s="41">
        <f>IF(MONTH(tbl_PV_Milestones[[#This Row],[Actual/Schedule Finish]])&lt;7,YEAR(tbl_PV_Milestones[[#This Row],[Actual/Schedule Finish]]),YEAR(tbl_PV_Milestones[[#This Row],[Actual/Schedule Finish]])+1)</f>
        <v>2024</v>
      </c>
      <c r="X2531" s="41" t="str">
        <f>IF(OR(tbl_PV_Milestones[[#This Row],[Project Status]]="Completed",tbl_PV_Milestones[[#This Row],[Project Status]]="Assumed Completed"),"Yes","No")</f>
        <v>Yes</v>
      </c>
      <c r="Y2531" s="41">
        <f>IF(tbl_PV_Milestones[[#This Row],[Baseline Date]]="",1,0)</f>
        <v>0</v>
      </c>
      <c r="Z2531" s="41">
        <f>IF(tbl_PV_Milestones[[#This Row],[Baseline Date]]&lt;PV_Meta!$B$7,1,0)</f>
        <v>1</v>
      </c>
      <c r="AA2531" s="41">
        <f>IF(tbl_PV_Milestones[[#This Row],[Complete]]="Yes",1,0)</f>
        <v>1</v>
      </c>
      <c r="AB2531" s="41">
        <f>IF(AND(tbl_PV_Milestones[[#This Row],[BL FY]]=2025,tbl_PV_Milestones[[#This Row],[Baseline Date]]&lt;PV_Meta!$B$7),1,0)</f>
        <v>0</v>
      </c>
      <c r="AC2531" s="41">
        <f>IF(AND(tbl_PV_Milestones[[#This Row],[Planned YTD]]=1,tbl_PV_Milestones[[#This Row],[Complete]]="Yes"),1,0)</f>
        <v>0</v>
      </c>
      <c r="AD2531" s="41">
        <f>IF(AND(tbl_PV_Milestones[[#This Row],[Actual/Schedule Finish]]&lt;PV_Meta!$B$7,tbl_PV_Milestones[[#This Row],[Complete]]="No",tbl_PV_Milestones[[#This Row],[Project Status]]&lt;&gt;"On Hold"),1,0)</f>
        <v>0</v>
      </c>
      <c r="AE2531" s="41">
        <f>IF(AND(tbl_PV_Milestones[[#This Row],[Actual/Schedule Finish]]&gt;tbl_PV_Milestones[[#This Row],[Baseline Date]],tbl_PV_Milestones[[#This Row],[Complete]]="No",tbl_PV_Milestones[[#This Row],[Project Status]]&lt;&gt;"On Hold",tbl_PV_Milestones[[#This Row],[Overdue]]=0,tbl_PV_Milestones[[#This Row],[To be Baselined]]&lt;&gt;1),1,0)</f>
        <v>0</v>
      </c>
      <c r="AF2531" s="41">
        <f>IF(AND(tbl_PV_Milestones[[#This Row],[BL FY]]=2025,tbl_PV_Milestones[[#This Row],[Finish FY]]&gt;2025),1,0)</f>
        <v>0</v>
      </c>
      <c r="AG2531" s="56" t="str">
        <f>_xlfn.XLOOKUP(tbl_PV_Milestones[[#This Row],[Work ID]],tbl_PV_Meta[Work ID '#],tbl_PV_Meta[Project Manager/Owner],,0)</f>
        <v>Project Manager 38</v>
      </c>
      <c r="AH2531" s="6"/>
    </row>
    <row r="2532" spans="4:34" x14ac:dyDescent="0.25">
      <c r="D2532" s="6" t="s">
        <v>326</v>
      </c>
      <c r="E2532" s="6" t="s">
        <v>513</v>
      </c>
      <c r="F2532" s="6" t="s">
        <v>1709</v>
      </c>
      <c r="G2532" s="6" t="s">
        <v>787</v>
      </c>
      <c r="H2532" s="6" t="s">
        <v>510</v>
      </c>
      <c r="I2532" s="6" t="s">
        <v>110</v>
      </c>
      <c r="J2532" s="6" t="s">
        <v>326</v>
      </c>
      <c r="K2532" s="6" t="s">
        <v>61</v>
      </c>
      <c r="L2532" s="6" t="s">
        <v>124</v>
      </c>
      <c r="M2532" s="43"/>
      <c r="N2532" s="44" t="s">
        <v>1979</v>
      </c>
      <c r="O2532" s="39">
        <v>45436.333333333299</v>
      </c>
      <c r="P2532" s="39">
        <v>45282.333333333299</v>
      </c>
      <c r="Q2532" s="6">
        <v>-96</v>
      </c>
      <c r="R2532" s="6">
        <v>-0.21967963386727701</v>
      </c>
      <c r="S2532" s="45" t="e">
        <f>_xlfn.CONCAT(#REF!,TRIM(tbl_PV_Milestones[[#This Row],[Milestone Description]]))</f>
        <v>#REF!</v>
      </c>
      <c r="T2532" s="84" t="str">
        <f>IF(COUNTIF(tbl_PV_Milestones[UID],tbl_PV_Milestones[[#This Row],[UID]])&gt;1,"Duplicate","")</f>
        <v>Duplicate</v>
      </c>
      <c r="U2532" s="42" t="str">
        <f>_xlfn.XLOOKUP(tbl_PV_Milestones[[#This Row],[Work ID]],tbl_PV_Meta[Work ID '#],tbl_PV_Meta[Sub-Portfolio])</f>
        <v>Sub-Portfolio 8</v>
      </c>
      <c r="V2532" s="41">
        <f>IF(MONTH(tbl_PV_Milestones[[#This Row],[Baseline Date]])&lt;7,YEAR(tbl_PV_Milestones[[#This Row],[Baseline Date]]),YEAR(tbl_PV_Milestones[[#This Row],[Baseline Date]])+1)</f>
        <v>2024</v>
      </c>
      <c r="W2532" s="41">
        <f>IF(MONTH(tbl_PV_Milestones[[#This Row],[Actual/Schedule Finish]])&lt;7,YEAR(tbl_PV_Milestones[[#This Row],[Actual/Schedule Finish]]),YEAR(tbl_PV_Milestones[[#This Row],[Actual/Schedule Finish]])+1)</f>
        <v>2024</v>
      </c>
      <c r="X2532" s="41" t="str">
        <f>IF(OR(tbl_PV_Milestones[[#This Row],[Project Status]]="Completed",tbl_PV_Milestones[[#This Row],[Project Status]]="Assumed Completed"),"Yes","No")</f>
        <v>Yes</v>
      </c>
      <c r="Y2532" s="41">
        <f>IF(tbl_PV_Milestones[[#This Row],[Baseline Date]]="",1,0)</f>
        <v>0</v>
      </c>
      <c r="Z2532" s="41">
        <f>IF(tbl_PV_Milestones[[#This Row],[Baseline Date]]&lt;PV_Meta!$B$7,1,0)</f>
        <v>1</v>
      </c>
      <c r="AA2532" s="41">
        <f>IF(tbl_PV_Milestones[[#This Row],[Complete]]="Yes",1,0)</f>
        <v>1</v>
      </c>
      <c r="AB2532" s="41">
        <f>IF(AND(tbl_PV_Milestones[[#This Row],[BL FY]]=2025,tbl_PV_Milestones[[#This Row],[Baseline Date]]&lt;PV_Meta!$B$7),1,0)</f>
        <v>0</v>
      </c>
      <c r="AC2532" s="41">
        <f>IF(AND(tbl_PV_Milestones[[#This Row],[Planned YTD]]=1,tbl_PV_Milestones[[#This Row],[Complete]]="Yes"),1,0)</f>
        <v>0</v>
      </c>
      <c r="AD2532" s="41">
        <f>IF(AND(tbl_PV_Milestones[[#This Row],[Actual/Schedule Finish]]&lt;PV_Meta!$B$7,tbl_PV_Milestones[[#This Row],[Complete]]="No",tbl_PV_Milestones[[#This Row],[Project Status]]&lt;&gt;"On Hold"),1,0)</f>
        <v>0</v>
      </c>
      <c r="AE2532" s="41">
        <f>IF(AND(tbl_PV_Milestones[[#This Row],[Actual/Schedule Finish]]&gt;tbl_PV_Milestones[[#This Row],[Baseline Date]],tbl_PV_Milestones[[#This Row],[Complete]]="No",tbl_PV_Milestones[[#This Row],[Project Status]]&lt;&gt;"On Hold",tbl_PV_Milestones[[#This Row],[Overdue]]=0,tbl_PV_Milestones[[#This Row],[To be Baselined]]&lt;&gt;1),1,0)</f>
        <v>0</v>
      </c>
      <c r="AF2532" s="41">
        <f>IF(AND(tbl_PV_Milestones[[#This Row],[BL FY]]=2025,tbl_PV_Milestones[[#This Row],[Finish FY]]&gt;2025),1,0)</f>
        <v>0</v>
      </c>
      <c r="AG2532" s="56" t="str">
        <f>_xlfn.XLOOKUP(tbl_PV_Milestones[[#This Row],[Work ID]],tbl_PV_Meta[Work ID '#],tbl_PV_Meta[Project Manager/Owner],,0)</f>
        <v>Project Manager 31</v>
      </c>
      <c r="AH2532" s="6"/>
    </row>
    <row r="2533" spans="4:34" x14ac:dyDescent="0.25">
      <c r="D2533" s="6" t="s">
        <v>326</v>
      </c>
      <c r="E2533" s="6" t="s">
        <v>503</v>
      </c>
      <c r="F2533" s="6" t="s">
        <v>1708</v>
      </c>
      <c r="G2533" s="6" t="s">
        <v>1118</v>
      </c>
      <c r="H2533" s="6" t="s">
        <v>510</v>
      </c>
      <c r="I2533" s="6" t="s">
        <v>110</v>
      </c>
      <c r="J2533" s="6" t="s">
        <v>326</v>
      </c>
      <c r="K2533" s="6" t="s">
        <v>29</v>
      </c>
      <c r="L2533" s="6" t="s">
        <v>27</v>
      </c>
      <c r="M2533" s="43"/>
      <c r="N2533" s="44" t="s">
        <v>1979</v>
      </c>
      <c r="O2533" s="39">
        <v>45219.708333333299</v>
      </c>
      <c r="P2533" s="39">
        <v>45219.708333333299</v>
      </c>
      <c r="Q2533" s="6">
        <v>0</v>
      </c>
      <c r="R2533" s="6">
        <v>0</v>
      </c>
      <c r="S2533" s="45" t="e">
        <f>_xlfn.CONCAT(#REF!,TRIM(tbl_PV_Milestones[[#This Row],[Milestone Description]]))</f>
        <v>#REF!</v>
      </c>
      <c r="T2533" s="84" t="str">
        <f>IF(COUNTIF(tbl_PV_Milestones[UID],tbl_PV_Milestones[[#This Row],[UID]])&gt;1,"Duplicate","")</f>
        <v>Duplicate</v>
      </c>
      <c r="U2533" s="42" t="str">
        <f>_xlfn.XLOOKUP(tbl_PV_Milestones[[#This Row],[Work ID]],tbl_PV_Meta[Work ID '#],tbl_PV_Meta[Sub-Portfolio])</f>
        <v>Sub-Portfolio 8</v>
      </c>
      <c r="V2533" s="41">
        <f>IF(MONTH(tbl_PV_Milestones[[#This Row],[Baseline Date]])&lt;7,YEAR(tbl_PV_Milestones[[#This Row],[Baseline Date]]),YEAR(tbl_PV_Milestones[[#This Row],[Baseline Date]])+1)</f>
        <v>2024</v>
      </c>
      <c r="W2533" s="41">
        <f>IF(MONTH(tbl_PV_Milestones[[#This Row],[Actual/Schedule Finish]])&lt;7,YEAR(tbl_PV_Milestones[[#This Row],[Actual/Schedule Finish]]),YEAR(tbl_PV_Milestones[[#This Row],[Actual/Schedule Finish]])+1)</f>
        <v>2024</v>
      </c>
      <c r="X2533" s="41" t="str">
        <f>IF(OR(tbl_PV_Milestones[[#This Row],[Project Status]]="Completed",tbl_PV_Milestones[[#This Row],[Project Status]]="Assumed Completed"),"Yes","No")</f>
        <v>Yes</v>
      </c>
      <c r="Y2533" s="41">
        <f>IF(tbl_PV_Milestones[[#This Row],[Baseline Date]]="",1,0)</f>
        <v>0</v>
      </c>
      <c r="Z2533" s="41">
        <f>IF(tbl_PV_Milestones[[#This Row],[Baseline Date]]&lt;PV_Meta!$B$7,1,0)</f>
        <v>1</v>
      </c>
      <c r="AA2533" s="41">
        <f>IF(tbl_PV_Milestones[[#This Row],[Complete]]="Yes",1,0)</f>
        <v>1</v>
      </c>
      <c r="AB2533" s="41">
        <f>IF(AND(tbl_PV_Milestones[[#This Row],[BL FY]]=2025,tbl_PV_Milestones[[#This Row],[Baseline Date]]&lt;PV_Meta!$B$7),1,0)</f>
        <v>0</v>
      </c>
      <c r="AC2533" s="41">
        <f>IF(AND(tbl_PV_Milestones[[#This Row],[Planned YTD]]=1,tbl_PV_Milestones[[#This Row],[Complete]]="Yes"),1,0)</f>
        <v>0</v>
      </c>
      <c r="AD2533" s="41">
        <f>IF(AND(tbl_PV_Milestones[[#This Row],[Actual/Schedule Finish]]&lt;PV_Meta!$B$7,tbl_PV_Milestones[[#This Row],[Complete]]="No",tbl_PV_Milestones[[#This Row],[Project Status]]&lt;&gt;"On Hold"),1,0)</f>
        <v>0</v>
      </c>
      <c r="AE2533" s="41">
        <f>IF(AND(tbl_PV_Milestones[[#This Row],[Actual/Schedule Finish]]&gt;tbl_PV_Milestones[[#This Row],[Baseline Date]],tbl_PV_Milestones[[#This Row],[Complete]]="No",tbl_PV_Milestones[[#This Row],[Project Status]]&lt;&gt;"On Hold",tbl_PV_Milestones[[#This Row],[Overdue]]=0,tbl_PV_Milestones[[#This Row],[To be Baselined]]&lt;&gt;1),1,0)</f>
        <v>0</v>
      </c>
      <c r="AF2533" s="41">
        <f>IF(AND(tbl_PV_Milestones[[#This Row],[BL FY]]=2025,tbl_PV_Milestones[[#This Row],[Finish FY]]&gt;2025),1,0)</f>
        <v>0</v>
      </c>
      <c r="AG2533" s="56" t="str">
        <f>_xlfn.XLOOKUP(tbl_PV_Milestones[[#This Row],[Work ID]],tbl_PV_Meta[Work ID '#],tbl_PV_Meta[Project Manager/Owner],,0)</f>
        <v>Project Manager 6</v>
      </c>
      <c r="AH2533" s="6"/>
    </row>
    <row r="2534" spans="4:34" x14ac:dyDescent="0.25">
      <c r="D2534" s="6" t="s">
        <v>326</v>
      </c>
      <c r="E2534" s="6" t="s">
        <v>503</v>
      </c>
      <c r="F2534" s="6" t="s">
        <v>1714</v>
      </c>
      <c r="G2534" s="6" t="s">
        <v>1046</v>
      </c>
      <c r="H2534" s="6" t="s">
        <v>510</v>
      </c>
      <c r="I2534" s="6" t="s">
        <v>110</v>
      </c>
      <c r="J2534" s="6" t="s">
        <v>326</v>
      </c>
      <c r="K2534" s="6" t="s">
        <v>278</v>
      </c>
      <c r="L2534" s="6" t="s">
        <v>130</v>
      </c>
      <c r="M2534" s="43"/>
      <c r="N2534" s="44" t="s">
        <v>1979</v>
      </c>
      <c r="O2534" s="39">
        <v>45397.333333333299</v>
      </c>
      <c r="P2534" s="39">
        <v>45397.333333333299</v>
      </c>
      <c r="Q2534" s="6">
        <v>0</v>
      </c>
      <c r="R2534" s="6">
        <v>0</v>
      </c>
      <c r="S2534" s="45" t="e">
        <f>_xlfn.CONCAT(#REF!,TRIM(tbl_PV_Milestones[[#This Row],[Milestone Description]]))</f>
        <v>#REF!</v>
      </c>
      <c r="T2534" s="84" t="str">
        <f>IF(COUNTIF(tbl_PV_Milestones[UID],tbl_PV_Milestones[[#This Row],[UID]])&gt;1,"Duplicate","")</f>
        <v>Duplicate</v>
      </c>
      <c r="U2534" s="42" t="str">
        <f>_xlfn.XLOOKUP(tbl_PV_Milestones[[#This Row],[Work ID]],tbl_PV_Meta[Work ID '#],tbl_PV_Meta[Sub-Portfolio])</f>
        <v>Sub-Portfolio 7</v>
      </c>
      <c r="V2534" s="41">
        <f>IF(MONTH(tbl_PV_Milestones[[#This Row],[Baseline Date]])&lt;7,YEAR(tbl_PV_Milestones[[#This Row],[Baseline Date]]),YEAR(tbl_PV_Milestones[[#This Row],[Baseline Date]])+1)</f>
        <v>2024</v>
      </c>
      <c r="W2534" s="41">
        <f>IF(MONTH(tbl_PV_Milestones[[#This Row],[Actual/Schedule Finish]])&lt;7,YEAR(tbl_PV_Milestones[[#This Row],[Actual/Schedule Finish]]),YEAR(tbl_PV_Milestones[[#This Row],[Actual/Schedule Finish]])+1)</f>
        <v>2024</v>
      </c>
      <c r="X2534" s="41" t="str">
        <f>IF(OR(tbl_PV_Milestones[[#This Row],[Project Status]]="Completed",tbl_PV_Milestones[[#This Row],[Project Status]]="Assumed Completed"),"Yes","No")</f>
        <v>Yes</v>
      </c>
      <c r="Y2534" s="41">
        <f>IF(tbl_PV_Milestones[[#This Row],[Baseline Date]]="",1,0)</f>
        <v>0</v>
      </c>
      <c r="Z2534" s="41">
        <f>IF(tbl_PV_Milestones[[#This Row],[Baseline Date]]&lt;PV_Meta!$B$7,1,0)</f>
        <v>1</v>
      </c>
      <c r="AA2534" s="41">
        <f>IF(tbl_PV_Milestones[[#This Row],[Complete]]="Yes",1,0)</f>
        <v>1</v>
      </c>
      <c r="AB2534" s="41">
        <f>IF(AND(tbl_PV_Milestones[[#This Row],[BL FY]]=2025,tbl_PV_Milestones[[#This Row],[Baseline Date]]&lt;PV_Meta!$B$7),1,0)</f>
        <v>0</v>
      </c>
      <c r="AC2534" s="41">
        <f>IF(AND(tbl_PV_Milestones[[#This Row],[Planned YTD]]=1,tbl_PV_Milestones[[#This Row],[Complete]]="Yes"),1,0)</f>
        <v>0</v>
      </c>
      <c r="AD2534" s="41">
        <f>IF(AND(tbl_PV_Milestones[[#This Row],[Actual/Schedule Finish]]&lt;PV_Meta!$B$7,tbl_PV_Milestones[[#This Row],[Complete]]="No",tbl_PV_Milestones[[#This Row],[Project Status]]&lt;&gt;"On Hold"),1,0)</f>
        <v>0</v>
      </c>
      <c r="AE2534" s="41">
        <f>IF(AND(tbl_PV_Milestones[[#This Row],[Actual/Schedule Finish]]&gt;tbl_PV_Milestones[[#This Row],[Baseline Date]],tbl_PV_Milestones[[#This Row],[Complete]]="No",tbl_PV_Milestones[[#This Row],[Project Status]]&lt;&gt;"On Hold",tbl_PV_Milestones[[#This Row],[Overdue]]=0,tbl_PV_Milestones[[#This Row],[To be Baselined]]&lt;&gt;1),1,0)</f>
        <v>0</v>
      </c>
      <c r="AF2534" s="41">
        <f>IF(AND(tbl_PV_Milestones[[#This Row],[BL FY]]=2025,tbl_PV_Milestones[[#This Row],[Finish FY]]&gt;2025),1,0)</f>
        <v>0</v>
      </c>
      <c r="AG2534" s="56" t="str">
        <f>_xlfn.XLOOKUP(tbl_PV_Milestones[[#This Row],[Work ID]],tbl_PV_Meta[Work ID '#],tbl_PV_Meta[Project Manager/Owner],,0)</f>
        <v>Project Manager 38</v>
      </c>
      <c r="AH2534" s="6"/>
    </row>
    <row r="2535" spans="4:34" x14ac:dyDescent="0.25">
      <c r="D2535" s="6" t="s">
        <v>326</v>
      </c>
      <c r="E2535" s="6" t="s">
        <v>513</v>
      </c>
      <c r="F2535" s="6" t="s">
        <v>1709</v>
      </c>
      <c r="G2535" s="6" t="s">
        <v>1119</v>
      </c>
      <c r="H2535" s="6" t="s">
        <v>510</v>
      </c>
      <c r="I2535" s="6" t="s">
        <v>110</v>
      </c>
      <c r="J2535" s="6" t="s">
        <v>326</v>
      </c>
      <c r="K2535" s="6" t="s">
        <v>61</v>
      </c>
      <c r="L2535" s="6" t="s">
        <v>124</v>
      </c>
      <c r="M2535" s="43"/>
      <c r="N2535" s="44" t="s">
        <v>1979</v>
      </c>
      <c r="O2535" s="39">
        <v>45436.333333333299</v>
      </c>
      <c r="P2535" s="39">
        <v>45282.333333333299</v>
      </c>
      <c r="Q2535" s="6">
        <v>-96</v>
      </c>
      <c r="R2535" s="6">
        <v>-0.21967963386727701</v>
      </c>
      <c r="S2535" s="45" t="e">
        <f>_xlfn.CONCAT(#REF!,TRIM(tbl_PV_Milestones[[#This Row],[Milestone Description]]))</f>
        <v>#REF!</v>
      </c>
      <c r="T2535" s="84" t="str">
        <f>IF(COUNTIF(tbl_PV_Milestones[UID],tbl_PV_Milestones[[#This Row],[UID]])&gt;1,"Duplicate","")</f>
        <v>Duplicate</v>
      </c>
      <c r="U2535" s="42" t="str">
        <f>_xlfn.XLOOKUP(tbl_PV_Milestones[[#This Row],[Work ID]],tbl_PV_Meta[Work ID '#],tbl_PV_Meta[Sub-Portfolio])</f>
        <v>Sub-Portfolio 8</v>
      </c>
      <c r="V2535" s="41">
        <f>IF(MONTH(tbl_PV_Milestones[[#This Row],[Baseline Date]])&lt;7,YEAR(tbl_PV_Milestones[[#This Row],[Baseline Date]]),YEAR(tbl_PV_Milestones[[#This Row],[Baseline Date]])+1)</f>
        <v>2024</v>
      </c>
      <c r="W2535" s="41">
        <f>IF(MONTH(tbl_PV_Milestones[[#This Row],[Actual/Schedule Finish]])&lt;7,YEAR(tbl_PV_Milestones[[#This Row],[Actual/Schedule Finish]]),YEAR(tbl_PV_Milestones[[#This Row],[Actual/Schedule Finish]])+1)</f>
        <v>2024</v>
      </c>
      <c r="X2535" s="41" t="str">
        <f>IF(OR(tbl_PV_Milestones[[#This Row],[Project Status]]="Completed",tbl_PV_Milestones[[#This Row],[Project Status]]="Assumed Completed"),"Yes","No")</f>
        <v>Yes</v>
      </c>
      <c r="Y2535" s="41">
        <f>IF(tbl_PV_Milestones[[#This Row],[Baseline Date]]="",1,0)</f>
        <v>0</v>
      </c>
      <c r="Z2535" s="41">
        <f>IF(tbl_PV_Milestones[[#This Row],[Baseline Date]]&lt;PV_Meta!$B$7,1,0)</f>
        <v>1</v>
      </c>
      <c r="AA2535" s="41">
        <f>IF(tbl_PV_Milestones[[#This Row],[Complete]]="Yes",1,0)</f>
        <v>1</v>
      </c>
      <c r="AB2535" s="41">
        <f>IF(AND(tbl_PV_Milestones[[#This Row],[BL FY]]=2025,tbl_PV_Milestones[[#This Row],[Baseline Date]]&lt;PV_Meta!$B$7),1,0)</f>
        <v>0</v>
      </c>
      <c r="AC2535" s="41">
        <f>IF(AND(tbl_PV_Milestones[[#This Row],[Planned YTD]]=1,tbl_PV_Milestones[[#This Row],[Complete]]="Yes"),1,0)</f>
        <v>0</v>
      </c>
      <c r="AD2535" s="41">
        <f>IF(AND(tbl_PV_Milestones[[#This Row],[Actual/Schedule Finish]]&lt;PV_Meta!$B$7,tbl_PV_Milestones[[#This Row],[Complete]]="No",tbl_PV_Milestones[[#This Row],[Project Status]]&lt;&gt;"On Hold"),1,0)</f>
        <v>0</v>
      </c>
      <c r="AE2535" s="41">
        <f>IF(AND(tbl_PV_Milestones[[#This Row],[Actual/Schedule Finish]]&gt;tbl_PV_Milestones[[#This Row],[Baseline Date]],tbl_PV_Milestones[[#This Row],[Complete]]="No",tbl_PV_Milestones[[#This Row],[Project Status]]&lt;&gt;"On Hold",tbl_PV_Milestones[[#This Row],[Overdue]]=0,tbl_PV_Milestones[[#This Row],[To be Baselined]]&lt;&gt;1),1,0)</f>
        <v>0</v>
      </c>
      <c r="AF2535" s="41">
        <f>IF(AND(tbl_PV_Milestones[[#This Row],[BL FY]]=2025,tbl_PV_Milestones[[#This Row],[Finish FY]]&gt;2025),1,0)</f>
        <v>0</v>
      </c>
      <c r="AG2535" s="56" t="str">
        <f>_xlfn.XLOOKUP(tbl_PV_Milestones[[#This Row],[Work ID]],tbl_PV_Meta[Work ID '#],tbl_PV_Meta[Project Manager/Owner],,0)</f>
        <v>Project Manager 31</v>
      </c>
      <c r="AH2535" s="6"/>
    </row>
    <row r="2536" spans="4:34" x14ac:dyDescent="0.25">
      <c r="D2536" s="6" t="s">
        <v>326</v>
      </c>
      <c r="E2536" s="6" t="s">
        <v>503</v>
      </c>
      <c r="F2536" s="6" t="s">
        <v>1709</v>
      </c>
      <c r="G2536" s="6" t="s">
        <v>595</v>
      </c>
      <c r="H2536" s="6" t="s">
        <v>505</v>
      </c>
      <c r="I2536" s="6" t="s">
        <v>510</v>
      </c>
      <c r="J2536" s="6" t="s">
        <v>326</v>
      </c>
      <c r="K2536" s="6" t="s">
        <v>61</v>
      </c>
      <c r="L2536" s="6" t="s">
        <v>124</v>
      </c>
      <c r="M2536" s="43"/>
      <c r="N2536" s="44" t="s">
        <v>1979</v>
      </c>
      <c r="O2536" s="39">
        <v>45194.708333333299</v>
      </c>
      <c r="P2536" s="39">
        <v>45194.708333333299</v>
      </c>
      <c r="Q2536" s="6">
        <v>0</v>
      </c>
      <c r="R2536" s="6">
        <v>0</v>
      </c>
      <c r="S2536" s="45" t="e">
        <f>_xlfn.CONCAT(#REF!,TRIM(tbl_PV_Milestones[[#This Row],[Milestone Description]]))</f>
        <v>#REF!</v>
      </c>
      <c r="T2536" s="84" t="str">
        <f>IF(COUNTIF(tbl_PV_Milestones[UID],tbl_PV_Milestones[[#This Row],[UID]])&gt;1,"Duplicate","")</f>
        <v>Duplicate</v>
      </c>
      <c r="U2536" s="42" t="str">
        <f>_xlfn.XLOOKUP(tbl_PV_Milestones[[#This Row],[Work ID]],tbl_PV_Meta[Work ID '#],tbl_PV_Meta[Sub-Portfolio])</f>
        <v>Sub-Portfolio 8</v>
      </c>
      <c r="V2536" s="41">
        <f>IF(MONTH(tbl_PV_Milestones[[#This Row],[Baseline Date]])&lt;7,YEAR(tbl_PV_Milestones[[#This Row],[Baseline Date]]),YEAR(tbl_PV_Milestones[[#This Row],[Baseline Date]])+1)</f>
        <v>2024</v>
      </c>
      <c r="W2536" s="41">
        <f>IF(MONTH(tbl_PV_Milestones[[#This Row],[Actual/Schedule Finish]])&lt;7,YEAR(tbl_PV_Milestones[[#This Row],[Actual/Schedule Finish]]),YEAR(tbl_PV_Milestones[[#This Row],[Actual/Schedule Finish]])+1)</f>
        <v>2024</v>
      </c>
      <c r="X2536" s="41" t="str">
        <f>IF(OR(tbl_PV_Milestones[[#This Row],[Project Status]]="Completed",tbl_PV_Milestones[[#This Row],[Project Status]]="Assumed Completed"),"Yes","No")</f>
        <v>Yes</v>
      </c>
      <c r="Y2536" s="41">
        <f>IF(tbl_PV_Milestones[[#This Row],[Baseline Date]]="",1,0)</f>
        <v>0</v>
      </c>
      <c r="Z2536" s="41">
        <f>IF(tbl_PV_Milestones[[#This Row],[Baseline Date]]&lt;PV_Meta!$B$7,1,0)</f>
        <v>1</v>
      </c>
      <c r="AA2536" s="41">
        <f>IF(tbl_PV_Milestones[[#This Row],[Complete]]="Yes",1,0)</f>
        <v>1</v>
      </c>
      <c r="AB2536" s="41">
        <f>IF(AND(tbl_PV_Milestones[[#This Row],[BL FY]]=2025,tbl_PV_Milestones[[#This Row],[Baseline Date]]&lt;PV_Meta!$B$7),1,0)</f>
        <v>0</v>
      </c>
      <c r="AC2536" s="41">
        <f>IF(AND(tbl_PV_Milestones[[#This Row],[Planned YTD]]=1,tbl_PV_Milestones[[#This Row],[Complete]]="Yes"),1,0)</f>
        <v>0</v>
      </c>
      <c r="AD2536" s="41">
        <f>IF(AND(tbl_PV_Milestones[[#This Row],[Actual/Schedule Finish]]&lt;PV_Meta!$B$7,tbl_PV_Milestones[[#This Row],[Complete]]="No",tbl_PV_Milestones[[#This Row],[Project Status]]&lt;&gt;"On Hold"),1,0)</f>
        <v>0</v>
      </c>
      <c r="AE2536" s="41">
        <f>IF(AND(tbl_PV_Milestones[[#This Row],[Actual/Schedule Finish]]&gt;tbl_PV_Milestones[[#This Row],[Baseline Date]],tbl_PV_Milestones[[#This Row],[Complete]]="No",tbl_PV_Milestones[[#This Row],[Project Status]]&lt;&gt;"On Hold",tbl_PV_Milestones[[#This Row],[Overdue]]=0,tbl_PV_Milestones[[#This Row],[To be Baselined]]&lt;&gt;1),1,0)</f>
        <v>0</v>
      </c>
      <c r="AF2536" s="41">
        <f>IF(AND(tbl_PV_Milestones[[#This Row],[BL FY]]=2025,tbl_PV_Milestones[[#This Row],[Finish FY]]&gt;2025),1,0)</f>
        <v>0</v>
      </c>
      <c r="AG2536" s="56" t="str">
        <f>_xlfn.XLOOKUP(tbl_PV_Milestones[[#This Row],[Work ID]],tbl_PV_Meta[Work ID '#],tbl_PV_Meta[Project Manager/Owner],,0)</f>
        <v>Project Manager 31</v>
      </c>
      <c r="AH2536" s="6"/>
    </row>
    <row r="2537" spans="4:34" x14ac:dyDescent="0.25">
      <c r="D2537" s="6" t="s">
        <v>326</v>
      </c>
      <c r="E2537" s="6" t="s">
        <v>503</v>
      </c>
      <c r="F2537" s="6" t="s">
        <v>1691</v>
      </c>
      <c r="G2537" s="6" t="s">
        <v>1120</v>
      </c>
      <c r="H2537" s="6" t="s">
        <v>505</v>
      </c>
      <c r="I2537" s="6" t="s">
        <v>506</v>
      </c>
      <c r="J2537" s="6" t="s">
        <v>326</v>
      </c>
      <c r="K2537" s="6" t="s">
        <v>36</v>
      </c>
      <c r="L2537" s="6" t="s">
        <v>108</v>
      </c>
      <c r="M2537" s="43"/>
      <c r="N2537" s="44" t="s">
        <v>1979</v>
      </c>
      <c r="O2537" s="39">
        <v>45324.708333333299</v>
      </c>
      <c r="P2537" s="39">
        <v>45324.708333333299</v>
      </c>
      <c r="Q2537" s="6">
        <v>0</v>
      </c>
      <c r="R2537" s="6">
        <v>0</v>
      </c>
      <c r="S2537" s="45" t="e">
        <f>_xlfn.CONCAT(#REF!,TRIM(tbl_PV_Milestones[[#This Row],[Milestone Description]]))</f>
        <v>#REF!</v>
      </c>
      <c r="T2537" s="84" t="str">
        <f>IF(COUNTIF(tbl_PV_Milestones[UID],tbl_PV_Milestones[[#This Row],[UID]])&gt;1,"Duplicate","")</f>
        <v>Duplicate</v>
      </c>
      <c r="U2537" s="42" t="str">
        <f>_xlfn.XLOOKUP(tbl_PV_Milestones[[#This Row],[Work ID]],tbl_PV_Meta[Work ID '#],tbl_PV_Meta[Sub-Portfolio])</f>
        <v>Sub-Portfolio 4</v>
      </c>
      <c r="V2537" s="41">
        <f>IF(MONTH(tbl_PV_Milestones[[#This Row],[Baseline Date]])&lt;7,YEAR(tbl_PV_Milestones[[#This Row],[Baseline Date]]),YEAR(tbl_PV_Milestones[[#This Row],[Baseline Date]])+1)</f>
        <v>2024</v>
      </c>
      <c r="W2537" s="41">
        <f>IF(MONTH(tbl_PV_Milestones[[#This Row],[Actual/Schedule Finish]])&lt;7,YEAR(tbl_PV_Milestones[[#This Row],[Actual/Schedule Finish]]),YEAR(tbl_PV_Milestones[[#This Row],[Actual/Schedule Finish]])+1)</f>
        <v>2024</v>
      </c>
      <c r="X2537" s="41" t="str">
        <f>IF(OR(tbl_PV_Milestones[[#This Row],[Project Status]]="Completed",tbl_PV_Milestones[[#This Row],[Project Status]]="Assumed Completed"),"Yes","No")</f>
        <v>Yes</v>
      </c>
      <c r="Y2537" s="41">
        <f>IF(tbl_PV_Milestones[[#This Row],[Baseline Date]]="",1,0)</f>
        <v>0</v>
      </c>
      <c r="Z2537" s="41">
        <f>IF(tbl_PV_Milestones[[#This Row],[Baseline Date]]&lt;PV_Meta!$B$7,1,0)</f>
        <v>1</v>
      </c>
      <c r="AA2537" s="41">
        <f>IF(tbl_PV_Milestones[[#This Row],[Complete]]="Yes",1,0)</f>
        <v>1</v>
      </c>
      <c r="AB2537" s="41">
        <f>IF(AND(tbl_PV_Milestones[[#This Row],[BL FY]]=2025,tbl_PV_Milestones[[#This Row],[Baseline Date]]&lt;PV_Meta!$B$7),1,0)</f>
        <v>0</v>
      </c>
      <c r="AC2537" s="41">
        <f>IF(AND(tbl_PV_Milestones[[#This Row],[Planned YTD]]=1,tbl_PV_Milestones[[#This Row],[Complete]]="Yes"),1,0)</f>
        <v>0</v>
      </c>
      <c r="AD2537" s="41">
        <f>IF(AND(tbl_PV_Milestones[[#This Row],[Actual/Schedule Finish]]&lt;PV_Meta!$B$7,tbl_PV_Milestones[[#This Row],[Complete]]="No",tbl_PV_Milestones[[#This Row],[Project Status]]&lt;&gt;"On Hold"),1,0)</f>
        <v>0</v>
      </c>
      <c r="AE2537" s="41">
        <f>IF(AND(tbl_PV_Milestones[[#This Row],[Actual/Schedule Finish]]&gt;tbl_PV_Milestones[[#This Row],[Baseline Date]],tbl_PV_Milestones[[#This Row],[Complete]]="No",tbl_PV_Milestones[[#This Row],[Project Status]]&lt;&gt;"On Hold",tbl_PV_Milestones[[#This Row],[Overdue]]=0,tbl_PV_Milestones[[#This Row],[To be Baselined]]&lt;&gt;1),1,0)</f>
        <v>0</v>
      </c>
      <c r="AF2537" s="41">
        <f>IF(AND(tbl_PV_Milestones[[#This Row],[BL FY]]=2025,tbl_PV_Milestones[[#This Row],[Finish FY]]&gt;2025),1,0)</f>
        <v>0</v>
      </c>
      <c r="AG2537" s="56" t="str">
        <f>_xlfn.XLOOKUP(tbl_PV_Milestones[[#This Row],[Work ID]],tbl_PV_Meta[Work ID '#],tbl_PV_Meta[Project Manager/Owner],,0)</f>
        <v>Project Manager 18</v>
      </c>
      <c r="AH2537" s="6"/>
    </row>
    <row r="2538" spans="4:34" x14ac:dyDescent="0.25">
      <c r="D2538" s="6" t="s">
        <v>326</v>
      </c>
      <c r="E2538" s="6" t="s">
        <v>503</v>
      </c>
      <c r="F2538" s="6" t="s">
        <v>1691</v>
      </c>
      <c r="G2538" s="6" t="s">
        <v>775</v>
      </c>
      <c r="H2538" s="6" t="s">
        <v>510</v>
      </c>
      <c r="I2538" s="6" t="s">
        <v>110</v>
      </c>
      <c r="J2538" s="6" t="s">
        <v>326</v>
      </c>
      <c r="K2538" s="6" t="s">
        <v>36</v>
      </c>
      <c r="L2538" s="6" t="s">
        <v>108</v>
      </c>
      <c r="M2538" s="43"/>
      <c r="N2538" s="44" t="s">
        <v>1979</v>
      </c>
      <c r="O2538" s="39">
        <v>44988</v>
      </c>
      <c r="P2538" s="39">
        <v>44988</v>
      </c>
      <c r="Q2538" s="6">
        <v>0</v>
      </c>
      <c r="R2538" s="6">
        <v>0</v>
      </c>
      <c r="S2538" s="45" t="e">
        <f>_xlfn.CONCAT(#REF!,TRIM(tbl_PV_Milestones[[#This Row],[Milestone Description]]))</f>
        <v>#REF!</v>
      </c>
      <c r="T2538" s="84" t="str">
        <f>IF(COUNTIF(tbl_PV_Milestones[UID],tbl_PV_Milestones[[#This Row],[UID]])&gt;1,"Duplicate","")</f>
        <v>Duplicate</v>
      </c>
      <c r="U2538" s="42" t="str">
        <f>_xlfn.XLOOKUP(tbl_PV_Milestones[[#This Row],[Work ID]],tbl_PV_Meta[Work ID '#],tbl_PV_Meta[Sub-Portfolio])</f>
        <v>Sub-Portfolio 4</v>
      </c>
      <c r="V2538" s="41">
        <f>IF(MONTH(tbl_PV_Milestones[[#This Row],[Baseline Date]])&lt;7,YEAR(tbl_PV_Milestones[[#This Row],[Baseline Date]]),YEAR(tbl_PV_Milestones[[#This Row],[Baseline Date]])+1)</f>
        <v>2023</v>
      </c>
      <c r="W2538" s="41">
        <f>IF(MONTH(tbl_PV_Milestones[[#This Row],[Actual/Schedule Finish]])&lt;7,YEAR(tbl_PV_Milestones[[#This Row],[Actual/Schedule Finish]]),YEAR(tbl_PV_Milestones[[#This Row],[Actual/Schedule Finish]])+1)</f>
        <v>2023</v>
      </c>
      <c r="X2538" s="41" t="str">
        <f>IF(OR(tbl_PV_Milestones[[#This Row],[Project Status]]="Completed",tbl_PV_Milestones[[#This Row],[Project Status]]="Assumed Completed"),"Yes","No")</f>
        <v>Yes</v>
      </c>
      <c r="Y2538" s="41">
        <f>IF(tbl_PV_Milestones[[#This Row],[Baseline Date]]="",1,0)</f>
        <v>0</v>
      </c>
      <c r="Z2538" s="41">
        <f>IF(tbl_PV_Milestones[[#This Row],[Baseline Date]]&lt;PV_Meta!$B$7,1,0)</f>
        <v>1</v>
      </c>
      <c r="AA2538" s="41">
        <f>IF(tbl_PV_Milestones[[#This Row],[Complete]]="Yes",1,0)</f>
        <v>1</v>
      </c>
      <c r="AB2538" s="41">
        <f>IF(AND(tbl_PV_Milestones[[#This Row],[BL FY]]=2025,tbl_PV_Milestones[[#This Row],[Baseline Date]]&lt;PV_Meta!$B$7),1,0)</f>
        <v>0</v>
      </c>
      <c r="AC2538" s="41">
        <f>IF(AND(tbl_PV_Milestones[[#This Row],[Planned YTD]]=1,tbl_PV_Milestones[[#This Row],[Complete]]="Yes"),1,0)</f>
        <v>0</v>
      </c>
      <c r="AD2538" s="41">
        <f>IF(AND(tbl_PV_Milestones[[#This Row],[Actual/Schedule Finish]]&lt;PV_Meta!$B$7,tbl_PV_Milestones[[#This Row],[Complete]]="No",tbl_PV_Milestones[[#This Row],[Project Status]]&lt;&gt;"On Hold"),1,0)</f>
        <v>0</v>
      </c>
      <c r="AE2538" s="41">
        <f>IF(AND(tbl_PV_Milestones[[#This Row],[Actual/Schedule Finish]]&gt;tbl_PV_Milestones[[#This Row],[Baseline Date]],tbl_PV_Milestones[[#This Row],[Complete]]="No",tbl_PV_Milestones[[#This Row],[Project Status]]&lt;&gt;"On Hold",tbl_PV_Milestones[[#This Row],[Overdue]]=0,tbl_PV_Milestones[[#This Row],[To be Baselined]]&lt;&gt;1),1,0)</f>
        <v>0</v>
      </c>
      <c r="AF2538" s="41">
        <f>IF(AND(tbl_PV_Milestones[[#This Row],[BL FY]]=2025,tbl_PV_Milestones[[#This Row],[Finish FY]]&gt;2025),1,0)</f>
        <v>0</v>
      </c>
      <c r="AG2538" s="56" t="str">
        <f>_xlfn.XLOOKUP(tbl_PV_Milestones[[#This Row],[Work ID]],tbl_PV_Meta[Work ID '#],tbl_PV_Meta[Project Manager/Owner],,0)</f>
        <v>Project Manager 18</v>
      </c>
      <c r="AH2538" s="6"/>
    </row>
    <row r="2539" spans="4:34" x14ac:dyDescent="0.25">
      <c r="D2539" s="6" t="s">
        <v>326</v>
      </c>
      <c r="E2539" s="6" t="s">
        <v>503</v>
      </c>
      <c r="F2539" s="6" t="s">
        <v>1709</v>
      </c>
      <c r="G2539" s="6" t="s">
        <v>627</v>
      </c>
      <c r="H2539" s="6" t="s">
        <v>505</v>
      </c>
      <c r="I2539" s="6" t="s">
        <v>510</v>
      </c>
      <c r="J2539" s="6" t="s">
        <v>326</v>
      </c>
      <c r="K2539" s="6" t="s">
        <v>61</v>
      </c>
      <c r="L2539" s="6" t="s">
        <v>124</v>
      </c>
      <c r="M2539" s="43"/>
      <c r="N2539" s="44" t="s">
        <v>1979</v>
      </c>
      <c r="O2539" s="39">
        <v>45177.708333333299</v>
      </c>
      <c r="P2539" s="39">
        <v>45177.708333333299</v>
      </c>
      <c r="Q2539" s="6">
        <v>0</v>
      </c>
      <c r="R2539" s="6">
        <v>0</v>
      </c>
      <c r="S2539" s="45" t="e">
        <f>_xlfn.CONCAT(#REF!,TRIM(tbl_PV_Milestones[[#This Row],[Milestone Description]]))</f>
        <v>#REF!</v>
      </c>
      <c r="T2539" s="84" t="str">
        <f>IF(COUNTIF(tbl_PV_Milestones[UID],tbl_PV_Milestones[[#This Row],[UID]])&gt;1,"Duplicate","")</f>
        <v>Duplicate</v>
      </c>
      <c r="U2539" s="42" t="str">
        <f>_xlfn.XLOOKUP(tbl_PV_Milestones[[#This Row],[Work ID]],tbl_PV_Meta[Work ID '#],tbl_PV_Meta[Sub-Portfolio])</f>
        <v>Sub-Portfolio 8</v>
      </c>
      <c r="V2539" s="41">
        <f>IF(MONTH(tbl_PV_Milestones[[#This Row],[Baseline Date]])&lt;7,YEAR(tbl_PV_Milestones[[#This Row],[Baseline Date]]),YEAR(tbl_PV_Milestones[[#This Row],[Baseline Date]])+1)</f>
        <v>2024</v>
      </c>
      <c r="W2539" s="41">
        <f>IF(MONTH(tbl_PV_Milestones[[#This Row],[Actual/Schedule Finish]])&lt;7,YEAR(tbl_PV_Milestones[[#This Row],[Actual/Schedule Finish]]),YEAR(tbl_PV_Milestones[[#This Row],[Actual/Schedule Finish]])+1)</f>
        <v>2024</v>
      </c>
      <c r="X2539" s="41" t="str">
        <f>IF(OR(tbl_PV_Milestones[[#This Row],[Project Status]]="Completed",tbl_PV_Milestones[[#This Row],[Project Status]]="Assumed Completed"),"Yes","No")</f>
        <v>Yes</v>
      </c>
      <c r="Y2539" s="41">
        <f>IF(tbl_PV_Milestones[[#This Row],[Baseline Date]]="",1,0)</f>
        <v>0</v>
      </c>
      <c r="Z2539" s="41">
        <f>IF(tbl_PV_Milestones[[#This Row],[Baseline Date]]&lt;PV_Meta!$B$7,1,0)</f>
        <v>1</v>
      </c>
      <c r="AA2539" s="41">
        <f>IF(tbl_PV_Milestones[[#This Row],[Complete]]="Yes",1,0)</f>
        <v>1</v>
      </c>
      <c r="AB2539" s="41">
        <f>IF(AND(tbl_PV_Milestones[[#This Row],[BL FY]]=2025,tbl_PV_Milestones[[#This Row],[Baseline Date]]&lt;PV_Meta!$B$7),1,0)</f>
        <v>0</v>
      </c>
      <c r="AC2539" s="41">
        <f>IF(AND(tbl_PV_Milestones[[#This Row],[Planned YTD]]=1,tbl_PV_Milestones[[#This Row],[Complete]]="Yes"),1,0)</f>
        <v>0</v>
      </c>
      <c r="AD2539" s="41">
        <f>IF(AND(tbl_PV_Milestones[[#This Row],[Actual/Schedule Finish]]&lt;PV_Meta!$B$7,tbl_PV_Milestones[[#This Row],[Complete]]="No",tbl_PV_Milestones[[#This Row],[Project Status]]&lt;&gt;"On Hold"),1,0)</f>
        <v>0</v>
      </c>
      <c r="AE2539" s="41">
        <f>IF(AND(tbl_PV_Milestones[[#This Row],[Actual/Schedule Finish]]&gt;tbl_PV_Milestones[[#This Row],[Baseline Date]],tbl_PV_Milestones[[#This Row],[Complete]]="No",tbl_PV_Milestones[[#This Row],[Project Status]]&lt;&gt;"On Hold",tbl_PV_Milestones[[#This Row],[Overdue]]=0,tbl_PV_Milestones[[#This Row],[To be Baselined]]&lt;&gt;1),1,0)</f>
        <v>0</v>
      </c>
      <c r="AF2539" s="41">
        <f>IF(AND(tbl_PV_Milestones[[#This Row],[BL FY]]=2025,tbl_PV_Milestones[[#This Row],[Finish FY]]&gt;2025),1,0)</f>
        <v>0</v>
      </c>
      <c r="AG2539" s="56" t="str">
        <f>_xlfn.XLOOKUP(tbl_PV_Milestones[[#This Row],[Work ID]],tbl_PV_Meta[Work ID '#],tbl_PV_Meta[Project Manager/Owner],,0)</f>
        <v>Project Manager 31</v>
      </c>
      <c r="AH2539" s="6"/>
    </row>
    <row r="2540" spans="4:34" x14ac:dyDescent="0.25">
      <c r="D2540" s="6" t="s">
        <v>326</v>
      </c>
      <c r="E2540" s="6" t="s">
        <v>503</v>
      </c>
      <c r="F2540" s="6" t="s">
        <v>1711</v>
      </c>
      <c r="G2540" s="6" t="s">
        <v>1121</v>
      </c>
      <c r="H2540" s="6" t="s">
        <v>510</v>
      </c>
      <c r="I2540" s="6" t="s">
        <v>110</v>
      </c>
      <c r="J2540" s="6" t="s">
        <v>326</v>
      </c>
      <c r="K2540" s="6" t="s">
        <v>278</v>
      </c>
      <c r="L2540" s="6" t="s">
        <v>127</v>
      </c>
      <c r="M2540" s="43"/>
      <c r="N2540" s="44" t="s">
        <v>1979</v>
      </c>
      <c r="O2540" s="39">
        <v>45219.333333333299</v>
      </c>
      <c r="P2540" s="39">
        <v>45219.333333333299</v>
      </c>
      <c r="Q2540" s="6">
        <v>0</v>
      </c>
      <c r="R2540" s="6">
        <v>0</v>
      </c>
      <c r="S2540" s="45" t="e">
        <f>_xlfn.CONCAT(#REF!,TRIM(tbl_PV_Milestones[[#This Row],[Milestone Description]]))</f>
        <v>#REF!</v>
      </c>
      <c r="T2540" s="84" t="str">
        <f>IF(COUNTIF(tbl_PV_Milestones[UID],tbl_PV_Milestones[[#This Row],[UID]])&gt;1,"Duplicate","")</f>
        <v>Duplicate</v>
      </c>
      <c r="U2540" s="42" t="str">
        <f>_xlfn.XLOOKUP(tbl_PV_Milestones[[#This Row],[Work ID]],tbl_PV_Meta[Work ID '#],tbl_PV_Meta[Sub-Portfolio])</f>
        <v>Sub-Portfolio 1</v>
      </c>
      <c r="V2540" s="41">
        <f>IF(MONTH(tbl_PV_Milestones[[#This Row],[Baseline Date]])&lt;7,YEAR(tbl_PV_Milestones[[#This Row],[Baseline Date]]),YEAR(tbl_PV_Milestones[[#This Row],[Baseline Date]])+1)</f>
        <v>2024</v>
      </c>
      <c r="W2540" s="41">
        <f>IF(MONTH(tbl_PV_Milestones[[#This Row],[Actual/Schedule Finish]])&lt;7,YEAR(tbl_PV_Milestones[[#This Row],[Actual/Schedule Finish]]),YEAR(tbl_PV_Milestones[[#This Row],[Actual/Schedule Finish]])+1)</f>
        <v>2024</v>
      </c>
      <c r="X2540" s="41" t="str">
        <f>IF(OR(tbl_PV_Milestones[[#This Row],[Project Status]]="Completed",tbl_PV_Milestones[[#This Row],[Project Status]]="Assumed Completed"),"Yes","No")</f>
        <v>Yes</v>
      </c>
      <c r="Y2540" s="41">
        <f>IF(tbl_PV_Milestones[[#This Row],[Baseline Date]]="",1,0)</f>
        <v>0</v>
      </c>
      <c r="Z2540" s="41">
        <f>IF(tbl_PV_Milestones[[#This Row],[Baseline Date]]&lt;PV_Meta!$B$7,1,0)</f>
        <v>1</v>
      </c>
      <c r="AA2540" s="41">
        <f>IF(tbl_PV_Milestones[[#This Row],[Complete]]="Yes",1,0)</f>
        <v>1</v>
      </c>
      <c r="AB2540" s="41">
        <f>IF(AND(tbl_PV_Milestones[[#This Row],[BL FY]]=2025,tbl_PV_Milestones[[#This Row],[Baseline Date]]&lt;PV_Meta!$B$7),1,0)</f>
        <v>0</v>
      </c>
      <c r="AC2540" s="41">
        <f>IF(AND(tbl_PV_Milestones[[#This Row],[Planned YTD]]=1,tbl_PV_Milestones[[#This Row],[Complete]]="Yes"),1,0)</f>
        <v>0</v>
      </c>
      <c r="AD2540" s="41">
        <f>IF(AND(tbl_PV_Milestones[[#This Row],[Actual/Schedule Finish]]&lt;PV_Meta!$B$7,tbl_PV_Milestones[[#This Row],[Complete]]="No",tbl_PV_Milestones[[#This Row],[Project Status]]&lt;&gt;"On Hold"),1,0)</f>
        <v>0</v>
      </c>
      <c r="AE2540" s="41">
        <f>IF(AND(tbl_PV_Milestones[[#This Row],[Actual/Schedule Finish]]&gt;tbl_PV_Milestones[[#This Row],[Baseline Date]],tbl_PV_Milestones[[#This Row],[Complete]]="No",tbl_PV_Milestones[[#This Row],[Project Status]]&lt;&gt;"On Hold",tbl_PV_Milestones[[#This Row],[Overdue]]=0,tbl_PV_Milestones[[#This Row],[To be Baselined]]&lt;&gt;1),1,0)</f>
        <v>0</v>
      </c>
      <c r="AF2540" s="41">
        <f>IF(AND(tbl_PV_Milestones[[#This Row],[BL FY]]=2025,tbl_PV_Milestones[[#This Row],[Finish FY]]&gt;2025),1,0)</f>
        <v>0</v>
      </c>
      <c r="AG2540" s="56" t="str">
        <f>_xlfn.XLOOKUP(tbl_PV_Milestones[[#This Row],[Work ID]],tbl_PV_Meta[Work ID '#],tbl_PV_Meta[Project Manager/Owner],,0)</f>
        <v>Project Manager 32</v>
      </c>
      <c r="AH2540" s="6"/>
    </row>
    <row r="2541" spans="4:34" x14ac:dyDescent="0.25">
      <c r="D2541" s="6" t="s">
        <v>326</v>
      </c>
      <c r="E2541" s="6" t="s">
        <v>503</v>
      </c>
      <c r="F2541" s="6" t="s">
        <v>1700</v>
      </c>
      <c r="G2541" s="6" t="s">
        <v>1122</v>
      </c>
      <c r="H2541" s="6" t="s">
        <v>510</v>
      </c>
      <c r="I2541" s="6" t="s">
        <v>110</v>
      </c>
      <c r="J2541" s="6" t="s">
        <v>326</v>
      </c>
      <c r="K2541" s="6" t="s">
        <v>36</v>
      </c>
      <c r="L2541" s="6" t="s">
        <v>88</v>
      </c>
      <c r="M2541" s="43"/>
      <c r="N2541" s="44" t="s">
        <v>1979</v>
      </c>
      <c r="O2541" s="39">
        <v>45475.708333333299</v>
      </c>
      <c r="P2541" s="39">
        <v>45475.708333333299</v>
      </c>
      <c r="Q2541" s="6">
        <v>0</v>
      </c>
      <c r="R2541" s="6">
        <v>0</v>
      </c>
      <c r="S2541" s="45" t="e">
        <f>_xlfn.CONCAT(#REF!,TRIM(tbl_PV_Milestones[[#This Row],[Milestone Description]]))</f>
        <v>#REF!</v>
      </c>
      <c r="T2541" s="84" t="str">
        <f>IF(COUNTIF(tbl_PV_Milestones[UID],tbl_PV_Milestones[[#This Row],[UID]])&gt;1,"Duplicate","")</f>
        <v>Duplicate</v>
      </c>
      <c r="U2541" s="42" t="str">
        <f>_xlfn.XLOOKUP(tbl_PV_Milestones[[#This Row],[Work ID]],tbl_PV_Meta[Work ID '#],tbl_PV_Meta[Sub-Portfolio])</f>
        <v>Sub-Portfolio 7</v>
      </c>
      <c r="V2541" s="41">
        <f>IF(MONTH(tbl_PV_Milestones[[#This Row],[Baseline Date]])&lt;7,YEAR(tbl_PV_Milestones[[#This Row],[Baseline Date]]),YEAR(tbl_PV_Milestones[[#This Row],[Baseline Date]])+1)</f>
        <v>2025</v>
      </c>
      <c r="W2541" s="41">
        <f>IF(MONTH(tbl_PV_Milestones[[#This Row],[Actual/Schedule Finish]])&lt;7,YEAR(tbl_PV_Milestones[[#This Row],[Actual/Schedule Finish]]),YEAR(tbl_PV_Milestones[[#This Row],[Actual/Schedule Finish]])+1)</f>
        <v>2025</v>
      </c>
      <c r="X2541" s="41" t="str">
        <f>IF(OR(tbl_PV_Milestones[[#This Row],[Project Status]]="Completed",tbl_PV_Milestones[[#This Row],[Project Status]]="Assumed Completed"),"Yes","No")</f>
        <v>Yes</v>
      </c>
      <c r="Y2541" s="41">
        <f>IF(tbl_PV_Milestones[[#This Row],[Baseline Date]]="",1,0)</f>
        <v>0</v>
      </c>
      <c r="Z2541" s="41">
        <f>IF(tbl_PV_Milestones[[#This Row],[Baseline Date]]&lt;PV_Meta!$B$7,1,0)</f>
        <v>1</v>
      </c>
      <c r="AA2541" s="41">
        <f>IF(tbl_PV_Milestones[[#This Row],[Complete]]="Yes",1,0)</f>
        <v>1</v>
      </c>
      <c r="AB2541" s="41">
        <f>IF(AND(tbl_PV_Milestones[[#This Row],[BL FY]]=2025,tbl_PV_Milestones[[#This Row],[Baseline Date]]&lt;PV_Meta!$B$7),1,0)</f>
        <v>1</v>
      </c>
      <c r="AC2541" s="41">
        <f>IF(AND(tbl_PV_Milestones[[#This Row],[Planned YTD]]=1,tbl_PV_Milestones[[#This Row],[Complete]]="Yes"),1,0)</f>
        <v>1</v>
      </c>
      <c r="AD2541" s="41">
        <f>IF(AND(tbl_PV_Milestones[[#This Row],[Actual/Schedule Finish]]&lt;PV_Meta!$B$7,tbl_PV_Milestones[[#This Row],[Complete]]="No",tbl_PV_Milestones[[#This Row],[Project Status]]&lt;&gt;"On Hold"),1,0)</f>
        <v>0</v>
      </c>
      <c r="AE2541" s="41">
        <f>IF(AND(tbl_PV_Milestones[[#This Row],[Actual/Schedule Finish]]&gt;tbl_PV_Milestones[[#This Row],[Baseline Date]],tbl_PV_Milestones[[#This Row],[Complete]]="No",tbl_PV_Milestones[[#This Row],[Project Status]]&lt;&gt;"On Hold",tbl_PV_Milestones[[#This Row],[Overdue]]=0,tbl_PV_Milestones[[#This Row],[To be Baselined]]&lt;&gt;1),1,0)</f>
        <v>0</v>
      </c>
      <c r="AF2541" s="41">
        <f>IF(AND(tbl_PV_Milestones[[#This Row],[BL FY]]=2025,tbl_PV_Milestones[[#This Row],[Finish FY]]&gt;2025),1,0)</f>
        <v>0</v>
      </c>
      <c r="AG2541" s="56" t="str">
        <f>_xlfn.XLOOKUP(tbl_PV_Milestones[[#This Row],[Work ID]],tbl_PV_Meta[Work ID '#],tbl_PV_Meta[Project Manager/Owner],,0)</f>
        <v>Project Manager 17</v>
      </c>
      <c r="AH2541" s="6"/>
    </row>
    <row r="2542" spans="4:34" x14ac:dyDescent="0.25">
      <c r="D2542" s="6" t="s">
        <v>326</v>
      </c>
      <c r="E2542" s="6" t="s">
        <v>503</v>
      </c>
      <c r="F2542" s="6" t="s">
        <v>1709</v>
      </c>
      <c r="G2542" s="6" t="s">
        <v>1026</v>
      </c>
      <c r="H2542" s="6" t="s">
        <v>510</v>
      </c>
      <c r="I2542" s="6" t="s">
        <v>510</v>
      </c>
      <c r="J2542" s="6" t="s">
        <v>326</v>
      </c>
      <c r="K2542" s="6" t="s">
        <v>61</v>
      </c>
      <c r="L2542" s="6" t="s">
        <v>124</v>
      </c>
      <c r="M2542" s="43"/>
      <c r="N2542" s="44" t="s">
        <v>1979</v>
      </c>
      <c r="O2542" s="39">
        <v>45176.708333333299</v>
      </c>
      <c r="P2542" s="39">
        <v>45176.708333333299</v>
      </c>
      <c r="Q2542" s="6">
        <v>0</v>
      </c>
      <c r="R2542" s="6">
        <v>0</v>
      </c>
      <c r="S2542" s="45" t="e">
        <f>_xlfn.CONCAT(#REF!,TRIM(tbl_PV_Milestones[[#This Row],[Milestone Description]]))</f>
        <v>#REF!</v>
      </c>
      <c r="T2542" s="84" t="str">
        <f>IF(COUNTIF(tbl_PV_Milestones[UID],tbl_PV_Milestones[[#This Row],[UID]])&gt;1,"Duplicate","")</f>
        <v>Duplicate</v>
      </c>
      <c r="U2542" s="42" t="str">
        <f>_xlfn.XLOOKUP(tbl_PV_Milestones[[#This Row],[Work ID]],tbl_PV_Meta[Work ID '#],tbl_PV_Meta[Sub-Portfolio])</f>
        <v>Sub-Portfolio 8</v>
      </c>
      <c r="V2542" s="41">
        <f>IF(MONTH(tbl_PV_Milestones[[#This Row],[Baseline Date]])&lt;7,YEAR(tbl_PV_Milestones[[#This Row],[Baseline Date]]),YEAR(tbl_PV_Milestones[[#This Row],[Baseline Date]])+1)</f>
        <v>2024</v>
      </c>
      <c r="W2542" s="41">
        <f>IF(MONTH(tbl_PV_Milestones[[#This Row],[Actual/Schedule Finish]])&lt;7,YEAR(tbl_PV_Milestones[[#This Row],[Actual/Schedule Finish]]),YEAR(tbl_PV_Milestones[[#This Row],[Actual/Schedule Finish]])+1)</f>
        <v>2024</v>
      </c>
      <c r="X2542" s="41" t="str">
        <f>IF(OR(tbl_PV_Milestones[[#This Row],[Project Status]]="Completed",tbl_PV_Milestones[[#This Row],[Project Status]]="Assumed Completed"),"Yes","No")</f>
        <v>Yes</v>
      </c>
      <c r="Y2542" s="41">
        <f>IF(tbl_PV_Milestones[[#This Row],[Baseline Date]]="",1,0)</f>
        <v>0</v>
      </c>
      <c r="Z2542" s="41">
        <f>IF(tbl_PV_Milestones[[#This Row],[Baseline Date]]&lt;PV_Meta!$B$7,1,0)</f>
        <v>1</v>
      </c>
      <c r="AA2542" s="41">
        <f>IF(tbl_PV_Milestones[[#This Row],[Complete]]="Yes",1,0)</f>
        <v>1</v>
      </c>
      <c r="AB2542" s="41">
        <f>IF(AND(tbl_PV_Milestones[[#This Row],[BL FY]]=2025,tbl_PV_Milestones[[#This Row],[Baseline Date]]&lt;PV_Meta!$B$7),1,0)</f>
        <v>0</v>
      </c>
      <c r="AC2542" s="41">
        <f>IF(AND(tbl_PV_Milestones[[#This Row],[Planned YTD]]=1,tbl_PV_Milestones[[#This Row],[Complete]]="Yes"),1,0)</f>
        <v>0</v>
      </c>
      <c r="AD2542" s="41">
        <f>IF(AND(tbl_PV_Milestones[[#This Row],[Actual/Schedule Finish]]&lt;PV_Meta!$B$7,tbl_PV_Milestones[[#This Row],[Complete]]="No",tbl_PV_Milestones[[#This Row],[Project Status]]&lt;&gt;"On Hold"),1,0)</f>
        <v>0</v>
      </c>
      <c r="AE2542" s="41">
        <f>IF(AND(tbl_PV_Milestones[[#This Row],[Actual/Schedule Finish]]&gt;tbl_PV_Milestones[[#This Row],[Baseline Date]],tbl_PV_Milestones[[#This Row],[Complete]]="No",tbl_PV_Milestones[[#This Row],[Project Status]]&lt;&gt;"On Hold",tbl_PV_Milestones[[#This Row],[Overdue]]=0,tbl_PV_Milestones[[#This Row],[To be Baselined]]&lt;&gt;1),1,0)</f>
        <v>0</v>
      </c>
      <c r="AF2542" s="41">
        <f>IF(AND(tbl_PV_Milestones[[#This Row],[BL FY]]=2025,tbl_PV_Milestones[[#This Row],[Finish FY]]&gt;2025),1,0)</f>
        <v>0</v>
      </c>
      <c r="AG2542" s="56" t="str">
        <f>_xlfn.XLOOKUP(tbl_PV_Milestones[[#This Row],[Work ID]],tbl_PV_Meta[Work ID '#],tbl_PV_Meta[Project Manager/Owner],,0)</f>
        <v>Project Manager 31</v>
      </c>
      <c r="AH2542" s="6"/>
    </row>
    <row r="2543" spans="4:34" x14ac:dyDescent="0.25">
      <c r="D2543" s="6" t="s">
        <v>326</v>
      </c>
      <c r="E2543" s="6" t="s">
        <v>503</v>
      </c>
      <c r="F2543" s="6" t="s">
        <v>1691</v>
      </c>
      <c r="G2543" s="6" t="s">
        <v>1123</v>
      </c>
      <c r="H2543" s="6" t="s">
        <v>510</v>
      </c>
      <c r="I2543" s="6" t="s">
        <v>110</v>
      </c>
      <c r="J2543" s="6" t="s">
        <v>326</v>
      </c>
      <c r="K2543" s="6" t="s">
        <v>36</v>
      </c>
      <c r="L2543" s="6" t="s">
        <v>108</v>
      </c>
      <c r="M2543" s="43"/>
      <c r="N2543" s="44" t="s">
        <v>1979</v>
      </c>
      <c r="O2543" s="39">
        <v>45275.708333333299</v>
      </c>
      <c r="P2543" s="39">
        <v>45275.708333333299</v>
      </c>
      <c r="Q2543" s="6">
        <v>0</v>
      </c>
      <c r="R2543" s="6">
        <v>0</v>
      </c>
      <c r="S2543" s="45" t="e">
        <f>_xlfn.CONCAT(#REF!,TRIM(tbl_PV_Milestones[[#This Row],[Milestone Description]]))</f>
        <v>#REF!</v>
      </c>
      <c r="T2543" s="84" t="str">
        <f>IF(COUNTIF(tbl_PV_Milestones[UID],tbl_PV_Milestones[[#This Row],[UID]])&gt;1,"Duplicate","")</f>
        <v>Duplicate</v>
      </c>
      <c r="U2543" s="42" t="str">
        <f>_xlfn.XLOOKUP(tbl_PV_Milestones[[#This Row],[Work ID]],tbl_PV_Meta[Work ID '#],tbl_PV_Meta[Sub-Portfolio])</f>
        <v>Sub-Portfolio 4</v>
      </c>
      <c r="V2543" s="41">
        <f>IF(MONTH(tbl_PV_Milestones[[#This Row],[Baseline Date]])&lt;7,YEAR(tbl_PV_Milestones[[#This Row],[Baseline Date]]),YEAR(tbl_PV_Milestones[[#This Row],[Baseline Date]])+1)</f>
        <v>2024</v>
      </c>
      <c r="W2543" s="41">
        <f>IF(MONTH(tbl_PV_Milestones[[#This Row],[Actual/Schedule Finish]])&lt;7,YEAR(tbl_PV_Milestones[[#This Row],[Actual/Schedule Finish]]),YEAR(tbl_PV_Milestones[[#This Row],[Actual/Schedule Finish]])+1)</f>
        <v>2024</v>
      </c>
      <c r="X2543" s="41" t="str">
        <f>IF(OR(tbl_PV_Milestones[[#This Row],[Project Status]]="Completed",tbl_PV_Milestones[[#This Row],[Project Status]]="Assumed Completed"),"Yes","No")</f>
        <v>Yes</v>
      </c>
      <c r="Y2543" s="41">
        <f>IF(tbl_PV_Milestones[[#This Row],[Baseline Date]]="",1,0)</f>
        <v>0</v>
      </c>
      <c r="Z2543" s="41">
        <f>IF(tbl_PV_Milestones[[#This Row],[Baseline Date]]&lt;PV_Meta!$B$7,1,0)</f>
        <v>1</v>
      </c>
      <c r="AA2543" s="41">
        <f>IF(tbl_PV_Milestones[[#This Row],[Complete]]="Yes",1,0)</f>
        <v>1</v>
      </c>
      <c r="AB2543" s="41">
        <f>IF(AND(tbl_PV_Milestones[[#This Row],[BL FY]]=2025,tbl_PV_Milestones[[#This Row],[Baseline Date]]&lt;PV_Meta!$B$7),1,0)</f>
        <v>0</v>
      </c>
      <c r="AC2543" s="41">
        <f>IF(AND(tbl_PV_Milestones[[#This Row],[Planned YTD]]=1,tbl_PV_Milestones[[#This Row],[Complete]]="Yes"),1,0)</f>
        <v>0</v>
      </c>
      <c r="AD2543" s="41">
        <f>IF(AND(tbl_PV_Milestones[[#This Row],[Actual/Schedule Finish]]&lt;PV_Meta!$B$7,tbl_PV_Milestones[[#This Row],[Complete]]="No",tbl_PV_Milestones[[#This Row],[Project Status]]&lt;&gt;"On Hold"),1,0)</f>
        <v>0</v>
      </c>
      <c r="AE2543" s="41">
        <f>IF(AND(tbl_PV_Milestones[[#This Row],[Actual/Schedule Finish]]&gt;tbl_PV_Milestones[[#This Row],[Baseline Date]],tbl_PV_Milestones[[#This Row],[Complete]]="No",tbl_PV_Milestones[[#This Row],[Project Status]]&lt;&gt;"On Hold",tbl_PV_Milestones[[#This Row],[Overdue]]=0,tbl_PV_Milestones[[#This Row],[To be Baselined]]&lt;&gt;1),1,0)</f>
        <v>0</v>
      </c>
      <c r="AF2543" s="41">
        <f>IF(AND(tbl_PV_Milestones[[#This Row],[BL FY]]=2025,tbl_PV_Milestones[[#This Row],[Finish FY]]&gt;2025),1,0)</f>
        <v>0</v>
      </c>
      <c r="AG2543" s="56" t="str">
        <f>_xlfn.XLOOKUP(tbl_PV_Milestones[[#This Row],[Work ID]],tbl_PV_Meta[Work ID '#],tbl_PV_Meta[Project Manager/Owner],,0)</f>
        <v>Project Manager 18</v>
      </c>
      <c r="AH2543" s="6"/>
    </row>
    <row r="2544" spans="4:34" x14ac:dyDescent="0.25">
      <c r="D2544" s="6" t="s">
        <v>326</v>
      </c>
      <c r="E2544" s="6" t="s">
        <v>503</v>
      </c>
      <c r="F2544" s="6" t="s">
        <v>1710</v>
      </c>
      <c r="G2544" s="6" t="s">
        <v>1124</v>
      </c>
      <c r="H2544" s="6" t="s">
        <v>510</v>
      </c>
      <c r="I2544" s="6" t="s">
        <v>110</v>
      </c>
      <c r="J2544" s="6" t="s">
        <v>326</v>
      </c>
      <c r="K2544" s="6" t="s">
        <v>278</v>
      </c>
      <c r="L2544" s="6" t="s">
        <v>126</v>
      </c>
      <c r="M2544" s="43"/>
      <c r="N2544" s="44" t="s">
        <v>1979</v>
      </c>
      <c r="O2544" s="39">
        <v>45351.333333333299</v>
      </c>
      <c r="P2544" s="39">
        <v>45351.333333333299</v>
      </c>
      <c r="Q2544" s="6">
        <v>0</v>
      </c>
      <c r="R2544" s="6">
        <v>0</v>
      </c>
      <c r="S2544" s="45" t="e">
        <f>_xlfn.CONCAT(#REF!,TRIM(tbl_PV_Milestones[[#This Row],[Milestone Description]]))</f>
        <v>#REF!</v>
      </c>
      <c r="T2544" s="84" t="str">
        <f>IF(COUNTIF(tbl_PV_Milestones[UID],tbl_PV_Milestones[[#This Row],[UID]])&gt;1,"Duplicate","")</f>
        <v>Duplicate</v>
      </c>
      <c r="U2544" s="42" t="str">
        <f>_xlfn.XLOOKUP(tbl_PV_Milestones[[#This Row],[Work ID]],tbl_PV_Meta[Work ID '#],tbl_PV_Meta[Sub-Portfolio])</f>
        <v>Sub-Portfolio 7</v>
      </c>
      <c r="V2544" s="41">
        <f>IF(MONTH(tbl_PV_Milestones[[#This Row],[Baseline Date]])&lt;7,YEAR(tbl_PV_Milestones[[#This Row],[Baseline Date]]),YEAR(tbl_PV_Milestones[[#This Row],[Baseline Date]])+1)</f>
        <v>2024</v>
      </c>
      <c r="W2544" s="41">
        <f>IF(MONTH(tbl_PV_Milestones[[#This Row],[Actual/Schedule Finish]])&lt;7,YEAR(tbl_PV_Milestones[[#This Row],[Actual/Schedule Finish]]),YEAR(tbl_PV_Milestones[[#This Row],[Actual/Schedule Finish]])+1)</f>
        <v>2024</v>
      </c>
      <c r="X2544" s="41" t="str">
        <f>IF(OR(tbl_PV_Milestones[[#This Row],[Project Status]]="Completed",tbl_PV_Milestones[[#This Row],[Project Status]]="Assumed Completed"),"Yes","No")</f>
        <v>Yes</v>
      </c>
      <c r="Y2544" s="41">
        <f>IF(tbl_PV_Milestones[[#This Row],[Baseline Date]]="",1,0)</f>
        <v>0</v>
      </c>
      <c r="Z2544" s="41">
        <f>IF(tbl_PV_Milestones[[#This Row],[Baseline Date]]&lt;PV_Meta!$B$7,1,0)</f>
        <v>1</v>
      </c>
      <c r="AA2544" s="41">
        <f>IF(tbl_PV_Milestones[[#This Row],[Complete]]="Yes",1,0)</f>
        <v>1</v>
      </c>
      <c r="AB2544" s="41">
        <f>IF(AND(tbl_PV_Milestones[[#This Row],[BL FY]]=2025,tbl_PV_Milestones[[#This Row],[Baseline Date]]&lt;PV_Meta!$B$7),1,0)</f>
        <v>0</v>
      </c>
      <c r="AC2544" s="41">
        <f>IF(AND(tbl_PV_Milestones[[#This Row],[Planned YTD]]=1,tbl_PV_Milestones[[#This Row],[Complete]]="Yes"),1,0)</f>
        <v>0</v>
      </c>
      <c r="AD2544" s="41">
        <f>IF(AND(tbl_PV_Milestones[[#This Row],[Actual/Schedule Finish]]&lt;PV_Meta!$B$7,tbl_PV_Milestones[[#This Row],[Complete]]="No",tbl_PV_Milestones[[#This Row],[Project Status]]&lt;&gt;"On Hold"),1,0)</f>
        <v>0</v>
      </c>
      <c r="AE2544" s="41">
        <f>IF(AND(tbl_PV_Milestones[[#This Row],[Actual/Schedule Finish]]&gt;tbl_PV_Milestones[[#This Row],[Baseline Date]],tbl_PV_Milestones[[#This Row],[Complete]]="No",tbl_PV_Milestones[[#This Row],[Project Status]]&lt;&gt;"On Hold",tbl_PV_Milestones[[#This Row],[Overdue]]=0,tbl_PV_Milestones[[#This Row],[To be Baselined]]&lt;&gt;1),1,0)</f>
        <v>0</v>
      </c>
      <c r="AF2544" s="41">
        <f>IF(AND(tbl_PV_Milestones[[#This Row],[BL FY]]=2025,tbl_PV_Milestones[[#This Row],[Finish FY]]&gt;2025),1,0)</f>
        <v>0</v>
      </c>
      <c r="AG2544" s="56" t="str">
        <f>_xlfn.XLOOKUP(tbl_PV_Milestones[[#This Row],[Work ID]],tbl_PV_Meta[Work ID '#],tbl_PV_Meta[Project Manager/Owner],,0)</f>
        <v>Project Manager 10</v>
      </c>
      <c r="AH2544" s="6"/>
    </row>
    <row r="2545" spans="4:34" x14ac:dyDescent="0.25">
      <c r="D2545" s="6" t="s">
        <v>326</v>
      </c>
      <c r="E2545" s="6" t="s">
        <v>503</v>
      </c>
      <c r="F2545" s="6" t="s">
        <v>1699</v>
      </c>
      <c r="G2545" s="6" t="s">
        <v>1125</v>
      </c>
      <c r="H2545" s="6" t="s">
        <v>510</v>
      </c>
      <c r="I2545" s="6" t="s">
        <v>510</v>
      </c>
      <c r="J2545" s="6" t="s">
        <v>326</v>
      </c>
      <c r="K2545" s="6" t="s">
        <v>36</v>
      </c>
      <c r="L2545" s="6" t="s">
        <v>87</v>
      </c>
      <c r="M2545" s="43"/>
      <c r="N2545" s="44" t="s">
        <v>1979</v>
      </c>
      <c r="O2545" s="39">
        <v>44956</v>
      </c>
      <c r="P2545" s="39">
        <v>44956</v>
      </c>
      <c r="Q2545" s="6">
        <v>0</v>
      </c>
      <c r="R2545" s="6">
        <v>0</v>
      </c>
      <c r="S2545" s="45" t="e">
        <f>_xlfn.CONCAT(#REF!,TRIM(tbl_PV_Milestones[[#This Row],[Milestone Description]]))</f>
        <v>#REF!</v>
      </c>
      <c r="T2545" s="84" t="str">
        <f>IF(COUNTIF(tbl_PV_Milestones[UID],tbl_PV_Milestones[[#This Row],[UID]])&gt;1,"Duplicate","")</f>
        <v>Duplicate</v>
      </c>
      <c r="U2545" s="42" t="str">
        <f>_xlfn.XLOOKUP(tbl_PV_Milestones[[#This Row],[Work ID]],tbl_PV_Meta[Work ID '#],tbl_PV_Meta[Sub-Portfolio])</f>
        <v>Sub-Portfolio 7</v>
      </c>
      <c r="V2545" s="41">
        <f>IF(MONTH(tbl_PV_Milestones[[#This Row],[Baseline Date]])&lt;7,YEAR(tbl_PV_Milestones[[#This Row],[Baseline Date]]),YEAR(tbl_PV_Milestones[[#This Row],[Baseline Date]])+1)</f>
        <v>2023</v>
      </c>
      <c r="W2545" s="41">
        <f>IF(MONTH(tbl_PV_Milestones[[#This Row],[Actual/Schedule Finish]])&lt;7,YEAR(tbl_PV_Milestones[[#This Row],[Actual/Schedule Finish]]),YEAR(tbl_PV_Milestones[[#This Row],[Actual/Schedule Finish]])+1)</f>
        <v>2023</v>
      </c>
      <c r="X2545" s="41" t="str">
        <f>IF(OR(tbl_PV_Milestones[[#This Row],[Project Status]]="Completed",tbl_PV_Milestones[[#This Row],[Project Status]]="Assumed Completed"),"Yes","No")</f>
        <v>Yes</v>
      </c>
      <c r="Y2545" s="41">
        <f>IF(tbl_PV_Milestones[[#This Row],[Baseline Date]]="",1,0)</f>
        <v>0</v>
      </c>
      <c r="Z2545" s="41">
        <f>IF(tbl_PV_Milestones[[#This Row],[Baseline Date]]&lt;PV_Meta!$B$7,1,0)</f>
        <v>1</v>
      </c>
      <c r="AA2545" s="41">
        <f>IF(tbl_PV_Milestones[[#This Row],[Complete]]="Yes",1,0)</f>
        <v>1</v>
      </c>
      <c r="AB2545" s="41">
        <f>IF(AND(tbl_PV_Milestones[[#This Row],[BL FY]]=2025,tbl_PV_Milestones[[#This Row],[Baseline Date]]&lt;PV_Meta!$B$7),1,0)</f>
        <v>0</v>
      </c>
      <c r="AC2545" s="41">
        <f>IF(AND(tbl_PV_Milestones[[#This Row],[Planned YTD]]=1,tbl_PV_Milestones[[#This Row],[Complete]]="Yes"),1,0)</f>
        <v>0</v>
      </c>
      <c r="AD2545" s="41">
        <f>IF(AND(tbl_PV_Milestones[[#This Row],[Actual/Schedule Finish]]&lt;PV_Meta!$B$7,tbl_PV_Milestones[[#This Row],[Complete]]="No",tbl_PV_Milestones[[#This Row],[Project Status]]&lt;&gt;"On Hold"),1,0)</f>
        <v>0</v>
      </c>
      <c r="AE2545" s="41">
        <f>IF(AND(tbl_PV_Milestones[[#This Row],[Actual/Schedule Finish]]&gt;tbl_PV_Milestones[[#This Row],[Baseline Date]],tbl_PV_Milestones[[#This Row],[Complete]]="No",tbl_PV_Milestones[[#This Row],[Project Status]]&lt;&gt;"On Hold",tbl_PV_Milestones[[#This Row],[Overdue]]=0,tbl_PV_Milestones[[#This Row],[To be Baselined]]&lt;&gt;1),1,0)</f>
        <v>0</v>
      </c>
      <c r="AF2545" s="41">
        <f>IF(AND(tbl_PV_Milestones[[#This Row],[BL FY]]=2025,tbl_PV_Milestones[[#This Row],[Finish FY]]&gt;2025),1,0)</f>
        <v>0</v>
      </c>
      <c r="AG2545" s="56" t="str">
        <f>_xlfn.XLOOKUP(tbl_PV_Milestones[[#This Row],[Work ID]],tbl_PV_Meta[Work ID '#],tbl_PV_Meta[Project Manager/Owner],,0)</f>
        <v>Project Manager 17</v>
      </c>
      <c r="AH2545" s="6"/>
    </row>
    <row r="2546" spans="4:34" x14ac:dyDescent="0.25">
      <c r="D2546" s="6" t="s">
        <v>326</v>
      </c>
      <c r="E2546" s="6" t="s">
        <v>503</v>
      </c>
      <c r="F2546" s="6" t="s">
        <v>1697</v>
      </c>
      <c r="G2546" s="6" t="s">
        <v>1126</v>
      </c>
      <c r="H2546" s="6" t="s">
        <v>505</v>
      </c>
      <c r="I2546" s="6" t="s">
        <v>522</v>
      </c>
      <c r="J2546" s="6" t="s">
        <v>326</v>
      </c>
      <c r="K2546" s="6" t="s">
        <v>36</v>
      </c>
      <c r="L2546" s="6" t="s">
        <v>113</v>
      </c>
      <c r="M2546" s="43"/>
      <c r="N2546" s="44" t="s">
        <v>1979</v>
      </c>
      <c r="O2546" s="39">
        <v>44880</v>
      </c>
      <c r="P2546" s="39">
        <v>44880</v>
      </c>
      <c r="Q2546" s="6">
        <v>0</v>
      </c>
      <c r="R2546" s="6">
        <v>0</v>
      </c>
      <c r="S2546" s="45" t="e">
        <f>_xlfn.CONCAT(#REF!,TRIM(tbl_PV_Milestones[[#This Row],[Milestone Description]]))</f>
        <v>#REF!</v>
      </c>
      <c r="T2546" s="84" t="str">
        <f>IF(COUNTIF(tbl_PV_Milestones[UID],tbl_PV_Milestones[[#This Row],[UID]])&gt;1,"Duplicate","")</f>
        <v>Duplicate</v>
      </c>
      <c r="U2546" s="42" t="str">
        <f>_xlfn.XLOOKUP(tbl_PV_Milestones[[#This Row],[Work ID]],tbl_PV_Meta[Work ID '#],tbl_PV_Meta[Sub-Portfolio])</f>
        <v>Sub-Portfolio 4</v>
      </c>
      <c r="V2546" s="41">
        <f>IF(MONTH(tbl_PV_Milestones[[#This Row],[Baseline Date]])&lt;7,YEAR(tbl_PV_Milestones[[#This Row],[Baseline Date]]),YEAR(tbl_PV_Milestones[[#This Row],[Baseline Date]])+1)</f>
        <v>2023</v>
      </c>
      <c r="W2546" s="41">
        <f>IF(MONTH(tbl_PV_Milestones[[#This Row],[Actual/Schedule Finish]])&lt;7,YEAR(tbl_PV_Milestones[[#This Row],[Actual/Schedule Finish]]),YEAR(tbl_PV_Milestones[[#This Row],[Actual/Schedule Finish]])+1)</f>
        <v>2023</v>
      </c>
      <c r="X2546" s="41" t="str">
        <f>IF(OR(tbl_PV_Milestones[[#This Row],[Project Status]]="Completed",tbl_PV_Milestones[[#This Row],[Project Status]]="Assumed Completed"),"Yes","No")</f>
        <v>Yes</v>
      </c>
      <c r="Y2546" s="41">
        <f>IF(tbl_PV_Milestones[[#This Row],[Baseline Date]]="",1,0)</f>
        <v>0</v>
      </c>
      <c r="Z2546" s="41">
        <f>IF(tbl_PV_Milestones[[#This Row],[Baseline Date]]&lt;PV_Meta!$B$7,1,0)</f>
        <v>1</v>
      </c>
      <c r="AA2546" s="41">
        <f>IF(tbl_PV_Milestones[[#This Row],[Complete]]="Yes",1,0)</f>
        <v>1</v>
      </c>
      <c r="AB2546" s="41">
        <f>IF(AND(tbl_PV_Milestones[[#This Row],[BL FY]]=2025,tbl_PV_Milestones[[#This Row],[Baseline Date]]&lt;PV_Meta!$B$7),1,0)</f>
        <v>0</v>
      </c>
      <c r="AC2546" s="41">
        <f>IF(AND(tbl_PV_Milestones[[#This Row],[Planned YTD]]=1,tbl_PV_Milestones[[#This Row],[Complete]]="Yes"),1,0)</f>
        <v>0</v>
      </c>
      <c r="AD2546" s="41">
        <f>IF(AND(tbl_PV_Milestones[[#This Row],[Actual/Schedule Finish]]&lt;PV_Meta!$B$7,tbl_PV_Milestones[[#This Row],[Complete]]="No",tbl_PV_Milestones[[#This Row],[Project Status]]&lt;&gt;"On Hold"),1,0)</f>
        <v>0</v>
      </c>
      <c r="AE2546" s="41">
        <f>IF(AND(tbl_PV_Milestones[[#This Row],[Actual/Schedule Finish]]&gt;tbl_PV_Milestones[[#This Row],[Baseline Date]],tbl_PV_Milestones[[#This Row],[Complete]]="No",tbl_PV_Milestones[[#This Row],[Project Status]]&lt;&gt;"On Hold",tbl_PV_Milestones[[#This Row],[Overdue]]=0,tbl_PV_Milestones[[#This Row],[To be Baselined]]&lt;&gt;1),1,0)</f>
        <v>0</v>
      </c>
      <c r="AF2546" s="41">
        <f>IF(AND(tbl_PV_Milestones[[#This Row],[BL FY]]=2025,tbl_PV_Milestones[[#This Row],[Finish FY]]&gt;2025),1,0)</f>
        <v>0</v>
      </c>
      <c r="AG2546" s="56" t="str">
        <f>_xlfn.XLOOKUP(tbl_PV_Milestones[[#This Row],[Work ID]],tbl_PV_Meta[Work ID '#],tbl_PV_Meta[Project Manager/Owner],,0)</f>
        <v>Project Manager 36</v>
      </c>
      <c r="AH2546" s="6"/>
    </row>
    <row r="2547" spans="4:34" x14ac:dyDescent="0.25">
      <c r="D2547" s="6" t="s">
        <v>326</v>
      </c>
      <c r="E2547" s="6" t="s">
        <v>503</v>
      </c>
      <c r="F2547" s="6" t="s">
        <v>1709</v>
      </c>
      <c r="G2547" s="6" t="s">
        <v>1127</v>
      </c>
      <c r="H2547" s="6" t="s">
        <v>510</v>
      </c>
      <c r="I2547" s="6" t="s">
        <v>510</v>
      </c>
      <c r="J2547" s="6" t="s">
        <v>326</v>
      </c>
      <c r="K2547" s="6" t="s">
        <v>61</v>
      </c>
      <c r="L2547" s="6" t="s">
        <v>124</v>
      </c>
      <c r="M2547" s="43"/>
      <c r="N2547" s="44" t="s">
        <v>1979</v>
      </c>
      <c r="O2547" s="39">
        <v>45184.708333333299</v>
      </c>
      <c r="P2547" s="39">
        <v>45184.708333333299</v>
      </c>
      <c r="Q2547" s="6">
        <v>0</v>
      </c>
      <c r="R2547" s="6">
        <v>0</v>
      </c>
      <c r="S2547" s="45" t="e">
        <f>_xlfn.CONCAT(#REF!,TRIM(tbl_PV_Milestones[[#This Row],[Milestone Description]]))</f>
        <v>#REF!</v>
      </c>
      <c r="T2547" s="84" t="str">
        <f>IF(COUNTIF(tbl_PV_Milestones[UID],tbl_PV_Milestones[[#This Row],[UID]])&gt;1,"Duplicate","")</f>
        <v>Duplicate</v>
      </c>
      <c r="U2547" s="42" t="str">
        <f>_xlfn.XLOOKUP(tbl_PV_Milestones[[#This Row],[Work ID]],tbl_PV_Meta[Work ID '#],tbl_PV_Meta[Sub-Portfolio])</f>
        <v>Sub-Portfolio 8</v>
      </c>
      <c r="V2547" s="41">
        <f>IF(MONTH(tbl_PV_Milestones[[#This Row],[Baseline Date]])&lt;7,YEAR(tbl_PV_Milestones[[#This Row],[Baseline Date]]),YEAR(tbl_PV_Milestones[[#This Row],[Baseline Date]])+1)</f>
        <v>2024</v>
      </c>
      <c r="W2547" s="41">
        <f>IF(MONTH(tbl_PV_Milestones[[#This Row],[Actual/Schedule Finish]])&lt;7,YEAR(tbl_PV_Milestones[[#This Row],[Actual/Schedule Finish]]),YEAR(tbl_PV_Milestones[[#This Row],[Actual/Schedule Finish]])+1)</f>
        <v>2024</v>
      </c>
      <c r="X2547" s="41" t="str">
        <f>IF(OR(tbl_PV_Milestones[[#This Row],[Project Status]]="Completed",tbl_PV_Milestones[[#This Row],[Project Status]]="Assumed Completed"),"Yes","No")</f>
        <v>Yes</v>
      </c>
      <c r="Y2547" s="41">
        <f>IF(tbl_PV_Milestones[[#This Row],[Baseline Date]]="",1,0)</f>
        <v>0</v>
      </c>
      <c r="Z2547" s="41">
        <f>IF(tbl_PV_Milestones[[#This Row],[Baseline Date]]&lt;PV_Meta!$B$7,1,0)</f>
        <v>1</v>
      </c>
      <c r="AA2547" s="41">
        <f>IF(tbl_PV_Milestones[[#This Row],[Complete]]="Yes",1,0)</f>
        <v>1</v>
      </c>
      <c r="AB2547" s="41">
        <f>IF(AND(tbl_PV_Milestones[[#This Row],[BL FY]]=2025,tbl_PV_Milestones[[#This Row],[Baseline Date]]&lt;PV_Meta!$B$7),1,0)</f>
        <v>0</v>
      </c>
      <c r="AC2547" s="41">
        <f>IF(AND(tbl_PV_Milestones[[#This Row],[Planned YTD]]=1,tbl_PV_Milestones[[#This Row],[Complete]]="Yes"),1,0)</f>
        <v>0</v>
      </c>
      <c r="AD2547" s="41">
        <f>IF(AND(tbl_PV_Milestones[[#This Row],[Actual/Schedule Finish]]&lt;PV_Meta!$B$7,tbl_PV_Milestones[[#This Row],[Complete]]="No",tbl_PV_Milestones[[#This Row],[Project Status]]&lt;&gt;"On Hold"),1,0)</f>
        <v>0</v>
      </c>
      <c r="AE2547" s="41">
        <f>IF(AND(tbl_PV_Milestones[[#This Row],[Actual/Schedule Finish]]&gt;tbl_PV_Milestones[[#This Row],[Baseline Date]],tbl_PV_Milestones[[#This Row],[Complete]]="No",tbl_PV_Milestones[[#This Row],[Project Status]]&lt;&gt;"On Hold",tbl_PV_Milestones[[#This Row],[Overdue]]=0,tbl_PV_Milestones[[#This Row],[To be Baselined]]&lt;&gt;1),1,0)</f>
        <v>0</v>
      </c>
      <c r="AF2547" s="41">
        <f>IF(AND(tbl_PV_Milestones[[#This Row],[BL FY]]=2025,tbl_PV_Milestones[[#This Row],[Finish FY]]&gt;2025),1,0)</f>
        <v>0</v>
      </c>
      <c r="AG2547" s="56" t="str">
        <f>_xlfn.XLOOKUP(tbl_PV_Milestones[[#This Row],[Work ID]],tbl_PV_Meta[Work ID '#],tbl_PV_Meta[Project Manager/Owner],,0)</f>
        <v>Project Manager 31</v>
      </c>
      <c r="AH2547" s="6"/>
    </row>
    <row r="2548" spans="4:34" x14ac:dyDescent="0.25">
      <c r="D2548" s="6" t="s">
        <v>326</v>
      </c>
      <c r="E2548" s="6" t="s">
        <v>503</v>
      </c>
      <c r="F2548" s="6" t="s">
        <v>1700</v>
      </c>
      <c r="G2548" s="6" t="s">
        <v>1128</v>
      </c>
      <c r="H2548" s="6" t="s">
        <v>510</v>
      </c>
      <c r="I2548" s="6" t="s">
        <v>510</v>
      </c>
      <c r="J2548" s="6" t="s">
        <v>326</v>
      </c>
      <c r="K2548" s="6" t="s">
        <v>36</v>
      </c>
      <c r="L2548" s="6" t="s">
        <v>88</v>
      </c>
      <c r="M2548" s="43"/>
      <c r="N2548" s="44" t="s">
        <v>1979</v>
      </c>
      <c r="O2548" s="39">
        <v>45131</v>
      </c>
      <c r="P2548" s="39">
        <v>45131</v>
      </c>
      <c r="Q2548" s="6">
        <v>0</v>
      </c>
      <c r="R2548" s="6">
        <v>0</v>
      </c>
      <c r="S2548" s="45" t="e">
        <f>_xlfn.CONCAT(#REF!,TRIM(tbl_PV_Milestones[[#This Row],[Milestone Description]]))</f>
        <v>#REF!</v>
      </c>
      <c r="T2548" s="84" t="str">
        <f>IF(COUNTIF(tbl_PV_Milestones[UID],tbl_PV_Milestones[[#This Row],[UID]])&gt;1,"Duplicate","")</f>
        <v>Duplicate</v>
      </c>
      <c r="U2548" s="42" t="str">
        <f>_xlfn.XLOOKUP(tbl_PV_Milestones[[#This Row],[Work ID]],tbl_PV_Meta[Work ID '#],tbl_PV_Meta[Sub-Portfolio])</f>
        <v>Sub-Portfolio 7</v>
      </c>
      <c r="V2548" s="41">
        <f>IF(MONTH(tbl_PV_Milestones[[#This Row],[Baseline Date]])&lt;7,YEAR(tbl_PV_Milestones[[#This Row],[Baseline Date]]),YEAR(tbl_PV_Milestones[[#This Row],[Baseline Date]])+1)</f>
        <v>2024</v>
      </c>
      <c r="W2548" s="41">
        <f>IF(MONTH(tbl_PV_Milestones[[#This Row],[Actual/Schedule Finish]])&lt;7,YEAR(tbl_PV_Milestones[[#This Row],[Actual/Schedule Finish]]),YEAR(tbl_PV_Milestones[[#This Row],[Actual/Schedule Finish]])+1)</f>
        <v>2024</v>
      </c>
      <c r="X2548" s="41" t="str">
        <f>IF(OR(tbl_PV_Milestones[[#This Row],[Project Status]]="Completed",tbl_PV_Milestones[[#This Row],[Project Status]]="Assumed Completed"),"Yes","No")</f>
        <v>Yes</v>
      </c>
      <c r="Y2548" s="41">
        <f>IF(tbl_PV_Milestones[[#This Row],[Baseline Date]]="",1,0)</f>
        <v>0</v>
      </c>
      <c r="Z2548" s="41">
        <f>IF(tbl_PV_Milestones[[#This Row],[Baseline Date]]&lt;PV_Meta!$B$7,1,0)</f>
        <v>1</v>
      </c>
      <c r="AA2548" s="41">
        <f>IF(tbl_PV_Milestones[[#This Row],[Complete]]="Yes",1,0)</f>
        <v>1</v>
      </c>
      <c r="AB2548" s="41">
        <f>IF(AND(tbl_PV_Milestones[[#This Row],[BL FY]]=2025,tbl_PV_Milestones[[#This Row],[Baseline Date]]&lt;PV_Meta!$B$7),1,0)</f>
        <v>0</v>
      </c>
      <c r="AC2548" s="41">
        <f>IF(AND(tbl_PV_Milestones[[#This Row],[Planned YTD]]=1,tbl_PV_Milestones[[#This Row],[Complete]]="Yes"),1,0)</f>
        <v>0</v>
      </c>
      <c r="AD2548" s="41">
        <f>IF(AND(tbl_PV_Milestones[[#This Row],[Actual/Schedule Finish]]&lt;PV_Meta!$B$7,tbl_PV_Milestones[[#This Row],[Complete]]="No",tbl_PV_Milestones[[#This Row],[Project Status]]&lt;&gt;"On Hold"),1,0)</f>
        <v>0</v>
      </c>
      <c r="AE2548" s="41">
        <f>IF(AND(tbl_PV_Milestones[[#This Row],[Actual/Schedule Finish]]&gt;tbl_PV_Milestones[[#This Row],[Baseline Date]],tbl_PV_Milestones[[#This Row],[Complete]]="No",tbl_PV_Milestones[[#This Row],[Project Status]]&lt;&gt;"On Hold",tbl_PV_Milestones[[#This Row],[Overdue]]=0,tbl_PV_Milestones[[#This Row],[To be Baselined]]&lt;&gt;1),1,0)</f>
        <v>0</v>
      </c>
      <c r="AF2548" s="41">
        <f>IF(AND(tbl_PV_Milestones[[#This Row],[BL FY]]=2025,tbl_PV_Milestones[[#This Row],[Finish FY]]&gt;2025),1,0)</f>
        <v>0</v>
      </c>
      <c r="AG2548" s="56" t="str">
        <f>_xlfn.XLOOKUP(tbl_PV_Milestones[[#This Row],[Work ID]],tbl_PV_Meta[Work ID '#],tbl_PV_Meta[Project Manager/Owner],,0)</f>
        <v>Project Manager 17</v>
      </c>
      <c r="AH2548" s="6"/>
    </row>
    <row r="2549" spans="4:34" x14ac:dyDescent="0.25">
      <c r="D2549" s="6" t="s">
        <v>326</v>
      </c>
      <c r="E2549" s="6" t="s">
        <v>503</v>
      </c>
      <c r="F2549" s="6" t="s">
        <v>1710</v>
      </c>
      <c r="G2549" s="6" t="s">
        <v>1129</v>
      </c>
      <c r="H2549" s="6" t="s">
        <v>510</v>
      </c>
      <c r="I2549" s="6" t="s">
        <v>510</v>
      </c>
      <c r="J2549" s="6" t="s">
        <v>326</v>
      </c>
      <c r="K2549" s="6" t="s">
        <v>278</v>
      </c>
      <c r="L2549" s="6" t="s">
        <v>126</v>
      </c>
      <c r="M2549" s="43"/>
      <c r="N2549" s="44" t="s">
        <v>1979</v>
      </c>
      <c r="O2549" s="39">
        <v>44743</v>
      </c>
      <c r="P2549" s="39">
        <v>44743</v>
      </c>
      <c r="Q2549" s="6">
        <v>0</v>
      </c>
      <c r="R2549" s="6">
        <v>0</v>
      </c>
      <c r="S2549" s="45" t="e">
        <f>_xlfn.CONCAT(#REF!,TRIM(tbl_PV_Milestones[[#This Row],[Milestone Description]]))</f>
        <v>#REF!</v>
      </c>
      <c r="T2549" s="84" t="str">
        <f>IF(COUNTIF(tbl_PV_Milestones[UID],tbl_PV_Milestones[[#This Row],[UID]])&gt;1,"Duplicate","")</f>
        <v>Duplicate</v>
      </c>
      <c r="U2549" s="42" t="str">
        <f>_xlfn.XLOOKUP(tbl_PV_Milestones[[#This Row],[Work ID]],tbl_PV_Meta[Work ID '#],tbl_PV_Meta[Sub-Portfolio])</f>
        <v>Sub-Portfolio 7</v>
      </c>
      <c r="V2549" s="41">
        <f>IF(MONTH(tbl_PV_Milestones[[#This Row],[Baseline Date]])&lt;7,YEAR(tbl_PV_Milestones[[#This Row],[Baseline Date]]),YEAR(tbl_PV_Milestones[[#This Row],[Baseline Date]])+1)</f>
        <v>2023</v>
      </c>
      <c r="W2549" s="41">
        <f>IF(MONTH(tbl_PV_Milestones[[#This Row],[Actual/Schedule Finish]])&lt;7,YEAR(tbl_PV_Milestones[[#This Row],[Actual/Schedule Finish]]),YEAR(tbl_PV_Milestones[[#This Row],[Actual/Schedule Finish]])+1)</f>
        <v>2023</v>
      </c>
      <c r="X2549" s="41" t="str">
        <f>IF(OR(tbl_PV_Milestones[[#This Row],[Project Status]]="Completed",tbl_PV_Milestones[[#This Row],[Project Status]]="Assumed Completed"),"Yes","No")</f>
        <v>Yes</v>
      </c>
      <c r="Y2549" s="41">
        <f>IF(tbl_PV_Milestones[[#This Row],[Baseline Date]]="",1,0)</f>
        <v>0</v>
      </c>
      <c r="Z2549" s="41">
        <f>IF(tbl_PV_Milestones[[#This Row],[Baseline Date]]&lt;PV_Meta!$B$7,1,0)</f>
        <v>1</v>
      </c>
      <c r="AA2549" s="41">
        <f>IF(tbl_PV_Milestones[[#This Row],[Complete]]="Yes",1,0)</f>
        <v>1</v>
      </c>
      <c r="AB2549" s="41">
        <f>IF(AND(tbl_PV_Milestones[[#This Row],[BL FY]]=2025,tbl_PV_Milestones[[#This Row],[Baseline Date]]&lt;PV_Meta!$B$7),1,0)</f>
        <v>0</v>
      </c>
      <c r="AC2549" s="41">
        <f>IF(AND(tbl_PV_Milestones[[#This Row],[Planned YTD]]=1,tbl_PV_Milestones[[#This Row],[Complete]]="Yes"),1,0)</f>
        <v>0</v>
      </c>
      <c r="AD2549" s="41">
        <f>IF(AND(tbl_PV_Milestones[[#This Row],[Actual/Schedule Finish]]&lt;PV_Meta!$B$7,tbl_PV_Milestones[[#This Row],[Complete]]="No",tbl_PV_Milestones[[#This Row],[Project Status]]&lt;&gt;"On Hold"),1,0)</f>
        <v>0</v>
      </c>
      <c r="AE2549" s="41">
        <f>IF(AND(tbl_PV_Milestones[[#This Row],[Actual/Schedule Finish]]&gt;tbl_PV_Milestones[[#This Row],[Baseline Date]],tbl_PV_Milestones[[#This Row],[Complete]]="No",tbl_PV_Milestones[[#This Row],[Project Status]]&lt;&gt;"On Hold",tbl_PV_Milestones[[#This Row],[Overdue]]=0,tbl_PV_Milestones[[#This Row],[To be Baselined]]&lt;&gt;1),1,0)</f>
        <v>0</v>
      </c>
      <c r="AF2549" s="41">
        <f>IF(AND(tbl_PV_Milestones[[#This Row],[BL FY]]=2025,tbl_PV_Milestones[[#This Row],[Finish FY]]&gt;2025),1,0)</f>
        <v>0</v>
      </c>
      <c r="AG2549" s="56" t="str">
        <f>_xlfn.XLOOKUP(tbl_PV_Milestones[[#This Row],[Work ID]],tbl_PV_Meta[Work ID '#],tbl_PV_Meta[Project Manager/Owner],,0)</f>
        <v>Project Manager 10</v>
      </c>
      <c r="AH2549" s="6"/>
    </row>
    <row r="2550" spans="4:34" x14ac:dyDescent="0.25">
      <c r="D2550" s="6" t="s">
        <v>326</v>
      </c>
      <c r="E2550" s="6" t="s">
        <v>503</v>
      </c>
      <c r="F2550" s="6" t="s">
        <v>1708</v>
      </c>
      <c r="G2550" s="6" t="s">
        <v>1130</v>
      </c>
      <c r="H2550" s="6" t="s">
        <v>510</v>
      </c>
      <c r="I2550" s="6" t="s">
        <v>110</v>
      </c>
      <c r="J2550" s="6" t="s">
        <v>326</v>
      </c>
      <c r="K2550" s="6" t="s">
        <v>29</v>
      </c>
      <c r="L2550" s="6" t="s">
        <v>27</v>
      </c>
      <c r="M2550" s="43"/>
      <c r="N2550" s="44" t="s">
        <v>1979</v>
      </c>
      <c r="O2550" s="39">
        <v>45260.708333333299</v>
      </c>
      <c r="P2550" s="39">
        <v>45260.708333333299</v>
      </c>
      <c r="Q2550" s="6">
        <v>0</v>
      </c>
      <c r="R2550" s="6">
        <v>0</v>
      </c>
      <c r="S2550" s="45" t="e">
        <f>_xlfn.CONCAT(#REF!,TRIM(tbl_PV_Milestones[[#This Row],[Milestone Description]]))</f>
        <v>#REF!</v>
      </c>
      <c r="T2550" s="84" t="str">
        <f>IF(COUNTIF(tbl_PV_Milestones[UID],tbl_PV_Milestones[[#This Row],[UID]])&gt;1,"Duplicate","")</f>
        <v>Duplicate</v>
      </c>
      <c r="U2550" s="42" t="str">
        <f>_xlfn.XLOOKUP(tbl_PV_Milestones[[#This Row],[Work ID]],tbl_PV_Meta[Work ID '#],tbl_PV_Meta[Sub-Portfolio])</f>
        <v>Sub-Portfolio 8</v>
      </c>
      <c r="V2550" s="41">
        <f>IF(MONTH(tbl_PV_Milestones[[#This Row],[Baseline Date]])&lt;7,YEAR(tbl_PV_Milestones[[#This Row],[Baseline Date]]),YEAR(tbl_PV_Milestones[[#This Row],[Baseline Date]])+1)</f>
        <v>2024</v>
      </c>
      <c r="W2550" s="41">
        <f>IF(MONTH(tbl_PV_Milestones[[#This Row],[Actual/Schedule Finish]])&lt;7,YEAR(tbl_PV_Milestones[[#This Row],[Actual/Schedule Finish]]),YEAR(tbl_PV_Milestones[[#This Row],[Actual/Schedule Finish]])+1)</f>
        <v>2024</v>
      </c>
      <c r="X2550" s="41" t="str">
        <f>IF(OR(tbl_PV_Milestones[[#This Row],[Project Status]]="Completed",tbl_PV_Milestones[[#This Row],[Project Status]]="Assumed Completed"),"Yes","No")</f>
        <v>Yes</v>
      </c>
      <c r="Y2550" s="41">
        <f>IF(tbl_PV_Milestones[[#This Row],[Baseline Date]]="",1,0)</f>
        <v>0</v>
      </c>
      <c r="Z2550" s="41">
        <f>IF(tbl_PV_Milestones[[#This Row],[Baseline Date]]&lt;PV_Meta!$B$7,1,0)</f>
        <v>1</v>
      </c>
      <c r="AA2550" s="41">
        <f>IF(tbl_PV_Milestones[[#This Row],[Complete]]="Yes",1,0)</f>
        <v>1</v>
      </c>
      <c r="AB2550" s="41">
        <f>IF(AND(tbl_PV_Milestones[[#This Row],[BL FY]]=2025,tbl_PV_Milestones[[#This Row],[Baseline Date]]&lt;PV_Meta!$B$7),1,0)</f>
        <v>0</v>
      </c>
      <c r="AC2550" s="41">
        <f>IF(AND(tbl_PV_Milestones[[#This Row],[Planned YTD]]=1,tbl_PV_Milestones[[#This Row],[Complete]]="Yes"),1,0)</f>
        <v>0</v>
      </c>
      <c r="AD2550" s="41">
        <f>IF(AND(tbl_PV_Milestones[[#This Row],[Actual/Schedule Finish]]&lt;PV_Meta!$B$7,tbl_PV_Milestones[[#This Row],[Complete]]="No",tbl_PV_Milestones[[#This Row],[Project Status]]&lt;&gt;"On Hold"),1,0)</f>
        <v>0</v>
      </c>
      <c r="AE2550" s="41">
        <f>IF(AND(tbl_PV_Milestones[[#This Row],[Actual/Schedule Finish]]&gt;tbl_PV_Milestones[[#This Row],[Baseline Date]],tbl_PV_Milestones[[#This Row],[Complete]]="No",tbl_PV_Milestones[[#This Row],[Project Status]]&lt;&gt;"On Hold",tbl_PV_Milestones[[#This Row],[Overdue]]=0,tbl_PV_Milestones[[#This Row],[To be Baselined]]&lt;&gt;1),1,0)</f>
        <v>0</v>
      </c>
      <c r="AF2550" s="41">
        <f>IF(AND(tbl_PV_Milestones[[#This Row],[BL FY]]=2025,tbl_PV_Milestones[[#This Row],[Finish FY]]&gt;2025),1,0)</f>
        <v>0</v>
      </c>
      <c r="AG2550" s="56" t="str">
        <f>_xlfn.XLOOKUP(tbl_PV_Milestones[[#This Row],[Work ID]],tbl_PV_Meta[Work ID '#],tbl_PV_Meta[Project Manager/Owner],,0)</f>
        <v>Project Manager 6</v>
      </c>
      <c r="AH2550" s="6"/>
    </row>
    <row r="2551" spans="4:34" x14ac:dyDescent="0.25">
      <c r="D2551" s="6" t="s">
        <v>326</v>
      </c>
      <c r="E2551" s="6" t="s">
        <v>503</v>
      </c>
      <c r="F2551" s="6" t="s">
        <v>1705</v>
      </c>
      <c r="G2551" s="6" t="s">
        <v>1131</v>
      </c>
      <c r="H2551" s="6" t="s">
        <v>510</v>
      </c>
      <c r="I2551" s="6" t="s">
        <v>110</v>
      </c>
      <c r="J2551" s="6" t="s">
        <v>326</v>
      </c>
      <c r="K2551" s="6" t="s">
        <v>29</v>
      </c>
      <c r="L2551" s="6" t="s">
        <v>82</v>
      </c>
      <c r="M2551" s="43"/>
      <c r="N2551" s="44" t="s">
        <v>1979</v>
      </c>
      <c r="O2551" s="39">
        <v>45257.333333333299</v>
      </c>
      <c r="P2551" s="39">
        <v>45257.333333333299</v>
      </c>
      <c r="Q2551" s="6">
        <v>0</v>
      </c>
      <c r="R2551" s="6">
        <v>0</v>
      </c>
      <c r="S2551" s="45" t="e">
        <f>_xlfn.CONCAT(#REF!,TRIM(tbl_PV_Milestones[[#This Row],[Milestone Description]]))</f>
        <v>#REF!</v>
      </c>
      <c r="T2551" s="84" t="str">
        <f>IF(COUNTIF(tbl_PV_Milestones[UID],tbl_PV_Milestones[[#This Row],[UID]])&gt;1,"Duplicate","")</f>
        <v>Duplicate</v>
      </c>
      <c r="U2551" s="42" t="str">
        <f>_xlfn.XLOOKUP(tbl_PV_Milestones[[#This Row],[Work ID]],tbl_PV_Meta[Work ID '#],tbl_PV_Meta[Sub-Portfolio])</f>
        <v>Sub-Portfolio 7</v>
      </c>
      <c r="V2551" s="41">
        <f>IF(MONTH(tbl_PV_Milestones[[#This Row],[Baseline Date]])&lt;7,YEAR(tbl_PV_Milestones[[#This Row],[Baseline Date]]),YEAR(tbl_PV_Milestones[[#This Row],[Baseline Date]])+1)</f>
        <v>2024</v>
      </c>
      <c r="W2551" s="41">
        <f>IF(MONTH(tbl_PV_Milestones[[#This Row],[Actual/Schedule Finish]])&lt;7,YEAR(tbl_PV_Milestones[[#This Row],[Actual/Schedule Finish]]),YEAR(tbl_PV_Milestones[[#This Row],[Actual/Schedule Finish]])+1)</f>
        <v>2024</v>
      </c>
      <c r="X2551" s="41" t="str">
        <f>IF(OR(tbl_PV_Milestones[[#This Row],[Project Status]]="Completed",tbl_PV_Milestones[[#This Row],[Project Status]]="Assumed Completed"),"Yes","No")</f>
        <v>Yes</v>
      </c>
      <c r="Y2551" s="41">
        <f>IF(tbl_PV_Milestones[[#This Row],[Baseline Date]]="",1,0)</f>
        <v>0</v>
      </c>
      <c r="Z2551" s="41">
        <f>IF(tbl_PV_Milestones[[#This Row],[Baseline Date]]&lt;PV_Meta!$B$7,1,0)</f>
        <v>1</v>
      </c>
      <c r="AA2551" s="41">
        <f>IF(tbl_PV_Milestones[[#This Row],[Complete]]="Yes",1,0)</f>
        <v>1</v>
      </c>
      <c r="AB2551" s="41">
        <f>IF(AND(tbl_PV_Milestones[[#This Row],[BL FY]]=2025,tbl_PV_Milestones[[#This Row],[Baseline Date]]&lt;PV_Meta!$B$7),1,0)</f>
        <v>0</v>
      </c>
      <c r="AC2551" s="41">
        <f>IF(AND(tbl_PV_Milestones[[#This Row],[Planned YTD]]=1,tbl_PV_Milestones[[#This Row],[Complete]]="Yes"),1,0)</f>
        <v>0</v>
      </c>
      <c r="AD2551" s="41">
        <f>IF(AND(tbl_PV_Milestones[[#This Row],[Actual/Schedule Finish]]&lt;PV_Meta!$B$7,tbl_PV_Milestones[[#This Row],[Complete]]="No",tbl_PV_Milestones[[#This Row],[Project Status]]&lt;&gt;"On Hold"),1,0)</f>
        <v>0</v>
      </c>
      <c r="AE2551" s="41">
        <f>IF(AND(tbl_PV_Milestones[[#This Row],[Actual/Schedule Finish]]&gt;tbl_PV_Milestones[[#This Row],[Baseline Date]],tbl_PV_Milestones[[#This Row],[Complete]]="No",tbl_PV_Milestones[[#This Row],[Project Status]]&lt;&gt;"On Hold",tbl_PV_Milestones[[#This Row],[Overdue]]=0,tbl_PV_Milestones[[#This Row],[To be Baselined]]&lt;&gt;1),1,0)</f>
        <v>0</v>
      </c>
      <c r="AF2551" s="41">
        <f>IF(AND(tbl_PV_Milestones[[#This Row],[BL FY]]=2025,tbl_PV_Milestones[[#This Row],[Finish FY]]&gt;2025),1,0)</f>
        <v>0</v>
      </c>
      <c r="AG2551" s="56" t="str">
        <f>_xlfn.XLOOKUP(tbl_PV_Milestones[[#This Row],[Work ID]],tbl_PV_Meta[Work ID '#],tbl_PV_Meta[Project Manager/Owner],,0)</f>
        <v>Project Manager 34</v>
      </c>
      <c r="AH2551" s="6"/>
    </row>
    <row r="2552" spans="4:34" x14ac:dyDescent="0.25">
      <c r="D2552" s="6" t="s">
        <v>326</v>
      </c>
      <c r="E2552" s="6" t="s">
        <v>503</v>
      </c>
      <c r="F2552" s="6" t="s">
        <v>1708</v>
      </c>
      <c r="G2552" s="6" t="s">
        <v>1132</v>
      </c>
      <c r="H2552" s="6" t="s">
        <v>510</v>
      </c>
      <c r="I2552" s="6" t="s">
        <v>110</v>
      </c>
      <c r="J2552" s="6" t="s">
        <v>326</v>
      </c>
      <c r="K2552" s="6" t="s">
        <v>29</v>
      </c>
      <c r="L2552" s="6" t="s">
        <v>27</v>
      </c>
      <c r="M2552" s="43"/>
      <c r="N2552" s="44" t="s">
        <v>1979</v>
      </c>
      <c r="O2552" s="39">
        <v>45350.333333333299</v>
      </c>
      <c r="P2552" s="39">
        <v>45350.333333333299</v>
      </c>
      <c r="Q2552" s="6">
        <v>0</v>
      </c>
      <c r="R2552" s="6">
        <v>0</v>
      </c>
      <c r="S2552" s="45" t="e">
        <f>_xlfn.CONCAT(#REF!,TRIM(tbl_PV_Milestones[[#This Row],[Milestone Description]]))</f>
        <v>#REF!</v>
      </c>
      <c r="T2552" s="84" t="str">
        <f>IF(COUNTIF(tbl_PV_Milestones[UID],tbl_PV_Milestones[[#This Row],[UID]])&gt;1,"Duplicate","")</f>
        <v>Duplicate</v>
      </c>
      <c r="U2552" s="42" t="str">
        <f>_xlfn.XLOOKUP(tbl_PV_Milestones[[#This Row],[Work ID]],tbl_PV_Meta[Work ID '#],tbl_PV_Meta[Sub-Portfolio])</f>
        <v>Sub-Portfolio 8</v>
      </c>
      <c r="V2552" s="41">
        <f>IF(MONTH(tbl_PV_Milestones[[#This Row],[Baseline Date]])&lt;7,YEAR(tbl_PV_Milestones[[#This Row],[Baseline Date]]),YEAR(tbl_PV_Milestones[[#This Row],[Baseline Date]])+1)</f>
        <v>2024</v>
      </c>
      <c r="W2552" s="41">
        <f>IF(MONTH(tbl_PV_Milestones[[#This Row],[Actual/Schedule Finish]])&lt;7,YEAR(tbl_PV_Milestones[[#This Row],[Actual/Schedule Finish]]),YEAR(tbl_PV_Milestones[[#This Row],[Actual/Schedule Finish]])+1)</f>
        <v>2024</v>
      </c>
      <c r="X2552" s="41" t="str">
        <f>IF(OR(tbl_PV_Milestones[[#This Row],[Project Status]]="Completed",tbl_PV_Milestones[[#This Row],[Project Status]]="Assumed Completed"),"Yes","No")</f>
        <v>Yes</v>
      </c>
      <c r="Y2552" s="41">
        <f>IF(tbl_PV_Milestones[[#This Row],[Baseline Date]]="",1,0)</f>
        <v>0</v>
      </c>
      <c r="Z2552" s="41">
        <f>IF(tbl_PV_Milestones[[#This Row],[Baseline Date]]&lt;PV_Meta!$B$7,1,0)</f>
        <v>1</v>
      </c>
      <c r="AA2552" s="41">
        <f>IF(tbl_PV_Milestones[[#This Row],[Complete]]="Yes",1,0)</f>
        <v>1</v>
      </c>
      <c r="AB2552" s="41">
        <f>IF(AND(tbl_PV_Milestones[[#This Row],[BL FY]]=2025,tbl_PV_Milestones[[#This Row],[Baseline Date]]&lt;PV_Meta!$B$7),1,0)</f>
        <v>0</v>
      </c>
      <c r="AC2552" s="41">
        <f>IF(AND(tbl_PV_Milestones[[#This Row],[Planned YTD]]=1,tbl_PV_Milestones[[#This Row],[Complete]]="Yes"),1,0)</f>
        <v>0</v>
      </c>
      <c r="AD2552" s="41">
        <f>IF(AND(tbl_PV_Milestones[[#This Row],[Actual/Schedule Finish]]&lt;PV_Meta!$B$7,tbl_PV_Milestones[[#This Row],[Complete]]="No",tbl_PV_Milestones[[#This Row],[Project Status]]&lt;&gt;"On Hold"),1,0)</f>
        <v>0</v>
      </c>
      <c r="AE2552" s="41">
        <f>IF(AND(tbl_PV_Milestones[[#This Row],[Actual/Schedule Finish]]&gt;tbl_PV_Milestones[[#This Row],[Baseline Date]],tbl_PV_Milestones[[#This Row],[Complete]]="No",tbl_PV_Milestones[[#This Row],[Project Status]]&lt;&gt;"On Hold",tbl_PV_Milestones[[#This Row],[Overdue]]=0,tbl_PV_Milestones[[#This Row],[To be Baselined]]&lt;&gt;1),1,0)</f>
        <v>0</v>
      </c>
      <c r="AF2552" s="41">
        <f>IF(AND(tbl_PV_Milestones[[#This Row],[BL FY]]=2025,tbl_PV_Milestones[[#This Row],[Finish FY]]&gt;2025),1,0)</f>
        <v>0</v>
      </c>
      <c r="AG2552" s="56" t="str">
        <f>_xlfn.XLOOKUP(tbl_PV_Milestones[[#This Row],[Work ID]],tbl_PV_Meta[Work ID '#],tbl_PV_Meta[Project Manager/Owner],,0)</f>
        <v>Project Manager 6</v>
      </c>
      <c r="AH2552" s="6"/>
    </row>
    <row r="2553" spans="4:34" x14ac:dyDescent="0.25">
      <c r="D2553" s="6" t="s">
        <v>326</v>
      </c>
      <c r="E2553" s="6" t="s">
        <v>503</v>
      </c>
      <c r="F2553" s="6" t="s">
        <v>1705</v>
      </c>
      <c r="G2553" s="6" t="s">
        <v>1133</v>
      </c>
      <c r="H2553" s="6" t="s">
        <v>510</v>
      </c>
      <c r="I2553" s="6" t="s">
        <v>110</v>
      </c>
      <c r="J2553" s="6" t="s">
        <v>326</v>
      </c>
      <c r="K2553" s="6" t="s">
        <v>29</v>
      </c>
      <c r="L2553" s="6" t="s">
        <v>82</v>
      </c>
      <c r="M2553" s="43"/>
      <c r="N2553" s="44" t="s">
        <v>1979</v>
      </c>
      <c r="O2553" s="39">
        <v>45322.708333333299</v>
      </c>
      <c r="P2553" s="39">
        <v>45322.708333333299</v>
      </c>
      <c r="Q2553" s="6">
        <v>0</v>
      </c>
      <c r="R2553" s="6">
        <v>0</v>
      </c>
      <c r="S2553" s="45" t="e">
        <f>_xlfn.CONCAT(#REF!,TRIM(tbl_PV_Milestones[[#This Row],[Milestone Description]]))</f>
        <v>#REF!</v>
      </c>
      <c r="T2553" s="84" t="str">
        <f>IF(COUNTIF(tbl_PV_Milestones[UID],tbl_PV_Milestones[[#This Row],[UID]])&gt;1,"Duplicate","")</f>
        <v>Duplicate</v>
      </c>
      <c r="U2553" s="42" t="str">
        <f>_xlfn.XLOOKUP(tbl_PV_Milestones[[#This Row],[Work ID]],tbl_PV_Meta[Work ID '#],tbl_PV_Meta[Sub-Portfolio])</f>
        <v>Sub-Portfolio 7</v>
      </c>
      <c r="V2553" s="41">
        <f>IF(MONTH(tbl_PV_Milestones[[#This Row],[Baseline Date]])&lt;7,YEAR(tbl_PV_Milestones[[#This Row],[Baseline Date]]),YEAR(tbl_PV_Milestones[[#This Row],[Baseline Date]])+1)</f>
        <v>2024</v>
      </c>
      <c r="W2553" s="41">
        <f>IF(MONTH(tbl_PV_Milestones[[#This Row],[Actual/Schedule Finish]])&lt;7,YEAR(tbl_PV_Milestones[[#This Row],[Actual/Schedule Finish]]),YEAR(tbl_PV_Milestones[[#This Row],[Actual/Schedule Finish]])+1)</f>
        <v>2024</v>
      </c>
      <c r="X2553" s="41" t="str">
        <f>IF(OR(tbl_PV_Milestones[[#This Row],[Project Status]]="Completed",tbl_PV_Milestones[[#This Row],[Project Status]]="Assumed Completed"),"Yes","No")</f>
        <v>Yes</v>
      </c>
      <c r="Y2553" s="41">
        <f>IF(tbl_PV_Milestones[[#This Row],[Baseline Date]]="",1,0)</f>
        <v>0</v>
      </c>
      <c r="Z2553" s="41">
        <f>IF(tbl_PV_Milestones[[#This Row],[Baseline Date]]&lt;PV_Meta!$B$7,1,0)</f>
        <v>1</v>
      </c>
      <c r="AA2553" s="41">
        <f>IF(tbl_PV_Milestones[[#This Row],[Complete]]="Yes",1,0)</f>
        <v>1</v>
      </c>
      <c r="AB2553" s="41">
        <f>IF(AND(tbl_PV_Milestones[[#This Row],[BL FY]]=2025,tbl_PV_Milestones[[#This Row],[Baseline Date]]&lt;PV_Meta!$B$7),1,0)</f>
        <v>0</v>
      </c>
      <c r="AC2553" s="41">
        <f>IF(AND(tbl_PV_Milestones[[#This Row],[Planned YTD]]=1,tbl_PV_Milestones[[#This Row],[Complete]]="Yes"),1,0)</f>
        <v>0</v>
      </c>
      <c r="AD2553" s="41">
        <f>IF(AND(tbl_PV_Milestones[[#This Row],[Actual/Schedule Finish]]&lt;PV_Meta!$B$7,tbl_PV_Milestones[[#This Row],[Complete]]="No",tbl_PV_Milestones[[#This Row],[Project Status]]&lt;&gt;"On Hold"),1,0)</f>
        <v>0</v>
      </c>
      <c r="AE2553" s="41">
        <f>IF(AND(tbl_PV_Milestones[[#This Row],[Actual/Schedule Finish]]&gt;tbl_PV_Milestones[[#This Row],[Baseline Date]],tbl_PV_Milestones[[#This Row],[Complete]]="No",tbl_PV_Milestones[[#This Row],[Project Status]]&lt;&gt;"On Hold",tbl_PV_Milestones[[#This Row],[Overdue]]=0,tbl_PV_Milestones[[#This Row],[To be Baselined]]&lt;&gt;1),1,0)</f>
        <v>0</v>
      </c>
      <c r="AF2553" s="41">
        <f>IF(AND(tbl_PV_Milestones[[#This Row],[BL FY]]=2025,tbl_PV_Milestones[[#This Row],[Finish FY]]&gt;2025),1,0)</f>
        <v>0</v>
      </c>
      <c r="AG2553" s="56" t="str">
        <f>_xlfn.XLOOKUP(tbl_PV_Milestones[[#This Row],[Work ID]],tbl_PV_Meta[Work ID '#],tbl_PV_Meta[Project Manager/Owner],,0)</f>
        <v>Project Manager 34</v>
      </c>
      <c r="AH2553" s="6"/>
    </row>
    <row r="2554" spans="4:34" x14ac:dyDescent="0.25">
      <c r="D2554" s="6" t="s">
        <v>326</v>
      </c>
      <c r="E2554" s="6" t="s">
        <v>503</v>
      </c>
      <c r="F2554" s="6" t="s">
        <v>1698</v>
      </c>
      <c r="G2554" s="6" t="s">
        <v>1134</v>
      </c>
      <c r="H2554" s="6" t="s">
        <v>510</v>
      </c>
      <c r="I2554" s="6" t="s">
        <v>510</v>
      </c>
      <c r="J2554" s="6" t="s">
        <v>326</v>
      </c>
      <c r="K2554" s="6" t="s">
        <v>278</v>
      </c>
      <c r="L2554" s="6" t="s">
        <v>114</v>
      </c>
      <c r="M2554" s="43"/>
      <c r="N2554" s="44" t="s">
        <v>1979</v>
      </c>
      <c r="O2554" s="39">
        <v>45443.333333333299</v>
      </c>
      <c r="P2554" s="39">
        <v>45443.333333333299</v>
      </c>
      <c r="Q2554" s="6">
        <v>0</v>
      </c>
      <c r="R2554" s="6">
        <v>0</v>
      </c>
      <c r="S2554" s="45" t="e">
        <f>_xlfn.CONCAT(#REF!,TRIM(tbl_PV_Milestones[[#This Row],[Milestone Description]]))</f>
        <v>#REF!</v>
      </c>
      <c r="T2554" s="84" t="str">
        <f>IF(COUNTIF(tbl_PV_Milestones[UID],tbl_PV_Milestones[[#This Row],[UID]])&gt;1,"Duplicate","")</f>
        <v>Duplicate</v>
      </c>
      <c r="U2554" s="42" t="str">
        <f>_xlfn.XLOOKUP(tbl_PV_Milestones[[#This Row],[Work ID]],tbl_PV_Meta[Work ID '#],tbl_PV_Meta[Sub-Portfolio])</f>
        <v>Sub-Portfolio 8</v>
      </c>
      <c r="V2554" s="41">
        <f>IF(MONTH(tbl_PV_Milestones[[#This Row],[Baseline Date]])&lt;7,YEAR(tbl_PV_Milestones[[#This Row],[Baseline Date]]),YEAR(tbl_PV_Milestones[[#This Row],[Baseline Date]])+1)</f>
        <v>2024</v>
      </c>
      <c r="W2554" s="41">
        <f>IF(MONTH(tbl_PV_Milestones[[#This Row],[Actual/Schedule Finish]])&lt;7,YEAR(tbl_PV_Milestones[[#This Row],[Actual/Schedule Finish]]),YEAR(tbl_PV_Milestones[[#This Row],[Actual/Schedule Finish]])+1)</f>
        <v>2024</v>
      </c>
      <c r="X2554" s="41" t="str">
        <f>IF(OR(tbl_PV_Milestones[[#This Row],[Project Status]]="Completed",tbl_PV_Milestones[[#This Row],[Project Status]]="Assumed Completed"),"Yes","No")</f>
        <v>Yes</v>
      </c>
      <c r="Y2554" s="41">
        <f>IF(tbl_PV_Milestones[[#This Row],[Baseline Date]]="",1,0)</f>
        <v>0</v>
      </c>
      <c r="Z2554" s="41">
        <f>IF(tbl_PV_Milestones[[#This Row],[Baseline Date]]&lt;PV_Meta!$B$7,1,0)</f>
        <v>1</v>
      </c>
      <c r="AA2554" s="41">
        <f>IF(tbl_PV_Milestones[[#This Row],[Complete]]="Yes",1,0)</f>
        <v>1</v>
      </c>
      <c r="AB2554" s="41">
        <f>IF(AND(tbl_PV_Milestones[[#This Row],[BL FY]]=2025,tbl_PV_Milestones[[#This Row],[Baseline Date]]&lt;PV_Meta!$B$7),1,0)</f>
        <v>0</v>
      </c>
      <c r="AC2554" s="41">
        <f>IF(AND(tbl_PV_Milestones[[#This Row],[Planned YTD]]=1,tbl_PV_Milestones[[#This Row],[Complete]]="Yes"),1,0)</f>
        <v>0</v>
      </c>
      <c r="AD2554" s="41">
        <f>IF(AND(tbl_PV_Milestones[[#This Row],[Actual/Schedule Finish]]&lt;PV_Meta!$B$7,tbl_PV_Milestones[[#This Row],[Complete]]="No",tbl_PV_Milestones[[#This Row],[Project Status]]&lt;&gt;"On Hold"),1,0)</f>
        <v>0</v>
      </c>
      <c r="AE2554" s="41">
        <f>IF(AND(tbl_PV_Milestones[[#This Row],[Actual/Schedule Finish]]&gt;tbl_PV_Milestones[[#This Row],[Baseline Date]],tbl_PV_Milestones[[#This Row],[Complete]]="No",tbl_PV_Milestones[[#This Row],[Project Status]]&lt;&gt;"On Hold",tbl_PV_Milestones[[#This Row],[Overdue]]=0,tbl_PV_Milestones[[#This Row],[To be Baselined]]&lt;&gt;1),1,0)</f>
        <v>0</v>
      </c>
      <c r="AF2554" s="41">
        <f>IF(AND(tbl_PV_Milestones[[#This Row],[BL FY]]=2025,tbl_PV_Milestones[[#This Row],[Finish FY]]&gt;2025),1,0)</f>
        <v>0</v>
      </c>
      <c r="AG2554" s="56" t="str">
        <f>_xlfn.XLOOKUP(tbl_PV_Milestones[[#This Row],[Work ID]],tbl_PV_Meta[Work ID '#],tbl_PV_Meta[Project Manager/Owner],,0)</f>
        <v>Project Manager 12</v>
      </c>
      <c r="AH2554" s="6"/>
    </row>
    <row r="2555" spans="4:34" x14ac:dyDescent="0.25">
      <c r="D2555" s="6" t="s">
        <v>326</v>
      </c>
      <c r="E2555" s="6" t="s">
        <v>503</v>
      </c>
      <c r="F2555" s="6" t="s">
        <v>1700</v>
      </c>
      <c r="G2555" s="6" t="s">
        <v>1135</v>
      </c>
      <c r="H2555" s="6" t="s">
        <v>510</v>
      </c>
      <c r="I2555" s="6" t="s">
        <v>110</v>
      </c>
      <c r="J2555" s="6" t="s">
        <v>326</v>
      </c>
      <c r="K2555" s="6" t="s">
        <v>36</v>
      </c>
      <c r="L2555" s="6" t="s">
        <v>88</v>
      </c>
      <c r="M2555" s="43"/>
      <c r="N2555" s="44" t="s">
        <v>1979</v>
      </c>
      <c r="O2555" s="39">
        <v>45566.708333333299</v>
      </c>
      <c r="P2555" s="39">
        <v>45566.708333333299</v>
      </c>
      <c r="Q2555" s="6">
        <v>0</v>
      </c>
      <c r="R2555" s="6">
        <v>0</v>
      </c>
      <c r="S2555" s="45" t="e">
        <f>_xlfn.CONCAT(#REF!,TRIM(tbl_PV_Milestones[[#This Row],[Milestone Description]]))</f>
        <v>#REF!</v>
      </c>
      <c r="T2555" s="84" t="str">
        <f>IF(COUNTIF(tbl_PV_Milestones[UID],tbl_PV_Milestones[[#This Row],[UID]])&gt;1,"Duplicate","")</f>
        <v>Duplicate</v>
      </c>
      <c r="U2555" s="42" t="str">
        <f>_xlfn.XLOOKUP(tbl_PV_Milestones[[#This Row],[Work ID]],tbl_PV_Meta[Work ID '#],tbl_PV_Meta[Sub-Portfolio])</f>
        <v>Sub-Portfolio 7</v>
      </c>
      <c r="V2555" s="41">
        <f>IF(MONTH(tbl_PV_Milestones[[#This Row],[Baseline Date]])&lt;7,YEAR(tbl_PV_Milestones[[#This Row],[Baseline Date]]),YEAR(tbl_PV_Milestones[[#This Row],[Baseline Date]])+1)</f>
        <v>2025</v>
      </c>
      <c r="W2555" s="41">
        <f>IF(MONTH(tbl_PV_Milestones[[#This Row],[Actual/Schedule Finish]])&lt;7,YEAR(tbl_PV_Milestones[[#This Row],[Actual/Schedule Finish]]),YEAR(tbl_PV_Milestones[[#This Row],[Actual/Schedule Finish]])+1)</f>
        <v>2025</v>
      </c>
      <c r="X2555" s="41" t="str">
        <f>IF(OR(tbl_PV_Milestones[[#This Row],[Project Status]]="Completed",tbl_PV_Milestones[[#This Row],[Project Status]]="Assumed Completed"),"Yes","No")</f>
        <v>Yes</v>
      </c>
      <c r="Y2555" s="41">
        <f>IF(tbl_PV_Milestones[[#This Row],[Baseline Date]]="",1,0)</f>
        <v>0</v>
      </c>
      <c r="Z2555" s="41">
        <f>IF(tbl_PV_Milestones[[#This Row],[Baseline Date]]&lt;PV_Meta!$B$7,1,0)</f>
        <v>1</v>
      </c>
      <c r="AA2555" s="41">
        <f>IF(tbl_PV_Milestones[[#This Row],[Complete]]="Yes",1,0)</f>
        <v>1</v>
      </c>
      <c r="AB2555" s="41">
        <f>IF(AND(tbl_PV_Milestones[[#This Row],[BL FY]]=2025,tbl_PV_Milestones[[#This Row],[Baseline Date]]&lt;PV_Meta!$B$7),1,0)</f>
        <v>1</v>
      </c>
      <c r="AC2555" s="41">
        <f>IF(AND(tbl_PV_Milestones[[#This Row],[Planned YTD]]=1,tbl_PV_Milestones[[#This Row],[Complete]]="Yes"),1,0)</f>
        <v>1</v>
      </c>
      <c r="AD2555" s="41">
        <f>IF(AND(tbl_PV_Milestones[[#This Row],[Actual/Schedule Finish]]&lt;PV_Meta!$B$7,tbl_PV_Milestones[[#This Row],[Complete]]="No",tbl_PV_Milestones[[#This Row],[Project Status]]&lt;&gt;"On Hold"),1,0)</f>
        <v>0</v>
      </c>
      <c r="AE2555" s="41">
        <f>IF(AND(tbl_PV_Milestones[[#This Row],[Actual/Schedule Finish]]&gt;tbl_PV_Milestones[[#This Row],[Baseline Date]],tbl_PV_Milestones[[#This Row],[Complete]]="No",tbl_PV_Milestones[[#This Row],[Project Status]]&lt;&gt;"On Hold",tbl_PV_Milestones[[#This Row],[Overdue]]=0,tbl_PV_Milestones[[#This Row],[To be Baselined]]&lt;&gt;1),1,0)</f>
        <v>0</v>
      </c>
      <c r="AF2555" s="41">
        <f>IF(AND(tbl_PV_Milestones[[#This Row],[BL FY]]=2025,tbl_PV_Milestones[[#This Row],[Finish FY]]&gt;2025),1,0)</f>
        <v>0</v>
      </c>
      <c r="AG2555" s="56" t="str">
        <f>_xlfn.XLOOKUP(tbl_PV_Milestones[[#This Row],[Work ID]],tbl_PV_Meta[Work ID '#],tbl_PV_Meta[Project Manager/Owner],,0)</f>
        <v>Project Manager 17</v>
      </c>
      <c r="AH2555" s="6"/>
    </row>
    <row r="2556" spans="4:34" x14ac:dyDescent="0.25">
      <c r="D2556" s="6" t="s">
        <v>326</v>
      </c>
      <c r="E2556" s="6" t="s">
        <v>503</v>
      </c>
      <c r="F2556" s="6" t="s">
        <v>1700</v>
      </c>
      <c r="G2556" s="6" t="s">
        <v>1136</v>
      </c>
      <c r="H2556" s="6" t="s">
        <v>510</v>
      </c>
      <c r="I2556" s="6" t="s">
        <v>510</v>
      </c>
      <c r="J2556" s="6" t="s">
        <v>326</v>
      </c>
      <c r="K2556" s="6" t="s">
        <v>36</v>
      </c>
      <c r="L2556" s="6" t="s">
        <v>88</v>
      </c>
      <c r="M2556" s="43"/>
      <c r="N2556" s="44" t="s">
        <v>1979</v>
      </c>
      <c r="O2556" s="39">
        <v>44364</v>
      </c>
      <c r="P2556" s="39">
        <v>44364</v>
      </c>
      <c r="Q2556" s="6">
        <v>0</v>
      </c>
      <c r="R2556" s="6">
        <v>0</v>
      </c>
      <c r="S2556" s="45" t="e">
        <f>_xlfn.CONCAT(#REF!,TRIM(tbl_PV_Milestones[[#This Row],[Milestone Description]]))</f>
        <v>#REF!</v>
      </c>
      <c r="T2556" s="84" t="str">
        <f>IF(COUNTIF(tbl_PV_Milestones[UID],tbl_PV_Milestones[[#This Row],[UID]])&gt;1,"Duplicate","")</f>
        <v>Duplicate</v>
      </c>
      <c r="U2556" s="42" t="str">
        <f>_xlfn.XLOOKUP(tbl_PV_Milestones[[#This Row],[Work ID]],tbl_PV_Meta[Work ID '#],tbl_PV_Meta[Sub-Portfolio])</f>
        <v>Sub-Portfolio 7</v>
      </c>
      <c r="V2556" s="41">
        <f>IF(MONTH(tbl_PV_Milestones[[#This Row],[Baseline Date]])&lt;7,YEAR(tbl_PV_Milestones[[#This Row],[Baseline Date]]),YEAR(tbl_PV_Milestones[[#This Row],[Baseline Date]])+1)</f>
        <v>2021</v>
      </c>
      <c r="W2556" s="41">
        <f>IF(MONTH(tbl_PV_Milestones[[#This Row],[Actual/Schedule Finish]])&lt;7,YEAR(tbl_PV_Milestones[[#This Row],[Actual/Schedule Finish]]),YEAR(tbl_PV_Milestones[[#This Row],[Actual/Schedule Finish]])+1)</f>
        <v>2021</v>
      </c>
      <c r="X2556" s="41" t="str">
        <f>IF(OR(tbl_PV_Milestones[[#This Row],[Project Status]]="Completed",tbl_PV_Milestones[[#This Row],[Project Status]]="Assumed Completed"),"Yes","No")</f>
        <v>Yes</v>
      </c>
      <c r="Y2556" s="41">
        <f>IF(tbl_PV_Milestones[[#This Row],[Baseline Date]]="",1,0)</f>
        <v>0</v>
      </c>
      <c r="Z2556" s="41">
        <f>IF(tbl_PV_Milestones[[#This Row],[Baseline Date]]&lt;PV_Meta!$B$7,1,0)</f>
        <v>1</v>
      </c>
      <c r="AA2556" s="41">
        <f>IF(tbl_PV_Milestones[[#This Row],[Complete]]="Yes",1,0)</f>
        <v>1</v>
      </c>
      <c r="AB2556" s="41">
        <f>IF(AND(tbl_PV_Milestones[[#This Row],[BL FY]]=2025,tbl_PV_Milestones[[#This Row],[Baseline Date]]&lt;PV_Meta!$B$7),1,0)</f>
        <v>0</v>
      </c>
      <c r="AC2556" s="41">
        <f>IF(AND(tbl_PV_Milestones[[#This Row],[Planned YTD]]=1,tbl_PV_Milestones[[#This Row],[Complete]]="Yes"),1,0)</f>
        <v>0</v>
      </c>
      <c r="AD2556" s="41">
        <f>IF(AND(tbl_PV_Milestones[[#This Row],[Actual/Schedule Finish]]&lt;PV_Meta!$B$7,tbl_PV_Milestones[[#This Row],[Complete]]="No",tbl_PV_Milestones[[#This Row],[Project Status]]&lt;&gt;"On Hold"),1,0)</f>
        <v>0</v>
      </c>
      <c r="AE2556" s="41">
        <f>IF(AND(tbl_PV_Milestones[[#This Row],[Actual/Schedule Finish]]&gt;tbl_PV_Milestones[[#This Row],[Baseline Date]],tbl_PV_Milestones[[#This Row],[Complete]]="No",tbl_PV_Milestones[[#This Row],[Project Status]]&lt;&gt;"On Hold",tbl_PV_Milestones[[#This Row],[Overdue]]=0,tbl_PV_Milestones[[#This Row],[To be Baselined]]&lt;&gt;1),1,0)</f>
        <v>0</v>
      </c>
      <c r="AF2556" s="41">
        <f>IF(AND(tbl_PV_Milestones[[#This Row],[BL FY]]=2025,tbl_PV_Milestones[[#This Row],[Finish FY]]&gt;2025),1,0)</f>
        <v>0</v>
      </c>
      <c r="AG2556" s="56" t="str">
        <f>_xlfn.XLOOKUP(tbl_PV_Milestones[[#This Row],[Work ID]],tbl_PV_Meta[Work ID '#],tbl_PV_Meta[Project Manager/Owner],,0)</f>
        <v>Project Manager 17</v>
      </c>
      <c r="AH2556" s="6"/>
    </row>
    <row r="2557" spans="4:34" x14ac:dyDescent="0.25">
      <c r="D2557" s="6" t="s">
        <v>326</v>
      </c>
      <c r="E2557" s="6" t="s">
        <v>503</v>
      </c>
      <c r="F2557" s="6" t="s">
        <v>1710</v>
      </c>
      <c r="G2557" s="6" t="s">
        <v>1137</v>
      </c>
      <c r="H2557" s="6" t="s">
        <v>510</v>
      </c>
      <c r="I2557" s="6" t="s">
        <v>110</v>
      </c>
      <c r="J2557" s="6" t="s">
        <v>326</v>
      </c>
      <c r="K2557" s="6" t="s">
        <v>278</v>
      </c>
      <c r="L2557" s="6" t="s">
        <v>126</v>
      </c>
      <c r="M2557" s="43"/>
      <c r="N2557" s="44" t="s">
        <v>1979</v>
      </c>
      <c r="O2557" s="39">
        <v>45351.333333333299</v>
      </c>
      <c r="P2557" s="39">
        <v>45351.333333333299</v>
      </c>
      <c r="Q2557" s="6">
        <v>0</v>
      </c>
      <c r="R2557" s="6">
        <v>0</v>
      </c>
      <c r="S2557" s="45" t="e">
        <f>_xlfn.CONCAT(#REF!,TRIM(tbl_PV_Milestones[[#This Row],[Milestone Description]]))</f>
        <v>#REF!</v>
      </c>
      <c r="T2557" s="84" t="str">
        <f>IF(COUNTIF(tbl_PV_Milestones[UID],tbl_PV_Milestones[[#This Row],[UID]])&gt;1,"Duplicate","")</f>
        <v>Duplicate</v>
      </c>
      <c r="U2557" s="42" t="str">
        <f>_xlfn.XLOOKUP(tbl_PV_Milestones[[#This Row],[Work ID]],tbl_PV_Meta[Work ID '#],tbl_PV_Meta[Sub-Portfolio])</f>
        <v>Sub-Portfolio 7</v>
      </c>
      <c r="V2557" s="41">
        <f>IF(MONTH(tbl_PV_Milestones[[#This Row],[Baseline Date]])&lt;7,YEAR(tbl_PV_Milestones[[#This Row],[Baseline Date]]),YEAR(tbl_PV_Milestones[[#This Row],[Baseline Date]])+1)</f>
        <v>2024</v>
      </c>
      <c r="W2557" s="41">
        <f>IF(MONTH(tbl_PV_Milestones[[#This Row],[Actual/Schedule Finish]])&lt;7,YEAR(tbl_PV_Milestones[[#This Row],[Actual/Schedule Finish]]),YEAR(tbl_PV_Milestones[[#This Row],[Actual/Schedule Finish]])+1)</f>
        <v>2024</v>
      </c>
      <c r="X2557" s="41" t="str">
        <f>IF(OR(tbl_PV_Milestones[[#This Row],[Project Status]]="Completed",tbl_PV_Milestones[[#This Row],[Project Status]]="Assumed Completed"),"Yes","No")</f>
        <v>Yes</v>
      </c>
      <c r="Y2557" s="41">
        <f>IF(tbl_PV_Milestones[[#This Row],[Baseline Date]]="",1,0)</f>
        <v>0</v>
      </c>
      <c r="Z2557" s="41">
        <f>IF(tbl_PV_Milestones[[#This Row],[Baseline Date]]&lt;PV_Meta!$B$7,1,0)</f>
        <v>1</v>
      </c>
      <c r="AA2557" s="41">
        <f>IF(tbl_PV_Milestones[[#This Row],[Complete]]="Yes",1,0)</f>
        <v>1</v>
      </c>
      <c r="AB2557" s="41">
        <f>IF(AND(tbl_PV_Milestones[[#This Row],[BL FY]]=2025,tbl_PV_Milestones[[#This Row],[Baseline Date]]&lt;PV_Meta!$B$7),1,0)</f>
        <v>0</v>
      </c>
      <c r="AC2557" s="41">
        <f>IF(AND(tbl_PV_Milestones[[#This Row],[Planned YTD]]=1,tbl_PV_Milestones[[#This Row],[Complete]]="Yes"),1,0)</f>
        <v>0</v>
      </c>
      <c r="AD2557" s="41">
        <f>IF(AND(tbl_PV_Milestones[[#This Row],[Actual/Schedule Finish]]&lt;PV_Meta!$B$7,tbl_PV_Milestones[[#This Row],[Complete]]="No",tbl_PV_Milestones[[#This Row],[Project Status]]&lt;&gt;"On Hold"),1,0)</f>
        <v>0</v>
      </c>
      <c r="AE2557" s="41">
        <f>IF(AND(tbl_PV_Milestones[[#This Row],[Actual/Schedule Finish]]&gt;tbl_PV_Milestones[[#This Row],[Baseline Date]],tbl_PV_Milestones[[#This Row],[Complete]]="No",tbl_PV_Milestones[[#This Row],[Project Status]]&lt;&gt;"On Hold",tbl_PV_Milestones[[#This Row],[Overdue]]=0,tbl_PV_Milestones[[#This Row],[To be Baselined]]&lt;&gt;1),1,0)</f>
        <v>0</v>
      </c>
      <c r="AF2557" s="41">
        <f>IF(AND(tbl_PV_Milestones[[#This Row],[BL FY]]=2025,tbl_PV_Milestones[[#This Row],[Finish FY]]&gt;2025),1,0)</f>
        <v>0</v>
      </c>
      <c r="AG2557" s="56" t="str">
        <f>_xlfn.XLOOKUP(tbl_PV_Milestones[[#This Row],[Work ID]],tbl_PV_Meta[Work ID '#],tbl_PV_Meta[Project Manager/Owner],,0)</f>
        <v>Project Manager 10</v>
      </c>
      <c r="AH2557" s="6"/>
    </row>
    <row r="2558" spans="4:34" x14ac:dyDescent="0.25">
      <c r="D2558" s="6" t="s">
        <v>326</v>
      </c>
      <c r="E2558" s="6" t="s">
        <v>503</v>
      </c>
      <c r="F2558" s="6" t="s">
        <v>1709</v>
      </c>
      <c r="G2558" s="6" t="s">
        <v>1138</v>
      </c>
      <c r="H2558" s="6" t="s">
        <v>510</v>
      </c>
      <c r="I2558" s="6" t="s">
        <v>510</v>
      </c>
      <c r="J2558" s="6" t="s">
        <v>326</v>
      </c>
      <c r="K2558" s="6" t="s">
        <v>61</v>
      </c>
      <c r="L2558" s="6" t="s">
        <v>124</v>
      </c>
      <c r="M2558" s="43"/>
      <c r="N2558" s="44" t="s">
        <v>1979</v>
      </c>
      <c r="O2558" s="39">
        <v>45126.708333333299</v>
      </c>
      <c r="P2558" s="39">
        <v>45126.708333333299</v>
      </c>
      <c r="Q2558" s="6">
        <v>0</v>
      </c>
      <c r="R2558" s="6">
        <v>0</v>
      </c>
      <c r="S2558" s="45" t="e">
        <f>_xlfn.CONCAT(#REF!,TRIM(tbl_PV_Milestones[[#This Row],[Milestone Description]]))</f>
        <v>#REF!</v>
      </c>
      <c r="T2558" s="84" t="str">
        <f>IF(COUNTIF(tbl_PV_Milestones[UID],tbl_PV_Milestones[[#This Row],[UID]])&gt;1,"Duplicate","")</f>
        <v>Duplicate</v>
      </c>
      <c r="U2558" s="42" t="str">
        <f>_xlfn.XLOOKUP(tbl_PV_Milestones[[#This Row],[Work ID]],tbl_PV_Meta[Work ID '#],tbl_PV_Meta[Sub-Portfolio])</f>
        <v>Sub-Portfolio 8</v>
      </c>
      <c r="V2558" s="41">
        <f>IF(MONTH(tbl_PV_Milestones[[#This Row],[Baseline Date]])&lt;7,YEAR(tbl_PV_Milestones[[#This Row],[Baseline Date]]),YEAR(tbl_PV_Milestones[[#This Row],[Baseline Date]])+1)</f>
        <v>2024</v>
      </c>
      <c r="W2558" s="41">
        <f>IF(MONTH(tbl_PV_Milestones[[#This Row],[Actual/Schedule Finish]])&lt;7,YEAR(tbl_PV_Milestones[[#This Row],[Actual/Schedule Finish]]),YEAR(tbl_PV_Milestones[[#This Row],[Actual/Schedule Finish]])+1)</f>
        <v>2024</v>
      </c>
      <c r="X2558" s="41" t="str">
        <f>IF(OR(tbl_PV_Milestones[[#This Row],[Project Status]]="Completed",tbl_PV_Milestones[[#This Row],[Project Status]]="Assumed Completed"),"Yes","No")</f>
        <v>Yes</v>
      </c>
      <c r="Y2558" s="41">
        <f>IF(tbl_PV_Milestones[[#This Row],[Baseline Date]]="",1,0)</f>
        <v>0</v>
      </c>
      <c r="Z2558" s="41">
        <f>IF(tbl_PV_Milestones[[#This Row],[Baseline Date]]&lt;PV_Meta!$B$7,1,0)</f>
        <v>1</v>
      </c>
      <c r="AA2558" s="41">
        <f>IF(tbl_PV_Milestones[[#This Row],[Complete]]="Yes",1,0)</f>
        <v>1</v>
      </c>
      <c r="AB2558" s="41">
        <f>IF(AND(tbl_PV_Milestones[[#This Row],[BL FY]]=2025,tbl_PV_Milestones[[#This Row],[Baseline Date]]&lt;PV_Meta!$B$7),1,0)</f>
        <v>0</v>
      </c>
      <c r="AC2558" s="41">
        <f>IF(AND(tbl_PV_Milestones[[#This Row],[Planned YTD]]=1,tbl_PV_Milestones[[#This Row],[Complete]]="Yes"),1,0)</f>
        <v>0</v>
      </c>
      <c r="AD2558" s="41">
        <f>IF(AND(tbl_PV_Milestones[[#This Row],[Actual/Schedule Finish]]&lt;PV_Meta!$B$7,tbl_PV_Milestones[[#This Row],[Complete]]="No",tbl_PV_Milestones[[#This Row],[Project Status]]&lt;&gt;"On Hold"),1,0)</f>
        <v>0</v>
      </c>
      <c r="AE2558" s="41">
        <f>IF(AND(tbl_PV_Milestones[[#This Row],[Actual/Schedule Finish]]&gt;tbl_PV_Milestones[[#This Row],[Baseline Date]],tbl_PV_Milestones[[#This Row],[Complete]]="No",tbl_PV_Milestones[[#This Row],[Project Status]]&lt;&gt;"On Hold",tbl_PV_Milestones[[#This Row],[Overdue]]=0,tbl_PV_Milestones[[#This Row],[To be Baselined]]&lt;&gt;1),1,0)</f>
        <v>0</v>
      </c>
      <c r="AF2558" s="41">
        <f>IF(AND(tbl_PV_Milestones[[#This Row],[BL FY]]=2025,tbl_PV_Milestones[[#This Row],[Finish FY]]&gt;2025),1,0)</f>
        <v>0</v>
      </c>
      <c r="AG2558" s="56" t="str">
        <f>_xlfn.XLOOKUP(tbl_PV_Milestones[[#This Row],[Work ID]],tbl_PV_Meta[Work ID '#],tbl_PV_Meta[Project Manager/Owner],,0)</f>
        <v>Project Manager 31</v>
      </c>
      <c r="AH2558" s="6"/>
    </row>
    <row r="2559" spans="4:34" x14ac:dyDescent="0.25">
      <c r="D2559" s="6" t="s">
        <v>326</v>
      </c>
      <c r="E2559" s="6" t="s">
        <v>503</v>
      </c>
      <c r="F2559" s="6" t="s">
        <v>1700</v>
      </c>
      <c r="G2559" s="6" t="s">
        <v>1139</v>
      </c>
      <c r="H2559" s="6" t="s">
        <v>510</v>
      </c>
      <c r="I2559" s="6" t="s">
        <v>510</v>
      </c>
      <c r="J2559" s="6" t="s">
        <v>326</v>
      </c>
      <c r="K2559" s="6" t="s">
        <v>36</v>
      </c>
      <c r="L2559" s="6" t="s">
        <v>88</v>
      </c>
      <c r="M2559" s="43"/>
      <c r="N2559" s="44" t="s">
        <v>1979</v>
      </c>
      <c r="O2559" s="39">
        <v>45166</v>
      </c>
      <c r="P2559" s="39">
        <v>45166</v>
      </c>
      <c r="Q2559" s="6">
        <v>0</v>
      </c>
      <c r="R2559" s="6">
        <v>0</v>
      </c>
      <c r="S2559" s="45" t="e">
        <f>_xlfn.CONCAT(#REF!,TRIM(tbl_PV_Milestones[[#This Row],[Milestone Description]]))</f>
        <v>#REF!</v>
      </c>
      <c r="T2559" s="84" t="str">
        <f>IF(COUNTIF(tbl_PV_Milestones[UID],tbl_PV_Milestones[[#This Row],[UID]])&gt;1,"Duplicate","")</f>
        <v>Duplicate</v>
      </c>
      <c r="U2559" s="42" t="str">
        <f>_xlfn.XLOOKUP(tbl_PV_Milestones[[#This Row],[Work ID]],tbl_PV_Meta[Work ID '#],tbl_PV_Meta[Sub-Portfolio])</f>
        <v>Sub-Portfolio 7</v>
      </c>
      <c r="V2559" s="41">
        <f>IF(MONTH(tbl_PV_Milestones[[#This Row],[Baseline Date]])&lt;7,YEAR(tbl_PV_Milestones[[#This Row],[Baseline Date]]),YEAR(tbl_PV_Milestones[[#This Row],[Baseline Date]])+1)</f>
        <v>2024</v>
      </c>
      <c r="W2559" s="41">
        <f>IF(MONTH(tbl_PV_Milestones[[#This Row],[Actual/Schedule Finish]])&lt;7,YEAR(tbl_PV_Milestones[[#This Row],[Actual/Schedule Finish]]),YEAR(tbl_PV_Milestones[[#This Row],[Actual/Schedule Finish]])+1)</f>
        <v>2024</v>
      </c>
      <c r="X2559" s="41" t="str">
        <f>IF(OR(tbl_PV_Milestones[[#This Row],[Project Status]]="Completed",tbl_PV_Milestones[[#This Row],[Project Status]]="Assumed Completed"),"Yes","No")</f>
        <v>Yes</v>
      </c>
      <c r="Y2559" s="41">
        <f>IF(tbl_PV_Milestones[[#This Row],[Baseline Date]]="",1,0)</f>
        <v>0</v>
      </c>
      <c r="Z2559" s="41">
        <f>IF(tbl_PV_Milestones[[#This Row],[Baseline Date]]&lt;PV_Meta!$B$7,1,0)</f>
        <v>1</v>
      </c>
      <c r="AA2559" s="41">
        <f>IF(tbl_PV_Milestones[[#This Row],[Complete]]="Yes",1,0)</f>
        <v>1</v>
      </c>
      <c r="AB2559" s="41">
        <f>IF(AND(tbl_PV_Milestones[[#This Row],[BL FY]]=2025,tbl_PV_Milestones[[#This Row],[Baseline Date]]&lt;PV_Meta!$B$7),1,0)</f>
        <v>0</v>
      </c>
      <c r="AC2559" s="41">
        <f>IF(AND(tbl_PV_Milestones[[#This Row],[Planned YTD]]=1,tbl_PV_Milestones[[#This Row],[Complete]]="Yes"),1,0)</f>
        <v>0</v>
      </c>
      <c r="AD2559" s="41">
        <f>IF(AND(tbl_PV_Milestones[[#This Row],[Actual/Schedule Finish]]&lt;PV_Meta!$B$7,tbl_PV_Milestones[[#This Row],[Complete]]="No",tbl_PV_Milestones[[#This Row],[Project Status]]&lt;&gt;"On Hold"),1,0)</f>
        <v>0</v>
      </c>
      <c r="AE2559" s="41">
        <f>IF(AND(tbl_PV_Milestones[[#This Row],[Actual/Schedule Finish]]&gt;tbl_PV_Milestones[[#This Row],[Baseline Date]],tbl_PV_Milestones[[#This Row],[Complete]]="No",tbl_PV_Milestones[[#This Row],[Project Status]]&lt;&gt;"On Hold",tbl_PV_Milestones[[#This Row],[Overdue]]=0,tbl_PV_Milestones[[#This Row],[To be Baselined]]&lt;&gt;1),1,0)</f>
        <v>0</v>
      </c>
      <c r="AF2559" s="41">
        <f>IF(AND(tbl_PV_Milestones[[#This Row],[BL FY]]=2025,tbl_PV_Milestones[[#This Row],[Finish FY]]&gt;2025),1,0)</f>
        <v>0</v>
      </c>
      <c r="AG2559" s="56" t="str">
        <f>_xlfn.XLOOKUP(tbl_PV_Milestones[[#This Row],[Work ID]],tbl_PV_Meta[Work ID '#],tbl_PV_Meta[Project Manager/Owner],,0)</f>
        <v>Project Manager 17</v>
      </c>
      <c r="AH2559" s="6"/>
    </row>
    <row r="2560" spans="4:34" x14ac:dyDescent="0.25">
      <c r="D2560" s="6" t="s">
        <v>326</v>
      </c>
      <c r="E2560" s="6" t="s">
        <v>503</v>
      </c>
      <c r="F2560" s="6" t="s">
        <v>1710</v>
      </c>
      <c r="G2560" s="6" t="s">
        <v>1140</v>
      </c>
      <c r="H2560" s="6" t="s">
        <v>510</v>
      </c>
      <c r="I2560" s="6" t="s">
        <v>510</v>
      </c>
      <c r="J2560" s="6" t="s">
        <v>326</v>
      </c>
      <c r="K2560" s="6" t="s">
        <v>278</v>
      </c>
      <c r="L2560" s="6" t="s">
        <v>126</v>
      </c>
      <c r="M2560" s="43"/>
      <c r="N2560" s="44" t="s">
        <v>1979</v>
      </c>
      <c r="O2560" s="39">
        <v>44627</v>
      </c>
      <c r="P2560" s="39">
        <v>44627</v>
      </c>
      <c r="Q2560" s="6">
        <v>0</v>
      </c>
      <c r="R2560" s="6">
        <v>0</v>
      </c>
      <c r="S2560" s="45" t="e">
        <f>_xlfn.CONCAT(#REF!,TRIM(tbl_PV_Milestones[[#This Row],[Milestone Description]]))</f>
        <v>#REF!</v>
      </c>
      <c r="T2560" s="84" t="str">
        <f>IF(COUNTIF(tbl_PV_Milestones[UID],tbl_PV_Milestones[[#This Row],[UID]])&gt;1,"Duplicate","")</f>
        <v>Duplicate</v>
      </c>
      <c r="U2560" s="42" t="str">
        <f>_xlfn.XLOOKUP(tbl_PV_Milestones[[#This Row],[Work ID]],tbl_PV_Meta[Work ID '#],tbl_PV_Meta[Sub-Portfolio])</f>
        <v>Sub-Portfolio 7</v>
      </c>
      <c r="V2560" s="41">
        <f>IF(MONTH(tbl_PV_Milestones[[#This Row],[Baseline Date]])&lt;7,YEAR(tbl_PV_Milestones[[#This Row],[Baseline Date]]),YEAR(tbl_PV_Milestones[[#This Row],[Baseline Date]])+1)</f>
        <v>2022</v>
      </c>
      <c r="W2560" s="41">
        <f>IF(MONTH(tbl_PV_Milestones[[#This Row],[Actual/Schedule Finish]])&lt;7,YEAR(tbl_PV_Milestones[[#This Row],[Actual/Schedule Finish]]),YEAR(tbl_PV_Milestones[[#This Row],[Actual/Schedule Finish]])+1)</f>
        <v>2022</v>
      </c>
      <c r="X2560" s="41" t="str">
        <f>IF(OR(tbl_PV_Milestones[[#This Row],[Project Status]]="Completed",tbl_PV_Milestones[[#This Row],[Project Status]]="Assumed Completed"),"Yes","No")</f>
        <v>Yes</v>
      </c>
      <c r="Y2560" s="41">
        <f>IF(tbl_PV_Milestones[[#This Row],[Baseline Date]]="",1,0)</f>
        <v>0</v>
      </c>
      <c r="Z2560" s="41">
        <f>IF(tbl_PV_Milestones[[#This Row],[Baseline Date]]&lt;PV_Meta!$B$7,1,0)</f>
        <v>1</v>
      </c>
      <c r="AA2560" s="41">
        <f>IF(tbl_PV_Milestones[[#This Row],[Complete]]="Yes",1,0)</f>
        <v>1</v>
      </c>
      <c r="AB2560" s="41">
        <f>IF(AND(tbl_PV_Milestones[[#This Row],[BL FY]]=2025,tbl_PV_Milestones[[#This Row],[Baseline Date]]&lt;PV_Meta!$B$7),1,0)</f>
        <v>0</v>
      </c>
      <c r="AC2560" s="41">
        <f>IF(AND(tbl_PV_Milestones[[#This Row],[Planned YTD]]=1,tbl_PV_Milestones[[#This Row],[Complete]]="Yes"),1,0)</f>
        <v>0</v>
      </c>
      <c r="AD2560" s="41">
        <f>IF(AND(tbl_PV_Milestones[[#This Row],[Actual/Schedule Finish]]&lt;PV_Meta!$B$7,tbl_PV_Milestones[[#This Row],[Complete]]="No",tbl_PV_Milestones[[#This Row],[Project Status]]&lt;&gt;"On Hold"),1,0)</f>
        <v>0</v>
      </c>
      <c r="AE2560" s="41">
        <f>IF(AND(tbl_PV_Milestones[[#This Row],[Actual/Schedule Finish]]&gt;tbl_PV_Milestones[[#This Row],[Baseline Date]],tbl_PV_Milestones[[#This Row],[Complete]]="No",tbl_PV_Milestones[[#This Row],[Project Status]]&lt;&gt;"On Hold",tbl_PV_Milestones[[#This Row],[Overdue]]=0,tbl_PV_Milestones[[#This Row],[To be Baselined]]&lt;&gt;1),1,0)</f>
        <v>0</v>
      </c>
      <c r="AF2560" s="41">
        <f>IF(AND(tbl_PV_Milestones[[#This Row],[BL FY]]=2025,tbl_PV_Milestones[[#This Row],[Finish FY]]&gt;2025),1,0)</f>
        <v>0</v>
      </c>
      <c r="AG2560" s="56" t="str">
        <f>_xlfn.XLOOKUP(tbl_PV_Milestones[[#This Row],[Work ID]],tbl_PV_Meta[Work ID '#],tbl_PV_Meta[Project Manager/Owner],,0)</f>
        <v>Project Manager 10</v>
      </c>
      <c r="AH2560" s="6"/>
    </row>
    <row r="2561" spans="4:34" x14ac:dyDescent="0.25">
      <c r="D2561" s="6" t="s">
        <v>326</v>
      </c>
      <c r="E2561" s="6" t="s">
        <v>503</v>
      </c>
      <c r="F2561" s="6" t="s">
        <v>1691</v>
      </c>
      <c r="G2561" s="6" t="s">
        <v>1141</v>
      </c>
      <c r="H2561" s="6" t="s">
        <v>510</v>
      </c>
      <c r="I2561" s="6" t="s">
        <v>510</v>
      </c>
      <c r="J2561" s="6" t="s">
        <v>326</v>
      </c>
      <c r="K2561" s="6" t="s">
        <v>36</v>
      </c>
      <c r="L2561" s="6" t="s">
        <v>108</v>
      </c>
      <c r="M2561" s="43"/>
      <c r="N2561" s="44" t="s">
        <v>1979</v>
      </c>
      <c r="O2561" s="39">
        <v>45280.708333333299</v>
      </c>
      <c r="P2561" s="39">
        <v>45280.708333333299</v>
      </c>
      <c r="Q2561" s="6">
        <v>0</v>
      </c>
      <c r="R2561" s="6">
        <v>0</v>
      </c>
      <c r="S2561" s="45" t="e">
        <f>_xlfn.CONCAT(#REF!,TRIM(tbl_PV_Milestones[[#This Row],[Milestone Description]]))</f>
        <v>#REF!</v>
      </c>
      <c r="T2561" s="84" t="str">
        <f>IF(COUNTIF(tbl_PV_Milestones[UID],tbl_PV_Milestones[[#This Row],[UID]])&gt;1,"Duplicate","")</f>
        <v>Duplicate</v>
      </c>
      <c r="U2561" s="42" t="str">
        <f>_xlfn.XLOOKUP(tbl_PV_Milestones[[#This Row],[Work ID]],tbl_PV_Meta[Work ID '#],tbl_PV_Meta[Sub-Portfolio])</f>
        <v>Sub-Portfolio 4</v>
      </c>
      <c r="V2561" s="41">
        <f>IF(MONTH(tbl_PV_Milestones[[#This Row],[Baseline Date]])&lt;7,YEAR(tbl_PV_Milestones[[#This Row],[Baseline Date]]),YEAR(tbl_PV_Milestones[[#This Row],[Baseline Date]])+1)</f>
        <v>2024</v>
      </c>
      <c r="W2561" s="41">
        <f>IF(MONTH(tbl_PV_Milestones[[#This Row],[Actual/Schedule Finish]])&lt;7,YEAR(tbl_PV_Milestones[[#This Row],[Actual/Schedule Finish]]),YEAR(tbl_PV_Milestones[[#This Row],[Actual/Schedule Finish]])+1)</f>
        <v>2024</v>
      </c>
      <c r="X2561" s="41" t="str">
        <f>IF(OR(tbl_PV_Milestones[[#This Row],[Project Status]]="Completed",tbl_PV_Milestones[[#This Row],[Project Status]]="Assumed Completed"),"Yes","No")</f>
        <v>Yes</v>
      </c>
      <c r="Y2561" s="41">
        <f>IF(tbl_PV_Milestones[[#This Row],[Baseline Date]]="",1,0)</f>
        <v>0</v>
      </c>
      <c r="Z2561" s="41">
        <f>IF(tbl_PV_Milestones[[#This Row],[Baseline Date]]&lt;PV_Meta!$B$7,1,0)</f>
        <v>1</v>
      </c>
      <c r="AA2561" s="41">
        <f>IF(tbl_PV_Milestones[[#This Row],[Complete]]="Yes",1,0)</f>
        <v>1</v>
      </c>
      <c r="AB2561" s="41">
        <f>IF(AND(tbl_PV_Milestones[[#This Row],[BL FY]]=2025,tbl_PV_Milestones[[#This Row],[Baseline Date]]&lt;PV_Meta!$B$7),1,0)</f>
        <v>0</v>
      </c>
      <c r="AC2561" s="41">
        <f>IF(AND(tbl_PV_Milestones[[#This Row],[Planned YTD]]=1,tbl_PV_Milestones[[#This Row],[Complete]]="Yes"),1,0)</f>
        <v>0</v>
      </c>
      <c r="AD2561" s="41">
        <f>IF(AND(tbl_PV_Milestones[[#This Row],[Actual/Schedule Finish]]&lt;PV_Meta!$B$7,tbl_PV_Milestones[[#This Row],[Complete]]="No",tbl_PV_Milestones[[#This Row],[Project Status]]&lt;&gt;"On Hold"),1,0)</f>
        <v>0</v>
      </c>
      <c r="AE2561" s="41">
        <f>IF(AND(tbl_PV_Milestones[[#This Row],[Actual/Schedule Finish]]&gt;tbl_PV_Milestones[[#This Row],[Baseline Date]],tbl_PV_Milestones[[#This Row],[Complete]]="No",tbl_PV_Milestones[[#This Row],[Project Status]]&lt;&gt;"On Hold",tbl_PV_Milestones[[#This Row],[Overdue]]=0,tbl_PV_Milestones[[#This Row],[To be Baselined]]&lt;&gt;1),1,0)</f>
        <v>0</v>
      </c>
      <c r="AF2561" s="41">
        <f>IF(AND(tbl_PV_Milestones[[#This Row],[BL FY]]=2025,tbl_PV_Milestones[[#This Row],[Finish FY]]&gt;2025),1,0)</f>
        <v>0</v>
      </c>
      <c r="AG2561" s="56" t="str">
        <f>_xlfn.XLOOKUP(tbl_PV_Milestones[[#This Row],[Work ID]],tbl_PV_Meta[Work ID '#],tbl_PV_Meta[Project Manager/Owner],,0)</f>
        <v>Project Manager 18</v>
      </c>
      <c r="AH2561" s="6"/>
    </row>
    <row r="2562" spans="4:34" x14ac:dyDescent="0.25">
      <c r="D2562" s="6" t="s">
        <v>326</v>
      </c>
      <c r="E2562" s="6" t="s">
        <v>503</v>
      </c>
      <c r="F2562" s="6" t="s">
        <v>1710</v>
      </c>
      <c r="G2562" s="6" t="s">
        <v>1142</v>
      </c>
      <c r="H2562" s="6" t="s">
        <v>510</v>
      </c>
      <c r="I2562" s="6" t="s">
        <v>510</v>
      </c>
      <c r="J2562" s="6" t="s">
        <v>326</v>
      </c>
      <c r="K2562" s="6" t="s">
        <v>278</v>
      </c>
      <c r="L2562" s="6" t="s">
        <v>126</v>
      </c>
      <c r="M2562" s="43"/>
      <c r="N2562" s="44" t="s">
        <v>1979</v>
      </c>
      <c r="O2562" s="39">
        <v>45058</v>
      </c>
      <c r="P2562" s="39">
        <v>45058</v>
      </c>
      <c r="Q2562" s="6">
        <v>0</v>
      </c>
      <c r="R2562" s="6">
        <v>0</v>
      </c>
      <c r="S2562" s="45" t="e">
        <f>_xlfn.CONCAT(#REF!,TRIM(tbl_PV_Milestones[[#This Row],[Milestone Description]]))</f>
        <v>#REF!</v>
      </c>
      <c r="T2562" s="84" t="str">
        <f>IF(COUNTIF(tbl_PV_Milestones[UID],tbl_PV_Milestones[[#This Row],[UID]])&gt;1,"Duplicate","")</f>
        <v>Duplicate</v>
      </c>
      <c r="U2562" s="42" t="str">
        <f>_xlfn.XLOOKUP(tbl_PV_Milestones[[#This Row],[Work ID]],tbl_PV_Meta[Work ID '#],tbl_PV_Meta[Sub-Portfolio])</f>
        <v>Sub-Portfolio 7</v>
      </c>
      <c r="V2562" s="41">
        <f>IF(MONTH(tbl_PV_Milestones[[#This Row],[Baseline Date]])&lt;7,YEAR(tbl_PV_Milestones[[#This Row],[Baseline Date]]),YEAR(tbl_PV_Milestones[[#This Row],[Baseline Date]])+1)</f>
        <v>2023</v>
      </c>
      <c r="W2562" s="41">
        <f>IF(MONTH(tbl_PV_Milestones[[#This Row],[Actual/Schedule Finish]])&lt;7,YEAR(tbl_PV_Milestones[[#This Row],[Actual/Schedule Finish]]),YEAR(tbl_PV_Milestones[[#This Row],[Actual/Schedule Finish]])+1)</f>
        <v>2023</v>
      </c>
      <c r="X2562" s="41" t="str">
        <f>IF(OR(tbl_PV_Milestones[[#This Row],[Project Status]]="Completed",tbl_PV_Milestones[[#This Row],[Project Status]]="Assumed Completed"),"Yes","No")</f>
        <v>Yes</v>
      </c>
      <c r="Y2562" s="41">
        <f>IF(tbl_PV_Milestones[[#This Row],[Baseline Date]]="",1,0)</f>
        <v>0</v>
      </c>
      <c r="Z2562" s="41">
        <f>IF(tbl_PV_Milestones[[#This Row],[Baseline Date]]&lt;PV_Meta!$B$7,1,0)</f>
        <v>1</v>
      </c>
      <c r="AA2562" s="41">
        <f>IF(tbl_PV_Milestones[[#This Row],[Complete]]="Yes",1,0)</f>
        <v>1</v>
      </c>
      <c r="AB2562" s="41">
        <f>IF(AND(tbl_PV_Milestones[[#This Row],[BL FY]]=2025,tbl_PV_Milestones[[#This Row],[Baseline Date]]&lt;PV_Meta!$B$7),1,0)</f>
        <v>0</v>
      </c>
      <c r="AC2562" s="41">
        <f>IF(AND(tbl_PV_Milestones[[#This Row],[Planned YTD]]=1,tbl_PV_Milestones[[#This Row],[Complete]]="Yes"),1,0)</f>
        <v>0</v>
      </c>
      <c r="AD2562" s="41">
        <f>IF(AND(tbl_PV_Milestones[[#This Row],[Actual/Schedule Finish]]&lt;PV_Meta!$B$7,tbl_PV_Milestones[[#This Row],[Complete]]="No",tbl_PV_Milestones[[#This Row],[Project Status]]&lt;&gt;"On Hold"),1,0)</f>
        <v>0</v>
      </c>
      <c r="AE2562" s="41">
        <f>IF(AND(tbl_PV_Milestones[[#This Row],[Actual/Schedule Finish]]&gt;tbl_PV_Milestones[[#This Row],[Baseline Date]],tbl_PV_Milestones[[#This Row],[Complete]]="No",tbl_PV_Milestones[[#This Row],[Project Status]]&lt;&gt;"On Hold",tbl_PV_Milestones[[#This Row],[Overdue]]=0,tbl_PV_Milestones[[#This Row],[To be Baselined]]&lt;&gt;1),1,0)</f>
        <v>0</v>
      </c>
      <c r="AF2562" s="41">
        <f>IF(AND(tbl_PV_Milestones[[#This Row],[BL FY]]=2025,tbl_PV_Milestones[[#This Row],[Finish FY]]&gt;2025),1,0)</f>
        <v>0</v>
      </c>
      <c r="AG2562" s="56" t="str">
        <f>_xlfn.XLOOKUP(tbl_PV_Milestones[[#This Row],[Work ID]],tbl_PV_Meta[Work ID '#],tbl_PV_Meta[Project Manager/Owner],,0)</f>
        <v>Project Manager 10</v>
      </c>
      <c r="AH2562" s="6"/>
    </row>
    <row r="2563" spans="4:34" x14ac:dyDescent="0.25">
      <c r="D2563" s="6" t="s">
        <v>326</v>
      </c>
      <c r="E2563" s="6" t="s">
        <v>503</v>
      </c>
      <c r="F2563" s="6" t="s">
        <v>1708</v>
      </c>
      <c r="G2563" s="6" t="s">
        <v>1143</v>
      </c>
      <c r="H2563" s="6" t="s">
        <v>510</v>
      </c>
      <c r="I2563" s="6" t="s">
        <v>110</v>
      </c>
      <c r="J2563" s="6" t="s">
        <v>326</v>
      </c>
      <c r="K2563" s="6" t="s">
        <v>29</v>
      </c>
      <c r="L2563" s="6" t="s">
        <v>27</v>
      </c>
      <c r="M2563" s="43"/>
      <c r="N2563" s="44" t="s">
        <v>1979</v>
      </c>
      <c r="O2563" s="39">
        <v>45260.708333333299</v>
      </c>
      <c r="P2563" s="39">
        <v>45260.708333333299</v>
      </c>
      <c r="Q2563" s="6">
        <v>0</v>
      </c>
      <c r="R2563" s="6">
        <v>0</v>
      </c>
      <c r="S2563" s="45" t="e">
        <f>_xlfn.CONCAT(#REF!,TRIM(tbl_PV_Milestones[[#This Row],[Milestone Description]]))</f>
        <v>#REF!</v>
      </c>
      <c r="T2563" s="84" t="str">
        <f>IF(COUNTIF(tbl_PV_Milestones[UID],tbl_PV_Milestones[[#This Row],[UID]])&gt;1,"Duplicate","")</f>
        <v>Duplicate</v>
      </c>
      <c r="U2563" s="42" t="str">
        <f>_xlfn.XLOOKUP(tbl_PV_Milestones[[#This Row],[Work ID]],tbl_PV_Meta[Work ID '#],tbl_PV_Meta[Sub-Portfolio])</f>
        <v>Sub-Portfolio 8</v>
      </c>
      <c r="V2563" s="41">
        <f>IF(MONTH(tbl_PV_Milestones[[#This Row],[Baseline Date]])&lt;7,YEAR(tbl_PV_Milestones[[#This Row],[Baseline Date]]),YEAR(tbl_PV_Milestones[[#This Row],[Baseline Date]])+1)</f>
        <v>2024</v>
      </c>
      <c r="W2563" s="41">
        <f>IF(MONTH(tbl_PV_Milestones[[#This Row],[Actual/Schedule Finish]])&lt;7,YEAR(tbl_PV_Milestones[[#This Row],[Actual/Schedule Finish]]),YEAR(tbl_PV_Milestones[[#This Row],[Actual/Schedule Finish]])+1)</f>
        <v>2024</v>
      </c>
      <c r="X2563" s="41" t="str">
        <f>IF(OR(tbl_PV_Milestones[[#This Row],[Project Status]]="Completed",tbl_PV_Milestones[[#This Row],[Project Status]]="Assumed Completed"),"Yes","No")</f>
        <v>Yes</v>
      </c>
      <c r="Y2563" s="41">
        <f>IF(tbl_PV_Milestones[[#This Row],[Baseline Date]]="",1,0)</f>
        <v>0</v>
      </c>
      <c r="Z2563" s="41">
        <f>IF(tbl_PV_Milestones[[#This Row],[Baseline Date]]&lt;PV_Meta!$B$7,1,0)</f>
        <v>1</v>
      </c>
      <c r="AA2563" s="41">
        <f>IF(tbl_PV_Milestones[[#This Row],[Complete]]="Yes",1,0)</f>
        <v>1</v>
      </c>
      <c r="AB2563" s="41">
        <f>IF(AND(tbl_PV_Milestones[[#This Row],[BL FY]]=2025,tbl_PV_Milestones[[#This Row],[Baseline Date]]&lt;PV_Meta!$B$7),1,0)</f>
        <v>0</v>
      </c>
      <c r="AC2563" s="41">
        <f>IF(AND(tbl_PV_Milestones[[#This Row],[Planned YTD]]=1,tbl_PV_Milestones[[#This Row],[Complete]]="Yes"),1,0)</f>
        <v>0</v>
      </c>
      <c r="AD2563" s="41">
        <f>IF(AND(tbl_PV_Milestones[[#This Row],[Actual/Schedule Finish]]&lt;PV_Meta!$B$7,tbl_PV_Milestones[[#This Row],[Complete]]="No",tbl_PV_Milestones[[#This Row],[Project Status]]&lt;&gt;"On Hold"),1,0)</f>
        <v>0</v>
      </c>
      <c r="AE2563" s="41">
        <f>IF(AND(tbl_PV_Milestones[[#This Row],[Actual/Schedule Finish]]&gt;tbl_PV_Milestones[[#This Row],[Baseline Date]],tbl_PV_Milestones[[#This Row],[Complete]]="No",tbl_PV_Milestones[[#This Row],[Project Status]]&lt;&gt;"On Hold",tbl_PV_Milestones[[#This Row],[Overdue]]=0,tbl_PV_Milestones[[#This Row],[To be Baselined]]&lt;&gt;1),1,0)</f>
        <v>0</v>
      </c>
      <c r="AF2563" s="41">
        <f>IF(AND(tbl_PV_Milestones[[#This Row],[BL FY]]=2025,tbl_PV_Milestones[[#This Row],[Finish FY]]&gt;2025),1,0)</f>
        <v>0</v>
      </c>
      <c r="AG2563" s="56" t="str">
        <f>_xlfn.XLOOKUP(tbl_PV_Milestones[[#This Row],[Work ID]],tbl_PV_Meta[Work ID '#],tbl_PV_Meta[Project Manager/Owner],,0)</f>
        <v>Project Manager 6</v>
      </c>
      <c r="AH2563" s="6"/>
    </row>
    <row r="2564" spans="4:34" x14ac:dyDescent="0.25">
      <c r="D2564" s="6" t="s">
        <v>326</v>
      </c>
      <c r="E2564" s="6" t="s">
        <v>503</v>
      </c>
      <c r="F2564" s="6" t="s">
        <v>1710</v>
      </c>
      <c r="G2564" s="6" t="s">
        <v>1144</v>
      </c>
      <c r="H2564" s="6" t="s">
        <v>510</v>
      </c>
      <c r="I2564" s="6" t="s">
        <v>510</v>
      </c>
      <c r="J2564" s="6" t="s">
        <v>326</v>
      </c>
      <c r="K2564" s="6" t="s">
        <v>278</v>
      </c>
      <c r="L2564" s="6" t="s">
        <v>126</v>
      </c>
      <c r="M2564" s="43"/>
      <c r="N2564" s="44" t="s">
        <v>1979</v>
      </c>
      <c r="O2564" s="39">
        <v>44627</v>
      </c>
      <c r="P2564" s="39">
        <v>44627</v>
      </c>
      <c r="Q2564" s="6">
        <v>0</v>
      </c>
      <c r="R2564" s="6">
        <v>0</v>
      </c>
      <c r="S2564" s="45" t="e">
        <f>_xlfn.CONCAT(#REF!,TRIM(tbl_PV_Milestones[[#This Row],[Milestone Description]]))</f>
        <v>#REF!</v>
      </c>
      <c r="T2564" s="84" t="str">
        <f>IF(COUNTIF(tbl_PV_Milestones[UID],tbl_PV_Milestones[[#This Row],[UID]])&gt;1,"Duplicate","")</f>
        <v>Duplicate</v>
      </c>
      <c r="U2564" s="42" t="str">
        <f>_xlfn.XLOOKUP(tbl_PV_Milestones[[#This Row],[Work ID]],tbl_PV_Meta[Work ID '#],tbl_PV_Meta[Sub-Portfolio])</f>
        <v>Sub-Portfolio 7</v>
      </c>
      <c r="V2564" s="41">
        <f>IF(MONTH(tbl_PV_Milestones[[#This Row],[Baseline Date]])&lt;7,YEAR(tbl_PV_Milestones[[#This Row],[Baseline Date]]),YEAR(tbl_PV_Milestones[[#This Row],[Baseline Date]])+1)</f>
        <v>2022</v>
      </c>
      <c r="W2564" s="41">
        <f>IF(MONTH(tbl_PV_Milestones[[#This Row],[Actual/Schedule Finish]])&lt;7,YEAR(tbl_PV_Milestones[[#This Row],[Actual/Schedule Finish]]),YEAR(tbl_PV_Milestones[[#This Row],[Actual/Schedule Finish]])+1)</f>
        <v>2022</v>
      </c>
      <c r="X2564" s="41" t="str">
        <f>IF(OR(tbl_PV_Milestones[[#This Row],[Project Status]]="Completed",tbl_PV_Milestones[[#This Row],[Project Status]]="Assumed Completed"),"Yes","No")</f>
        <v>Yes</v>
      </c>
      <c r="Y2564" s="41">
        <f>IF(tbl_PV_Milestones[[#This Row],[Baseline Date]]="",1,0)</f>
        <v>0</v>
      </c>
      <c r="Z2564" s="41">
        <f>IF(tbl_PV_Milestones[[#This Row],[Baseline Date]]&lt;PV_Meta!$B$7,1,0)</f>
        <v>1</v>
      </c>
      <c r="AA2564" s="41">
        <f>IF(tbl_PV_Milestones[[#This Row],[Complete]]="Yes",1,0)</f>
        <v>1</v>
      </c>
      <c r="AB2564" s="41">
        <f>IF(AND(tbl_PV_Milestones[[#This Row],[BL FY]]=2025,tbl_PV_Milestones[[#This Row],[Baseline Date]]&lt;PV_Meta!$B$7),1,0)</f>
        <v>0</v>
      </c>
      <c r="AC2564" s="41">
        <f>IF(AND(tbl_PV_Milestones[[#This Row],[Planned YTD]]=1,tbl_PV_Milestones[[#This Row],[Complete]]="Yes"),1,0)</f>
        <v>0</v>
      </c>
      <c r="AD2564" s="41">
        <f>IF(AND(tbl_PV_Milestones[[#This Row],[Actual/Schedule Finish]]&lt;PV_Meta!$B$7,tbl_PV_Milestones[[#This Row],[Complete]]="No",tbl_PV_Milestones[[#This Row],[Project Status]]&lt;&gt;"On Hold"),1,0)</f>
        <v>0</v>
      </c>
      <c r="AE2564" s="41">
        <f>IF(AND(tbl_PV_Milestones[[#This Row],[Actual/Schedule Finish]]&gt;tbl_PV_Milestones[[#This Row],[Baseline Date]],tbl_PV_Milestones[[#This Row],[Complete]]="No",tbl_PV_Milestones[[#This Row],[Project Status]]&lt;&gt;"On Hold",tbl_PV_Milestones[[#This Row],[Overdue]]=0,tbl_PV_Milestones[[#This Row],[To be Baselined]]&lt;&gt;1),1,0)</f>
        <v>0</v>
      </c>
      <c r="AF2564" s="41">
        <f>IF(AND(tbl_PV_Milestones[[#This Row],[BL FY]]=2025,tbl_PV_Milestones[[#This Row],[Finish FY]]&gt;2025),1,0)</f>
        <v>0</v>
      </c>
      <c r="AG2564" s="56" t="str">
        <f>_xlfn.XLOOKUP(tbl_PV_Milestones[[#This Row],[Work ID]],tbl_PV_Meta[Work ID '#],tbl_PV_Meta[Project Manager/Owner],,0)</f>
        <v>Project Manager 10</v>
      </c>
      <c r="AH2564" s="6"/>
    </row>
    <row r="2565" spans="4:34" x14ac:dyDescent="0.25">
      <c r="D2565" s="6" t="s">
        <v>326</v>
      </c>
      <c r="E2565" s="6" t="s">
        <v>503</v>
      </c>
      <c r="F2565" s="6" t="s">
        <v>1710</v>
      </c>
      <c r="G2565" s="6" t="s">
        <v>1145</v>
      </c>
      <c r="H2565" s="6" t="s">
        <v>505</v>
      </c>
      <c r="I2565" s="6" t="s">
        <v>510</v>
      </c>
      <c r="J2565" s="6" t="s">
        <v>326</v>
      </c>
      <c r="K2565" s="6" t="s">
        <v>278</v>
      </c>
      <c r="L2565" s="6" t="s">
        <v>126</v>
      </c>
      <c r="M2565" s="43"/>
      <c r="N2565" s="44" t="s">
        <v>1979</v>
      </c>
      <c r="O2565" s="39">
        <v>45492.333333333299</v>
      </c>
      <c r="P2565" s="39">
        <v>45492.333333333299</v>
      </c>
      <c r="Q2565" s="6">
        <v>0</v>
      </c>
      <c r="R2565" s="6">
        <v>0</v>
      </c>
      <c r="S2565" s="45" t="e">
        <f>_xlfn.CONCAT(#REF!,TRIM(tbl_PV_Milestones[[#This Row],[Milestone Description]]))</f>
        <v>#REF!</v>
      </c>
      <c r="T2565" s="84" t="str">
        <f>IF(COUNTIF(tbl_PV_Milestones[UID],tbl_PV_Milestones[[#This Row],[UID]])&gt;1,"Duplicate","")</f>
        <v>Duplicate</v>
      </c>
      <c r="U2565" s="42" t="str">
        <f>_xlfn.XLOOKUP(tbl_PV_Milestones[[#This Row],[Work ID]],tbl_PV_Meta[Work ID '#],tbl_PV_Meta[Sub-Portfolio])</f>
        <v>Sub-Portfolio 7</v>
      </c>
      <c r="V2565" s="41">
        <f>IF(MONTH(tbl_PV_Milestones[[#This Row],[Baseline Date]])&lt;7,YEAR(tbl_PV_Milestones[[#This Row],[Baseline Date]]),YEAR(tbl_PV_Milestones[[#This Row],[Baseline Date]])+1)</f>
        <v>2025</v>
      </c>
      <c r="W2565" s="41">
        <f>IF(MONTH(tbl_PV_Milestones[[#This Row],[Actual/Schedule Finish]])&lt;7,YEAR(tbl_PV_Milestones[[#This Row],[Actual/Schedule Finish]]),YEAR(tbl_PV_Milestones[[#This Row],[Actual/Schedule Finish]])+1)</f>
        <v>2025</v>
      </c>
      <c r="X2565" s="41" t="str">
        <f>IF(OR(tbl_PV_Milestones[[#This Row],[Project Status]]="Completed",tbl_PV_Milestones[[#This Row],[Project Status]]="Assumed Completed"),"Yes","No")</f>
        <v>Yes</v>
      </c>
      <c r="Y2565" s="41">
        <f>IF(tbl_PV_Milestones[[#This Row],[Baseline Date]]="",1,0)</f>
        <v>0</v>
      </c>
      <c r="Z2565" s="41">
        <f>IF(tbl_PV_Milestones[[#This Row],[Baseline Date]]&lt;PV_Meta!$B$7,1,0)</f>
        <v>1</v>
      </c>
      <c r="AA2565" s="41">
        <f>IF(tbl_PV_Milestones[[#This Row],[Complete]]="Yes",1,0)</f>
        <v>1</v>
      </c>
      <c r="AB2565" s="41">
        <f>IF(AND(tbl_PV_Milestones[[#This Row],[BL FY]]=2025,tbl_PV_Milestones[[#This Row],[Baseline Date]]&lt;PV_Meta!$B$7),1,0)</f>
        <v>1</v>
      </c>
      <c r="AC2565" s="41">
        <f>IF(AND(tbl_PV_Milestones[[#This Row],[Planned YTD]]=1,tbl_PV_Milestones[[#This Row],[Complete]]="Yes"),1,0)</f>
        <v>1</v>
      </c>
      <c r="AD2565" s="41">
        <f>IF(AND(tbl_PV_Milestones[[#This Row],[Actual/Schedule Finish]]&lt;PV_Meta!$B$7,tbl_PV_Milestones[[#This Row],[Complete]]="No",tbl_PV_Milestones[[#This Row],[Project Status]]&lt;&gt;"On Hold"),1,0)</f>
        <v>0</v>
      </c>
      <c r="AE2565" s="41">
        <f>IF(AND(tbl_PV_Milestones[[#This Row],[Actual/Schedule Finish]]&gt;tbl_PV_Milestones[[#This Row],[Baseline Date]],tbl_PV_Milestones[[#This Row],[Complete]]="No",tbl_PV_Milestones[[#This Row],[Project Status]]&lt;&gt;"On Hold",tbl_PV_Milestones[[#This Row],[Overdue]]=0,tbl_PV_Milestones[[#This Row],[To be Baselined]]&lt;&gt;1),1,0)</f>
        <v>0</v>
      </c>
      <c r="AF2565" s="41">
        <f>IF(AND(tbl_PV_Milestones[[#This Row],[BL FY]]=2025,tbl_PV_Milestones[[#This Row],[Finish FY]]&gt;2025),1,0)</f>
        <v>0</v>
      </c>
      <c r="AG2565" s="56" t="str">
        <f>_xlfn.XLOOKUP(tbl_PV_Milestones[[#This Row],[Work ID]],tbl_PV_Meta[Work ID '#],tbl_PV_Meta[Project Manager/Owner],,0)</f>
        <v>Project Manager 10</v>
      </c>
      <c r="AH2565" s="6"/>
    </row>
    <row r="2566" spans="4:34" x14ac:dyDescent="0.25">
      <c r="D2566" s="6" t="s">
        <v>326</v>
      </c>
      <c r="E2566" s="6" t="s">
        <v>503</v>
      </c>
      <c r="F2566" s="6" t="s">
        <v>1710</v>
      </c>
      <c r="G2566" s="6" t="s">
        <v>1146</v>
      </c>
      <c r="H2566" s="6" t="s">
        <v>510</v>
      </c>
      <c r="I2566" s="6" t="s">
        <v>510</v>
      </c>
      <c r="J2566" s="6" t="s">
        <v>326</v>
      </c>
      <c r="K2566" s="6" t="s">
        <v>278</v>
      </c>
      <c r="L2566" s="6" t="s">
        <v>126</v>
      </c>
      <c r="M2566" s="43"/>
      <c r="N2566" s="44" t="s">
        <v>1979</v>
      </c>
      <c r="O2566" s="39">
        <v>44743</v>
      </c>
      <c r="P2566" s="39">
        <v>44743</v>
      </c>
      <c r="Q2566" s="6">
        <v>0</v>
      </c>
      <c r="R2566" s="6">
        <v>0</v>
      </c>
      <c r="S2566" s="45" t="e">
        <f>_xlfn.CONCAT(#REF!,TRIM(tbl_PV_Milestones[[#This Row],[Milestone Description]]))</f>
        <v>#REF!</v>
      </c>
      <c r="T2566" s="84" t="str">
        <f>IF(COUNTIF(tbl_PV_Milestones[UID],tbl_PV_Milestones[[#This Row],[UID]])&gt;1,"Duplicate","")</f>
        <v>Duplicate</v>
      </c>
      <c r="U2566" s="42" t="str">
        <f>_xlfn.XLOOKUP(tbl_PV_Milestones[[#This Row],[Work ID]],tbl_PV_Meta[Work ID '#],tbl_PV_Meta[Sub-Portfolio])</f>
        <v>Sub-Portfolio 7</v>
      </c>
      <c r="V2566" s="41">
        <f>IF(MONTH(tbl_PV_Milestones[[#This Row],[Baseline Date]])&lt;7,YEAR(tbl_PV_Milestones[[#This Row],[Baseline Date]]),YEAR(tbl_PV_Milestones[[#This Row],[Baseline Date]])+1)</f>
        <v>2023</v>
      </c>
      <c r="W2566" s="41">
        <f>IF(MONTH(tbl_PV_Milestones[[#This Row],[Actual/Schedule Finish]])&lt;7,YEAR(tbl_PV_Milestones[[#This Row],[Actual/Schedule Finish]]),YEAR(tbl_PV_Milestones[[#This Row],[Actual/Schedule Finish]])+1)</f>
        <v>2023</v>
      </c>
      <c r="X2566" s="41" t="str">
        <f>IF(OR(tbl_PV_Milestones[[#This Row],[Project Status]]="Completed",tbl_PV_Milestones[[#This Row],[Project Status]]="Assumed Completed"),"Yes","No")</f>
        <v>Yes</v>
      </c>
      <c r="Y2566" s="41">
        <f>IF(tbl_PV_Milestones[[#This Row],[Baseline Date]]="",1,0)</f>
        <v>0</v>
      </c>
      <c r="Z2566" s="41">
        <f>IF(tbl_PV_Milestones[[#This Row],[Baseline Date]]&lt;PV_Meta!$B$7,1,0)</f>
        <v>1</v>
      </c>
      <c r="AA2566" s="41">
        <f>IF(tbl_PV_Milestones[[#This Row],[Complete]]="Yes",1,0)</f>
        <v>1</v>
      </c>
      <c r="AB2566" s="41">
        <f>IF(AND(tbl_PV_Milestones[[#This Row],[BL FY]]=2025,tbl_PV_Milestones[[#This Row],[Baseline Date]]&lt;PV_Meta!$B$7),1,0)</f>
        <v>0</v>
      </c>
      <c r="AC2566" s="41">
        <f>IF(AND(tbl_PV_Milestones[[#This Row],[Planned YTD]]=1,tbl_PV_Milestones[[#This Row],[Complete]]="Yes"),1,0)</f>
        <v>0</v>
      </c>
      <c r="AD2566" s="41">
        <f>IF(AND(tbl_PV_Milestones[[#This Row],[Actual/Schedule Finish]]&lt;PV_Meta!$B$7,tbl_PV_Milestones[[#This Row],[Complete]]="No",tbl_PV_Milestones[[#This Row],[Project Status]]&lt;&gt;"On Hold"),1,0)</f>
        <v>0</v>
      </c>
      <c r="AE2566" s="41">
        <f>IF(AND(tbl_PV_Milestones[[#This Row],[Actual/Schedule Finish]]&gt;tbl_PV_Milestones[[#This Row],[Baseline Date]],tbl_PV_Milestones[[#This Row],[Complete]]="No",tbl_PV_Milestones[[#This Row],[Project Status]]&lt;&gt;"On Hold",tbl_PV_Milestones[[#This Row],[Overdue]]=0,tbl_PV_Milestones[[#This Row],[To be Baselined]]&lt;&gt;1),1,0)</f>
        <v>0</v>
      </c>
      <c r="AF2566" s="41">
        <f>IF(AND(tbl_PV_Milestones[[#This Row],[BL FY]]=2025,tbl_PV_Milestones[[#This Row],[Finish FY]]&gt;2025),1,0)</f>
        <v>0</v>
      </c>
      <c r="AG2566" s="56" t="str">
        <f>_xlfn.XLOOKUP(tbl_PV_Milestones[[#This Row],[Work ID]],tbl_PV_Meta[Work ID '#],tbl_PV_Meta[Project Manager/Owner],,0)</f>
        <v>Project Manager 10</v>
      </c>
      <c r="AH2566" s="6"/>
    </row>
    <row r="2567" spans="4:34" x14ac:dyDescent="0.25">
      <c r="D2567" s="6" t="s">
        <v>326</v>
      </c>
      <c r="E2567" s="6" t="s">
        <v>503</v>
      </c>
      <c r="F2567" s="6" t="s">
        <v>1700</v>
      </c>
      <c r="G2567" s="6" t="s">
        <v>1147</v>
      </c>
      <c r="H2567" s="6" t="s">
        <v>510</v>
      </c>
      <c r="I2567" s="6" t="s">
        <v>110</v>
      </c>
      <c r="J2567" s="6" t="s">
        <v>326</v>
      </c>
      <c r="K2567" s="6" t="s">
        <v>36</v>
      </c>
      <c r="L2567" s="6" t="s">
        <v>88</v>
      </c>
      <c r="M2567" s="43"/>
      <c r="N2567" s="44" t="s">
        <v>1979</v>
      </c>
      <c r="O2567" s="39">
        <v>45468.708333333299</v>
      </c>
      <c r="P2567" s="39">
        <v>45468.708333333299</v>
      </c>
      <c r="Q2567" s="6">
        <v>0</v>
      </c>
      <c r="R2567" s="6">
        <v>0</v>
      </c>
      <c r="S2567" s="45" t="e">
        <f>_xlfn.CONCAT(#REF!,TRIM(tbl_PV_Milestones[[#This Row],[Milestone Description]]))</f>
        <v>#REF!</v>
      </c>
      <c r="T2567" s="84" t="str">
        <f>IF(COUNTIF(tbl_PV_Milestones[UID],tbl_PV_Milestones[[#This Row],[UID]])&gt;1,"Duplicate","")</f>
        <v>Duplicate</v>
      </c>
      <c r="U2567" s="42" t="str">
        <f>_xlfn.XLOOKUP(tbl_PV_Milestones[[#This Row],[Work ID]],tbl_PV_Meta[Work ID '#],tbl_PV_Meta[Sub-Portfolio])</f>
        <v>Sub-Portfolio 7</v>
      </c>
      <c r="V2567" s="41">
        <f>IF(MONTH(tbl_PV_Milestones[[#This Row],[Baseline Date]])&lt;7,YEAR(tbl_PV_Milestones[[#This Row],[Baseline Date]]),YEAR(tbl_PV_Milestones[[#This Row],[Baseline Date]])+1)</f>
        <v>2024</v>
      </c>
      <c r="W2567" s="41">
        <f>IF(MONTH(tbl_PV_Milestones[[#This Row],[Actual/Schedule Finish]])&lt;7,YEAR(tbl_PV_Milestones[[#This Row],[Actual/Schedule Finish]]),YEAR(tbl_PV_Milestones[[#This Row],[Actual/Schedule Finish]])+1)</f>
        <v>2024</v>
      </c>
      <c r="X2567" s="41" t="str">
        <f>IF(OR(tbl_PV_Milestones[[#This Row],[Project Status]]="Completed",tbl_PV_Milestones[[#This Row],[Project Status]]="Assumed Completed"),"Yes","No")</f>
        <v>Yes</v>
      </c>
      <c r="Y2567" s="41">
        <f>IF(tbl_PV_Milestones[[#This Row],[Baseline Date]]="",1,0)</f>
        <v>0</v>
      </c>
      <c r="Z2567" s="41">
        <f>IF(tbl_PV_Milestones[[#This Row],[Baseline Date]]&lt;PV_Meta!$B$7,1,0)</f>
        <v>1</v>
      </c>
      <c r="AA2567" s="41">
        <f>IF(tbl_PV_Milestones[[#This Row],[Complete]]="Yes",1,0)</f>
        <v>1</v>
      </c>
      <c r="AB2567" s="41">
        <f>IF(AND(tbl_PV_Milestones[[#This Row],[BL FY]]=2025,tbl_PV_Milestones[[#This Row],[Baseline Date]]&lt;PV_Meta!$B$7),1,0)</f>
        <v>0</v>
      </c>
      <c r="AC2567" s="41">
        <f>IF(AND(tbl_PV_Milestones[[#This Row],[Planned YTD]]=1,tbl_PV_Milestones[[#This Row],[Complete]]="Yes"),1,0)</f>
        <v>0</v>
      </c>
      <c r="AD2567" s="41">
        <f>IF(AND(tbl_PV_Milestones[[#This Row],[Actual/Schedule Finish]]&lt;PV_Meta!$B$7,tbl_PV_Milestones[[#This Row],[Complete]]="No",tbl_PV_Milestones[[#This Row],[Project Status]]&lt;&gt;"On Hold"),1,0)</f>
        <v>0</v>
      </c>
      <c r="AE2567" s="41">
        <f>IF(AND(tbl_PV_Milestones[[#This Row],[Actual/Schedule Finish]]&gt;tbl_PV_Milestones[[#This Row],[Baseline Date]],tbl_PV_Milestones[[#This Row],[Complete]]="No",tbl_PV_Milestones[[#This Row],[Project Status]]&lt;&gt;"On Hold",tbl_PV_Milestones[[#This Row],[Overdue]]=0,tbl_PV_Milestones[[#This Row],[To be Baselined]]&lt;&gt;1),1,0)</f>
        <v>0</v>
      </c>
      <c r="AF2567" s="41">
        <f>IF(AND(tbl_PV_Milestones[[#This Row],[BL FY]]=2025,tbl_PV_Milestones[[#This Row],[Finish FY]]&gt;2025),1,0)</f>
        <v>0</v>
      </c>
      <c r="AG2567" s="56" t="str">
        <f>_xlfn.XLOOKUP(tbl_PV_Milestones[[#This Row],[Work ID]],tbl_PV_Meta[Work ID '#],tbl_PV_Meta[Project Manager/Owner],,0)</f>
        <v>Project Manager 17</v>
      </c>
      <c r="AH2567" s="6"/>
    </row>
    <row r="2568" spans="4:34" x14ac:dyDescent="0.25">
      <c r="D2568" s="6" t="s">
        <v>326</v>
      </c>
      <c r="E2568" s="6" t="s">
        <v>503</v>
      </c>
      <c r="F2568" s="6" t="s">
        <v>1705</v>
      </c>
      <c r="G2568" s="6" t="s">
        <v>1148</v>
      </c>
      <c r="H2568" s="6" t="s">
        <v>510</v>
      </c>
      <c r="I2568" s="6" t="s">
        <v>510</v>
      </c>
      <c r="J2568" s="6" t="s">
        <v>326</v>
      </c>
      <c r="K2568" s="6" t="s">
        <v>29</v>
      </c>
      <c r="L2568" s="6" t="s">
        <v>82</v>
      </c>
      <c r="M2568" s="43"/>
      <c r="N2568" s="44" t="s">
        <v>1979</v>
      </c>
      <c r="O2568" s="39">
        <v>44965</v>
      </c>
      <c r="P2568" s="39">
        <v>44965</v>
      </c>
      <c r="Q2568" s="6">
        <v>0</v>
      </c>
      <c r="R2568" s="6">
        <v>0</v>
      </c>
      <c r="S2568" s="45" t="e">
        <f>_xlfn.CONCAT(#REF!,TRIM(tbl_PV_Milestones[[#This Row],[Milestone Description]]))</f>
        <v>#REF!</v>
      </c>
      <c r="T2568" s="84" t="str">
        <f>IF(COUNTIF(tbl_PV_Milestones[UID],tbl_PV_Milestones[[#This Row],[UID]])&gt;1,"Duplicate","")</f>
        <v>Duplicate</v>
      </c>
      <c r="U2568" s="42" t="str">
        <f>_xlfn.XLOOKUP(tbl_PV_Milestones[[#This Row],[Work ID]],tbl_PV_Meta[Work ID '#],tbl_PV_Meta[Sub-Portfolio])</f>
        <v>Sub-Portfolio 7</v>
      </c>
      <c r="V2568" s="41">
        <f>IF(MONTH(tbl_PV_Milestones[[#This Row],[Baseline Date]])&lt;7,YEAR(tbl_PV_Milestones[[#This Row],[Baseline Date]]),YEAR(tbl_PV_Milestones[[#This Row],[Baseline Date]])+1)</f>
        <v>2023</v>
      </c>
      <c r="W2568" s="41">
        <f>IF(MONTH(tbl_PV_Milestones[[#This Row],[Actual/Schedule Finish]])&lt;7,YEAR(tbl_PV_Milestones[[#This Row],[Actual/Schedule Finish]]),YEAR(tbl_PV_Milestones[[#This Row],[Actual/Schedule Finish]])+1)</f>
        <v>2023</v>
      </c>
      <c r="X2568" s="41" t="str">
        <f>IF(OR(tbl_PV_Milestones[[#This Row],[Project Status]]="Completed",tbl_PV_Milestones[[#This Row],[Project Status]]="Assumed Completed"),"Yes","No")</f>
        <v>Yes</v>
      </c>
      <c r="Y2568" s="41">
        <f>IF(tbl_PV_Milestones[[#This Row],[Baseline Date]]="",1,0)</f>
        <v>0</v>
      </c>
      <c r="Z2568" s="41">
        <f>IF(tbl_PV_Milestones[[#This Row],[Baseline Date]]&lt;PV_Meta!$B$7,1,0)</f>
        <v>1</v>
      </c>
      <c r="AA2568" s="41">
        <f>IF(tbl_PV_Milestones[[#This Row],[Complete]]="Yes",1,0)</f>
        <v>1</v>
      </c>
      <c r="AB2568" s="41">
        <f>IF(AND(tbl_PV_Milestones[[#This Row],[BL FY]]=2025,tbl_PV_Milestones[[#This Row],[Baseline Date]]&lt;PV_Meta!$B$7),1,0)</f>
        <v>0</v>
      </c>
      <c r="AC2568" s="41">
        <f>IF(AND(tbl_PV_Milestones[[#This Row],[Planned YTD]]=1,tbl_PV_Milestones[[#This Row],[Complete]]="Yes"),1,0)</f>
        <v>0</v>
      </c>
      <c r="AD2568" s="41">
        <f>IF(AND(tbl_PV_Milestones[[#This Row],[Actual/Schedule Finish]]&lt;PV_Meta!$B$7,tbl_PV_Milestones[[#This Row],[Complete]]="No",tbl_PV_Milestones[[#This Row],[Project Status]]&lt;&gt;"On Hold"),1,0)</f>
        <v>0</v>
      </c>
      <c r="AE2568" s="41">
        <f>IF(AND(tbl_PV_Milestones[[#This Row],[Actual/Schedule Finish]]&gt;tbl_PV_Milestones[[#This Row],[Baseline Date]],tbl_PV_Milestones[[#This Row],[Complete]]="No",tbl_PV_Milestones[[#This Row],[Project Status]]&lt;&gt;"On Hold",tbl_PV_Milestones[[#This Row],[Overdue]]=0,tbl_PV_Milestones[[#This Row],[To be Baselined]]&lt;&gt;1),1,0)</f>
        <v>0</v>
      </c>
      <c r="AF2568" s="41">
        <f>IF(AND(tbl_PV_Milestones[[#This Row],[BL FY]]=2025,tbl_PV_Milestones[[#This Row],[Finish FY]]&gt;2025),1,0)</f>
        <v>0</v>
      </c>
      <c r="AG2568" s="56" t="str">
        <f>_xlfn.XLOOKUP(tbl_PV_Milestones[[#This Row],[Work ID]],tbl_PV_Meta[Work ID '#],tbl_PV_Meta[Project Manager/Owner],,0)</f>
        <v>Project Manager 34</v>
      </c>
      <c r="AH2568" s="6"/>
    </row>
    <row r="2569" spans="4:34" x14ac:dyDescent="0.25">
      <c r="D2569" s="6" t="s">
        <v>326</v>
      </c>
      <c r="E2569" s="6" t="s">
        <v>503</v>
      </c>
      <c r="F2569" s="6" t="s">
        <v>1710</v>
      </c>
      <c r="G2569" s="6" t="s">
        <v>1149</v>
      </c>
      <c r="H2569" s="6" t="s">
        <v>510</v>
      </c>
      <c r="I2569" s="6" t="s">
        <v>510</v>
      </c>
      <c r="J2569" s="6" t="s">
        <v>326</v>
      </c>
      <c r="K2569" s="6" t="s">
        <v>278</v>
      </c>
      <c r="L2569" s="6" t="s">
        <v>126</v>
      </c>
      <c r="M2569" s="43"/>
      <c r="N2569" s="44" t="s">
        <v>1979</v>
      </c>
      <c r="O2569" s="39">
        <v>44838</v>
      </c>
      <c r="P2569" s="39">
        <v>44838</v>
      </c>
      <c r="Q2569" s="6">
        <v>0</v>
      </c>
      <c r="R2569" s="6">
        <v>0</v>
      </c>
      <c r="S2569" s="45" t="e">
        <f>_xlfn.CONCAT(#REF!,TRIM(tbl_PV_Milestones[[#This Row],[Milestone Description]]))</f>
        <v>#REF!</v>
      </c>
      <c r="T2569" s="84" t="str">
        <f>IF(COUNTIF(tbl_PV_Milestones[UID],tbl_PV_Milestones[[#This Row],[UID]])&gt;1,"Duplicate","")</f>
        <v>Duplicate</v>
      </c>
      <c r="U2569" s="42" t="str">
        <f>_xlfn.XLOOKUP(tbl_PV_Milestones[[#This Row],[Work ID]],tbl_PV_Meta[Work ID '#],tbl_PV_Meta[Sub-Portfolio])</f>
        <v>Sub-Portfolio 7</v>
      </c>
      <c r="V2569" s="41">
        <f>IF(MONTH(tbl_PV_Milestones[[#This Row],[Baseline Date]])&lt;7,YEAR(tbl_PV_Milestones[[#This Row],[Baseline Date]]),YEAR(tbl_PV_Milestones[[#This Row],[Baseline Date]])+1)</f>
        <v>2023</v>
      </c>
      <c r="W2569" s="41">
        <f>IF(MONTH(tbl_PV_Milestones[[#This Row],[Actual/Schedule Finish]])&lt;7,YEAR(tbl_PV_Milestones[[#This Row],[Actual/Schedule Finish]]),YEAR(tbl_PV_Milestones[[#This Row],[Actual/Schedule Finish]])+1)</f>
        <v>2023</v>
      </c>
      <c r="X2569" s="41" t="str">
        <f>IF(OR(tbl_PV_Milestones[[#This Row],[Project Status]]="Completed",tbl_PV_Milestones[[#This Row],[Project Status]]="Assumed Completed"),"Yes","No")</f>
        <v>Yes</v>
      </c>
      <c r="Y2569" s="41">
        <f>IF(tbl_PV_Milestones[[#This Row],[Baseline Date]]="",1,0)</f>
        <v>0</v>
      </c>
      <c r="Z2569" s="41">
        <f>IF(tbl_PV_Milestones[[#This Row],[Baseline Date]]&lt;PV_Meta!$B$7,1,0)</f>
        <v>1</v>
      </c>
      <c r="AA2569" s="41">
        <f>IF(tbl_PV_Milestones[[#This Row],[Complete]]="Yes",1,0)</f>
        <v>1</v>
      </c>
      <c r="AB2569" s="41">
        <f>IF(AND(tbl_PV_Milestones[[#This Row],[BL FY]]=2025,tbl_PV_Milestones[[#This Row],[Baseline Date]]&lt;PV_Meta!$B$7),1,0)</f>
        <v>0</v>
      </c>
      <c r="AC2569" s="41">
        <f>IF(AND(tbl_PV_Milestones[[#This Row],[Planned YTD]]=1,tbl_PV_Milestones[[#This Row],[Complete]]="Yes"),1,0)</f>
        <v>0</v>
      </c>
      <c r="AD2569" s="41">
        <f>IF(AND(tbl_PV_Milestones[[#This Row],[Actual/Schedule Finish]]&lt;PV_Meta!$B$7,tbl_PV_Milestones[[#This Row],[Complete]]="No",tbl_PV_Milestones[[#This Row],[Project Status]]&lt;&gt;"On Hold"),1,0)</f>
        <v>0</v>
      </c>
      <c r="AE2569" s="41">
        <f>IF(AND(tbl_PV_Milestones[[#This Row],[Actual/Schedule Finish]]&gt;tbl_PV_Milestones[[#This Row],[Baseline Date]],tbl_PV_Milestones[[#This Row],[Complete]]="No",tbl_PV_Milestones[[#This Row],[Project Status]]&lt;&gt;"On Hold",tbl_PV_Milestones[[#This Row],[Overdue]]=0,tbl_PV_Milestones[[#This Row],[To be Baselined]]&lt;&gt;1),1,0)</f>
        <v>0</v>
      </c>
      <c r="AF2569" s="41">
        <f>IF(AND(tbl_PV_Milestones[[#This Row],[BL FY]]=2025,tbl_PV_Milestones[[#This Row],[Finish FY]]&gt;2025),1,0)</f>
        <v>0</v>
      </c>
      <c r="AG2569" s="56" t="str">
        <f>_xlfn.XLOOKUP(tbl_PV_Milestones[[#This Row],[Work ID]],tbl_PV_Meta[Work ID '#],tbl_PV_Meta[Project Manager/Owner],,0)</f>
        <v>Project Manager 10</v>
      </c>
      <c r="AH2569" s="6"/>
    </row>
    <row r="2570" spans="4:34" x14ac:dyDescent="0.25">
      <c r="D2570" s="6" t="s">
        <v>326</v>
      </c>
      <c r="E2570" s="6" t="s">
        <v>503</v>
      </c>
      <c r="F2570" s="6" t="s">
        <v>1709</v>
      </c>
      <c r="G2570" s="6" t="s">
        <v>1150</v>
      </c>
      <c r="H2570" s="6" t="s">
        <v>510</v>
      </c>
      <c r="I2570" s="6" t="s">
        <v>110</v>
      </c>
      <c r="J2570" s="6" t="s">
        <v>326</v>
      </c>
      <c r="K2570" s="6" t="s">
        <v>61</v>
      </c>
      <c r="L2570" s="6" t="s">
        <v>124</v>
      </c>
      <c r="M2570" s="43"/>
      <c r="N2570" s="44" t="s">
        <v>1979</v>
      </c>
      <c r="O2570" s="39">
        <v>45282.708333333299</v>
      </c>
      <c r="P2570" s="39">
        <v>45282.708333333299</v>
      </c>
      <c r="Q2570" s="6">
        <v>0</v>
      </c>
      <c r="R2570" s="6">
        <v>0</v>
      </c>
      <c r="S2570" s="45" t="e">
        <f>_xlfn.CONCAT(#REF!,TRIM(tbl_PV_Milestones[[#This Row],[Milestone Description]]))</f>
        <v>#REF!</v>
      </c>
      <c r="T2570" s="84" t="str">
        <f>IF(COUNTIF(tbl_PV_Milestones[UID],tbl_PV_Milestones[[#This Row],[UID]])&gt;1,"Duplicate","")</f>
        <v>Duplicate</v>
      </c>
      <c r="U2570" s="42" t="str">
        <f>_xlfn.XLOOKUP(tbl_PV_Milestones[[#This Row],[Work ID]],tbl_PV_Meta[Work ID '#],tbl_PV_Meta[Sub-Portfolio])</f>
        <v>Sub-Portfolio 8</v>
      </c>
      <c r="V2570" s="41">
        <f>IF(MONTH(tbl_PV_Milestones[[#This Row],[Baseline Date]])&lt;7,YEAR(tbl_PV_Milestones[[#This Row],[Baseline Date]]),YEAR(tbl_PV_Milestones[[#This Row],[Baseline Date]])+1)</f>
        <v>2024</v>
      </c>
      <c r="W2570" s="41">
        <f>IF(MONTH(tbl_PV_Milestones[[#This Row],[Actual/Schedule Finish]])&lt;7,YEAR(tbl_PV_Milestones[[#This Row],[Actual/Schedule Finish]]),YEAR(tbl_PV_Milestones[[#This Row],[Actual/Schedule Finish]])+1)</f>
        <v>2024</v>
      </c>
      <c r="X2570" s="41" t="str">
        <f>IF(OR(tbl_PV_Milestones[[#This Row],[Project Status]]="Completed",tbl_PV_Milestones[[#This Row],[Project Status]]="Assumed Completed"),"Yes","No")</f>
        <v>Yes</v>
      </c>
      <c r="Y2570" s="41">
        <f>IF(tbl_PV_Milestones[[#This Row],[Baseline Date]]="",1,0)</f>
        <v>0</v>
      </c>
      <c r="Z2570" s="41">
        <f>IF(tbl_PV_Milestones[[#This Row],[Baseline Date]]&lt;PV_Meta!$B$7,1,0)</f>
        <v>1</v>
      </c>
      <c r="AA2570" s="41">
        <f>IF(tbl_PV_Milestones[[#This Row],[Complete]]="Yes",1,0)</f>
        <v>1</v>
      </c>
      <c r="AB2570" s="41">
        <f>IF(AND(tbl_PV_Milestones[[#This Row],[BL FY]]=2025,tbl_PV_Milestones[[#This Row],[Baseline Date]]&lt;PV_Meta!$B$7),1,0)</f>
        <v>0</v>
      </c>
      <c r="AC2570" s="41">
        <f>IF(AND(tbl_PV_Milestones[[#This Row],[Planned YTD]]=1,tbl_PV_Milestones[[#This Row],[Complete]]="Yes"),1,0)</f>
        <v>0</v>
      </c>
      <c r="AD2570" s="41">
        <f>IF(AND(tbl_PV_Milestones[[#This Row],[Actual/Schedule Finish]]&lt;PV_Meta!$B$7,tbl_PV_Milestones[[#This Row],[Complete]]="No",tbl_PV_Milestones[[#This Row],[Project Status]]&lt;&gt;"On Hold"),1,0)</f>
        <v>0</v>
      </c>
      <c r="AE2570" s="41">
        <f>IF(AND(tbl_PV_Milestones[[#This Row],[Actual/Schedule Finish]]&gt;tbl_PV_Milestones[[#This Row],[Baseline Date]],tbl_PV_Milestones[[#This Row],[Complete]]="No",tbl_PV_Milestones[[#This Row],[Project Status]]&lt;&gt;"On Hold",tbl_PV_Milestones[[#This Row],[Overdue]]=0,tbl_PV_Milestones[[#This Row],[To be Baselined]]&lt;&gt;1),1,0)</f>
        <v>0</v>
      </c>
      <c r="AF2570" s="41">
        <f>IF(AND(tbl_PV_Milestones[[#This Row],[BL FY]]=2025,tbl_PV_Milestones[[#This Row],[Finish FY]]&gt;2025),1,0)</f>
        <v>0</v>
      </c>
      <c r="AG2570" s="56" t="str">
        <f>_xlfn.XLOOKUP(tbl_PV_Milestones[[#This Row],[Work ID]],tbl_PV_Meta[Work ID '#],tbl_PV_Meta[Project Manager/Owner],,0)</f>
        <v>Project Manager 31</v>
      </c>
      <c r="AH2570" s="6"/>
    </row>
    <row r="2571" spans="4:34" x14ac:dyDescent="0.25">
      <c r="D2571" s="6" t="s">
        <v>326</v>
      </c>
      <c r="E2571" s="6" t="s">
        <v>503</v>
      </c>
      <c r="F2571" s="6" t="s">
        <v>1710</v>
      </c>
      <c r="G2571" s="6" t="s">
        <v>1151</v>
      </c>
      <c r="H2571" s="6" t="s">
        <v>510</v>
      </c>
      <c r="I2571" s="6" t="s">
        <v>510</v>
      </c>
      <c r="J2571" s="6" t="s">
        <v>326</v>
      </c>
      <c r="K2571" s="6" t="s">
        <v>278</v>
      </c>
      <c r="L2571" s="6" t="s">
        <v>126</v>
      </c>
      <c r="M2571" s="43"/>
      <c r="N2571" s="44" t="s">
        <v>1979</v>
      </c>
      <c r="O2571" s="39">
        <v>45159</v>
      </c>
      <c r="P2571" s="39">
        <v>45159</v>
      </c>
      <c r="Q2571" s="6">
        <v>0</v>
      </c>
      <c r="R2571" s="6">
        <v>0</v>
      </c>
      <c r="S2571" s="45" t="e">
        <f>_xlfn.CONCAT(#REF!,TRIM(tbl_PV_Milestones[[#This Row],[Milestone Description]]))</f>
        <v>#REF!</v>
      </c>
      <c r="T2571" s="84" t="str">
        <f>IF(COUNTIF(tbl_PV_Milestones[UID],tbl_PV_Milestones[[#This Row],[UID]])&gt;1,"Duplicate","")</f>
        <v>Duplicate</v>
      </c>
      <c r="U2571" s="42" t="str">
        <f>_xlfn.XLOOKUP(tbl_PV_Milestones[[#This Row],[Work ID]],tbl_PV_Meta[Work ID '#],tbl_PV_Meta[Sub-Portfolio])</f>
        <v>Sub-Portfolio 7</v>
      </c>
      <c r="V2571" s="41">
        <f>IF(MONTH(tbl_PV_Milestones[[#This Row],[Baseline Date]])&lt;7,YEAR(tbl_PV_Milestones[[#This Row],[Baseline Date]]),YEAR(tbl_PV_Milestones[[#This Row],[Baseline Date]])+1)</f>
        <v>2024</v>
      </c>
      <c r="W2571" s="41">
        <f>IF(MONTH(tbl_PV_Milestones[[#This Row],[Actual/Schedule Finish]])&lt;7,YEAR(tbl_PV_Milestones[[#This Row],[Actual/Schedule Finish]]),YEAR(tbl_PV_Milestones[[#This Row],[Actual/Schedule Finish]])+1)</f>
        <v>2024</v>
      </c>
      <c r="X2571" s="41" t="str">
        <f>IF(OR(tbl_PV_Milestones[[#This Row],[Project Status]]="Completed",tbl_PV_Milestones[[#This Row],[Project Status]]="Assumed Completed"),"Yes","No")</f>
        <v>Yes</v>
      </c>
      <c r="Y2571" s="41">
        <f>IF(tbl_PV_Milestones[[#This Row],[Baseline Date]]="",1,0)</f>
        <v>0</v>
      </c>
      <c r="Z2571" s="41">
        <f>IF(tbl_PV_Milestones[[#This Row],[Baseline Date]]&lt;PV_Meta!$B$7,1,0)</f>
        <v>1</v>
      </c>
      <c r="AA2571" s="41">
        <f>IF(tbl_PV_Milestones[[#This Row],[Complete]]="Yes",1,0)</f>
        <v>1</v>
      </c>
      <c r="AB2571" s="41">
        <f>IF(AND(tbl_PV_Milestones[[#This Row],[BL FY]]=2025,tbl_PV_Milestones[[#This Row],[Baseline Date]]&lt;PV_Meta!$B$7),1,0)</f>
        <v>0</v>
      </c>
      <c r="AC2571" s="41">
        <f>IF(AND(tbl_PV_Milestones[[#This Row],[Planned YTD]]=1,tbl_PV_Milestones[[#This Row],[Complete]]="Yes"),1,0)</f>
        <v>0</v>
      </c>
      <c r="AD2571" s="41">
        <f>IF(AND(tbl_PV_Milestones[[#This Row],[Actual/Schedule Finish]]&lt;PV_Meta!$B$7,tbl_PV_Milestones[[#This Row],[Complete]]="No",tbl_PV_Milestones[[#This Row],[Project Status]]&lt;&gt;"On Hold"),1,0)</f>
        <v>0</v>
      </c>
      <c r="AE2571" s="41">
        <f>IF(AND(tbl_PV_Milestones[[#This Row],[Actual/Schedule Finish]]&gt;tbl_PV_Milestones[[#This Row],[Baseline Date]],tbl_PV_Milestones[[#This Row],[Complete]]="No",tbl_PV_Milestones[[#This Row],[Project Status]]&lt;&gt;"On Hold",tbl_PV_Milestones[[#This Row],[Overdue]]=0,tbl_PV_Milestones[[#This Row],[To be Baselined]]&lt;&gt;1),1,0)</f>
        <v>0</v>
      </c>
      <c r="AF2571" s="41">
        <f>IF(AND(tbl_PV_Milestones[[#This Row],[BL FY]]=2025,tbl_PV_Milestones[[#This Row],[Finish FY]]&gt;2025),1,0)</f>
        <v>0</v>
      </c>
      <c r="AG2571" s="56" t="str">
        <f>_xlfn.XLOOKUP(tbl_PV_Milestones[[#This Row],[Work ID]],tbl_PV_Meta[Work ID '#],tbl_PV_Meta[Project Manager/Owner],,0)</f>
        <v>Project Manager 10</v>
      </c>
      <c r="AH2571" s="6"/>
    </row>
    <row r="2572" spans="4:34" x14ac:dyDescent="0.25">
      <c r="D2572" s="6" t="s">
        <v>326</v>
      </c>
      <c r="E2572" s="6" t="s">
        <v>503</v>
      </c>
      <c r="F2572" s="6" t="s">
        <v>1714</v>
      </c>
      <c r="G2572" s="6" t="s">
        <v>1152</v>
      </c>
      <c r="H2572" s="6" t="s">
        <v>510</v>
      </c>
      <c r="I2572" s="6" t="s">
        <v>510</v>
      </c>
      <c r="J2572" s="6" t="s">
        <v>326</v>
      </c>
      <c r="K2572" s="6" t="s">
        <v>278</v>
      </c>
      <c r="L2572" s="6" t="s">
        <v>130</v>
      </c>
      <c r="M2572" s="43"/>
      <c r="N2572" s="44" t="s">
        <v>1979</v>
      </c>
      <c r="O2572" s="39">
        <v>44645</v>
      </c>
      <c r="P2572" s="39">
        <v>44645</v>
      </c>
      <c r="Q2572" s="6">
        <v>0</v>
      </c>
      <c r="R2572" s="6">
        <v>0</v>
      </c>
      <c r="S2572" s="45" t="e">
        <f>_xlfn.CONCAT(#REF!,TRIM(tbl_PV_Milestones[[#This Row],[Milestone Description]]))</f>
        <v>#REF!</v>
      </c>
      <c r="T2572" s="84" t="str">
        <f>IF(COUNTIF(tbl_PV_Milestones[UID],tbl_PV_Milestones[[#This Row],[UID]])&gt;1,"Duplicate","")</f>
        <v>Duplicate</v>
      </c>
      <c r="U2572" s="42" t="str">
        <f>_xlfn.XLOOKUP(tbl_PV_Milestones[[#This Row],[Work ID]],tbl_PV_Meta[Work ID '#],tbl_PV_Meta[Sub-Portfolio])</f>
        <v>Sub-Portfolio 7</v>
      </c>
      <c r="V2572" s="41">
        <f>IF(MONTH(tbl_PV_Milestones[[#This Row],[Baseline Date]])&lt;7,YEAR(tbl_PV_Milestones[[#This Row],[Baseline Date]]),YEAR(tbl_PV_Milestones[[#This Row],[Baseline Date]])+1)</f>
        <v>2022</v>
      </c>
      <c r="W2572" s="41">
        <f>IF(MONTH(tbl_PV_Milestones[[#This Row],[Actual/Schedule Finish]])&lt;7,YEAR(tbl_PV_Milestones[[#This Row],[Actual/Schedule Finish]]),YEAR(tbl_PV_Milestones[[#This Row],[Actual/Schedule Finish]])+1)</f>
        <v>2022</v>
      </c>
      <c r="X2572" s="41" t="str">
        <f>IF(OR(tbl_PV_Milestones[[#This Row],[Project Status]]="Completed",tbl_PV_Milestones[[#This Row],[Project Status]]="Assumed Completed"),"Yes","No")</f>
        <v>Yes</v>
      </c>
      <c r="Y2572" s="41">
        <f>IF(tbl_PV_Milestones[[#This Row],[Baseline Date]]="",1,0)</f>
        <v>0</v>
      </c>
      <c r="Z2572" s="41">
        <f>IF(tbl_PV_Milestones[[#This Row],[Baseline Date]]&lt;PV_Meta!$B$7,1,0)</f>
        <v>1</v>
      </c>
      <c r="AA2572" s="41">
        <f>IF(tbl_PV_Milestones[[#This Row],[Complete]]="Yes",1,0)</f>
        <v>1</v>
      </c>
      <c r="AB2572" s="41">
        <f>IF(AND(tbl_PV_Milestones[[#This Row],[BL FY]]=2025,tbl_PV_Milestones[[#This Row],[Baseline Date]]&lt;PV_Meta!$B$7),1,0)</f>
        <v>0</v>
      </c>
      <c r="AC2572" s="41">
        <f>IF(AND(tbl_PV_Milestones[[#This Row],[Planned YTD]]=1,tbl_PV_Milestones[[#This Row],[Complete]]="Yes"),1,0)</f>
        <v>0</v>
      </c>
      <c r="AD2572" s="41">
        <f>IF(AND(tbl_PV_Milestones[[#This Row],[Actual/Schedule Finish]]&lt;PV_Meta!$B$7,tbl_PV_Milestones[[#This Row],[Complete]]="No",tbl_PV_Milestones[[#This Row],[Project Status]]&lt;&gt;"On Hold"),1,0)</f>
        <v>0</v>
      </c>
      <c r="AE2572" s="41">
        <f>IF(AND(tbl_PV_Milestones[[#This Row],[Actual/Schedule Finish]]&gt;tbl_PV_Milestones[[#This Row],[Baseline Date]],tbl_PV_Milestones[[#This Row],[Complete]]="No",tbl_PV_Milestones[[#This Row],[Project Status]]&lt;&gt;"On Hold",tbl_PV_Milestones[[#This Row],[Overdue]]=0,tbl_PV_Milestones[[#This Row],[To be Baselined]]&lt;&gt;1),1,0)</f>
        <v>0</v>
      </c>
      <c r="AF2572" s="41">
        <f>IF(AND(tbl_PV_Milestones[[#This Row],[BL FY]]=2025,tbl_PV_Milestones[[#This Row],[Finish FY]]&gt;2025),1,0)</f>
        <v>0</v>
      </c>
      <c r="AG2572" s="56" t="str">
        <f>_xlfn.XLOOKUP(tbl_PV_Milestones[[#This Row],[Work ID]],tbl_PV_Meta[Work ID '#],tbl_PV_Meta[Project Manager/Owner],,0)</f>
        <v>Project Manager 38</v>
      </c>
      <c r="AH2572" s="6"/>
    </row>
    <row r="2573" spans="4:34" x14ac:dyDescent="0.25">
      <c r="D2573" s="6" t="s">
        <v>326</v>
      </c>
      <c r="E2573" s="6" t="s">
        <v>580</v>
      </c>
      <c r="F2573" s="6" t="s">
        <v>1700</v>
      </c>
      <c r="G2573" s="6" t="s">
        <v>1153</v>
      </c>
      <c r="H2573" s="6" t="s">
        <v>510</v>
      </c>
      <c r="I2573" s="6" t="s">
        <v>110</v>
      </c>
      <c r="J2573" s="6" t="s">
        <v>326</v>
      </c>
      <c r="K2573" s="6" t="s">
        <v>36</v>
      </c>
      <c r="L2573" s="6" t="s">
        <v>88</v>
      </c>
      <c r="M2573" s="43"/>
      <c r="N2573" s="44" t="s">
        <v>1979</v>
      </c>
      <c r="O2573" s="39">
        <v>45807.708333333299</v>
      </c>
      <c r="P2573" s="39">
        <v>45775.708333333299</v>
      </c>
      <c r="Q2573" s="6">
        <v>-24</v>
      </c>
      <c r="R2573" s="6">
        <v>-1.40105078809107E-2</v>
      </c>
      <c r="S2573" s="45" t="e">
        <f>_xlfn.CONCAT(#REF!,TRIM(tbl_PV_Milestones[[#This Row],[Milestone Description]]))</f>
        <v>#REF!</v>
      </c>
      <c r="T2573" s="84" t="str">
        <f>IF(COUNTIF(tbl_PV_Milestones[UID],tbl_PV_Milestones[[#This Row],[UID]])&gt;1,"Duplicate","")</f>
        <v>Duplicate</v>
      </c>
      <c r="U2573" s="42" t="str">
        <f>_xlfn.XLOOKUP(tbl_PV_Milestones[[#This Row],[Work ID]],tbl_PV_Meta[Work ID '#],tbl_PV_Meta[Sub-Portfolio])</f>
        <v>Sub-Portfolio 7</v>
      </c>
      <c r="V2573" s="41">
        <f>IF(MONTH(tbl_PV_Milestones[[#This Row],[Baseline Date]])&lt;7,YEAR(tbl_PV_Milestones[[#This Row],[Baseline Date]]),YEAR(tbl_PV_Milestones[[#This Row],[Baseline Date]])+1)</f>
        <v>2025</v>
      </c>
      <c r="W2573" s="41">
        <f>IF(MONTH(tbl_PV_Milestones[[#This Row],[Actual/Schedule Finish]])&lt;7,YEAR(tbl_PV_Milestones[[#This Row],[Actual/Schedule Finish]]),YEAR(tbl_PV_Milestones[[#This Row],[Actual/Schedule Finish]])+1)</f>
        <v>2025</v>
      </c>
      <c r="X2573" s="41" t="str">
        <f>IF(OR(tbl_PV_Milestones[[#This Row],[Project Status]]="Completed",tbl_PV_Milestones[[#This Row],[Project Status]]="Assumed Completed"),"Yes","No")</f>
        <v>Yes</v>
      </c>
      <c r="Y2573" s="41">
        <f>IF(tbl_PV_Milestones[[#This Row],[Baseline Date]]="",1,0)</f>
        <v>0</v>
      </c>
      <c r="Z2573" s="41">
        <f>IF(tbl_PV_Milestones[[#This Row],[Baseline Date]]&lt;PV_Meta!$B$7,1,0)</f>
        <v>1</v>
      </c>
      <c r="AA2573" s="41">
        <f>IF(tbl_PV_Milestones[[#This Row],[Complete]]="Yes",1,0)</f>
        <v>1</v>
      </c>
      <c r="AB2573" s="41">
        <f>IF(AND(tbl_PV_Milestones[[#This Row],[BL FY]]=2025,tbl_PV_Milestones[[#This Row],[Baseline Date]]&lt;PV_Meta!$B$7),1,0)</f>
        <v>1</v>
      </c>
      <c r="AC2573" s="41">
        <f>IF(AND(tbl_PV_Milestones[[#This Row],[Planned YTD]]=1,tbl_PV_Milestones[[#This Row],[Complete]]="Yes"),1,0)</f>
        <v>1</v>
      </c>
      <c r="AD2573" s="41">
        <f>IF(AND(tbl_PV_Milestones[[#This Row],[Actual/Schedule Finish]]&lt;PV_Meta!$B$7,tbl_PV_Milestones[[#This Row],[Complete]]="No",tbl_PV_Milestones[[#This Row],[Project Status]]&lt;&gt;"On Hold"),1,0)</f>
        <v>0</v>
      </c>
      <c r="AE2573" s="41">
        <f>IF(AND(tbl_PV_Milestones[[#This Row],[Actual/Schedule Finish]]&gt;tbl_PV_Milestones[[#This Row],[Baseline Date]],tbl_PV_Milestones[[#This Row],[Complete]]="No",tbl_PV_Milestones[[#This Row],[Project Status]]&lt;&gt;"On Hold",tbl_PV_Milestones[[#This Row],[Overdue]]=0,tbl_PV_Milestones[[#This Row],[To be Baselined]]&lt;&gt;1),1,0)</f>
        <v>0</v>
      </c>
      <c r="AF2573" s="41">
        <f>IF(AND(tbl_PV_Milestones[[#This Row],[BL FY]]=2025,tbl_PV_Milestones[[#This Row],[Finish FY]]&gt;2025),1,0)</f>
        <v>0</v>
      </c>
      <c r="AG2573" s="56" t="str">
        <f>_xlfn.XLOOKUP(tbl_PV_Milestones[[#This Row],[Work ID]],tbl_PV_Meta[Work ID '#],tbl_PV_Meta[Project Manager/Owner],,0)</f>
        <v>Project Manager 17</v>
      </c>
      <c r="AH2573" s="6"/>
    </row>
    <row r="2574" spans="4:34" x14ac:dyDescent="0.25">
      <c r="D2574" s="6" t="s">
        <v>326</v>
      </c>
      <c r="E2574" s="6" t="s">
        <v>503</v>
      </c>
      <c r="F2574" s="6" t="s">
        <v>1714</v>
      </c>
      <c r="G2574" s="6" t="s">
        <v>1154</v>
      </c>
      <c r="H2574" s="6" t="s">
        <v>510</v>
      </c>
      <c r="I2574" s="6" t="s">
        <v>512</v>
      </c>
      <c r="J2574" s="6" t="s">
        <v>326</v>
      </c>
      <c r="K2574" s="6" t="s">
        <v>278</v>
      </c>
      <c r="L2574" s="6" t="s">
        <v>130</v>
      </c>
      <c r="M2574" s="43"/>
      <c r="N2574" s="44" t="s">
        <v>1979</v>
      </c>
      <c r="O2574" s="39">
        <v>45427.333333333299</v>
      </c>
      <c r="P2574" s="39">
        <v>45427.333333333299</v>
      </c>
      <c r="Q2574" s="6">
        <v>0</v>
      </c>
      <c r="R2574" s="6">
        <v>0</v>
      </c>
      <c r="S2574" s="45" t="e">
        <f>_xlfn.CONCAT(#REF!,TRIM(tbl_PV_Milestones[[#This Row],[Milestone Description]]))</f>
        <v>#REF!</v>
      </c>
      <c r="T2574" s="84" t="str">
        <f>IF(COUNTIF(tbl_PV_Milestones[UID],tbl_PV_Milestones[[#This Row],[UID]])&gt;1,"Duplicate","")</f>
        <v>Duplicate</v>
      </c>
      <c r="U2574" s="42" t="str">
        <f>_xlfn.XLOOKUP(tbl_PV_Milestones[[#This Row],[Work ID]],tbl_PV_Meta[Work ID '#],tbl_PV_Meta[Sub-Portfolio])</f>
        <v>Sub-Portfolio 7</v>
      </c>
      <c r="V2574" s="41">
        <f>IF(MONTH(tbl_PV_Milestones[[#This Row],[Baseline Date]])&lt;7,YEAR(tbl_PV_Milestones[[#This Row],[Baseline Date]]),YEAR(tbl_PV_Milestones[[#This Row],[Baseline Date]])+1)</f>
        <v>2024</v>
      </c>
      <c r="W2574" s="41">
        <f>IF(MONTH(tbl_PV_Milestones[[#This Row],[Actual/Schedule Finish]])&lt;7,YEAR(tbl_PV_Milestones[[#This Row],[Actual/Schedule Finish]]),YEAR(tbl_PV_Milestones[[#This Row],[Actual/Schedule Finish]])+1)</f>
        <v>2024</v>
      </c>
      <c r="X2574" s="41" t="str">
        <f>IF(OR(tbl_PV_Milestones[[#This Row],[Project Status]]="Completed",tbl_PV_Milestones[[#This Row],[Project Status]]="Assumed Completed"),"Yes","No")</f>
        <v>Yes</v>
      </c>
      <c r="Y2574" s="41">
        <f>IF(tbl_PV_Milestones[[#This Row],[Baseline Date]]="",1,0)</f>
        <v>0</v>
      </c>
      <c r="Z2574" s="41">
        <f>IF(tbl_PV_Milestones[[#This Row],[Baseline Date]]&lt;PV_Meta!$B$7,1,0)</f>
        <v>1</v>
      </c>
      <c r="AA2574" s="41">
        <f>IF(tbl_PV_Milestones[[#This Row],[Complete]]="Yes",1,0)</f>
        <v>1</v>
      </c>
      <c r="AB2574" s="41">
        <f>IF(AND(tbl_PV_Milestones[[#This Row],[BL FY]]=2025,tbl_PV_Milestones[[#This Row],[Baseline Date]]&lt;PV_Meta!$B$7),1,0)</f>
        <v>0</v>
      </c>
      <c r="AC2574" s="41">
        <f>IF(AND(tbl_PV_Milestones[[#This Row],[Planned YTD]]=1,tbl_PV_Milestones[[#This Row],[Complete]]="Yes"),1,0)</f>
        <v>0</v>
      </c>
      <c r="AD2574" s="41">
        <f>IF(AND(tbl_PV_Milestones[[#This Row],[Actual/Schedule Finish]]&lt;PV_Meta!$B$7,tbl_PV_Milestones[[#This Row],[Complete]]="No",tbl_PV_Milestones[[#This Row],[Project Status]]&lt;&gt;"On Hold"),1,0)</f>
        <v>0</v>
      </c>
      <c r="AE2574" s="41">
        <f>IF(AND(tbl_PV_Milestones[[#This Row],[Actual/Schedule Finish]]&gt;tbl_PV_Milestones[[#This Row],[Baseline Date]],tbl_PV_Milestones[[#This Row],[Complete]]="No",tbl_PV_Milestones[[#This Row],[Project Status]]&lt;&gt;"On Hold",tbl_PV_Milestones[[#This Row],[Overdue]]=0,tbl_PV_Milestones[[#This Row],[To be Baselined]]&lt;&gt;1),1,0)</f>
        <v>0</v>
      </c>
      <c r="AF2574" s="41">
        <f>IF(AND(tbl_PV_Milestones[[#This Row],[BL FY]]=2025,tbl_PV_Milestones[[#This Row],[Finish FY]]&gt;2025),1,0)</f>
        <v>0</v>
      </c>
      <c r="AG2574" s="56" t="str">
        <f>_xlfn.XLOOKUP(tbl_PV_Milestones[[#This Row],[Work ID]],tbl_PV_Meta[Work ID '#],tbl_PV_Meta[Project Manager/Owner],,0)</f>
        <v>Project Manager 38</v>
      </c>
      <c r="AH2574" s="6"/>
    </row>
    <row r="2575" spans="4:34" x14ac:dyDescent="0.25">
      <c r="D2575" s="6" t="s">
        <v>326</v>
      </c>
      <c r="E2575" s="6" t="s">
        <v>503</v>
      </c>
      <c r="F2575" s="6" t="s">
        <v>1708</v>
      </c>
      <c r="G2575" s="6" t="s">
        <v>1155</v>
      </c>
      <c r="H2575" s="6" t="s">
        <v>510</v>
      </c>
      <c r="I2575" s="6" t="s">
        <v>110</v>
      </c>
      <c r="J2575" s="6" t="s">
        <v>326</v>
      </c>
      <c r="K2575" s="6" t="s">
        <v>29</v>
      </c>
      <c r="L2575" s="6" t="s">
        <v>27</v>
      </c>
      <c r="M2575" s="43"/>
      <c r="N2575" s="44" t="s">
        <v>1979</v>
      </c>
      <c r="O2575" s="39">
        <v>45260.708333333299</v>
      </c>
      <c r="P2575" s="39">
        <v>45260.708333333299</v>
      </c>
      <c r="Q2575" s="6">
        <v>0</v>
      </c>
      <c r="R2575" s="6">
        <v>0</v>
      </c>
      <c r="S2575" s="45" t="e">
        <f>_xlfn.CONCAT(#REF!,TRIM(tbl_PV_Milestones[[#This Row],[Milestone Description]]))</f>
        <v>#REF!</v>
      </c>
      <c r="T2575" s="84" t="str">
        <f>IF(COUNTIF(tbl_PV_Milestones[UID],tbl_PV_Milestones[[#This Row],[UID]])&gt;1,"Duplicate","")</f>
        <v>Duplicate</v>
      </c>
      <c r="U2575" s="42" t="str">
        <f>_xlfn.XLOOKUP(tbl_PV_Milestones[[#This Row],[Work ID]],tbl_PV_Meta[Work ID '#],tbl_PV_Meta[Sub-Portfolio])</f>
        <v>Sub-Portfolio 8</v>
      </c>
      <c r="V2575" s="41">
        <f>IF(MONTH(tbl_PV_Milestones[[#This Row],[Baseline Date]])&lt;7,YEAR(tbl_PV_Milestones[[#This Row],[Baseline Date]]),YEAR(tbl_PV_Milestones[[#This Row],[Baseline Date]])+1)</f>
        <v>2024</v>
      </c>
      <c r="W2575" s="41">
        <f>IF(MONTH(tbl_PV_Milestones[[#This Row],[Actual/Schedule Finish]])&lt;7,YEAR(tbl_PV_Milestones[[#This Row],[Actual/Schedule Finish]]),YEAR(tbl_PV_Milestones[[#This Row],[Actual/Schedule Finish]])+1)</f>
        <v>2024</v>
      </c>
      <c r="X2575" s="41" t="str">
        <f>IF(OR(tbl_PV_Milestones[[#This Row],[Project Status]]="Completed",tbl_PV_Milestones[[#This Row],[Project Status]]="Assumed Completed"),"Yes","No")</f>
        <v>Yes</v>
      </c>
      <c r="Y2575" s="41">
        <f>IF(tbl_PV_Milestones[[#This Row],[Baseline Date]]="",1,0)</f>
        <v>0</v>
      </c>
      <c r="Z2575" s="41">
        <f>IF(tbl_PV_Milestones[[#This Row],[Baseline Date]]&lt;PV_Meta!$B$7,1,0)</f>
        <v>1</v>
      </c>
      <c r="AA2575" s="41">
        <f>IF(tbl_PV_Milestones[[#This Row],[Complete]]="Yes",1,0)</f>
        <v>1</v>
      </c>
      <c r="AB2575" s="41">
        <f>IF(AND(tbl_PV_Milestones[[#This Row],[BL FY]]=2025,tbl_PV_Milestones[[#This Row],[Baseline Date]]&lt;PV_Meta!$B$7),1,0)</f>
        <v>0</v>
      </c>
      <c r="AC2575" s="41">
        <f>IF(AND(tbl_PV_Milestones[[#This Row],[Planned YTD]]=1,tbl_PV_Milestones[[#This Row],[Complete]]="Yes"),1,0)</f>
        <v>0</v>
      </c>
      <c r="AD2575" s="41">
        <f>IF(AND(tbl_PV_Milestones[[#This Row],[Actual/Schedule Finish]]&lt;PV_Meta!$B$7,tbl_PV_Milestones[[#This Row],[Complete]]="No",tbl_PV_Milestones[[#This Row],[Project Status]]&lt;&gt;"On Hold"),1,0)</f>
        <v>0</v>
      </c>
      <c r="AE2575" s="41">
        <f>IF(AND(tbl_PV_Milestones[[#This Row],[Actual/Schedule Finish]]&gt;tbl_PV_Milestones[[#This Row],[Baseline Date]],tbl_PV_Milestones[[#This Row],[Complete]]="No",tbl_PV_Milestones[[#This Row],[Project Status]]&lt;&gt;"On Hold",tbl_PV_Milestones[[#This Row],[Overdue]]=0,tbl_PV_Milestones[[#This Row],[To be Baselined]]&lt;&gt;1),1,0)</f>
        <v>0</v>
      </c>
      <c r="AF2575" s="41">
        <f>IF(AND(tbl_PV_Milestones[[#This Row],[BL FY]]=2025,tbl_PV_Milestones[[#This Row],[Finish FY]]&gt;2025),1,0)</f>
        <v>0</v>
      </c>
      <c r="AG2575" s="56" t="str">
        <f>_xlfn.XLOOKUP(tbl_PV_Milestones[[#This Row],[Work ID]],tbl_PV_Meta[Work ID '#],tbl_PV_Meta[Project Manager/Owner],,0)</f>
        <v>Project Manager 6</v>
      </c>
      <c r="AH2575" s="6"/>
    </row>
    <row r="2576" spans="4:34" x14ac:dyDescent="0.25">
      <c r="D2576" s="6" t="s">
        <v>326</v>
      </c>
      <c r="E2576" s="6" t="s">
        <v>580</v>
      </c>
      <c r="F2576" s="6" t="s">
        <v>1700</v>
      </c>
      <c r="G2576" s="6" t="s">
        <v>1156</v>
      </c>
      <c r="H2576" s="6" t="s">
        <v>510</v>
      </c>
      <c r="I2576" s="6" t="s">
        <v>110</v>
      </c>
      <c r="J2576" s="6" t="s">
        <v>326</v>
      </c>
      <c r="K2576" s="6" t="s">
        <v>36</v>
      </c>
      <c r="L2576" s="6" t="s">
        <v>88</v>
      </c>
      <c r="M2576" s="43"/>
      <c r="N2576" s="44" t="s">
        <v>1979</v>
      </c>
      <c r="O2576" s="39">
        <v>45443.708333333299</v>
      </c>
      <c r="P2576" s="39">
        <v>45392.708333333299</v>
      </c>
      <c r="Q2576" s="6">
        <v>-36</v>
      </c>
      <c r="R2576" s="6">
        <v>-2.1015761821366E-2</v>
      </c>
      <c r="S2576" s="45" t="e">
        <f>_xlfn.CONCAT(#REF!,TRIM(tbl_PV_Milestones[[#This Row],[Milestone Description]]))</f>
        <v>#REF!</v>
      </c>
      <c r="T2576" s="84" t="str">
        <f>IF(COUNTIF(tbl_PV_Milestones[UID],tbl_PV_Milestones[[#This Row],[UID]])&gt;1,"Duplicate","")</f>
        <v>Duplicate</v>
      </c>
      <c r="U2576" s="42" t="str">
        <f>_xlfn.XLOOKUP(tbl_PV_Milestones[[#This Row],[Work ID]],tbl_PV_Meta[Work ID '#],tbl_PV_Meta[Sub-Portfolio])</f>
        <v>Sub-Portfolio 7</v>
      </c>
      <c r="V2576" s="41">
        <f>IF(MONTH(tbl_PV_Milestones[[#This Row],[Baseline Date]])&lt;7,YEAR(tbl_PV_Milestones[[#This Row],[Baseline Date]]),YEAR(tbl_PV_Milestones[[#This Row],[Baseline Date]])+1)</f>
        <v>2024</v>
      </c>
      <c r="W2576" s="41">
        <f>IF(MONTH(tbl_PV_Milestones[[#This Row],[Actual/Schedule Finish]])&lt;7,YEAR(tbl_PV_Milestones[[#This Row],[Actual/Schedule Finish]]),YEAR(tbl_PV_Milestones[[#This Row],[Actual/Schedule Finish]])+1)</f>
        <v>2024</v>
      </c>
      <c r="X2576" s="41" t="str">
        <f>IF(OR(tbl_PV_Milestones[[#This Row],[Project Status]]="Completed",tbl_PV_Milestones[[#This Row],[Project Status]]="Assumed Completed"),"Yes","No")</f>
        <v>Yes</v>
      </c>
      <c r="Y2576" s="41">
        <f>IF(tbl_PV_Milestones[[#This Row],[Baseline Date]]="",1,0)</f>
        <v>0</v>
      </c>
      <c r="Z2576" s="41">
        <f>IF(tbl_PV_Milestones[[#This Row],[Baseline Date]]&lt;PV_Meta!$B$7,1,0)</f>
        <v>1</v>
      </c>
      <c r="AA2576" s="41">
        <f>IF(tbl_PV_Milestones[[#This Row],[Complete]]="Yes",1,0)</f>
        <v>1</v>
      </c>
      <c r="AB2576" s="41">
        <f>IF(AND(tbl_PV_Milestones[[#This Row],[BL FY]]=2025,tbl_PV_Milestones[[#This Row],[Baseline Date]]&lt;PV_Meta!$B$7),1,0)</f>
        <v>0</v>
      </c>
      <c r="AC2576" s="41">
        <f>IF(AND(tbl_PV_Milestones[[#This Row],[Planned YTD]]=1,tbl_PV_Milestones[[#This Row],[Complete]]="Yes"),1,0)</f>
        <v>0</v>
      </c>
      <c r="AD2576" s="41">
        <f>IF(AND(tbl_PV_Milestones[[#This Row],[Actual/Schedule Finish]]&lt;PV_Meta!$B$7,tbl_PV_Milestones[[#This Row],[Complete]]="No",tbl_PV_Milestones[[#This Row],[Project Status]]&lt;&gt;"On Hold"),1,0)</f>
        <v>0</v>
      </c>
      <c r="AE2576" s="41">
        <f>IF(AND(tbl_PV_Milestones[[#This Row],[Actual/Schedule Finish]]&gt;tbl_PV_Milestones[[#This Row],[Baseline Date]],tbl_PV_Milestones[[#This Row],[Complete]]="No",tbl_PV_Milestones[[#This Row],[Project Status]]&lt;&gt;"On Hold",tbl_PV_Milestones[[#This Row],[Overdue]]=0,tbl_PV_Milestones[[#This Row],[To be Baselined]]&lt;&gt;1),1,0)</f>
        <v>0</v>
      </c>
      <c r="AF2576" s="41">
        <f>IF(AND(tbl_PV_Milestones[[#This Row],[BL FY]]=2025,tbl_PV_Milestones[[#This Row],[Finish FY]]&gt;2025),1,0)</f>
        <v>0</v>
      </c>
      <c r="AG2576" s="56" t="str">
        <f>_xlfn.XLOOKUP(tbl_PV_Milestones[[#This Row],[Work ID]],tbl_PV_Meta[Work ID '#],tbl_PV_Meta[Project Manager/Owner],,0)</f>
        <v>Project Manager 17</v>
      </c>
      <c r="AH2576" s="6"/>
    </row>
    <row r="2577" spans="4:34" x14ac:dyDescent="0.25">
      <c r="D2577" s="6" t="s">
        <v>326</v>
      </c>
      <c r="E2577" s="6" t="s">
        <v>503</v>
      </c>
      <c r="F2577" s="6" t="s">
        <v>1701</v>
      </c>
      <c r="G2577" s="6" t="s">
        <v>1157</v>
      </c>
      <c r="H2577" s="6" t="s">
        <v>510</v>
      </c>
      <c r="I2577" s="6" t="s">
        <v>510</v>
      </c>
      <c r="J2577" s="6" t="s">
        <v>326</v>
      </c>
      <c r="K2577" s="6" t="s">
        <v>278</v>
      </c>
      <c r="L2577" s="6" t="s">
        <v>116</v>
      </c>
      <c r="M2577" s="43"/>
      <c r="N2577" s="44" t="s">
        <v>1979</v>
      </c>
      <c r="O2577" s="39">
        <v>45082</v>
      </c>
      <c r="P2577" s="39">
        <v>45082</v>
      </c>
      <c r="Q2577" s="6">
        <v>0</v>
      </c>
      <c r="R2577" s="6">
        <v>0</v>
      </c>
      <c r="S2577" s="45" t="e">
        <f>_xlfn.CONCAT(#REF!,TRIM(tbl_PV_Milestones[[#This Row],[Milestone Description]]))</f>
        <v>#REF!</v>
      </c>
      <c r="T2577" s="84" t="str">
        <f>IF(COUNTIF(tbl_PV_Milestones[UID],tbl_PV_Milestones[[#This Row],[UID]])&gt;1,"Duplicate","")</f>
        <v>Duplicate</v>
      </c>
      <c r="U2577" s="42" t="str">
        <f>_xlfn.XLOOKUP(tbl_PV_Milestones[[#This Row],[Work ID]],tbl_PV_Meta[Work ID '#],tbl_PV_Meta[Sub-Portfolio])</f>
        <v>Sub-Portfolio 4</v>
      </c>
      <c r="V2577" s="41">
        <f>IF(MONTH(tbl_PV_Milestones[[#This Row],[Baseline Date]])&lt;7,YEAR(tbl_PV_Milestones[[#This Row],[Baseline Date]]),YEAR(tbl_PV_Milestones[[#This Row],[Baseline Date]])+1)</f>
        <v>2023</v>
      </c>
      <c r="W2577" s="41">
        <f>IF(MONTH(tbl_PV_Milestones[[#This Row],[Actual/Schedule Finish]])&lt;7,YEAR(tbl_PV_Milestones[[#This Row],[Actual/Schedule Finish]]),YEAR(tbl_PV_Milestones[[#This Row],[Actual/Schedule Finish]])+1)</f>
        <v>2023</v>
      </c>
      <c r="X2577" s="41" t="str">
        <f>IF(OR(tbl_PV_Milestones[[#This Row],[Project Status]]="Completed",tbl_PV_Milestones[[#This Row],[Project Status]]="Assumed Completed"),"Yes","No")</f>
        <v>Yes</v>
      </c>
      <c r="Y2577" s="41">
        <f>IF(tbl_PV_Milestones[[#This Row],[Baseline Date]]="",1,0)</f>
        <v>0</v>
      </c>
      <c r="Z2577" s="41">
        <f>IF(tbl_PV_Milestones[[#This Row],[Baseline Date]]&lt;PV_Meta!$B$7,1,0)</f>
        <v>1</v>
      </c>
      <c r="AA2577" s="41">
        <f>IF(tbl_PV_Milestones[[#This Row],[Complete]]="Yes",1,0)</f>
        <v>1</v>
      </c>
      <c r="AB2577" s="41">
        <f>IF(AND(tbl_PV_Milestones[[#This Row],[BL FY]]=2025,tbl_PV_Milestones[[#This Row],[Baseline Date]]&lt;PV_Meta!$B$7),1,0)</f>
        <v>0</v>
      </c>
      <c r="AC2577" s="41">
        <f>IF(AND(tbl_PV_Milestones[[#This Row],[Planned YTD]]=1,tbl_PV_Milestones[[#This Row],[Complete]]="Yes"),1,0)</f>
        <v>0</v>
      </c>
      <c r="AD2577" s="41">
        <f>IF(AND(tbl_PV_Milestones[[#This Row],[Actual/Schedule Finish]]&lt;PV_Meta!$B$7,tbl_PV_Milestones[[#This Row],[Complete]]="No",tbl_PV_Milestones[[#This Row],[Project Status]]&lt;&gt;"On Hold"),1,0)</f>
        <v>0</v>
      </c>
      <c r="AE2577" s="41">
        <f>IF(AND(tbl_PV_Milestones[[#This Row],[Actual/Schedule Finish]]&gt;tbl_PV_Milestones[[#This Row],[Baseline Date]],tbl_PV_Milestones[[#This Row],[Complete]]="No",tbl_PV_Milestones[[#This Row],[Project Status]]&lt;&gt;"On Hold",tbl_PV_Milestones[[#This Row],[Overdue]]=0,tbl_PV_Milestones[[#This Row],[To be Baselined]]&lt;&gt;1),1,0)</f>
        <v>0</v>
      </c>
      <c r="AF2577" s="41">
        <f>IF(AND(tbl_PV_Milestones[[#This Row],[BL FY]]=2025,tbl_PV_Milestones[[#This Row],[Finish FY]]&gt;2025),1,0)</f>
        <v>0</v>
      </c>
      <c r="AG2577" s="56" t="str">
        <f>_xlfn.XLOOKUP(tbl_PV_Milestones[[#This Row],[Work ID]],tbl_PV_Meta[Work ID '#],tbl_PV_Meta[Project Manager/Owner],,0)</f>
        <v>Project Manager 18</v>
      </c>
      <c r="AH2577" s="6"/>
    </row>
    <row r="2578" spans="4:34" x14ac:dyDescent="0.25">
      <c r="D2578" s="6" t="s">
        <v>326</v>
      </c>
      <c r="E2578" s="6" t="s">
        <v>503</v>
      </c>
      <c r="F2578" s="6" t="s">
        <v>1708</v>
      </c>
      <c r="G2578" s="6" t="s">
        <v>1158</v>
      </c>
      <c r="H2578" s="6" t="s">
        <v>510</v>
      </c>
      <c r="I2578" s="6" t="s">
        <v>110</v>
      </c>
      <c r="J2578" s="6" t="s">
        <v>326</v>
      </c>
      <c r="K2578" s="6" t="s">
        <v>29</v>
      </c>
      <c r="L2578" s="6" t="s">
        <v>27</v>
      </c>
      <c r="M2578" s="43"/>
      <c r="N2578" s="44" t="s">
        <v>1979</v>
      </c>
      <c r="O2578" s="39">
        <v>45230.333333333299</v>
      </c>
      <c r="P2578" s="39">
        <v>45230.333333333299</v>
      </c>
      <c r="Q2578" s="6">
        <v>0</v>
      </c>
      <c r="R2578" s="6">
        <v>0</v>
      </c>
      <c r="S2578" s="45" t="e">
        <f>_xlfn.CONCAT(#REF!,TRIM(tbl_PV_Milestones[[#This Row],[Milestone Description]]))</f>
        <v>#REF!</v>
      </c>
      <c r="T2578" s="84" t="str">
        <f>IF(COUNTIF(tbl_PV_Milestones[UID],tbl_PV_Milestones[[#This Row],[UID]])&gt;1,"Duplicate","")</f>
        <v>Duplicate</v>
      </c>
      <c r="U2578" s="42" t="str">
        <f>_xlfn.XLOOKUP(tbl_PV_Milestones[[#This Row],[Work ID]],tbl_PV_Meta[Work ID '#],tbl_PV_Meta[Sub-Portfolio])</f>
        <v>Sub-Portfolio 8</v>
      </c>
      <c r="V2578" s="41">
        <f>IF(MONTH(tbl_PV_Milestones[[#This Row],[Baseline Date]])&lt;7,YEAR(tbl_PV_Milestones[[#This Row],[Baseline Date]]),YEAR(tbl_PV_Milestones[[#This Row],[Baseline Date]])+1)</f>
        <v>2024</v>
      </c>
      <c r="W2578" s="41">
        <f>IF(MONTH(tbl_PV_Milestones[[#This Row],[Actual/Schedule Finish]])&lt;7,YEAR(tbl_PV_Milestones[[#This Row],[Actual/Schedule Finish]]),YEAR(tbl_PV_Milestones[[#This Row],[Actual/Schedule Finish]])+1)</f>
        <v>2024</v>
      </c>
      <c r="X2578" s="41" t="str">
        <f>IF(OR(tbl_PV_Milestones[[#This Row],[Project Status]]="Completed",tbl_PV_Milestones[[#This Row],[Project Status]]="Assumed Completed"),"Yes","No")</f>
        <v>Yes</v>
      </c>
      <c r="Y2578" s="41">
        <f>IF(tbl_PV_Milestones[[#This Row],[Baseline Date]]="",1,0)</f>
        <v>0</v>
      </c>
      <c r="Z2578" s="41">
        <f>IF(tbl_PV_Milestones[[#This Row],[Baseline Date]]&lt;PV_Meta!$B$7,1,0)</f>
        <v>1</v>
      </c>
      <c r="AA2578" s="41">
        <f>IF(tbl_PV_Milestones[[#This Row],[Complete]]="Yes",1,0)</f>
        <v>1</v>
      </c>
      <c r="AB2578" s="41">
        <f>IF(AND(tbl_PV_Milestones[[#This Row],[BL FY]]=2025,tbl_PV_Milestones[[#This Row],[Baseline Date]]&lt;PV_Meta!$B$7),1,0)</f>
        <v>0</v>
      </c>
      <c r="AC2578" s="41">
        <f>IF(AND(tbl_PV_Milestones[[#This Row],[Planned YTD]]=1,tbl_PV_Milestones[[#This Row],[Complete]]="Yes"),1,0)</f>
        <v>0</v>
      </c>
      <c r="AD2578" s="41">
        <f>IF(AND(tbl_PV_Milestones[[#This Row],[Actual/Schedule Finish]]&lt;PV_Meta!$B$7,tbl_PV_Milestones[[#This Row],[Complete]]="No",tbl_PV_Milestones[[#This Row],[Project Status]]&lt;&gt;"On Hold"),1,0)</f>
        <v>0</v>
      </c>
      <c r="AE2578" s="41">
        <f>IF(AND(tbl_PV_Milestones[[#This Row],[Actual/Schedule Finish]]&gt;tbl_PV_Milestones[[#This Row],[Baseline Date]],tbl_PV_Milestones[[#This Row],[Complete]]="No",tbl_PV_Milestones[[#This Row],[Project Status]]&lt;&gt;"On Hold",tbl_PV_Milestones[[#This Row],[Overdue]]=0,tbl_PV_Milestones[[#This Row],[To be Baselined]]&lt;&gt;1),1,0)</f>
        <v>0</v>
      </c>
      <c r="AF2578" s="41">
        <f>IF(AND(tbl_PV_Milestones[[#This Row],[BL FY]]=2025,tbl_PV_Milestones[[#This Row],[Finish FY]]&gt;2025),1,0)</f>
        <v>0</v>
      </c>
      <c r="AG2578" s="56" t="str">
        <f>_xlfn.XLOOKUP(tbl_PV_Milestones[[#This Row],[Work ID]],tbl_PV_Meta[Work ID '#],tbl_PV_Meta[Project Manager/Owner],,0)</f>
        <v>Project Manager 6</v>
      </c>
      <c r="AH2578" s="6"/>
    </row>
    <row r="2579" spans="4:34" x14ac:dyDescent="0.25">
      <c r="D2579" s="6" t="s">
        <v>326</v>
      </c>
      <c r="E2579" s="6" t="s">
        <v>503</v>
      </c>
      <c r="F2579" s="6" t="s">
        <v>1710</v>
      </c>
      <c r="G2579" s="6" t="s">
        <v>1159</v>
      </c>
      <c r="H2579" s="6" t="s">
        <v>510</v>
      </c>
      <c r="I2579" s="6" t="s">
        <v>510</v>
      </c>
      <c r="J2579" s="6" t="s">
        <v>326</v>
      </c>
      <c r="K2579" s="6" t="s">
        <v>278</v>
      </c>
      <c r="L2579" s="6" t="s">
        <v>126</v>
      </c>
      <c r="M2579" s="43"/>
      <c r="N2579" s="44" t="s">
        <v>1979</v>
      </c>
      <c r="O2579" s="39">
        <v>44907</v>
      </c>
      <c r="P2579" s="39">
        <v>44907</v>
      </c>
      <c r="Q2579" s="6">
        <v>0</v>
      </c>
      <c r="R2579" s="6">
        <v>0</v>
      </c>
      <c r="S2579" s="45" t="e">
        <f>_xlfn.CONCAT(#REF!,TRIM(tbl_PV_Milestones[[#This Row],[Milestone Description]]))</f>
        <v>#REF!</v>
      </c>
      <c r="T2579" s="84" t="str">
        <f>IF(COUNTIF(tbl_PV_Milestones[UID],tbl_PV_Milestones[[#This Row],[UID]])&gt;1,"Duplicate","")</f>
        <v>Duplicate</v>
      </c>
      <c r="U2579" s="42" t="str">
        <f>_xlfn.XLOOKUP(tbl_PV_Milestones[[#This Row],[Work ID]],tbl_PV_Meta[Work ID '#],tbl_PV_Meta[Sub-Portfolio])</f>
        <v>Sub-Portfolio 7</v>
      </c>
      <c r="V2579" s="41">
        <f>IF(MONTH(tbl_PV_Milestones[[#This Row],[Baseline Date]])&lt;7,YEAR(tbl_PV_Milestones[[#This Row],[Baseline Date]]),YEAR(tbl_PV_Milestones[[#This Row],[Baseline Date]])+1)</f>
        <v>2023</v>
      </c>
      <c r="W2579" s="41">
        <f>IF(MONTH(tbl_PV_Milestones[[#This Row],[Actual/Schedule Finish]])&lt;7,YEAR(tbl_PV_Milestones[[#This Row],[Actual/Schedule Finish]]),YEAR(tbl_PV_Milestones[[#This Row],[Actual/Schedule Finish]])+1)</f>
        <v>2023</v>
      </c>
      <c r="X2579" s="41" t="str">
        <f>IF(OR(tbl_PV_Milestones[[#This Row],[Project Status]]="Completed",tbl_PV_Milestones[[#This Row],[Project Status]]="Assumed Completed"),"Yes","No")</f>
        <v>Yes</v>
      </c>
      <c r="Y2579" s="41">
        <f>IF(tbl_PV_Milestones[[#This Row],[Baseline Date]]="",1,0)</f>
        <v>0</v>
      </c>
      <c r="Z2579" s="41">
        <f>IF(tbl_PV_Milestones[[#This Row],[Baseline Date]]&lt;PV_Meta!$B$7,1,0)</f>
        <v>1</v>
      </c>
      <c r="AA2579" s="41">
        <f>IF(tbl_PV_Milestones[[#This Row],[Complete]]="Yes",1,0)</f>
        <v>1</v>
      </c>
      <c r="AB2579" s="41">
        <f>IF(AND(tbl_PV_Milestones[[#This Row],[BL FY]]=2025,tbl_PV_Milestones[[#This Row],[Baseline Date]]&lt;PV_Meta!$B$7),1,0)</f>
        <v>0</v>
      </c>
      <c r="AC2579" s="41">
        <f>IF(AND(tbl_PV_Milestones[[#This Row],[Planned YTD]]=1,tbl_PV_Milestones[[#This Row],[Complete]]="Yes"),1,0)</f>
        <v>0</v>
      </c>
      <c r="AD2579" s="41">
        <f>IF(AND(tbl_PV_Milestones[[#This Row],[Actual/Schedule Finish]]&lt;PV_Meta!$B$7,tbl_PV_Milestones[[#This Row],[Complete]]="No",tbl_PV_Milestones[[#This Row],[Project Status]]&lt;&gt;"On Hold"),1,0)</f>
        <v>0</v>
      </c>
      <c r="AE2579" s="41">
        <f>IF(AND(tbl_PV_Milestones[[#This Row],[Actual/Schedule Finish]]&gt;tbl_PV_Milestones[[#This Row],[Baseline Date]],tbl_PV_Milestones[[#This Row],[Complete]]="No",tbl_PV_Milestones[[#This Row],[Project Status]]&lt;&gt;"On Hold",tbl_PV_Milestones[[#This Row],[Overdue]]=0,tbl_PV_Milestones[[#This Row],[To be Baselined]]&lt;&gt;1),1,0)</f>
        <v>0</v>
      </c>
      <c r="AF2579" s="41">
        <f>IF(AND(tbl_PV_Milestones[[#This Row],[BL FY]]=2025,tbl_PV_Milestones[[#This Row],[Finish FY]]&gt;2025),1,0)</f>
        <v>0</v>
      </c>
      <c r="AG2579" s="56" t="str">
        <f>_xlfn.XLOOKUP(tbl_PV_Milestones[[#This Row],[Work ID]],tbl_PV_Meta[Work ID '#],tbl_PV_Meta[Project Manager/Owner],,0)</f>
        <v>Project Manager 10</v>
      </c>
      <c r="AH2579" s="6"/>
    </row>
    <row r="2580" spans="4:34" x14ac:dyDescent="0.25">
      <c r="D2580" s="6" t="s">
        <v>326</v>
      </c>
      <c r="E2580" s="6" t="s">
        <v>503</v>
      </c>
      <c r="F2580" s="6" t="s">
        <v>1691</v>
      </c>
      <c r="G2580" s="6" t="s">
        <v>1160</v>
      </c>
      <c r="H2580" s="6" t="s">
        <v>510</v>
      </c>
      <c r="I2580" s="6" t="s">
        <v>110</v>
      </c>
      <c r="J2580" s="6" t="s">
        <v>326</v>
      </c>
      <c r="K2580" s="6" t="s">
        <v>36</v>
      </c>
      <c r="L2580" s="6" t="s">
        <v>108</v>
      </c>
      <c r="M2580" s="43"/>
      <c r="N2580" s="44" t="s">
        <v>1979</v>
      </c>
      <c r="O2580" s="39">
        <v>45093</v>
      </c>
      <c r="P2580" s="39">
        <v>45093</v>
      </c>
      <c r="Q2580" s="6">
        <v>0</v>
      </c>
      <c r="R2580" s="6">
        <v>0</v>
      </c>
      <c r="S2580" s="45" t="e">
        <f>_xlfn.CONCAT(#REF!,TRIM(tbl_PV_Milestones[[#This Row],[Milestone Description]]))</f>
        <v>#REF!</v>
      </c>
      <c r="T2580" s="84" t="str">
        <f>IF(COUNTIF(tbl_PV_Milestones[UID],tbl_PV_Milestones[[#This Row],[UID]])&gt;1,"Duplicate","")</f>
        <v>Duplicate</v>
      </c>
      <c r="U2580" s="42" t="str">
        <f>_xlfn.XLOOKUP(tbl_PV_Milestones[[#This Row],[Work ID]],tbl_PV_Meta[Work ID '#],tbl_PV_Meta[Sub-Portfolio])</f>
        <v>Sub-Portfolio 4</v>
      </c>
      <c r="V2580" s="41">
        <f>IF(MONTH(tbl_PV_Milestones[[#This Row],[Baseline Date]])&lt;7,YEAR(tbl_PV_Milestones[[#This Row],[Baseline Date]]),YEAR(tbl_PV_Milestones[[#This Row],[Baseline Date]])+1)</f>
        <v>2023</v>
      </c>
      <c r="W2580" s="41">
        <f>IF(MONTH(tbl_PV_Milestones[[#This Row],[Actual/Schedule Finish]])&lt;7,YEAR(tbl_PV_Milestones[[#This Row],[Actual/Schedule Finish]]),YEAR(tbl_PV_Milestones[[#This Row],[Actual/Schedule Finish]])+1)</f>
        <v>2023</v>
      </c>
      <c r="X2580" s="41" t="str">
        <f>IF(OR(tbl_PV_Milestones[[#This Row],[Project Status]]="Completed",tbl_PV_Milestones[[#This Row],[Project Status]]="Assumed Completed"),"Yes","No")</f>
        <v>Yes</v>
      </c>
      <c r="Y2580" s="41">
        <f>IF(tbl_PV_Milestones[[#This Row],[Baseline Date]]="",1,0)</f>
        <v>0</v>
      </c>
      <c r="Z2580" s="41">
        <f>IF(tbl_PV_Milestones[[#This Row],[Baseline Date]]&lt;PV_Meta!$B$7,1,0)</f>
        <v>1</v>
      </c>
      <c r="AA2580" s="41">
        <f>IF(tbl_PV_Milestones[[#This Row],[Complete]]="Yes",1,0)</f>
        <v>1</v>
      </c>
      <c r="AB2580" s="41">
        <f>IF(AND(tbl_PV_Milestones[[#This Row],[BL FY]]=2025,tbl_PV_Milestones[[#This Row],[Baseline Date]]&lt;PV_Meta!$B$7),1,0)</f>
        <v>0</v>
      </c>
      <c r="AC2580" s="41">
        <f>IF(AND(tbl_PV_Milestones[[#This Row],[Planned YTD]]=1,tbl_PV_Milestones[[#This Row],[Complete]]="Yes"),1,0)</f>
        <v>0</v>
      </c>
      <c r="AD2580" s="41">
        <f>IF(AND(tbl_PV_Milestones[[#This Row],[Actual/Schedule Finish]]&lt;PV_Meta!$B$7,tbl_PV_Milestones[[#This Row],[Complete]]="No",tbl_PV_Milestones[[#This Row],[Project Status]]&lt;&gt;"On Hold"),1,0)</f>
        <v>0</v>
      </c>
      <c r="AE2580" s="41">
        <f>IF(AND(tbl_PV_Milestones[[#This Row],[Actual/Schedule Finish]]&gt;tbl_PV_Milestones[[#This Row],[Baseline Date]],tbl_PV_Milestones[[#This Row],[Complete]]="No",tbl_PV_Milestones[[#This Row],[Project Status]]&lt;&gt;"On Hold",tbl_PV_Milestones[[#This Row],[Overdue]]=0,tbl_PV_Milestones[[#This Row],[To be Baselined]]&lt;&gt;1),1,0)</f>
        <v>0</v>
      </c>
      <c r="AF2580" s="41">
        <f>IF(AND(tbl_PV_Milestones[[#This Row],[BL FY]]=2025,tbl_PV_Milestones[[#This Row],[Finish FY]]&gt;2025),1,0)</f>
        <v>0</v>
      </c>
      <c r="AG2580" s="56" t="str">
        <f>_xlfn.XLOOKUP(tbl_PV_Milestones[[#This Row],[Work ID]],tbl_PV_Meta[Work ID '#],tbl_PV_Meta[Project Manager/Owner],,0)</f>
        <v>Project Manager 18</v>
      </c>
      <c r="AH2580" s="6"/>
    </row>
    <row r="2581" spans="4:34" x14ac:dyDescent="0.25">
      <c r="D2581" s="6" t="s">
        <v>326</v>
      </c>
      <c r="E2581" s="6" t="s">
        <v>503</v>
      </c>
      <c r="F2581" s="6" t="s">
        <v>1708</v>
      </c>
      <c r="G2581" s="6" t="s">
        <v>1161</v>
      </c>
      <c r="H2581" s="6" t="s">
        <v>510</v>
      </c>
      <c r="I2581" s="6" t="s">
        <v>110</v>
      </c>
      <c r="J2581" s="6" t="s">
        <v>326</v>
      </c>
      <c r="K2581" s="6" t="s">
        <v>29</v>
      </c>
      <c r="L2581" s="6" t="s">
        <v>27</v>
      </c>
      <c r="M2581" s="43"/>
      <c r="N2581" s="44" t="s">
        <v>1979</v>
      </c>
      <c r="O2581" s="39">
        <v>45237.333333333299</v>
      </c>
      <c r="P2581" s="39">
        <v>45237.333333333299</v>
      </c>
      <c r="Q2581" s="6">
        <v>0</v>
      </c>
      <c r="R2581" s="6">
        <v>0</v>
      </c>
      <c r="S2581" s="45" t="e">
        <f>_xlfn.CONCAT(#REF!,TRIM(tbl_PV_Milestones[[#This Row],[Milestone Description]]))</f>
        <v>#REF!</v>
      </c>
      <c r="T2581" s="84" t="str">
        <f>IF(COUNTIF(tbl_PV_Milestones[UID],tbl_PV_Milestones[[#This Row],[UID]])&gt;1,"Duplicate","")</f>
        <v>Duplicate</v>
      </c>
      <c r="U2581" s="42" t="str">
        <f>_xlfn.XLOOKUP(tbl_PV_Milestones[[#This Row],[Work ID]],tbl_PV_Meta[Work ID '#],tbl_PV_Meta[Sub-Portfolio])</f>
        <v>Sub-Portfolio 8</v>
      </c>
      <c r="V2581" s="41">
        <f>IF(MONTH(tbl_PV_Milestones[[#This Row],[Baseline Date]])&lt;7,YEAR(tbl_PV_Milestones[[#This Row],[Baseline Date]]),YEAR(tbl_PV_Milestones[[#This Row],[Baseline Date]])+1)</f>
        <v>2024</v>
      </c>
      <c r="W2581" s="41">
        <f>IF(MONTH(tbl_PV_Milestones[[#This Row],[Actual/Schedule Finish]])&lt;7,YEAR(tbl_PV_Milestones[[#This Row],[Actual/Schedule Finish]]),YEAR(tbl_PV_Milestones[[#This Row],[Actual/Schedule Finish]])+1)</f>
        <v>2024</v>
      </c>
      <c r="X2581" s="41" t="str">
        <f>IF(OR(tbl_PV_Milestones[[#This Row],[Project Status]]="Completed",tbl_PV_Milestones[[#This Row],[Project Status]]="Assumed Completed"),"Yes","No")</f>
        <v>Yes</v>
      </c>
      <c r="Y2581" s="41">
        <f>IF(tbl_PV_Milestones[[#This Row],[Baseline Date]]="",1,0)</f>
        <v>0</v>
      </c>
      <c r="Z2581" s="41">
        <f>IF(tbl_PV_Milestones[[#This Row],[Baseline Date]]&lt;PV_Meta!$B$7,1,0)</f>
        <v>1</v>
      </c>
      <c r="AA2581" s="41">
        <f>IF(tbl_PV_Milestones[[#This Row],[Complete]]="Yes",1,0)</f>
        <v>1</v>
      </c>
      <c r="AB2581" s="41">
        <f>IF(AND(tbl_PV_Milestones[[#This Row],[BL FY]]=2025,tbl_PV_Milestones[[#This Row],[Baseline Date]]&lt;PV_Meta!$B$7),1,0)</f>
        <v>0</v>
      </c>
      <c r="AC2581" s="41">
        <f>IF(AND(tbl_PV_Milestones[[#This Row],[Planned YTD]]=1,tbl_PV_Milestones[[#This Row],[Complete]]="Yes"),1,0)</f>
        <v>0</v>
      </c>
      <c r="AD2581" s="41">
        <f>IF(AND(tbl_PV_Milestones[[#This Row],[Actual/Schedule Finish]]&lt;PV_Meta!$B$7,tbl_PV_Milestones[[#This Row],[Complete]]="No",tbl_PV_Milestones[[#This Row],[Project Status]]&lt;&gt;"On Hold"),1,0)</f>
        <v>0</v>
      </c>
      <c r="AE2581" s="41">
        <f>IF(AND(tbl_PV_Milestones[[#This Row],[Actual/Schedule Finish]]&gt;tbl_PV_Milestones[[#This Row],[Baseline Date]],tbl_PV_Milestones[[#This Row],[Complete]]="No",tbl_PV_Milestones[[#This Row],[Project Status]]&lt;&gt;"On Hold",tbl_PV_Milestones[[#This Row],[Overdue]]=0,tbl_PV_Milestones[[#This Row],[To be Baselined]]&lt;&gt;1),1,0)</f>
        <v>0</v>
      </c>
      <c r="AF2581" s="41">
        <f>IF(AND(tbl_PV_Milestones[[#This Row],[BL FY]]=2025,tbl_PV_Milestones[[#This Row],[Finish FY]]&gt;2025),1,0)</f>
        <v>0</v>
      </c>
      <c r="AG2581" s="56" t="str">
        <f>_xlfn.XLOOKUP(tbl_PV_Milestones[[#This Row],[Work ID]],tbl_PV_Meta[Work ID '#],tbl_PV_Meta[Project Manager/Owner],,0)</f>
        <v>Project Manager 6</v>
      </c>
      <c r="AH2581" s="6"/>
    </row>
    <row r="2582" spans="4:34" x14ac:dyDescent="0.25">
      <c r="D2582" s="6" t="s">
        <v>326</v>
      </c>
      <c r="E2582" s="6" t="s">
        <v>503</v>
      </c>
      <c r="F2582" s="6" t="s">
        <v>1708</v>
      </c>
      <c r="G2582" s="6" t="s">
        <v>1162</v>
      </c>
      <c r="H2582" s="6" t="s">
        <v>510</v>
      </c>
      <c r="I2582" s="6" t="s">
        <v>110</v>
      </c>
      <c r="J2582" s="6" t="s">
        <v>326</v>
      </c>
      <c r="K2582" s="6" t="s">
        <v>29</v>
      </c>
      <c r="L2582" s="6" t="s">
        <v>27</v>
      </c>
      <c r="M2582" s="43"/>
      <c r="N2582" s="44" t="s">
        <v>1979</v>
      </c>
      <c r="O2582" s="39">
        <v>45245.333333333299</v>
      </c>
      <c r="P2582" s="39">
        <v>45245.333333333299</v>
      </c>
      <c r="Q2582" s="6">
        <v>0</v>
      </c>
      <c r="R2582" s="6">
        <v>0</v>
      </c>
      <c r="S2582" s="45" t="e">
        <f>_xlfn.CONCAT(#REF!,TRIM(tbl_PV_Milestones[[#This Row],[Milestone Description]]))</f>
        <v>#REF!</v>
      </c>
      <c r="T2582" s="84" t="str">
        <f>IF(COUNTIF(tbl_PV_Milestones[UID],tbl_PV_Milestones[[#This Row],[UID]])&gt;1,"Duplicate","")</f>
        <v>Duplicate</v>
      </c>
      <c r="U2582" s="42" t="str">
        <f>_xlfn.XLOOKUP(tbl_PV_Milestones[[#This Row],[Work ID]],tbl_PV_Meta[Work ID '#],tbl_PV_Meta[Sub-Portfolio])</f>
        <v>Sub-Portfolio 8</v>
      </c>
      <c r="V2582" s="41">
        <f>IF(MONTH(tbl_PV_Milestones[[#This Row],[Baseline Date]])&lt;7,YEAR(tbl_PV_Milestones[[#This Row],[Baseline Date]]),YEAR(tbl_PV_Milestones[[#This Row],[Baseline Date]])+1)</f>
        <v>2024</v>
      </c>
      <c r="W2582" s="41">
        <f>IF(MONTH(tbl_PV_Milestones[[#This Row],[Actual/Schedule Finish]])&lt;7,YEAR(tbl_PV_Milestones[[#This Row],[Actual/Schedule Finish]]),YEAR(tbl_PV_Milestones[[#This Row],[Actual/Schedule Finish]])+1)</f>
        <v>2024</v>
      </c>
      <c r="X2582" s="41" t="str">
        <f>IF(OR(tbl_PV_Milestones[[#This Row],[Project Status]]="Completed",tbl_PV_Milestones[[#This Row],[Project Status]]="Assumed Completed"),"Yes","No")</f>
        <v>Yes</v>
      </c>
      <c r="Y2582" s="41">
        <f>IF(tbl_PV_Milestones[[#This Row],[Baseline Date]]="",1,0)</f>
        <v>0</v>
      </c>
      <c r="Z2582" s="41">
        <f>IF(tbl_PV_Milestones[[#This Row],[Baseline Date]]&lt;PV_Meta!$B$7,1,0)</f>
        <v>1</v>
      </c>
      <c r="AA2582" s="41">
        <f>IF(tbl_PV_Milestones[[#This Row],[Complete]]="Yes",1,0)</f>
        <v>1</v>
      </c>
      <c r="AB2582" s="41">
        <f>IF(AND(tbl_PV_Milestones[[#This Row],[BL FY]]=2025,tbl_PV_Milestones[[#This Row],[Baseline Date]]&lt;PV_Meta!$B$7),1,0)</f>
        <v>0</v>
      </c>
      <c r="AC2582" s="41">
        <f>IF(AND(tbl_PV_Milestones[[#This Row],[Planned YTD]]=1,tbl_PV_Milestones[[#This Row],[Complete]]="Yes"),1,0)</f>
        <v>0</v>
      </c>
      <c r="AD2582" s="41">
        <f>IF(AND(tbl_PV_Milestones[[#This Row],[Actual/Schedule Finish]]&lt;PV_Meta!$B$7,tbl_PV_Milestones[[#This Row],[Complete]]="No",tbl_PV_Milestones[[#This Row],[Project Status]]&lt;&gt;"On Hold"),1,0)</f>
        <v>0</v>
      </c>
      <c r="AE2582" s="41">
        <f>IF(AND(tbl_PV_Milestones[[#This Row],[Actual/Schedule Finish]]&gt;tbl_PV_Milestones[[#This Row],[Baseline Date]],tbl_PV_Milestones[[#This Row],[Complete]]="No",tbl_PV_Milestones[[#This Row],[Project Status]]&lt;&gt;"On Hold",tbl_PV_Milestones[[#This Row],[Overdue]]=0,tbl_PV_Milestones[[#This Row],[To be Baselined]]&lt;&gt;1),1,0)</f>
        <v>0</v>
      </c>
      <c r="AF2582" s="41">
        <f>IF(AND(tbl_PV_Milestones[[#This Row],[BL FY]]=2025,tbl_PV_Milestones[[#This Row],[Finish FY]]&gt;2025),1,0)</f>
        <v>0</v>
      </c>
      <c r="AG2582" s="56" t="str">
        <f>_xlfn.XLOOKUP(tbl_PV_Milestones[[#This Row],[Work ID]],tbl_PV_Meta[Work ID '#],tbl_PV_Meta[Project Manager/Owner],,0)</f>
        <v>Project Manager 6</v>
      </c>
      <c r="AH2582" s="6"/>
    </row>
    <row r="2583" spans="4:34" x14ac:dyDescent="0.25">
      <c r="D2583" s="6" t="s">
        <v>326</v>
      </c>
      <c r="E2583" s="6" t="s">
        <v>503</v>
      </c>
      <c r="F2583" s="6" t="s">
        <v>1710</v>
      </c>
      <c r="G2583" s="6" t="s">
        <v>1163</v>
      </c>
      <c r="H2583" s="6" t="s">
        <v>510</v>
      </c>
      <c r="I2583" s="6" t="s">
        <v>510</v>
      </c>
      <c r="J2583" s="6" t="s">
        <v>326</v>
      </c>
      <c r="K2583" s="6" t="s">
        <v>278</v>
      </c>
      <c r="L2583" s="6" t="s">
        <v>126</v>
      </c>
      <c r="M2583" s="43"/>
      <c r="N2583" s="44" t="s">
        <v>1979</v>
      </c>
      <c r="O2583" s="39">
        <v>44474</v>
      </c>
      <c r="P2583" s="39">
        <v>44474</v>
      </c>
      <c r="Q2583" s="6">
        <v>0</v>
      </c>
      <c r="R2583" s="6">
        <v>0</v>
      </c>
      <c r="S2583" s="45" t="e">
        <f>_xlfn.CONCAT(#REF!,TRIM(tbl_PV_Milestones[[#This Row],[Milestone Description]]))</f>
        <v>#REF!</v>
      </c>
      <c r="T2583" s="84" t="str">
        <f>IF(COUNTIF(tbl_PV_Milestones[UID],tbl_PV_Milestones[[#This Row],[UID]])&gt;1,"Duplicate","")</f>
        <v>Duplicate</v>
      </c>
      <c r="U2583" s="42" t="str">
        <f>_xlfn.XLOOKUP(tbl_PV_Milestones[[#This Row],[Work ID]],tbl_PV_Meta[Work ID '#],tbl_PV_Meta[Sub-Portfolio])</f>
        <v>Sub-Portfolio 7</v>
      </c>
      <c r="V2583" s="41">
        <f>IF(MONTH(tbl_PV_Milestones[[#This Row],[Baseline Date]])&lt;7,YEAR(tbl_PV_Milestones[[#This Row],[Baseline Date]]),YEAR(tbl_PV_Milestones[[#This Row],[Baseline Date]])+1)</f>
        <v>2022</v>
      </c>
      <c r="W2583" s="41">
        <f>IF(MONTH(tbl_PV_Milestones[[#This Row],[Actual/Schedule Finish]])&lt;7,YEAR(tbl_PV_Milestones[[#This Row],[Actual/Schedule Finish]]),YEAR(tbl_PV_Milestones[[#This Row],[Actual/Schedule Finish]])+1)</f>
        <v>2022</v>
      </c>
      <c r="X2583" s="41" t="str">
        <f>IF(OR(tbl_PV_Milestones[[#This Row],[Project Status]]="Completed",tbl_PV_Milestones[[#This Row],[Project Status]]="Assumed Completed"),"Yes","No")</f>
        <v>Yes</v>
      </c>
      <c r="Y2583" s="41">
        <f>IF(tbl_PV_Milestones[[#This Row],[Baseline Date]]="",1,0)</f>
        <v>0</v>
      </c>
      <c r="Z2583" s="41">
        <f>IF(tbl_PV_Milestones[[#This Row],[Baseline Date]]&lt;PV_Meta!$B$7,1,0)</f>
        <v>1</v>
      </c>
      <c r="AA2583" s="41">
        <f>IF(tbl_PV_Milestones[[#This Row],[Complete]]="Yes",1,0)</f>
        <v>1</v>
      </c>
      <c r="AB2583" s="41">
        <f>IF(AND(tbl_PV_Milestones[[#This Row],[BL FY]]=2025,tbl_PV_Milestones[[#This Row],[Baseline Date]]&lt;PV_Meta!$B$7),1,0)</f>
        <v>0</v>
      </c>
      <c r="AC2583" s="41">
        <f>IF(AND(tbl_PV_Milestones[[#This Row],[Planned YTD]]=1,tbl_PV_Milestones[[#This Row],[Complete]]="Yes"),1,0)</f>
        <v>0</v>
      </c>
      <c r="AD2583" s="41">
        <f>IF(AND(tbl_PV_Milestones[[#This Row],[Actual/Schedule Finish]]&lt;PV_Meta!$B$7,tbl_PV_Milestones[[#This Row],[Complete]]="No",tbl_PV_Milestones[[#This Row],[Project Status]]&lt;&gt;"On Hold"),1,0)</f>
        <v>0</v>
      </c>
      <c r="AE2583" s="41">
        <f>IF(AND(tbl_PV_Milestones[[#This Row],[Actual/Schedule Finish]]&gt;tbl_PV_Milestones[[#This Row],[Baseline Date]],tbl_PV_Milestones[[#This Row],[Complete]]="No",tbl_PV_Milestones[[#This Row],[Project Status]]&lt;&gt;"On Hold",tbl_PV_Milestones[[#This Row],[Overdue]]=0,tbl_PV_Milestones[[#This Row],[To be Baselined]]&lt;&gt;1),1,0)</f>
        <v>0</v>
      </c>
      <c r="AF2583" s="41">
        <f>IF(AND(tbl_PV_Milestones[[#This Row],[BL FY]]=2025,tbl_PV_Milestones[[#This Row],[Finish FY]]&gt;2025),1,0)</f>
        <v>0</v>
      </c>
      <c r="AG2583" s="56" t="str">
        <f>_xlfn.XLOOKUP(tbl_PV_Milestones[[#This Row],[Work ID]],tbl_PV_Meta[Work ID '#],tbl_PV_Meta[Project Manager/Owner],,0)</f>
        <v>Project Manager 10</v>
      </c>
      <c r="AH2583" s="6"/>
    </row>
    <row r="2584" spans="4:34" x14ac:dyDescent="0.25">
      <c r="D2584" s="6" t="s">
        <v>326</v>
      </c>
      <c r="E2584" s="6" t="s">
        <v>503</v>
      </c>
      <c r="F2584" s="6" t="s">
        <v>1700</v>
      </c>
      <c r="G2584" s="6" t="s">
        <v>1164</v>
      </c>
      <c r="H2584" s="6" t="s">
        <v>510</v>
      </c>
      <c r="I2584" s="6" t="s">
        <v>510</v>
      </c>
      <c r="J2584" s="6" t="s">
        <v>326</v>
      </c>
      <c r="K2584" s="6" t="s">
        <v>36</v>
      </c>
      <c r="L2584" s="6" t="s">
        <v>88</v>
      </c>
      <c r="M2584" s="43"/>
      <c r="N2584" s="44" t="s">
        <v>1979</v>
      </c>
      <c r="O2584" s="39">
        <v>45152</v>
      </c>
      <c r="P2584" s="39">
        <v>45152</v>
      </c>
      <c r="Q2584" s="6">
        <v>0</v>
      </c>
      <c r="R2584" s="6">
        <v>0</v>
      </c>
      <c r="S2584" s="45" t="e">
        <f>_xlfn.CONCAT(#REF!,TRIM(tbl_PV_Milestones[[#This Row],[Milestone Description]]))</f>
        <v>#REF!</v>
      </c>
      <c r="T2584" s="84" t="str">
        <f>IF(COUNTIF(tbl_PV_Milestones[UID],tbl_PV_Milestones[[#This Row],[UID]])&gt;1,"Duplicate","")</f>
        <v>Duplicate</v>
      </c>
      <c r="U2584" s="42" t="str">
        <f>_xlfn.XLOOKUP(tbl_PV_Milestones[[#This Row],[Work ID]],tbl_PV_Meta[Work ID '#],tbl_PV_Meta[Sub-Portfolio])</f>
        <v>Sub-Portfolio 7</v>
      </c>
      <c r="V2584" s="41">
        <f>IF(MONTH(tbl_PV_Milestones[[#This Row],[Baseline Date]])&lt;7,YEAR(tbl_PV_Milestones[[#This Row],[Baseline Date]]),YEAR(tbl_PV_Milestones[[#This Row],[Baseline Date]])+1)</f>
        <v>2024</v>
      </c>
      <c r="W2584" s="41">
        <f>IF(MONTH(tbl_PV_Milestones[[#This Row],[Actual/Schedule Finish]])&lt;7,YEAR(tbl_PV_Milestones[[#This Row],[Actual/Schedule Finish]]),YEAR(tbl_PV_Milestones[[#This Row],[Actual/Schedule Finish]])+1)</f>
        <v>2024</v>
      </c>
      <c r="X2584" s="41" t="str">
        <f>IF(OR(tbl_PV_Milestones[[#This Row],[Project Status]]="Completed",tbl_PV_Milestones[[#This Row],[Project Status]]="Assumed Completed"),"Yes","No")</f>
        <v>Yes</v>
      </c>
      <c r="Y2584" s="41">
        <f>IF(tbl_PV_Milestones[[#This Row],[Baseline Date]]="",1,0)</f>
        <v>0</v>
      </c>
      <c r="Z2584" s="41">
        <f>IF(tbl_PV_Milestones[[#This Row],[Baseline Date]]&lt;PV_Meta!$B$7,1,0)</f>
        <v>1</v>
      </c>
      <c r="AA2584" s="41">
        <f>IF(tbl_PV_Milestones[[#This Row],[Complete]]="Yes",1,0)</f>
        <v>1</v>
      </c>
      <c r="AB2584" s="41">
        <f>IF(AND(tbl_PV_Milestones[[#This Row],[BL FY]]=2025,tbl_PV_Milestones[[#This Row],[Baseline Date]]&lt;PV_Meta!$B$7),1,0)</f>
        <v>0</v>
      </c>
      <c r="AC2584" s="41">
        <f>IF(AND(tbl_PV_Milestones[[#This Row],[Planned YTD]]=1,tbl_PV_Milestones[[#This Row],[Complete]]="Yes"),1,0)</f>
        <v>0</v>
      </c>
      <c r="AD2584" s="41">
        <f>IF(AND(tbl_PV_Milestones[[#This Row],[Actual/Schedule Finish]]&lt;PV_Meta!$B$7,tbl_PV_Milestones[[#This Row],[Complete]]="No",tbl_PV_Milestones[[#This Row],[Project Status]]&lt;&gt;"On Hold"),1,0)</f>
        <v>0</v>
      </c>
      <c r="AE2584" s="41">
        <f>IF(AND(tbl_PV_Milestones[[#This Row],[Actual/Schedule Finish]]&gt;tbl_PV_Milestones[[#This Row],[Baseline Date]],tbl_PV_Milestones[[#This Row],[Complete]]="No",tbl_PV_Milestones[[#This Row],[Project Status]]&lt;&gt;"On Hold",tbl_PV_Milestones[[#This Row],[Overdue]]=0,tbl_PV_Milestones[[#This Row],[To be Baselined]]&lt;&gt;1),1,0)</f>
        <v>0</v>
      </c>
      <c r="AF2584" s="41">
        <f>IF(AND(tbl_PV_Milestones[[#This Row],[BL FY]]=2025,tbl_PV_Milestones[[#This Row],[Finish FY]]&gt;2025),1,0)</f>
        <v>0</v>
      </c>
      <c r="AG2584" s="56" t="str">
        <f>_xlfn.XLOOKUP(tbl_PV_Milestones[[#This Row],[Work ID]],tbl_PV_Meta[Work ID '#],tbl_PV_Meta[Project Manager/Owner],,0)</f>
        <v>Project Manager 17</v>
      </c>
      <c r="AH2584" s="6"/>
    </row>
    <row r="2585" spans="4:34" x14ac:dyDescent="0.25">
      <c r="D2585" s="6" t="s">
        <v>326</v>
      </c>
      <c r="E2585" s="6" t="s">
        <v>503</v>
      </c>
      <c r="F2585" s="6" t="s">
        <v>1708</v>
      </c>
      <c r="G2585" s="6" t="s">
        <v>1165</v>
      </c>
      <c r="H2585" s="6" t="s">
        <v>510</v>
      </c>
      <c r="I2585" s="6" t="s">
        <v>110</v>
      </c>
      <c r="J2585" s="6" t="s">
        <v>326</v>
      </c>
      <c r="K2585" s="6" t="s">
        <v>29</v>
      </c>
      <c r="L2585" s="6" t="s">
        <v>27</v>
      </c>
      <c r="M2585" s="43"/>
      <c r="N2585" s="44" t="s">
        <v>1979</v>
      </c>
      <c r="O2585" s="39">
        <v>45260.333333333299</v>
      </c>
      <c r="P2585" s="39">
        <v>45260.333333333299</v>
      </c>
      <c r="Q2585" s="6">
        <v>0</v>
      </c>
      <c r="R2585" s="6">
        <v>0</v>
      </c>
      <c r="S2585" s="45" t="e">
        <f>_xlfn.CONCAT(#REF!,TRIM(tbl_PV_Milestones[[#This Row],[Milestone Description]]))</f>
        <v>#REF!</v>
      </c>
      <c r="T2585" s="84" t="str">
        <f>IF(COUNTIF(tbl_PV_Milestones[UID],tbl_PV_Milestones[[#This Row],[UID]])&gt;1,"Duplicate","")</f>
        <v>Duplicate</v>
      </c>
      <c r="U2585" s="42" t="str">
        <f>_xlfn.XLOOKUP(tbl_PV_Milestones[[#This Row],[Work ID]],tbl_PV_Meta[Work ID '#],tbl_PV_Meta[Sub-Portfolio])</f>
        <v>Sub-Portfolio 8</v>
      </c>
      <c r="V2585" s="41">
        <f>IF(MONTH(tbl_PV_Milestones[[#This Row],[Baseline Date]])&lt;7,YEAR(tbl_PV_Milestones[[#This Row],[Baseline Date]]),YEAR(tbl_PV_Milestones[[#This Row],[Baseline Date]])+1)</f>
        <v>2024</v>
      </c>
      <c r="W2585" s="41">
        <f>IF(MONTH(tbl_PV_Milestones[[#This Row],[Actual/Schedule Finish]])&lt;7,YEAR(tbl_PV_Milestones[[#This Row],[Actual/Schedule Finish]]),YEAR(tbl_PV_Milestones[[#This Row],[Actual/Schedule Finish]])+1)</f>
        <v>2024</v>
      </c>
      <c r="X2585" s="41" t="str">
        <f>IF(OR(tbl_PV_Milestones[[#This Row],[Project Status]]="Completed",tbl_PV_Milestones[[#This Row],[Project Status]]="Assumed Completed"),"Yes","No")</f>
        <v>Yes</v>
      </c>
      <c r="Y2585" s="41">
        <f>IF(tbl_PV_Milestones[[#This Row],[Baseline Date]]="",1,0)</f>
        <v>0</v>
      </c>
      <c r="Z2585" s="41">
        <f>IF(tbl_PV_Milestones[[#This Row],[Baseline Date]]&lt;PV_Meta!$B$7,1,0)</f>
        <v>1</v>
      </c>
      <c r="AA2585" s="41">
        <f>IF(tbl_PV_Milestones[[#This Row],[Complete]]="Yes",1,0)</f>
        <v>1</v>
      </c>
      <c r="AB2585" s="41">
        <f>IF(AND(tbl_PV_Milestones[[#This Row],[BL FY]]=2025,tbl_PV_Milestones[[#This Row],[Baseline Date]]&lt;PV_Meta!$B$7),1,0)</f>
        <v>0</v>
      </c>
      <c r="AC2585" s="41">
        <f>IF(AND(tbl_PV_Milestones[[#This Row],[Planned YTD]]=1,tbl_PV_Milestones[[#This Row],[Complete]]="Yes"),1,0)</f>
        <v>0</v>
      </c>
      <c r="AD2585" s="41">
        <f>IF(AND(tbl_PV_Milestones[[#This Row],[Actual/Schedule Finish]]&lt;PV_Meta!$B$7,tbl_PV_Milestones[[#This Row],[Complete]]="No",tbl_PV_Milestones[[#This Row],[Project Status]]&lt;&gt;"On Hold"),1,0)</f>
        <v>0</v>
      </c>
      <c r="AE2585" s="41">
        <f>IF(AND(tbl_PV_Milestones[[#This Row],[Actual/Schedule Finish]]&gt;tbl_PV_Milestones[[#This Row],[Baseline Date]],tbl_PV_Milestones[[#This Row],[Complete]]="No",tbl_PV_Milestones[[#This Row],[Project Status]]&lt;&gt;"On Hold",tbl_PV_Milestones[[#This Row],[Overdue]]=0,tbl_PV_Milestones[[#This Row],[To be Baselined]]&lt;&gt;1),1,0)</f>
        <v>0</v>
      </c>
      <c r="AF2585" s="41">
        <f>IF(AND(tbl_PV_Milestones[[#This Row],[BL FY]]=2025,tbl_PV_Milestones[[#This Row],[Finish FY]]&gt;2025),1,0)</f>
        <v>0</v>
      </c>
      <c r="AG2585" s="56" t="str">
        <f>_xlfn.XLOOKUP(tbl_PV_Milestones[[#This Row],[Work ID]],tbl_PV_Meta[Work ID '#],tbl_PV_Meta[Project Manager/Owner],,0)</f>
        <v>Project Manager 6</v>
      </c>
      <c r="AH2585" s="6"/>
    </row>
    <row r="2586" spans="4:34" x14ac:dyDescent="0.25">
      <c r="D2586" s="6" t="s">
        <v>326</v>
      </c>
      <c r="E2586" s="6" t="s">
        <v>503</v>
      </c>
      <c r="F2586" s="6" t="s">
        <v>1708</v>
      </c>
      <c r="G2586" s="6" t="s">
        <v>1166</v>
      </c>
      <c r="H2586" s="6" t="s">
        <v>510</v>
      </c>
      <c r="I2586" s="6" t="s">
        <v>110</v>
      </c>
      <c r="J2586" s="6" t="s">
        <v>326</v>
      </c>
      <c r="K2586" s="6" t="s">
        <v>29</v>
      </c>
      <c r="L2586" s="6" t="s">
        <v>27</v>
      </c>
      <c r="M2586" s="43"/>
      <c r="N2586" s="44" t="s">
        <v>1979</v>
      </c>
      <c r="O2586" s="39">
        <v>45222.333333333299</v>
      </c>
      <c r="P2586" s="39">
        <v>45222.333333333299</v>
      </c>
      <c r="Q2586" s="6">
        <v>0</v>
      </c>
      <c r="R2586" s="6">
        <v>0</v>
      </c>
      <c r="S2586" s="45" t="e">
        <f>_xlfn.CONCAT(#REF!,TRIM(tbl_PV_Milestones[[#This Row],[Milestone Description]]))</f>
        <v>#REF!</v>
      </c>
      <c r="T2586" s="84" t="str">
        <f>IF(COUNTIF(tbl_PV_Milestones[UID],tbl_PV_Milestones[[#This Row],[UID]])&gt;1,"Duplicate","")</f>
        <v>Duplicate</v>
      </c>
      <c r="U2586" s="42" t="str">
        <f>_xlfn.XLOOKUP(tbl_PV_Milestones[[#This Row],[Work ID]],tbl_PV_Meta[Work ID '#],tbl_PV_Meta[Sub-Portfolio])</f>
        <v>Sub-Portfolio 8</v>
      </c>
      <c r="V2586" s="41">
        <f>IF(MONTH(tbl_PV_Milestones[[#This Row],[Baseline Date]])&lt;7,YEAR(tbl_PV_Milestones[[#This Row],[Baseline Date]]),YEAR(tbl_PV_Milestones[[#This Row],[Baseline Date]])+1)</f>
        <v>2024</v>
      </c>
      <c r="W2586" s="41">
        <f>IF(MONTH(tbl_PV_Milestones[[#This Row],[Actual/Schedule Finish]])&lt;7,YEAR(tbl_PV_Milestones[[#This Row],[Actual/Schedule Finish]]),YEAR(tbl_PV_Milestones[[#This Row],[Actual/Schedule Finish]])+1)</f>
        <v>2024</v>
      </c>
      <c r="X2586" s="41" t="str">
        <f>IF(OR(tbl_PV_Milestones[[#This Row],[Project Status]]="Completed",tbl_PV_Milestones[[#This Row],[Project Status]]="Assumed Completed"),"Yes","No")</f>
        <v>Yes</v>
      </c>
      <c r="Y2586" s="41">
        <f>IF(tbl_PV_Milestones[[#This Row],[Baseline Date]]="",1,0)</f>
        <v>0</v>
      </c>
      <c r="Z2586" s="41">
        <f>IF(tbl_PV_Milestones[[#This Row],[Baseline Date]]&lt;PV_Meta!$B$7,1,0)</f>
        <v>1</v>
      </c>
      <c r="AA2586" s="41">
        <f>IF(tbl_PV_Milestones[[#This Row],[Complete]]="Yes",1,0)</f>
        <v>1</v>
      </c>
      <c r="AB2586" s="41">
        <f>IF(AND(tbl_PV_Milestones[[#This Row],[BL FY]]=2025,tbl_PV_Milestones[[#This Row],[Baseline Date]]&lt;PV_Meta!$B$7),1,0)</f>
        <v>0</v>
      </c>
      <c r="AC2586" s="41">
        <f>IF(AND(tbl_PV_Milestones[[#This Row],[Planned YTD]]=1,tbl_PV_Milestones[[#This Row],[Complete]]="Yes"),1,0)</f>
        <v>0</v>
      </c>
      <c r="AD2586" s="41">
        <f>IF(AND(tbl_PV_Milestones[[#This Row],[Actual/Schedule Finish]]&lt;PV_Meta!$B$7,tbl_PV_Milestones[[#This Row],[Complete]]="No",tbl_PV_Milestones[[#This Row],[Project Status]]&lt;&gt;"On Hold"),1,0)</f>
        <v>0</v>
      </c>
      <c r="AE2586" s="41">
        <f>IF(AND(tbl_PV_Milestones[[#This Row],[Actual/Schedule Finish]]&gt;tbl_PV_Milestones[[#This Row],[Baseline Date]],tbl_PV_Milestones[[#This Row],[Complete]]="No",tbl_PV_Milestones[[#This Row],[Project Status]]&lt;&gt;"On Hold",tbl_PV_Milestones[[#This Row],[Overdue]]=0,tbl_PV_Milestones[[#This Row],[To be Baselined]]&lt;&gt;1),1,0)</f>
        <v>0</v>
      </c>
      <c r="AF2586" s="41">
        <f>IF(AND(tbl_PV_Milestones[[#This Row],[BL FY]]=2025,tbl_PV_Milestones[[#This Row],[Finish FY]]&gt;2025),1,0)</f>
        <v>0</v>
      </c>
      <c r="AG2586" s="56" t="str">
        <f>_xlfn.XLOOKUP(tbl_PV_Milestones[[#This Row],[Work ID]],tbl_PV_Meta[Work ID '#],tbl_PV_Meta[Project Manager/Owner],,0)</f>
        <v>Project Manager 6</v>
      </c>
      <c r="AH2586" s="6"/>
    </row>
    <row r="2587" spans="4:34" x14ac:dyDescent="0.25">
      <c r="D2587" s="6" t="s">
        <v>326</v>
      </c>
      <c r="E2587" s="6" t="s">
        <v>503</v>
      </c>
      <c r="F2587" s="6" t="s">
        <v>1707</v>
      </c>
      <c r="G2587" s="6" t="s">
        <v>1167</v>
      </c>
      <c r="H2587" s="6" t="s">
        <v>510</v>
      </c>
      <c r="I2587" s="6" t="s">
        <v>110</v>
      </c>
      <c r="J2587" s="6" t="s">
        <v>326</v>
      </c>
      <c r="K2587" s="6" t="s">
        <v>278</v>
      </c>
      <c r="L2587" s="6" t="s">
        <v>123</v>
      </c>
      <c r="M2587" s="43"/>
      <c r="N2587" s="44" t="s">
        <v>1979</v>
      </c>
      <c r="O2587" s="39">
        <v>45379.333333333299</v>
      </c>
      <c r="P2587" s="39">
        <v>45379.333333333299</v>
      </c>
      <c r="Q2587" s="6">
        <v>0</v>
      </c>
      <c r="R2587" s="6">
        <v>0</v>
      </c>
      <c r="S2587" s="45" t="e">
        <f>_xlfn.CONCAT(#REF!,TRIM(tbl_PV_Milestones[[#This Row],[Milestone Description]]))</f>
        <v>#REF!</v>
      </c>
      <c r="T2587" s="84" t="str">
        <f>IF(COUNTIF(tbl_PV_Milestones[UID],tbl_PV_Milestones[[#This Row],[UID]])&gt;1,"Duplicate","")</f>
        <v>Duplicate</v>
      </c>
      <c r="U2587" s="42" t="str">
        <f>_xlfn.XLOOKUP(tbl_PV_Milestones[[#This Row],[Work ID]],tbl_PV_Meta[Work ID '#],tbl_PV_Meta[Sub-Portfolio])</f>
        <v>Sub-Portfolio 4</v>
      </c>
      <c r="V2587" s="41">
        <f>IF(MONTH(tbl_PV_Milestones[[#This Row],[Baseline Date]])&lt;7,YEAR(tbl_PV_Milestones[[#This Row],[Baseline Date]]),YEAR(tbl_PV_Milestones[[#This Row],[Baseline Date]])+1)</f>
        <v>2024</v>
      </c>
      <c r="W2587" s="41">
        <f>IF(MONTH(tbl_PV_Milestones[[#This Row],[Actual/Schedule Finish]])&lt;7,YEAR(tbl_PV_Milestones[[#This Row],[Actual/Schedule Finish]]),YEAR(tbl_PV_Milestones[[#This Row],[Actual/Schedule Finish]])+1)</f>
        <v>2024</v>
      </c>
      <c r="X2587" s="41" t="str">
        <f>IF(OR(tbl_PV_Milestones[[#This Row],[Project Status]]="Completed",tbl_PV_Milestones[[#This Row],[Project Status]]="Assumed Completed"),"Yes","No")</f>
        <v>Yes</v>
      </c>
      <c r="Y2587" s="41">
        <f>IF(tbl_PV_Milestones[[#This Row],[Baseline Date]]="",1,0)</f>
        <v>0</v>
      </c>
      <c r="Z2587" s="41">
        <f>IF(tbl_PV_Milestones[[#This Row],[Baseline Date]]&lt;PV_Meta!$B$7,1,0)</f>
        <v>1</v>
      </c>
      <c r="AA2587" s="41">
        <f>IF(tbl_PV_Milestones[[#This Row],[Complete]]="Yes",1,0)</f>
        <v>1</v>
      </c>
      <c r="AB2587" s="41">
        <f>IF(AND(tbl_PV_Milestones[[#This Row],[BL FY]]=2025,tbl_PV_Milestones[[#This Row],[Baseline Date]]&lt;PV_Meta!$B$7),1,0)</f>
        <v>0</v>
      </c>
      <c r="AC2587" s="41">
        <f>IF(AND(tbl_PV_Milestones[[#This Row],[Planned YTD]]=1,tbl_PV_Milestones[[#This Row],[Complete]]="Yes"),1,0)</f>
        <v>0</v>
      </c>
      <c r="AD2587" s="41">
        <f>IF(AND(tbl_PV_Milestones[[#This Row],[Actual/Schedule Finish]]&lt;PV_Meta!$B$7,tbl_PV_Milestones[[#This Row],[Complete]]="No",tbl_PV_Milestones[[#This Row],[Project Status]]&lt;&gt;"On Hold"),1,0)</f>
        <v>0</v>
      </c>
      <c r="AE2587" s="41">
        <f>IF(AND(tbl_PV_Milestones[[#This Row],[Actual/Schedule Finish]]&gt;tbl_PV_Milestones[[#This Row],[Baseline Date]],tbl_PV_Milestones[[#This Row],[Complete]]="No",tbl_PV_Milestones[[#This Row],[Project Status]]&lt;&gt;"On Hold",tbl_PV_Milestones[[#This Row],[Overdue]]=0,tbl_PV_Milestones[[#This Row],[To be Baselined]]&lt;&gt;1),1,0)</f>
        <v>0</v>
      </c>
      <c r="AF2587" s="41">
        <f>IF(AND(tbl_PV_Milestones[[#This Row],[BL FY]]=2025,tbl_PV_Milestones[[#This Row],[Finish FY]]&gt;2025),1,0)</f>
        <v>0</v>
      </c>
      <c r="AG2587" s="56" t="str">
        <f>_xlfn.XLOOKUP(tbl_PV_Milestones[[#This Row],[Work ID]],tbl_PV_Meta[Work ID '#],tbl_PV_Meta[Project Manager/Owner],,0)</f>
        <v>Project Manager 3</v>
      </c>
      <c r="AH2587" s="6"/>
    </row>
    <row r="2588" spans="4:34" x14ac:dyDescent="0.25">
      <c r="D2588" s="6" t="s">
        <v>326</v>
      </c>
      <c r="E2588" s="6" t="s">
        <v>503</v>
      </c>
      <c r="F2588" s="6" t="s">
        <v>1714</v>
      </c>
      <c r="G2588" s="6" t="s">
        <v>1168</v>
      </c>
      <c r="H2588" s="6" t="s">
        <v>510</v>
      </c>
      <c r="I2588" s="6" t="s">
        <v>510</v>
      </c>
      <c r="J2588" s="6" t="s">
        <v>326</v>
      </c>
      <c r="K2588" s="6" t="s">
        <v>278</v>
      </c>
      <c r="L2588" s="6" t="s">
        <v>130</v>
      </c>
      <c r="M2588" s="43"/>
      <c r="N2588" s="44" t="s">
        <v>1979</v>
      </c>
      <c r="O2588" s="39">
        <v>44917</v>
      </c>
      <c r="P2588" s="39">
        <v>44917</v>
      </c>
      <c r="Q2588" s="6">
        <v>0</v>
      </c>
      <c r="R2588" s="6">
        <v>0</v>
      </c>
      <c r="S2588" s="45" t="e">
        <f>_xlfn.CONCAT(#REF!,TRIM(tbl_PV_Milestones[[#This Row],[Milestone Description]]))</f>
        <v>#REF!</v>
      </c>
      <c r="T2588" s="84" t="str">
        <f>IF(COUNTIF(tbl_PV_Milestones[UID],tbl_PV_Milestones[[#This Row],[UID]])&gt;1,"Duplicate","")</f>
        <v>Duplicate</v>
      </c>
      <c r="U2588" s="42" t="str">
        <f>_xlfn.XLOOKUP(tbl_PV_Milestones[[#This Row],[Work ID]],tbl_PV_Meta[Work ID '#],tbl_PV_Meta[Sub-Portfolio])</f>
        <v>Sub-Portfolio 7</v>
      </c>
      <c r="V2588" s="41">
        <f>IF(MONTH(tbl_PV_Milestones[[#This Row],[Baseline Date]])&lt;7,YEAR(tbl_PV_Milestones[[#This Row],[Baseline Date]]),YEAR(tbl_PV_Milestones[[#This Row],[Baseline Date]])+1)</f>
        <v>2023</v>
      </c>
      <c r="W2588" s="41">
        <f>IF(MONTH(tbl_PV_Milestones[[#This Row],[Actual/Schedule Finish]])&lt;7,YEAR(tbl_PV_Milestones[[#This Row],[Actual/Schedule Finish]]),YEAR(tbl_PV_Milestones[[#This Row],[Actual/Schedule Finish]])+1)</f>
        <v>2023</v>
      </c>
      <c r="X2588" s="41" t="str">
        <f>IF(OR(tbl_PV_Milestones[[#This Row],[Project Status]]="Completed",tbl_PV_Milestones[[#This Row],[Project Status]]="Assumed Completed"),"Yes","No")</f>
        <v>Yes</v>
      </c>
      <c r="Y2588" s="41">
        <f>IF(tbl_PV_Milestones[[#This Row],[Baseline Date]]="",1,0)</f>
        <v>0</v>
      </c>
      <c r="Z2588" s="41">
        <f>IF(tbl_PV_Milestones[[#This Row],[Baseline Date]]&lt;PV_Meta!$B$7,1,0)</f>
        <v>1</v>
      </c>
      <c r="AA2588" s="41">
        <f>IF(tbl_PV_Milestones[[#This Row],[Complete]]="Yes",1,0)</f>
        <v>1</v>
      </c>
      <c r="AB2588" s="41">
        <f>IF(AND(tbl_PV_Milestones[[#This Row],[BL FY]]=2025,tbl_PV_Milestones[[#This Row],[Baseline Date]]&lt;PV_Meta!$B$7),1,0)</f>
        <v>0</v>
      </c>
      <c r="AC2588" s="41">
        <f>IF(AND(tbl_PV_Milestones[[#This Row],[Planned YTD]]=1,tbl_PV_Milestones[[#This Row],[Complete]]="Yes"),1,0)</f>
        <v>0</v>
      </c>
      <c r="AD2588" s="41">
        <f>IF(AND(tbl_PV_Milestones[[#This Row],[Actual/Schedule Finish]]&lt;PV_Meta!$B$7,tbl_PV_Milestones[[#This Row],[Complete]]="No",tbl_PV_Milestones[[#This Row],[Project Status]]&lt;&gt;"On Hold"),1,0)</f>
        <v>0</v>
      </c>
      <c r="AE2588" s="41">
        <f>IF(AND(tbl_PV_Milestones[[#This Row],[Actual/Schedule Finish]]&gt;tbl_PV_Milestones[[#This Row],[Baseline Date]],tbl_PV_Milestones[[#This Row],[Complete]]="No",tbl_PV_Milestones[[#This Row],[Project Status]]&lt;&gt;"On Hold",tbl_PV_Milestones[[#This Row],[Overdue]]=0,tbl_PV_Milestones[[#This Row],[To be Baselined]]&lt;&gt;1),1,0)</f>
        <v>0</v>
      </c>
      <c r="AF2588" s="41">
        <f>IF(AND(tbl_PV_Milestones[[#This Row],[BL FY]]=2025,tbl_PV_Milestones[[#This Row],[Finish FY]]&gt;2025),1,0)</f>
        <v>0</v>
      </c>
      <c r="AG2588" s="56" t="str">
        <f>_xlfn.XLOOKUP(tbl_PV_Milestones[[#This Row],[Work ID]],tbl_PV_Meta[Work ID '#],tbl_PV_Meta[Project Manager/Owner],,0)</f>
        <v>Project Manager 38</v>
      </c>
      <c r="AH2588" s="6"/>
    </row>
    <row r="2589" spans="4:34" x14ac:dyDescent="0.25">
      <c r="D2589" s="6" t="s">
        <v>326</v>
      </c>
      <c r="E2589" s="6" t="s">
        <v>503</v>
      </c>
      <c r="F2589" s="6" t="s">
        <v>1708</v>
      </c>
      <c r="G2589" s="6" t="s">
        <v>1169</v>
      </c>
      <c r="H2589" s="6" t="s">
        <v>510</v>
      </c>
      <c r="I2589" s="6" t="s">
        <v>110</v>
      </c>
      <c r="J2589" s="6" t="s">
        <v>326</v>
      </c>
      <c r="K2589" s="6" t="s">
        <v>29</v>
      </c>
      <c r="L2589" s="6" t="s">
        <v>27</v>
      </c>
      <c r="M2589" s="43"/>
      <c r="N2589" s="44" t="s">
        <v>1979</v>
      </c>
      <c r="O2589" s="39">
        <v>45222.333333333299</v>
      </c>
      <c r="P2589" s="39">
        <v>45222.333333333299</v>
      </c>
      <c r="Q2589" s="6">
        <v>0</v>
      </c>
      <c r="R2589" s="6">
        <v>0</v>
      </c>
      <c r="S2589" s="45" t="e">
        <f>_xlfn.CONCAT(#REF!,TRIM(tbl_PV_Milestones[[#This Row],[Milestone Description]]))</f>
        <v>#REF!</v>
      </c>
      <c r="T2589" s="84" t="str">
        <f>IF(COUNTIF(tbl_PV_Milestones[UID],tbl_PV_Milestones[[#This Row],[UID]])&gt;1,"Duplicate","")</f>
        <v>Duplicate</v>
      </c>
      <c r="U2589" s="42" t="str">
        <f>_xlfn.XLOOKUP(tbl_PV_Milestones[[#This Row],[Work ID]],tbl_PV_Meta[Work ID '#],tbl_PV_Meta[Sub-Portfolio])</f>
        <v>Sub-Portfolio 8</v>
      </c>
      <c r="V2589" s="41">
        <f>IF(MONTH(tbl_PV_Milestones[[#This Row],[Baseline Date]])&lt;7,YEAR(tbl_PV_Milestones[[#This Row],[Baseline Date]]),YEAR(tbl_PV_Milestones[[#This Row],[Baseline Date]])+1)</f>
        <v>2024</v>
      </c>
      <c r="W2589" s="41">
        <f>IF(MONTH(tbl_PV_Milestones[[#This Row],[Actual/Schedule Finish]])&lt;7,YEAR(tbl_PV_Milestones[[#This Row],[Actual/Schedule Finish]]),YEAR(tbl_PV_Milestones[[#This Row],[Actual/Schedule Finish]])+1)</f>
        <v>2024</v>
      </c>
      <c r="X2589" s="41" t="str">
        <f>IF(OR(tbl_PV_Milestones[[#This Row],[Project Status]]="Completed",tbl_PV_Milestones[[#This Row],[Project Status]]="Assumed Completed"),"Yes","No")</f>
        <v>Yes</v>
      </c>
      <c r="Y2589" s="41">
        <f>IF(tbl_PV_Milestones[[#This Row],[Baseline Date]]="",1,0)</f>
        <v>0</v>
      </c>
      <c r="Z2589" s="41">
        <f>IF(tbl_PV_Milestones[[#This Row],[Baseline Date]]&lt;PV_Meta!$B$7,1,0)</f>
        <v>1</v>
      </c>
      <c r="AA2589" s="41">
        <f>IF(tbl_PV_Milestones[[#This Row],[Complete]]="Yes",1,0)</f>
        <v>1</v>
      </c>
      <c r="AB2589" s="41">
        <f>IF(AND(tbl_PV_Milestones[[#This Row],[BL FY]]=2025,tbl_PV_Milestones[[#This Row],[Baseline Date]]&lt;PV_Meta!$B$7),1,0)</f>
        <v>0</v>
      </c>
      <c r="AC2589" s="41">
        <f>IF(AND(tbl_PV_Milestones[[#This Row],[Planned YTD]]=1,tbl_PV_Milestones[[#This Row],[Complete]]="Yes"),1,0)</f>
        <v>0</v>
      </c>
      <c r="AD2589" s="41">
        <f>IF(AND(tbl_PV_Milestones[[#This Row],[Actual/Schedule Finish]]&lt;PV_Meta!$B$7,tbl_PV_Milestones[[#This Row],[Complete]]="No",tbl_PV_Milestones[[#This Row],[Project Status]]&lt;&gt;"On Hold"),1,0)</f>
        <v>0</v>
      </c>
      <c r="AE2589" s="41">
        <f>IF(AND(tbl_PV_Milestones[[#This Row],[Actual/Schedule Finish]]&gt;tbl_PV_Milestones[[#This Row],[Baseline Date]],tbl_PV_Milestones[[#This Row],[Complete]]="No",tbl_PV_Milestones[[#This Row],[Project Status]]&lt;&gt;"On Hold",tbl_PV_Milestones[[#This Row],[Overdue]]=0,tbl_PV_Milestones[[#This Row],[To be Baselined]]&lt;&gt;1),1,0)</f>
        <v>0</v>
      </c>
      <c r="AF2589" s="41">
        <f>IF(AND(tbl_PV_Milestones[[#This Row],[BL FY]]=2025,tbl_PV_Milestones[[#This Row],[Finish FY]]&gt;2025),1,0)</f>
        <v>0</v>
      </c>
      <c r="AG2589" s="56" t="str">
        <f>_xlfn.XLOOKUP(tbl_PV_Milestones[[#This Row],[Work ID]],tbl_PV_Meta[Work ID '#],tbl_PV_Meta[Project Manager/Owner],,0)</f>
        <v>Project Manager 6</v>
      </c>
      <c r="AH2589" s="6"/>
    </row>
    <row r="2590" spans="4:34" x14ac:dyDescent="0.25">
      <c r="D2590" s="6" t="s">
        <v>326</v>
      </c>
      <c r="E2590" s="6" t="s">
        <v>503</v>
      </c>
      <c r="F2590" s="6" t="s">
        <v>1708</v>
      </c>
      <c r="G2590" s="6" t="s">
        <v>1170</v>
      </c>
      <c r="H2590" s="6" t="s">
        <v>510</v>
      </c>
      <c r="I2590" s="6" t="s">
        <v>110</v>
      </c>
      <c r="J2590" s="6" t="s">
        <v>326</v>
      </c>
      <c r="K2590" s="6" t="s">
        <v>29</v>
      </c>
      <c r="L2590" s="6" t="s">
        <v>27</v>
      </c>
      <c r="M2590" s="43"/>
      <c r="N2590" s="44" t="s">
        <v>1979</v>
      </c>
      <c r="O2590" s="39">
        <v>45222.333333333299</v>
      </c>
      <c r="P2590" s="39">
        <v>45222.333333333299</v>
      </c>
      <c r="Q2590" s="6">
        <v>0</v>
      </c>
      <c r="R2590" s="6">
        <v>0</v>
      </c>
      <c r="S2590" s="45" t="e">
        <f>_xlfn.CONCAT(#REF!,TRIM(tbl_PV_Milestones[[#This Row],[Milestone Description]]))</f>
        <v>#REF!</v>
      </c>
      <c r="T2590" s="84" t="str">
        <f>IF(COUNTIF(tbl_PV_Milestones[UID],tbl_PV_Milestones[[#This Row],[UID]])&gt;1,"Duplicate","")</f>
        <v>Duplicate</v>
      </c>
      <c r="U2590" s="42" t="str">
        <f>_xlfn.XLOOKUP(tbl_PV_Milestones[[#This Row],[Work ID]],tbl_PV_Meta[Work ID '#],tbl_PV_Meta[Sub-Portfolio])</f>
        <v>Sub-Portfolio 8</v>
      </c>
      <c r="V2590" s="41">
        <f>IF(MONTH(tbl_PV_Milestones[[#This Row],[Baseline Date]])&lt;7,YEAR(tbl_PV_Milestones[[#This Row],[Baseline Date]]),YEAR(tbl_PV_Milestones[[#This Row],[Baseline Date]])+1)</f>
        <v>2024</v>
      </c>
      <c r="W2590" s="41">
        <f>IF(MONTH(tbl_PV_Milestones[[#This Row],[Actual/Schedule Finish]])&lt;7,YEAR(tbl_PV_Milestones[[#This Row],[Actual/Schedule Finish]]),YEAR(tbl_PV_Milestones[[#This Row],[Actual/Schedule Finish]])+1)</f>
        <v>2024</v>
      </c>
      <c r="X2590" s="41" t="str">
        <f>IF(OR(tbl_PV_Milestones[[#This Row],[Project Status]]="Completed",tbl_PV_Milestones[[#This Row],[Project Status]]="Assumed Completed"),"Yes","No")</f>
        <v>Yes</v>
      </c>
      <c r="Y2590" s="41">
        <f>IF(tbl_PV_Milestones[[#This Row],[Baseline Date]]="",1,0)</f>
        <v>0</v>
      </c>
      <c r="Z2590" s="41">
        <f>IF(tbl_PV_Milestones[[#This Row],[Baseline Date]]&lt;PV_Meta!$B$7,1,0)</f>
        <v>1</v>
      </c>
      <c r="AA2590" s="41">
        <f>IF(tbl_PV_Milestones[[#This Row],[Complete]]="Yes",1,0)</f>
        <v>1</v>
      </c>
      <c r="AB2590" s="41">
        <f>IF(AND(tbl_PV_Milestones[[#This Row],[BL FY]]=2025,tbl_PV_Milestones[[#This Row],[Baseline Date]]&lt;PV_Meta!$B$7),1,0)</f>
        <v>0</v>
      </c>
      <c r="AC2590" s="41">
        <f>IF(AND(tbl_PV_Milestones[[#This Row],[Planned YTD]]=1,tbl_PV_Milestones[[#This Row],[Complete]]="Yes"),1,0)</f>
        <v>0</v>
      </c>
      <c r="AD2590" s="41">
        <f>IF(AND(tbl_PV_Milestones[[#This Row],[Actual/Schedule Finish]]&lt;PV_Meta!$B$7,tbl_PV_Milestones[[#This Row],[Complete]]="No",tbl_PV_Milestones[[#This Row],[Project Status]]&lt;&gt;"On Hold"),1,0)</f>
        <v>0</v>
      </c>
      <c r="AE2590" s="41">
        <f>IF(AND(tbl_PV_Milestones[[#This Row],[Actual/Schedule Finish]]&gt;tbl_PV_Milestones[[#This Row],[Baseline Date]],tbl_PV_Milestones[[#This Row],[Complete]]="No",tbl_PV_Milestones[[#This Row],[Project Status]]&lt;&gt;"On Hold",tbl_PV_Milestones[[#This Row],[Overdue]]=0,tbl_PV_Milestones[[#This Row],[To be Baselined]]&lt;&gt;1),1,0)</f>
        <v>0</v>
      </c>
      <c r="AF2590" s="41">
        <f>IF(AND(tbl_PV_Milestones[[#This Row],[BL FY]]=2025,tbl_PV_Milestones[[#This Row],[Finish FY]]&gt;2025),1,0)</f>
        <v>0</v>
      </c>
      <c r="AG2590" s="56" t="str">
        <f>_xlfn.XLOOKUP(tbl_PV_Milestones[[#This Row],[Work ID]],tbl_PV_Meta[Work ID '#],tbl_PV_Meta[Project Manager/Owner],,0)</f>
        <v>Project Manager 6</v>
      </c>
      <c r="AH2590" s="6"/>
    </row>
    <row r="2591" spans="4:34" x14ac:dyDescent="0.25">
      <c r="D2591" s="6" t="s">
        <v>326</v>
      </c>
      <c r="E2591" s="6" t="s">
        <v>503</v>
      </c>
      <c r="F2591" s="6" t="s">
        <v>1708</v>
      </c>
      <c r="G2591" s="6" t="s">
        <v>1171</v>
      </c>
      <c r="H2591" s="6" t="s">
        <v>510</v>
      </c>
      <c r="I2591" s="6" t="s">
        <v>110</v>
      </c>
      <c r="J2591" s="6" t="s">
        <v>326</v>
      </c>
      <c r="K2591" s="6" t="s">
        <v>29</v>
      </c>
      <c r="L2591" s="6" t="s">
        <v>27</v>
      </c>
      <c r="M2591" s="43"/>
      <c r="N2591" s="44" t="s">
        <v>1979</v>
      </c>
      <c r="O2591" s="39">
        <v>45260.708333333299</v>
      </c>
      <c r="P2591" s="39">
        <v>45260.708333333299</v>
      </c>
      <c r="Q2591" s="6">
        <v>0</v>
      </c>
      <c r="R2591" s="6">
        <v>0</v>
      </c>
      <c r="S2591" s="45" t="e">
        <f>_xlfn.CONCAT(#REF!,TRIM(tbl_PV_Milestones[[#This Row],[Milestone Description]]))</f>
        <v>#REF!</v>
      </c>
      <c r="T2591" s="84" t="str">
        <f>IF(COUNTIF(tbl_PV_Milestones[UID],tbl_PV_Milestones[[#This Row],[UID]])&gt;1,"Duplicate","")</f>
        <v>Duplicate</v>
      </c>
      <c r="U2591" s="42" t="str">
        <f>_xlfn.XLOOKUP(tbl_PV_Milestones[[#This Row],[Work ID]],tbl_PV_Meta[Work ID '#],tbl_PV_Meta[Sub-Portfolio])</f>
        <v>Sub-Portfolio 8</v>
      </c>
      <c r="V2591" s="41">
        <f>IF(MONTH(tbl_PV_Milestones[[#This Row],[Baseline Date]])&lt;7,YEAR(tbl_PV_Milestones[[#This Row],[Baseline Date]]),YEAR(tbl_PV_Milestones[[#This Row],[Baseline Date]])+1)</f>
        <v>2024</v>
      </c>
      <c r="W2591" s="41">
        <f>IF(MONTH(tbl_PV_Milestones[[#This Row],[Actual/Schedule Finish]])&lt;7,YEAR(tbl_PV_Milestones[[#This Row],[Actual/Schedule Finish]]),YEAR(tbl_PV_Milestones[[#This Row],[Actual/Schedule Finish]])+1)</f>
        <v>2024</v>
      </c>
      <c r="X2591" s="41" t="str">
        <f>IF(OR(tbl_PV_Milestones[[#This Row],[Project Status]]="Completed",tbl_PV_Milestones[[#This Row],[Project Status]]="Assumed Completed"),"Yes","No")</f>
        <v>Yes</v>
      </c>
      <c r="Y2591" s="41">
        <f>IF(tbl_PV_Milestones[[#This Row],[Baseline Date]]="",1,0)</f>
        <v>0</v>
      </c>
      <c r="Z2591" s="41">
        <f>IF(tbl_PV_Milestones[[#This Row],[Baseline Date]]&lt;PV_Meta!$B$7,1,0)</f>
        <v>1</v>
      </c>
      <c r="AA2591" s="41">
        <f>IF(tbl_PV_Milestones[[#This Row],[Complete]]="Yes",1,0)</f>
        <v>1</v>
      </c>
      <c r="AB2591" s="41">
        <f>IF(AND(tbl_PV_Milestones[[#This Row],[BL FY]]=2025,tbl_PV_Milestones[[#This Row],[Baseline Date]]&lt;PV_Meta!$B$7),1,0)</f>
        <v>0</v>
      </c>
      <c r="AC2591" s="41">
        <f>IF(AND(tbl_PV_Milestones[[#This Row],[Planned YTD]]=1,tbl_PV_Milestones[[#This Row],[Complete]]="Yes"),1,0)</f>
        <v>0</v>
      </c>
      <c r="AD2591" s="41">
        <f>IF(AND(tbl_PV_Milestones[[#This Row],[Actual/Schedule Finish]]&lt;PV_Meta!$B$7,tbl_PV_Milestones[[#This Row],[Complete]]="No",tbl_PV_Milestones[[#This Row],[Project Status]]&lt;&gt;"On Hold"),1,0)</f>
        <v>0</v>
      </c>
      <c r="AE2591" s="41">
        <f>IF(AND(tbl_PV_Milestones[[#This Row],[Actual/Schedule Finish]]&gt;tbl_PV_Milestones[[#This Row],[Baseline Date]],tbl_PV_Milestones[[#This Row],[Complete]]="No",tbl_PV_Milestones[[#This Row],[Project Status]]&lt;&gt;"On Hold",tbl_PV_Milestones[[#This Row],[Overdue]]=0,tbl_PV_Milestones[[#This Row],[To be Baselined]]&lt;&gt;1),1,0)</f>
        <v>0</v>
      </c>
      <c r="AF2591" s="41">
        <f>IF(AND(tbl_PV_Milestones[[#This Row],[BL FY]]=2025,tbl_PV_Milestones[[#This Row],[Finish FY]]&gt;2025),1,0)</f>
        <v>0</v>
      </c>
      <c r="AG2591" s="56" t="str">
        <f>_xlfn.XLOOKUP(tbl_PV_Milestones[[#This Row],[Work ID]],tbl_PV_Meta[Work ID '#],tbl_PV_Meta[Project Manager/Owner],,0)</f>
        <v>Project Manager 6</v>
      </c>
      <c r="AH2591" s="6"/>
    </row>
    <row r="2592" spans="4:34" x14ac:dyDescent="0.25">
      <c r="D2592" s="6" t="s">
        <v>326</v>
      </c>
      <c r="E2592" s="6" t="s">
        <v>503</v>
      </c>
      <c r="F2592" s="6" t="s">
        <v>1714</v>
      </c>
      <c r="G2592" s="6" t="s">
        <v>776</v>
      </c>
      <c r="H2592" s="6" t="s">
        <v>510</v>
      </c>
      <c r="I2592" s="6" t="s">
        <v>110</v>
      </c>
      <c r="J2592" s="6" t="s">
        <v>326</v>
      </c>
      <c r="K2592" s="6" t="s">
        <v>278</v>
      </c>
      <c r="L2592" s="6" t="s">
        <v>130</v>
      </c>
      <c r="M2592" s="43"/>
      <c r="N2592" s="44" t="s">
        <v>1979</v>
      </c>
      <c r="O2592" s="39">
        <v>45230.708333333299</v>
      </c>
      <c r="P2592" s="39">
        <v>45230.708333333299</v>
      </c>
      <c r="Q2592" s="6">
        <v>0</v>
      </c>
      <c r="R2592" s="6">
        <v>0</v>
      </c>
      <c r="S2592" s="45" t="e">
        <f>_xlfn.CONCAT(#REF!,TRIM(tbl_PV_Milestones[[#This Row],[Milestone Description]]))</f>
        <v>#REF!</v>
      </c>
      <c r="T2592" s="84" t="str">
        <f>IF(COUNTIF(tbl_PV_Milestones[UID],tbl_PV_Milestones[[#This Row],[UID]])&gt;1,"Duplicate","")</f>
        <v>Duplicate</v>
      </c>
      <c r="U2592" s="42" t="str">
        <f>_xlfn.XLOOKUP(tbl_PV_Milestones[[#This Row],[Work ID]],tbl_PV_Meta[Work ID '#],tbl_PV_Meta[Sub-Portfolio])</f>
        <v>Sub-Portfolio 7</v>
      </c>
      <c r="V2592" s="41">
        <f>IF(MONTH(tbl_PV_Milestones[[#This Row],[Baseline Date]])&lt;7,YEAR(tbl_PV_Milestones[[#This Row],[Baseline Date]]),YEAR(tbl_PV_Milestones[[#This Row],[Baseline Date]])+1)</f>
        <v>2024</v>
      </c>
      <c r="W2592" s="41">
        <f>IF(MONTH(tbl_PV_Milestones[[#This Row],[Actual/Schedule Finish]])&lt;7,YEAR(tbl_PV_Milestones[[#This Row],[Actual/Schedule Finish]]),YEAR(tbl_PV_Milestones[[#This Row],[Actual/Schedule Finish]])+1)</f>
        <v>2024</v>
      </c>
      <c r="X2592" s="41" t="str">
        <f>IF(OR(tbl_PV_Milestones[[#This Row],[Project Status]]="Completed",tbl_PV_Milestones[[#This Row],[Project Status]]="Assumed Completed"),"Yes","No")</f>
        <v>Yes</v>
      </c>
      <c r="Y2592" s="41">
        <f>IF(tbl_PV_Milestones[[#This Row],[Baseline Date]]="",1,0)</f>
        <v>0</v>
      </c>
      <c r="Z2592" s="41">
        <f>IF(tbl_PV_Milestones[[#This Row],[Baseline Date]]&lt;PV_Meta!$B$7,1,0)</f>
        <v>1</v>
      </c>
      <c r="AA2592" s="41">
        <f>IF(tbl_PV_Milestones[[#This Row],[Complete]]="Yes",1,0)</f>
        <v>1</v>
      </c>
      <c r="AB2592" s="41">
        <f>IF(AND(tbl_PV_Milestones[[#This Row],[BL FY]]=2025,tbl_PV_Milestones[[#This Row],[Baseline Date]]&lt;PV_Meta!$B$7),1,0)</f>
        <v>0</v>
      </c>
      <c r="AC2592" s="41">
        <f>IF(AND(tbl_PV_Milestones[[#This Row],[Planned YTD]]=1,tbl_PV_Milestones[[#This Row],[Complete]]="Yes"),1,0)</f>
        <v>0</v>
      </c>
      <c r="AD2592" s="41">
        <f>IF(AND(tbl_PV_Milestones[[#This Row],[Actual/Schedule Finish]]&lt;PV_Meta!$B$7,tbl_PV_Milestones[[#This Row],[Complete]]="No",tbl_PV_Milestones[[#This Row],[Project Status]]&lt;&gt;"On Hold"),1,0)</f>
        <v>0</v>
      </c>
      <c r="AE2592" s="41">
        <f>IF(AND(tbl_PV_Milestones[[#This Row],[Actual/Schedule Finish]]&gt;tbl_PV_Milestones[[#This Row],[Baseline Date]],tbl_PV_Milestones[[#This Row],[Complete]]="No",tbl_PV_Milestones[[#This Row],[Project Status]]&lt;&gt;"On Hold",tbl_PV_Milestones[[#This Row],[Overdue]]=0,tbl_PV_Milestones[[#This Row],[To be Baselined]]&lt;&gt;1),1,0)</f>
        <v>0</v>
      </c>
      <c r="AF2592" s="41">
        <f>IF(AND(tbl_PV_Milestones[[#This Row],[BL FY]]=2025,tbl_PV_Milestones[[#This Row],[Finish FY]]&gt;2025),1,0)</f>
        <v>0</v>
      </c>
      <c r="AG2592" s="56" t="str">
        <f>_xlfn.XLOOKUP(tbl_PV_Milestones[[#This Row],[Work ID]],tbl_PV_Meta[Work ID '#],tbl_PV_Meta[Project Manager/Owner],,0)</f>
        <v>Project Manager 38</v>
      </c>
      <c r="AH2592" s="6"/>
    </row>
    <row r="2593" spans="4:34" x14ac:dyDescent="0.25">
      <c r="D2593" s="6" t="s">
        <v>326</v>
      </c>
      <c r="E2593" s="6" t="s">
        <v>503</v>
      </c>
      <c r="F2593" s="6" t="s">
        <v>1701</v>
      </c>
      <c r="G2593" s="6" t="s">
        <v>1172</v>
      </c>
      <c r="H2593" s="6" t="s">
        <v>510</v>
      </c>
      <c r="I2593" s="6" t="s">
        <v>510</v>
      </c>
      <c r="J2593" s="6" t="s">
        <v>326</v>
      </c>
      <c r="K2593" s="6" t="s">
        <v>278</v>
      </c>
      <c r="L2593" s="6" t="s">
        <v>116</v>
      </c>
      <c r="M2593" s="43"/>
      <c r="N2593" s="44" t="s">
        <v>1979</v>
      </c>
      <c r="O2593" s="39">
        <v>45103</v>
      </c>
      <c r="P2593" s="39">
        <v>45103</v>
      </c>
      <c r="Q2593" s="6">
        <v>0</v>
      </c>
      <c r="R2593" s="6">
        <v>0</v>
      </c>
      <c r="S2593" s="45" t="e">
        <f>_xlfn.CONCAT(#REF!,TRIM(tbl_PV_Milestones[[#This Row],[Milestone Description]]))</f>
        <v>#REF!</v>
      </c>
      <c r="T2593" s="84" t="str">
        <f>IF(COUNTIF(tbl_PV_Milestones[UID],tbl_PV_Milestones[[#This Row],[UID]])&gt;1,"Duplicate","")</f>
        <v>Duplicate</v>
      </c>
      <c r="U2593" s="42" t="str">
        <f>_xlfn.XLOOKUP(tbl_PV_Milestones[[#This Row],[Work ID]],tbl_PV_Meta[Work ID '#],tbl_PV_Meta[Sub-Portfolio])</f>
        <v>Sub-Portfolio 4</v>
      </c>
      <c r="V2593" s="41">
        <f>IF(MONTH(tbl_PV_Milestones[[#This Row],[Baseline Date]])&lt;7,YEAR(tbl_PV_Milestones[[#This Row],[Baseline Date]]),YEAR(tbl_PV_Milestones[[#This Row],[Baseline Date]])+1)</f>
        <v>2023</v>
      </c>
      <c r="W2593" s="41">
        <f>IF(MONTH(tbl_PV_Milestones[[#This Row],[Actual/Schedule Finish]])&lt;7,YEAR(tbl_PV_Milestones[[#This Row],[Actual/Schedule Finish]]),YEAR(tbl_PV_Milestones[[#This Row],[Actual/Schedule Finish]])+1)</f>
        <v>2023</v>
      </c>
      <c r="X2593" s="41" t="str">
        <f>IF(OR(tbl_PV_Milestones[[#This Row],[Project Status]]="Completed",tbl_PV_Milestones[[#This Row],[Project Status]]="Assumed Completed"),"Yes","No")</f>
        <v>Yes</v>
      </c>
      <c r="Y2593" s="41">
        <f>IF(tbl_PV_Milestones[[#This Row],[Baseline Date]]="",1,0)</f>
        <v>0</v>
      </c>
      <c r="Z2593" s="41">
        <f>IF(tbl_PV_Milestones[[#This Row],[Baseline Date]]&lt;PV_Meta!$B$7,1,0)</f>
        <v>1</v>
      </c>
      <c r="AA2593" s="41">
        <f>IF(tbl_PV_Milestones[[#This Row],[Complete]]="Yes",1,0)</f>
        <v>1</v>
      </c>
      <c r="AB2593" s="41">
        <f>IF(AND(tbl_PV_Milestones[[#This Row],[BL FY]]=2025,tbl_PV_Milestones[[#This Row],[Baseline Date]]&lt;PV_Meta!$B$7),1,0)</f>
        <v>0</v>
      </c>
      <c r="AC2593" s="41">
        <f>IF(AND(tbl_PV_Milestones[[#This Row],[Planned YTD]]=1,tbl_PV_Milestones[[#This Row],[Complete]]="Yes"),1,0)</f>
        <v>0</v>
      </c>
      <c r="AD2593" s="41">
        <f>IF(AND(tbl_PV_Milestones[[#This Row],[Actual/Schedule Finish]]&lt;PV_Meta!$B$7,tbl_PV_Milestones[[#This Row],[Complete]]="No",tbl_PV_Milestones[[#This Row],[Project Status]]&lt;&gt;"On Hold"),1,0)</f>
        <v>0</v>
      </c>
      <c r="AE2593" s="41">
        <f>IF(AND(tbl_PV_Milestones[[#This Row],[Actual/Schedule Finish]]&gt;tbl_PV_Milestones[[#This Row],[Baseline Date]],tbl_PV_Milestones[[#This Row],[Complete]]="No",tbl_PV_Milestones[[#This Row],[Project Status]]&lt;&gt;"On Hold",tbl_PV_Milestones[[#This Row],[Overdue]]=0,tbl_PV_Milestones[[#This Row],[To be Baselined]]&lt;&gt;1),1,0)</f>
        <v>0</v>
      </c>
      <c r="AF2593" s="41">
        <f>IF(AND(tbl_PV_Milestones[[#This Row],[BL FY]]=2025,tbl_PV_Milestones[[#This Row],[Finish FY]]&gt;2025),1,0)</f>
        <v>0</v>
      </c>
      <c r="AG2593" s="56" t="str">
        <f>_xlfn.XLOOKUP(tbl_PV_Milestones[[#This Row],[Work ID]],tbl_PV_Meta[Work ID '#],tbl_PV_Meta[Project Manager/Owner],,0)</f>
        <v>Project Manager 18</v>
      </c>
      <c r="AH2593" s="6"/>
    </row>
    <row r="2594" spans="4:34" x14ac:dyDescent="0.25">
      <c r="D2594" s="6" t="s">
        <v>326</v>
      </c>
      <c r="E2594" s="6" t="s">
        <v>503</v>
      </c>
      <c r="F2594" s="6" t="s">
        <v>1708</v>
      </c>
      <c r="G2594" s="6" t="s">
        <v>1173</v>
      </c>
      <c r="H2594" s="6" t="s">
        <v>510</v>
      </c>
      <c r="I2594" s="6" t="s">
        <v>510</v>
      </c>
      <c r="J2594" s="6" t="s">
        <v>326</v>
      </c>
      <c r="K2594" s="6" t="s">
        <v>29</v>
      </c>
      <c r="L2594" s="6" t="s">
        <v>27</v>
      </c>
      <c r="M2594" s="43"/>
      <c r="N2594" s="44" t="s">
        <v>1979</v>
      </c>
      <c r="O2594" s="39">
        <v>45341.333333333299</v>
      </c>
      <c r="P2594" s="39">
        <v>45341.333333333299</v>
      </c>
      <c r="Q2594" s="6">
        <v>0</v>
      </c>
      <c r="R2594" s="6">
        <v>0</v>
      </c>
      <c r="S2594" s="45" t="e">
        <f>_xlfn.CONCAT(#REF!,TRIM(tbl_PV_Milestones[[#This Row],[Milestone Description]]))</f>
        <v>#REF!</v>
      </c>
      <c r="T2594" s="84" t="str">
        <f>IF(COUNTIF(tbl_PV_Milestones[UID],tbl_PV_Milestones[[#This Row],[UID]])&gt;1,"Duplicate","")</f>
        <v>Duplicate</v>
      </c>
      <c r="U2594" s="42" t="str">
        <f>_xlfn.XLOOKUP(tbl_PV_Milestones[[#This Row],[Work ID]],tbl_PV_Meta[Work ID '#],tbl_PV_Meta[Sub-Portfolio])</f>
        <v>Sub-Portfolio 8</v>
      </c>
      <c r="V2594" s="41">
        <f>IF(MONTH(tbl_PV_Milestones[[#This Row],[Baseline Date]])&lt;7,YEAR(tbl_PV_Milestones[[#This Row],[Baseline Date]]),YEAR(tbl_PV_Milestones[[#This Row],[Baseline Date]])+1)</f>
        <v>2024</v>
      </c>
      <c r="W2594" s="41">
        <f>IF(MONTH(tbl_PV_Milestones[[#This Row],[Actual/Schedule Finish]])&lt;7,YEAR(tbl_PV_Milestones[[#This Row],[Actual/Schedule Finish]]),YEAR(tbl_PV_Milestones[[#This Row],[Actual/Schedule Finish]])+1)</f>
        <v>2024</v>
      </c>
      <c r="X2594" s="41" t="str">
        <f>IF(OR(tbl_PV_Milestones[[#This Row],[Project Status]]="Completed",tbl_PV_Milestones[[#This Row],[Project Status]]="Assumed Completed"),"Yes","No")</f>
        <v>Yes</v>
      </c>
      <c r="Y2594" s="41">
        <f>IF(tbl_PV_Milestones[[#This Row],[Baseline Date]]="",1,0)</f>
        <v>0</v>
      </c>
      <c r="Z2594" s="41">
        <f>IF(tbl_PV_Milestones[[#This Row],[Baseline Date]]&lt;PV_Meta!$B$7,1,0)</f>
        <v>1</v>
      </c>
      <c r="AA2594" s="41">
        <f>IF(tbl_PV_Milestones[[#This Row],[Complete]]="Yes",1,0)</f>
        <v>1</v>
      </c>
      <c r="AB2594" s="41">
        <f>IF(AND(tbl_PV_Milestones[[#This Row],[BL FY]]=2025,tbl_PV_Milestones[[#This Row],[Baseline Date]]&lt;PV_Meta!$B$7),1,0)</f>
        <v>0</v>
      </c>
      <c r="AC2594" s="41">
        <f>IF(AND(tbl_PV_Milestones[[#This Row],[Planned YTD]]=1,tbl_PV_Milestones[[#This Row],[Complete]]="Yes"),1,0)</f>
        <v>0</v>
      </c>
      <c r="AD2594" s="41">
        <f>IF(AND(tbl_PV_Milestones[[#This Row],[Actual/Schedule Finish]]&lt;PV_Meta!$B$7,tbl_PV_Milestones[[#This Row],[Complete]]="No",tbl_PV_Milestones[[#This Row],[Project Status]]&lt;&gt;"On Hold"),1,0)</f>
        <v>0</v>
      </c>
      <c r="AE2594" s="41">
        <f>IF(AND(tbl_PV_Milestones[[#This Row],[Actual/Schedule Finish]]&gt;tbl_PV_Milestones[[#This Row],[Baseline Date]],tbl_PV_Milestones[[#This Row],[Complete]]="No",tbl_PV_Milestones[[#This Row],[Project Status]]&lt;&gt;"On Hold",tbl_PV_Milestones[[#This Row],[Overdue]]=0,tbl_PV_Milestones[[#This Row],[To be Baselined]]&lt;&gt;1),1,0)</f>
        <v>0</v>
      </c>
      <c r="AF2594" s="41">
        <f>IF(AND(tbl_PV_Milestones[[#This Row],[BL FY]]=2025,tbl_PV_Milestones[[#This Row],[Finish FY]]&gt;2025),1,0)</f>
        <v>0</v>
      </c>
      <c r="AG2594" s="56" t="str">
        <f>_xlfn.XLOOKUP(tbl_PV_Milestones[[#This Row],[Work ID]],tbl_PV_Meta[Work ID '#],tbl_PV_Meta[Project Manager/Owner],,0)</f>
        <v>Project Manager 6</v>
      </c>
      <c r="AH2594" s="6"/>
    </row>
    <row r="2595" spans="4:34" x14ac:dyDescent="0.25">
      <c r="D2595" s="6" t="s">
        <v>326</v>
      </c>
      <c r="E2595" s="6" t="s">
        <v>503</v>
      </c>
      <c r="F2595" s="6" t="s">
        <v>1701</v>
      </c>
      <c r="G2595" s="6" t="s">
        <v>1174</v>
      </c>
      <c r="H2595" s="6" t="s">
        <v>510</v>
      </c>
      <c r="I2595" s="6" t="s">
        <v>510</v>
      </c>
      <c r="J2595" s="6" t="s">
        <v>326</v>
      </c>
      <c r="K2595" s="6" t="s">
        <v>278</v>
      </c>
      <c r="L2595" s="6" t="s">
        <v>116</v>
      </c>
      <c r="M2595" s="43"/>
      <c r="N2595" s="44" t="s">
        <v>1979</v>
      </c>
      <c r="O2595" s="39">
        <v>45082</v>
      </c>
      <c r="P2595" s="39">
        <v>45082</v>
      </c>
      <c r="Q2595" s="6">
        <v>0</v>
      </c>
      <c r="R2595" s="6">
        <v>0</v>
      </c>
      <c r="S2595" s="45" t="e">
        <f>_xlfn.CONCAT(#REF!,TRIM(tbl_PV_Milestones[[#This Row],[Milestone Description]]))</f>
        <v>#REF!</v>
      </c>
      <c r="T2595" s="84" t="str">
        <f>IF(COUNTIF(tbl_PV_Milestones[UID],tbl_PV_Milestones[[#This Row],[UID]])&gt;1,"Duplicate","")</f>
        <v>Duplicate</v>
      </c>
      <c r="U2595" s="42" t="str">
        <f>_xlfn.XLOOKUP(tbl_PV_Milestones[[#This Row],[Work ID]],tbl_PV_Meta[Work ID '#],tbl_PV_Meta[Sub-Portfolio])</f>
        <v>Sub-Portfolio 4</v>
      </c>
      <c r="V2595" s="41">
        <f>IF(MONTH(tbl_PV_Milestones[[#This Row],[Baseline Date]])&lt;7,YEAR(tbl_PV_Milestones[[#This Row],[Baseline Date]]),YEAR(tbl_PV_Milestones[[#This Row],[Baseline Date]])+1)</f>
        <v>2023</v>
      </c>
      <c r="W2595" s="41">
        <f>IF(MONTH(tbl_PV_Milestones[[#This Row],[Actual/Schedule Finish]])&lt;7,YEAR(tbl_PV_Milestones[[#This Row],[Actual/Schedule Finish]]),YEAR(tbl_PV_Milestones[[#This Row],[Actual/Schedule Finish]])+1)</f>
        <v>2023</v>
      </c>
      <c r="X2595" s="41" t="str">
        <f>IF(OR(tbl_PV_Milestones[[#This Row],[Project Status]]="Completed",tbl_PV_Milestones[[#This Row],[Project Status]]="Assumed Completed"),"Yes","No")</f>
        <v>Yes</v>
      </c>
      <c r="Y2595" s="41">
        <f>IF(tbl_PV_Milestones[[#This Row],[Baseline Date]]="",1,0)</f>
        <v>0</v>
      </c>
      <c r="Z2595" s="41">
        <f>IF(tbl_PV_Milestones[[#This Row],[Baseline Date]]&lt;PV_Meta!$B$7,1,0)</f>
        <v>1</v>
      </c>
      <c r="AA2595" s="41">
        <f>IF(tbl_PV_Milestones[[#This Row],[Complete]]="Yes",1,0)</f>
        <v>1</v>
      </c>
      <c r="AB2595" s="41">
        <f>IF(AND(tbl_PV_Milestones[[#This Row],[BL FY]]=2025,tbl_PV_Milestones[[#This Row],[Baseline Date]]&lt;PV_Meta!$B$7),1,0)</f>
        <v>0</v>
      </c>
      <c r="AC2595" s="41">
        <f>IF(AND(tbl_PV_Milestones[[#This Row],[Planned YTD]]=1,tbl_PV_Milestones[[#This Row],[Complete]]="Yes"),1,0)</f>
        <v>0</v>
      </c>
      <c r="AD2595" s="41">
        <f>IF(AND(tbl_PV_Milestones[[#This Row],[Actual/Schedule Finish]]&lt;PV_Meta!$B$7,tbl_PV_Milestones[[#This Row],[Complete]]="No",tbl_PV_Milestones[[#This Row],[Project Status]]&lt;&gt;"On Hold"),1,0)</f>
        <v>0</v>
      </c>
      <c r="AE2595" s="41">
        <f>IF(AND(tbl_PV_Milestones[[#This Row],[Actual/Schedule Finish]]&gt;tbl_PV_Milestones[[#This Row],[Baseline Date]],tbl_PV_Milestones[[#This Row],[Complete]]="No",tbl_PV_Milestones[[#This Row],[Project Status]]&lt;&gt;"On Hold",tbl_PV_Milestones[[#This Row],[Overdue]]=0,tbl_PV_Milestones[[#This Row],[To be Baselined]]&lt;&gt;1),1,0)</f>
        <v>0</v>
      </c>
      <c r="AF2595" s="41">
        <f>IF(AND(tbl_PV_Milestones[[#This Row],[BL FY]]=2025,tbl_PV_Milestones[[#This Row],[Finish FY]]&gt;2025),1,0)</f>
        <v>0</v>
      </c>
      <c r="AG2595" s="56" t="str">
        <f>_xlfn.XLOOKUP(tbl_PV_Milestones[[#This Row],[Work ID]],tbl_PV_Meta[Work ID '#],tbl_PV_Meta[Project Manager/Owner],,0)</f>
        <v>Project Manager 18</v>
      </c>
      <c r="AH2595" s="6"/>
    </row>
    <row r="2596" spans="4:34" x14ac:dyDescent="0.25">
      <c r="D2596" s="6" t="s">
        <v>326</v>
      </c>
      <c r="E2596" s="6" t="s">
        <v>503</v>
      </c>
      <c r="F2596" s="6" t="s">
        <v>1714</v>
      </c>
      <c r="G2596" s="6" t="s">
        <v>1175</v>
      </c>
      <c r="H2596" s="6" t="s">
        <v>510</v>
      </c>
      <c r="I2596" s="6" t="s">
        <v>510</v>
      </c>
      <c r="J2596" s="6" t="s">
        <v>326</v>
      </c>
      <c r="K2596" s="6" t="s">
        <v>278</v>
      </c>
      <c r="L2596" s="6" t="s">
        <v>130</v>
      </c>
      <c r="M2596" s="43"/>
      <c r="N2596" s="44" t="s">
        <v>1979</v>
      </c>
      <c r="O2596" s="39">
        <v>44781</v>
      </c>
      <c r="P2596" s="39">
        <v>44781</v>
      </c>
      <c r="Q2596" s="6">
        <v>0</v>
      </c>
      <c r="R2596" s="6">
        <v>0</v>
      </c>
      <c r="S2596" s="45" t="e">
        <f>_xlfn.CONCAT(#REF!,TRIM(tbl_PV_Milestones[[#This Row],[Milestone Description]]))</f>
        <v>#REF!</v>
      </c>
      <c r="T2596" s="84" t="str">
        <f>IF(COUNTIF(tbl_PV_Milestones[UID],tbl_PV_Milestones[[#This Row],[UID]])&gt;1,"Duplicate","")</f>
        <v>Duplicate</v>
      </c>
      <c r="U2596" s="42" t="str">
        <f>_xlfn.XLOOKUP(tbl_PV_Milestones[[#This Row],[Work ID]],tbl_PV_Meta[Work ID '#],tbl_PV_Meta[Sub-Portfolio])</f>
        <v>Sub-Portfolio 7</v>
      </c>
      <c r="V2596" s="41">
        <f>IF(MONTH(tbl_PV_Milestones[[#This Row],[Baseline Date]])&lt;7,YEAR(tbl_PV_Milestones[[#This Row],[Baseline Date]]),YEAR(tbl_PV_Milestones[[#This Row],[Baseline Date]])+1)</f>
        <v>2023</v>
      </c>
      <c r="W2596" s="41">
        <f>IF(MONTH(tbl_PV_Milestones[[#This Row],[Actual/Schedule Finish]])&lt;7,YEAR(tbl_PV_Milestones[[#This Row],[Actual/Schedule Finish]]),YEAR(tbl_PV_Milestones[[#This Row],[Actual/Schedule Finish]])+1)</f>
        <v>2023</v>
      </c>
      <c r="X2596" s="41" t="str">
        <f>IF(OR(tbl_PV_Milestones[[#This Row],[Project Status]]="Completed",tbl_PV_Milestones[[#This Row],[Project Status]]="Assumed Completed"),"Yes","No")</f>
        <v>Yes</v>
      </c>
      <c r="Y2596" s="41">
        <f>IF(tbl_PV_Milestones[[#This Row],[Baseline Date]]="",1,0)</f>
        <v>0</v>
      </c>
      <c r="Z2596" s="41">
        <f>IF(tbl_PV_Milestones[[#This Row],[Baseline Date]]&lt;PV_Meta!$B$7,1,0)</f>
        <v>1</v>
      </c>
      <c r="AA2596" s="41">
        <f>IF(tbl_PV_Milestones[[#This Row],[Complete]]="Yes",1,0)</f>
        <v>1</v>
      </c>
      <c r="AB2596" s="41">
        <f>IF(AND(tbl_PV_Milestones[[#This Row],[BL FY]]=2025,tbl_PV_Milestones[[#This Row],[Baseline Date]]&lt;PV_Meta!$B$7),1,0)</f>
        <v>0</v>
      </c>
      <c r="AC2596" s="41">
        <f>IF(AND(tbl_PV_Milestones[[#This Row],[Planned YTD]]=1,tbl_PV_Milestones[[#This Row],[Complete]]="Yes"),1,0)</f>
        <v>0</v>
      </c>
      <c r="AD2596" s="41">
        <f>IF(AND(tbl_PV_Milestones[[#This Row],[Actual/Schedule Finish]]&lt;PV_Meta!$B$7,tbl_PV_Milestones[[#This Row],[Complete]]="No",tbl_PV_Milestones[[#This Row],[Project Status]]&lt;&gt;"On Hold"),1,0)</f>
        <v>0</v>
      </c>
      <c r="AE2596" s="41">
        <f>IF(AND(tbl_PV_Milestones[[#This Row],[Actual/Schedule Finish]]&gt;tbl_PV_Milestones[[#This Row],[Baseline Date]],tbl_PV_Milestones[[#This Row],[Complete]]="No",tbl_PV_Milestones[[#This Row],[Project Status]]&lt;&gt;"On Hold",tbl_PV_Milestones[[#This Row],[Overdue]]=0,tbl_PV_Milestones[[#This Row],[To be Baselined]]&lt;&gt;1),1,0)</f>
        <v>0</v>
      </c>
      <c r="AF2596" s="41">
        <f>IF(AND(tbl_PV_Milestones[[#This Row],[BL FY]]=2025,tbl_PV_Milestones[[#This Row],[Finish FY]]&gt;2025),1,0)</f>
        <v>0</v>
      </c>
      <c r="AG2596" s="56" t="str">
        <f>_xlfn.XLOOKUP(tbl_PV_Milestones[[#This Row],[Work ID]],tbl_PV_Meta[Work ID '#],tbl_PV_Meta[Project Manager/Owner],,0)</f>
        <v>Project Manager 38</v>
      </c>
      <c r="AH2596" s="6"/>
    </row>
    <row r="2597" spans="4:34" x14ac:dyDescent="0.25">
      <c r="D2597" s="6" t="s">
        <v>326</v>
      </c>
      <c r="E2597" s="6" t="s">
        <v>503</v>
      </c>
      <c r="F2597" s="6" t="s">
        <v>1708</v>
      </c>
      <c r="G2597" s="6" t="s">
        <v>1176</v>
      </c>
      <c r="H2597" s="6" t="s">
        <v>510</v>
      </c>
      <c r="I2597" s="6" t="s">
        <v>510</v>
      </c>
      <c r="J2597" s="6" t="s">
        <v>326</v>
      </c>
      <c r="K2597" s="6" t="s">
        <v>29</v>
      </c>
      <c r="L2597" s="6" t="s">
        <v>27</v>
      </c>
      <c r="M2597" s="43"/>
      <c r="N2597" s="44" t="s">
        <v>1979</v>
      </c>
      <c r="O2597" s="39">
        <v>45350.333333333299</v>
      </c>
      <c r="P2597" s="39">
        <v>45350.333333333299</v>
      </c>
      <c r="Q2597" s="6">
        <v>0</v>
      </c>
      <c r="R2597" s="6">
        <v>0</v>
      </c>
      <c r="S2597" s="45" t="e">
        <f>_xlfn.CONCAT(#REF!,TRIM(tbl_PV_Milestones[[#This Row],[Milestone Description]]))</f>
        <v>#REF!</v>
      </c>
      <c r="T2597" s="84" t="str">
        <f>IF(COUNTIF(tbl_PV_Milestones[UID],tbl_PV_Milestones[[#This Row],[UID]])&gt;1,"Duplicate","")</f>
        <v>Duplicate</v>
      </c>
      <c r="U2597" s="42" t="str">
        <f>_xlfn.XLOOKUP(tbl_PV_Milestones[[#This Row],[Work ID]],tbl_PV_Meta[Work ID '#],tbl_PV_Meta[Sub-Portfolio])</f>
        <v>Sub-Portfolio 8</v>
      </c>
      <c r="V2597" s="41">
        <f>IF(MONTH(tbl_PV_Milestones[[#This Row],[Baseline Date]])&lt;7,YEAR(tbl_PV_Milestones[[#This Row],[Baseline Date]]),YEAR(tbl_PV_Milestones[[#This Row],[Baseline Date]])+1)</f>
        <v>2024</v>
      </c>
      <c r="W2597" s="41">
        <f>IF(MONTH(tbl_PV_Milestones[[#This Row],[Actual/Schedule Finish]])&lt;7,YEAR(tbl_PV_Milestones[[#This Row],[Actual/Schedule Finish]]),YEAR(tbl_PV_Milestones[[#This Row],[Actual/Schedule Finish]])+1)</f>
        <v>2024</v>
      </c>
      <c r="X2597" s="41" t="str">
        <f>IF(OR(tbl_PV_Milestones[[#This Row],[Project Status]]="Completed",tbl_PV_Milestones[[#This Row],[Project Status]]="Assumed Completed"),"Yes","No")</f>
        <v>Yes</v>
      </c>
      <c r="Y2597" s="41">
        <f>IF(tbl_PV_Milestones[[#This Row],[Baseline Date]]="",1,0)</f>
        <v>0</v>
      </c>
      <c r="Z2597" s="41">
        <f>IF(tbl_PV_Milestones[[#This Row],[Baseline Date]]&lt;PV_Meta!$B$7,1,0)</f>
        <v>1</v>
      </c>
      <c r="AA2597" s="41">
        <f>IF(tbl_PV_Milestones[[#This Row],[Complete]]="Yes",1,0)</f>
        <v>1</v>
      </c>
      <c r="AB2597" s="41">
        <f>IF(AND(tbl_PV_Milestones[[#This Row],[BL FY]]=2025,tbl_PV_Milestones[[#This Row],[Baseline Date]]&lt;PV_Meta!$B$7),1,0)</f>
        <v>0</v>
      </c>
      <c r="AC2597" s="41">
        <f>IF(AND(tbl_PV_Milestones[[#This Row],[Planned YTD]]=1,tbl_PV_Milestones[[#This Row],[Complete]]="Yes"),1,0)</f>
        <v>0</v>
      </c>
      <c r="AD2597" s="41">
        <f>IF(AND(tbl_PV_Milestones[[#This Row],[Actual/Schedule Finish]]&lt;PV_Meta!$B$7,tbl_PV_Milestones[[#This Row],[Complete]]="No",tbl_PV_Milestones[[#This Row],[Project Status]]&lt;&gt;"On Hold"),1,0)</f>
        <v>0</v>
      </c>
      <c r="AE2597" s="41">
        <f>IF(AND(tbl_PV_Milestones[[#This Row],[Actual/Schedule Finish]]&gt;tbl_PV_Milestones[[#This Row],[Baseline Date]],tbl_PV_Milestones[[#This Row],[Complete]]="No",tbl_PV_Milestones[[#This Row],[Project Status]]&lt;&gt;"On Hold",tbl_PV_Milestones[[#This Row],[Overdue]]=0,tbl_PV_Milestones[[#This Row],[To be Baselined]]&lt;&gt;1),1,0)</f>
        <v>0</v>
      </c>
      <c r="AF2597" s="41">
        <f>IF(AND(tbl_PV_Milestones[[#This Row],[BL FY]]=2025,tbl_PV_Milestones[[#This Row],[Finish FY]]&gt;2025),1,0)</f>
        <v>0</v>
      </c>
      <c r="AG2597" s="56" t="str">
        <f>_xlfn.XLOOKUP(tbl_PV_Milestones[[#This Row],[Work ID]],tbl_PV_Meta[Work ID '#],tbl_PV_Meta[Project Manager/Owner],,0)</f>
        <v>Project Manager 6</v>
      </c>
      <c r="AH2597" s="6"/>
    </row>
    <row r="2598" spans="4:34" x14ac:dyDescent="0.25">
      <c r="D2598" s="6" t="s">
        <v>326</v>
      </c>
      <c r="E2598" s="6" t="s">
        <v>503</v>
      </c>
      <c r="F2598" s="6" t="s">
        <v>1700</v>
      </c>
      <c r="G2598" s="6" t="s">
        <v>1177</v>
      </c>
      <c r="H2598" s="6" t="s">
        <v>510</v>
      </c>
      <c r="I2598" s="6" t="s">
        <v>510</v>
      </c>
      <c r="J2598" s="6" t="s">
        <v>326</v>
      </c>
      <c r="K2598" s="6" t="s">
        <v>36</v>
      </c>
      <c r="L2598" s="6" t="s">
        <v>88</v>
      </c>
      <c r="M2598" s="43"/>
      <c r="N2598" s="44" t="s">
        <v>1979</v>
      </c>
      <c r="O2598" s="39">
        <v>45120</v>
      </c>
      <c r="P2598" s="39">
        <v>45120</v>
      </c>
      <c r="Q2598" s="6">
        <v>0</v>
      </c>
      <c r="R2598" s="6">
        <v>0</v>
      </c>
      <c r="S2598" s="45" t="e">
        <f>_xlfn.CONCAT(#REF!,TRIM(tbl_PV_Milestones[[#This Row],[Milestone Description]]))</f>
        <v>#REF!</v>
      </c>
      <c r="T2598" s="84" t="str">
        <f>IF(COUNTIF(tbl_PV_Milestones[UID],tbl_PV_Milestones[[#This Row],[UID]])&gt;1,"Duplicate","")</f>
        <v>Duplicate</v>
      </c>
      <c r="U2598" s="42" t="str">
        <f>_xlfn.XLOOKUP(tbl_PV_Milestones[[#This Row],[Work ID]],tbl_PV_Meta[Work ID '#],tbl_PV_Meta[Sub-Portfolio])</f>
        <v>Sub-Portfolio 7</v>
      </c>
      <c r="V2598" s="41">
        <f>IF(MONTH(tbl_PV_Milestones[[#This Row],[Baseline Date]])&lt;7,YEAR(tbl_PV_Milestones[[#This Row],[Baseline Date]]),YEAR(tbl_PV_Milestones[[#This Row],[Baseline Date]])+1)</f>
        <v>2024</v>
      </c>
      <c r="W2598" s="41">
        <f>IF(MONTH(tbl_PV_Milestones[[#This Row],[Actual/Schedule Finish]])&lt;7,YEAR(tbl_PV_Milestones[[#This Row],[Actual/Schedule Finish]]),YEAR(tbl_PV_Milestones[[#This Row],[Actual/Schedule Finish]])+1)</f>
        <v>2024</v>
      </c>
      <c r="X2598" s="41" t="str">
        <f>IF(OR(tbl_PV_Milestones[[#This Row],[Project Status]]="Completed",tbl_PV_Milestones[[#This Row],[Project Status]]="Assumed Completed"),"Yes","No")</f>
        <v>Yes</v>
      </c>
      <c r="Y2598" s="41">
        <f>IF(tbl_PV_Milestones[[#This Row],[Baseline Date]]="",1,0)</f>
        <v>0</v>
      </c>
      <c r="Z2598" s="41">
        <f>IF(tbl_PV_Milestones[[#This Row],[Baseline Date]]&lt;PV_Meta!$B$7,1,0)</f>
        <v>1</v>
      </c>
      <c r="AA2598" s="41">
        <f>IF(tbl_PV_Milestones[[#This Row],[Complete]]="Yes",1,0)</f>
        <v>1</v>
      </c>
      <c r="AB2598" s="41">
        <f>IF(AND(tbl_PV_Milestones[[#This Row],[BL FY]]=2025,tbl_PV_Milestones[[#This Row],[Baseline Date]]&lt;PV_Meta!$B$7),1,0)</f>
        <v>0</v>
      </c>
      <c r="AC2598" s="41">
        <f>IF(AND(tbl_PV_Milestones[[#This Row],[Planned YTD]]=1,tbl_PV_Milestones[[#This Row],[Complete]]="Yes"),1,0)</f>
        <v>0</v>
      </c>
      <c r="AD2598" s="41">
        <f>IF(AND(tbl_PV_Milestones[[#This Row],[Actual/Schedule Finish]]&lt;PV_Meta!$B$7,tbl_PV_Milestones[[#This Row],[Complete]]="No",tbl_PV_Milestones[[#This Row],[Project Status]]&lt;&gt;"On Hold"),1,0)</f>
        <v>0</v>
      </c>
      <c r="AE2598" s="41">
        <f>IF(AND(tbl_PV_Milestones[[#This Row],[Actual/Schedule Finish]]&gt;tbl_PV_Milestones[[#This Row],[Baseline Date]],tbl_PV_Milestones[[#This Row],[Complete]]="No",tbl_PV_Milestones[[#This Row],[Project Status]]&lt;&gt;"On Hold",tbl_PV_Milestones[[#This Row],[Overdue]]=0,tbl_PV_Milestones[[#This Row],[To be Baselined]]&lt;&gt;1),1,0)</f>
        <v>0</v>
      </c>
      <c r="AF2598" s="41">
        <f>IF(AND(tbl_PV_Milestones[[#This Row],[BL FY]]=2025,tbl_PV_Milestones[[#This Row],[Finish FY]]&gt;2025),1,0)</f>
        <v>0</v>
      </c>
      <c r="AG2598" s="56" t="str">
        <f>_xlfn.XLOOKUP(tbl_PV_Milestones[[#This Row],[Work ID]],tbl_PV_Meta[Work ID '#],tbl_PV_Meta[Project Manager/Owner],,0)</f>
        <v>Project Manager 17</v>
      </c>
      <c r="AH2598" s="6"/>
    </row>
    <row r="2599" spans="4:34" x14ac:dyDescent="0.25">
      <c r="D2599" s="6" t="s">
        <v>326</v>
      </c>
      <c r="E2599" s="6" t="s">
        <v>503</v>
      </c>
      <c r="F2599" s="6" t="s">
        <v>1699</v>
      </c>
      <c r="G2599" s="6" t="s">
        <v>967</v>
      </c>
      <c r="H2599" s="6" t="s">
        <v>510</v>
      </c>
      <c r="I2599" s="6" t="s">
        <v>510</v>
      </c>
      <c r="J2599" s="6" t="s">
        <v>326</v>
      </c>
      <c r="K2599" s="6" t="s">
        <v>36</v>
      </c>
      <c r="L2599" s="6" t="s">
        <v>87</v>
      </c>
      <c r="M2599" s="43"/>
      <c r="N2599" s="44" t="s">
        <v>1979</v>
      </c>
      <c r="O2599" s="39">
        <v>44791</v>
      </c>
      <c r="P2599" s="39">
        <v>44791</v>
      </c>
      <c r="Q2599" s="6">
        <v>0</v>
      </c>
      <c r="R2599" s="6">
        <v>0</v>
      </c>
      <c r="S2599" s="45" t="e">
        <f>_xlfn.CONCAT(#REF!,TRIM(tbl_PV_Milestones[[#This Row],[Milestone Description]]))</f>
        <v>#REF!</v>
      </c>
      <c r="T2599" s="84" t="str">
        <f>IF(COUNTIF(tbl_PV_Milestones[UID],tbl_PV_Milestones[[#This Row],[UID]])&gt;1,"Duplicate","")</f>
        <v>Duplicate</v>
      </c>
      <c r="U2599" s="42" t="str">
        <f>_xlfn.XLOOKUP(tbl_PV_Milestones[[#This Row],[Work ID]],tbl_PV_Meta[Work ID '#],tbl_PV_Meta[Sub-Portfolio])</f>
        <v>Sub-Portfolio 7</v>
      </c>
      <c r="V2599" s="41">
        <f>IF(MONTH(tbl_PV_Milestones[[#This Row],[Baseline Date]])&lt;7,YEAR(tbl_PV_Milestones[[#This Row],[Baseline Date]]),YEAR(tbl_PV_Milestones[[#This Row],[Baseline Date]])+1)</f>
        <v>2023</v>
      </c>
      <c r="W2599" s="41">
        <f>IF(MONTH(tbl_PV_Milestones[[#This Row],[Actual/Schedule Finish]])&lt;7,YEAR(tbl_PV_Milestones[[#This Row],[Actual/Schedule Finish]]),YEAR(tbl_PV_Milestones[[#This Row],[Actual/Schedule Finish]])+1)</f>
        <v>2023</v>
      </c>
      <c r="X2599" s="41" t="str">
        <f>IF(OR(tbl_PV_Milestones[[#This Row],[Project Status]]="Completed",tbl_PV_Milestones[[#This Row],[Project Status]]="Assumed Completed"),"Yes","No")</f>
        <v>Yes</v>
      </c>
      <c r="Y2599" s="41">
        <f>IF(tbl_PV_Milestones[[#This Row],[Baseline Date]]="",1,0)</f>
        <v>0</v>
      </c>
      <c r="Z2599" s="41">
        <f>IF(tbl_PV_Milestones[[#This Row],[Baseline Date]]&lt;PV_Meta!$B$7,1,0)</f>
        <v>1</v>
      </c>
      <c r="AA2599" s="41">
        <f>IF(tbl_PV_Milestones[[#This Row],[Complete]]="Yes",1,0)</f>
        <v>1</v>
      </c>
      <c r="AB2599" s="41">
        <f>IF(AND(tbl_PV_Milestones[[#This Row],[BL FY]]=2025,tbl_PV_Milestones[[#This Row],[Baseline Date]]&lt;PV_Meta!$B$7),1,0)</f>
        <v>0</v>
      </c>
      <c r="AC2599" s="41">
        <f>IF(AND(tbl_PV_Milestones[[#This Row],[Planned YTD]]=1,tbl_PV_Milestones[[#This Row],[Complete]]="Yes"),1,0)</f>
        <v>0</v>
      </c>
      <c r="AD2599" s="41">
        <f>IF(AND(tbl_PV_Milestones[[#This Row],[Actual/Schedule Finish]]&lt;PV_Meta!$B$7,tbl_PV_Milestones[[#This Row],[Complete]]="No",tbl_PV_Milestones[[#This Row],[Project Status]]&lt;&gt;"On Hold"),1,0)</f>
        <v>0</v>
      </c>
      <c r="AE2599" s="41">
        <f>IF(AND(tbl_PV_Milestones[[#This Row],[Actual/Schedule Finish]]&gt;tbl_PV_Milestones[[#This Row],[Baseline Date]],tbl_PV_Milestones[[#This Row],[Complete]]="No",tbl_PV_Milestones[[#This Row],[Project Status]]&lt;&gt;"On Hold",tbl_PV_Milestones[[#This Row],[Overdue]]=0,tbl_PV_Milestones[[#This Row],[To be Baselined]]&lt;&gt;1),1,0)</f>
        <v>0</v>
      </c>
      <c r="AF2599" s="41">
        <f>IF(AND(tbl_PV_Milestones[[#This Row],[BL FY]]=2025,tbl_PV_Milestones[[#This Row],[Finish FY]]&gt;2025),1,0)</f>
        <v>0</v>
      </c>
      <c r="AG2599" s="56" t="str">
        <f>_xlfn.XLOOKUP(tbl_PV_Milestones[[#This Row],[Work ID]],tbl_PV_Meta[Work ID '#],tbl_PV_Meta[Project Manager/Owner],,0)</f>
        <v>Project Manager 17</v>
      </c>
      <c r="AH2599" s="6"/>
    </row>
    <row r="2600" spans="4:34" x14ac:dyDescent="0.25">
      <c r="D2600" s="6" t="s">
        <v>326</v>
      </c>
      <c r="E2600" s="6" t="s">
        <v>503</v>
      </c>
      <c r="F2600" s="6" t="s">
        <v>1701</v>
      </c>
      <c r="G2600" s="6" t="s">
        <v>786</v>
      </c>
      <c r="H2600" s="6" t="s">
        <v>510</v>
      </c>
      <c r="I2600" s="6" t="s">
        <v>110</v>
      </c>
      <c r="J2600" s="6" t="s">
        <v>326</v>
      </c>
      <c r="K2600" s="6" t="s">
        <v>278</v>
      </c>
      <c r="L2600" s="6" t="s">
        <v>116</v>
      </c>
      <c r="M2600" s="43"/>
      <c r="N2600" s="44" t="s">
        <v>1979</v>
      </c>
      <c r="O2600" s="39">
        <v>45230.708333333299</v>
      </c>
      <c r="P2600" s="39">
        <v>45230.708333333299</v>
      </c>
      <c r="Q2600" s="6">
        <v>0</v>
      </c>
      <c r="R2600" s="6">
        <v>0</v>
      </c>
      <c r="S2600" s="45" t="e">
        <f>_xlfn.CONCAT(#REF!,TRIM(tbl_PV_Milestones[[#This Row],[Milestone Description]]))</f>
        <v>#REF!</v>
      </c>
      <c r="T2600" s="84" t="str">
        <f>IF(COUNTIF(tbl_PV_Milestones[UID],tbl_PV_Milestones[[#This Row],[UID]])&gt;1,"Duplicate","")</f>
        <v>Duplicate</v>
      </c>
      <c r="U2600" s="42" t="str">
        <f>_xlfn.XLOOKUP(tbl_PV_Milestones[[#This Row],[Work ID]],tbl_PV_Meta[Work ID '#],tbl_PV_Meta[Sub-Portfolio])</f>
        <v>Sub-Portfolio 4</v>
      </c>
      <c r="V2600" s="41">
        <f>IF(MONTH(tbl_PV_Milestones[[#This Row],[Baseline Date]])&lt;7,YEAR(tbl_PV_Milestones[[#This Row],[Baseline Date]]),YEAR(tbl_PV_Milestones[[#This Row],[Baseline Date]])+1)</f>
        <v>2024</v>
      </c>
      <c r="W2600" s="41">
        <f>IF(MONTH(tbl_PV_Milestones[[#This Row],[Actual/Schedule Finish]])&lt;7,YEAR(tbl_PV_Milestones[[#This Row],[Actual/Schedule Finish]]),YEAR(tbl_PV_Milestones[[#This Row],[Actual/Schedule Finish]])+1)</f>
        <v>2024</v>
      </c>
      <c r="X2600" s="41" t="str">
        <f>IF(OR(tbl_PV_Milestones[[#This Row],[Project Status]]="Completed",tbl_PV_Milestones[[#This Row],[Project Status]]="Assumed Completed"),"Yes","No")</f>
        <v>Yes</v>
      </c>
      <c r="Y2600" s="41">
        <f>IF(tbl_PV_Milestones[[#This Row],[Baseline Date]]="",1,0)</f>
        <v>0</v>
      </c>
      <c r="Z2600" s="41">
        <f>IF(tbl_PV_Milestones[[#This Row],[Baseline Date]]&lt;PV_Meta!$B$7,1,0)</f>
        <v>1</v>
      </c>
      <c r="AA2600" s="41">
        <f>IF(tbl_PV_Milestones[[#This Row],[Complete]]="Yes",1,0)</f>
        <v>1</v>
      </c>
      <c r="AB2600" s="41">
        <f>IF(AND(tbl_PV_Milestones[[#This Row],[BL FY]]=2025,tbl_PV_Milestones[[#This Row],[Baseline Date]]&lt;PV_Meta!$B$7),1,0)</f>
        <v>0</v>
      </c>
      <c r="AC2600" s="41">
        <f>IF(AND(tbl_PV_Milestones[[#This Row],[Planned YTD]]=1,tbl_PV_Milestones[[#This Row],[Complete]]="Yes"),1,0)</f>
        <v>0</v>
      </c>
      <c r="AD2600" s="41">
        <f>IF(AND(tbl_PV_Milestones[[#This Row],[Actual/Schedule Finish]]&lt;PV_Meta!$B$7,tbl_PV_Milestones[[#This Row],[Complete]]="No",tbl_PV_Milestones[[#This Row],[Project Status]]&lt;&gt;"On Hold"),1,0)</f>
        <v>0</v>
      </c>
      <c r="AE2600" s="41">
        <f>IF(AND(tbl_PV_Milestones[[#This Row],[Actual/Schedule Finish]]&gt;tbl_PV_Milestones[[#This Row],[Baseline Date]],tbl_PV_Milestones[[#This Row],[Complete]]="No",tbl_PV_Milestones[[#This Row],[Project Status]]&lt;&gt;"On Hold",tbl_PV_Milestones[[#This Row],[Overdue]]=0,tbl_PV_Milestones[[#This Row],[To be Baselined]]&lt;&gt;1),1,0)</f>
        <v>0</v>
      </c>
      <c r="AF2600" s="41">
        <f>IF(AND(tbl_PV_Milestones[[#This Row],[BL FY]]=2025,tbl_PV_Milestones[[#This Row],[Finish FY]]&gt;2025),1,0)</f>
        <v>0</v>
      </c>
      <c r="AG2600" s="56" t="str">
        <f>_xlfn.XLOOKUP(tbl_PV_Milestones[[#This Row],[Work ID]],tbl_PV_Meta[Work ID '#],tbl_PV_Meta[Project Manager/Owner],,0)</f>
        <v>Project Manager 18</v>
      </c>
      <c r="AH2600" s="6"/>
    </row>
    <row r="2601" spans="4:34" x14ac:dyDescent="0.25">
      <c r="D2601" s="6" t="s">
        <v>326</v>
      </c>
      <c r="E2601" s="6" t="s">
        <v>614</v>
      </c>
      <c r="F2601" s="6" t="s">
        <v>1700</v>
      </c>
      <c r="G2601" s="6" t="s">
        <v>1178</v>
      </c>
      <c r="H2601" s="6" t="s">
        <v>510</v>
      </c>
      <c r="I2601" s="6" t="s">
        <v>110</v>
      </c>
      <c r="J2601" s="6" t="s">
        <v>326</v>
      </c>
      <c r="K2601" s="6" t="s">
        <v>36</v>
      </c>
      <c r="L2601" s="6" t="s">
        <v>88</v>
      </c>
      <c r="M2601" s="43"/>
      <c r="N2601" s="44" t="s">
        <v>1979</v>
      </c>
      <c r="O2601" s="39">
        <v>45268.708333333299</v>
      </c>
      <c r="P2601" s="39">
        <v>45336.708333333299</v>
      </c>
      <c r="Q2601" s="6">
        <v>37</v>
      </c>
      <c r="R2601" s="6">
        <v>2.1599532983070598E-2</v>
      </c>
      <c r="S2601" s="45" t="e">
        <f>_xlfn.CONCAT(#REF!,TRIM(tbl_PV_Milestones[[#This Row],[Milestone Description]]))</f>
        <v>#REF!</v>
      </c>
      <c r="T2601" s="84" t="str">
        <f>IF(COUNTIF(tbl_PV_Milestones[UID],tbl_PV_Milestones[[#This Row],[UID]])&gt;1,"Duplicate","")</f>
        <v>Duplicate</v>
      </c>
      <c r="U2601" s="42" t="str">
        <f>_xlfn.XLOOKUP(tbl_PV_Milestones[[#This Row],[Work ID]],tbl_PV_Meta[Work ID '#],tbl_PV_Meta[Sub-Portfolio])</f>
        <v>Sub-Portfolio 7</v>
      </c>
      <c r="V2601" s="41">
        <f>IF(MONTH(tbl_PV_Milestones[[#This Row],[Baseline Date]])&lt;7,YEAR(tbl_PV_Milestones[[#This Row],[Baseline Date]]),YEAR(tbl_PV_Milestones[[#This Row],[Baseline Date]])+1)</f>
        <v>2024</v>
      </c>
      <c r="W2601" s="41">
        <f>IF(MONTH(tbl_PV_Milestones[[#This Row],[Actual/Schedule Finish]])&lt;7,YEAR(tbl_PV_Milestones[[#This Row],[Actual/Schedule Finish]]),YEAR(tbl_PV_Milestones[[#This Row],[Actual/Schedule Finish]])+1)</f>
        <v>2024</v>
      </c>
      <c r="X2601" s="41" t="str">
        <f>IF(OR(tbl_PV_Milestones[[#This Row],[Project Status]]="Completed",tbl_PV_Milestones[[#This Row],[Project Status]]="Assumed Completed"),"Yes","No")</f>
        <v>Yes</v>
      </c>
      <c r="Y2601" s="41">
        <f>IF(tbl_PV_Milestones[[#This Row],[Baseline Date]]="",1,0)</f>
        <v>0</v>
      </c>
      <c r="Z2601" s="41">
        <f>IF(tbl_PV_Milestones[[#This Row],[Baseline Date]]&lt;PV_Meta!$B$7,1,0)</f>
        <v>1</v>
      </c>
      <c r="AA2601" s="41">
        <f>IF(tbl_PV_Milestones[[#This Row],[Complete]]="Yes",1,0)</f>
        <v>1</v>
      </c>
      <c r="AB2601" s="41">
        <f>IF(AND(tbl_PV_Milestones[[#This Row],[BL FY]]=2025,tbl_PV_Milestones[[#This Row],[Baseline Date]]&lt;PV_Meta!$B$7),1,0)</f>
        <v>0</v>
      </c>
      <c r="AC2601" s="41">
        <f>IF(AND(tbl_PV_Milestones[[#This Row],[Planned YTD]]=1,tbl_PV_Milestones[[#This Row],[Complete]]="Yes"),1,0)</f>
        <v>0</v>
      </c>
      <c r="AD2601" s="41">
        <f>IF(AND(tbl_PV_Milestones[[#This Row],[Actual/Schedule Finish]]&lt;PV_Meta!$B$7,tbl_PV_Milestones[[#This Row],[Complete]]="No",tbl_PV_Milestones[[#This Row],[Project Status]]&lt;&gt;"On Hold"),1,0)</f>
        <v>0</v>
      </c>
      <c r="AE2601" s="41">
        <f>IF(AND(tbl_PV_Milestones[[#This Row],[Actual/Schedule Finish]]&gt;tbl_PV_Milestones[[#This Row],[Baseline Date]],tbl_PV_Milestones[[#This Row],[Complete]]="No",tbl_PV_Milestones[[#This Row],[Project Status]]&lt;&gt;"On Hold",tbl_PV_Milestones[[#This Row],[Overdue]]=0,tbl_PV_Milestones[[#This Row],[To be Baselined]]&lt;&gt;1),1,0)</f>
        <v>0</v>
      </c>
      <c r="AF2601" s="41">
        <f>IF(AND(tbl_PV_Milestones[[#This Row],[BL FY]]=2025,tbl_PV_Milestones[[#This Row],[Finish FY]]&gt;2025),1,0)</f>
        <v>0</v>
      </c>
      <c r="AG2601" s="56" t="str">
        <f>_xlfn.XLOOKUP(tbl_PV_Milestones[[#This Row],[Work ID]],tbl_PV_Meta[Work ID '#],tbl_PV_Meta[Project Manager/Owner],,0)</f>
        <v>Project Manager 17</v>
      </c>
      <c r="AH2601" s="6"/>
    </row>
    <row r="2602" spans="4:34" x14ac:dyDescent="0.25">
      <c r="D2602" s="6" t="s">
        <v>326</v>
      </c>
      <c r="E2602" s="6" t="s">
        <v>503</v>
      </c>
      <c r="F2602" s="6" t="s">
        <v>1697</v>
      </c>
      <c r="G2602" s="6" t="s">
        <v>1179</v>
      </c>
      <c r="H2602" s="6" t="s">
        <v>510</v>
      </c>
      <c r="I2602" s="6" t="s">
        <v>110</v>
      </c>
      <c r="J2602" s="6" t="s">
        <v>326</v>
      </c>
      <c r="K2602" s="6" t="s">
        <v>36</v>
      </c>
      <c r="L2602" s="6" t="s">
        <v>113</v>
      </c>
      <c r="M2602" s="43"/>
      <c r="N2602" s="44" t="s">
        <v>1979</v>
      </c>
      <c r="O2602" s="39">
        <v>45212.708333333299</v>
      </c>
      <c r="P2602" s="39">
        <v>45212.708333333299</v>
      </c>
      <c r="Q2602" s="6">
        <v>0</v>
      </c>
      <c r="R2602" s="6">
        <v>0</v>
      </c>
      <c r="S2602" s="45" t="e">
        <f>_xlfn.CONCAT(#REF!,TRIM(tbl_PV_Milestones[[#This Row],[Milestone Description]]))</f>
        <v>#REF!</v>
      </c>
      <c r="T2602" s="84" t="str">
        <f>IF(COUNTIF(tbl_PV_Milestones[UID],tbl_PV_Milestones[[#This Row],[UID]])&gt;1,"Duplicate","")</f>
        <v>Duplicate</v>
      </c>
      <c r="U2602" s="42" t="str">
        <f>_xlfn.XLOOKUP(tbl_PV_Milestones[[#This Row],[Work ID]],tbl_PV_Meta[Work ID '#],tbl_PV_Meta[Sub-Portfolio])</f>
        <v>Sub-Portfolio 4</v>
      </c>
      <c r="V2602" s="41">
        <f>IF(MONTH(tbl_PV_Milestones[[#This Row],[Baseline Date]])&lt;7,YEAR(tbl_PV_Milestones[[#This Row],[Baseline Date]]),YEAR(tbl_PV_Milestones[[#This Row],[Baseline Date]])+1)</f>
        <v>2024</v>
      </c>
      <c r="W2602" s="41">
        <f>IF(MONTH(tbl_PV_Milestones[[#This Row],[Actual/Schedule Finish]])&lt;7,YEAR(tbl_PV_Milestones[[#This Row],[Actual/Schedule Finish]]),YEAR(tbl_PV_Milestones[[#This Row],[Actual/Schedule Finish]])+1)</f>
        <v>2024</v>
      </c>
      <c r="X2602" s="41" t="str">
        <f>IF(OR(tbl_PV_Milestones[[#This Row],[Project Status]]="Completed",tbl_PV_Milestones[[#This Row],[Project Status]]="Assumed Completed"),"Yes","No")</f>
        <v>Yes</v>
      </c>
      <c r="Y2602" s="41">
        <f>IF(tbl_PV_Milestones[[#This Row],[Baseline Date]]="",1,0)</f>
        <v>0</v>
      </c>
      <c r="Z2602" s="41">
        <f>IF(tbl_PV_Milestones[[#This Row],[Baseline Date]]&lt;PV_Meta!$B$7,1,0)</f>
        <v>1</v>
      </c>
      <c r="AA2602" s="41">
        <f>IF(tbl_PV_Milestones[[#This Row],[Complete]]="Yes",1,0)</f>
        <v>1</v>
      </c>
      <c r="AB2602" s="41">
        <f>IF(AND(tbl_PV_Milestones[[#This Row],[BL FY]]=2025,tbl_PV_Milestones[[#This Row],[Baseline Date]]&lt;PV_Meta!$B$7),1,0)</f>
        <v>0</v>
      </c>
      <c r="AC2602" s="41">
        <f>IF(AND(tbl_PV_Milestones[[#This Row],[Planned YTD]]=1,tbl_PV_Milestones[[#This Row],[Complete]]="Yes"),1,0)</f>
        <v>0</v>
      </c>
      <c r="AD2602" s="41">
        <f>IF(AND(tbl_PV_Milestones[[#This Row],[Actual/Schedule Finish]]&lt;PV_Meta!$B$7,tbl_PV_Milestones[[#This Row],[Complete]]="No",tbl_PV_Milestones[[#This Row],[Project Status]]&lt;&gt;"On Hold"),1,0)</f>
        <v>0</v>
      </c>
      <c r="AE2602" s="41">
        <f>IF(AND(tbl_PV_Milestones[[#This Row],[Actual/Schedule Finish]]&gt;tbl_PV_Milestones[[#This Row],[Baseline Date]],tbl_PV_Milestones[[#This Row],[Complete]]="No",tbl_PV_Milestones[[#This Row],[Project Status]]&lt;&gt;"On Hold",tbl_PV_Milestones[[#This Row],[Overdue]]=0,tbl_PV_Milestones[[#This Row],[To be Baselined]]&lt;&gt;1),1,0)</f>
        <v>0</v>
      </c>
      <c r="AF2602" s="41">
        <f>IF(AND(tbl_PV_Milestones[[#This Row],[BL FY]]=2025,tbl_PV_Milestones[[#This Row],[Finish FY]]&gt;2025),1,0)</f>
        <v>0</v>
      </c>
      <c r="AG2602" s="56" t="str">
        <f>_xlfn.XLOOKUP(tbl_PV_Milestones[[#This Row],[Work ID]],tbl_PV_Meta[Work ID '#],tbl_PV_Meta[Project Manager/Owner],,0)</f>
        <v>Project Manager 36</v>
      </c>
      <c r="AH2602" s="6"/>
    </row>
    <row r="2603" spans="4:34" x14ac:dyDescent="0.25">
      <c r="D2603" s="6" t="s">
        <v>326</v>
      </c>
      <c r="E2603" s="6" t="s">
        <v>503</v>
      </c>
      <c r="F2603" s="6" t="s">
        <v>1708</v>
      </c>
      <c r="G2603" s="6" t="s">
        <v>1180</v>
      </c>
      <c r="H2603" s="6" t="s">
        <v>510</v>
      </c>
      <c r="I2603" s="6" t="s">
        <v>110</v>
      </c>
      <c r="J2603" s="6" t="s">
        <v>326</v>
      </c>
      <c r="K2603" s="6" t="s">
        <v>29</v>
      </c>
      <c r="L2603" s="6" t="s">
        <v>27</v>
      </c>
      <c r="M2603" s="43"/>
      <c r="N2603" s="44" t="s">
        <v>1979</v>
      </c>
      <c r="O2603" s="39">
        <v>45260.333333333299</v>
      </c>
      <c r="P2603" s="39">
        <v>45260.333333333299</v>
      </c>
      <c r="Q2603" s="6">
        <v>0</v>
      </c>
      <c r="R2603" s="6">
        <v>0</v>
      </c>
      <c r="S2603" s="45" t="e">
        <f>_xlfn.CONCAT(#REF!,TRIM(tbl_PV_Milestones[[#This Row],[Milestone Description]]))</f>
        <v>#REF!</v>
      </c>
      <c r="T2603" s="84" t="str">
        <f>IF(COUNTIF(tbl_PV_Milestones[UID],tbl_PV_Milestones[[#This Row],[UID]])&gt;1,"Duplicate","")</f>
        <v>Duplicate</v>
      </c>
      <c r="U2603" s="42" t="str">
        <f>_xlfn.XLOOKUP(tbl_PV_Milestones[[#This Row],[Work ID]],tbl_PV_Meta[Work ID '#],tbl_PV_Meta[Sub-Portfolio])</f>
        <v>Sub-Portfolio 8</v>
      </c>
      <c r="V2603" s="41">
        <f>IF(MONTH(tbl_PV_Milestones[[#This Row],[Baseline Date]])&lt;7,YEAR(tbl_PV_Milestones[[#This Row],[Baseline Date]]),YEAR(tbl_PV_Milestones[[#This Row],[Baseline Date]])+1)</f>
        <v>2024</v>
      </c>
      <c r="W2603" s="41">
        <f>IF(MONTH(tbl_PV_Milestones[[#This Row],[Actual/Schedule Finish]])&lt;7,YEAR(tbl_PV_Milestones[[#This Row],[Actual/Schedule Finish]]),YEAR(tbl_PV_Milestones[[#This Row],[Actual/Schedule Finish]])+1)</f>
        <v>2024</v>
      </c>
      <c r="X2603" s="41" t="str">
        <f>IF(OR(tbl_PV_Milestones[[#This Row],[Project Status]]="Completed",tbl_PV_Milestones[[#This Row],[Project Status]]="Assumed Completed"),"Yes","No")</f>
        <v>Yes</v>
      </c>
      <c r="Y2603" s="41">
        <f>IF(tbl_PV_Milestones[[#This Row],[Baseline Date]]="",1,0)</f>
        <v>0</v>
      </c>
      <c r="Z2603" s="41">
        <f>IF(tbl_PV_Milestones[[#This Row],[Baseline Date]]&lt;PV_Meta!$B$7,1,0)</f>
        <v>1</v>
      </c>
      <c r="AA2603" s="41">
        <f>IF(tbl_PV_Milestones[[#This Row],[Complete]]="Yes",1,0)</f>
        <v>1</v>
      </c>
      <c r="AB2603" s="41">
        <f>IF(AND(tbl_PV_Milestones[[#This Row],[BL FY]]=2025,tbl_PV_Milestones[[#This Row],[Baseline Date]]&lt;PV_Meta!$B$7),1,0)</f>
        <v>0</v>
      </c>
      <c r="AC2603" s="41">
        <f>IF(AND(tbl_PV_Milestones[[#This Row],[Planned YTD]]=1,tbl_PV_Milestones[[#This Row],[Complete]]="Yes"),1,0)</f>
        <v>0</v>
      </c>
      <c r="AD2603" s="41">
        <f>IF(AND(tbl_PV_Milestones[[#This Row],[Actual/Schedule Finish]]&lt;PV_Meta!$B$7,tbl_PV_Milestones[[#This Row],[Complete]]="No",tbl_PV_Milestones[[#This Row],[Project Status]]&lt;&gt;"On Hold"),1,0)</f>
        <v>0</v>
      </c>
      <c r="AE2603" s="41">
        <f>IF(AND(tbl_PV_Milestones[[#This Row],[Actual/Schedule Finish]]&gt;tbl_PV_Milestones[[#This Row],[Baseline Date]],tbl_PV_Milestones[[#This Row],[Complete]]="No",tbl_PV_Milestones[[#This Row],[Project Status]]&lt;&gt;"On Hold",tbl_PV_Milestones[[#This Row],[Overdue]]=0,tbl_PV_Milestones[[#This Row],[To be Baselined]]&lt;&gt;1),1,0)</f>
        <v>0</v>
      </c>
      <c r="AF2603" s="41">
        <f>IF(AND(tbl_PV_Milestones[[#This Row],[BL FY]]=2025,tbl_PV_Milestones[[#This Row],[Finish FY]]&gt;2025),1,0)</f>
        <v>0</v>
      </c>
      <c r="AG2603" s="56" t="str">
        <f>_xlfn.XLOOKUP(tbl_PV_Milestones[[#This Row],[Work ID]],tbl_PV_Meta[Work ID '#],tbl_PV_Meta[Project Manager/Owner],,0)</f>
        <v>Project Manager 6</v>
      </c>
      <c r="AH2603" s="6"/>
    </row>
    <row r="2604" spans="4:34" x14ac:dyDescent="0.25">
      <c r="D2604" s="6" t="s">
        <v>326</v>
      </c>
      <c r="E2604" s="6" t="s">
        <v>503</v>
      </c>
      <c r="F2604" s="6" t="s">
        <v>1701</v>
      </c>
      <c r="G2604" s="6" t="s">
        <v>1119</v>
      </c>
      <c r="H2604" s="6" t="s">
        <v>510</v>
      </c>
      <c r="I2604" s="6" t="s">
        <v>510</v>
      </c>
      <c r="J2604" s="6" t="s">
        <v>326</v>
      </c>
      <c r="K2604" s="6" t="s">
        <v>278</v>
      </c>
      <c r="L2604" s="6" t="s">
        <v>116</v>
      </c>
      <c r="M2604" s="43"/>
      <c r="N2604" s="44" t="s">
        <v>1979</v>
      </c>
      <c r="O2604" s="39">
        <v>45212.708333333299</v>
      </c>
      <c r="P2604" s="39">
        <v>45212.708333333299</v>
      </c>
      <c r="Q2604" s="6">
        <v>0</v>
      </c>
      <c r="R2604" s="6">
        <v>0</v>
      </c>
      <c r="S2604" s="45" t="e">
        <f>_xlfn.CONCAT(#REF!,TRIM(tbl_PV_Milestones[[#This Row],[Milestone Description]]))</f>
        <v>#REF!</v>
      </c>
      <c r="T2604" s="84" t="str">
        <f>IF(COUNTIF(tbl_PV_Milestones[UID],tbl_PV_Milestones[[#This Row],[UID]])&gt;1,"Duplicate","")</f>
        <v>Duplicate</v>
      </c>
      <c r="U2604" s="42" t="str">
        <f>_xlfn.XLOOKUP(tbl_PV_Milestones[[#This Row],[Work ID]],tbl_PV_Meta[Work ID '#],tbl_PV_Meta[Sub-Portfolio])</f>
        <v>Sub-Portfolio 4</v>
      </c>
      <c r="V2604" s="41">
        <f>IF(MONTH(tbl_PV_Milestones[[#This Row],[Baseline Date]])&lt;7,YEAR(tbl_PV_Milestones[[#This Row],[Baseline Date]]),YEAR(tbl_PV_Milestones[[#This Row],[Baseline Date]])+1)</f>
        <v>2024</v>
      </c>
      <c r="W2604" s="41">
        <f>IF(MONTH(tbl_PV_Milestones[[#This Row],[Actual/Schedule Finish]])&lt;7,YEAR(tbl_PV_Milestones[[#This Row],[Actual/Schedule Finish]]),YEAR(tbl_PV_Milestones[[#This Row],[Actual/Schedule Finish]])+1)</f>
        <v>2024</v>
      </c>
      <c r="X2604" s="41" t="str">
        <f>IF(OR(tbl_PV_Milestones[[#This Row],[Project Status]]="Completed",tbl_PV_Milestones[[#This Row],[Project Status]]="Assumed Completed"),"Yes","No")</f>
        <v>Yes</v>
      </c>
      <c r="Y2604" s="41">
        <f>IF(tbl_PV_Milestones[[#This Row],[Baseline Date]]="",1,0)</f>
        <v>0</v>
      </c>
      <c r="Z2604" s="41">
        <f>IF(tbl_PV_Milestones[[#This Row],[Baseline Date]]&lt;PV_Meta!$B$7,1,0)</f>
        <v>1</v>
      </c>
      <c r="AA2604" s="41">
        <f>IF(tbl_PV_Milestones[[#This Row],[Complete]]="Yes",1,0)</f>
        <v>1</v>
      </c>
      <c r="AB2604" s="41">
        <f>IF(AND(tbl_PV_Milestones[[#This Row],[BL FY]]=2025,tbl_PV_Milestones[[#This Row],[Baseline Date]]&lt;PV_Meta!$B$7),1,0)</f>
        <v>0</v>
      </c>
      <c r="AC2604" s="41">
        <f>IF(AND(tbl_PV_Milestones[[#This Row],[Planned YTD]]=1,tbl_PV_Milestones[[#This Row],[Complete]]="Yes"),1,0)</f>
        <v>0</v>
      </c>
      <c r="AD2604" s="41">
        <f>IF(AND(tbl_PV_Milestones[[#This Row],[Actual/Schedule Finish]]&lt;PV_Meta!$B$7,tbl_PV_Milestones[[#This Row],[Complete]]="No",tbl_PV_Milestones[[#This Row],[Project Status]]&lt;&gt;"On Hold"),1,0)</f>
        <v>0</v>
      </c>
      <c r="AE2604" s="41">
        <f>IF(AND(tbl_PV_Milestones[[#This Row],[Actual/Schedule Finish]]&gt;tbl_PV_Milestones[[#This Row],[Baseline Date]],tbl_PV_Milestones[[#This Row],[Complete]]="No",tbl_PV_Milestones[[#This Row],[Project Status]]&lt;&gt;"On Hold",tbl_PV_Milestones[[#This Row],[Overdue]]=0,tbl_PV_Milestones[[#This Row],[To be Baselined]]&lt;&gt;1),1,0)</f>
        <v>0</v>
      </c>
      <c r="AF2604" s="41">
        <f>IF(AND(tbl_PV_Milestones[[#This Row],[BL FY]]=2025,tbl_PV_Milestones[[#This Row],[Finish FY]]&gt;2025),1,0)</f>
        <v>0</v>
      </c>
      <c r="AG2604" s="56" t="str">
        <f>_xlfn.XLOOKUP(tbl_PV_Milestones[[#This Row],[Work ID]],tbl_PV_Meta[Work ID '#],tbl_PV_Meta[Project Manager/Owner],,0)</f>
        <v>Project Manager 18</v>
      </c>
      <c r="AH2604" s="6"/>
    </row>
    <row r="2605" spans="4:34" x14ac:dyDescent="0.25">
      <c r="D2605" s="6" t="s">
        <v>326</v>
      </c>
      <c r="E2605" s="6" t="s">
        <v>503</v>
      </c>
      <c r="F2605" s="6" t="s">
        <v>1700</v>
      </c>
      <c r="G2605" s="6" t="s">
        <v>1181</v>
      </c>
      <c r="H2605" s="6" t="s">
        <v>510</v>
      </c>
      <c r="I2605" s="6" t="s">
        <v>510</v>
      </c>
      <c r="J2605" s="6" t="s">
        <v>326</v>
      </c>
      <c r="K2605" s="6" t="s">
        <v>36</v>
      </c>
      <c r="L2605" s="6" t="s">
        <v>88</v>
      </c>
      <c r="M2605" s="43"/>
      <c r="N2605" s="44" t="s">
        <v>1979</v>
      </c>
      <c r="O2605" s="39">
        <v>44798</v>
      </c>
      <c r="P2605" s="39">
        <v>44798</v>
      </c>
      <c r="Q2605" s="6">
        <v>0</v>
      </c>
      <c r="R2605" s="6">
        <v>0</v>
      </c>
      <c r="S2605" s="45" t="e">
        <f>_xlfn.CONCAT(#REF!,TRIM(tbl_PV_Milestones[[#This Row],[Milestone Description]]))</f>
        <v>#REF!</v>
      </c>
      <c r="T2605" s="84" t="str">
        <f>IF(COUNTIF(tbl_PV_Milestones[UID],tbl_PV_Milestones[[#This Row],[UID]])&gt;1,"Duplicate","")</f>
        <v>Duplicate</v>
      </c>
      <c r="U2605" s="42" t="str">
        <f>_xlfn.XLOOKUP(tbl_PV_Milestones[[#This Row],[Work ID]],tbl_PV_Meta[Work ID '#],tbl_PV_Meta[Sub-Portfolio])</f>
        <v>Sub-Portfolio 7</v>
      </c>
      <c r="V2605" s="41">
        <f>IF(MONTH(tbl_PV_Milestones[[#This Row],[Baseline Date]])&lt;7,YEAR(tbl_PV_Milestones[[#This Row],[Baseline Date]]),YEAR(tbl_PV_Milestones[[#This Row],[Baseline Date]])+1)</f>
        <v>2023</v>
      </c>
      <c r="W2605" s="41">
        <f>IF(MONTH(tbl_PV_Milestones[[#This Row],[Actual/Schedule Finish]])&lt;7,YEAR(tbl_PV_Milestones[[#This Row],[Actual/Schedule Finish]]),YEAR(tbl_PV_Milestones[[#This Row],[Actual/Schedule Finish]])+1)</f>
        <v>2023</v>
      </c>
      <c r="X2605" s="41" t="str">
        <f>IF(OR(tbl_PV_Milestones[[#This Row],[Project Status]]="Completed",tbl_PV_Milestones[[#This Row],[Project Status]]="Assumed Completed"),"Yes","No")</f>
        <v>Yes</v>
      </c>
      <c r="Y2605" s="41">
        <f>IF(tbl_PV_Milestones[[#This Row],[Baseline Date]]="",1,0)</f>
        <v>0</v>
      </c>
      <c r="Z2605" s="41">
        <f>IF(tbl_PV_Milestones[[#This Row],[Baseline Date]]&lt;PV_Meta!$B$7,1,0)</f>
        <v>1</v>
      </c>
      <c r="AA2605" s="41">
        <f>IF(tbl_PV_Milestones[[#This Row],[Complete]]="Yes",1,0)</f>
        <v>1</v>
      </c>
      <c r="AB2605" s="41">
        <f>IF(AND(tbl_PV_Milestones[[#This Row],[BL FY]]=2025,tbl_PV_Milestones[[#This Row],[Baseline Date]]&lt;PV_Meta!$B$7),1,0)</f>
        <v>0</v>
      </c>
      <c r="AC2605" s="41">
        <f>IF(AND(tbl_PV_Milestones[[#This Row],[Planned YTD]]=1,tbl_PV_Milestones[[#This Row],[Complete]]="Yes"),1,0)</f>
        <v>0</v>
      </c>
      <c r="AD2605" s="41">
        <f>IF(AND(tbl_PV_Milestones[[#This Row],[Actual/Schedule Finish]]&lt;PV_Meta!$B$7,tbl_PV_Milestones[[#This Row],[Complete]]="No",tbl_PV_Milestones[[#This Row],[Project Status]]&lt;&gt;"On Hold"),1,0)</f>
        <v>0</v>
      </c>
      <c r="AE2605" s="41">
        <f>IF(AND(tbl_PV_Milestones[[#This Row],[Actual/Schedule Finish]]&gt;tbl_PV_Milestones[[#This Row],[Baseline Date]],tbl_PV_Milestones[[#This Row],[Complete]]="No",tbl_PV_Milestones[[#This Row],[Project Status]]&lt;&gt;"On Hold",tbl_PV_Milestones[[#This Row],[Overdue]]=0,tbl_PV_Milestones[[#This Row],[To be Baselined]]&lt;&gt;1),1,0)</f>
        <v>0</v>
      </c>
      <c r="AF2605" s="41">
        <f>IF(AND(tbl_PV_Milestones[[#This Row],[BL FY]]=2025,tbl_PV_Milestones[[#This Row],[Finish FY]]&gt;2025),1,0)</f>
        <v>0</v>
      </c>
      <c r="AG2605" s="56" t="str">
        <f>_xlfn.XLOOKUP(tbl_PV_Milestones[[#This Row],[Work ID]],tbl_PV_Meta[Work ID '#],tbl_PV_Meta[Project Manager/Owner],,0)</f>
        <v>Project Manager 17</v>
      </c>
      <c r="AH2605" s="6"/>
    </row>
    <row r="2606" spans="4:34" x14ac:dyDescent="0.25">
      <c r="D2606" s="6" t="s">
        <v>326</v>
      </c>
      <c r="E2606" s="6" t="s">
        <v>503</v>
      </c>
      <c r="F2606" s="6" t="s">
        <v>1708</v>
      </c>
      <c r="G2606" s="6" t="s">
        <v>1182</v>
      </c>
      <c r="H2606" s="6" t="s">
        <v>510</v>
      </c>
      <c r="I2606" s="6" t="s">
        <v>110</v>
      </c>
      <c r="J2606" s="6" t="s">
        <v>326</v>
      </c>
      <c r="K2606" s="6" t="s">
        <v>29</v>
      </c>
      <c r="L2606" s="6" t="s">
        <v>27</v>
      </c>
      <c r="M2606" s="43"/>
      <c r="N2606" s="44" t="s">
        <v>1979</v>
      </c>
      <c r="O2606" s="39">
        <v>45260.333333333299</v>
      </c>
      <c r="P2606" s="39">
        <v>45260.333333333299</v>
      </c>
      <c r="Q2606" s="6">
        <v>0</v>
      </c>
      <c r="R2606" s="6">
        <v>0</v>
      </c>
      <c r="S2606" s="45" t="e">
        <f>_xlfn.CONCAT(#REF!,TRIM(tbl_PV_Milestones[[#This Row],[Milestone Description]]))</f>
        <v>#REF!</v>
      </c>
      <c r="T2606" s="84" t="str">
        <f>IF(COUNTIF(tbl_PV_Milestones[UID],tbl_PV_Milestones[[#This Row],[UID]])&gt;1,"Duplicate","")</f>
        <v>Duplicate</v>
      </c>
      <c r="U2606" s="42" t="str">
        <f>_xlfn.XLOOKUP(tbl_PV_Milestones[[#This Row],[Work ID]],tbl_PV_Meta[Work ID '#],tbl_PV_Meta[Sub-Portfolio])</f>
        <v>Sub-Portfolio 8</v>
      </c>
      <c r="V2606" s="41">
        <f>IF(MONTH(tbl_PV_Milestones[[#This Row],[Baseline Date]])&lt;7,YEAR(tbl_PV_Milestones[[#This Row],[Baseline Date]]),YEAR(tbl_PV_Milestones[[#This Row],[Baseline Date]])+1)</f>
        <v>2024</v>
      </c>
      <c r="W2606" s="41">
        <f>IF(MONTH(tbl_PV_Milestones[[#This Row],[Actual/Schedule Finish]])&lt;7,YEAR(tbl_PV_Milestones[[#This Row],[Actual/Schedule Finish]]),YEAR(tbl_PV_Milestones[[#This Row],[Actual/Schedule Finish]])+1)</f>
        <v>2024</v>
      </c>
      <c r="X2606" s="41" t="str">
        <f>IF(OR(tbl_PV_Milestones[[#This Row],[Project Status]]="Completed",tbl_PV_Milestones[[#This Row],[Project Status]]="Assumed Completed"),"Yes","No")</f>
        <v>Yes</v>
      </c>
      <c r="Y2606" s="41">
        <f>IF(tbl_PV_Milestones[[#This Row],[Baseline Date]]="",1,0)</f>
        <v>0</v>
      </c>
      <c r="Z2606" s="41">
        <f>IF(tbl_PV_Milestones[[#This Row],[Baseline Date]]&lt;PV_Meta!$B$7,1,0)</f>
        <v>1</v>
      </c>
      <c r="AA2606" s="41">
        <f>IF(tbl_PV_Milestones[[#This Row],[Complete]]="Yes",1,0)</f>
        <v>1</v>
      </c>
      <c r="AB2606" s="41">
        <f>IF(AND(tbl_PV_Milestones[[#This Row],[BL FY]]=2025,tbl_PV_Milestones[[#This Row],[Baseline Date]]&lt;PV_Meta!$B$7),1,0)</f>
        <v>0</v>
      </c>
      <c r="AC2606" s="41">
        <f>IF(AND(tbl_PV_Milestones[[#This Row],[Planned YTD]]=1,tbl_PV_Milestones[[#This Row],[Complete]]="Yes"),1,0)</f>
        <v>0</v>
      </c>
      <c r="AD2606" s="41">
        <f>IF(AND(tbl_PV_Milestones[[#This Row],[Actual/Schedule Finish]]&lt;PV_Meta!$B$7,tbl_PV_Milestones[[#This Row],[Complete]]="No",tbl_PV_Milestones[[#This Row],[Project Status]]&lt;&gt;"On Hold"),1,0)</f>
        <v>0</v>
      </c>
      <c r="AE2606" s="41">
        <f>IF(AND(tbl_PV_Milestones[[#This Row],[Actual/Schedule Finish]]&gt;tbl_PV_Milestones[[#This Row],[Baseline Date]],tbl_PV_Milestones[[#This Row],[Complete]]="No",tbl_PV_Milestones[[#This Row],[Project Status]]&lt;&gt;"On Hold",tbl_PV_Milestones[[#This Row],[Overdue]]=0,tbl_PV_Milestones[[#This Row],[To be Baselined]]&lt;&gt;1),1,0)</f>
        <v>0</v>
      </c>
      <c r="AF2606" s="41">
        <f>IF(AND(tbl_PV_Milestones[[#This Row],[BL FY]]=2025,tbl_PV_Milestones[[#This Row],[Finish FY]]&gt;2025),1,0)</f>
        <v>0</v>
      </c>
      <c r="AG2606" s="56" t="str">
        <f>_xlfn.XLOOKUP(tbl_PV_Milestones[[#This Row],[Work ID]],tbl_PV_Meta[Work ID '#],tbl_PV_Meta[Project Manager/Owner],,0)</f>
        <v>Project Manager 6</v>
      </c>
      <c r="AH2606" s="6"/>
    </row>
    <row r="2607" spans="4:34" x14ac:dyDescent="0.25">
      <c r="D2607" s="6" t="s">
        <v>326</v>
      </c>
      <c r="E2607" s="6" t="s">
        <v>503</v>
      </c>
      <c r="F2607" s="6" t="s">
        <v>1708</v>
      </c>
      <c r="G2607" s="6" t="s">
        <v>1183</v>
      </c>
      <c r="H2607" s="6" t="s">
        <v>510</v>
      </c>
      <c r="I2607" s="6" t="s">
        <v>110</v>
      </c>
      <c r="J2607" s="6" t="s">
        <v>326</v>
      </c>
      <c r="K2607" s="6" t="s">
        <v>29</v>
      </c>
      <c r="L2607" s="6" t="s">
        <v>27</v>
      </c>
      <c r="M2607" s="43"/>
      <c r="N2607" s="44" t="s">
        <v>1979</v>
      </c>
      <c r="O2607" s="39">
        <v>45439.708333333299</v>
      </c>
      <c r="P2607" s="39">
        <v>45439.708333333299</v>
      </c>
      <c r="Q2607" s="6">
        <v>0</v>
      </c>
      <c r="R2607" s="6">
        <v>0</v>
      </c>
      <c r="S2607" s="45" t="e">
        <f>_xlfn.CONCAT(#REF!,TRIM(tbl_PV_Milestones[[#This Row],[Milestone Description]]))</f>
        <v>#REF!</v>
      </c>
      <c r="T2607" s="84" t="str">
        <f>IF(COUNTIF(tbl_PV_Milestones[UID],tbl_PV_Milestones[[#This Row],[UID]])&gt;1,"Duplicate","")</f>
        <v>Duplicate</v>
      </c>
      <c r="U2607" s="42" t="str">
        <f>_xlfn.XLOOKUP(tbl_PV_Milestones[[#This Row],[Work ID]],tbl_PV_Meta[Work ID '#],tbl_PV_Meta[Sub-Portfolio])</f>
        <v>Sub-Portfolio 8</v>
      </c>
      <c r="V2607" s="41">
        <f>IF(MONTH(tbl_PV_Milestones[[#This Row],[Baseline Date]])&lt;7,YEAR(tbl_PV_Milestones[[#This Row],[Baseline Date]]),YEAR(tbl_PV_Milestones[[#This Row],[Baseline Date]])+1)</f>
        <v>2024</v>
      </c>
      <c r="W2607" s="41">
        <f>IF(MONTH(tbl_PV_Milestones[[#This Row],[Actual/Schedule Finish]])&lt;7,YEAR(tbl_PV_Milestones[[#This Row],[Actual/Schedule Finish]]),YEAR(tbl_PV_Milestones[[#This Row],[Actual/Schedule Finish]])+1)</f>
        <v>2024</v>
      </c>
      <c r="X2607" s="41" t="str">
        <f>IF(OR(tbl_PV_Milestones[[#This Row],[Project Status]]="Completed",tbl_PV_Milestones[[#This Row],[Project Status]]="Assumed Completed"),"Yes","No")</f>
        <v>Yes</v>
      </c>
      <c r="Y2607" s="41">
        <f>IF(tbl_PV_Milestones[[#This Row],[Baseline Date]]="",1,0)</f>
        <v>0</v>
      </c>
      <c r="Z2607" s="41">
        <f>IF(tbl_PV_Milestones[[#This Row],[Baseline Date]]&lt;PV_Meta!$B$7,1,0)</f>
        <v>1</v>
      </c>
      <c r="AA2607" s="41">
        <f>IF(tbl_PV_Milestones[[#This Row],[Complete]]="Yes",1,0)</f>
        <v>1</v>
      </c>
      <c r="AB2607" s="41">
        <f>IF(AND(tbl_PV_Milestones[[#This Row],[BL FY]]=2025,tbl_PV_Milestones[[#This Row],[Baseline Date]]&lt;PV_Meta!$B$7),1,0)</f>
        <v>0</v>
      </c>
      <c r="AC2607" s="41">
        <f>IF(AND(tbl_PV_Milestones[[#This Row],[Planned YTD]]=1,tbl_PV_Milestones[[#This Row],[Complete]]="Yes"),1,0)</f>
        <v>0</v>
      </c>
      <c r="AD2607" s="41">
        <f>IF(AND(tbl_PV_Milestones[[#This Row],[Actual/Schedule Finish]]&lt;PV_Meta!$B$7,tbl_PV_Milestones[[#This Row],[Complete]]="No",tbl_PV_Milestones[[#This Row],[Project Status]]&lt;&gt;"On Hold"),1,0)</f>
        <v>0</v>
      </c>
      <c r="AE2607" s="41">
        <f>IF(AND(tbl_PV_Milestones[[#This Row],[Actual/Schedule Finish]]&gt;tbl_PV_Milestones[[#This Row],[Baseline Date]],tbl_PV_Milestones[[#This Row],[Complete]]="No",tbl_PV_Milestones[[#This Row],[Project Status]]&lt;&gt;"On Hold",tbl_PV_Milestones[[#This Row],[Overdue]]=0,tbl_PV_Milestones[[#This Row],[To be Baselined]]&lt;&gt;1),1,0)</f>
        <v>0</v>
      </c>
      <c r="AF2607" s="41">
        <f>IF(AND(tbl_PV_Milestones[[#This Row],[BL FY]]=2025,tbl_PV_Milestones[[#This Row],[Finish FY]]&gt;2025),1,0)</f>
        <v>0</v>
      </c>
      <c r="AG2607" s="56" t="str">
        <f>_xlfn.XLOOKUP(tbl_PV_Milestones[[#This Row],[Work ID]],tbl_PV_Meta[Work ID '#],tbl_PV_Meta[Project Manager/Owner],,0)</f>
        <v>Project Manager 6</v>
      </c>
      <c r="AH2607" s="6"/>
    </row>
    <row r="2608" spans="4:34" x14ac:dyDescent="0.25">
      <c r="D2608" s="6" t="s">
        <v>326</v>
      </c>
      <c r="E2608" s="6" t="s">
        <v>503</v>
      </c>
      <c r="F2608" s="6" t="s">
        <v>1700</v>
      </c>
      <c r="G2608" s="6" t="s">
        <v>1184</v>
      </c>
      <c r="H2608" s="6" t="s">
        <v>510</v>
      </c>
      <c r="I2608" s="6" t="s">
        <v>510</v>
      </c>
      <c r="J2608" s="6" t="s">
        <v>326</v>
      </c>
      <c r="K2608" s="6" t="s">
        <v>36</v>
      </c>
      <c r="L2608" s="6" t="s">
        <v>88</v>
      </c>
      <c r="M2608" s="43"/>
      <c r="N2608" s="44" t="s">
        <v>1979</v>
      </c>
      <c r="O2608" s="39">
        <v>45090</v>
      </c>
      <c r="P2608" s="39">
        <v>45090</v>
      </c>
      <c r="Q2608" s="6">
        <v>0</v>
      </c>
      <c r="R2608" s="6">
        <v>0</v>
      </c>
      <c r="S2608" s="45" t="e">
        <f>_xlfn.CONCAT(#REF!,TRIM(tbl_PV_Milestones[[#This Row],[Milestone Description]]))</f>
        <v>#REF!</v>
      </c>
      <c r="T2608" s="84" t="str">
        <f>IF(COUNTIF(tbl_PV_Milestones[UID],tbl_PV_Milestones[[#This Row],[UID]])&gt;1,"Duplicate","")</f>
        <v>Duplicate</v>
      </c>
      <c r="U2608" s="42" t="str">
        <f>_xlfn.XLOOKUP(tbl_PV_Milestones[[#This Row],[Work ID]],tbl_PV_Meta[Work ID '#],tbl_PV_Meta[Sub-Portfolio])</f>
        <v>Sub-Portfolio 7</v>
      </c>
      <c r="V2608" s="41">
        <f>IF(MONTH(tbl_PV_Milestones[[#This Row],[Baseline Date]])&lt;7,YEAR(tbl_PV_Milestones[[#This Row],[Baseline Date]]),YEAR(tbl_PV_Milestones[[#This Row],[Baseline Date]])+1)</f>
        <v>2023</v>
      </c>
      <c r="W2608" s="41">
        <f>IF(MONTH(tbl_PV_Milestones[[#This Row],[Actual/Schedule Finish]])&lt;7,YEAR(tbl_PV_Milestones[[#This Row],[Actual/Schedule Finish]]),YEAR(tbl_PV_Milestones[[#This Row],[Actual/Schedule Finish]])+1)</f>
        <v>2023</v>
      </c>
      <c r="X2608" s="41" t="str">
        <f>IF(OR(tbl_PV_Milestones[[#This Row],[Project Status]]="Completed",tbl_PV_Milestones[[#This Row],[Project Status]]="Assumed Completed"),"Yes","No")</f>
        <v>Yes</v>
      </c>
      <c r="Y2608" s="41">
        <f>IF(tbl_PV_Milestones[[#This Row],[Baseline Date]]="",1,0)</f>
        <v>0</v>
      </c>
      <c r="Z2608" s="41">
        <f>IF(tbl_PV_Milestones[[#This Row],[Baseline Date]]&lt;PV_Meta!$B$7,1,0)</f>
        <v>1</v>
      </c>
      <c r="AA2608" s="41">
        <f>IF(tbl_PV_Milestones[[#This Row],[Complete]]="Yes",1,0)</f>
        <v>1</v>
      </c>
      <c r="AB2608" s="41">
        <f>IF(AND(tbl_PV_Milestones[[#This Row],[BL FY]]=2025,tbl_PV_Milestones[[#This Row],[Baseline Date]]&lt;PV_Meta!$B$7),1,0)</f>
        <v>0</v>
      </c>
      <c r="AC2608" s="41">
        <f>IF(AND(tbl_PV_Milestones[[#This Row],[Planned YTD]]=1,tbl_PV_Milestones[[#This Row],[Complete]]="Yes"),1,0)</f>
        <v>0</v>
      </c>
      <c r="AD2608" s="41">
        <f>IF(AND(tbl_PV_Milestones[[#This Row],[Actual/Schedule Finish]]&lt;PV_Meta!$B$7,tbl_PV_Milestones[[#This Row],[Complete]]="No",tbl_PV_Milestones[[#This Row],[Project Status]]&lt;&gt;"On Hold"),1,0)</f>
        <v>0</v>
      </c>
      <c r="AE2608" s="41">
        <f>IF(AND(tbl_PV_Milestones[[#This Row],[Actual/Schedule Finish]]&gt;tbl_PV_Milestones[[#This Row],[Baseline Date]],tbl_PV_Milestones[[#This Row],[Complete]]="No",tbl_PV_Milestones[[#This Row],[Project Status]]&lt;&gt;"On Hold",tbl_PV_Milestones[[#This Row],[Overdue]]=0,tbl_PV_Milestones[[#This Row],[To be Baselined]]&lt;&gt;1),1,0)</f>
        <v>0</v>
      </c>
      <c r="AF2608" s="41">
        <f>IF(AND(tbl_PV_Milestones[[#This Row],[BL FY]]=2025,tbl_PV_Milestones[[#This Row],[Finish FY]]&gt;2025),1,0)</f>
        <v>0</v>
      </c>
      <c r="AG2608" s="56" t="str">
        <f>_xlfn.XLOOKUP(tbl_PV_Milestones[[#This Row],[Work ID]],tbl_PV_Meta[Work ID '#],tbl_PV_Meta[Project Manager/Owner],,0)</f>
        <v>Project Manager 17</v>
      </c>
      <c r="AH2608" s="6"/>
    </row>
    <row r="2609" spans="4:34" x14ac:dyDescent="0.25">
      <c r="D2609" s="6" t="s">
        <v>326</v>
      </c>
      <c r="E2609" s="6" t="s">
        <v>503</v>
      </c>
      <c r="F2609" s="6" t="s">
        <v>1708</v>
      </c>
      <c r="G2609" s="6" t="s">
        <v>1185</v>
      </c>
      <c r="H2609" s="6" t="s">
        <v>510</v>
      </c>
      <c r="I2609" s="6" t="s">
        <v>110</v>
      </c>
      <c r="J2609" s="6" t="s">
        <v>326</v>
      </c>
      <c r="K2609" s="6" t="s">
        <v>29</v>
      </c>
      <c r="L2609" s="6" t="s">
        <v>27</v>
      </c>
      <c r="M2609" s="43"/>
      <c r="N2609" s="44" t="s">
        <v>1979</v>
      </c>
      <c r="O2609" s="39">
        <v>45260.333333333299</v>
      </c>
      <c r="P2609" s="39">
        <v>45260.333333333299</v>
      </c>
      <c r="Q2609" s="6">
        <v>0</v>
      </c>
      <c r="R2609" s="6">
        <v>0</v>
      </c>
      <c r="S2609" s="45" t="e">
        <f>_xlfn.CONCAT(#REF!,TRIM(tbl_PV_Milestones[[#This Row],[Milestone Description]]))</f>
        <v>#REF!</v>
      </c>
      <c r="T2609" s="84" t="str">
        <f>IF(COUNTIF(tbl_PV_Milestones[UID],tbl_PV_Milestones[[#This Row],[UID]])&gt;1,"Duplicate","")</f>
        <v>Duplicate</v>
      </c>
      <c r="U2609" s="42" t="str">
        <f>_xlfn.XLOOKUP(tbl_PV_Milestones[[#This Row],[Work ID]],tbl_PV_Meta[Work ID '#],tbl_PV_Meta[Sub-Portfolio])</f>
        <v>Sub-Portfolio 8</v>
      </c>
      <c r="V2609" s="41">
        <f>IF(MONTH(tbl_PV_Milestones[[#This Row],[Baseline Date]])&lt;7,YEAR(tbl_PV_Milestones[[#This Row],[Baseline Date]]),YEAR(tbl_PV_Milestones[[#This Row],[Baseline Date]])+1)</f>
        <v>2024</v>
      </c>
      <c r="W2609" s="41">
        <f>IF(MONTH(tbl_PV_Milestones[[#This Row],[Actual/Schedule Finish]])&lt;7,YEAR(tbl_PV_Milestones[[#This Row],[Actual/Schedule Finish]]),YEAR(tbl_PV_Milestones[[#This Row],[Actual/Schedule Finish]])+1)</f>
        <v>2024</v>
      </c>
      <c r="X2609" s="41" t="str">
        <f>IF(OR(tbl_PV_Milestones[[#This Row],[Project Status]]="Completed",tbl_PV_Milestones[[#This Row],[Project Status]]="Assumed Completed"),"Yes","No")</f>
        <v>Yes</v>
      </c>
      <c r="Y2609" s="41">
        <f>IF(tbl_PV_Milestones[[#This Row],[Baseline Date]]="",1,0)</f>
        <v>0</v>
      </c>
      <c r="Z2609" s="41">
        <f>IF(tbl_PV_Milestones[[#This Row],[Baseline Date]]&lt;PV_Meta!$B$7,1,0)</f>
        <v>1</v>
      </c>
      <c r="AA2609" s="41">
        <f>IF(tbl_PV_Milestones[[#This Row],[Complete]]="Yes",1,0)</f>
        <v>1</v>
      </c>
      <c r="AB2609" s="41">
        <f>IF(AND(tbl_PV_Milestones[[#This Row],[BL FY]]=2025,tbl_PV_Milestones[[#This Row],[Baseline Date]]&lt;PV_Meta!$B$7),1,0)</f>
        <v>0</v>
      </c>
      <c r="AC2609" s="41">
        <f>IF(AND(tbl_PV_Milestones[[#This Row],[Planned YTD]]=1,tbl_PV_Milestones[[#This Row],[Complete]]="Yes"),1,0)</f>
        <v>0</v>
      </c>
      <c r="AD2609" s="41">
        <f>IF(AND(tbl_PV_Milestones[[#This Row],[Actual/Schedule Finish]]&lt;PV_Meta!$B$7,tbl_PV_Milestones[[#This Row],[Complete]]="No",tbl_PV_Milestones[[#This Row],[Project Status]]&lt;&gt;"On Hold"),1,0)</f>
        <v>0</v>
      </c>
      <c r="AE2609" s="41">
        <f>IF(AND(tbl_PV_Milestones[[#This Row],[Actual/Schedule Finish]]&gt;tbl_PV_Milestones[[#This Row],[Baseline Date]],tbl_PV_Milestones[[#This Row],[Complete]]="No",tbl_PV_Milestones[[#This Row],[Project Status]]&lt;&gt;"On Hold",tbl_PV_Milestones[[#This Row],[Overdue]]=0,tbl_PV_Milestones[[#This Row],[To be Baselined]]&lt;&gt;1),1,0)</f>
        <v>0</v>
      </c>
      <c r="AF2609" s="41">
        <f>IF(AND(tbl_PV_Milestones[[#This Row],[BL FY]]=2025,tbl_PV_Milestones[[#This Row],[Finish FY]]&gt;2025),1,0)</f>
        <v>0</v>
      </c>
      <c r="AG2609" s="56" t="str">
        <f>_xlfn.XLOOKUP(tbl_PV_Milestones[[#This Row],[Work ID]],tbl_PV_Meta[Work ID '#],tbl_PV_Meta[Project Manager/Owner],,0)</f>
        <v>Project Manager 6</v>
      </c>
      <c r="AH2609" s="6"/>
    </row>
    <row r="2610" spans="4:34" x14ac:dyDescent="0.25">
      <c r="D2610" s="6" t="s">
        <v>326</v>
      </c>
      <c r="E2610" s="6" t="s">
        <v>503</v>
      </c>
      <c r="F2610" s="6" t="s">
        <v>1708</v>
      </c>
      <c r="G2610" s="6" t="s">
        <v>1186</v>
      </c>
      <c r="H2610" s="6" t="s">
        <v>510</v>
      </c>
      <c r="I2610" s="6" t="s">
        <v>110</v>
      </c>
      <c r="J2610" s="6" t="s">
        <v>326</v>
      </c>
      <c r="K2610" s="6" t="s">
        <v>29</v>
      </c>
      <c r="L2610" s="6" t="s">
        <v>27</v>
      </c>
      <c r="M2610" s="43"/>
      <c r="N2610" s="44" t="s">
        <v>1979</v>
      </c>
      <c r="O2610" s="39">
        <v>45275.333333333299</v>
      </c>
      <c r="P2610" s="39">
        <v>45275.333333333299</v>
      </c>
      <c r="Q2610" s="6">
        <v>0</v>
      </c>
      <c r="R2610" s="6">
        <v>0</v>
      </c>
      <c r="S2610" s="45" t="e">
        <f>_xlfn.CONCAT(#REF!,TRIM(tbl_PV_Milestones[[#This Row],[Milestone Description]]))</f>
        <v>#REF!</v>
      </c>
      <c r="T2610" s="84" t="str">
        <f>IF(COUNTIF(tbl_PV_Milestones[UID],tbl_PV_Milestones[[#This Row],[UID]])&gt;1,"Duplicate","")</f>
        <v>Duplicate</v>
      </c>
      <c r="U2610" s="42" t="str">
        <f>_xlfn.XLOOKUP(tbl_PV_Milestones[[#This Row],[Work ID]],tbl_PV_Meta[Work ID '#],tbl_PV_Meta[Sub-Portfolio])</f>
        <v>Sub-Portfolio 8</v>
      </c>
      <c r="V2610" s="41">
        <f>IF(MONTH(tbl_PV_Milestones[[#This Row],[Baseline Date]])&lt;7,YEAR(tbl_PV_Milestones[[#This Row],[Baseline Date]]),YEAR(tbl_PV_Milestones[[#This Row],[Baseline Date]])+1)</f>
        <v>2024</v>
      </c>
      <c r="W2610" s="41">
        <f>IF(MONTH(tbl_PV_Milestones[[#This Row],[Actual/Schedule Finish]])&lt;7,YEAR(tbl_PV_Milestones[[#This Row],[Actual/Schedule Finish]]),YEAR(tbl_PV_Milestones[[#This Row],[Actual/Schedule Finish]])+1)</f>
        <v>2024</v>
      </c>
      <c r="X2610" s="41" t="str">
        <f>IF(OR(tbl_PV_Milestones[[#This Row],[Project Status]]="Completed",tbl_PV_Milestones[[#This Row],[Project Status]]="Assumed Completed"),"Yes","No")</f>
        <v>Yes</v>
      </c>
      <c r="Y2610" s="41">
        <f>IF(tbl_PV_Milestones[[#This Row],[Baseline Date]]="",1,0)</f>
        <v>0</v>
      </c>
      <c r="Z2610" s="41">
        <f>IF(tbl_PV_Milestones[[#This Row],[Baseline Date]]&lt;PV_Meta!$B$7,1,0)</f>
        <v>1</v>
      </c>
      <c r="AA2610" s="41">
        <f>IF(tbl_PV_Milestones[[#This Row],[Complete]]="Yes",1,0)</f>
        <v>1</v>
      </c>
      <c r="AB2610" s="41">
        <f>IF(AND(tbl_PV_Milestones[[#This Row],[BL FY]]=2025,tbl_PV_Milestones[[#This Row],[Baseline Date]]&lt;PV_Meta!$B$7),1,0)</f>
        <v>0</v>
      </c>
      <c r="AC2610" s="41">
        <f>IF(AND(tbl_PV_Milestones[[#This Row],[Planned YTD]]=1,tbl_PV_Milestones[[#This Row],[Complete]]="Yes"),1,0)</f>
        <v>0</v>
      </c>
      <c r="AD2610" s="41">
        <f>IF(AND(tbl_PV_Milestones[[#This Row],[Actual/Schedule Finish]]&lt;PV_Meta!$B$7,tbl_PV_Milestones[[#This Row],[Complete]]="No",tbl_PV_Milestones[[#This Row],[Project Status]]&lt;&gt;"On Hold"),1,0)</f>
        <v>0</v>
      </c>
      <c r="AE2610" s="41">
        <f>IF(AND(tbl_PV_Milestones[[#This Row],[Actual/Schedule Finish]]&gt;tbl_PV_Milestones[[#This Row],[Baseline Date]],tbl_PV_Milestones[[#This Row],[Complete]]="No",tbl_PV_Milestones[[#This Row],[Project Status]]&lt;&gt;"On Hold",tbl_PV_Milestones[[#This Row],[Overdue]]=0,tbl_PV_Milestones[[#This Row],[To be Baselined]]&lt;&gt;1),1,0)</f>
        <v>0</v>
      </c>
      <c r="AF2610" s="41">
        <f>IF(AND(tbl_PV_Milestones[[#This Row],[BL FY]]=2025,tbl_PV_Milestones[[#This Row],[Finish FY]]&gt;2025),1,0)</f>
        <v>0</v>
      </c>
      <c r="AG2610" s="56" t="str">
        <f>_xlfn.XLOOKUP(tbl_PV_Milestones[[#This Row],[Work ID]],tbl_PV_Meta[Work ID '#],tbl_PV_Meta[Project Manager/Owner],,0)</f>
        <v>Project Manager 6</v>
      </c>
      <c r="AH2610" s="6"/>
    </row>
    <row r="2611" spans="4:34" x14ac:dyDescent="0.25">
      <c r="D2611" s="6" t="s">
        <v>326</v>
      </c>
      <c r="E2611" s="6" t="s">
        <v>503</v>
      </c>
      <c r="F2611" s="6" t="s">
        <v>1699</v>
      </c>
      <c r="G2611" s="6" t="s">
        <v>1187</v>
      </c>
      <c r="H2611" s="6" t="s">
        <v>510</v>
      </c>
      <c r="I2611" s="6" t="s">
        <v>110</v>
      </c>
      <c r="J2611" s="6" t="s">
        <v>326</v>
      </c>
      <c r="K2611" s="6" t="s">
        <v>36</v>
      </c>
      <c r="L2611" s="6" t="s">
        <v>87</v>
      </c>
      <c r="M2611" s="43"/>
      <c r="N2611" s="44" t="s">
        <v>1979</v>
      </c>
      <c r="O2611" s="39">
        <v>45351.708333333299</v>
      </c>
      <c r="P2611" s="39">
        <v>45351.708333333299</v>
      </c>
      <c r="Q2611" s="6">
        <v>0</v>
      </c>
      <c r="R2611" s="6">
        <v>0</v>
      </c>
      <c r="S2611" s="45" t="e">
        <f>_xlfn.CONCAT(#REF!,TRIM(tbl_PV_Milestones[[#This Row],[Milestone Description]]))</f>
        <v>#REF!</v>
      </c>
      <c r="T2611" s="84" t="str">
        <f>IF(COUNTIF(tbl_PV_Milestones[UID],tbl_PV_Milestones[[#This Row],[UID]])&gt;1,"Duplicate","")</f>
        <v>Duplicate</v>
      </c>
      <c r="U2611" s="42" t="str">
        <f>_xlfn.XLOOKUP(tbl_PV_Milestones[[#This Row],[Work ID]],tbl_PV_Meta[Work ID '#],tbl_PV_Meta[Sub-Portfolio])</f>
        <v>Sub-Portfolio 7</v>
      </c>
      <c r="V2611" s="41">
        <f>IF(MONTH(tbl_PV_Milestones[[#This Row],[Baseline Date]])&lt;7,YEAR(tbl_PV_Milestones[[#This Row],[Baseline Date]]),YEAR(tbl_PV_Milestones[[#This Row],[Baseline Date]])+1)</f>
        <v>2024</v>
      </c>
      <c r="W2611" s="41">
        <f>IF(MONTH(tbl_PV_Milestones[[#This Row],[Actual/Schedule Finish]])&lt;7,YEAR(tbl_PV_Milestones[[#This Row],[Actual/Schedule Finish]]),YEAR(tbl_PV_Milestones[[#This Row],[Actual/Schedule Finish]])+1)</f>
        <v>2024</v>
      </c>
      <c r="X2611" s="41" t="str">
        <f>IF(OR(tbl_PV_Milestones[[#This Row],[Project Status]]="Completed",tbl_PV_Milestones[[#This Row],[Project Status]]="Assumed Completed"),"Yes","No")</f>
        <v>Yes</v>
      </c>
      <c r="Y2611" s="41">
        <f>IF(tbl_PV_Milestones[[#This Row],[Baseline Date]]="",1,0)</f>
        <v>0</v>
      </c>
      <c r="Z2611" s="41">
        <f>IF(tbl_PV_Milestones[[#This Row],[Baseline Date]]&lt;PV_Meta!$B$7,1,0)</f>
        <v>1</v>
      </c>
      <c r="AA2611" s="41">
        <f>IF(tbl_PV_Milestones[[#This Row],[Complete]]="Yes",1,0)</f>
        <v>1</v>
      </c>
      <c r="AB2611" s="41">
        <f>IF(AND(tbl_PV_Milestones[[#This Row],[BL FY]]=2025,tbl_PV_Milestones[[#This Row],[Baseline Date]]&lt;PV_Meta!$B$7),1,0)</f>
        <v>0</v>
      </c>
      <c r="AC2611" s="41">
        <f>IF(AND(tbl_PV_Milestones[[#This Row],[Planned YTD]]=1,tbl_PV_Milestones[[#This Row],[Complete]]="Yes"),1,0)</f>
        <v>0</v>
      </c>
      <c r="AD2611" s="41">
        <f>IF(AND(tbl_PV_Milestones[[#This Row],[Actual/Schedule Finish]]&lt;PV_Meta!$B$7,tbl_PV_Milestones[[#This Row],[Complete]]="No",tbl_PV_Milestones[[#This Row],[Project Status]]&lt;&gt;"On Hold"),1,0)</f>
        <v>0</v>
      </c>
      <c r="AE2611" s="41">
        <f>IF(AND(tbl_PV_Milestones[[#This Row],[Actual/Schedule Finish]]&gt;tbl_PV_Milestones[[#This Row],[Baseline Date]],tbl_PV_Milestones[[#This Row],[Complete]]="No",tbl_PV_Milestones[[#This Row],[Project Status]]&lt;&gt;"On Hold",tbl_PV_Milestones[[#This Row],[Overdue]]=0,tbl_PV_Milestones[[#This Row],[To be Baselined]]&lt;&gt;1),1,0)</f>
        <v>0</v>
      </c>
      <c r="AF2611" s="41">
        <f>IF(AND(tbl_PV_Milestones[[#This Row],[BL FY]]=2025,tbl_PV_Milestones[[#This Row],[Finish FY]]&gt;2025),1,0)</f>
        <v>0</v>
      </c>
      <c r="AG2611" s="56" t="str">
        <f>_xlfn.XLOOKUP(tbl_PV_Milestones[[#This Row],[Work ID]],tbl_PV_Meta[Work ID '#],tbl_PV_Meta[Project Manager/Owner],,0)</f>
        <v>Project Manager 17</v>
      </c>
      <c r="AH2611" s="6"/>
    </row>
    <row r="2612" spans="4:34" x14ac:dyDescent="0.25">
      <c r="D2612" s="6" t="s">
        <v>326</v>
      </c>
      <c r="E2612" s="6" t="s">
        <v>503</v>
      </c>
      <c r="F2612" s="6" t="s">
        <v>1699</v>
      </c>
      <c r="G2612" s="6" t="s">
        <v>1188</v>
      </c>
      <c r="H2612" s="6" t="s">
        <v>510</v>
      </c>
      <c r="I2612" s="6" t="s">
        <v>510</v>
      </c>
      <c r="J2612" s="6" t="s">
        <v>326</v>
      </c>
      <c r="K2612" s="6" t="s">
        <v>36</v>
      </c>
      <c r="L2612" s="6" t="s">
        <v>87</v>
      </c>
      <c r="M2612" s="43"/>
      <c r="N2612" s="44" t="s">
        <v>1979</v>
      </c>
      <c r="O2612" s="39">
        <v>44749</v>
      </c>
      <c r="P2612" s="39">
        <v>44749</v>
      </c>
      <c r="Q2612" s="6">
        <v>0</v>
      </c>
      <c r="R2612" s="6">
        <v>0</v>
      </c>
      <c r="S2612" s="45" t="e">
        <f>_xlfn.CONCAT(#REF!,TRIM(tbl_PV_Milestones[[#This Row],[Milestone Description]]))</f>
        <v>#REF!</v>
      </c>
      <c r="T2612" s="84" t="str">
        <f>IF(COUNTIF(tbl_PV_Milestones[UID],tbl_PV_Milestones[[#This Row],[UID]])&gt;1,"Duplicate","")</f>
        <v>Duplicate</v>
      </c>
      <c r="U2612" s="42" t="str">
        <f>_xlfn.XLOOKUP(tbl_PV_Milestones[[#This Row],[Work ID]],tbl_PV_Meta[Work ID '#],tbl_PV_Meta[Sub-Portfolio])</f>
        <v>Sub-Portfolio 7</v>
      </c>
      <c r="V2612" s="41">
        <f>IF(MONTH(tbl_PV_Milestones[[#This Row],[Baseline Date]])&lt;7,YEAR(tbl_PV_Milestones[[#This Row],[Baseline Date]]),YEAR(tbl_PV_Milestones[[#This Row],[Baseline Date]])+1)</f>
        <v>2023</v>
      </c>
      <c r="W2612" s="41">
        <f>IF(MONTH(tbl_PV_Milestones[[#This Row],[Actual/Schedule Finish]])&lt;7,YEAR(tbl_PV_Milestones[[#This Row],[Actual/Schedule Finish]]),YEAR(tbl_PV_Milestones[[#This Row],[Actual/Schedule Finish]])+1)</f>
        <v>2023</v>
      </c>
      <c r="X2612" s="41" t="str">
        <f>IF(OR(tbl_PV_Milestones[[#This Row],[Project Status]]="Completed",tbl_PV_Milestones[[#This Row],[Project Status]]="Assumed Completed"),"Yes","No")</f>
        <v>Yes</v>
      </c>
      <c r="Y2612" s="41">
        <f>IF(tbl_PV_Milestones[[#This Row],[Baseline Date]]="",1,0)</f>
        <v>0</v>
      </c>
      <c r="Z2612" s="41">
        <f>IF(tbl_PV_Milestones[[#This Row],[Baseline Date]]&lt;PV_Meta!$B$7,1,0)</f>
        <v>1</v>
      </c>
      <c r="AA2612" s="41">
        <f>IF(tbl_PV_Milestones[[#This Row],[Complete]]="Yes",1,0)</f>
        <v>1</v>
      </c>
      <c r="AB2612" s="41">
        <f>IF(AND(tbl_PV_Milestones[[#This Row],[BL FY]]=2025,tbl_PV_Milestones[[#This Row],[Baseline Date]]&lt;PV_Meta!$B$7),1,0)</f>
        <v>0</v>
      </c>
      <c r="AC2612" s="41">
        <f>IF(AND(tbl_PV_Milestones[[#This Row],[Planned YTD]]=1,tbl_PV_Milestones[[#This Row],[Complete]]="Yes"),1,0)</f>
        <v>0</v>
      </c>
      <c r="AD2612" s="41">
        <f>IF(AND(tbl_PV_Milestones[[#This Row],[Actual/Schedule Finish]]&lt;PV_Meta!$B$7,tbl_PV_Milestones[[#This Row],[Complete]]="No",tbl_PV_Milestones[[#This Row],[Project Status]]&lt;&gt;"On Hold"),1,0)</f>
        <v>0</v>
      </c>
      <c r="AE2612" s="41">
        <f>IF(AND(tbl_PV_Milestones[[#This Row],[Actual/Schedule Finish]]&gt;tbl_PV_Milestones[[#This Row],[Baseline Date]],tbl_PV_Milestones[[#This Row],[Complete]]="No",tbl_PV_Milestones[[#This Row],[Project Status]]&lt;&gt;"On Hold",tbl_PV_Milestones[[#This Row],[Overdue]]=0,tbl_PV_Milestones[[#This Row],[To be Baselined]]&lt;&gt;1),1,0)</f>
        <v>0</v>
      </c>
      <c r="AF2612" s="41">
        <f>IF(AND(tbl_PV_Milestones[[#This Row],[BL FY]]=2025,tbl_PV_Milestones[[#This Row],[Finish FY]]&gt;2025),1,0)</f>
        <v>0</v>
      </c>
      <c r="AG2612" s="56" t="str">
        <f>_xlfn.XLOOKUP(tbl_PV_Milestones[[#This Row],[Work ID]],tbl_PV_Meta[Work ID '#],tbl_PV_Meta[Project Manager/Owner],,0)</f>
        <v>Project Manager 17</v>
      </c>
      <c r="AH2612" s="6"/>
    </row>
    <row r="2613" spans="4:34" x14ac:dyDescent="0.25">
      <c r="D2613" s="6" t="s">
        <v>326</v>
      </c>
      <c r="E2613" s="6" t="s">
        <v>503</v>
      </c>
      <c r="F2613" s="6" t="s">
        <v>1697</v>
      </c>
      <c r="G2613" s="6" t="s">
        <v>1189</v>
      </c>
      <c r="H2613" s="6" t="s">
        <v>510</v>
      </c>
      <c r="I2613" s="6" t="s">
        <v>110</v>
      </c>
      <c r="J2613" s="6" t="s">
        <v>326</v>
      </c>
      <c r="K2613" s="6" t="s">
        <v>36</v>
      </c>
      <c r="L2613" s="6" t="s">
        <v>113</v>
      </c>
      <c r="M2613" s="43"/>
      <c r="N2613" s="44" t="s">
        <v>1979</v>
      </c>
      <c r="O2613" s="39">
        <v>44985</v>
      </c>
      <c r="P2613" s="39">
        <v>44985</v>
      </c>
      <c r="Q2613" s="6">
        <v>0</v>
      </c>
      <c r="R2613" s="6">
        <v>0</v>
      </c>
      <c r="S2613" s="45" t="e">
        <f>_xlfn.CONCAT(#REF!,TRIM(tbl_PV_Milestones[[#This Row],[Milestone Description]]))</f>
        <v>#REF!</v>
      </c>
      <c r="T2613" s="84" t="str">
        <f>IF(COUNTIF(tbl_PV_Milestones[UID],tbl_PV_Milestones[[#This Row],[UID]])&gt;1,"Duplicate","")</f>
        <v>Duplicate</v>
      </c>
      <c r="U2613" s="42" t="str">
        <f>_xlfn.XLOOKUP(tbl_PV_Milestones[[#This Row],[Work ID]],tbl_PV_Meta[Work ID '#],tbl_PV_Meta[Sub-Portfolio])</f>
        <v>Sub-Portfolio 4</v>
      </c>
      <c r="V2613" s="41">
        <f>IF(MONTH(tbl_PV_Milestones[[#This Row],[Baseline Date]])&lt;7,YEAR(tbl_PV_Milestones[[#This Row],[Baseline Date]]),YEAR(tbl_PV_Milestones[[#This Row],[Baseline Date]])+1)</f>
        <v>2023</v>
      </c>
      <c r="W2613" s="41">
        <f>IF(MONTH(tbl_PV_Milestones[[#This Row],[Actual/Schedule Finish]])&lt;7,YEAR(tbl_PV_Milestones[[#This Row],[Actual/Schedule Finish]]),YEAR(tbl_PV_Milestones[[#This Row],[Actual/Schedule Finish]])+1)</f>
        <v>2023</v>
      </c>
      <c r="X2613" s="41" t="str">
        <f>IF(OR(tbl_PV_Milestones[[#This Row],[Project Status]]="Completed",tbl_PV_Milestones[[#This Row],[Project Status]]="Assumed Completed"),"Yes","No")</f>
        <v>Yes</v>
      </c>
      <c r="Y2613" s="41">
        <f>IF(tbl_PV_Milestones[[#This Row],[Baseline Date]]="",1,0)</f>
        <v>0</v>
      </c>
      <c r="Z2613" s="41">
        <f>IF(tbl_PV_Milestones[[#This Row],[Baseline Date]]&lt;PV_Meta!$B$7,1,0)</f>
        <v>1</v>
      </c>
      <c r="AA2613" s="41">
        <f>IF(tbl_PV_Milestones[[#This Row],[Complete]]="Yes",1,0)</f>
        <v>1</v>
      </c>
      <c r="AB2613" s="41">
        <f>IF(AND(tbl_PV_Milestones[[#This Row],[BL FY]]=2025,tbl_PV_Milestones[[#This Row],[Baseline Date]]&lt;PV_Meta!$B$7),1,0)</f>
        <v>0</v>
      </c>
      <c r="AC2613" s="41">
        <f>IF(AND(tbl_PV_Milestones[[#This Row],[Planned YTD]]=1,tbl_PV_Milestones[[#This Row],[Complete]]="Yes"),1,0)</f>
        <v>0</v>
      </c>
      <c r="AD2613" s="41">
        <f>IF(AND(tbl_PV_Milestones[[#This Row],[Actual/Schedule Finish]]&lt;PV_Meta!$B$7,tbl_PV_Milestones[[#This Row],[Complete]]="No",tbl_PV_Milestones[[#This Row],[Project Status]]&lt;&gt;"On Hold"),1,0)</f>
        <v>0</v>
      </c>
      <c r="AE2613" s="41">
        <f>IF(AND(tbl_PV_Milestones[[#This Row],[Actual/Schedule Finish]]&gt;tbl_PV_Milestones[[#This Row],[Baseline Date]],tbl_PV_Milestones[[#This Row],[Complete]]="No",tbl_PV_Milestones[[#This Row],[Project Status]]&lt;&gt;"On Hold",tbl_PV_Milestones[[#This Row],[Overdue]]=0,tbl_PV_Milestones[[#This Row],[To be Baselined]]&lt;&gt;1),1,0)</f>
        <v>0</v>
      </c>
      <c r="AF2613" s="41">
        <f>IF(AND(tbl_PV_Milestones[[#This Row],[BL FY]]=2025,tbl_PV_Milestones[[#This Row],[Finish FY]]&gt;2025),1,0)</f>
        <v>0</v>
      </c>
      <c r="AG2613" s="56" t="str">
        <f>_xlfn.XLOOKUP(tbl_PV_Milestones[[#This Row],[Work ID]],tbl_PV_Meta[Work ID '#],tbl_PV_Meta[Project Manager/Owner],,0)</f>
        <v>Project Manager 36</v>
      </c>
      <c r="AH2613" s="6"/>
    </row>
    <row r="2614" spans="4:34" x14ac:dyDescent="0.25">
      <c r="D2614" s="6" t="s">
        <v>326</v>
      </c>
      <c r="E2614" s="6" t="s">
        <v>503</v>
      </c>
      <c r="F2614" s="6" t="s">
        <v>1697</v>
      </c>
      <c r="G2614" s="6" t="s">
        <v>543</v>
      </c>
      <c r="H2614" s="6" t="s">
        <v>519</v>
      </c>
      <c r="I2614" s="6" t="s">
        <v>522</v>
      </c>
      <c r="J2614" s="6" t="s">
        <v>326</v>
      </c>
      <c r="K2614" s="6" t="s">
        <v>36</v>
      </c>
      <c r="L2614" s="6" t="s">
        <v>113</v>
      </c>
      <c r="M2614" s="43"/>
      <c r="N2614" s="44" t="s">
        <v>1979</v>
      </c>
      <c r="O2614" s="39">
        <v>45245.708333333299</v>
      </c>
      <c r="P2614" s="39">
        <v>45245.708333333299</v>
      </c>
      <c r="Q2614" s="6">
        <v>0</v>
      </c>
      <c r="R2614" s="6">
        <v>0</v>
      </c>
      <c r="S2614" s="45" t="e">
        <f>_xlfn.CONCAT(#REF!,TRIM(tbl_PV_Milestones[[#This Row],[Milestone Description]]))</f>
        <v>#REF!</v>
      </c>
      <c r="T2614" s="84" t="str">
        <f>IF(COUNTIF(tbl_PV_Milestones[UID],tbl_PV_Milestones[[#This Row],[UID]])&gt;1,"Duplicate","")</f>
        <v>Duplicate</v>
      </c>
      <c r="U2614" s="42" t="str">
        <f>_xlfn.XLOOKUP(tbl_PV_Milestones[[#This Row],[Work ID]],tbl_PV_Meta[Work ID '#],tbl_PV_Meta[Sub-Portfolio])</f>
        <v>Sub-Portfolio 4</v>
      </c>
      <c r="V2614" s="41">
        <f>IF(MONTH(tbl_PV_Milestones[[#This Row],[Baseline Date]])&lt;7,YEAR(tbl_PV_Milestones[[#This Row],[Baseline Date]]),YEAR(tbl_PV_Milestones[[#This Row],[Baseline Date]])+1)</f>
        <v>2024</v>
      </c>
      <c r="W2614" s="41">
        <f>IF(MONTH(tbl_PV_Milestones[[#This Row],[Actual/Schedule Finish]])&lt;7,YEAR(tbl_PV_Milestones[[#This Row],[Actual/Schedule Finish]]),YEAR(tbl_PV_Milestones[[#This Row],[Actual/Schedule Finish]])+1)</f>
        <v>2024</v>
      </c>
      <c r="X2614" s="41" t="str">
        <f>IF(OR(tbl_PV_Milestones[[#This Row],[Project Status]]="Completed",tbl_PV_Milestones[[#This Row],[Project Status]]="Assumed Completed"),"Yes","No")</f>
        <v>Yes</v>
      </c>
      <c r="Y2614" s="41">
        <f>IF(tbl_PV_Milestones[[#This Row],[Baseline Date]]="",1,0)</f>
        <v>0</v>
      </c>
      <c r="Z2614" s="41">
        <f>IF(tbl_PV_Milestones[[#This Row],[Baseline Date]]&lt;PV_Meta!$B$7,1,0)</f>
        <v>1</v>
      </c>
      <c r="AA2614" s="41">
        <f>IF(tbl_PV_Milestones[[#This Row],[Complete]]="Yes",1,0)</f>
        <v>1</v>
      </c>
      <c r="AB2614" s="41">
        <f>IF(AND(tbl_PV_Milestones[[#This Row],[BL FY]]=2025,tbl_PV_Milestones[[#This Row],[Baseline Date]]&lt;PV_Meta!$B$7),1,0)</f>
        <v>0</v>
      </c>
      <c r="AC2614" s="41">
        <f>IF(AND(tbl_PV_Milestones[[#This Row],[Planned YTD]]=1,tbl_PV_Milestones[[#This Row],[Complete]]="Yes"),1,0)</f>
        <v>0</v>
      </c>
      <c r="AD2614" s="41">
        <f>IF(AND(tbl_PV_Milestones[[#This Row],[Actual/Schedule Finish]]&lt;PV_Meta!$B$7,tbl_PV_Milestones[[#This Row],[Complete]]="No",tbl_PV_Milestones[[#This Row],[Project Status]]&lt;&gt;"On Hold"),1,0)</f>
        <v>0</v>
      </c>
      <c r="AE2614" s="41">
        <f>IF(AND(tbl_PV_Milestones[[#This Row],[Actual/Schedule Finish]]&gt;tbl_PV_Milestones[[#This Row],[Baseline Date]],tbl_PV_Milestones[[#This Row],[Complete]]="No",tbl_PV_Milestones[[#This Row],[Project Status]]&lt;&gt;"On Hold",tbl_PV_Milestones[[#This Row],[Overdue]]=0,tbl_PV_Milestones[[#This Row],[To be Baselined]]&lt;&gt;1),1,0)</f>
        <v>0</v>
      </c>
      <c r="AF2614" s="41">
        <f>IF(AND(tbl_PV_Milestones[[#This Row],[BL FY]]=2025,tbl_PV_Milestones[[#This Row],[Finish FY]]&gt;2025),1,0)</f>
        <v>0</v>
      </c>
      <c r="AG2614" s="56" t="str">
        <f>_xlfn.XLOOKUP(tbl_PV_Milestones[[#This Row],[Work ID]],tbl_PV_Meta[Work ID '#],tbl_PV_Meta[Project Manager/Owner],,0)</f>
        <v>Project Manager 36</v>
      </c>
      <c r="AH2614" s="6"/>
    </row>
    <row r="2615" spans="4:34" x14ac:dyDescent="0.25">
      <c r="D2615" s="6" t="s">
        <v>326</v>
      </c>
      <c r="E2615" s="6" t="s">
        <v>503</v>
      </c>
      <c r="F2615" s="6" t="s">
        <v>1708</v>
      </c>
      <c r="G2615" s="6" t="s">
        <v>1190</v>
      </c>
      <c r="H2615" s="6" t="s">
        <v>510</v>
      </c>
      <c r="I2615" s="6" t="s">
        <v>110</v>
      </c>
      <c r="J2615" s="6" t="s">
        <v>326</v>
      </c>
      <c r="K2615" s="6" t="s">
        <v>29</v>
      </c>
      <c r="L2615" s="6" t="s">
        <v>27</v>
      </c>
      <c r="M2615" s="43"/>
      <c r="N2615" s="44" t="s">
        <v>1979</v>
      </c>
      <c r="O2615" s="39">
        <v>45275.333333333299</v>
      </c>
      <c r="P2615" s="39">
        <v>45275.333333333299</v>
      </c>
      <c r="Q2615" s="6">
        <v>0</v>
      </c>
      <c r="R2615" s="6">
        <v>0</v>
      </c>
      <c r="S2615" s="45" t="e">
        <f>_xlfn.CONCAT(#REF!,TRIM(tbl_PV_Milestones[[#This Row],[Milestone Description]]))</f>
        <v>#REF!</v>
      </c>
      <c r="T2615" s="84" t="str">
        <f>IF(COUNTIF(tbl_PV_Milestones[UID],tbl_PV_Milestones[[#This Row],[UID]])&gt;1,"Duplicate","")</f>
        <v>Duplicate</v>
      </c>
      <c r="U2615" s="42" t="str">
        <f>_xlfn.XLOOKUP(tbl_PV_Milestones[[#This Row],[Work ID]],tbl_PV_Meta[Work ID '#],tbl_PV_Meta[Sub-Portfolio])</f>
        <v>Sub-Portfolio 8</v>
      </c>
      <c r="V2615" s="41">
        <f>IF(MONTH(tbl_PV_Milestones[[#This Row],[Baseline Date]])&lt;7,YEAR(tbl_PV_Milestones[[#This Row],[Baseline Date]]),YEAR(tbl_PV_Milestones[[#This Row],[Baseline Date]])+1)</f>
        <v>2024</v>
      </c>
      <c r="W2615" s="41">
        <f>IF(MONTH(tbl_PV_Milestones[[#This Row],[Actual/Schedule Finish]])&lt;7,YEAR(tbl_PV_Milestones[[#This Row],[Actual/Schedule Finish]]),YEAR(tbl_PV_Milestones[[#This Row],[Actual/Schedule Finish]])+1)</f>
        <v>2024</v>
      </c>
      <c r="X2615" s="41" t="str">
        <f>IF(OR(tbl_PV_Milestones[[#This Row],[Project Status]]="Completed",tbl_PV_Milestones[[#This Row],[Project Status]]="Assumed Completed"),"Yes","No")</f>
        <v>Yes</v>
      </c>
      <c r="Y2615" s="41">
        <f>IF(tbl_PV_Milestones[[#This Row],[Baseline Date]]="",1,0)</f>
        <v>0</v>
      </c>
      <c r="Z2615" s="41">
        <f>IF(tbl_PV_Milestones[[#This Row],[Baseline Date]]&lt;PV_Meta!$B$7,1,0)</f>
        <v>1</v>
      </c>
      <c r="AA2615" s="41">
        <f>IF(tbl_PV_Milestones[[#This Row],[Complete]]="Yes",1,0)</f>
        <v>1</v>
      </c>
      <c r="AB2615" s="41">
        <f>IF(AND(tbl_PV_Milestones[[#This Row],[BL FY]]=2025,tbl_PV_Milestones[[#This Row],[Baseline Date]]&lt;PV_Meta!$B$7),1,0)</f>
        <v>0</v>
      </c>
      <c r="AC2615" s="41">
        <f>IF(AND(tbl_PV_Milestones[[#This Row],[Planned YTD]]=1,tbl_PV_Milestones[[#This Row],[Complete]]="Yes"),1,0)</f>
        <v>0</v>
      </c>
      <c r="AD2615" s="41">
        <f>IF(AND(tbl_PV_Milestones[[#This Row],[Actual/Schedule Finish]]&lt;PV_Meta!$B$7,tbl_PV_Milestones[[#This Row],[Complete]]="No",tbl_PV_Milestones[[#This Row],[Project Status]]&lt;&gt;"On Hold"),1,0)</f>
        <v>0</v>
      </c>
      <c r="AE2615" s="41">
        <f>IF(AND(tbl_PV_Milestones[[#This Row],[Actual/Schedule Finish]]&gt;tbl_PV_Milestones[[#This Row],[Baseline Date]],tbl_PV_Milestones[[#This Row],[Complete]]="No",tbl_PV_Milestones[[#This Row],[Project Status]]&lt;&gt;"On Hold",tbl_PV_Milestones[[#This Row],[Overdue]]=0,tbl_PV_Milestones[[#This Row],[To be Baselined]]&lt;&gt;1),1,0)</f>
        <v>0</v>
      </c>
      <c r="AF2615" s="41">
        <f>IF(AND(tbl_PV_Milestones[[#This Row],[BL FY]]=2025,tbl_PV_Milestones[[#This Row],[Finish FY]]&gt;2025),1,0)</f>
        <v>0</v>
      </c>
      <c r="AG2615" s="56" t="str">
        <f>_xlfn.XLOOKUP(tbl_PV_Milestones[[#This Row],[Work ID]],tbl_PV_Meta[Work ID '#],tbl_PV_Meta[Project Manager/Owner],,0)</f>
        <v>Project Manager 6</v>
      </c>
      <c r="AH2615" s="6"/>
    </row>
    <row r="2616" spans="4:34" x14ac:dyDescent="0.25">
      <c r="D2616" s="6" t="s">
        <v>326</v>
      </c>
      <c r="E2616" s="6" t="s">
        <v>503</v>
      </c>
      <c r="F2616" s="6" t="s">
        <v>1708</v>
      </c>
      <c r="G2616" s="6" t="s">
        <v>1191</v>
      </c>
      <c r="H2616" s="6" t="s">
        <v>510</v>
      </c>
      <c r="I2616" s="6" t="s">
        <v>110</v>
      </c>
      <c r="J2616" s="6" t="s">
        <v>326</v>
      </c>
      <c r="K2616" s="6" t="s">
        <v>29</v>
      </c>
      <c r="L2616" s="6" t="s">
        <v>27</v>
      </c>
      <c r="M2616" s="43"/>
      <c r="N2616" s="44" t="s">
        <v>1979</v>
      </c>
      <c r="O2616" s="39">
        <v>45230.333333333299</v>
      </c>
      <c r="P2616" s="39">
        <v>45230.333333333299</v>
      </c>
      <c r="Q2616" s="6">
        <v>0</v>
      </c>
      <c r="R2616" s="6">
        <v>0</v>
      </c>
      <c r="S2616" s="45" t="e">
        <f>_xlfn.CONCAT(#REF!,TRIM(tbl_PV_Milestones[[#This Row],[Milestone Description]]))</f>
        <v>#REF!</v>
      </c>
      <c r="T2616" s="84" t="str">
        <f>IF(COUNTIF(tbl_PV_Milestones[UID],tbl_PV_Milestones[[#This Row],[UID]])&gt;1,"Duplicate","")</f>
        <v>Duplicate</v>
      </c>
      <c r="U2616" s="42" t="str">
        <f>_xlfn.XLOOKUP(tbl_PV_Milestones[[#This Row],[Work ID]],tbl_PV_Meta[Work ID '#],tbl_PV_Meta[Sub-Portfolio])</f>
        <v>Sub-Portfolio 8</v>
      </c>
      <c r="V2616" s="41">
        <f>IF(MONTH(tbl_PV_Milestones[[#This Row],[Baseline Date]])&lt;7,YEAR(tbl_PV_Milestones[[#This Row],[Baseline Date]]),YEAR(tbl_PV_Milestones[[#This Row],[Baseline Date]])+1)</f>
        <v>2024</v>
      </c>
      <c r="W2616" s="41">
        <f>IF(MONTH(tbl_PV_Milestones[[#This Row],[Actual/Schedule Finish]])&lt;7,YEAR(tbl_PV_Milestones[[#This Row],[Actual/Schedule Finish]]),YEAR(tbl_PV_Milestones[[#This Row],[Actual/Schedule Finish]])+1)</f>
        <v>2024</v>
      </c>
      <c r="X2616" s="41" t="str">
        <f>IF(OR(tbl_PV_Milestones[[#This Row],[Project Status]]="Completed",tbl_PV_Milestones[[#This Row],[Project Status]]="Assumed Completed"),"Yes","No")</f>
        <v>Yes</v>
      </c>
      <c r="Y2616" s="41">
        <f>IF(tbl_PV_Milestones[[#This Row],[Baseline Date]]="",1,0)</f>
        <v>0</v>
      </c>
      <c r="Z2616" s="41">
        <f>IF(tbl_PV_Milestones[[#This Row],[Baseline Date]]&lt;PV_Meta!$B$7,1,0)</f>
        <v>1</v>
      </c>
      <c r="AA2616" s="41">
        <f>IF(tbl_PV_Milestones[[#This Row],[Complete]]="Yes",1,0)</f>
        <v>1</v>
      </c>
      <c r="AB2616" s="41">
        <f>IF(AND(tbl_PV_Milestones[[#This Row],[BL FY]]=2025,tbl_PV_Milestones[[#This Row],[Baseline Date]]&lt;PV_Meta!$B$7),1,0)</f>
        <v>0</v>
      </c>
      <c r="AC2616" s="41">
        <f>IF(AND(tbl_PV_Milestones[[#This Row],[Planned YTD]]=1,tbl_PV_Milestones[[#This Row],[Complete]]="Yes"),1,0)</f>
        <v>0</v>
      </c>
      <c r="AD2616" s="41">
        <f>IF(AND(tbl_PV_Milestones[[#This Row],[Actual/Schedule Finish]]&lt;PV_Meta!$B$7,tbl_PV_Milestones[[#This Row],[Complete]]="No",tbl_PV_Milestones[[#This Row],[Project Status]]&lt;&gt;"On Hold"),1,0)</f>
        <v>0</v>
      </c>
      <c r="AE2616" s="41">
        <f>IF(AND(tbl_PV_Milestones[[#This Row],[Actual/Schedule Finish]]&gt;tbl_PV_Milestones[[#This Row],[Baseline Date]],tbl_PV_Milestones[[#This Row],[Complete]]="No",tbl_PV_Milestones[[#This Row],[Project Status]]&lt;&gt;"On Hold",tbl_PV_Milestones[[#This Row],[Overdue]]=0,tbl_PV_Milestones[[#This Row],[To be Baselined]]&lt;&gt;1),1,0)</f>
        <v>0</v>
      </c>
      <c r="AF2616" s="41">
        <f>IF(AND(tbl_PV_Milestones[[#This Row],[BL FY]]=2025,tbl_PV_Milestones[[#This Row],[Finish FY]]&gt;2025),1,0)</f>
        <v>0</v>
      </c>
      <c r="AG2616" s="56" t="str">
        <f>_xlfn.XLOOKUP(tbl_PV_Milestones[[#This Row],[Work ID]],tbl_PV_Meta[Work ID '#],tbl_PV_Meta[Project Manager/Owner],,0)</f>
        <v>Project Manager 6</v>
      </c>
      <c r="AH2616" s="6"/>
    </row>
    <row r="2617" spans="4:34" x14ac:dyDescent="0.25">
      <c r="D2617" s="6" t="s">
        <v>326</v>
      </c>
      <c r="E2617" s="6" t="s">
        <v>503</v>
      </c>
      <c r="F2617" s="6" t="s">
        <v>1699</v>
      </c>
      <c r="G2617" s="6" t="s">
        <v>527</v>
      </c>
      <c r="H2617" s="6" t="s">
        <v>505</v>
      </c>
      <c r="I2617" s="6" t="s">
        <v>510</v>
      </c>
      <c r="J2617" s="6" t="s">
        <v>326</v>
      </c>
      <c r="K2617" s="6" t="s">
        <v>36</v>
      </c>
      <c r="L2617" s="6" t="s">
        <v>87</v>
      </c>
      <c r="M2617" s="43"/>
      <c r="N2617" s="44" t="s">
        <v>1979</v>
      </c>
      <c r="O2617" s="39">
        <v>45596.708333333299</v>
      </c>
      <c r="P2617" s="39">
        <v>45596.708333333299</v>
      </c>
      <c r="Q2617" s="6">
        <v>0</v>
      </c>
      <c r="R2617" s="6">
        <v>0</v>
      </c>
      <c r="S2617" s="45" t="e">
        <f>_xlfn.CONCAT(#REF!,TRIM(tbl_PV_Milestones[[#This Row],[Milestone Description]]))</f>
        <v>#REF!</v>
      </c>
      <c r="T2617" s="84" t="str">
        <f>IF(COUNTIF(tbl_PV_Milestones[UID],tbl_PV_Milestones[[#This Row],[UID]])&gt;1,"Duplicate","")</f>
        <v>Duplicate</v>
      </c>
      <c r="U2617" s="42" t="str">
        <f>_xlfn.XLOOKUP(tbl_PV_Milestones[[#This Row],[Work ID]],tbl_PV_Meta[Work ID '#],tbl_PV_Meta[Sub-Portfolio])</f>
        <v>Sub-Portfolio 7</v>
      </c>
      <c r="V2617" s="41">
        <f>IF(MONTH(tbl_PV_Milestones[[#This Row],[Baseline Date]])&lt;7,YEAR(tbl_PV_Milestones[[#This Row],[Baseline Date]]),YEAR(tbl_PV_Milestones[[#This Row],[Baseline Date]])+1)</f>
        <v>2025</v>
      </c>
      <c r="W2617" s="41">
        <f>IF(MONTH(tbl_PV_Milestones[[#This Row],[Actual/Schedule Finish]])&lt;7,YEAR(tbl_PV_Milestones[[#This Row],[Actual/Schedule Finish]]),YEAR(tbl_PV_Milestones[[#This Row],[Actual/Schedule Finish]])+1)</f>
        <v>2025</v>
      </c>
      <c r="X2617" s="41" t="str">
        <f>IF(OR(tbl_PV_Milestones[[#This Row],[Project Status]]="Completed",tbl_PV_Milestones[[#This Row],[Project Status]]="Assumed Completed"),"Yes","No")</f>
        <v>Yes</v>
      </c>
      <c r="Y2617" s="41">
        <f>IF(tbl_PV_Milestones[[#This Row],[Baseline Date]]="",1,0)</f>
        <v>0</v>
      </c>
      <c r="Z2617" s="41">
        <f>IF(tbl_PV_Milestones[[#This Row],[Baseline Date]]&lt;PV_Meta!$B$7,1,0)</f>
        <v>1</v>
      </c>
      <c r="AA2617" s="41">
        <f>IF(tbl_PV_Milestones[[#This Row],[Complete]]="Yes",1,0)</f>
        <v>1</v>
      </c>
      <c r="AB2617" s="41">
        <f>IF(AND(tbl_PV_Milestones[[#This Row],[BL FY]]=2025,tbl_PV_Milestones[[#This Row],[Baseline Date]]&lt;PV_Meta!$B$7),1,0)</f>
        <v>1</v>
      </c>
      <c r="AC2617" s="41">
        <f>IF(AND(tbl_PV_Milestones[[#This Row],[Planned YTD]]=1,tbl_PV_Milestones[[#This Row],[Complete]]="Yes"),1,0)</f>
        <v>1</v>
      </c>
      <c r="AD2617" s="41">
        <f>IF(AND(tbl_PV_Milestones[[#This Row],[Actual/Schedule Finish]]&lt;PV_Meta!$B$7,tbl_PV_Milestones[[#This Row],[Complete]]="No",tbl_PV_Milestones[[#This Row],[Project Status]]&lt;&gt;"On Hold"),1,0)</f>
        <v>0</v>
      </c>
      <c r="AE2617" s="41">
        <f>IF(AND(tbl_PV_Milestones[[#This Row],[Actual/Schedule Finish]]&gt;tbl_PV_Milestones[[#This Row],[Baseline Date]],tbl_PV_Milestones[[#This Row],[Complete]]="No",tbl_PV_Milestones[[#This Row],[Project Status]]&lt;&gt;"On Hold",tbl_PV_Milestones[[#This Row],[Overdue]]=0,tbl_PV_Milestones[[#This Row],[To be Baselined]]&lt;&gt;1),1,0)</f>
        <v>0</v>
      </c>
      <c r="AF2617" s="41">
        <f>IF(AND(tbl_PV_Milestones[[#This Row],[BL FY]]=2025,tbl_PV_Milestones[[#This Row],[Finish FY]]&gt;2025),1,0)</f>
        <v>0</v>
      </c>
      <c r="AG2617" s="56" t="str">
        <f>_xlfn.XLOOKUP(tbl_PV_Milestones[[#This Row],[Work ID]],tbl_PV_Meta[Work ID '#],tbl_PV_Meta[Project Manager/Owner],,0)</f>
        <v>Project Manager 17</v>
      </c>
      <c r="AH2617" s="6"/>
    </row>
    <row r="2618" spans="4:34" x14ac:dyDescent="0.25">
      <c r="D2618" s="6" t="s">
        <v>326</v>
      </c>
      <c r="E2618" s="6" t="s">
        <v>503</v>
      </c>
      <c r="F2618" s="6" t="s">
        <v>1698</v>
      </c>
      <c r="G2618" s="6" t="s">
        <v>787</v>
      </c>
      <c r="H2618" s="6" t="s">
        <v>510</v>
      </c>
      <c r="I2618" s="6" t="s">
        <v>110</v>
      </c>
      <c r="J2618" s="6" t="s">
        <v>326</v>
      </c>
      <c r="K2618" s="6" t="s">
        <v>278</v>
      </c>
      <c r="L2618" s="6" t="s">
        <v>114</v>
      </c>
      <c r="M2618" s="43"/>
      <c r="N2618" s="44" t="s">
        <v>1979</v>
      </c>
      <c r="O2618" s="39">
        <v>45379.333333333299</v>
      </c>
      <c r="P2618" s="39">
        <v>45379.333333333299</v>
      </c>
      <c r="Q2618" s="6">
        <v>0</v>
      </c>
      <c r="R2618" s="6">
        <v>0</v>
      </c>
      <c r="S2618" s="45" t="e">
        <f>_xlfn.CONCAT(#REF!,TRIM(tbl_PV_Milestones[[#This Row],[Milestone Description]]))</f>
        <v>#REF!</v>
      </c>
      <c r="T2618" s="84" t="str">
        <f>IF(COUNTIF(tbl_PV_Milestones[UID],tbl_PV_Milestones[[#This Row],[UID]])&gt;1,"Duplicate","")</f>
        <v>Duplicate</v>
      </c>
      <c r="U2618" s="42" t="str">
        <f>_xlfn.XLOOKUP(tbl_PV_Milestones[[#This Row],[Work ID]],tbl_PV_Meta[Work ID '#],tbl_PV_Meta[Sub-Portfolio])</f>
        <v>Sub-Portfolio 8</v>
      </c>
      <c r="V2618" s="41">
        <f>IF(MONTH(tbl_PV_Milestones[[#This Row],[Baseline Date]])&lt;7,YEAR(tbl_PV_Milestones[[#This Row],[Baseline Date]]),YEAR(tbl_PV_Milestones[[#This Row],[Baseline Date]])+1)</f>
        <v>2024</v>
      </c>
      <c r="W2618" s="41">
        <f>IF(MONTH(tbl_PV_Milestones[[#This Row],[Actual/Schedule Finish]])&lt;7,YEAR(tbl_PV_Milestones[[#This Row],[Actual/Schedule Finish]]),YEAR(tbl_PV_Milestones[[#This Row],[Actual/Schedule Finish]])+1)</f>
        <v>2024</v>
      </c>
      <c r="X2618" s="41" t="str">
        <f>IF(OR(tbl_PV_Milestones[[#This Row],[Project Status]]="Completed",tbl_PV_Milestones[[#This Row],[Project Status]]="Assumed Completed"),"Yes","No")</f>
        <v>Yes</v>
      </c>
      <c r="Y2618" s="41">
        <f>IF(tbl_PV_Milestones[[#This Row],[Baseline Date]]="",1,0)</f>
        <v>0</v>
      </c>
      <c r="Z2618" s="41">
        <f>IF(tbl_PV_Milestones[[#This Row],[Baseline Date]]&lt;PV_Meta!$B$7,1,0)</f>
        <v>1</v>
      </c>
      <c r="AA2618" s="41">
        <f>IF(tbl_PV_Milestones[[#This Row],[Complete]]="Yes",1,0)</f>
        <v>1</v>
      </c>
      <c r="AB2618" s="41">
        <f>IF(AND(tbl_PV_Milestones[[#This Row],[BL FY]]=2025,tbl_PV_Milestones[[#This Row],[Baseline Date]]&lt;PV_Meta!$B$7),1,0)</f>
        <v>0</v>
      </c>
      <c r="AC2618" s="41">
        <f>IF(AND(tbl_PV_Milestones[[#This Row],[Planned YTD]]=1,tbl_PV_Milestones[[#This Row],[Complete]]="Yes"),1,0)</f>
        <v>0</v>
      </c>
      <c r="AD2618" s="41">
        <f>IF(AND(tbl_PV_Milestones[[#This Row],[Actual/Schedule Finish]]&lt;PV_Meta!$B$7,tbl_PV_Milestones[[#This Row],[Complete]]="No",tbl_PV_Milestones[[#This Row],[Project Status]]&lt;&gt;"On Hold"),1,0)</f>
        <v>0</v>
      </c>
      <c r="AE2618" s="41">
        <f>IF(AND(tbl_PV_Milestones[[#This Row],[Actual/Schedule Finish]]&gt;tbl_PV_Milestones[[#This Row],[Baseline Date]],tbl_PV_Milestones[[#This Row],[Complete]]="No",tbl_PV_Milestones[[#This Row],[Project Status]]&lt;&gt;"On Hold",tbl_PV_Milestones[[#This Row],[Overdue]]=0,tbl_PV_Milestones[[#This Row],[To be Baselined]]&lt;&gt;1),1,0)</f>
        <v>0</v>
      </c>
      <c r="AF2618" s="41">
        <f>IF(AND(tbl_PV_Milestones[[#This Row],[BL FY]]=2025,tbl_PV_Milestones[[#This Row],[Finish FY]]&gt;2025),1,0)</f>
        <v>0</v>
      </c>
      <c r="AG2618" s="56" t="str">
        <f>_xlfn.XLOOKUP(tbl_PV_Milestones[[#This Row],[Work ID]],tbl_PV_Meta[Work ID '#],tbl_PV_Meta[Project Manager/Owner],,0)</f>
        <v>Project Manager 12</v>
      </c>
      <c r="AH2618" s="6"/>
    </row>
    <row r="2619" spans="4:34" x14ac:dyDescent="0.25">
      <c r="D2619" s="6" t="s">
        <v>326</v>
      </c>
      <c r="E2619" s="6" t="s">
        <v>503</v>
      </c>
      <c r="F2619" s="6" t="s">
        <v>1710</v>
      </c>
      <c r="G2619" s="6" t="s">
        <v>1192</v>
      </c>
      <c r="H2619" s="6" t="s">
        <v>510</v>
      </c>
      <c r="I2619" s="6" t="s">
        <v>510</v>
      </c>
      <c r="J2619" s="6" t="s">
        <v>326</v>
      </c>
      <c r="K2619" s="6" t="s">
        <v>278</v>
      </c>
      <c r="L2619" s="6" t="s">
        <v>126</v>
      </c>
      <c r="M2619" s="43"/>
      <c r="N2619" s="44" t="s">
        <v>1979</v>
      </c>
      <c r="O2619" s="39">
        <v>44596</v>
      </c>
      <c r="P2619" s="39">
        <v>44596</v>
      </c>
      <c r="Q2619" s="6">
        <v>0</v>
      </c>
      <c r="R2619" s="6">
        <v>0</v>
      </c>
      <c r="S2619" s="45" t="e">
        <f>_xlfn.CONCAT(#REF!,TRIM(tbl_PV_Milestones[[#This Row],[Milestone Description]]))</f>
        <v>#REF!</v>
      </c>
      <c r="T2619" s="84" t="str">
        <f>IF(COUNTIF(tbl_PV_Milestones[UID],tbl_PV_Milestones[[#This Row],[UID]])&gt;1,"Duplicate","")</f>
        <v>Duplicate</v>
      </c>
      <c r="U2619" s="42" t="str">
        <f>_xlfn.XLOOKUP(tbl_PV_Milestones[[#This Row],[Work ID]],tbl_PV_Meta[Work ID '#],tbl_PV_Meta[Sub-Portfolio])</f>
        <v>Sub-Portfolio 7</v>
      </c>
      <c r="V2619" s="41">
        <f>IF(MONTH(tbl_PV_Milestones[[#This Row],[Baseline Date]])&lt;7,YEAR(tbl_PV_Milestones[[#This Row],[Baseline Date]]),YEAR(tbl_PV_Milestones[[#This Row],[Baseline Date]])+1)</f>
        <v>2022</v>
      </c>
      <c r="W2619" s="41">
        <f>IF(MONTH(tbl_PV_Milestones[[#This Row],[Actual/Schedule Finish]])&lt;7,YEAR(tbl_PV_Milestones[[#This Row],[Actual/Schedule Finish]]),YEAR(tbl_PV_Milestones[[#This Row],[Actual/Schedule Finish]])+1)</f>
        <v>2022</v>
      </c>
      <c r="X2619" s="41" t="str">
        <f>IF(OR(tbl_PV_Milestones[[#This Row],[Project Status]]="Completed",tbl_PV_Milestones[[#This Row],[Project Status]]="Assumed Completed"),"Yes","No")</f>
        <v>Yes</v>
      </c>
      <c r="Y2619" s="41">
        <f>IF(tbl_PV_Milestones[[#This Row],[Baseline Date]]="",1,0)</f>
        <v>0</v>
      </c>
      <c r="Z2619" s="41">
        <f>IF(tbl_PV_Milestones[[#This Row],[Baseline Date]]&lt;PV_Meta!$B$7,1,0)</f>
        <v>1</v>
      </c>
      <c r="AA2619" s="41">
        <f>IF(tbl_PV_Milestones[[#This Row],[Complete]]="Yes",1,0)</f>
        <v>1</v>
      </c>
      <c r="AB2619" s="41">
        <f>IF(AND(tbl_PV_Milestones[[#This Row],[BL FY]]=2025,tbl_PV_Milestones[[#This Row],[Baseline Date]]&lt;PV_Meta!$B$7),1,0)</f>
        <v>0</v>
      </c>
      <c r="AC2619" s="41">
        <f>IF(AND(tbl_PV_Milestones[[#This Row],[Planned YTD]]=1,tbl_PV_Milestones[[#This Row],[Complete]]="Yes"),1,0)</f>
        <v>0</v>
      </c>
      <c r="AD2619" s="41">
        <f>IF(AND(tbl_PV_Milestones[[#This Row],[Actual/Schedule Finish]]&lt;PV_Meta!$B$7,tbl_PV_Milestones[[#This Row],[Complete]]="No",tbl_PV_Milestones[[#This Row],[Project Status]]&lt;&gt;"On Hold"),1,0)</f>
        <v>0</v>
      </c>
      <c r="AE2619" s="41">
        <f>IF(AND(tbl_PV_Milestones[[#This Row],[Actual/Schedule Finish]]&gt;tbl_PV_Milestones[[#This Row],[Baseline Date]],tbl_PV_Milestones[[#This Row],[Complete]]="No",tbl_PV_Milestones[[#This Row],[Project Status]]&lt;&gt;"On Hold",tbl_PV_Milestones[[#This Row],[Overdue]]=0,tbl_PV_Milestones[[#This Row],[To be Baselined]]&lt;&gt;1),1,0)</f>
        <v>0</v>
      </c>
      <c r="AF2619" s="41">
        <f>IF(AND(tbl_PV_Milestones[[#This Row],[BL FY]]=2025,tbl_PV_Milestones[[#This Row],[Finish FY]]&gt;2025),1,0)</f>
        <v>0</v>
      </c>
      <c r="AG2619" s="56" t="str">
        <f>_xlfn.XLOOKUP(tbl_PV_Milestones[[#This Row],[Work ID]],tbl_PV_Meta[Work ID '#],tbl_PV_Meta[Project Manager/Owner],,0)</f>
        <v>Project Manager 10</v>
      </c>
      <c r="AH2619" s="6"/>
    </row>
    <row r="2620" spans="4:34" x14ac:dyDescent="0.25">
      <c r="D2620" s="6" t="s">
        <v>326</v>
      </c>
      <c r="E2620" s="6" t="s">
        <v>503</v>
      </c>
      <c r="F2620" s="6" t="s">
        <v>1710</v>
      </c>
      <c r="G2620" s="6" t="s">
        <v>1193</v>
      </c>
      <c r="H2620" s="6" t="s">
        <v>510</v>
      </c>
      <c r="I2620" s="6" t="s">
        <v>510</v>
      </c>
      <c r="J2620" s="6" t="s">
        <v>326</v>
      </c>
      <c r="K2620" s="6" t="s">
        <v>278</v>
      </c>
      <c r="L2620" s="6" t="s">
        <v>126</v>
      </c>
      <c r="M2620" s="43"/>
      <c r="N2620" s="44" t="s">
        <v>1979</v>
      </c>
      <c r="O2620" s="39">
        <v>44501</v>
      </c>
      <c r="P2620" s="39">
        <v>44501</v>
      </c>
      <c r="Q2620" s="6">
        <v>0</v>
      </c>
      <c r="R2620" s="6">
        <v>0</v>
      </c>
      <c r="S2620" s="45" t="e">
        <f>_xlfn.CONCAT(#REF!,TRIM(tbl_PV_Milestones[[#This Row],[Milestone Description]]))</f>
        <v>#REF!</v>
      </c>
      <c r="T2620" s="84" t="str">
        <f>IF(COUNTIF(tbl_PV_Milestones[UID],tbl_PV_Milestones[[#This Row],[UID]])&gt;1,"Duplicate","")</f>
        <v>Duplicate</v>
      </c>
      <c r="U2620" s="42" t="str">
        <f>_xlfn.XLOOKUP(tbl_PV_Milestones[[#This Row],[Work ID]],tbl_PV_Meta[Work ID '#],tbl_PV_Meta[Sub-Portfolio])</f>
        <v>Sub-Portfolio 7</v>
      </c>
      <c r="V2620" s="41">
        <f>IF(MONTH(tbl_PV_Milestones[[#This Row],[Baseline Date]])&lt;7,YEAR(tbl_PV_Milestones[[#This Row],[Baseline Date]]),YEAR(tbl_PV_Milestones[[#This Row],[Baseline Date]])+1)</f>
        <v>2022</v>
      </c>
      <c r="W2620" s="41">
        <f>IF(MONTH(tbl_PV_Milestones[[#This Row],[Actual/Schedule Finish]])&lt;7,YEAR(tbl_PV_Milestones[[#This Row],[Actual/Schedule Finish]]),YEAR(tbl_PV_Milestones[[#This Row],[Actual/Schedule Finish]])+1)</f>
        <v>2022</v>
      </c>
      <c r="X2620" s="41" t="str">
        <f>IF(OR(tbl_PV_Milestones[[#This Row],[Project Status]]="Completed",tbl_PV_Milestones[[#This Row],[Project Status]]="Assumed Completed"),"Yes","No")</f>
        <v>Yes</v>
      </c>
      <c r="Y2620" s="41">
        <f>IF(tbl_PV_Milestones[[#This Row],[Baseline Date]]="",1,0)</f>
        <v>0</v>
      </c>
      <c r="Z2620" s="41">
        <f>IF(tbl_PV_Milestones[[#This Row],[Baseline Date]]&lt;PV_Meta!$B$7,1,0)</f>
        <v>1</v>
      </c>
      <c r="AA2620" s="41">
        <f>IF(tbl_PV_Milestones[[#This Row],[Complete]]="Yes",1,0)</f>
        <v>1</v>
      </c>
      <c r="AB2620" s="41">
        <f>IF(AND(tbl_PV_Milestones[[#This Row],[BL FY]]=2025,tbl_PV_Milestones[[#This Row],[Baseline Date]]&lt;PV_Meta!$B$7),1,0)</f>
        <v>0</v>
      </c>
      <c r="AC2620" s="41">
        <f>IF(AND(tbl_PV_Milestones[[#This Row],[Planned YTD]]=1,tbl_PV_Milestones[[#This Row],[Complete]]="Yes"),1,0)</f>
        <v>0</v>
      </c>
      <c r="AD2620" s="41">
        <f>IF(AND(tbl_PV_Milestones[[#This Row],[Actual/Schedule Finish]]&lt;PV_Meta!$B$7,tbl_PV_Milestones[[#This Row],[Complete]]="No",tbl_PV_Milestones[[#This Row],[Project Status]]&lt;&gt;"On Hold"),1,0)</f>
        <v>0</v>
      </c>
      <c r="AE2620" s="41">
        <f>IF(AND(tbl_PV_Milestones[[#This Row],[Actual/Schedule Finish]]&gt;tbl_PV_Milestones[[#This Row],[Baseline Date]],tbl_PV_Milestones[[#This Row],[Complete]]="No",tbl_PV_Milestones[[#This Row],[Project Status]]&lt;&gt;"On Hold",tbl_PV_Milestones[[#This Row],[Overdue]]=0,tbl_PV_Milestones[[#This Row],[To be Baselined]]&lt;&gt;1),1,0)</f>
        <v>0</v>
      </c>
      <c r="AF2620" s="41">
        <f>IF(AND(tbl_PV_Milestones[[#This Row],[BL FY]]=2025,tbl_PV_Milestones[[#This Row],[Finish FY]]&gt;2025),1,0)</f>
        <v>0</v>
      </c>
      <c r="AG2620" s="56" t="str">
        <f>_xlfn.XLOOKUP(tbl_PV_Milestones[[#This Row],[Work ID]],tbl_PV_Meta[Work ID '#],tbl_PV_Meta[Project Manager/Owner],,0)</f>
        <v>Project Manager 10</v>
      </c>
      <c r="AH2620" s="6"/>
    </row>
    <row r="2621" spans="4:34" x14ac:dyDescent="0.25">
      <c r="D2621" s="6" t="s">
        <v>326</v>
      </c>
      <c r="E2621" s="6" t="s">
        <v>503</v>
      </c>
      <c r="F2621" s="6" t="s">
        <v>1698</v>
      </c>
      <c r="G2621" s="6" t="s">
        <v>786</v>
      </c>
      <c r="H2621" s="6" t="s">
        <v>510</v>
      </c>
      <c r="I2621" s="6" t="s">
        <v>510</v>
      </c>
      <c r="J2621" s="6" t="s">
        <v>326</v>
      </c>
      <c r="K2621" s="6" t="s">
        <v>278</v>
      </c>
      <c r="L2621" s="6" t="s">
        <v>114</v>
      </c>
      <c r="M2621" s="43"/>
      <c r="N2621" s="44" t="s">
        <v>1979</v>
      </c>
      <c r="O2621" s="39">
        <v>45434.333333333299</v>
      </c>
      <c r="P2621" s="39">
        <v>45434.333333333299</v>
      </c>
      <c r="Q2621" s="6">
        <v>0</v>
      </c>
      <c r="R2621" s="6">
        <v>0</v>
      </c>
      <c r="S2621" s="45" t="e">
        <f>_xlfn.CONCAT(#REF!,TRIM(tbl_PV_Milestones[[#This Row],[Milestone Description]]))</f>
        <v>#REF!</v>
      </c>
      <c r="T2621" s="84" t="str">
        <f>IF(COUNTIF(tbl_PV_Milestones[UID],tbl_PV_Milestones[[#This Row],[UID]])&gt;1,"Duplicate","")</f>
        <v>Duplicate</v>
      </c>
      <c r="U2621" s="42" t="str">
        <f>_xlfn.XLOOKUP(tbl_PV_Milestones[[#This Row],[Work ID]],tbl_PV_Meta[Work ID '#],tbl_PV_Meta[Sub-Portfolio])</f>
        <v>Sub-Portfolio 8</v>
      </c>
      <c r="V2621" s="41">
        <f>IF(MONTH(tbl_PV_Milestones[[#This Row],[Baseline Date]])&lt;7,YEAR(tbl_PV_Milestones[[#This Row],[Baseline Date]]),YEAR(tbl_PV_Milestones[[#This Row],[Baseline Date]])+1)</f>
        <v>2024</v>
      </c>
      <c r="W2621" s="41">
        <f>IF(MONTH(tbl_PV_Milestones[[#This Row],[Actual/Schedule Finish]])&lt;7,YEAR(tbl_PV_Milestones[[#This Row],[Actual/Schedule Finish]]),YEAR(tbl_PV_Milestones[[#This Row],[Actual/Schedule Finish]])+1)</f>
        <v>2024</v>
      </c>
      <c r="X2621" s="41" t="str">
        <f>IF(OR(tbl_PV_Milestones[[#This Row],[Project Status]]="Completed",tbl_PV_Milestones[[#This Row],[Project Status]]="Assumed Completed"),"Yes","No")</f>
        <v>Yes</v>
      </c>
      <c r="Y2621" s="41">
        <f>IF(tbl_PV_Milestones[[#This Row],[Baseline Date]]="",1,0)</f>
        <v>0</v>
      </c>
      <c r="Z2621" s="41">
        <f>IF(tbl_PV_Milestones[[#This Row],[Baseline Date]]&lt;PV_Meta!$B$7,1,0)</f>
        <v>1</v>
      </c>
      <c r="AA2621" s="41">
        <f>IF(tbl_PV_Milestones[[#This Row],[Complete]]="Yes",1,0)</f>
        <v>1</v>
      </c>
      <c r="AB2621" s="41">
        <f>IF(AND(tbl_PV_Milestones[[#This Row],[BL FY]]=2025,tbl_PV_Milestones[[#This Row],[Baseline Date]]&lt;PV_Meta!$B$7),1,0)</f>
        <v>0</v>
      </c>
      <c r="AC2621" s="41">
        <f>IF(AND(tbl_PV_Milestones[[#This Row],[Planned YTD]]=1,tbl_PV_Milestones[[#This Row],[Complete]]="Yes"),1,0)</f>
        <v>0</v>
      </c>
      <c r="AD2621" s="41">
        <f>IF(AND(tbl_PV_Milestones[[#This Row],[Actual/Schedule Finish]]&lt;PV_Meta!$B$7,tbl_PV_Milestones[[#This Row],[Complete]]="No",tbl_PV_Milestones[[#This Row],[Project Status]]&lt;&gt;"On Hold"),1,0)</f>
        <v>0</v>
      </c>
      <c r="AE2621" s="41">
        <f>IF(AND(tbl_PV_Milestones[[#This Row],[Actual/Schedule Finish]]&gt;tbl_PV_Milestones[[#This Row],[Baseline Date]],tbl_PV_Milestones[[#This Row],[Complete]]="No",tbl_PV_Milestones[[#This Row],[Project Status]]&lt;&gt;"On Hold",tbl_PV_Milestones[[#This Row],[Overdue]]=0,tbl_PV_Milestones[[#This Row],[To be Baselined]]&lt;&gt;1),1,0)</f>
        <v>0</v>
      </c>
      <c r="AF2621" s="41">
        <f>IF(AND(tbl_PV_Milestones[[#This Row],[BL FY]]=2025,tbl_PV_Milestones[[#This Row],[Finish FY]]&gt;2025),1,0)</f>
        <v>0</v>
      </c>
      <c r="AG2621" s="56" t="str">
        <f>_xlfn.XLOOKUP(tbl_PV_Milestones[[#This Row],[Work ID]],tbl_PV_Meta[Work ID '#],tbl_PV_Meta[Project Manager/Owner],,0)</f>
        <v>Project Manager 12</v>
      </c>
      <c r="AH2621" s="6"/>
    </row>
    <row r="2622" spans="4:34" x14ac:dyDescent="0.25">
      <c r="D2622" s="6" t="s">
        <v>326</v>
      </c>
      <c r="E2622" s="6" t="s">
        <v>503</v>
      </c>
      <c r="F2622" s="6" t="s">
        <v>1710</v>
      </c>
      <c r="G2622" s="6" t="s">
        <v>1194</v>
      </c>
      <c r="H2622" s="6" t="s">
        <v>510</v>
      </c>
      <c r="I2622" s="6" t="s">
        <v>510</v>
      </c>
      <c r="J2622" s="6" t="s">
        <v>326</v>
      </c>
      <c r="K2622" s="6" t="s">
        <v>278</v>
      </c>
      <c r="L2622" s="6" t="s">
        <v>126</v>
      </c>
      <c r="M2622" s="43"/>
      <c r="N2622" s="44" t="s">
        <v>1979</v>
      </c>
      <c r="O2622" s="39">
        <v>44600</v>
      </c>
      <c r="P2622" s="39">
        <v>44600</v>
      </c>
      <c r="Q2622" s="6">
        <v>0</v>
      </c>
      <c r="R2622" s="6">
        <v>0</v>
      </c>
      <c r="S2622" s="45" t="e">
        <f>_xlfn.CONCAT(#REF!,TRIM(tbl_PV_Milestones[[#This Row],[Milestone Description]]))</f>
        <v>#REF!</v>
      </c>
      <c r="T2622" s="84" t="str">
        <f>IF(COUNTIF(tbl_PV_Milestones[UID],tbl_PV_Milestones[[#This Row],[UID]])&gt;1,"Duplicate","")</f>
        <v>Duplicate</v>
      </c>
      <c r="U2622" s="42" t="str">
        <f>_xlfn.XLOOKUP(tbl_PV_Milestones[[#This Row],[Work ID]],tbl_PV_Meta[Work ID '#],tbl_PV_Meta[Sub-Portfolio])</f>
        <v>Sub-Portfolio 7</v>
      </c>
      <c r="V2622" s="41">
        <f>IF(MONTH(tbl_PV_Milestones[[#This Row],[Baseline Date]])&lt;7,YEAR(tbl_PV_Milestones[[#This Row],[Baseline Date]]),YEAR(tbl_PV_Milestones[[#This Row],[Baseline Date]])+1)</f>
        <v>2022</v>
      </c>
      <c r="W2622" s="41">
        <f>IF(MONTH(tbl_PV_Milestones[[#This Row],[Actual/Schedule Finish]])&lt;7,YEAR(tbl_PV_Milestones[[#This Row],[Actual/Schedule Finish]]),YEAR(tbl_PV_Milestones[[#This Row],[Actual/Schedule Finish]])+1)</f>
        <v>2022</v>
      </c>
      <c r="X2622" s="41" t="str">
        <f>IF(OR(tbl_PV_Milestones[[#This Row],[Project Status]]="Completed",tbl_PV_Milestones[[#This Row],[Project Status]]="Assumed Completed"),"Yes","No")</f>
        <v>Yes</v>
      </c>
      <c r="Y2622" s="41">
        <f>IF(tbl_PV_Milestones[[#This Row],[Baseline Date]]="",1,0)</f>
        <v>0</v>
      </c>
      <c r="Z2622" s="41">
        <f>IF(tbl_PV_Milestones[[#This Row],[Baseline Date]]&lt;PV_Meta!$B$7,1,0)</f>
        <v>1</v>
      </c>
      <c r="AA2622" s="41">
        <f>IF(tbl_PV_Milestones[[#This Row],[Complete]]="Yes",1,0)</f>
        <v>1</v>
      </c>
      <c r="AB2622" s="41">
        <f>IF(AND(tbl_PV_Milestones[[#This Row],[BL FY]]=2025,tbl_PV_Milestones[[#This Row],[Baseline Date]]&lt;PV_Meta!$B$7),1,0)</f>
        <v>0</v>
      </c>
      <c r="AC2622" s="41">
        <f>IF(AND(tbl_PV_Milestones[[#This Row],[Planned YTD]]=1,tbl_PV_Milestones[[#This Row],[Complete]]="Yes"),1,0)</f>
        <v>0</v>
      </c>
      <c r="AD2622" s="41">
        <f>IF(AND(tbl_PV_Milestones[[#This Row],[Actual/Schedule Finish]]&lt;PV_Meta!$B$7,tbl_PV_Milestones[[#This Row],[Complete]]="No",tbl_PV_Milestones[[#This Row],[Project Status]]&lt;&gt;"On Hold"),1,0)</f>
        <v>0</v>
      </c>
      <c r="AE2622" s="41">
        <f>IF(AND(tbl_PV_Milestones[[#This Row],[Actual/Schedule Finish]]&gt;tbl_PV_Milestones[[#This Row],[Baseline Date]],tbl_PV_Milestones[[#This Row],[Complete]]="No",tbl_PV_Milestones[[#This Row],[Project Status]]&lt;&gt;"On Hold",tbl_PV_Milestones[[#This Row],[Overdue]]=0,tbl_PV_Milestones[[#This Row],[To be Baselined]]&lt;&gt;1),1,0)</f>
        <v>0</v>
      </c>
      <c r="AF2622" s="41">
        <f>IF(AND(tbl_PV_Milestones[[#This Row],[BL FY]]=2025,tbl_PV_Milestones[[#This Row],[Finish FY]]&gt;2025),1,0)</f>
        <v>0</v>
      </c>
      <c r="AG2622" s="56" t="str">
        <f>_xlfn.XLOOKUP(tbl_PV_Milestones[[#This Row],[Work ID]],tbl_PV_Meta[Work ID '#],tbl_PV_Meta[Project Manager/Owner],,0)</f>
        <v>Project Manager 10</v>
      </c>
      <c r="AH2622" s="6"/>
    </row>
    <row r="2623" spans="4:34" x14ac:dyDescent="0.25">
      <c r="D2623" s="6" t="s">
        <v>326</v>
      </c>
      <c r="E2623" s="6" t="s">
        <v>503</v>
      </c>
      <c r="F2623" s="6" t="s">
        <v>1698</v>
      </c>
      <c r="G2623" s="6" t="s">
        <v>1195</v>
      </c>
      <c r="H2623" s="6" t="s">
        <v>510</v>
      </c>
      <c r="I2623" s="6" t="s">
        <v>510</v>
      </c>
      <c r="J2623" s="6" t="s">
        <v>326</v>
      </c>
      <c r="K2623" s="6" t="s">
        <v>278</v>
      </c>
      <c r="L2623" s="6" t="s">
        <v>114</v>
      </c>
      <c r="M2623" s="43"/>
      <c r="N2623" s="44" t="s">
        <v>1979</v>
      </c>
      <c r="O2623" s="39">
        <v>45338.708333333299</v>
      </c>
      <c r="P2623" s="39">
        <v>45338.708333333299</v>
      </c>
      <c r="Q2623" s="6">
        <v>0</v>
      </c>
      <c r="R2623" s="6">
        <v>0</v>
      </c>
      <c r="S2623" s="45" t="e">
        <f>_xlfn.CONCAT(#REF!,TRIM(tbl_PV_Milestones[[#This Row],[Milestone Description]]))</f>
        <v>#REF!</v>
      </c>
      <c r="T2623" s="84" t="str">
        <f>IF(COUNTIF(tbl_PV_Milestones[UID],tbl_PV_Milestones[[#This Row],[UID]])&gt;1,"Duplicate","")</f>
        <v>Duplicate</v>
      </c>
      <c r="U2623" s="42" t="str">
        <f>_xlfn.XLOOKUP(tbl_PV_Milestones[[#This Row],[Work ID]],tbl_PV_Meta[Work ID '#],tbl_PV_Meta[Sub-Portfolio])</f>
        <v>Sub-Portfolio 8</v>
      </c>
      <c r="V2623" s="41">
        <f>IF(MONTH(tbl_PV_Milestones[[#This Row],[Baseline Date]])&lt;7,YEAR(tbl_PV_Milestones[[#This Row],[Baseline Date]]),YEAR(tbl_PV_Milestones[[#This Row],[Baseline Date]])+1)</f>
        <v>2024</v>
      </c>
      <c r="W2623" s="41">
        <f>IF(MONTH(tbl_PV_Milestones[[#This Row],[Actual/Schedule Finish]])&lt;7,YEAR(tbl_PV_Milestones[[#This Row],[Actual/Schedule Finish]]),YEAR(tbl_PV_Milestones[[#This Row],[Actual/Schedule Finish]])+1)</f>
        <v>2024</v>
      </c>
      <c r="X2623" s="41" t="str">
        <f>IF(OR(tbl_PV_Milestones[[#This Row],[Project Status]]="Completed",tbl_PV_Milestones[[#This Row],[Project Status]]="Assumed Completed"),"Yes","No")</f>
        <v>Yes</v>
      </c>
      <c r="Y2623" s="41">
        <f>IF(tbl_PV_Milestones[[#This Row],[Baseline Date]]="",1,0)</f>
        <v>0</v>
      </c>
      <c r="Z2623" s="41">
        <f>IF(tbl_PV_Milestones[[#This Row],[Baseline Date]]&lt;PV_Meta!$B$7,1,0)</f>
        <v>1</v>
      </c>
      <c r="AA2623" s="41">
        <f>IF(tbl_PV_Milestones[[#This Row],[Complete]]="Yes",1,0)</f>
        <v>1</v>
      </c>
      <c r="AB2623" s="41">
        <f>IF(AND(tbl_PV_Milestones[[#This Row],[BL FY]]=2025,tbl_PV_Milestones[[#This Row],[Baseline Date]]&lt;PV_Meta!$B$7),1,0)</f>
        <v>0</v>
      </c>
      <c r="AC2623" s="41">
        <f>IF(AND(tbl_PV_Milestones[[#This Row],[Planned YTD]]=1,tbl_PV_Milestones[[#This Row],[Complete]]="Yes"),1,0)</f>
        <v>0</v>
      </c>
      <c r="AD2623" s="41">
        <f>IF(AND(tbl_PV_Milestones[[#This Row],[Actual/Schedule Finish]]&lt;PV_Meta!$B$7,tbl_PV_Milestones[[#This Row],[Complete]]="No",tbl_PV_Milestones[[#This Row],[Project Status]]&lt;&gt;"On Hold"),1,0)</f>
        <v>0</v>
      </c>
      <c r="AE2623" s="41">
        <f>IF(AND(tbl_PV_Milestones[[#This Row],[Actual/Schedule Finish]]&gt;tbl_PV_Milestones[[#This Row],[Baseline Date]],tbl_PV_Milestones[[#This Row],[Complete]]="No",tbl_PV_Milestones[[#This Row],[Project Status]]&lt;&gt;"On Hold",tbl_PV_Milestones[[#This Row],[Overdue]]=0,tbl_PV_Milestones[[#This Row],[To be Baselined]]&lt;&gt;1),1,0)</f>
        <v>0</v>
      </c>
      <c r="AF2623" s="41">
        <f>IF(AND(tbl_PV_Milestones[[#This Row],[BL FY]]=2025,tbl_PV_Milestones[[#This Row],[Finish FY]]&gt;2025),1,0)</f>
        <v>0</v>
      </c>
      <c r="AG2623" s="56" t="str">
        <f>_xlfn.XLOOKUP(tbl_PV_Milestones[[#This Row],[Work ID]],tbl_PV_Meta[Work ID '#],tbl_PV_Meta[Project Manager/Owner],,0)</f>
        <v>Project Manager 12</v>
      </c>
      <c r="AH2623" s="6"/>
    </row>
    <row r="2624" spans="4:34" x14ac:dyDescent="0.25">
      <c r="D2624" s="6" t="s">
        <v>326</v>
      </c>
      <c r="E2624" s="6" t="s">
        <v>503</v>
      </c>
      <c r="F2624" s="6" t="s">
        <v>1714</v>
      </c>
      <c r="G2624" s="6" t="s">
        <v>1196</v>
      </c>
      <c r="H2624" s="6" t="s">
        <v>510</v>
      </c>
      <c r="I2624" s="6" t="s">
        <v>510</v>
      </c>
      <c r="J2624" s="6" t="s">
        <v>326</v>
      </c>
      <c r="K2624" s="6" t="s">
        <v>278</v>
      </c>
      <c r="L2624" s="6" t="s">
        <v>130</v>
      </c>
      <c r="M2624" s="43"/>
      <c r="N2624" s="44" t="s">
        <v>1979</v>
      </c>
      <c r="O2624" s="39">
        <v>44757</v>
      </c>
      <c r="P2624" s="39">
        <v>44757</v>
      </c>
      <c r="Q2624" s="6">
        <v>0</v>
      </c>
      <c r="R2624" s="6">
        <v>0</v>
      </c>
      <c r="S2624" s="45" t="e">
        <f>_xlfn.CONCAT(#REF!,TRIM(tbl_PV_Milestones[[#This Row],[Milestone Description]]))</f>
        <v>#REF!</v>
      </c>
      <c r="T2624" s="84" t="str">
        <f>IF(COUNTIF(tbl_PV_Milestones[UID],tbl_PV_Milestones[[#This Row],[UID]])&gt;1,"Duplicate","")</f>
        <v>Duplicate</v>
      </c>
      <c r="U2624" s="42" t="str">
        <f>_xlfn.XLOOKUP(tbl_PV_Milestones[[#This Row],[Work ID]],tbl_PV_Meta[Work ID '#],tbl_PV_Meta[Sub-Portfolio])</f>
        <v>Sub-Portfolio 7</v>
      </c>
      <c r="V2624" s="41">
        <f>IF(MONTH(tbl_PV_Milestones[[#This Row],[Baseline Date]])&lt;7,YEAR(tbl_PV_Milestones[[#This Row],[Baseline Date]]),YEAR(tbl_PV_Milestones[[#This Row],[Baseline Date]])+1)</f>
        <v>2023</v>
      </c>
      <c r="W2624" s="41">
        <f>IF(MONTH(tbl_PV_Milestones[[#This Row],[Actual/Schedule Finish]])&lt;7,YEAR(tbl_PV_Milestones[[#This Row],[Actual/Schedule Finish]]),YEAR(tbl_PV_Milestones[[#This Row],[Actual/Schedule Finish]])+1)</f>
        <v>2023</v>
      </c>
      <c r="X2624" s="41" t="str">
        <f>IF(OR(tbl_PV_Milestones[[#This Row],[Project Status]]="Completed",tbl_PV_Milestones[[#This Row],[Project Status]]="Assumed Completed"),"Yes","No")</f>
        <v>Yes</v>
      </c>
      <c r="Y2624" s="41">
        <f>IF(tbl_PV_Milestones[[#This Row],[Baseline Date]]="",1,0)</f>
        <v>0</v>
      </c>
      <c r="Z2624" s="41">
        <f>IF(tbl_PV_Milestones[[#This Row],[Baseline Date]]&lt;PV_Meta!$B$7,1,0)</f>
        <v>1</v>
      </c>
      <c r="AA2624" s="41">
        <f>IF(tbl_PV_Milestones[[#This Row],[Complete]]="Yes",1,0)</f>
        <v>1</v>
      </c>
      <c r="AB2624" s="41">
        <f>IF(AND(tbl_PV_Milestones[[#This Row],[BL FY]]=2025,tbl_PV_Milestones[[#This Row],[Baseline Date]]&lt;PV_Meta!$B$7),1,0)</f>
        <v>0</v>
      </c>
      <c r="AC2624" s="41">
        <f>IF(AND(tbl_PV_Milestones[[#This Row],[Planned YTD]]=1,tbl_PV_Milestones[[#This Row],[Complete]]="Yes"),1,0)</f>
        <v>0</v>
      </c>
      <c r="AD2624" s="41">
        <f>IF(AND(tbl_PV_Milestones[[#This Row],[Actual/Schedule Finish]]&lt;PV_Meta!$B$7,tbl_PV_Milestones[[#This Row],[Complete]]="No",tbl_PV_Milestones[[#This Row],[Project Status]]&lt;&gt;"On Hold"),1,0)</f>
        <v>0</v>
      </c>
      <c r="AE2624" s="41">
        <f>IF(AND(tbl_PV_Milestones[[#This Row],[Actual/Schedule Finish]]&gt;tbl_PV_Milestones[[#This Row],[Baseline Date]],tbl_PV_Milestones[[#This Row],[Complete]]="No",tbl_PV_Milestones[[#This Row],[Project Status]]&lt;&gt;"On Hold",tbl_PV_Milestones[[#This Row],[Overdue]]=0,tbl_PV_Milestones[[#This Row],[To be Baselined]]&lt;&gt;1),1,0)</f>
        <v>0</v>
      </c>
      <c r="AF2624" s="41">
        <f>IF(AND(tbl_PV_Milestones[[#This Row],[BL FY]]=2025,tbl_PV_Milestones[[#This Row],[Finish FY]]&gt;2025),1,0)</f>
        <v>0</v>
      </c>
      <c r="AG2624" s="56" t="str">
        <f>_xlfn.XLOOKUP(tbl_PV_Milestones[[#This Row],[Work ID]],tbl_PV_Meta[Work ID '#],tbl_PV_Meta[Project Manager/Owner],,0)</f>
        <v>Project Manager 38</v>
      </c>
      <c r="AH2624" s="6"/>
    </row>
    <row r="2625" spans="4:34" x14ac:dyDescent="0.25">
      <c r="D2625" s="6" t="s">
        <v>326</v>
      </c>
      <c r="E2625" s="6" t="s">
        <v>503</v>
      </c>
      <c r="F2625" s="6" t="s">
        <v>1698</v>
      </c>
      <c r="G2625" s="6" t="s">
        <v>1025</v>
      </c>
      <c r="H2625" s="6" t="s">
        <v>510</v>
      </c>
      <c r="I2625" s="6" t="s">
        <v>110</v>
      </c>
      <c r="J2625" s="6" t="s">
        <v>326</v>
      </c>
      <c r="K2625" s="6" t="s">
        <v>278</v>
      </c>
      <c r="L2625" s="6" t="s">
        <v>114</v>
      </c>
      <c r="M2625" s="43"/>
      <c r="N2625" s="44" t="s">
        <v>1979</v>
      </c>
      <c r="O2625" s="39">
        <v>45203.708333333299</v>
      </c>
      <c r="P2625" s="39">
        <v>45203.708333333299</v>
      </c>
      <c r="Q2625" s="6">
        <v>0</v>
      </c>
      <c r="R2625" s="6">
        <v>0</v>
      </c>
      <c r="S2625" s="45" t="e">
        <f>_xlfn.CONCAT(#REF!,TRIM(tbl_PV_Milestones[[#This Row],[Milestone Description]]))</f>
        <v>#REF!</v>
      </c>
      <c r="T2625" s="84" t="str">
        <f>IF(COUNTIF(tbl_PV_Milestones[UID],tbl_PV_Milestones[[#This Row],[UID]])&gt;1,"Duplicate","")</f>
        <v>Duplicate</v>
      </c>
      <c r="U2625" s="42" t="str">
        <f>_xlfn.XLOOKUP(tbl_PV_Milestones[[#This Row],[Work ID]],tbl_PV_Meta[Work ID '#],tbl_PV_Meta[Sub-Portfolio])</f>
        <v>Sub-Portfolio 8</v>
      </c>
      <c r="V2625" s="41">
        <f>IF(MONTH(tbl_PV_Milestones[[#This Row],[Baseline Date]])&lt;7,YEAR(tbl_PV_Milestones[[#This Row],[Baseline Date]]),YEAR(tbl_PV_Milestones[[#This Row],[Baseline Date]])+1)</f>
        <v>2024</v>
      </c>
      <c r="W2625" s="41">
        <f>IF(MONTH(tbl_PV_Milestones[[#This Row],[Actual/Schedule Finish]])&lt;7,YEAR(tbl_PV_Milestones[[#This Row],[Actual/Schedule Finish]]),YEAR(tbl_PV_Milestones[[#This Row],[Actual/Schedule Finish]])+1)</f>
        <v>2024</v>
      </c>
      <c r="X2625" s="41" t="str">
        <f>IF(OR(tbl_PV_Milestones[[#This Row],[Project Status]]="Completed",tbl_PV_Milestones[[#This Row],[Project Status]]="Assumed Completed"),"Yes","No")</f>
        <v>Yes</v>
      </c>
      <c r="Y2625" s="41">
        <f>IF(tbl_PV_Milestones[[#This Row],[Baseline Date]]="",1,0)</f>
        <v>0</v>
      </c>
      <c r="Z2625" s="41">
        <f>IF(tbl_PV_Milestones[[#This Row],[Baseline Date]]&lt;PV_Meta!$B$7,1,0)</f>
        <v>1</v>
      </c>
      <c r="AA2625" s="41">
        <f>IF(tbl_PV_Milestones[[#This Row],[Complete]]="Yes",1,0)</f>
        <v>1</v>
      </c>
      <c r="AB2625" s="41">
        <f>IF(AND(tbl_PV_Milestones[[#This Row],[BL FY]]=2025,tbl_PV_Milestones[[#This Row],[Baseline Date]]&lt;PV_Meta!$B$7),1,0)</f>
        <v>0</v>
      </c>
      <c r="AC2625" s="41">
        <f>IF(AND(tbl_PV_Milestones[[#This Row],[Planned YTD]]=1,tbl_PV_Milestones[[#This Row],[Complete]]="Yes"),1,0)</f>
        <v>0</v>
      </c>
      <c r="AD2625" s="41">
        <f>IF(AND(tbl_PV_Milestones[[#This Row],[Actual/Schedule Finish]]&lt;PV_Meta!$B$7,tbl_PV_Milestones[[#This Row],[Complete]]="No",tbl_PV_Milestones[[#This Row],[Project Status]]&lt;&gt;"On Hold"),1,0)</f>
        <v>0</v>
      </c>
      <c r="AE2625" s="41">
        <f>IF(AND(tbl_PV_Milestones[[#This Row],[Actual/Schedule Finish]]&gt;tbl_PV_Milestones[[#This Row],[Baseline Date]],tbl_PV_Milestones[[#This Row],[Complete]]="No",tbl_PV_Milestones[[#This Row],[Project Status]]&lt;&gt;"On Hold",tbl_PV_Milestones[[#This Row],[Overdue]]=0,tbl_PV_Milestones[[#This Row],[To be Baselined]]&lt;&gt;1),1,0)</f>
        <v>0</v>
      </c>
      <c r="AF2625" s="41">
        <f>IF(AND(tbl_PV_Milestones[[#This Row],[BL FY]]=2025,tbl_PV_Milestones[[#This Row],[Finish FY]]&gt;2025),1,0)</f>
        <v>0</v>
      </c>
      <c r="AG2625" s="56" t="str">
        <f>_xlfn.XLOOKUP(tbl_PV_Milestones[[#This Row],[Work ID]],tbl_PV_Meta[Work ID '#],tbl_PV_Meta[Project Manager/Owner],,0)</f>
        <v>Project Manager 12</v>
      </c>
      <c r="AH2625" s="6"/>
    </row>
    <row r="2626" spans="4:34" x14ac:dyDescent="0.25">
      <c r="D2626" s="6" t="s">
        <v>326</v>
      </c>
      <c r="E2626" s="6" t="s">
        <v>503</v>
      </c>
      <c r="F2626" s="6" t="s">
        <v>1700</v>
      </c>
      <c r="G2626" s="6" t="s">
        <v>1197</v>
      </c>
      <c r="H2626" s="6" t="s">
        <v>510</v>
      </c>
      <c r="I2626" s="6" t="s">
        <v>510</v>
      </c>
      <c r="J2626" s="6" t="s">
        <v>326</v>
      </c>
      <c r="K2626" s="6" t="s">
        <v>36</v>
      </c>
      <c r="L2626" s="6" t="s">
        <v>88</v>
      </c>
      <c r="M2626" s="43"/>
      <c r="N2626" s="44" t="s">
        <v>1979</v>
      </c>
      <c r="O2626" s="39">
        <v>44987</v>
      </c>
      <c r="P2626" s="39">
        <v>44987</v>
      </c>
      <c r="Q2626" s="6">
        <v>0</v>
      </c>
      <c r="R2626" s="6">
        <v>0</v>
      </c>
      <c r="S2626" s="45" t="e">
        <f>_xlfn.CONCAT(#REF!,TRIM(tbl_PV_Milestones[[#This Row],[Milestone Description]]))</f>
        <v>#REF!</v>
      </c>
      <c r="T2626" s="84" t="str">
        <f>IF(COUNTIF(tbl_PV_Milestones[UID],tbl_PV_Milestones[[#This Row],[UID]])&gt;1,"Duplicate","")</f>
        <v>Duplicate</v>
      </c>
      <c r="U2626" s="42" t="str">
        <f>_xlfn.XLOOKUP(tbl_PV_Milestones[[#This Row],[Work ID]],tbl_PV_Meta[Work ID '#],tbl_PV_Meta[Sub-Portfolio])</f>
        <v>Sub-Portfolio 7</v>
      </c>
      <c r="V2626" s="41">
        <f>IF(MONTH(tbl_PV_Milestones[[#This Row],[Baseline Date]])&lt;7,YEAR(tbl_PV_Milestones[[#This Row],[Baseline Date]]),YEAR(tbl_PV_Milestones[[#This Row],[Baseline Date]])+1)</f>
        <v>2023</v>
      </c>
      <c r="W2626" s="41">
        <f>IF(MONTH(tbl_PV_Milestones[[#This Row],[Actual/Schedule Finish]])&lt;7,YEAR(tbl_PV_Milestones[[#This Row],[Actual/Schedule Finish]]),YEAR(tbl_PV_Milestones[[#This Row],[Actual/Schedule Finish]])+1)</f>
        <v>2023</v>
      </c>
      <c r="X2626" s="41" t="str">
        <f>IF(OR(tbl_PV_Milestones[[#This Row],[Project Status]]="Completed",tbl_PV_Milestones[[#This Row],[Project Status]]="Assumed Completed"),"Yes","No")</f>
        <v>Yes</v>
      </c>
      <c r="Y2626" s="41">
        <f>IF(tbl_PV_Milestones[[#This Row],[Baseline Date]]="",1,0)</f>
        <v>0</v>
      </c>
      <c r="Z2626" s="41">
        <f>IF(tbl_PV_Milestones[[#This Row],[Baseline Date]]&lt;PV_Meta!$B$7,1,0)</f>
        <v>1</v>
      </c>
      <c r="AA2626" s="41">
        <f>IF(tbl_PV_Milestones[[#This Row],[Complete]]="Yes",1,0)</f>
        <v>1</v>
      </c>
      <c r="AB2626" s="41">
        <f>IF(AND(tbl_PV_Milestones[[#This Row],[BL FY]]=2025,tbl_PV_Milestones[[#This Row],[Baseline Date]]&lt;PV_Meta!$B$7),1,0)</f>
        <v>0</v>
      </c>
      <c r="AC2626" s="41">
        <f>IF(AND(tbl_PV_Milestones[[#This Row],[Planned YTD]]=1,tbl_PV_Milestones[[#This Row],[Complete]]="Yes"),1,0)</f>
        <v>0</v>
      </c>
      <c r="AD2626" s="41">
        <f>IF(AND(tbl_PV_Milestones[[#This Row],[Actual/Schedule Finish]]&lt;PV_Meta!$B$7,tbl_PV_Milestones[[#This Row],[Complete]]="No",tbl_PV_Milestones[[#This Row],[Project Status]]&lt;&gt;"On Hold"),1,0)</f>
        <v>0</v>
      </c>
      <c r="AE2626" s="41">
        <f>IF(AND(tbl_PV_Milestones[[#This Row],[Actual/Schedule Finish]]&gt;tbl_PV_Milestones[[#This Row],[Baseline Date]],tbl_PV_Milestones[[#This Row],[Complete]]="No",tbl_PV_Milestones[[#This Row],[Project Status]]&lt;&gt;"On Hold",tbl_PV_Milestones[[#This Row],[Overdue]]=0,tbl_PV_Milestones[[#This Row],[To be Baselined]]&lt;&gt;1),1,0)</f>
        <v>0</v>
      </c>
      <c r="AF2626" s="41">
        <f>IF(AND(tbl_PV_Milestones[[#This Row],[BL FY]]=2025,tbl_PV_Milestones[[#This Row],[Finish FY]]&gt;2025),1,0)</f>
        <v>0</v>
      </c>
      <c r="AG2626" s="56" t="str">
        <f>_xlfn.XLOOKUP(tbl_PV_Milestones[[#This Row],[Work ID]],tbl_PV_Meta[Work ID '#],tbl_PV_Meta[Project Manager/Owner],,0)</f>
        <v>Project Manager 17</v>
      </c>
      <c r="AH2626" s="6"/>
    </row>
    <row r="2627" spans="4:34" x14ac:dyDescent="0.25">
      <c r="D2627" s="6" t="s">
        <v>326</v>
      </c>
      <c r="E2627" s="6" t="s">
        <v>503</v>
      </c>
      <c r="F2627" s="6" t="s">
        <v>1709</v>
      </c>
      <c r="G2627" s="6" t="s">
        <v>841</v>
      </c>
      <c r="H2627" s="6" t="s">
        <v>505</v>
      </c>
      <c r="I2627" s="6" t="s">
        <v>510</v>
      </c>
      <c r="J2627" s="6" t="s">
        <v>326</v>
      </c>
      <c r="K2627" s="6" t="s">
        <v>61</v>
      </c>
      <c r="L2627" s="6" t="s">
        <v>124</v>
      </c>
      <c r="M2627" s="43"/>
      <c r="N2627" s="44" t="s">
        <v>1979</v>
      </c>
      <c r="O2627" s="39">
        <v>45156</v>
      </c>
      <c r="P2627" s="39">
        <v>45156</v>
      </c>
      <c r="Q2627" s="6">
        <v>0</v>
      </c>
      <c r="R2627" s="6">
        <v>0</v>
      </c>
      <c r="S2627" s="45" t="e">
        <f>_xlfn.CONCAT(#REF!,TRIM(tbl_PV_Milestones[[#This Row],[Milestone Description]]))</f>
        <v>#REF!</v>
      </c>
      <c r="T2627" s="84" t="str">
        <f>IF(COUNTIF(tbl_PV_Milestones[UID],tbl_PV_Milestones[[#This Row],[UID]])&gt;1,"Duplicate","")</f>
        <v>Duplicate</v>
      </c>
      <c r="U2627" s="42" t="str">
        <f>_xlfn.XLOOKUP(tbl_PV_Milestones[[#This Row],[Work ID]],tbl_PV_Meta[Work ID '#],tbl_PV_Meta[Sub-Portfolio])</f>
        <v>Sub-Portfolio 8</v>
      </c>
      <c r="V2627" s="41">
        <f>IF(MONTH(tbl_PV_Milestones[[#This Row],[Baseline Date]])&lt;7,YEAR(tbl_PV_Milestones[[#This Row],[Baseline Date]]),YEAR(tbl_PV_Milestones[[#This Row],[Baseline Date]])+1)</f>
        <v>2024</v>
      </c>
      <c r="W2627" s="41">
        <f>IF(MONTH(tbl_PV_Milestones[[#This Row],[Actual/Schedule Finish]])&lt;7,YEAR(tbl_PV_Milestones[[#This Row],[Actual/Schedule Finish]]),YEAR(tbl_PV_Milestones[[#This Row],[Actual/Schedule Finish]])+1)</f>
        <v>2024</v>
      </c>
      <c r="X2627" s="41" t="str">
        <f>IF(OR(tbl_PV_Milestones[[#This Row],[Project Status]]="Completed",tbl_PV_Milestones[[#This Row],[Project Status]]="Assumed Completed"),"Yes","No")</f>
        <v>Yes</v>
      </c>
      <c r="Y2627" s="41">
        <f>IF(tbl_PV_Milestones[[#This Row],[Baseline Date]]="",1,0)</f>
        <v>0</v>
      </c>
      <c r="Z2627" s="41">
        <f>IF(tbl_PV_Milestones[[#This Row],[Baseline Date]]&lt;PV_Meta!$B$7,1,0)</f>
        <v>1</v>
      </c>
      <c r="AA2627" s="41">
        <f>IF(tbl_PV_Milestones[[#This Row],[Complete]]="Yes",1,0)</f>
        <v>1</v>
      </c>
      <c r="AB2627" s="41">
        <f>IF(AND(tbl_PV_Milestones[[#This Row],[BL FY]]=2025,tbl_PV_Milestones[[#This Row],[Baseline Date]]&lt;PV_Meta!$B$7),1,0)</f>
        <v>0</v>
      </c>
      <c r="AC2627" s="41">
        <f>IF(AND(tbl_PV_Milestones[[#This Row],[Planned YTD]]=1,tbl_PV_Milestones[[#This Row],[Complete]]="Yes"),1,0)</f>
        <v>0</v>
      </c>
      <c r="AD2627" s="41">
        <f>IF(AND(tbl_PV_Milestones[[#This Row],[Actual/Schedule Finish]]&lt;PV_Meta!$B$7,tbl_PV_Milestones[[#This Row],[Complete]]="No",tbl_PV_Milestones[[#This Row],[Project Status]]&lt;&gt;"On Hold"),1,0)</f>
        <v>0</v>
      </c>
      <c r="AE2627" s="41">
        <f>IF(AND(tbl_PV_Milestones[[#This Row],[Actual/Schedule Finish]]&gt;tbl_PV_Milestones[[#This Row],[Baseline Date]],tbl_PV_Milestones[[#This Row],[Complete]]="No",tbl_PV_Milestones[[#This Row],[Project Status]]&lt;&gt;"On Hold",tbl_PV_Milestones[[#This Row],[Overdue]]=0,tbl_PV_Milestones[[#This Row],[To be Baselined]]&lt;&gt;1),1,0)</f>
        <v>0</v>
      </c>
      <c r="AF2627" s="41">
        <f>IF(AND(tbl_PV_Milestones[[#This Row],[BL FY]]=2025,tbl_PV_Milestones[[#This Row],[Finish FY]]&gt;2025),1,0)</f>
        <v>0</v>
      </c>
      <c r="AG2627" s="56" t="str">
        <f>_xlfn.XLOOKUP(tbl_PV_Milestones[[#This Row],[Work ID]],tbl_PV_Meta[Work ID '#],tbl_PV_Meta[Project Manager/Owner],,0)</f>
        <v>Project Manager 31</v>
      </c>
      <c r="AH2627" s="6"/>
    </row>
    <row r="2628" spans="4:34" x14ac:dyDescent="0.25">
      <c r="D2628" s="6" t="s">
        <v>326</v>
      </c>
      <c r="E2628" s="6" t="s">
        <v>503</v>
      </c>
      <c r="F2628" s="6" t="s">
        <v>1710</v>
      </c>
      <c r="G2628" s="6" t="s">
        <v>593</v>
      </c>
      <c r="H2628" s="6" t="s">
        <v>505</v>
      </c>
      <c r="I2628" s="6" t="s">
        <v>512</v>
      </c>
      <c r="J2628" s="6" t="s">
        <v>326</v>
      </c>
      <c r="K2628" s="6" t="s">
        <v>278</v>
      </c>
      <c r="L2628" s="6" t="s">
        <v>126</v>
      </c>
      <c r="M2628" s="43"/>
      <c r="N2628" s="44" t="s">
        <v>1979</v>
      </c>
      <c r="O2628" s="39">
        <v>45621.708333333299</v>
      </c>
      <c r="P2628" s="39">
        <v>45621.708333333299</v>
      </c>
      <c r="Q2628" s="6">
        <v>0</v>
      </c>
      <c r="R2628" s="6">
        <v>0</v>
      </c>
      <c r="S2628" s="45" t="e">
        <f>_xlfn.CONCAT(#REF!,TRIM(tbl_PV_Milestones[[#This Row],[Milestone Description]]))</f>
        <v>#REF!</v>
      </c>
      <c r="T2628" s="84" t="str">
        <f>IF(COUNTIF(tbl_PV_Milestones[UID],tbl_PV_Milestones[[#This Row],[UID]])&gt;1,"Duplicate","")</f>
        <v>Duplicate</v>
      </c>
      <c r="U2628" s="42" t="str">
        <f>_xlfn.XLOOKUP(tbl_PV_Milestones[[#This Row],[Work ID]],tbl_PV_Meta[Work ID '#],tbl_PV_Meta[Sub-Portfolio])</f>
        <v>Sub-Portfolio 7</v>
      </c>
      <c r="V2628" s="41">
        <f>IF(MONTH(tbl_PV_Milestones[[#This Row],[Baseline Date]])&lt;7,YEAR(tbl_PV_Milestones[[#This Row],[Baseline Date]]),YEAR(tbl_PV_Milestones[[#This Row],[Baseline Date]])+1)</f>
        <v>2025</v>
      </c>
      <c r="W2628" s="41">
        <f>IF(MONTH(tbl_PV_Milestones[[#This Row],[Actual/Schedule Finish]])&lt;7,YEAR(tbl_PV_Milestones[[#This Row],[Actual/Schedule Finish]]),YEAR(tbl_PV_Milestones[[#This Row],[Actual/Schedule Finish]])+1)</f>
        <v>2025</v>
      </c>
      <c r="X2628" s="41" t="str">
        <f>IF(OR(tbl_PV_Milestones[[#This Row],[Project Status]]="Completed",tbl_PV_Milestones[[#This Row],[Project Status]]="Assumed Completed"),"Yes","No")</f>
        <v>Yes</v>
      </c>
      <c r="Y2628" s="41">
        <f>IF(tbl_PV_Milestones[[#This Row],[Baseline Date]]="",1,0)</f>
        <v>0</v>
      </c>
      <c r="Z2628" s="41">
        <f>IF(tbl_PV_Milestones[[#This Row],[Baseline Date]]&lt;PV_Meta!$B$7,1,0)</f>
        <v>1</v>
      </c>
      <c r="AA2628" s="41">
        <f>IF(tbl_PV_Milestones[[#This Row],[Complete]]="Yes",1,0)</f>
        <v>1</v>
      </c>
      <c r="AB2628" s="41">
        <f>IF(AND(tbl_PV_Milestones[[#This Row],[BL FY]]=2025,tbl_PV_Milestones[[#This Row],[Baseline Date]]&lt;PV_Meta!$B$7),1,0)</f>
        <v>1</v>
      </c>
      <c r="AC2628" s="41">
        <f>IF(AND(tbl_PV_Milestones[[#This Row],[Planned YTD]]=1,tbl_PV_Milestones[[#This Row],[Complete]]="Yes"),1,0)</f>
        <v>1</v>
      </c>
      <c r="AD2628" s="41">
        <f>IF(AND(tbl_PV_Milestones[[#This Row],[Actual/Schedule Finish]]&lt;PV_Meta!$B$7,tbl_PV_Milestones[[#This Row],[Complete]]="No",tbl_PV_Milestones[[#This Row],[Project Status]]&lt;&gt;"On Hold"),1,0)</f>
        <v>0</v>
      </c>
      <c r="AE2628" s="41">
        <f>IF(AND(tbl_PV_Milestones[[#This Row],[Actual/Schedule Finish]]&gt;tbl_PV_Milestones[[#This Row],[Baseline Date]],tbl_PV_Milestones[[#This Row],[Complete]]="No",tbl_PV_Milestones[[#This Row],[Project Status]]&lt;&gt;"On Hold",tbl_PV_Milestones[[#This Row],[Overdue]]=0,tbl_PV_Milestones[[#This Row],[To be Baselined]]&lt;&gt;1),1,0)</f>
        <v>0</v>
      </c>
      <c r="AF2628" s="41">
        <f>IF(AND(tbl_PV_Milestones[[#This Row],[BL FY]]=2025,tbl_PV_Milestones[[#This Row],[Finish FY]]&gt;2025),1,0)</f>
        <v>0</v>
      </c>
      <c r="AG2628" s="56" t="str">
        <f>_xlfn.XLOOKUP(tbl_PV_Milestones[[#This Row],[Work ID]],tbl_PV_Meta[Work ID '#],tbl_PV_Meta[Project Manager/Owner],,0)</f>
        <v>Project Manager 10</v>
      </c>
      <c r="AH2628" s="6"/>
    </row>
    <row r="2629" spans="4:34" x14ac:dyDescent="0.25">
      <c r="D2629" s="6" t="s">
        <v>326</v>
      </c>
      <c r="E2629" s="6" t="s">
        <v>503</v>
      </c>
      <c r="F2629" s="6" t="s">
        <v>1701</v>
      </c>
      <c r="G2629" s="6" t="s">
        <v>1198</v>
      </c>
      <c r="H2629" s="6" t="s">
        <v>510</v>
      </c>
      <c r="I2629" s="6" t="s">
        <v>510</v>
      </c>
      <c r="J2629" s="6" t="s">
        <v>326</v>
      </c>
      <c r="K2629" s="6" t="s">
        <v>278</v>
      </c>
      <c r="L2629" s="6" t="s">
        <v>116</v>
      </c>
      <c r="M2629" s="43"/>
      <c r="N2629" s="44" t="s">
        <v>1979</v>
      </c>
      <c r="O2629" s="39">
        <v>45037</v>
      </c>
      <c r="P2629" s="39">
        <v>45037</v>
      </c>
      <c r="Q2629" s="6">
        <v>0</v>
      </c>
      <c r="R2629" s="6">
        <v>0</v>
      </c>
      <c r="S2629" s="45" t="e">
        <f>_xlfn.CONCAT(#REF!,TRIM(tbl_PV_Milestones[[#This Row],[Milestone Description]]))</f>
        <v>#REF!</v>
      </c>
      <c r="T2629" s="84" t="str">
        <f>IF(COUNTIF(tbl_PV_Milestones[UID],tbl_PV_Milestones[[#This Row],[UID]])&gt;1,"Duplicate","")</f>
        <v>Duplicate</v>
      </c>
      <c r="U2629" s="42" t="str">
        <f>_xlfn.XLOOKUP(tbl_PV_Milestones[[#This Row],[Work ID]],tbl_PV_Meta[Work ID '#],tbl_PV_Meta[Sub-Portfolio])</f>
        <v>Sub-Portfolio 4</v>
      </c>
      <c r="V2629" s="41">
        <f>IF(MONTH(tbl_PV_Milestones[[#This Row],[Baseline Date]])&lt;7,YEAR(tbl_PV_Milestones[[#This Row],[Baseline Date]]),YEAR(tbl_PV_Milestones[[#This Row],[Baseline Date]])+1)</f>
        <v>2023</v>
      </c>
      <c r="W2629" s="41">
        <f>IF(MONTH(tbl_PV_Milestones[[#This Row],[Actual/Schedule Finish]])&lt;7,YEAR(tbl_PV_Milestones[[#This Row],[Actual/Schedule Finish]]),YEAR(tbl_PV_Milestones[[#This Row],[Actual/Schedule Finish]])+1)</f>
        <v>2023</v>
      </c>
      <c r="X2629" s="41" t="str">
        <f>IF(OR(tbl_PV_Milestones[[#This Row],[Project Status]]="Completed",tbl_PV_Milestones[[#This Row],[Project Status]]="Assumed Completed"),"Yes","No")</f>
        <v>Yes</v>
      </c>
      <c r="Y2629" s="41">
        <f>IF(tbl_PV_Milestones[[#This Row],[Baseline Date]]="",1,0)</f>
        <v>0</v>
      </c>
      <c r="Z2629" s="41">
        <f>IF(tbl_PV_Milestones[[#This Row],[Baseline Date]]&lt;PV_Meta!$B$7,1,0)</f>
        <v>1</v>
      </c>
      <c r="AA2629" s="41">
        <f>IF(tbl_PV_Milestones[[#This Row],[Complete]]="Yes",1,0)</f>
        <v>1</v>
      </c>
      <c r="AB2629" s="41">
        <f>IF(AND(tbl_PV_Milestones[[#This Row],[BL FY]]=2025,tbl_PV_Milestones[[#This Row],[Baseline Date]]&lt;PV_Meta!$B$7),1,0)</f>
        <v>0</v>
      </c>
      <c r="AC2629" s="41">
        <f>IF(AND(tbl_PV_Milestones[[#This Row],[Planned YTD]]=1,tbl_PV_Milestones[[#This Row],[Complete]]="Yes"),1,0)</f>
        <v>0</v>
      </c>
      <c r="AD2629" s="41">
        <f>IF(AND(tbl_PV_Milestones[[#This Row],[Actual/Schedule Finish]]&lt;PV_Meta!$B$7,tbl_PV_Milestones[[#This Row],[Complete]]="No",tbl_PV_Milestones[[#This Row],[Project Status]]&lt;&gt;"On Hold"),1,0)</f>
        <v>0</v>
      </c>
      <c r="AE2629" s="41">
        <f>IF(AND(tbl_PV_Milestones[[#This Row],[Actual/Schedule Finish]]&gt;tbl_PV_Milestones[[#This Row],[Baseline Date]],tbl_PV_Milestones[[#This Row],[Complete]]="No",tbl_PV_Milestones[[#This Row],[Project Status]]&lt;&gt;"On Hold",tbl_PV_Milestones[[#This Row],[Overdue]]=0,tbl_PV_Milestones[[#This Row],[To be Baselined]]&lt;&gt;1),1,0)</f>
        <v>0</v>
      </c>
      <c r="AF2629" s="41">
        <f>IF(AND(tbl_PV_Milestones[[#This Row],[BL FY]]=2025,tbl_PV_Milestones[[#This Row],[Finish FY]]&gt;2025),1,0)</f>
        <v>0</v>
      </c>
      <c r="AG2629" s="56" t="str">
        <f>_xlfn.XLOOKUP(tbl_PV_Milestones[[#This Row],[Work ID]],tbl_PV_Meta[Work ID '#],tbl_PV_Meta[Project Manager/Owner],,0)</f>
        <v>Project Manager 18</v>
      </c>
      <c r="AH2629" s="6"/>
    </row>
    <row r="2630" spans="4:34" x14ac:dyDescent="0.25">
      <c r="D2630" s="6" t="s">
        <v>326</v>
      </c>
      <c r="E2630" s="6" t="s">
        <v>503</v>
      </c>
      <c r="F2630" s="6" t="s">
        <v>1710</v>
      </c>
      <c r="G2630" s="6" t="s">
        <v>518</v>
      </c>
      <c r="H2630" s="6" t="s">
        <v>519</v>
      </c>
      <c r="I2630" s="6" t="s">
        <v>512</v>
      </c>
      <c r="J2630" s="6" t="s">
        <v>326</v>
      </c>
      <c r="K2630" s="6" t="s">
        <v>278</v>
      </c>
      <c r="L2630" s="6" t="s">
        <v>126</v>
      </c>
      <c r="M2630" s="43"/>
      <c r="N2630" s="44" t="s">
        <v>1979</v>
      </c>
      <c r="O2630" s="39">
        <v>45621.708333333299</v>
      </c>
      <c r="P2630" s="39">
        <v>45621.708333333299</v>
      </c>
      <c r="Q2630" s="6">
        <v>0</v>
      </c>
      <c r="R2630" s="6">
        <v>0</v>
      </c>
      <c r="S2630" s="45" t="e">
        <f>_xlfn.CONCAT(#REF!,TRIM(tbl_PV_Milestones[[#This Row],[Milestone Description]]))</f>
        <v>#REF!</v>
      </c>
      <c r="T2630" s="84" t="str">
        <f>IF(COUNTIF(tbl_PV_Milestones[UID],tbl_PV_Milestones[[#This Row],[UID]])&gt;1,"Duplicate","")</f>
        <v>Duplicate</v>
      </c>
      <c r="U2630" s="42" t="str">
        <f>_xlfn.XLOOKUP(tbl_PV_Milestones[[#This Row],[Work ID]],tbl_PV_Meta[Work ID '#],tbl_PV_Meta[Sub-Portfolio])</f>
        <v>Sub-Portfolio 7</v>
      </c>
      <c r="V2630" s="41">
        <f>IF(MONTH(tbl_PV_Milestones[[#This Row],[Baseline Date]])&lt;7,YEAR(tbl_PV_Milestones[[#This Row],[Baseline Date]]),YEAR(tbl_PV_Milestones[[#This Row],[Baseline Date]])+1)</f>
        <v>2025</v>
      </c>
      <c r="W2630" s="41">
        <f>IF(MONTH(tbl_PV_Milestones[[#This Row],[Actual/Schedule Finish]])&lt;7,YEAR(tbl_PV_Milestones[[#This Row],[Actual/Schedule Finish]]),YEAR(tbl_PV_Milestones[[#This Row],[Actual/Schedule Finish]])+1)</f>
        <v>2025</v>
      </c>
      <c r="X2630" s="41" t="str">
        <f>IF(OR(tbl_PV_Milestones[[#This Row],[Project Status]]="Completed",tbl_PV_Milestones[[#This Row],[Project Status]]="Assumed Completed"),"Yes","No")</f>
        <v>Yes</v>
      </c>
      <c r="Y2630" s="41">
        <f>IF(tbl_PV_Milestones[[#This Row],[Baseline Date]]="",1,0)</f>
        <v>0</v>
      </c>
      <c r="Z2630" s="41">
        <f>IF(tbl_PV_Milestones[[#This Row],[Baseline Date]]&lt;PV_Meta!$B$7,1,0)</f>
        <v>1</v>
      </c>
      <c r="AA2630" s="41">
        <f>IF(tbl_PV_Milestones[[#This Row],[Complete]]="Yes",1,0)</f>
        <v>1</v>
      </c>
      <c r="AB2630" s="41">
        <f>IF(AND(tbl_PV_Milestones[[#This Row],[BL FY]]=2025,tbl_PV_Milestones[[#This Row],[Baseline Date]]&lt;PV_Meta!$B$7),1,0)</f>
        <v>1</v>
      </c>
      <c r="AC2630" s="41">
        <f>IF(AND(tbl_PV_Milestones[[#This Row],[Planned YTD]]=1,tbl_PV_Milestones[[#This Row],[Complete]]="Yes"),1,0)</f>
        <v>1</v>
      </c>
      <c r="AD2630" s="41">
        <f>IF(AND(tbl_PV_Milestones[[#This Row],[Actual/Schedule Finish]]&lt;PV_Meta!$B$7,tbl_PV_Milestones[[#This Row],[Complete]]="No",tbl_PV_Milestones[[#This Row],[Project Status]]&lt;&gt;"On Hold"),1,0)</f>
        <v>0</v>
      </c>
      <c r="AE2630" s="41">
        <f>IF(AND(tbl_PV_Milestones[[#This Row],[Actual/Schedule Finish]]&gt;tbl_PV_Milestones[[#This Row],[Baseline Date]],tbl_PV_Milestones[[#This Row],[Complete]]="No",tbl_PV_Milestones[[#This Row],[Project Status]]&lt;&gt;"On Hold",tbl_PV_Milestones[[#This Row],[Overdue]]=0,tbl_PV_Milestones[[#This Row],[To be Baselined]]&lt;&gt;1),1,0)</f>
        <v>0</v>
      </c>
      <c r="AF2630" s="41">
        <f>IF(AND(tbl_PV_Milestones[[#This Row],[BL FY]]=2025,tbl_PV_Milestones[[#This Row],[Finish FY]]&gt;2025),1,0)</f>
        <v>0</v>
      </c>
      <c r="AG2630" s="56" t="str">
        <f>_xlfn.XLOOKUP(tbl_PV_Milestones[[#This Row],[Work ID]],tbl_PV_Meta[Work ID '#],tbl_PV_Meta[Project Manager/Owner],,0)</f>
        <v>Project Manager 10</v>
      </c>
      <c r="AH2630" s="6"/>
    </row>
    <row r="2631" spans="4:34" x14ac:dyDescent="0.25">
      <c r="D2631" s="6" t="s">
        <v>326</v>
      </c>
      <c r="E2631" s="6" t="s">
        <v>503</v>
      </c>
      <c r="F2631" s="6" t="s">
        <v>1714</v>
      </c>
      <c r="G2631" s="6" t="s">
        <v>894</v>
      </c>
      <c r="H2631" s="6" t="s">
        <v>510</v>
      </c>
      <c r="I2631" s="6" t="s">
        <v>510</v>
      </c>
      <c r="J2631" s="6" t="s">
        <v>326</v>
      </c>
      <c r="K2631" s="6" t="s">
        <v>278</v>
      </c>
      <c r="L2631" s="6" t="s">
        <v>130</v>
      </c>
      <c r="M2631" s="43"/>
      <c r="N2631" s="44" t="s">
        <v>1979</v>
      </c>
      <c r="O2631" s="39">
        <v>44757</v>
      </c>
      <c r="P2631" s="39">
        <v>44757</v>
      </c>
      <c r="Q2631" s="6">
        <v>0</v>
      </c>
      <c r="R2631" s="6">
        <v>0</v>
      </c>
      <c r="S2631" s="45" t="e">
        <f>_xlfn.CONCAT(#REF!,TRIM(tbl_PV_Milestones[[#This Row],[Milestone Description]]))</f>
        <v>#REF!</v>
      </c>
      <c r="T2631" s="84" t="str">
        <f>IF(COUNTIF(tbl_PV_Milestones[UID],tbl_PV_Milestones[[#This Row],[UID]])&gt;1,"Duplicate","")</f>
        <v>Duplicate</v>
      </c>
      <c r="U2631" s="42" t="str">
        <f>_xlfn.XLOOKUP(tbl_PV_Milestones[[#This Row],[Work ID]],tbl_PV_Meta[Work ID '#],tbl_PV_Meta[Sub-Portfolio])</f>
        <v>Sub-Portfolio 7</v>
      </c>
      <c r="V2631" s="41">
        <f>IF(MONTH(tbl_PV_Milestones[[#This Row],[Baseline Date]])&lt;7,YEAR(tbl_PV_Milestones[[#This Row],[Baseline Date]]),YEAR(tbl_PV_Milestones[[#This Row],[Baseline Date]])+1)</f>
        <v>2023</v>
      </c>
      <c r="W2631" s="41">
        <f>IF(MONTH(tbl_PV_Milestones[[#This Row],[Actual/Schedule Finish]])&lt;7,YEAR(tbl_PV_Milestones[[#This Row],[Actual/Schedule Finish]]),YEAR(tbl_PV_Milestones[[#This Row],[Actual/Schedule Finish]])+1)</f>
        <v>2023</v>
      </c>
      <c r="X2631" s="41" t="str">
        <f>IF(OR(tbl_PV_Milestones[[#This Row],[Project Status]]="Completed",tbl_PV_Milestones[[#This Row],[Project Status]]="Assumed Completed"),"Yes","No")</f>
        <v>Yes</v>
      </c>
      <c r="Y2631" s="41">
        <f>IF(tbl_PV_Milestones[[#This Row],[Baseline Date]]="",1,0)</f>
        <v>0</v>
      </c>
      <c r="Z2631" s="41">
        <f>IF(tbl_PV_Milestones[[#This Row],[Baseline Date]]&lt;PV_Meta!$B$7,1,0)</f>
        <v>1</v>
      </c>
      <c r="AA2631" s="41">
        <f>IF(tbl_PV_Milestones[[#This Row],[Complete]]="Yes",1,0)</f>
        <v>1</v>
      </c>
      <c r="AB2631" s="41">
        <f>IF(AND(tbl_PV_Milestones[[#This Row],[BL FY]]=2025,tbl_PV_Milestones[[#This Row],[Baseline Date]]&lt;PV_Meta!$B$7),1,0)</f>
        <v>0</v>
      </c>
      <c r="AC2631" s="41">
        <f>IF(AND(tbl_PV_Milestones[[#This Row],[Planned YTD]]=1,tbl_PV_Milestones[[#This Row],[Complete]]="Yes"),1,0)</f>
        <v>0</v>
      </c>
      <c r="AD2631" s="41">
        <f>IF(AND(tbl_PV_Milestones[[#This Row],[Actual/Schedule Finish]]&lt;PV_Meta!$B$7,tbl_PV_Milestones[[#This Row],[Complete]]="No",tbl_PV_Milestones[[#This Row],[Project Status]]&lt;&gt;"On Hold"),1,0)</f>
        <v>0</v>
      </c>
      <c r="AE2631" s="41">
        <f>IF(AND(tbl_PV_Milestones[[#This Row],[Actual/Schedule Finish]]&gt;tbl_PV_Milestones[[#This Row],[Baseline Date]],tbl_PV_Milestones[[#This Row],[Complete]]="No",tbl_PV_Milestones[[#This Row],[Project Status]]&lt;&gt;"On Hold",tbl_PV_Milestones[[#This Row],[Overdue]]=0,tbl_PV_Milestones[[#This Row],[To be Baselined]]&lt;&gt;1),1,0)</f>
        <v>0</v>
      </c>
      <c r="AF2631" s="41">
        <f>IF(AND(tbl_PV_Milestones[[#This Row],[BL FY]]=2025,tbl_PV_Milestones[[#This Row],[Finish FY]]&gt;2025),1,0)</f>
        <v>0</v>
      </c>
      <c r="AG2631" s="56" t="str">
        <f>_xlfn.XLOOKUP(tbl_PV_Milestones[[#This Row],[Work ID]],tbl_PV_Meta[Work ID '#],tbl_PV_Meta[Project Manager/Owner],,0)</f>
        <v>Project Manager 38</v>
      </c>
      <c r="AH2631" s="6"/>
    </row>
    <row r="2632" spans="4:34" x14ac:dyDescent="0.25">
      <c r="D2632" s="6" t="s">
        <v>326</v>
      </c>
      <c r="E2632" s="6" t="s">
        <v>503</v>
      </c>
      <c r="F2632" s="6" t="s">
        <v>1700</v>
      </c>
      <c r="G2632" s="6" t="s">
        <v>1199</v>
      </c>
      <c r="H2632" s="6" t="s">
        <v>510</v>
      </c>
      <c r="I2632" s="6" t="s">
        <v>510</v>
      </c>
      <c r="J2632" s="6" t="s">
        <v>326</v>
      </c>
      <c r="K2632" s="6" t="s">
        <v>36</v>
      </c>
      <c r="L2632" s="6" t="s">
        <v>88</v>
      </c>
      <c r="M2632" s="43"/>
      <c r="N2632" s="44" t="s">
        <v>1979</v>
      </c>
      <c r="O2632" s="39">
        <v>45118</v>
      </c>
      <c r="P2632" s="39">
        <v>45118</v>
      </c>
      <c r="Q2632" s="6">
        <v>0</v>
      </c>
      <c r="R2632" s="6">
        <v>0</v>
      </c>
      <c r="S2632" s="45" t="e">
        <f>_xlfn.CONCAT(#REF!,TRIM(tbl_PV_Milestones[[#This Row],[Milestone Description]]))</f>
        <v>#REF!</v>
      </c>
      <c r="T2632" s="84" t="str">
        <f>IF(COUNTIF(tbl_PV_Milestones[UID],tbl_PV_Milestones[[#This Row],[UID]])&gt;1,"Duplicate","")</f>
        <v>Duplicate</v>
      </c>
      <c r="U2632" s="42" t="str">
        <f>_xlfn.XLOOKUP(tbl_PV_Milestones[[#This Row],[Work ID]],tbl_PV_Meta[Work ID '#],tbl_PV_Meta[Sub-Portfolio])</f>
        <v>Sub-Portfolio 7</v>
      </c>
      <c r="V2632" s="41">
        <f>IF(MONTH(tbl_PV_Milestones[[#This Row],[Baseline Date]])&lt;7,YEAR(tbl_PV_Milestones[[#This Row],[Baseline Date]]),YEAR(tbl_PV_Milestones[[#This Row],[Baseline Date]])+1)</f>
        <v>2024</v>
      </c>
      <c r="W2632" s="41">
        <f>IF(MONTH(tbl_PV_Milestones[[#This Row],[Actual/Schedule Finish]])&lt;7,YEAR(tbl_PV_Milestones[[#This Row],[Actual/Schedule Finish]]),YEAR(tbl_PV_Milestones[[#This Row],[Actual/Schedule Finish]])+1)</f>
        <v>2024</v>
      </c>
      <c r="X2632" s="41" t="str">
        <f>IF(OR(tbl_PV_Milestones[[#This Row],[Project Status]]="Completed",tbl_PV_Milestones[[#This Row],[Project Status]]="Assumed Completed"),"Yes","No")</f>
        <v>Yes</v>
      </c>
      <c r="Y2632" s="41">
        <f>IF(tbl_PV_Milestones[[#This Row],[Baseline Date]]="",1,0)</f>
        <v>0</v>
      </c>
      <c r="Z2632" s="41">
        <f>IF(tbl_PV_Milestones[[#This Row],[Baseline Date]]&lt;PV_Meta!$B$7,1,0)</f>
        <v>1</v>
      </c>
      <c r="AA2632" s="41">
        <f>IF(tbl_PV_Milestones[[#This Row],[Complete]]="Yes",1,0)</f>
        <v>1</v>
      </c>
      <c r="AB2632" s="41">
        <f>IF(AND(tbl_PV_Milestones[[#This Row],[BL FY]]=2025,tbl_PV_Milestones[[#This Row],[Baseline Date]]&lt;PV_Meta!$B$7),1,0)</f>
        <v>0</v>
      </c>
      <c r="AC2632" s="41">
        <f>IF(AND(tbl_PV_Milestones[[#This Row],[Planned YTD]]=1,tbl_PV_Milestones[[#This Row],[Complete]]="Yes"),1,0)</f>
        <v>0</v>
      </c>
      <c r="AD2632" s="41">
        <f>IF(AND(tbl_PV_Milestones[[#This Row],[Actual/Schedule Finish]]&lt;PV_Meta!$B$7,tbl_PV_Milestones[[#This Row],[Complete]]="No",tbl_PV_Milestones[[#This Row],[Project Status]]&lt;&gt;"On Hold"),1,0)</f>
        <v>0</v>
      </c>
      <c r="AE2632" s="41">
        <f>IF(AND(tbl_PV_Milestones[[#This Row],[Actual/Schedule Finish]]&gt;tbl_PV_Milestones[[#This Row],[Baseline Date]],tbl_PV_Milestones[[#This Row],[Complete]]="No",tbl_PV_Milestones[[#This Row],[Project Status]]&lt;&gt;"On Hold",tbl_PV_Milestones[[#This Row],[Overdue]]=0,tbl_PV_Milestones[[#This Row],[To be Baselined]]&lt;&gt;1),1,0)</f>
        <v>0</v>
      </c>
      <c r="AF2632" s="41">
        <f>IF(AND(tbl_PV_Milestones[[#This Row],[BL FY]]=2025,tbl_PV_Milestones[[#This Row],[Finish FY]]&gt;2025),1,0)</f>
        <v>0</v>
      </c>
      <c r="AG2632" s="56" t="str">
        <f>_xlfn.XLOOKUP(tbl_PV_Milestones[[#This Row],[Work ID]],tbl_PV_Meta[Work ID '#],tbl_PV_Meta[Project Manager/Owner],,0)</f>
        <v>Project Manager 17</v>
      </c>
      <c r="AH2632" s="6"/>
    </row>
    <row r="2633" spans="4:34" x14ac:dyDescent="0.25">
      <c r="D2633" s="6" t="s">
        <v>326</v>
      </c>
      <c r="E2633" s="6" t="s">
        <v>503</v>
      </c>
      <c r="F2633" s="6" t="s">
        <v>1698</v>
      </c>
      <c r="G2633" s="6" t="s">
        <v>557</v>
      </c>
      <c r="H2633" s="6" t="s">
        <v>519</v>
      </c>
      <c r="I2633" s="6" t="s">
        <v>510</v>
      </c>
      <c r="J2633" s="6" t="s">
        <v>326</v>
      </c>
      <c r="K2633" s="6" t="s">
        <v>278</v>
      </c>
      <c r="L2633" s="6" t="s">
        <v>114</v>
      </c>
      <c r="M2633" s="43"/>
      <c r="N2633" s="44" t="s">
        <v>1979</v>
      </c>
      <c r="O2633" s="39">
        <v>45401.708333333299</v>
      </c>
      <c r="P2633" s="39">
        <v>45401.708333333299</v>
      </c>
      <c r="Q2633" s="6">
        <v>0</v>
      </c>
      <c r="R2633" s="6">
        <v>0</v>
      </c>
      <c r="S2633" s="45" t="e">
        <f>_xlfn.CONCAT(#REF!,TRIM(tbl_PV_Milestones[[#This Row],[Milestone Description]]))</f>
        <v>#REF!</v>
      </c>
      <c r="T2633" s="84" t="str">
        <f>IF(COUNTIF(tbl_PV_Milestones[UID],tbl_PV_Milestones[[#This Row],[UID]])&gt;1,"Duplicate","")</f>
        <v>Duplicate</v>
      </c>
      <c r="U2633" s="42" t="str">
        <f>_xlfn.XLOOKUP(tbl_PV_Milestones[[#This Row],[Work ID]],tbl_PV_Meta[Work ID '#],tbl_PV_Meta[Sub-Portfolio])</f>
        <v>Sub-Portfolio 8</v>
      </c>
      <c r="V2633" s="41">
        <f>IF(MONTH(tbl_PV_Milestones[[#This Row],[Baseline Date]])&lt;7,YEAR(tbl_PV_Milestones[[#This Row],[Baseline Date]]),YEAR(tbl_PV_Milestones[[#This Row],[Baseline Date]])+1)</f>
        <v>2024</v>
      </c>
      <c r="W2633" s="41">
        <f>IF(MONTH(tbl_PV_Milestones[[#This Row],[Actual/Schedule Finish]])&lt;7,YEAR(tbl_PV_Milestones[[#This Row],[Actual/Schedule Finish]]),YEAR(tbl_PV_Milestones[[#This Row],[Actual/Schedule Finish]])+1)</f>
        <v>2024</v>
      </c>
      <c r="X2633" s="41" t="str">
        <f>IF(OR(tbl_PV_Milestones[[#This Row],[Project Status]]="Completed",tbl_PV_Milestones[[#This Row],[Project Status]]="Assumed Completed"),"Yes","No")</f>
        <v>Yes</v>
      </c>
      <c r="Y2633" s="41">
        <f>IF(tbl_PV_Milestones[[#This Row],[Baseline Date]]="",1,0)</f>
        <v>0</v>
      </c>
      <c r="Z2633" s="41">
        <f>IF(tbl_PV_Milestones[[#This Row],[Baseline Date]]&lt;PV_Meta!$B$7,1,0)</f>
        <v>1</v>
      </c>
      <c r="AA2633" s="41">
        <f>IF(tbl_PV_Milestones[[#This Row],[Complete]]="Yes",1,0)</f>
        <v>1</v>
      </c>
      <c r="AB2633" s="41">
        <f>IF(AND(tbl_PV_Milestones[[#This Row],[BL FY]]=2025,tbl_PV_Milestones[[#This Row],[Baseline Date]]&lt;PV_Meta!$B$7),1,0)</f>
        <v>0</v>
      </c>
      <c r="AC2633" s="41">
        <f>IF(AND(tbl_PV_Milestones[[#This Row],[Planned YTD]]=1,tbl_PV_Milestones[[#This Row],[Complete]]="Yes"),1,0)</f>
        <v>0</v>
      </c>
      <c r="AD2633" s="41">
        <f>IF(AND(tbl_PV_Milestones[[#This Row],[Actual/Schedule Finish]]&lt;PV_Meta!$B$7,tbl_PV_Milestones[[#This Row],[Complete]]="No",tbl_PV_Milestones[[#This Row],[Project Status]]&lt;&gt;"On Hold"),1,0)</f>
        <v>0</v>
      </c>
      <c r="AE2633" s="41">
        <f>IF(AND(tbl_PV_Milestones[[#This Row],[Actual/Schedule Finish]]&gt;tbl_PV_Milestones[[#This Row],[Baseline Date]],tbl_PV_Milestones[[#This Row],[Complete]]="No",tbl_PV_Milestones[[#This Row],[Project Status]]&lt;&gt;"On Hold",tbl_PV_Milestones[[#This Row],[Overdue]]=0,tbl_PV_Milestones[[#This Row],[To be Baselined]]&lt;&gt;1),1,0)</f>
        <v>0</v>
      </c>
      <c r="AF2633" s="41">
        <f>IF(AND(tbl_PV_Milestones[[#This Row],[BL FY]]=2025,tbl_PV_Milestones[[#This Row],[Finish FY]]&gt;2025),1,0)</f>
        <v>0</v>
      </c>
      <c r="AG2633" s="56" t="str">
        <f>_xlfn.XLOOKUP(tbl_PV_Milestones[[#This Row],[Work ID]],tbl_PV_Meta[Work ID '#],tbl_PV_Meta[Project Manager/Owner],,0)</f>
        <v>Project Manager 12</v>
      </c>
      <c r="AH2633" s="6"/>
    </row>
    <row r="2634" spans="4:34" x14ac:dyDescent="0.25">
      <c r="D2634" s="6" t="s">
        <v>326</v>
      </c>
      <c r="E2634" s="6" t="s">
        <v>503</v>
      </c>
      <c r="F2634" s="6" t="s">
        <v>1700</v>
      </c>
      <c r="G2634" s="6" t="s">
        <v>1200</v>
      </c>
      <c r="H2634" s="6" t="s">
        <v>510</v>
      </c>
      <c r="I2634" s="6" t="s">
        <v>110</v>
      </c>
      <c r="J2634" s="6" t="s">
        <v>326</v>
      </c>
      <c r="K2634" s="6" t="s">
        <v>36</v>
      </c>
      <c r="L2634" s="6" t="s">
        <v>88</v>
      </c>
      <c r="M2634" s="43"/>
      <c r="N2634" s="44" t="s">
        <v>1979</v>
      </c>
      <c r="O2634" s="39">
        <v>45377.708333333299</v>
      </c>
      <c r="P2634" s="39">
        <v>45377.708333333299</v>
      </c>
      <c r="Q2634" s="6">
        <v>0</v>
      </c>
      <c r="R2634" s="6">
        <v>0</v>
      </c>
      <c r="S2634" s="45" t="e">
        <f>_xlfn.CONCAT(#REF!,TRIM(tbl_PV_Milestones[[#This Row],[Milestone Description]]))</f>
        <v>#REF!</v>
      </c>
      <c r="T2634" s="84" t="str">
        <f>IF(COUNTIF(tbl_PV_Milestones[UID],tbl_PV_Milestones[[#This Row],[UID]])&gt;1,"Duplicate","")</f>
        <v>Duplicate</v>
      </c>
      <c r="U2634" s="42" t="str">
        <f>_xlfn.XLOOKUP(tbl_PV_Milestones[[#This Row],[Work ID]],tbl_PV_Meta[Work ID '#],tbl_PV_Meta[Sub-Portfolio])</f>
        <v>Sub-Portfolio 7</v>
      </c>
      <c r="V2634" s="41">
        <f>IF(MONTH(tbl_PV_Milestones[[#This Row],[Baseline Date]])&lt;7,YEAR(tbl_PV_Milestones[[#This Row],[Baseline Date]]),YEAR(tbl_PV_Milestones[[#This Row],[Baseline Date]])+1)</f>
        <v>2024</v>
      </c>
      <c r="W2634" s="41">
        <f>IF(MONTH(tbl_PV_Milestones[[#This Row],[Actual/Schedule Finish]])&lt;7,YEAR(tbl_PV_Milestones[[#This Row],[Actual/Schedule Finish]]),YEAR(tbl_PV_Milestones[[#This Row],[Actual/Schedule Finish]])+1)</f>
        <v>2024</v>
      </c>
      <c r="X2634" s="41" t="str">
        <f>IF(OR(tbl_PV_Milestones[[#This Row],[Project Status]]="Completed",tbl_PV_Milestones[[#This Row],[Project Status]]="Assumed Completed"),"Yes","No")</f>
        <v>Yes</v>
      </c>
      <c r="Y2634" s="41">
        <f>IF(tbl_PV_Milestones[[#This Row],[Baseline Date]]="",1,0)</f>
        <v>0</v>
      </c>
      <c r="Z2634" s="41">
        <f>IF(tbl_PV_Milestones[[#This Row],[Baseline Date]]&lt;PV_Meta!$B$7,1,0)</f>
        <v>1</v>
      </c>
      <c r="AA2634" s="41">
        <f>IF(tbl_PV_Milestones[[#This Row],[Complete]]="Yes",1,0)</f>
        <v>1</v>
      </c>
      <c r="AB2634" s="41">
        <f>IF(AND(tbl_PV_Milestones[[#This Row],[BL FY]]=2025,tbl_PV_Milestones[[#This Row],[Baseline Date]]&lt;PV_Meta!$B$7),1,0)</f>
        <v>0</v>
      </c>
      <c r="AC2634" s="41">
        <f>IF(AND(tbl_PV_Milestones[[#This Row],[Planned YTD]]=1,tbl_PV_Milestones[[#This Row],[Complete]]="Yes"),1,0)</f>
        <v>0</v>
      </c>
      <c r="AD2634" s="41">
        <f>IF(AND(tbl_PV_Milestones[[#This Row],[Actual/Schedule Finish]]&lt;PV_Meta!$B$7,tbl_PV_Milestones[[#This Row],[Complete]]="No",tbl_PV_Milestones[[#This Row],[Project Status]]&lt;&gt;"On Hold"),1,0)</f>
        <v>0</v>
      </c>
      <c r="AE2634" s="41">
        <f>IF(AND(tbl_PV_Milestones[[#This Row],[Actual/Schedule Finish]]&gt;tbl_PV_Milestones[[#This Row],[Baseline Date]],tbl_PV_Milestones[[#This Row],[Complete]]="No",tbl_PV_Milestones[[#This Row],[Project Status]]&lt;&gt;"On Hold",tbl_PV_Milestones[[#This Row],[Overdue]]=0,tbl_PV_Milestones[[#This Row],[To be Baselined]]&lt;&gt;1),1,0)</f>
        <v>0</v>
      </c>
      <c r="AF2634" s="41">
        <f>IF(AND(tbl_PV_Milestones[[#This Row],[BL FY]]=2025,tbl_PV_Milestones[[#This Row],[Finish FY]]&gt;2025),1,0)</f>
        <v>0</v>
      </c>
      <c r="AG2634" s="56" t="str">
        <f>_xlfn.XLOOKUP(tbl_PV_Milestones[[#This Row],[Work ID]],tbl_PV_Meta[Work ID '#],tbl_PV_Meta[Project Manager/Owner],,0)</f>
        <v>Project Manager 17</v>
      </c>
      <c r="AH2634" s="6"/>
    </row>
    <row r="2635" spans="4:34" x14ac:dyDescent="0.25">
      <c r="D2635" s="6" t="s">
        <v>326</v>
      </c>
      <c r="E2635" s="6" t="s">
        <v>503</v>
      </c>
      <c r="F2635" s="6" t="s">
        <v>1710</v>
      </c>
      <c r="G2635" s="6" t="s">
        <v>1201</v>
      </c>
      <c r="H2635" s="6" t="s">
        <v>510</v>
      </c>
      <c r="I2635" s="6" t="s">
        <v>510</v>
      </c>
      <c r="J2635" s="6" t="s">
        <v>326</v>
      </c>
      <c r="K2635" s="6" t="s">
        <v>278</v>
      </c>
      <c r="L2635" s="6" t="s">
        <v>126</v>
      </c>
      <c r="M2635" s="43"/>
      <c r="N2635" s="44" t="s">
        <v>1979</v>
      </c>
      <c r="O2635" s="39">
        <v>44788</v>
      </c>
      <c r="P2635" s="39">
        <v>44788</v>
      </c>
      <c r="Q2635" s="6">
        <v>0</v>
      </c>
      <c r="R2635" s="6">
        <v>0</v>
      </c>
      <c r="S2635" s="45" t="e">
        <f>_xlfn.CONCAT(#REF!,TRIM(tbl_PV_Milestones[[#This Row],[Milestone Description]]))</f>
        <v>#REF!</v>
      </c>
      <c r="T2635" s="84" t="str">
        <f>IF(COUNTIF(tbl_PV_Milestones[UID],tbl_PV_Milestones[[#This Row],[UID]])&gt;1,"Duplicate","")</f>
        <v>Duplicate</v>
      </c>
      <c r="U2635" s="42" t="str">
        <f>_xlfn.XLOOKUP(tbl_PV_Milestones[[#This Row],[Work ID]],tbl_PV_Meta[Work ID '#],tbl_PV_Meta[Sub-Portfolio])</f>
        <v>Sub-Portfolio 7</v>
      </c>
      <c r="V2635" s="41">
        <f>IF(MONTH(tbl_PV_Milestones[[#This Row],[Baseline Date]])&lt;7,YEAR(tbl_PV_Milestones[[#This Row],[Baseline Date]]),YEAR(tbl_PV_Milestones[[#This Row],[Baseline Date]])+1)</f>
        <v>2023</v>
      </c>
      <c r="W2635" s="41">
        <f>IF(MONTH(tbl_PV_Milestones[[#This Row],[Actual/Schedule Finish]])&lt;7,YEAR(tbl_PV_Milestones[[#This Row],[Actual/Schedule Finish]]),YEAR(tbl_PV_Milestones[[#This Row],[Actual/Schedule Finish]])+1)</f>
        <v>2023</v>
      </c>
      <c r="X2635" s="41" t="str">
        <f>IF(OR(tbl_PV_Milestones[[#This Row],[Project Status]]="Completed",tbl_PV_Milestones[[#This Row],[Project Status]]="Assumed Completed"),"Yes","No")</f>
        <v>Yes</v>
      </c>
      <c r="Y2635" s="41">
        <f>IF(tbl_PV_Milestones[[#This Row],[Baseline Date]]="",1,0)</f>
        <v>0</v>
      </c>
      <c r="Z2635" s="41">
        <f>IF(tbl_PV_Milestones[[#This Row],[Baseline Date]]&lt;PV_Meta!$B$7,1,0)</f>
        <v>1</v>
      </c>
      <c r="AA2635" s="41">
        <f>IF(tbl_PV_Milestones[[#This Row],[Complete]]="Yes",1,0)</f>
        <v>1</v>
      </c>
      <c r="AB2635" s="41">
        <f>IF(AND(tbl_PV_Milestones[[#This Row],[BL FY]]=2025,tbl_PV_Milestones[[#This Row],[Baseline Date]]&lt;PV_Meta!$B$7),1,0)</f>
        <v>0</v>
      </c>
      <c r="AC2635" s="41">
        <f>IF(AND(tbl_PV_Milestones[[#This Row],[Planned YTD]]=1,tbl_PV_Milestones[[#This Row],[Complete]]="Yes"),1,0)</f>
        <v>0</v>
      </c>
      <c r="AD2635" s="41">
        <f>IF(AND(tbl_PV_Milestones[[#This Row],[Actual/Schedule Finish]]&lt;PV_Meta!$B$7,tbl_PV_Milestones[[#This Row],[Complete]]="No",tbl_PV_Milestones[[#This Row],[Project Status]]&lt;&gt;"On Hold"),1,0)</f>
        <v>0</v>
      </c>
      <c r="AE2635" s="41">
        <f>IF(AND(tbl_PV_Milestones[[#This Row],[Actual/Schedule Finish]]&gt;tbl_PV_Milestones[[#This Row],[Baseline Date]],tbl_PV_Milestones[[#This Row],[Complete]]="No",tbl_PV_Milestones[[#This Row],[Project Status]]&lt;&gt;"On Hold",tbl_PV_Milestones[[#This Row],[Overdue]]=0,tbl_PV_Milestones[[#This Row],[To be Baselined]]&lt;&gt;1),1,0)</f>
        <v>0</v>
      </c>
      <c r="AF2635" s="41">
        <f>IF(AND(tbl_PV_Milestones[[#This Row],[BL FY]]=2025,tbl_PV_Milestones[[#This Row],[Finish FY]]&gt;2025),1,0)</f>
        <v>0</v>
      </c>
      <c r="AG2635" s="56" t="str">
        <f>_xlfn.XLOOKUP(tbl_PV_Milestones[[#This Row],[Work ID]],tbl_PV_Meta[Work ID '#],tbl_PV_Meta[Project Manager/Owner],,0)</f>
        <v>Project Manager 10</v>
      </c>
      <c r="AH2635" s="6"/>
    </row>
    <row r="2636" spans="4:34" x14ac:dyDescent="0.25">
      <c r="D2636" s="6" t="s">
        <v>326</v>
      </c>
      <c r="E2636" s="6" t="s">
        <v>503</v>
      </c>
      <c r="F2636" s="6" t="s">
        <v>1700</v>
      </c>
      <c r="G2636" s="6" t="s">
        <v>1202</v>
      </c>
      <c r="H2636" s="6" t="s">
        <v>510</v>
      </c>
      <c r="I2636" s="6" t="s">
        <v>510</v>
      </c>
      <c r="J2636" s="6" t="s">
        <v>326</v>
      </c>
      <c r="K2636" s="6" t="s">
        <v>36</v>
      </c>
      <c r="L2636" s="6" t="s">
        <v>88</v>
      </c>
      <c r="M2636" s="43"/>
      <c r="N2636" s="44" t="s">
        <v>1979</v>
      </c>
      <c r="O2636" s="39">
        <v>44974</v>
      </c>
      <c r="P2636" s="39">
        <v>44974</v>
      </c>
      <c r="Q2636" s="6">
        <v>0</v>
      </c>
      <c r="R2636" s="6">
        <v>0</v>
      </c>
      <c r="S2636" s="45" t="e">
        <f>_xlfn.CONCAT(#REF!,TRIM(tbl_PV_Milestones[[#This Row],[Milestone Description]]))</f>
        <v>#REF!</v>
      </c>
      <c r="T2636" s="84" t="str">
        <f>IF(COUNTIF(tbl_PV_Milestones[UID],tbl_PV_Milestones[[#This Row],[UID]])&gt;1,"Duplicate","")</f>
        <v>Duplicate</v>
      </c>
      <c r="U2636" s="42" t="str">
        <f>_xlfn.XLOOKUP(tbl_PV_Milestones[[#This Row],[Work ID]],tbl_PV_Meta[Work ID '#],tbl_PV_Meta[Sub-Portfolio])</f>
        <v>Sub-Portfolio 7</v>
      </c>
      <c r="V2636" s="41">
        <f>IF(MONTH(tbl_PV_Milestones[[#This Row],[Baseline Date]])&lt;7,YEAR(tbl_PV_Milestones[[#This Row],[Baseline Date]]),YEAR(tbl_PV_Milestones[[#This Row],[Baseline Date]])+1)</f>
        <v>2023</v>
      </c>
      <c r="W2636" s="41">
        <f>IF(MONTH(tbl_PV_Milestones[[#This Row],[Actual/Schedule Finish]])&lt;7,YEAR(tbl_PV_Milestones[[#This Row],[Actual/Schedule Finish]]),YEAR(tbl_PV_Milestones[[#This Row],[Actual/Schedule Finish]])+1)</f>
        <v>2023</v>
      </c>
      <c r="X2636" s="41" t="str">
        <f>IF(OR(tbl_PV_Milestones[[#This Row],[Project Status]]="Completed",tbl_PV_Milestones[[#This Row],[Project Status]]="Assumed Completed"),"Yes","No")</f>
        <v>Yes</v>
      </c>
      <c r="Y2636" s="41">
        <f>IF(tbl_PV_Milestones[[#This Row],[Baseline Date]]="",1,0)</f>
        <v>0</v>
      </c>
      <c r="Z2636" s="41">
        <f>IF(tbl_PV_Milestones[[#This Row],[Baseline Date]]&lt;PV_Meta!$B$7,1,0)</f>
        <v>1</v>
      </c>
      <c r="AA2636" s="41">
        <f>IF(tbl_PV_Milestones[[#This Row],[Complete]]="Yes",1,0)</f>
        <v>1</v>
      </c>
      <c r="AB2636" s="41">
        <f>IF(AND(tbl_PV_Milestones[[#This Row],[BL FY]]=2025,tbl_PV_Milestones[[#This Row],[Baseline Date]]&lt;PV_Meta!$B$7),1,0)</f>
        <v>0</v>
      </c>
      <c r="AC2636" s="41">
        <f>IF(AND(tbl_PV_Milestones[[#This Row],[Planned YTD]]=1,tbl_PV_Milestones[[#This Row],[Complete]]="Yes"),1,0)</f>
        <v>0</v>
      </c>
      <c r="AD2636" s="41">
        <f>IF(AND(tbl_PV_Milestones[[#This Row],[Actual/Schedule Finish]]&lt;PV_Meta!$B$7,tbl_PV_Milestones[[#This Row],[Complete]]="No",tbl_PV_Milestones[[#This Row],[Project Status]]&lt;&gt;"On Hold"),1,0)</f>
        <v>0</v>
      </c>
      <c r="AE2636" s="41">
        <f>IF(AND(tbl_PV_Milestones[[#This Row],[Actual/Schedule Finish]]&gt;tbl_PV_Milestones[[#This Row],[Baseline Date]],tbl_PV_Milestones[[#This Row],[Complete]]="No",tbl_PV_Milestones[[#This Row],[Project Status]]&lt;&gt;"On Hold",tbl_PV_Milestones[[#This Row],[Overdue]]=0,tbl_PV_Milestones[[#This Row],[To be Baselined]]&lt;&gt;1),1,0)</f>
        <v>0</v>
      </c>
      <c r="AF2636" s="41">
        <f>IF(AND(tbl_PV_Milestones[[#This Row],[BL FY]]=2025,tbl_PV_Milestones[[#This Row],[Finish FY]]&gt;2025),1,0)</f>
        <v>0</v>
      </c>
      <c r="AG2636" s="56" t="str">
        <f>_xlfn.XLOOKUP(tbl_PV_Milestones[[#This Row],[Work ID]],tbl_PV_Meta[Work ID '#],tbl_PV_Meta[Project Manager/Owner],,0)</f>
        <v>Project Manager 17</v>
      </c>
      <c r="AH2636" s="6"/>
    </row>
    <row r="2637" spans="4:34" x14ac:dyDescent="0.25">
      <c r="D2637" s="6" t="s">
        <v>326</v>
      </c>
      <c r="E2637" s="6" t="s">
        <v>503</v>
      </c>
      <c r="F2637" s="6" t="s">
        <v>1705</v>
      </c>
      <c r="G2637" s="6" t="s">
        <v>1203</v>
      </c>
      <c r="H2637" s="6" t="s">
        <v>510</v>
      </c>
      <c r="I2637" s="6" t="s">
        <v>510</v>
      </c>
      <c r="J2637" s="6" t="s">
        <v>326</v>
      </c>
      <c r="K2637" s="6" t="s">
        <v>29</v>
      </c>
      <c r="L2637" s="6" t="s">
        <v>82</v>
      </c>
      <c r="M2637" s="43"/>
      <c r="N2637" s="44" t="s">
        <v>1979</v>
      </c>
      <c r="O2637" s="39">
        <v>44998</v>
      </c>
      <c r="P2637" s="39">
        <v>44998</v>
      </c>
      <c r="Q2637" s="6">
        <v>0</v>
      </c>
      <c r="R2637" s="6">
        <v>0</v>
      </c>
      <c r="S2637" s="45" t="e">
        <f>_xlfn.CONCAT(#REF!,TRIM(tbl_PV_Milestones[[#This Row],[Milestone Description]]))</f>
        <v>#REF!</v>
      </c>
      <c r="T2637" s="84" t="str">
        <f>IF(COUNTIF(tbl_PV_Milestones[UID],tbl_PV_Milestones[[#This Row],[UID]])&gt;1,"Duplicate","")</f>
        <v>Duplicate</v>
      </c>
      <c r="U2637" s="42" t="str">
        <f>_xlfn.XLOOKUP(tbl_PV_Milestones[[#This Row],[Work ID]],tbl_PV_Meta[Work ID '#],tbl_PV_Meta[Sub-Portfolio])</f>
        <v>Sub-Portfolio 7</v>
      </c>
      <c r="V2637" s="41">
        <f>IF(MONTH(tbl_PV_Milestones[[#This Row],[Baseline Date]])&lt;7,YEAR(tbl_PV_Milestones[[#This Row],[Baseline Date]]),YEAR(tbl_PV_Milestones[[#This Row],[Baseline Date]])+1)</f>
        <v>2023</v>
      </c>
      <c r="W2637" s="41">
        <f>IF(MONTH(tbl_PV_Milestones[[#This Row],[Actual/Schedule Finish]])&lt;7,YEAR(tbl_PV_Milestones[[#This Row],[Actual/Schedule Finish]]),YEAR(tbl_PV_Milestones[[#This Row],[Actual/Schedule Finish]])+1)</f>
        <v>2023</v>
      </c>
      <c r="X2637" s="41" t="str">
        <f>IF(OR(tbl_PV_Milestones[[#This Row],[Project Status]]="Completed",tbl_PV_Milestones[[#This Row],[Project Status]]="Assumed Completed"),"Yes","No")</f>
        <v>Yes</v>
      </c>
      <c r="Y2637" s="41">
        <f>IF(tbl_PV_Milestones[[#This Row],[Baseline Date]]="",1,0)</f>
        <v>0</v>
      </c>
      <c r="Z2637" s="41">
        <f>IF(tbl_PV_Milestones[[#This Row],[Baseline Date]]&lt;PV_Meta!$B$7,1,0)</f>
        <v>1</v>
      </c>
      <c r="AA2637" s="41">
        <f>IF(tbl_PV_Milestones[[#This Row],[Complete]]="Yes",1,0)</f>
        <v>1</v>
      </c>
      <c r="AB2637" s="41">
        <f>IF(AND(tbl_PV_Milestones[[#This Row],[BL FY]]=2025,tbl_PV_Milestones[[#This Row],[Baseline Date]]&lt;PV_Meta!$B$7),1,0)</f>
        <v>0</v>
      </c>
      <c r="AC2637" s="41">
        <f>IF(AND(tbl_PV_Milestones[[#This Row],[Planned YTD]]=1,tbl_PV_Milestones[[#This Row],[Complete]]="Yes"),1,0)</f>
        <v>0</v>
      </c>
      <c r="AD2637" s="41">
        <f>IF(AND(tbl_PV_Milestones[[#This Row],[Actual/Schedule Finish]]&lt;PV_Meta!$B$7,tbl_PV_Milestones[[#This Row],[Complete]]="No",tbl_PV_Milestones[[#This Row],[Project Status]]&lt;&gt;"On Hold"),1,0)</f>
        <v>0</v>
      </c>
      <c r="AE2637" s="41">
        <f>IF(AND(tbl_PV_Milestones[[#This Row],[Actual/Schedule Finish]]&gt;tbl_PV_Milestones[[#This Row],[Baseline Date]],tbl_PV_Milestones[[#This Row],[Complete]]="No",tbl_PV_Milestones[[#This Row],[Project Status]]&lt;&gt;"On Hold",tbl_PV_Milestones[[#This Row],[Overdue]]=0,tbl_PV_Milestones[[#This Row],[To be Baselined]]&lt;&gt;1),1,0)</f>
        <v>0</v>
      </c>
      <c r="AF2637" s="41">
        <f>IF(AND(tbl_PV_Milestones[[#This Row],[BL FY]]=2025,tbl_PV_Milestones[[#This Row],[Finish FY]]&gt;2025),1,0)</f>
        <v>0</v>
      </c>
      <c r="AG2637" s="56" t="str">
        <f>_xlfn.XLOOKUP(tbl_PV_Milestones[[#This Row],[Work ID]],tbl_PV_Meta[Work ID '#],tbl_PV_Meta[Project Manager/Owner],,0)</f>
        <v>Project Manager 34</v>
      </c>
      <c r="AH2637" s="6"/>
    </row>
    <row r="2638" spans="4:34" x14ac:dyDescent="0.25">
      <c r="D2638" s="6" t="s">
        <v>326</v>
      </c>
      <c r="E2638" s="6" t="s">
        <v>503</v>
      </c>
      <c r="F2638" s="6" t="s">
        <v>1705</v>
      </c>
      <c r="G2638" s="6" t="s">
        <v>1204</v>
      </c>
      <c r="H2638" s="6" t="s">
        <v>510</v>
      </c>
      <c r="I2638" s="6" t="s">
        <v>510</v>
      </c>
      <c r="J2638" s="6" t="s">
        <v>326</v>
      </c>
      <c r="K2638" s="6" t="s">
        <v>29</v>
      </c>
      <c r="L2638" s="6" t="s">
        <v>82</v>
      </c>
      <c r="M2638" s="43"/>
      <c r="N2638" s="44" t="s">
        <v>1979</v>
      </c>
      <c r="O2638" s="39">
        <v>44803</v>
      </c>
      <c r="P2638" s="39">
        <v>44803</v>
      </c>
      <c r="Q2638" s="6">
        <v>0</v>
      </c>
      <c r="R2638" s="6">
        <v>0</v>
      </c>
      <c r="S2638" s="45" t="e">
        <f>_xlfn.CONCAT(#REF!,TRIM(tbl_PV_Milestones[[#This Row],[Milestone Description]]))</f>
        <v>#REF!</v>
      </c>
      <c r="T2638" s="84" t="str">
        <f>IF(COUNTIF(tbl_PV_Milestones[UID],tbl_PV_Milestones[[#This Row],[UID]])&gt;1,"Duplicate","")</f>
        <v>Duplicate</v>
      </c>
      <c r="U2638" s="42" t="str">
        <f>_xlfn.XLOOKUP(tbl_PV_Milestones[[#This Row],[Work ID]],tbl_PV_Meta[Work ID '#],tbl_PV_Meta[Sub-Portfolio])</f>
        <v>Sub-Portfolio 7</v>
      </c>
      <c r="V2638" s="41">
        <f>IF(MONTH(tbl_PV_Milestones[[#This Row],[Baseline Date]])&lt;7,YEAR(tbl_PV_Milestones[[#This Row],[Baseline Date]]),YEAR(tbl_PV_Milestones[[#This Row],[Baseline Date]])+1)</f>
        <v>2023</v>
      </c>
      <c r="W2638" s="41">
        <f>IF(MONTH(tbl_PV_Milestones[[#This Row],[Actual/Schedule Finish]])&lt;7,YEAR(tbl_PV_Milestones[[#This Row],[Actual/Schedule Finish]]),YEAR(tbl_PV_Milestones[[#This Row],[Actual/Schedule Finish]])+1)</f>
        <v>2023</v>
      </c>
      <c r="X2638" s="41" t="str">
        <f>IF(OR(tbl_PV_Milestones[[#This Row],[Project Status]]="Completed",tbl_PV_Milestones[[#This Row],[Project Status]]="Assumed Completed"),"Yes","No")</f>
        <v>Yes</v>
      </c>
      <c r="Y2638" s="41">
        <f>IF(tbl_PV_Milestones[[#This Row],[Baseline Date]]="",1,0)</f>
        <v>0</v>
      </c>
      <c r="Z2638" s="41">
        <f>IF(tbl_PV_Milestones[[#This Row],[Baseline Date]]&lt;PV_Meta!$B$7,1,0)</f>
        <v>1</v>
      </c>
      <c r="AA2638" s="41">
        <f>IF(tbl_PV_Milestones[[#This Row],[Complete]]="Yes",1,0)</f>
        <v>1</v>
      </c>
      <c r="AB2638" s="41">
        <f>IF(AND(tbl_PV_Milestones[[#This Row],[BL FY]]=2025,tbl_PV_Milestones[[#This Row],[Baseline Date]]&lt;PV_Meta!$B$7),1,0)</f>
        <v>0</v>
      </c>
      <c r="AC2638" s="41">
        <f>IF(AND(tbl_PV_Milestones[[#This Row],[Planned YTD]]=1,tbl_PV_Milestones[[#This Row],[Complete]]="Yes"),1,0)</f>
        <v>0</v>
      </c>
      <c r="AD2638" s="41">
        <f>IF(AND(tbl_PV_Milestones[[#This Row],[Actual/Schedule Finish]]&lt;PV_Meta!$B$7,tbl_PV_Milestones[[#This Row],[Complete]]="No",tbl_PV_Milestones[[#This Row],[Project Status]]&lt;&gt;"On Hold"),1,0)</f>
        <v>0</v>
      </c>
      <c r="AE2638" s="41">
        <f>IF(AND(tbl_PV_Milestones[[#This Row],[Actual/Schedule Finish]]&gt;tbl_PV_Milestones[[#This Row],[Baseline Date]],tbl_PV_Milestones[[#This Row],[Complete]]="No",tbl_PV_Milestones[[#This Row],[Project Status]]&lt;&gt;"On Hold",tbl_PV_Milestones[[#This Row],[Overdue]]=0,tbl_PV_Milestones[[#This Row],[To be Baselined]]&lt;&gt;1),1,0)</f>
        <v>0</v>
      </c>
      <c r="AF2638" s="41">
        <f>IF(AND(tbl_PV_Milestones[[#This Row],[BL FY]]=2025,tbl_PV_Milestones[[#This Row],[Finish FY]]&gt;2025),1,0)</f>
        <v>0</v>
      </c>
      <c r="AG2638" s="56" t="str">
        <f>_xlfn.XLOOKUP(tbl_PV_Milestones[[#This Row],[Work ID]],tbl_PV_Meta[Work ID '#],tbl_PV_Meta[Project Manager/Owner],,0)</f>
        <v>Project Manager 34</v>
      </c>
      <c r="AH2638" s="6"/>
    </row>
    <row r="2639" spans="4:34" x14ac:dyDescent="0.25">
      <c r="D2639" s="6" t="s">
        <v>326</v>
      </c>
      <c r="E2639" s="6" t="s">
        <v>503</v>
      </c>
      <c r="F2639" s="6" t="s">
        <v>1710</v>
      </c>
      <c r="G2639" s="6" t="s">
        <v>1163</v>
      </c>
      <c r="H2639" s="6" t="s">
        <v>510</v>
      </c>
      <c r="I2639" s="6" t="s">
        <v>510</v>
      </c>
      <c r="J2639" s="6" t="s">
        <v>326</v>
      </c>
      <c r="K2639" s="6" t="s">
        <v>278</v>
      </c>
      <c r="L2639" s="6" t="s">
        <v>126</v>
      </c>
      <c r="M2639" s="43"/>
      <c r="N2639" s="44" t="s">
        <v>1979</v>
      </c>
      <c r="O2639" s="39">
        <v>44474</v>
      </c>
      <c r="P2639" s="39">
        <v>44474</v>
      </c>
      <c r="Q2639" s="6">
        <v>0</v>
      </c>
      <c r="R2639" s="6">
        <v>0</v>
      </c>
      <c r="S2639" s="45" t="e">
        <f>_xlfn.CONCAT(#REF!,TRIM(tbl_PV_Milestones[[#This Row],[Milestone Description]]))</f>
        <v>#REF!</v>
      </c>
      <c r="T2639" s="84" t="str">
        <f>IF(COUNTIF(tbl_PV_Milestones[UID],tbl_PV_Milestones[[#This Row],[UID]])&gt;1,"Duplicate","")</f>
        <v>Duplicate</v>
      </c>
      <c r="U2639" s="42" t="str">
        <f>_xlfn.XLOOKUP(tbl_PV_Milestones[[#This Row],[Work ID]],tbl_PV_Meta[Work ID '#],tbl_PV_Meta[Sub-Portfolio])</f>
        <v>Sub-Portfolio 7</v>
      </c>
      <c r="V2639" s="41">
        <f>IF(MONTH(tbl_PV_Milestones[[#This Row],[Baseline Date]])&lt;7,YEAR(tbl_PV_Milestones[[#This Row],[Baseline Date]]),YEAR(tbl_PV_Milestones[[#This Row],[Baseline Date]])+1)</f>
        <v>2022</v>
      </c>
      <c r="W2639" s="41">
        <f>IF(MONTH(tbl_PV_Milestones[[#This Row],[Actual/Schedule Finish]])&lt;7,YEAR(tbl_PV_Milestones[[#This Row],[Actual/Schedule Finish]]),YEAR(tbl_PV_Milestones[[#This Row],[Actual/Schedule Finish]])+1)</f>
        <v>2022</v>
      </c>
      <c r="X2639" s="41" t="str">
        <f>IF(OR(tbl_PV_Milestones[[#This Row],[Project Status]]="Completed",tbl_PV_Milestones[[#This Row],[Project Status]]="Assumed Completed"),"Yes","No")</f>
        <v>Yes</v>
      </c>
      <c r="Y2639" s="41">
        <f>IF(tbl_PV_Milestones[[#This Row],[Baseline Date]]="",1,0)</f>
        <v>0</v>
      </c>
      <c r="Z2639" s="41">
        <f>IF(tbl_PV_Milestones[[#This Row],[Baseline Date]]&lt;PV_Meta!$B$7,1,0)</f>
        <v>1</v>
      </c>
      <c r="AA2639" s="41">
        <f>IF(tbl_PV_Milestones[[#This Row],[Complete]]="Yes",1,0)</f>
        <v>1</v>
      </c>
      <c r="AB2639" s="41">
        <f>IF(AND(tbl_PV_Milestones[[#This Row],[BL FY]]=2025,tbl_PV_Milestones[[#This Row],[Baseline Date]]&lt;PV_Meta!$B$7),1,0)</f>
        <v>0</v>
      </c>
      <c r="AC2639" s="41">
        <f>IF(AND(tbl_PV_Milestones[[#This Row],[Planned YTD]]=1,tbl_PV_Milestones[[#This Row],[Complete]]="Yes"),1,0)</f>
        <v>0</v>
      </c>
      <c r="AD2639" s="41">
        <f>IF(AND(tbl_PV_Milestones[[#This Row],[Actual/Schedule Finish]]&lt;PV_Meta!$B$7,tbl_PV_Milestones[[#This Row],[Complete]]="No",tbl_PV_Milestones[[#This Row],[Project Status]]&lt;&gt;"On Hold"),1,0)</f>
        <v>0</v>
      </c>
      <c r="AE2639" s="41">
        <f>IF(AND(tbl_PV_Milestones[[#This Row],[Actual/Schedule Finish]]&gt;tbl_PV_Milestones[[#This Row],[Baseline Date]],tbl_PV_Milestones[[#This Row],[Complete]]="No",tbl_PV_Milestones[[#This Row],[Project Status]]&lt;&gt;"On Hold",tbl_PV_Milestones[[#This Row],[Overdue]]=0,tbl_PV_Milestones[[#This Row],[To be Baselined]]&lt;&gt;1),1,0)</f>
        <v>0</v>
      </c>
      <c r="AF2639" s="41">
        <f>IF(AND(tbl_PV_Milestones[[#This Row],[BL FY]]=2025,tbl_PV_Milestones[[#This Row],[Finish FY]]&gt;2025),1,0)</f>
        <v>0</v>
      </c>
      <c r="AG2639" s="56" t="str">
        <f>_xlfn.XLOOKUP(tbl_PV_Milestones[[#This Row],[Work ID]],tbl_PV_Meta[Work ID '#],tbl_PV_Meta[Project Manager/Owner],,0)</f>
        <v>Project Manager 10</v>
      </c>
      <c r="AH2639" s="6"/>
    </row>
    <row r="2640" spans="4:34" x14ac:dyDescent="0.25">
      <c r="D2640" s="6" t="s">
        <v>326</v>
      </c>
      <c r="E2640" s="6" t="s">
        <v>503</v>
      </c>
      <c r="F2640" s="6" t="s">
        <v>1691</v>
      </c>
      <c r="G2640" s="6" t="s">
        <v>1025</v>
      </c>
      <c r="H2640" s="6" t="s">
        <v>510</v>
      </c>
      <c r="I2640" s="6" t="s">
        <v>110</v>
      </c>
      <c r="J2640" s="6" t="s">
        <v>326</v>
      </c>
      <c r="K2640" s="6" t="s">
        <v>36</v>
      </c>
      <c r="L2640" s="6" t="s">
        <v>108</v>
      </c>
      <c r="M2640" s="43"/>
      <c r="N2640" s="44" t="s">
        <v>1979</v>
      </c>
      <c r="O2640" s="39">
        <v>44789</v>
      </c>
      <c r="P2640" s="39">
        <v>44789</v>
      </c>
      <c r="Q2640" s="6">
        <v>0</v>
      </c>
      <c r="R2640" s="6">
        <v>0</v>
      </c>
      <c r="S2640" s="45" t="e">
        <f>_xlfn.CONCAT(#REF!,TRIM(tbl_PV_Milestones[[#This Row],[Milestone Description]]))</f>
        <v>#REF!</v>
      </c>
      <c r="T2640" s="84" t="str">
        <f>IF(COUNTIF(tbl_PV_Milestones[UID],tbl_PV_Milestones[[#This Row],[UID]])&gt;1,"Duplicate","")</f>
        <v>Duplicate</v>
      </c>
      <c r="U2640" s="42" t="str">
        <f>_xlfn.XLOOKUP(tbl_PV_Milestones[[#This Row],[Work ID]],tbl_PV_Meta[Work ID '#],tbl_PV_Meta[Sub-Portfolio])</f>
        <v>Sub-Portfolio 4</v>
      </c>
      <c r="V2640" s="41">
        <f>IF(MONTH(tbl_PV_Milestones[[#This Row],[Baseline Date]])&lt;7,YEAR(tbl_PV_Milestones[[#This Row],[Baseline Date]]),YEAR(tbl_PV_Milestones[[#This Row],[Baseline Date]])+1)</f>
        <v>2023</v>
      </c>
      <c r="W2640" s="41">
        <f>IF(MONTH(tbl_PV_Milestones[[#This Row],[Actual/Schedule Finish]])&lt;7,YEAR(tbl_PV_Milestones[[#This Row],[Actual/Schedule Finish]]),YEAR(tbl_PV_Milestones[[#This Row],[Actual/Schedule Finish]])+1)</f>
        <v>2023</v>
      </c>
      <c r="X2640" s="41" t="str">
        <f>IF(OR(tbl_PV_Milestones[[#This Row],[Project Status]]="Completed",tbl_PV_Milestones[[#This Row],[Project Status]]="Assumed Completed"),"Yes","No")</f>
        <v>Yes</v>
      </c>
      <c r="Y2640" s="41">
        <f>IF(tbl_PV_Milestones[[#This Row],[Baseline Date]]="",1,0)</f>
        <v>0</v>
      </c>
      <c r="Z2640" s="41">
        <f>IF(tbl_PV_Milestones[[#This Row],[Baseline Date]]&lt;PV_Meta!$B$7,1,0)</f>
        <v>1</v>
      </c>
      <c r="AA2640" s="41">
        <f>IF(tbl_PV_Milestones[[#This Row],[Complete]]="Yes",1,0)</f>
        <v>1</v>
      </c>
      <c r="AB2640" s="41">
        <f>IF(AND(tbl_PV_Milestones[[#This Row],[BL FY]]=2025,tbl_PV_Milestones[[#This Row],[Baseline Date]]&lt;PV_Meta!$B$7),1,0)</f>
        <v>0</v>
      </c>
      <c r="AC2640" s="41">
        <f>IF(AND(tbl_PV_Milestones[[#This Row],[Planned YTD]]=1,tbl_PV_Milestones[[#This Row],[Complete]]="Yes"),1,0)</f>
        <v>0</v>
      </c>
      <c r="AD2640" s="41">
        <f>IF(AND(tbl_PV_Milestones[[#This Row],[Actual/Schedule Finish]]&lt;PV_Meta!$B$7,tbl_PV_Milestones[[#This Row],[Complete]]="No",tbl_PV_Milestones[[#This Row],[Project Status]]&lt;&gt;"On Hold"),1,0)</f>
        <v>0</v>
      </c>
      <c r="AE2640" s="41">
        <f>IF(AND(tbl_PV_Milestones[[#This Row],[Actual/Schedule Finish]]&gt;tbl_PV_Milestones[[#This Row],[Baseline Date]],tbl_PV_Milestones[[#This Row],[Complete]]="No",tbl_PV_Milestones[[#This Row],[Project Status]]&lt;&gt;"On Hold",tbl_PV_Milestones[[#This Row],[Overdue]]=0,tbl_PV_Milestones[[#This Row],[To be Baselined]]&lt;&gt;1),1,0)</f>
        <v>0</v>
      </c>
      <c r="AF2640" s="41">
        <f>IF(AND(tbl_PV_Milestones[[#This Row],[BL FY]]=2025,tbl_PV_Milestones[[#This Row],[Finish FY]]&gt;2025),1,0)</f>
        <v>0</v>
      </c>
      <c r="AG2640" s="56" t="str">
        <f>_xlfn.XLOOKUP(tbl_PV_Milestones[[#This Row],[Work ID]],tbl_PV_Meta[Work ID '#],tbl_PV_Meta[Project Manager/Owner],,0)</f>
        <v>Project Manager 18</v>
      </c>
      <c r="AH2640" s="6"/>
    </row>
    <row r="2641" spans="4:34" x14ac:dyDescent="0.25">
      <c r="D2641" s="6" t="s">
        <v>326</v>
      </c>
      <c r="E2641" s="6" t="s">
        <v>503</v>
      </c>
      <c r="F2641" s="6" t="s">
        <v>1707</v>
      </c>
      <c r="G2641" s="6" t="s">
        <v>1205</v>
      </c>
      <c r="H2641" s="6" t="s">
        <v>510</v>
      </c>
      <c r="I2641" s="6" t="s">
        <v>510</v>
      </c>
      <c r="J2641" s="6" t="s">
        <v>326</v>
      </c>
      <c r="K2641" s="6" t="s">
        <v>278</v>
      </c>
      <c r="L2641" s="6" t="s">
        <v>123</v>
      </c>
      <c r="M2641" s="43"/>
      <c r="N2641" s="44" t="s">
        <v>1979</v>
      </c>
      <c r="O2641" s="39">
        <v>44895</v>
      </c>
      <c r="P2641" s="39">
        <v>44895</v>
      </c>
      <c r="Q2641" s="6">
        <v>0</v>
      </c>
      <c r="R2641" s="6">
        <v>0</v>
      </c>
      <c r="S2641" s="45" t="e">
        <f>_xlfn.CONCAT(#REF!,TRIM(tbl_PV_Milestones[[#This Row],[Milestone Description]]))</f>
        <v>#REF!</v>
      </c>
      <c r="T2641" s="84" t="str">
        <f>IF(COUNTIF(tbl_PV_Milestones[UID],tbl_PV_Milestones[[#This Row],[UID]])&gt;1,"Duplicate","")</f>
        <v>Duplicate</v>
      </c>
      <c r="U2641" s="42" t="str">
        <f>_xlfn.XLOOKUP(tbl_PV_Milestones[[#This Row],[Work ID]],tbl_PV_Meta[Work ID '#],tbl_PV_Meta[Sub-Portfolio])</f>
        <v>Sub-Portfolio 4</v>
      </c>
      <c r="V2641" s="41">
        <f>IF(MONTH(tbl_PV_Milestones[[#This Row],[Baseline Date]])&lt;7,YEAR(tbl_PV_Milestones[[#This Row],[Baseline Date]]),YEAR(tbl_PV_Milestones[[#This Row],[Baseline Date]])+1)</f>
        <v>2023</v>
      </c>
      <c r="W2641" s="41">
        <f>IF(MONTH(tbl_PV_Milestones[[#This Row],[Actual/Schedule Finish]])&lt;7,YEAR(tbl_PV_Milestones[[#This Row],[Actual/Schedule Finish]]),YEAR(tbl_PV_Milestones[[#This Row],[Actual/Schedule Finish]])+1)</f>
        <v>2023</v>
      </c>
      <c r="X2641" s="41" t="str">
        <f>IF(OR(tbl_PV_Milestones[[#This Row],[Project Status]]="Completed",tbl_PV_Milestones[[#This Row],[Project Status]]="Assumed Completed"),"Yes","No")</f>
        <v>Yes</v>
      </c>
      <c r="Y2641" s="41">
        <f>IF(tbl_PV_Milestones[[#This Row],[Baseline Date]]="",1,0)</f>
        <v>0</v>
      </c>
      <c r="Z2641" s="41">
        <f>IF(tbl_PV_Milestones[[#This Row],[Baseline Date]]&lt;PV_Meta!$B$7,1,0)</f>
        <v>1</v>
      </c>
      <c r="AA2641" s="41">
        <f>IF(tbl_PV_Milestones[[#This Row],[Complete]]="Yes",1,0)</f>
        <v>1</v>
      </c>
      <c r="AB2641" s="41">
        <f>IF(AND(tbl_PV_Milestones[[#This Row],[BL FY]]=2025,tbl_PV_Milestones[[#This Row],[Baseline Date]]&lt;PV_Meta!$B$7),1,0)</f>
        <v>0</v>
      </c>
      <c r="AC2641" s="41">
        <f>IF(AND(tbl_PV_Milestones[[#This Row],[Planned YTD]]=1,tbl_PV_Milestones[[#This Row],[Complete]]="Yes"),1,0)</f>
        <v>0</v>
      </c>
      <c r="AD2641" s="41">
        <f>IF(AND(tbl_PV_Milestones[[#This Row],[Actual/Schedule Finish]]&lt;PV_Meta!$B$7,tbl_PV_Milestones[[#This Row],[Complete]]="No",tbl_PV_Milestones[[#This Row],[Project Status]]&lt;&gt;"On Hold"),1,0)</f>
        <v>0</v>
      </c>
      <c r="AE2641" s="41">
        <f>IF(AND(tbl_PV_Milestones[[#This Row],[Actual/Schedule Finish]]&gt;tbl_PV_Milestones[[#This Row],[Baseline Date]],tbl_PV_Milestones[[#This Row],[Complete]]="No",tbl_PV_Milestones[[#This Row],[Project Status]]&lt;&gt;"On Hold",tbl_PV_Milestones[[#This Row],[Overdue]]=0,tbl_PV_Milestones[[#This Row],[To be Baselined]]&lt;&gt;1),1,0)</f>
        <v>0</v>
      </c>
      <c r="AF2641" s="41">
        <f>IF(AND(tbl_PV_Milestones[[#This Row],[BL FY]]=2025,tbl_PV_Milestones[[#This Row],[Finish FY]]&gt;2025),1,0)</f>
        <v>0</v>
      </c>
      <c r="AG2641" s="56" t="str">
        <f>_xlfn.XLOOKUP(tbl_PV_Milestones[[#This Row],[Work ID]],tbl_PV_Meta[Work ID '#],tbl_PV_Meta[Project Manager/Owner],,0)</f>
        <v>Project Manager 3</v>
      </c>
      <c r="AH2641" s="6"/>
    </row>
    <row r="2642" spans="4:34" x14ac:dyDescent="0.25">
      <c r="D2642" s="6" t="s">
        <v>326</v>
      </c>
      <c r="E2642" s="6" t="s">
        <v>503</v>
      </c>
      <c r="F2642" s="6" t="s">
        <v>1700</v>
      </c>
      <c r="G2642" s="6" t="s">
        <v>1206</v>
      </c>
      <c r="H2642" s="6" t="s">
        <v>510</v>
      </c>
      <c r="I2642" s="6" t="s">
        <v>510</v>
      </c>
      <c r="J2642" s="6" t="s">
        <v>326</v>
      </c>
      <c r="K2642" s="6" t="s">
        <v>36</v>
      </c>
      <c r="L2642" s="6" t="s">
        <v>88</v>
      </c>
      <c r="M2642" s="43"/>
      <c r="N2642" s="44" t="s">
        <v>1979</v>
      </c>
      <c r="O2642" s="39">
        <v>44971</v>
      </c>
      <c r="P2642" s="39">
        <v>44971</v>
      </c>
      <c r="Q2642" s="6">
        <v>0</v>
      </c>
      <c r="R2642" s="6">
        <v>0</v>
      </c>
      <c r="S2642" s="45" t="e">
        <f>_xlfn.CONCAT(#REF!,TRIM(tbl_PV_Milestones[[#This Row],[Milestone Description]]))</f>
        <v>#REF!</v>
      </c>
      <c r="T2642" s="84" t="str">
        <f>IF(COUNTIF(tbl_PV_Milestones[UID],tbl_PV_Milestones[[#This Row],[UID]])&gt;1,"Duplicate","")</f>
        <v>Duplicate</v>
      </c>
      <c r="U2642" s="42" t="str">
        <f>_xlfn.XLOOKUP(tbl_PV_Milestones[[#This Row],[Work ID]],tbl_PV_Meta[Work ID '#],tbl_PV_Meta[Sub-Portfolio])</f>
        <v>Sub-Portfolio 7</v>
      </c>
      <c r="V2642" s="41">
        <f>IF(MONTH(tbl_PV_Milestones[[#This Row],[Baseline Date]])&lt;7,YEAR(tbl_PV_Milestones[[#This Row],[Baseline Date]]),YEAR(tbl_PV_Milestones[[#This Row],[Baseline Date]])+1)</f>
        <v>2023</v>
      </c>
      <c r="W2642" s="41">
        <f>IF(MONTH(tbl_PV_Milestones[[#This Row],[Actual/Schedule Finish]])&lt;7,YEAR(tbl_PV_Milestones[[#This Row],[Actual/Schedule Finish]]),YEAR(tbl_PV_Milestones[[#This Row],[Actual/Schedule Finish]])+1)</f>
        <v>2023</v>
      </c>
      <c r="X2642" s="41" t="str">
        <f>IF(OR(tbl_PV_Milestones[[#This Row],[Project Status]]="Completed",tbl_PV_Milestones[[#This Row],[Project Status]]="Assumed Completed"),"Yes","No")</f>
        <v>Yes</v>
      </c>
      <c r="Y2642" s="41">
        <f>IF(tbl_PV_Milestones[[#This Row],[Baseline Date]]="",1,0)</f>
        <v>0</v>
      </c>
      <c r="Z2642" s="41">
        <f>IF(tbl_PV_Milestones[[#This Row],[Baseline Date]]&lt;PV_Meta!$B$7,1,0)</f>
        <v>1</v>
      </c>
      <c r="AA2642" s="41">
        <f>IF(tbl_PV_Milestones[[#This Row],[Complete]]="Yes",1,0)</f>
        <v>1</v>
      </c>
      <c r="AB2642" s="41">
        <f>IF(AND(tbl_PV_Milestones[[#This Row],[BL FY]]=2025,tbl_PV_Milestones[[#This Row],[Baseline Date]]&lt;PV_Meta!$B$7),1,0)</f>
        <v>0</v>
      </c>
      <c r="AC2642" s="41">
        <f>IF(AND(tbl_PV_Milestones[[#This Row],[Planned YTD]]=1,tbl_PV_Milestones[[#This Row],[Complete]]="Yes"),1,0)</f>
        <v>0</v>
      </c>
      <c r="AD2642" s="41">
        <f>IF(AND(tbl_PV_Milestones[[#This Row],[Actual/Schedule Finish]]&lt;PV_Meta!$B$7,tbl_PV_Milestones[[#This Row],[Complete]]="No",tbl_PV_Milestones[[#This Row],[Project Status]]&lt;&gt;"On Hold"),1,0)</f>
        <v>0</v>
      </c>
      <c r="AE2642" s="41">
        <f>IF(AND(tbl_PV_Milestones[[#This Row],[Actual/Schedule Finish]]&gt;tbl_PV_Milestones[[#This Row],[Baseline Date]],tbl_PV_Milestones[[#This Row],[Complete]]="No",tbl_PV_Milestones[[#This Row],[Project Status]]&lt;&gt;"On Hold",tbl_PV_Milestones[[#This Row],[Overdue]]=0,tbl_PV_Milestones[[#This Row],[To be Baselined]]&lt;&gt;1),1,0)</f>
        <v>0</v>
      </c>
      <c r="AF2642" s="41">
        <f>IF(AND(tbl_PV_Milestones[[#This Row],[BL FY]]=2025,tbl_PV_Milestones[[#This Row],[Finish FY]]&gt;2025),1,0)</f>
        <v>0</v>
      </c>
      <c r="AG2642" s="56" t="str">
        <f>_xlfn.XLOOKUP(tbl_PV_Milestones[[#This Row],[Work ID]],tbl_PV_Meta[Work ID '#],tbl_PV_Meta[Project Manager/Owner],,0)</f>
        <v>Project Manager 17</v>
      </c>
      <c r="AH2642" s="6"/>
    </row>
    <row r="2643" spans="4:34" x14ac:dyDescent="0.25">
      <c r="D2643" s="6" t="s">
        <v>326</v>
      </c>
      <c r="E2643" s="6" t="s">
        <v>503</v>
      </c>
      <c r="F2643" s="6" t="s">
        <v>1707</v>
      </c>
      <c r="G2643" s="6" t="s">
        <v>1207</v>
      </c>
      <c r="H2643" s="6" t="s">
        <v>510</v>
      </c>
      <c r="I2643" s="6" t="s">
        <v>510</v>
      </c>
      <c r="J2643" s="6" t="s">
        <v>326</v>
      </c>
      <c r="K2643" s="6" t="s">
        <v>278</v>
      </c>
      <c r="L2643" s="6" t="s">
        <v>123</v>
      </c>
      <c r="M2643" s="43"/>
      <c r="N2643" s="44" t="s">
        <v>1979</v>
      </c>
      <c r="O2643" s="39">
        <v>44774</v>
      </c>
      <c r="P2643" s="39">
        <v>44774</v>
      </c>
      <c r="Q2643" s="6">
        <v>0</v>
      </c>
      <c r="R2643" s="6">
        <v>0</v>
      </c>
      <c r="S2643" s="45" t="e">
        <f>_xlfn.CONCAT(#REF!,TRIM(tbl_PV_Milestones[[#This Row],[Milestone Description]]))</f>
        <v>#REF!</v>
      </c>
      <c r="T2643" s="84" t="str">
        <f>IF(COUNTIF(tbl_PV_Milestones[UID],tbl_PV_Milestones[[#This Row],[UID]])&gt;1,"Duplicate","")</f>
        <v>Duplicate</v>
      </c>
      <c r="U2643" s="42" t="str">
        <f>_xlfn.XLOOKUP(tbl_PV_Milestones[[#This Row],[Work ID]],tbl_PV_Meta[Work ID '#],tbl_PV_Meta[Sub-Portfolio])</f>
        <v>Sub-Portfolio 4</v>
      </c>
      <c r="V2643" s="41">
        <f>IF(MONTH(tbl_PV_Milestones[[#This Row],[Baseline Date]])&lt;7,YEAR(tbl_PV_Milestones[[#This Row],[Baseline Date]]),YEAR(tbl_PV_Milestones[[#This Row],[Baseline Date]])+1)</f>
        <v>2023</v>
      </c>
      <c r="W2643" s="41">
        <f>IF(MONTH(tbl_PV_Milestones[[#This Row],[Actual/Schedule Finish]])&lt;7,YEAR(tbl_PV_Milestones[[#This Row],[Actual/Schedule Finish]]),YEAR(tbl_PV_Milestones[[#This Row],[Actual/Schedule Finish]])+1)</f>
        <v>2023</v>
      </c>
      <c r="X2643" s="41" t="str">
        <f>IF(OR(tbl_PV_Milestones[[#This Row],[Project Status]]="Completed",tbl_PV_Milestones[[#This Row],[Project Status]]="Assumed Completed"),"Yes","No")</f>
        <v>Yes</v>
      </c>
      <c r="Y2643" s="41">
        <f>IF(tbl_PV_Milestones[[#This Row],[Baseline Date]]="",1,0)</f>
        <v>0</v>
      </c>
      <c r="Z2643" s="41">
        <f>IF(tbl_PV_Milestones[[#This Row],[Baseline Date]]&lt;PV_Meta!$B$7,1,0)</f>
        <v>1</v>
      </c>
      <c r="AA2643" s="41">
        <f>IF(tbl_PV_Milestones[[#This Row],[Complete]]="Yes",1,0)</f>
        <v>1</v>
      </c>
      <c r="AB2643" s="41">
        <f>IF(AND(tbl_PV_Milestones[[#This Row],[BL FY]]=2025,tbl_PV_Milestones[[#This Row],[Baseline Date]]&lt;PV_Meta!$B$7),1,0)</f>
        <v>0</v>
      </c>
      <c r="AC2643" s="41">
        <f>IF(AND(tbl_PV_Milestones[[#This Row],[Planned YTD]]=1,tbl_PV_Milestones[[#This Row],[Complete]]="Yes"),1,0)</f>
        <v>0</v>
      </c>
      <c r="AD2643" s="41">
        <f>IF(AND(tbl_PV_Milestones[[#This Row],[Actual/Schedule Finish]]&lt;PV_Meta!$B$7,tbl_PV_Milestones[[#This Row],[Complete]]="No",tbl_PV_Milestones[[#This Row],[Project Status]]&lt;&gt;"On Hold"),1,0)</f>
        <v>0</v>
      </c>
      <c r="AE2643" s="41">
        <f>IF(AND(tbl_PV_Milestones[[#This Row],[Actual/Schedule Finish]]&gt;tbl_PV_Milestones[[#This Row],[Baseline Date]],tbl_PV_Milestones[[#This Row],[Complete]]="No",tbl_PV_Milestones[[#This Row],[Project Status]]&lt;&gt;"On Hold",tbl_PV_Milestones[[#This Row],[Overdue]]=0,tbl_PV_Milestones[[#This Row],[To be Baselined]]&lt;&gt;1),1,0)</f>
        <v>0</v>
      </c>
      <c r="AF2643" s="41">
        <f>IF(AND(tbl_PV_Milestones[[#This Row],[BL FY]]=2025,tbl_PV_Milestones[[#This Row],[Finish FY]]&gt;2025),1,0)</f>
        <v>0</v>
      </c>
      <c r="AG2643" s="56" t="str">
        <f>_xlfn.XLOOKUP(tbl_PV_Milestones[[#This Row],[Work ID]],tbl_PV_Meta[Work ID '#],tbl_PV_Meta[Project Manager/Owner],,0)</f>
        <v>Project Manager 3</v>
      </c>
      <c r="AH2643" s="6"/>
    </row>
    <row r="2644" spans="4:34" x14ac:dyDescent="0.25">
      <c r="D2644" s="6" t="s">
        <v>326</v>
      </c>
      <c r="E2644" s="6" t="s">
        <v>503</v>
      </c>
      <c r="F2644" s="6" t="s">
        <v>1705</v>
      </c>
      <c r="G2644" s="6" t="s">
        <v>1208</v>
      </c>
      <c r="H2644" s="6" t="s">
        <v>510</v>
      </c>
      <c r="I2644" s="6" t="s">
        <v>510</v>
      </c>
      <c r="J2644" s="6" t="s">
        <v>326</v>
      </c>
      <c r="K2644" s="6" t="s">
        <v>29</v>
      </c>
      <c r="L2644" s="6" t="s">
        <v>82</v>
      </c>
      <c r="M2644" s="43"/>
      <c r="N2644" s="44" t="s">
        <v>1979</v>
      </c>
      <c r="O2644" s="39">
        <v>44889</v>
      </c>
      <c r="P2644" s="39">
        <v>44889</v>
      </c>
      <c r="Q2644" s="6">
        <v>0</v>
      </c>
      <c r="R2644" s="6">
        <v>0</v>
      </c>
      <c r="S2644" s="45" t="e">
        <f>_xlfn.CONCAT(#REF!,TRIM(tbl_PV_Milestones[[#This Row],[Milestone Description]]))</f>
        <v>#REF!</v>
      </c>
      <c r="T2644" s="84" t="str">
        <f>IF(COUNTIF(tbl_PV_Milestones[UID],tbl_PV_Milestones[[#This Row],[UID]])&gt;1,"Duplicate","")</f>
        <v>Duplicate</v>
      </c>
      <c r="U2644" s="42" t="str">
        <f>_xlfn.XLOOKUP(tbl_PV_Milestones[[#This Row],[Work ID]],tbl_PV_Meta[Work ID '#],tbl_PV_Meta[Sub-Portfolio])</f>
        <v>Sub-Portfolio 7</v>
      </c>
      <c r="V2644" s="41">
        <f>IF(MONTH(tbl_PV_Milestones[[#This Row],[Baseline Date]])&lt;7,YEAR(tbl_PV_Milestones[[#This Row],[Baseline Date]]),YEAR(tbl_PV_Milestones[[#This Row],[Baseline Date]])+1)</f>
        <v>2023</v>
      </c>
      <c r="W2644" s="41">
        <f>IF(MONTH(tbl_PV_Milestones[[#This Row],[Actual/Schedule Finish]])&lt;7,YEAR(tbl_PV_Milestones[[#This Row],[Actual/Schedule Finish]]),YEAR(tbl_PV_Milestones[[#This Row],[Actual/Schedule Finish]])+1)</f>
        <v>2023</v>
      </c>
      <c r="X2644" s="41" t="str">
        <f>IF(OR(tbl_PV_Milestones[[#This Row],[Project Status]]="Completed",tbl_PV_Milestones[[#This Row],[Project Status]]="Assumed Completed"),"Yes","No")</f>
        <v>Yes</v>
      </c>
      <c r="Y2644" s="41">
        <f>IF(tbl_PV_Milestones[[#This Row],[Baseline Date]]="",1,0)</f>
        <v>0</v>
      </c>
      <c r="Z2644" s="41">
        <f>IF(tbl_PV_Milestones[[#This Row],[Baseline Date]]&lt;PV_Meta!$B$7,1,0)</f>
        <v>1</v>
      </c>
      <c r="AA2644" s="41">
        <f>IF(tbl_PV_Milestones[[#This Row],[Complete]]="Yes",1,0)</f>
        <v>1</v>
      </c>
      <c r="AB2644" s="41">
        <f>IF(AND(tbl_PV_Milestones[[#This Row],[BL FY]]=2025,tbl_PV_Milestones[[#This Row],[Baseline Date]]&lt;PV_Meta!$B$7),1,0)</f>
        <v>0</v>
      </c>
      <c r="AC2644" s="41">
        <f>IF(AND(tbl_PV_Milestones[[#This Row],[Planned YTD]]=1,tbl_PV_Milestones[[#This Row],[Complete]]="Yes"),1,0)</f>
        <v>0</v>
      </c>
      <c r="AD2644" s="41">
        <f>IF(AND(tbl_PV_Milestones[[#This Row],[Actual/Schedule Finish]]&lt;PV_Meta!$B$7,tbl_PV_Milestones[[#This Row],[Complete]]="No",tbl_PV_Milestones[[#This Row],[Project Status]]&lt;&gt;"On Hold"),1,0)</f>
        <v>0</v>
      </c>
      <c r="AE2644" s="41">
        <f>IF(AND(tbl_PV_Milestones[[#This Row],[Actual/Schedule Finish]]&gt;tbl_PV_Milestones[[#This Row],[Baseline Date]],tbl_PV_Milestones[[#This Row],[Complete]]="No",tbl_PV_Milestones[[#This Row],[Project Status]]&lt;&gt;"On Hold",tbl_PV_Milestones[[#This Row],[Overdue]]=0,tbl_PV_Milestones[[#This Row],[To be Baselined]]&lt;&gt;1),1,0)</f>
        <v>0</v>
      </c>
      <c r="AF2644" s="41">
        <f>IF(AND(tbl_PV_Milestones[[#This Row],[BL FY]]=2025,tbl_PV_Milestones[[#This Row],[Finish FY]]&gt;2025),1,0)</f>
        <v>0</v>
      </c>
      <c r="AG2644" s="56" t="str">
        <f>_xlfn.XLOOKUP(tbl_PV_Milestones[[#This Row],[Work ID]],tbl_PV_Meta[Work ID '#],tbl_PV_Meta[Project Manager/Owner],,0)</f>
        <v>Project Manager 34</v>
      </c>
      <c r="AH2644" s="6"/>
    </row>
    <row r="2645" spans="4:34" x14ac:dyDescent="0.25">
      <c r="D2645" s="6" t="s">
        <v>326</v>
      </c>
      <c r="E2645" s="6" t="s">
        <v>503</v>
      </c>
      <c r="F2645" s="6" t="s">
        <v>1705</v>
      </c>
      <c r="G2645" s="6" t="s">
        <v>1209</v>
      </c>
      <c r="H2645" s="6" t="s">
        <v>510</v>
      </c>
      <c r="I2645" s="6" t="s">
        <v>510</v>
      </c>
      <c r="J2645" s="6" t="s">
        <v>326</v>
      </c>
      <c r="K2645" s="6" t="s">
        <v>29</v>
      </c>
      <c r="L2645" s="6" t="s">
        <v>82</v>
      </c>
      <c r="M2645" s="43"/>
      <c r="N2645" s="44" t="s">
        <v>1979</v>
      </c>
      <c r="O2645" s="39">
        <v>45078</v>
      </c>
      <c r="P2645" s="39">
        <v>45078</v>
      </c>
      <c r="Q2645" s="6">
        <v>0</v>
      </c>
      <c r="R2645" s="6">
        <v>0</v>
      </c>
      <c r="S2645" s="45" t="e">
        <f>_xlfn.CONCAT(#REF!,TRIM(tbl_PV_Milestones[[#This Row],[Milestone Description]]))</f>
        <v>#REF!</v>
      </c>
      <c r="T2645" s="84" t="str">
        <f>IF(COUNTIF(tbl_PV_Milestones[UID],tbl_PV_Milestones[[#This Row],[UID]])&gt;1,"Duplicate","")</f>
        <v>Duplicate</v>
      </c>
      <c r="U2645" s="42" t="str">
        <f>_xlfn.XLOOKUP(tbl_PV_Milestones[[#This Row],[Work ID]],tbl_PV_Meta[Work ID '#],tbl_PV_Meta[Sub-Portfolio])</f>
        <v>Sub-Portfolio 7</v>
      </c>
      <c r="V2645" s="41">
        <f>IF(MONTH(tbl_PV_Milestones[[#This Row],[Baseline Date]])&lt;7,YEAR(tbl_PV_Milestones[[#This Row],[Baseline Date]]),YEAR(tbl_PV_Milestones[[#This Row],[Baseline Date]])+1)</f>
        <v>2023</v>
      </c>
      <c r="W2645" s="41">
        <f>IF(MONTH(tbl_PV_Milestones[[#This Row],[Actual/Schedule Finish]])&lt;7,YEAR(tbl_PV_Milestones[[#This Row],[Actual/Schedule Finish]]),YEAR(tbl_PV_Milestones[[#This Row],[Actual/Schedule Finish]])+1)</f>
        <v>2023</v>
      </c>
      <c r="X2645" s="41" t="str">
        <f>IF(OR(tbl_PV_Milestones[[#This Row],[Project Status]]="Completed",tbl_PV_Milestones[[#This Row],[Project Status]]="Assumed Completed"),"Yes","No")</f>
        <v>Yes</v>
      </c>
      <c r="Y2645" s="41">
        <f>IF(tbl_PV_Milestones[[#This Row],[Baseline Date]]="",1,0)</f>
        <v>0</v>
      </c>
      <c r="Z2645" s="41">
        <f>IF(tbl_PV_Milestones[[#This Row],[Baseline Date]]&lt;PV_Meta!$B$7,1,0)</f>
        <v>1</v>
      </c>
      <c r="AA2645" s="41">
        <f>IF(tbl_PV_Milestones[[#This Row],[Complete]]="Yes",1,0)</f>
        <v>1</v>
      </c>
      <c r="AB2645" s="41">
        <f>IF(AND(tbl_PV_Milestones[[#This Row],[BL FY]]=2025,tbl_PV_Milestones[[#This Row],[Baseline Date]]&lt;PV_Meta!$B$7),1,0)</f>
        <v>0</v>
      </c>
      <c r="AC2645" s="41">
        <f>IF(AND(tbl_PV_Milestones[[#This Row],[Planned YTD]]=1,tbl_PV_Milestones[[#This Row],[Complete]]="Yes"),1,0)</f>
        <v>0</v>
      </c>
      <c r="AD2645" s="41">
        <f>IF(AND(tbl_PV_Milestones[[#This Row],[Actual/Schedule Finish]]&lt;PV_Meta!$B$7,tbl_PV_Milestones[[#This Row],[Complete]]="No",tbl_PV_Milestones[[#This Row],[Project Status]]&lt;&gt;"On Hold"),1,0)</f>
        <v>0</v>
      </c>
      <c r="AE2645" s="41">
        <f>IF(AND(tbl_PV_Milestones[[#This Row],[Actual/Schedule Finish]]&gt;tbl_PV_Milestones[[#This Row],[Baseline Date]],tbl_PV_Milestones[[#This Row],[Complete]]="No",tbl_PV_Milestones[[#This Row],[Project Status]]&lt;&gt;"On Hold",tbl_PV_Milestones[[#This Row],[Overdue]]=0,tbl_PV_Milestones[[#This Row],[To be Baselined]]&lt;&gt;1),1,0)</f>
        <v>0</v>
      </c>
      <c r="AF2645" s="41">
        <f>IF(AND(tbl_PV_Milestones[[#This Row],[BL FY]]=2025,tbl_PV_Milestones[[#This Row],[Finish FY]]&gt;2025),1,0)</f>
        <v>0</v>
      </c>
      <c r="AG2645" s="56" t="str">
        <f>_xlfn.XLOOKUP(tbl_PV_Milestones[[#This Row],[Work ID]],tbl_PV_Meta[Work ID '#],tbl_PV_Meta[Project Manager/Owner],,0)</f>
        <v>Project Manager 34</v>
      </c>
      <c r="AH2645" s="6"/>
    </row>
    <row r="2646" spans="4:34" x14ac:dyDescent="0.25">
      <c r="D2646" s="6" t="s">
        <v>326</v>
      </c>
      <c r="E2646" s="6" t="s">
        <v>503</v>
      </c>
      <c r="F2646" s="6" t="s">
        <v>1700</v>
      </c>
      <c r="G2646" s="6" t="s">
        <v>1210</v>
      </c>
      <c r="H2646" s="6" t="s">
        <v>510</v>
      </c>
      <c r="I2646" s="6" t="s">
        <v>510</v>
      </c>
      <c r="J2646" s="6" t="s">
        <v>326</v>
      </c>
      <c r="K2646" s="6" t="s">
        <v>36</v>
      </c>
      <c r="L2646" s="6" t="s">
        <v>88</v>
      </c>
      <c r="M2646" s="43"/>
      <c r="N2646" s="44" t="s">
        <v>1979</v>
      </c>
      <c r="O2646" s="39">
        <v>44784</v>
      </c>
      <c r="P2646" s="39">
        <v>44784</v>
      </c>
      <c r="Q2646" s="6">
        <v>0</v>
      </c>
      <c r="R2646" s="6">
        <v>0</v>
      </c>
      <c r="S2646" s="45" t="e">
        <f>_xlfn.CONCAT(#REF!,TRIM(tbl_PV_Milestones[[#This Row],[Milestone Description]]))</f>
        <v>#REF!</v>
      </c>
      <c r="T2646" s="84" t="str">
        <f>IF(COUNTIF(tbl_PV_Milestones[UID],tbl_PV_Milestones[[#This Row],[UID]])&gt;1,"Duplicate","")</f>
        <v>Duplicate</v>
      </c>
      <c r="U2646" s="42" t="str">
        <f>_xlfn.XLOOKUP(tbl_PV_Milestones[[#This Row],[Work ID]],tbl_PV_Meta[Work ID '#],tbl_PV_Meta[Sub-Portfolio])</f>
        <v>Sub-Portfolio 7</v>
      </c>
      <c r="V2646" s="41">
        <f>IF(MONTH(tbl_PV_Milestones[[#This Row],[Baseline Date]])&lt;7,YEAR(tbl_PV_Milestones[[#This Row],[Baseline Date]]),YEAR(tbl_PV_Milestones[[#This Row],[Baseline Date]])+1)</f>
        <v>2023</v>
      </c>
      <c r="W2646" s="41">
        <f>IF(MONTH(tbl_PV_Milestones[[#This Row],[Actual/Schedule Finish]])&lt;7,YEAR(tbl_PV_Milestones[[#This Row],[Actual/Schedule Finish]]),YEAR(tbl_PV_Milestones[[#This Row],[Actual/Schedule Finish]])+1)</f>
        <v>2023</v>
      </c>
      <c r="X2646" s="41" t="str">
        <f>IF(OR(tbl_PV_Milestones[[#This Row],[Project Status]]="Completed",tbl_PV_Milestones[[#This Row],[Project Status]]="Assumed Completed"),"Yes","No")</f>
        <v>Yes</v>
      </c>
      <c r="Y2646" s="41">
        <f>IF(tbl_PV_Milestones[[#This Row],[Baseline Date]]="",1,0)</f>
        <v>0</v>
      </c>
      <c r="Z2646" s="41">
        <f>IF(tbl_PV_Milestones[[#This Row],[Baseline Date]]&lt;PV_Meta!$B$7,1,0)</f>
        <v>1</v>
      </c>
      <c r="AA2646" s="41">
        <f>IF(tbl_PV_Milestones[[#This Row],[Complete]]="Yes",1,0)</f>
        <v>1</v>
      </c>
      <c r="AB2646" s="41">
        <f>IF(AND(tbl_PV_Milestones[[#This Row],[BL FY]]=2025,tbl_PV_Milestones[[#This Row],[Baseline Date]]&lt;PV_Meta!$B$7),1,0)</f>
        <v>0</v>
      </c>
      <c r="AC2646" s="41">
        <f>IF(AND(tbl_PV_Milestones[[#This Row],[Planned YTD]]=1,tbl_PV_Milestones[[#This Row],[Complete]]="Yes"),1,0)</f>
        <v>0</v>
      </c>
      <c r="AD2646" s="41">
        <f>IF(AND(tbl_PV_Milestones[[#This Row],[Actual/Schedule Finish]]&lt;PV_Meta!$B$7,tbl_PV_Milestones[[#This Row],[Complete]]="No",tbl_PV_Milestones[[#This Row],[Project Status]]&lt;&gt;"On Hold"),1,0)</f>
        <v>0</v>
      </c>
      <c r="AE2646" s="41">
        <f>IF(AND(tbl_PV_Milestones[[#This Row],[Actual/Schedule Finish]]&gt;tbl_PV_Milestones[[#This Row],[Baseline Date]],tbl_PV_Milestones[[#This Row],[Complete]]="No",tbl_PV_Milestones[[#This Row],[Project Status]]&lt;&gt;"On Hold",tbl_PV_Milestones[[#This Row],[Overdue]]=0,tbl_PV_Milestones[[#This Row],[To be Baselined]]&lt;&gt;1),1,0)</f>
        <v>0</v>
      </c>
      <c r="AF2646" s="41">
        <f>IF(AND(tbl_PV_Milestones[[#This Row],[BL FY]]=2025,tbl_PV_Milestones[[#This Row],[Finish FY]]&gt;2025),1,0)</f>
        <v>0</v>
      </c>
      <c r="AG2646" s="56" t="str">
        <f>_xlfn.XLOOKUP(tbl_PV_Milestones[[#This Row],[Work ID]],tbl_PV_Meta[Work ID '#],tbl_PV_Meta[Project Manager/Owner],,0)</f>
        <v>Project Manager 17</v>
      </c>
      <c r="AH2646" s="6"/>
    </row>
    <row r="2647" spans="4:34" x14ac:dyDescent="0.25">
      <c r="D2647" s="6" t="s">
        <v>326</v>
      </c>
      <c r="E2647" s="6" t="s">
        <v>503</v>
      </c>
      <c r="F2647" s="6" t="s">
        <v>1714</v>
      </c>
      <c r="G2647" s="6" t="s">
        <v>967</v>
      </c>
      <c r="H2647" s="6" t="s">
        <v>510</v>
      </c>
      <c r="I2647" s="6" t="s">
        <v>510</v>
      </c>
      <c r="J2647" s="6" t="s">
        <v>326</v>
      </c>
      <c r="K2647" s="6" t="s">
        <v>278</v>
      </c>
      <c r="L2647" s="6" t="s">
        <v>130</v>
      </c>
      <c r="M2647" s="43"/>
      <c r="N2647" s="44" t="s">
        <v>1979</v>
      </c>
      <c r="O2647" s="39">
        <v>44580</v>
      </c>
      <c r="P2647" s="39">
        <v>44580</v>
      </c>
      <c r="Q2647" s="6">
        <v>0</v>
      </c>
      <c r="R2647" s="6">
        <v>0</v>
      </c>
      <c r="S2647" s="45" t="e">
        <f>_xlfn.CONCAT(#REF!,TRIM(tbl_PV_Milestones[[#This Row],[Milestone Description]]))</f>
        <v>#REF!</v>
      </c>
      <c r="T2647" s="84" t="str">
        <f>IF(COUNTIF(tbl_PV_Milestones[UID],tbl_PV_Milestones[[#This Row],[UID]])&gt;1,"Duplicate","")</f>
        <v>Duplicate</v>
      </c>
      <c r="U2647" s="42" t="str">
        <f>_xlfn.XLOOKUP(tbl_PV_Milestones[[#This Row],[Work ID]],tbl_PV_Meta[Work ID '#],tbl_PV_Meta[Sub-Portfolio])</f>
        <v>Sub-Portfolio 7</v>
      </c>
      <c r="V2647" s="41">
        <f>IF(MONTH(tbl_PV_Milestones[[#This Row],[Baseline Date]])&lt;7,YEAR(tbl_PV_Milestones[[#This Row],[Baseline Date]]),YEAR(tbl_PV_Milestones[[#This Row],[Baseline Date]])+1)</f>
        <v>2022</v>
      </c>
      <c r="W2647" s="41">
        <f>IF(MONTH(tbl_PV_Milestones[[#This Row],[Actual/Schedule Finish]])&lt;7,YEAR(tbl_PV_Milestones[[#This Row],[Actual/Schedule Finish]]),YEAR(tbl_PV_Milestones[[#This Row],[Actual/Schedule Finish]])+1)</f>
        <v>2022</v>
      </c>
      <c r="X2647" s="41" t="str">
        <f>IF(OR(tbl_PV_Milestones[[#This Row],[Project Status]]="Completed",tbl_PV_Milestones[[#This Row],[Project Status]]="Assumed Completed"),"Yes","No")</f>
        <v>Yes</v>
      </c>
      <c r="Y2647" s="41">
        <f>IF(tbl_PV_Milestones[[#This Row],[Baseline Date]]="",1,0)</f>
        <v>0</v>
      </c>
      <c r="Z2647" s="41">
        <f>IF(tbl_PV_Milestones[[#This Row],[Baseline Date]]&lt;PV_Meta!$B$7,1,0)</f>
        <v>1</v>
      </c>
      <c r="AA2647" s="41">
        <f>IF(tbl_PV_Milestones[[#This Row],[Complete]]="Yes",1,0)</f>
        <v>1</v>
      </c>
      <c r="AB2647" s="41">
        <f>IF(AND(tbl_PV_Milestones[[#This Row],[BL FY]]=2025,tbl_PV_Milestones[[#This Row],[Baseline Date]]&lt;PV_Meta!$B$7),1,0)</f>
        <v>0</v>
      </c>
      <c r="AC2647" s="41">
        <f>IF(AND(tbl_PV_Milestones[[#This Row],[Planned YTD]]=1,tbl_PV_Milestones[[#This Row],[Complete]]="Yes"),1,0)</f>
        <v>0</v>
      </c>
      <c r="AD2647" s="41">
        <f>IF(AND(tbl_PV_Milestones[[#This Row],[Actual/Schedule Finish]]&lt;PV_Meta!$B$7,tbl_PV_Milestones[[#This Row],[Complete]]="No",tbl_PV_Milestones[[#This Row],[Project Status]]&lt;&gt;"On Hold"),1,0)</f>
        <v>0</v>
      </c>
      <c r="AE2647" s="41">
        <f>IF(AND(tbl_PV_Milestones[[#This Row],[Actual/Schedule Finish]]&gt;tbl_PV_Milestones[[#This Row],[Baseline Date]],tbl_PV_Milestones[[#This Row],[Complete]]="No",tbl_PV_Milestones[[#This Row],[Project Status]]&lt;&gt;"On Hold",tbl_PV_Milestones[[#This Row],[Overdue]]=0,tbl_PV_Milestones[[#This Row],[To be Baselined]]&lt;&gt;1),1,0)</f>
        <v>0</v>
      </c>
      <c r="AF2647" s="41">
        <f>IF(AND(tbl_PV_Milestones[[#This Row],[BL FY]]=2025,tbl_PV_Milestones[[#This Row],[Finish FY]]&gt;2025),1,0)</f>
        <v>0</v>
      </c>
      <c r="AG2647" s="56" t="str">
        <f>_xlfn.XLOOKUP(tbl_PV_Milestones[[#This Row],[Work ID]],tbl_PV_Meta[Work ID '#],tbl_PV_Meta[Project Manager/Owner],,0)</f>
        <v>Project Manager 38</v>
      </c>
      <c r="AH2647" s="6"/>
    </row>
    <row r="2648" spans="4:34" x14ac:dyDescent="0.25">
      <c r="D2648" s="6" t="s">
        <v>326</v>
      </c>
      <c r="E2648" s="6" t="s">
        <v>503</v>
      </c>
      <c r="F2648" s="6" t="s">
        <v>1714</v>
      </c>
      <c r="G2648" s="6" t="s">
        <v>772</v>
      </c>
      <c r="H2648" s="6" t="s">
        <v>510</v>
      </c>
      <c r="I2648" s="6" t="s">
        <v>510</v>
      </c>
      <c r="J2648" s="6" t="s">
        <v>326</v>
      </c>
      <c r="K2648" s="6" t="s">
        <v>278</v>
      </c>
      <c r="L2648" s="6" t="s">
        <v>130</v>
      </c>
      <c r="M2648" s="43"/>
      <c r="N2648" s="44" t="s">
        <v>1979</v>
      </c>
      <c r="O2648" s="39">
        <v>44580</v>
      </c>
      <c r="P2648" s="39">
        <v>44580</v>
      </c>
      <c r="Q2648" s="6">
        <v>0</v>
      </c>
      <c r="R2648" s="6">
        <v>0</v>
      </c>
      <c r="S2648" s="45" t="e">
        <f>_xlfn.CONCAT(#REF!,TRIM(tbl_PV_Milestones[[#This Row],[Milestone Description]]))</f>
        <v>#REF!</v>
      </c>
      <c r="T2648" s="84" t="str">
        <f>IF(COUNTIF(tbl_PV_Milestones[UID],tbl_PV_Milestones[[#This Row],[UID]])&gt;1,"Duplicate","")</f>
        <v>Duplicate</v>
      </c>
      <c r="U2648" s="42" t="str">
        <f>_xlfn.XLOOKUP(tbl_PV_Milestones[[#This Row],[Work ID]],tbl_PV_Meta[Work ID '#],tbl_PV_Meta[Sub-Portfolio])</f>
        <v>Sub-Portfolio 7</v>
      </c>
      <c r="V2648" s="41">
        <f>IF(MONTH(tbl_PV_Milestones[[#This Row],[Baseline Date]])&lt;7,YEAR(tbl_PV_Milestones[[#This Row],[Baseline Date]]),YEAR(tbl_PV_Milestones[[#This Row],[Baseline Date]])+1)</f>
        <v>2022</v>
      </c>
      <c r="W2648" s="41">
        <f>IF(MONTH(tbl_PV_Milestones[[#This Row],[Actual/Schedule Finish]])&lt;7,YEAR(tbl_PV_Milestones[[#This Row],[Actual/Schedule Finish]]),YEAR(tbl_PV_Milestones[[#This Row],[Actual/Schedule Finish]])+1)</f>
        <v>2022</v>
      </c>
      <c r="X2648" s="41" t="str">
        <f>IF(OR(tbl_PV_Milestones[[#This Row],[Project Status]]="Completed",tbl_PV_Milestones[[#This Row],[Project Status]]="Assumed Completed"),"Yes","No")</f>
        <v>Yes</v>
      </c>
      <c r="Y2648" s="41">
        <f>IF(tbl_PV_Milestones[[#This Row],[Baseline Date]]="",1,0)</f>
        <v>0</v>
      </c>
      <c r="Z2648" s="41">
        <f>IF(tbl_PV_Milestones[[#This Row],[Baseline Date]]&lt;PV_Meta!$B$7,1,0)</f>
        <v>1</v>
      </c>
      <c r="AA2648" s="41">
        <f>IF(tbl_PV_Milestones[[#This Row],[Complete]]="Yes",1,0)</f>
        <v>1</v>
      </c>
      <c r="AB2648" s="41">
        <f>IF(AND(tbl_PV_Milestones[[#This Row],[BL FY]]=2025,tbl_PV_Milestones[[#This Row],[Baseline Date]]&lt;PV_Meta!$B$7),1,0)</f>
        <v>0</v>
      </c>
      <c r="AC2648" s="41">
        <f>IF(AND(tbl_PV_Milestones[[#This Row],[Planned YTD]]=1,tbl_PV_Milestones[[#This Row],[Complete]]="Yes"),1,0)</f>
        <v>0</v>
      </c>
      <c r="AD2648" s="41">
        <f>IF(AND(tbl_PV_Milestones[[#This Row],[Actual/Schedule Finish]]&lt;PV_Meta!$B$7,tbl_PV_Milestones[[#This Row],[Complete]]="No",tbl_PV_Milestones[[#This Row],[Project Status]]&lt;&gt;"On Hold"),1,0)</f>
        <v>0</v>
      </c>
      <c r="AE2648" s="41">
        <f>IF(AND(tbl_PV_Milestones[[#This Row],[Actual/Schedule Finish]]&gt;tbl_PV_Milestones[[#This Row],[Baseline Date]],tbl_PV_Milestones[[#This Row],[Complete]]="No",tbl_PV_Milestones[[#This Row],[Project Status]]&lt;&gt;"On Hold",tbl_PV_Milestones[[#This Row],[Overdue]]=0,tbl_PV_Milestones[[#This Row],[To be Baselined]]&lt;&gt;1),1,0)</f>
        <v>0</v>
      </c>
      <c r="AF2648" s="41">
        <f>IF(AND(tbl_PV_Milestones[[#This Row],[BL FY]]=2025,tbl_PV_Milestones[[#This Row],[Finish FY]]&gt;2025),1,0)</f>
        <v>0</v>
      </c>
      <c r="AG2648" s="56" t="str">
        <f>_xlfn.XLOOKUP(tbl_PV_Milestones[[#This Row],[Work ID]],tbl_PV_Meta[Work ID '#],tbl_PV_Meta[Project Manager/Owner],,0)</f>
        <v>Project Manager 38</v>
      </c>
      <c r="AH2648" s="6"/>
    </row>
    <row r="2649" spans="4:34" x14ac:dyDescent="0.25">
      <c r="D2649" s="6" t="s">
        <v>326</v>
      </c>
      <c r="E2649" s="6" t="s">
        <v>503</v>
      </c>
      <c r="F2649" s="6" t="s">
        <v>1700</v>
      </c>
      <c r="G2649" s="6" t="s">
        <v>1211</v>
      </c>
      <c r="H2649" s="6" t="s">
        <v>510</v>
      </c>
      <c r="I2649" s="6" t="s">
        <v>110</v>
      </c>
      <c r="J2649" s="6" t="s">
        <v>326</v>
      </c>
      <c r="K2649" s="6" t="s">
        <v>36</v>
      </c>
      <c r="L2649" s="6" t="s">
        <v>88</v>
      </c>
      <c r="M2649" s="43"/>
      <c r="N2649" s="44" t="s">
        <v>1979</v>
      </c>
      <c r="O2649" s="39">
        <v>45394.708333333299</v>
      </c>
      <c r="P2649" s="39">
        <v>45394.708333333299</v>
      </c>
      <c r="Q2649" s="6">
        <v>0</v>
      </c>
      <c r="R2649" s="6">
        <v>0</v>
      </c>
      <c r="S2649" s="45" t="e">
        <f>_xlfn.CONCAT(#REF!,TRIM(tbl_PV_Milestones[[#This Row],[Milestone Description]]))</f>
        <v>#REF!</v>
      </c>
      <c r="T2649" s="84" t="str">
        <f>IF(COUNTIF(tbl_PV_Milestones[UID],tbl_PV_Milestones[[#This Row],[UID]])&gt;1,"Duplicate","")</f>
        <v>Duplicate</v>
      </c>
      <c r="U2649" s="42" t="str">
        <f>_xlfn.XLOOKUP(tbl_PV_Milestones[[#This Row],[Work ID]],tbl_PV_Meta[Work ID '#],tbl_PV_Meta[Sub-Portfolio])</f>
        <v>Sub-Portfolio 7</v>
      </c>
      <c r="V2649" s="41">
        <f>IF(MONTH(tbl_PV_Milestones[[#This Row],[Baseline Date]])&lt;7,YEAR(tbl_PV_Milestones[[#This Row],[Baseline Date]]),YEAR(tbl_PV_Milestones[[#This Row],[Baseline Date]])+1)</f>
        <v>2024</v>
      </c>
      <c r="W2649" s="41">
        <f>IF(MONTH(tbl_PV_Milestones[[#This Row],[Actual/Schedule Finish]])&lt;7,YEAR(tbl_PV_Milestones[[#This Row],[Actual/Schedule Finish]]),YEAR(tbl_PV_Milestones[[#This Row],[Actual/Schedule Finish]])+1)</f>
        <v>2024</v>
      </c>
      <c r="X2649" s="41" t="str">
        <f>IF(OR(tbl_PV_Milestones[[#This Row],[Project Status]]="Completed",tbl_PV_Milestones[[#This Row],[Project Status]]="Assumed Completed"),"Yes","No")</f>
        <v>Yes</v>
      </c>
      <c r="Y2649" s="41">
        <f>IF(tbl_PV_Milestones[[#This Row],[Baseline Date]]="",1,0)</f>
        <v>0</v>
      </c>
      <c r="Z2649" s="41">
        <f>IF(tbl_PV_Milestones[[#This Row],[Baseline Date]]&lt;PV_Meta!$B$7,1,0)</f>
        <v>1</v>
      </c>
      <c r="AA2649" s="41">
        <f>IF(tbl_PV_Milestones[[#This Row],[Complete]]="Yes",1,0)</f>
        <v>1</v>
      </c>
      <c r="AB2649" s="41">
        <f>IF(AND(tbl_PV_Milestones[[#This Row],[BL FY]]=2025,tbl_PV_Milestones[[#This Row],[Baseline Date]]&lt;PV_Meta!$B$7),1,0)</f>
        <v>0</v>
      </c>
      <c r="AC2649" s="41">
        <f>IF(AND(tbl_PV_Milestones[[#This Row],[Planned YTD]]=1,tbl_PV_Milestones[[#This Row],[Complete]]="Yes"),1,0)</f>
        <v>0</v>
      </c>
      <c r="AD2649" s="41">
        <f>IF(AND(tbl_PV_Milestones[[#This Row],[Actual/Schedule Finish]]&lt;PV_Meta!$B$7,tbl_PV_Milestones[[#This Row],[Complete]]="No",tbl_PV_Milestones[[#This Row],[Project Status]]&lt;&gt;"On Hold"),1,0)</f>
        <v>0</v>
      </c>
      <c r="AE2649" s="41">
        <f>IF(AND(tbl_PV_Milestones[[#This Row],[Actual/Schedule Finish]]&gt;tbl_PV_Milestones[[#This Row],[Baseline Date]],tbl_PV_Milestones[[#This Row],[Complete]]="No",tbl_PV_Milestones[[#This Row],[Project Status]]&lt;&gt;"On Hold",tbl_PV_Milestones[[#This Row],[Overdue]]=0,tbl_PV_Milestones[[#This Row],[To be Baselined]]&lt;&gt;1),1,0)</f>
        <v>0</v>
      </c>
      <c r="AF2649" s="41">
        <f>IF(AND(tbl_PV_Milestones[[#This Row],[BL FY]]=2025,tbl_PV_Milestones[[#This Row],[Finish FY]]&gt;2025),1,0)</f>
        <v>0</v>
      </c>
      <c r="AG2649" s="56" t="str">
        <f>_xlfn.XLOOKUP(tbl_PV_Milestones[[#This Row],[Work ID]],tbl_PV_Meta[Work ID '#],tbl_PV_Meta[Project Manager/Owner],,0)</f>
        <v>Project Manager 17</v>
      </c>
      <c r="AH2649" s="6"/>
    </row>
    <row r="2650" spans="4:34" x14ac:dyDescent="0.25">
      <c r="D2650" s="6" t="s">
        <v>326</v>
      </c>
      <c r="E2650" s="6" t="s">
        <v>503</v>
      </c>
      <c r="F2650" s="6" t="s">
        <v>1714</v>
      </c>
      <c r="G2650" s="6" t="s">
        <v>1212</v>
      </c>
      <c r="H2650" s="6" t="s">
        <v>510</v>
      </c>
      <c r="I2650" s="6" t="s">
        <v>510</v>
      </c>
      <c r="J2650" s="6" t="s">
        <v>326</v>
      </c>
      <c r="K2650" s="6" t="s">
        <v>278</v>
      </c>
      <c r="L2650" s="6" t="s">
        <v>130</v>
      </c>
      <c r="M2650" s="43"/>
      <c r="N2650" s="44" t="s">
        <v>1979</v>
      </c>
      <c r="O2650" s="39">
        <v>44631</v>
      </c>
      <c r="P2650" s="39">
        <v>44631</v>
      </c>
      <c r="Q2650" s="6">
        <v>0</v>
      </c>
      <c r="R2650" s="6">
        <v>0</v>
      </c>
      <c r="S2650" s="45" t="e">
        <f>_xlfn.CONCAT(#REF!,TRIM(tbl_PV_Milestones[[#This Row],[Milestone Description]]))</f>
        <v>#REF!</v>
      </c>
      <c r="T2650" s="84" t="str">
        <f>IF(COUNTIF(tbl_PV_Milestones[UID],tbl_PV_Milestones[[#This Row],[UID]])&gt;1,"Duplicate","")</f>
        <v>Duplicate</v>
      </c>
      <c r="U2650" s="42" t="str">
        <f>_xlfn.XLOOKUP(tbl_PV_Milestones[[#This Row],[Work ID]],tbl_PV_Meta[Work ID '#],tbl_PV_Meta[Sub-Portfolio])</f>
        <v>Sub-Portfolio 7</v>
      </c>
      <c r="V2650" s="41">
        <f>IF(MONTH(tbl_PV_Milestones[[#This Row],[Baseline Date]])&lt;7,YEAR(tbl_PV_Milestones[[#This Row],[Baseline Date]]),YEAR(tbl_PV_Milestones[[#This Row],[Baseline Date]])+1)</f>
        <v>2022</v>
      </c>
      <c r="W2650" s="41">
        <f>IF(MONTH(tbl_PV_Milestones[[#This Row],[Actual/Schedule Finish]])&lt;7,YEAR(tbl_PV_Milestones[[#This Row],[Actual/Schedule Finish]]),YEAR(tbl_PV_Milestones[[#This Row],[Actual/Schedule Finish]])+1)</f>
        <v>2022</v>
      </c>
      <c r="X2650" s="41" t="str">
        <f>IF(OR(tbl_PV_Milestones[[#This Row],[Project Status]]="Completed",tbl_PV_Milestones[[#This Row],[Project Status]]="Assumed Completed"),"Yes","No")</f>
        <v>Yes</v>
      </c>
      <c r="Y2650" s="41">
        <f>IF(tbl_PV_Milestones[[#This Row],[Baseline Date]]="",1,0)</f>
        <v>0</v>
      </c>
      <c r="Z2650" s="41">
        <f>IF(tbl_PV_Milestones[[#This Row],[Baseline Date]]&lt;PV_Meta!$B$7,1,0)</f>
        <v>1</v>
      </c>
      <c r="AA2650" s="41">
        <f>IF(tbl_PV_Milestones[[#This Row],[Complete]]="Yes",1,0)</f>
        <v>1</v>
      </c>
      <c r="AB2650" s="41">
        <f>IF(AND(tbl_PV_Milestones[[#This Row],[BL FY]]=2025,tbl_PV_Milestones[[#This Row],[Baseline Date]]&lt;PV_Meta!$B$7),1,0)</f>
        <v>0</v>
      </c>
      <c r="AC2650" s="41">
        <f>IF(AND(tbl_PV_Milestones[[#This Row],[Planned YTD]]=1,tbl_PV_Milestones[[#This Row],[Complete]]="Yes"),1,0)</f>
        <v>0</v>
      </c>
      <c r="AD2650" s="41">
        <f>IF(AND(tbl_PV_Milestones[[#This Row],[Actual/Schedule Finish]]&lt;PV_Meta!$B$7,tbl_PV_Milestones[[#This Row],[Complete]]="No",tbl_PV_Milestones[[#This Row],[Project Status]]&lt;&gt;"On Hold"),1,0)</f>
        <v>0</v>
      </c>
      <c r="AE2650" s="41">
        <f>IF(AND(tbl_PV_Milestones[[#This Row],[Actual/Schedule Finish]]&gt;tbl_PV_Milestones[[#This Row],[Baseline Date]],tbl_PV_Milestones[[#This Row],[Complete]]="No",tbl_PV_Milestones[[#This Row],[Project Status]]&lt;&gt;"On Hold",tbl_PV_Milestones[[#This Row],[Overdue]]=0,tbl_PV_Milestones[[#This Row],[To be Baselined]]&lt;&gt;1),1,0)</f>
        <v>0</v>
      </c>
      <c r="AF2650" s="41">
        <f>IF(AND(tbl_PV_Milestones[[#This Row],[BL FY]]=2025,tbl_PV_Milestones[[#This Row],[Finish FY]]&gt;2025),1,0)</f>
        <v>0</v>
      </c>
      <c r="AG2650" s="56" t="str">
        <f>_xlfn.XLOOKUP(tbl_PV_Milestones[[#This Row],[Work ID]],tbl_PV_Meta[Work ID '#],tbl_PV_Meta[Project Manager/Owner],,0)</f>
        <v>Project Manager 38</v>
      </c>
      <c r="AH2650" s="6"/>
    </row>
    <row r="2651" spans="4:34" x14ac:dyDescent="0.25">
      <c r="D2651" s="6" t="s">
        <v>326</v>
      </c>
      <c r="E2651" s="6" t="s">
        <v>503</v>
      </c>
      <c r="F2651" s="6" t="s">
        <v>1705</v>
      </c>
      <c r="G2651" s="6" t="s">
        <v>1213</v>
      </c>
      <c r="H2651" s="6" t="s">
        <v>510</v>
      </c>
      <c r="I2651" s="6" t="s">
        <v>510</v>
      </c>
      <c r="J2651" s="6" t="s">
        <v>326</v>
      </c>
      <c r="K2651" s="6" t="s">
        <v>29</v>
      </c>
      <c r="L2651" s="6" t="s">
        <v>82</v>
      </c>
      <c r="M2651" s="43"/>
      <c r="N2651" s="44" t="s">
        <v>1979</v>
      </c>
      <c r="O2651" s="39">
        <v>44998</v>
      </c>
      <c r="P2651" s="39">
        <v>44998</v>
      </c>
      <c r="Q2651" s="6">
        <v>0</v>
      </c>
      <c r="R2651" s="6">
        <v>0</v>
      </c>
      <c r="S2651" s="45" t="e">
        <f>_xlfn.CONCAT(#REF!,TRIM(tbl_PV_Milestones[[#This Row],[Milestone Description]]))</f>
        <v>#REF!</v>
      </c>
      <c r="T2651" s="84" t="str">
        <f>IF(COUNTIF(tbl_PV_Milestones[UID],tbl_PV_Milestones[[#This Row],[UID]])&gt;1,"Duplicate","")</f>
        <v>Duplicate</v>
      </c>
      <c r="U2651" s="42" t="str">
        <f>_xlfn.XLOOKUP(tbl_PV_Milestones[[#This Row],[Work ID]],tbl_PV_Meta[Work ID '#],tbl_PV_Meta[Sub-Portfolio])</f>
        <v>Sub-Portfolio 7</v>
      </c>
      <c r="V2651" s="41">
        <f>IF(MONTH(tbl_PV_Milestones[[#This Row],[Baseline Date]])&lt;7,YEAR(tbl_PV_Milestones[[#This Row],[Baseline Date]]),YEAR(tbl_PV_Milestones[[#This Row],[Baseline Date]])+1)</f>
        <v>2023</v>
      </c>
      <c r="W2651" s="41">
        <f>IF(MONTH(tbl_PV_Milestones[[#This Row],[Actual/Schedule Finish]])&lt;7,YEAR(tbl_PV_Milestones[[#This Row],[Actual/Schedule Finish]]),YEAR(tbl_PV_Milestones[[#This Row],[Actual/Schedule Finish]])+1)</f>
        <v>2023</v>
      </c>
      <c r="X2651" s="41" t="str">
        <f>IF(OR(tbl_PV_Milestones[[#This Row],[Project Status]]="Completed",tbl_PV_Milestones[[#This Row],[Project Status]]="Assumed Completed"),"Yes","No")</f>
        <v>Yes</v>
      </c>
      <c r="Y2651" s="41">
        <f>IF(tbl_PV_Milestones[[#This Row],[Baseline Date]]="",1,0)</f>
        <v>0</v>
      </c>
      <c r="Z2651" s="41">
        <f>IF(tbl_PV_Milestones[[#This Row],[Baseline Date]]&lt;PV_Meta!$B$7,1,0)</f>
        <v>1</v>
      </c>
      <c r="AA2651" s="41">
        <f>IF(tbl_PV_Milestones[[#This Row],[Complete]]="Yes",1,0)</f>
        <v>1</v>
      </c>
      <c r="AB2651" s="41">
        <f>IF(AND(tbl_PV_Milestones[[#This Row],[BL FY]]=2025,tbl_PV_Milestones[[#This Row],[Baseline Date]]&lt;PV_Meta!$B$7),1,0)</f>
        <v>0</v>
      </c>
      <c r="AC2651" s="41">
        <f>IF(AND(tbl_PV_Milestones[[#This Row],[Planned YTD]]=1,tbl_PV_Milestones[[#This Row],[Complete]]="Yes"),1,0)</f>
        <v>0</v>
      </c>
      <c r="AD2651" s="41">
        <f>IF(AND(tbl_PV_Milestones[[#This Row],[Actual/Schedule Finish]]&lt;PV_Meta!$B$7,tbl_PV_Milestones[[#This Row],[Complete]]="No",tbl_PV_Milestones[[#This Row],[Project Status]]&lt;&gt;"On Hold"),1,0)</f>
        <v>0</v>
      </c>
      <c r="AE2651" s="41">
        <f>IF(AND(tbl_PV_Milestones[[#This Row],[Actual/Schedule Finish]]&gt;tbl_PV_Milestones[[#This Row],[Baseline Date]],tbl_PV_Milestones[[#This Row],[Complete]]="No",tbl_PV_Milestones[[#This Row],[Project Status]]&lt;&gt;"On Hold",tbl_PV_Milestones[[#This Row],[Overdue]]=0,tbl_PV_Milestones[[#This Row],[To be Baselined]]&lt;&gt;1),1,0)</f>
        <v>0</v>
      </c>
      <c r="AF2651" s="41">
        <f>IF(AND(tbl_PV_Milestones[[#This Row],[BL FY]]=2025,tbl_PV_Milestones[[#This Row],[Finish FY]]&gt;2025),1,0)</f>
        <v>0</v>
      </c>
      <c r="AG2651" s="56" t="str">
        <f>_xlfn.XLOOKUP(tbl_PV_Milestones[[#This Row],[Work ID]],tbl_PV_Meta[Work ID '#],tbl_PV_Meta[Project Manager/Owner],,0)</f>
        <v>Project Manager 34</v>
      </c>
      <c r="AH2651" s="6"/>
    </row>
    <row r="2652" spans="4:34" x14ac:dyDescent="0.25">
      <c r="D2652" s="6" t="s">
        <v>326</v>
      </c>
      <c r="E2652" s="6" t="s">
        <v>503</v>
      </c>
      <c r="F2652" s="6" t="s">
        <v>1707</v>
      </c>
      <c r="G2652" s="6" t="s">
        <v>1188</v>
      </c>
      <c r="H2652" s="6" t="s">
        <v>510</v>
      </c>
      <c r="I2652" s="6" t="s">
        <v>110</v>
      </c>
      <c r="J2652" s="6" t="s">
        <v>326</v>
      </c>
      <c r="K2652" s="6" t="s">
        <v>278</v>
      </c>
      <c r="L2652" s="6" t="s">
        <v>123</v>
      </c>
      <c r="M2652" s="43"/>
      <c r="N2652" s="44" t="s">
        <v>1979</v>
      </c>
      <c r="O2652" s="39">
        <v>45322.708333333299</v>
      </c>
      <c r="P2652" s="39">
        <v>45322.708333333299</v>
      </c>
      <c r="Q2652" s="6">
        <v>0</v>
      </c>
      <c r="R2652" s="6">
        <v>0</v>
      </c>
      <c r="S2652" s="45" t="e">
        <f>_xlfn.CONCAT(#REF!,TRIM(tbl_PV_Milestones[[#This Row],[Milestone Description]]))</f>
        <v>#REF!</v>
      </c>
      <c r="T2652" s="84" t="str">
        <f>IF(COUNTIF(tbl_PV_Milestones[UID],tbl_PV_Milestones[[#This Row],[UID]])&gt;1,"Duplicate","")</f>
        <v>Duplicate</v>
      </c>
      <c r="U2652" s="42" t="str">
        <f>_xlfn.XLOOKUP(tbl_PV_Milestones[[#This Row],[Work ID]],tbl_PV_Meta[Work ID '#],tbl_PV_Meta[Sub-Portfolio])</f>
        <v>Sub-Portfolio 4</v>
      </c>
      <c r="V2652" s="41">
        <f>IF(MONTH(tbl_PV_Milestones[[#This Row],[Baseline Date]])&lt;7,YEAR(tbl_PV_Milestones[[#This Row],[Baseline Date]]),YEAR(tbl_PV_Milestones[[#This Row],[Baseline Date]])+1)</f>
        <v>2024</v>
      </c>
      <c r="W2652" s="41">
        <f>IF(MONTH(tbl_PV_Milestones[[#This Row],[Actual/Schedule Finish]])&lt;7,YEAR(tbl_PV_Milestones[[#This Row],[Actual/Schedule Finish]]),YEAR(tbl_PV_Milestones[[#This Row],[Actual/Schedule Finish]])+1)</f>
        <v>2024</v>
      </c>
      <c r="X2652" s="41" t="str">
        <f>IF(OR(tbl_PV_Milestones[[#This Row],[Project Status]]="Completed",tbl_PV_Milestones[[#This Row],[Project Status]]="Assumed Completed"),"Yes","No")</f>
        <v>Yes</v>
      </c>
      <c r="Y2652" s="41">
        <f>IF(tbl_PV_Milestones[[#This Row],[Baseline Date]]="",1,0)</f>
        <v>0</v>
      </c>
      <c r="Z2652" s="41">
        <f>IF(tbl_PV_Milestones[[#This Row],[Baseline Date]]&lt;PV_Meta!$B$7,1,0)</f>
        <v>1</v>
      </c>
      <c r="AA2652" s="41">
        <f>IF(tbl_PV_Milestones[[#This Row],[Complete]]="Yes",1,0)</f>
        <v>1</v>
      </c>
      <c r="AB2652" s="41">
        <f>IF(AND(tbl_PV_Milestones[[#This Row],[BL FY]]=2025,tbl_PV_Milestones[[#This Row],[Baseline Date]]&lt;PV_Meta!$B$7),1,0)</f>
        <v>0</v>
      </c>
      <c r="AC2652" s="41">
        <f>IF(AND(tbl_PV_Milestones[[#This Row],[Planned YTD]]=1,tbl_PV_Milestones[[#This Row],[Complete]]="Yes"),1,0)</f>
        <v>0</v>
      </c>
      <c r="AD2652" s="41">
        <f>IF(AND(tbl_PV_Milestones[[#This Row],[Actual/Schedule Finish]]&lt;PV_Meta!$B$7,tbl_PV_Milestones[[#This Row],[Complete]]="No",tbl_PV_Milestones[[#This Row],[Project Status]]&lt;&gt;"On Hold"),1,0)</f>
        <v>0</v>
      </c>
      <c r="AE2652" s="41">
        <f>IF(AND(tbl_PV_Milestones[[#This Row],[Actual/Schedule Finish]]&gt;tbl_PV_Milestones[[#This Row],[Baseline Date]],tbl_PV_Milestones[[#This Row],[Complete]]="No",tbl_PV_Milestones[[#This Row],[Project Status]]&lt;&gt;"On Hold",tbl_PV_Milestones[[#This Row],[Overdue]]=0,tbl_PV_Milestones[[#This Row],[To be Baselined]]&lt;&gt;1),1,0)</f>
        <v>0</v>
      </c>
      <c r="AF2652" s="41">
        <f>IF(AND(tbl_PV_Milestones[[#This Row],[BL FY]]=2025,tbl_PV_Milestones[[#This Row],[Finish FY]]&gt;2025),1,0)</f>
        <v>0</v>
      </c>
      <c r="AG2652" s="56" t="str">
        <f>_xlfn.XLOOKUP(tbl_PV_Milestones[[#This Row],[Work ID]],tbl_PV_Meta[Work ID '#],tbl_PV_Meta[Project Manager/Owner],,0)</f>
        <v>Project Manager 3</v>
      </c>
      <c r="AH2652" s="6"/>
    </row>
    <row r="2653" spans="4:34" x14ac:dyDescent="0.25">
      <c r="D2653" s="6" t="s">
        <v>326</v>
      </c>
      <c r="E2653" s="6" t="s">
        <v>503</v>
      </c>
      <c r="F2653" s="6" t="s">
        <v>1700</v>
      </c>
      <c r="G2653" s="6" t="s">
        <v>1214</v>
      </c>
      <c r="H2653" s="6" t="s">
        <v>510</v>
      </c>
      <c r="I2653" s="6" t="s">
        <v>510</v>
      </c>
      <c r="J2653" s="6" t="s">
        <v>326</v>
      </c>
      <c r="K2653" s="6" t="s">
        <v>36</v>
      </c>
      <c r="L2653" s="6" t="s">
        <v>88</v>
      </c>
      <c r="M2653" s="43"/>
      <c r="N2653" s="44" t="s">
        <v>1979</v>
      </c>
      <c r="O2653" s="39">
        <v>43983</v>
      </c>
      <c r="P2653" s="39">
        <v>43983</v>
      </c>
      <c r="Q2653" s="6">
        <v>0</v>
      </c>
      <c r="R2653" s="6">
        <v>0</v>
      </c>
      <c r="S2653" s="45" t="e">
        <f>_xlfn.CONCAT(#REF!,TRIM(tbl_PV_Milestones[[#This Row],[Milestone Description]]))</f>
        <v>#REF!</v>
      </c>
      <c r="T2653" s="84" t="str">
        <f>IF(COUNTIF(tbl_PV_Milestones[UID],tbl_PV_Milestones[[#This Row],[UID]])&gt;1,"Duplicate","")</f>
        <v>Duplicate</v>
      </c>
      <c r="U2653" s="42" t="str">
        <f>_xlfn.XLOOKUP(tbl_PV_Milestones[[#This Row],[Work ID]],tbl_PV_Meta[Work ID '#],tbl_PV_Meta[Sub-Portfolio])</f>
        <v>Sub-Portfolio 7</v>
      </c>
      <c r="V2653" s="41">
        <f>IF(MONTH(tbl_PV_Milestones[[#This Row],[Baseline Date]])&lt;7,YEAR(tbl_PV_Milestones[[#This Row],[Baseline Date]]),YEAR(tbl_PV_Milestones[[#This Row],[Baseline Date]])+1)</f>
        <v>2020</v>
      </c>
      <c r="W2653" s="41">
        <f>IF(MONTH(tbl_PV_Milestones[[#This Row],[Actual/Schedule Finish]])&lt;7,YEAR(tbl_PV_Milestones[[#This Row],[Actual/Schedule Finish]]),YEAR(tbl_PV_Milestones[[#This Row],[Actual/Schedule Finish]])+1)</f>
        <v>2020</v>
      </c>
      <c r="X2653" s="41" t="str">
        <f>IF(OR(tbl_PV_Milestones[[#This Row],[Project Status]]="Completed",tbl_PV_Milestones[[#This Row],[Project Status]]="Assumed Completed"),"Yes","No")</f>
        <v>Yes</v>
      </c>
      <c r="Y2653" s="41">
        <f>IF(tbl_PV_Milestones[[#This Row],[Baseline Date]]="",1,0)</f>
        <v>0</v>
      </c>
      <c r="Z2653" s="41">
        <f>IF(tbl_PV_Milestones[[#This Row],[Baseline Date]]&lt;PV_Meta!$B$7,1,0)</f>
        <v>1</v>
      </c>
      <c r="AA2653" s="41">
        <f>IF(tbl_PV_Milestones[[#This Row],[Complete]]="Yes",1,0)</f>
        <v>1</v>
      </c>
      <c r="AB2653" s="41">
        <f>IF(AND(tbl_PV_Milestones[[#This Row],[BL FY]]=2025,tbl_PV_Milestones[[#This Row],[Baseline Date]]&lt;PV_Meta!$B$7),1,0)</f>
        <v>0</v>
      </c>
      <c r="AC2653" s="41">
        <f>IF(AND(tbl_PV_Milestones[[#This Row],[Planned YTD]]=1,tbl_PV_Milestones[[#This Row],[Complete]]="Yes"),1,0)</f>
        <v>0</v>
      </c>
      <c r="AD2653" s="41">
        <f>IF(AND(tbl_PV_Milestones[[#This Row],[Actual/Schedule Finish]]&lt;PV_Meta!$B$7,tbl_PV_Milestones[[#This Row],[Complete]]="No",tbl_PV_Milestones[[#This Row],[Project Status]]&lt;&gt;"On Hold"),1,0)</f>
        <v>0</v>
      </c>
      <c r="AE2653" s="41">
        <f>IF(AND(tbl_PV_Milestones[[#This Row],[Actual/Schedule Finish]]&gt;tbl_PV_Milestones[[#This Row],[Baseline Date]],tbl_PV_Milestones[[#This Row],[Complete]]="No",tbl_PV_Milestones[[#This Row],[Project Status]]&lt;&gt;"On Hold",tbl_PV_Milestones[[#This Row],[Overdue]]=0,tbl_PV_Milestones[[#This Row],[To be Baselined]]&lt;&gt;1),1,0)</f>
        <v>0</v>
      </c>
      <c r="AF2653" s="41">
        <f>IF(AND(tbl_PV_Milestones[[#This Row],[BL FY]]=2025,tbl_PV_Milestones[[#This Row],[Finish FY]]&gt;2025),1,0)</f>
        <v>0</v>
      </c>
      <c r="AG2653" s="56" t="str">
        <f>_xlfn.XLOOKUP(tbl_PV_Milestones[[#This Row],[Work ID]],tbl_PV_Meta[Work ID '#],tbl_PV_Meta[Project Manager/Owner],,0)</f>
        <v>Project Manager 17</v>
      </c>
      <c r="AH2653" s="6"/>
    </row>
    <row r="2654" spans="4:34" x14ac:dyDescent="0.25">
      <c r="D2654" s="6" t="s">
        <v>326</v>
      </c>
      <c r="E2654" s="6" t="s">
        <v>503</v>
      </c>
      <c r="F2654" s="6" t="s">
        <v>1701</v>
      </c>
      <c r="G2654" s="6" t="s">
        <v>772</v>
      </c>
      <c r="H2654" s="6" t="s">
        <v>510</v>
      </c>
      <c r="I2654" s="6" t="s">
        <v>510</v>
      </c>
      <c r="J2654" s="6" t="s">
        <v>326</v>
      </c>
      <c r="K2654" s="6" t="s">
        <v>278</v>
      </c>
      <c r="L2654" s="6" t="s">
        <v>116</v>
      </c>
      <c r="M2654" s="43"/>
      <c r="N2654" s="44" t="s">
        <v>1979</v>
      </c>
      <c r="O2654" s="39">
        <v>45044</v>
      </c>
      <c r="P2654" s="39">
        <v>45044</v>
      </c>
      <c r="Q2654" s="6">
        <v>0</v>
      </c>
      <c r="R2654" s="6">
        <v>0</v>
      </c>
      <c r="S2654" s="45" t="e">
        <f>_xlfn.CONCAT(#REF!,TRIM(tbl_PV_Milestones[[#This Row],[Milestone Description]]))</f>
        <v>#REF!</v>
      </c>
      <c r="T2654" s="84" t="str">
        <f>IF(COUNTIF(tbl_PV_Milestones[UID],tbl_PV_Milestones[[#This Row],[UID]])&gt;1,"Duplicate","")</f>
        <v>Duplicate</v>
      </c>
      <c r="U2654" s="42" t="str">
        <f>_xlfn.XLOOKUP(tbl_PV_Milestones[[#This Row],[Work ID]],tbl_PV_Meta[Work ID '#],tbl_PV_Meta[Sub-Portfolio])</f>
        <v>Sub-Portfolio 4</v>
      </c>
      <c r="V2654" s="41">
        <f>IF(MONTH(tbl_PV_Milestones[[#This Row],[Baseline Date]])&lt;7,YEAR(tbl_PV_Milestones[[#This Row],[Baseline Date]]),YEAR(tbl_PV_Milestones[[#This Row],[Baseline Date]])+1)</f>
        <v>2023</v>
      </c>
      <c r="W2654" s="41">
        <f>IF(MONTH(tbl_PV_Milestones[[#This Row],[Actual/Schedule Finish]])&lt;7,YEAR(tbl_PV_Milestones[[#This Row],[Actual/Schedule Finish]]),YEAR(tbl_PV_Milestones[[#This Row],[Actual/Schedule Finish]])+1)</f>
        <v>2023</v>
      </c>
      <c r="X2654" s="41" t="str">
        <f>IF(OR(tbl_PV_Milestones[[#This Row],[Project Status]]="Completed",tbl_PV_Milestones[[#This Row],[Project Status]]="Assumed Completed"),"Yes","No")</f>
        <v>Yes</v>
      </c>
      <c r="Y2654" s="41">
        <f>IF(tbl_PV_Milestones[[#This Row],[Baseline Date]]="",1,0)</f>
        <v>0</v>
      </c>
      <c r="Z2654" s="41">
        <f>IF(tbl_PV_Milestones[[#This Row],[Baseline Date]]&lt;PV_Meta!$B$7,1,0)</f>
        <v>1</v>
      </c>
      <c r="AA2654" s="41">
        <f>IF(tbl_PV_Milestones[[#This Row],[Complete]]="Yes",1,0)</f>
        <v>1</v>
      </c>
      <c r="AB2654" s="41">
        <f>IF(AND(tbl_PV_Milestones[[#This Row],[BL FY]]=2025,tbl_PV_Milestones[[#This Row],[Baseline Date]]&lt;PV_Meta!$B$7),1,0)</f>
        <v>0</v>
      </c>
      <c r="AC2654" s="41">
        <f>IF(AND(tbl_PV_Milestones[[#This Row],[Planned YTD]]=1,tbl_PV_Milestones[[#This Row],[Complete]]="Yes"),1,0)</f>
        <v>0</v>
      </c>
      <c r="AD2654" s="41">
        <f>IF(AND(tbl_PV_Milestones[[#This Row],[Actual/Schedule Finish]]&lt;PV_Meta!$B$7,tbl_PV_Milestones[[#This Row],[Complete]]="No",tbl_PV_Milestones[[#This Row],[Project Status]]&lt;&gt;"On Hold"),1,0)</f>
        <v>0</v>
      </c>
      <c r="AE2654" s="41">
        <f>IF(AND(tbl_PV_Milestones[[#This Row],[Actual/Schedule Finish]]&gt;tbl_PV_Milestones[[#This Row],[Baseline Date]],tbl_PV_Milestones[[#This Row],[Complete]]="No",tbl_PV_Milestones[[#This Row],[Project Status]]&lt;&gt;"On Hold",tbl_PV_Milestones[[#This Row],[Overdue]]=0,tbl_PV_Milestones[[#This Row],[To be Baselined]]&lt;&gt;1),1,0)</f>
        <v>0</v>
      </c>
      <c r="AF2654" s="41">
        <f>IF(AND(tbl_PV_Milestones[[#This Row],[BL FY]]=2025,tbl_PV_Milestones[[#This Row],[Finish FY]]&gt;2025),1,0)</f>
        <v>0</v>
      </c>
      <c r="AG2654" s="56" t="str">
        <f>_xlfn.XLOOKUP(tbl_PV_Milestones[[#This Row],[Work ID]],tbl_PV_Meta[Work ID '#],tbl_PV_Meta[Project Manager/Owner],,0)</f>
        <v>Project Manager 18</v>
      </c>
      <c r="AH2654" s="6"/>
    </row>
    <row r="2655" spans="4:34" x14ac:dyDescent="0.25">
      <c r="D2655" s="6" t="s">
        <v>326</v>
      </c>
      <c r="E2655" s="6" t="s">
        <v>503</v>
      </c>
      <c r="F2655" s="6" t="s">
        <v>1700</v>
      </c>
      <c r="G2655" s="6" t="s">
        <v>1215</v>
      </c>
      <c r="H2655" s="6" t="s">
        <v>510</v>
      </c>
      <c r="I2655" s="6" t="s">
        <v>510</v>
      </c>
      <c r="J2655" s="6" t="s">
        <v>326</v>
      </c>
      <c r="K2655" s="6" t="s">
        <v>36</v>
      </c>
      <c r="L2655" s="6" t="s">
        <v>88</v>
      </c>
      <c r="M2655" s="43"/>
      <c r="N2655" s="44" t="s">
        <v>1979</v>
      </c>
      <c r="O2655" s="39">
        <v>45077</v>
      </c>
      <c r="P2655" s="39">
        <v>45077</v>
      </c>
      <c r="Q2655" s="6">
        <v>0</v>
      </c>
      <c r="R2655" s="6">
        <v>0</v>
      </c>
      <c r="S2655" s="45" t="e">
        <f>_xlfn.CONCAT(#REF!,TRIM(tbl_PV_Milestones[[#This Row],[Milestone Description]]))</f>
        <v>#REF!</v>
      </c>
      <c r="T2655" s="84" t="str">
        <f>IF(COUNTIF(tbl_PV_Milestones[UID],tbl_PV_Milestones[[#This Row],[UID]])&gt;1,"Duplicate","")</f>
        <v>Duplicate</v>
      </c>
      <c r="U2655" s="42" t="str">
        <f>_xlfn.XLOOKUP(tbl_PV_Milestones[[#This Row],[Work ID]],tbl_PV_Meta[Work ID '#],tbl_PV_Meta[Sub-Portfolio])</f>
        <v>Sub-Portfolio 7</v>
      </c>
      <c r="V2655" s="41">
        <f>IF(MONTH(tbl_PV_Milestones[[#This Row],[Baseline Date]])&lt;7,YEAR(tbl_PV_Milestones[[#This Row],[Baseline Date]]),YEAR(tbl_PV_Milestones[[#This Row],[Baseline Date]])+1)</f>
        <v>2023</v>
      </c>
      <c r="W2655" s="41">
        <f>IF(MONTH(tbl_PV_Milestones[[#This Row],[Actual/Schedule Finish]])&lt;7,YEAR(tbl_PV_Milestones[[#This Row],[Actual/Schedule Finish]]),YEAR(tbl_PV_Milestones[[#This Row],[Actual/Schedule Finish]])+1)</f>
        <v>2023</v>
      </c>
      <c r="X2655" s="41" t="str">
        <f>IF(OR(tbl_PV_Milestones[[#This Row],[Project Status]]="Completed",tbl_PV_Milestones[[#This Row],[Project Status]]="Assumed Completed"),"Yes","No")</f>
        <v>Yes</v>
      </c>
      <c r="Y2655" s="41">
        <f>IF(tbl_PV_Milestones[[#This Row],[Baseline Date]]="",1,0)</f>
        <v>0</v>
      </c>
      <c r="Z2655" s="41">
        <f>IF(tbl_PV_Milestones[[#This Row],[Baseline Date]]&lt;PV_Meta!$B$7,1,0)</f>
        <v>1</v>
      </c>
      <c r="AA2655" s="41">
        <f>IF(tbl_PV_Milestones[[#This Row],[Complete]]="Yes",1,0)</f>
        <v>1</v>
      </c>
      <c r="AB2655" s="41">
        <f>IF(AND(tbl_PV_Milestones[[#This Row],[BL FY]]=2025,tbl_PV_Milestones[[#This Row],[Baseline Date]]&lt;PV_Meta!$B$7),1,0)</f>
        <v>0</v>
      </c>
      <c r="AC2655" s="41">
        <f>IF(AND(tbl_PV_Milestones[[#This Row],[Planned YTD]]=1,tbl_PV_Milestones[[#This Row],[Complete]]="Yes"),1,0)</f>
        <v>0</v>
      </c>
      <c r="AD2655" s="41">
        <f>IF(AND(tbl_PV_Milestones[[#This Row],[Actual/Schedule Finish]]&lt;PV_Meta!$B$7,tbl_PV_Milestones[[#This Row],[Complete]]="No",tbl_PV_Milestones[[#This Row],[Project Status]]&lt;&gt;"On Hold"),1,0)</f>
        <v>0</v>
      </c>
      <c r="AE2655" s="41">
        <f>IF(AND(tbl_PV_Milestones[[#This Row],[Actual/Schedule Finish]]&gt;tbl_PV_Milestones[[#This Row],[Baseline Date]],tbl_PV_Milestones[[#This Row],[Complete]]="No",tbl_PV_Milestones[[#This Row],[Project Status]]&lt;&gt;"On Hold",tbl_PV_Milestones[[#This Row],[Overdue]]=0,tbl_PV_Milestones[[#This Row],[To be Baselined]]&lt;&gt;1),1,0)</f>
        <v>0</v>
      </c>
      <c r="AF2655" s="41">
        <f>IF(AND(tbl_PV_Milestones[[#This Row],[BL FY]]=2025,tbl_PV_Milestones[[#This Row],[Finish FY]]&gt;2025),1,0)</f>
        <v>0</v>
      </c>
      <c r="AG2655" s="56" t="str">
        <f>_xlfn.XLOOKUP(tbl_PV_Milestones[[#This Row],[Work ID]],tbl_PV_Meta[Work ID '#],tbl_PV_Meta[Project Manager/Owner],,0)</f>
        <v>Project Manager 17</v>
      </c>
      <c r="AH2655" s="6"/>
    </row>
    <row r="2656" spans="4:34" x14ac:dyDescent="0.25">
      <c r="D2656" s="6" t="s">
        <v>326</v>
      </c>
      <c r="E2656" s="6" t="s">
        <v>503</v>
      </c>
      <c r="F2656" s="6" t="s">
        <v>1700</v>
      </c>
      <c r="G2656" s="6" t="s">
        <v>1197</v>
      </c>
      <c r="H2656" s="6" t="s">
        <v>510</v>
      </c>
      <c r="I2656" s="6" t="s">
        <v>510</v>
      </c>
      <c r="J2656" s="6" t="s">
        <v>326</v>
      </c>
      <c r="K2656" s="6" t="s">
        <v>36</v>
      </c>
      <c r="L2656" s="6" t="s">
        <v>88</v>
      </c>
      <c r="M2656" s="43"/>
      <c r="N2656" s="44" t="s">
        <v>1979</v>
      </c>
      <c r="O2656" s="39">
        <v>44935</v>
      </c>
      <c r="P2656" s="39">
        <v>44935</v>
      </c>
      <c r="Q2656" s="6">
        <v>0</v>
      </c>
      <c r="R2656" s="6">
        <v>0</v>
      </c>
      <c r="S2656" s="45" t="e">
        <f>_xlfn.CONCAT(#REF!,TRIM(tbl_PV_Milestones[[#This Row],[Milestone Description]]))</f>
        <v>#REF!</v>
      </c>
      <c r="T2656" s="84" t="str">
        <f>IF(COUNTIF(tbl_PV_Milestones[UID],tbl_PV_Milestones[[#This Row],[UID]])&gt;1,"Duplicate","")</f>
        <v>Duplicate</v>
      </c>
      <c r="U2656" s="42" t="str">
        <f>_xlfn.XLOOKUP(tbl_PV_Milestones[[#This Row],[Work ID]],tbl_PV_Meta[Work ID '#],tbl_PV_Meta[Sub-Portfolio])</f>
        <v>Sub-Portfolio 7</v>
      </c>
      <c r="V2656" s="41">
        <f>IF(MONTH(tbl_PV_Milestones[[#This Row],[Baseline Date]])&lt;7,YEAR(tbl_PV_Milestones[[#This Row],[Baseline Date]]),YEAR(tbl_PV_Milestones[[#This Row],[Baseline Date]])+1)</f>
        <v>2023</v>
      </c>
      <c r="W2656" s="41">
        <f>IF(MONTH(tbl_PV_Milestones[[#This Row],[Actual/Schedule Finish]])&lt;7,YEAR(tbl_PV_Milestones[[#This Row],[Actual/Schedule Finish]]),YEAR(tbl_PV_Milestones[[#This Row],[Actual/Schedule Finish]])+1)</f>
        <v>2023</v>
      </c>
      <c r="X2656" s="41" t="str">
        <f>IF(OR(tbl_PV_Milestones[[#This Row],[Project Status]]="Completed",tbl_PV_Milestones[[#This Row],[Project Status]]="Assumed Completed"),"Yes","No")</f>
        <v>Yes</v>
      </c>
      <c r="Y2656" s="41">
        <f>IF(tbl_PV_Milestones[[#This Row],[Baseline Date]]="",1,0)</f>
        <v>0</v>
      </c>
      <c r="Z2656" s="41">
        <f>IF(tbl_PV_Milestones[[#This Row],[Baseline Date]]&lt;PV_Meta!$B$7,1,0)</f>
        <v>1</v>
      </c>
      <c r="AA2656" s="41">
        <f>IF(tbl_PV_Milestones[[#This Row],[Complete]]="Yes",1,0)</f>
        <v>1</v>
      </c>
      <c r="AB2656" s="41">
        <f>IF(AND(tbl_PV_Milestones[[#This Row],[BL FY]]=2025,tbl_PV_Milestones[[#This Row],[Baseline Date]]&lt;PV_Meta!$B$7),1,0)</f>
        <v>0</v>
      </c>
      <c r="AC2656" s="41">
        <f>IF(AND(tbl_PV_Milestones[[#This Row],[Planned YTD]]=1,tbl_PV_Milestones[[#This Row],[Complete]]="Yes"),1,0)</f>
        <v>0</v>
      </c>
      <c r="AD2656" s="41">
        <f>IF(AND(tbl_PV_Milestones[[#This Row],[Actual/Schedule Finish]]&lt;PV_Meta!$B$7,tbl_PV_Milestones[[#This Row],[Complete]]="No",tbl_PV_Milestones[[#This Row],[Project Status]]&lt;&gt;"On Hold"),1,0)</f>
        <v>0</v>
      </c>
      <c r="AE2656" s="41">
        <f>IF(AND(tbl_PV_Milestones[[#This Row],[Actual/Schedule Finish]]&gt;tbl_PV_Milestones[[#This Row],[Baseline Date]],tbl_PV_Milestones[[#This Row],[Complete]]="No",tbl_PV_Milestones[[#This Row],[Project Status]]&lt;&gt;"On Hold",tbl_PV_Milestones[[#This Row],[Overdue]]=0,tbl_PV_Milestones[[#This Row],[To be Baselined]]&lt;&gt;1),1,0)</f>
        <v>0</v>
      </c>
      <c r="AF2656" s="41">
        <f>IF(AND(tbl_PV_Milestones[[#This Row],[BL FY]]=2025,tbl_PV_Milestones[[#This Row],[Finish FY]]&gt;2025),1,0)</f>
        <v>0</v>
      </c>
      <c r="AG2656" s="56" t="str">
        <f>_xlfn.XLOOKUP(tbl_PV_Milestones[[#This Row],[Work ID]],tbl_PV_Meta[Work ID '#],tbl_PV_Meta[Project Manager/Owner],,0)</f>
        <v>Project Manager 17</v>
      </c>
      <c r="AH2656" s="6"/>
    </row>
    <row r="2657" spans="4:34" x14ac:dyDescent="0.25">
      <c r="D2657" s="6" t="s">
        <v>326</v>
      </c>
      <c r="E2657" s="6" t="s">
        <v>503</v>
      </c>
      <c r="F2657" s="6" t="s">
        <v>1697</v>
      </c>
      <c r="G2657" s="6" t="s">
        <v>565</v>
      </c>
      <c r="H2657" s="6" t="s">
        <v>519</v>
      </c>
      <c r="I2657" s="6" t="s">
        <v>522</v>
      </c>
      <c r="J2657" s="6" t="s">
        <v>326</v>
      </c>
      <c r="K2657" s="6" t="s">
        <v>36</v>
      </c>
      <c r="L2657" s="6" t="s">
        <v>113</v>
      </c>
      <c r="M2657" s="43"/>
      <c r="N2657" s="44" t="s">
        <v>1979</v>
      </c>
      <c r="O2657" s="39">
        <v>44895.708333333299</v>
      </c>
      <c r="P2657" s="39">
        <v>44895.708333333299</v>
      </c>
      <c r="Q2657" s="6">
        <v>0</v>
      </c>
      <c r="R2657" s="6">
        <v>0</v>
      </c>
      <c r="S2657" s="45" t="e">
        <f>_xlfn.CONCAT(#REF!,TRIM(tbl_PV_Milestones[[#This Row],[Milestone Description]]))</f>
        <v>#REF!</v>
      </c>
      <c r="T2657" s="84" t="str">
        <f>IF(COUNTIF(tbl_PV_Milestones[UID],tbl_PV_Milestones[[#This Row],[UID]])&gt;1,"Duplicate","")</f>
        <v>Duplicate</v>
      </c>
      <c r="U2657" s="42" t="str">
        <f>_xlfn.XLOOKUP(tbl_PV_Milestones[[#This Row],[Work ID]],tbl_PV_Meta[Work ID '#],tbl_PV_Meta[Sub-Portfolio])</f>
        <v>Sub-Portfolio 4</v>
      </c>
      <c r="V2657" s="41">
        <f>IF(MONTH(tbl_PV_Milestones[[#This Row],[Baseline Date]])&lt;7,YEAR(tbl_PV_Milestones[[#This Row],[Baseline Date]]),YEAR(tbl_PV_Milestones[[#This Row],[Baseline Date]])+1)</f>
        <v>2023</v>
      </c>
      <c r="W2657" s="41">
        <f>IF(MONTH(tbl_PV_Milestones[[#This Row],[Actual/Schedule Finish]])&lt;7,YEAR(tbl_PV_Milestones[[#This Row],[Actual/Schedule Finish]]),YEAR(tbl_PV_Milestones[[#This Row],[Actual/Schedule Finish]])+1)</f>
        <v>2023</v>
      </c>
      <c r="X2657" s="41" t="str">
        <f>IF(OR(tbl_PV_Milestones[[#This Row],[Project Status]]="Completed",tbl_PV_Milestones[[#This Row],[Project Status]]="Assumed Completed"),"Yes","No")</f>
        <v>Yes</v>
      </c>
      <c r="Y2657" s="41">
        <f>IF(tbl_PV_Milestones[[#This Row],[Baseline Date]]="",1,0)</f>
        <v>0</v>
      </c>
      <c r="Z2657" s="41">
        <f>IF(tbl_PV_Milestones[[#This Row],[Baseline Date]]&lt;PV_Meta!$B$7,1,0)</f>
        <v>1</v>
      </c>
      <c r="AA2657" s="41">
        <f>IF(tbl_PV_Milestones[[#This Row],[Complete]]="Yes",1,0)</f>
        <v>1</v>
      </c>
      <c r="AB2657" s="41">
        <f>IF(AND(tbl_PV_Milestones[[#This Row],[BL FY]]=2025,tbl_PV_Milestones[[#This Row],[Baseline Date]]&lt;PV_Meta!$B$7),1,0)</f>
        <v>0</v>
      </c>
      <c r="AC2657" s="41">
        <f>IF(AND(tbl_PV_Milestones[[#This Row],[Planned YTD]]=1,tbl_PV_Milestones[[#This Row],[Complete]]="Yes"),1,0)</f>
        <v>0</v>
      </c>
      <c r="AD2657" s="41">
        <f>IF(AND(tbl_PV_Milestones[[#This Row],[Actual/Schedule Finish]]&lt;PV_Meta!$B$7,tbl_PV_Milestones[[#This Row],[Complete]]="No",tbl_PV_Milestones[[#This Row],[Project Status]]&lt;&gt;"On Hold"),1,0)</f>
        <v>0</v>
      </c>
      <c r="AE2657" s="41">
        <f>IF(AND(tbl_PV_Milestones[[#This Row],[Actual/Schedule Finish]]&gt;tbl_PV_Milestones[[#This Row],[Baseline Date]],tbl_PV_Milestones[[#This Row],[Complete]]="No",tbl_PV_Milestones[[#This Row],[Project Status]]&lt;&gt;"On Hold",tbl_PV_Milestones[[#This Row],[Overdue]]=0,tbl_PV_Milestones[[#This Row],[To be Baselined]]&lt;&gt;1),1,0)</f>
        <v>0</v>
      </c>
      <c r="AF2657" s="41">
        <f>IF(AND(tbl_PV_Milestones[[#This Row],[BL FY]]=2025,tbl_PV_Milestones[[#This Row],[Finish FY]]&gt;2025),1,0)</f>
        <v>0</v>
      </c>
      <c r="AG2657" s="56" t="str">
        <f>_xlfn.XLOOKUP(tbl_PV_Milestones[[#This Row],[Work ID]],tbl_PV_Meta[Work ID '#],tbl_PV_Meta[Project Manager/Owner],,0)</f>
        <v>Project Manager 36</v>
      </c>
      <c r="AH2657" s="6"/>
    </row>
    <row r="2658" spans="4:34" x14ac:dyDescent="0.25">
      <c r="D2658" s="6" t="s">
        <v>326</v>
      </c>
      <c r="E2658" s="6" t="s">
        <v>503</v>
      </c>
      <c r="F2658" s="6" t="s">
        <v>1697</v>
      </c>
      <c r="G2658" s="6" t="s">
        <v>415</v>
      </c>
      <c r="H2658" s="6" t="s">
        <v>510</v>
      </c>
      <c r="I2658" s="6" t="s">
        <v>110</v>
      </c>
      <c r="J2658" s="6" t="s">
        <v>326</v>
      </c>
      <c r="K2658" s="6" t="s">
        <v>36</v>
      </c>
      <c r="L2658" s="6" t="s">
        <v>113</v>
      </c>
      <c r="M2658" s="43"/>
      <c r="N2658" s="44" t="s">
        <v>1979</v>
      </c>
      <c r="O2658" s="39">
        <v>44880</v>
      </c>
      <c r="P2658" s="39">
        <v>44880</v>
      </c>
      <c r="Q2658" s="6">
        <v>0</v>
      </c>
      <c r="R2658" s="6">
        <v>0</v>
      </c>
      <c r="S2658" s="45" t="e">
        <f>_xlfn.CONCAT(#REF!,TRIM(tbl_PV_Milestones[[#This Row],[Milestone Description]]))</f>
        <v>#REF!</v>
      </c>
      <c r="T2658" s="84" t="str">
        <f>IF(COUNTIF(tbl_PV_Milestones[UID],tbl_PV_Milestones[[#This Row],[UID]])&gt;1,"Duplicate","")</f>
        <v>Duplicate</v>
      </c>
      <c r="U2658" s="42" t="str">
        <f>_xlfn.XLOOKUP(tbl_PV_Milestones[[#This Row],[Work ID]],tbl_PV_Meta[Work ID '#],tbl_PV_Meta[Sub-Portfolio])</f>
        <v>Sub-Portfolio 4</v>
      </c>
      <c r="V2658" s="41">
        <f>IF(MONTH(tbl_PV_Milestones[[#This Row],[Baseline Date]])&lt;7,YEAR(tbl_PV_Milestones[[#This Row],[Baseline Date]]),YEAR(tbl_PV_Milestones[[#This Row],[Baseline Date]])+1)</f>
        <v>2023</v>
      </c>
      <c r="W2658" s="41">
        <f>IF(MONTH(tbl_PV_Milestones[[#This Row],[Actual/Schedule Finish]])&lt;7,YEAR(tbl_PV_Milestones[[#This Row],[Actual/Schedule Finish]]),YEAR(tbl_PV_Milestones[[#This Row],[Actual/Schedule Finish]])+1)</f>
        <v>2023</v>
      </c>
      <c r="X2658" s="41" t="str">
        <f>IF(OR(tbl_PV_Milestones[[#This Row],[Project Status]]="Completed",tbl_PV_Milestones[[#This Row],[Project Status]]="Assumed Completed"),"Yes","No")</f>
        <v>Yes</v>
      </c>
      <c r="Y2658" s="41">
        <f>IF(tbl_PV_Milestones[[#This Row],[Baseline Date]]="",1,0)</f>
        <v>0</v>
      </c>
      <c r="Z2658" s="41">
        <f>IF(tbl_PV_Milestones[[#This Row],[Baseline Date]]&lt;PV_Meta!$B$7,1,0)</f>
        <v>1</v>
      </c>
      <c r="AA2658" s="41">
        <f>IF(tbl_PV_Milestones[[#This Row],[Complete]]="Yes",1,0)</f>
        <v>1</v>
      </c>
      <c r="AB2658" s="41">
        <f>IF(AND(tbl_PV_Milestones[[#This Row],[BL FY]]=2025,tbl_PV_Milestones[[#This Row],[Baseline Date]]&lt;PV_Meta!$B$7),1,0)</f>
        <v>0</v>
      </c>
      <c r="AC2658" s="41">
        <f>IF(AND(tbl_PV_Milestones[[#This Row],[Planned YTD]]=1,tbl_PV_Milestones[[#This Row],[Complete]]="Yes"),1,0)</f>
        <v>0</v>
      </c>
      <c r="AD2658" s="41">
        <f>IF(AND(tbl_PV_Milestones[[#This Row],[Actual/Schedule Finish]]&lt;PV_Meta!$B$7,tbl_PV_Milestones[[#This Row],[Complete]]="No",tbl_PV_Milestones[[#This Row],[Project Status]]&lt;&gt;"On Hold"),1,0)</f>
        <v>0</v>
      </c>
      <c r="AE2658" s="41">
        <f>IF(AND(tbl_PV_Milestones[[#This Row],[Actual/Schedule Finish]]&gt;tbl_PV_Milestones[[#This Row],[Baseline Date]],tbl_PV_Milestones[[#This Row],[Complete]]="No",tbl_PV_Milestones[[#This Row],[Project Status]]&lt;&gt;"On Hold",tbl_PV_Milestones[[#This Row],[Overdue]]=0,tbl_PV_Milestones[[#This Row],[To be Baselined]]&lt;&gt;1),1,0)</f>
        <v>0</v>
      </c>
      <c r="AF2658" s="41">
        <f>IF(AND(tbl_PV_Milestones[[#This Row],[BL FY]]=2025,tbl_PV_Milestones[[#This Row],[Finish FY]]&gt;2025),1,0)</f>
        <v>0</v>
      </c>
      <c r="AG2658" s="56" t="str">
        <f>_xlfn.XLOOKUP(tbl_PV_Milestones[[#This Row],[Work ID]],tbl_PV_Meta[Work ID '#],tbl_PV_Meta[Project Manager/Owner],,0)</f>
        <v>Project Manager 36</v>
      </c>
      <c r="AH2658" s="6"/>
    </row>
    <row r="2659" spans="4:34" x14ac:dyDescent="0.25">
      <c r="D2659" s="6" t="s">
        <v>326</v>
      </c>
      <c r="E2659" s="6" t="s">
        <v>503</v>
      </c>
      <c r="F2659" s="6" t="s">
        <v>1697</v>
      </c>
      <c r="G2659" s="6" t="s">
        <v>1087</v>
      </c>
      <c r="H2659" s="6" t="s">
        <v>510</v>
      </c>
      <c r="I2659" s="6" t="s">
        <v>110</v>
      </c>
      <c r="J2659" s="6" t="s">
        <v>326</v>
      </c>
      <c r="K2659" s="6" t="s">
        <v>36</v>
      </c>
      <c r="L2659" s="6" t="s">
        <v>113</v>
      </c>
      <c r="M2659" s="43"/>
      <c r="N2659" s="44" t="s">
        <v>1979</v>
      </c>
      <c r="O2659" s="39">
        <v>44880</v>
      </c>
      <c r="P2659" s="39">
        <v>44880</v>
      </c>
      <c r="Q2659" s="6">
        <v>0</v>
      </c>
      <c r="R2659" s="6">
        <v>0</v>
      </c>
      <c r="S2659" s="45" t="e">
        <f>_xlfn.CONCAT(#REF!,TRIM(tbl_PV_Milestones[[#This Row],[Milestone Description]]))</f>
        <v>#REF!</v>
      </c>
      <c r="T2659" s="84" t="str">
        <f>IF(COUNTIF(tbl_PV_Milestones[UID],tbl_PV_Milestones[[#This Row],[UID]])&gt;1,"Duplicate","")</f>
        <v>Duplicate</v>
      </c>
      <c r="U2659" s="42" t="str">
        <f>_xlfn.XLOOKUP(tbl_PV_Milestones[[#This Row],[Work ID]],tbl_PV_Meta[Work ID '#],tbl_PV_Meta[Sub-Portfolio])</f>
        <v>Sub-Portfolio 4</v>
      </c>
      <c r="V2659" s="41">
        <f>IF(MONTH(tbl_PV_Milestones[[#This Row],[Baseline Date]])&lt;7,YEAR(tbl_PV_Milestones[[#This Row],[Baseline Date]]),YEAR(tbl_PV_Milestones[[#This Row],[Baseline Date]])+1)</f>
        <v>2023</v>
      </c>
      <c r="W2659" s="41">
        <f>IF(MONTH(tbl_PV_Milestones[[#This Row],[Actual/Schedule Finish]])&lt;7,YEAR(tbl_PV_Milestones[[#This Row],[Actual/Schedule Finish]]),YEAR(tbl_PV_Milestones[[#This Row],[Actual/Schedule Finish]])+1)</f>
        <v>2023</v>
      </c>
      <c r="X2659" s="41" t="str">
        <f>IF(OR(tbl_PV_Milestones[[#This Row],[Project Status]]="Completed",tbl_PV_Milestones[[#This Row],[Project Status]]="Assumed Completed"),"Yes","No")</f>
        <v>Yes</v>
      </c>
      <c r="Y2659" s="41">
        <f>IF(tbl_PV_Milestones[[#This Row],[Baseline Date]]="",1,0)</f>
        <v>0</v>
      </c>
      <c r="Z2659" s="41">
        <f>IF(tbl_PV_Milestones[[#This Row],[Baseline Date]]&lt;PV_Meta!$B$7,1,0)</f>
        <v>1</v>
      </c>
      <c r="AA2659" s="41">
        <f>IF(tbl_PV_Milestones[[#This Row],[Complete]]="Yes",1,0)</f>
        <v>1</v>
      </c>
      <c r="AB2659" s="41">
        <f>IF(AND(tbl_PV_Milestones[[#This Row],[BL FY]]=2025,tbl_PV_Milestones[[#This Row],[Baseline Date]]&lt;PV_Meta!$B$7),1,0)</f>
        <v>0</v>
      </c>
      <c r="AC2659" s="41">
        <f>IF(AND(tbl_PV_Milestones[[#This Row],[Planned YTD]]=1,tbl_PV_Milestones[[#This Row],[Complete]]="Yes"),1,0)</f>
        <v>0</v>
      </c>
      <c r="AD2659" s="41">
        <f>IF(AND(tbl_PV_Milestones[[#This Row],[Actual/Schedule Finish]]&lt;PV_Meta!$B$7,tbl_PV_Milestones[[#This Row],[Complete]]="No",tbl_PV_Milestones[[#This Row],[Project Status]]&lt;&gt;"On Hold"),1,0)</f>
        <v>0</v>
      </c>
      <c r="AE2659" s="41">
        <f>IF(AND(tbl_PV_Milestones[[#This Row],[Actual/Schedule Finish]]&gt;tbl_PV_Milestones[[#This Row],[Baseline Date]],tbl_PV_Milestones[[#This Row],[Complete]]="No",tbl_PV_Milestones[[#This Row],[Project Status]]&lt;&gt;"On Hold",tbl_PV_Milestones[[#This Row],[Overdue]]=0,tbl_PV_Milestones[[#This Row],[To be Baselined]]&lt;&gt;1),1,0)</f>
        <v>0</v>
      </c>
      <c r="AF2659" s="41">
        <f>IF(AND(tbl_PV_Milestones[[#This Row],[BL FY]]=2025,tbl_PV_Milestones[[#This Row],[Finish FY]]&gt;2025),1,0)</f>
        <v>0</v>
      </c>
      <c r="AG2659" s="56" t="str">
        <f>_xlfn.XLOOKUP(tbl_PV_Milestones[[#This Row],[Work ID]],tbl_PV_Meta[Work ID '#],tbl_PV_Meta[Project Manager/Owner],,0)</f>
        <v>Project Manager 36</v>
      </c>
      <c r="AH2659" s="6"/>
    </row>
    <row r="2660" spans="4:34" x14ac:dyDescent="0.25">
      <c r="D2660" s="6" t="s">
        <v>326</v>
      </c>
      <c r="E2660" s="6" t="s">
        <v>503</v>
      </c>
      <c r="F2660" s="6" t="s">
        <v>1701</v>
      </c>
      <c r="G2660" s="6" t="s">
        <v>973</v>
      </c>
      <c r="H2660" s="6" t="s">
        <v>510</v>
      </c>
      <c r="I2660" s="6" t="s">
        <v>510</v>
      </c>
      <c r="J2660" s="6" t="s">
        <v>326</v>
      </c>
      <c r="K2660" s="6" t="s">
        <v>278</v>
      </c>
      <c r="L2660" s="6" t="s">
        <v>116</v>
      </c>
      <c r="M2660" s="43"/>
      <c r="N2660" s="44" t="s">
        <v>1979</v>
      </c>
      <c r="O2660" s="39">
        <v>45107</v>
      </c>
      <c r="P2660" s="39">
        <v>45107</v>
      </c>
      <c r="Q2660" s="6">
        <v>0</v>
      </c>
      <c r="R2660" s="6">
        <v>0</v>
      </c>
      <c r="S2660" s="45" t="e">
        <f>_xlfn.CONCAT(#REF!,TRIM(tbl_PV_Milestones[[#This Row],[Milestone Description]]))</f>
        <v>#REF!</v>
      </c>
      <c r="T2660" s="84" t="str">
        <f>IF(COUNTIF(tbl_PV_Milestones[UID],tbl_PV_Milestones[[#This Row],[UID]])&gt;1,"Duplicate","")</f>
        <v>Duplicate</v>
      </c>
      <c r="U2660" s="42" t="str">
        <f>_xlfn.XLOOKUP(tbl_PV_Milestones[[#This Row],[Work ID]],tbl_PV_Meta[Work ID '#],tbl_PV_Meta[Sub-Portfolio])</f>
        <v>Sub-Portfolio 4</v>
      </c>
      <c r="V2660" s="41">
        <f>IF(MONTH(tbl_PV_Milestones[[#This Row],[Baseline Date]])&lt;7,YEAR(tbl_PV_Milestones[[#This Row],[Baseline Date]]),YEAR(tbl_PV_Milestones[[#This Row],[Baseline Date]])+1)</f>
        <v>2023</v>
      </c>
      <c r="W2660" s="41">
        <f>IF(MONTH(tbl_PV_Milestones[[#This Row],[Actual/Schedule Finish]])&lt;7,YEAR(tbl_PV_Milestones[[#This Row],[Actual/Schedule Finish]]),YEAR(tbl_PV_Milestones[[#This Row],[Actual/Schedule Finish]])+1)</f>
        <v>2023</v>
      </c>
      <c r="X2660" s="41" t="str">
        <f>IF(OR(tbl_PV_Milestones[[#This Row],[Project Status]]="Completed",tbl_PV_Milestones[[#This Row],[Project Status]]="Assumed Completed"),"Yes","No")</f>
        <v>Yes</v>
      </c>
      <c r="Y2660" s="41">
        <f>IF(tbl_PV_Milestones[[#This Row],[Baseline Date]]="",1,0)</f>
        <v>0</v>
      </c>
      <c r="Z2660" s="41">
        <f>IF(tbl_PV_Milestones[[#This Row],[Baseline Date]]&lt;PV_Meta!$B$7,1,0)</f>
        <v>1</v>
      </c>
      <c r="AA2660" s="41">
        <f>IF(tbl_PV_Milestones[[#This Row],[Complete]]="Yes",1,0)</f>
        <v>1</v>
      </c>
      <c r="AB2660" s="41">
        <f>IF(AND(tbl_PV_Milestones[[#This Row],[BL FY]]=2025,tbl_PV_Milestones[[#This Row],[Baseline Date]]&lt;PV_Meta!$B$7),1,0)</f>
        <v>0</v>
      </c>
      <c r="AC2660" s="41">
        <f>IF(AND(tbl_PV_Milestones[[#This Row],[Planned YTD]]=1,tbl_PV_Milestones[[#This Row],[Complete]]="Yes"),1,0)</f>
        <v>0</v>
      </c>
      <c r="AD2660" s="41">
        <f>IF(AND(tbl_PV_Milestones[[#This Row],[Actual/Schedule Finish]]&lt;PV_Meta!$B$7,tbl_PV_Milestones[[#This Row],[Complete]]="No",tbl_PV_Milestones[[#This Row],[Project Status]]&lt;&gt;"On Hold"),1,0)</f>
        <v>0</v>
      </c>
      <c r="AE2660" s="41">
        <f>IF(AND(tbl_PV_Milestones[[#This Row],[Actual/Schedule Finish]]&gt;tbl_PV_Milestones[[#This Row],[Baseline Date]],tbl_PV_Milestones[[#This Row],[Complete]]="No",tbl_PV_Milestones[[#This Row],[Project Status]]&lt;&gt;"On Hold",tbl_PV_Milestones[[#This Row],[Overdue]]=0,tbl_PV_Milestones[[#This Row],[To be Baselined]]&lt;&gt;1),1,0)</f>
        <v>0</v>
      </c>
      <c r="AF2660" s="41">
        <f>IF(AND(tbl_PV_Milestones[[#This Row],[BL FY]]=2025,tbl_PV_Milestones[[#This Row],[Finish FY]]&gt;2025),1,0)</f>
        <v>0</v>
      </c>
      <c r="AG2660" s="56" t="str">
        <f>_xlfn.XLOOKUP(tbl_PV_Milestones[[#This Row],[Work ID]],tbl_PV_Meta[Work ID '#],tbl_PV_Meta[Project Manager/Owner],,0)</f>
        <v>Project Manager 18</v>
      </c>
      <c r="AH2660" s="6"/>
    </row>
    <row r="2661" spans="4:34" x14ac:dyDescent="0.25">
      <c r="D2661" s="6" t="s">
        <v>326</v>
      </c>
      <c r="E2661" s="6" t="s">
        <v>503</v>
      </c>
      <c r="F2661" s="6" t="s">
        <v>1700</v>
      </c>
      <c r="G2661" s="6" t="s">
        <v>1216</v>
      </c>
      <c r="H2661" s="6" t="s">
        <v>510</v>
      </c>
      <c r="I2661" s="6" t="s">
        <v>510</v>
      </c>
      <c r="J2661" s="6" t="s">
        <v>326</v>
      </c>
      <c r="K2661" s="6" t="s">
        <v>36</v>
      </c>
      <c r="L2661" s="6" t="s">
        <v>88</v>
      </c>
      <c r="M2661" s="43"/>
      <c r="N2661" s="44" t="s">
        <v>1979</v>
      </c>
      <c r="O2661" s="39">
        <v>44704</v>
      </c>
      <c r="P2661" s="39">
        <v>44704</v>
      </c>
      <c r="Q2661" s="6">
        <v>0</v>
      </c>
      <c r="R2661" s="6">
        <v>0</v>
      </c>
      <c r="S2661" s="45" t="e">
        <f>_xlfn.CONCAT(#REF!,TRIM(tbl_PV_Milestones[[#This Row],[Milestone Description]]))</f>
        <v>#REF!</v>
      </c>
      <c r="T2661" s="84" t="str">
        <f>IF(COUNTIF(tbl_PV_Milestones[UID],tbl_PV_Milestones[[#This Row],[UID]])&gt;1,"Duplicate","")</f>
        <v>Duplicate</v>
      </c>
      <c r="U2661" s="42" t="str">
        <f>_xlfn.XLOOKUP(tbl_PV_Milestones[[#This Row],[Work ID]],tbl_PV_Meta[Work ID '#],tbl_PV_Meta[Sub-Portfolio])</f>
        <v>Sub-Portfolio 7</v>
      </c>
      <c r="V2661" s="41">
        <f>IF(MONTH(tbl_PV_Milestones[[#This Row],[Baseline Date]])&lt;7,YEAR(tbl_PV_Milestones[[#This Row],[Baseline Date]]),YEAR(tbl_PV_Milestones[[#This Row],[Baseline Date]])+1)</f>
        <v>2022</v>
      </c>
      <c r="W2661" s="41">
        <f>IF(MONTH(tbl_PV_Milestones[[#This Row],[Actual/Schedule Finish]])&lt;7,YEAR(tbl_PV_Milestones[[#This Row],[Actual/Schedule Finish]]),YEAR(tbl_PV_Milestones[[#This Row],[Actual/Schedule Finish]])+1)</f>
        <v>2022</v>
      </c>
      <c r="X2661" s="41" t="str">
        <f>IF(OR(tbl_PV_Milestones[[#This Row],[Project Status]]="Completed",tbl_PV_Milestones[[#This Row],[Project Status]]="Assumed Completed"),"Yes","No")</f>
        <v>Yes</v>
      </c>
      <c r="Y2661" s="41">
        <f>IF(tbl_PV_Milestones[[#This Row],[Baseline Date]]="",1,0)</f>
        <v>0</v>
      </c>
      <c r="Z2661" s="41">
        <f>IF(tbl_PV_Milestones[[#This Row],[Baseline Date]]&lt;PV_Meta!$B$7,1,0)</f>
        <v>1</v>
      </c>
      <c r="AA2661" s="41">
        <f>IF(tbl_PV_Milestones[[#This Row],[Complete]]="Yes",1,0)</f>
        <v>1</v>
      </c>
      <c r="AB2661" s="41">
        <f>IF(AND(tbl_PV_Milestones[[#This Row],[BL FY]]=2025,tbl_PV_Milestones[[#This Row],[Baseline Date]]&lt;PV_Meta!$B$7),1,0)</f>
        <v>0</v>
      </c>
      <c r="AC2661" s="41">
        <f>IF(AND(tbl_PV_Milestones[[#This Row],[Planned YTD]]=1,tbl_PV_Milestones[[#This Row],[Complete]]="Yes"),1,0)</f>
        <v>0</v>
      </c>
      <c r="AD2661" s="41">
        <f>IF(AND(tbl_PV_Milestones[[#This Row],[Actual/Schedule Finish]]&lt;PV_Meta!$B$7,tbl_PV_Milestones[[#This Row],[Complete]]="No",tbl_PV_Milestones[[#This Row],[Project Status]]&lt;&gt;"On Hold"),1,0)</f>
        <v>0</v>
      </c>
      <c r="AE2661" s="41">
        <f>IF(AND(tbl_PV_Milestones[[#This Row],[Actual/Schedule Finish]]&gt;tbl_PV_Milestones[[#This Row],[Baseline Date]],tbl_PV_Milestones[[#This Row],[Complete]]="No",tbl_PV_Milestones[[#This Row],[Project Status]]&lt;&gt;"On Hold",tbl_PV_Milestones[[#This Row],[Overdue]]=0,tbl_PV_Milestones[[#This Row],[To be Baselined]]&lt;&gt;1),1,0)</f>
        <v>0</v>
      </c>
      <c r="AF2661" s="41">
        <f>IF(AND(tbl_PV_Milestones[[#This Row],[BL FY]]=2025,tbl_PV_Milestones[[#This Row],[Finish FY]]&gt;2025),1,0)</f>
        <v>0</v>
      </c>
      <c r="AG2661" s="56" t="str">
        <f>_xlfn.XLOOKUP(tbl_PV_Milestones[[#This Row],[Work ID]],tbl_PV_Meta[Work ID '#],tbl_PV_Meta[Project Manager/Owner],,0)</f>
        <v>Project Manager 17</v>
      </c>
      <c r="AH2661" s="6"/>
    </row>
    <row r="2662" spans="4:34" x14ac:dyDescent="0.25">
      <c r="D2662" s="6" t="s">
        <v>326</v>
      </c>
      <c r="E2662" s="6" t="s">
        <v>503</v>
      </c>
      <c r="F2662" s="6" t="s">
        <v>1700</v>
      </c>
      <c r="G2662" s="6" t="s">
        <v>1217</v>
      </c>
      <c r="H2662" s="6" t="s">
        <v>510</v>
      </c>
      <c r="I2662" s="6" t="s">
        <v>510</v>
      </c>
      <c r="J2662" s="6" t="s">
        <v>326</v>
      </c>
      <c r="K2662" s="6" t="s">
        <v>36</v>
      </c>
      <c r="L2662" s="6" t="s">
        <v>88</v>
      </c>
      <c r="M2662" s="43"/>
      <c r="N2662" s="44" t="s">
        <v>1979</v>
      </c>
      <c r="O2662" s="39">
        <v>45124</v>
      </c>
      <c r="P2662" s="39">
        <v>45124</v>
      </c>
      <c r="Q2662" s="6">
        <v>0</v>
      </c>
      <c r="R2662" s="6">
        <v>0</v>
      </c>
      <c r="S2662" s="45" t="e">
        <f>_xlfn.CONCAT(#REF!,TRIM(tbl_PV_Milestones[[#This Row],[Milestone Description]]))</f>
        <v>#REF!</v>
      </c>
      <c r="T2662" s="84" t="str">
        <f>IF(COUNTIF(tbl_PV_Milestones[UID],tbl_PV_Milestones[[#This Row],[UID]])&gt;1,"Duplicate","")</f>
        <v>Duplicate</v>
      </c>
      <c r="U2662" s="42" t="str">
        <f>_xlfn.XLOOKUP(tbl_PV_Milestones[[#This Row],[Work ID]],tbl_PV_Meta[Work ID '#],tbl_PV_Meta[Sub-Portfolio])</f>
        <v>Sub-Portfolio 7</v>
      </c>
      <c r="V2662" s="41">
        <f>IF(MONTH(tbl_PV_Milestones[[#This Row],[Baseline Date]])&lt;7,YEAR(tbl_PV_Milestones[[#This Row],[Baseline Date]]),YEAR(tbl_PV_Milestones[[#This Row],[Baseline Date]])+1)</f>
        <v>2024</v>
      </c>
      <c r="W2662" s="41">
        <f>IF(MONTH(tbl_PV_Milestones[[#This Row],[Actual/Schedule Finish]])&lt;7,YEAR(tbl_PV_Milestones[[#This Row],[Actual/Schedule Finish]]),YEAR(tbl_PV_Milestones[[#This Row],[Actual/Schedule Finish]])+1)</f>
        <v>2024</v>
      </c>
      <c r="X2662" s="41" t="str">
        <f>IF(OR(tbl_PV_Milestones[[#This Row],[Project Status]]="Completed",tbl_PV_Milestones[[#This Row],[Project Status]]="Assumed Completed"),"Yes","No")</f>
        <v>Yes</v>
      </c>
      <c r="Y2662" s="41">
        <f>IF(tbl_PV_Milestones[[#This Row],[Baseline Date]]="",1,0)</f>
        <v>0</v>
      </c>
      <c r="Z2662" s="41">
        <f>IF(tbl_PV_Milestones[[#This Row],[Baseline Date]]&lt;PV_Meta!$B$7,1,0)</f>
        <v>1</v>
      </c>
      <c r="AA2662" s="41">
        <f>IF(tbl_PV_Milestones[[#This Row],[Complete]]="Yes",1,0)</f>
        <v>1</v>
      </c>
      <c r="AB2662" s="41">
        <f>IF(AND(tbl_PV_Milestones[[#This Row],[BL FY]]=2025,tbl_PV_Milestones[[#This Row],[Baseline Date]]&lt;PV_Meta!$B$7),1,0)</f>
        <v>0</v>
      </c>
      <c r="AC2662" s="41">
        <f>IF(AND(tbl_PV_Milestones[[#This Row],[Planned YTD]]=1,tbl_PV_Milestones[[#This Row],[Complete]]="Yes"),1,0)</f>
        <v>0</v>
      </c>
      <c r="AD2662" s="41">
        <f>IF(AND(tbl_PV_Milestones[[#This Row],[Actual/Schedule Finish]]&lt;PV_Meta!$B$7,tbl_PV_Milestones[[#This Row],[Complete]]="No",tbl_PV_Milestones[[#This Row],[Project Status]]&lt;&gt;"On Hold"),1,0)</f>
        <v>0</v>
      </c>
      <c r="AE2662" s="41">
        <f>IF(AND(tbl_PV_Milestones[[#This Row],[Actual/Schedule Finish]]&gt;tbl_PV_Milestones[[#This Row],[Baseline Date]],tbl_PV_Milestones[[#This Row],[Complete]]="No",tbl_PV_Milestones[[#This Row],[Project Status]]&lt;&gt;"On Hold",tbl_PV_Milestones[[#This Row],[Overdue]]=0,tbl_PV_Milestones[[#This Row],[To be Baselined]]&lt;&gt;1),1,0)</f>
        <v>0</v>
      </c>
      <c r="AF2662" s="41">
        <f>IF(AND(tbl_PV_Milestones[[#This Row],[BL FY]]=2025,tbl_PV_Milestones[[#This Row],[Finish FY]]&gt;2025),1,0)</f>
        <v>0</v>
      </c>
      <c r="AG2662" s="56" t="str">
        <f>_xlfn.XLOOKUP(tbl_PV_Milestones[[#This Row],[Work ID]],tbl_PV_Meta[Work ID '#],tbl_PV_Meta[Project Manager/Owner],,0)</f>
        <v>Project Manager 17</v>
      </c>
      <c r="AH2662" s="6"/>
    </row>
    <row r="2663" spans="4:34" x14ac:dyDescent="0.25">
      <c r="D2663" s="6" t="s">
        <v>326</v>
      </c>
      <c r="E2663" s="6" t="s">
        <v>503</v>
      </c>
      <c r="F2663" s="6" t="s">
        <v>1714</v>
      </c>
      <c r="G2663" s="6" t="s">
        <v>1218</v>
      </c>
      <c r="H2663" s="6" t="s">
        <v>510</v>
      </c>
      <c r="I2663" s="6" t="s">
        <v>510</v>
      </c>
      <c r="J2663" s="6" t="s">
        <v>326</v>
      </c>
      <c r="K2663" s="6" t="s">
        <v>278</v>
      </c>
      <c r="L2663" s="6" t="s">
        <v>130</v>
      </c>
      <c r="M2663" s="43"/>
      <c r="N2663" s="44" t="s">
        <v>1979</v>
      </c>
      <c r="O2663" s="39">
        <v>45007</v>
      </c>
      <c r="P2663" s="39">
        <v>45007</v>
      </c>
      <c r="Q2663" s="6">
        <v>0</v>
      </c>
      <c r="R2663" s="6">
        <v>0</v>
      </c>
      <c r="S2663" s="45" t="e">
        <f>_xlfn.CONCAT(#REF!,TRIM(tbl_PV_Milestones[[#This Row],[Milestone Description]]))</f>
        <v>#REF!</v>
      </c>
      <c r="T2663" s="84" t="str">
        <f>IF(COUNTIF(tbl_PV_Milestones[UID],tbl_PV_Milestones[[#This Row],[UID]])&gt;1,"Duplicate","")</f>
        <v>Duplicate</v>
      </c>
      <c r="U2663" s="42" t="str">
        <f>_xlfn.XLOOKUP(tbl_PV_Milestones[[#This Row],[Work ID]],tbl_PV_Meta[Work ID '#],tbl_PV_Meta[Sub-Portfolio])</f>
        <v>Sub-Portfolio 7</v>
      </c>
      <c r="V2663" s="41">
        <f>IF(MONTH(tbl_PV_Milestones[[#This Row],[Baseline Date]])&lt;7,YEAR(tbl_PV_Milestones[[#This Row],[Baseline Date]]),YEAR(tbl_PV_Milestones[[#This Row],[Baseline Date]])+1)</f>
        <v>2023</v>
      </c>
      <c r="W2663" s="41">
        <f>IF(MONTH(tbl_PV_Milestones[[#This Row],[Actual/Schedule Finish]])&lt;7,YEAR(tbl_PV_Milestones[[#This Row],[Actual/Schedule Finish]]),YEAR(tbl_PV_Milestones[[#This Row],[Actual/Schedule Finish]])+1)</f>
        <v>2023</v>
      </c>
      <c r="X2663" s="41" t="str">
        <f>IF(OR(tbl_PV_Milestones[[#This Row],[Project Status]]="Completed",tbl_PV_Milestones[[#This Row],[Project Status]]="Assumed Completed"),"Yes","No")</f>
        <v>Yes</v>
      </c>
      <c r="Y2663" s="41">
        <f>IF(tbl_PV_Milestones[[#This Row],[Baseline Date]]="",1,0)</f>
        <v>0</v>
      </c>
      <c r="Z2663" s="41">
        <f>IF(tbl_PV_Milestones[[#This Row],[Baseline Date]]&lt;PV_Meta!$B$7,1,0)</f>
        <v>1</v>
      </c>
      <c r="AA2663" s="41">
        <f>IF(tbl_PV_Milestones[[#This Row],[Complete]]="Yes",1,0)</f>
        <v>1</v>
      </c>
      <c r="AB2663" s="41">
        <f>IF(AND(tbl_PV_Milestones[[#This Row],[BL FY]]=2025,tbl_PV_Milestones[[#This Row],[Baseline Date]]&lt;PV_Meta!$B$7),1,0)</f>
        <v>0</v>
      </c>
      <c r="AC2663" s="41">
        <f>IF(AND(tbl_PV_Milestones[[#This Row],[Planned YTD]]=1,tbl_PV_Milestones[[#This Row],[Complete]]="Yes"),1,0)</f>
        <v>0</v>
      </c>
      <c r="AD2663" s="41">
        <f>IF(AND(tbl_PV_Milestones[[#This Row],[Actual/Schedule Finish]]&lt;PV_Meta!$B$7,tbl_PV_Milestones[[#This Row],[Complete]]="No",tbl_PV_Milestones[[#This Row],[Project Status]]&lt;&gt;"On Hold"),1,0)</f>
        <v>0</v>
      </c>
      <c r="AE2663" s="41">
        <f>IF(AND(tbl_PV_Milestones[[#This Row],[Actual/Schedule Finish]]&gt;tbl_PV_Milestones[[#This Row],[Baseline Date]],tbl_PV_Milestones[[#This Row],[Complete]]="No",tbl_PV_Milestones[[#This Row],[Project Status]]&lt;&gt;"On Hold",tbl_PV_Milestones[[#This Row],[Overdue]]=0,tbl_PV_Milestones[[#This Row],[To be Baselined]]&lt;&gt;1),1,0)</f>
        <v>0</v>
      </c>
      <c r="AF2663" s="41">
        <f>IF(AND(tbl_PV_Milestones[[#This Row],[BL FY]]=2025,tbl_PV_Milestones[[#This Row],[Finish FY]]&gt;2025),1,0)</f>
        <v>0</v>
      </c>
      <c r="AG2663" s="56" t="str">
        <f>_xlfn.XLOOKUP(tbl_PV_Milestones[[#This Row],[Work ID]],tbl_PV_Meta[Work ID '#],tbl_PV_Meta[Project Manager/Owner],,0)</f>
        <v>Project Manager 38</v>
      </c>
      <c r="AH2663" s="6"/>
    </row>
    <row r="2664" spans="4:34" x14ac:dyDescent="0.25">
      <c r="D2664" s="6" t="s">
        <v>326</v>
      </c>
      <c r="E2664" s="6" t="s">
        <v>503</v>
      </c>
      <c r="F2664" s="6" t="s">
        <v>1699</v>
      </c>
      <c r="G2664" s="6" t="s">
        <v>1219</v>
      </c>
      <c r="H2664" s="6" t="s">
        <v>510</v>
      </c>
      <c r="I2664" s="6" t="s">
        <v>510</v>
      </c>
      <c r="J2664" s="6" t="s">
        <v>326</v>
      </c>
      <c r="K2664" s="6" t="s">
        <v>36</v>
      </c>
      <c r="L2664" s="6" t="s">
        <v>87</v>
      </c>
      <c r="M2664" s="43"/>
      <c r="N2664" s="44" t="s">
        <v>1979</v>
      </c>
      <c r="O2664" s="39">
        <v>45110</v>
      </c>
      <c r="P2664" s="39">
        <v>45110</v>
      </c>
      <c r="Q2664" s="6">
        <v>0</v>
      </c>
      <c r="R2664" s="6">
        <v>0</v>
      </c>
      <c r="S2664" s="45" t="e">
        <f>_xlfn.CONCAT(#REF!,TRIM(tbl_PV_Milestones[[#This Row],[Milestone Description]]))</f>
        <v>#REF!</v>
      </c>
      <c r="T2664" s="84" t="str">
        <f>IF(COUNTIF(tbl_PV_Milestones[UID],tbl_PV_Milestones[[#This Row],[UID]])&gt;1,"Duplicate","")</f>
        <v>Duplicate</v>
      </c>
      <c r="U2664" s="42" t="str">
        <f>_xlfn.XLOOKUP(tbl_PV_Milestones[[#This Row],[Work ID]],tbl_PV_Meta[Work ID '#],tbl_PV_Meta[Sub-Portfolio])</f>
        <v>Sub-Portfolio 7</v>
      </c>
      <c r="V2664" s="41">
        <f>IF(MONTH(tbl_PV_Milestones[[#This Row],[Baseline Date]])&lt;7,YEAR(tbl_PV_Milestones[[#This Row],[Baseline Date]]),YEAR(tbl_PV_Milestones[[#This Row],[Baseline Date]])+1)</f>
        <v>2024</v>
      </c>
      <c r="W2664" s="41">
        <f>IF(MONTH(tbl_PV_Milestones[[#This Row],[Actual/Schedule Finish]])&lt;7,YEAR(tbl_PV_Milestones[[#This Row],[Actual/Schedule Finish]]),YEAR(tbl_PV_Milestones[[#This Row],[Actual/Schedule Finish]])+1)</f>
        <v>2024</v>
      </c>
      <c r="X2664" s="41" t="str">
        <f>IF(OR(tbl_PV_Milestones[[#This Row],[Project Status]]="Completed",tbl_PV_Milestones[[#This Row],[Project Status]]="Assumed Completed"),"Yes","No")</f>
        <v>Yes</v>
      </c>
      <c r="Y2664" s="41">
        <f>IF(tbl_PV_Milestones[[#This Row],[Baseline Date]]="",1,0)</f>
        <v>0</v>
      </c>
      <c r="Z2664" s="41">
        <f>IF(tbl_PV_Milestones[[#This Row],[Baseline Date]]&lt;PV_Meta!$B$7,1,0)</f>
        <v>1</v>
      </c>
      <c r="AA2664" s="41">
        <f>IF(tbl_PV_Milestones[[#This Row],[Complete]]="Yes",1,0)</f>
        <v>1</v>
      </c>
      <c r="AB2664" s="41">
        <f>IF(AND(tbl_PV_Milestones[[#This Row],[BL FY]]=2025,tbl_PV_Milestones[[#This Row],[Baseline Date]]&lt;PV_Meta!$B$7),1,0)</f>
        <v>0</v>
      </c>
      <c r="AC2664" s="41">
        <f>IF(AND(tbl_PV_Milestones[[#This Row],[Planned YTD]]=1,tbl_PV_Milestones[[#This Row],[Complete]]="Yes"),1,0)</f>
        <v>0</v>
      </c>
      <c r="AD2664" s="41">
        <f>IF(AND(tbl_PV_Milestones[[#This Row],[Actual/Schedule Finish]]&lt;PV_Meta!$B$7,tbl_PV_Milestones[[#This Row],[Complete]]="No",tbl_PV_Milestones[[#This Row],[Project Status]]&lt;&gt;"On Hold"),1,0)</f>
        <v>0</v>
      </c>
      <c r="AE2664" s="41">
        <f>IF(AND(tbl_PV_Milestones[[#This Row],[Actual/Schedule Finish]]&gt;tbl_PV_Milestones[[#This Row],[Baseline Date]],tbl_PV_Milestones[[#This Row],[Complete]]="No",tbl_PV_Milestones[[#This Row],[Project Status]]&lt;&gt;"On Hold",tbl_PV_Milestones[[#This Row],[Overdue]]=0,tbl_PV_Milestones[[#This Row],[To be Baselined]]&lt;&gt;1),1,0)</f>
        <v>0</v>
      </c>
      <c r="AF2664" s="41">
        <f>IF(AND(tbl_PV_Milestones[[#This Row],[BL FY]]=2025,tbl_PV_Milestones[[#This Row],[Finish FY]]&gt;2025),1,0)</f>
        <v>0</v>
      </c>
      <c r="AG2664" s="56" t="str">
        <f>_xlfn.XLOOKUP(tbl_PV_Milestones[[#This Row],[Work ID]],tbl_PV_Meta[Work ID '#],tbl_PV_Meta[Project Manager/Owner],,0)</f>
        <v>Project Manager 17</v>
      </c>
      <c r="AH2664" s="6"/>
    </row>
    <row r="2665" spans="4:34" x14ac:dyDescent="0.25">
      <c r="D2665" s="6" t="s">
        <v>326</v>
      </c>
      <c r="E2665" s="6" t="s">
        <v>503</v>
      </c>
      <c r="F2665" s="6" t="s">
        <v>1700</v>
      </c>
      <c r="G2665" s="6" t="s">
        <v>1220</v>
      </c>
      <c r="H2665" s="6" t="s">
        <v>510</v>
      </c>
      <c r="I2665" s="6" t="s">
        <v>510</v>
      </c>
      <c r="J2665" s="6" t="s">
        <v>326</v>
      </c>
      <c r="K2665" s="6" t="s">
        <v>36</v>
      </c>
      <c r="L2665" s="6" t="s">
        <v>88</v>
      </c>
      <c r="M2665" s="43"/>
      <c r="N2665" s="44" t="s">
        <v>1979</v>
      </c>
      <c r="O2665" s="39">
        <v>44763</v>
      </c>
      <c r="P2665" s="39">
        <v>44763</v>
      </c>
      <c r="Q2665" s="6">
        <v>0</v>
      </c>
      <c r="R2665" s="6">
        <v>0</v>
      </c>
      <c r="S2665" s="45" t="e">
        <f>_xlfn.CONCAT(#REF!,TRIM(tbl_PV_Milestones[[#This Row],[Milestone Description]]))</f>
        <v>#REF!</v>
      </c>
      <c r="T2665" s="84" t="str">
        <f>IF(COUNTIF(tbl_PV_Milestones[UID],tbl_PV_Milestones[[#This Row],[UID]])&gt;1,"Duplicate","")</f>
        <v>Duplicate</v>
      </c>
      <c r="U2665" s="42" t="str">
        <f>_xlfn.XLOOKUP(tbl_PV_Milestones[[#This Row],[Work ID]],tbl_PV_Meta[Work ID '#],tbl_PV_Meta[Sub-Portfolio])</f>
        <v>Sub-Portfolio 7</v>
      </c>
      <c r="V2665" s="41">
        <f>IF(MONTH(tbl_PV_Milestones[[#This Row],[Baseline Date]])&lt;7,YEAR(tbl_PV_Milestones[[#This Row],[Baseline Date]]),YEAR(tbl_PV_Milestones[[#This Row],[Baseline Date]])+1)</f>
        <v>2023</v>
      </c>
      <c r="W2665" s="41">
        <f>IF(MONTH(tbl_PV_Milestones[[#This Row],[Actual/Schedule Finish]])&lt;7,YEAR(tbl_PV_Milestones[[#This Row],[Actual/Schedule Finish]]),YEAR(tbl_PV_Milestones[[#This Row],[Actual/Schedule Finish]])+1)</f>
        <v>2023</v>
      </c>
      <c r="X2665" s="41" t="str">
        <f>IF(OR(tbl_PV_Milestones[[#This Row],[Project Status]]="Completed",tbl_PV_Milestones[[#This Row],[Project Status]]="Assumed Completed"),"Yes","No")</f>
        <v>Yes</v>
      </c>
      <c r="Y2665" s="41">
        <f>IF(tbl_PV_Milestones[[#This Row],[Baseline Date]]="",1,0)</f>
        <v>0</v>
      </c>
      <c r="Z2665" s="41">
        <f>IF(tbl_PV_Milestones[[#This Row],[Baseline Date]]&lt;PV_Meta!$B$7,1,0)</f>
        <v>1</v>
      </c>
      <c r="AA2665" s="41">
        <f>IF(tbl_PV_Milestones[[#This Row],[Complete]]="Yes",1,0)</f>
        <v>1</v>
      </c>
      <c r="AB2665" s="41">
        <f>IF(AND(tbl_PV_Milestones[[#This Row],[BL FY]]=2025,tbl_PV_Milestones[[#This Row],[Baseline Date]]&lt;PV_Meta!$B$7),1,0)</f>
        <v>0</v>
      </c>
      <c r="AC2665" s="41">
        <f>IF(AND(tbl_PV_Milestones[[#This Row],[Planned YTD]]=1,tbl_PV_Milestones[[#This Row],[Complete]]="Yes"),1,0)</f>
        <v>0</v>
      </c>
      <c r="AD2665" s="41">
        <f>IF(AND(tbl_PV_Milestones[[#This Row],[Actual/Schedule Finish]]&lt;PV_Meta!$B$7,tbl_PV_Milestones[[#This Row],[Complete]]="No",tbl_PV_Milestones[[#This Row],[Project Status]]&lt;&gt;"On Hold"),1,0)</f>
        <v>0</v>
      </c>
      <c r="AE2665" s="41">
        <f>IF(AND(tbl_PV_Milestones[[#This Row],[Actual/Schedule Finish]]&gt;tbl_PV_Milestones[[#This Row],[Baseline Date]],tbl_PV_Milestones[[#This Row],[Complete]]="No",tbl_PV_Milestones[[#This Row],[Project Status]]&lt;&gt;"On Hold",tbl_PV_Milestones[[#This Row],[Overdue]]=0,tbl_PV_Milestones[[#This Row],[To be Baselined]]&lt;&gt;1),1,0)</f>
        <v>0</v>
      </c>
      <c r="AF2665" s="41">
        <f>IF(AND(tbl_PV_Milestones[[#This Row],[BL FY]]=2025,tbl_PV_Milestones[[#This Row],[Finish FY]]&gt;2025),1,0)</f>
        <v>0</v>
      </c>
      <c r="AG2665" s="56" t="str">
        <f>_xlfn.XLOOKUP(tbl_PV_Milestones[[#This Row],[Work ID]],tbl_PV_Meta[Work ID '#],tbl_PV_Meta[Project Manager/Owner],,0)</f>
        <v>Project Manager 17</v>
      </c>
      <c r="AH2665" s="6"/>
    </row>
    <row r="2666" spans="4:34" x14ac:dyDescent="0.25">
      <c r="D2666" s="6" t="s">
        <v>326</v>
      </c>
      <c r="E2666" s="6" t="s">
        <v>503</v>
      </c>
      <c r="F2666" s="6" t="s">
        <v>1700</v>
      </c>
      <c r="G2666" s="6" t="s">
        <v>1221</v>
      </c>
      <c r="H2666" s="6" t="s">
        <v>510</v>
      </c>
      <c r="I2666" s="6" t="s">
        <v>510</v>
      </c>
      <c r="J2666" s="6" t="s">
        <v>326</v>
      </c>
      <c r="K2666" s="6" t="s">
        <v>36</v>
      </c>
      <c r="L2666" s="6" t="s">
        <v>88</v>
      </c>
      <c r="M2666" s="43"/>
      <c r="N2666" s="44" t="s">
        <v>1979</v>
      </c>
      <c r="O2666" s="39">
        <v>44774</v>
      </c>
      <c r="P2666" s="39">
        <v>44774</v>
      </c>
      <c r="Q2666" s="6">
        <v>0</v>
      </c>
      <c r="R2666" s="6">
        <v>0</v>
      </c>
      <c r="S2666" s="45" t="e">
        <f>_xlfn.CONCAT(#REF!,TRIM(tbl_PV_Milestones[[#This Row],[Milestone Description]]))</f>
        <v>#REF!</v>
      </c>
      <c r="T2666" s="84" t="str">
        <f>IF(COUNTIF(tbl_PV_Milestones[UID],tbl_PV_Milestones[[#This Row],[UID]])&gt;1,"Duplicate","")</f>
        <v>Duplicate</v>
      </c>
      <c r="U2666" s="42" t="str">
        <f>_xlfn.XLOOKUP(tbl_PV_Milestones[[#This Row],[Work ID]],tbl_PV_Meta[Work ID '#],tbl_PV_Meta[Sub-Portfolio])</f>
        <v>Sub-Portfolio 7</v>
      </c>
      <c r="V2666" s="41">
        <f>IF(MONTH(tbl_PV_Milestones[[#This Row],[Baseline Date]])&lt;7,YEAR(tbl_PV_Milestones[[#This Row],[Baseline Date]]),YEAR(tbl_PV_Milestones[[#This Row],[Baseline Date]])+1)</f>
        <v>2023</v>
      </c>
      <c r="W2666" s="41">
        <f>IF(MONTH(tbl_PV_Milestones[[#This Row],[Actual/Schedule Finish]])&lt;7,YEAR(tbl_PV_Milestones[[#This Row],[Actual/Schedule Finish]]),YEAR(tbl_PV_Milestones[[#This Row],[Actual/Schedule Finish]])+1)</f>
        <v>2023</v>
      </c>
      <c r="X2666" s="41" t="str">
        <f>IF(OR(tbl_PV_Milestones[[#This Row],[Project Status]]="Completed",tbl_PV_Milestones[[#This Row],[Project Status]]="Assumed Completed"),"Yes","No")</f>
        <v>Yes</v>
      </c>
      <c r="Y2666" s="41">
        <f>IF(tbl_PV_Milestones[[#This Row],[Baseline Date]]="",1,0)</f>
        <v>0</v>
      </c>
      <c r="Z2666" s="41">
        <f>IF(tbl_PV_Milestones[[#This Row],[Baseline Date]]&lt;PV_Meta!$B$7,1,0)</f>
        <v>1</v>
      </c>
      <c r="AA2666" s="41">
        <f>IF(tbl_PV_Milestones[[#This Row],[Complete]]="Yes",1,0)</f>
        <v>1</v>
      </c>
      <c r="AB2666" s="41">
        <f>IF(AND(tbl_PV_Milestones[[#This Row],[BL FY]]=2025,tbl_PV_Milestones[[#This Row],[Baseline Date]]&lt;PV_Meta!$B$7),1,0)</f>
        <v>0</v>
      </c>
      <c r="AC2666" s="41">
        <f>IF(AND(tbl_PV_Milestones[[#This Row],[Planned YTD]]=1,tbl_PV_Milestones[[#This Row],[Complete]]="Yes"),1,0)</f>
        <v>0</v>
      </c>
      <c r="AD2666" s="41">
        <f>IF(AND(tbl_PV_Milestones[[#This Row],[Actual/Schedule Finish]]&lt;PV_Meta!$B$7,tbl_PV_Milestones[[#This Row],[Complete]]="No",tbl_PV_Milestones[[#This Row],[Project Status]]&lt;&gt;"On Hold"),1,0)</f>
        <v>0</v>
      </c>
      <c r="AE2666" s="41">
        <f>IF(AND(tbl_PV_Milestones[[#This Row],[Actual/Schedule Finish]]&gt;tbl_PV_Milestones[[#This Row],[Baseline Date]],tbl_PV_Milestones[[#This Row],[Complete]]="No",tbl_PV_Milestones[[#This Row],[Project Status]]&lt;&gt;"On Hold",tbl_PV_Milestones[[#This Row],[Overdue]]=0,tbl_PV_Milestones[[#This Row],[To be Baselined]]&lt;&gt;1),1,0)</f>
        <v>0</v>
      </c>
      <c r="AF2666" s="41">
        <f>IF(AND(tbl_PV_Milestones[[#This Row],[BL FY]]=2025,tbl_PV_Milestones[[#This Row],[Finish FY]]&gt;2025),1,0)</f>
        <v>0</v>
      </c>
      <c r="AG2666" s="56" t="str">
        <f>_xlfn.XLOOKUP(tbl_PV_Milestones[[#This Row],[Work ID]],tbl_PV_Meta[Work ID '#],tbl_PV_Meta[Project Manager/Owner],,0)</f>
        <v>Project Manager 17</v>
      </c>
      <c r="AH2666" s="6"/>
    </row>
    <row r="2667" spans="4:34" x14ac:dyDescent="0.25">
      <c r="D2667" s="6" t="s">
        <v>326</v>
      </c>
      <c r="E2667" s="6" t="s">
        <v>614</v>
      </c>
      <c r="F2667" s="6" t="s">
        <v>1700</v>
      </c>
      <c r="G2667" s="6" t="s">
        <v>1222</v>
      </c>
      <c r="H2667" s="6" t="s">
        <v>510</v>
      </c>
      <c r="I2667" s="6" t="s">
        <v>510</v>
      </c>
      <c r="J2667" s="6" t="s">
        <v>326</v>
      </c>
      <c r="K2667" s="6" t="s">
        <v>36</v>
      </c>
      <c r="L2667" s="6" t="s">
        <v>88</v>
      </c>
      <c r="M2667" s="43"/>
      <c r="N2667" s="44" t="s">
        <v>1979</v>
      </c>
      <c r="O2667" s="39">
        <v>45254.708333333299</v>
      </c>
      <c r="P2667" s="39">
        <v>45300</v>
      </c>
      <c r="Q2667" s="6">
        <v>21</v>
      </c>
      <c r="R2667" s="6">
        <v>1.2259194395796799E-2</v>
      </c>
      <c r="S2667" s="45" t="e">
        <f>_xlfn.CONCAT(#REF!,TRIM(tbl_PV_Milestones[[#This Row],[Milestone Description]]))</f>
        <v>#REF!</v>
      </c>
      <c r="T2667" s="84" t="str">
        <f>IF(COUNTIF(tbl_PV_Milestones[UID],tbl_PV_Milestones[[#This Row],[UID]])&gt;1,"Duplicate","")</f>
        <v>Duplicate</v>
      </c>
      <c r="U2667" s="42" t="str">
        <f>_xlfn.XLOOKUP(tbl_PV_Milestones[[#This Row],[Work ID]],tbl_PV_Meta[Work ID '#],tbl_PV_Meta[Sub-Portfolio])</f>
        <v>Sub-Portfolio 7</v>
      </c>
      <c r="V2667" s="41">
        <f>IF(MONTH(tbl_PV_Milestones[[#This Row],[Baseline Date]])&lt;7,YEAR(tbl_PV_Milestones[[#This Row],[Baseline Date]]),YEAR(tbl_PV_Milestones[[#This Row],[Baseline Date]])+1)</f>
        <v>2024</v>
      </c>
      <c r="W2667" s="41">
        <f>IF(MONTH(tbl_PV_Milestones[[#This Row],[Actual/Schedule Finish]])&lt;7,YEAR(tbl_PV_Milestones[[#This Row],[Actual/Schedule Finish]]),YEAR(tbl_PV_Milestones[[#This Row],[Actual/Schedule Finish]])+1)</f>
        <v>2024</v>
      </c>
      <c r="X2667" s="41" t="str">
        <f>IF(OR(tbl_PV_Milestones[[#This Row],[Project Status]]="Completed",tbl_PV_Milestones[[#This Row],[Project Status]]="Assumed Completed"),"Yes","No")</f>
        <v>Yes</v>
      </c>
      <c r="Y2667" s="41">
        <f>IF(tbl_PV_Milestones[[#This Row],[Baseline Date]]="",1,0)</f>
        <v>0</v>
      </c>
      <c r="Z2667" s="41">
        <f>IF(tbl_PV_Milestones[[#This Row],[Baseline Date]]&lt;PV_Meta!$B$7,1,0)</f>
        <v>1</v>
      </c>
      <c r="AA2667" s="41">
        <f>IF(tbl_PV_Milestones[[#This Row],[Complete]]="Yes",1,0)</f>
        <v>1</v>
      </c>
      <c r="AB2667" s="41">
        <f>IF(AND(tbl_PV_Milestones[[#This Row],[BL FY]]=2025,tbl_PV_Milestones[[#This Row],[Baseline Date]]&lt;PV_Meta!$B$7),1,0)</f>
        <v>0</v>
      </c>
      <c r="AC2667" s="41">
        <f>IF(AND(tbl_PV_Milestones[[#This Row],[Planned YTD]]=1,tbl_PV_Milestones[[#This Row],[Complete]]="Yes"),1,0)</f>
        <v>0</v>
      </c>
      <c r="AD2667" s="41">
        <f>IF(AND(tbl_PV_Milestones[[#This Row],[Actual/Schedule Finish]]&lt;PV_Meta!$B$7,tbl_PV_Milestones[[#This Row],[Complete]]="No",tbl_PV_Milestones[[#This Row],[Project Status]]&lt;&gt;"On Hold"),1,0)</f>
        <v>0</v>
      </c>
      <c r="AE2667" s="41">
        <f>IF(AND(tbl_PV_Milestones[[#This Row],[Actual/Schedule Finish]]&gt;tbl_PV_Milestones[[#This Row],[Baseline Date]],tbl_PV_Milestones[[#This Row],[Complete]]="No",tbl_PV_Milestones[[#This Row],[Project Status]]&lt;&gt;"On Hold",tbl_PV_Milestones[[#This Row],[Overdue]]=0,tbl_PV_Milestones[[#This Row],[To be Baselined]]&lt;&gt;1),1,0)</f>
        <v>0</v>
      </c>
      <c r="AF2667" s="41">
        <f>IF(AND(tbl_PV_Milestones[[#This Row],[BL FY]]=2025,tbl_PV_Milestones[[#This Row],[Finish FY]]&gt;2025),1,0)</f>
        <v>0</v>
      </c>
      <c r="AG2667" s="56" t="str">
        <f>_xlfn.XLOOKUP(tbl_PV_Milestones[[#This Row],[Work ID]],tbl_PV_Meta[Work ID '#],tbl_PV_Meta[Project Manager/Owner],,0)</f>
        <v>Project Manager 17</v>
      </c>
      <c r="AH2667" s="6"/>
    </row>
    <row r="2668" spans="4:34" x14ac:dyDescent="0.25">
      <c r="D2668" s="6" t="s">
        <v>326</v>
      </c>
      <c r="E2668" s="6" t="s">
        <v>503</v>
      </c>
      <c r="F2668" s="6" t="s">
        <v>1700</v>
      </c>
      <c r="G2668" s="6" t="s">
        <v>1223</v>
      </c>
      <c r="H2668" s="6" t="s">
        <v>510</v>
      </c>
      <c r="I2668" s="6" t="s">
        <v>110</v>
      </c>
      <c r="J2668" s="6" t="s">
        <v>326</v>
      </c>
      <c r="K2668" s="6" t="s">
        <v>36</v>
      </c>
      <c r="L2668" s="6" t="s">
        <v>88</v>
      </c>
      <c r="M2668" s="43"/>
      <c r="N2668" s="44" t="s">
        <v>1979</v>
      </c>
      <c r="O2668" s="39">
        <v>45469.708333333299</v>
      </c>
      <c r="P2668" s="39">
        <v>45469.708333333299</v>
      </c>
      <c r="Q2668" s="6">
        <v>0</v>
      </c>
      <c r="R2668" s="6">
        <v>0</v>
      </c>
      <c r="S2668" s="45" t="e">
        <f>_xlfn.CONCAT(#REF!,TRIM(tbl_PV_Milestones[[#This Row],[Milestone Description]]))</f>
        <v>#REF!</v>
      </c>
      <c r="T2668" s="84" t="str">
        <f>IF(COUNTIF(tbl_PV_Milestones[UID],tbl_PV_Milestones[[#This Row],[UID]])&gt;1,"Duplicate","")</f>
        <v>Duplicate</v>
      </c>
      <c r="U2668" s="42" t="str">
        <f>_xlfn.XLOOKUP(tbl_PV_Milestones[[#This Row],[Work ID]],tbl_PV_Meta[Work ID '#],tbl_PV_Meta[Sub-Portfolio])</f>
        <v>Sub-Portfolio 7</v>
      </c>
      <c r="V2668" s="41">
        <f>IF(MONTH(tbl_PV_Milestones[[#This Row],[Baseline Date]])&lt;7,YEAR(tbl_PV_Milestones[[#This Row],[Baseline Date]]),YEAR(tbl_PV_Milestones[[#This Row],[Baseline Date]])+1)</f>
        <v>2024</v>
      </c>
      <c r="W2668" s="41">
        <f>IF(MONTH(tbl_PV_Milestones[[#This Row],[Actual/Schedule Finish]])&lt;7,YEAR(tbl_PV_Milestones[[#This Row],[Actual/Schedule Finish]]),YEAR(tbl_PV_Milestones[[#This Row],[Actual/Schedule Finish]])+1)</f>
        <v>2024</v>
      </c>
      <c r="X2668" s="41" t="str">
        <f>IF(OR(tbl_PV_Milestones[[#This Row],[Project Status]]="Completed",tbl_PV_Milestones[[#This Row],[Project Status]]="Assumed Completed"),"Yes","No")</f>
        <v>Yes</v>
      </c>
      <c r="Y2668" s="41">
        <f>IF(tbl_PV_Milestones[[#This Row],[Baseline Date]]="",1,0)</f>
        <v>0</v>
      </c>
      <c r="Z2668" s="41">
        <f>IF(tbl_PV_Milestones[[#This Row],[Baseline Date]]&lt;PV_Meta!$B$7,1,0)</f>
        <v>1</v>
      </c>
      <c r="AA2668" s="41">
        <f>IF(tbl_PV_Milestones[[#This Row],[Complete]]="Yes",1,0)</f>
        <v>1</v>
      </c>
      <c r="AB2668" s="41">
        <f>IF(AND(tbl_PV_Milestones[[#This Row],[BL FY]]=2025,tbl_PV_Milestones[[#This Row],[Baseline Date]]&lt;PV_Meta!$B$7),1,0)</f>
        <v>0</v>
      </c>
      <c r="AC2668" s="41">
        <f>IF(AND(tbl_PV_Milestones[[#This Row],[Planned YTD]]=1,tbl_PV_Milestones[[#This Row],[Complete]]="Yes"),1,0)</f>
        <v>0</v>
      </c>
      <c r="AD2668" s="41">
        <f>IF(AND(tbl_PV_Milestones[[#This Row],[Actual/Schedule Finish]]&lt;PV_Meta!$B$7,tbl_PV_Milestones[[#This Row],[Complete]]="No",tbl_PV_Milestones[[#This Row],[Project Status]]&lt;&gt;"On Hold"),1,0)</f>
        <v>0</v>
      </c>
      <c r="AE2668" s="41">
        <f>IF(AND(tbl_PV_Milestones[[#This Row],[Actual/Schedule Finish]]&gt;tbl_PV_Milestones[[#This Row],[Baseline Date]],tbl_PV_Milestones[[#This Row],[Complete]]="No",tbl_PV_Milestones[[#This Row],[Project Status]]&lt;&gt;"On Hold",tbl_PV_Milestones[[#This Row],[Overdue]]=0,tbl_PV_Milestones[[#This Row],[To be Baselined]]&lt;&gt;1),1,0)</f>
        <v>0</v>
      </c>
      <c r="AF2668" s="41">
        <f>IF(AND(tbl_PV_Milestones[[#This Row],[BL FY]]=2025,tbl_PV_Milestones[[#This Row],[Finish FY]]&gt;2025),1,0)</f>
        <v>0</v>
      </c>
      <c r="AG2668" s="56" t="str">
        <f>_xlfn.XLOOKUP(tbl_PV_Milestones[[#This Row],[Work ID]],tbl_PV_Meta[Work ID '#],tbl_PV_Meta[Project Manager/Owner],,0)</f>
        <v>Project Manager 17</v>
      </c>
      <c r="AH2668" s="6"/>
    </row>
    <row r="2669" spans="4:34" x14ac:dyDescent="0.25">
      <c r="D2669" s="6" t="s">
        <v>326</v>
      </c>
      <c r="E2669" s="6" t="s">
        <v>503</v>
      </c>
      <c r="F2669" s="6" t="s">
        <v>1700</v>
      </c>
      <c r="G2669" s="6" t="s">
        <v>1224</v>
      </c>
      <c r="H2669" s="6" t="s">
        <v>510</v>
      </c>
      <c r="I2669" s="6" t="s">
        <v>510</v>
      </c>
      <c r="J2669" s="6" t="s">
        <v>326</v>
      </c>
      <c r="K2669" s="6" t="s">
        <v>36</v>
      </c>
      <c r="L2669" s="6" t="s">
        <v>88</v>
      </c>
      <c r="M2669" s="43"/>
      <c r="N2669" s="44" t="s">
        <v>1979</v>
      </c>
      <c r="O2669" s="39">
        <v>45105</v>
      </c>
      <c r="P2669" s="39">
        <v>45105</v>
      </c>
      <c r="Q2669" s="6">
        <v>0</v>
      </c>
      <c r="R2669" s="6">
        <v>0</v>
      </c>
      <c r="S2669" s="45" t="e">
        <f>_xlfn.CONCAT(#REF!,TRIM(tbl_PV_Milestones[[#This Row],[Milestone Description]]))</f>
        <v>#REF!</v>
      </c>
      <c r="T2669" s="84" t="str">
        <f>IF(COUNTIF(tbl_PV_Milestones[UID],tbl_PV_Milestones[[#This Row],[UID]])&gt;1,"Duplicate","")</f>
        <v>Duplicate</v>
      </c>
      <c r="U2669" s="42" t="str">
        <f>_xlfn.XLOOKUP(tbl_PV_Milestones[[#This Row],[Work ID]],tbl_PV_Meta[Work ID '#],tbl_PV_Meta[Sub-Portfolio])</f>
        <v>Sub-Portfolio 7</v>
      </c>
      <c r="V2669" s="41">
        <f>IF(MONTH(tbl_PV_Milestones[[#This Row],[Baseline Date]])&lt;7,YEAR(tbl_PV_Milestones[[#This Row],[Baseline Date]]),YEAR(tbl_PV_Milestones[[#This Row],[Baseline Date]])+1)</f>
        <v>2023</v>
      </c>
      <c r="W2669" s="41">
        <f>IF(MONTH(tbl_PV_Milestones[[#This Row],[Actual/Schedule Finish]])&lt;7,YEAR(tbl_PV_Milestones[[#This Row],[Actual/Schedule Finish]]),YEAR(tbl_PV_Milestones[[#This Row],[Actual/Schedule Finish]])+1)</f>
        <v>2023</v>
      </c>
      <c r="X2669" s="41" t="str">
        <f>IF(OR(tbl_PV_Milestones[[#This Row],[Project Status]]="Completed",tbl_PV_Milestones[[#This Row],[Project Status]]="Assumed Completed"),"Yes","No")</f>
        <v>Yes</v>
      </c>
      <c r="Y2669" s="41">
        <f>IF(tbl_PV_Milestones[[#This Row],[Baseline Date]]="",1,0)</f>
        <v>0</v>
      </c>
      <c r="Z2669" s="41">
        <f>IF(tbl_PV_Milestones[[#This Row],[Baseline Date]]&lt;PV_Meta!$B$7,1,0)</f>
        <v>1</v>
      </c>
      <c r="AA2669" s="41">
        <f>IF(tbl_PV_Milestones[[#This Row],[Complete]]="Yes",1,0)</f>
        <v>1</v>
      </c>
      <c r="AB2669" s="41">
        <f>IF(AND(tbl_PV_Milestones[[#This Row],[BL FY]]=2025,tbl_PV_Milestones[[#This Row],[Baseline Date]]&lt;PV_Meta!$B$7),1,0)</f>
        <v>0</v>
      </c>
      <c r="AC2669" s="41">
        <f>IF(AND(tbl_PV_Milestones[[#This Row],[Planned YTD]]=1,tbl_PV_Milestones[[#This Row],[Complete]]="Yes"),1,0)</f>
        <v>0</v>
      </c>
      <c r="AD2669" s="41">
        <f>IF(AND(tbl_PV_Milestones[[#This Row],[Actual/Schedule Finish]]&lt;PV_Meta!$B$7,tbl_PV_Milestones[[#This Row],[Complete]]="No",tbl_PV_Milestones[[#This Row],[Project Status]]&lt;&gt;"On Hold"),1,0)</f>
        <v>0</v>
      </c>
      <c r="AE2669" s="41">
        <f>IF(AND(tbl_PV_Milestones[[#This Row],[Actual/Schedule Finish]]&gt;tbl_PV_Milestones[[#This Row],[Baseline Date]],tbl_PV_Milestones[[#This Row],[Complete]]="No",tbl_PV_Milestones[[#This Row],[Project Status]]&lt;&gt;"On Hold",tbl_PV_Milestones[[#This Row],[Overdue]]=0,tbl_PV_Milestones[[#This Row],[To be Baselined]]&lt;&gt;1),1,0)</f>
        <v>0</v>
      </c>
      <c r="AF2669" s="41">
        <f>IF(AND(tbl_PV_Milestones[[#This Row],[BL FY]]=2025,tbl_PV_Milestones[[#This Row],[Finish FY]]&gt;2025),1,0)</f>
        <v>0</v>
      </c>
      <c r="AG2669" s="56" t="str">
        <f>_xlfn.XLOOKUP(tbl_PV_Milestones[[#This Row],[Work ID]],tbl_PV_Meta[Work ID '#],tbl_PV_Meta[Project Manager/Owner],,0)</f>
        <v>Project Manager 17</v>
      </c>
      <c r="AH2669" s="6"/>
    </row>
    <row r="2670" spans="4:34" x14ac:dyDescent="0.25">
      <c r="D2670" s="6" t="s">
        <v>326</v>
      </c>
      <c r="E2670" s="6" t="s">
        <v>503</v>
      </c>
      <c r="F2670" s="6" t="s">
        <v>1714</v>
      </c>
      <c r="G2670" s="6" t="s">
        <v>775</v>
      </c>
      <c r="H2670" s="6" t="s">
        <v>510</v>
      </c>
      <c r="I2670" s="6" t="s">
        <v>510</v>
      </c>
      <c r="J2670" s="6" t="s">
        <v>326</v>
      </c>
      <c r="K2670" s="6" t="s">
        <v>278</v>
      </c>
      <c r="L2670" s="6" t="s">
        <v>130</v>
      </c>
      <c r="M2670" s="43"/>
      <c r="N2670" s="44" t="s">
        <v>1979</v>
      </c>
      <c r="O2670" s="39">
        <v>44582</v>
      </c>
      <c r="P2670" s="39">
        <v>44582</v>
      </c>
      <c r="Q2670" s="6">
        <v>0</v>
      </c>
      <c r="R2670" s="6">
        <v>0</v>
      </c>
      <c r="S2670" s="45" t="e">
        <f>_xlfn.CONCAT(#REF!,TRIM(tbl_PV_Milestones[[#This Row],[Milestone Description]]))</f>
        <v>#REF!</v>
      </c>
      <c r="T2670" s="84" t="str">
        <f>IF(COUNTIF(tbl_PV_Milestones[UID],tbl_PV_Milestones[[#This Row],[UID]])&gt;1,"Duplicate","")</f>
        <v>Duplicate</v>
      </c>
      <c r="U2670" s="42" t="str">
        <f>_xlfn.XLOOKUP(tbl_PV_Milestones[[#This Row],[Work ID]],tbl_PV_Meta[Work ID '#],tbl_PV_Meta[Sub-Portfolio])</f>
        <v>Sub-Portfolio 7</v>
      </c>
      <c r="V2670" s="41">
        <f>IF(MONTH(tbl_PV_Milestones[[#This Row],[Baseline Date]])&lt;7,YEAR(tbl_PV_Milestones[[#This Row],[Baseline Date]]),YEAR(tbl_PV_Milestones[[#This Row],[Baseline Date]])+1)</f>
        <v>2022</v>
      </c>
      <c r="W2670" s="41">
        <f>IF(MONTH(tbl_PV_Milestones[[#This Row],[Actual/Schedule Finish]])&lt;7,YEAR(tbl_PV_Milestones[[#This Row],[Actual/Schedule Finish]]),YEAR(tbl_PV_Milestones[[#This Row],[Actual/Schedule Finish]])+1)</f>
        <v>2022</v>
      </c>
      <c r="X2670" s="41" t="str">
        <f>IF(OR(tbl_PV_Milestones[[#This Row],[Project Status]]="Completed",tbl_PV_Milestones[[#This Row],[Project Status]]="Assumed Completed"),"Yes","No")</f>
        <v>Yes</v>
      </c>
      <c r="Y2670" s="41">
        <f>IF(tbl_PV_Milestones[[#This Row],[Baseline Date]]="",1,0)</f>
        <v>0</v>
      </c>
      <c r="Z2670" s="41">
        <f>IF(tbl_PV_Milestones[[#This Row],[Baseline Date]]&lt;PV_Meta!$B$7,1,0)</f>
        <v>1</v>
      </c>
      <c r="AA2670" s="41">
        <f>IF(tbl_PV_Milestones[[#This Row],[Complete]]="Yes",1,0)</f>
        <v>1</v>
      </c>
      <c r="AB2670" s="41">
        <f>IF(AND(tbl_PV_Milestones[[#This Row],[BL FY]]=2025,tbl_PV_Milestones[[#This Row],[Baseline Date]]&lt;PV_Meta!$B$7),1,0)</f>
        <v>0</v>
      </c>
      <c r="AC2670" s="41">
        <f>IF(AND(tbl_PV_Milestones[[#This Row],[Planned YTD]]=1,tbl_PV_Milestones[[#This Row],[Complete]]="Yes"),1,0)</f>
        <v>0</v>
      </c>
      <c r="AD2670" s="41">
        <f>IF(AND(tbl_PV_Milestones[[#This Row],[Actual/Schedule Finish]]&lt;PV_Meta!$B$7,tbl_PV_Milestones[[#This Row],[Complete]]="No",tbl_PV_Milestones[[#This Row],[Project Status]]&lt;&gt;"On Hold"),1,0)</f>
        <v>0</v>
      </c>
      <c r="AE2670" s="41">
        <f>IF(AND(tbl_PV_Milestones[[#This Row],[Actual/Schedule Finish]]&gt;tbl_PV_Milestones[[#This Row],[Baseline Date]],tbl_PV_Milestones[[#This Row],[Complete]]="No",tbl_PV_Milestones[[#This Row],[Project Status]]&lt;&gt;"On Hold",tbl_PV_Milestones[[#This Row],[Overdue]]=0,tbl_PV_Milestones[[#This Row],[To be Baselined]]&lt;&gt;1),1,0)</f>
        <v>0</v>
      </c>
      <c r="AF2670" s="41">
        <f>IF(AND(tbl_PV_Milestones[[#This Row],[BL FY]]=2025,tbl_PV_Milestones[[#This Row],[Finish FY]]&gt;2025),1,0)</f>
        <v>0</v>
      </c>
      <c r="AG2670" s="56" t="str">
        <f>_xlfn.XLOOKUP(tbl_PV_Milestones[[#This Row],[Work ID]],tbl_PV_Meta[Work ID '#],tbl_PV_Meta[Project Manager/Owner],,0)</f>
        <v>Project Manager 38</v>
      </c>
      <c r="AH2670" s="6"/>
    </row>
    <row r="2671" spans="4:34" x14ac:dyDescent="0.25">
      <c r="D2671" s="6" t="s">
        <v>326</v>
      </c>
      <c r="E2671" s="6" t="s">
        <v>503</v>
      </c>
      <c r="F2671" s="6" t="s">
        <v>1700</v>
      </c>
      <c r="G2671" s="6" t="s">
        <v>1225</v>
      </c>
      <c r="H2671" s="6" t="s">
        <v>510</v>
      </c>
      <c r="I2671" s="6" t="s">
        <v>510</v>
      </c>
      <c r="J2671" s="6" t="s">
        <v>326</v>
      </c>
      <c r="K2671" s="6" t="s">
        <v>36</v>
      </c>
      <c r="L2671" s="6" t="s">
        <v>88</v>
      </c>
      <c r="M2671" s="43"/>
      <c r="N2671" s="44" t="s">
        <v>1979</v>
      </c>
      <c r="O2671" s="39">
        <v>45132</v>
      </c>
      <c r="P2671" s="39">
        <v>45132</v>
      </c>
      <c r="Q2671" s="6">
        <v>0</v>
      </c>
      <c r="R2671" s="6">
        <v>0</v>
      </c>
      <c r="S2671" s="45" t="e">
        <f>_xlfn.CONCAT(#REF!,TRIM(tbl_PV_Milestones[[#This Row],[Milestone Description]]))</f>
        <v>#REF!</v>
      </c>
      <c r="T2671" s="84" t="str">
        <f>IF(COUNTIF(tbl_PV_Milestones[UID],tbl_PV_Milestones[[#This Row],[UID]])&gt;1,"Duplicate","")</f>
        <v>Duplicate</v>
      </c>
      <c r="U2671" s="42" t="str">
        <f>_xlfn.XLOOKUP(tbl_PV_Milestones[[#This Row],[Work ID]],tbl_PV_Meta[Work ID '#],tbl_PV_Meta[Sub-Portfolio])</f>
        <v>Sub-Portfolio 7</v>
      </c>
      <c r="V2671" s="41">
        <f>IF(MONTH(tbl_PV_Milestones[[#This Row],[Baseline Date]])&lt;7,YEAR(tbl_PV_Milestones[[#This Row],[Baseline Date]]),YEAR(tbl_PV_Milestones[[#This Row],[Baseline Date]])+1)</f>
        <v>2024</v>
      </c>
      <c r="W2671" s="41">
        <f>IF(MONTH(tbl_PV_Milestones[[#This Row],[Actual/Schedule Finish]])&lt;7,YEAR(tbl_PV_Milestones[[#This Row],[Actual/Schedule Finish]]),YEAR(tbl_PV_Milestones[[#This Row],[Actual/Schedule Finish]])+1)</f>
        <v>2024</v>
      </c>
      <c r="X2671" s="41" t="str">
        <f>IF(OR(tbl_PV_Milestones[[#This Row],[Project Status]]="Completed",tbl_PV_Milestones[[#This Row],[Project Status]]="Assumed Completed"),"Yes","No")</f>
        <v>Yes</v>
      </c>
      <c r="Y2671" s="41">
        <f>IF(tbl_PV_Milestones[[#This Row],[Baseline Date]]="",1,0)</f>
        <v>0</v>
      </c>
      <c r="Z2671" s="41">
        <f>IF(tbl_PV_Milestones[[#This Row],[Baseline Date]]&lt;PV_Meta!$B$7,1,0)</f>
        <v>1</v>
      </c>
      <c r="AA2671" s="41">
        <f>IF(tbl_PV_Milestones[[#This Row],[Complete]]="Yes",1,0)</f>
        <v>1</v>
      </c>
      <c r="AB2671" s="41">
        <f>IF(AND(tbl_PV_Milestones[[#This Row],[BL FY]]=2025,tbl_PV_Milestones[[#This Row],[Baseline Date]]&lt;PV_Meta!$B$7),1,0)</f>
        <v>0</v>
      </c>
      <c r="AC2671" s="41">
        <f>IF(AND(tbl_PV_Milestones[[#This Row],[Planned YTD]]=1,tbl_PV_Milestones[[#This Row],[Complete]]="Yes"),1,0)</f>
        <v>0</v>
      </c>
      <c r="AD2671" s="41">
        <f>IF(AND(tbl_PV_Milestones[[#This Row],[Actual/Schedule Finish]]&lt;PV_Meta!$B$7,tbl_PV_Milestones[[#This Row],[Complete]]="No",tbl_PV_Milestones[[#This Row],[Project Status]]&lt;&gt;"On Hold"),1,0)</f>
        <v>0</v>
      </c>
      <c r="AE2671" s="41">
        <f>IF(AND(tbl_PV_Milestones[[#This Row],[Actual/Schedule Finish]]&gt;tbl_PV_Milestones[[#This Row],[Baseline Date]],tbl_PV_Milestones[[#This Row],[Complete]]="No",tbl_PV_Milestones[[#This Row],[Project Status]]&lt;&gt;"On Hold",tbl_PV_Milestones[[#This Row],[Overdue]]=0,tbl_PV_Milestones[[#This Row],[To be Baselined]]&lt;&gt;1),1,0)</f>
        <v>0</v>
      </c>
      <c r="AF2671" s="41">
        <f>IF(AND(tbl_PV_Milestones[[#This Row],[BL FY]]=2025,tbl_PV_Milestones[[#This Row],[Finish FY]]&gt;2025),1,0)</f>
        <v>0</v>
      </c>
      <c r="AG2671" s="56" t="str">
        <f>_xlfn.XLOOKUP(tbl_PV_Milestones[[#This Row],[Work ID]],tbl_PV_Meta[Work ID '#],tbl_PV_Meta[Project Manager/Owner],,0)</f>
        <v>Project Manager 17</v>
      </c>
      <c r="AH2671" s="6"/>
    </row>
    <row r="2672" spans="4:34" x14ac:dyDescent="0.25">
      <c r="D2672" s="6" t="s">
        <v>326</v>
      </c>
      <c r="E2672" s="6" t="s">
        <v>503</v>
      </c>
      <c r="F2672" s="6" t="s">
        <v>1714</v>
      </c>
      <c r="G2672" s="6" t="s">
        <v>903</v>
      </c>
      <c r="H2672" s="6" t="s">
        <v>510</v>
      </c>
      <c r="I2672" s="6" t="s">
        <v>510</v>
      </c>
      <c r="J2672" s="6" t="s">
        <v>326</v>
      </c>
      <c r="K2672" s="6" t="s">
        <v>278</v>
      </c>
      <c r="L2672" s="6" t="s">
        <v>130</v>
      </c>
      <c r="M2672" s="43"/>
      <c r="N2672" s="44" t="s">
        <v>1979</v>
      </c>
      <c r="O2672" s="39">
        <v>44645</v>
      </c>
      <c r="P2672" s="39">
        <v>44645</v>
      </c>
      <c r="Q2672" s="6">
        <v>0</v>
      </c>
      <c r="R2672" s="6">
        <v>0</v>
      </c>
      <c r="S2672" s="45" t="e">
        <f>_xlfn.CONCAT(#REF!,TRIM(tbl_PV_Milestones[[#This Row],[Milestone Description]]))</f>
        <v>#REF!</v>
      </c>
      <c r="T2672" s="84" t="str">
        <f>IF(COUNTIF(tbl_PV_Milestones[UID],tbl_PV_Milestones[[#This Row],[UID]])&gt;1,"Duplicate","")</f>
        <v>Duplicate</v>
      </c>
      <c r="U2672" s="42" t="str">
        <f>_xlfn.XLOOKUP(tbl_PV_Milestones[[#This Row],[Work ID]],tbl_PV_Meta[Work ID '#],tbl_PV_Meta[Sub-Portfolio])</f>
        <v>Sub-Portfolio 7</v>
      </c>
      <c r="V2672" s="41">
        <f>IF(MONTH(tbl_PV_Milestones[[#This Row],[Baseline Date]])&lt;7,YEAR(tbl_PV_Milestones[[#This Row],[Baseline Date]]),YEAR(tbl_PV_Milestones[[#This Row],[Baseline Date]])+1)</f>
        <v>2022</v>
      </c>
      <c r="W2672" s="41">
        <f>IF(MONTH(tbl_PV_Milestones[[#This Row],[Actual/Schedule Finish]])&lt;7,YEAR(tbl_PV_Milestones[[#This Row],[Actual/Schedule Finish]]),YEAR(tbl_PV_Milestones[[#This Row],[Actual/Schedule Finish]])+1)</f>
        <v>2022</v>
      </c>
      <c r="X2672" s="41" t="str">
        <f>IF(OR(tbl_PV_Milestones[[#This Row],[Project Status]]="Completed",tbl_PV_Milestones[[#This Row],[Project Status]]="Assumed Completed"),"Yes","No")</f>
        <v>Yes</v>
      </c>
      <c r="Y2672" s="41">
        <f>IF(tbl_PV_Milestones[[#This Row],[Baseline Date]]="",1,0)</f>
        <v>0</v>
      </c>
      <c r="Z2672" s="41">
        <f>IF(tbl_PV_Milestones[[#This Row],[Baseline Date]]&lt;PV_Meta!$B$7,1,0)</f>
        <v>1</v>
      </c>
      <c r="AA2672" s="41">
        <f>IF(tbl_PV_Milestones[[#This Row],[Complete]]="Yes",1,0)</f>
        <v>1</v>
      </c>
      <c r="AB2672" s="41">
        <f>IF(AND(tbl_PV_Milestones[[#This Row],[BL FY]]=2025,tbl_PV_Milestones[[#This Row],[Baseline Date]]&lt;PV_Meta!$B$7),1,0)</f>
        <v>0</v>
      </c>
      <c r="AC2672" s="41">
        <f>IF(AND(tbl_PV_Milestones[[#This Row],[Planned YTD]]=1,tbl_PV_Milestones[[#This Row],[Complete]]="Yes"),1,0)</f>
        <v>0</v>
      </c>
      <c r="AD2672" s="41">
        <f>IF(AND(tbl_PV_Milestones[[#This Row],[Actual/Schedule Finish]]&lt;PV_Meta!$B$7,tbl_PV_Milestones[[#This Row],[Complete]]="No",tbl_PV_Milestones[[#This Row],[Project Status]]&lt;&gt;"On Hold"),1,0)</f>
        <v>0</v>
      </c>
      <c r="AE2672" s="41">
        <f>IF(AND(tbl_PV_Milestones[[#This Row],[Actual/Schedule Finish]]&gt;tbl_PV_Milestones[[#This Row],[Baseline Date]],tbl_PV_Milestones[[#This Row],[Complete]]="No",tbl_PV_Milestones[[#This Row],[Project Status]]&lt;&gt;"On Hold",tbl_PV_Milestones[[#This Row],[Overdue]]=0,tbl_PV_Milestones[[#This Row],[To be Baselined]]&lt;&gt;1),1,0)</f>
        <v>0</v>
      </c>
      <c r="AF2672" s="41">
        <f>IF(AND(tbl_PV_Milestones[[#This Row],[BL FY]]=2025,tbl_PV_Milestones[[#This Row],[Finish FY]]&gt;2025),1,0)</f>
        <v>0</v>
      </c>
      <c r="AG2672" s="56" t="str">
        <f>_xlfn.XLOOKUP(tbl_PV_Milestones[[#This Row],[Work ID]],tbl_PV_Meta[Work ID '#],tbl_PV_Meta[Project Manager/Owner],,0)</f>
        <v>Project Manager 38</v>
      </c>
      <c r="AH2672" s="6"/>
    </row>
    <row r="2673" spans="4:34" x14ac:dyDescent="0.25">
      <c r="D2673" s="6" t="s">
        <v>326</v>
      </c>
      <c r="E2673" s="6" t="s">
        <v>503</v>
      </c>
      <c r="F2673" s="6" t="s">
        <v>1700</v>
      </c>
      <c r="G2673" s="6" t="s">
        <v>1226</v>
      </c>
      <c r="H2673" s="6" t="s">
        <v>510</v>
      </c>
      <c r="I2673" s="6" t="s">
        <v>110</v>
      </c>
      <c r="J2673" s="6" t="s">
        <v>326</v>
      </c>
      <c r="K2673" s="6" t="s">
        <v>36</v>
      </c>
      <c r="L2673" s="6" t="s">
        <v>88</v>
      </c>
      <c r="M2673" s="43"/>
      <c r="N2673" s="44" t="s">
        <v>1979</v>
      </c>
      <c r="O2673" s="39">
        <v>45425.708333333299</v>
      </c>
      <c r="P2673" s="39">
        <v>45425.708333333299</v>
      </c>
      <c r="Q2673" s="6">
        <v>0</v>
      </c>
      <c r="R2673" s="6">
        <v>0</v>
      </c>
      <c r="S2673" s="45" t="e">
        <f>_xlfn.CONCAT(#REF!,TRIM(tbl_PV_Milestones[[#This Row],[Milestone Description]]))</f>
        <v>#REF!</v>
      </c>
      <c r="T2673" s="84" t="str">
        <f>IF(COUNTIF(tbl_PV_Milestones[UID],tbl_PV_Milestones[[#This Row],[UID]])&gt;1,"Duplicate","")</f>
        <v>Duplicate</v>
      </c>
      <c r="U2673" s="42" t="str">
        <f>_xlfn.XLOOKUP(tbl_PV_Milestones[[#This Row],[Work ID]],tbl_PV_Meta[Work ID '#],tbl_PV_Meta[Sub-Portfolio])</f>
        <v>Sub-Portfolio 7</v>
      </c>
      <c r="V2673" s="41">
        <f>IF(MONTH(tbl_PV_Milestones[[#This Row],[Baseline Date]])&lt;7,YEAR(tbl_PV_Milestones[[#This Row],[Baseline Date]]),YEAR(tbl_PV_Milestones[[#This Row],[Baseline Date]])+1)</f>
        <v>2024</v>
      </c>
      <c r="W2673" s="41">
        <f>IF(MONTH(tbl_PV_Milestones[[#This Row],[Actual/Schedule Finish]])&lt;7,YEAR(tbl_PV_Milestones[[#This Row],[Actual/Schedule Finish]]),YEAR(tbl_PV_Milestones[[#This Row],[Actual/Schedule Finish]])+1)</f>
        <v>2024</v>
      </c>
      <c r="X2673" s="41" t="str">
        <f>IF(OR(tbl_PV_Milestones[[#This Row],[Project Status]]="Completed",tbl_PV_Milestones[[#This Row],[Project Status]]="Assumed Completed"),"Yes","No")</f>
        <v>Yes</v>
      </c>
      <c r="Y2673" s="41">
        <f>IF(tbl_PV_Milestones[[#This Row],[Baseline Date]]="",1,0)</f>
        <v>0</v>
      </c>
      <c r="Z2673" s="41">
        <f>IF(tbl_PV_Milestones[[#This Row],[Baseline Date]]&lt;PV_Meta!$B$7,1,0)</f>
        <v>1</v>
      </c>
      <c r="AA2673" s="41">
        <f>IF(tbl_PV_Milestones[[#This Row],[Complete]]="Yes",1,0)</f>
        <v>1</v>
      </c>
      <c r="AB2673" s="41">
        <f>IF(AND(tbl_PV_Milestones[[#This Row],[BL FY]]=2025,tbl_PV_Milestones[[#This Row],[Baseline Date]]&lt;PV_Meta!$B$7),1,0)</f>
        <v>0</v>
      </c>
      <c r="AC2673" s="41">
        <f>IF(AND(tbl_PV_Milestones[[#This Row],[Planned YTD]]=1,tbl_PV_Milestones[[#This Row],[Complete]]="Yes"),1,0)</f>
        <v>0</v>
      </c>
      <c r="AD2673" s="41">
        <f>IF(AND(tbl_PV_Milestones[[#This Row],[Actual/Schedule Finish]]&lt;PV_Meta!$B$7,tbl_PV_Milestones[[#This Row],[Complete]]="No",tbl_PV_Milestones[[#This Row],[Project Status]]&lt;&gt;"On Hold"),1,0)</f>
        <v>0</v>
      </c>
      <c r="AE2673" s="41">
        <f>IF(AND(tbl_PV_Milestones[[#This Row],[Actual/Schedule Finish]]&gt;tbl_PV_Milestones[[#This Row],[Baseline Date]],tbl_PV_Milestones[[#This Row],[Complete]]="No",tbl_PV_Milestones[[#This Row],[Project Status]]&lt;&gt;"On Hold",tbl_PV_Milestones[[#This Row],[Overdue]]=0,tbl_PV_Milestones[[#This Row],[To be Baselined]]&lt;&gt;1),1,0)</f>
        <v>0</v>
      </c>
      <c r="AF2673" s="41">
        <f>IF(AND(tbl_PV_Milestones[[#This Row],[BL FY]]=2025,tbl_PV_Milestones[[#This Row],[Finish FY]]&gt;2025),1,0)</f>
        <v>0</v>
      </c>
      <c r="AG2673" s="56" t="str">
        <f>_xlfn.XLOOKUP(tbl_PV_Milestones[[#This Row],[Work ID]],tbl_PV_Meta[Work ID '#],tbl_PV_Meta[Project Manager/Owner],,0)</f>
        <v>Project Manager 17</v>
      </c>
      <c r="AH2673" s="6"/>
    </row>
    <row r="2674" spans="4:34" x14ac:dyDescent="0.25">
      <c r="D2674" s="6" t="s">
        <v>326</v>
      </c>
      <c r="E2674" s="6" t="s">
        <v>503</v>
      </c>
      <c r="F2674" s="6" t="s">
        <v>1701</v>
      </c>
      <c r="G2674" s="6" t="s">
        <v>775</v>
      </c>
      <c r="H2674" s="6" t="s">
        <v>510</v>
      </c>
      <c r="I2674" s="6" t="s">
        <v>510</v>
      </c>
      <c r="J2674" s="6" t="s">
        <v>326</v>
      </c>
      <c r="K2674" s="6" t="s">
        <v>278</v>
      </c>
      <c r="L2674" s="6" t="s">
        <v>116</v>
      </c>
      <c r="M2674" s="43"/>
      <c r="N2674" s="44" t="s">
        <v>1979</v>
      </c>
      <c r="O2674" s="39">
        <v>45082</v>
      </c>
      <c r="P2674" s="39">
        <v>45082</v>
      </c>
      <c r="Q2674" s="6">
        <v>0</v>
      </c>
      <c r="R2674" s="6">
        <v>0</v>
      </c>
      <c r="S2674" s="45" t="e">
        <f>_xlfn.CONCAT(#REF!,TRIM(tbl_PV_Milestones[[#This Row],[Milestone Description]]))</f>
        <v>#REF!</v>
      </c>
      <c r="T2674" s="84" t="str">
        <f>IF(COUNTIF(tbl_PV_Milestones[UID],tbl_PV_Milestones[[#This Row],[UID]])&gt;1,"Duplicate","")</f>
        <v>Duplicate</v>
      </c>
      <c r="U2674" s="42" t="str">
        <f>_xlfn.XLOOKUP(tbl_PV_Milestones[[#This Row],[Work ID]],tbl_PV_Meta[Work ID '#],tbl_PV_Meta[Sub-Portfolio])</f>
        <v>Sub-Portfolio 4</v>
      </c>
      <c r="V2674" s="41">
        <f>IF(MONTH(tbl_PV_Milestones[[#This Row],[Baseline Date]])&lt;7,YEAR(tbl_PV_Milestones[[#This Row],[Baseline Date]]),YEAR(tbl_PV_Milestones[[#This Row],[Baseline Date]])+1)</f>
        <v>2023</v>
      </c>
      <c r="W2674" s="41">
        <f>IF(MONTH(tbl_PV_Milestones[[#This Row],[Actual/Schedule Finish]])&lt;7,YEAR(tbl_PV_Milestones[[#This Row],[Actual/Schedule Finish]]),YEAR(tbl_PV_Milestones[[#This Row],[Actual/Schedule Finish]])+1)</f>
        <v>2023</v>
      </c>
      <c r="X2674" s="41" t="str">
        <f>IF(OR(tbl_PV_Milestones[[#This Row],[Project Status]]="Completed",tbl_PV_Milestones[[#This Row],[Project Status]]="Assumed Completed"),"Yes","No")</f>
        <v>Yes</v>
      </c>
      <c r="Y2674" s="41">
        <f>IF(tbl_PV_Milestones[[#This Row],[Baseline Date]]="",1,0)</f>
        <v>0</v>
      </c>
      <c r="Z2674" s="41">
        <f>IF(tbl_PV_Milestones[[#This Row],[Baseline Date]]&lt;PV_Meta!$B$7,1,0)</f>
        <v>1</v>
      </c>
      <c r="AA2674" s="41">
        <f>IF(tbl_PV_Milestones[[#This Row],[Complete]]="Yes",1,0)</f>
        <v>1</v>
      </c>
      <c r="AB2674" s="41">
        <f>IF(AND(tbl_PV_Milestones[[#This Row],[BL FY]]=2025,tbl_PV_Milestones[[#This Row],[Baseline Date]]&lt;PV_Meta!$B$7),1,0)</f>
        <v>0</v>
      </c>
      <c r="AC2674" s="41">
        <f>IF(AND(tbl_PV_Milestones[[#This Row],[Planned YTD]]=1,tbl_PV_Milestones[[#This Row],[Complete]]="Yes"),1,0)</f>
        <v>0</v>
      </c>
      <c r="AD2674" s="41">
        <f>IF(AND(tbl_PV_Milestones[[#This Row],[Actual/Schedule Finish]]&lt;PV_Meta!$B$7,tbl_PV_Milestones[[#This Row],[Complete]]="No",tbl_PV_Milestones[[#This Row],[Project Status]]&lt;&gt;"On Hold"),1,0)</f>
        <v>0</v>
      </c>
      <c r="AE2674" s="41">
        <f>IF(AND(tbl_PV_Milestones[[#This Row],[Actual/Schedule Finish]]&gt;tbl_PV_Milestones[[#This Row],[Baseline Date]],tbl_PV_Milestones[[#This Row],[Complete]]="No",tbl_PV_Milestones[[#This Row],[Project Status]]&lt;&gt;"On Hold",tbl_PV_Milestones[[#This Row],[Overdue]]=0,tbl_PV_Milestones[[#This Row],[To be Baselined]]&lt;&gt;1),1,0)</f>
        <v>0</v>
      </c>
      <c r="AF2674" s="41">
        <f>IF(AND(tbl_PV_Milestones[[#This Row],[BL FY]]=2025,tbl_PV_Milestones[[#This Row],[Finish FY]]&gt;2025),1,0)</f>
        <v>0</v>
      </c>
      <c r="AG2674" s="56" t="str">
        <f>_xlfn.XLOOKUP(tbl_PV_Milestones[[#This Row],[Work ID]],tbl_PV_Meta[Work ID '#],tbl_PV_Meta[Project Manager/Owner],,0)</f>
        <v>Project Manager 18</v>
      </c>
      <c r="AH2674" s="6"/>
    </row>
    <row r="2675" spans="4:34" x14ac:dyDescent="0.25">
      <c r="D2675" s="6" t="s">
        <v>326</v>
      </c>
      <c r="E2675" s="6" t="s">
        <v>503</v>
      </c>
      <c r="F2675" s="6" t="s">
        <v>1714</v>
      </c>
      <c r="G2675" s="6" t="s">
        <v>905</v>
      </c>
      <c r="H2675" s="6" t="s">
        <v>510</v>
      </c>
      <c r="I2675" s="6" t="s">
        <v>510</v>
      </c>
      <c r="J2675" s="6" t="s">
        <v>326</v>
      </c>
      <c r="K2675" s="6" t="s">
        <v>278</v>
      </c>
      <c r="L2675" s="6" t="s">
        <v>130</v>
      </c>
      <c r="M2675" s="43"/>
      <c r="N2675" s="44" t="s">
        <v>1979</v>
      </c>
      <c r="O2675" s="39">
        <v>45061</v>
      </c>
      <c r="P2675" s="39">
        <v>45061</v>
      </c>
      <c r="Q2675" s="6">
        <v>0</v>
      </c>
      <c r="R2675" s="6">
        <v>0</v>
      </c>
      <c r="S2675" s="45" t="e">
        <f>_xlfn.CONCAT(#REF!,TRIM(tbl_PV_Milestones[[#This Row],[Milestone Description]]))</f>
        <v>#REF!</v>
      </c>
      <c r="T2675" s="84" t="str">
        <f>IF(COUNTIF(tbl_PV_Milestones[UID],tbl_PV_Milestones[[#This Row],[UID]])&gt;1,"Duplicate","")</f>
        <v>Duplicate</v>
      </c>
      <c r="U2675" s="42" t="str">
        <f>_xlfn.XLOOKUP(tbl_PV_Milestones[[#This Row],[Work ID]],tbl_PV_Meta[Work ID '#],tbl_PV_Meta[Sub-Portfolio])</f>
        <v>Sub-Portfolio 7</v>
      </c>
      <c r="V2675" s="41">
        <f>IF(MONTH(tbl_PV_Milestones[[#This Row],[Baseline Date]])&lt;7,YEAR(tbl_PV_Milestones[[#This Row],[Baseline Date]]),YEAR(tbl_PV_Milestones[[#This Row],[Baseline Date]])+1)</f>
        <v>2023</v>
      </c>
      <c r="W2675" s="41">
        <f>IF(MONTH(tbl_PV_Milestones[[#This Row],[Actual/Schedule Finish]])&lt;7,YEAR(tbl_PV_Milestones[[#This Row],[Actual/Schedule Finish]]),YEAR(tbl_PV_Milestones[[#This Row],[Actual/Schedule Finish]])+1)</f>
        <v>2023</v>
      </c>
      <c r="X2675" s="41" t="str">
        <f>IF(OR(tbl_PV_Milestones[[#This Row],[Project Status]]="Completed",tbl_PV_Milestones[[#This Row],[Project Status]]="Assumed Completed"),"Yes","No")</f>
        <v>Yes</v>
      </c>
      <c r="Y2675" s="41">
        <f>IF(tbl_PV_Milestones[[#This Row],[Baseline Date]]="",1,0)</f>
        <v>0</v>
      </c>
      <c r="Z2675" s="41">
        <f>IF(tbl_PV_Milestones[[#This Row],[Baseline Date]]&lt;PV_Meta!$B$7,1,0)</f>
        <v>1</v>
      </c>
      <c r="AA2675" s="41">
        <f>IF(tbl_PV_Milestones[[#This Row],[Complete]]="Yes",1,0)</f>
        <v>1</v>
      </c>
      <c r="AB2675" s="41">
        <f>IF(AND(tbl_PV_Milestones[[#This Row],[BL FY]]=2025,tbl_PV_Milestones[[#This Row],[Baseline Date]]&lt;PV_Meta!$B$7),1,0)</f>
        <v>0</v>
      </c>
      <c r="AC2675" s="41">
        <f>IF(AND(tbl_PV_Milestones[[#This Row],[Planned YTD]]=1,tbl_PV_Milestones[[#This Row],[Complete]]="Yes"),1,0)</f>
        <v>0</v>
      </c>
      <c r="AD2675" s="41">
        <f>IF(AND(tbl_PV_Milestones[[#This Row],[Actual/Schedule Finish]]&lt;PV_Meta!$B$7,tbl_PV_Milestones[[#This Row],[Complete]]="No",tbl_PV_Milestones[[#This Row],[Project Status]]&lt;&gt;"On Hold"),1,0)</f>
        <v>0</v>
      </c>
      <c r="AE2675" s="41">
        <f>IF(AND(tbl_PV_Milestones[[#This Row],[Actual/Schedule Finish]]&gt;tbl_PV_Milestones[[#This Row],[Baseline Date]],tbl_PV_Milestones[[#This Row],[Complete]]="No",tbl_PV_Milestones[[#This Row],[Project Status]]&lt;&gt;"On Hold",tbl_PV_Milestones[[#This Row],[Overdue]]=0,tbl_PV_Milestones[[#This Row],[To be Baselined]]&lt;&gt;1),1,0)</f>
        <v>0</v>
      </c>
      <c r="AF2675" s="41">
        <f>IF(AND(tbl_PV_Milestones[[#This Row],[BL FY]]=2025,tbl_PV_Milestones[[#This Row],[Finish FY]]&gt;2025),1,0)</f>
        <v>0</v>
      </c>
      <c r="AG2675" s="56" t="str">
        <f>_xlfn.XLOOKUP(tbl_PV_Milestones[[#This Row],[Work ID]],tbl_PV_Meta[Work ID '#],tbl_PV_Meta[Project Manager/Owner],,0)</f>
        <v>Project Manager 38</v>
      </c>
      <c r="AH2675" s="6"/>
    </row>
    <row r="2676" spans="4:34" x14ac:dyDescent="0.25">
      <c r="D2676" s="6" t="s">
        <v>326</v>
      </c>
      <c r="E2676" s="6" t="s">
        <v>503</v>
      </c>
      <c r="F2676" s="6" t="s">
        <v>1697</v>
      </c>
      <c r="G2676" s="6" t="s">
        <v>1227</v>
      </c>
      <c r="H2676" s="6" t="s">
        <v>510</v>
      </c>
      <c r="I2676" s="6" t="s">
        <v>110</v>
      </c>
      <c r="J2676" s="6" t="s">
        <v>326</v>
      </c>
      <c r="K2676" s="6" t="s">
        <v>36</v>
      </c>
      <c r="L2676" s="6" t="s">
        <v>113</v>
      </c>
      <c r="M2676" s="43"/>
      <c r="N2676" s="44" t="s">
        <v>1979</v>
      </c>
      <c r="O2676" s="39">
        <v>44995</v>
      </c>
      <c r="P2676" s="39">
        <v>44995</v>
      </c>
      <c r="Q2676" s="6">
        <v>0</v>
      </c>
      <c r="R2676" s="6">
        <v>0</v>
      </c>
      <c r="S2676" s="45" t="e">
        <f>_xlfn.CONCAT(#REF!,TRIM(tbl_PV_Milestones[[#This Row],[Milestone Description]]))</f>
        <v>#REF!</v>
      </c>
      <c r="T2676" s="84" t="str">
        <f>IF(COUNTIF(tbl_PV_Milestones[UID],tbl_PV_Milestones[[#This Row],[UID]])&gt;1,"Duplicate","")</f>
        <v>Duplicate</v>
      </c>
      <c r="U2676" s="42" t="str">
        <f>_xlfn.XLOOKUP(tbl_PV_Milestones[[#This Row],[Work ID]],tbl_PV_Meta[Work ID '#],tbl_PV_Meta[Sub-Portfolio])</f>
        <v>Sub-Portfolio 4</v>
      </c>
      <c r="V2676" s="41">
        <f>IF(MONTH(tbl_PV_Milestones[[#This Row],[Baseline Date]])&lt;7,YEAR(tbl_PV_Milestones[[#This Row],[Baseline Date]]),YEAR(tbl_PV_Milestones[[#This Row],[Baseline Date]])+1)</f>
        <v>2023</v>
      </c>
      <c r="W2676" s="41">
        <f>IF(MONTH(tbl_PV_Milestones[[#This Row],[Actual/Schedule Finish]])&lt;7,YEAR(tbl_PV_Milestones[[#This Row],[Actual/Schedule Finish]]),YEAR(tbl_PV_Milestones[[#This Row],[Actual/Schedule Finish]])+1)</f>
        <v>2023</v>
      </c>
      <c r="X2676" s="41" t="str">
        <f>IF(OR(tbl_PV_Milestones[[#This Row],[Project Status]]="Completed",tbl_PV_Milestones[[#This Row],[Project Status]]="Assumed Completed"),"Yes","No")</f>
        <v>Yes</v>
      </c>
      <c r="Y2676" s="41">
        <f>IF(tbl_PV_Milestones[[#This Row],[Baseline Date]]="",1,0)</f>
        <v>0</v>
      </c>
      <c r="Z2676" s="41">
        <f>IF(tbl_PV_Milestones[[#This Row],[Baseline Date]]&lt;PV_Meta!$B$7,1,0)</f>
        <v>1</v>
      </c>
      <c r="AA2676" s="41">
        <f>IF(tbl_PV_Milestones[[#This Row],[Complete]]="Yes",1,0)</f>
        <v>1</v>
      </c>
      <c r="AB2676" s="41">
        <f>IF(AND(tbl_PV_Milestones[[#This Row],[BL FY]]=2025,tbl_PV_Milestones[[#This Row],[Baseline Date]]&lt;PV_Meta!$B$7),1,0)</f>
        <v>0</v>
      </c>
      <c r="AC2676" s="41">
        <f>IF(AND(tbl_PV_Milestones[[#This Row],[Planned YTD]]=1,tbl_PV_Milestones[[#This Row],[Complete]]="Yes"),1,0)</f>
        <v>0</v>
      </c>
      <c r="AD2676" s="41">
        <f>IF(AND(tbl_PV_Milestones[[#This Row],[Actual/Schedule Finish]]&lt;PV_Meta!$B$7,tbl_PV_Milestones[[#This Row],[Complete]]="No",tbl_PV_Milestones[[#This Row],[Project Status]]&lt;&gt;"On Hold"),1,0)</f>
        <v>0</v>
      </c>
      <c r="AE2676" s="41">
        <f>IF(AND(tbl_PV_Milestones[[#This Row],[Actual/Schedule Finish]]&gt;tbl_PV_Milestones[[#This Row],[Baseline Date]],tbl_PV_Milestones[[#This Row],[Complete]]="No",tbl_PV_Milestones[[#This Row],[Project Status]]&lt;&gt;"On Hold",tbl_PV_Milestones[[#This Row],[Overdue]]=0,tbl_PV_Milestones[[#This Row],[To be Baselined]]&lt;&gt;1),1,0)</f>
        <v>0</v>
      </c>
      <c r="AF2676" s="41">
        <f>IF(AND(tbl_PV_Milestones[[#This Row],[BL FY]]=2025,tbl_PV_Milestones[[#This Row],[Finish FY]]&gt;2025),1,0)</f>
        <v>0</v>
      </c>
      <c r="AG2676" s="56" t="str">
        <f>_xlfn.XLOOKUP(tbl_PV_Milestones[[#This Row],[Work ID]],tbl_PV_Meta[Work ID '#],tbl_PV_Meta[Project Manager/Owner],,0)</f>
        <v>Project Manager 36</v>
      </c>
      <c r="AH2676" s="6"/>
    </row>
    <row r="2677" spans="4:34" x14ac:dyDescent="0.25">
      <c r="D2677" s="6" t="s">
        <v>326</v>
      </c>
      <c r="E2677" s="6" t="s">
        <v>503</v>
      </c>
      <c r="F2677" s="6" t="s">
        <v>1701</v>
      </c>
      <c r="G2677" s="6" t="s">
        <v>903</v>
      </c>
      <c r="H2677" s="6" t="s">
        <v>510</v>
      </c>
      <c r="I2677" s="6" t="s">
        <v>510</v>
      </c>
      <c r="J2677" s="6" t="s">
        <v>326</v>
      </c>
      <c r="K2677" s="6" t="s">
        <v>278</v>
      </c>
      <c r="L2677" s="6" t="s">
        <v>116</v>
      </c>
      <c r="M2677" s="43"/>
      <c r="N2677" s="44" t="s">
        <v>1979</v>
      </c>
      <c r="O2677" s="39">
        <v>45146</v>
      </c>
      <c r="P2677" s="39">
        <v>45146</v>
      </c>
      <c r="Q2677" s="6">
        <v>0</v>
      </c>
      <c r="R2677" s="6">
        <v>0</v>
      </c>
      <c r="S2677" s="45" t="e">
        <f>_xlfn.CONCAT(#REF!,TRIM(tbl_PV_Milestones[[#This Row],[Milestone Description]]))</f>
        <v>#REF!</v>
      </c>
      <c r="T2677" s="84" t="str">
        <f>IF(COUNTIF(tbl_PV_Milestones[UID],tbl_PV_Milestones[[#This Row],[UID]])&gt;1,"Duplicate","")</f>
        <v>Duplicate</v>
      </c>
      <c r="U2677" s="42" t="str">
        <f>_xlfn.XLOOKUP(tbl_PV_Milestones[[#This Row],[Work ID]],tbl_PV_Meta[Work ID '#],tbl_PV_Meta[Sub-Portfolio])</f>
        <v>Sub-Portfolio 4</v>
      </c>
      <c r="V2677" s="41">
        <f>IF(MONTH(tbl_PV_Milestones[[#This Row],[Baseline Date]])&lt;7,YEAR(tbl_PV_Milestones[[#This Row],[Baseline Date]]),YEAR(tbl_PV_Milestones[[#This Row],[Baseline Date]])+1)</f>
        <v>2024</v>
      </c>
      <c r="W2677" s="41">
        <f>IF(MONTH(tbl_PV_Milestones[[#This Row],[Actual/Schedule Finish]])&lt;7,YEAR(tbl_PV_Milestones[[#This Row],[Actual/Schedule Finish]]),YEAR(tbl_PV_Milestones[[#This Row],[Actual/Schedule Finish]])+1)</f>
        <v>2024</v>
      </c>
      <c r="X2677" s="41" t="str">
        <f>IF(OR(tbl_PV_Milestones[[#This Row],[Project Status]]="Completed",tbl_PV_Milestones[[#This Row],[Project Status]]="Assumed Completed"),"Yes","No")</f>
        <v>Yes</v>
      </c>
      <c r="Y2677" s="41">
        <f>IF(tbl_PV_Milestones[[#This Row],[Baseline Date]]="",1,0)</f>
        <v>0</v>
      </c>
      <c r="Z2677" s="41">
        <f>IF(tbl_PV_Milestones[[#This Row],[Baseline Date]]&lt;PV_Meta!$B$7,1,0)</f>
        <v>1</v>
      </c>
      <c r="AA2677" s="41">
        <f>IF(tbl_PV_Milestones[[#This Row],[Complete]]="Yes",1,0)</f>
        <v>1</v>
      </c>
      <c r="AB2677" s="41">
        <f>IF(AND(tbl_PV_Milestones[[#This Row],[BL FY]]=2025,tbl_PV_Milestones[[#This Row],[Baseline Date]]&lt;PV_Meta!$B$7),1,0)</f>
        <v>0</v>
      </c>
      <c r="AC2677" s="41">
        <f>IF(AND(tbl_PV_Milestones[[#This Row],[Planned YTD]]=1,tbl_PV_Milestones[[#This Row],[Complete]]="Yes"),1,0)</f>
        <v>0</v>
      </c>
      <c r="AD2677" s="41">
        <f>IF(AND(tbl_PV_Milestones[[#This Row],[Actual/Schedule Finish]]&lt;PV_Meta!$B$7,tbl_PV_Milestones[[#This Row],[Complete]]="No",tbl_PV_Milestones[[#This Row],[Project Status]]&lt;&gt;"On Hold"),1,0)</f>
        <v>0</v>
      </c>
      <c r="AE2677" s="41">
        <f>IF(AND(tbl_PV_Milestones[[#This Row],[Actual/Schedule Finish]]&gt;tbl_PV_Milestones[[#This Row],[Baseline Date]],tbl_PV_Milestones[[#This Row],[Complete]]="No",tbl_PV_Milestones[[#This Row],[Project Status]]&lt;&gt;"On Hold",tbl_PV_Milestones[[#This Row],[Overdue]]=0,tbl_PV_Milestones[[#This Row],[To be Baselined]]&lt;&gt;1),1,0)</f>
        <v>0</v>
      </c>
      <c r="AF2677" s="41">
        <f>IF(AND(tbl_PV_Milestones[[#This Row],[BL FY]]=2025,tbl_PV_Milestones[[#This Row],[Finish FY]]&gt;2025),1,0)</f>
        <v>0</v>
      </c>
      <c r="AG2677" s="56" t="str">
        <f>_xlfn.XLOOKUP(tbl_PV_Milestones[[#This Row],[Work ID]],tbl_PV_Meta[Work ID '#],tbl_PV_Meta[Project Manager/Owner],,0)</f>
        <v>Project Manager 18</v>
      </c>
      <c r="AH2677" s="6"/>
    </row>
    <row r="2678" spans="4:34" x14ac:dyDescent="0.25">
      <c r="D2678" s="6" t="s">
        <v>326</v>
      </c>
      <c r="E2678" s="6" t="s">
        <v>503</v>
      </c>
      <c r="F2678" s="6" t="s">
        <v>1700</v>
      </c>
      <c r="G2678" s="6" t="s">
        <v>1228</v>
      </c>
      <c r="H2678" s="6" t="s">
        <v>510</v>
      </c>
      <c r="I2678" s="6" t="s">
        <v>510</v>
      </c>
      <c r="J2678" s="6" t="s">
        <v>326</v>
      </c>
      <c r="K2678" s="6" t="s">
        <v>36</v>
      </c>
      <c r="L2678" s="6" t="s">
        <v>88</v>
      </c>
      <c r="M2678" s="43"/>
      <c r="N2678" s="44" t="s">
        <v>1979</v>
      </c>
      <c r="O2678" s="39">
        <v>44957</v>
      </c>
      <c r="P2678" s="39">
        <v>44957</v>
      </c>
      <c r="Q2678" s="6">
        <v>0</v>
      </c>
      <c r="R2678" s="6">
        <v>0</v>
      </c>
      <c r="S2678" s="45" t="e">
        <f>_xlfn.CONCAT(#REF!,TRIM(tbl_PV_Milestones[[#This Row],[Milestone Description]]))</f>
        <v>#REF!</v>
      </c>
      <c r="T2678" s="84" t="str">
        <f>IF(COUNTIF(tbl_PV_Milestones[UID],tbl_PV_Milestones[[#This Row],[UID]])&gt;1,"Duplicate","")</f>
        <v>Duplicate</v>
      </c>
      <c r="U2678" s="42" t="str">
        <f>_xlfn.XLOOKUP(tbl_PV_Milestones[[#This Row],[Work ID]],tbl_PV_Meta[Work ID '#],tbl_PV_Meta[Sub-Portfolio])</f>
        <v>Sub-Portfolio 7</v>
      </c>
      <c r="V2678" s="41">
        <f>IF(MONTH(tbl_PV_Milestones[[#This Row],[Baseline Date]])&lt;7,YEAR(tbl_PV_Milestones[[#This Row],[Baseline Date]]),YEAR(tbl_PV_Milestones[[#This Row],[Baseline Date]])+1)</f>
        <v>2023</v>
      </c>
      <c r="W2678" s="41">
        <f>IF(MONTH(tbl_PV_Milestones[[#This Row],[Actual/Schedule Finish]])&lt;7,YEAR(tbl_PV_Milestones[[#This Row],[Actual/Schedule Finish]]),YEAR(tbl_PV_Milestones[[#This Row],[Actual/Schedule Finish]])+1)</f>
        <v>2023</v>
      </c>
      <c r="X2678" s="41" t="str">
        <f>IF(OR(tbl_PV_Milestones[[#This Row],[Project Status]]="Completed",tbl_PV_Milestones[[#This Row],[Project Status]]="Assumed Completed"),"Yes","No")</f>
        <v>Yes</v>
      </c>
      <c r="Y2678" s="41">
        <f>IF(tbl_PV_Milestones[[#This Row],[Baseline Date]]="",1,0)</f>
        <v>0</v>
      </c>
      <c r="Z2678" s="41">
        <f>IF(tbl_PV_Milestones[[#This Row],[Baseline Date]]&lt;PV_Meta!$B$7,1,0)</f>
        <v>1</v>
      </c>
      <c r="AA2678" s="41">
        <f>IF(tbl_PV_Milestones[[#This Row],[Complete]]="Yes",1,0)</f>
        <v>1</v>
      </c>
      <c r="AB2678" s="41">
        <f>IF(AND(tbl_PV_Milestones[[#This Row],[BL FY]]=2025,tbl_PV_Milestones[[#This Row],[Baseline Date]]&lt;PV_Meta!$B$7),1,0)</f>
        <v>0</v>
      </c>
      <c r="AC2678" s="41">
        <f>IF(AND(tbl_PV_Milestones[[#This Row],[Planned YTD]]=1,tbl_PV_Milestones[[#This Row],[Complete]]="Yes"),1,0)</f>
        <v>0</v>
      </c>
      <c r="AD2678" s="41">
        <f>IF(AND(tbl_PV_Milestones[[#This Row],[Actual/Schedule Finish]]&lt;PV_Meta!$B$7,tbl_PV_Milestones[[#This Row],[Complete]]="No",tbl_PV_Milestones[[#This Row],[Project Status]]&lt;&gt;"On Hold"),1,0)</f>
        <v>0</v>
      </c>
      <c r="AE2678" s="41">
        <f>IF(AND(tbl_PV_Milestones[[#This Row],[Actual/Schedule Finish]]&gt;tbl_PV_Milestones[[#This Row],[Baseline Date]],tbl_PV_Milestones[[#This Row],[Complete]]="No",tbl_PV_Milestones[[#This Row],[Project Status]]&lt;&gt;"On Hold",tbl_PV_Milestones[[#This Row],[Overdue]]=0,tbl_PV_Milestones[[#This Row],[To be Baselined]]&lt;&gt;1),1,0)</f>
        <v>0</v>
      </c>
      <c r="AF2678" s="41">
        <f>IF(AND(tbl_PV_Milestones[[#This Row],[BL FY]]=2025,tbl_PV_Milestones[[#This Row],[Finish FY]]&gt;2025),1,0)</f>
        <v>0</v>
      </c>
      <c r="AG2678" s="56" t="str">
        <f>_xlfn.XLOOKUP(tbl_PV_Milestones[[#This Row],[Work ID]],tbl_PV_Meta[Work ID '#],tbl_PV_Meta[Project Manager/Owner],,0)</f>
        <v>Project Manager 17</v>
      </c>
      <c r="AH2678" s="6"/>
    </row>
    <row r="2679" spans="4:34" x14ac:dyDescent="0.25">
      <c r="D2679" s="6" t="s">
        <v>326</v>
      </c>
      <c r="E2679" s="6" t="s">
        <v>503</v>
      </c>
      <c r="F2679" s="6" t="s">
        <v>1700</v>
      </c>
      <c r="G2679" s="6" t="s">
        <v>1229</v>
      </c>
      <c r="H2679" s="6" t="s">
        <v>510</v>
      </c>
      <c r="I2679" s="6" t="s">
        <v>510</v>
      </c>
      <c r="J2679" s="6" t="s">
        <v>326</v>
      </c>
      <c r="K2679" s="6" t="s">
        <v>36</v>
      </c>
      <c r="L2679" s="6" t="s">
        <v>88</v>
      </c>
      <c r="M2679" s="43"/>
      <c r="N2679" s="44" t="s">
        <v>1979</v>
      </c>
      <c r="O2679" s="39">
        <v>44854</v>
      </c>
      <c r="P2679" s="39">
        <v>44854</v>
      </c>
      <c r="Q2679" s="6">
        <v>0</v>
      </c>
      <c r="R2679" s="6">
        <v>0</v>
      </c>
      <c r="S2679" s="45" t="e">
        <f>_xlfn.CONCAT(#REF!,TRIM(tbl_PV_Milestones[[#This Row],[Milestone Description]]))</f>
        <v>#REF!</v>
      </c>
      <c r="T2679" s="84" t="str">
        <f>IF(COUNTIF(tbl_PV_Milestones[UID],tbl_PV_Milestones[[#This Row],[UID]])&gt;1,"Duplicate","")</f>
        <v>Duplicate</v>
      </c>
      <c r="U2679" s="42" t="str">
        <f>_xlfn.XLOOKUP(tbl_PV_Milestones[[#This Row],[Work ID]],tbl_PV_Meta[Work ID '#],tbl_PV_Meta[Sub-Portfolio])</f>
        <v>Sub-Portfolio 7</v>
      </c>
      <c r="V2679" s="41">
        <f>IF(MONTH(tbl_PV_Milestones[[#This Row],[Baseline Date]])&lt;7,YEAR(tbl_PV_Milestones[[#This Row],[Baseline Date]]),YEAR(tbl_PV_Milestones[[#This Row],[Baseline Date]])+1)</f>
        <v>2023</v>
      </c>
      <c r="W2679" s="41">
        <f>IF(MONTH(tbl_PV_Milestones[[#This Row],[Actual/Schedule Finish]])&lt;7,YEAR(tbl_PV_Milestones[[#This Row],[Actual/Schedule Finish]]),YEAR(tbl_PV_Milestones[[#This Row],[Actual/Schedule Finish]])+1)</f>
        <v>2023</v>
      </c>
      <c r="X2679" s="41" t="str">
        <f>IF(OR(tbl_PV_Milestones[[#This Row],[Project Status]]="Completed",tbl_PV_Milestones[[#This Row],[Project Status]]="Assumed Completed"),"Yes","No")</f>
        <v>Yes</v>
      </c>
      <c r="Y2679" s="41">
        <f>IF(tbl_PV_Milestones[[#This Row],[Baseline Date]]="",1,0)</f>
        <v>0</v>
      </c>
      <c r="Z2679" s="41">
        <f>IF(tbl_PV_Milestones[[#This Row],[Baseline Date]]&lt;PV_Meta!$B$7,1,0)</f>
        <v>1</v>
      </c>
      <c r="AA2679" s="41">
        <f>IF(tbl_PV_Milestones[[#This Row],[Complete]]="Yes",1,0)</f>
        <v>1</v>
      </c>
      <c r="AB2679" s="41">
        <f>IF(AND(tbl_PV_Milestones[[#This Row],[BL FY]]=2025,tbl_PV_Milestones[[#This Row],[Baseline Date]]&lt;PV_Meta!$B$7),1,0)</f>
        <v>0</v>
      </c>
      <c r="AC2679" s="41">
        <f>IF(AND(tbl_PV_Milestones[[#This Row],[Planned YTD]]=1,tbl_PV_Milestones[[#This Row],[Complete]]="Yes"),1,0)</f>
        <v>0</v>
      </c>
      <c r="AD2679" s="41">
        <f>IF(AND(tbl_PV_Milestones[[#This Row],[Actual/Schedule Finish]]&lt;PV_Meta!$B$7,tbl_PV_Milestones[[#This Row],[Complete]]="No",tbl_PV_Milestones[[#This Row],[Project Status]]&lt;&gt;"On Hold"),1,0)</f>
        <v>0</v>
      </c>
      <c r="AE2679" s="41">
        <f>IF(AND(tbl_PV_Milestones[[#This Row],[Actual/Schedule Finish]]&gt;tbl_PV_Milestones[[#This Row],[Baseline Date]],tbl_PV_Milestones[[#This Row],[Complete]]="No",tbl_PV_Milestones[[#This Row],[Project Status]]&lt;&gt;"On Hold",tbl_PV_Milestones[[#This Row],[Overdue]]=0,tbl_PV_Milestones[[#This Row],[To be Baselined]]&lt;&gt;1),1,0)</f>
        <v>0</v>
      </c>
      <c r="AF2679" s="41">
        <f>IF(AND(tbl_PV_Milestones[[#This Row],[BL FY]]=2025,tbl_PV_Milestones[[#This Row],[Finish FY]]&gt;2025),1,0)</f>
        <v>0</v>
      </c>
      <c r="AG2679" s="56" t="str">
        <f>_xlfn.XLOOKUP(tbl_PV_Milestones[[#This Row],[Work ID]],tbl_PV_Meta[Work ID '#],tbl_PV_Meta[Project Manager/Owner],,0)</f>
        <v>Project Manager 17</v>
      </c>
      <c r="AH2679" s="6"/>
    </row>
    <row r="2680" spans="4:34" x14ac:dyDescent="0.25">
      <c r="D2680" s="6" t="s">
        <v>326</v>
      </c>
      <c r="E2680" s="6" t="s">
        <v>503</v>
      </c>
      <c r="F2680" s="6" t="s">
        <v>1704</v>
      </c>
      <c r="G2680" s="6" t="s">
        <v>1069</v>
      </c>
      <c r="H2680" s="6" t="s">
        <v>510</v>
      </c>
      <c r="I2680" s="6" t="s">
        <v>510</v>
      </c>
      <c r="J2680" s="6" t="s">
        <v>326</v>
      </c>
      <c r="K2680" s="6" t="s">
        <v>278</v>
      </c>
      <c r="L2680" s="6" t="s">
        <v>120</v>
      </c>
      <c r="M2680" s="43"/>
      <c r="N2680" s="44" t="s">
        <v>1979</v>
      </c>
      <c r="O2680" s="39">
        <v>43159.708333333299</v>
      </c>
      <c r="P2680" s="39">
        <v>43159.708333333299</v>
      </c>
      <c r="Q2680" s="6">
        <v>0</v>
      </c>
      <c r="R2680" s="6">
        <v>0</v>
      </c>
      <c r="S2680" s="45" t="e">
        <f>_xlfn.CONCAT(#REF!,TRIM(tbl_PV_Milestones[[#This Row],[Milestone Description]]))</f>
        <v>#REF!</v>
      </c>
      <c r="T2680" s="84" t="str">
        <f>IF(COUNTIF(tbl_PV_Milestones[UID],tbl_PV_Milestones[[#This Row],[UID]])&gt;1,"Duplicate","")</f>
        <v>Duplicate</v>
      </c>
      <c r="U2680" s="42" t="str">
        <f>_xlfn.XLOOKUP(tbl_PV_Milestones[[#This Row],[Work ID]],tbl_PV_Meta[Work ID '#],tbl_PV_Meta[Sub-Portfolio])</f>
        <v>Sub-Portfolio 5</v>
      </c>
      <c r="V2680" s="41">
        <f>IF(MONTH(tbl_PV_Milestones[[#This Row],[Baseline Date]])&lt;7,YEAR(tbl_PV_Milestones[[#This Row],[Baseline Date]]),YEAR(tbl_PV_Milestones[[#This Row],[Baseline Date]])+1)</f>
        <v>2018</v>
      </c>
      <c r="W2680" s="41">
        <f>IF(MONTH(tbl_PV_Milestones[[#This Row],[Actual/Schedule Finish]])&lt;7,YEAR(tbl_PV_Milestones[[#This Row],[Actual/Schedule Finish]]),YEAR(tbl_PV_Milestones[[#This Row],[Actual/Schedule Finish]])+1)</f>
        <v>2018</v>
      </c>
      <c r="X2680" s="41" t="str">
        <f>IF(OR(tbl_PV_Milestones[[#This Row],[Project Status]]="Completed",tbl_PV_Milestones[[#This Row],[Project Status]]="Assumed Completed"),"Yes","No")</f>
        <v>Yes</v>
      </c>
      <c r="Y2680" s="41">
        <f>IF(tbl_PV_Milestones[[#This Row],[Baseline Date]]="",1,0)</f>
        <v>0</v>
      </c>
      <c r="Z2680" s="41">
        <f>IF(tbl_PV_Milestones[[#This Row],[Baseline Date]]&lt;PV_Meta!$B$7,1,0)</f>
        <v>1</v>
      </c>
      <c r="AA2680" s="41">
        <f>IF(tbl_PV_Milestones[[#This Row],[Complete]]="Yes",1,0)</f>
        <v>1</v>
      </c>
      <c r="AB2680" s="41">
        <f>IF(AND(tbl_PV_Milestones[[#This Row],[BL FY]]=2025,tbl_PV_Milestones[[#This Row],[Baseline Date]]&lt;PV_Meta!$B$7),1,0)</f>
        <v>0</v>
      </c>
      <c r="AC2680" s="41">
        <f>IF(AND(tbl_PV_Milestones[[#This Row],[Planned YTD]]=1,tbl_PV_Milestones[[#This Row],[Complete]]="Yes"),1,0)</f>
        <v>0</v>
      </c>
      <c r="AD2680" s="41">
        <f>IF(AND(tbl_PV_Milestones[[#This Row],[Actual/Schedule Finish]]&lt;PV_Meta!$B$7,tbl_PV_Milestones[[#This Row],[Complete]]="No",tbl_PV_Milestones[[#This Row],[Project Status]]&lt;&gt;"On Hold"),1,0)</f>
        <v>0</v>
      </c>
      <c r="AE2680" s="41">
        <f>IF(AND(tbl_PV_Milestones[[#This Row],[Actual/Schedule Finish]]&gt;tbl_PV_Milestones[[#This Row],[Baseline Date]],tbl_PV_Milestones[[#This Row],[Complete]]="No",tbl_PV_Milestones[[#This Row],[Project Status]]&lt;&gt;"On Hold",tbl_PV_Milestones[[#This Row],[Overdue]]=0,tbl_PV_Milestones[[#This Row],[To be Baselined]]&lt;&gt;1),1,0)</f>
        <v>0</v>
      </c>
      <c r="AF2680" s="41">
        <f>IF(AND(tbl_PV_Milestones[[#This Row],[BL FY]]=2025,tbl_PV_Milestones[[#This Row],[Finish FY]]&gt;2025),1,0)</f>
        <v>0</v>
      </c>
      <c r="AG2680" s="56" t="str">
        <f>_xlfn.XLOOKUP(tbl_PV_Milestones[[#This Row],[Work ID]],tbl_PV_Meta[Work ID '#],tbl_PV_Meta[Project Manager/Owner],,0)</f>
        <v>Project Manager 26</v>
      </c>
      <c r="AH2680" s="6"/>
    </row>
    <row r="2681" spans="4:34" x14ac:dyDescent="0.25">
      <c r="D2681" s="6" t="s">
        <v>326</v>
      </c>
      <c r="E2681" s="6" t="s">
        <v>503</v>
      </c>
      <c r="F2681" s="6" t="s">
        <v>1704</v>
      </c>
      <c r="G2681" s="6" t="s">
        <v>1070</v>
      </c>
      <c r="H2681" s="6" t="s">
        <v>510</v>
      </c>
      <c r="I2681" s="6" t="s">
        <v>510</v>
      </c>
      <c r="J2681" s="6" t="s">
        <v>326</v>
      </c>
      <c r="K2681" s="6" t="s">
        <v>278</v>
      </c>
      <c r="L2681" s="6" t="s">
        <v>120</v>
      </c>
      <c r="M2681" s="43"/>
      <c r="N2681" s="44" t="s">
        <v>1979</v>
      </c>
      <c r="O2681" s="39">
        <v>43112.708333333299</v>
      </c>
      <c r="P2681" s="39">
        <v>43112.708333333299</v>
      </c>
      <c r="Q2681" s="6">
        <v>0</v>
      </c>
      <c r="R2681" s="6">
        <v>0</v>
      </c>
      <c r="S2681" s="45" t="e">
        <f>_xlfn.CONCAT(#REF!,TRIM(tbl_PV_Milestones[[#This Row],[Milestone Description]]))</f>
        <v>#REF!</v>
      </c>
      <c r="T2681" s="84" t="str">
        <f>IF(COUNTIF(tbl_PV_Milestones[UID],tbl_PV_Milestones[[#This Row],[UID]])&gt;1,"Duplicate","")</f>
        <v>Duplicate</v>
      </c>
      <c r="U2681" s="42" t="str">
        <f>_xlfn.XLOOKUP(tbl_PV_Milestones[[#This Row],[Work ID]],tbl_PV_Meta[Work ID '#],tbl_PV_Meta[Sub-Portfolio])</f>
        <v>Sub-Portfolio 5</v>
      </c>
      <c r="V2681" s="41">
        <f>IF(MONTH(tbl_PV_Milestones[[#This Row],[Baseline Date]])&lt;7,YEAR(tbl_PV_Milestones[[#This Row],[Baseline Date]]),YEAR(tbl_PV_Milestones[[#This Row],[Baseline Date]])+1)</f>
        <v>2018</v>
      </c>
      <c r="W2681" s="41">
        <f>IF(MONTH(tbl_PV_Milestones[[#This Row],[Actual/Schedule Finish]])&lt;7,YEAR(tbl_PV_Milestones[[#This Row],[Actual/Schedule Finish]]),YEAR(tbl_PV_Milestones[[#This Row],[Actual/Schedule Finish]])+1)</f>
        <v>2018</v>
      </c>
      <c r="X2681" s="41" t="str">
        <f>IF(OR(tbl_PV_Milestones[[#This Row],[Project Status]]="Completed",tbl_PV_Milestones[[#This Row],[Project Status]]="Assumed Completed"),"Yes","No")</f>
        <v>Yes</v>
      </c>
      <c r="Y2681" s="41">
        <f>IF(tbl_PV_Milestones[[#This Row],[Baseline Date]]="",1,0)</f>
        <v>0</v>
      </c>
      <c r="Z2681" s="41">
        <f>IF(tbl_PV_Milestones[[#This Row],[Baseline Date]]&lt;PV_Meta!$B$7,1,0)</f>
        <v>1</v>
      </c>
      <c r="AA2681" s="41">
        <f>IF(tbl_PV_Milestones[[#This Row],[Complete]]="Yes",1,0)</f>
        <v>1</v>
      </c>
      <c r="AB2681" s="41">
        <f>IF(AND(tbl_PV_Milestones[[#This Row],[BL FY]]=2025,tbl_PV_Milestones[[#This Row],[Baseline Date]]&lt;PV_Meta!$B$7),1,0)</f>
        <v>0</v>
      </c>
      <c r="AC2681" s="41">
        <f>IF(AND(tbl_PV_Milestones[[#This Row],[Planned YTD]]=1,tbl_PV_Milestones[[#This Row],[Complete]]="Yes"),1,0)</f>
        <v>0</v>
      </c>
      <c r="AD2681" s="41">
        <f>IF(AND(tbl_PV_Milestones[[#This Row],[Actual/Schedule Finish]]&lt;PV_Meta!$B$7,tbl_PV_Milestones[[#This Row],[Complete]]="No",tbl_PV_Milestones[[#This Row],[Project Status]]&lt;&gt;"On Hold"),1,0)</f>
        <v>0</v>
      </c>
      <c r="AE2681" s="41">
        <f>IF(AND(tbl_PV_Milestones[[#This Row],[Actual/Schedule Finish]]&gt;tbl_PV_Milestones[[#This Row],[Baseline Date]],tbl_PV_Milestones[[#This Row],[Complete]]="No",tbl_PV_Milestones[[#This Row],[Project Status]]&lt;&gt;"On Hold",tbl_PV_Milestones[[#This Row],[Overdue]]=0,tbl_PV_Milestones[[#This Row],[To be Baselined]]&lt;&gt;1),1,0)</f>
        <v>0</v>
      </c>
      <c r="AF2681" s="41">
        <f>IF(AND(tbl_PV_Milestones[[#This Row],[BL FY]]=2025,tbl_PV_Milestones[[#This Row],[Finish FY]]&gt;2025),1,0)</f>
        <v>0</v>
      </c>
      <c r="AG2681" s="56" t="str">
        <f>_xlfn.XLOOKUP(tbl_PV_Milestones[[#This Row],[Work ID]],tbl_PV_Meta[Work ID '#],tbl_PV_Meta[Project Manager/Owner],,0)</f>
        <v>Project Manager 26</v>
      </c>
      <c r="AH2681" s="6"/>
    </row>
    <row r="2682" spans="4:34" x14ac:dyDescent="0.25">
      <c r="D2682" s="6" t="s">
        <v>326</v>
      </c>
      <c r="E2682" s="6" t="s">
        <v>503</v>
      </c>
      <c r="F2682" s="6" t="s">
        <v>1704</v>
      </c>
      <c r="G2682" s="6" t="s">
        <v>1071</v>
      </c>
      <c r="H2682" s="6" t="s">
        <v>510</v>
      </c>
      <c r="I2682" s="6" t="s">
        <v>510</v>
      </c>
      <c r="J2682" s="6" t="s">
        <v>326</v>
      </c>
      <c r="K2682" s="6" t="s">
        <v>278</v>
      </c>
      <c r="L2682" s="6" t="s">
        <v>120</v>
      </c>
      <c r="M2682" s="43"/>
      <c r="N2682" s="44" t="s">
        <v>1979</v>
      </c>
      <c r="O2682" s="39">
        <v>43116.708333333299</v>
      </c>
      <c r="P2682" s="39">
        <v>43116.708333333299</v>
      </c>
      <c r="Q2682" s="6">
        <v>0</v>
      </c>
      <c r="R2682" s="6">
        <v>0</v>
      </c>
      <c r="S2682" s="45" t="e">
        <f>_xlfn.CONCAT(#REF!,TRIM(tbl_PV_Milestones[[#This Row],[Milestone Description]]))</f>
        <v>#REF!</v>
      </c>
      <c r="T2682" s="84" t="str">
        <f>IF(COUNTIF(tbl_PV_Milestones[UID],tbl_PV_Milestones[[#This Row],[UID]])&gt;1,"Duplicate","")</f>
        <v>Duplicate</v>
      </c>
      <c r="U2682" s="42" t="str">
        <f>_xlfn.XLOOKUP(tbl_PV_Milestones[[#This Row],[Work ID]],tbl_PV_Meta[Work ID '#],tbl_PV_Meta[Sub-Portfolio])</f>
        <v>Sub-Portfolio 5</v>
      </c>
      <c r="V2682" s="41">
        <f>IF(MONTH(tbl_PV_Milestones[[#This Row],[Baseline Date]])&lt;7,YEAR(tbl_PV_Milestones[[#This Row],[Baseline Date]]),YEAR(tbl_PV_Milestones[[#This Row],[Baseline Date]])+1)</f>
        <v>2018</v>
      </c>
      <c r="W2682" s="41">
        <f>IF(MONTH(tbl_PV_Milestones[[#This Row],[Actual/Schedule Finish]])&lt;7,YEAR(tbl_PV_Milestones[[#This Row],[Actual/Schedule Finish]]),YEAR(tbl_PV_Milestones[[#This Row],[Actual/Schedule Finish]])+1)</f>
        <v>2018</v>
      </c>
      <c r="X2682" s="41" t="str">
        <f>IF(OR(tbl_PV_Milestones[[#This Row],[Project Status]]="Completed",tbl_PV_Milestones[[#This Row],[Project Status]]="Assumed Completed"),"Yes","No")</f>
        <v>Yes</v>
      </c>
      <c r="Y2682" s="41">
        <f>IF(tbl_PV_Milestones[[#This Row],[Baseline Date]]="",1,0)</f>
        <v>0</v>
      </c>
      <c r="Z2682" s="41">
        <f>IF(tbl_PV_Milestones[[#This Row],[Baseline Date]]&lt;PV_Meta!$B$7,1,0)</f>
        <v>1</v>
      </c>
      <c r="AA2682" s="41">
        <f>IF(tbl_PV_Milestones[[#This Row],[Complete]]="Yes",1,0)</f>
        <v>1</v>
      </c>
      <c r="AB2682" s="41">
        <f>IF(AND(tbl_PV_Milestones[[#This Row],[BL FY]]=2025,tbl_PV_Milestones[[#This Row],[Baseline Date]]&lt;PV_Meta!$B$7),1,0)</f>
        <v>0</v>
      </c>
      <c r="AC2682" s="41">
        <f>IF(AND(tbl_PV_Milestones[[#This Row],[Planned YTD]]=1,tbl_PV_Milestones[[#This Row],[Complete]]="Yes"),1,0)</f>
        <v>0</v>
      </c>
      <c r="AD2682" s="41">
        <f>IF(AND(tbl_PV_Milestones[[#This Row],[Actual/Schedule Finish]]&lt;PV_Meta!$B$7,tbl_PV_Milestones[[#This Row],[Complete]]="No",tbl_PV_Milestones[[#This Row],[Project Status]]&lt;&gt;"On Hold"),1,0)</f>
        <v>0</v>
      </c>
      <c r="AE2682" s="41">
        <f>IF(AND(tbl_PV_Milestones[[#This Row],[Actual/Schedule Finish]]&gt;tbl_PV_Milestones[[#This Row],[Baseline Date]],tbl_PV_Milestones[[#This Row],[Complete]]="No",tbl_PV_Milestones[[#This Row],[Project Status]]&lt;&gt;"On Hold",tbl_PV_Milestones[[#This Row],[Overdue]]=0,tbl_PV_Milestones[[#This Row],[To be Baselined]]&lt;&gt;1),1,0)</f>
        <v>0</v>
      </c>
      <c r="AF2682" s="41">
        <f>IF(AND(tbl_PV_Milestones[[#This Row],[BL FY]]=2025,tbl_PV_Milestones[[#This Row],[Finish FY]]&gt;2025),1,0)</f>
        <v>0</v>
      </c>
      <c r="AG2682" s="56" t="str">
        <f>_xlfn.XLOOKUP(tbl_PV_Milestones[[#This Row],[Work ID]],tbl_PV_Meta[Work ID '#],tbl_PV_Meta[Project Manager/Owner],,0)</f>
        <v>Project Manager 26</v>
      </c>
      <c r="AH2682" s="6"/>
    </row>
    <row r="2683" spans="4:34" x14ac:dyDescent="0.25">
      <c r="D2683" s="6" t="s">
        <v>326</v>
      </c>
      <c r="E2683" s="6" t="s">
        <v>503</v>
      </c>
      <c r="F2683" s="6" t="s">
        <v>1704</v>
      </c>
      <c r="G2683" s="6" t="s">
        <v>1072</v>
      </c>
      <c r="H2683" s="6" t="s">
        <v>510</v>
      </c>
      <c r="I2683" s="6" t="s">
        <v>510</v>
      </c>
      <c r="J2683" s="6" t="s">
        <v>326</v>
      </c>
      <c r="K2683" s="6" t="s">
        <v>278</v>
      </c>
      <c r="L2683" s="6" t="s">
        <v>120</v>
      </c>
      <c r="M2683" s="43"/>
      <c r="N2683" s="44" t="s">
        <v>1979</v>
      </c>
      <c r="O2683" s="39">
        <v>43117.708333333299</v>
      </c>
      <c r="P2683" s="39">
        <v>43117.708333333299</v>
      </c>
      <c r="Q2683" s="6">
        <v>0</v>
      </c>
      <c r="R2683" s="6">
        <v>0</v>
      </c>
      <c r="S2683" s="45" t="e">
        <f>_xlfn.CONCAT(#REF!,TRIM(tbl_PV_Milestones[[#This Row],[Milestone Description]]))</f>
        <v>#REF!</v>
      </c>
      <c r="T2683" s="84" t="str">
        <f>IF(COUNTIF(tbl_PV_Milestones[UID],tbl_PV_Milestones[[#This Row],[UID]])&gt;1,"Duplicate","")</f>
        <v>Duplicate</v>
      </c>
      <c r="U2683" s="42" t="str">
        <f>_xlfn.XLOOKUP(tbl_PV_Milestones[[#This Row],[Work ID]],tbl_PV_Meta[Work ID '#],tbl_PV_Meta[Sub-Portfolio])</f>
        <v>Sub-Portfolio 5</v>
      </c>
      <c r="V2683" s="41">
        <f>IF(MONTH(tbl_PV_Milestones[[#This Row],[Baseline Date]])&lt;7,YEAR(tbl_PV_Milestones[[#This Row],[Baseline Date]]),YEAR(tbl_PV_Milestones[[#This Row],[Baseline Date]])+1)</f>
        <v>2018</v>
      </c>
      <c r="W2683" s="41">
        <f>IF(MONTH(tbl_PV_Milestones[[#This Row],[Actual/Schedule Finish]])&lt;7,YEAR(tbl_PV_Milestones[[#This Row],[Actual/Schedule Finish]]),YEAR(tbl_PV_Milestones[[#This Row],[Actual/Schedule Finish]])+1)</f>
        <v>2018</v>
      </c>
      <c r="X2683" s="41" t="str">
        <f>IF(OR(tbl_PV_Milestones[[#This Row],[Project Status]]="Completed",tbl_PV_Milestones[[#This Row],[Project Status]]="Assumed Completed"),"Yes","No")</f>
        <v>Yes</v>
      </c>
      <c r="Y2683" s="41">
        <f>IF(tbl_PV_Milestones[[#This Row],[Baseline Date]]="",1,0)</f>
        <v>0</v>
      </c>
      <c r="Z2683" s="41">
        <f>IF(tbl_PV_Milestones[[#This Row],[Baseline Date]]&lt;PV_Meta!$B$7,1,0)</f>
        <v>1</v>
      </c>
      <c r="AA2683" s="41">
        <f>IF(tbl_PV_Milestones[[#This Row],[Complete]]="Yes",1,0)</f>
        <v>1</v>
      </c>
      <c r="AB2683" s="41">
        <f>IF(AND(tbl_PV_Milestones[[#This Row],[BL FY]]=2025,tbl_PV_Milestones[[#This Row],[Baseline Date]]&lt;PV_Meta!$B$7),1,0)</f>
        <v>0</v>
      </c>
      <c r="AC2683" s="41">
        <f>IF(AND(tbl_PV_Milestones[[#This Row],[Planned YTD]]=1,tbl_PV_Milestones[[#This Row],[Complete]]="Yes"),1,0)</f>
        <v>0</v>
      </c>
      <c r="AD2683" s="41">
        <f>IF(AND(tbl_PV_Milestones[[#This Row],[Actual/Schedule Finish]]&lt;PV_Meta!$B$7,tbl_PV_Milestones[[#This Row],[Complete]]="No",tbl_PV_Milestones[[#This Row],[Project Status]]&lt;&gt;"On Hold"),1,0)</f>
        <v>0</v>
      </c>
      <c r="AE2683" s="41">
        <f>IF(AND(tbl_PV_Milestones[[#This Row],[Actual/Schedule Finish]]&gt;tbl_PV_Milestones[[#This Row],[Baseline Date]],tbl_PV_Milestones[[#This Row],[Complete]]="No",tbl_PV_Milestones[[#This Row],[Project Status]]&lt;&gt;"On Hold",tbl_PV_Milestones[[#This Row],[Overdue]]=0,tbl_PV_Milestones[[#This Row],[To be Baselined]]&lt;&gt;1),1,0)</f>
        <v>0</v>
      </c>
      <c r="AF2683" s="41">
        <f>IF(AND(tbl_PV_Milestones[[#This Row],[BL FY]]=2025,tbl_PV_Milestones[[#This Row],[Finish FY]]&gt;2025),1,0)</f>
        <v>0</v>
      </c>
      <c r="AG2683" s="56" t="str">
        <f>_xlfn.XLOOKUP(tbl_PV_Milestones[[#This Row],[Work ID]],tbl_PV_Meta[Work ID '#],tbl_PV_Meta[Project Manager/Owner],,0)</f>
        <v>Project Manager 26</v>
      </c>
      <c r="AH2683" s="6"/>
    </row>
    <row r="2684" spans="4:34" x14ac:dyDescent="0.25">
      <c r="D2684" s="6" t="s">
        <v>326</v>
      </c>
      <c r="E2684" s="6" t="s">
        <v>503</v>
      </c>
      <c r="F2684" s="6" t="s">
        <v>1704</v>
      </c>
      <c r="G2684" s="6" t="s">
        <v>1230</v>
      </c>
      <c r="H2684" s="6" t="s">
        <v>510</v>
      </c>
      <c r="I2684" s="6" t="s">
        <v>510</v>
      </c>
      <c r="J2684" s="6" t="s">
        <v>326</v>
      </c>
      <c r="K2684" s="6" t="s">
        <v>278</v>
      </c>
      <c r="L2684" s="6" t="s">
        <v>120</v>
      </c>
      <c r="M2684" s="43"/>
      <c r="N2684" s="44" t="s">
        <v>1979</v>
      </c>
      <c r="O2684" s="39">
        <v>43165.708333333299</v>
      </c>
      <c r="P2684" s="39">
        <v>43165.708333333299</v>
      </c>
      <c r="Q2684" s="6">
        <v>0</v>
      </c>
      <c r="R2684" s="6">
        <v>0</v>
      </c>
      <c r="S2684" s="45" t="e">
        <f>_xlfn.CONCAT(#REF!,TRIM(tbl_PV_Milestones[[#This Row],[Milestone Description]]))</f>
        <v>#REF!</v>
      </c>
      <c r="T2684" s="84" t="str">
        <f>IF(COUNTIF(tbl_PV_Milestones[UID],tbl_PV_Milestones[[#This Row],[UID]])&gt;1,"Duplicate","")</f>
        <v>Duplicate</v>
      </c>
      <c r="U2684" s="42" t="str">
        <f>_xlfn.XLOOKUP(tbl_PV_Milestones[[#This Row],[Work ID]],tbl_PV_Meta[Work ID '#],tbl_PV_Meta[Sub-Portfolio])</f>
        <v>Sub-Portfolio 5</v>
      </c>
      <c r="V2684" s="41">
        <f>IF(MONTH(tbl_PV_Milestones[[#This Row],[Baseline Date]])&lt;7,YEAR(tbl_PV_Milestones[[#This Row],[Baseline Date]]),YEAR(tbl_PV_Milestones[[#This Row],[Baseline Date]])+1)</f>
        <v>2018</v>
      </c>
      <c r="W2684" s="41">
        <f>IF(MONTH(tbl_PV_Milestones[[#This Row],[Actual/Schedule Finish]])&lt;7,YEAR(tbl_PV_Milestones[[#This Row],[Actual/Schedule Finish]]),YEAR(tbl_PV_Milestones[[#This Row],[Actual/Schedule Finish]])+1)</f>
        <v>2018</v>
      </c>
      <c r="X2684" s="41" t="str">
        <f>IF(OR(tbl_PV_Milestones[[#This Row],[Project Status]]="Completed",tbl_PV_Milestones[[#This Row],[Project Status]]="Assumed Completed"),"Yes","No")</f>
        <v>Yes</v>
      </c>
      <c r="Y2684" s="41">
        <f>IF(tbl_PV_Milestones[[#This Row],[Baseline Date]]="",1,0)</f>
        <v>0</v>
      </c>
      <c r="Z2684" s="41">
        <f>IF(tbl_PV_Milestones[[#This Row],[Baseline Date]]&lt;PV_Meta!$B$7,1,0)</f>
        <v>1</v>
      </c>
      <c r="AA2684" s="41">
        <f>IF(tbl_PV_Milestones[[#This Row],[Complete]]="Yes",1,0)</f>
        <v>1</v>
      </c>
      <c r="AB2684" s="41">
        <f>IF(AND(tbl_PV_Milestones[[#This Row],[BL FY]]=2025,tbl_PV_Milestones[[#This Row],[Baseline Date]]&lt;PV_Meta!$B$7),1,0)</f>
        <v>0</v>
      </c>
      <c r="AC2684" s="41">
        <f>IF(AND(tbl_PV_Milestones[[#This Row],[Planned YTD]]=1,tbl_PV_Milestones[[#This Row],[Complete]]="Yes"),1,0)</f>
        <v>0</v>
      </c>
      <c r="AD2684" s="41">
        <f>IF(AND(tbl_PV_Milestones[[#This Row],[Actual/Schedule Finish]]&lt;PV_Meta!$B$7,tbl_PV_Milestones[[#This Row],[Complete]]="No",tbl_PV_Milestones[[#This Row],[Project Status]]&lt;&gt;"On Hold"),1,0)</f>
        <v>0</v>
      </c>
      <c r="AE2684" s="41">
        <f>IF(AND(tbl_PV_Milestones[[#This Row],[Actual/Schedule Finish]]&gt;tbl_PV_Milestones[[#This Row],[Baseline Date]],tbl_PV_Milestones[[#This Row],[Complete]]="No",tbl_PV_Milestones[[#This Row],[Project Status]]&lt;&gt;"On Hold",tbl_PV_Milestones[[#This Row],[Overdue]]=0,tbl_PV_Milestones[[#This Row],[To be Baselined]]&lt;&gt;1),1,0)</f>
        <v>0</v>
      </c>
      <c r="AF2684" s="41">
        <f>IF(AND(tbl_PV_Milestones[[#This Row],[BL FY]]=2025,tbl_PV_Milestones[[#This Row],[Finish FY]]&gt;2025),1,0)</f>
        <v>0</v>
      </c>
      <c r="AG2684" s="56" t="str">
        <f>_xlfn.XLOOKUP(tbl_PV_Milestones[[#This Row],[Work ID]],tbl_PV_Meta[Work ID '#],tbl_PV_Meta[Project Manager/Owner],,0)</f>
        <v>Project Manager 26</v>
      </c>
      <c r="AH2684" s="6"/>
    </row>
    <row r="2685" spans="4:34" x14ac:dyDescent="0.25">
      <c r="D2685" s="6" t="s">
        <v>326</v>
      </c>
      <c r="E2685" s="6" t="s">
        <v>503</v>
      </c>
      <c r="F2685" s="6" t="s">
        <v>1704</v>
      </c>
      <c r="G2685" s="6" t="s">
        <v>1076</v>
      </c>
      <c r="H2685" s="6" t="s">
        <v>510</v>
      </c>
      <c r="I2685" s="6" t="s">
        <v>510</v>
      </c>
      <c r="J2685" s="6" t="s">
        <v>326</v>
      </c>
      <c r="K2685" s="6" t="s">
        <v>278</v>
      </c>
      <c r="L2685" s="6" t="s">
        <v>120</v>
      </c>
      <c r="M2685" s="43"/>
      <c r="N2685" s="44" t="s">
        <v>1979</v>
      </c>
      <c r="O2685" s="39">
        <v>43137.708333333299</v>
      </c>
      <c r="P2685" s="39">
        <v>43137.708333333299</v>
      </c>
      <c r="Q2685" s="6">
        <v>0</v>
      </c>
      <c r="R2685" s="6">
        <v>0</v>
      </c>
      <c r="S2685" s="45" t="e">
        <f>_xlfn.CONCAT(#REF!,TRIM(tbl_PV_Milestones[[#This Row],[Milestone Description]]))</f>
        <v>#REF!</v>
      </c>
      <c r="T2685" s="84" t="str">
        <f>IF(COUNTIF(tbl_PV_Milestones[UID],tbl_PV_Milestones[[#This Row],[UID]])&gt;1,"Duplicate","")</f>
        <v>Duplicate</v>
      </c>
      <c r="U2685" s="42" t="str">
        <f>_xlfn.XLOOKUP(tbl_PV_Milestones[[#This Row],[Work ID]],tbl_PV_Meta[Work ID '#],tbl_PV_Meta[Sub-Portfolio])</f>
        <v>Sub-Portfolio 5</v>
      </c>
      <c r="V2685" s="41">
        <f>IF(MONTH(tbl_PV_Milestones[[#This Row],[Baseline Date]])&lt;7,YEAR(tbl_PV_Milestones[[#This Row],[Baseline Date]]),YEAR(tbl_PV_Milestones[[#This Row],[Baseline Date]])+1)</f>
        <v>2018</v>
      </c>
      <c r="W2685" s="41">
        <f>IF(MONTH(tbl_PV_Milestones[[#This Row],[Actual/Schedule Finish]])&lt;7,YEAR(tbl_PV_Milestones[[#This Row],[Actual/Schedule Finish]]),YEAR(tbl_PV_Milestones[[#This Row],[Actual/Schedule Finish]])+1)</f>
        <v>2018</v>
      </c>
      <c r="X2685" s="41" t="str">
        <f>IF(OR(tbl_PV_Milestones[[#This Row],[Project Status]]="Completed",tbl_PV_Milestones[[#This Row],[Project Status]]="Assumed Completed"),"Yes","No")</f>
        <v>Yes</v>
      </c>
      <c r="Y2685" s="41">
        <f>IF(tbl_PV_Milestones[[#This Row],[Baseline Date]]="",1,0)</f>
        <v>0</v>
      </c>
      <c r="Z2685" s="41">
        <f>IF(tbl_PV_Milestones[[#This Row],[Baseline Date]]&lt;PV_Meta!$B$7,1,0)</f>
        <v>1</v>
      </c>
      <c r="AA2685" s="41">
        <f>IF(tbl_PV_Milestones[[#This Row],[Complete]]="Yes",1,0)</f>
        <v>1</v>
      </c>
      <c r="AB2685" s="41">
        <f>IF(AND(tbl_PV_Milestones[[#This Row],[BL FY]]=2025,tbl_PV_Milestones[[#This Row],[Baseline Date]]&lt;PV_Meta!$B$7),1,0)</f>
        <v>0</v>
      </c>
      <c r="AC2685" s="41">
        <f>IF(AND(tbl_PV_Milestones[[#This Row],[Planned YTD]]=1,tbl_PV_Milestones[[#This Row],[Complete]]="Yes"),1,0)</f>
        <v>0</v>
      </c>
      <c r="AD2685" s="41">
        <f>IF(AND(tbl_PV_Milestones[[#This Row],[Actual/Schedule Finish]]&lt;PV_Meta!$B$7,tbl_PV_Milestones[[#This Row],[Complete]]="No",tbl_PV_Milestones[[#This Row],[Project Status]]&lt;&gt;"On Hold"),1,0)</f>
        <v>0</v>
      </c>
      <c r="AE2685" s="41">
        <f>IF(AND(tbl_PV_Milestones[[#This Row],[Actual/Schedule Finish]]&gt;tbl_PV_Milestones[[#This Row],[Baseline Date]],tbl_PV_Milestones[[#This Row],[Complete]]="No",tbl_PV_Milestones[[#This Row],[Project Status]]&lt;&gt;"On Hold",tbl_PV_Milestones[[#This Row],[Overdue]]=0,tbl_PV_Milestones[[#This Row],[To be Baselined]]&lt;&gt;1),1,0)</f>
        <v>0</v>
      </c>
      <c r="AF2685" s="41">
        <f>IF(AND(tbl_PV_Milestones[[#This Row],[BL FY]]=2025,tbl_PV_Milestones[[#This Row],[Finish FY]]&gt;2025),1,0)</f>
        <v>0</v>
      </c>
      <c r="AG2685" s="56" t="str">
        <f>_xlfn.XLOOKUP(tbl_PV_Milestones[[#This Row],[Work ID]],tbl_PV_Meta[Work ID '#],tbl_PV_Meta[Project Manager/Owner],,0)</f>
        <v>Project Manager 26</v>
      </c>
      <c r="AH2685" s="6"/>
    </row>
    <row r="2686" spans="4:34" x14ac:dyDescent="0.25">
      <c r="D2686" s="6" t="s">
        <v>326</v>
      </c>
      <c r="E2686" s="6" t="s">
        <v>503</v>
      </c>
      <c r="F2686" s="6" t="s">
        <v>1704</v>
      </c>
      <c r="G2686" s="6" t="s">
        <v>1077</v>
      </c>
      <c r="H2686" s="6" t="s">
        <v>510</v>
      </c>
      <c r="I2686" s="6" t="s">
        <v>510</v>
      </c>
      <c r="J2686" s="6" t="s">
        <v>326</v>
      </c>
      <c r="K2686" s="6" t="s">
        <v>278</v>
      </c>
      <c r="L2686" s="6" t="s">
        <v>120</v>
      </c>
      <c r="M2686" s="43"/>
      <c r="N2686" s="44" t="s">
        <v>1979</v>
      </c>
      <c r="O2686" s="39">
        <v>43244.708333333299</v>
      </c>
      <c r="P2686" s="39">
        <v>43244.708333333299</v>
      </c>
      <c r="Q2686" s="6">
        <v>0</v>
      </c>
      <c r="R2686" s="6">
        <v>0</v>
      </c>
      <c r="S2686" s="45" t="e">
        <f>_xlfn.CONCAT(#REF!,TRIM(tbl_PV_Milestones[[#This Row],[Milestone Description]]))</f>
        <v>#REF!</v>
      </c>
      <c r="T2686" s="84" t="str">
        <f>IF(COUNTIF(tbl_PV_Milestones[UID],tbl_PV_Milestones[[#This Row],[UID]])&gt;1,"Duplicate","")</f>
        <v>Duplicate</v>
      </c>
      <c r="U2686" s="42" t="str">
        <f>_xlfn.XLOOKUP(tbl_PV_Milestones[[#This Row],[Work ID]],tbl_PV_Meta[Work ID '#],tbl_PV_Meta[Sub-Portfolio])</f>
        <v>Sub-Portfolio 5</v>
      </c>
      <c r="V2686" s="41">
        <f>IF(MONTH(tbl_PV_Milestones[[#This Row],[Baseline Date]])&lt;7,YEAR(tbl_PV_Milestones[[#This Row],[Baseline Date]]),YEAR(tbl_PV_Milestones[[#This Row],[Baseline Date]])+1)</f>
        <v>2018</v>
      </c>
      <c r="W2686" s="41">
        <f>IF(MONTH(tbl_PV_Milestones[[#This Row],[Actual/Schedule Finish]])&lt;7,YEAR(tbl_PV_Milestones[[#This Row],[Actual/Schedule Finish]]),YEAR(tbl_PV_Milestones[[#This Row],[Actual/Schedule Finish]])+1)</f>
        <v>2018</v>
      </c>
      <c r="X2686" s="41" t="str">
        <f>IF(OR(tbl_PV_Milestones[[#This Row],[Project Status]]="Completed",tbl_PV_Milestones[[#This Row],[Project Status]]="Assumed Completed"),"Yes","No")</f>
        <v>Yes</v>
      </c>
      <c r="Y2686" s="41">
        <f>IF(tbl_PV_Milestones[[#This Row],[Baseline Date]]="",1,0)</f>
        <v>0</v>
      </c>
      <c r="Z2686" s="41">
        <f>IF(tbl_PV_Milestones[[#This Row],[Baseline Date]]&lt;PV_Meta!$B$7,1,0)</f>
        <v>1</v>
      </c>
      <c r="AA2686" s="41">
        <f>IF(tbl_PV_Milestones[[#This Row],[Complete]]="Yes",1,0)</f>
        <v>1</v>
      </c>
      <c r="AB2686" s="41">
        <f>IF(AND(tbl_PV_Milestones[[#This Row],[BL FY]]=2025,tbl_PV_Milestones[[#This Row],[Baseline Date]]&lt;PV_Meta!$B$7),1,0)</f>
        <v>0</v>
      </c>
      <c r="AC2686" s="41">
        <f>IF(AND(tbl_PV_Milestones[[#This Row],[Planned YTD]]=1,tbl_PV_Milestones[[#This Row],[Complete]]="Yes"),1,0)</f>
        <v>0</v>
      </c>
      <c r="AD2686" s="41">
        <f>IF(AND(tbl_PV_Milestones[[#This Row],[Actual/Schedule Finish]]&lt;PV_Meta!$B$7,tbl_PV_Milestones[[#This Row],[Complete]]="No",tbl_PV_Milestones[[#This Row],[Project Status]]&lt;&gt;"On Hold"),1,0)</f>
        <v>0</v>
      </c>
      <c r="AE2686" s="41">
        <f>IF(AND(tbl_PV_Milestones[[#This Row],[Actual/Schedule Finish]]&gt;tbl_PV_Milestones[[#This Row],[Baseline Date]],tbl_PV_Milestones[[#This Row],[Complete]]="No",tbl_PV_Milestones[[#This Row],[Project Status]]&lt;&gt;"On Hold",tbl_PV_Milestones[[#This Row],[Overdue]]=0,tbl_PV_Milestones[[#This Row],[To be Baselined]]&lt;&gt;1),1,0)</f>
        <v>0</v>
      </c>
      <c r="AF2686" s="41">
        <f>IF(AND(tbl_PV_Milestones[[#This Row],[BL FY]]=2025,tbl_PV_Milestones[[#This Row],[Finish FY]]&gt;2025),1,0)</f>
        <v>0</v>
      </c>
      <c r="AG2686" s="56" t="str">
        <f>_xlfn.XLOOKUP(tbl_PV_Milestones[[#This Row],[Work ID]],tbl_PV_Meta[Work ID '#],tbl_PV_Meta[Project Manager/Owner],,0)</f>
        <v>Project Manager 26</v>
      </c>
      <c r="AH2686" s="6"/>
    </row>
    <row r="2687" spans="4:34" x14ac:dyDescent="0.25">
      <c r="D2687" s="6" t="s">
        <v>326</v>
      </c>
      <c r="E2687" s="6" t="s">
        <v>503</v>
      </c>
      <c r="F2687" s="6" t="s">
        <v>1803</v>
      </c>
      <c r="G2687" s="6" t="s">
        <v>561</v>
      </c>
      <c r="H2687" s="6" t="s">
        <v>505</v>
      </c>
      <c r="I2687" s="6" t="s">
        <v>522</v>
      </c>
      <c r="J2687" s="6" t="s">
        <v>326</v>
      </c>
      <c r="K2687" s="6" t="s">
        <v>39</v>
      </c>
      <c r="L2687" s="6" t="s">
        <v>68</v>
      </c>
      <c r="M2687" s="43"/>
      <c r="N2687" s="44" t="s">
        <v>1979</v>
      </c>
      <c r="O2687" s="39">
        <v>45615.708333333299</v>
      </c>
      <c r="P2687" s="39">
        <v>45615.708333333299</v>
      </c>
      <c r="Q2687" s="6">
        <v>0</v>
      </c>
      <c r="R2687" s="6">
        <v>0</v>
      </c>
      <c r="S2687" s="45" t="e">
        <f>_xlfn.CONCAT(#REF!,TRIM(tbl_PV_Milestones[[#This Row],[Milestone Description]]))</f>
        <v>#REF!</v>
      </c>
      <c r="T2687" s="84" t="str">
        <f>IF(COUNTIF(tbl_PV_Milestones[UID],tbl_PV_Milestones[[#This Row],[UID]])&gt;1,"Duplicate","")</f>
        <v>Duplicate</v>
      </c>
      <c r="U2687" s="42" t="str">
        <f>_xlfn.XLOOKUP(tbl_PV_Milestones[[#This Row],[Work ID]],tbl_PV_Meta[Work ID '#],tbl_PV_Meta[Sub-Portfolio])</f>
        <v>Sub-Portfolio 4</v>
      </c>
      <c r="V2687" s="41">
        <f>IF(MONTH(tbl_PV_Milestones[[#This Row],[Baseline Date]])&lt;7,YEAR(tbl_PV_Milestones[[#This Row],[Baseline Date]]),YEAR(tbl_PV_Milestones[[#This Row],[Baseline Date]])+1)</f>
        <v>2025</v>
      </c>
      <c r="W2687" s="41">
        <f>IF(MONTH(tbl_PV_Milestones[[#This Row],[Actual/Schedule Finish]])&lt;7,YEAR(tbl_PV_Milestones[[#This Row],[Actual/Schedule Finish]]),YEAR(tbl_PV_Milestones[[#This Row],[Actual/Schedule Finish]])+1)</f>
        <v>2025</v>
      </c>
      <c r="X2687" s="41" t="str">
        <f>IF(OR(tbl_PV_Milestones[[#This Row],[Project Status]]="Completed",tbl_PV_Milestones[[#This Row],[Project Status]]="Assumed Completed"),"Yes","No")</f>
        <v>Yes</v>
      </c>
      <c r="Y2687" s="41">
        <f>IF(tbl_PV_Milestones[[#This Row],[Baseline Date]]="",1,0)</f>
        <v>0</v>
      </c>
      <c r="Z2687" s="41">
        <f>IF(tbl_PV_Milestones[[#This Row],[Baseline Date]]&lt;PV_Meta!$B$7,1,0)</f>
        <v>1</v>
      </c>
      <c r="AA2687" s="41">
        <f>IF(tbl_PV_Milestones[[#This Row],[Complete]]="Yes",1,0)</f>
        <v>1</v>
      </c>
      <c r="AB2687" s="41">
        <f>IF(AND(tbl_PV_Milestones[[#This Row],[BL FY]]=2025,tbl_PV_Milestones[[#This Row],[Baseline Date]]&lt;PV_Meta!$B$7),1,0)</f>
        <v>1</v>
      </c>
      <c r="AC2687" s="41">
        <f>IF(AND(tbl_PV_Milestones[[#This Row],[Planned YTD]]=1,tbl_PV_Milestones[[#This Row],[Complete]]="Yes"),1,0)</f>
        <v>1</v>
      </c>
      <c r="AD2687" s="41">
        <f>IF(AND(tbl_PV_Milestones[[#This Row],[Actual/Schedule Finish]]&lt;PV_Meta!$B$7,tbl_PV_Milestones[[#This Row],[Complete]]="No",tbl_PV_Milestones[[#This Row],[Project Status]]&lt;&gt;"On Hold"),1,0)</f>
        <v>0</v>
      </c>
      <c r="AE2687" s="41">
        <f>IF(AND(tbl_PV_Milestones[[#This Row],[Actual/Schedule Finish]]&gt;tbl_PV_Milestones[[#This Row],[Baseline Date]],tbl_PV_Milestones[[#This Row],[Complete]]="No",tbl_PV_Milestones[[#This Row],[Project Status]]&lt;&gt;"On Hold",tbl_PV_Milestones[[#This Row],[Overdue]]=0,tbl_PV_Milestones[[#This Row],[To be Baselined]]&lt;&gt;1),1,0)</f>
        <v>0</v>
      </c>
      <c r="AF2687" s="41">
        <f>IF(AND(tbl_PV_Milestones[[#This Row],[BL FY]]=2025,tbl_PV_Milestones[[#This Row],[Finish FY]]&gt;2025),1,0)</f>
        <v>0</v>
      </c>
      <c r="AG2687" s="56" t="str">
        <f>_xlfn.XLOOKUP(tbl_PV_Milestones[[#This Row],[Work ID]],tbl_PV_Meta[Work ID '#],tbl_PV_Meta[Project Manager/Owner],,0)</f>
        <v>Project Manager 20</v>
      </c>
      <c r="AH2687" s="6"/>
    </row>
    <row r="2688" spans="4:34" x14ac:dyDescent="0.25">
      <c r="D2688" s="6" t="s">
        <v>326</v>
      </c>
      <c r="E2688" s="6" t="s">
        <v>503</v>
      </c>
      <c r="F2688" s="6" t="s">
        <v>1803</v>
      </c>
      <c r="G2688" s="6" t="s">
        <v>562</v>
      </c>
      <c r="H2688" s="6" t="s">
        <v>505</v>
      </c>
      <c r="I2688" s="6" t="s">
        <v>522</v>
      </c>
      <c r="J2688" s="6" t="s">
        <v>326</v>
      </c>
      <c r="K2688" s="6" t="s">
        <v>39</v>
      </c>
      <c r="L2688" s="6" t="s">
        <v>68</v>
      </c>
      <c r="M2688" s="43"/>
      <c r="N2688" s="44" t="s">
        <v>1979</v>
      </c>
      <c r="O2688" s="39">
        <v>45695.708333333299</v>
      </c>
      <c r="P2688" s="39">
        <v>45695.708333333299</v>
      </c>
      <c r="Q2688" s="6">
        <v>0</v>
      </c>
      <c r="R2688" s="6">
        <v>0</v>
      </c>
      <c r="S2688" s="45" t="e">
        <f>_xlfn.CONCAT(#REF!,TRIM(tbl_PV_Milestones[[#This Row],[Milestone Description]]))</f>
        <v>#REF!</v>
      </c>
      <c r="T2688" s="84" t="str">
        <f>IF(COUNTIF(tbl_PV_Milestones[UID],tbl_PV_Milestones[[#This Row],[UID]])&gt;1,"Duplicate","")</f>
        <v>Duplicate</v>
      </c>
      <c r="U2688" s="42" t="str">
        <f>_xlfn.XLOOKUP(tbl_PV_Milestones[[#This Row],[Work ID]],tbl_PV_Meta[Work ID '#],tbl_PV_Meta[Sub-Portfolio])</f>
        <v>Sub-Portfolio 4</v>
      </c>
      <c r="V2688" s="41">
        <f>IF(MONTH(tbl_PV_Milestones[[#This Row],[Baseline Date]])&lt;7,YEAR(tbl_PV_Milestones[[#This Row],[Baseline Date]]),YEAR(tbl_PV_Milestones[[#This Row],[Baseline Date]])+1)</f>
        <v>2025</v>
      </c>
      <c r="W2688" s="41">
        <f>IF(MONTH(tbl_PV_Milestones[[#This Row],[Actual/Schedule Finish]])&lt;7,YEAR(tbl_PV_Milestones[[#This Row],[Actual/Schedule Finish]]),YEAR(tbl_PV_Milestones[[#This Row],[Actual/Schedule Finish]])+1)</f>
        <v>2025</v>
      </c>
      <c r="X2688" s="41" t="str">
        <f>IF(OR(tbl_PV_Milestones[[#This Row],[Project Status]]="Completed",tbl_PV_Milestones[[#This Row],[Project Status]]="Assumed Completed"),"Yes","No")</f>
        <v>Yes</v>
      </c>
      <c r="Y2688" s="41">
        <f>IF(tbl_PV_Milestones[[#This Row],[Baseline Date]]="",1,0)</f>
        <v>0</v>
      </c>
      <c r="Z2688" s="41">
        <f>IF(tbl_PV_Milestones[[#This Row],[Baseline Date]]&lt;PV_Meta!$B$7,1,0)</f>
        <v>1</v>
      </c>
      <c r="AA2688" s="41">
        <f>IF(tbl_PV_Milestones[[#This Row],[Complete]]="Yes",1,0)</f>
        <v>1</v>
      </c>
      <c r="AB2688" s="41">
        <f>IF(AND(tbl_PV_Milestones[[#This Row],[BL FY]]=2025,tbl_PV_Milestones[[#This Row],[Baseline Date]]&lt;PV_Meta!$B$7),1,0)</f>
        <v>1</v>
      </c>
      <c r="AC2688" s="41">
        <f>IF(AND(tbl_PV_Milestones[[#This Row],[Planned YTD]]=1,tbl_PV_Milestones[[#This Row],[Complete]]="Yes"),1,0)</f>
        <v>1</v>
      </c>
      <c r="AD2688" s="41">
        <f>IF(AND(tbl_PV_Milestones[[#This Row],[Actual/Schedule Finish]]&lt;PV_Meta!$B$7,tbl_PV_Milestones[[#This Row],[Complete]]="No",tbl_PV_Milestones[[#This Row],[Project Status]]&lt;&gt;"On Hold"),1,0)</f>
        <v>0</v>
      </c>
      <c r="AE2688" s="41">
        <f>IF(AND(tbl_PV_Milestones[[#This Row],[Actual/Schedule Finish]]&gt;tbl_PV_Milestones[[#This Row],[Baseline Date]],tbl_PV_Milestones[[#This Row],[Complete]]="No",tbl_PV_Milestones[[#This Row],[Project Status]]&lt;&gt;"On Hold",tbl_PV_Milestones[[#This Row],[Overdue]]=0,tbl_PV_Milestones[[#This Row],[To be Baselined]]&lt;&gt;1),1,0)</f>
        <v>0</v>
      </c>
      <c r="AF2688" s="41">
        <f>IF(AND(tbl_PV_Milestones[[#This Row],[BL FY]]=2025,tbl_PV_Milestones[[#This Row],[Finish FY]]&gt;2025),1,0)</f>
        <v>0</v>
      </c>
      <c r="AG2688" s="56" t="str">
        <f>_xlfn.XLOOKUP(tbl_PV_Milestones[[#This Row],[Work ID]],tbl_PV_Meta[Work ID '#],tbl_PV_Meta[Project Manager/Owner],,0)</f>
        <v>Project Manager 20</v>
      </c>
      <c r="AH2688" s="6"/>
    </row>
    <row r="2689" spans="4:34" x14ac:dyDescent="0.25">
      <c r="D2689" s="6" t="s">
        <v>326</v>
      </c>
      <c r="E2689" s="6" t="s">
        <v>503</v>
      </c>
      <c r="F2689" s="6" t="s">
        <v>1803</v>
      </c>
      <c r="G2689" s="6" t="s">
        <v>563</v>
      </c>
      <c r="H2689" s="6" t="s">
        <v>505</v>
      </c>
      <c r="I2689" s="6" t="s">
        <v>522</v>
      </c>
      <c r="J2689" s="6" t="s">
        <v>326</v>
      </c>
      <c r="K2689" s="6" t="s">
        <v>39</v>
      </c>
      <c r="L2689" s="6" t="s">
        <v>68</v>
      </c>
      <c r="M2689" s="43"/>
      <c r="N2689" s="44" t="s">
        <v>1979</v>
      </c>
      <c r="O2689" s="39">
        <v>45702.708333333299</v>
      </c>
      <c r="P2689" s="39">
        <v>45702.708333333299</v>
      </c>
      <c r="Q2689" s="6">
        <v>0</v>
      </c>
      <c r="R2689" s="6">
        <v>0</v>
      </c>
      <c r="S2689" s="45" t="e">
        <f>_xlfn.CONCAT(#REF!,TRIM(tbl_PV_Milestones[[#This Row],[Milestone Description]]))</f>
        <v>#REF!</v>
      </c>
      <c r="T2689" s="84" t="str">
        <f>IF(COUNTIF(tbl_PV_Milestones[UID],tbl_PV_Milestones[[#This Row],[UID]])&gt;1,"Duplicate","")</f>
        <v>Duplicate</v>
      </c>
      <c r="U2689" s="42" t="str">
        <f>_xlfn.XLOOKUP(tbl_PV_Milestones[[#This Row],[Work ID]],tbl_PV_Meta[Work ID '#],tbl_PV_Meta[Sub-Portfolio])</f>
        <v>Sub-Portfolio 4</v>
      </c>
      <c r="V2689" s="41">
        <f>IF(MONTH(tbl_PV_Milestones[[#This Row],[Baseline Date]])&lt;7,YEAR(tbl_PV_Milestones[[#This Row],[Baseline Date]]),YEAR(tbl_PV_Milestones[[#This Row],[Baseline Date]])+1)</f>
        <v>2025</v>
      </c>
      <c r="W2689" s="41">
        <f>IF(MONTH(tbl_PV_Milestones[[#This Row],[Actual/Schedule Finish]])&lt;7,YEAR(tbl_PV_Milestones[[#This Row],[Actual/Schedule Finish]]),YEAR(tbl_PV_Milestones[[#This Row],[Actual/Schedule Finish]])+1)</f>
        <v>2025</v>
      </c>
      <c r="X2689" s="41" t="str">
        <f>IF(OR(tbl_PV_Milestones[[#This Row],[Project Status]]="Completed",tbl_PV_Milestones[[#This Row],[Project Status]]="Assumed Completed"),"Yes","No")</f>
        <v>Yes</v>
      </c>
      <c r="Y2689" s="41">
        <f>IF(tbl_PV_Milestones[[#This Row],[Baseline Date]]="",1,0)</f>
        <v>0</v>
      </c>
      <c r="Z2689" s="41">
        <f>IF(tbl_PV_Milestones[[#This Row],[Baseline Date]]&lt;PV_Meta!$B$7,1,0)</f>
        <v>1</v>
      </c>
      <c r="AA2689" s="41">
        <f>IF(tbl_PV_Milestones[[#This Row],[Complete]]="Yes",1,0)</f>
        <v>1</v>
      </c>
      <c r="AB2689" s="41">
        <f>IF(AND(tbl_PV_Milestones[[#This Row],[BL FY]]=2025,tbl_PV_Milestones[[#This Row],[Baseline Date]]&lt;PV_Meta!$B$7),1,0)</f>
        <v>1</v>
      </c>
      <c r="AC2689" s="41">
        <f>IF(AND(tbl_PV_Milestones[[#This Row],[Planned YTD]]=1,tbl_PV_Milestones[[#This Row],[Complete]]="Yes"),1,0)</f>
        <v>1</v>
      </c>
      <c r="AD2689" s="41">
        <f>IF(AND(tbl_PV_Milestones[[#This Row],[Actual/Schedule Finish]]&lt;PV_Meta!$B$7,tbl_PV_Milestones[[#This Row],[Complete]]="No",tbl_PV_Milestones[[#This Row],[Project Status]]&lt;&gt;"On Hold"),1,0)</f>
        <v>0</v>
      </c>
      <c r="AE2689" s="41">
        <f>IF(AND(tbl_PV_Milestones[[#This Row],[Actual/Schedule Finish]]&gt;tbl_PV_Milestones[[#This Row],[Baseline Date]],tbl_PV_Milestones[[#This Row],[Complete]]="No",tbl_PV_Milestones[[#This Row],[Project Status]]&lt;&gt;"On Hold",tbl_PV_Milestones[[#This Row],[Overdue]]=0,tbl_PV_Milestones[[#This Row],[To be Baselined]]&lt;&gt;1),1,0)</f>
        <v>0</v>
      </c>
      <c r="AF2689" s="41">
        <f>IF(AND(tbl_PV_Milestones[[#This Row],[BL FY]]=2025,tbl_PV_Milestones[[#This Row],[Finish FY]]&gt;2025),1,0)</f>
        <v>0</v>
      </c>
      <c r="AG2689" s="56" t="str">
        <f>_xlfn.XLOOKUP(tbl_PV_Milestones[[#This Row],[Work ID]],tbl_PV_Meta[Work ID '#],tbl_PV_Meta[Project Manager/Owner],,0)</f>
        <v>Project Manager 20</v>
      </c>
      <c r="AH2689" s="6"/>
    </row>
    <row r="2690" spans="4:34" x14ac:dyDescent="0.25">
      <c r="D2690" s="6" t="s">
        <v>326</v>
      </c>
      <c r="E2690" s="6" t="s">
        <v>503</v>
      </c>
      <c r="F2690" s="6" t="s">
        <v>1803</v>
      </c>
      <c r="G2690" s="6" t="s">
        <v>564</v>
      </c>
      <c r="H2690" s="6" t="s">
        <v>505</v>
      </c>
      <c r="I2690" s="6" t="s">
        <v>522</v>
      </c>
      <c r="J2690" s="6" t="s">
        <v>326</v>
      </c>
      <c r="K2690" s="6" t="s">
        <v>39</v>
      </c>
      <c r="L2690" s="6" t="s">
        <v>68</v>
      </c>
      <c r="M2690" s="43"/>
      <c r="N2690" s="44" t="s">
        <v>1979</v>
      </c>
      <c r="O2690" s="39">
        <v>45709.708333333299</v>
      </c>
      <c r="P2690" s="39">
        <v>45709.708333333299</v>
      </c>
      <c r="Q2690" s="6">
        <v>0</v>
      </c>
      <c r="R2690" s="6">
        <v>0</v>
      </c>
      <c r="S2690" s="45" t="e">
        <f>_xlfn.CONCAT(#REF!,TRIM(tbl_PV_Milestones[[#This Row],[Milestone Description]]))</f>
        <v>#REF!</v>
      </c>
      <c r="T2690" s="84" t="str">
        <f>IF(COUNTIF(tbl_PV_Milestones[UID],tbl_PV_Milestones[[#This Row],[UID]])&gt;1,"Duplicate","")</f>
        <v>Duplicate</v>
      </c>
      <c r="U2690" s="42" t="str">
        <f>_xlfn.XLOOKUP(tbl_PV_Milestones[[#This Row],[Work ID]],tbl_PV_Meta[Work ID '#],tbl_PV_Meta[Sub-Portfolio])</f>
        <v>Sub-Portfolio 4</v>
      </c>
      <c r="V2690" s="41">
        <f>IF(MONTH(tbl_PV_Milestones[[#This Row],[Baseline Date]])&lt;7,YEAR(tbl_PV_Milestones[[#This Row],[Baseline Date]]),YEAR(tbl_PV_Milestones[[#This Row],[Baseline Date]])+1)</f>
        <v>2025</v>
      </c>
      <c r="W2690" s="41">
        <f>IF(MONTH(tbl_PV_Milestones[[#This Row],[Actual/Schedule Finish]])&lt;7,YEAR(tbl_PV_Milestones[[#This Row],[Actual/Schedule Finish]]),YEAR(tbl_PV_Milestones[[#This Row],[Actual/Schedule Finish]])+1)</f>
        <v>2025</v>
      </c>
      <c r="X2690" s="41" t="str">
        <f>IF(OR(tbl_PV_Milestones[[#This Row],[Project Status]]="Completed",tbl_PV_Milestones[[#This Row],[Project Status]]="Assumed Completed"),"Yes","No")</f>
        <v>Yes</v>
      </c>
      <c r="Y2690" s="41">
        <f>IF(tbl_PV_Milestones[[#This Row],[Baseline Date]]="",1,0)</f>
        <v>0</v>
      </c>
      <c r="Z2690" s="41">
        <f>IF(tbl_PV_Milestones[[#This Row],[Baseline Date]]&lt;PV_Meta!$B$7,1,0)</f>
        <v>1</v>
      </c>
      <c r="AA2690" s="41">
        <f>IF(tbl_PV_Milestones[[#This Row],[Complete]]="Yes",1,0)</f>
        <v>1</v>
      </c>
      <c r="AB2690" s="41">
        <f>IF(AND(tbl_PV_Milestones[[#This Row],[BL FY]]=2025,tbl_PV_Milestones[[#This Row],[Baseline Date]]&lt;PV_Meta!$B$7),1,0)</f>
        <v>1</v>
      </c>
      <c r="AC2690" s="41">
        <f>IF(AND(tbl_PV_Milestones[[#This Row],[Planned YTD]]=1,tbl_PV_Milestones[[#This Row],[Complete]]="Yes"),1,0)</f>
        <v>1</v>
      </c>
      <c r="AD2690" s="41">
        <f>IF(AND(tbl_PV_Milestones[[#This Row],[Actual/Schedule Finish]]&lt;PV_Meta!$B$7,tbl_PV_Milestones[[#This Row],[Complete]]="No",tbl_PV_Milestones[[#This Row],[Project Status]]&lt;&gt;"On Hold"),1,0)</f>
        <v>0</v>
      </c>
      <c r="AE2690" s="41">
        <f>IF(AND(tbl_PV_Milestones[[#This Row],[Actual/Schedule Finish]]&gt;tbl_PV_Milestones[[#This Row],[Baseline Date]],tbl_PV_Milestones[[#This Row],[Complete]]="No",tbl_PV_Milestones[[#This Row],[Project Status]]&lt;&gt;"On Hold",tbl_PV_Milestones[[#This Row],[Overdue]]=0,tbl_PV_Milestones[[#This Row],[To be Baselined]]&lt;&gt;1),1,0)</f>
        <v>0</v>
      </c>
      <c r="AF2690" s="41">
        <f>IF(AND(tbl_PV_Milestones[[#This Row],[BL FY]]=2025,tbl_PV_Milestones[[#This Row],[Finish FY]]&gt;2025),1,0)</f>
        <v>0</v>
      </c>
      <c r="AG2690" s="56" t="str">
        <f>_xlfn.XLOOKUP(tbl_PV_Milestones[[#This Row],[Work ID]],tbl_PV_Meta[Work ID '#],tbl_PV_Meta[Project Manager/Owner],,0)</f>
        <v>Project Manager 20</v>
      </c>
      <c r="AH2690" s="6"/>
    </row>
    <row r="2691" spans="4:34" x14ac:dyDescent="0.25">
      <c r="D2691" s="6" t="s">
        <v>326</v>
      </c>
      <c r="E2691" s="6" t="s">
        <v>503</v>
      </c>
      <c r="F2691" s="6" t="s">
        <v>1803</v>
      </c>
      <c r="G2691" s="6" t="s">
        <v>565</v>
      </c>
      <c r="H2691" s="6" t="s">
        <v>519</v>
      </c>
      <c r="I2691" s="6" t="s">
        <v>522</v>
      </c>
      <c r="J2691" s="6" t="s">
        <v>326</v>
      </c>
      <c r="K2691" s="6" t="s">
        <v>39</v>
      </c>
      <c r="L2691" s="6" t="s">
        <v>68</v>
      </c>
      <c r="M2691" s="43"/>
      <c r="N2691" s="44" t="s">
        <v>1979</v>
      </c>
      <c r="O2691" s="39">
        <v>45714.708333333299</v>
      </c>
      <c r="P2691" s="39">
        <v>45714.708333333299</v>
      </c>
      <c r="Q2691" s="6">
        <v>0</v>
      </c>
      <c r="R2691" s="6">
        <v>0</v>
      </c>
      <c r="S2691" s="45" t="e">
        <f>_xlfn.CONCAT(#REF!,TRIM(tbl_PV_Milestones[[#This Row],[Milestone Description]]))</f>
        <v>#REF!</v>
      </c>
      <c r="T2691" s="84" t="str">
        <f>IF(COUNTIF(tbl_PV_Milestones[UID],tbl_PV_Milestones[[#This Row],[UID]])&gt;1,"Duplicate","")</f>
        <v>Duplicate</v>
      </c>
      <c r="U2691" s="42" t="str">
        <f>_xlfn.XLOOKUP(tbl_PV_Milestones[[#This Row],[Work ID]],tbl_PV_Meta[Work ID '#],tbl_PV_Meta[Sub-Portfolio])</f>
        <v>Sub-Portfolio 4</v>
      </c>
      <c r="V2691" s="41">
        <f>IF(MONTH(tbl_PV_Milestones[[#This Row],[Baseline Date]])&lt;7,YEAR(tbl_PV_Milestones[[#This Row],[Baseline Date]]),YEAR(tbl_PV_Milestones[[#This Row],[Baseline Date]])+1)</f>
        <v>2025</v>
      </c>
      <c r="W2691" s="41">
        <f>IF(MONTH(tbl_PV_Milestones[[#This Row],[Actual/Schedule Finish]])&lt;7,YEAR(tbl_PV_Milestones[[#This Row],[Actual/Schedule Finish]]),YEAR(tbl_PV_Milestones[[#This Row],[Actual/Schedule Finish]])+1)</f>
        <v>2025</v>
      </c>
      <c r="X2691" s="41" t="str">
        <f>IF(OR(tbl_PV_Milestones[[#This Row],[Project Status]]="Completed",tbl_PV_Milestones[[#This Row],[Project Status]]="Assumed Completed"),"Yes","No")</f>
        <v>Yes</v>
      </c>
      <c r="Y2691" s="41">
        <f>IF(tbl_PV_Milestones[[#This Row],[Baseline Date]]="",1,0)</f>
        <v>0</v>
      </c>
      <c r="Z2691" s="41">
        <f>IF(tbl_PV_Milestones[[#This Row],[Baseline Date]]&lt;PV_Meta!$B$7,1,0)</f>
        <v>1</v>
      </c>
      <c r="AA2691" s="41">
        <f>IF(tbl_PV_Milestones[[#This Row],[Complete]]="Yes",1,0)</f>
        <v>1</v>
      </c>
      <c r="AB2691" s="41">
        <f>IF(AND(tbl_PV_Milestones[[#This Row],[BL FY]]=2025,tbl_PV_Milestones[[#This Row],[Baseline Date]]&lt;PV_Meta!$B$7),1,0)</f>
        <v>1</v>
      </c>
      <c r="AC2691" s="41">
        <f>IF(AND(tbl_PV_Milestones[[#This Row],[Planned YTD]]=1,tbl_PV_Milestones[[#This Row],[Complete]]="Yes"),1,0)</f>
        <v>1</v>
      </c>
      <c r="AD2691" s="41">
        <f>IF(AND(tbl_PV_Milestones[[#This Row],[Actual/Schedule Finish]]&lt;PV_Meta!$B$7,tbl_PV_Milestones[[#This Row],[Complete]]="No",tbl_PV_Milestones[[#This Row],[Project Status]]&lt;&gt;"On Hold"),1,0)</f>
        <v>0</v>
      </c>
      <c r="AE2691" s="41">
        <f>IF(AND(tbl_PV_Milestones[[#This Row],[Actual/Schedule Finish]]&gt;tbl_PV_Milestones[[#This Row],[Baseline Date]],tbl_PV_Milestones[[#This Row],[Complete]]="No",tbl_PV_Milestones[[#This Row],[Project Status]]&lt;&gt;"On Hold",tbl_PV_Milestones[[#This Row],[Overdue]]=0,tbl_PV_Milestones[[#This Row],[To be Baselined]]&lt;&gt;1),1,0)</f>
        <v>0</v>
      </c>
      <c r="AF2691" s="41">
        <f>IF(AND(tbl_PV_Milestones[[#This Row],[BL FY]]=2025,tbl_PV_Milestones[[#This Row],[Finish FY]]&gt;2025),1,0)</f>
        <v>0</v>
      </c>
      <c r="AG2691" s="56" t="str">
        <f>_xlfn.XLOOKUP(tbl_PV_Milestones[[#This Row],[Work ID]],tbl_PV_Meta[Work ID '#],tbl_PV_Meta[Project Manager/Owner],,0)</f>
        <v>Project Manager 20</v>
      </c>
      <c r="AH2691" s="6"/>
    </row>
    <row r="2692" spans="4:34" x14ac:dyDescent="0.25">
      <c r="D2692" s="6" t="s">
        <v>326</v>
      </c>
      <c r="E2692" s="6" t="s">
        <v>503</v>
      </c>
      <c r="F2692" s="6" t="s">
        <v>1708</v>
      </c>
      <c r="G2692" s="6" t="s">
        <v>1231</v>
      </c>
      <c r="H2692" s="6" t="s">
        <v>510</v>
      </c>
      <c r="I2692" s="6" t="s">
        <v>510</v>
      </c>
      <c r="J2692" s="6" t="s">
        <v>326</v>
      </c>
      <c r="K2692" s="6" t="s">
        <v>29</v>
      </c>
      <c r="L2692" s="6" t="s">
        <v>27</v>
      </c>
      <c r="M2692" s="43"/>
      <c r="N2692" s="44" t="s">
        <v>1979</v>
      </c>
      <c r="O2692" s="39">
        <v>45260.708333333299</v>
      </c>
      <c r="P2692" s="39">
        <v>45260.708333333299</v>
      </c>
      <c r="Q2692" s="6">
        <v>0</v>
      </c>
      <c r="R2692" s="6">
        <v>0</v>
      </c>
      <c r="S2692" s="45" t="e">
        <f>_xlfn.CONCAT(#REF!,TRIM(tbl_PV_Milestones[[#This Row],[Milestone Description]]))</f>
        <v>#REF!</v>
      </c>
      <c r="T2692" s="84" t="str">
        <f>IF(COUNTIF(tbl_PV_Milestones[UID],tbl_PV_Milestones[[#This Row],[UID]])&gt;1,"Duplicate","")</f>
        <v>Duplicate</v>
      </c>
      <c r="U2692" s="42" t="str">
        <f>_xlfn.XLOOKUP(tbl_PV_Milestones[[#This Row],[Work ID]],tbl_PV_Meta[Work ID '#],tbl_PV_Meta[Sub-Portfolio])</f>
        <v>Sub-Portfolio 8</v>
      </c>
      <c r="V2692" s="41">
        <f>IF(MONTH(tbl_PV_Milestones[[#This Row],[Baseline Date]])&lt;7,YEAR(tbl_PV_Milestones[[#This Row],[Baseline Date]]),YEAR(tbl_PV_Milestones[[#This Row],[Baseline Date]])+1)</f>
        <v>2024</v>
      </c>
      <c r="W2692" s="41">
        <f>IF(MONTH(tbl_PV_Milestones[[#This Row],[Actual/Schedule Finish]])&lt;7,YEAR(tbl_PV_Milestones[[#This Row],[Actual/Schedule Finish]]),YEAR(tbl_PV_Milestones[[#This Row],[Actual/Schedule Finish]])+1)</f>
        <v>2024</v>
      </c>
      <c r="X2692" s="41" t="str">
        <f>IF(OR(tbl_PV_Milestones[[#This Row],[Project Status]]="Completed",tbl_PV_Milestones[[#This Row],[Project Status]]="Assumed Completed"),"Yes","No")</f>
        <v>Yes</v>
      </c>
      <c r="Y2692" s="41">
        <f>IF(tbl_PV_Milestones[[#This Row],[Baseline Date]]="",1,0)</f>
        <v>0</v>
      </c>
      <c r="Z2692" s="41">
        <f>IF(tbl_PV_Milestones[[#This Row],[Baseline Date]]&lt;PV_Meta!$B$7,1,0)</f>
        <v>1</v>
      </c>
      <c r="AA2692" s="41">
        <f>IF(tbl_PV_Milestones[[#This Row],[Complete]]="Yes",1,0)</f>
        <v>1</v>
      </c>
      <c r="AB2692" s="41">
        <f>IF(AND(tbl_PV_Milestones[[#This Row],[BL FY]]=2025,tbl_PV_Milestones[[#This Row],[Baseline Date]]&lt;PV_Meta!$B$7),1,0)</f>
        <v>0</v>
      </c>
      <c r="AC2692" s="41">
        <f>IF(AND(tbl_PV_Milestones[[#This Row],[Planned YTD]]=1,tbl_PV_Milestones[[#This Row],[Complete]]="Yes"),1,0)</f>
        <v>0</v>
      </c>
      <c r="AD2692" s="41">
        <f>IF(AND(tbl_PV_Milestones[[#This Row],[Actual/Schedule Finish]]&lt;PV_Meta!$B$7,tbl_PV_Milestones[[#This Row],[Complete]]="No",tbl_PV_Milestones[[#This Row],[Project Status]]&lt;&gt;"On Hold"),1,0)</f>
        <v>0</v>
      </c>
      <c r="AE2692" s="41">
        <f>IF(AND(tbl_PV_Milestones[[#This Row],[Actual/Schedule Finish]]&gt;tbl_PV_Milestones[[#This Row],[Baseline Date]],tbl_PV_Milestones[[#This Row],[Complete]]="No",tbl_PV_Milestones[[#This Row],[Project Status]]&lt;&gt;"On Hold",tbl_PV_Milestones[[#This Row],[Overdue]]=0,tbl_PV_Milestones[[#This Row],[To be Baselined]]&lt;&gt;1),1,0)</f>
        <v>0</v>
      </c>
      <c r="AF2692" s="41">
        <f>IF(AND(tbl_PV_Milestones[[#This Row],[BL FY]]=2025,tbl_PV_Milestones[[#This Row],[Finish FY]]&gt;2025),1,0)</f>
        <v>0</v>
      </c>
      <c r="AG2692" s="56" t="str">
        <f>_xlfn.XLOOKUP(tbl_PV_Milestones[[#This Row],[Work ID]],tbl_PV_Meta[Work ID '#],tbl_PV_Meta[Project Manager/Owner],,0)</f>
        <v>Project Manager 6</v>
      </c>
      <c r="AH2692" s="6"/>
    </row>
    <row r="2693" spans="4:34" x14ac:dyDescent="0.25">
      <c r="D2693" s="6" t="s">
        <v>326</v>
      </c>
      <c r="E2693" s="6" t="s">
        <v>503</v>
      </c>
      <c r="F2693" s="6" t="s">
        <v>1708</v>
      </c>
      <c r="G2693" s="6" t="s">
        <v>1232</v>
      </c>
      <c r="H2693" s="6" t="s">
        <v>510</v>
      </c>
      <c r="I2693" s="6" t="s">
        <v>110</v>
      </c>
      <c r="J2693" s="6" t="s">
        <v>326</v>
      </c>
      <c r="K2693" s="6" t="s">
        <v>29</v>
      </c>
      <c r="L2693" s="6" t="s">
        <v>27</v>
      </c>
      <c r="M2693" s="43"/>
      <c r="N2693" s="44" t="s">
        <v>1979</v>
      </c>
      <c r="O2693" s="39">
        <v>45222.333333333299</v>
      </c>
      <c r="P2693" s="39">
        <v>45222.333333333299</v>
      </c>
      <c r="Q2693" s="6">
        <v>0</v>
      </c>
      <c r="R2693" s="6">
        <v>0</v>
      </c>
      <c r="S2693" s="45" t="e">
        <f>_xlfn.CONCAT(#REF!,TRIM(tbl_PV_Milestones[[#This Row],[Milestone Description]]))</f>
        <v>#REF!</v>
      </c>
      <c r="T2693" s="84" t="str">
        <f>IF(COUNTIF(tbl_PV_Milestones[UID],tbl_PV_Milestones[[#This Row],[UID]])&gt;1,"Duplicate","")</f>
        <v>Duplicate</v>
      </c>
      <c r="U2693" s="42" t="str">
        <f>_xlfn.XLOOKUP(tbl_PV_Milestones[[#This Row],[Work ID]],tbl_PV_Meta[Work ID '#],tbl_PV_Meta[Sub-Portfolio])</f>
        <v>Sub-Portfolio 8</v>
      </c>
      <c r="V2693" s="41">
        <f>IF(MONTH(tbl_PV_Milestones[[#This Row],[Baseline Date]])&lt;7,YEAR(tbl_PV_Milestones[[#This Row],[Baseline Date]]),YEAR(tbl_PV_Milestones[[#This Row],[Baseline Date]])+1)</f>
        <v>2024</v>
      </c>
      <c r="W2693" s="41">
        <f>IF(MONTH(tbl_PV_Milestones[[#This Row],[Actual/Schedule Finish]])&lt;7,YEAR(tbl_PV_Milestones[[#This Row],[Actual/Schedule Finish]]),YEAR(tbl_PV_Milestones[[#This Row],[Actual/Schedule Finish]])+1)</f>
        <v>2024</v>
      </c>
      <c r="X2693" s="41" t="str">
        <f>IF(OR(tbl_PV_Milestones[[#This Row],[Project Status]]="Completed",tbl_PV_Milestones[[#This Row],[Project Status]]="Assumed Completed"),"Yes","No")</f>
        <v>Yes</v>
      </c>
      <c r="Y2693" s="41">
        <f>IF(tbl_PV_Milestones[[#This Row],[Baseline Date]]="",1,0)</f>
        <v>0</v>
      </c>
      <c r="Z2693" s="41">
        <f>IF(tbl_PV_Milestones[[#This Row],[Baseline Date]]&lt;PV_Meta!$B$7,1,0)</f>
        <v>1</v>
      </c>
      <c r="AA2693" s="41">
        <f>IF(tbl_PV_Milestones[[#This Row],[Complete]]="Yes",1,0)</f>
        <v>1</v>
      </c>
      <c r="AB2693" s="41">
        <f>IF(AND(tbl_PV_Milestones[[#This Row],[BL FY]]=2025,tbl_PV_Milestones[[#This Row],[Baseline Date]]&lt;PV_Meta!$B$7),1,0)</f>
        <v>0</v>
      </c>
      <c r="AC2693" s="41">
        <f>IF(AND(tbl_PV_Milestones[[#This Row],[Planned YTD]]=1,tbl_PV_Milestones[[#This Row],[Complete]]="Yes"),1,0)</f>
        <v>0</v>
      </c>
      <c r="AD2693" s="41">
        <f>IF(AND(tbl_PV_Milestones[[#This Row],[Actual/Schedule Finish]]&lt;PV_Meta!$B$7,tbl_PV_Milestones[[#This Row],[Complete]]="No",tbl_PV_Milestones[[#This Row],[Project Status]]&lt;&gt;"On Hold"),1,0)</f>
        <v>0</v>
      </c>
      <c r="AE2693" s="41">
        <f>IF(AND(tbl_PV_Milestones[[#This Row],[Actual/Schedule Finish]]&gt;tbl_PV_Milestones[[#This Row],[Baseline Date]],tbl_PV_Milestones[[#This Row],[Complete]]="No",tbl_PV_Milestones[[#This Row],[Project Status]]&lt;&gt;"On Hold",tbl_PV_Milestones[[#This Row],[Overdue]]=0,tbl_PV_Milestones[[#This Row],[To be Baselined]]&lt;&gt;1),1,0)</f>
        <v>0</v>
      </c>
      <c r="AF2693" s="41">
        <f>IF(AND(tbl_PV_Milestones[[#This Row],[BL FY]]=2025,tbl_PV_Milestones[[#This Row],[Finish FY]]&gt;2025),1,0)</f>
        <v>0</v>
      </c>
      <c r="AG2693" s="56" t="str">
        <f>_xlfn.XLOOKUP(tbl_PV_Milestones[[#This Row],[Work ID]],tbl_PV_Meta[Work ID '#],tbl_PV_Meta[Project Manager/Owner],,0)</f>
        <v>Project Manager 6</v>
      </c>
      <c r="AH2693" s="6"/>
    </row>
    <row r="2694" spans="4:34" x14ac:dyDescent="0.25">
      <c r="D2694" s="6" t="s">
        <v>154</v>
      </c>
      <c r="E2694" s="6" t="s">
        <v>503</v>
      </c>
      <c r="F2694" s="6" t="s">
        <v>1711</v>
      </c>
      <c r="G2694" s="6" t="s">
        <v>1087</v>
      </c>
      <c r="H2694" s="6" t="s">
        <v>505</v>
      </c>
      <c r="I2694" s="6" t="s">
        <v>522</v>
      </c>
      <c r="J2694" s="6" t="s">
        <v>154</v>
      </c>
      <c r="K2694" s="6" t="s">
        <v>278</v>
      </c>
      <c r="L2694" s="6" t="s">
        <v>127</v>
      </c>
      <c r="M2694" s="43"/>
      <c r="N2694" s="44" t="s">
        <v>1979</v>
      </c>
      <c r="O2694" s="39">
        <v>45442.708333333299</v>
      </c>
      <c r="P2694" s="39">
        <v>45442.708333333299</v>
      </c>
      <c r="Q2694" s="6">
        <v>0</v>
      </c>
      <c r="R2694" s="6">
        <v>0</v>
      </c>
      <c r="S2694" s="45" t="e">
        <f>_xlfn.CONCAT(#REF!,TRIM(tbl_PV_Milestones[[#This Row],[Milestone Description]]))</f>
        <v>#REF!</v>
      </c>
      <c r="T2694" s="84" t="str">
        <f>IF(COUNTIF(tbl_PV_Milestones[UID],tbl_PV_Milestones[[#This Row],[UID]])&gt;1,"Duplicate","")</f>
        <v>Duplicate</v>
      </c>
      <c r="U2694" s="42" t="str">
        <f>_xlfn.XLOOKUP(tbl_PV_Milestones[[#This Row],[Work ID]],tbl_PV_Meta[Work ID '#],tbl_PV_Meta[Sub-Portfolio])</f>
        <v>Sub-Portfolio 1</v>
      </c>
      <c r="V2694" s="41">
        <f>IF(MONTH(tbl_PV_Milestones[[#This Row],[Baseline Date]])&lt;7,YEAR(tbl_PV_Milestones[[#This Row],[Baseline Date]]),YEAR(tbl_PV_Milestones[[#This Row],[Baseline Date]])+1)</f>
        <v>2024</v>
      </c>
      <c r="W2694" s="41">
        <f>IF(MONTH(tbl_PV_Milestones[[#This Row],[Actual/Schedule Finish]])&lt;7,YEAR(tbl_PV_Milestones[[#This Row],[Actual/Schedule Finish]]),YEAR(tbl_PV_Milestones[[#This Row],[Actual/Schedule Finish]])+1)</f>
        <v>2024</v>
      </c>
      <c r="X2694" s="41" t="str">
        <f>IF(OR(tbl_PV_Milestones[[#This Row],[Project Status]]="Completed",tbl_PV_Milestones[[#This Row],[Project Status]]="Assumed Completed"),"Yes","No")</f>
        <v>No</v>
      </c>
      <c r="Y2694" s="41">
        <f>IF(tbl_PV_Milestones[[#This Row],[Baseline Date]]="",1,0)</f>
        <v>0</v>
      </c>
      <c r="Z2694" s="41">
        <f>IF(tbl_PV_Milestones[[#This Row],[Baseline Date]]&lt;PV_Meta!$B$7,1,0)</f>
        <v>1</v>
      </c>
      <c r="AA2694" s="41">
        <f>IF(tbl_PV_Milestones[[#This Row],[Complete]]="Yes",1,0)</f>
        <v>0</v>
      </c>
      <c r="AB2694" s="41">
        <f>IF(AND(tbl_PV_Milestones[[#This Row],[BL FY]]=2025,tbl_PV_Milestones[[#This Row],[Baseline Date]]&lt;PV_Meta!$B$7),1,0)</f>
        <v>0</v>
      </c>
      <c r="AC2694" s="41">
        <f>IF(AND(tbl_PV_Milestones[[#This Row],[Planned YTD]]=1,tbl_PV_Milestones[[#This Row],[Complete]]="Yes"),1,0)</f>
        <v>0</v>
      </c>
      <c r="AD2694" s="41">
        <f>IF(AND(tbl_PV_Milestones[[#This Row],[Actual/Schedule Finish]]&lt;PV_Meta!$B$7,tbl_PV_Milestones[[#This Row],[Complete]]="No",tbl_PV_Milestones[[#This Row],[Project Status]]&lt;&gt;"On Hold"),1,0)</f>
        <v>1</v>
      </c>
      <c r="AE2694" s="41">
        <f>IF(AND(tbl_PV_Milestones[[#This Row],[Actual/Schedule Finish]]&gt;tbl_PV_Milestones[[#This Row],[Baseline Date]],tbl_PV_Milestones[[#This Row],[Complete]]="No",tbl_PV_Milestones[[#This Row],[Project Status]]&lt;&gt;"On Hold",tbl_PV_Milestones[[#This Row],[Overdue]]=0,tbl_PV_Milestones[[#This Row],[To be Baselined]]&lt;&gt;1),1,0)</f>
        <v>0</v>
      </c>
      <c r="AF2694" s="41">
        <f>IF(AND(tbl_PV_Milestones[[#This Row],[BL FY]]=2025,tbl_PV_Milestones[[#This Row],[Finish FY]]&gt;2025),1,0)</f>
        <v>0</v>
      </c>
      <c r="AG2694" s="56" t="str">
        <f>_xlfn.XLOOKUP(tbl_PV_Milestones[[#This Row],[Work ID]],tbl_PV_Meta[Work ID '#],tbl_PV_Meta[Project Manager/Owner],,0)</f>
        <v>Project Manager 32</v>
      </c>
      <c r="AH2694" s="6"/>
    </row>
    <row r="2695" spans="4:34" x14ac:dyDescent="0.25">
      <c r="D2695" s="6" t="s">
        <v>154</v>
      </c>
      <c r="E2695" s="6" t="s">
        <v>503</v>
      </c>
      <c r="F2695" s="6" t="s">
        <v>1711</v>
      </c>
      <c r="G2695" s="6" t="s">
        <v>1233</v>
      </c>
      <c r="H2695" s="6" t="s">
        <v>505</v>
      </c>
      <c r="I2695" s="6" t="s">
        <v>506</v>
      </c>
      <c r="J2695" s="6" t="s">
        <v>154</v>
      </c>
      <c r="K2695" s="6" t="s">
        <v>278</v>
      </c>
      <c r="L2695" s="6" t="s">
        <v>127</v>
      </c>
      <c r="M2695" s="43"/>
      <c r="N2695" s="44" t="s">
        <v>1979</v>
      </c>
      <c r="O2695" s="39">
        <v>45280.708333333299</v>
      </c>
      <c r="P2695" s="39">
        <v>45280.708333333299</v>
      </c>
      <c r="Q2695" s="6">
        <v>0</v>
      </c>
      <c r="R2695" s="6">
        <v>0</v>
      </c>
      <c r="S2695" s="45" t="e">
        <f>_xlfn.CONCAT(#REF!,TRIM(tbl_PV_Milestones[[#This Row],[Milestone Description]]))</f>
        <v>#REF!</v>
      </c>
      <c r="T2695" s="84" t="str">
        <f>IF(COUNTIF(tbl_PV_Milestones[UID],tbl_PV_Milestones[[#This Row],[UID]])&gt;1,"Duplicate","")</f>
        <v>Duplicate</v>
      </c>
      <c r="U2695" s="42" t="str">
        <f>_xlfn.XLOOKUP(tbl_PV_Milestones[[#This Row],[Work ID]],tbl_PV_Meta[Work ID '#],tbl_PV_Meta[Sub-Portfolio])</f>
        <v>Sub-Portfolio 1</v>
      </c>
      <c r="V2695" s="41">
        <f>IF(MONTH(tbl_PV_Milestones[[#This Row],[Baseline Date]])&lt;7,YEAR(tbl_PV_Milestones[[#This Row],[Baseline Date]]),YEAR(tbl_PV_Milestones[[#This Row],[Baseline Date]])+1)</f>
        <v>2024</v>
      </c>
      <c r="W2695" s="41">
        <f>IF(MONTH(tbl_PV_Milestones[[#This Row],[Actual/Schedule Finish]])&lt;7,YEAR(tbl_PV_Milestones[[#This Row],[Actual/Schedule Finish]]),YEAR(tbl_PV_Milestones[[#This Row],[Actual/Schedule Finish]])+1)</f>
        <v>2024</v>
      </c>
      <c r="X2695" s="41" t="str">
        <f>IF(OR(tbl_PV_Milestones[[#This Row],[Project Status]]="Completed",tbl_PV_Milestones[[#This Row],[Project Status]]="Assumed Completed"),"Yes","No")</f>
        <v>No</v>
      </c>
      <c r="Y2695" s="41">
        <f>IF(tbl_PV_Milestones[[#This Row],[Baseline Date]]="",1,0)</f>
        <v>0</v>
      </c>
      <c r="Z2695" s="41">
        <f>IF(tbl_PV_Milestones[[#This Row],[Baseline Date]]&lt;PV_Meta!$B$7,1,0)</f>
        <v>1</v>
      </c>
      <c r="AA2695" s="41">
        <f>IF(tbl_PV_Milestones[[#This Row],[Complete]]="Yes",1,0)</f>
        <v>0</v>
      </c>
      <c r="AB2695" s="41">
        <f>IF(AND(tbl_PV_Milestones[[#This Row],[BL FY]]=2025,tbl_PV_Milestones[[#This Row],[Baseline Date]]&lt;PV_Meta!$B$7),1,0)</f>
        <v>0</v>
      </c>
      <c r="AC2695" s="41">
        <f>IF(AND(tbl_PV_Milestones[[#This Row],[Planned YTD]]=1,tbl_PV_Milestones[[#This Row],[Complete]]="Yes"),1,0)</f>
        <v>0</v>
      </c>
      <c r="AD2695" s="41">
        <f>IF(AND(tbl_PV_Milestones[[#This Row],[Actual/Schedule Finish]]&lt;PV_Meta!$B$7,tbl_PV_Milestones[[#This Row],[Complete]]="No",tbl_PV_Milestones[[#This Row],[Project Status]]&lt;&gt;"On Hold"),1,0)</f>
        <v>1</v>
      </c>
      <c r="AE2695" s="41">
        <f>IF(AND(tbl_PV_Milestones[[#This Row],[Actual/Schedule Finish]]&gt;tbl_PV_Milestones[[#This Row],[Baseline Date]],tbl_PV_Milestones[[#This Row],[Complete]]="No",tbl_PV_Milestones[[#This Row],[Project Status]]&lt;&gt;"On Hold",tbl_PV_Milestones[[#This Row],[Overdue]]=0,tbl_PV_Milestones[[#This Row],[To be Baselined]]&lt;&gt;1),1,0)</f>
        <v>0</v>
      </c>
      <c r="AF2695" s="41">
        <f>IF(AND(tbl_PV_Milestones[[#This Row],[BL FY]]=2025,tbl_PV_Milestones[[#This Row],[Finish FY]]&gt;2025),1,0)</f>
        <v>0</v>
      </c>
      <c r="AG2695" s="56" t="str">
        <f>_xlfn.XLOOKUP(tbl_PV_Milestones[[#This Row],[Work ID]],tbl_PV_Meta[Work ID '#],tbl_PV_Meta[Project Manager/Owner],,0)</f>
        <v>Project Manager 32</v>
      </c>
      <c r="AH2695" s="6"/>
    </row>
    <row r="2696" spans="4:34" x14ac:dyDescent="0.25">
      <c r="D2696" s="6" t="s">
        <v>154</v>
      </c>
      <c r="E2696" s="6" t="s">
        <v>52</v>
      </c>
      <c r="F2696" s="6" t="s">
        <v>1709</v>
      </c>
      <c r="G2696" s="6" t="s">
        <v>516</v>
      </c>
      <c r="H2696" s="6" t="s">
        <v>505</v>
      </c>
      <c r="I2696" s="6" t="s">
        <v>512</v>
      </c>
      <c r="J2696" s="6" t="s">
        <v>154</v>
      </c>
      <c r="K2696" s="6" t="s">
        <v>61</v>
      </c>
      <c r="L2696" s="6" t="s">
        <v>124</v>
      </c>
      <c r="M2696" s="43"/>
      <c r="N2696" s="44" t="s">
        <v>1979</v>
      </c>
      <c r="O2696" s="39">
        <v>45596.708333333299</v>
      </c>
      <c r="S2696" s="45" t="e">
        <f>_xlfn.CONCAT(#REF!,TRIM(tbl_PV_Milestones[[#This Row],[Milestone Description]]))</f>
        <v>#REF!</v>
      </c>
      <c r="T2696" s="84" t="str">
        <f>IF(COUNTIF(tbl_PV_Milestones[UID],tbl_PV_Milestones[[#This Row],[UID]])&gt;1,"Duplicate","")</f>
        <v>Duplicate</v>
      </c>
      <c r="U2696" s="42" t="str">
        <f>_xlfn.XLOOKUP(tbl_PV_Milestones[[#This Row],[Work ID]],tbl_PV_Meta[Work ID '#],tbl_PV_Meta[Sub-Portfolio])</f>
        <v>Sub-Portfolio 8</v>
      </c>
      <c r="V2696" s="41">
        <f>IF(MONTH(tbl_PV_Milestones[[#This Row],[Baseline Date]])&lt;7,YEAR(tbl_PV_Milestones[[#This Row],[Baseline Date]]),YEAR(tbl_PV_Milestones[[#This Row],[Baseline Date]])+1)</f>
        <v>1900</v>
      </c>
      <c r="W2696" s="41">
        <f>IF(MONTH(tbl_PV_Milestones[[#This Row],[Actual/Schedule Finish]])&lt;7,YEAR(tbl_PV_Milestones[[#This Row],[Actual/Schedule Finish]]),YEAR(tbl_PV_Milestones[[#This Row],[Actual/Schedule Finish]])+1)</f>
        <v>2025</v>
      </c>
      <c r="X2696" s="41" t="str">
        <f>IF(OR(tbl_PV_Milestones[[#This Row],[Project Status]]="Completed",tbl_PV_Milestones[[#This Row],[Project Status]]="Assumed Completed"),"Yes","No")</f>
        <v>No</v>
      </c>
      <c r="Y2696" s="41">
        <f>IF(tbl_PV_Milestones[[#This Row],[Baseline Date]]="",1,0)</f>
        <v>1</v>
      </c>
      <c r="Z2696" s="41">
        <f>IF(tbl_PV_Milestones[[#This Row],[Baseline Date]]&lt;PV_Meta!$B$7,1,0)</f>
        <v>1</v>
      </c>
      <c r="AA2696" s="41">
        <f>IF(tbl_PV_Milestones[[#This Row],[Complete]]="Yes",1,0)</f>
        <v>0</v>
      </c>
      <c r="AB2696" s="41">
        <f>IF(AND(tbl_PV_Milestones[[#This Row],[BL FY]]=2025,tbl_PV_Milestones[[#This Row],[Baseline Date]]&lt;PV_Meta!$B$7),1,0)</f>
        <v>0</v>
      </c>
      <c r="AC2696" s="41">
        <f>IF(AND(tbl_PV_Milestones[[#This Row],[Planned YTD]]=1,tbl_PV_Milestones[[#This Row],[Complete]]="Yes"),1,0)</f>
        <v>0</v>
      </c>
      <c r="AD2696" s="41">
        <f>IF(AND(tbl_PV_Milestones[[#This Row],[Actual/Schedule Finish]]&lt;PV_Meta!$B$7,tbl_PV_Milestones[[#This Row],[Complete]]="No",tbl_PV_Milestones[[#This Row],[Project Status]]&lt;&gt;"On Hold"),1,0)</f>
        <v>1</v>
      </c>
      <c r="AE2696" s="41">
        <f>IF(AND(tbl_PV_Milestones[[#This Row],[Actual/Schedule Finish]]&gt;tbl_PV_Milestones[[#This Row],[Baseline Date]],tbl_PV_Milestones[[#This Row],[Complete]]="No",tbl_PV_Milestones[[#This Row],[Project Status]]&lt;&gt;"On Hold",tbl_PV_Milestones[[#This Row],[Overdue]]=0,tbl_PV_Milestones[[#This Row],[To be Baselined]]&lt;&gt;1),1,0)</f>
        <v>0</v>
      </c>
      <c r="AF2696" s="41">
        <f>IF(AND(tbl_PV_Milestones[[#This Row],[BL FY]]=2025,tbl_PV_Milestones[[#This Row],[Finish FY]]&gt;2025),1,0)</f>
        <v>0</v>
      </c>
      <c r="AG2696" s="56" t="str">
        <f>_xlfn.XLOOKUP(tbl_PV_Milestones[[#This Row],[Work ID]],tbl_PV_Meta[Work ID '#],tbl_PV_Meta[Project Manager/Owner],,0)</f>
        <v>Project Manager 31</v>
      </c>
      <c r="AH2696" s="6"/>
    </row>
    <row r="2697" spans="4:34" x14ac:dyDescent="0.25">
      <c r="D2697" s="6" t="s">
        <v>154</v>
      </c>
      <c r="E2697" s="6" t="s">
        <v>52</v>
      </c>
      <c r="F2697" s="6" t="s">
        <v>1709</v>
      </c>
      <c r="G2697" s="6" t="s">
        <v>643</v>
      </c>
      <c r="H2697" s="6" t="s">
        <v>505</v>
      </c>
      <c r="I2697" s="6" t="s">
        <v>510</v>
      </c>
      <c r="J2697" s="6" t="s">
        <v>154</v>
      </c>
      <c r="K2697" s="6" t="s">
        <v>61</v>
      </c>
      <c r="L2697" s="6" t="s">
        <v>124</v>
      </c>
      <c r="M2697" s="43"/>
      <c r="N2697" s="44" t="s">
        <v>1979</v>
      </c>
      <c r="O2697" s="39">
        <v>45527.333333333299</v>
      </c>
      <c r="S2697" s="45" t="e">
        <f>_xlfn.CONCAT(#REF!,TRIM(tbl_PV_Milestones[[#This Row],[Milestone Description]]))</f>
        <v>#REF!</v>
      </c>
      <c r="T2697" s="84" t="str">
        <f>IF(COUNTIF(tbl_PV_Milestones[UID],tbl_PV_Milestones[[#This Row],[UID]])&gt;1,"Duplicate","")</f>
        <v>Duplicate</v>
      </c>
      <c r="U2697" s="42" t="str">
        <f>_xlfn.XLOOKUP(tbl_PV_Milestones[[#This Row],[Work ID]],tbl_PV_Meta[Work ID '#],tbl_PV_Meta[Sub-Portfolio])</f>
        <v>Sub-Portfolio 8</v>
      </c>
      <c r="V2697" s="41">
        <f>IF(MONTH(tbl_PV_Milestones[[#This Row],[Baseline Date]])&lt;7,YEAR(tbl_PV_Milestones[[#This Row],[Baseline Date]]),YEAR(tbl_PV_Milestones[[#This Row],[Baseline Date]])+1)</f>
        <v>1900</v>
      </c>
      <c r="W2697" s="41">
        <f>IF(MONTH(tbl_PV_Milestones[[#This Row],[Actual/Schedule Finish]])&lt;7,YEAR(tbl_PV_Milestones[[#This Row],[Actual/Schedule Finish]]),YEAR(tbl_PV_Milestones[[#This Row],[Actual/Schedule Finish]])+1)</f>
        <v>2025</v>
      </c>
      <c r="X2697" s="41" t="str">
        <f>IF(OR(tbl_PV_Milestones[[#This Row],[Project Status]]="Completed",tbl_PV_Milestones[[#This Row],[Project Status]]="Assumed Completed"),"Yes","No")</f>
        <v>No</v>
      </c>
      <c r="Y2697" s="41">
        <f>IF(tbl_PV_Milestones[[#This Row],[Baseline Date]]="",1,0)</f>
        <v>1</v>
      </c>
      <c r="Z2697" s="41">
        <f>IF(tbl_PV_Milestones[[#This Row],[Baseline Date]]&lt;PV_Meta!$B$7,1,0)</f>
        <v>1</v>
      </c>
      <c r="AA2697" s="41">
        <f>IF(tbl_PV_Milestones[[#This Row],[Complete]]="Yes",1,0)</f>
        <v>0</v>
      </c>
      <c r="AB2697" s="41">
        <f>IF(AND(tbl_PV_Milestones[[#This Row],[BL FY]]=2025,tbl_PV_Milestones[[#This Row],[Baseline Date]]&lt;PV_Meta!$B$7),1,0)</f>
        <v>0</v>
      </c>
      <c r="AC2697" s="41">
        <f>IF(AND(tbl_PV_Milestones[[#This Row],[Planned YTD]]=1,tbl_PV_Milestones[[#This Row],[Complete]]="Yes"),1,0)</f>
        <v>0</v>
      </c>
      <c r="AD2697" s="41">
        <f>IF(AND(tbl_PV_Milestones[[#This Row],[Actual/Schedule Finish]]&lt;PV_Meta!$B$7,tbl_PV_Milestones[[#This Row],[Complete]]="No",tbl_PV_Milestones[[#This Row],[Project Status]]&lt;&gt;"On Hold"),1,0)</f>
        <v>1</v>
      </c>
      <c r="AE2697" s="41">
        <f>IF(AND(tbl_PV_Milestones[[#This Row],[Actual/Schedule Finish]]&gt;tbl_PV_Milestones[[#This Row],[Baseline Date]],tbl_PV_Milestones[[#This Row],[Complete]]="No",tbl_PV_Milestones[[#This Row],[Project Status]]&lt;&gt;"On Hold",tbl_PV_Milestones[[#This Row],[Overdue]]=0,tbl_PV_Milestones[[#This Row],[To be Baselined]]&lt;&gt;1),1,0)</f>
        <v>0</v>
      </c>
      <c r="AF2697" s="41">
        <f>IF(AND(tbl_PV_Milestones[[#This Row],[BL FY]]=2025,tbl_PV_Milestones[[#This Row],[Finish FY]]&gt;2025),1,0)</f>
        <v>0</v>
      </c>
      <c r="AG2697" s="56" t="str">
        <f>_xlfn.XLOOKUP(tbl_PV_Milestones[[#This Row],[Work ID]],tbl_PV_Meta[Work ID '#],tbl_PV_Meta[Project Manager/Owner],,0)</f>
        <v>Project Manager 31</v>
      </c>
      <c r="AH2697" s="6"/>
    </row>
    <row r="2698" spans="4:34" x14ac:dyDescent="0.25">
      <c r="D2698" s="6" t="s">
        <v>154</v>
      </c>
      <c r="E2698" s="6" t="s">
        <v>52</v>
      </c>
      <c r="F2698" s="6" t="s">
        <v>1709</v>
      </c>
      <c r="G2698" s="6" t="s">
        <v>843</v>
      </c>
      <c r="H2698" s="6" t="s">
        <v>505</v>
      </c>
      <c r="I2698" s="6" t="s">
        <v>510</v>
      </c>
      <c r="J2698" s="6" t="s">
        <v>154</v>
      </c>
      <c r="K2698" s="6" t="s">
        <v>61</v>
      </c>
      <c r="L2698" s="6" t="s">
        <v>124</v>
      </c>
      <c r="M2698" s="43"/>
      <c r="N2698" s="44" t="s">
        <v>1979</v>
      </c>
      <c r="O2698" s="39">
        <v>45527.333333333299</v>
      </c>
      <c r="S2698" s="45" t="e">
        <f>_xlfn.CONCAT(#REF!,TRIM(tbl_PV_Milestones[[#This Row],[Milestone Description]]))</f>
        <v>#REF!</v>
      </c>
      <c r="T2698" s="84" t="str">
        <f>IF(COUNTIF(tbl_PV_Milestones[UID],tbl_PV_Milestones[[#This Row],[UID]])&gt;1,"Duplicate","")</f>
        <v>Duplicate</v>
      </c>
      <c r="U2698" s="42" t="str">
        <f>_xlfn.XLOOKUP(tbl_PV_Milestones[[#This Row],[Work ID]],tbl_PV_Meta[Work ID '#],tbl_PV_Meta[Sub-Portfolio])</f>
        <v>Sub-Portfolio 8</v>
      </c>
      <c r="V2698" s="41">
        <f>IF(MONTH(tbl_PV_Milestones[[#This Row],[Baseline Date]])&lt;7,YEAR(tbl_PV_Milestones[[#This Row],[Baseline Date]]),YEAR(tbl_PV_Milestones[[#This Row],[Baseline Date]])+1)</f>
        <v>1900</v>
      </c>
      <c r="W2698" s="41">
        <f>IF(MONTH(tbl_PV_Milestones[[#This Row],[Actual/Schedule Finish]])&lt;7,YEAR(tbl_PV_Milestones[[#This Row],[Actual/Schedule Finish]]),YEAR(tbl_PV_Milestones[[#This Row],[Actual/Schedule Finish]])+1)</f>
        <v>2025</v>
      </c>
      <c r="X2698" s="41" t="str">
        <f>IF(OR(tbl_PV_Milestones[[#This Row],[Project Status]]="Completed",tbl_PV_Milestones[[#This Row],[Project Status]]="Assumed Completed"),"Yes","No")</f>
        <v>No</v>
      </c>
      <c r="Y2698" s="41">
        <f>IF(tbl_PV_Milestones[[#This Row],[Baseline Date]]="",1,0)</f>
        <v>1</v>
      </c>
      <c r="Z2698" s="41">
        <f>IF(tbl_PV_Milestones[[#This Row],[Baseline Date]]&lt;PV_Meta!$B$7,1,0)</f>
        <v>1</v>
      </c>
      <c r="AA2698" s="41">
        <f>IF(tbl_PV_Milestones[[#This Row],[Complete]]="Yes",1,0)</f>
        <v>0</v>
      </c>
      <c r="AB2698" s="41">
        <f>IF(AND(tbl_PV_Milestones[[#This Row],[BL FY]]=2025,tbl_PV_Milestones[[#This Row],[Baseline Date]]&lt;PV_Meta!$B$7),1,0)</f>
        <v>0</v>
      </c>
      <c r="AC2698" s="41">
        <f>IF(AND(tbl_PV_Milestones[[#This Row],[Planned YTD]]=1,tbl_PV_Milestones[[#This Row],[Complete]]="Yes"),1,0)</f>
        <v>0</v>
      </c>
      <c r="AD2698" s="41">
        <f>IF(AND(tbl_PV_Milestones[[#This Row],[Actual/Schedule Finish]]&lt;PV_Meta!$B$7,tbl_PV_Milestones[[#This Row],[Complete]]="No",tbl_PV_Milestones[[#This Row],[Project Status]]&lt;&gt;"On Hold"),1,0)</f>
        <v>1</v>
      </c>
      <c r="AE2698" s="41">
        <f>IF(AND(tbl_PV_Milestones[[#This Row],[Actual/Schedule Finish]]&gt;tbl_PV_Milestones[[#This Row],[Baseline Date]],tbl_PV_Milestones[[#This Row],[Complete]]="No",tbl_PV_Milestones[[#This Row],[Project Status]]&lt;&gt;"On Hold",tbl_PV_Milestones[[#This Row],[Overdue]]=0,tbl_PV_Milestones[[#This Row],[To be Baselined]]&lt;&gt;1),1,0)</f>
        <v>0</v>
      </c>
      <c r="AF2698" s="41">
        <f>IF(AND(tbl_PV_Milestones[[#This Row],[BL FY]]=2025,tbl_PV_Milestones[[#This Row],[Finish FY]]&gt;2025),1,0)</f>
        <v>0</v>
      </c>
      <c r="AG2698" s="56" t="str">
        <f>_xlfn.XLOOKUP(tbl_PV_Milestones[[#This Row],[Work ID]],tbl_PV_Meta[Work ID '#],tbl_PV_Meta[Project Manager/Owner],,0)</f>
        <v>Project Manager 31</v>
      </c>
      <c r="AH2698" s="6"/>
    </row>
    <row r="2699" spans="4:34" x14ac:dyDescent="0.25">
      <c r="D2699" s="6" t="s">
        <v>154</v>
      </c>
      <c r="E2699" s="6" t="s">
        <v>52</v>
      </c>
      <c r="F2699" s="6" t="s">
        <v>1709</v>
      </c>
      <c r="G2699" s="6" t="s">
        <v>1234</v>
      </c>
      <c r="H2699" s="6" t="s">
        <v>505</v>
      </c>
      <c r="I2699" s="6" t="s">
        <v>510</v>
      </c>
      <c r="J2699" s="6" t="s">
        <v>154</v>
      </c>
      <c r="K2699" s="6" t="s">
        <v>61</v>
      </c>
      <c r="L2699" s="6" t="s">
        <v>124</v>
      </c>
      <c r="M2699" s="43"/>
      <c r="N2699" s="44" t="s">
        <v>1979</v>
      </c>
      <c r="O2699" s="39">
        <v>45527.333333333299</v>
      </c>
      <c r="S2699" s="45" t="e">
        <f>_xlfn.CONCAT(#REF!,TRIM(tbl_PV_Milestones[[#This Row],[Milestone Description]]))</f>
        <v>#REF!</v>
      </c>
      <c r="T2699" s="84" t="str">
        <f>IF(COUNTIF(tbl_PV_Milestones[UID],tbl_PV_Milestones[[#This Row],[UID]])&gt;1,"Duplicate","")</f>
        <v>Duplicate</v>
      </c>
      <c r="U2699" s="42" t="str">
        <f>_xlfn.XLOOKUP(tbl_PV_Milestones[[#This Row],[Work ID]],tbl_PV_Meta[Work ID '#],tbl_PV_Meta[Sub-Portfolio])</f>
        <v>Sub-Portfolio 8</v>
      </c>
      <c r="V2699" s="41">
        <f>IF(MONTH(tbl_PV_Milestones[[#This Row],[Baseline Date]])&lt;7,YEAR(tbl_PV_Milestones[[#This Row],[Baseline Date]]),YEAR(tbl_PV_Milestones[[#This Row],[Baseline Date]])+1)</f>
        <v>1900</v>
      </c>
      <c r="W2699" s="41">
        <f>IF(MONTH(tbl_PV_Milestones[[#This Row],[Actual/Schedule Finish]])&lt;7,YEAR(tbl_PV_Milestones[[#This Row],[Actual/Schedule Finish]]),YEAR(tbl_PV_Milestones[[#This Row],[Actual/Schedule Finish]])+1)</f>
        <v>2025</v>
      </c>
      <c r="X2699" s="41" t="str">
        <f>IF(OR(tbl_PV_Milestones[[#This Row],[Project Status]]="Completed",tbl_PV_Milestones[[#This Row],[Project Status]]="Assumed Completed"),"Yes","No")</f>
        <v>No</v>
      </c>
      <c r="Y2699" s="41">
        <f>IF(tbl_PV_Milestones[[#This Row],[Baseline Date]]="",1,0)</f>
        <v>1</v>
      </c>
      <c r="Z2699" s="41">
        <f>IF(tbl_PV_Milestones[[#This Row],[Baseline Date]]&lt;PV_Meta!$B$7,1,0)</f>
        <v>1</v>
      </c>
      <c r="AA2699" s="41">
        <f>IF(tbl_PV_Milestones[[#This Row],[Complete]]="Yes",1,0)</f>
        <v>0</v>
      </c>
      <c r="AB2699" s="41">
        <f>IF(AND(tbl_PV_Milestones[[#This Row],[BL FY]]=2025,tbl_PV_Milestones[[#This Row],[Baseline Date]]&lt;PV_Meta!$B$7),1,0)</f>
        <v>0</v>
      </c>
      <c r="AC2699" s="41">
        <f>IF(AND(tbl_PV_Milestones[[#This Row],[Planned YTD]]=1,tbl_PV_Milestones[[#This Row],[Complete]]="Yes"),1,0)</f>
        <v>0</v>
      </c>
      <c r="AD2699" s="41">
        <f>IF(AND(tbl_PV_Milestones[[#This Row],[Actual/Schedule Finish]]&lt;PV_Meta!$B$7,tbl_PV_Milestones[[#This Row],[Complete]]="No",tbl_PV_Milestones[[#This Row],[Project Status]]&lt;&gt;"On Hold"),1,0)</f>
        <v>1</v>
      </c>
      <c r="AE2699" s="41">
        <f>IF(AND(tbl_PV_Milestones[[#This Row],[Actual/Schedule Finish]]&gt;tbl_PV_Milestones[[#This Row],[Baseline Date]],tbl_PV_Milestones[[#This Row],[Complete]]="No",tbl_PV_Milestones[[#This Row],[Project Status]]&lt;&gt;"On Hold",tbl_PV_Milestones[[#This Row],[Overdue]]=0,tbl_PV_Milestones[[#This Row],[To be Baselined]]&lt;&gt;1),1,0)</f>
        <v>0</v>
      </c>
      <c r="AF2699" s="41">
        <f>IF(AND(tbl_PV_Milestones[[#This Row],[BL FY]]=2025,tbl_PV_Milestones[[#This Row],[Finish FY]]&gt;2025),1,0)</f>
        <v>0</v>
      </c>
      <c r="AG2699" s="56" t="str">
        <f>_xlfn.XLOOKUP(tbl_PV_Milestones[[#This Row],[Work ID]],tbl_PV_Meta[Work ID '#],tbl_PV_Meta[Project Manager/Owner],,0)</f>
        <v>Project Manager 31</v>
      </c>
      <c r="AH2699" s="6"/>
    </row>
    <row r="2700" spans="4:34" x14ac:dyDescent="0.25">
      <c r="D2700" s="6" t="s">
        <v>154</v>
      </c>
      <c r="E2700" s="6" t="s">
        <v>52</v>
      </c>
      <c r="F2700" s="6" t="s">
        <v>1709</v>
      </c>
      <c r="G2700" s="6" t="s">
        <v>538</v>
      </c>
      <c r="H2700" s="6" t="s">
        <v>505</v>
      </c>
      <c r="I2700" s="6" t="s">
        <v>510</v>
      </c>
      <c r="J2700" s="6" t="s">
        <v>154</v>
      </c>
      <c r="K2700" s="6" t="s">
        <v>61</v>
      </c>
      <c r="L2700" s="6" t="s">
        <v>124</v>
      </c>
      <c r="M2700" s="43"/>
      <c r="N2700" s="44" t="s">
        <v>1979</v>
      </c>
      <c r="O2700" s="39">
        <v>45608.708333333299</v>
      </c>
      <c r="S2700" s="45" t="e">
        <f>_xlfn.CONCAT(#REF!,TRIM(tbl_PV_Milestones[[#This Row],[Milestone Description]]))</f>
        <v>#REF!</v>
      </c>
      <c r="T2700" s="84" t="str">
        <f>IF(COUNTIF(tbl_PV_Milestones[UID],tbl_PV_Milestones[[#This Row],[UID]])&gt;1,"Duplicate","")</f>
        <v>Duplicate</v>
      </c>
      <c r="U2700" s="42" t="str">
        <f>_xlfn.XLOOKUP(tbl_PV_Milestones[[#This Row],[Work ID]],tbl_PV_Meta[Work ID '#],tbl_PV_Meta[Sub-Portfolio])</f>
        <v>Sub-Portfolio 8</v>
      </c>
      <c r="V2700" s="41">
        <f>IF(MONTH(tbl_PV_Milestones[[#This Row],[Baseline Date]])&lt;7,YEAR(tbl_PV_Milestones[[#This Row],[Baseline Date]]),YEAR(tbl_PV_Milestones[[#This Row],[Baseline Date]])+1)</f>
        <v>1900</v>
      </c>
      <c r="W2700" s="41">
        <f>IF(MONTH(tbl_PV_Milestones[[#This Row],[Actual/Schedule Finish]])&lt;7,YEAR(tbl_PV_Milestones[[#This Row],[Actual/Schedule Finish]]),YEAR(tbl_PV_Milestones[[#This Row],[Actual/Schedule Finish]])+1)</f>
        <v>2025</v>
      </c>
      <c r="X2700" s="41" t="str">
        <f>IF(OR(tbl_PV_Milestones[[#This Row],[Project Status]]="Completed",tbl_PV_Milestones[[#This Row],[Project Status]]="Assumed Completed"),"Yes","No")</f>
        <v>No</v>
      </c>
      <c r="Y2700" s="41">
        <f>IF(tbl_PV_Milestones[[#This Row],[Baseline Date]]="",1,0)</f>
        <v>1</v>
      </c>
      <c r="Z2700" s="41">
        <f>IF(tbl_PV_Milestones[[#This Row],[Baseline Date]]&lt;PV_Meta!$B$7,1,0)</f>
        <v>1</v>
      </c>
      <c r="AA2700" s="41">
        <f>IF(tbl_PV_Milestones[[#This Row],[Complete]]="Yes",1,0)</f>
        <v>0</v>
      </c>
      <c r="AB2700" s="41">
        <f>IF(AND(tbl_PV_Milestones[[#This Row],[BL FY]]=2025,tbl_PV_Milestones[[#This Row],[Baseline Date]]&lt;PV_Meta!$B$7),1,0)</f>
        <v>0</v>
      </c>
      <c r="AC2700" s="41">
        <f>IF(AND(tbl_PV_Milestones[[#This Row],[Planned YTD]]=1,tbl_PV_Milestones[[#This Row],[Complete]]="Yes"),1,0)</f>
        <v>0</v>
      </c>
      <c r="AD2700" s="41">
        <f>IF(AND(tbl_PV_Milestones[[#This Row],[Actual/Schedule Finish]]&lt;PV_Meta!$B$7,tbl_PV_Milestones[[#This Row],[Complete]]="No",tbl_PV_Milestones[[#This Row],[Project Status]]&lt;&gt;"On Hold"),1,0)</f>
        <v>1</v>
      </c>
      <c r="AE2700" s="41">
        <f>IF(AND(tbl_PV_Milestones[[#This Row],[Actual/Schedule Finish]]&gt;tbl_PV_Milestones[[#This Row],[Baseline Date]],tbl_PV_Milestones[[#This Row],[Complete]]="No",tbl_PV_Milestones[[#This Row],[Project Status]]&lt;&gt;"On Hold",tbl_PV_Milestones[[#This Row],[Overdue]]=0,tbl_PV_Milestones[[#This Row],[To be Baselined]]&lt;&gt;1),1,0)</f>
        <v>0</v>
      </c>
      <c r="AF2700" s="41">
        <f>IF(AND(tbl_PV_Milestones[[#This Row],[BL FY]]=2025,tbl_PV_Milestones[[#This Row],[Finish FY]]&gt;2025),1,0)</f>
        <v>0</v>
      </c>
      <c r="AG2700" s="56" t="str">
        <f>_xlfn.XLOOKUP(tbl_PV_Milestones[[#This Row],[Work ID]],tbl_PV_Meta[Work ID '#],tbl_PV_Meta[Project Manager/Owner],,0)</f>
        <v>Project Manager 31</v>
      </c>
      <c r="AH2700" s="6"/>
    </row>
    <row r="2701" spans="4:34" x14ac:dyDescent="0.25">
      <c r="D2701" s="6" t="s">
        <v>154</v>
      </c>
      <c r="E2701" s="6" t="s">
        <v>52</v>
      </c>
      <c r="F2701" s="6" t="s">
        <v>1709</v>
      </c>
      <c r="G2701" s="6" t="s">
        <v>539</v>
      </c>
      <c r="H2701" s="6" t="s">
        <v>505</v>
      </c>
      <c r="I2701" s="6" t="s">
        <v>510</v>
      </c>
      <c r="J2701" s="6" t="s">
        <v>154</v>
      </c>
      <c r="K2701" s="6" t="s">
        <v>61</v>
      </c>
      <c r="L2701" s="6" t="s">
        <v>124</v>
      </c>
      <c r="M2701" s="43"/>
      <c r="N2701" s="44" t="s">
        <v>1979</v>
      </c>
      <c r="O2701" s="39">
        <v>45639.708333333299</v>
      </c>
      <c r="S2701" s="45" t="e">
        <f>_xlfn.CONCAT(#REF!,TRIM(tbl_PV_Milestones[[#This Row],[Milestone Description]]))</f>
        <v>#REF!</v>
      </c>
      <c r="T2701" s="84" t="str">
        <f>IF(COUNTIF(tbl_PV_Milestones[UID],tbl_PV_Milestones[[#This Row],[UID]])&gt;1,"Duplicate","")</f>
        <v>Duplicate</v>
      </c>
      <c r="U2701" s="42" t="str">
        <f>_xlfn.XLOOKUP(tbl_PV_Milestones[[#This Row],[Work ID]],tbl_PV_Meta[Work ID '#],tbl_PV_Meta[Sub-Portfolio])</f>
        <v>Sub-Portfolio 8</v>
      </c>
      <c r="V2701" s="41">
        <f>IF(MONTH(tbl_PV_Milestones[[#This Row],[Baseline Date]])&lt;7,YEAR(tbl_PV_Milestones[[#This Row],[Baseline Date]]),YEAR(tbl_PV_Milestones[[#This Row],[Baseline Date]])+1)</f>
        <v>1900</v>
      </c>
      <c r="W2701" s="41">
        <f>IF(MONTH(tbl_PV_Milestones[[#This Row],[Actual/Schedule Finish]])&lt;7,YEAR(tbl_PV_Milestones[[#This Row],[Actual/Schedule Finish]]),YEAR(tbl_PV_Milestones[[#This Row],[Actual/Schedule Finish]])+1)</f>
        <v>2025</v>
      </c>
      <c r="X2701" s="41" t="str">
        <f>IF(OR(tbl_PV_Milestones[[#This Row],[Project Status]]="Completed",tbl_PV_Milestones[[#This Row],[Project Status]]="Assumed Completed"),"Yes","No")</f>
        <v>No</v>
      </c>
      <c r="Y2701" s="41">
        <f>IF(tbl_PV_Milestones[[#This Row],[Baseline Date]]="",1,0)</f>
        <v>1</v>
      </c>
      <c r="Z2701" s="41">
        <f>IF(tbl_PV_Milestones[[#This Row],[Baseline Date]]&lt;PV_Meta!$B$7,1,0)</f>
        <v>1</v>
      </c>
      <c r="AA2701" s="41">
        <f>IF(tbl_PV_Milestones[[#This Row],[Complete]]="Yes",1,0)</f>
        <v>0</v>
      </c>
      <c r="AB2701" s="41">
        <f>IF(AND(tbl_PV_Milestones[[#This Row],[BL FY]]=2025,tbl_PV_Milestones[[#This Row],[Baseline Date]]&lt;PV_Meta!$B$7),1,0)</f>
        <v>0</v>
      </c>
      <c r="AC2701" s="41">
        <f>IF(AND(tbl_PV_Milestones[[#This Row],[Planned YTD]]=1,tbl_PV_Milestones[[#This Row],[Complete]]="Yes"),1,0)</f>
        <v>0</v>
      </c>
      <c r="AD2701" s="41">
        <f>IF(AND(tbl_PV_Milestones[[#This Row],[Actual/Schedule Finish]]&lt;PV_Meta!$B$7,tbl_PV_Milestones[[#This Row],[Complete]]="No",tbl_PV_Milestones[[#This Row],[Project Status]]&lt;&gt;"On Hold"),1,0)</f>
        <v>1</v>
      </c>
      <c r="AE2701" s="41">
        <f>IF(AND(tbl_PV_Milestones[[#This Row],[Actual/Schedule Finish]]&gt;tbl_PV_Milestones[[#This Row],[Baseline Date]],tbl_PV_Milestones[[#This Row],[Complete]]="No",tbl_PV_Milestones[[#This Row],[Project Status]]&lt;&gt;"On Hold",tbl_PV_Milestones[[#This Row],[Overdue]]=0,tbl_PV_Milestones[[#This Row],[To be Baselined]]&lt;&gt;1),1,0)</f>
        <v>0</v>
      </c>
      <c r="AF2701" s="41">
        <f>IF(AND(tbl_PV_Milestones[[#This Row],[BL FY]]=2025,tbl_PV_Milestones[[#This Row],[Finish FY]]&gt;2025),1,0)</f>
        <v>0</v>
      </c>
      <c r="AG2701" s="56" t="str">
        <f>_xlfn.XLOOKUP(tbl_PV_Milestones[[#This Row],[Work ID]],tbl_PV_Meta[Work ID '#],tbl_PV_Meta[Project Manager/Owner],,0)</f>
        <v>Project Manager 31</v>
      </c>
      <c r="AH2701" s="6"/>
    </row>
    <row r="2702" spans="4:34" x14ac:dyDescent="0.25">
      <c r="D2702" s="6" t="s">
        <v>154</v>
      </c>
      <c r="E2702" s="6" t="s">
        <v>52</v>
      </c>
      <c r="F2702" s="6" t="s">
        <v>1706</v>
      </c>
      <c r="G2702" s="6" t="s">
        <v>628</v>
      </c>
      <c r="H2702" s="6" t="s">
        <v>505</v>
      </c>
      <c r="I2702" s="6" t="s">
        <v>522</v>
      </c>
      <c r="J2702" s="6" t="s">
        <v>154</v>
      </c>
      <c r="K2702" s="6" t="s">
        <v>61</v>
      </c>
      <c r="L2702" s="6" t="s">
        <v>121</v>
      </c>
      <c r="M2702" s="43"/>
      <c r="N2702" s="44" t="s">
        <v>1979</v>
      </c>
      <c r="O2702" s="39">
        <v>45520.708333333299</v>
      </c>
      <c r="S2702" s="45" t="e">
        <f>_xlfn.CONCAT(#REF!,TRIM(tbl_PV_Milestones[[#This Row],[Milestone Description]]))</f>
        <v>#REF!</v>
      </c>
      <c r="T2702" s="84" t="str">
        <f>IF(COUNTIF(tbl_PV_Milestones[UID],tbl_PV_Milestones[[#This Row],[UID]])&gt;1,"Duplicate","")</f>
        <v>Duplicate</v>
      </c>
      <c r="U2702" s="42" t="str">
        <f>_xlfn.XLOOKUP(tbl_PV_Milestones[[#This Row],[Work ID]],tbl_PV_Meta[Work ID '#],tbl_PV_Meta[Sub-Portfolio])</f>
        <v>Sub-Portfolio 7</v>
      </c>
      <c r="V2702" s="41">
        <f>IF(MONTH(tbl_PV_Milestones[[#This Row],[Baseline Date]])&lt;7,YEAR(tbl_PV_Milestones[[#This Row],[Baseline Date]]),YEAR(tbl_PV_Milestones[[#This Row],[Baseline Date]])+1)</f>
        <v>1900</v>
      </c>
      <c r="W2702" s="41">
        <f>IF(MONTH(tbl_PV_Milestones[[#This Row],[Actual/Schedule Finish]])&lt;7,YEAR(tbl_PV_Milestones[[#This Row],[Actual/Schedule Finish]]),YEAR(tbl_PV_Milestones[[#This Row],[Actual/Schedule Finish]])+1)</f>
        <v>2025</v>
      </c>
      <c r="X2702" s="41" t="str">
        <f>IF(OR(tbl_PV_Milestones[[#This Row],[Project Status]]="Completed",tbl_PV_Milestones[[#This Row],[Project Status]]="Assumed Completed"),"Yes","No")</f>
        <v>No</v>
      </c>
      <c r="Y2702" s="41">
        <f>IF(tbl_PV_Milestones[[#This Row],[Baseline Date]]="",1,0)</f>
        <v>1</v>
      </c>
      <c r="Z2702" s="41">
        <f>IF(tbl_PV_Milestones[[#This Row],[Baseline Date]]&lt;PV_Meta!$B$7,1,0)</f>
        <v>1</v>
      </c>
      <c r="AA2702" s="41">
        <f>IF(tbl_PV_Milestones[[#This Row],[Complete]]="Yes",1,0)</f>
        <v>0</v>
      </c>
      <c r="AB2702" s="41">
        <f>IF(AND(tbl_PV_Milestones[[#This Row],[BL FY]]=2025,tbl_PV_Milestones[[#This Row],[Baseline Date]]&lt;PV_Meta!$B$7),1,0)</f>
        <v>0</v>
      </c>
      <c r="AC2702" s="41">
        <f>IF(AND(tbl_PV_Milestones[[#This Row],[Planned YTD]]=1,tbl_PV_Milestones[[#This Row],[Complete]]="Yes"),1,0)</f>
        <v>0</v>
      </c>
      <c r="AD2702" s="41">
        <f>IF(AND(tbl_PV_Milestones[[#This Row],[Actual/Schedule Finish]]&lt;PV_Meta!$B$7,tbl_PV_Milestones[[#This Row],[Complete]]="No",tbl_PV_Milestones[[#This Row],[Project Status]]&lt;&gt;"On Hold"),1,0)</f>
        <v>1</v>
      </c>
      <c r="AE2702" s="41">
        <f>IF(AND(tbl_PV_Milestones[[#This Row],[Actual/Schedule Finish]]&gt;tbl_PV_Milestones[[#This Row],[Baseline Date]],tbl_PV_Milestones[[#This Row],[Complete]]="No",tbl_PV_Milestones[[#This Row],[Project Status]]&lt;&gt;"On Hold",tbl_PV_Milestones[[#This Row],[Overdue]]=0,tbl_PV_Milestones[[#This Row],[To be Baselined]]&lt;&gt;1),1,0)</f>
        <v>0</v>
      </c>
      <c r="AF2702" s="41">
        <f>IF(AND(tbl_PV_Milestones[[#This Row],[BL FY]]=2025,tbl_PV_Milestones[[#This Row],[Finish FY]]&gt;2025),1,0)</f>
        <v>0</v>
      </c>
      <c r="AG2702" s="56" t="str">
        <f>_xlfn.XLOOKUP(tbl_PV_Milestones[[#This Row],[Work ID]],tbl_PV_Meta[Work ID '#],tbl_PV_Meta[Project Manager/Owner],,0)</f>
        <v>Project Manager 4</v>
      </c>
      <c r="AH2702" s="6"/>
    </row>
    <row r="2703" spans="4:34" x14ac:dyDescent="0.25">
      <c r="D2703" s="6" t="s">
        <v>154</v>
      </c>
      <c r="E2703" s="6" t="s">
        <v>52</v>
      </c>
      <c r="F2703" s="6" t="s">
        <v>1706</v>
      </c>
      <c r="G2703" s="6" t="s">
        <v>596</v>
      </c>
      <c r="H2703" s="6" t="s">
        <v>505</v>
      </c>
      <c r="I2703" s="6" t="s">
        <v>522</v>
      </c>
      <c r="J2703" s="6" t="s">
        <v>154</v>
      </c>
      <c r="K2703" s="6" t="s">
        <v>61</v>
      </c>
      <c r="L2703" s="6" t="s">
        <v>121</v>
      </c>
      <c r="M2703" s="43"/>
      <c r="N2703" s="44" t="s">
        <v>1979</v>
      </c>
      <c r="O2703" s="39">
        <v>45506.708333333299</v>
      </c>
      <c r="S2703" s="45" t="e">
        <f>_xlfn.CONCAT(#REF!,TRIM(tbl_PV_Milestones[[#This Row],[Milestone Description]]))</f>
        <v>#REF!</v>
      </c>
      <c r="T2703" s="84" t="str">
        <f>IF(COUNTIF(tbl_PV_Milestones[UID],tbl_PV_Milestones[[#This Row],[UID]])&gt;1,"Duplicate","")</f>
        <v>Duplicate</v>
      </c>
      <c r="U2703" s="42" t="str">
        <f>_xlfn.XLOOKUP(tbl_PV_Milestones[[#This Row],[Work ID]],tbl_PV_Meta[Work ID '#],tbl_PV_Meta[Sub-Portfolio])</f>
        <v>Sub-Portfolio 7</v>
      </c>
      <c r="V2703" s="41">
        <f>IF(MONTH(tbl_PV_Milestones[[#This Row],[Baseline Date]])&lt;7,YEAR(tbl_PV_Milestones[[#This Row],[Baseline Date]]),YEAR(tbl_PV_Milestones[[#This Row],[Baseline Date]])+1)</f>
        <v>1900</v>
      </c>
      <c r="W2703" s="41">
        <f>IF(MONTH(tbl_PV_Milestones[[#This Row],[Actual/Schedule Finish]])&lt;7,YEAR(tbl_PV_Milestones[[#This Row],[Actual/Schedule Finish]]),YEAR(tbl_PV_Milestones[[#This Row],[Actual/Schedule Finish]])+1)</f>
        <v>2025</v>
      </c>
      <c r="X2703" s="41" t="str">
        <f>IF(OR(tbl_PV_Milestones[[#This Row],[Project Status]]="Completed",tbl_PV_Milestones[[#This Row],[Project Status]]="Assumed Completed"),"Yes","No")</f>
        <v>No</v>
      </c>
      <c r="Y2703" s="41">
        <f>IF(tbl_PV_Milestones[[#This Row],[Baseline Date]]="",1,0)</f>
        <v>1</v>
      </c>
      <c r="Z2703" s="41">
        <f>IF(tbl_PV_Milestones[[#This Row],[Baseline Date]]&lt;PV_Meta!$B$7,1,0)</f>
        <v>1</v>
      </c>
      <c r="AA2703" s="41">
        <f>IF(tbl_PV_Milestones[[#This Row],[Complete]]="Yes",1,0)</f>
        <v>0</v>
      </c>
      <c r="AB2703" s="41">
        <f>IF(AND(tbl_PV_Milestones[[#This Row],[BL FY]]=2025,tbl_PV_Milestones[[#This Row],[Baseline Date]]&lt;PV_Meta!$B$7),1,0)</f>
        <v>0</v>
      </c>
      <c r="AC2703" s="41">
        <f>IF(AND(tbl_PV_Milestones[[#This Row],[Planned YTD]]=1,tbl_PV_Milestones[[#This Row],[Complete]]="Yes"),1,0)</f>
        <v>0</v>
      </c>
      <c r="AD2703" s="41">
        <f>IF(AND(tbl_PV_Milestones[[#This Row],[Actual/Schedule Finish]]&lt;PV_Meta!$B$7,tbl_PV_Milestones[[#This Row],[Complete]]="No",tbl_PV_Milestones[[#This Row],[Project Status]]&lt;&gt;"On Hold"),1,0)</f>
        <v>1</v>
      </c>
      <c r="AE2703" s="41">
        <f>IF(AND(tbl_PV_Milestones[[#This Row],[Actual/Schedule Finish]]&gt;tbl_PV_Milestones[[#This Row],[Baseline Date]],tbl_PV_Milestones[[#This Row],[Complete]]="No",tbl_PV_Milestones[[#This Row],[Project Status]]&lt;&gt;"On Hold",tbl_PV_Milestones[[#This Row],[Overdue]]=0,tbl_PV_Milestones[[#This Row],[To be Baselined]]&lt;&gt;1),1,0)</f>
        <v>0</v>
      </c>
      <c r="AF2703" s="41">
        <f>IF(AND(tbl_PV_Milestones[[#This Row],[BL FY]]=2025,tbl_PV_Milestones[[#This Row],[Finish FY]]&gt;2025),1,0)</f>
        <v>0</v>
      </c>
      <c r="AG2703" s="56" t="str">
        <f>_xlfn.XLOOKUP(tbl_PV_Milestones[[#This Row],[Work ID]],tbl_PV_Meta[Work ID '#],tbl_PV_Meta[Project Manager/Owner],,0)</f>
        <v>Project Manager 4</v>
      </c>
      <c r="AH2703" s="6"/>
    </row>
    <row r="2704" spans="4:34" x14ac:dyDescent="0.25">
      <c r="D2704" s="6" t="s">
        <v>154</v>
      </c>
      <c r="E2704" s="6" t="s">
        <v>52</v>
      </c>
      <c r="F2704" s="6" t="s">
        <v>1706</v>
      </c>
      <c r="G2704" s="6" t="s">
        <v>745</v>
      </c>
      <c r="H2704" s="6" t="s">
        <v>505</v>
      </c>
      <c r="I2704" s="6" t="s">
        <v>522</v>
      </c>
      <c r="J2704" s="6" t="s">
        <v>154</v>
      </c>
      <c r="K2704" s="6" t="s">
        <v>61</v>
      </c>
      <c r="L2704" s="6" t="s">
        <v>121</v>
      </c>
      <c r="M2704" s="43"/>
      <c r="N2704" s="44" t="s">
        <v>1979</v>
      </c>
      <c r="O2704" s="39">
        <v>45506.708333333299</v>
      </c>
      <c r="S2704" s="45" t="e">
        <f>_xlfn.CONCAT(#REF!,TRIM(tbl_PV_Milestones[[#This Row],[Milestone Description]]))</f>
        <v>#REF!</v>
      </c>
      <c r="T2704" s="84" t="str">
        <f>IF(COUNTIF(tbl_PV_Milestones[UID],tbl_PV_Milestones[[#This Row],[UID]])&gt;1,"Duplicate","")</f>
        <v>Duplicate</v>
      </c>
      <c r="U2704" s="42" t="str">
        <f>_xlfn.XLOOKUP(tbl_PV_Milestones[[#This Row],[Work ID]],tbl_PV_Meta[Work ID '#],tbl_PV_Meta[Sub-Portfolio])</f>
        <v>Sub-Portfolio 7</v>
      </c>
      <c r="V2704" s="41">
        <f>IF(MONTH(tbl_PV_Milestones[[#This Row],[Baseline Date]])&lt;7,YEAR(tbl_PV_Milestones[[#This Row],[Baseline Date]]),YEAR(tbl_PV_Milestones[[#This Row],[Baseline Date]])+1)</f>
        <v>1900</v>
      </c>
      <c r="W2704" s="41">
        <f>IF(MONTH(tbl_PV_Milestones[[#This Row],[Actual/Schedule Finish]])&lt;7,YEAR(tbl_PV_Milestones[[#This Row],[Actual/Schedule Finish]]),YEAR(tbl_PV_Milestones[[#This Row],[Actual/Schedule Finish]])+1)</f>
        <v>2025</v>
      </c>
      <c r="X2704" s="41" t="str">
        <f>IF(OR(tbl_PV_Milestones[[#This Row],[Project Status]]="Completed",tbl_PV_Milestones[[#This Row],[Project Status]]="Assumed Completed"),"Yes","No")</f>
        <v>No</v>
      </c>
      <c r="Y2704" s="41">
        <f>IF(tbl_PV_Milestones[[#This Row],[Baseline Date]]="",1,0)</f>
        <v>1</v>
      </c>
      <c r="Z2704" s="41">
        <f>IF(tbl_PV_Milestones[[#This Row],[Baseline Date]]&lt;PV_Meta!$B$7,1,0)</f>
        <v>1</v>
      </c>
      <c r="AA2704" s="41">
        <f>IF(tbl_PV_Milestones[[#This Row],[Complete]]="Yes",1,0)</f>
        <v>0</v>
      </c>
      <c r="AB2704" s="41">
        <f>IF(AND(tbl_PV_Milestones[[#This Row],[BL FY]]=2025,tbl_PV_Milestones[[#This Row],[Baseline Date]]&lt;PV_Meta!$B$7),1,0)</f>
        <v>0</v>
      </c>
      <c r="AC2704" s="41">
        <f>IF(AND(tbl_PV_Milestones[[#This Row],[Planned YTD]]=1,tbl_PV_Milestones[[#This Row],[Complete]]="Yes"),1,0)</f>
        <v>0</v>
      </c>
      <c r="AD2704" s="41">
        <f>IF(AND(tbl_PV_Milestones[[#This Row],[Actual/Schedule Finish]]&lt;PV_Meta!$B$7,tbl_PV_Milestones[[#This Row],[Complete]]="No",tbl_PV_Milestones[[#This Row],[Project Status]]&lt;&gt;"On Hold"),1,0)</f>
        <v>1</v>
      </c>
      <c r="AE2704" s="41">
        <f>IF(AND(tbl_PV_Milestones[[#This Row],[Actual/Schedule Finish]]&gt;tbl_PV_Milestones[[#This Row],[Baseline Date]],tbl_PV_Milestones[[#This Row],[Complete]]="No",tbl_PV_Milestones[[#This Row],[Project Status]]&lt;&gt;"On Hold",tbl_PV_Milestones[[#This Row],[Overdue]]=0,tbl_PV_Milestones[[#This Row],[To be Baselined]]&lt;&gt;1),1,0)</f>
        <v>0</v>
      </c>
      <c r="AF2704" s="41">
        <f>IF(AND(tbl_PV_Milestones[[#This Row],[BL FY]]=2025,tbl_PV_Milestones[[#This Row],[Finish FY]]&gt;2025),1,0)</f>
        <v>0</v>
      </c>
      <c r="AG2704" s="56" t="str">
        <f>_xlfn.XLOOKUP(tbl_PV_Milestones[[#This Row],[Work ID]],tbl_PV_Meta[Work ID '#],tbl_PV_Meta[Project Manager/Owner],,0)</f>
        <v>Project Manager 4</v>
      </c>
      <c r="AH2704" s="6"/>
    </row>
    <row r="2705" spans="4:34" x14ac:dyDescent="0.25">
      <c r="D2705" s="6" t="s">
        <v>154</v>
      </c>
      <c r="E2705" s="6" t="s">
        <v>52</v>
      </c>
      <c r="F2705" s="6" t="s">
        <v>1706</v>
      </c>
      <c r="G2705" s="6" t="s">
        <v>595</v>
      </c>
      <c r="H2705" s="6" t="s">
        <v>505</v>
      </c>
      <c r="I2705" s="6" t="s">
        <v>522</v>
      </c>
      <c r="J2705" s="6" t="s">
        <v>154</v>
      </c>
      <c r="K2705" s="6" t="s">
        <v>61</v>
      </c>
      <c r="L2705" s="6" t="s">
        <v>121</v>
      </c>
      <c r="M2705" s="43"/>
      <c r="N2705" s="44" t="s">
        <v>1979</v>
      </c>
      <c r="O2705" s="39">
        <v>45377.708333333299</v>
      </c>
      <c r="S2705" s="45" t="e">
        <f>_xlfn.CONCAT(#REF!,TRIM(tbl_PV_Milestones[[#This Row],[Milestone Description]]))</f>
        <v>#REF!</v>
      </c>
      <c r="T2705" s="84" t="str">
        <f>IF(COUNTIF(tbl_PV_Milestones[UID],tbl_PV_Milestones[[#This Row],[UID]])&gt;1,"Duplicate","")</f>
        <v>Duplicate</v>
      </c>
      <c r="U2705" s="42" t="str">
        <f>_xlfn.XLOOKUP(tbl_PV_Milestones[[#This Row],[Work ID]],tbl_PV_Meta[Work ID '#],tbl_PV_Meta[Sub-Portfolio])</f>
        <v>Sub-Portfolio 7</v>
      </c>
      <c r="V2705" s="41">
        <f>IF(MONTH(tbl_PV_Milestones[[#This Row],[Baseline Date]])&lt;7,YEAR(tbl_PV_Milestones[[#This Row],[Baseline Date]]),YEAR(tbl_PV_Milestones[[#This Row],[Baseline Date]])+1)</f>
        <v>1900</v>
      </c>
      <c r="W2705" s="41">
        <f>IF(MONTH(tbl_PV_Milestones[[#This Row],[Actual/Schedule Finish]])&lt;7,YEAR(tbl_PV_Milestones[[#This Row],[Actual/Schedule Finish]]),YEAR(tbl_PV_Milestones[[#This Row],[Actual/Schedule Finish]])+1)</f>
        <v>2024</v>
      </c>
      <c r="X2705" s="41" t="str">
        <f>IF(OR(tbl_PV_Milestones[[#This Row],[Project Status]]="Completed",tbl_PV_Milestones[[#This Row],[Project Status]]="Assumed Completed"),"Yes","No")</f>
        <v>No</v>
      </c>
      <c r="Y2705" s="41">
        <f>IF(tbl_PV_Milestones[[#This Row],[Baseline Date]]="",1,0)</f>
        <v>1</v>
      </c>
      <c r="Z2705" s="41">
        <f>IF(tbl_PV_Milestones[[#This Row],[Baseline Date]]&lt;PV_Meta!$B$7,1,0)</f>
        <v>1</v>
      </c>
      <c r="AA2705" s="41">
        <f>IF(tbl_PV_Milestones[[#This Row],[Complete]]="Yes",1,0)</f>
        <v>0</v>
      </c>
      <c r="AB2705" s="41">
        <f>IF(AND(tbl_PV_Milestones[[#This Row],[BL FY]]=2025,tbl_PV_Milestones[[#This Row],[Baseline Date]]&lt;PV_Meta!$B$7),1,0)</f>
        <v>0</v>
      </c>
      <c r="AC2705" s="41">
        <f>IF(AND(tbl_PV_Milestones[[#This Row],[Planned YTD]]=1,tbl_PV_Milestones[[#This Row],[Complete]]="Yes"),1,0)</f>
        <v>0</v>
      </c>
      <c r="AD2705" s="41">
        <f>IF(AND(tbl_PV_Milestones[[#This Row],[Actual/Schedule Finish]]&lt;PV_Meta!$B$7,tbl_PV_Milestones[[#This Row],[Complete]]="No",tbl_PV_Milestones[[#This Row],[Project Status]]&lt;&gt;"On Hold"),1,0)</f>
        <v>1</v>
      </c>
      <c r="AE2705" s="41">
        <f>IF(AND(tbl_PV_Milestones[[#This Row],[Actual/Schedule Finish]]&gt;tbl_PV_Milestones[[#This Row],[Baseline Date]],tbl_PV_Milestones[[#This Row],[Complete]]="No",tbl_PV_Milestones[[#This Row],[Project Status]]&lt;&gt;"On Hold",tbl_PV_Milestones[[#This Row],[Overdue]]=0,tbl_PV_Milestones[[#This Row],[To be Baselined]]&lt;&gt;1),1,0)</f>
        <v>0</v>
      </c>
      <c r="AF2705" s="41">
        <f>IF(AND(tbl_PV_Milestones[[#This Row],[BL FY]]=2025,tbl_PV_Milestones[[#This Row],[Finish FY]]&gt;2025),1,0)</f>
        <v>0</v>
      </c>
      <c r="AG2705" s="56" t="str">
        <f>_xlfn.XLOOKUP(tbl_PV_Milestones[[#This Row],[Work ID]],tbl_PV_Meta[Work ID '#],tbl_PV_Meta[Project Manager/Owner],,0)</f>
        <v>Project Manager 4</v>
      </c>
      <c r="AH2705" s="6"/>
    </row>
    <row r="2706" spans="4:34" x14ac:dyDescent="0.25">
      <c r="D2706" s="6" t="s">
        <v>154</v>
      </c>
      <c r="E2706" s="6" t="s">
        <v>52</v>
      </c>
      <c r="F2706" s="6" t="s">
        <v>1706</v>
      </c>
      <c r="G2706" s="6" t="s">
        <v>629</v>
      </c>
      <c r="H2706" s="6" t="s">
        <v>505</v>
      </c>
      <c r="I2706" s="6" t="s">
        <v>522</v>
      </c>
      <c r="J2706" s="6" t="s">
        <v>154</v>
      </c>
      <c r="K2706" s="6" t="s">
        <v>61</v>
      </c>
      <c r="L2706" s="6" t="s">
        <v>121</v>
      </c>
      <c r="M2706" s="43"/>
      <c r="N2706" s="44" t="s">
        <v>1979</v>
      </c>
      <c r="O2706" s="39">
        <v>45569.333333333299</v>
      </c>
      <c r="S2706" s="45" t="e">
        <f>_xlfn.CONCAT(#REF!,TRIM(tbl_PV_Milestones[[#This Row],[Milestone Description]]))</f>
        <v>#REF!</v>
      </c>
      <c r="T2706" s="84" t="str">
        <f>IF(COUNTIF(tbl_PV_Milestones[UID],tbl_PV_Milestones[[#This Row],[UID]])&gt;1,"Duplicate","")</f>
        <v>Duplicate</v>
      </c>
      <c r="U2706" s="42" t="str">
        <f>_xlfn.XLOOKUP(tbl_PV_Milestones[[#This Row],[Work ID]],tbl_PV_Meta[Work ID '#],tbl_PV_Meta[Sub-Portfolio])</f>
        <v>Sub-Portfolio 7</v>
      </c>
      <c r="V2706" s="41">
        <f>IF(MONTH(tbl_PV_Milestones[[#This Row],[Baseline Date]])&lt;7,YEAR(tbl_PV_Milestones[[#This Row],[Baseline Date]]),YEAR(tbl_PV_Milestones[[#This Row],[Baseline Date]])+1)</f>
        <v>1900</v>
      </c>
      <c r="W2706" s="41">
        <f>IF(MONTH(tbl_PV_Milestones[[#This Row],[Actual/Schedule Finish]])&lt;7,YEAR(tbl_PV_Milestones[[#This Row],[Actual/Schedule Finish]]),YEAR(tbl_PV_Milestones[[#This Row],[Actual/Schedule Finish]])+1)</f>
        <v>2025</v>
      </c>
      <c r="X2706" s="41" t="str">
        <f>IF(OR(tbl_PV_Milestones[[#This Row],[Project Status]]="Completed",tbl_PV_Milestones[[#This Row],[Project Status]]="Assumed Completed"),"Yes","No")</f>
        <v>No</v>
      </c>
      <c r="Y2706" s="41">
        <f>IF(tbl_PV_Milestones[[#This Row],[Baseline Date]]="",1,0)</f>
        <v>1</v>
      </c>
      <c r="Z2706" s="41">
        <f>IF(tbl_PV_Milestones[[#This Row],[Baseline Date]]&lt;PV_Meta!$B$7,1,0)</f>
        <v>1</v>
      </c>
      <c r="AA2706" s="41">
        <f>IF(tbl_PV_Milestones[[#This Row],[Complete]]="Yes",1,0)</f>
        <v>0</v>
      </c>
      <c r="AB2706" s="41">
        <f>IF(AND(tbl_PV_Milestones[[#This Row],[BL FY]]=2025,tbl_PV_Milestones[[#This Row],[Baseline Date]]&lt;PV_Meta!$B$7),1,0)</f>
        <v>0</v>
      </c>
      <c r="AC2706" s="41">
        <f>IF(AND(tbl_PV_Milestones[[#This Row],[Planned YTD]]=1,tbl_PV_Milestones[[#This Row],[Complete]]="Yes"),1,0)</f>
        <v>0</v>
      </c>
      <c r="AD2706" s="41">
        <f>IF(AND(tbl_PV_Milestones[[#This Row],[Actual/Schedule Finish]]&lt;PV_Meta!$B$7,tbl_PV_Milestones[[#This Row],[Complete]]="No",tbl_PV_Milestones[[#This Row],[Project Status]]&lt;&gt;"On Hold"),1,0)</f>
        <v>1</v>
      </c>
      <c r="AE2706" s="41">
        <f>IF(AND(tbl_PV_Milestones[[#This Row],[Actual/Schedule Finish]]&gt;tbl_PV_Milestones[[#This Row],[Baseline Date]],tbl_PV_Milestones[[#This Row],[Complete]]="No",tbl_PV_Milestones[[#This Row],[Project Status]]&lt;&gt;"On Hold",tbl_PV_Milestones[[#This Row],[Overdue]]=0,tbl_PV_Milestones[[#This Row],[To be Baselined]]&lt;&gt;1),1,0)</f>
        <v>0</v>
      </c>
      <c r="AF2706" s="41">
        <f>IF(AND(tbl_PV_Milestones[[#This Row],[BL FY]]=2025,tbl_PV_Milestones[[#This Row],[Finish FY]]&gt;2025),1,0)</f>
        <v>0</v>
      </c>
      <c r="AG2706" s="56" t="str">
        <f>_xlfn.XLOOKUP(tbl_PV_Milestones[[#This Row],[Work ID]],tbl_PV_Meta[Work ID '#],tbl_PV_Meta[Project Manager/Owner],,0)</f>
        <v>Project Manager 4</v>
      </c>
      <c r="AH2706" s="6"/>
    </row>
    <row r="2707" spans="4:34" x14ac:dyDescent="0.25">
      <c r="D2707" s="6" t="s">
        <v>154</v>
      </c>
      <c r="E2707" s="6" t="s">
        <v>503</v>
      </c>
      <c r="F2707" s="6" t="s">
        <v>1702</v>
      </c>
      <c r="G2707" s="6" t="s">
        <v>529</v>
      </c>
      <c r="H2707" s="6" t="s">
        <v>505</v>
      </c>
      <c r="I2707" s="6" t="s">
        <v>510</v>
      </c>
      <c r="J2707" s="6" t="s">
        <v>154</v>
      </c>
      <c r="K2707" s="6" t="s">
        <v>278</v>
      </c>
      <c r="L2707" s="6" t="s">
        <v>117</v>
      </c>
      <c r="M2707" s="43"/>
      <c r="N2707" s="44" t="s">
        <v>1979</v>
      </c>
      <c r="O2707" s="39">
        <v>45625.708333333299</v>
      </c>
      <c r="P2707" s="39">
        <v>45625.708333333299</v>
      </c>
      <c r="Q2707" s="6">
        <v>0</v>
      </c>
      <c r="R2707" s="6">
        <v>0</v>
      </c>
      <c r="S2707" s="45" t="e">
        <f>_xlfn.CONCAT(#REF!,TRIM(tbl_PV_Milestones[[#This Row],[Milestone Description]]))</f>
        <v>#REF!</v>
      </c>
      <c r="T2707" s="84" t="str">
        <f>IF(COUNTIF(tbl_PV_Milestones[UID],tbl_PV_Milestones[[#This Row],[UID]])&gt;1,"Duplicate","")</f>
        <v>Duplicate</v>
      </c>
      <c r="U2707" s="42" t="str">
        <f>_xlfn.XLOOKUP(tbl_PV_Milestones[[#This Row],[Work ID]],tbl_PV_Meta[Work ID '#],tbl_PV_Meta[Sub-Portfolio])</f>
        <v>Sub-Portfolio 8</v>
      </c>
      <c r="V2707" s="41">
        <f>IF(MONTH(tbl_PV_Milestones[[#This Row],[Baseline Date]])&lt;7,YEAR(tbl_PV_Milestones[[#This Row],[Baseline Date]]),YEAR(tbl_PV_Milestones[[#This Row],[Baseline Date]])+1)</f>
        <v>2025</v>
      </c>
      <c r="W2707" s="41">
        <f>IF(MONTH(tbl_PV_Milestones[[#This Row],[Actual/Schedule Finish]])&lt;7,YEAR(tbl_PV_Milestones[[#This Row],[Actual/Schedule Finish]]),YEAR(tbl_PV_Milestones[[#This Row],[Actual/Schedule Finish]])+1)</f>
        <v>2025</v>
      </c>
      <c r="X2707" s="41" t="str">
        <f>IF(OR(tbl_PV_Milestones[[#This Row],[Project Status]]="Completed",tbl_PV_Milestones[[#This Row],[Project Status]]="Assumed Completed"),"Yes","No")</f>
        <v>No</v>
      </c>
      <c r="Y2707" s="41">
        <f>IF(tbl_PV_Milestones[[#This Row],[Baseline Date]]="",1,0)</f>
        <v>0</v>
      </c>
      <c r="Z2707" s="41">
        <f>IF(tbl_PV_Milestones[[#This Row],[Baseline Date]]&lt;PV_Meta!$B$7,1,0)</f>
        <v>1</v>
      </c>
      <c r="AA2707" s="41">
        <f>IF(tbl_PV_Milestones[[#This Row],[Complete]]="Yes",1,0)</f>
        <v>0</v>
      </c>
      <c r="AB2707" s="41">
        <f>IF(AND(tbl_PV_Milestones[[#This Row],[BL FY]]=2025,tbl_PV_Milestones[[#This Row],[Baseline Date]]&lt;PV_Meta!$B$7),1,0)</f>
        <v>1</v>
      </c>
      <c r="AC2707" s="41">
        <f>IF(AND(tbl_PV_Milestones[[#This Row],[Planned YTD]]=1,tbl_PV_Milestones[[#This Row],[Complete]]="Yes"),1,0)</f>
        <v>0</v>
      </c>
      <c r="AD2707" s="41">
        <f>IF(AND(tbl_PV_Milestones[[#This Row],[Actual/Schedule Finish]]&lt;PV_Meta!$B$7,tbl_PV_Milestones[[#This Row],[Complete]]="No",tbl_PV_Milestones[[#This Row],[Project Status]]&lt;&gt;"On Hold"),1,0)</f>
        <v>1</v>
      </c>
      <c r="AE2707" s="41">
        <f>IF(AND(tbl_PV_Milestones[[#This Row],[Actual/Schedule Finish]]&gt;tbl_PV_Milestones[[#This Row],[Baseline Date]],tbl_PV_Milestones[[#This Row],[Complete]]="No",tbl_PV_Milestones[[#This Row],[Project Status]]&lt;&gt;"On Hold",tbl_PV_Milestones[[#This Row],[Overdue]]=0,tbl_PV_Milestones[[#This Row],[To be Baselined]]&lt;&gt;1),1,0)</f>
        <v>0</v>
      </c>
      <c r="AF2707" s="41">
        <f>IF(AND(tbl_PV_Milestones[[#This Row],[BL FY]]=2025,tbl_PV_Milestones[[#This Row],[Finish FY]]&gt;2025),1,0)</f>
        <v>0</v>
      </c>
      <c r="AG2707" s="56" t="str">
        <f>_xlfn.XLOOKUP(tbl_PV_Milestones[[#This Row],[Work ID]],tbl_PV_Meta[Work ID '#],tbl_PV_Meta[Project Manager/Owner],,0)</f>
        <v>Project Manager 22</v>
      </c>
      <c r="AH2707" s="6"/>
    </row>
    <row r="2708" spans="4:34" x14ac:dyDescent="0.25">
      <c r="D2708" s="6" t="s">
        <v>154</v>
      </c>
      <c r="E2708" s="6" t="s">
        <v>52</v>
      </c>
      <c r="F2708" s="6" t="s">
        <v>1698</v>
      </c>
      <c r="G2708" s="6" t="s">
        <v>556</v>
      </c>
      <c r="H2708" s="6" t="s">
        <v>505</v>
      </c>
      <c r="I2708" s="6" t="s">
        <v>510</v>
      </c>
      <c r="J2708" s="6" t="s">
        <v>154</v>
      </c>
      <c r="K2708" s="6" t="s">
        <v>278</v>
      </c>
      <c r="L2708" s="6" t="s">
        <v>114</v>
      </c>
      <c r="M2708" s="43"/>
      <c r="N2708" s="44" t="s">
        <v>1979</v>
      </c>
      <c r="S2708" s="45" t="e">
        <f>_xlfn.CONCAT(#REF!,TRIM(tbl_PV_Milestones[[#This Row],[Milestone Description]]))</f>
        <v>#REF!</v>
      </c>
      <c r="T2708" s="84" t="str">
        <f>IF(COUNTIF(tbl_PV_Milestones[UID],tbl_PV_Milestones[[#This Row],[UID]])&gt;1,"Duplicate","")</f>
        <v>Duplicate</v>
      </c>
      <c r="U2708" s="42" t="str">
        <f>_xlfn.XLOOKUP(tbl_PV_Milestones[[#This Row],[Work ID]],tbl_PV_Meta[Work ID '#],tbl_PV_Meta[Sub-Portfolio])</f>
        <v>Sub-Portfolio 8</v>
      </c>
      <c r="V2708" s="41">
        <f>IF(MONTH(tbl_PV_Milestones[[#This Row],[Baseline Date]])&lt;7,YEAR(tbl_PV_Milestones[[#This Row],[Baseline Date]]),YEAR(tbl_PV_Milestones[[#This Row],[Baseline Date]])+1)</f>
        <v>1900</v>
      </c>
      <c r="W2708" s="41">
        <f>IF(MONTH(tbl_PV_Milestones[[#This Row],[Actual/Schedule Finish]])&lt;7,YEAR(tbl_PV_Milestones[[#This Row],[Actual/Schedule Finish]]),YEAR(tbl_PV_Milestones[[#This Row],[Actual/Schedule Finish]])+1)</f>
        <v>1900</v>
      </c>
      <c r="X2708" s="41" t="str">
        <f>IF(OR(tbl_PV_Milestones[[#This Row],[Project Status]]="Completed",tbl_PV_Milestones[[#This Row],[Project Status]]="Assumed Completed"),"Yes","No")</f>
        <v>No</v>
      </c>
      <c r="Y2708" s="41">
        <f>IF(tbl_PV_Milestones[[#This Row],[Baseline Date]]="",1,0)</f>
        <v>1</v>
      </c>
      <c r="Z2708" s="41">
        <f>IF(tbl_PV_Milestones[[#This Row],[Baseline Date]]&lt;PV_Meta!$B$7,1,0)</f>
        <v>1</v>
      </c>
      <c r="AA2708" s="41">
        <f>IF(tbl_PV_Milestones[[#This Row],[Complete]]="Yes",1,0)</f>
        <v>0</v>
      </c>
      <c r="AB2708" s="41">
        <f>IF(AND(tbl_PV_Milestones[[#This Row],[BL FY]]=2025,tbl_PV_Milestones[[#This Row],[Baseline Date]]&lt;PV_Meta!$B$7),1,0)</f>
        <v>0</v>
      </c>
      <c r="AC2708" s="41">
        <f>IF(AND(tbl_PV_Milestones[[#This Row],[Planned YTD]]=1,tbl_PV_Milestones[[#This Row],[Complete]]="Yes"),1,0)</f>
        <v>0</v>
      </c>
      <c r="AD2708" s="41">
        <f>IF(AND(tbl_PV_Milestones[[#This Row],[Actual/Schedule Finish]]&lt;PV_Meta!$B$7,tbl_PV_Milestones[[#This Row],[Complete]]="No",tbl_PV_Milestones[[#This Row],[Project Status]]&lt;&gt;"On Hold"),1,0)</f>
        <v>1</v>
      </c>
      <c r="AE2708" s="41">
        <f>IF(AND(tbl_PV_Milestones[[#This Row],[Actual/Schedule Finish]]&gt;tbl_PV_Milestones[[#This Row],[Baseline Date]],tbl_PV_Milestones[[#This Row],[Complete]]="No",tbl_PV_Milestones[[#This Row],[Project Status]]&lt;&gt;"On Hold",tbl_PV_Milestones[[#This Row],[Overdue]]=0,tbl_PV_Milestones[[#This Row],[To be Baselined]]&lt;&gt;1),1,0)</f>
        <v>0</v>
      </c>
      <c r="AF2708" s="41">
        <f>IF(AND(tbl_PV_Milestones[[#This Row],[BL FY]]=2025,tbl_PV_Milestones[[#This Row],[Finish FY]]&gt;2025),1,0)</f>
        <v>0</v>
      </c>
      <c r="AG2708" s="56" t="str">
        <f>_xlfn.XLOOKUP(tbl_PV_Milestones[[#This Row],[Work ID]],tbl_PV_Meta[Work ID '#],tbl_PV_Meta[Project Manager/Owner],,0)</f>
        <v>Project Manager 12</v>
      </c>
      <c r="AH2708" s="6"/>
    </row>
    <row r="2709" spans="4:34" x14ac:dyDescent="0.25">
      <c r="D2709" s="6" t="s">
        <v>154</v>
      </c>
      <c r="E2709" s="6" t="s">
        <v>503</v>
      </c>
      <c r="F2709" s="6" t="s">
        <v>1698</v>
      </c>
      <c r="G2709" s="6" t="s">
        <v>629</v>
      </c>
      <c r="H2709" s="6" t="s">
        <v>505</v>
      </c>
      <c r="I2709" s="6" t="s">
        <v>522</v>
      </c>
      <c r="J2709" s="6" t="s">
        <v>154</v>
      </c>
      <c r="K2709" s="6" t="s">
        <v>278</v>
      </c>
      <c r="L2709" s="6" t="s">
        <v>114</v>
      </c>
      <c r="M2709" s="43"/>
      <c r="N2709" s="44" t="s">
        <v>1979</v>
      </c>
      <c r="O2709" s="39">
        <v>45401.708333333299</v>
      </c>
      <c r="P2709" s="39">
        <v>45401.708333333299</v>
      </c>
      <c r="Q2709" s="6">
        <v>0</v>
      </c>
      <c r="R2709" s="6">
        <v>0</v>
      </c>
      <c r="S2709" s="45" t="e">
        <f>_xlfn.CONCAT(#REF!,TRIM(tbl_PV_Milestones[[#This Row],[Milestone Description]]))</f>
        <v>#REF!</v>
      </c>
      <c r="T2709" s="84" t="str">
        <f>IF(COUNTIF(tbl_PV_Milestones[UID],tbl_PV_Milestones[[#This Row],[UID]])&gt;1,"Duplicate","")</f>
        <v>Duplicate</v>
      </c>
      <c r="U2709" s="42" t="str">
        <f>_xlfn.XLOOKUP(tbl_PV_Milestones[[#This Row],[Work ID]],tbl_PV_Meta[Work ID '#],tbl_PV_Meta[Sub-Portfolio])</f>
        <v>Sub-Portfolio 8</v>
      </c>
      <c r="V2709" s="41">
        <f>IF(MONTH(tbl_PV_Milestones[[#This Row],[Baseline Date]])&lt;7,YEAR(tbl_PV_Milestones[[#This Row],[Baseline Date]]),YEAR(tbl_PV_Milestones[[#This Row],[Baseline Date]])+1)</f>
        <v>2024</v>
      </c>
      <c r="W2709" s="41">
        <f>IF(MONTH(tbl_PV_Milestones[[#This Row],[Actual/Schedule Finish]])&lt;7,YEAR(tbl_PV_Milestones[[#This Row],[Actual/Schedule Finish]]),YEAR(tbl_PV_Milestones[[#This Row],[Actual/Schedule Finish]])+1)</f>
        <v>2024</v>
      </c>
      <c r="X2709" s="41" t="str">
        <f>IF(OR(tbl_PV_Milestones[[#This Row],[Project Status]]="Completed",tbl_PV_Milestones[[#This Row],[Project Status]]="Assumed Completed"),"Yes","No")</f>
        <v>No</v>
      </c>
      <c r="Y2709" s="41">
        <f>IF(tbl_PV_Milestones[[#This Row],[Baseline Date]]="",1,0)</f>
        <v>0</v>
      </c>
      <c r="Z2709" s="41">
        <f>IF(tbl_PV_Milestones[[#This Row],[Baseline Date]]&lt;PV_Meta!$B$7,1,0)</f>
        <v>1</v>
      </c>
      <c r="AA2709" s="41">
        <f>IF(tbl_PV_Milestones[[#This Row],[Complete]]="Yes",1,0)</f>
        <v>0</v>
      </c>
      <c r="AB2709" s="41">
        <f>IF(AND(tbl_PV_Milestones[[#This Row],[BL FY]]=2025,tbl_PV_Milestones[[#This Row],[Baseline Date]]&lt;PV_Meta!$B$7),1,0)</f>
        <v>0</v>
      </c>
      <c r="AC2709" s="41">
        <f>IF(AND(tbl_PV_Milestones[[#This Row],[Planned YTD]]=1,tbl_PV_Milestones[[#This Row],[Complete]]="Yes"),1,0)</f>
        <v>0</v>
      </c>
      <c r="AD2709" s="41">
        <f>IF(AND(tbl_PV_Milestones[[#This Row],[Actual/Schedule Finish]]&lt;PV_Meta!$B$7,tbl_PV_Milestones[[#This Row],[Complete]]="No",tbl_PV_Milestones[[#This Row],[Project Status]]&lt;&gt;"On Hold"),1,0)</f>
        <v>1</v>
      </c>
      <c r="AE2709" s="41">
        <f>IF(AND(tbl_PV_Milestones[[#This Row],[Actual/Schedule Finish]]&gt;tbl_PV_Milestones[[#This Row],[Baseline Date]],tbl_PV_Milestones[[#This Row],[Complete]]="No",tbl_PV_Milestones[[#This Row],[Project Status]]&lt;&gt;"On Hold",tbl_PV_Milestones[[#This Row],[Overdue]]=0,tbl_PV_Milestones[[#This Row],[To be Baselined]]&lt;&gt;1),1,0)</f>
        <v>0</v>
      </c>
      <c r="AF2709" s="41">
        <f>IF(AND(tbl_PV_Milestones[[#This Row],[BL FY]]=2025,tbl_PV_Milestones[[#This Row],[Finish FY]]&gt;2025),1,0)</f>
        <v>0</v>
      </c>
      <c r="AG2709" s="56" t="str">
        <f>_xlfn.XLOOKUP(tbl_PV_Milestones[[#This Row],[Work ID]],tbl_PV_Meta[Work ID '#],tbl_PV_Meta[Project Manager/Owner],,0)</f>
        <v>Project Manager 12</v>
      </c>
      <c r="AH2709" s="6"/>
    </row>
    <row r="2710" spans="4:34" x14ac:dyDescent="0.25">
      <c r="D2710" s="6" t="s">
        <v>154</v>
      </c>
      <c r="E2710" s="6" t="s">
        <v>52</v>
      </c>
      <c r="F2710" s="6" t="s">
        <v>1706</v>
      </c>
      <c r="G2710" s="6" t="s">
        <v>567</v>
      </c>
      <c r="H2710" s="6" t="s">
        <v>505</v>
      </c>
      <c r="I2710" s="6" t="s">
        <v>522</v>
      </c>
      <c r="J2710" s="6" t="s">
        <v>154</v>
      </c>
      <c r="K2710" s="6" t="s">
        <v>61</v>
      </c>
      <c r="L2710" s="6" t="s">
        <v>121</v>
      </c>
      <c r="M2710" s="43"/>
      <c r="N2710" s="44" t="s">
        <v>1979</v>
      </c>
      <c r="O2710" s="39">
        <v>45551.708333333299</v>
      </c>
      <c r="S2710" s="45" t="e">
        <f>_xlfn.CONCAT(#REF!,TRIM(tbl_PV_Milestones[[#This Row],[Milestone Description]]))</f>
        <v>#REF!</v>
      </c>
      <c r="T2710" s="84" t="str">
        <f>IF(COUNTIF(tbl_PV_Milestones[UID],tbl_PV_Milestones[[#This Row],[UID]])&gt;1,"Duplicate","")</f>
        <v>Duplicate</v>
      </c>
      <c r="U2710" s="42" t="str">
        <f>_xlfn.XLOOKUP(tbl_PV_Milestones[[#This Row],[Work ID]],tbl_PV_Meta[Work ID '#],tbl_PV_Meta[Sub-Portfolio])</f>
        <v>Sub-Portfolio 7</v>
      </c>
      <c r="V2710" s="41">
        <f>IF(MONTH(tbl_PV_Milestones[[#This Row],[Baseline Date]])&lt;7,YEAR(tbl_PV_Milestones[[#This Row],[Baseline Date]]),YEAR(tbl_PV_Milestones[[#This Row],[Baseline Date]])+1)</f>
        <v>1900</v>
      </c>
      <c r="W2710" s="41">
        <f>IF(MONTH(tbl_PV_Milestones[[#This Row],[Actual/Schedule Finish]])&lt;7,YEAR(tbl_PV_Milestones[[#This Row],[Actual/Schedule Finish]]),YEAR(tbl_PV_Milestones[[#This Row],[Actual/Schedule Finish]])+1)</f>
        <v>2025</v>
      </c>
      <c r="X2710" s="41" t="str">
        <f>IF(OR(tbl_PV_Milestones[[#This Row],[Project Status]]="Completed",tbl_PV_Milestones[[#This Row],[Project Status]]="Assumed Completed"),"Yes","No")</f>
        <v>No</v>
      </c>
      <c r="Y2710" s="41">
        <f>IF(tbl_PV_Milestones[[#This Row],[Baseline Date]]="",1,0)</f>
        <v>1</v>
      </c>
      <c r="Z2710" s="41">
        <f>IF(tbl_PV_Milestones[[#This Row],[Baseline Date]]&lt;PV_Meta!$B$7,1,0)</f>
        <v>1</v>
      </c>
      <c r="AA2710" s="41">
        <f>IF(tbl_PV_Milestones[[#This Row],[Complete]]="Yes",1,0)</f>
        <v>0</v>
      </c>
      <c r="AB2710" s="41">
        <f>IF(AND(tbl_PV_Milestones[[#This Row],[BL FY]]=2025,tbl_PV_Milestones[[#This Row],[Baseline Date]]&lt;PV_Meta!$B$7),1,0)</f>
        <v>0</v>
      </c>
      <c r="AC2710" s="41">
        <f>IF(AND(tbl_PV_Milestones[[#This Row],[Planned YTD]]=1,tbl_PV_Milestones[[#This Row],[Complete]]="Yes"),1,0)</f>
        <v>0</v>
      </c>
      <c r="AD2710" s="41">
        <f>IF(AND(tbl_PV_Milestones[[#This Row],[Actual/Schedule Finish]]&lt;PV_Meta!$B$7,tbl_PV_Milestones[[#This Row],[Complete]]="No",tbl_PV_Milestones[[#This Row],[Project Status]]&lt;&gt;"On Hold"),1,0)</f>
        <v>1</v>
      </c>
      <c r="AE2710" s="41">
        <f>IF(AND(tbl_PV_Milestones[[#This Row],[Actual/Schedule Finish]]&gt;tbl_PV_Milestones[[#This Row],[Baseline Date]],tbl_PV_Milestones[[#This Row],[Complete]]="No",tbl_PV_Milestones[[#This Row],[Project Status]]&lt;&gt;"On Hold",tbl_PV_Milestones[[#This Row],[Overdue]]=0,tbl_PV_Milestones[[#This Row],[To be Baselined]]&lt;&gt;1),1,0)</f>
        <v>0</v>
      </c>
      <c r="AF2710" s="41">
        <f>IF(AND(tbl_PV_Milestones[[#This Row],[BL FY]]=2025,tbl_PV_Milestones[[#This Row],[Finish FY]]&gt;2025),1,0)</f>
        <v>0</v>
      </c>
      <c r="AG2710" s="56" t="str">
        <f>_xlfn.XLOOKUP(tbl_PV_Milestones[[#This Row],[Work ID]],tbl_PV_Meta[Work ID '#],tbl_PV_Meta[Project Manager/Owner],,0)</f>
        <v>Project Manager 4</v>
      </c>
      <c r="AH2710" s="6"/>
    </row>
    <row r="2711" spans="4:34" x14ac:dyDescent="0.25">
      <c r="D2711" s="6" t="s">
        <v>154</v>
      </c>
      <c r="E2711" s="6" t="s">
        <v>52</v>
      </c>
      <c r="F2711" s="6" t="s">
        <v>1706</v>
      </c>
      <c r="G2711" s="6" t="s">
        <v>556</v>
      </c>
      <c r="H2711" s="6" t="s">
        <v>505</v>
      </c>
      <c r="I2711" s="6" t="s">
        <v>510</v>
      </c>
      <c r="J2711" s="6" t="s">
        <v>154</v>
      </c>
      <c r="K2711" s="6" t="s">
        <v>61</v>
      </c>
      <c r="L2711" s="6" t="s">
        <v>121</v>
      </c>
      <c r="M2711" s="43"/>
      <c r="N2711" s="44" t="s">
        <v>1979</v>
      </c>
      <c r="O2711" s="39">
        <v>45576.708333333299</v>
      </c>
      <c r="S2711" s="45" t="e">
        <f>_xlfn.CONCAT(#REF!,TRIM(tbl_PV_Milestones[[#This Row],[Milestone Description]]))</f>
        <v>#REF!</v>
      </c>
      <c r="T2711" s="84" t="str">
        <f>IF(COUNTIF(tbl_PV_Milestones[UID],tbl_PV_Milestones[[#This Row],[UID]])&gt;1,"Duplicate","")</f>
        <v>Duplicate</v>
      </c>
      <c r="U2711" s="42" t="str">
        <f>_xlfn.XLOOKUP(tbl_PV_Milestones[[#This Row],[Work ID]],tbl_PV_Meta[Work ID '#],tbl_PV_Meta[Sub-Portfolio])</f>
        <v>Sub-Portfolio 7</v>
      </c>
      <c r="V2711" s="41">
        <f>IF(MONTH(tbl_PV_Milestones[[#This Row],[Baseline Date]])&lt;7,YEAR(tbl_PV_Milestones[[#This Row],[Baseline Date]]),YEAR(tbl_PV_Milestones[[#This Row],[Baseline Date]])+1)</f>
        <v>1900</v>
      </c>
      <c r="W2711" s="41">
        <f>IF(MONTH(tbl_PV_Milestones[[#This Row],[Actual/Schedule Finish]])&lt;7,YEAR(tbl_PV_Milestones[[#This Row],[Actual/Schedule Finish]]),YEAR(tbl_PV_Milestones[[#This Row],[Actual/Schedule Finish]])+1)</f>
        <v>2025</v>
      </c>
      <c r="X2711" s="41" t="str">
        <f>IF(OR(tbl_PV_Milestones[[#This Row],[Project Status]]="Completed",tbl_PV_Milestones[[#This Row],[Project Status]]="Assumed Completed"),"Yes","No")</f>
        <v>No</v>
      </c>
      <c r="Y2711" s="41">
        <f>IF(tbl_PV_Milestones[[#This Row],[Baseline Date]]="",1,0)</f>
        <v>1</v>
      </c>
      <c r="Z2711" s="41">
        <f>IF(tbl_PV_Milestones[[#This Row],[Baseline Date]]&lt;PV_Meta!$B$7,1,0)</f>
        <v>1</v>
      </c>
      <c r="AA2711" s="41">
        <f>IF(tbl_PV_Milestones[[#This Row],[Complete]]="Yes",1,0)</f>
        <v>0</v>
      </c>
      <c r="AB2711" s="41">
        <f>IF(AND(tbl_PV_Milestones[[#This Row],[BL FY]]=2025,tbl_PV_Milestones[[#This Row],[Baseline Date]]&lt;PV_Meta!$B$7),1,0)</f>
        <v>0</v>
      </c>
      <c r="AC2711" s="41">
        <f>IF(AND(tbl_PV_Milestones[[#This Row],[Planned YTD]]=1,tbl_PV_Milestones[[#This Row],[Complete]]="Yes"),1,0)</f>
        <v>0</v>
      </c>
      <c r="AD2711" s="41">
        <f>IF(AND(tbl_PV_Milestones[[#This Row],[Actual/Schedule Finish]]&lt;PV_Meta!$B$7,tbl_PV_Milestones[[#This Row],[Complete]]="No",tbl_PV_Milestones[[#This Row],[Project Status]]&lt;&gt;"On Hold"),1,0)</f>
        <v>1</v>
      </c>
      <c r="AE2711" s="41">
        <f>IF(AND(tbl_PV_Milestones[[#This Row],[Actual/Schedule Finish]]&gt;tbl_PV_Milestones[[#This Row],[Baseline Date]],tbl_PV_Milestones[[#This Row],[Complete]]="No",tbl_PV_Milestones[[#This Row],[Project Status]]&lt;&gt;"On Hold",tbl_PV_Milestones[[#This Row],[Overdue]]=0,tbl_PV_Milestones[[#This Row],[To be Baselined]]&lt;&gt;1),1,0)</f>
        <v>0</v>
      </c>
      <c r="AF2711" s="41">
        <f>IF(AND(tbl_PV_Milestones[[#This Row],[BL FY]]=2025,tbl_PV_Milestones[[#This Row],[Finish FY]]&gt;2025),1,0)</f>
        <v>0</v>
      </c>
      <c r="AG2711" s="56" t="str">
        <f>_xlfn.XLOOKUP(tbl_PV_Milestones[[#This Row],[Work ID]],tbl_PV_Meta[Work ID '#],tbl_PV_Meta[Project Manager/Owner],,0)</f>
        <v>Project Manager 4</v>
      </c>
      <c r="AH2711" s="6"/>
    </row>
    <row r="2712" spans="4:34" x14ac:dyDescent="0.25">
      <c r="D2712" s="6" t="s">
        <v>154</v>
      </c>
      <c r="E2712" s="6" t="s">
        <v>52</v>
      </c>
      <c r="F2712" s="6" t="s">
        <v>1706</v>
      </c>
      <c r="G2712" s="6" t="s">
        <v>548</v>
      </c>
      <c r="H2712" s="6" t="s">
        <v>505</v>
      </c>
      <c r="I2712" s="6" t="s">
        <v>510</v>
      </c>
      <c r="J2712" s="6" t="s">
        <v>154</v>
      </c>
      <c r="K2712" s="6" t="s">
        <v>61</v>
      </c>
      <c r="L2712" s="6" t="s">
        <v>121</v>
      </c>
      <c r="M2712" s="43"/>
      <c r="N2712" s="44" t="s">
        <v>1979</v>
      </c>
      <c r="O2712" s="39">
        <v>45590.708333333299</v>
      </c>
      <c r="S2712" s="45" t="e">
        <f>_xlfn.CONCAT(#REF!,TRIM(tbl_PV_Milestones[[#This Row],[Milestone Description]]))</f>
        <v>#REF!</v>
      </c>
      <c r="T2712" s="84" t="str">
        <f>IF(COUNTIF(tbl_PV_Milestones[UID],tbl_PV_Milestones[[#This Row],[UID]])&gt;1,"Duplicate","")</f>
        <v>Duplicate</v>
      </c>
      <c r="U2712" s="42" t="str">
        <f>_xlfn.XLOOKUP(tbl_PV_Milestones[[#This Row],[Work ID]],tbl_PV_Meta[Work ID '#],tbl_PV_Meta[Sub-Portfolio])</f>
        <v>Sub-Portfolio 7</v>
      </c>
      <c r="V2712" s="41">
        <f>IF(MONTH(tbl_PV_Milestones[[#This Row],[Baseline Date]])&lt;7,YEAR(tbl_PV_Milestones[[#This Row],[Baseline Date]]),YEAR(tbl_PV_Milestones[[#This Row],[Baseline Date]])+1)</f>
        <v>1900</v>
      </c>
      <c r="W2712" s="41">
        <f>IF(MONTH(tbl_PV_Milestones[[#This Row],[Actual/Schedule Finish]])&lt;7,YEAR(tbl_PV_Milestones[[#This Row],[Actual/Schedule Finish]]),YEAR(tbl_PV_Milestones[[#This Row],[Actual/Schedule Finish]])+1)</f>
        <v>2025</v>
      </c>
      <c r="X2712" s="41" t="str">
        <f>IF(OR(tbl_PV_Milestones[[#This Row],[Project Status]]="Completed",tbl_PV_Milestones[[#This Row],[Project Status]]="Assumed Completed"),"Yes","No")</f>
        <v>No</v>
      </c>
      <c r="Y2712" s="41">
        <f>IF(tbl_PV_Milestones[[#This Row],[Baseline Date]]="",1,0)</f>
        <v>1</v>
      </c>
      <c r="Z2712" s="41">
        <f>IF(tbl_PV_Milestones[[#This Row],[Baseline Date]]&lt;PV_Meta!$B$7,1,0)</f>
        <v>1</v>
      </c>
      <c r="AA2712" s="41">
        <f>IF(tbl_PV_Milestones[[#This Row],[Complete]]="Yes",1,0)</f>
        <v>0</v>
      </c>
      <c r="AB2712" s="41">
        <f>IF(AND(tbl_PV_Milestones[[#This Row],[BL FY]]=2025,tbl_PV_Milestones[[#This Row],[Baseline Date]]&lt;PV_Meta!$B$7),1,0)</f>
        <v>0</v>
      </c>
      <c r="AC2712" s="41">
        <f>IF(AND(tbl_PV_Milestones[[#This Row],[Planned YTD]]=1,tbl_PV_Milestones[[#This Row],[Complete]]="Yes"),1,0)</f>
        <v>0</v>
      </c>
      <c r="AD2712" s="41">
        <f>IF(AND(tbl_PV_Milestones[[#This Row],[Actual/Schedule Finish]]&lt;PV_Meta!$B$7,tbl_PV_Milestones[[#This Row],[Complete]]="No",tbl_PV_Milestones[[#This Row],[Project Status]]&lt;&gt;"On Hold"),1,0)</f>
        <v>1</v>
      </c>
      <c r="AE2712" s="41">
        <f>IF(AND(tbl_PV_Milestones[[#This Row],[Actual/Schedule Finish]]&gt;tbl_PV_Milestones[[#This Row],[Baseline Date]],tbl_PV_Milestones[[#This Row],[Complete]]="No",tbl_PV_Milestones[[#This Row],[Project Status]]&lt;&gt;"On Hold",tbl_PV_Milestones[[#This Row],[Overdue]]=0,tbl_PV_Milestones[[#This Row],[To be Baselined]]&lt;&gt;1),1,0)</f>
        <v>0</v>
      </c>
      <c r="AF2712" s="41">
        <f>IF(AND(tbl_PV_Milestones[[#This Row],[BL FY]]=2025,tbl_PV_Milestones[[#This Row],[Finish FY]]&gt;2025),1,0)</f>
        <v>0</v>
      </c>
      <c r="AG2712" s="56" t="str">
        <f>_xlfn.XLOOKUP(tbl_PV_Milestones[[#This Row],[Work ID]],tbl_PV_Meta[Work ID '#],tbl_PV_Meta[Project Manager/Owner],,0)</f>
        <v>Project Manager 4</v>
      </c>
      <c r="AH2712" s="6"/>
    </row>
    <row r="2713" spans="4:34" x14ac:dyDescent="0.25">
      <c r="D2713" s="6" t="s">
        <v>154</v>
      </c>
      <c r="E2713" s="6" t="s">
        <v>52</v>
      </c>
      <c r="F2713" s="6" t="s">
        <v>1706</v>
      </c>
      <c r="G2713" s="6" t="s">
        <v>558</v>
      </c>
      <c r="H2713" s="6" t="s">
        <v>505</v>
      </c>
      <c r="I2713" s="6" t="s">
        <v>510</v>
      </c>
      <c r="J2713" s="6" t="s">
        <v>154</v>
      </c>
      <c r="K2713" s="6" t="s">
        <v>61</v>
      </c>
      <c r="L2713" s="6" t="s">
        <v>121</v>
      </c>
      <c r="M2713" s="43"/>
      <c r="N2713" s="44" t="s">
        <v>1979</v>
      </c>
      <c r="O2713" s="39">
        <v>45551.708333333299</v>
      </c>
      <c r="S2713" s="45" t="e">
        <f>_xlfn.CONCAT(#REF!,TRIM(tbl_PV_Milestones[[#This Row],[Milestone Description]]))</f>
        <v>#REF!</v>
      </c>
      <c r="T2713" s="84" t="str">
        <f>IF(COUNTIF(tbl_PV_Milestones[UID],tbl_PV_Milestones[[#This Row],[UID]])&gt;1,"Duplicate","")</f>
        <v>Duplicate</v>
      </c>
      <c r="U2713" s="42" t="str">
        <f>_xlfn.XLOOKUP(tbl_PV_Milestones[[#This Row],[Work ID]],tbl_PV_Meta[Work ID '#],tbl_PV_Meta[Sub-Portfolio])</f>
        <v>Sub-Portfolio 7</v>
      </c>
      <c r="V2713" s="41">
        <f>IF(MONTH(tbl_PV_Milestones[[#This Row],[Baseline Date]])&lt;7,YEAR(tbl_PV_Milestones[[#This Row],[Baseline Date]]),YEAR(tbl_PV_Milestones[[#This Row],[Baseline Date]])+1)</f>
        <v>1900</v>
      </c>
      <c r="W2713" s="41">
        <f>IF(MONTH(tbl_PV_Milestones[[#This Row],[Actual/Schedule Finish]])&lt;7,YEAR(tbl_PV_Milestones[[#This Row],[Actual/Schedule Finish]]),YEAR(tbl_PV_Milestones[[#This Row],[Actual/Schedule Finish]])+1)</f>
        <v>2025</v>
      </c>
      <c r="X2713" s="41" t="str">
        <f>IF(OR(tbl_PV_Milestones[[#This Row],[Project Status]]="Completed",tbl_PV_Milestones[[#This Row],[Project Status]]="Assumed Completed"),"Yes","No")</f>
        <v>No</v>
      </c>
      <c r="Y2713" s="41">
        <f>IF(tbl_PV_Milestones[[#This Row],[Baseline Date]]="",1,0)</f>
        <v>1</v>
      </c>
      <c r="Z2713" s="41">
        <f>IF(tbl_PV_Milestones[[#This Row],[Baseline Date]]&lt;PV_Meta!$B$7,1,0)</f>
        <v>1</v>
      </c>
      <c r="AA2713" s="41">
        <f>IF(tbl_PV_Milestones[[#This Row],[Complete]]="Yes",1,0)</f>
        <v>0</v>
      </c>
      <c r="AB2713" s="41">
        <f>IF(AND(tbl_PV_Milestones[[#This Row],[BL FY]]=2025,tbl_PV_Milestones[[#This Row],[Baseline Date]]&lt;PV_Meta!$B$7),1,0)</f>
        <v>0</v>
      </c>
      <c r="AC2713" s="41">
        <f>IF(AND(tbl_PV_Milestones[[#This Row],[Planned YTD]]=1,tbl_PV_Milestones[[#This Row],[Complete]]="Yes"),1,0)</f>
        <v>0</v>
      </c>
      <c r="AD2713" s="41">
        <f>IF(AND(tbl_PV_Milestones[[#This Row],[Actual/Schedule Finish]]&lt;PV_Meta!$B$7,tbl_PV_Milestones[[#This Row],[Complete]]="No",tbl_PV_Milestones[[#This Row],[Project Status]]&lt;&gt;"On Hold"),1,0)</f>
        <v>1</v>
      </c>
      <c r="AE2713" s="41">
        <f>IF(AND(tbl_PV_Milestones[[#This Row],[Actual/Schedule Finish]]&gt;tbl_PV_Milestones[[#This Row],[Baseline Date]],tbl_PV_Milestones[[#This Row],[Complete]]="No",tbl_PV_Milestones[[#This Row],[Project Status]]&lt;&gt;"On Hold",tbl_PV_Milestones[[#This Row],[Overdue]]=0,tbl_PV_Milestones[[#This Row],[To be Baselined]]&lt;&gt;1),1,0)</f>
        <v>0</v>
      </c>
      <c r="AF2713" s="41">
        <f>IF(AND(tbl_PV_Milestones[[#This Row],[BL FY]]=2025,tbl_PV_Milestones[[#This Row],[Finish FY]]&gt;2025),1,0)</f>
        <v>0</v>
      </c>
      <c r="AG2713" s="56" t="str">
        <f>_xlfn.XLOOKUP(tbl_PV_Milestones[[#This Row],[Work ID]],tbl_PV_Meta[Work ID '#],tbl_PV_Meta[Project Manager/Owner],,0)</f>
        <v>Project Manager 4</v>
      </c>
      <c r="AH2713" s="6"/>
    </row>
    <row r="2714" spans="4:34" x14ac:dyDescent="0.25">
      <c r="D2714" s="6" t="s">
        <v>154</v>
      </c>
      <c r="E2714" s="6" t="s">
        <v>52</v>
      </c>
      <c r="F2714" s="6" t="s">
        <v>1706</v>
      </c>
      <c r="G2714" s="6" t="s">
        <v>545</v>
      </c>
      <c r="H2714" s="6" t="s">
        <v>505</v>
      </c>
      <c r="I2714" s="6" t="s">
        <v>510</v>
      </c>
      <c r="J2714" s="6" t="s">
        <v>154</v>
      </c>
      <c r="K2714" s="6" t="s">
        <v>61</v>
      </c>
      <c r="L2714" s="6" t="s">
        <v>121</v>
      </c>
      <c r="M2714" s="43"/>
      <c r="N2714" s="44" t="s">
        <v>1979</v>
      </c>
      <c r="O2714" s="39">
        <v>45576.708333333299</v>
      </c>
      <c r="S2714" s="45" t="e">
        <f>_xlfn.CONCAT(#REF!,TRIM(tbl_PV_Milestones[[#This Row],[Milestone Description]]))</f>
        <v>#REF!</v>
      </c>
      <c r="T2714" s="84" t="str">
        <f>IF(COUNTIF(tbl_PV_Milestones[UID],tbl_PV_Milestones[[#This Row],[UID]])&gt;1,"Duplicate","")</f>
        <v>Duplicate</v>
      </c>
      <c r="U2714" s="42" t="str">
        <f>_xlfn.XLOOKUP(tbl_PV_Milestones[[#This Row],[Work ID]],tbl_PV_Meta[Work ID '#],tbl_PV_Meta[Sub-Portfolio])</f>
        <v>Sub-Portfolio 7</v>
      </c>
      <c r="V2714" s="41">
        <f>IF(MONTH(tbl_PV_Milestones[[#This Row],[Baseline Date]])&lt;7,YEAR(tbl_PV_Milestones[[#This Row],[Baseline Date]]),YEAR(tbl_PV_Milestones[[#This Row],[Baseline Date]])+1)</f>
        <v>1900</v>
      </c>
      <c r="W2714" s="41">
        <f>IF(MONTH(tbl_PV_Milestones[[#This Row],[Actual/Schedule Finish]])&lt;7,YEAR(tbl_PV_Milestones[[#This Row],[Actual/Schedule Finish]]),YEAR(tbl_PV_Milestones[[#This Row],[Actual/Schedule Finish]])+1)</f>
        <v>2025</v>
      </c>
      <c r="X2714" s="41" t="str">
        <f>IF(OR(tbl_PV_Milestones[[#This Row],[Project Status]]="Completed",tbl_PV_Milestones[[#This Row],[Project Status]]="Assumed Completed"),"Yes","No")</f>
        <v>No</v>
      </c>
      <c r="Y2714" s="41">
        <f>IF(tbl_PV_Milestones[[#This Row],[Baseline Date]]="",1,0)</f>
        <v>1</v>
      </c>
      <c r="Z2714" s="41">
        <f>IF(tbl_PV_Milestones[[#This Row],[Baseline Date]]&lt;PV_Meta!$B$7,1,0)</f>
        <v>1</v>
      </c>
      <c r="AA2714" s="41">
        <f>IF(tbl_PV_Milestones[[#This Row],[Complete]]="Yes",1,0)</f>
        <v>0</v>
      </c>
      <c r="AB2714" s="41">
        <f>IF(AND(tbl_PV_Milestones[[#This Row],[BL FY]]=2025,tbl_PV_Milestones[[#This Row],[Baseline Date]]&lt;PV_Meta!$B$7),1,0)</f>
        <v>0</v>
      </c>
      <c r="AC2714" s="41">
        <f>IF(AND(tbl_PV_Milestones[[#This Row],[Planned YTD]]=1,tbl_PV_Milestones[[#This Row],[Complete]]="Yes"),1,0)</f>
        <v>0</v>
      </c>
      <c r="AD2714" s="41">
        <f>IF(AND(tbl_PV_Milestones[[#This Row],[Actual/Schedule Finish]]&lt;PV_Meta!$B$7,tbl_PV_Milestones[[#This Row],[Complete]]="No",tbl_PV_Milestones[[#This Row],[Project Status]]&lt;&gt;"On Hold"),1,0)</f>
        <v>1</v>
      </c>
      <c r="AE2714" s="41">
        <f>IF(AND(tbl_PV_Milestones[[#This Row],[Actual/Schedule Finish]]&gt;tbl_PV_Milestones[[#This Row],[Baseline Date]],tbl_PV_Milestones[[#This Row],[Complete]]="No",tbl_PV_Milestones[[#This Row],[Project Status]]&lt;&gt;"On Hold",tbl_PV_Milestones[[#This Row],[Overdue]]=0,tbl_PV_Milestones[[#This Row],[To be Baselined]]&lt;&gt;1),1,0)</f>
        <v>0</v>
      </c>
      <c r="AF2714" s="41">
        <f>IF(AND(tbl_PV_Milestones[[#This Row],[BL FY]]=2025,tbl_PV_Milestones[[#This Row],[Finish FY]]&gt;2025),1,0)</f>
        <v>0</v>
      </c>
      <c r="AG2714" s="56" t="str">
        <f>_xlfn.XLOOKUP(tbl_PV_Milestones[[#This Row],[Work ID]],tbl_PV_Meta[Work ID '#],tbl_PV_Meta[Project Manager/Owner],,0)</f>
        <v>Project Manager 4</v>
      </c>
      <c r="AH2714" s="6"/>
    </row>
    <row r="2715" spans="4:34" x14ac:dyDescent="0.25">
      <c r="D2715" s="6" t="s">
        <v>154</v>
      </c>
      <c r="E2715" s="6" t="s">
        <v>52</v>
      </c>
      <c r="F2715" s="6" t="s">
        <v>1706</v>
      </c>
      <c r="G2715" s="6" t="s">
        <v>515</v>
      </c>
      <c r="H2715" s="6" t="s">
        <v>505</v>
      </c>
      <c r="I2715" s="6" t="s">
        <v>510</v>
      </c>
      <c r="J2715" s="6" t="s">
        <v>154</v>
      </c>
      <c r="K2715" s="6" t="s">
        <v>61</v>
      </c>
      <c r="L2715" s="6" t="s">
        <v>121</v>
      </c>
      <c r="M2715" s="43"/>
      <c r="N2715" s="44" t="s">
        <v>1979</v>
      </c>
      <c r="O2715" s="39">
        <v>45576.708333333299</v>
      </c>
      <c r="S2715" s="45" t="e">
        <f>_xlfn.CONCAT(#REF!,TRIM(tbl_PV_Milestones[[#This Row],[Milestone Description]]))</f>
        <v>#REF!</v>
      </c>
      <c r="T2715" s="84" t="str">
        <f>IF(COUNTIF(tbl_PV_Milestones[UID],tbl_PV_Milestones[[#This Row],[UID]])&gt;1,"Duplicate","")</f>
        <v>Duplicate</v>
      </c>
      <c r="U2715" s="42" t="str">
        <f>_xlfn.XLOOKUP(tbl_PV_Milestones[[#This Row],[Work ID]],tbl_PV_Meta[Work ID '#],tbl_PV_Meta[Sub-Portfolio])</f>
        <v>Sub-Portfolio 7</v>
      </c>
      <c r="V2715" s="41">
        <f>IF(MONTH(tbl_PV_Milestones[[#This Row],[Baseline Date]])&lt;7,YEAR(tbl_PV_Milestones[[#This Row],[Baseline Date]]),YEAR(tbl_PV_Milestones[[#This Row],[Baseline Date]])+1)</f>
        <v>1900</v>
      </c>
      <c r="W2715" s="41">
        <f>IF(MONTH(tbl_PV_Milestones[[#This Row],[Actual/Schedule Finish]])&lt;7,YEAR(tbl_PV_Milestones[[#This Row],[Actual/Schedule Finish]]),YEAR(tbl_PV_Milestones[[#This Row],[Actual/Schedule Finish]])+1)</f>
        <v>2025</v>
      </c>
      <c r="X2715" s="41" t="str">
        <f>IF(OR(tbl_PV_Milestones[[#This Row],[Project Status]]="Completed",tbl_PV_Milestones[[#This Row],[Project Status]]="Assumed Completed"),"Yes","No")</f>
        <v>No</v>
      </c>
      <c r="Y2715" s="41">
        <f>IF(tbl_PV_Milestones[[#This Row],[Baseline Date]]="",1,0)</f>
        <v>1</v>
      </c>
      <c r="Z2715" s="41">
        <f>IF(tbl_PV_Milestones[[#This Row],[Baseline Date]]&lt;PV_Meta!$B$7,1,0)</f>
        <v>1</v>
      </c>
      <c r="AA2715" s="41">
        <f>IF(tbl_PV_Milestones[[#This Row],[Complete]]="Yes",1,0)</f>
        <v>0</v>
      </c>
      <c r="AB2715" s="41">
        <f>IF(AND(tbl_PV_Milestones[[#This Row],[BL FY]]=2025,tbl_PV_Milestones[[#This Row],[Baseline Date]]&lt;PV_Meta!$B$7),1,0)</f>
        <v>0</v>
      </c>
      <c r="AC2715" s="41">
        <f>IF(AND(tbl_PV_Milestones[[#This Row],[Planned YTD]]=1,tbl_PV_Milestones[[#This Row],[Complete]]="Yes"),1,0)</f>
        <v>0</v>
      </c>
      <c r="AD2715" s="41">
        <f>IF(AND(tbl_PV_Milestones[[#This Row],[Actual/Schedule Finish]]&lt;PV_Meta!$B$7,tbl_PV_Milestones[[#This Row],[Complete]]="No",tbl_PV_Milestones[[#This Row],[Project Status]]&lt;&gt;"On Hold"),1,0)</f>
        <v>1</v>
      </c>
      <c r="AE2715" s="41">
        <f>IF(AND(tbl_PV_Milestones[[#This Row],[Actual/Schedule Finish]]&gt;tbl_PV_Milestones[[#This Row],[Baseline Date]],tbl_PV_Milestones[[#This Row],[Complete]]="No",tbl_PV_Milestones[[#This Row],[Project Status]]&lt;&gt;"On Hold",tbl_PV_Milestones[[#This Row],[Overdue]]=0,tbl_PV_Milestones[[#This Row],[To be Baselined]]&lt;&gt;1),1,0)</f>
        <v>0</v>
      </c>
      <c r="AF2715" s="41">
        <f>IF(AND(tbl_PV_Milestones[[#This Row],[BL FY]]=2025,tbl_PV_Milestones[[#This Row],[Finish FY]]&gt;2025),1,0)</f>
        <v>0</v>
      </c>
      <c r="AG2715" s="56" t="str">
        <f>_xlfn.XLOOKUP(tbl_PV_Milestones[[#This Row],[Work ID]],tbl_PV_Meta[Work ID '#],tbl_PV_Meta[Project Manager/Owner],,0)</f>
        <v>Project Manager 4</v>
      </c>
      <c r="AH2715" s="6"/>
    </row>
    <row r="2716" spans="4:34" x14ac:dyDescent="0.25">
      <c r="D2716" s="6" t="s">
        <v>154</v>
      </c>
      <c r="E2716" s="6" t="s">
        <v>503</v>
      </c>
      <c r="F2716" s="6" t="s">
        <v>1699</v>
      </c>
      <c r="G2716" s="6" t="s">
        <v>596</v>
      </c>
      <c r="H2716" s="6" t="s">
        <v>505</v>
      </c>
      <c r="I2716" s="6" t="s">
        <v>510</v>
      </c>
      <c r="J2716" s="6" t="s">
        <v>154</v>
      </c>
      <c r="K2716" s="6" t="s">
        <v>36</v>
      </c>
      <c r="L2716" s="6" t="s">
        <v>87</v>
      </c>
      <c r="M2716" s="43"/>
      <c r="N2716" s="44" t="s">
        <v>1979</v>
      </c>
      <c r="O2716" s="39">
        <v>44985.708333333299</v>
      </c>
      <c r="P2716" s="39">
        <v>44985.708333333299</v>
      </c>
      <c r="Q2716" s="6">
        <v>0</v>
      </c>
      <c r="R2716" s="6">
        <v>0</v>
      </c>
      <c r="S2716" s="45" t="e">
        <f>_xlfn.CONCAT(#REF!,TRIM(tbl_PV_Milestones[[#This Row],[Milestone Description]]))</f>
        <v>#REF!</v>
      </c>
      <c r="T2716" s="84" t="str">
        <f>IF(COUNTIF(tbl_PV_Milestones[UID],tbl_PV_Milestones[[#This Row],[UID]])&gt;1,"Duplicate","")</f>
        <v>Duplicate</v>
      </c>
      <c r="U2716" s="42" t="str">
        <f>_xlfn.XLOOKUP(tbl_PV_Milestones[[#This Row],[Work ID]],tbl_PV_Meta[Work ID '#],tbl_PV_Meta[Sub-Portfolio])</f>
        <v>Sub-Portfolio 7</v>
      </c>
      <c r="V2716" s="41">
        <f>IF(MONTH(tbl_PV_Milestones[[#This Row],[Baseline Date]])&lt;7,YEAR(tbl_PV_Milestones[[#This Row],[Baseline Date]]),YEAR(tbl_PV_Milestones[[#This Row],[Baseline Date]])+1)</f>
        <v>2023</v>
      </c>
      <c r="W2716" s="41">
        <f>IF(MONTH(tbl_PV_Milestones[[#This Row],[Actual/Schedule Finish]])&lt;7,YEAR(tbl_PV_Milestones[[#This Row],[Actual/Schedule Finish]]),YEAR(tbl_PV_Milestones[[#This Row],[Actual/Schedule Finish]])+1)</f>
        <v>2023</v>
      </c>
      <c r="X2716" s="41" t="str">
        <f>IF(OR(tbl_PV_Milestones[[#This Row],[Project Status]]="Completed",tbl_PV_Milestones[[#This Row],[Project Status]]="Assumed Completed"),"Yes","No")</f>
        <v>No</v>
      </c>
      <c r="Y2716" s="41">
        <f>IF(tbl_PV_Milestones[[#This Row],[Baseline Date]]="",1,0)</f>
        <v>0</v>
      </c>
      <c r="Z2716" s="41">
        <f>IF(tbl_PV_Milestones[[#This Row],[Baseline Date]]&lt;PV_Meta!$B$7,1,0)</f>
        <v>1</v>
      </c>
      <c r="AA2716" s="41">
        <f>IF(tbl_PV_Milestones[[#This Row],[Complete]]="Yes",1,0)</f>
        <v>0</v>
      </c>
      <c r="AB2716" s="41">
        <f>IF(AND(tbl_PV_Milestones[[#This Row],[BL FY]]=2025,tbl_PV_Milestones[[#This Row],[Baseline Date]]&lt;PV_Meta!$B$7),1,0)</f>
        <v>0</v>
      </c>
      <c r="AC2716" s="41">
        <f>IF(AND(tbl_PV_Milestones[[#This Row],[Planned YTD]]=1,tbl_PV_Milestones[[#This Row],[Complete]]="Yes"),1,0)</f>
        <v>0</v>
      </c>
      <c r="AD2716" s="41">
        <f>IF(AND(tbl_PV_Milestones[[#This Row],[Actual/Schedule Finish]]&lt;PV_Meta!$B$7,tbl_PV_Milestones[[#This Row],[Complete]]="No",tbl_PV_Milestones[[#This Row],[Project Status]]&lt;&gt;"On Hold"),1,0)</f>
        <v>1</v>
      </c>
      <c r="AE2716" s="41">
        <f>IF(AND(tbl_PV_Milestones[[#This Row],[Actual/Schedule Finish]]&gt;tbl_PV_Milestones[[#This Row],[Baseline Date]],tbl_PV_Milestones[[#This Row],[Complete]]="No",tbl_PV_Milestones[[#This Row],[Project Status]]&lt;&gt;"On Hold",tbl_PV_Milestones[[#This Row],[Overdue]]=0,tbl_PV_Milestones[[#This Row],[To be Baselined]]&lt;&gt;1),1,0)</f>
        <v>0</v>
      </c>
      <c r="AF2716" s="41">
        <f>IF(AND(tbl_PV_Milestones[[#This Row],[BL FY]]=2025,tbl_PV_Milestones[[#This Row],[Finish FY]]&gt;2025),1,0)</f>
        <v>0</v>
      </c>
      <c r="AG2716" s="56" t="str">
        <f>_xlfn.XLOOKUP(tbl_PV_Milestones[[#This Row],[Work ID]],tbl_PV_Meta[Work ID '#],tbl_PV_Meta[Project Manager/Owner],,0)</f>
        <v>Project Manager 17</v>
      </c>
      <c r="AH2716" s="6"/>
    </row>
    <row r="2717" spans="4:34" x14ac:dyDescent="0.25">
      <c r="D2717" s="6" t="s">
        <v>154</v>
      </c>
      <c r="E2717" s="6" t="s">
        <v>503</v>
      </c>
      <c r="F2717" s="6" t="s">
        <v>1699</v>
      </c>
      <c r="G2717" s="6" t="s">
        <v>1235</v>
      </c>
      <c r="H2717" s="6" t="s">
        <v>505</v>
      </c>
      <c r="I2717" s="6" t="s">
        <v>510</v>
      </c>
      <c r="J2717" s="6" t="s">
        <v>154</v>
      </c>
      <c r="K2717" s="6" t="s">
        <v>36</v>
      </c>
      <c r="L2717" s="6" t="s">
        <v>87</v>
      </c>
      <c r="M2717" s="43"/>
      <c r="N2717" s="44" t="s">
        <v>1979</v>
      </c>
      <c r="O2717" s="39">
        <v>44985.708333333299</v>
      </c>
      <c r="P2717" s="39">
        <v>44985.708333333299</v>
      </c>
      <c r="Q2717" s="6">
        <v>0</v>
      </c>
      <c r="R2717" s="6">
        <v>0</v>
      </c>
      <c r="S2717" s="45" t="e">
        <f>_xlfn.CONCAT(#REF!,TRIM(tbl_PV_Milestones[[#This Row],[Milestone Description]]))</f>
        <v>#REF!</v>
      </c>
      <c r="T2717" s="84" t="str">
        <f>IF(COUNTIF(tbl_PV_Milestones[UID],tbl_PV_Milestones[[#This Row],[UID]])&gt;1,"Duplicate","")</f>
        <v>Duplicate</v>
      </c>
      <c r="U2717" s="42" t="str">
        <f>_xlfn.XLOOKUP(tbl_PV_Milestones[[#This Row],[Work ID]],tbl_PV_Meta[Work ID '#],tbl_PV_Meta[Sub-Portfolio])</f>
        <v>Sub-Portfolio 7</v>
      </c>
      <c r="V2717" s="41">
        <f>IF(MONTH(tbl_PV_Milestones[[#This Row],[Baseline Date]])&lt;7,YEAR(tbl_PV_Milestones[[#This Row],[Baseline Date]]),YEAR(tbl_PV_Milestones[[#This Row],[Baseline Date]])+1)</f>
        <v>2023</v>
      </c>
      <c r="W2717" s="41">
        <f>IF(MONTH(tbl_PV_Milestones[[#This Row],[Actual/Schedule Finish]])&lt;7,YEAR(tbl_PV_Milestones[[#This Row],[Actual/Schedule Finish]]),YEAR(tbl_PV_Milestones[[#This Row],[Actual/Schedule Finish]])+1)</f>
        <v>2023</v>
      </c>
      <c r="X2717" s="41" t="str">
        <f>IF(OR(tbl_PV_Milestones[[#This Row],[Project Status]]="Completed",tbl_PV_Milestones[[#This Row],[Project Status]]="Assumed Completed"),"Yes","No")</f>
        <v>No</v>
      </c>
      <c r="Y2717" s="41">
        <f>IF(tbl_PV_Milestones[[#This Row],[Baseline Date]]="",1,0)</f>
        <v>0</v>
      </c>
      <c r="Z2717" s="41">
        <f>IF(tbl_PV_Milestones[[#This Row],[Baseline Date]]&lt;PV_Meta!$B$7,1,0)</f>
        <v>1</v>
      </c>
      <c r="AA2717" s="41">
        <f>IF(tbl_PV_Milestones[[#This Row],[Complete]]="Yes",1,0)</f>
        <v>0</v>
      </c>
      <c r="AB2717" s="41">
        <f>IF(AND(tbl_PV_Milestones[[#This Row],[BL FY]]=2025,tbl_PV_Milestones[[#This Row],[Baseline Date]]&lt;PV_Meta!$B$7),1,0)</f>
        <v>0</v>
      </c>
      <c r="AC2717" s="41">
        <f>IF(AND(tbl_PV_Milestones[[#This Row],[Planned YTD]]=1,tbl_PV_Milestones[[#This Row],[Complete]]="Yes"),1,0)</f>
        <v>0</v>
      </c>
      <c r="AD2717" s="41">
        <f>IF(AND(tbl_PV_Milestones[[#This Row],[Actual/Schedule Finish]]&lt;PV_Meta!$B$7,tbl_PV_Milestones[[#This Row],[Complete]]="No",tbl_PV_Milestones[[#This Row],[Project Status]]&lt;&gt;"On Hold"),1,0)</f>
        <v>1</v>
      </c>
      <c r="AE2717" s="41">
        <f>IF(AND(tbl_PV_Milestones[[#This Row],[Actual/Schedule Finish]]&gt;tbl_PV_Milestones[[#This Row],[Baseline Date]],tbl_PV_Milestones[[#This Row],[Complete]]="No",tbl_PV_Milestones[[#This Row],[Project Status]]&lt;&gt;"On Hold",tbl_PV_Milestones[[#This Row],[Overdue]]=0,tbl_PV_Milestones[[#This Row],[To be Baselined]]&lt;&gt;1),1,0)</f>
        <v>0</v>
      </c>
      <c r="AF2717" s="41">
        <f>IF(AND(tbl_PV_Milestones[[#This Row],[BL FY]]=2025,tbl_PV_Milestones[[#This Row],[Finish FY]]&gt;2025),1,0)</f>
        <v>0</v>
      </c>
      <c r="AG2717" s="56" t="str">
        <f>_xlfn.XLOOKUP(tbl_PV_Milestones[[#This Row],[Work ID]],tbl_PV_Meta[Work ID '#],tbl_PV_Meta[Project Manager/Owner],,0)</f>
        <v>Project Manager 17</v>
      </c>
      <c r="AH2717" s="6"/>
    </row>
    <row r="2718" spans="4:34" x14ac:dyDescent="0.25">
      <c r="D2718" s="6" t="s">
        <v>154</v>
      </c>
      <c r="E2718" s="6" t="s">
        <v>503</v>
      </c>
      <c r="F2718" s="6" t="s">
        <v>1699</v>
      </c>
      <c r="G2718" s="6" t="s">
        <v>729</v>
      </c>
      <c r="H2718" s="6" t="s">
        <v>505</v>
      </c>
      <c r="I2718" s="6" t="s">
        <v>510</v>
      </c>
      <c r="J2718" s="6" t="s">
        <v>154</v>
      </c>
      <c r="K2718" s="6" t="s">
        <v>36</v>
      </c>
      <c r="L2718" s="6" t="s">
        <v>87</v>
      </c>
      <c r="M2718" s="43"/>
      <c r="N2718" s="44" t="s">
        <v>1979</v>
      </c>
      <c r="O2718" s="39">
        <v>45058.708333333299</v>
      </c>
      <c r="P2718" s="39">
        <v>45058.708333333299</v>
      </c>
      <c r="Q2718" s="6">
        <v>0</v>
      </c>
      <c r="R2718" s="6">
        <v>0</v>
      </c>
      <c r="S2718" s="45" t="e">
        <f>_xlfn.CONCAT(#REF!,TRIM(tbl_PV_Milestones[[#This Row],[Milestone Description]]))</f>
        <v>#REF!</v>
      </c>
      <c r="T2718" s="84" t="str">
        <f>IF(COUNTIF(tbl_PV_Milestones[UID],tbl_PV_Milestones[[#This Row],[UID]])&gt;1,"Duplicate","")</f>
        <v>Duplicate</v>
      </c>
      <c r="U2718" s="42" t="str">
        <f>_xlfn.XLOOKUP(tbl_PV_Milestones[[#This Row],[Work ID]],tbl_PV_Meta[Work ID '#],tbl_PV_Meta[Sub-Portfolio])</f>
        <v>Sub-Portfolio 7</v>
      </c>
      <c r="V2718" s="41">
        <f>IF(MONTH(tbl_PV_Milestones[[#This Row],[Baseline Date]])&lt;7,YEAR(tbl_PV_Milestones[[#This Row],[Baseline Date]]),YEAR(tbl_PV_Milestones[[#This Row],[Baseline Date]])+1)</f>
        <v>2023</v>
      </c>
      <c r="W2718" s="41">
        <f>IF(MONTH(tbl_PV_Milestones[[#This Row],[Actual/Schedule Finish]])&lt;7,YEAR(tbl_PV_Milestones[[#This Row],[Actual/Schedule Finish]]),YEAR(tbl_PV_Milestones[[#This Row],[Actual/Schedule Finish]])+1)</f>
        <v>2023</v>
      </c>
      <c r="X2718" s="41" t="str">
        <f>IF(OR(tbl_PV_Milestones[[#This Row],[Project Status]]="Completed",tbl_PV_Milestones[[#This Row],[Project Status]]="Assumed Completed"),"Yes","No")</f>
        <v>No</v>
      </c>
      <c r="Y2718" s="41">
        <f>IF(tbl_PV_Milestones[[#This Row],[Baseline Date]]="",1,0)</f>
        <v>0</v>
      </c>
      <c r="Z2718" s="41">
        <f>IF(tbl_PV_Milestones[[#This Row],[Baseline Date]]&lt;PV_Meta!$B$7,1,0)</f>
        <v>1</v>
      </c>
      <c r="AA2718" s="41">
        <f>IF(tbl_PV_Milestones[[#This Row],[Complete]]="Yes",1,0)</f>
        <v>0</v>
      </c>
      <c r="AB2718" s="41">
        <f>IF(AND(tbl_PV_Milestones[[#This Row],[BL FY]]=2025,tbl_PV_Milestones[[#This Row],[Baseline Date]]&lt;PV_Meta!$B$7),1,0)</f>
        <v>0</v>
      </c>
      <c r="AC2718" s="41">
        <f>IF(AND(tbl_PV_Milestones[[#This Row],[Planned YTD]]=1,tbl_PV_Milestones[[#This Row],[Complete]]="Yes"),1,0)</f>
        <v>0</v>
      </c>
      <c r="AD2718" s="41">
        <f>IF(AND(tbl_PV_Milestones[[#This Row],[Actual/Schedule Finish]]&lt;PV_Meta!$B$7,tbl_PV_Milestones[[#This Row],[Complete]]="No",tbl_PV_Milestones[[#This Row],[Project Status]]&lt;&gt;"On Hold"),1,0)</f>
        <v>1</v>
      </c>
      <c r="AE2718" s="41">
        <f>IF(AND(tbl_PV_Milestones[[#This Row],[Actual/Schedule Finish]]&gt;tbl_PV_Milestones[[#This Row],[Baseline Date]],tbl_PV_Milestones[[#This Row],[Complete]]="No",tbl_PV_Milestones[[#This Row],[Project Status]]&lt;&gt;"On Hold",tbl_PV_Milestones[[#This Row],[Overdue]]=0,tbl_PV_Milestones[[#This Row],[To be Baselined]]&lt;&gt;1),1,0)</f>
        <v>0</v>
      </c>
      <c r="AF2718" s="41">
        <f>IF(AND(tbl_PV_Milestones[[#This Row],[BL FY]]=2025,tbl_PV_Milestones[[#This Row],[Finish FY]]&gt;2025),1,0)</f>
        <v>0</v>
      </c>
      <c r="AG2718" s="56" t="str">
        <f>_xlfn.XLOOKUP(tbl_PV_Milestones[[#This Row],[Work ID]],tbl_PV_Meta[Work ID '#],tbl_PV_Meta[Project Manager/Owner],,0)</f>
        <v>Project Manager 17</v>
      </c>
      <c r="AH2718" s="6"/>
    </row>
    <row r="2719" spans="4:34" x14ac:dyDescent="0.25">
      <c r="D2719" s="6" t="s">
        <v>154</v>
      </c>
      <c r="E2719" s="6" t="s">
        <v>503</v>
      </c>
      <c r="F2719" s="6" t="s">
        <v>1699</v>
      </c>
      <c r="G2719" s="6" t="s">
        <v>588</v>
      </c>
      <c r="H2719" s="6" t="s">
        <v>505</v>
      </c>
      <c r="I2719" s="6" t="s">
        <v>510</v>
      </c>
      <c r="J2719" s="6" t="s">
        <v>154</v>
      </c>
      <c r="K2719" s="6" t="s">
        <v>36</v>
      </c>
      <c r="L2719" s="6" t="s">
        <v>87</v>
      </c>
      <c r="M2719" s="43"/>
      <c r="N2719" s="44" t="s">
        <v>1979</v>
      </c>
      <c r="O2719" s="39">
        <v>45519.333333333299</v>
      </c>
      <c r="P2719" s="39">
        <v>45519.333333333299</v>
      </c>
      <c r="Q2719" s="6">
        <v>0</v>
      </c>
      <c r="R2719" s="6">
        <v>0</v>
      </c>
      <c r="S2719" s="45" t="e">
        <f>_xlfn.CONCAT(#REF!,TRIM(tbl_PV_Milestones[[#This Row],[Milestone Description]]))</f>
        <v>#REF!</v>
      </c>
      <c r="T2719" s="84" t="str">
        <f>IF(COUNTIF(tbl_PV_Milestones[UID],tbl_PV_Milestones[[#This Row],[UID]])&gt;1,"Duplicate","")</f>
        <v>Duplicate</v>
      </c>
      <c r="U2719" s="42" t="str">
        <f>_xlfn.XLOOKUP(tbl_PV_Milestones[[#This Row],[Work ID]],tbl_PV_Meta[Work ID '#],tbl_PV_Meta[Sub-Portfolio])</f>
        <v>Sub-Portfolio 7</v>
      </c>
      <c r="V2719" s="41">
        <f>IF(MONTH(tbl_PV_Milestones[[#This Row],[Baseline Date]])&lt;7,YEAR(tbl_PV_Milestones[[#This Row],[Baseline Date]]),YEAR(tbl_PV_Milestones[[#This Row],[Baseline Date]])+1)</f>
        <v>2025</v>
      </c>
      <c r="W2719" s="41">
        <f>IF(MONTH(tbl_PV_Milestones[[#This Row],[Actual/Schedule Finish]])&lt;7,YEAR(tbl_PV_Milestones[[#This Row],[Actual/Schedule Finish]]),YEAR(tbl_PV_Milestones[[#This Row],[Actual/Schedule Finish]])+1)</f>
        <v>2025</v>
      </c>
      <c r="X2719" s="41" t="str">
        <f>IF(OR(tbl_PV_Milestones[[#This Row],[Project Status]]="Completed",tbl_PV_Milestones[[#This Row],[Project Status]]="Assumed Completed"),"Yes","No")</f>
        <v>No</v>
      </c>
      <c r="Y2719" s="41">
        <f>IF(tbl_PV_Milestones[[#This Row],[Baseline Date]]="",1,0)</f>
        <v>0</v>
      </c>
      <c r="Z2719" s="41">
        <f>IF(tbl_PV_Milestones[[#This Row],[Baseline Date]]&lt;PV_Meta!$B$7,1,0)</f>
        <v>1</v>
      </c>
      <c r="AA2719" s="41">
        <f>IF(tbl_PV_Milestones[[#This Row],[Complete]]="Yes",1,0)</f>
        <v>0</v>
      </c>
      <c r="AB2719" s="41">
        <f>IF(AND(tbl_PV_Milestones[[#This Row],[BL FY]]=2025,tbl_PV_Milestones[[#This Row],[Baseline Date]]&lt;PV_Meta!$B$7),1,0)</f>
        <v>1</v>
      </c>
      <c r="AC2719" s="41">
        <f>IF(AND(tbl_PV_Milestones[[#This Row],[Planned YTD]]=1,tbl_PV_Milestones[[#This Row],[Complete]]="Yes"),1,0)</f>
        <v>0</v>
      </c>
      <c r="AD2719" s="41">
        <f>IF(AND(tbl_PV_Milestones[[#This Row],[Actual/Schedule Finish]]&lt;PV_Meta!$B$7,tbl_PV_Milestones[[#This Row],[Complete]]="No",tbl_PV_Milestones[[#This Row],[Project Status]]&lt;&gt;"On Hold"),1,0)</f>
        <v>1</v>
      </c>
      <c r="AE2719" s="41">
        <f>IF(AND(tbl_PV_Milestones[[#This Row],[Actual/Schedule Finish]]&gt;tbl_PV_Milestones[[#This Row],[Baseline Date]],tbl_PV_Milestones[[#This Row],[Complete]]="No",tbl_PV_Milestones[[#This Row],[Project Status]]&lt;&gt;"On Hold",tbl_PV_Milestones[[#This Row],[Overdue]]=0,tbl_PV_Milestones[[#This Row],[To be Baselined]]&lt;&gt;1),1,0)</f>
        <v>0</v>
      </c>
      <c r="AF2719" s="41">
        <f>IF(AND(tbl_PV_Milestones[[#This Row],[BL FY]]=2025,tbl_PV_Milestones[[#This Row],[Finish FY]]&gt;2025),1,0)</f>
        <v>0</v>
      </c>
      <c r="AG2719" s="56" t="str">
        <f>_xlfn.XLOOKUP(tbl_PV_Milestones[[#This Row],[Work ID]],tbl_PV_Meta[Work ID '#],tbl_PV_Meta[Project Manager/Owner],,0)</f>
        <v>Project Manager 17</v>
      </c>
      <c r="AH2719" s="6"/>
    </row>
    <row r="2720" spans="4:34" x14ac:dyDescent="0.25">
      <c r="D2720" s="6" t="s">
        <v>154</v>
      </c>
      <c r="E2720" s="6" t="s">
        <v>503</v>
      </c>
      <c r="F2720" s="6" t="s">
        <v>1699</v>
      </c>
      <c r="G2720" s="6" t="s">
        <v>540</v>
      </c>
      <c r="H2720" s="6" t="s">
        <v>505</v>
      </c>
      <c r="I2720" s="6" t="s">
        <v>510</v>
      </c>
      <c r="J2720" s="6" t="s">
        <v>154</v>
      </c>
      <c r="K2720" s="6" t="s">
        <v>36</v>
      </c>
      <c r="L2720" s="6" t="s">
        <v>87</v>
      </c>
      <c r="M2720" s="43"/>
      <c r="N2720" s="44" t="s">
        <v>1979</v>
      </c>
      <c r="O2720" s="39">
        <v>45520.333333333299</v>
      </c>
      <c r="P2720" s="39">
        <v>45520.333333333299</v>
      </c>
      <c r="Q2720" s="6">
        <v>0</v>
      </c>
      <c r="R2720" s="6">
        <v>0</v>
      </c>
      <c r="S2720" s="45" t="e">
        <f>_xlfn.CONCAT(#REF!,TRIM(tbl_PV_Milestones[[#This Row],[Milestone Description]]))</f>
        <v>#REF!</v>
      </c>
      <c r="T2720" s="84" t="str">
        <f>IF(COUNTIF(tbl_PV_Milestones[UID],tbl_PV_Milestones[[#This Row],[UID]])&gt;1,"Duplicate","")</f>
        <v>Duplicate</v>
      </c>
      <c r="U2720" s="42" t="str">
        <f>_xlfn.XLOOKUP(tbl_PV_Milestones[[#This Row],[Work ID]],tbl_PV_Meta[Work ID '#],tbl_PV_Meta[Sub-Portfolio])</f>
        <v>Sub-Portfolio 7</v>
      </c>
      <c r="V2720" s="41">
        <f>IF(MONTH(tbl_PV_Milestones[[#This Row],[Baseline Date]])&lt;7,YEAR(tbl_PV_Milestones[[#This Row],[Baseline Date]]),YEAR(tbl_PV_Milestones[[#This Row],[Baseline Date]])+1)</f>
        <v>2025</v>
      </c>
      <c r="W2720" s="41">
        <f>IF(MONTH(tbl_PV_Milestones[[#This Row],[Actual/Schedule Finish]])&lt;7,YEAR(tbl_PV_Milestones[[#This Row],[Actual/Schedule Finish]]),YEAR(tbl_PV_Milestones[[#This Row],[Actual/Schedule Finish]])+1)</f>
        <v>2025</v>
      </c>
      <c r="X2720" s="41" t="str">
        <f>IF(OR(tbl_PV_Milestones[[#This Row],[Project Status]]="Completed",tbl_PV_Milestones[[#This Row],[Project Status]]="Assumed Completed"),"Yes","No")</f>
        <v>No</v>
      </c>
      <c r="Y2720" s="41">
        <f>IF(tbl_PV_Milestones[[#This Row],[Baseline Date]]="",1,0)</f>
        <v>0</v>
      </c>
      <c r="Z2720" s="41">
        <f>IF(tbl_PV_Milestones[[#This Row],[Baseline Date]]&lt;PV_Meta!$B$7,1,0)</f>
        <v>1</v>
      </c>
      <c r="AA2720" s="41">
        <f>IF(tbl_PV_Milestones[[#This Row],[Complete]]="Yes",1,0)</f>
        <v>0</v>
      </c>
      <c r="AB2720" s="41">
        <f>IF(AND(tbl_PV_Milestones[[#This Row],[BL FY]]=2025,tbl_PV_Milestones[[#This Row],[Baseline Date]]&lt;PV_Meta!$B$7),1,0)</f>
        <v>1</v>
      </c>
      <c r="AC2720" s="41">
        <f>IF(AND(tbl_PV_Milestones[[#This Row],[Planned YTD]]=1,tbl_PV_Milestones[[#This Row],[Complete]]="Yes"),1,0)</f>
        <v>0</v>
      </c>
      <c r="AD2720" s="41">
        <f>IF(AND(tbl_PV_Milestones[[#This Row],[Actual/Schedule Finish]]&lt;PV_Meta!$B$7,tbl_PV_Milestones[[#This Row],[Complete]]="No",tbl_PV_Milestones[[#This Row],[Project Status]]&lt;&gt;"On Hold"),1,0)</f>
        <v>1</v>
      </c>
      <c r="AE2720" s="41">
        <f>IF(AND(tbl_PV_Milestones[[#This Row],[Actual/Schedule Finish]]&gt;tbl_PV_Milestones[[#This Row],[Baseline Date]],tbl_PV_Milestones[[#This Row],[Complete]]="No",tbl_PV_Milestones[[#This Row],[Project Status]]&lt;&gt;"On Hold",tbl_PV_Milestones[[#This Row],[Overdue]]=0,tbl_PV_Milestones[[#This Row],[To be Baselined]]&lt;&gt;1),1,0)</f>
        <v>0</v>
      </c>
      <c r="AF2720" s="41">
        <f>IF(AND(tbl_PV_Milestones[[#This Row],[BL FY]]=2025,tbl_PV_Milestones[[#This Row],[Finish FY]]&gt;2025),1,0)</f>
        <v>0</v>
      </c>
      <c r="AG2720" s="56" t="str">
        <f>_xlfn.XLOOKUP(tbl_PV_Milestones[[#This Row],[Work ID]],tbl_PV_Meta[Work ID '#],tbl_PV_Meta[Project Manager/Owner],,0)</f>
        <v>Project Manager 17</v>
      </c>
      <c r="AH2720" s="6"/>
    </row>
    <row r="2721" spans="4:34" x14ac:dyDescent="0.25">
      <c r="D2721" s="6" t="s">
        <v>154</v>
      </c>
      <c r="E2721" s="6" t="s">
        <v>503</v>
      </c>
      <c r="F2721" s="6" t="s">
        <v>1699</v>
      </c>
      <c r="G2721" s="6" t="s">
        <v>530</v>
      </c>
      <c r="H2721" s="6" t="s">
        <v>505</v>
      </c>
      <c r="I2721" s="6" t="s">
        <v>510</v>
      </c>
      <c r="J2721" s="6" t="s">
        <v>154</v>
      </c>
      <c r="K2721" s="6" t="s">
        <v>36</v>
      </c>
      <c r="L2721" s="6" t="s">
        <v>87</v>
      </c>
      <c r="M2721" s="43"/>
      <c r="N2721" s="44" t="s">
        <v>1979</v>
      </c>
      <c r="O2721" s="39">
        <v>45614.333333333299</v>
      </c>
      <c r="P2721" s="39">
        <v>45614.333333333299</v>
      </c>
      <c r="Q2721" s="6">
        <v>0</v>
      </c>
      <c r="R2721" s="6">
        <v>0</v>
      </c>
      <c r="S2721" s="45" t="e">
        <f>_xlfn.CONCAT(#REF!,TRIM(tbl_PV_Milestones[[#This Row],[Milestone Description]]))</f>
        <v>#REF!</v>
      </c>
      <c r="T2721" s="84" t="str">
        <f>IF(COUNTIF(tbl_PV_Milestones[UID],tbl_PV_Milestones[[#This Row],[UID]])&gt;1,"Duplicate","")</f>
        <v>Duplicate</v>
      </c>
      <c r="U2721" s="42" t="str">
        <f>_xlfn.XLOOKUP(tbl_PV_Milestones[[#This Row],[Work ID]],tbl_PV_Meta[Work ID '#],tbl_PV_Meta[Sub-Portfolio])</f>
        <v>Sub-Portfolio 7</v>
      </c>
      <c r="V2721" s="41">
        <f>IF(MONTH(tbl_PV_Milestones[[#This Row],[Baseline Date]])&lt;7,YEAR(tbl_PV_Milestones[[#This Row],[Baseline Date]]),YEAR(tbl_PV_Milestones[[#This Row],[Baseline Date]])+1)</f>
        <v>2025</v>
      </c>
      <c r="W2721" s="41">
        <f>IF(MONTH(tbl_PV_Milestones[[#This Row],[Actual/Schedule Finish]])&lt;7,YEAR(tbl_PV_Milestones[[#This Row],[Actual/Schedule Finish]]),YEAR(tbl_PV_Milestones[[#This Row],[Actual/Schedule Finish]])+1)</f>
        <v>2025</v>
      </c>
      <c r="X2721" s="41" t="str">
        <f>IF(OR(tbl_PV_Milestones[[#This Row],[Project Status]]="Completed",tbl_PV_Milestones[[#This Row],[Project Status]]="Assumed Completed"),"Yes","No")</f>
        <v>No</v>
      </c>
      <c r="Y2721" s="41">
        <f>IF(tbl_PV_Milestones[[#This Row],[Baseline Date]]="",1,0)</f>
        <v>0</v>
      </c>
      <c r="Z2721" s="41">
        <f>IF(tbl_PV_Milestones[[#This Row],[Baseline Date]]&lt;PV_Meta!$B$7,1,0)</f>
        <v>1</v>
      </c>
      <c r="AA2721" s="41">
        <f>IF(tbl_PV_Milestones[[#This Row],[Complete]]="Yes",1,0)</f>
        <v>0</v>
      </c>
      <c r="AB2721" s="41">
        <f>IF(AND(tbl_PV_Milestones[[#This Row],[BL FY]]=2025,tbl_PV_Milestones[[#This Row],[Baseline Date]]&lt;PV_Meta!$B$7),1,0)</f>
        <v>1</v>
      </c>
      <c r="AC2721" s="41">
        <f>IF(AND(tbl_PV_Milestones[[#This Row],[Planned YTD]]=1,tbl_PV_Milestones[[#This Row],[Complete]]="Yes"),1,0)</f>
        <v>0</v>
      </c>
      <c r="AD2721" s="41">
        <f>IF(AND(tbl_PV_Milestones[[#This Row],[Actual/Schedule Finish]]&lt;PV_Meta!$B$7,tbl_PV_Milestones[[#This Row],[Complete]]="No",tbl_PV_Milestones[[#This Row],[Project Status]]&lt;&gt;"On Hold"),1,0)</f>
        <v>1</v>
      </c>
      <c r="AE2721" s="41">
        <f>IF(AND(tbl_PV_Milestones[[#This Row],[Actual/Schedule Finish]]&gt;tbl_PV_Milestones[[#This Row],[Baseline Date]],tbl_PV_Milestones[[#This Row],[Complete]]="No",tbl_PV_Milestones[[#This Row],[Project Status]]&lt;&gt;"On Hold",tbl_PV_Milestones[[#This Row],[Overdue]]=0,tbl_PV_Milestones[[#This Row],[To be Baselined]]&lt;&gt;1),1,0)</f>
        <v>0</v>
      </c>
      <c r="AF2721" s="41">
        <f>IF(AND(tbl_PV_Milestones[[#This Row],[BL FY]]=2025,tbl_PV_Milestones[[#This Row],[Finish FY]]&gt;2025),1,0)</f>
        <v>0</v>
      </c>
      <c r="AG2721" s="56" t="str">
        <f>_xlfn.XLOOKUP(tbl_PV_Milestones[[#This Row],[Work ID]],tbl_PV_Meta[Work ID '#],tbl_PV_Meta[Project Manager/Owner],,0)</f>
        <v>Project Manager 17</v>
      </c>
      <c r="AH2721" s="6"/>
    </row>
    <row r="2722" spans="4:34" x14ac:dyDescent="0.25">
      <c r="D2722" s="6" t="s">
        <v>154</v>
      </c>
      <c r="E2722" s="6" t="s">
        <v>52</v>
      </c>
      <c r="F2722" s="6" t="s">
        <v>1706</v>
      </c>
      <c r="G2722" s="6" t="s">
        <v>747</v>
      </c>
      <c r="H2722" s="6" t="s">
        <v>505</v>
      </c>
      <c r="I2722" s="6" t="s">
        <v>522</v>
      </c>
      <c r="J2722" s="6" t="s">
        <v>154</v>
      </c>
      <c r="K2722" s="6" t="s">
        <v>61</v>
      </c>
      <c r="L2722" s="6" t="s">
        <v>121</v>
      </c>
      <c r="M2722" s="43"/>
      <c r="N2722" s="44" t="s">
        <v>1979</v>
      </c>
      <c r="O2722" s="39">
        <v>45520.708333333299</v>
      </c>
      <c r="S2722" s="45" t="e">
        <f>_xlfn.CONCAT(#REF!,TRIM(tbl_PV_Milestones[[#This Row],[Milestone Description]]))</f>
        <v>#REF!</v>
      </c>
      <c r="T2722" s="84" t="str">
        <f>IF(COUNTIF(tbl_PV_Milestones[UID],tbl_PV_Milestones[[#This Row],[UID]])&gt;1,"Duplicate","")</f>
        <v>Duplicate</v>
      </c>
      <c r="U2722" s="42" t="str">
        <f>_xlfn.XLOOKUP(tbl_PV_Milestones[[#This Row],[Work ID]],tbl_PV_Meta[Work ID '#],tbl_PV_Meta[Sub-Portfolio])</f>
        <v>Sub-Portfolio 7</v>
      </c>
      <c r="V2722" s="41">
        <f>IF(MONTH(tbl_PV_Milestones[[#This Row],[Baseline Date]])&lt;7,YEAR(tbl_PV_Milestones[[#This Row],[Baseline Date]]),YEAR(tbl_PV_Milestones[[#This Row],[Baseline Date]])+1)</f>
        <v>1900</v>
      </c>
      <c r="W2722" s="41">
        <f>IF(MONTH(tbl_PV_Milestones[[#This Row],[Actual/Schedule Finish]])&lt;7,YEAR(tbl_PV_Milestones[[#This Row],[Actual/Schedule Finish]]),YEAR(tbl_PV_Milestones[[#This Row],[Actual/Schedule Finish]])+1)</f>
        <v>2025</v>
      </c>
      <c r="X2722" s="41" t="str">
        <f>IF(OR(tbl_PV_Milestones[[#This Row],[Project Status]]="Completed",tbl_PV_Milestones[[#This Row],[Project Status]]="Assumed Completed"),"Yes","No")</f>
        <v>No</v>
      </c>
      <c r="Y2722" s="41">
        <f>IF(tbl_PV_Milestones[[#This Row],[Baseline Date]]="",1,0)</f>
        <v>1</v>
      </c>
      <c r="Z2722" s="41">
        <f>IF(tbl_PV_Milestones[[#This Row],[Baseline Date]]&lt;PV_Meta!$B$7,1,0)</f>
        <v>1</v>
      </c>
      <c r="AA2722" s="41">
        <f>IF(tbl_PV_Milestones[[#This Row],[Complete]]="Yes",1,0)</f>
        <v>0</v>
      </c>
      <c r="AB2722" s="41">
        <f>IF(AND(tbl_PV_Milestones[[#This Row],[BL FY]]=2025,tbl_PV_Milestones[[#This Row],[Baseline Date]]&lt;PV_Meta!$B$7),1,0)</f>
        <v>0</v>
      </c>
      <c r="AC2722" s="41">
        <f>IF(AND(tbl_PV_Milestones[[#This Row],[Planned YTD]]=1,tbl_PV_Milestones[[#This Row],[Complete]]="Yes"),1,0)</f>
        <v>0</v>
      </c>
      <c r="AD2722" s="41">
        <f>IF(AND(tbl_PV_Milestones[[#This Row],[Actual/Schedule Finish]]&lt;PV_Meta!$B$7,tbl_PV_Milestones[[#This Row],[Complete]]="No",tbl_PV_Milestones[[#This Row],[Project Status]]&lt;&gt;"On Hold"),1,0)</f>
        <v>1</v>
      </c>
      <c r="AE2722" s="41">
        <f>IF(AND(tbl_PV_Milestones[[#This Row],[Actual/Schedule Finish]]&gt;tbl_PV_Milestones[[#This Row],[Baseline Date]],tbl_PV_Milestones[[#This Row],[Complete]]="No",tbl_PV_Milestones[[#This Row],[Project Status]]&lt;&gt;"On Hold",tbl_PV_Milestones[[#This Row],[Overdue]]=0,tbl_PV_Milestones[[#This Row],[To be Baselined]]&lt;&gt;1),1,0)</f>
        <v>0</v>
      </c>
      <c r="AF2722" s="41">
        <f>IF(AND(tbl_PV_Milestones[[#This Row],[BL FY]]=2025,tbl_PV_Milestones[[#This Row],[Finish FY]]&gt;2025),1,0)</f>
        <v>0</v>
      </c>
      <c r="AG2722" s="56" t="str">
        <f>_xlfn.XLOOKUP(tbl_PV_Milestones[[#This Row],[Work ID]],tbl_PV_Meta[Work ID '#],tbl_PV_Meta[Project Manager/Owner],,0)</f>
        <v>Project Manager 4</v>
      </c>
      <c r="AH2722" s="6"/>
    </row>
    <row r="2723" spans="4:34" x14ac:dyDescent="0.25">
      <c r="D2723" s="6" t="s">
        <v>154</v>
      </c>
      <c r="E2723" s="6" t="s">
        <v>52</v>
      </c>
      <c r="F2723" s="6" t="s">
        <v>1706</v>
      </c>
      <c r="G2723" s="6" t="s">
        <v>738</v>
      </c>
      <c r="H2723" s="6" t="s">
        <v>505</v>
      </c>
      <c r="I2723" s="6" t="s">
        <v>522</v>
      </c>
      <c r="J2723" s="6" t="s">
        <v>154</v>
      </c>
      <c r="K2723" s="6" t="s">
        <v>61</v>
      </c>
      <c r="L2723" s="6" t="s">
        <v>121</v>
      </c>
      <c r="M2723" s="43"/>
      <c r="N2723" s="44" t="s">
        <v>1979</v>
      </c>
      <c r="O2723" s="39">
        <v>45520.708333333299</v>
      </c>
      <c r="S2723" s="45" t="e">
        <f>_xlfn.CONCAT(#REF!,TRIM(tbl_PV_Milestones[[#This Row],[Milestone Description]]))</f>
        <v>#REF!</v>
      </c>
      <c r="T2723" s="84" t="str">
        <f>IF(COUNTIF(tbl_PV_Milestones[UID],tbl_PV_Milestones[[#This Row],[UID]])&gt;1,"Duplicate","")</f>
        <v>Duplicate</v>
      </c>
      <c r="U2723" s="42" t="str">
        <f>_xlfn.XLOOKUP(tbl_PV_Milestones[[#This Row],[Work ID]],tbl_PV_Meta[Work ID '#],tbl_PV_Meta[Sub-Portfolio])</f>
        <v>Sub-Portfolio 7</v>
      </c>
      <c r="V2723" s="41">
        <f>IF(MONTH(tbl_PV_Milestones[[#This Row],[Baseline Date]])&lt;7,YEAR(tbl_PV_Milestones[[#This Row],[Baseline Date]]),YEAR(tbl_PV_Milestones[[#This Row],[Baseline Date]])+1)</f>
        <v>1900</v>
      </c>
      <c r="W2723" s="41">
        <f>IF(MONTH(tbl_PV_Milestones[[#This Row],[Actual/Schedule Finish]])&lt;7,YEAR(tbl_PV_Milestones[[#This Row],[Actual/Schedule Finish]]),YEAR(tbl_PV_Milestones[[#This Row],[Actual/Schedule Finish]])+1)</f>
        <v>2025</v>
      </c>
      <c r="X2723" s="41" t="str">
        <f>IF(OR(tbl_PV_Milestones[[#This Row],[Project Status]]="Completed",tbl_PV_Milestones[[#This Row],[Project Status]]="Assumed Completed"),"Yes","No")</f>
        <v>No</v>
      </c>
      <c r="Y2723" s="41">
        <f>IF(tbl_PV_Milestones[[#This Row],[Baseline Date]]="",1,0)</f>
        <v>1</v>
      </c>
      <c r="Z2723" s="41">
        <f>IF(tbl_PV_Milestones[[#This Row],[Baseline Date]]&lt;PV_Meta!$B$7,1,0)</f>
        <v>1</v>
      </c>
      <c r="AA2723" s="41">
        <f>IF(tbl_PV_Milestones[[#This Row],[Complete]]="Yes",1,0)</f>
        <v>0</v>
      </c>
      <c r="AB2723" s="41">
        <f>IF(AND(tbl_PV_Milestones[[#This Row],[BL FY]]=2025,tbl_PV_Milestones[[#This Row],[Baseline Date]]&lt;PV_Meta!$B$7),1,0)</f>
        <v>0</v>
      </c>
      <c r="AC2723" s="41">
        <f>IF(AND(tbl_PV_Milestones[[#This Row],[Planned YTD]]=1,tbl_PV_Milestones[[#This Row],[Complete]]="Yes"),1,0)</f>
        <v>0</v>
      </c>
      <c r="AD2723" s="41">
        <f>IF(AND(tbl_PV_Milestones[[#This Row],[Actual/Schedule Finish]]&lt;PV_Meta!$B$7,tbl_PV_Milestones[[#This Row],[Complete]]="No",tbl_PV_Milestones[[#This Row],[Project Status]]&lt;&gt;"On Hold"),1,0)</f>
        <v>1</v>
      </c>
      <c r="AE2723" s="41">
        <f>IF(AND(tbl_PV_Milestones[[#This Row],[Actual/Schedule Finish]]&gt;tbl_PV_Milestones[[#This Row],[Baseline Date]],tbl_PV_Milestones[[#This Row],[Complete]]="No",tbl_PV_Milestones[[#This Row],[Project Status]]&lt;&gt;"On Hold",tbl_PV_Milestones[[#This Row],[Overdue]]=0,tbl_PV_Milestones[[#This Row],[To be Baselined]]&lt;&gt;1),1,0)</f>
        <v>0</v>
      </c>
      <c r="AF2723" s="41">
        <f>IF(AND(tbl_PV_Milestones[[#This Row],[BL FY]]=2025,tbl_PV_Milestones[[#This Row],[Finish FY]]&gt;2025),1,0)</f>
        <v>0</v>
      </c>
      <c r="AG2723" s="56" t="str">
        <f>_xlfn.XLOOKUP(tbl_PV_Milestones[[#This Row],[Work ID]],tbl_PV_Meta[Work ID '#],tbl_PV_Meta[Project Manager/Owner],,0)</f>
        <v>Project Manager 4</v>
      </c>
      <c r="AH2723" s="6"/>
    </row>
    <row r="2724" spans="4:34" x14ac:dyDescent="0.25">
      <c r="D2724" s="6" t="s">
        <v>154</v>
      </c>
      <c r="E2724" s="6" t="s">
        <v>52</v>
      </c>
      <c r="F2724" s="6" t="s">
        <v>1706</v>
      </c>
      <c r="G2724" s="6" t="s">
        <v>739</v>
      </c>
      <c r="H2724" s="6" t="s">
        <v>505</v>
      </c>
      <c r="I2724" s="6" t="s">
        <v>522</v>
      </c>
      <c r="J2724" s="6" t="s">
        <v>154</v>
      </c>
      <c r="K2724" s="6" t="s">
        <v>61</v>
      </c>
      <c r="L2724" s="6" t="s">
        <v>121</v>
      </c>
      <c r="M2724" s="43"/>
      <c r="N2724" s="44" t="s">
        <v>1979</v>
      </c>
      <c r="O2724" s="39">
        <v>45520.708333333299</v>
      </c>
      <c r="S2724" s="45" t="e">
        <f>_xlfn.CONCAT(#REF!,TRIM(tbl_PV_Milestones[[#This Row],[Milestone Description]]))</f>
        <v>#REF!</v>
      </c>
      <c r="T2724" s="84" t="str">
        <f>IF(COUNTIF(tbl_PV_Milestones[UID],tbl_PV_Milestones[[#This Row],[UID]])&gt;1,"Duplicate","")</f>
        <v>Duplicate</v>
      </c>
      <c r="U2724" s="42" t="str">
        <f>_xlfn.XLOOKUP(tbl_PV_Milestones[[#This Row],[Work ID]],tbl_PV_Meta[Work ID '#],tbl_PV_Meta[Sub-Portfolio])</f>
        <v>Sub-Portfolio 7</v>
      </c>
      <c r="V2724" s="41">
        <f>IF(MONTH(tbl_PV_Milestones[[#This Row],[Baseline Date]])&lt;7,YEAR(tbl_PV_Milestones[[#This Row],[Baseline Date]]),YEAR(tbl_PV_Milestones[[#This Row],[Baseline Date]])+1)</f>
        <v>1900</v>
      </c>
      <c r="W2724" s="41">
        <f>IF(MONTH(tbl_PV_Milestones[[#This Row],[Actual/Schedule Finish]])&lt;7,YEAR(tbl_PV_Milestones[[#This Row],[Actual/Schedule Finish]]),YEAR(tbl_PV_Milestones[[#This Row],[Actual/Schedule Finish]])+1)</f>
        <v>2025</v>
      </c>
      <c r="X2724" s="41" t="str">
        <f>IF(OR(tbl_PV_Milestones[[#This Row],[Project Status]]="Completed",tbl_PV_Milestones[[#This Row],[Project Status]]="Assumed Completed"),"Yes","No")</f>
        <v>No</v>
      </c>
      <c r="Y2724" s="41">
        <f>IF(tbl_PV_Milestones[[#This Row],[Baseline Date]]="",1,0)</f>
        <v>1</v>
      </c>
      <c r="Z2724" s="41">
        <f>IF(tbl_PV_Milestones[[#This Row],[Baseline Date]]&lt;PV_Meta!$B$7,1,0)</f>
        <v>1</v>
      </c>
      <c r="AA2724" s="41">
        <f>IF(tbl_PV_Milestones[[#This Row],[Complete]]="Yes",1,0)</f>
        <v>0</v>
      </c>
      <c r="AB2724" s="41">
        <f>IF(AND(tbl_PV_Milestones[[#This Row],[BL FY]]=2025,tbl_PV_Milestones[[#This Row],[Baseline Date]]&lt;PV_Meta!$B$7),1,0)</f>
        <v>0</v>
      </c>
      <c r="AC2724" s="41">
        <f>IF(AND(tbl_PV_Milestones[[#This Row],[Planned YTD]]=1,tbl_PV_Milestones[[#This Row],[Complete]]="Yes"),1,0)</f>
        <v>0</v>
      </c>
      <c r="AD2724" s="41">
        <f>IF(AND(tbl_PV_Milestones[[#This Row],[Actual/Schedule Finish]]&lt;PV_Meta!$B$7,tbl_PV_Milestones[[#This Row],[Complete]]="No",tbl_PV_Milestones[[#This Row],[Project Status]]&lt;&gt;"On Hold"),1,0)</f>
        <v>1</v>
      </c>
      <c r="AE2724" s="41">
        <f>IF(AND(tbl_PV_Milestones[[#This Row],[Actual/Schedule Finish]]&gt;tbl_PV_Milestones[[#This Row],[Baseline Date]],tbl_PV_Milestones[[#This Row],[Complete]]="No",tbl_PV_Milestones[[#This Row],[Project Status]]&lt;&gt;"On Hold",tbl_PV_Milestones[[#This Row],[Overdue]]=0,tbl_PV_Milestones[[#This Row],[To be Baselined]]&lt;&gt;1),1,0)</f>
        <v>0</v>
      </c>
      <c r="AF2724" s="41">
        <f>IF(AND(tbl_PV_Milestones[[#This Row],[BL FY]]=2025,tbl_PV_Milestones[[#This Row],[Finish FY]]&gt;2025),1,0)</f>
        <v>0</v>
      </c>
      <c r="AG2724" s="56" t="str">
        <f>_xlfn.XLOOKUP(tbl_PV_Milestones[[#This Row],[Work ID]],tbl_PV_Meta[Work ID '#],tbl_PV_Meta[Project Manager/Owner],,0)</f>
        <v>Project Manager 4</v>
      </c>
      <c r="AH2724" s="6"/>
    </row>
    <row r="2725" spans="4:34" x14ac:dyDescent="0.25">
      <c r="D2725" s="6" t="s">
        <v>154</v>
      </c>
      <c r="E2725" s="6" t="s">
        <v>52</v>
      </c>
      <c r="F2725" s="6" t="s">
        <v>1700</v>
      </c>
      <c r="G2725" s="6" t="s">
        <v>596</v>
      </c>
      <c r="H2725" s="6" t="s">
        <v>505</v>
      </c>
      <c r="I2725" s="6" t="s">
        <v>510</v>
      </c>
      <c r="J2725" s="6" t="s">
        <v>154</v>
      </c>
      <c r="K2725" s="6" t="s">
        <v>36</v>
      </c>
      <c r="L2725" s="6" t="s">
        <v>88</v>
      </c>
      <c r="M2725" s="43"/>
      <c r="N2725" s="44" t="s">
        <v>1979</v>
      </c>
      <c r="O2725" s="39">
        <v>45138.333333333299</v>
      </c>
      <c r="S2725" s="45" t="e">
        <f>_xlfn.CONCAT(#REF!,TRIM(tbl_PV_Milestones[[#This Row],[Milestone Description]]))</f>
        <v>#REF!</v>
      </c>
      <c r="T2725" s="84" t="str">
        <f>IF(COUNTIF(tbl_PV_Milestones[UID],tbl_PV_Milestones[[#This Row],[UID]])&gt;1,"Duplicate","")</f>
        <v>Duplicate</v>
      </c>
      <c r="U2725" s="42" t="str">
        <f>_xlfn.XLOOKUP(tbl_PV_Milestones[[#This Row],[Work ID]],tbl_PV_Meta[Work ID '#],tbl_PV_Meta[Sub-Portfolio])</f>
        <v>Sub-Portfolio 7</v>
      </c>
      <c r="V2725" s="41">
        <f>IF(MONTH(tbl_PV_Milestones[[#This Row],[Baseline Date]])&lt;7,YEAR(tbl_PV_Milestones[[#This Row],[Baseline Date]]),YEAR(tbl_PV_Milestones[[#This Row],[Baseline Date]])+1)</f>
        <v>1900</v>
      </c>
      <c r="W2725" s="41">
        <f>IF(MONTH(tbl_PV_Milestones[[#This Row],[Actual/Schedule Finish]])&lt;7,YEAR(tbl_PV_Milestones[[#This Row],[Actual/Schedule Finish]]),YEAR(tbl_PV_Milestones[[#This Row],[Actual/Schedule Finish]])+1)</f>
        <v>2024</v>
      </c>
      <c r="X2725" s="41" t="str">
        <f>IF(OR(tbl_PV_Milestones[[#This Row],[Project Status]]="Completed",tbl_PV_Milestones[[#This Row],[Project Status]]="Assumed Completed"),"Yes","No")</f>
        <v>No</v>
      </c>
      <c r="Y2725" s="41">
        <f>IF(tbl_PV_Milestones[[#This Row],[Baseline Date]]="",1,0)</f>
        <v>1</v>
      </c>
      <c r="Z2725" s="41">
        <f>IF(tbl_PV_Milestones[[#This Row],[Baseline Date]]&lt;PV_Meta!$B$7,1,0)</f>
        <v>1</v>
      </c>
      <c r="AA2725" s="41">
        <f>IF(tbl_PV_Milestones[[#This Row],[Complete]]="Yes",1,0)</f>
        <v>0</v>
      </c>
      <c r="AB2725" s="41">
        <f>IF(AND(tbl_PV_Milestones[[#This Row],[BL FY]]=2025,tbl_PV_Milestones[[#This Row],[Baseline Date]]&lt;PV_Meta!$B$7),1,0)</f>
        <v>0</v>
      </c>
      <c r="AC2725" s="41">
        <f>IF(AND(tbl_PV_Milestones[[#This Row],[Planned YTD]]=1,tbl_PV_Milestones[[#This Row],[Complete]]="Yes"),1,0)</f>
        <v>0</v>
      </c>
      <c r="AD2725" s="41">
        <f>IF(AND(tbl_PV_Milestones[[#This Row],[Actual/Schedule Finish]]&lt;PV_Meta!$B$7,tbl_PV_Milestones[[#This Row],[Complete]]="No",tbl_PV_Milestones[[#This Row],[Project Status]]&lt;&gt;"On Hold"),1,0)</f>
        <v>1</v>
      </c>
      <c r="AE2725" s="41">
        <f>IF(AND(tbl_PV_Milestones[[#This Row],[Actual/Schedule Finish]]&gt;tbl_PV_Milestones[[#This Row],[Baseline Date]],tbl_PV_Milestones[[#This Row],[Complete]]="No",tbl_PV_Milestones[[#This Row],[Project Status]]&lt;&gt;"On Hold",tbl_PV_Milestones[[#This Row],[Overdue]]=0,tbl_PV_Milestones[[#This Row],[To be Baselined]]&lt;&gt;1),1,0)</f>
        <v>0</v>
      </c>
      <c r="AF2725" s="41">
        <f>IF(AND(tbl_PV_Milestones[[#This Row],[BL FY]]=2025,tbl_PV_Milestones[[#This Row],[Finish FY]]&gt;2025),1,0)</f>
        <v>0</v>
      </c>
      <c r="AG2725" s="56" t="str">
        <f>_xlfn.XLOOKUP(tbl_PV_Milestones[[#This Row],[Work ID]],tbl_PV_Meta[Work ID '#],tbl_PV_Meta[Project Manager/Owner],,0)</f>
        <v>Project Manager 17</v>
      </c>
      <c r="AH2725" s="6"/>
    </row>
    <row r="2726" spans="4:34" x14ac:dyDescent="0.25">
      <c r="D2726" s="6" t="s">
        <v>154</v>
      </c>
      <c r="E2726" s="6" t="s">
        <v>52</v>
      </c>
      <c r="F2726" s="6" t="s">
        <v>1700</v>
      </c>
      <c r="G2726" s="6" t="s">
        <v>745</v>
      </c>
      <c r="H2726" s="6" t="s">
        <v>505</v>
      </c>
      <c r="I2726" s="6" t="s">
        <v>510</v>
      </c>
      <c r="J2726" s="6" t="s">
        <v>154</v>
      </c>
      <c r="K2726" s="6" t="s">
        <v>36</v>
      </c>
      <c r="L2726" s="6" t="s">
        <v>88</v>
      </c>
      <c r="M2726" s="43"/>
      <c r="N2726" s="44" t="s">
        <v>1979</v>
      </c>
      <c r="O2726" s="39">
        <v>45138.333333333299</v>
      </c>
      <c r="S2726" s="45" t="e">
        <f>_xlfn.CONCAT(#REF!,TRIM(tbl_PV_Milestones[[#This Row],[Milestone Description]]))</f>
        <v>#REF!</v>
      </c>
      <c r="T2726" s="84" t="str">
        <f>IF(COUNTIF(tbl_PV_Milestones[UID],tbl_PV_Milestones[[#This Row],[UID]])&gt;1,"Duplicate","")</f>
        <v>Duplicate</v>
      </c>
      <c r="U2726" s="42" t="str">
        <f>_xlfn.XLOOKUP(tbl_PV_Milestones[[#This Row],[Work ID]],tbl_PV_Meta[Work ID '#],tbl_PV_Meta[Sub-Portfolio])</f>
        <v>Sub-Portfolio 7</v>
      </c>
      <c r="V2726" s="41">
        <f>IF(MONTH(tbl_PV_Milestones[[#This Row],[Baseline Date]])&lt;7,YEAR(tbl_PV_Milestones[[#This Row],[Baseline Date]]),YEAR(tbl_PV_Milestones[[#This Row],[Baseline Date]])+1)</f>
        <v>1900</v>
      </c>
      <c r="W2726" s="41">
        <f>IF(MONTH(tbl_PV_Milestones[[#This Row],[Actual/Schedule Finish]])&lt;7,YEAR(tbl_PV_Milestones[[#This Row],[Actual/Schedule Finish]]),YEAR(tbl_PV_Milestones[[#This Row],[Actual/Schedule Finish]])+1)</f>
        <v>2024</v>
      </c>
      <c r="X2726" s="41" t="str">
        <f>IF(OR(tbl_PV_Milestones[[#This Row],[Project Status]]="Completed",tbl_PV_Milestones[[#This Row],[Project Status]]="Assumed Completed"),"Yes","No")</f>
        <v>No</v>
      </c>
      <c r="Y2726" s="41">
        <f>IF(tbl_PV_Milestones[[#This Row],[Baseline Date]]="",1,0)</f>
        <v>1</v>
      </c>
      <c r="Z2726" s="41">
        <f>IF(tbl_PV_Milestones[[#This Row],[Baseline Date]]&lt;PV_Meta!$B$7,1,0)</f>
        <v>1</v>
      </c>
      <c r="AA2726" s="41">
        <f>IF(tbl_PV_Milestones[[#This Row],[Complete]]="Yes",1,0)</f>
        <v>0</v>
      </c>
      <c r="AB2726" s="41">
        <f>IF(AND(tbl_PV_Milestones[[#This Row],[BL FY]]=2025,tbl_PV_Milestones[[#This Row],[Baseline Date]]&lt;PV_Meta!$B$7),1,0)</f>
        <v>0</v>
      </c>
      <c r="AC2726" s="41">
        <f>IF(AND(tbl_PV_Milestones[[#This Row],[Planned YTD]]=1,tbl_PV_Milestones[[#This Row],[Complete]]="Yes"),1,0)</f>
        <v>0</v>
      </c>
      <c r="AD2726" s="41">
        <f>IF(AND(tbl_PV_Milestones[[#This Row],[Actual/Schedule Finish]]&lt;PV_Meta!$B$7,tbl_PV_Milestones[[#This Row],[Complete]]="No",tbl_PV_Milestones[[#This Row],[Project Status]]&lt;&gt;"On Hold"),1,0)</f>
        <v>1</v>
      </c>
      <c r="AE2726" s="41">
        <f>IF(AND(tbl_PV_Milestones[[#This Row],[Actual/Schedule Finish]]&gt;tbl_PV_Milestones[[#This Row],[Baseline Date]],tbl_PV_Milestones[[#This Row],[Complete]]="No",tbl_PV_Milestones[[#This Row],[Project Status]]&lt;&gt;"On Hold",tbl_PV_Milestones[[#This Row],[Overdue]]=0,tbl_PV_Milestones[[#This Row],[To be Baselined]]&lt;&gt;1),1,0)</f>
        <v>0</v>
      </c>
      <c r="AF2726" s="41">
        <f>IF(AND(tbl_PV_Milestones[[#This Row],[BL FY]]=2025,tbl_PV_Milestones[[#This Row],[Finish FY]]&gt;2025),1,0)</f>
        <v>0</v>
      </c>
      <c r="AG2726" s="56" t="str">
        <f>_xlfn.XLOOKUP(tbl_PV_Milestones[[#This Row],[Work ID]],tbl_PV_Meta[Work ID '#],tbl_PV_Meta[Project Manager/Owner],,0)</f>
        <v>Project Manager 17</v>
      </c>
      <c r="AH2726" s="6"/>
    </row>
    <row r="2727" spans="4:34" x14ac:dyDescent="0.25">
      <c r="D2727" s="6" t="s">
        <v>154</v>
      </c>
      <c r="E2727" s="6" t="s">
        <v>52</v>
      </c>
      <c r="F2727" s="6" t="s">
        <v>1700</v>
      </c>
      <c r="G2727" s="6" t="s">
        <v>1235</v>
      </c>
      <c r="H2727" s="6" t="s">
        <v>505</v>
      </c>
      <c r="I2727" s="6" t="s">
        <v>522</v>
      </c>
      <c r="J2727" s="6" t="s">
        <v>154</v>
      </c>
      <c r="K2727" s="6" t="s">
        <v>36</v>
      </c>
      <c r="L2727" s="6" t="s">
        <v>88</v>
      </c>
      <c r="M2727" s="43"/>
      <c r="N2727" s="44" t="s">
        <v>1979</v>
      </c>
      <c r="O2727" s="39">
        <v>45138.708333333299</v>
      </c>
      <c r="S2727" s="45" t="e">
        <f>_xlfn.CONCAT(#REF!,TRIM(tbl_PV_Milestones[[#This Row],[Milestone Description]]))</f>
        <v>#REF!</v>
      </c>
      <c r="T2727" s="84" t="str">
        <f>IF(COUNTIF(tbl_PV_Milestones[UID],tbl_PV_Milestones[[#This Row],[UID]])&gt;1,"Duplicate","")</f>
        <v>Duplicate</v>
      </c>
      <c r="U2727" s="42" t="str">
        <f>_xlfn.XLOOKUP(tbl_PV_Milestones[[#This Row],[Work ID]],tbl_PV_Meta[Work ID '#],tbl_PV_Meta[Sub-Portfolio])</f>
        <v>Sub-Portfolio 7</v>
      </c>
      <c r="V2727" s="41">
        <f>IF(MONTH(tbl_PV_Milestones[[#This Row],[Baseline Date]])&lt;7,YEAR(tbl_PV_Milestones[[#This Row],[Baseline Date]]),YEAR(tbl_PV_Milestones[[#This Row],[Baseline Date]])+1)</f>
        <v>1900</v>
      </c>
      <c r="W2727" s="41">
        <f>IF(MONTH(tbl_PV_Milestones[[#This Row],[Actual/Schedule Finish]])&lt;7,YEAR(tbl_PV_Milestones[[#This Row],[Actual/Schedule Finish]]),YEAR(tbl_PV_Milestones[[#This Row],[Actual/Schedule Finish]])+1)</f>
        <v>2024</v>
      </c>
      <c r="X2727" s="41" t="str">
        <f>IF(OR(tbl_PV_Milestones[[#This Row],[Project Status]]="Completed",tbl_PV_Milestones[[#This Row],[Project Status]]="Assumed Completed"),"Yes","No")</f>
        <v>No</v>
      </c>
      <c r="Y2727" s="41">
        <f>IF(tbl_PV_Milestones[[#This Row],[Baseline Date]]="",1,0)</f>
        <v>1</v>
      </c>
      <c r="Z2727" s="41">
        <f>IF(tbl_PV_Milestones[[#This Row],[Baseline Date]]&lt;PV_Meta!$B$7,1,0)</f>
        <v>1</v>
      </c>
      <c r="AA2727" s="41">
        <f>IF(tbl_PV_Milestones[[#This Row],[Complete]]="Yes",1,0)</f>
        <v>0</v>
      </c>
      <c r="AB2727" s="41">
        <f>IF(AND(tbl_PV_Milestones[[#This Row],[BL FY]]=2025,tbl_PV_Milestones[[#This Row],[Baseline Date]]&lt;PV_Meta!$B$7),1,0)</f>
        <v>0</v>
      </c>
      <c r="AC2727" s="41">
        <f>IF(AND(tbl_PV_Milestones[[#This Row],[Planned YTD]]=1,tbl_PV_Milestones[[#This Row],[Complete]]="Yes"),1,0)</f>
        <v>0</v>
      </c>
      <c r="AD2727" s="41">
        <f>IF(AND(tbl_PV_Milestones[[#This Row],[Actual/Schedule Finish]]&lt;PV_Meta!$B$7,tbl_PV_Milestones[[#This Row],[Complete]]="No",tbl_PV_Milestones[[#This Row],[Project Status]]&lt;&gt;"On Hold"),1,0)</f>
        <v>1</v>
      </c>
      <c r="AE2727" s="41">
        <f>IF(AND(tbl_PV_Milestones[[#This Row],[Actual/Schedule Finish]]&gt;tbl_PV_Milestones[[#This Row],[Baseline Date]],tbl_PV_Milestones[[#This Row],[Complete]]="No",tbl_PV_Milestones[[#This Row],[Project Status]]&lt;&gt;"On Hold",tbl_PV_Milestones[[#This Row],[Overdue]]=0,tbl_PV_Milestones[[#This Row],[To be Baselined]]&lt;&gt;1),1,0)</f>
        <v>0</v>
      </c>
      <c r="AF2727" s="41">
        <f>IF(AND(tbl_PV_Milestones[[#This Row],[BL FY]]=2025,tbl_PV_Milestones[[#This Row],[Finish FY]]&gt;2025),1,0)</f>
        <v>0</v>
      </c>
      <c r="AG2727" s="56" t="str">
        <f>_xlfn.XLOOKUP(tbl_PV_Milestones[[#This Row],[Work ID]],tbl_PV_Meta[Work ID '#],tbl_PV_Meta[Project Manager/Owner],,0)</f>
        <v>Project Manager 17</v>
      </c>
      <c r="AH2727" s="6"/>
    </row>
    <row r="2728" spans="4:34" x14ac:dyDescent="0.25">
      <c r="D2728" s="6" t="s">
        <v>154</v>
      </c>
      <c r="E2728" s="6" t="s">
        <v>52</v>
      </c>
      <c r="F2728" s="6" t="s">
        <v>1700</v>
      </c>
      <c r="G2728" s="6" t="s">
        <v>831</v>
      </c>
      <c r="H2728" s="6" t="s">
        <v>505</v>
      </c>
      <c r="I2728" s="6" t="s">
        <v>510</v>
      </c>
      <c r="J2728" s="6" t="s">
        <v>154</v>
      </c>
      <c r="K2728" s="6" t="s">
        <v>36</v>
      </c>
      <c r="L2728" s="6" t="s">
        <v>88</v>
      </c>
      <c r="M2728" s="43"/>
      <c r="N2728" s="44" t="s">
        <v>1979</v>
      </c>
      <c r="O2728" s="39">
        <v>45509.708333333299</v>
      </c>
      <c r="S2728" s="45" t="e">
        <f>_xlfn.CONCAT(#REF!,TRIM(tbl_PV_Milestones[[#This Row],[Milestone Description]]))</f>
        <v>#REF!</v>
      </c>
      <c r="T2728" s="84" t="str">
        <f>IF(COUNTIF(tbl_PV_Milestones[UID],tbl_PV_Milestones[[#This Row],[UID]])&gt;1,"Duplicate","")</f>
        <v>Duplicate</v>
      </c>
      <c r="U2728" s="42" t="str">
        <f>_xlfn.XLOOKUP(tbl_PV_Milestones[[#This Row],[Work ID]],tbl_PV_Meta[Work ID '#],tbl_PV_Meta[Sub-Portfolio])</f>
        <v>Sub-Portfolio 7</v>
      </c>
      <c r="V2728" s="41">
        <f>IF(MONTH(tbl_PV_Milestones[[#This Row],[Baseline Date]])&lt;7,YEAR(tbl_PV_Milestones[[#This Row],[Baseline Date]]),YEAR(tbl_PV_Milestones[[#This Row],[Baseline Date]])+1)</f>
        <v>1900</v>
      </c>
      <c r="W2728" s="41">
        <f>IF(MONTH(tbl_PV_Milestones[[#This Row],[Actual/Schedule Finish]])&lt;7,YEAR(tbl_PV_Milestones[[#This Row],[Actual/Schedule Finish]]),YEAR(tbl_PV_Milestones[[#This Row],[Actual/Schedule Finish]])+1)</f>
        <v>2025</v>
      </c>
      <c r="X2728" s="41" t="str">
        <f>IF(OR(tbl_PV_Milestones[[#This Row],[Project Status]]="Completed",tbl_PV_Milestones[[#This Row],[Project Status]]="Assumed Completed"),"Yes","No")</f>
        <v>No</v>
      </c>
      <c r="Y2728" s="41">
        <f>IF(tbl_PV_Milestones[[#This Row],[Baseline Date]]="",1,0)</f>
        <v>1</v>
      </c>
      <c r="Z2728" s="41">
        <f>IF(tbl_PV_Milestones[[#This Row],[Baseline Date]]&lt;PV_Meta!$B$7,1,0)</f>
        <v>1</v>
      </c>
      <c r="AA2728" s="41">
        <f>IF(tbl_PV_Milestones[[#This Row],[Complete]]="Yes",1,0)</f>
        <v>0</v>
      </c>
      <c r="AB2728" s="41">
        <f>IF(AND(tbl_PV_Milestones[[#This Row],[BL FY]]=2025,tbl_PV_Milestones[[#This Row],[Baseline Date]]&lt;PV_Meta!$B$7),1,0)</f>
        <v>0</v>
      </c>
      <c r="AC2728" s="41">
        <f>IF(AND(tbl_PV_Milestones[[#This Row],[Planned YTD]]=1,tbl_PV_Milestones[[#This Row],[Complete]]="Yes"),1,0)</f>
        <v>0</v>
      </c>
      <c r="AD2728" s="41">
        <f>IF(AND(tbl_PV_Milestones[[#This Row],[Actual/Schedule Finish]]&lt;PV_Meta!$B$7,tbl_PV_Milestones[[#This Row],[Complete]]="No",tbl_PV_Milestones[[#This Row],[Project Status]]&lt;&gt;"On Hold"),1,0)</f>
        <v>1</v>
      </c>
      <c r="AE2728" s="41">
        <f>IF(AND(tbl_PV_Milestones[[#This Row],[Actual/Schedule Finish]]&gt;tbl_PV_Milestones[[#This Row],[Baseline Date]],tbl_PV_Milestones[[#This Row],[Complete]]="No",tbl_PV_Milestones[[#This Row],[Project Status]]&lt;&gt;"On Hold",tbl_PV_Milestones[[#This Row],[Overdue]]=0,tbl_PV_Milestones[[#This Row],[To be Baselined]]&lt;&gt;1),1,0)</f>
        <v>0</v>
      </c>
      <c r="AF2728" s="41">
        <f>IF(AND(tbl_PV_Milestones[[#This Row],[BL FY]]=2025,tbl_PV_Milestones[[#This Row],[Finish FY]]&gt;2025),1,0)</f>
        <v>0</v>
      </c>
      <c r="AG2728" s="56" t="str">
        <f>_xlfn.XLOOKUP(tbl_PV_Milestones[[#This Row],[Work ID]],tbl_PV_Meta[Work ID '#],tbl_PV_Meta[Project Manager/Owner],,0)</f>
        <v>Project Manager 17</v>
      </c>
      <c r="AH2728" s="6"/>
    </row>
    <row r="2729" spans="4:34" x14ac:dyDescent="0.25">
      <c r="D2729" s="6" t="s">
        <v>154</v>
      </c>
      <c r="E2729" s="6" t="s">
        <v>52</v>
      </c>
      <c r="F2729" s="6" t="s">
        <v>1700</v>
      </c>
      <c r="G2729" s="6" t="s">
        <v>846</v>
      </c>
      <c r="H2729" s="6" t="s">
        <v>505</v>
      </c>
      <c r="I2729" s="6" t="s">
        <v>510</v>
      </c>
      <c r="J2729" s="6" t="s">
        <v>154</v>
      </c>
      <c r="K2729" s="6" t="s">
        <v>36</v>
      </c>
      <c r="L2729" s="6" t="s">
        <v>88</v>
      </c>
      <c r="M2729" s="43"/>
      <c r="N2729" s="44" t="s">
        <v>1979</v>
      </c>
      <c r="O2729" s="39">
        <v>45509.708333333299</v>
      </c>
      <c r="S2729" s="45" t="e">
        <f>_xlfn.CONCAT(#REF!,TRIM(tbl_PV_Milestones[[#This Row],[Milestone Description]]))</f>
        <v>#REF!</v>
      </c>
      <c r="T2729" s="84" t="str">
        <f>IF(COUNTIF(tbl_PV_Milestones[UID],tbl_PV_Milestones[[#This Row],[UID]])&gt;1,"Duplicate","")</f>
        <v>Duplicate</v>
      </c>
      <c r="U2729" s="42" t="str">
        <f>_xlfn.XLOOKUP(tbl_PV_Milestones[[#This Row],[Work ID]],tbl_PV_Meta[Work ID '#],tbl_PV_Meta[Sub-Portfolio])</f>
        <v>Sub-Portfolio 7</v>
      </c>
      <c r="V2729" s="41">
        <f>IF(MONTH(tbl_PV_Milestones[[#This Row],[Baseline Date]])&lt;7,YEAR(tbl_PV_Milestones[[#This Row],[Baseline Date]]),YEAR(tbl_PV_Milestones[[#This Row],[Baseline Date]])+1)</f>
        <v>1900</v>
      </c>
      <c r="W2729" s="41">
        <f>IF(MONTH(tbl_PV_Milestones[[#This Row],[Actual/Schedule Finish]])&lt;7,YEAR(tbl_PV_Milestones[[#This Row],[Actual/Schedule Finish]]),YEAR(tbl_PV_Milestones[[#This Row],[Actual/Schedule Finish]])+1)</f>
        <v>2025</v>
      </c>
      <c r="X2729" s="41" t="str">
        <f>IF(OR(tbl_PV_Milestones[[#This Row],[Project Status]]="Completed",tbl_PV_Milestones[[#This Row],[Project Status]]="Assumed Completed"),"Yes","No")</f>
        <v>No</v>
      </c>
      <c r="Y2729" s="41">
        <f>IF(tbl_PV_Milestones[[#This Row],[Baseline Date]]="",1,0)</f>
        <v>1</v>
      </c>
      <c r="Z2729" s="41">
        <f>IF(tbl_PV_Milestones[[#This Row],[Baseline Date]]&lt;PV_Meta!$B$7,1,0)</f>
        <v>1</v>
      </c>
      <c r="AA2729" s="41">
        <f>IF(tbl_PV_Milestones[[#This Row],[Complete]]="Yes",1,0)</f>
        <v>0</v>
      </c>
      <c r="AB2729" s="41">
        <f>IF(AND(tbl_PV_Milestones[[#This Row],[BL FY]]=2025,tbl_PV_Milestones[[#This Row],[Baseline Date]]&lt;PV_Meta!$B$7),1,0)</f>
        <v>0</v>
      </c>
      <c r="AC2729" s="41">
        <f>IF(AND(tbl_PV_Milestones[[#This Row],[Planned YTD]]=1,tbl_PV_Milestones[[#This Row],[Complete]]="Yes"),1,0)</f>
        <v>0</v>
      </c>
      <c r="AD2729" s="41">
        <f>IF(AND(tbl_PV_Milestones[[#This Row],[Actual/Schedule Finish]]&lt;PV_Meta!$B$7,tbl_PV_Milestones[[#This Row],[Complete]]="No",tbl_PV_Milestones[[#This Row],[Project Status]]&lt;&gt;"On Hold"),1,0)</f>
        <v>1</v>
      </c>
      <c r="AE2729" s="41">
        <f>IF(AND(tbl_PV_Milestones[[#This Row],[Actual/Schedule Finish]]&gt;tbl_PV_Milestones[[#This Row],[Baseline Date]],tbl_PV_Milestones[[#This Row],[Complete]]="No",tbl_PV_Milestones[[#This Row],[Project Status]]&lt;&gt;"On Hold",tbl_PV_Milestones[[#This Row],[Overdue]]=0,tbl_PV_Milestones[[#This Row],[To be Baselined]]&lt;&gt;1),1,0)</f>
        <v>0</v>
      </c>
      <c r="AF2729" s="41">
        <f>IF(AND(tbl_PV_Milestones[[#This Row],[BL FY]]=2025,tbl_PV_Milestones[[#This Row],[Finish FY]]&gt;2025),1,0)</f>
        <v>0</v>
      </c>
      <c r="AG2729" s="56" t="str">
        <f>_xlfn.XLOOKUP(tbl_PV_Milestones[[#This Row],[Work ID]],tbl_PV_Meta[Work ID '#],tbl_PV_Meta[Project Manager/Owner],,0)</f>
        <v>Project Manager 17</v>
      </c>
      <c r="AH2729" s="6"/>
    </row>
    <row r="2730" spans="4:34" x14ac:dyDescent="0.25">
      <c r="D2730" s="6" t="s">
        <v>154</v>
      </c>
      <c r="E2730" s="6" t="s">
        <v>52</v>
      </c>
      <c r="F2730" s="6" t="s">
        <v>1700</v>
      </c>
      <c r="G2730" s="6" t="s">
        <v>544</v>
      </c>
      <c r="H2730" s="6" t="s">
        <v>505</v>
      </c>
      <c r="I2730" s="6" t="s">
        <v>510</v>
      </c>
      <c r="J2730" s="6" t="s">
        <v>154</v>
      </c>
      <c r="K2730" s="6" t="s">
        <v>36</v>
      </c>
      <c r="L2730" s="6" t="s">
        <v>88</v>
      </c>
      <c r="M2730" s="43"/>
      <c r="N2730" s="44" t="s">
        <v>1979</v>
      </c>
      <c r="O2730" s="39">
        <v>45509.708333333299</v>
      </c>
      <c r="S2730" s="45" t="e">
        <f>_xlfn.CONCAT(#REF!,TRIM(tbl_PV_Milestones[[#This Row],[Milestone Description]]))</f>
        <v>#REF!</v>
      </c>
      <c r="T2730" s="84" t="str">
        <f>IF(COUNTIF(tbl_PV_Milestones[UID],tbl_PV_Milestones[[#This Row],[UID]])&gt;1,"Duplicate","")</f>
        <v>Duplicate</v>
      </c>
      <c r="U2730" s="42" t="str">
        <f>_xlfn.XLOOKUP(tbl_PV_Milestones[[#This Row],[Work ID]],tbl_PV_Meta[Work ID '#],tbl_PV_Meta[Sub-Portfolio])</f>
        <v>Sub-Portfolio 7</v>
      </c>
      <c r="V2730" s="41">
        <f>IF(MONTH(tbl_PV_Milestones[[#This Row],[Baseline Date]])&lt;7,YEAR(tbl_PV_Milestones[[#This Row],[Baseline Date]]),YEAR(tbl_PV_Milestones[[#This Row],[Baseline Date]])+1)</f>
        <v>1900</v>
      </c>
      <c r="W2730" s="41">
        <f>IF(MONTH(tbl_PV_Milestones[[#This Row],[Actual/Schedule Finish]])&lt;7,YEAR(tbl_PV_Milestones[[#This Row],[Actual/Schedule Finish]]),YEAR(tbl_PV_Milestones[[#This Row],[Actual/Schedule Finish]])+1)</f>
        <v>2025</v>
      </c>
      <c r="X2730" s="41" t="str">
        <f>IF(OR(tbl_PV_Milestones[[#This Row],[Project Status]]="Completed",tbl_PV_Milestones[[#This Row],[Project Status]]="Assumed Completed"),"Yes","No")</f>
        <v>No</v>
      </c>
      <c r="Y2730" s="41">
        <f>IF(tbl_PV_Milestones[[#This Row],[Baseline Date]]="",1,0)</f>
        <v>1</v>
      </c>
      <c r="Z2730" s="41">
        <f>IF(tbl_PV_Milestones[[#This Row],[Baseline Date]]&lt;PV_Meta!$B$7,1,0)</f>
        <v>1</v>
      </c>
      <c r="AA2730" s="41">
        <f>IF(tbl_PV_Milestones[[#This Row],[Complete]]="Yes",1,0)</f>
        <v>0</v>
      </c>
      <c r="AB2730" s="41">
        <f>IF(AND(tbl_PV_Milestones[[#This Row],[BL FY]]=2025,tbl_PV_Milestones[[#This Row],[Baseline Date]]&lt;PV_Meta!$B$7),1,0)</f>
        <v>0</v>
      </c>
      <c r="AC2730" s="41">
        <f>IF(AND(tbl_PV_Milestones[[#This Row],[Planned YTD]]=1,tbl_PV_Milestones[[#This Row],[Complete]]="Yes"),1,0)</f>
        <v>0</v>
      </c>
      <c r="AD2730" s="41">
        <f>IF(AND(tbl_PV_Milestones[[#This Row],[Actual/Schedule Finish]]&lt;PV_Meta!$B$7,tbl_PV_Milestones[[#This Row],[Complete]]="No",tbl_PV_Milestones[[#This Row],[Project Status]]&lt;&gt;"On Hold"),1,0)</f>
        <v>1</v>
      </c>
      <c r="AE2730" s="41">
        <f>IF(AND(tbl_PV_Milestones[[#This Row],[Actual/Schedule Finish]]&gt;tbl_PV_Milestones[[#This Row],[Baseline Date]],tbl_PV_Milestones[[#This Row],[Complete]]="No",tbl_PV_Milestones[[#This Row],[Project Status]]&lt;&gt;"On Hold",tbl_PV_Milestones[[#This Row],[Overdue]]=0,tbl_PV_Milestones[[#This Row],[To be Baselined]]&lt;&gt;1),1,0)</f>
        <v>0</v>
      </c>
      <c r="AF2730" s="41">
        <f>IF(AND(tbl_PV_Milestones[[#This Row],[BL FY]]=2025,tbl_PV_Milestones[[#This Row],[Finish FY]]&gt;2025),1,0)</f>
        <v>0</v>
      </c>
      <c r="AG2730" s="56" t="str">
        <f>_xlfn.XLOOKUP(tbl_PV_Milestones[[#This Row],[Work ID]],tbl_PV_Meta[Work ID '#],tbl_PV_Meta[Project Manager/Owner],,0)</f>
        <v>Project Manager 17</v>
      </c>
      <c r="AH2730" s="6"/>
    </row>
    <row r="2731" spans="4:34" x14ac:dyDescent="0.25">
      <c r="D2731" s="6" t="s">
        <v>154</v>
      </c>
      <c r="E2731" s="6" t="s">
        <v>52</v>
      </c>
      <c r="F2731" s="6" t="s">
        <v>1700</v>
      </c>
      <c r="G2731" s="6" t="s">
        <v>545</v>
      </c>
      <c r="H2731" s="6" t="s">
        <v>505</v>
      </c>
      <c r="I2731" s="6" t="s">
        <v>510</v>
      </c>
      <c r="J2731" s="6" t="s">
        <v>154</v>
      </c>
      <c r="K2731" s="6" t="s">
        <v>36</v>
      </c>
      <c r="L2731" s="6" t="s">
        <v>88</v>
      </c>
      <c r="M2731" s="43"/>
      <c r="N2731" s="44" t="s">
        <v>1979</v>
      </c>
      <c r="O2731" s="39">
        <v>45509.708333333299</v>
      </c>
      <c r="S2731" s="45" t="e">
        <f>_xlfn.CONCAT(#REF!,TRIM(tbl_PV_Milestones[[#This Row],[Milestone Description]]))</f>
        <v>#REF!</v>
      </c>
      <c r="T2731" s="84" t="str">
        <f>IF(COUNTIF(tbl_PV_Milestones[UID],tbl_PV_Milestones[[#This Row],[UID]])&gt;1,"Duplicate","")</f>
        <v>Duplicate</v>
      </c>
      <c r="U2731" s="42" t="str">
        <f>_xlfn.XLOOKUP(tbl_PV_Milestones[[#This Row],[Work ID]],tbl_PV_Meta[Work ID '#],tbl_PV_Meta[Sub-Portfolio])</f>
        <v>Sub-Portfolio 7</v>
      </c>
      <c r="V2731" s="41">
        <f>IF(MONTH(tbl_PV_Milestones[[#This Row],[Baseline Date]])&lt;7,YEAR(tbl_PV_Milestones[[#This Row],[Baseline Date]]),YEAR(tbl_PV_Milestones[[#This Row],[Baseline Date]])+1)</f>
        <v>1900</v>
      </c>
      <c r="W2731" s="41">
        <f>IF(MONTH(tbl_PV_Milestones[[#This Row],[Actual/Schedule Finish]])&lt;7,YEAR(tbl_PV_Milestones[[#This Row],[Actual/Schedule Finish]]),YEAR(tbl_PV_Milestones[[#This Row],[Actual/Schedule Finish]])+1)</f>
        <v>2025</v>
      </c>
      <c r="X2731" s="41" t="str">
        <f>IF(OR(tbl_PV_Milestones[[#This Row],[Project Status]]="Completed",tbl_PV_Milestones[[#This Row],[Project Status]]="Assumed Completed"),"Yes","No")</f>
        <v>No</v>
      </c>
      <c r="Y2731" s="41">
        <f>IF(tbl_PV_Milestones[[#This Row],[Baseline Date]]="",1,0)</f>
        <v>1</v>
      </c>
      <c r="Z2731" s="41">
        <f>IF(tbl_PV_Milestones[[#This Row],[Baseline Date]]&lt;PV_Meta!$B$7,1,0)</f>
        <v>1</v>
      </c>
      <c r="AA2731" s="41">
        <f>IF(tbl_PV_Milestones[[#This Row],[Complete]]="Yes",1,0)</f>
        <v>0</v>
      </c>
      <c r="AB2731" s="41">
        <f>IF(AND(tbl_PV_Milestones[[#This Row],[BL FY]]=2025,tbl_PV_Milestones[[#This Row],[Baseline Date]]&lt;PV_Meta!$B$7),1,0)</f>
        <v>0</v>
      </c>
      <c r="AC2731" s="41">
        <f>IF(AND(tbl_PV_Milestones[[#This Row],[Planned YTD]]=1,tbl_PV_Milestones[[#This Row],[Complete]]="Yes"),1,0)</f>
        <v>0</v>
      </c>
      <c r="AD2731" s="41">
        <f>IF(AND(tbl_PV_Milestones[[#This Row],[Actual/Schedule Finish]]&lt;PV_Meta!$B$7,tbl_PV_Milestones[[#This Row],[Complete]]="No",tbl_PV_Milestones[[#This Row],[Project Status]]&lt;&gt;"On Hold"),1,0)</f>
        <v>1</v>
      </c>
      <c r="AE2731" s="41">
        <f>IF(AND(tbl_PV_Milestones[[#This Row],[Actual/Schedule Finish]]&gt;tbl_PV_Milestones[[#This Row],[Baseline Date]],tbl_PV_Milestones[[#This Row],[Complete]]="No",tbl_PV_Milestones[[#This Row],[Project Status]]&lt;&gt;"On Hold",tbl_PV_Milestones[[#This Row],[Overdue]]=0,tbl_PV_Milestones[[#This Row],[To be Baselined]]&lt;&gt;1),1,0)</f>
        <v>0</v>
      </c>
      <c r="AF2731" s="41">
        <f>IF(AND(tbl_PV_Milestones[[#This Row],[BL FY]]=2025,tbl_PV_Milestones[[#This Row],[Finish FY]]&gt;2025),1,0)</f>
        <v>0</v>
      </c>
      <c r="AG2731" s="56" t="str">
        <f>_xlfn.XLOOKUP(tbl_PV_Milestones[[#This Row],[Work ID]],tbl_PV_Meta[Work ID '#],tbl_PV_Meta[Project Manager/Owner],,0)</f>
        <v>Project Manager 17</v>
      </c>
      <c r="AH2731" s="6"/>
    </row>
    <row r="2732" spans="4:34" x14ac:dyDescent="0.25">
      <c r="D2732" s="6" t="s">
        <v>154</v>
      </c>
      <c r="E2732" s="6" t="s">
        <v>52</v>
      </c>
      <c r="F2732" s="6" t="s">
        <v>1700</v>
      </c>
      <c r="G2732" s="6" t="s">
        <v>514</v>
      </c>
      <c r="H2732" s="6" t="s">
        <v>505</v>
      </c>
      <c r="I2732" s="6" t="s">
        <v>510</v>
      </c>
      <c r="J2732" s="6" t="s">
        <v>154</v>
      </c>
      <c r="K2732" s="6" t="s">
        <v>36</v>
      </c>
      <c r="L2732" s="6" t="s">
        <v>88</v>
      </c>
      <c r="M2732" s="43"/>
      <c r="N2732" s="44" t="s">
        <v>1979</v>
      </c>
      <c r="O2732" s="39">
        <v>45509.708333333299</v>
      </c>
      <c r="S2732" s="45" t="e">
        <f>_xlfn.CONCAT(#REF!,TRIM(tbl_PV_Milestones[[#This Row],[Milestone Description]]))</f>
        <v>#REF!</v>
      </c>
      <c r="T2732" s="84" t="str">
        <f>IF(COUNTIF(tbl_PV_Milestones[UID],tbl_PV_Milestones[[#This Row],[UID]])&gt;1,"Duplicate","")</f>
        <v>Duplicate</v>
      </c>
      <c r="U2732" s="42" t="str">
        <f>_xlfn.XLOOKUP(tbl_PV_Milestones[[#This Row],[Work ID]],tbl_PV_Meta[Work ID '#],tbl_PV_Meta[Sub-Portfolio])</f>
        <v>Sub-Portfolio 7</v>
      </c>
      <c r="V2732" s="41">
        <f>IF(MONTH(tbl_PV_Milestones[[#This Row],[Baseline Date]])&lt;7,YEAR(tbl_PV_Milestones[[#This Row],[Baseline Date]]),YEAR(tbl_PV_Milestones[[#This Row],[Baseline Date]])+1)</f>
        <v>1900</v>
      </c>
      <c r="W2732" s="41">
        <f>IF(MONTH(tbl_PV_Milestones[[#This Row],[Actual/Schedule Finish]])&lt;7,YEAR(tbl_PV_Milestones[[#This Row],[Actual/Schedule Finish]]),YEAR(tbl_PV_Milestones[[#This Row],[Actual/Schedule Finish]])+1)</f>
        <v>2025</v>
      </c>
      <c r="X2732" s="41" t="str">
        <f>IF(OR(tbl_PV_Milestones[[#This Row],[Project Status]]="Completed",tbl_PV_Milestones[[#This Row],[Project Status]]="Assumed Completed"),"Yes","No")</f>
        <v>No</v>
      </c>
      <c r="Y2732" s="41">
        <f>IF(tbl_PV_Milestones[[#This Row],[Baseline Date]]="",1,0)</f>
        <v>1</v>
      </c>
      <c r="Z2732" s="41">
        <f>IF(tbl_PV_Milestones[[#This Row],[Baseline Date]]&lt;PV_Meta!$B$7,1,0)</f>
        <v>1</v>
      </c>
      <c r="AA2732" s="41">
        <f>IF(tbl_PV_Milestones[[#This Row],[Complete]]="Yes",1,0)</f>
        <v>0</v>
      </c>
      <c r="AB2732" s="41">
        <f>IF(AND(tbl_PV_Milestones[[#This Row],[BL FY]]=2025,tbl_PV_Milestones[[#This Row],[Baseline Date]]&lt;PV_Meta!$B$7),1,0)</f>
        <v>0</v>
      </c>
      <c r="AC2732" s="41">
        <f>IF(AND(tbl_PV_Milestones[[#This Row],[Planned YTD]]=1,tbl_PV_Milestones[[#This Row],[Complete]]="Yes"),1,0)</f>
        <v>0</v>
      </c>
      <c r="AD2732" s="41">
        <f>IF(AND(tbl_PV_Milestones[[#This Row],[Actual/Schedule Finish]]&lt;PV_Meta!$B$7,tbl_PV_Milestones[[#This Row],[Complete]]="No",tbl_PV_Milestones[[#This Row],[Project Status]]&lt;&gt;"On Hold"),1,0)</f>
        <v>1</v>
      </c>
      <c r="AE2732" s="41">
        <f>IF(AND(tbl_PV_Milestones[[#This Row],[Actual/Schedule Finish]]&gt;tbl_PV_Milestones[[#This Row],[Baseline Date]],tbl_PV_Milestones[[#This Row],[Complete]]="No",tbl_PV_Milestones[[#This Row],[Project Status]]&lt;&gt;"On Hold",tbl_PV_Milestones[[#This Row],[Overdue]]=0,tbl_PV_Milestones[[#This Row],[To be Baselined]]&lt;&gt;1),1,0)</f>
        <v>0</v>
      </c>
      <c r="AF2732" s="41">
        <f>IF(AND(tbl_PV_Milestones[[#This Row],[BL FY]]=2025,tbl_PV_Milestones[[#This Row],[Finish FY]]&gt;2025),1,0)</f>
        <v>0</v>
      </c>
      <c r="AG2732" s="56" t="str">
        <f>_xlfn.XLOOKUP(tbl_PV_Milestones[[#This Row],[Work ID]],tbl_PV_Meta[Work ID '#],tbl_PV_Meta[Project Manager/Owner],,0)</f>
        <v>Project Manager 17</v>
      </c>
      <c r="AH2732" s="6"/>
    </row>
    <row r="2733" spans="4:34" x14ac:dyDescent="0.25">
      <c r="D2733" s="6" t="s">
        <v>154</v>
      </c>
      <c r="E2733" s="6" t="s">
        <v>52</v>
      </c>
      <c r="F2733" s="6" t="s">
        <v>1700</v>
      </c>
      <c r="G2733" s="6" t="s">
        <v>729</v>
      </c>
      <c r="H2733" s="6" t="s">
        <v>505</v>
      </c>
      <c r="I2733" s="6" t="s">
        <v>510</v>
      </c>
      <c r="J2733" s="6" t="s">
        <v>154</v>
      </c>
      <c r="K2733" s="6" t="s">
        <v>36</v>
      </c>
      <c r="L2733" s="6" t="s">
        <v>88</v>
      </c>
      <c r="M2733" s="43"/>
      <c r="N2733" s="44" t="s">
        <v>1979</v>
      </c>
      <c r="O2733" s="39">
        <v>45509.708333333299</v>
      </c>
      <c r="S2733" s="45" t="e">
        <f>_xlfn.CONCAT(#REF!,TRIM(tbl_PV_Milestones[[#This Row],[Milestone Description]]))</f>
        <v>#REF!</v>
      </c>
      <c r="T2733" s="84" t="str">
        <f>IF(COUNTIF(tbl_PV_Milestones[UID],tbl_PV_Milestones[[#This Row],[UID]])&gt;1,"Duplicate","")</f>
        <v>Duplicate</v>
      </c>
      <c r="U2733" s="42" t="str">
        <f>_xlfn.XLOOKUP(tbl_PV_Milestones[[#This Row],[Work ID]],tbl_PV_Meta[Work ID '#],tbl_PV_Meta[Sub-Portfolio])</f>
        <v>Sub-Portfolio 7</v>
      </c>
      <c r="V2733" s="41">
        <f>IF(MONTH(tbl_PV_Milestones[[#This Row],[Baseline Date]])&lt;7,YEAR(tbl_PV_Milestones[[#This Row],[Baseline Date]]),YEAR(tbl_PV_Milestones[[#This Row],[Baseline Date]])+1)</f>
        <v>1900</v>
      </c>
      <c r="W2733" s="41">
        <f>IF(MONTH(tbl_PV_Milestones[[#This Row],[Actual/Schedule Finish]])&lt;7,YEAR(tbl_PV_Milestones[[#This Row],[Actual/Schedule Finish]]),YEAR(tbl_PV_Milestones[[#This Row],[Actual/Schedule Finish]])+1)</f>
        <v>2025</v>
      </c>
      <c r="X2733" s="41" t="str">
        <f>IF(OR(tbl_PV_Milestones[[#This Row],[Project Status]]="Completed",tbl_PV_Milestones[[#This Row],[Project Status]]="Assumed Completed"),"Yes","No")</f>
        <v>No</v>
      </c>
      <c r="Y2733" s="41">
        <f>IF(tbl_PV_Milestones[[#This Row],[Baseline Date]]="",1,0)</f>
        <v>1</v>
      </c>
      <c r="Z2733" s="41">
        <f>IF(tbl_PV_Milestones[[#This Row],[Baseline Date]]&lt;PV_Meta!$B$7,1,0)</f>
        <v>1</v>
      </c>
      <c r="AA2733" s="41">
        <f>IF(tbl_PV_Milestones[[#This Row],[Complete]]="Yes",1,0)</f>
        <v>0</v>
      </c>
      <c r="AB2733" s="41">
        <f>IF(AND(tbl_PV_Milestones[[#This Row],[BL FY]]=2025,tbl_PV_Milestones[[#This Row],[Baseline Date]]&lt;PV_Meta!$B$7),1,0)</f>
        <v>0</v>
      </c>
      <c r="AC2733" s="41">
        <f>IF(AND(tbl_PV_Milestones[[#This Row],[Planned YTD]]=1,tbl_PV_Milestones[[#This Row],[Complete]]="Yes"),1,0)</f>
        <v>0</v>
      </c>
      <c r="AD2733" s="41">
        <f>IF(AND(tbl_PV_Milestones[[#This Row],[Actual/Schedule Finish]]&lt;PV_Meta!$B$7,tbl_PV_Milestones[[#This Row],[Complete]]="No",tbl_PV_Milestones[[#This Row],[Project Status]]&lt;&gt;"On Hold"),1,0)</f>
        <v>1</v>
      </c>
      <c r="AE2733" s="41">
        <f>IF(AND(tbl_PV_Milestones[[#This Row],[Actual/Schedule Finish]]&gt;tbl_PV_Milestones[[#This Row],[Baseline Date]],tbl_PV_Milestones[[#This Row],[Complete]]="No",tbl_PV_Milestones[[#This Row],[Project Status]]&lt;&gt;"On Hold",tbl_PV_Milestones[[#This Row],[Overdue]]=0,tbl_PV_Milestones[[#This Row],[To be Baselined]]&lt;&gt;1),1,0)</f>
        <v>0</v>
      </c>
      <c r="AF2733" s="41">
        <f>IF(AND(tbl_PV_Milestones[[#This Row],[BL FY]]=2025,tbl_PV_Milestones[[#This Row],[Finish FY]]&gt;2025),1,0)</f>
        <v>0</v>
      </c>
      <c r="AG2733" s="56" t="str">
        <f>_xlfn.XLOOKUP(tbl_PV_Milestones[[#This Row],[Work ID]],tbl_PV_Meta[Work ID '#],tbl_PV_Meta[Project Manager/Owner],,0)</f>
        <v>Project Manager 17</v>
      </c>
      <c r="AH2733" s="6"/>
    </row>
    <row r="2734" spans="4:34" x14ac:dyDescent="0.25">
      <c r="D2734" s="6" t="s">
        <v>154</v>
      </c>
      <c r="E2734" s="6" t="s">
        <v>52</v>
      </c>
      <c r="F2734" s="6" t="s">
        <v>1700</v>
      </c>
      <c r="G2734" s="6" t="s">
        <v>547</v>
      </c>
      <c r="H2734" s="6" t="s">
        <v>505</v>
      </c>
      <c r="I2734" s="6" t="s">
        <v>510</v>
      </c>
      <c r="J2734" s="6" t="s">
        <v>154</v>
      </c>
      <c r="K2734" s="6" t="s">
        <v>36</v>
      </c>
      <c r="L2734" s="6" t="s">
        <v>88</v>
      </c>
      <c r="M2734" s="43"/>
      <c r="N2734" s="44" t="s">
        <v>1979</v>
      </c>
      <c r="O2734" s="39">
        <v>45509.708333333299</v>
      </c>
      <c r="S2734" s="45" t="e">
        <f>_xlfn.CONCAT(#REF!,TRIM(tbl_PV_Milestones[[#This Row],[Milestone Description]]))</f>
        <v>#REF!</v>
      </c>
      <c r="T2734" s="84" t="str">
        <f>IF(COUNTIF(tbl_PV_Milestones[UID],tbl_PV_Milestones[[#This Row],[UID]])&gt;1,"Duplicate","")</f>
        <v>Duplicate</v>
      </c>
      <c r="U2734" s="42" t="str">
        <f>_xlfn.XLOOKUP(tbl_PV_Milestones[[#This Row],[Work ID]],tbl_PV_Meta[Work ID '#],tbl_PV_Meta[Sub-Portfolio])</f>
        <v>Sub-Portfolio 7</v>
      </c>
      <c r="V2734" s="41">
        <f>IF(MONTH(tbl_PV_Milestones[[#This Row],[Baseline Date]])&lt;7,YEAR(tbl_PV_Milestones[[#This Row],[Baseline Date]]),YEAR(tbl_PV_Milestones[[#This Row],[Baseline Date]])+1)</f>
        <v>1900</v>
      </c>
      <c r="W2734" s="41">
        <f>IF(MONTH(tbl_PV_Milestones[[#This Row],[Actual/Schedule Finish]])&lt;7,YEAR(tbl_PV_Milestones[[#This Row],[Actual/Schedule Finish]]),YEAR(tbl_PV_Milestones[[#This Row],[Actual/Schedule Finish]])+1)</f>
        <v>2025</v>
      </c>
      <c r="X2734" s="41" t="str">
        <f>IF(OR(tbl_PV_Milestones[[#This Row],[Project Status]]="Completed",tbl_PV_Milestones[[#This Row],[Project Status]]="Assumed Completed"),"Yes","No")</f>
        <v>No</v>
      </c>
      <c r="Y2734" s="41">
        <f>IF(tbl_PV_Milestones[[#This Row],[Baseline Date]]="",1,0)</f>
        <v>1</v>
      </c>
      <c r="Z2734" s="41">
        <f>IF(tbl_PV_Milestones[[#This Row],[Baseline Date]]&lt;PV_Meta!$B$7,1,0)</f>
        <v>1</v>
      </c>
      <c r="AA2734" s="41">
        <f>IF(tbl_PV_Milestones[[#This Row],[Complete]]="Yes",1,0)</f>
        <v>0</v>
      </c>
      <c r="AB2734" s="41">
        <f>IF(AND(tbl_PV_Milestones[[#This Row],[BL FY]]=2025,tbl_PV_Milestones[[#This Row],[Baseline Date]]&lt;PV_Meta!$B$7),1,0)</f>
        <v>0</v>
      </c>
      <c r="AC2734" s="41">
        <f>IF(AND(tbl_PV_Milestones[[#This Row],[Planned YTD]]=1,tbl_PV_Milestones[[#This Row],[Complete]]="Yes"),1,0)</f>
        <v>0</v>
      </c>
      <c r="AD2734" s="41">
        <f>IF(AND(tbl_PV_Milestones[[#This Row],[Actual/Schedule Finish]]&lt;PV_Meta!$B$7,tbl_PV_Milestones[[#This Row],[Complete]]="No",tbl_PV_Milestones[[#This Row],[Project Status]]&lt;&gt;"On Hold"),1,0)</f>
        <v>1</v>
      </c>
      <c r="AE2734" s="41">
        <f>IF(AND(tbl_PV_Milestones[[#This Row],[Actual/Schedule Finish]]&gt;tbl_PV_Milestones[[#This Row],[Baseline Date]],tbl_PV_Milestones[[#This Row],[Complete]]="No",tbl_PV_Milestones[[#This Row],[Project Status]]&lt;&gt;"On Hold",tbl_PV_Milestones[[#This Row],[Overdue]]=0,tbl_PV_Milestones[[#This Row],[To be Baselined]]&lt;&gt;1),1,0)</f>
        <v>0</v>
      </c>
      <c r="AF2734" s="41">
        <f>IF(AND(tbl_PV_Milestones[[#This Row],[BL FY]]=2025,tbl_PV_Milestones[[#This Row],[Finish FY]]&gt;2025),1,0)</f>
        <v>0</v>
      </c>
      <c r="AG2734" s="56" t="str">
        <f>_xlfn.XLOOKUP(tbl_PV_Milestones[[#This Row],[Work ID]],tbl_PV_Meta[Work ID '#],tbl_PV_Meta[Project Manager/Owner],,0)</f>
        <v>Project Manager 17</v>
      </c>
      <c r="AH2734" s="6"/>
    </row>
    <row r="2735" spans="4:34" x14ac:dyDescent="0.25">
      <c r="D2735" s="6" t="s">
        <v>154</v>
      </c>
      <c r="E2735" s="6" t="s">
        <v>52</v>
      </c>
      <c r="F2735" s="6" t="s">
        <v>1700</v>
      </c>
      <c r="G2735" s="6" t="s">
        <v>540</v>
      </c>
      <c r="H2735" s="6" t="s">
        <v>505</v>
      </c>
      <c r="I2735" s="6" t="s">
        <v>510</v>
      </c>
      <c r="J2735" s="6" t="s">
        <v>154</v>
      </c>
      <c r="K2735" s="6" t="s">
        <v>36</v>
      </c>
      <c r="L2735" s="6" t="s">
        <v>88</v>
      </c>
      <c r="M2735" s="43"/>
      <c r="N2735" s="44" t="s">
        <v>1979</v>
      </c>
      <c r="O2735" s="39">
        <v>45930.333333333299</v>
      </c>
      <c r="S2735" s="45" t="e">
        <f>_xlfn.CONCAT(#REF!,TRIM(tbl_PV_Milestones[[#This Row],[Milestone Description]]))</f>
        <v>#REF!</v>
      </c>
      <c r="T2735" s="84" t="str">
        <f>IF(COUNTIF(tbl_PV_Milestones[UID],tbl_PV_Milestones[[#This Row],[UID]])&gt;1,"Duplicate","")</f>
        <v>Duplicate</v>
      </c>
      <c r="U2735" s="42" t="str">
        <f>_xlfn.XLOOKUP(tbl_PV_Milestones[[#This Row],[Work ID]],tbl_PV_Meta[Work ID '#],tbl_PV_Meta[Sub-Portfolio])</f>
        <v>Sub-Portfolio 7</v>
      </c>
      <c r="V2735" s="41">
        <f>IF(MONTH(tbl_PV_Milestones[[#This Row],[Baseline Date]])&lt;7,YEAR(tbl_PV_Milestones[[#This Row],[Baseline Date]]),YEAR(tbl_PV_Milestones[[#This Row],[Baseline Date]])+1)</f>
        <v>1900</v>
      </c>
      <c r="W2735" s="41">
        <f>IF(MONTH(tbl_PV_Milestones[[#This Row],[Actual/Schedule Finish]])&lt;7,YEAR(tbl_PV_Milestones[[#This Row],[Actual/Schedule Finish]]),YEAR(tbl_PV_Milestones[[#This Row],[Actual/Schedule Finish]])+1)</f>
        <v>2026</v>
      </c>
      <c r="X2735" s="41" t="str">
        <f>IF(OR(tbl_PV_Milestones[[#This Row],[Project Status]]="Completed",tbl_PV_Milestones[[#This Row],[Project Status]]="Assumed Completed"),"Yes","No")</f>
        <v>No</v>
      </c>
      <c r="Y2735" s="41">
        <f>IF(tbl_PV_Milestones[[#This Row],[Baseline Date]]="",1,0)</f>
        <v>1</v>
      </c>
      <c r="Z2735" s="41">
        <f>IF(tbl_PV_Milestones[[#This Row],[Baseline Date]]&lt;PV_Meta!$B$7,1,0)</f>
        <v>1</v>
      </c>
      <c r="AA2735" s="41">
        <f>IF(tbl_PV_Milestones[[#This Row],[Complete]]="Yes",1,0)</f>
        <v>0</v>
      </c>
      <c r="AB2735" s="41">
        <f>IF(AND(tbl_PV_Milestones[[#This Row],[BL FY]]=2025,tbl_PV_Milestones[[#This Row],[Baseline Date]]&lt;PV_Meta!$B$7),1,0)</f>
        <v>0</v>
      </c>
      <c r="AC2735" s="41">
        <f>IF(AND(tbl_PV_Milestones[[#This Row],[Planned YTD]]=1,tbl_PV_Milestones[[#This Row],[Complete]]="Yes"),1,0)</f>
        <v>0</v>
      </c>
      <c r="AD2735" s="41">
        <f>IF(AND(tbl_PV_Milestones[[#This Row],[Actual/Schedule Finish]]&lt;PV_Meta!$B$7,tbl_PV_Milestones[[#This Row],[Complete]]="No",tbl_PV_Milestones[[#This Row],[Project Status]]&lt;&gt;"On Hold"),1,0)</f>
        <v>0</v>
      </c>
      <c r="AE2735" s="41">
        <f>IF(AND(tbl_PV_Milestones[[#This Row],[Actual/Schedule Finish]]&gt;tbl_PV_Milestones[[#This Row],[Baseline Date]],tbl_PV_Milestones[[#This Row],[Complete]]="No",tbl_PV_Milestones[[#This Row],[Project Status]]&lt;&gt;"On Hold",tbl_PV_Milestones[[#This Row],[Overdue]]=0,tbl_PV_Milestones[[#This Row],[To be Baselined]]&lt;&gt;1),1,0)</f>
        <v>0</v>
      </c>
      <c r="AF2735" s="41">
        <f>IF(AND(tbl_PV_Milestones[[#This Row],[BL FY]]=2025,tbl_PV_Milestones[[#This Row],[Finish FY]]&gt;2025),1,0)</f>
        <v>0</v>
      </c>
      <c r="AG2735" s="56" t="str">
        <f>_xlfn.XLOOKUP(tbl_PV_Milestones[[#This Row],[Work ID]],tbl_PV_Meta[Work ID '#],tbl_PV_Meta[Project Manager/Owner],,0)</f>
        <v>Project Manager 17</v>
      </c>
      <c r="AH2735" s="6"/>
    </row>
    <row r="2736" spans="4:34" x14ac:dyDescent="0.25">
      <c r="D2736" s="6" t="s">
        <v>154</v>
      </c>
      <c r="E2736" s="6" t="s">
        <v>52</v>
      </c>
      <c r="F2736" s="6" t="s">
        <v>1700</v>
      </c>
      <c r="G2736" s="6" t="s">
        <v>1236</v>
      </c>
      <c r="H2736" s="6" t="s">
        <v>505</v>
      </c>
      <c r="I2736" s="6" t="s">
        <v>510</v>
      </c>
      <c r="J2736" s="6" t="s">
        <v>154</v>
      </c>
      <c r="K2736" s="6" t="s">
        <v>36</v>
      </c>
      <c r="L2736" s="6" t="s">
        <v>88</v>
      </c>
      <c r="M2736" s="43"/>
      <c r="N2736" s="44" t="s">
        <v>1979</v>
      </c>
      <c r="O2736" s="39">
        <v>45506.708333333299</v>
      </c>
      <c r="S2736" s="45" t="e">
        <f>_xlfn.CONCAT(#REF!,TRIM(tbl_PV_Milestones[[#This Row],[Milestone Description]]))</f>
        <v>#REF!</v>
      </c>
      <c r="T2736" s="84" t="str">
        <f>IF(COUNTIF(tbl_PV_Milestones[UID],tbl_PV_Milestones[[#This Row],[UID]])&gt;1,"Duplicate","")</f>
        <v>Duplicate</v>
      </c>
      <c r="U2736" s="42" t="str">
        <f>_xlfn.XLOOKUP(tbl_PV_Milestones[[#This Row],[Work ID]],tbl_PV_Meta[Work ID '#],tbl_PV_Meta[Sub-Portfolio])</f>
        <v>Sub-Portfolio 7</v>
      </c>
      <c r="V2736" s="41">
        <f>IF(MONTH(tbl_PV_Milestones[[#This Row],[Baseline Date]])&lt;7,YEAR(tbl_PV_Milestones[[#This Row],[Baseline Date]]),YEAR(tbl_PV_Milestones[[#This Row],[Baseline Date]])+1)</f>
        <v>1900</v>
      </c>
      <c r="W2736" s="41">
        <f>IF(MONTH(tbl_PV_Milestones[[#This Row],[Actual/Schedule Finish]])&lt;7,YEAR(tbl_PV_Milestones[[#This Row],[Actual/Schedule Finish]]),YEAR(tbl_PV_Milestones[[#This Row],[Actual/Schedule Finish]])+1)</f>
        <v>2025</v>
      </c>
      <c r="X2736" s="41" t="str">
        <f>IF(OR(tbl_PV_Milestones[[#This Row],[Project Status]]="Completed",tbl_PV_Milestones[[#This Row],[Project Status]]="Assumed Completed"),"Yes","No")</f>
        <v>No</v>
      </c>
      <c r="Y2736" s="41">
        <f>IF(tbl_PV_Milestones[[#This Row],[Baseline Date]]="",1,0)</f>
        <v>1</v>
      </c>
      <c r="Z2736" s="41">
        <f>IF(tbl_PV_Milestones[[#This Row],[Baseline Date]]&lt;PV_Meta!$B$7,1,0)</f>
        <v>1</v>
      </c>
      <c r="AA2736" s="41">
        <f>IF(tbl_PV_Milestones[[#This Row],[Complete]]="Yes",1,0)</f>
        <v>0</v>
      </c>
      <c r="AB2736" s="41">
        <f>IF(AND(tbl_PV_Milestones[[#This Row],[BL FY]]=2025,tbl_PV_Milestones[[#This Row],[Baseline Date]]&lt;PV_Meta!$B$7),1,0)</f>
        <v>0</v>
      </c>
      <c r="AC2736" s="41">
        <f>IF(AND(tbl_PV_Milestones[[#This Row],[Planned YTD]]=1,tbl_PV_Milestones[[#This Row],[Complete]]="Yes"),1,0)</f>
        <v>0</v>
      </c>
      <c r="AD2736" s="41">
        <f>IF(AND(tbl_PV_Milestones[[#This Row],[Actual/Schedule Finish]]&lt;PV_Meta!$B$7,tbl_PV_Milestones[[#This Row],[Complete]]="No",tbl_PV_Milestones[[#This Row],[Project Status]]&lt;&gt;"On Hold"),1,0)</f>
        <v>1</v>
      </c>
      <c r="AE2736" s="41">
        <f>IF(AND(tbl_PV_Milestones[[#This Row],[Actual/Schedule Finish]]&gt;tbl_PV_Milestones[[#This Row],[Baseline Date]],tbl_PV_Milestones[[#This Row],[Complete]]="No",tbl_PV_Milestones[[#This Row],[Project Status]]&lt;&gt;"On Hold",tbl_PV_Milestones[[#This Row],[Overdue]]=0,tbl_PV_Milestones[[#This Row],[To be Baselined]]&lt;&gt;1),1,0)</f>
        <v>0</v>
      </c>
      <c r="AF2736" s="41">
        <f>IF(AND(tbl_PV_Milestones[[#This Row],[BL FY]]=2025,tbl_PV_Milestones[[#This Row],[Finish FY]]&gt;2025),1,0)</f>
        <v>0</v>
      </c>
      <c r="AG2736" s="56" t="str">
        <f>_xlfn.XLOOKUP(tbl_PV_Milestones[[#This Row],[Work ID]],tbl_PV_Meta[Work ID '#],tbl_PV_Meta[Project Manager/Owner],,0)</f>
        <v>Project Manager 17</v>
      </c>
      <c r="AH2736" s="6"/>
    </row>
    <row r="2737" spans="4:34" x14ac:dyDescent="0.25">
      <c r="D2737" s="6" t="s">
        <v>154</v>
      </c>
      <c r="E2737" s="6" t="s">
        <v>52</v>
      </c>
      <c r="F2737" s="6" t="s">
        <v>1700</v>
      </c>
      <c r="G2737" s="6" t="s">
        <v>546</v>
      </c>
      <c r="H2737" s="6" t="s">
        <v>505</v>
      </c>
      <c r="I2737" s="6" t="s">
        <v>510</v>
      </c>
      <c r="J2737" s="6" t="s">
        <v>154</v>
      </c>
      <c r="K2737" s="6" t="s">
        <v>36</v>
      </c>
      <c r="L2737" s="6" t="s">
        <v>88</v>
      </c>
      <c r="M2737" s="43"/>
      <c r="N2737" s="44" t="s">
        <v>1979</v>
      </c>
      <c r="O2737" s="39">
        <v>45506.708333333299</v>
      </c>
      <c r="S2737" s="45" t="e">
        <f>_xlfn.CONCAT(#REF!,TRIM(tbl_PV_Milestones[[#This Row],[Milestone Description]]))</f>
        <v>#REF!</v>
      </c>
      <c r="T2737" s="84" t="str">
        <f>IF(COUNTIF(tbl_PV_Milestones[UID],tbl_PV_Milestones[[#This Row],[UID]])&gt;1,"Duplicate","")</f>
        <v>Duplicate</v>
      </c>
      <c r="U2737" s="42" t="str">
        <f>_xlfn.XLOOKUP(tbl_PV_Milestones[[#This Row],[Work ID]],tbl_PV_Meta[Work ID '#],tbl_PV_Meta[Sub-Portfolio])</f>
        <v>Sub-Portfolio 7</v>
      </c>
      <c r="V2737" s="41">
        <f>IF(MONTH(tbl_PV_Milestones[[#This Row],[Baseline Date]])&lt;7,YEAR(tbl_PV_Milestones[[#This Row],[Baseline Date]]),YEAR(tbl_PV_Milestones[[#This Row],[Baseline Date]])+1)</f>
        <v>1900</v>
      </c>
      <c r="W2737" s="41">
        <f>IF(MONTH(tbl_PV_Milestones[[#This Row],[Actual/Schedule Finish]])&lt;7,YEAR(tbl_PV_Milestones[[#This Row],[Actual/Schedule Finish]]),YEAR(tbl_PV_Milestones[[#This Row],[Actual/Schedule Finish]])+1)</f>
        <v>2025</v>
      </c>
      <c r="X2737" s="41" t="str">
        <f>IF(OR(tbl_PV_Milestones[[#This Row],[Project Status]]="Completed",tbl_PV_Milestones[[#This Row],[Project Status]]="Assumed Completed"),"Yes","No")</f>
        <v>No</v>
      </c>
      <c r="Y2737" s="41">
        <f>IF(tbl_PV_Milestones[[#This Row],[Baseline Date]]="",1,0)</f>
        <v>1</v>
      </c>
      <c r="Z2737" s="41">
        <f>IF(tbl_PV_Milestones[[#This Row],[Baseline Date]]&lt;PV_Meta!$B$7,1,0)</f>
        <v>1</v>
      </c>
      <c r="AA2737" s="41">
        <f>IF(tbl_PV_Milestones[[#This Row],[Complete]]="Yes",1,0)</f>
        <v>0</v>
      </c>
      <c r="AB2737" s="41">
        <f>IF(AND(tbl_PV_Milestones[[#This Row],[BL FY]]=2025,tbl_PV_Milestones[[#This Row],[Baseline Date]]&lt;PV_Meta!$B$7),1,0)</f>
        <v>0</v>
      </c>
      <c r="AC2737" s="41">
        <f>IF(AND(tbl_PV_Milestones[[#This Row],[Planned YTD]]=1,tbl_PV_Milestones[[#This Row],[Complete]]="Yes"),1,0)</f>
        <v>0</v>
      </c>
      <c r="AD2737" s="41">
        <f>IF(AND(tbl_PV_Milestones[[#This Row],[Actual/Schedule Finish]]&lt;PV_Meta!$B$7,tbl_PV_Milestones[[#This Row],[Complete]]="No",tbl_PV_Milestones[[#This Row],[Project Status]]&lt;&gt;"On Hold"),1,0)</f>
        <v>1</v>
      </c>
      <c r="AE2737" s="41">
        <f>IF(AND(tbl_PV_Milestones[[#This Row],[Actual/Schedule Finish]]&gt;tbl_PV_Milestones[[#This Row],[Baseline Date]],tbl_PV_Milestones[[#This Row],[Complete]]="No",tbl_PV_Milestones[[#This Row],[Project Status]]&lt;&gt;"On Hold",tbl_PV_Milestones[[#This Row],[Overdue]]=0,tbl_PV_Milestones[[#This Row],[To be Baselined]]&lt;&gt;1),1,0)</f>
        <v>0</v>
      </c>
      <c r="AF2737" s="41">
        <f>IF(AND(tbl_PV_Milestones[[#This Row],[BL FY]]=2025,tbl_PV_Milestones[[#This Row],[Finish FY]]&gt;2025),1,0)</f>
        <v>0</v>
      </c>
      <c r="AG2737" s="56" t="str">
        <f>_xlfn.XLOOKUP(tbl_PV_Milestones[[#This Row],[Work ID]],tbl_PV_Meta[Work ID '#],tbl_PV_Meta[Project Manager/Owner],,0)</f>
        <v>Project Manager 17</v>
      </c>
      <c r="AH2737" s="6"/>
    </row>
    <row r="2738" spans="4:34" x14ac:dyDescent="0.25">
      <c r="D2738" s="6" t="s">
        <v>154</v>
      </c>
      <c r="E2738" s="6" t="s">
        <v>52</v>
      </c>
      <c r="F2738" s="6" t="s">
        <v>1716</v>
      </c>
      <c r="G2738" s="6" t="s">
        <v>521</v>
      </c>
      <c r="H2738" s="6" t="s">
        <v>505</v>
      </c>
      <c r="I2738" s="6" t="s">
        <v>510</v>
      </c>
      <c r="J2738" s="6" t="s">
        <v>154</v>
      </c>
      <c r="K2738" s="6" t="s">
        <v>213</v>
      </c>
      <c r="L2738" s="6" t="s">
        <v>132</v>
      </c>
      <c r="M2738" s="43"/>
      <c r="N2738" s="44" t="s">
        <v>1979</v>
      </c>
      <c r="P2738" s="39">
        <v>45506.708333333299</v>
      </c>
      <c r="S2738" s="45" t="e">
        <f>_xlfn.CONCAT(#REF!,TRIM(tbl_PV_Milestones[[#This Row],[Milestone Description]]))</f>
        <v>#REF!</v>
      </c>
      <c r="T2738" s="84" t="str">
        <f>IF(COUNTIF(tbl_PV_Milestones[UID],tbl_PV_Milestones[[#This Row],[UID]])&gt;1,"Duplicate","")</f>
        <v>Duplicate</v>
      </c>
      <c r="U2738" s="42" t="str">
        <f>_xlfn.XLOOKUP(tbl_PV_Milestones[[#This Row],[Work ID]],tbl_PV_Meta[Work ID '#],tbl_PV_Meta[Sub-Portfolio])</f>
        <v>Sub-Portfolio 7</v>
      </c>
      <c r="V2738" s="41">
        <f>IF(MONTH(tbl_PV_Milestones[[#This Row],[Baseline Date]])&lt;7,YEAR(tbl_PV_Milestones[[#This Row],[Baseline Date]]),YEAR(tbl_PV_Milestones[[#This Row],[Baseline Date]])+1)</f>
        <v>2025</v>
      </c>
      <c r="W2738" s="41">
        <f>IF(MONTH(tbl_PV_Milestones[[#This Row],[Actual/Schedule Finish]])&lt;7,YEAR(tbl_PV_Milestones[[#This Row],[Actual/Schedule Finish]]),YEAR(tbl_PV_Milestones[[#This Row],[Actual/Schedule Finish]])+1)</f>
        <v>1900</v>
      </c>
      <c r="X2738" s="41" t="str">
        <f>IF(OR(tbl_PV_Milestones[[#This Row],[Project Status]]="Completed",tbl_PV_Milestones[[#This Row],[Project Status]]="Assumed Completed"),"Yes","No")</f>
        <v>No</v>
      </c>
      <c r="Y2738" s="41">
        <f>IF(tbl_PV_Milestones[[#This Row],[Baseline Date]]="",1,0)</f>
        <v>0</v>
      </c>
      <c r="Z2738" s="41">
        <f>IF(tbl_PV_Milestones[[#This Row],[Baseline Date]]&lt;PV_Meta!$B$7,1,0)</f>
        <v>1</v>
      </c>
      <c r="AA2738" s="41">
        <f>IF(tbl_PV_Milestones[[#This Row],[Complete]]="Yes",1,0)</f>
        <v>0</v>
      </c>
      <c r="AB2738" s="41">
        <f>IF(AND(tbl_PV_Milestones[[#This Row],[BL FY]]=2025,tbl_PV_Milestones[[#This Row],[Baseline Date]]&lt;PV_Meta!$B$7),1,0)</f>
        <v>1</v>
      </c>
      <c r="AC2738" s="41">
        <f>IF(AND(tbl_PV_Milestones[[#This Row],[Planned YTD]]=1,tbl_PV_Milestones[[#This Row],[Complete]]="Yes"),1,0)</f>
        <v>0</v>
      </c>
      <c r="AD2738" s="41">
        <f>IF(AND(tbl_PV_Milestones[[#This Row],[Actual/Schedule Finish]]&lt;PV_Meta!$B$7,tbl_PV_Milestones[[#This Row],[Complete]]="No",tbl_PV_Milestones[[#This Row],[Project Status]]&lt;&gt;"On Hold"),1,0)</f>
        <v>1</v>
      </c>
      <c r="AE2738" s="41">
        <f>IF(AND(tbl_PV_Milestones[[#This Row],[Actual/Schedule Finish]]&gt;tbl_PV_Milestones[[#This Row],[Baseline Date]],tbl_PV_Milestones[[#This Row],[Complete]]="No",tbl_PV_Milestones[[#This Row],[Project Status]]&lt;&gt;"On Hold",tbl_PV_Milestones[[#This Row],[Overdue]]=0,tbl_PV_Milestones[[#This Row],[To be Baselined]]&lt;&gt;1),1,0)</f>
        <v>0</v>
      </c>
      <c r="AF2738" s="41">
        <f>IF(AND(tbl_PV_Milestones[[#This Row],[BL FY]]=2025,tbl_PV_Milestones[[#This Row],[Finish FY]]&gt;2025),1,0)</f>
        <v>0</v>
      </c>
      <c r="AG2738" s="56" t="str">
        <f>_xlfn.XLOOKUP(tbl_PV_Milestones[[#This Row],[Work ID]],tbl_PV_Meta[Work ID '#],tbl_PV_Meta[Project Manager/Owner],,0)</f>
        <v>Project Manager 38</v>
      </c>
      <c r="AH2738" s="6"/>
    </row>
    <row r="2739" spans="4:34" x14ac:dyDescent="0.25">
      <c r="D2739" s="6" t="s">
        <v>154</v>
      </c>
      <c r="E2739" s="6" t="s">
        <v>52</v>
      </c>
      <c r="F2739" s="6" t="s">
        <v>1716</v>
      </c>
      <c r="G2739" s="6" t="s">
        <v>747</v>
      </c>
      <c r="H2739" s="6" t="s">
        <v>505</v>
      </c>
      <c r="I2739" s="6" t="s">
        <v>510</v>
      </c>
      <c r="J2739" s="6" t="s">
        <v>154</v>
      </c>
      <c r="K2739" s="6" t="s">
        <v>213</v>
      </c>
      <c r="L2739" s="6" t="s">
        <v>132</v>
      </c>
      <c r="M2739" s="43"/>
      <c r="N2739" s="44" t="s">
        <v>1979</v>
      </c>
      <c r="P2739" s="39">
        <v>45506.708333333299</v>
      </c>
      <c r="S2739" s="45" t="e">
        <f>_xlfn.CONCAT(#REF!,TRIM(tbl_PV_Milestones[[#This Row],[Milestone Description]]))</f>
        <v>#REF!</v>
      </c>
      <c r="T2739" s="84" t="str">
        <f>IF(COUNTIF(tbl_PV_Milestones[UID],tbl_PV_Milestones[[#This Row],[UID]])&gt;1,"Duplicate","")</f>
        <v>Duplicate</v>
      </c>
      <c r="U2739" s="42" t="str">
        <f>_xlfn.XLOOKUP(tbl_PV_Milestones[[#This Row],[Work ID]],tbl_PV_Meta[Work ID '#],tbl_PV_Meta[Sub-Portfolio])</f>
        <v>Sub-Portfolio 7</v>
      </c>
      <c r="V2739" s="41">
        <f>IF(MONTH(tbl_PV_Milestones[[#This Row],[Baseline Date]])&lt;7,YEAR(tbl_PV_Milestones[[#This Row],[Baseline Date]]),YEAR(tbl_PV_Milestones[[#This Row],[Baseline Date]])+1)</f>
        <v>2025</v>
      </c>
      <c r="W2739" s="41">
        <f>IF(MONTH(tbl_PV_Milestones[[#This Row],[Actual/Schedule Finish]])&lt;7,YEAR(tbl_PV_Milestones[[#This Row],[Actual/Schedule Finish]]),YEAR(tbl_PV_Milestones[[#This Row],[Actual/Schedule Finish]])+1)</f>
        <v>1900</v>
      </c>
      <c r="X2739" s="41" t="str">
        <f>IF(OR(tbl_PV_Milestones[[#This Row],[Project Status]]="Completed",tbl_PV_Milestones[[#This Row],[Project Status]]="Assumed Completed"),"Yes","No")</f>
        <v>No</v>
      </c>
      <c r="Y2739" s="41">
        <f>IF(tbl_PV_Milestones[[#This Row],[Baseline Date]]="",1,0)</f>
        <v>0</v>
      </c>
      <c r="Z2739" s="41">
        <f>IF(tbl_PV_Milestones[[#This Row],[Baseline Date]]&lt;PV_Meta!$B$7,1,0)</f>
        <v>1</v>
      </c>
      <c r="AA2739" s="41">
        <f>IF(tbl_PV_Milestones[[#This Row],[Complete]]="Yes",1,0)</f>
        <v>0</v>
      </c>
      <c r="AB2739" s="41">
        <f>IF(AND(tbl_PV_Milestones[[#This Row],[BL FY]]=2025,tbl_PV_Milestones[[#This Row],[Baseline Date]]&lt;PV_Meta!$B$7),1,0)</f>
        <v>1</v>
      </c>
      <c r="AC2739" s="41">
        <f>IF(AND(tbl_PV_Milestones[[#This Row],[Planned YTD]]=1,tbl_PV_Milestones[[#This Row],[Complete]]="Yes"),1,0)</f>
        <v>0</v>
      </c>
      <c r="AD2739" s="41">
        <f>IF(AND(tbl_PV_Milestones[[#This Row],[Actual/Schedule Finish]]&lt;PV_Meta!$B$7,tbl_PV_Milestones[[#This Row],[Complete]]="No",tbl_PV_Milestones[[#This Row],[Project Status]]&lt;&gt;"On Hold"),1,0)</f>
        <v>1</v>
      </c>
      <c r="AE2739" s="41">
        <f>IF(AND(tbl_PV_Milestones[[#This Row],[Actual/Schedule Finish]]&gt;tbl_PV_Milestones[[#This Row],[Baseline Date]],tbl_PV_Milestones[[#This Row],[Complete]]="No",tbl_PV_Milestones[[#This Row],[Project Status]]&lt;&gt;"On Hold",tbl_PV_Milestones[[#This Row],[Overdue]]=0,tbl_PV_Milestones[[#This Row],[To be Baselined]]&lt;&gt;1),1,0)</f>
        <v>0</v>
      </c>
      <c r="AF2739" s="41">
        <f>IF(AND(tbl_PV_Milestones[[#This Row],[BL FY]]=2025,tbl_PV_Milestones[[#This Row],[Finish FY]]&gt;2025),1,0)</f>
        <v>0</v>
      </c>
      <c r="AG2739" s="56" t="str">
        <f>_xlfn.XLOOKUP(tbl_PV_Milestones[[#This Row],[Work ID]],tbl_PV_Meta[Work ID '#],tbl_PV_Meta[Project Manager/Owner],,0)</f>
        <v>Project Manager 38</v>
      </c>
      <c r="AH2739" s="6"/>
    </row>
    <row r="2740" spans="4:34" x14ac:dyDescent="0.25">
      <c r="D2740" s="6" t="s">
        <v>154</v>
      </c>
      <c r="E2740" s="6" t="s">
        <v>52</v>
      </c>
      <c r="F2740" s="6" t="s">
        <v>1716</v>
      </c>
      <c r="G2740" s="6" t="s">
        <v>738</v>
      </c>
      <c r="H2740" s="6" t="s">
        <v>505</v>
      </c>
      <c r="I2740" s="6" t="s">
        <v>510</v>
      </c>
      <c r="J2740" s="6" t="s">
        <v>154</v>
      </c>
      <c r="K2740" s="6" t="s">
        <v>213</v>
      </c>
      <c r="L2740" s="6" t="s">
        <v>132</v>
      </c>
      <c r="M2740" s="43"/>
      <c r="N2740" s="44" t="s">
        <v>1979</v>
      </c>
      <c r="P2740" s="39">
        <v>45506.708333333299</v>
      </c>
      <c r="S2740" s="45" t="e">
        <f>_xlfn.CONCAT(#REF!,TRIM(tbl_PV_Milestones[[#This Row],[Milestone Description]]))</f>
        <v>#REF!</v>
      </c>
      <c r="T2740" s="84" t="str">
        <f>IF(COUNTIF(tbl_PV_Milestones[UID],tbl_PV_Milestones[[#This Row],[UID]])&gt;1,"Duplicate","")</f>
        <v>Duplicate</v>
      </c>
      <c r="U2740" s="42" t="str">
        <f>_xlfn.XLOOKUP(tbl_PV_Milestones[[#This Row],[Work ID]],tbl_PV_Meta[Work ID '#],tbl_PV_Meta[Sub-Portfolio])</f>
        <v>Sub-Portfolio 7</v>
      </c>
      <c r="V2740" s="41">
        <f>IF(MONTH(tbl_PV_Milestones[[#This Row],[Baseline Date]])&lt;7,YEAR(tbl_PV_Milestones[[#This Row],[Baseline Date]]),YEAR(tbl_PV_Milestones[[#This Row],[Baseline Date]])+1)</f>
        <v>2025</v>
      </c>
      <c r="W2740" s="41">
        <f>IF(MONTH(tbl_PV_Milestones[[#This Row],[Actual/Schedule Finish]])&lt;7,YEAR(tbl_PV_Milestones[[#This Row],[Actual/Schedule Finish]]),YEAR(tbl_PV_Milestones[[#This Row],[Actual/Schedule Finish]])+1)</f>
        <v>1900</v>
      </c>
      <c r="X2740" s="41" t="str">
        <f>IF(OR(tbl_PV_Milestones[[#This Row],[Project Status]]="Completed",tbl_PV_Milestones[[#This Row],[Project Status]]="Assumed Completed"),"Yes","No")</f>
        <v>No</v>
      </c>
      <c r="Y2740" s="41">
        <f>IF(tbl_PV_Milestones[[#This Row],[Baseline Date]]="",1,0)</f>
        <v>0</v>
      </c>
      <c r="Z2740" s="41">
        <f>IF(tbl_PV_Milestones[[#This Row],[Baseline Date]]&lt;PV_Meta!$B$7,1,0)</f>
        <v>1</v>
      </c>
      <c r="AA2740" s="41">
        <f>IF(tbl_PV_Milestones[[#This Row],[Complete]]="Yes",1,0)</f>
        <v>0</v>
      </c>
      <c r="AB2740" s="41">
        <f>IF(AND(tbl_PV_Milestones[[#This Row],[BL FY]]=2025,tbl_PV_Milestones[[#This Row],[Baseline Date]]&lt;PV_Meta!$B$7),1,0)</f>
        <v>1</v>
      </c>
      <c r="AC2740" s="41">
        <f>IF(AND(tbl_PV_Milestones[[#This Row],[Planned YTD]]=1,tbl_PV_Milestones[[#This Row],[Complete]]="Yes"),1,0)</f>
        <v>0</v>
      </c>
      <c r="AD2740" s="41">
        <f>IF(AND(tbl_PV_Milestones[[#This Row],[Actual/Schedule Finish]]&lt;PV_Meta!$B$7,tbl_PV_Milestones[[#This Row],[Complete]]="No",tbl_PV_Milestones[[#This Row],[Project Status]]&lt;&gt;"On Hold"),1,0)</f>
        <v>1</v>
      </c>
      <c r="AE2740" s="41">
        <f>IF(AND(tbl_PV_Milestones[[#This Row],[Actual/Schedule Finish]]&gt;tbl_PV_Milestones[[#This Row],[Baseline Date]],tbl_PV_Milestones[[#This Row],[Complete]]="No",tbl_PV_Milestones[[#This Row],[Project Status]]&lt;&gt;"On Hold",tbl_PV_Milestones[[#This Row],[Overdue]]=0,tbl_PV_Milestones[[#This Row],[To be Baselined]]&lt;&gt;1),1,0)</f>
        <v>0</v>
      </c>
      <c r="AF2740" s="41">
        <f>IF(AND(tbl_PV_Milestones[[#This Row],[BL FY]]=2025,tbl_PV_Milestones[[#This Row],[Finish FY]]&gt;2025),1,0)</f>
        <v>0</v>
      </c>
      <c r="AG2740" s="56" t="str">
        <f>_xlfn.XLOOKUP(tbl_PV_Milestones[[#This Row],[Work ID]],tbl_PV_Meta[Work ID '#],tbl_PV_Meta[Project Manager/Owner],,0)</f>
        <v>Project Manager 38</v>
      </c>
      <c r="AH2740" s="6"/>
    </row>
    <row r="2741" spans="4:34" x14ac:dyDescent="0.25">
      <c r="D2741" s="6" t="s">
        <v>154</v>
      </c>
      <c r="E2741" s="6" t="s">
        <v>503</v>
      </c>
      <c r="F2741" s="6" t="s">
        <v>1716</v>
      </c>
      <c r="G2741" s="6" t="s">
        <v>566</v>
      </c>
      <c r="H2741" s="6" t="s">
        <v>505</v>
      </c>
      <c r="I2741" s="6" t="s">
        <v>510</v>
      </c>
      <c r="J2741" s="6" t="s">
        <v>154</v>
      </c>
      <c r="K2741" s="6" t="s">
        <v>213</v>
      </c>
      <c r="L2741" s="6" t="s">
        <v>132</v>
      </c>
      <c r="M2741" s="43"/>
      <c r="N2741" s="44" t="s">
        <v>1979</v>
      </c>
      <c r="O2741" s="39">
        <v>45506.708333333299</v>
      </c>
      <c r="P2741" s="39">
        <v>45506.708333333299</v>
      </c>
      <c r="Q2741" s="6">
        <v>0</v>
      </c>
      <c r="R2741" s="6">
        <v>0</v>
      </c>
      <c r="S2741" s="45" t="e">
        <f>_xlfn.CONCAT(#REF!,TRIM(tbl_PV_Milestones[[#This Row],[Milestone Description]]))</f>
        <v>#REF!</v>
      </c>
      <c r="T2741" s="84" t="str">
        <f>IF(COUNTIF(tbl_PV_Milestones[UID],tbl_PV_Milestones[[#This Row],[UID]])&gt;1,"Duplicate","")</f>
        <v>Duplicate</v>
      </c>
      <c r="U2741" s="42" t="str">
        <f>_xlfn.XLOOKUP(tbl_PV_Milestones[[#This Row],[Work ID]],tbl_PV_Meta[Work ID '#],tbl_PV_Meta[Sub-Portfolio])</f>
        <v>Sub-Portfolio 7</v>
      </c>
      <c r="V2741" s="41">
        <f>IF(MONTH(tbl_PV_Milestones[[#This Row],[Baseline Date]])&lt;7,YEAR(tbl_PV_Milestones[[#This Row],[Baseline Date]]),YEAR(tbl_PV_Milestones[[#This Row],[Baseline Date]])+1)</f>
        <v>2025</v>
      </c>
      <c r="W2741" s="41">
        <f>IF(MONTH(tbl_PV_Milestones[[#This Row],[Actual/Schedule Finish]])&lt;7,YEAR(tbl_PV_Milestones[[#This Row],[Actual/Schedule Finish]]),YEAR(tbl_PV_Milestones[[#This Row],[Actual/Schedule Finish]])+1)</f>
        <v>2025</v>
      </c>
      <c r="X2741" s="41" t="str">
        <f>IF(OR(tbl_PV_Milestones[[#This Row],[Project Status]]="Completed",tbl_PV_Milestones[[#This Row],[Project Status]]="Assumed Completed"),"Yes","No")</f>
        <v>No</v>
      </c>
      <c r="Y2741" s="41">
        <f>IF(tbl_PV_Milestones[[#This Row],[Baseline Date]]="",1,0)</f>
        <v>0</v>
      </c>
      <c r="Z2741" s="41">
        <f>IF(tbl_PV_Milestones[[#This Row],[Baseline Date]]&lt;PV_Meta!$B$7,1,0)</f>
        <v>1</v>
      </c>
      <c r="AA2741" s="41">
        <f>IF(tbl_PV_Milestones[[#This Row],[Complete]]="Yes",1,0)</f>
        <v>0</v>
      </c>
      <c r="AB2741" s="41">
        <f>IF(AND(tbl_PV_Milestones[[#This Row],[BL FY]]=2025,tbl_PV_Milestones[[#This Row],[Baseline Date]]&lt;PV_Meta!$B$7),1,0)</f>
        <v>1</v>
      </c>
      <c r="AC2741" s="41">
        <f>IF(AND(tbl_PV_Milestones[[#This Row],[Planned YTD]]=1,tbl_PV_Milestones[[#This Row],[Complete]]="Yes"),1,0)</f>
        <v>0</v>
      </c>
      <c r="AD2741" s="41">
        <f>IF(AND(tbl_PV_Milestones[[#This Row],[Actual/Schedule Finish]]&lt;PV_Meta!$B$7,tbl_PV_Milestones[[#This Row],[Complete]]="No",tbl_PV_Milestones[[#This Row],[Project Status]]&lt;&gt;"On Hold"),1,0)</f>
        <v>1</v>
      </c>
      <c r="AE2741" s="41">
        <f>IF(AND(tbl_PV_Milestones[[#This Row],[Actual/Schedule Finish]]&gt;tbl_PV_Milestones[[#This Row],[Baseline Date]],tbl_PV_Milestones[[#This Row],[Complete]]="No",tbl_PV_Milestones[[#This Row],[Project Status]]&lt;&gt;"On Hold",tbl_PV_Milestones[[#This Row],[Overdue]]=0,tbl_PV_Milestones[[#This Row],[To be Baselined]]&lt;&gt;1),1,0)</f>
        <v>0</v>
      </c>
      <c r="AF2741" s="41">
        <f>IF(AND(tbl_PV_Milestones[[#This Row],[BL FY]]=2025,tbl_PV_Milestones[[#This Row],[Finish FY]]&gt;2025),1,0)</f>
        <v>0</v>
      </c>
      <c r="AG2741" s="56" t="str">
        <f>_xlfn.XLOOKUP(tbl_PV_Milestones[[#This Row],[Work ID]],tbl_PV_Meta[Work ID '#],tbl_PV_Meta[Project Manager/Owner],,0)</f>
        <v>Project Manager 38</v>
      </c>
      <c r="AH2741" s="6"/>
    </row>
    <row r="2742" spans="4:34" x14ac:dyDescent="0.25">
      <c r="D2742" s="6" t="s">
        <v>154</v>
      </c>
      <c r="E2742" s="6" t="s">
        <v>503</v>
      </c>
      <c r="F2742" s="6" t="s">
        <v>1716</v>
      </c>
      <c r="G2742" s="6" t="s">
        <v>739</v>
      </c>
      <c r="H2742" s="6" t="s">
        <v>505</v>
      </c>
      <c r="I2742" s="6" t="s">
        <v>510</v>
      </c>
      <c r="J2742" s="6" t="s">
        <v>154</v>
      </c>
      <c r="K2742" s="6" t="s">
        <v>213</v>
      </c>
      <c r="L2742" s="6" t="s">
        <v>132</v>
      </c>
      <c r="M2742" s="43"/>
      <c r="N2742" s="44" t="s">
        <v>1979</v>
      </c>
      <c r="O2742" s="39">
        <v>45506.708333333299</v>
      </c>
      <c r="P2742" s="39">
        <v>45506.708333333299</v>
      </c>
      <c r="Q2742" s="6">
        <v>0</v>
      </c>
      <c r="R2742" s="6">
        <v>0</v>
      </c>
      <c r="S2742" s="45" t="e">
        <f>_xlfn.CONCAT(#REF!,TRIM(tbl_PV_Milestones[[#This Row],[Milestone Description]]))</f>
        <v>#REF!</v>
      </c>
      <c r="T2742" s="84" t="str">
        <f>IF(COUNTIF(tbl_PV_Milestones[UID],tbl_PV_Milestones[[#This Row],[UID]])&gt;1,"Duplicate","")</f>
        <v>Duplicate</v>
      </c>
      <c r="U2742" s="42" t="str">
        <f>_xlfn.XLOOKUP(tbl_PV_Milestones[[#This Row],[Work ID]],tbl_PV_Meta[Work ID '#],tbl_PV_Meta[Sub-Portfolio])</f>
        <v>Sub-Portfolio 7</v>
      </c>
      <c r="V2742" s="41">
        <f>IF(MONTH(tbl_PV_Milestones[[#This Row],[Baseline Date]])&lt;7,YEAR(tbl_PV_Milestones[[#This Row],[Baseline Date]]),YEAR(tbl_PV_Milestones[[#This Row],[Baseline Date]])+1)</f>
        <v>2025</v>
      </c>
      <c r="W2742" s="41">
        <f>IF(MONTH(tbl_PV_Milestones[[#This Row],[Actual/Schedule Finish]])&lt;7,YEAR(tbl_PV_Milestones[[#This Row],[Actual/Schedule Finish]]),YEAR(tbl_PV_Milestones[[#This Row],[Actual/Schedule Finish]])+1)</f>
        <v>2025</v>
      </c>
      <c r="X2742" s="41" t="str">
        <f>IF(OR(tbl_PV_Milestones[[#This Row],[Project Status]]="Completed",tbl_PV_Milestones[[#This Row],[Project Status]]="Assumed Completed"),"Yes","No")</f>
        <v>No</v>
      </c>
      <c r="Y2742" s="41">
        <f>IF(tbl_PV_Milestones[[#This Row],[Baseline Date]]="",1,0)</f>
        <v>0</v>
      </c>
      <c r="Z2742" s="41">
        <f>IF(tbl_PV_Milestones[[#This Row],[Baseline Date]]&lt;PV_Meta!$B$7,1,0)</f>
        <v>1</v>
      </c>
      <c r="AA2742" s="41">
        <f>IF(tbl_PV_Milestones[[#This Row],[Complete]]="Yes",1,0)</f>
        <v>0</v>
      </c>
      <c r="AB2742" s="41">
        <f>IF(AND(tbl_PV_Milestones[[#This Row],[BL FY]]=2025,tbl_PV_Milestones[[#This Row],[Baseline Date]]&lt;PV_Meta!$B$7),1,0)</f>
        <v>1</v>
      </c>
      <c r="AC2742" s="41">
        <f>IF(AND(tbl_PV_Milestones[[#This Row],[Planned YTD]]=1,tbl_PV_Milestones[[#This Row],[Complete]]="Yes"),1,0)</f>
        <v>0</v>
      </c>
      <c r="AD2742" s="41">
        <f>IF(AND(tbl_PV_Milestones[[#This Row],[Actual/Schedule Finish]]&lt;PV_Meta!$B$7,tbl_PV_Milestones[[#This Row],[Complete]]="No",tbl_PV_Milestones[[#This Row],[Project Status]]&lt;&gt;"On Hold"),1,0)</f>
        <v>1</v>
      </c>
      <c r="AE2742" s="41">
        <f>IF(AND(tbl_PV_Milestones[[#This Row],[Actual/Schedule Finish]]&gt;tbl_PV_Milestones[[#This Row],[Baseline Date]],tbl_PV_Milestones[[#This Row],[Complete]]="No",tbl_PV_Milestones[[#This Row],[Project Status]]&lt;&gt;"On Hold",tbl_PV_Milestones[[#This Row],[Overdue]]=0,tbl_PV_Milestones[[#This Row],[To be Baselined]]&lt;&gt;1),1,0)</f>
        <v>0</v>
      </c>
      <c r="AF2742" s="41">
        <f>IF(AND(tbl_PV_Milestones[[#This Row],[BL FY]]=2025,tbl_PV_Milestones[[#This Row],[Finish FY]]&gt;2025),1,0)</f>
        <v>0</v>
      </c>
      <c r="AG2742" s="56" t="str">
        <f>_xlfn.XLOOKUP(tbl_PV_Milestones[[#This Row],[Work ID]],tbl_PV_Meta[Work ID '#],tbl_PV_Meta[Project Manager/Owner],,0)</f>
        <v>Project Manager 38</v>
      </c>
      <c r="AH2742" s="6"/>
    </row>
    <row r="2743" spans="4:34" x14ac:dyDescent="0.25">
      <c r="D2743" s="6" t="s">
        <v>154</v>
      </c>
      <c r="E2743" s="6" t="s">
        <v>52</v>
      </c>
      <c r="F2743" s="6" t="s">
        <v>1716</v>
      </c>
      <c r="G2743" s="6" t="s">
        <v>595</v>
      </c>
      <c r="H2743" s="6" t="s">
        <v>505</v>
      </c>
      <c r="I2743" s="6" t="s">
        <v>510</v>
      </c>
      <c r="J2743" s="6" t="s">
        <v>154</v>
      </c>
      <c r="K2743" s="6" t="s">
        <v>213</v>
      </c>
      <c r="L2743" s="6" t="s">
        <v>132</v>
      </c>
      <c r="M2743" s="43"/>
      <c r="N2743" s="44" t="s">
        <v>1979</v>
      </c>
      <c r="P2743" s="39">
        <v>45506.708333333299</v>
      </c>
      <c r="S2743" s="45" t="e">
        <f>_xlfn.CONCAT(#REF!,TRIM(tbl_PV_Milestones[[#This Row],[Milestone Description]]))</f>
        <v>#REF!</v>
      </c>
      <c r="T2743" s="84" t="str">
        <f>IF(COUNTIF(tbl_PV_Milestones[UID],tbl_PV_Milestones[[#This Row],[UID]])&gt;1,"Duplicate","")</f>
        <v>Duplicate</v>
      </c>
      <c r="U2743" s="42" t="str">
        <f>_xlfn.XLOOKUP(tbl_PV_Milestones[[#This Row],[Work ID]],tbl_PV_Meta[Work ID '#],tbl_PV_Meta[Sub-Portfolio])</f>
        <v>Sub-Portfolio 7</v>
      </c>
      <c r="V2743" s="41">
        <f>IF(MONTH(tbl_PV_Milestones[[#This Row],[Baseline Date]])&lt;7,YEAR(tbl_PV_Milestones[[#This Row],[Baseline Date]]),YEAR(tbl_PV_Milestones[[#This Row],[Baseline Date]])+1)</f>
        <v>2025</v>
      </c>
      <c r="W2743" s="41">
        <f>IF(MONTH(tbl_PV_Milestones[[#This Row],[Actual/Schedule Finish]])&lt;7,YEAR(tbl_PV_Milestones[[#This Row],[Actual/Schedule Finish]]),YEAR(tbl_PV_Milestones[[#This Row],[Actual/Schedule Finish]])+1)</f>
        <v>1900</v>
      </c>
      <c r="X2743" s="41" t="str">
        <f>IF(OR(tbl_PV_Milestones[[#This Row],[Project Status]]="Completed",tbl_PV_Milestones[[#This Row],[Project Status]]="Assumed Completed"),"Yes","No")</f>
        <v>No</v>
      </c>
      <c r="Y2743" s="41">
        <f>IF(tbl_PV_Milestones[[#This Row],[Baseline Date]]="",1,0)</f>
        <v>0</v>
      </c>
      <c r="Z2743" s="41">
        <f>IF(tbl_PV_Milestones[[#This Row],[Baseline Date]]&lt;PV_Meta!$B$7,1,0)</f>
        <v>1</v>
      </c>
      <c r="AA2743" s="41">
        <f>IF(tbl_PV_Milestones[[#This Row],[Complete]]="Yes",1,0)</f>
        <v>0</v>
      </c>
      <c r="AB2743" s="41">
        <f>IF(AND(tbl_PV_Milestones[[#This Row],[BL FY]]=2025,tbl_PV_Milestones[[#This Row],[Baseline Date]]&lt;PV_Meta!$B$7),1,0)</f>
        <v>1</v>
      </c>
      <c r="AC2743" s="41">
        <f>IF(AND(tbl_PV_Milestones[[#This Row],[Planned YTD]]=1,tbl_PV_Milestones[[#This Row],[Complete]]="Yes"),1,0)</f>
        <v>0</v>
      </c>
      <c r="AD2743" s="41">
        <f>IF(AND(tbl_PV_Milestones[[#This Row],[Actual/Schedule Finish]]&lt;PV_Meta!$B$7,tbl_PV_Milestones[[#This Row],[Complete]]="No",tbl_PV_Milestones[[#This Row],[Project Status]]&lt;&gt;"On Hold"),1,0)</f>
        <v>1</v>
      </c>
      <c r="AE2743" s="41">
        <f>IF(AND(tbl_PV_Milestones[[#This Row],[Actual/Schedule Finish]]&gt;tbl_PV_Milestones[[#This Row],[Baseline Date]],tbl_PV_Milestones[[#This Row],[Complete]]="No",tbl_PV_Milestones[[#This Row],[Project Status]]&lt;&gt;"On Hold",tbl_PV_Milestones[[#This Row],[Overdue]]=0,tbl_PV_Milestones[[#This Row],[To be Baselined]]&lt;&gt;1),1,0)</f>
        <v>0</v>
      </c>
      <c r="AF2743" s="41">
        <f>IF(AND(tbl_PV_Milestones[[#This Row],[BL FY]]=2025,tbl_PV_Milestones[[#This Row],[Finish FY]]&gt;2025),1,0)</f>
        <v>0</v>
      </c>
      <c r="AG2743" s="56" t="str">
        <f>_xlfn.XLOOKUP(tbl_PV_Milestones[[#This Row],[Work ID]],tbl_PV_Meta[Work ID '#],tbl_PV_Meta[Project Manager/Owner],,0)</f>
        <v>Project Manager 38</v>
      </c>
      <c r="AH2743" s="6"/>
    </row>
    <row r="2744" spans="4:34" x14ac:dyDescent="0.25">
      <c r="D2744" s="6" t="s">
        <v>154</v>
      </c>
      <c r="E2744" s="6" t="s">
        <v>503</v>
      </c>
      <c r="F2744" s="6" t="s">
        <v>1716</v>
      </c>
      <c r="G2744" s="6" t="s">
        <v>628</v>
      </c>
      <c r="H2744" s="6" t="s">
        <v>505</v>
      </c>
      <c r="I2744" s="6" t="s">
        <v>510</v>
      </c>
      <c r="J2744" s="6" t="s">
        <v>154</v>
      </c>
      <c r="K2744" s="6" t="s">
        <v>213</v>
      </c>
      <c r="L2744" s="6" t="s">
        <v>132</v>
      </c>
      <c r="M2744" s="43"/>
      <c r="N2744" s="44" t="s">
        <v>1979</v>
      </c>
      <c r="O2744" s="39">
        <v>45506.708333333299</v>
      </c>
      <c r="P2744" s="39">
        <v>45506.708333333299</v>
      </c>
      <c r="Q2744" s="6">
        <v>0</v>
      </c>
      <c r="R2744" s="6">
        <v>0</v>
      </c>
      <c r="S2744" s="45" t="e">
        <f>_xlfn.CONCAT(#REF!,TRIM(tbl_PV_Milestones[[#This Row],[Milestone Description]]))</f>
        <v>#REF!</v>
      </c>
      <c r="T2744" s="84" t="str">
        <f>IF(COUNTIF(tbl_PV_Milestones[UID],tbl_PV_Milestones[[#This Row],[UID]])&gt;1,"Duplicate","")</f>
        <v>Duplicate</v>
      </c>
      <c r="U2744" s="42" t="str">
        <f>_xlfn.XLOOKUP(tbl_PV_Milestones[[#This Row],[Work ID]],tbl_PV_Meta[Work ID '#],tbl_PV_Meta[Sub-Portfolio])</f>
        <v>Sub-Portfolio 7</v>
      </c>
      <c r="V2744" s="41">
        <f>IF(MONTH(tbl_PV_Milestones[[#This Row],[Baseline Date]])&lt;7,YEAR(tbl_PV_Milestones[[#This Row],[Baseline Date]]),YEAR(tbl_PV_Milestones[[#This Row],[Baseline Date]])+1)</f>
        <v>2025</v>
      </c>
      <c r="W2744" s="41">
        <f>IF(MONTH(tbl_PV_Milestones[[#This Row],[Actual/Schedule Finish]])&lt;7,YEAR(tbl_PV_Milestones[[#This Row],[Actual/Schedule Finish]]),YEAR(tbl_PV_Milestones[[#This Row],[Actual/Schedule Finish]])+1)</f>
        <v>2025</v>
      </c>
      <c r="X2744" s="41" t="str">
        <f>IF(OR(tbl_PV_Milestones[[#This Row],[Project Status]]="Completed",tbl_PV_Milestones[[#This Row],[Project Status]]="Assumed Completed"),"Yes","No")</f>
        <v>No</v>
      </c>
      <c r="Y2744" s="41">
        <f>IF(tbl_PV_Milestones[[#This Row],[Baseline Date]]="",1,0)</f>
        <v>0</v>
      </c>
      <c r="Z2744" s="41">
        <f>IF(tbl_PV_Milestones[[#This Row],[Baseline Date]]&lt;PV_Meta!$B$7,1,0)</f>
        <v>1</v>
      </c>
      <c r="AA2744" s="41">
        <f>IF(tbl_PV_Milestones[[#This Row],[Complete]]="Yes",1,0)</f>
        <v>0</v>
      </c>
      <c r="AB2744" s="41">
        <f>IF(AND(tbl_PV_Milestones[[#This Row],[BL FY]]=2025,tbl_PV_Milestones[[#This Row],[Baseline Date]]&lt;PV_Meta!$B$7),1,0)</f>
        <v>1</v>
      </c>
      <c r="AC2744" s="41">
        <f>IF(AND(tbl_PV_Milestones[[#This Row],[Planned YTD]]=1,tbl_PV_Milestones[[#This Row],[Complete]]="Yes"),1,0)</f>
        <v>0</v>
      </c>
      <c r="AD2744" s="41">
        <f>IF(AND(tbl_PV_Milestones[[#This Row],[Actual/Schedule Finish]]&lt;PV_Meta!$B$7,tbl_PV_Milestones[[#This Row],[Complete]]="No",tbl_PV_Milestones[[#This Row],[Project Status]]&lt;&gt;"On Hold"),1,0)</f>
        <v>1</v>
      </c>
      <c r="AE2744" s="41">
        <f>IF(AND(tbl_PV_Milestones[[#This Row],[Actual/Schedule Finish]]&gt;tbl_PV_Milestones[[#This Row],[Baseline Date]],tbl_PV_Milestones[[#This Row],[Complete]]="No",tbl_PV_Milestones[[#This Row],[Project Status]]&lt;&gt;"On Hold",tbl_PV_Milestones[[#This Row],[Overdue]]=0,tbl_PV_Milestones[[#This Row],[To be Baselined]]&lt;&gt;1),1,0)</f>
        <v>0</v>
      </c>
      <c r="AF2744" s="41">
        <f>IF(AND(tbl_PV_Milestones[[#This Row],[BL FY]]=2025,tbl_PV_Milestones[[#This Row],[Finish FY]]&gt;2025),1,0)</f>
        <v>0</v>
      </c>
      <c r="AG2744" s="56" t="str">
        <f>_xlfn.XLOOKUP(tbl_PV_Milestones[[#This Row],[Work ID]],tbl_PV_Meta[Work ID '#],tbl_PV_Meta[Project Manager/Owner],,0)</f>
        <v>Project Manager 38</v>
      </c>
      <c r="AH2744" s="6"/>
    </row>
    <row r="2745" spans="4:34" x14ac:dyDescent="0.25">
      <c r="D2745" s="6" t="s">
        <v>154</v>
      </c>
      <c r="E2745" s="6" t="s">
        <v>52</v>
      </c>
      <c r="F2745" s="6" t="s">
        <v>1716</v>
      </c>
      <c r="G2745" s="6" t="s">
        <v>744</v>
      </c>
      <c r="H2745" s="6" t="s">
        <v>505</v>
      </c>
      <c r="I2745" s="6" t="s">
        <v>510</v>
      </c>
      <c r="J2745" s="6" t="s">
        <v>154</v>
      </c>
      <c r="K2745" s="6" t="s">
        <v>213</v>
      </c>
      <c r="L2745" s="6" t="s">
        <v>132</v>
      </c>
      <c r="M2745" s="43"/>
      <c r="N2745" s="44" t="s">
        <v>1979</v>
      </c>
      <c r="P2745" s="39">
        <v>45506.708333333299</v>
      </c>
      <c r="S2745" s="45" t="e">
        <f>_xlfn.CONCAT(#REF!,TRIM(tbl_PV_Milestones[[#This Row],[Milestone Description]]))</f>
        <v>#REF!</v>
      </c>
      <c r="T2745" s="84" t="str">
        <f>IF(COUNTIF(tbl_PV_Milestones[UID],tbl_PV_Milestones[[#This Row],[UID]])&gt;1,"Duplicate","")</f>
        <v>Duplicate</v>
      </c>
      <c r="U2745" s="42" t="str">
        <f>_xlfn.XLOOKUP(tbl_PV_Milestones[[#This Row],[Work ID]],tbl_PV_Meta[Work ID '#],tbl_PV_Meta[Sub-Portfolio])</f>
        <v>Sub-Portfolio 7</v>
      </c>
      <c r="V2745" s="41">
        <f>IF(MONTH(tbl_PV_Milestones[[#This Row],[Baseline Date]])&lt;7,YEAR(tbl_PV_Milestones[[#This Row],[Baseline Date]]),YEAR(tbl_PV_Milestones[[#This Row],[Baseline Date]])+1)</f>
        <v>2025</v>
      </c>
      <c r="W2745" s="41">
        <f>IF(MONTH(tbl_PV_Milestones[[#This Row],[Actual/Schedule Finish]])&lt;7,YEAR(tbl_PV_Milestones[[#This Row],[Actual/Schedule Finish]]),YEAR(tbl_PV_Milestones[[#This Row],[Actual/Schedule Finish]])+1)</f>
        <v>1900</v>
      </c>
      <c r="X2745" s="41" t="str">
        <f>IF(OR(tbl_PV_Milestones[[#This Row],[Project Status]]="Completed",tbl_PV_Milestones[[#This Row],[Project Status]]="Assumed Completed"),"Yes","No")</f>
        <v>No</v>
      </c>
      <c r="Y2745" s="41">
        <f>IF(tbl_PV_Milestones[[#This Row],[Baseline Date]]="",1,0)</f>
        <v>0</v>
      </c>
      <c r="Z2745" s="41">
        <f>IF(tbl_PV_Milestones[[#This Row],[Baseline Date]]&lt;PV_Meta!$B$7,1,0)</f>
        <v>1</v>
      </c>
      <c r="AA2745" s="41">
        <f>IF(tbl_PV_Milestones[[#This Row],[Complete]]="Yes",1,0)</f>
        <v>0</v>
      </c>
      <c r="AB2745" s="41">
        <f>IF(AND(tbl_PV_Milestones[[#This Row],[BL FY]]=2025,tbl_PV_Milestones[[#This Row],[Baseline Date]]&lt;PV_Meta!$B$7),1,0)</f>
        <v>1</v>
      </c>
      <c r="AC2745" s="41">
        <f>IF(AND(tbl_PV_Milestones[[#This Row],[Planned YTD]]=1,tbl_PV_Milestones[[#This Row],[Complete]]="Yes"),1,0)</f>
        <v>0</v>
      </c>
      <c r="AD2745" s="41">
        <f>IF(AND(tbl_PV_Milestones[[#This Row],[Actual/Schedule Finish]]&lt;PV_Meta!$B$7,tbl_PV_Milestones[[#This Row],[Complete]]="No",tbl_PV_Milestones[[#This Row],[Project Status]]&lt;&gt;"On Hold"),1,0)</f>
        <v>1</v>
      </c>
      <c r="AE2745" s="41">
        <f>IF(AND(tbl_PV_Milestones[[#This Row],[Actual/Schedule Finish]]&gt;tbl_PV_Milestones[[#This Row],[Baseline Date]],tbl_PV_Milestones[[#This Row],[Complete]]="No",tbl_PV_Milestones[[#This Row],[Project Status]]&lt;&gt;"On Hold",tbl_PV_Milestones[[#This Row],[Overdue]]=0,tbl_PV_Milestones[[#This Row],[To be Baselined]]&lt;&gt;1),1,0)</f>
        <v>0</v>
      </c>
      <c r="AF2745" s="41">
        <f>IF(AND(tbl_PV_Milestones[[#This Row],[BL FY]]=2025,tbl_PV_Milestones[[#This Row],[Finish FY]]&gt;2025),1,0)</f>
        <v>0</v>
      </c>
      <c r="AG2745" s="56" t="str">
        <f>_xlfn.XLOOKUP(tbl_PV_Milestones[[#This Row],[Work ID]],tbl_PV_Meta[Work ID '#],tbl_PV_Meta[Project Manager/Owner],,0)</f>
        <v>Project Manager 38</v>
      </c>
      <c r="AH2745" s="6"/>
    </row>
    <row r="2746" spans="4:34" x14ac:dyDescent="0.25">
      <c r="D2746" s="6" t="s">
        <v>154</v>
      </c>
      <c r="E2746" s="6" t="s">
        <v>52</v>
      </c>
      <c r="F2746" s="6" t="s">
        <v>1716</v>
      </c>
      <c r="G2746" s="6" t="s">
        <v>567</v>
      </c>
      <c r="H2746" s="6" t="s">
        <v>505</v>
      </c>
      <c r="I2746" s="6" t="s">
        <v>510</v>
      </c>
      <c r="J2746" s="6" t="s">
        <v>154</v>
      </c>
      <c r="K2746" s="6" t="s">
        <v>213</v>
      </c>
      <c r="L2746" s="6" t="s">
        <v>132</v>
      </c>
      <c r="M2746" s="43"/>
      <c r="N2746" s="44" t="s">
        <v>1979</v>
      </c>
      <c r="P2746" s="39">
        <v>45506.708333333299</v>
      </c>
      <c r="S2746" s="45" t="e">
        <f>_xlfn.CONCAT(#REF!,TRIM(tbl_PV_Milestones[[#This Row],[Milestone Description]]))</f>
        <v>#REF!</v>
      </c>
      <c r="T2746" s="84" t="str">
        <f>IF(COUNTIF(tbl_PV_Milestones[UID],tbl_PV_Milestones[[#This Row],[UID]])&gt;1,"Duplicate","")</f>
        <v>Duplicate</v>
      </c>
      <c r="U2746" s="42" t="str">
        <f>_xlfn.XLOOKUP(tbl_PV_Milestones[[#This Row],[Work ID]],tbl_PV_Meta[Work ID '#],tbl_PV_Meta[Sub-Portfolio])</f>
        <v>Sub-Portfolio 7</v>
      </c>
      <c r="V2746" s="41">
        <f>IF(MONTH(tbl_PV_Milestones[[#This Row],[Baseline Date]])&lt;7,YEAR(tbl_PV_Milestones[[#This Row],[Baseline Date]]),YEAR(tbl_PV_Milestones[[#This Row],[Baseline Date]])+1)</f>
        <v>2025</v>
      </c>
      <c r="W2746" s="41">
        <f>IF(MONTH(tbl_PV_Milestones[[#This Row],[Actual/Schedule Finish]])&lt;7,YEAR(tbl_PV_Milestones[[#This Row],[Actual/Schedule Finish]]),YEAR(tbl_PV_Milestones[[#This Row],[Actual/Schedule Finish]])+1)</f>
        <v>1900</v>
      </c>
      <c r="X2746" s="41" t="str">
        <f>IF(OR(tbl_PV_Milestones[[#This Row],[Project Status]]="Completed",tbl_PV_Milestones[[#This Row],[Project Status]]="Assumed Completed"),"Yes","No")</f>
        <v>No</v>
      </c>
      <c r="Y2746" s="41">
        <f>IF(tbl_PV_Milestones[[#This Row],[Baseline Date]]="",1,0)</f>
        <v>0</v>
      </c>
      <c r="Z2746" s="41">
        <f>IF(tbl_PV_Milestones[[#This Row],[Baseline Date]]&lt;PV_Meta!$B$7,1,0)</f>
        <v>1</v>
      </c>
      <c r="AA2746" s="41">
        <f>IF(tbl_PV_Milestones[[#This Row],[Complete]]="Yes",1,0)</f>
        <v>0</v>
      </c>
      <c r="AB2746" s="41">
        <f>IF(AND(tbl_PV_Milestones[[#This Row],[BL FY]]=2025,tbl_PV_Milestones[[#This Row],[Baseline Date]]&lt;PV_Meta!$B$7),1,0)</f>
        <v>1</v>
      </c>
      <c r="AC2746" s="41">
        <f>IF(AND(tbl_PV_Milestones[[#This Row],[Planned YTD]]=1,tbl_PV_Milestones[[#This Row],[Complete]]="Yes"),1,0)</f>
        <v>0</v>
      </c>
      <c r="AD2746" s="41">
        <f>IF(AND(tbl_PV_Milestones[[#This Row],[Actual/Schedule Finish]]&lt;PV_Meta!$B$7,tbl_PV_Milestones[[#This Row],[Complete]]="No",tbl_PV_Milestones[[#This Row],[Project Status]]&lt;&gt;"On Hold"),1,0)</f>
        <v>1</v>
      </c>
      <c r="AE2746" s="41">
        <f>IF(AND(tbl_PV_Milestones[[#This Row],[Actual/Schedule Finish]]&gt;tbl_PV_Milestones[[#This Row],[Baseline Date]],tbl_PV_Milestones[[#This Row],[Complete]]="No",tbl_PV_Milestones[[#This Row],[Project Status]]&lt;&gt;"On Hold",tbl_PV_Milestones[[#This Row],[Overdue]]=0,tbl_PV_Milestones[[#This Row],[To be Baselined]]&lt;&gt;1),1,0)</f>
        <v>0</v>
      </c>
      <c r="AF2746" s="41">
        <f>IF(AND(tbl_PV_Milestones[[#This Row],[BL FY]]=2025,tbl_PV_Milestones[[#This Row],[Finish FY]]&gt;2025),1,0)</f>
        <v>0</v>
      </c>
      <c r="AG2746" s="56" t="str">
        <f>_xlfn.XLOOKUP(tbl_PV_Milestones[[#This Row],[Work ID]],tbl_PV_Meta[Work ID '#],tbl_PV_Meta[Project Manager/Owner],,0)</f>
        <v>Project Manager 38</v>
      </c>
      <c r="AH2746" s="6"/>
    </row>
    <row r="2747" spans="4:34" x14ac:dyDescent="0.25">
      <c r="D2747" s="6" t="s">
        <v>154</v>
      </c>
      <c r="E2747" s="6" t="s">
        <v>503</v>
      </c>
      <c r="F2747" s="6" t="s">
        <v>1716</v>
      </c>
      <c r="G2747" s="6" t="s">
        <v>568</v>
      </c>
      <c r="H2747" s="6" t="s">
        <v>505</v>
      </c>
      <c r="I2747" s="6" t="s">
        <v>510</v>
      </c>
      <c r="J2747" s="6" t="s">
        <v>154</v>
      </c>
      <c r="K2747" s="6" t="s">
        <v>213</v>
      </c>
      <c r="L2747" s="6" t="s">
        <v>132</v>
      </c>
      <c r="M2747" s="43"/>
      <c r="N2747" s="44" t="s">
        <v>1979</v>
      </c>
      <c r="O2747" s="39">
        <v>45506.708333333299</v>
      </c>
      <c r="P2747" s="39">
        <v>45506.708333333299</v>
      </c>
      <c r="Q2747" s="6">
        <v>0</v>
      </c>
      <c r="R2747" s="6">
        <v>0</v>
      </c>
      <c r="S2747" s="45" t="e">
        <f>_xlfn.CONCAT(#REF!,TRIM(tbl_PV_Milestones[[#This Row],[Milestone Description]]))</f>
        <v>#REF!</v>
      </c>
      <c r="T2747" s="84" t="str">
        <f>IF(COUNTIF(tbl_PV_Milestones[UID],tbl_PV_Milestones[[#This Row],[UID]])&gt;1,"Duplicate","")</f>
        <v>Duplicate</v>
      </c>
      <c r="U2747" s="42" t="str">
        <f>_xlfn.XLOOKUP(tbl_PV_Milestones[[#This Row],[Work ID]],tbl_PV_Meta[Work ID '#],tbl_PV_Meta[Sub-Portfolio])</f>
        <v>Sub-Portfolio 7</v>
      </c>
      <c r="V2747" s="41">
        <f>IF(MONTH(tbl_PV_Milestones[[#This Row],[Baseline Date]])&lt;7,YEAR(tbl_PV_Milestones[[#This Row],[Baseline Date]]),YEAR(tbl_PV_Milestones[[#This Row],[Baseline Date]])+1)</f>
        <v>2025</v>
      </c>
      <c r="W2747" s="41">
        <f>IF(MONTH(tbl_PV_Milestones[[#This Row],[Actual/Schedule Finish]])&lt;7,YEAR(tbl_PV_Milestones[[#This Row],[Actual/Schedule Finish]]),YEAR(tbl_PV_Milestones[[#This Row],[Actual/Schedule Finish]])+1)</f>
        <v>2025</v>
      </c>
      <c r="X2747" s="41" t="str">
        <f>IF(OR(tbl_PV_Milestones[[#This Row],[Project Status]]="Completed",tbl_PV_Milestones[[#This Row],[Project Status]]="Assumed Completed"),"Yes","No")</f>
        <v>No</v>
      </c>
      <c r="Y2747" s="41">
        <f>IF(tbl_PV_Milestones[[#This Row],[Baseline Date]]="",1,0)</f>
        <v>0</v>
      </c>
      <c r="Z2747" s="41">
        <f>IF(tbl_PV_Milestones[[#This Row],[Baseline Date]]&lt;PV_Meta!$B$7,1,0)</f>
        <v>1</v>
      </c>
      <c r="AA2747" s="41">
        <f>IF(tbl_PV_Milestones[[#This Row],[Complete]]="Yes",1,0)</f>
        <v>0</v>
      </c>
      <c r="AB2747" s="41">
        <f>IF(AND(tbl_PV_Milestones[[#This Row],[BL FY]]=2025,tbl_PV_Milestones[[#This Row],[Baseline Date]]&lt;PV_Meta!$B$7),1,0)</f>
        <v>1</v>
      </c>
      <c r="AC2747" s="41">
        <f>IF(AND(tbl_PV_Milestones[[#This Row],[Planned YTD]]=1,tbl_PV_Milestones[[#This Row],[Complete]]="Yes"),1,0)</f>
        <v>0</v>
      </c>
      <c r="AD2747" s="41">
        <f>IF(AND(tbl_PV_Milestones[[#This Row],[Actual/Schedule Finish]]&lt;PV_Meta!$B$7,tbl_PV_Milestones[[#This Row],[Complete]]="No",tbl_PV_Milestones[[#This Row],[Project Status]]&lt;&gt;"On Hold"),1,0)</f>
        <v>1</v>
      </c>
      <c r="AE2747" s="41">
        <f>IF(AND(tbl_PV_Milestones[[#This Row],[Actual/Schedule Finish]]&gt;tbl_PV_Milestones[[#This Row],[Baseline Date]],tbl_PV_Milestones[[#This Row],[Complete]]="No",tbl_PV_Milestones[[#This Row],[Project Status]]&lt;&gt;"On Hold",tbl_PV_Milestones[[#This Row],[Overdue]]=0,tbl_PV_Milestones[[#This Row],[To be Baselined]]&lt;&gt;1),1,0)</f>
        <v>0</v>
      </c>
      <c r="AF2747" s="41">
        <f>IF(AND(tbl_PV_Milestones[[#This Row],[BL FY]]=2025,tbl_PV_Milestones[[#This Row],[Finish FY]]&gt;2025),1,0)</f>
        <v>0</v>
      </c>
      <c r="AG2747" s="56" t="str">
        <f>_xlfn.XLOOKUP(tbl_PV_Milestones[[#This Row],[Work ID]],tbl_PV_Meta[Work ID '#],tbl_PV_Meta[Project Manager/Owner],,0)</f>
        <v>Project Manager 38</v>
      </c>
      <c r="AH2747" s="6"/>
    </row>
    <row r="2748" spans="4:34" x14ac:dyDescent="0.25">
      <c r="D2748" s="6" t="s">
        <v>154</v>
      </c>
      <c r="E2748" s="6" t="s">
        <v>503</v>
      </c>
      <c r="F2748" s="6" t="s">
        <v>1716</v>
      </c>
      <c r="G2748" s="6" t="s">
        <v>570</v>
      </c>
      <c r="H2748" s="6" t="s">
        <v>505</v>
      </c>
      <c r="I2748" s="6" t="s">
        <v>510</v>
      </c>
      <c r="J2748" s="6" t="s">
        <v>154</v>
      </c>
      <c r="K2748" s="6" t="s">
        <v>213</v>
      </c>
      <c r="L2748" s="6" t="s">
        <v>132</v>
      </c>
      <c r="M2748" s="43"/>
      <c r="N2748" s="44" t="s">
        <v>1979</v>
      </c>
      <c r="O2748" s="39">
        <v>45506.708333333299</v>
      </c>
      <c r="P2748" s="39">
        <v>45506.708333333299</v>
      </c>
      <c r="Q2748" s="6">
        <v>0</v>
      </c>
      <c r="R2748" s="6">
        <v>0</v>
      </c>
      <c r="S2748" s="45" t="e">
        <f>_xlfn.CONCAT(#REF!,TRIM(tbl_PV_Milestones[[#This Row],[Milestone Description]]))</f>
        <v>#REF!</v>
      </c>
      <c r="T2748" s="84" t="str">
        <f>IF(COUNTIF(tbl_PV_Milestones[UID],tbl_PV_Milestones[[#This Row],[UID]])&gt;1,"Duplicate","")</f>
        <v>Duplicate</v>
      </c>
      <c r="U2748" s="42" t="str">
        <f>_xlfn.XLOOKUP(tbl_PV_Milestones[[#This Row],[Work ID]],tbl_PV_Meta[Work ID '#],tbl_PV_Meta[Sub-Portfolio])</f>
        <v>Sub-Portfolio 7</v>
      </c>
      <c r="V2748" s="41">
        <f>IF(MONTH(tbl_PV_Milestones[[#This Row],[Baseline Date]])&lt;7,YEAR(tbl_PV_Milestones[[#This Row],[Baseline Date]]),YEAR(tbl_PV_Milestones[[#This Row],[Baseline Date]])+1)</f>
        <v>2025</v>
      </c>
      <c r="W2748" s="41">
        <f>IF(MONTH(tbl_PV_Milestones[[#This Row],[Actual/Schedule Finish]])&lt;7,YEAR(tbl_PV_Milestones[[#This Row],[Actual/Schedule Finish]]),YEAR(tbl_PV_Milestones[[#This Row],[Actual/Schedule Finish]])+1)</f>
        <v>2025</v>
      </c>
      <c r="X2748" s="41" t="str">
        <f>IF(OR(tbl_PV_Milestones[[#This Row],[Project Status]]="Completed",tbl_PV_Milestones[[#This Row],[Project Status]]="Assumed Completed"),"Yes","No")</f>
        <v>No</v>
      </c>
      <c r="Y2748" s="41">
        <f>IF(tbl_PV_Milestones[[#This Row],[Baseline Date]]="",1,0)</f>
        <v>0</v>
      </c>
      <c r="Z2748" s="41">
        <f>IF(tbl_PV_Milestones[[#This Row],[Baseline Date]]&lt;PV_Meta!$B$7,1,0)</f>
        <v>1</v>
      </c>
      <c r="AA2748" s="41">
        <f>IF(tbl_PV_Milestones[[#This Row],[Complete]]="Yes",1,0)</f>
        <v>0</v>
      </c>
      <c r="AB2748" s="41">
        <f>IF(AND(tbl_PV_Milestones[[#This Row],[BL FY]]=2025,tbl_PV_Milestones[[#This Row],[Baseline Date]]&lt;PV_Meta!$B$7),1,0)</f>
        <v>1</v>
      </c>
      <c r="AC2748" s="41">
        <f>IF(AND(tbl_PV_Milestones[[#This Row],[Planned YTD]]=1,tbl_PV_Milestones[[#This Row],[Complete]]="Yes"),1,0)</f>
        <v>0</v>
      </c>
      <c r="AD2748" s="41">
        <f>IF(AND(tbl_PV_Milestones[[#This Row],[Actual/Schedule Finish]]&lt;PV_Meta!$B$7,tbl_PV_Milestones[[#This Row],[Complete]]="No",tbl_PV_Milestones[[#This Row],[Project Status]]&lt;&gt;"On Hold"),1,0)</f>
        <v>1</v>
      </c>
      <c r="AE2748" s="41">
        <f>IF(AND(tbl_PV_Milestones[[#This Row],[Actual/Schedule Finish]]&gt;tbl_PV_Milestones[[#This Row],[Baseline Date]],tbl_PV_Milestones[[#This Row],[Complete]]="No",tbl_PV_Milestones[[#This Row],[Project Status]]&lt;&gt;"On Hold",tbl_PV_Milestones[[#This Row],[Overdue]]=0,tbl_PV_Milestones[[#This Row],[To be Baselined]]&lt;&gt;1),1,0)</f>
        <v>0</v>
      </c>
      <c r="AF2748" s="41">
        <f>IF(AND(tbl_PV_Milestones[[#This Row],[BL FY]]=2025,tbl_PV_Milestones[[#This Row],[Finish FY]]&gt;2025),1,0)</f>
        <v>0</v>
      </c>
      <c r="AG2748" s="56" t="str">
        <f>_xlfn.XLOOKUP(tbl_PV_Milestones[[#This Row],[Work ID]],tbl_PV_Meta[Work ID '#],tbl_PV_Meta[Project Manager/Owner],,0)</f>
        <v>Project Manager 38</v>
      </c>
      <c r="AH2748" s="6"/>
    </row>
    <row r="2749" spans="4:34" x14ac:dyDescent="0.25">
      <c r="D2749" s="6" t="s">
        <v>154</v>
      </c>
      <c r="E2749" s="6" t="s">
        <v>503</v>
      </c>
      <c r="F2749" s="6" t="s">
        <v>1716</v>
      </c>
      <c r="G2749" s="6" t="s">
        <v>596</v>
      </c>
      <c r="H2749" s="6" t="s">
        <v>505</v>
      </c>
      <c r="I2749" s="6" t="s">
        <v>510</v>
      </c>
      <c r="J2749" s="6" t="s">
        <v>154</v>
      </c>
      <c r="K2749" s="6" t="s">
        <v>213</v>
      </c>
      <c r="L2749" s="6" t="s">
        <v>132</v>
      </c>
      <c r="M2749" s="43"/>
      <c r="N2749" s="44" t="s">
        <v>1979</v>
      </c>
      <c r="O2749" s="39">
        <v>45506.708333333299</v>
      </c>
      <c r="P2749" s="39">
        <v>45506.708333333299</v>
      </c>
      <c r="Q2749" s="6">
        <v>0</v>
      </c>
      <c r="R2749" s="6">
        <v>0</v>
      </c>
      <c r="S2749" s="45" t="e">
        <f>_xlfn.CONCAT(#REF!,TRIM(tbl_PV_Milestones[[#This Row],[Milestone Description]]))</f>
        <v>#REF!</v>
      </c>
      <c r="T2749" s="84" t="str">
        <f>IF(COUNTIF(tbl_PV_Milestones[UID],tbl_PV_Milestones[[#This Row],[UID]])&gt;1,"Duplicate","")</f>
        <v>Duplicate</v>
      </c>
      <c r="U2749" s="42" t="str">
        <f>_xlfn.XLOOKUP(tbl_PV_Milestones[[#This Row],[Work ID]],tbl_PV_Meta[Work ID '#],tbl_PV_Meta[Sub-Portfolio])</f>
        <v>Sub-Portfolio 7</v>
      </c>
      <c r="V2749" s="41">
        <f>IF(MONTH(tbl_PV_Milestones[[#This Row],[Baseline Date]])&lt;7,YEAR(tbl_PV_Milestones[[#This Row],[Baseline Date]]),YEAR(tbl_PV_Milestones[[#This Row],[Baseline Date]])+1)</f>
        <v>2025</v>
      </c>
      <c r="W2749" s="41">
        <f>IF(MONTH(tbl_PV_Milestones[[#This Row],[Actual/Schedule Finish]])&lt;7,YEAR(tbl_PV_Milestones[[#This Row],[Actual/Schedule Finish]]),YEAR(tbl_PV_Milestones[[#This Row],[Actual/Schedule Finish]])+1)</f>
        <v>2025</v>
      </c>
      <c r="X2749" s="41" t="str">
        <f>IF(OR(tbl_PV_Milestones[[#This Row],[Project Status]]="Completed",tbl_PV_Milestones[[#This Row],[Project Status]]="Assumed Completed"),"Yes","No")</f>
        <v>No</v>
      </c>
      <c r="Y2749" s="41">
        <f>IF(tbl_PV_Milestones[[#This Row],[Baseline Date]]="",1,0)</f>
        <v>0</v>
      </c>
      <c r="Z2749" s="41">
        <f>IF(tbl_PV_Milestones[[#This Row],[Baseline Date]]&lt;PV_Meta!$B$7,1,0)</f>
        <v>1</v>
      </c>
      <c r="AA2749" s="41">
        <f>IF(tbl_PV_Milestones[[#This Row],[Complete]]="Yes",1,0)</f>
        <v>0</v>
      </c>
      <c r="AB2749" s="41">
        <f>IF(AND(tbl_PV_Milestones[[#This Row],[BL FY]]=2025,tbl_PV_Milestones[[#This Row],[Baseline Date]]&lt;PV_Meta!$B$7),1,0)</f>
        <v>1</v>
      </c>
      <c r="AC2749" s="41">
        <f>IF(AND(tbl_PV_Milestones[[#This Row],[Planned YTD]]=1,tbl_PV_Milestones[[#This Row],[Complete]]="Yes"),1,0)</f>
        <v>0</v>
      </c>
      <c r="AD2749" s="41">
        <f>IF(AND(tbl_PV_Milestones[[#This Row],[Actual/Schedule Finish]]&lt;PV_Meta!$B$7,tbl_PV_Milestones[[#This Row],[Complete]]="No",tbl_PV_Milestones[[#This Row],[Project Status]]&lt;&gt;"On Hold"),1,0)</f>
        <v>1</v>
      </c>
      <c r="AE2749" s="41">
        <f>IF(AND(tbl_PV_Milestones[[#This Row],[Actual/Schedule Finish]]&gt;tbl_PV_Milestones[[#This Row],[Baseline Date]],tbl_PV_Milestones[[#This Row],[Complete]]="No",tbl_PV_Milestones[[#This Row],[Project Status]]&lt;&gt;"On Hold",tbl_PV_Milestones[[#This Row],[Overdue]]=0,tbl_PV_Milestones[[#This Row],[To be Baselined]]&lt;&gt;1),1,0)</f>
        <v>0</v>
      </c>
      <c r="AF2749" s="41">
        <f>IF(AND(tbl_PV_Milestones[[#This Row],[BL FY]]=2025,tbl_PV_Milestones[[#This Row],[Finish FY]]&gt;2025),1,0)</f>
        <v>0</v>
      </c>
      <c r="AG2749" s="56" t="str">
        <f>_xlfn.XLOOKUP(tbl_PV_Milestones[[#This Row],[Work ID]],tbl_PV_Meta[Work ID '#],tbl_PV_Meta[Project Manager/Owner],,0)</f>
        <v>Project Manager 38</v>
      </c>
      <c r="AH2749" s="6"/>
    </row>
    <row r="2750" spans="4:34" x14ac:dyDescent="0.25">
      <c r="D2750" s="6" t="s">
        <v>154</v>
      </c>
      <c r="E2750" s="6" t="s">
        <v>52</v>
      </c>
      <c r="F2750" s="6" t="s">
        <v>1716</v>
      </c>
      <c r="G2750" s="6" t="s">
        <v>745</v>
      </c>
      <c r="H2750" s="6" t="s">
        <v>505</v>
      </c>
      <c r="I2750" s="6" t="s">
        <v>510</v>
      </c>
      <c r="J2750" s="6" t="s">
        <v>154</v>
      </c>
      <c r="K2750" s="6" t="s">
        <v>213</v>
      </c>
      <c r="L2750" s="6" t="s">
        <v>132</v>
      </c>
      <c r="M2750" s="43"/>
      <c r="N2750" s="44" t="s">
        <v>1979</v>
      </c>
      <c r="P2750" s="39">
        <v>45506.708333333299</v>
      </c>
      <c r="S2750" s="45" t="e">
        <f>_xlfn.CONCAT(#REF!,TRIM(tbl_PV_Milestones[[#This Row],[Milestone Description]]))</f>
        <v>#REF!</v>
      </c>
      <c r="T2750" s="84" t="str">
        <f>IF(COUNTIF(tbl_PV_Milestones[UID],tbl_PV_Milestones[[#This Row],[UID]])&gt;1,"Duplicate","")</f>
        <v>Duplicate</v>
      </c>
      <c r="U2750" s="42" t="str">
        <f>_xlfn.XLOOKUP(tbl_PV_Milestones[[#This Row],[Work ID]],tbl_PV_Meta[Work ID '#],tbl_PV_Meta[Sub-Portfolio])</f>
        <v>Sub-Portfolio 7</v>
      </c>
      <c r="V2750" s="41">
        <f>IF(MONTH(tbl_PV_Milestones[[#This Row],[Baseline Date]])&lt;7,YEAR(tbl_PV_Milestones[[#This Row],[Baseline Date]]),YEAR(tbl_PV_Milestones[[#This Row],[Baseline Date]])+1)</f>
        <v>2025</v>
      </c>
      <c r="W2750" s="41">
        <f>IF(MONTH(tbl_PV_Milestones[[#This Row],[Actual/Schedule Finish]])&lt;7,YEAR(tbl_PV_Milestones[[#This Row],[Actual/Schedule Finish]]),YEAR(tbl_PV_Milestones[[#This Row],[Actual/Schedule Finish]])+1)</f>
        <v>1900</v>
      </c>
      <c r="X2750" s="41" t="str">
        <f>IF(OR(tbl_PV_Milestones[[#This Row],[Project Status]]="Completed",tbl_PV_Milestones[[#This Row],[Project Status]]="Assumed Completed"),"Yes","No")</f>
        <v>No</v>
      </c>
      <c r="Y2750" s="41">
        <f>IF(tbl_PV_Milestones[[#This Row],[Baseline Date]]="",1,0)</f>
        <v>0</v>
      </c>
      <c r="Z2750" s="41">
        <f>IF(tbl_PV_Milestones[[#This Row],[Baseline Date]]&lt;PV_Meta!$B$7,1,0)</f>
        <v>1</v>
      </c>
      <c r="AA2750" s="41">
        <f>IF(tbl_PV_Milestones[[#This Row],[Complete]]="Yes",1,0)</f>
        <v>0</v>
      </c>
      <c r="AB2750" s="41">
        <f>IF(AND(tbl_PV_Milestones[[#This Row],[BL FY]]=2025,tbl_PV_Milestones[[#This Row],[Baseline Date]]&lt;PV_Meta!$B$7),1,0)</f>
        <v>1</v>
      </c>
      <c r="AC2750" s="41">
        <f>IF(AND(tbl_PV_Milestones[[#This Row],[Planned YTD]]=1,tbl_PV_Milestones[[#This Row],[Complete]]="Yes"),1,0)</f>
        <v>0</v>
      </c>
      <c r="AD2750" s="41">
        <f>IF(AND(tbl_PV_Milestones[[#This Row],[Actual/Schedule Finish]]&lt;PV_Meta!$B$7,tbl_PV_Milestones[[#This Row],[Complete]]="No",tbl_PV_Milestones[[#This Row],[Project Status]]&lt;&gt;"On Hold"),1,0)</f>
        <v>1</v>
      </c>
      <c r="AE2750" s="41">
        <f>IF(AND(tbl_PV_Milestones[[#This Row],[Actual/Schedule Finish]]&gt;tbl_PV_Milestones[[#This Row],[Baseline Date]],tbl_PV_Milestones[[#This Row],[Complete]]="No",tbl_PV_Milestones[[#This Row],[Project Status]]&lt;&gt;"On Hold",tbl_PV_Milestones[[#This Row],[Overdue]]=0,tbl_PV_Milestones[[#This Row],[To be Baselined]]&lt;&gt;1),1,0)</f>
        <v>0</v>
      </c>
      <c r="AF2750" s="41">
        <f>IF(AND(tbl_PV_Milestones[[#This Row],[BL FY]]=2025,tbl_PV_Milestones[[#This Row],[Finish FY]]&gt;2025),1,0)</f>
        <v>0</v>
      </c>
      <c r="AG2750" s="56" t="str">
        <f>_xlfn.XLOOKUP(tbl_PV_Milestones[[#This Row],[Work ID]],tbl_PV_Meta[Work ID '#],tbl_PV_Meta[Project Manager/Owner],,0)</f>
        <v>Project Manager 38</v>
      </c>
      <c r="AH2750" s="6"/>
    </row>
    <row r="2751" spans="4:34" x14ac:dyDescent="0.25">
      <c r="D2751" s="6" t="s">
        <v>154</v>
      </c>
      <c r="E2751" s="6" t="s">
        <v>503</v>
      </c>
      <c r="F2751" s="6" t="s">
        <v>1716</v>
      </c>
      <c r="G2751" s="6" t="s">
        <v>1235</v>
      </c>
      <c r="H2751" s="6" t="s">
        <v>519</v>
      </c>
      <c r="I2751" s="6" t="s">
        <v>510</v>
      </c>
      <c r="J2751" s="6" t="s">
        <v>154</v>
      </c>
      <c r="K2751" s="6" t="s">
        <v>213</v>
      </c>
      <c r="L2751" s="6" t="s">
        <v>132</v>
      </c>
      <c r="M2751" s="43"/>
      <c r="N2751" s="44" t="s">
        <v>1979</v>
      </c>
      <c r="O2751" s="39">
        <v>45506.708333333299</v>
      </c>
      <c r="P2751" s="39">
        <v>45506.708333333299</v>
      </c>
      <c r="Q2751" s="6">
        <v>0</v>
      </c>
      <c r="R2751" s="6">
        <v>0</v>
      </c>
      <c r="S2751" s="45" t="e">
        <f>_xlfn.CONCAT(#REF!,TRIM(tbl_PV_Milestones[[#This Row],[Milestone Description]]))</f>
        <v>#REF!</v>
      </c>
      <c r="T2751" s="84" t="str">
        <f>IF(COUNTIF(tbl_PV_Milestones[UID],tbl_PV_Milestones[[#This Row],[UID]])&gt;1,"Duplicate","")</f>
        <v>Duplicate</v>
      </c>
      <c r="U2751" s="42" t="str">
        <f>_xlfn.XLOOKUP(tbl_PV_Milestones[[#This Row],[Work ID]],tbl_PV_Meta[Work ID '#],tbl_PV_Meta[Sub-Portfolio])</f>
        <v>Sub-Portfolio 7</v>
      </c>
      <c r="V2751" s="41">
        <f>IF(MONTH(tbl_PV_Milestones[[#This Row],[Baseline Date]])&lt;7,YEAR(tbl_PV_Milestones[[#This Row],[Baseline Date]]),YEAR(tbl_PV_Milestones[[#This Row],[Baseline Date]])+1)</f>
        <v>2025</v>
      </c>
      <c r="W2751" s="41">
        <f>IF(MONTH(tbl_PV_Milestones[[#This Row],[Actual/Schedule Finish]])&lt;7,YEAR(tbl_PV_Milestones[[#This Row],[Actual/Schedule Finish]]),YEAR(tbl_PV_Milestones[[#This Row],[Actual/Schedule Finish]])+1)</f>
        <v>2025</v>
      </c>
      <c r="X2751" s="41" t="str">
        <f>IF(OR(tbl_PV_Milestones[[#This Row],[Project Status]]="Completed",tbl_PV_Milestones[[#This Row],[Project Status]]="Assumed Completed"),"Yes","No")</f>
        <v>No</v>
      </c>
      <c r="Y2751" s="41">
        <f>IF(tbl_PV_Milestones[[#This Row],[Baseline Date]]="",1,0)</f>
        <v>0</v>
      </c>
      <c r="Z2751" s="41">
        <f>IF(tbl_PV_Milestones[[#This Row],[Baseline Date]]&lt;PV_Meta!$B$7,1,0)</f>
        <v>1</v>
      </c>
      <c r="AA2751" s="41">
        <f>IF(tbl_PV_Milestones[[#This Row],[Complete]]="Yes",1,0)</f>
        <v>0</v>
      </c>
      <c r="AB2751" s="41">
        <f>IF(AND(tbl_PV_Milestones[[#This Row],[BL FY]]=2025,tbl_PV_Milestones[[#This Row],[Baseline Date]]&lt;PV_Meta!$B$7),1,0)</f>
        <v>1</v>
      </c>
      <c r="AC2751" s="41">
        <f>IF(AND(tbl_PV_Milestones[[#This Row],[Planned YTD]]=1,tbl_PV_Milestones[[#This Row],[Complete]]="Yes"),1,0)</f>
        <v>0</v>
      </c>
      <c r="AD2751" s="41">
        <f>IF(AND(tbl_PV_Milestones[[#This Row],[Actual/Schedule Finish]]&lt;PV_Meta!$B$7,tbl_PV_Milestones[[#This Row],[Complete]]="No",tbl_PV_Milestones[[#This Row],[Project Status]]&lt;&gt;"On Hold"),1,0)</f>
        <v>1</v>
      </c>
      <c r="AE2751" s="41">
        <f>IF(AND(tbl_PV_Milestones[[#This Row],[Actual/Schedule Finish]]&gt;tbl_PV_Milestones[[#This Row],[Baseline Date]],tbl_PV_Milestones[[#This Row],[Complete]]="No",tbl_PV_Milestones[[#This Row],[Project Status]]&lt;&gt;"On Hold",tbl_PV_Milestones[[#This Row],[Overdue]]=0,tbl_PV_Milestones[[#This Row],[To be Baselined]]&lt;&gt;1),1,0)</f>
        <v>0</v>
      </c>
      <c r="AF2751" s="41">
        <f>IF(AND(tbl_PV_Milestones[[#This Row],[BL FY]]=2025,tbl_PV_Milestones[[#This Row],[Finish FY]]&gt;2025),1,0)</f>
        <v>0</v>
      </c>
      <c r="AG2751" s="56" t="str">
        <f>_xlfn.XLOOKUP(tbl_PV_Milestones[[#This Row],[Work ID]],tbl_PV_Meta[Work ID '#],tbl_PV_Meta[Project Manager/Owner],,0)</f>
        <v>Project Manager 38</v>
      </c>
      <c r="AH2751" s="6"/>
    </row>
    <row r="2752" spans="4:34" x14ac:dyDescent="0.25">
      <c r="D2752" s="6" t="s">
        <v>154</v>
      </c>
      <c r="E2752" s="6" t="s">
        <v>52</v>
      </c>
      <c r="F2752" s="6" t="s">
        <v>1716</v>
      </c>
      <c r="G2752" s="6" t="s">
        <v>746</v>
      </c>
      <c r="H2752" s="6" t="s">
        <v>505</v>
      </c>
      <c r="I2752" s="6" t="s">
        <v>510</v>
      </c>
      <c r="J2752" s="6" t="s">
        <v>154</v>
      </c>
      <c r="K2752" s="6" t="s">
        <v>213</v>
      </c>
      <c r="L2752" s="6" t="s">
        <v>132</v>
      </c>
      <c r="M2752" s="43"/>
      <c r="N2752" s="44" t="s">
        <v>1979</v>
      </c>
      <c r="P2752" s="39">
        <v>45506.708333333299</v>
      </c>
      <c r="S2752" s="45" t="e">
        <f>_xlfn.CONCAT(#REF!,TRIM(tbl_PV_Milestones[[#This Row],[Milestone Description]]))</f>
        <v>#REF!</v>
      </c>
      <c r="T2752" s="84" t="str">
        <f>IF(COUNTIF(tbl_PV_Milestones[UID],tbl_PV_Milestones[[#This Row],[UID]])&gt;1,"Duplicate","")</f>
        <v>Duplicate</v>
      </c>
      <c r="U2752" s="42" t="str">
        <f>_xlfn.XLOOKUP(tbl_PV_Milestones[[#This Row],[Work ID]],tbl_PV_Meta[Work ID '#],tbl_PV_Meta[Sub-Portfolio])</f>
        <v>Sub-Portfolio 7</v>
      </c>
      <c r="V2752" s="41">
        <f>IF(MONTH(tbl_PV_Milestones[[#This Row],[Baseline Date]])&lt;7,YEAR(tbl_PV_Milestones[[#This Row],[Baseline Date]]),YEAR(tbl_PV_Milestones[[#This Row],[Baseline Date]])+1)</f>
        <v>2025</v>
      </c>
      <c r="W2752" s="41">
        <f>IF(MONTH(tbl_PV_Milestones[[#This Row],[Actual/Schedule Finish]])&lt;7,YEAR(tbl_PV_Milestones[[#This Row],[Actual/Schedule Finish]]),YEAR(tbl_PV_Milestones[[#This Row],[Actual/Schedule Finish]])+1)</f>
        <v>1900</v>
      </c>
      <c r="X2752" s="41" t="str">
        <f>IF(OR(tbl_PV_Milestones[[#This Row],[Project Status]]="Completed",tbl_PV_Milestones[[#This Row],[Project Status]]="Assumed Completed"),"Yes","No")</f>
        <v>No</v>
      </c>
      <c r="Y2752" s="41">
        <f>IF(tbl_PV_Milestones[[#This Row],[Baseline Date]]="",1,0)</f>
        <v>0</v>
      </c>
      <c r="Z2752" s="41">
        <f>IF(tbl_PV_Milestones[[#This Row],[Baseline Date]]&lt;PV_Meta!$B$7,1,0)</f>
        <v>1</v>
      </c>
      <c r="AA2752" s="41">
        <f>IF(tbl_PV_Milestones[[#This Row],[Complete]]="Yes",1,0)</f>
        <v>0</v>
      </c>
      <c r="AB2752" s="41">
        <f>IF(AND(tbl_PV_Milestones[[#This Row],[BL FY]]=2025,tbl_PV_Milestones[[#This Row],[Baseline Date]]&lt;PV_Meta!$B$7),1,0)</f>
        <v>1</v>
      </c>
      <c r="AC2752" s="41">
        <f>IF(AND(tbl_PV_Milestones[[#This Row],[Planned YTD]]=1,tbl_PV_Milestones[[#This Row],[Complete]]="Yes"),1,0)</f>
        <v>0</v>
      </c>
      <c r="AD2752" s="41">
        <f>IF(AND(tbl_PV_Milestones[[#This Row],[Actual/Schedule Finish]]&lt;PV_Meta!$B$7,tbl_PV_Milestones[[#This Row],[Complete]]="No",tbl_PV_Milestones[[#This Row],[Project Status]]&lt;&gt;"On Hold"),1,0)</f>
        <v>1</v>
      </c>
      <c r="AE2752" s="41">
        <f>IF(AND(tbl_PV_Milestones[[#This Row],[Actual/Schedule Finish]]&gt;tbl_PV_Milestones[[#This Row],[Baseline Date]],tbl_PV_Milestones[[#This Row],[Complete]]="No",tbl_PV_Milestones[[#This Row],[Project Status]]&lt;&gt;"On Hold",tbl_PV_Milestones[[#This Row],[Overdue]]=0,tbl_PV_Milestones[[#This Row],[To be Baselined]]&lt;&gt;1),1,0)</f>
        <v>0</v>
      </c>
      <c r="AF2752" s="41">
        <f>IF(AND(tbl_PV_Milestones[[#This Row],[BL FY]]=2025,tbl_PV_Milestones[[#This Row],[Finish FY]]&gt;2025),1,0)</f>
        <v>0</v>
      </c>
      <c r="AG2752" s="56" t="str">
        <f>_xlfn.XLOOKUP(tbl_PV_Milestones[[#This Row],[Work ID]],tbl_PV_Meta[Work ID '#],tbl_PV_Meta[Project Manager/Owner],,0)</f>
        <v>Project Manager 38</v>
      </c>
      <c r="AH2752" s="6"/>
    </row>
    <row r="2753" spans="4:34" x14ac:dyDescent="0.25">
      <c r="D2753" s="6" t="s">
        <v>154</v>
      </c>
      <c r="E2753" s="6" t="s">
        <v>503</v>
      </c>
      <c r="F2753" s="6" t="s">
        <v>1768</v>
      </c>
      <c r="G2753" s="6" t="s">
        <v>595</v>
      </c>
      <c r="H2753" s="6" t="s">
        <v>505</v>
      </c>
      <c r="I2753" s="6" t="s">
        <v>522</v>
      </c>
      <c r="J2753" s="6" t="s">
        <v>154</v>
      </c>
      <c r="K2753" s="6" t="s">
        <v>61</v>
      </c>
      <c r="L2753" s="6" t="s">
        <v>96</v>
      </c>
      <c r="M2753" s="43"/>
      <c r="N2753" s="44" t="s">
        <v>1979</v>
      </c>
      <c r="O2753" s="39">
        <v>45519.708333333299</v>
      </c>
      <c r="P2753" s="39">
        <v>45519.708333333299</v>
      </c>
      <c r="Q2753" s="6">
        <v>0</v>
      </c>
      <c r="R2753" s="6">
        <v>0</v>
      </c>
      <c r="S2753" s="45" t="e">
        <f>_xlfn.CONCAT(#REF!,TRIM(tbl_PV_Milestones[[#This Row],[Milestone Description]]))</f>
        <v>#REF!</v>
      </c>
      <c r="T2753" s="84" t="str">
        <f>IF(COUNTIF(tbl_PV_Milestones[UID],tbl_PV_Milestones[[#This Row],[UID]])&gt;1,"Duplicate","")</f>
        <v>Duplicate</v>
      </c>
      <c r="U2753" s="42" t="str">
        <f>_xlfn.XLOOKUP(tbl_PV_Milestones[[#This Row],[Work ID]],tbl_PV_Meta[Work ID '#],tbl_PV_Meta[Sub-Portfolio])</f>
        <v>Sub-Portfolio 7</v>
      </c>
      <c r="V2753" s="41">
        <f>IF(MONTH(tbl_PV_Milestones[[#This Row],[Baseline Date]])&lt;7,YEAR(tbl_PV_Milestones[[#This Row],[Baseline Date]]),YEAR(tbl_PV_Milestones[[#This Row],[Baseline Date]])+1)</f>
        <v>2025</v>
      </c>
      <c r="W2753" s="41">
        <f>IF(MONTH(tbl_PV_Milestones[[#This Row],[Actual/Schedule Finish]])&lt;7,YEAR(tbl_PV_Milestones[[#This Row],[Actual/Schedule Finish]]),YEAR(tbl_PV_Milestones[[#This Row],[Actual/Schedule Finish]])+1)</f>
        <v>2025</v>
      </c>
      <c r="X2753" s="41" t="str">
        <f>IF(OR(tbl_PV_Milestones[[#This Row],[Project Status]]="Completed",tbl_PV_Milestones[[#This Row],[Project Status]]="Assumed Completed"),"Yes","No")</f>
        <v>No</v>
      </c>
      <c r="Y2753" s="41">
        <f>IF(tbl_PV_Milestones[[#This Row],[Baseline Date]]="",1,0)</f>
        <v>0</v>
      </c>
      <c r="Z2753" s="41">
        <f>IF(tbl_PV_Milestones[[#This Row],[Baseline Date]]&lt;PV_Meta!$B$7,1,0)</f>
        <v>1</v>
      </c>
      <c r="AA2753" s="41">
        <f>IF(tbl_PV_Milestones[[#This Row],[Complete]]="Yes",1,0)</f>
        <v>0</v>
      </c>
      <c r="AB2753" s="41">
        <f>IF(AND(tbl_PV_Milestones[[#This Row],[BL FY]]=2025,tbl_PV_Milestones[[#This Row],[Baseline Date]]&lt;PV_Meta!$B$7),1,0)</f>
        <v>1</v>
      </c>
      <c r="AC2753" s="41">
        <f>IF(AND(tbl_PV_Milestones[[#This Row],[Planned YTD]]=1,tbl_PV_Milestones[[#This Row],[Complete]]="Yes"),1,0)</f>
        <v>0</v>
      </c>
      <c r="AD2753" s="41">
        <f>IF(AND(tbl_PV_Milestones[[#This Row],[Actual/Schedule Finish]]&lt;PV_Meta!$B$7,tbl_PV_Milestones[[#This Row],[Complete]]="No",tbl_PV_Milestones[[#This Row],[Project Status]]&lt;&gt;"On Hold"),1,0)</f>
        <v>1</v>
      </c>
      <c r="AE2753" s="41">
        <f>IF(AND(tbl_PV_Milestones[[#This Row],[Actual/Schedule Finish]]&gt;tbl_PV_Milestones[[#This Row],[Baseline Date]],tbl_PV_Milestones[[#This Row],[Complete]]="No",tbl_PV_Milestones[[#This Row],[Project Status]]&lt;&gt;"On Hold",tbl_PV_Milestones[[#This Row],[Overdue]]=0,tbl_PV_Milestones[[#This Row],[To be Baselined]]&lt;&gt;1),1,0)</f>
        <v>0</v>
      </c>
      <c r="AF2753" s="41">
        <f>IF(AND(tbl_PV_Milestones[[#This Row],[BL FY]]=2025,tbl_PV_Milestones[[#This Row],[Finish FY]]&gt;2025),1,0)</f>
        <v>0</v>
      </c>
      <c r="AG2753" s="56" t="str">
        <f>_xlfn.XLOOKUP(tbl_PV_Milestones[[#This Row],[Work ID]],tbl_PV_Meta[Work ID '#],tbl_PV_Meta[Project Manager/Owner],,0)</f>
        <v>Project Manager 38</v>
      </c>
      <c r="AH2753" s="6"/>
    </row>
    <row r="2754" spans="4:34" x14ac:dyDescent="0.25">
      <c r="D2754" s="6" t="s">
        <v>154</v>
      </c>
      <c r="E2754" s="6" t="s">
        <v>503</v>
      </c>
      <c r="F2754" s="6" t="s">
        <v>1768</v>
      </c>
      <c r="G2754" s="6" t="s">
        <v>629</v>
      </c>
      <c r="H2754" s="6" t="s">
        <v>505</v>
      </c>
      <c r="I2754" s="6" t="s">
        <v>522</v>
      </c>
      <c r="J2754" s="6" t="s">
        <v>154</v>
      </c>
      <c r="K2754" s="6" t="s">
        <v>61</v>
      </c>
      <c r="L2754" s="6" t="s">
        <v>96</v>
      </c>
      <c r="M2754" s="43"/>
      <c r="N2754" s="44" t="s">
        <v>1979</v>
      </c>
      <c r="O2754" s="39">
        <v>45506.708333333299</v>
      </c>
      <c r="P2754" s="39">
        <v>45506.708333333299</v>
      </c>
      <c r="Q2754" s="6">
        <v>0</v>
      </c>
      <c r="R2754" s="6">
        <v>0</v>
      </c>
      <c r="S2754" s="45" t="e">
        <f>_xlfn.CONCAT(#REF!,TRIM(tbl_PV_Milestones[[#This Row],[Milestone Description]]))</f>
        <v>#REF!</v>
      </c>
      <c r="T2754" s="84" t="str">
        <f>IF(COUNTIF(tbl_PV_Milestones[UID],tbl_PV_Milestones[[#This Row],[UID]])&gt;1,"Duplicate","")</f>
        <v>Duplicate</v>
      </c>
      <c r="U2754" s="42" t="str">
        <f>_xlfn.XLOOKUP(tbl_PV_Milestones[[#This Row],[Work ID]],tbl_PV_Meta[Work ID '#],tbl_PV_Meta[Sub-Portfolio])</f>
        <v>Sub-Portfolio 7</v>
      </c>
      <c r="V2754" s="41">
        <f>IF(MONTH(tbl_PV_Milestones[[#This Row],[Baseline Date]])&lt;7,YEAR(tbl_PV_Milestones[[#This Row],[Baseline Date]]),YEAR(tbl_PV_Milestones[[#This Row],[Baseline Date]])+1)</f>
        <v>2025</v>
      </c>
      <c r="W2754" s="41">
        <f>IF(MONTH(tbl_PV_Milestones[[#This Row],[Actual/Schedule Finish]])&lt;7,YEAR(tbl_PV_Milestones[[#This Row],[Actual/Schedule Finish]]),YEAR(tbl_PV_Milestones[[#This Row],[Actual/Schedule Finish]])+1)</f>
        <v>2025</v>
      </c>
      <c r="X2754" s="41" t="str">
        <f>IF(OR(tbl_PV_Milestones[[#This Row],[Project Status]]="Completed",tbl_PV_Milestones[[#This Row],[Project Status]]="Assumed Completed"),"Yes","No")</f>
        <v>No</v>
      </c>
      <c r="Y2754" s="41">
        <f>IF(tbl_PV_Milestones[[#This Row],[Baseline Date]]="",1,0)</f>
        <v>0</v>
      </c>
      <c r="Z2754" s="41">
        <f>IF(tbl_PV_Milestones[[#This Row],[Baseline Date]]&lt;PV_Meta!$B$7,1,0)</f>
        <v>1</v>
      </c>
      <c r="AA2754" s="41">
        <f>IF(tbl_PV_Milestones[[#This Row],[Complete]]="Yes",1,0)</f>
        <v>0</v>
      </c>
      <c r="AB2754" s="41">
        <f>IF(AND(tbl_PV_Milestones[[#This Row],[BL FY]]=2025,tbl_PV_Milestones[[#This Row],[Baseline Date]]&lt;PV_Meta!$B$7),1,0)</f>
        <v>1</v>
      </c>
      <c r="AC2754" s="41">
        <f>IF(AND(tbl_PV_Milestones[[#This Row],[Planned YTD]]=1,tbl_PV_Milestones[[#This Row],[Complete]]="Yes"),1,0)</f>
        <v>0</v>
      </c>
      <c r="AD2754" s="41">
        <f>IF(AND(tbl_PV_Milestones[[#This Row],[Actual/Schedule Finish]]&lt;PV_Meta!$B$7,tbl_PV_Milestones[[#This Row],[Complete]]="No",tbl_PV_Milestones[[#This Row],[Project Status]]&lt;&gt;"On Hold"),1,0)</f>
        <v>1</v>
      </c>
      <c r="AE2754" s="41">
        <f>IF(AND(tbl_PV_Milestones[[#This Row],[Actual/Schedule Finish]]&gt;tbl_PV_Milestones[[#This Row],[Baseline Date]],tbl_PV_Milestones[[#This Row],[Complete]]="No",tbl_PV_Milestones[[#This Row],[Project Status]]&lt;&gt;"On Hold",tbl_PV_Milestones[[#This Row],[Overdue]]=0,tbl_PV_Milestones[[#This Row],[To be Baselined]]&lt;&gt;1),1,0)</f>
        <v>0</v>
      </c>
      <c r="AF2754" s="41">
        <f>IF(AND(tbl_PV_Milestones[[#This Row],[BL FY]]=2025,tbl_PV_Milestones[[#This Row],[Finish FY]]&gt;2025),1,0)</f>
        <v>0</v>
      </c>
      <c r="AG2754" s="56" t="str">
        <f>_xlfn.XLOOKUP(tbl_PV_Milestones[[#This Row],[Work ID]],tbl_PV_Meta[Work ID '#],tbl_PV_Meta[Project Manager/Owner],,0)</f>
        <v>Project Manager 38</v>
      </c>
      <c r="AH2754" s="6"/>
    </row>
    <row r="2755" spans="4:34" x14ac:dyDescent="0.25">
      <c r="D2755" s="6" t="s">
        <v>154</v>
      </c>
      <c r="E2755" s="6" t="s">
        <v>503</v>
      </c>
      <c r="F2755" s="6" t="s">
        <v>1712</v>
      </c>
      <c r="G2755" s="6" t="s">
        <v>1237</v>
      </c>
      <c r="H2755" s="6" t="s">
        <v>505</v>
      </c>
      <c r="I2755" s="6" t="s">
        <v>522</v>
      </c>
      <c r="J2755" s="6" t="s">
        <v>154</v>
      </c>
      <c r="K2755" s="6" t="s">
        <v>36</v>
      </c>
      <c r="L2755" s="6" t="s">
        <v>85</v>
      </c>
      <c r="M2755" s="43"/>
      <c r="N2755" s="44" t="s">
        <v>1979</v>
      </c>
      <c r="O2755" s="39">
        <v>45114.708333333299</v>
      </c>
      <c r="P2755" s="39">
        <v>45114.708333333299</v>
      </c>
      <c r="Q2755" s="6">
        <v>0</v>
      </c>
      <c r="R2755" s="6">
        <v>0</v>
      </c>
      <c r="S2755" s="45" t="e">
        <f>_xlfn.CONCAT(#REF!,TRIM(tbl_PV_Milestones[[#This Row],[Milestone Description]]))</f>
        <v>#REF!</v>
      </c>
      <c r="T2755" s="84" t="str">
        <f>IF(COUNTIF(tbl_PV_Milestones[UID],tbl_PV_Milestones[[#This Row],[UID]])&gt;1,"Duplicate","")</f>
        <v>Duplicate</v>
      </c>
      <c r="U2755" s="42" t="str">
        <f>_xlfn.XLOOKUP(tbl_PV_Milestones[[#This Row],[Work ID]],tbl_PV_Meta[Work ID '#],tbl_PV_Meta[Sub-Portfolio])</f>
        <v>Sub-Portfolio 7</v>
      </c>
      <c r="V2755" s="41">
        <f>IF(MONTH(tbl_PV_Milestones[[#This Row],[Baseline Date]])&lt;7,YEAR(tbl_PV_Milestones[[#This Row],[Baseline Date]]),YEAR(tbl_PV_Milestones[[#This Row],[Baseline Date]])+1)</f>
        <v>2024</v>
      </c>
      <c r="W2755" s="41">
        <f>IF(MONTH(tbl_PV_Milestones[[#This Row],[Actual/Schedule Finish]])&lt;7,YEAR(tbl_PV_Milestones[[#This Row],[Actual/Schedule Finish]]),YEAR(tbl_PV_Milestones[[#This Row],[Actual/Schedule Finish]])+1)</f>
        <v>2024</v>
      </c>
      <c r="X2755" s="41" t="str">
        <f>IF(OR(tbl_PV_Milestones[[#This Row],[Project Status]]="Completed",tbl_PV_Milestones[[#This Row],[Project Status]]="Assumed Completed"),"Yes","No")</f>
        <v>No</v>
      </c>
      <c r="Y2755" s="41">
        <f>IF(tbl_PV_Milestones[[#This Row],[Baseline Date]]="",1,0)</f>
        <v>0</v>
      </c>
      <c r="Z2755" s="41">
        <f>IF(tbl_PV_Milestones[[#This Row],[Baseline Date]]&lt;PV_Meta!$B$7,1,0)</f>
        <v>1</v>
      </c>
      <c r="AA2755" s="41">
        <f>IF(tbl_PV_Milestones[[#This Row],[Complete]]="Yes",1,0)</f>
        <v>0</v>
      </c>
      <c r="AB2755" s="41">
        <f>IF(AND(tbl_PV_Milestones[[#This Row],[BL FY]]=2025,tbl_PV_Milestones[[#This Row],[Baseline Date]]&lt;PV_Meta!$B$7),1,0)</f>
        <v>0</v>
      </c>
      <c r="AC2755" s="41">
        <f>IF(AND(tbl_PV_Milestones[[#This Row],[Planned YTD]]=1,tbl_PV_Milestones[[#This Row],[Complete]]="Yes"),1,0)</f>
        <v>0</v>
      </c>
      <c r="AD2755" s="41">
        <f>IF(AND(tbl_PV_Milestones[[#This Row],[Actual/Schedule Finish]]&lt;PV_Meta!$B$7,tbl_PV_Milestones[[#This Row],[Complete]]="No",tbl_PV_Milestones[[#This Row],[Project Status]]&lt;&gt;"On Hold"),1,0)</f>
        <v>1</v>
      </c>
      <c r="AE2755" s="41">
        <f>IF(AND(tbl_PV_Milestones[[#This Row],[Actual/Schedule Finish]]&gt;tbl_PV_Milestones[[#This Row],[Baseline Date]],tbl_PV_Milestones[[#This Row],[Complete]]="No",tbl_PV_Milestones[[#This Row],[Project Status]]&lt;&gt;"On Hold",tbl_PV_Milestones[[#This Row],[Overdue]]=0,tbl_PV_Milestones[[#This Row],[To be Baselined]]&lt;&gt;1),1,0)</f>
        <v>0</v>
      </c>
      <c r="AF2755" s="41">
        <f>IF(AND(tbl_PV_Milestones[[#This Row],[BL FY]]=2025,tbl_PV_Milestones[[#This Row],[Finish FY]]&gt;2025),1,0)</f>
        <v>0</v>
      </c>
      <c r="AG2755" s="56" t="str">
        <f>_xlfn.XLOOKUP(tbl_PV_Milestones[[#This Row],[Work ID]],tbl_PV_Meta[Work ID '#],tbl_PV_Meta[Project Manager/Owner],,0)</f>
        <v>Project Manager 33</v>
      </c>
      <c r="AH2755" s="6"/>
    </row>
    <row r="2756" spans="4:34" x14ac:dyDescent="0.25">
      <c r="D2756" s="6" t="s">
        <v>154</v>
      </c>
      <c r="E2756" s="6" t="s">
        <v>503</v>
      </c>
      <c r="F2756" s="6" t="s">
        <v>1712</v>
      </c>
      <c r="G2756" s="6" t="s">
        <v>739</v>
      </c>
      <c r="H2756" s="6" t="s">
        <v>505</v>
      </c>
      <c r="I2756" s="6" t="s">
        <v>510</v>
      </c>
      <c r="J2756" s="6" t="s">
        <v>154</v>
      </c>
      <c r="K2756" s="6" t="s">
        <v>36</v>
      </c>
      <c r="L2756" s="6" t="s">
        <v>85</v>
      </c>
      <c r="M2756" s="43"/>
      <c r="N2756" s="44" t="s">
        <v>1979</v>
      </c>
      <c r="O2756" s="39">
        <v>45114.708333333299</v>
      </c>
      <c r="P2756" s="39">
        <v>45114.708333333299</v>
      </c>
      <c r="Q2756" s="6">
        <v>0</v>
      </c>
      <c r="R2756" s="6">
        <v>0</v>
      </c>
      <c r="S2756" s="45" t="e">
        <f>_xlfn.CONCAT(#REF!,TRIM(tbl_PV_Milestones[[#This Row],[Milestone Description]]))</f>
        <v>#REF!</v>
      </c>
      <c r="T2756" s="84" t="str">
        <f>IF(COUNTIF(tbl_PV_Milestones[UID],tbl_PV_Milestones[[#This Row],[UID]])&gt;1,"Duplicate","")</f>
        <v>Duplicate</v>
      </c>
      <c r="U2756" s="42" t="str">
        <f>_xlfn.XLOOKUP(tbl_PV_Milestones[[#This Row],[Work ID]],tbl_PV_Meta[Work ID '#],tbl_PV_Meta[Sub-Portfolio])</f>
        <v>Sub-Portfolio 7</v>
      </c>
      <c r="V2756" s="41">
        <f>IF(MONTH(tbl_PV_Milestones[[#This Row],[Baseline Date]])&lt;7,YEAR(tbl_PV_Milestones[[#This Row],[Baseline Date]]),YEAR(tbl_PV_Milestones[[#This Row],[Baseline Date]])+1)</f>
        <v>2024</v>
      </c>
      <c r="W2756" s="41">
        <f>IF(MONTH(tbl_PV_Milestones[[#This Row],[Actual/Schedule Finish]])&lt;7,YEAR(tbl_PV_Milestones[[#This Row],[Actual/Schedule Finish]]),YEAR(tbl_PV_Milestones[[#This Row],[Actual/Schedule Finish]])+1)</f>
        <v>2024</v>
      </c>
      <c r="X2756" s="41" t="str">
        <f>IF(OR(tbl_PV_Milestones[[#This Row],[Project Status]]="Completed",tbl_PV_Milestones[[#This Row],[Project Status]]="Assumed Completed"),"Yes","No")</f>
        <v>No</v>
      </c>
      <c r="Y2756" s="41">
        <f>IF(tbl_PV_Milestones[[#This Row],[Baseline Date]]="",1,0)</f>
        <v>0</v>
      </c>
      <c r="Z2756" s="41">
        <f>IF(tbl_PV_Milestones[[#This Row],[Baseline Date]]&lt;PV_Meta!$B$7,1,0)</f>
        <v>1</v>
      </c>
      <c r="AA2756" s="41">
        <f>IF(tbl_PV_Milestones[[#This Row],[Complete]]="Yes",1,0)</f>
        <v>0</v>
      </c>
      <c r="AB2756" s="41">
        <f>IF(AND(tbl_PV_Milestones[[#This Row],[BL FY]]=2025,tbl_PV_Milestones[[#This Row],[Baseline Date]]&lt;PV_Meta!$B$7),1,0)</f>
        <v>0</v>
      </c>
      <c r="AC2756" s="41">
        <f>IF(AND(tbl_PV_Milestones[[#This Row],[Planned YTD]]=1,tbl_PV_Milestones[[#This Row],[Complete]]="Yes"),1,0)</f>
        <v>0</v>
      </c>
      <c r="AD2756" s="41">
        <f>IF(AND(tbl_PV_Milestones[[#This Row],[Actual/Schedule Finish]]&lt;PV_Meta!$B$7,tbl_PV_Milestones[[#This Row],[Complete]]="No",tbl_PV_Milestones[[#This Row],[Project Status]]&lt;&gt;"On Hold"),1,0)</f>
        <v>1</v>
      </c>
      <c r="AE2756" s="41">
        <f>IF(AND(tbl_PV_Milestones[[#This Row],[Actual/Schedule Finish]]&gt;tbl_PV_Milestones[[#This Row],[Baseline Date]],tbl_PV_Milestones[[#This Row],[Complete]]="No",tbl_PV_Milestones[[#This Row],[Project Status]]&lt;&gt;"On Hold",tbl_PV_Milestones[[#This Row],[Overdue]]=0,tbl_PV_Milestones[[#This Row],[To be Baselined]]&lt;&gt;1),1,0)</f>
        <v>0</v>
      </c>
      <c r="AF2756" s="41">
        <f>IF(AND(tbl_PV_Milestones[[#This Row],[BL FY]]=2025,tbl_PV_Milestones[[#This Row],[Finish FY]]&gt;2025),1,0)</f>
        <v>0</v>
      </c>
      <c r="AG2756" s="56" t="str">
        <f>_xlfn.XLOOKUP(tbl_PV_Milestones[[#This Row],[Work ID]],tbl_PV_Meta[Work ID '#],tbl_PV_Meta[Project Manager/Owner],,0)</f>
        <v>Project Manager 33</v>
      </c>
      <c r="AH2756" s="6"/>
    </row>
    <row r="2757" spans="4:34" x14ac:dyDescent="0.25">
      <c r="D2757" s="6" t="s">
        <v>154</v>
      </c>
      <c r="E2757" s="6" t="s">
        <v>503</v>
      </c>
      <c r="F2757" s="6" t="s">
        <v>1712</v>
      </c>
      <c r="G2757" s="6" t="s">
        <v>595</v>
      </c>
      <c r="H2757" s="6" t="s">
        <v>505</v>
      </c>
      <c r="I2757" s="6" t="s">
        <v>510</v>
      </c>
      <c r="J2757" s="6" t="s">
        <v>154</v>
      </c>
      <c r="K2757" s="6" t="s">
        <v>36</v>
      </c>
      <c r="L2757" s="6" t="s">
        <v>85</v>
      </c>
      <c r="M2757" s="43"/>
      <c r="N2757" s="44" t="s">
        <v>1979</v>
      </c>
      <c r="O2757" s="39">
        <v>45114.708333333299</v>
      </c>
      <c r="P2757" s="39">
        <v>45114.708333333299</v>
      </c>
      <c r="Q2757" s="6">
        <v>0</v>
      </c>
      <c r="R2757" s="6">
        <v>0</v>
      </c>
      <c r="S2757" s="45" t="e">
        <f>_xlfn.CONCAT(#REF!,TRIM(tbl_PV_Milestones[[#This Row],[Milestone Description]]))</f>
        <v>#REF!</v>
      </c>
      <c r="T2757" s="84" t="str">
        <f>IF(COUNTIF(tbl_PV_Milestones[UID],tbl_PV_Milestones[[#This Row],[UID]])&gt;1,"Duplicate","")</f>
        <v>Duplicate</v>
      </c>
      <c r="U2757" s="42" t="str">
        <f>_xlfn.XLOOKUP(tbl_PV_Milestones[[#This Row],[Work ID]],tbl_PV_Meta[Work ID '#],tbl_PV_Meta[Sub-Portfolio])</f>
        <v>Sub-Portfolio 7</v>
      </c>
      <c r="V2757" s="41">
        <f>IF(MONTH(tbl_PV_Milestones[[#This Row],[Baseline Date]])&lt;7,YEAR(tbl_PV_Milestones[[#This Row],[Baseline Date]]),YEAR(tbl_PV_Milestones[[#This Row],[Baseline Date]])+1)</f>
        <v>2024</v>
      </c>
      <c r="W2757" s="41">
        <f>IF(MONTH(tbl_PV_Milestones[[#This Row],[Actual/Schedule Finish]])&lt;7,YEAR(tbl_PV_Milestones[[#This Row],[Actual/Schedule Finish]]),YEAR(tbl_PV_Milestones[[#This Row],[Actual/Schedule Finish]])+1)</f>
        <v>2024</v>
      </c>
      <c r="X2757" s="41" t="str">
        <f>IF(OR(tbl_PV_Milestones[[#This Row],[Project Status]]="Completed",tbl_PV_Milestones[[#This Row],[Project Status]]="Assumed Completed"),"Yes","No")</f>
        <v>No</v>
      </c>
      <c r="Y2757" s="41">
        <f>IF(tbl_PV_Milestones[[#This Row],[Baseline Date]]="",1,0)</f>
        <v>0</v>
      </c>
      <c r="Z2757" s="41">
        <f>IF(tbl_PV_Milestones[[#This Row],[Baseline Date]]&lt;PV_Meta!$B$7,1,0)</f>
        <v>1</v>
      </c>
      <c r="AA2757" s="41">
        <f>IF(tbl_PV_Milestones[[#This Row],[Complete]]="Yes",1,0)</f>
        <v>0</v>
      </c>
      <c r="AB2757" s="41">
        <f>IF(AND(tbl_PV_Milestones[[#This Row],[BL FY]]=2025,tbl_PV_Milestones[[#This Row],[Baseline Date]]&lt;PV_Meta!$B$7),1,0)</f>
        <v>0</v>
      </c>
      <c r="AC2757" s="41">
        <f>IF(AND(tbl_PV_Milestones[[#This Row],[Planned YTD]]=1,tbl_PV_Milestones[[#This Row],[Complete]]="Yes"),1,0)</f>
        <v>0</v>
      </c>
      <c r="AD2757" s="41">
        <f>IF(AND(tbl_PV_Milestones[[#This Row],[Actual/Schedule Finish]]&lt;PV_Meta!$B$7,tbl_PV_Milestones[[#This Row],[Complete]]="No",tbl_PV_Milestones[[#This Row],[Project Status]]&lt;&gt;"On Hold"),1,0)</f>
        <v>1</v>
      </c>
      <c r="AE2757" s="41">
        <f>IF(AND(tbl_PV_Milestones[[#This Row],[Actual/Schedule Finish]]&gt;tbl_PV_Milestones[[#This Row],[Baseline Date]],tbl_PV_Milestones[[#This Row],[Complete]]="No",tbl_PV_Milestones[[#This Row],[Project Status]]&lt;&gt;"On Hold",tbl_PV_Milestones[[#This Row],[Overdue]]=0,tbl_PV_Milestones[[#This Row],[To be Baselined]]&lt;&gt;1),1,0)</f>
        <v>0</v>
      </c>
      <c r="AF2757" s="41">
        <f>IF(AND(tbl_PV_Milestones[[#This Row],[BL FY]]=2025,tbl_PV_Milestones[[#This Row],[Finish FY]]&gt;2025),1,0)</f>
        <v>0</v>
      </c>
      <c r="AG2757" s="56" t="str">
        <f>_xlfn.XLOOKUP(tbl_PV_Milestones[[#This Row],[Work ID]],tbl_PV_Meta[Work ID '#],tbl_PV_Meta[Project Manager/Owner],,0)</f>
        <v>Project Manager 33</v>
      </c>
      <c r="AH2757" s="6"/>
    </row>
    <row r="2758" spans="4:34" x14ac:dyDescent="0.25">
      <c r="D2758" s="6" t="s">
        <v>154</v>
      </c>
      <c r="E2758" s="6" t="s">
        <v>503</v>
      </c>
      <c r="F2758" s="6" t="s">
        <v>1712</v>
      </c>
      <c r="G2758" s="6" t="s">
        <v>567</v>
      </c>
      <c r="H2758" s="6" t="s">
        <v>505</v>
      </c>
      <c r="I2758" s="6" t="s">
        <v>510</v>
      </c>
      <c r="J2758" s="6" t="s">
        <v>154</v>
      </c>
      <c r="K2758" s="6" t="s">
        <v>36</v>
      </c>
      <c r="L2758" s="6" t="s">
        <v>85</v>
      </c>
      <c r="M2758" s="43"/>
      <c r="N2758" s="44" t="s">
        <v>1979</v>
      </c>
      <c r="O2758" s="39">
        <v>45114.708333333299</v>
      </c>
      <c r="P2758" s="39">
        <v>45114.708333333299</v>
      </c>
      <c r="Q2758" s="6">
        <v>0</v>
      </c>
      <c r="R2758" s="6">
        <v>0</v>
      </c>
      <c r="S2758" s="45" t="e">
        <f>_xlfn.CONCAT(#REF!,TRIM(tbl_PV_Milestones[[#This Row],[Milestone Description]]))</f>
        <v>#REF!</v>
      </c>
      <c r="T2758" s="84" t="str">
        <f>IF(COUNTIF(tbl_PV_Milestones[UID],tbl_PV_Milestones[[#This Row],[UID]])&gt;1,"Duplicate","")</f>
        <v>Duplicate</v>
      </c>
      <c r="U2758" s="42" t="str">
        <f>_xlfn.XLOOKUP(tbl_PV_Milestones[[#This Row],[Work ID]],tbl_PV_Meta[Work ID '#],tbl_PV_Meta[Sub-Portfolio])</f>
        <v>Sub-Portfolio 7</v>
      </c>
      <c r="V2758" s="41">
        <f>IF(MONTH(tbl_PV_Milestones[[#This Row],[Baseline Date]])&lt;7,YEAR(tbl_PV_Milestones[[#This Row],[Baseline Date]]),YEAR(tbl_PV_Milestones[[#This Row],[Baseline Date]])+1)</f>
        <v>2024</v>
      </c>
      <c r="W2758" s="41">
        <f>IF(MONTH(tbl_PV_Milestones[[#This Row],[Actual/Schedule Finish]])&lt;7,YEAR(tbl_PV_Milestones[[#This Row],[Actual/Schedule Finish]]),YEAR(tbl_PV_Milestones[[#This Row],[Actual/Schedule Finish]])+1)</f>
        <v>2024</v>
      </c>
      <c r="X2758" s="41" t="str">
        <f>IF(OR(tbl_PV_Milestones[[#This Row],[Project Status]]="Completed",tbl_PV_Milestones[[#This Row],[Project Status]]="Assumed Completed"),"Yes","No")</f>
        <v>No</v>
      </c>
      <c r="Y2758" s="41">
        <f>IF(tbl_PV_Milestones[[#This Row],[Baseline Date]]="",1,0)</f>
        <v>0</v>
      </c>
      <c r="Z2758" s="41">
        <f>IF(tbl_PV_Milestones[[#This Row],[Baseline Date]]&lt;PV_Meta!$B$7,1,0)</f>
        <v>1</v>
      </c>
      <c r="AA2758" s="41">
        <f>IF(tbl_PV_Milestones[[#This Row],[Complete]]="Yes",1,0)</f>
        <v>0</v>
      </c>
      <c r="AB2758" s="41">
        <f>IF(AND(tbl_PV_Milestones[[#This Row],[BL FY]]=2025,tbl_PV_Milestones[[#This Row],[Baseline Date]]&lt;PV_Meta!$B$7),1,0)</f>
        <v>0</v>
      </c>
      <c r="AC2758" s="41">
        <f>IF(AND(tbl_PV_Milestones[[#This Row],[Planned YTD]]=1,tbl_PV_Milestones[[#This Row],[Complete]]="Yes"),1,0)</f>
        <v>0</v>
      </c>
      <c r="AD2758" s="41">
        <f>IF(AND(tbl_PV_Milestones[[#This Row],[Actual/Schedule Finish]]&lt;PV_Meta!$B$7,tbl_PV_Milestones[[#This Row],[Complete]]="No",tbl_PV_Milestones[[#This Row],[Project Status]]&lt;&gt;"On Hold"),1,0)</f>
        <v>1</v>
      </c>
      <c r="AE2758" s="41">
        <f>IF(AND(tbl_PV_Milestones[[#This Row],[Actual/Schedule Finish]]&gt;tbl_PV_Milestones[[#This Row],[Baseline Date]],tbl_PV_Milestones[[#This Row],[Complete]]="No",tbl_PV_Milestones[[#This Row],[Project Status]]&lt;&gt;"On Hold",tbl_PV_Milestones[[#This Row],[Overdue]]=0,tbl_PV_Milestones[[#This Row],[To be Baselined]]&lt;&gt;1),1,0)</f>
        <v>0</v>
      </c>
      <c r="AF2758" s="41">
        <f>IF(AND(tbl_PV_Milestones[[#This Row],[BL FY]]=2025,tbl_PV_Milestones[[#This Row],[Finish FY]]&gt;2025),1,0)</f>
        <v>0</v>
      </c>
      <c r="AG2758" s="56" t="str">
        <f>_xlfn.XLOOKUP(tbl_PV_Milestones[[#This Row],[Work ID]],tbl_PV_Meta[Work ID '#],tbl_PV_Meta[Project Manager/Owner],,0)</f>
        <v>Project Manager 33</v>
      </c>
      <c r="AH2758" s="6"/>
    </row>
    <row r="2759" spans="4:34" x14ac:dyDescent="0.25">
      <c r="D2759" s="6" t="s">
        <v>154</v>
      </c>
      <c r="E2759" s="6" t="s">
        <v>503</v>
      </c>
      <c r="F2759" s="6" t="s">
        <v>1712</v>
      </c>
      <c r="G2759" s="6" t="s">
        <v>745</v>
      </c>
      <c r="H2759" s="6" t="s">
        <v>505</v>
      </c>
      <c r="I2759" s="6" t="s">
        <v>510</v>
      </c>
      <c r="J2759" s="6" t="s">
        <v>154</v>
      </c>
      <c r="K2759" s="6" t="s">
        <v>36</v>
      </c>
      <c r="L2759" s="6" t="s">
        <v>85</v>
      </c>
      <c r="M2759" s="43"/>
      <c r="N2759" s="44" t="s">
        <v>1979</v>
      </c>
      <c r="O2759" s="39">
        <v>45114.708333333299</v>
      </c>
      <c r="P2759" s="39">
        <v>45114.708333333299</v>
      </c>
      <c r="Q2759" s="6">
        <v>0</v>
      </c>
      <c r="R2759" s="6">
        <v>0</v>
      </c>
      <c r="S2759" s="45" t="e">
        <f>_xlfn.CONCAT(#REF!,TRIM(tbl_PV_Milestones[[#This Row],[Milestone Description]]))</f>
        <v>#REF!</v>
      </c>
      <c r="T2759" s="84" t="str">
        <f>IF(COUNTIF(tbl_PV_Milestones[UID],tbl_PV_Milestones[[#This Row],[UID]])&gt;1,"Duplicate","")</f>
        <v>Duplicate</v>
      </c>
      <c r="U2759" s="42" t="str">
        <f>_xlfn.XLOOKUP(tbl_PV_Milestones[[#This Row],[Work ID]],tbl_PV_Meta[Work ID '#],tbl_PV_Meta[Sub-Portfolio])</f>
        <v>Sub-Portfolio 7</v>
      </c>
      <c r="V2759" s="41">
        <f>IF(MONTH(tbl_PV_Milestones[[#This Row],[Baseline Date]])&lt;7,YEAR(tbl_PV_Milestones[[#This Row],[Baseline Date]]),YEAR(tbl_PV_Milestones[[#This Row],[Baseline Date]])+1)</f>
        <v>2024</v>
      </c>
      <c r="W2759" s="41">
        <f>IF(MONTH(tbl_PV_Milestones[[#This Row],[Actual/Schedule Finish]])&lt;7,YEAR(tbl_PV_Milestones[[#This Row],[Actual/Schedule Finish]]),YEAR(tbl_PV_Milestones[[#This Row],[Actual/Schedule Finish]])+1)</f>
        <v>2024</v>
      </c>
      <c r="X2759" s="41" t="str">
        <f>IF(OR(tbl_PV_Milestones[[#This Row],[Project Status]]="Completed",tbl_PV_Milestones[[#This Row],[Project Status]]="Assumed Completed"),"Yes","No")</f>
        <v>No</v>
      </c>
      <c r="Y2759" s="41">
        <f>IF(tbl_PV_Milestones[[#This Row],[Baseline Date]]="",1,0)</f>
        <v>0</v>
      </c>
      <c r="Z2759" s="41">
        <f>IF(tbl_PV_Milestones[[#This Row],[Baseline Date]]&lt;PV_Meta!$B$7,1,0)</f>
        <v>1</v>
      </c>
      <c r="AA2759" s="41">
        <f>IF(tbl_PV_Milestones[[#This Row],[Complete]]="Yes",1,0)</f>
        <v>0</v>
      </c>
      <c r="AB2759" s="41">
        <f>IF(AND(tbl_PV_Milestones[[#This Row],[BL FY]]=2025,tbl_PV_Milestones[[#This Row],[Baseline Date]]&lt;PV_Meta!$B$7),1,0)</f>
        <v>0</v>
      </c>
      <c r="AC2759" s="41">
        <f>IF(AND(tbl_PV_Milestones[[#This Row],[Planned YTD]]=1,tbl_PV_Milestones[[#This Row],[Complete]]="Yes"),1,0)</f>
        <v>0</v>
      </c>
      <c r="AD2759" s="41">
        <f>IF(AND(tbl_PV_Milestones[[#This Row],[Actual/Schedule Finish]]&lt;PV_Meta!$B$7,tbl_PV_Milestones[[#This Row],[Complete]]="No",tbl_PV_Milestones[[#This Row],[Project Status]]&lt;&gt;"On Hold"),1,0)</f>
        <v>1</v>
      </c>
      <c r="AE2759" s="41">
        <f>IF(AND(tbl_PV_Milestones[[#This Row],[Actual/Schedule Finish]]&gt;tbl_PV_Milestones[[#This Row],[Baseline Date]],tbl_PV_Milestones[[#This Row],[Complete]]="No",tbl_PV_Milestones[[#This Row],[Project Status]]&lt;&gt;"On Hold",tbl_PV_Milestones[[#This Row],[Overdue]]=0,tbl_PV_Milestones[[#This Row],[To be Baselined]]&lt;&gt;1),1,0)</f>
        <v>0</v>
      </c>
      <c r="AF2759" s="41">
        <f>IF(AND(tbl_PV_Milestones[[#This Row],[BL FY]]=2025,tbl_PV_Milestones[[#This Row],[Finish FY]]&gt;2025),1,0)</f>
        <v>0</v>
      </c>
      <c r="AG2759" s="56" t="str">
        <f>_xlfn.XLOOKUP(tbl_PV_Milestones[[#This Row],[Work ID]],tbl_PV_Meta[Work ID '#],tbl_PV_Meta[Project Manager/Owner],,0)</f>
        <v>Project Manager 33</v>
      </c>
      <c r="AH2759" s="6"/>
    </row>
    <row r="2760" spans="4:34" x14ac:dyDescent="0.25">
      <c r="D2760" s="6" t="s">
        <v>154</v>
      </c>
      <c r="E2760" s="6" t="s">
        <v>503</v>
      </c>
      <c r="F2760" s="6" t="s">
        <v>1712</v>
      </c>
      <c r="G2760" s="6" t="s">
        <v>629</v>
      </c>
      <c r="H2760" s="6" t="s">
        <v>505</v>
      </c>
      <c r="I2760" s="6" t="s">
        <v>522</v>
      </c>
      <c r="J2760" s="6" t="s">
        <v>154</v>
      </c>
      <c r="K2760" s="6" t="s">
        <v>36</v>
      </c>
      <c r="L2760" s="6" t="s">
        <v>85</v>
      </c>
      <c r="M2760" s="43"/>
      <c r="N2760" s="44" t="s">
        <v>1979</v>
      </c>
      <c r="O2760" s="39">
        <v>45114.708333333299</v>
      </c>
      <c r="P2760" s="39">
        <v>45114.708333333299</v>
      </c>
      <c r="Q2760" s="6">
        <v>0</v>
      </c>
      <c r="R2760" s="6">
        <v>0</v>
      </c>
      <c r="S2760" s="45" t="e">
        <f>_xlfn.CONCAT(#REF!,TRIM(tbl_PV_Milestones[[#This Row],[Milestone Description]]))</f>
        <v>#REF!</v>
      </c>
      <c r="T2760" s="84" t="str">
        <f>IF(COUNTIF(tbl_PV_Milestones[UID],tbl_PV_Milestones[[#This Row],[UID]])&gt;1,"Duplicate","")</f>
        <v>Duplicate</v>
      </c>
      <c r="U2760" s="42" t="str">
        <f>_xlfn.XLOOKUP(tbl_PV_Milestones[[#This Row],[Work ID]],tbl_PV_Meta[Work ID '#],tbl_PV_Meta[Sub-Portfolio])</f>
        <v>Sub-Portfolio 7</v>
      </c>
      <c r="V2760" s="41">
        <f>IF(MONTH(tbl_PV_Milestones[[#This Row],[Baseline Date]])&lt;7,YEAR(tbl_PV_Milestones[[#This Row],[Baseline Date]]),YEAR(tbl_PV_Milestones[[#This Row],[Baseline Date]])+1)</f>
        <v>2024</v>
      </c>
      <c r="W2760" s="41">
        <f>IF(MONTH(tbl_PV_Milestones[[#This Row],[Actual/Schedule Finish]])&lt;7,YEAR(tbl_PV_Milestones[[#This Row],[Actual/Schedule Finish]]),YEAR(tbl_PV_Milestones[[#This Row],[Actual/Schedule Finish]])+1)</f>
        <v>2024</v>
      </c>
      <c r="X2760" s="41" t="str">
        <f>IF(OR(tbl_PV_Milestones[[#This Row],[Project Status]]="Completed",tbl_PV_Milestones[[#This Row],[Project Status]]="Assumed Completed"),"Yes","No")</f>
        <v>No</v>
      </c>
      <c r="Y2760" s="41">
        <f>IF(tbl_PV_Milestones[[#This Row],[Baseline Date]]="",1,0)</f>
        <v>0</v>
      </c>
      <c r="Z2760" s="41">
        <f>IF(tbl_PV_Milestones[[#This Row],[Baseline Date]]&lt;PV_Meta!$B$7,1,0)</f>
        <v>1</v>
      </c>
      <c r="AA2760" s="41">
        <f>IF(tbl_PV_Milestones[[#This Row],[Complete]]="Yes",1,0)</f>
        <v>0</v>
      </c>
      <c r="AB2760" s="41">
        <f>IF(AND(tbl_PV_Milestones[[#This Row],[BL FY]]=2025,tbl_PV_Milestones[[#This Row],[Baseline Date]]&lt;PV_Meta!$B$7),1,0)</f>
        <v>0</v>
      </c>
      <c r="AC2760" s="41">
        <f>IF(AND(tbl_PV_Milestones[[#This Row],[Planned YTD]]=1,tbl_PV_Milestones[[#This Row],[Complete]]="Yes"),1,0)</f>
        <v>0</v>
      </c>
      <c r="AD2760" s="41">
        <f>IF(AND(tbl_PV_Milestones[[#This Row],[Actual/Schedule Finish]]&lt;PV_Meta!$B$7,tbl_PV_Milestones[[#This Row],[Complete]]="No",tbl_PV_Milestones[[#This Row],[Project Status]]&lt;&gt;"On Hold"),1,0)</f>
        <v>1</v>
      </c>
      <c r="AE2760" s="41">
        <f>IF(AND(tbl_PV_Milestones[[#This Row],[Actual/Schedule Finish]]&gt;tbl_PV_Milestones[[#This Row],[Baseline Date]],tbl_PV_Milestones[[#This Row],[Complete]]="No",tbl_PV_Milestones[[#This Row],[Project Status]]&lt;&gt;"On Hold",tbl_PV_Milestones[[#This Row],[Overdue]]=0,tbl_PV_Milestones[[#This Row],[To be Baselined]]&lt;&gt;1),1,0)</f>
        <v>0</v>
      </c>
      <c r="AF2760" s="41">
        <f>IF(AND(tbl_PV_Milestones[[#This Row],[BL FY]]=2025,tbl_PV_Milestones[[#This Row],[Finish FY]]&gt;2025),1,0)</f>
        <v>0</v>
      </c>
      <c r="AG2760" s="56" t="str">
        <f>_xlfn.XLOOKUP(tbl_PV_Milestones[[#This Row],[Work ID]],tbl_PV_Meta[Work ID '#],tbl_PV_Meta[Project Manager/Owner],,0)</f>
        <v>Project Manager 33</v>
      </c>
      <c r="AH2760" s="6"/>
    </row>
    <row r="2761" spans="4:34" x14ac:dyDescent="0.25">
      <c r="D2761" s="6" t="s">
        <v>154</v>
      </c>
      <c r="E2761" s="6" t="s">
        <v>52</v>
      </c>
      <c r="F2761" s="6" t="s">
        <v>1712</v>
      </c>
      <c r="G2761" s="6" t="s">
        <v>589</v>
      </c>
      <c r="H2761" s="6" t="s">
        <v>505</v>
      </c>
      <c r="I2761" s="6" t="s">
        <v>510</v>
      </c>
      <c r="J2761" s="6" t="s">
        <v>154</v>
      </c>
      <c r="K2761" s="6" t="s">
        <v>36</v>
      </c>
      <c r="L2761" s="6" t="s">
        <v>85</v>
      </c>
      <c r="M2761" s="43"/>
      <c r="N2761" s="44" t="s">
        <v>1979</v>
      </c>
      <c r="S2761" s="45" t="e">
        <f>_xlfn.CONCAT(#REF!,TRIM(tbl_PV_Milestones[[#This Row],[Milestone Description]]))</f>
        <v>#REF!</v>
      </c>
      <c r="T2761" s="84" t="str">
        <f>IF(COUNTIF(tbl_PV_Milestones[UID],tbl_PV_Milestones[[#This Row],[UID]])&gt;1,"Duplicate","")</f>
        <v>Duplicate</v>
      </c>
      <c r="U2761" s="42" t="str">
        <f>_xlfn.XLOOKUP(tbl_PV_Milestones[[#This Row],[Work ID]],tbl_PV_Meta[Work ID '#],tbl_PV_Meta[Sub-Portfolio])</f>
        <v>Sub-Portfolio 7</v>
      </c>
      <c r="V2761" s="41">
        <f>IF(MONTH(tbl_PV_Milestones[[#This Row],[Baseline Date]])&lt;7,YEAR(tbl_PV_Milestones[[#This Row],[Baseline Date]]),YEAR(tbl_PV_Milestones[[#This Row],[Baseline Date]])+1)</f>
        <v>1900</v>
      </c>
      <c r="W2761" s="41">
        <f>IF(MONTH(tbl_PV_Milestones[[#This Row],[Actual/Schedule Finish]])&lt;7,YEAR(tbl_PV_Milestones[[#This Row],[Actual/Schedule Finish]]),YEAR(tbl_PV_Milestones[[#This Row],[Actual/Schedule Finish]])+1)</f>
        <v>1900</v>
      </c>
      <c r="X2761" s="41" t="str">
        <f>IF(OR(tbl_PV_Milestones[[#This Row],[Project Status]]="Completed",tbl_PV_Milestones[[#This Row],[Project Status]]="Assumed Completed"),"Yes","No")</f>
        <v>No</v>
      </c>
      <c r="Y2761" s="41">
        <f>IF(tbl_PV_Milestones[[#This Row],[Baseline Date]]="",1,0)</f>
        <v>1</v>
      </c>
      <c r="Z2761" s="41">
        <f>IF(tbl_PV_Milestones[[#This Row],[Baseline Date]]&lt;PV_Meta!$B$7,1,0)</f>
        <v>1</v>
      </c>
      <c r="AA2761" s="41">
        <f>IF(tbl_PV_Milestones[[#This Row],[Complete]]="Yes",1,0)</f>
        <v>0</v>
      </c>
      <c r="AB2761" s="41">
        <f>IF(AND(tbl_PV_Milestones[[#This Row],[BL FY]]=2025,tbl_PV_Milestones[[#This Row],[Baseline Date]]&lt;PV_Meta!$B$7),1,0)</f>
        <v>0</v>
      </c>
      <c r="AC2761" s="41">
        <f>IF(AND(tbl_PV_Milestones[[#This Row],[Planned YTD]]=1,tbl_PV_Milestones[[#This Row],[Complete]]="Yes"),1,0)</f>
        <v>0</v>
      </c>
      <c r="AD2761" s="41">
        <f>IF(AND(tbl_PV_Milestones[[#This Row],[Actual/Schedule Finish]]&lt;PV_Meta!$B$7,tbl_PV_Milestones[[#This Row],[Complete]]="No",tbl_PV_Milestones[[#This Row],[Project Status]]&lt;&gt;"On Hold"),1,0)</f>
        <v>1</v>
      </c>
      <c r="AE2761" s="41">
        <f>IF(AND(tbl_PV_Milestones[[#This Row],[Actual/Schedule Finish]]&gt;tbl_PV_Milestones[[#This Row],[Baseline Date]],tbl_PV_Milestones[[#This Row],[Complete]]="No",tbl_PV_Milestones[[#This Row],[Project Status]]&lt;&gt;"On Hold",tbl_PV_Milestones[[#This Row],[Overdue]]=0,tbl_PV_Milestones[[#This Row],[To be Baselined]]&lt;&gt;1),1,0)</f>
        <v>0</v>
      </c>
      <c r="AF2761" s="41">
        <f>IF(AND(tbl_PV_Milestones[[#This Row],[BL FY]]=2025,tbl_PV_Milestones[[#This Row],[Finish FY]]&gt;2025),1,0)</f>
        <v>0</v>
      </c>
      <c r="AG2761" s="56" t="str">
        <f>_xlfn.XLOOKUP(tbl_PV_Milestones[[#This Row],[Work ID]],tbl_PV_Meta[Work ID '#],tbl_PV_Meta[Project Manager/Owner],,0)</f>
        <v>Project Manager 33</v>
      </c>
      <c r="AH2761" s="6"/>
    </row>
    <row r="2762" spans="4:34" x14ac:dyDescent="0.25">
      <c r="D2762" s="6" t="s">
        <v>154</v>
      </c>
      <c r="E2762" s="6" t="s">
        <v>503</v>
      </c>
      <c r="F2762" s="6" t="s">
        <v>1712</v>
      </c>
      <c r="G2762" s="6" t="s">
        <v>538</v>
      </c>
      <c r="H2762" s="6" t="s">
        <v>505</v>
      </c>
      <c r="I2762" s="6" t="s">
        <v>510</v>
      </c>
      <c r="J2762" s="6" t="s">
        <v>154</v>
      </c>
      <c r="K2762" s="6" t="s">
        <v>36</v>
      </c>
      <c r="L2762" s="6" t="s">
        <v>85</v>
      </c>
      <c r="M2762" s="43"/>
      <c r="N2762" s="44" t="s">
        <v>1979</v>
      </c>
      <c r="O2762" s="39">
        <v>45597.333333333299</v>
      </c>
      <c r="P2762" s="39">
        <v>45597.333333333299</v>
      </c>
      <c r="Q2762" s="6">
        <v>0</v>
      </c>
      <c r="R2762" s="6">
        <v>0</v>
      </c>
      <c r="S2762" s="45" t="e">
        <f>_xlfn.CONCAT(#REF!,TRIM(tbl_PV_Milestones[[#This Row],[Milestone Description]]))</f>
        <v>#REF!</v>
      </c>
      <c r="T2762" s="84" t="str">
        <f>IF(COUNTIF(tbl_PV_Milestones[UID],tbl_PV_Milestones[[#This Row],[UID]])&gt;1,"Duplicate","")</f>
        <v>Duplicate</v>
      </c>
      <c r="U2762" s="42" t="str">
        <f>_xlfn.XLOOKUP(tbl_PV_Milestones[[#This Row],[Work ID]],tbl_PV_Meta[Work ID '#],tbl_PV_Meta[Sub-Portfolio])</f>
        <v>Sub-Portfolio 7</v>
      </c>
      <c r="V2762" s="41">
        <f>IF(MONTH(tbl_PV_Milestones[[#This Row],[Baseline Date]])&lt;7,YEAR(tbl_PV_Milestones[[#This Row],[Baseline Date]]),YEAR(tbl_PV_Milestones[[#This Row],[Baseline Date]])+1)</f>
        <v>2025</v>
      </c>
      <c r="W2762" s="41">
        <f>IF(MONTH(tbl_PV_Milestones[[#This Row],[Actual/Schedule Finish]])&lt;7,YEAR(tbl_PV_Milestones[[#This Row],[Actual/Schedule Finish]]),YEAR(tbl_PV_Milestones[[#This Row],[Actual/Schedule Finish]])+1)</f>
        <v>2025</v>
      </c>
      <c r="X2762" s="41" t="str">
        <f>IF(OR(tbl_PV_Milestones[[#This Row],[Project Status]]="Completed",tbl_PV_Milestones[[#This Row],[Project Status]]="Assumed Completed"),"Yes","No")</f>
        <v>No</v>
      </c>
      <c r="Y2762" s="41">
        <f>IF(tbl_PV_Milestones[[#This Row],[Baseline Date]]="",1,0)</f>
        <v>0</v>
      </c>
      <c r="Z2762" s="41">
        <f>IF(tbl_PV_Milestones[[#This Row],[Baseline Date]]&lt;PV_Meta!$B$7,1,0)</f>
        <v>1</v>
      </c>
      <c r="AA2762" s="41">
        <f>IF(tbl_PV_Milestones[[#This Row],[Complete]]="Yes",1,0)</f>
        <v>0</v>
      </c>
      <c r="AB2762" s="41">
        <f>IF(AND(tbl_PV_Milestones[[#This Row],[BL FY]]=2025,tbl_PV_Milestones[[#This Row],[Baseline Date]]&lt;PV_Meta!$B$7),1,0)</f>
        <v>1</v>
      </c>
      <c r="AC2762" s="41">
        <f>IF(AND(tbl_PV_Milestones[[#This Row],[Planned YTD]]=1,tbl_PV_Milestones[[#This Row],[Complete]]="Yes"),1,0)</f>
        <v>0</v>
      </c>
      <c r="AD2762" s="41">
        <f>IF(AND(tbl_PV_Milestones[[#This Row],[Actual/Schedule Finish]]&lt;PV_Meta!$B$7,tbl_PV_Milestones[[#This Row],[Complete]]="No",tbl_PV_Milestones[[#This Row],[Project Status]]&lt;&gt;"On Hold"),1,0)</f>
        <v>1</v>
      </c>
      <c r="AE2762" s="41">
        <f>IF(AND(tbl_PV_Milestones[[#This Row],[Actual/Schedule Finish]]&gt;tbl_PV_Milestones[[#This Row],[Baseline Date]],tbl_PV_Milestones[[#This Row],[Complete]]="No",tbl_PV_Milestones[[#This Row],[Project Status]]&lt;&gt;"On Hold",tbl_PV_Milestones[[#This Row],[Overdue]]=0,tbl_PV_Milestones[[#This Row],[To be Baselined]]&lt;&gt;1),1,0)</f>
        <v>0</v>
      </c>
      <c r="AF2762" s="41">
        <f>IF(AND(tbl_PV_Milestones[[#This Row],[BL FY]]=2025,tbl_PV_Milestones[[#This Row],[Finish FY]]&gt;2025),1,0)</f>
        <v>0</v>
      </c>
      <c r="AG2762" s="56" t="str">
        <f>_xlfn.XLOOKUP(tbl_PV_Milestones[[#This Row],[Work ID]],tbl_PV_Meta[Work ID '#],tbl_PV_Meta[Project Manager/Owner],,0)</f>
        <v>Project Manager 33</v>
      </c>
      <c r="AH2762" s="6"/>
    </row>
    <row r="2763" spans="4:34" x14ac:dyDescent="0.25">
      <c r="D2763" s="6" t="s">
        <v>154</v>
      </c>
      <c r="E2763" s="6" t="s">
        <v>52</v>
      </c>
      <c r="F2763" s="6" t="s">
        <v>1712</v>
      </c>
      <c r="G2763" s="6" t="s">
        <v>540</v>
      </c>
      <c r="H2763" s="6" t="s">
        <v>505</v>
      </c>
      <c r="I2763" s="6" t="s">
        <v>510</v>
      </c>
      <c r="J2763" s="6" t="s">
        <v>154</v>
      </c>
      <c r="K2763" s="6" t="s">
        <v>36</v>
      </c>
      <c r="L2763" s="6" t="s">
        <v>85</v>
      </c>
      <c r="M2763" s="43"/>
      <c r="N2763" s="44" t="s">
        <v>1979</v>
      </c>
      <c r="S2763" s="45" t="e">
        <f>_xlfn.CONCAT(#REF!,TRIM(tbl_PV_Milestones[[#This Row],[Milestone Description]]))</f>
        <v>#REF!</v>
      </c>
      <c r="T2763" s="84" t="str">
        <f>IF(COUNTIF(tbl_PV_Milestones[UID],tbl_PV_Milestones[[#This Row],[UID]])&gt;1,"Duplicate","")</f>
        <v>Duplicate</v>
      </c>
      <c r="U2763" s="42" t="str">
        <f>_xlfn.XLOOKUP(tbl_PV_Milestones[[#This Row],[Work ID]],tbl_PV_Meta[Work ID '#],tbl_PV_Meta[Sub-Portfolio])</f>
        <v>Sub-Portfolio 7</v>
      </c>
      <c r="V2763" s="41">
        <f>IF(MONTH(tbl_PV_Milestones[[#This Row],[Baseline Date]])&lt;7,YEAR(tbl_PV_Milestones[[#This Row],[Baseline Date]]),YEAR(tbl_PV_Milestones[[#This Row],[Baseline Date]])+1)</f>
        <v>1900</v>
      </c>
      <c r="W2763" s="41">
        <f>IF(MONTH(tbl_PV_Milestones[[#This Row],[Actual/Schedule Finish]])&lt;7,YEAR(tbl_PV_Milestones[[#This Row],[Actual/Schedule Finish]]),YEAR(tbl_PV_Milestones[[#This Row],[Actual/Schedule Finish]])+1)</f>
        <v>1900</v>
      </c>
      <c r="X2763" s="41" t="str">
        <f>IF(OR(tbl_PV_Milestones[[#This Row],[Project Status]]="Completed",tbl_PV_Milestones[[#This Row],[Project Status]]="Assumed Completed"),"Yes","No")</f>
        <v>No</v>
      </c>
      <c r="Y2763" s="41">
        <f>IF(tbl_PV_Milestones[[#This Row],[Baseline Date]]="",1,0)</f>
        <v>1</v>
      </c>
      <c r="Z2763" s="41">
        <f>IF(tbl_PV_Milestones[[#This Row],[Baseline Date]]&lt;PV_Meta!$B$7,1,0)</f>
        <v>1</v>
      </c>
      <c r="AA2763" s="41">
        <f>IF(tbl_PV_Milestones[[#This Row],[Complete]]="Yes",1,0)</f>
        <v>0</v>
      </c>
      <c r="AB2763" s="41">
        <f>IF(AND(tbl_PV_Milestones[[#This Row],[BL FY]]=2025,tbl_PV_Milestones[[#This Row],[Baseline Date]]&lt;PV_Meta!$B$7),1,0)</f>
        <v>0</v>
      </c>
      <c r="AC2763" s="41">
        <f>IF(AND(tbl_PV_Milestones[[#This Row],[Planned YTD]]=1,tbl_PV_Milestones[[#This Row],[Complete]]="Yes"),1,0)</f>
        <v>0</v>
      </c>
      <c r="AD2763" s="41">
        <f>IF(AND(tbl_PV_Milestones[[#This Row],[Actual/Schedule Finish]]&lt;PV_Meta!$B$7,tbl_PV_Milestones[[#This Row],[Complete]]="No",tbl_PV_Milestones[[#This Row],[Project Status]]&lt;&gt;"On Hold"),1,0)</f>
        <v>1</v>
      </c>
      <c r="AE2763" s="41">
        <f>IF(AND(tbl_PV_Milestones[[#This Row],[Actual/Schedule Finish]]&gt;tbl_PV_Milestones[[#This Row],[Baseline Date]],tbl_PV_Milestones[[#This Row],[Complete]]="No",tbl_PV_Milestones[[#This Row],[Project Status]]&lt;&gt;"On Hold",tbl_PV_Milestones[[#This Row],[Overdue]]=0,tbl_PV_Milestones[[#This Row],[To be Baselined]]&lt;&gt;1),1,0)</f>
        <v>0</v>
      </c>
      <c r="AF2763" s="41">
        <f>IF(AND(tbl_PV_Milestones[[#This Row],[BL FY]]=2025,tbl_PV_Milestones[[#This Row],[Finish FY]]&gt;2025),1,0)</f>
        <v>0</v>
      </c>
      <c r="AG2763" s="56" t="str">
        <f>_xlfn.XLOOKUP(tbl_PV_Milestones[[#This Row],[Work ID]],tbl_PV_Meta[Work ID '#],tbl_PV_Meta[Project Manager/Owner],,0)</f>
        <v>Project Manager 33</v>
      </c>
      <c r="AH2763" s="6"/>
    </row>
    <row r="2764" spans="4:34" x14ac:dyDescent="0.25">
      <c r="D2764" s="6" t="s">
        <v>154</v>
      </c>
      <c r="E2764" s="6" t="s">
        <v>52</v>
      </c>
      <c r="F2764" s="6" t="s">
        <v>1712</v>
      </c>
      <c r="G2764" s="6" t="s">
        <v>544</v>
      </c>
      <c r="H2764" s="6" t="s">
        <v>505</v>
      </c>
      <c r="I2764" s="6" t="s">
        <v>510</v>
      </c>
      <c r="J2764" s="6" t="s">
        <v>154</v>
      </c>
      <c r="K2764" s="6" t="s">
        <v>36</v>
      </c>
      <c r="L2764" s="6" t="s">
        <v>85</v>
      </c>
      <c r="M2764" s="43"/>
      <c r="N2764" s="44" t="s">
        <v>1979</v>
      </c>
      <c r="S2764" s="45" t="e">
        <f>_xlfn.CONCAT(#REF!,TRIM(tbl_PV_Milestones[[#This Row],[Milestone Description]]))</f>
        <v>#REF!</v>
      </c>
      <c r="T2764" s="84" t="str">
        <f>IF(COUNTIF(tbl_PV_Milestones[UID],tbl_PV_Milestones[[#This Row],[UID]])&gt;1,"Duplicate","")</f>
        <v>Duplicate</v>
      </c>
      <c r="U2764" s="42" t="str">
        <f>_xlfn.XLOOKUP(tbl_PV_Milestones[[#This Row],[Work ID]],tbl_PV_Meta[Work ID '#],tbl_PV_Meta[Sub-Portfolio])</f>
        <v>Sub-Portfolio 7</v>
      </c>
      <c r="V2764" s="41">
        <f>IF(MONTH(tbl_PV_Milestones[[#This Row],[Baseline Date]])&lt;7,YEAR(tbl_PV_Milestones[[#This Row],[Baseline Date]]),YEAR(tbl_PV_Milestones[[#This Row],[Baseline Date]])+1)</f>
        <v>1900</v>
      </c>
      <c r="W2764" s="41">
        <f>IF(MONTH(tbl_PV_Milestones[[#This Row],[Actual/Schedule Finish]])&lt;7,YEAR(tbl_PV_Milestones[[#This Row],[Actual/Schedule Finish]]),YEAR(tbl_PV_Milestones[[#This Row],[Actual/Schedule Finish]])+1)</f>
        <v>1900</v>
      </c>
      <c r="X2764" s="41" t="str">
        <f>IF(OR(tbl_PV_Milestones[[#This Row],[Project Status]]="Completed",tbl_PV_Milestones[[#This Row],[Project Status]]="Assumed Completed"),"Yes","No")</f>
        <v>No</v>
      </c>
      <c r="Y2764" s="41">
        <f>IF(tbl_PV_Milestones[[#This Row],[Baseline Date]]="",1,0)</f>
        <v>1</v>
      </c>
      <c r="Z2764" s="41">
        <f>IF(tbl_PV_Milestones[[#This Row],[Baseline Date]]&lt;PV_Meta!$B$7,1,0)</f>
        <v>1</v>
      </c>
      <c r="AA2764" s="41">
        <f>IF(tbl_PV_Milestones[[#This Row],[Complete]]="Yes",1,0)</f>
        <v>0</v>
      </c>
      <c r="AB2764" s="41">
        <f>IF(AND(tbl_PV_Milestones[[#This Row],[BL FY]]=2025,tbl_PV_Milestones[[#This Row],[Baseline Date]]&lt;PV_Meta!$B$7),1,0)</f>
        <v>0</v>
      </c>
      <c r="AC2764" s="41">
        <f>IF(AND(tbl_PV_Milestones[[#This Row],[Planned YTD]]=1,tbl_PV_Milestones[[#This Row],[Complete]]="Yes"),1,0)</f>
        <v>0</v>
      </c>
      <c r="AD2764" s="41">
        <f>IF(AND(tbl_PV_Milestones[[#This Row],[Actual/Schedule Finish]]&lt;PV_Meta!$B$7,tbl_PV_Milestones[[#This Row],[Complete]]="No",tbl_PV_Milestones[[#This Row],[Project Status]]&lt;&gt;"On Hold"),1,0)</f>
        <v>1</v>
      </c>
      <c r="AE2764" s="41">
        <f>IF(AND(tbl_PV_Milestones[[#This Row],[Actual/Schedule Finish]]&gt;tbl_PV_Milestones[[#This Row],[Baseline Date]],tbl_PV_Milestones[[#This Row],[Complete]]="No",tbl_PV_Milestones[[#This Row],[Project Status]]&lt;&gt;"On Hold",tbl_PV_Milestones[[#This Row],[Overdue]]=0,tbl_PV_Milestones[[#This Row],[To be Baselined]]&lt;&gt;1),1,0)</f>
        <v>0</v>
      </c>
      <c r="AF2764" s="41">
        <f>IF(AND(tbl_PV_Milestones[[#This Row],[BL FY]]=2025,tbl_PV_Milestones[[#This Row],[Finish FY]]&gt;2025),1,0)</f>
        <v>0</v>
      </c>
      <c r="AG2764" s="56" t="str">
        <f>_xlfn.XLOOKUP(tbl_PV_Milestones[[#This Row],[Work ID]],tbl_PV_Meta[Work ID '#],tbl_PV_Meta[Project Manager/Owner],,0)</f>
        <v>Project Manager 33</v>
      </c>
      <c r="AH2764" s="6"/>
    </row>
    <row r="2765" spans="4:34" x14ac:dyDescent="0.25">
      <c r="D2765" s="6" t="s">
        <v>154</v>
      </c>
      <c r="E2765" s="6" t="s">
        <v>503</v>
      </c>
      <c r="F2765" s="6" t="s">
        <v>1712</v>
      </c>
      <c r="G2765" s="6" t="s">
        <v>548</v>
      </c>
      <c r="H2765" s="6" t="s">
        <v>505</v>
      </c>
      <c r="I2765" s="6" t="s">
        <v>510</v>
      </c>
      <c r="J2765" s="6" t="s">
        <v>154</v>
      </c>
      <c r="K2765" s="6" t="s">
        <v>36</v>
      </c>
      <c r="L2765" s="6" t="s">
        <v>85</v>
      </c>
      <c r="M2765" s="43"/>
      <c r="N2765" s="44" t="s">
        <v>1979</v>
      </c>
      <c r="O2765" s="39">
        <v>45565.708333333299</v>
      </c>
      <c r="P2765" s="39">
        <v>45565.708333333299</v>
      </c>
      <c r="Q2765" s="6">
        <v>0</v>
      </c>
      <c r="R2765" s="6">
        <v>0</v>
      </c>
      <c r="S2765" s="45" t="e">
        <f>_xlfn.CONCAT(#REF!,TRIM(tbl_PV_Milestones[[#This Row],[Milestone Description]]))</f>
        <v>#REF!</v>
      </c>
      <c r="T2765" s="84" t="str">
        <f>IF(COUNTIF(tbl_PV_Milestones[UID],tbl_PV_Milestones[[#This Row],[UID]])&gt;1,"Duplicate","")</f>
        <v>Duplicate</v>
      </c>
      <c r="U2765" s="42" t="str">
        <f>_xlfn.XLOOKUP(tbl_PV_Milestones[[#This Row],[Work ID]],tbl_PV_Meta[Work ID '#],tbl_PV_Meta[Sub-Portfolio])</f>
        <v>Sub-Portfolio 7</v>
      </c>
      <c r="V2765" s="41">
        <f>IF(MONTH(tbl_PV_Milestones[[#This Row],[Baseline Date]])&lt;7,YEAR(tbl_PV_Milestones[[#This Row],[Baseline Date]]),YEAR(tbl_PV_Milestones[[#This Row],[Baseline Date]])+1)</f>
        <v>2025</v>
      </c>
      <c r="W2765" s="41">
        <f>IF(MONTH(tbl_PV_Milestones[[#This Row],[Actual/Schedule Finish]])&lt;7,YEAR(tbl_PV_Milestones[[#This Row],[Actual/Schedule Finish]]),YEAR(tbl_PV_Milestones[[#This Row],[Actual/Schedule Finish]])+1)</f>
        <v>2025</v>
      </c>
      <c r="X2765" s="41" t="str">
        <f>IF(OR(tbl_PV_Milestones[[#This Row],[Project Status]]="Completed",tbl_PV_Milestones[[#This Row],[Project Status]]="Assumed Completed"),"Yes","No")</f>
        <v>No</v>
      </c>
      <c r="Y2765" s="41">
        <f>IF(tbl_PV_Milestones[[#This Row],[Baseline Date]]="",1,0)</f>
        <v>0</v>
      </c>
      <c r="Z2765" s="41">
        <f>IF(tbl_PV_Milestones[[#This Row],[Baseline Date]]&lt;PV_Meta!$B$7,1,0)</f>
        <v>1</v>
      </c>
      <c r="AA2765" s="41">
        <f>IF(tbl_PV_Milestones[[#This Row],[Complete]]="Yes",1,0)</f>
        <v>0</v>
      </c>
      <c r="AB2765" s="41">
        <f>IF(AND(tbl_PV_Milestones[[#This Row],[BL FY]]=2025,tbl_PV_Milestones[[#This Row],[Baseline Date]]&lt;PV_Meta!$B$7),1,0)</f>
        <v>1</v>
      </c>
      <c r="AC2765" s="41">
        <f>IF(AND(tbl_PV_Milestones[[#This Row],[Planned YTD]]=1,tbl_PV_Milestones[[#This Row],[Complete]]="Yes"),1,0)</f>
        <v>0</v>
      </c>
      <c r="AD2765" s="41">
        <f>IF(AND(tbl_PV_Milestones[[#This Row],[Actual/Schedule Finish]]&lt;PV_Meta!$B$7,tbl_PV_Milestones[[#This Row],[Complete]]="No",tbl_PV_Milestones[[#This Row],[Project Status]]&lt;&gt;"On Hold"),1,0)</f>
        <v>1</v>
      </c>
      <c r="AE2765" s="41">
        <f>IF(AND(tbl_PV_Milestones[[#This Row],[Actual/Schedule Finish]]&gt;tbl_PV_Milestones[[#This Row],[Baseline Date]],tbl_PV_Milestones[[#This Row],[Complete]]="No",tbl_PV_Milestones[[#This Row],[Project Status]]&lt;&gt;"On Hold",tbl_PV_Milestones[[#This Row],[Overdue]]=0,tbl_PV_Milestones[[#This Row],[To be Baselined]]&lt;&gt;1),1,0)</f>
        <v>0</v>
      </c>
      <c r="AF2765" s="41">
        <f>IF(AND(tbl_PV_Milestones[[#This Row],[BL FY]]=2025,tbl_PV_Milestones[[#This Row],[Finish FY]]&gt;2025),1,0)</f>
        <v>0</v>
      </c>
      <c r="AG2765" s="56" t="str">
        <f>_xlfn.XLOOKUP(tbl_PV_Milestones[[#This Row],[Work ID]],tbl_PV_Meta[Work ID '#],tbl_PV_Meta[Project Manager/Owner],,0)</f>
        <v>Project Manager 33</v>
      </c>
      <c r="AH2765" s="6"/>
    </row>
    <row r="2766" spans="4:34" x14ac:dyDescent="0.25">
      <c r="D2766" s="6" t="s">
        <v>154</v>
      </c>
      <c r="E2766" s="6" t="s">
        <v>52</v>
      </c>
      <c r="F2766" s="6" t="s">
        <v>1712</v>
      </c>
      <c r="G2766" s="6" t="s">
        <v>549</v>
      </c>
      <c r="H2766" s="6" t="s">
        <v>505</v>
      </c>
      <c r="I2766" s="6" t="s">
        <v>510</v>
      </c>
      <c r="J2766" s="6" t="s">
        <v>154</v>
      </c>
      <c r="K2766" s="6" t="s">
        <v>36</v>
      </c>
      <c r="L2766" s="6" t="s">
        <v>85</v>
      </c>
      <c r="M2766" s="43"/>
      <c r="N2766" s="44" t="s">
        <v>1979</v>
      </c>
      <c r="S2766" s="45" t="e">
        <f>_xlfn.CONCAT(#REF!,TRIM(tbl_PV_Milestones[[#This Row],[Milestone Description]]))</f>
        <v>#REF!</v>
      </c>
      <c r="T2766" s="84" t="str">
        <f>IF(COUNTIF(tbl_PV_Milestones[UID],tbl_PV_Milestones[[#This Row],[UID]])&gt;1,"Duplicate","")</f>
        <v>Duplicate</v>
      </c>
      <c r="U2766" s="42" t="str">
        <f>_xlfn.XLOOKUP(tbl_PV_Milestones[[#This Row],[Work ID]],tbl_PV_Meta[Work ID '#],tbl_PV_Meta[Sub-Portfolio])</f>
        <v>Sub-Portfolio 7</v>
      </c>
      <c r="V2766" s="41">
        <f>IF(MONTH(tbl_PV_Milestones[[#This Row],[Baseline Date]])&lt;7,YEAR(tbl_PV_Milestones[[#This Row],[Baseline Date]]),YEAR(tbl_PV_Milestones[[#This Row],[Baseline Date]])+1)</f>
        <v>1900</v>
      </c>
      <c r="W2766" s="41">
        <f>IF(MONTH(tbl_PV_Milestones[[#This Row],[Actual/Schedule Finish]])&lt;7,YEAR(tbl_PV_Milestones[[#This Row],[Actual/Schedule Finish]]),YEAR(tbl_PV_Milestones[[#This Row],[Actual/Schedule Finish]])+1)</f>
        <v>1900</v>
      </c>
      <c r="X2766" s="41" t="str">
        <f>IF(OR(tbl_PV_Milestones[[#This Row],[Project Status]]="Completed",tbl_PV_Milestones[[#This Row],[Project Status]]="Assumed Completed"),"Yes","No")</f>
        <v>No</v>
      </c>
      <c r="Y2766" s="41">
        <f>IF(tbl_PV_Milestones[[#This Row],[Baseline Date]]="",1,0)</f>
        <v>1</v>
      </c>
      <c r="Z2766" s="41">
        <f>IF(tbl_PV_Milestones[[#This Row],[Baseline Date]]&lt;PV_Meta!$B$7,1,0)</f>
        <v>1</v>
      </c>
      <c r="AA2766" s="41">
        <f>IF(tbl_PV_Milestones[[#This Row],[Complete]]="Yes",1,0)</f>
        <v>0</v>
      </c>
      <c r="AB2766" s="41">
        <f>IF(AND(tbl_PV_Milestones[[#This Row],[BL FY]]=2025,tbl_PV_Milestones[[#This Row],[Baseline Date]]&lt;PV_Meta!$B$7),1,0)</f>
        <v>0</v>
      </c>
      <c r="AC2766" s="41">
        <f>IF(AND(tbl_PV_Milestones[[#This Row],[Planned YTD]]=1,tbl_PV_Milestones[[#This Row],[Complete]]="Yes"),1,0)</f>
        <v>0</v>
      </c>
      <c r="AD2766" s="41">
        <f>IF(AND(tbl_PV_Milestones[[#This Row],[Actual/Schedule Finish]]&lt;PV_Meta!$B$7,tbl_PV_Milestones[[#This Row],[Complete]]="No",tbl_PV_Milestones[[#This Row],[Project Status]]&lt;&gt;"On Hold"),1,0)</f>
        <v>1</v>
      </c>
      <c r="AE2766" s="41">
        <f>IF(AND(tbl_PV_Milestones[[#This Row],[Actual/Schedule Finish]]&gt;tbl_PV_Milestones[[#This Row],[Baseline Date]],tbl_PV_Milestones[[#This Row],[Complete]]="No",tbl_PV_Milestones[[#This Row],[Project Status]]&lt;&gt;"On Hold",tbl_PV_Milestones[[#This Row],[Overdue]]=0,tbl_PV_Milestones[[#This Row],[To be Baselined]]&lt;&gt;1),1,0)</f>
        <v>0</v>
      </c>
      <c r="AF2766" s="41">
        <f>IF(AND(tbl_PV_Milestones[[#This Row],[BL FY]]=2025,tbl_PV_Milestones[[#This Row],[Finish FY]]&gt;2025),1,0)</f>
        <v>0</v>
      </c>
      <c r="AG2766" s="56" t="str">
        <f>_xlfn.XLOOKUP(tbl_PV_Milestones[[#This Row],[Work ID]],tbl_PV_Meta[Work ID '#],tbl_PV_Meta[Project Manager/Owner],,0)</f>
        <v>Project Manager 33</v>
      </c>
      <c r="AH2766" s="6"/>
    </row>
    <row r="2767" spans="4:34" x14ac:dyDescent="0.25">
      <c r="D2767" s="6" t="s">
        <v>154</v>
      </c>
      <c r="E2767" s="6" t="s">
        <v>52</v>
      </c>
      <c r="F2767" s="6" t="s">
        <v>1712</v>
      </c>
      <c r="G2767" s="6" t="s">
        <v>551</v>
      </c>
      <c r="H2767" s="6" t="s">
        <v>505</v>
      </c>
      <c r="I2767" s="6" t="s">
        <v>510</v>
      </c>
      <c r="J2767" s="6" t="s">
        <v>154</v>
      </c>
      <c r="K2767" s="6" t="s">
        <v>36</v>
      </c>
      <c r="L2767" s="6" t="s">
        <v>85</v>
      </c>
      <c r="M2767" s="43"/>
      <c r="N2767" s="44" t="s">
        <v>1979</v>
      </c>
      <c r="S2767" s="45" t="e">
        <f>_xlfn.CONCAT(#REF!,TRIM(tbl_PV_Milestones[[#This Row],[Milestone Description]]))</f>
        <v>#REF!</v>
      </c>
      <c r="T2767" s="84" t="str">
        <f>IF(COUNTIF(tbl_PV_Milestones[UID],tbl_PV_Milestones[[#This Row],[UID]])&gt;1,"Duplicate","")</f>
        <v>Duplicate</v>
      </c>
      <c r="U2767" s="42" t="str">
        <f>_xlfn.XLOOKUP(tbl_PV_Milestones[[#This Row],[Work ID]],tbl_PV_Meta[Work ID '#],tbl_PV_Meta[Sub-Portfolio])</f>
        <v>Sub-Portfolio 7</v>
      </c>
      <c r="V2767" s="41">
        <f>IF(MONTH(tbl_PV_Milestones[[#This Row],[Baseline Date]])&lt;7,YEAR(tbl_PV_Milestones[[#This Row],[Baseline Date]]),YEAR(tbl_PV_Milestones[[#This Row],[Baseline Date]])+1)</f>
        <v>1900</v>
      </c>
      <c r="W2767" s="41">
        <f>IF(MONTH(tbl_PV_Milestones[[#This Row],[Actual/Schedule Finish]])&lt;7,YEAR(tbl_PV_Milestones[[#This Row],[Actual/Schedule Finish]]),YEAR(tbl_PV_Milestones[[#This Row],[Actual/Schedule Finish]])+1)</f>
        <v>1900</v>
      </c>
      <c r="X2767" s="41" t="str">
        <f>IF(OR(tbl_PV_Milestones[[#This Row],[Project Status]]="Completed",tbl_PV_Milestones[[#This Row],[Project Status]]="Assumed Completed"),"Yes","No")</f>
        <v>No</v>
      </c>
      <c r="Y2767" s="41">
        <f>IF(tbl_PV_Milestones[[#This Row],[Baseline Date]]="",1,0)</f>
        <v>1</v>
      </c>
      <c r="Z2767" s="41">
        <f>IF(tbl_PV_Milestones[[#This Row],[Baseline Date]]&lt;PV_Meta!$B$7,1,0)</f>
        <v>1</v>
      </c>
      <c r="AA2767" s="41">
        <f>IF(tbl_PV_Milestones[[#This Row],[Complete]]="Yes",1,0)</f>
        <v>0</v>
      </c>
      <c r="AB2767" s="41">
        <f>IF(AND(tbl_PV_Milestones[[#This Row],[BL FY]]=2025,tbl_PV_Milestones[[#This Row],[Baseline Date]]&lt;PV_Meta!$B$7),1,0)</f>
        <v>0</v>
      </c>
      <c r="AC2767" s="41">
        <f>IF(AND(tbl_PV_Milestones[[#This Row],[Planned YTD]]=1,tbl_PV_Milestones[[#This Row],[Complete]]="Yes"),1,0)</f>
        <v>0</v>
      </c>
      <c r="AD2767" s="41">
        <f>IF(AND(tbl_PV_Milestones[[#This Row],[Actual/Schedule Finish]]&lt;PV_Meta!$B$7,tbl_PV_Milestones[[#This Row],[Complete]]="No",tbl_PV_Milestones[[#This Row],[Project Status]]&lt;&gt;"On Hold"),1,0)</f>
        <v>1</v>
      </c>
      <c r="AE2767" s="41">
        <f>IF(AND(tbl_PV_Milestones[[#This Row],[Actual/Schedule Finish]]&gt;tbl_PV_Milestones[[#This Row],[Baseline Date]],tbl_PV_Milestones[[#This Row],[Complete]]="No",tbl_PV_Milestones[[#This Row],[Project Status]]&lt;&gt;"On Hold",tbl_PV_Milestones[[#This Row],[Overdue]]=0,tbl_PV_Milestones[[#This Row],[To be Baselined]]&lt;&gt;1),1,0)</f>
        <v>0</v>
      </c>
      <c r="AF2767" s="41">
        <f>IF(AND(tbl_PV_Milestones[[#This Row],[BL FY]]=2025,tbl_PV_Milestones[[#This Row],[Finish FY]]&gt;2025),1,0)</f>
        <v>0</v>
      </c>
      <c r="AG2767" s="56" t="str">
        <f>_xlfn.XLOOKUP(tbl_PV_Milestones[[#This Row],[Work ID]],tbl_PV_Meta[Work ID '#],tbl_PV_Meta[Project Manager/Owner],,0)</f>
        <v>Project Manager 33</v>
      </c>
      <c r="AH2767" s="6"/>
    </row>
    <row r="2768" spans="4:34" x14ac:dyDescent="0.25">
      <c r="D2768" s="6" t="s">
        <v>154</v>
      </c>
      <c r="E2768" s="6" t="s">
        <v>503</v>
      </c>
      <c r="F2768" s="6" t="s">
        <v>1712</v>
      </c>
      <c r="G2768" s="6" t="s">
        <v>1238</v>
      </c>
      <c r="H2768" s="6" t="s">
        <v>505</v>
      </c>
      <c r="I2768" s="6" t="s">
        <v>510</v>
      </c>
      <c r="J2768" s="6" t="s">
        <v>154</v>
      </c>
      <c r="K2768" s="6" t="s">
        <v>36</v>
      </c>
      <c r="L2768" s="6" t="s">
        <v>85</v>
      </c>
      <c r="M2768" s="43"/>
      <c r="N2768" s="44" t="s">
        <v>1979</v>
      </c>
      <c r="O2768" s="39">
        <v>45568.333333333299</v>
      </c>
      <c r="P2768" s="39">
        <v>45568.333333333299</v>
      </c>
      <c r="Q2768" s="6">
        <v>0</v>
      </c>
      <c r="R2768" s="6">
        <v>0</v>
      </c>
      <c r="S2768" s="45" t="e">
        <f>_xlfn.CONCAT(#REF!,TRIM(tbl_PV_Milestones[[#This Row],[Milestone Description]]))</f>
        <v>#REF!</v>
      </c>
      <c r="T2768" s="84" t="str">
        <f>IF(COUNTIF(tbl_PV_Milestones[UID],tbl_PV_Milestones[[#This Row],[UID]])&gt;1,"Duplicate","")</f>
        <v>Duplicate</v>
      </c>
      <c r="U2768" s="42" t="str">
        <f>_xlfn.XLOOKUP(tbl_PV_Milestones[[#This Row],[Work ID]],tbl_PV_Meta[Work ID '#],tbl_PV_Meta[Sub-Portfolio])</f>
        <v>Sub-Portfolio 7</v>
      </c>
      <c r="V2768" s="41">
        <f>IF(MONTH(tbl_PV_Milestones[[#This Row],[Baseline Date]])&lt;7,YEAR(tbl_PV_Milestones[[#This Row],[Baseline Date]]),YEAR(tbl_PV_Milestones[[#This Row],[Baseline Date]])+1)</f>
        <v>2025</v>
      </c>
      <c r="W2768" s="41">
        <f>IF(MONTH(tbl_PV_Milestones[[#This Row],[Actual/Schedule Finish]])&lt;7,YEAR(tbl_PV_Milestones[[#This Row],[Actual/Schedule Finish]]),YEAR(tbl_PV_Milestones[[#This Row],[Actual/Schedule Finish]])+1)</f>
        <v>2025</v>
      </c>
      <c r="X2768" s="41" t="str">
        <f>IF(OR(tbl_PV_Milestones[[#This Row],[Project Status]]="Completed",tbl_PV_Milestones[[#This Row],[Project Status]]="Assumed Completed"),"Yes","No")</f>
        <v>No</v>
      </c>
      <c r="Y2768" s="41">
        <f>IF(tbl_PV_Milestones[[#This Row],[Baseline Date]]="",1,0)</f>
        <v>0</v>
      </c>
      <c r="Z2768" s="41">
        <f>IF(tbl_PV_Milestones[[#This Row],[Baseline Date]]&lt;PV_Meta!$B$7,1,0)</f>
        <v>1</v>
      </c>
      <c r="AA2768" s="41">
        <f>IF(tbl_PV_Milestones[[#This Row],[Complete]]="Yes",1,0)</f>
        <v>0</v>
      </c>
      <c r="AB2768" s="41">
        <f>IF(AND(tbl_PV_Milestones[[#This Row],[BL FY]]=2025,tbl_PV_Milestones[[#This Row],[Baseline Date]]&lt;PV_Meta!$B$7),1,0)</f>
        <v>1</v>
      </c>
      <c r="AC2768" s="41">
        <f>IF(AND(tbl_PV_Milestones[[#This Row],[Planned YTD]]=1,tbl_PV_Milestones[[#This Row],[Complete]]="Yes"),1,0)</f>
        <v>0</v>
      </c>
      <c r="AD2768" s="41">
        <f>IF(AND(tbl_PV_Milestones[[#This Row],[Actual/Schedule Finish]]&lt;PV_Meta!$B$7,tbl_PV_Milestones[[#This Row],[Complete]]="No",tbl_PV_Milestones[[#This Row],[Project Status]]&lt;&gt;"On Hold"),1,0)</f>
        <v>1</v>
      </c>
      <c r="AE2768" s="41">
        <f>IF(AND(tbl_PV_Milestones[[#This Row],[Actual/Schedule Finish]]&gt;tbl_PV_Milestones[[#This Row],[Baseline Date]],tbl_PV_Milestones[[#This Row],[Complete]]="No",tbl_PV_Milestones[[#This Row],[Project Status]]&lt;&gt;"On Hold",tbl_PV_Milestones[[#This Row],[Overdue]]=0,tbl_PV_Milestones[[#This Row],[To be Baselined]]&lt;&gt;1),1,0)</f>
        <v>0</v>
      </c>
      <c r="AF2768" s="41">
        <f>IF(AND(tbl_PV_Milestones[[#This Row],[BL FY]]=2025,tbl_PV_Milestones[[#This Row],[Finish FY]]&gt;2025),1,0)</f>
        <v>0</v>
      </c>
      <c r="AG2768" s="56" t="str">
        <f>_xlfn.XLOOKUP(tbl_PV_Milestones[[#This Row],[Work ID]],tbl_PV_Meta[Work ID '#],tbl_PV_Meta[Project Manager/Owner],,0)</f>
        <v>Project Manager 33</v>
      </c>
      <c r="AH2768" s="6"/>
    </row>
    <row r="2769" spans="4:34" x14ac:dyDescent="0.25">
      <c r="D2769" s="6" t="s">
        <v>154</v>
      </c>
      <c r="E2769" s="6" t="s">
        <v>52</v>
      </c>
      <c r="F2769" s="6" t="s">
        <v>1712</v>
      </c>
      <c r="G2769" s="6" t="s">
        <v>553</v>
      </c>
      <c r="H2769" s="6" t="s">
        <v>505</v>
      </c>
      <c r="I2769" s="6" t="s">
        <v>510</v>
      </c>
      <c r="J2769" s="6" t="s">
        <v>154</v>
      </c>
      <c r="K2769" s="6" t="s">
        <v>36</v>
      </c>
      <c r="L2769" s="6" t="s">
        <v>85</v>
      </c>
      <c r="M2769" s="43"/>
      <c r="N2769" s="44" t="s">
        <v>1979</v>
      </c>
      <c r="S2769" s="45" t="e">
        <f>_xlfn.CONCAT(#REF!,TRIM(tbl_PV_Milestones[[#This Row],[Milestone Description]]))</f>
        <v>#REF!</v>
      </c>
      <c r="T2769" s="84" t="str">
        <f>IF(COUNTIF(tbl_PV_Milestones[UID],tbl_PV_Milestones[[#This Row],[UID]])&gt;1,"Duplicate","")</f>
        <v>Duplicate</v>
      </c>
      <c r="U2769" s="42" t="str">
        <f>_xlfn.XLOOKUP(tbl_PV_Milestones[[#This Row],[Work ID]],tbl_PV_Meta[Work ID '#],tbl_PV_Meta[Sub-Portfolio])</f>
        <v>Sub-Portfolio 7</v>
      </c>
      <c r="V2769" s="41">
        <f>IF(MONTH(tbl_PV_Milestones[[#This Row],[Baseline Date]])&lt;7,YEAR(tbl_PV_Milestones[[#This Row],[Baseline Date]]),YEAR(tbl_PV_Milestones[[#This Row],[Baseline Date]])+1)</f>
        <v>1900</v>
      </c>
      <c r="W2769" s="41">
        <f>IF(MONTH(tbl_PV_Milestones[[#This Row],[Actual/Schedule Finish]])&lt;7,YEAR(tbl_PV_Milestones[[#This Row],[Actual/Schedule Finish]]),YEAR(tbl_PV_Milestones[[#This Row],[Actual/Schedule Finish]])+1)</f>
        <v>1900</v>
      </c>
      <c r="X2769" s="41" t="str">
        <f>IF(OR(tbl_PV_Milestones[[#This Row],[Project Status]]="Completed",tbl_PV_Milestones[[#This Row],[Project Status]]="Assumed Completed"),"Yes","No")</f>
        <v>No</v>
      </c>
      <c r="Y2769" s="41">
        <f>IF(tbl_PV_Milestones[[#This Row],[Baseline Date]]="",1,0)</f>
        <v>1</v>
      </c>
      <c r="Z2769" s="41">
        <f>IF(tbl_PV_Milestones[[#This Row],[Baseline Date]]&lt;PV_Meta!$B$7,1,0)</f>
        <v>1</v>
      </c>
      <c r="AA2769" s="41">
        <f>IF(tbl_PV_Milestones[[#This Row],[Complete]]="Yes",1,0)</f>
        <v>0</v>
      </c>
      <c r="AB2769" s="41">
        <f>IF(AND(tbl_PV_Milestones[[#This Row],[BL FY]]=2025,tbl_PV_Milestones[[#This Row],[Baseline Date]]&lt;PV_Meta!$B$7),1,0)</f>
        <v>0</v>
      </c>
      <c r="AC2769" s="41">
        <f>IF(AND(tbl_PV_Milestones[[#This Row],[Planned YTD]]=1,tbl_PV_Milestones[[#This Row],[Complete]]="Yes"),1,0)</f>
        <v>0</v>
      </c>
      <c r="AD2769" s="41">
        <f>IF(AND(tbl_PV_Milestones[[#This Row],[Actual/Schedule Finish]]&lt;PV_Meta!$B$7,tbl_PV_Milestones[[#This Row],[Complete]]="No",tbl_PV_Milestones[[#This Row],[Project Status]]&lt;&gt;"On Hold"),1,0)</f>
        <v>1</v>
      </c>
      <c r="AE2769" s="41">
        <f>IF(AND(tbl_PV_Milestones[[#This Row],[Actual/Schedule Finish]]&gt;tbl_PV_Milestones[[#This Row],[Baseline Date]],tbl_PV_Milestones[[#This Row],[Complete]]="No",tbl_PV_Milestones[[#This Row],[Project Status]]&lt;&gt;"On Hold",tbl_PV_Milestones[[#This Row],[Overdue]]=0,tbl_PV_Milestones[[#This Row],[To be Baselined]]&lt;&gt;1),1,0)</f>
        <v>0</v>
      </c>
      <c r="AF2769" s="41">
        <f>IF(AND(tbl_PV_Milestones[[#This Row],[BL FY]]=2025,tbl_PV_Milestones[[#This Row],[Finish FY]]&gt;2025),1,0)</f>
        <v>0</v>
      </c>
      <c r="AG2769" s="56" t="str">
        <f>_xlfn.XLOOKUP(tbl_PV_Milestones[[#This Row],[Work ID]],tbl_PV_Meta[Work ID '#],tbl_PV_Meta[Project Manager/Owner],,0)</f>
        <v>Project Manager 33</v>
      </c>
      <c r="AH2769" s="6"/>
    </row>
    <row r="2770" spans="4:34" x14ac:dyDescent="0.25">
      <c r="D2770" s="6" t="s">
        <v>154</v>
      </c>
      <c r="E2770" s="6" t="s">
        <v>52</v>
      </c>
      <c r="F2770" s="6" t="s">
        <v>1712</v>
      </c>
      <c r="G2770" s="6" t="s">
        <v>554</v>
      </c>
      <c r="H2770" s="6" t="s">
        <v>505</v>
      </c>
      <c r="I2770" s="6" t="s">
        <v>510</v>
      </c>
      <c r="J2770" s="6" t="s">
        <v>154</v>
      </c>
      <c r="K2770" s="6" t="s">
        <v>36</v>
      </c>
      <c r="L2770" s="6" t="s">
        <v>85</v>
      </c>
      <c r="M2770" s="43"/>
      <c r="N2770" s="44" t="s">
        <v>1979</v>
      </c>
      <c r="S2770" s="45" t="e">
        <f>_xlfn.CONCAT(#REF!,TRIM(tbl_PV_Milestones[[#This Row],[Milestone Description]]))</f>
        <v>#REF!</v>
      </c>
      <c r="T2770" s="84" t="str">
        <f>IF(COUNTIF(tbl_PV_Milestones[UID],tbl_PV_Milestones[[#This Row],[UID]])&gt;1,"Duplicate","")</f>
        <v>Duplicate</v>
      </c>
      <c r="U2770" s="42" t="str">
        <f>_xlfn.XLOOKUP(tbl_PV_Milestones[[#This Row],[Work ID]],tbl_PV_Meta[Work ID '#],tbl_PV_Meta[Sub-Portfolio])</f>
        <v>Sub-Portfolio 7</v>
      </c>
      <c r="V2770" s="41">
        <f>IF(MONTH(tbl_PV_Milestones[[#This Row],[Baseline Date]])&lt;7,YEAR(tbl_PV_Milestones[[#This Row],[Baseline Date]]),YEAR(tbl_PV_Milestones[[#This Row],[Baseline Date]])+1)</f>
        <v>1900</v>
      </c>
      <c r="W2770" s="41">
        <f>IF(MONTH(tbl_PV_Milestones[[#This Row],[Actual/Schedule Finish]])&lt;7,YEAR(tbl_PV_Milestones[[#This Row],[Actual/Schedule Finish]]),YEAR(tbl_PV_Milestones[[#This Row],[Actual/Schedule Finish]])+1)</f>
        <v>1900</v>
      </c>
      <c r="X2770" s="41" t="str">
        <f>IF(OR(tbl_PV_Milestones[[#This Row],[Project Status]]="Completed",tbl_PV_Milestones[[#This Row],[Project Status]]="Assumed Completed"),"Yes","No")</f>
        <v>No</v>
      </c>
      <c r="Y2770" s="41">
        <f>IF(tbl_PV_Milestones[[#This Row],[Baseline Date]]="",1,0)</f>
        <v>1</v>
      </c>
      <c r="Z2770" s="41">
        <f>IF(tbl_PV_Milestones[[#This Row],[Baseline Date]]&lt;PV_Meta!$B$7,1,0)</f>
        <v>1</v>
      </c>
      <c r="AA2770" s="41">
        <f>IF(tbl_PV_Milestones[[#This Row],[Complete]]="Yes",1,0)</f>
        <v>0</v>
      </c>
      <c r="AB2770" s="41">
        <f>IF(AND(tbl_PV_Milestones[[#This Row],[BL FY]]=2025,tbl_PV_Milestones[[#This Row],[Baseline Date]]&lt;PV_Meta!$B$7),1,0)</f>
        <v>0</v>
      </c>
      <c r="AC2770" s="41">
        <f>IF(AND(tbl_PV_Milestones[[#This Row],[Planned YTD]]=1,tbl_PV_Milestones[[#This Row],[Complete]]="Yes"),1,0)</f>
        <v>0</v>
      </c>
      <c r="AD2770" s="41">
        <f>IF(AND(tbl_PV_Milestones[[#This Row],[Actual/Schedule Finish]]&lt;PV_Meta!$B$7,tbl_PV_Milestones[[#This Row],[Complete]]="No",tbl_PV_Milestones[[#This Row],[Project Status]]&lt;&gt;"On Hold"),1,0)</f>
        <v>1</v>
      </c>
      <c r="AE2770" s="41">
        <f>IF(AND(tbl_PV_Milestones[[#This Row],[Actual/Schedule Finish]]&gt;tbl_PV_Milestones[[#This Row],[Baseline Date]],tbl_PV_Milestones[[#This Row],[Complete]]="No",tbl_PV_Milestones[[#This Row],[Project Status]]&lt;&gt;"On Hold",tbl_PV_Milestones[[#This Row],[Overdue]]=0,tbl_PV_Milestones[[#This Row],[To be Baselined]]&lt;&gt;1),1,0)</f>
        <v>0</v>
      </c>
      <c r="AF2770" s="41">
        <f>IF(AND(tbl_PV_Milestones[[#This Row],[BL FY]]=2025,tbl_PV_Milestones[[#This Row],[Finish FY]]&gt;2025),1,0)</f>
        <v>0</v>
      </c>
      <c r="AG2770" s="56" t="str">
        <f>_xlfn.XLOOKUP(tbl_PV_Milestones[[#This Row],[Work ID]],tbl_PV_Meta[Work ID '#],tbl_PV_Meta[Project Manager/Owner],,0)</f>
        <v>Project Manager 33</v>
      </c>
      <c r="AH2770" s="6"/>
    </row>
    <row r="2771" spans="4:34" x14ac:dyDescent="0.25">
      <c r="D2771" s="6" t="s">
        <v>154</v>
      </c>
      <c r="E2771" s="6" t="s">
        <v>52</v>
      </c>
      <c r="F2771" s="6" t="s">
        <v>1712</v>
      </c>
      <c r="G2771" s="6" t="s">
        <v>556</v>
      </c>
      <c r="H2771" s="6" t="s">
        <v>505</v>
      </c>
      <c r="I2771" s="6" t="s">
        <v>510</v>
      </c>
      <c r="J2771" s="6" t="s">
        <v>154</v>
      </c>
      <c r="K2771" s="6" t="s">
        <v>36</v>
      </c>
      <c r="L2771" s="6" t="s">
        <v>85</v>
      </c>
      <c r="M2771" s="43"/>
      <c r="N2771" s="44" t="s">
        <v>1979</v>
      </c>
      <c r="S2771" s="45" t="e">
        <f>_xlfn.CONCAT(#REF!,TRIM(tbl_PV_Milestones[[#This Row],[Milestone Description]]))</f>
        <v>#REF!</v>
      </c>
      <c r="T2771" s="84" t="str">
        <f>IF(COUNTIF(tbl_PV_Milestones[UID],tbl_PV_Milestones[[#This Row],[UID]])&gt;1,"Duplicate","")</f>
        <v>Duplicate</v>
      </c>
      <c r="U2771" s="42" t="str">
        <f>_xlfn.XLOOKUP(tbl_PV_Milestones[[#This Row],[Work ID]],tbl_PV_Meta[Work ID '#],tbl_PV_Meta[Sub-Portfolio])</f>
        <v>Sub-Portfolio 7</v>
      </c>
      <c r="V2771" s="41">
        <f>IF(MONTH(tbl_PV_Milestones[[#This Row],[Baseline Date]])&lt;7,YEAR(tbl_PV_Milestones[[#This Row],[Baseline Date]]),YEAR(tbl_PV_Milestones[[#This Row],[Baseline Date]])+1)</f>
        <v>1900</v>
      </c>
      <c r="W2771" s="41">
        <f>IF(MONTH(tbl_PV_Milestones[[#This Row],[Actual/Schedule Finish]])&lt;7,YEAR(tbl_PV_Milestones[[#This Row],[Actual/Schedule Finish]]),YEAR(tbl_PV_Milestones[[#This Row],[Actual/Schedule Finish]])+1)</f>
        <v>1900</v>
      </c>
      <c r="X2771" s="41" t="str">
        <f>IF(OR(tbl_PV_Milestones[[#This Row],[Project Status]]="Completed",tbl_PV_Milestones[[#This Row],[Project Status]]="Assumed Completed"),"Yes","No")</f>
        <v>No</v>
      </c>
      <c r="Y2771" s="41">
        <f>IF(tbl_PV_Milestones[[#This Row],[Baseline Date]]="",1,0)</f>
        <v>1</v>
      </c>
      <c r="Z2771" s="41">
        <f>IF(tbl_PV_Milestones[[#This Row],[Baseline Date]]&lt;PV_Meta!$B$7,1,0)</f>
        <v>1</v>
      </c>
      <c r="AA2771" s="41">
        <f>IF(tbl_PV_Milestones[[#This Row],[Complete]]="Yes",1,0)</f>
        <v>0</v>
      </c>
      <c r="AB2771" s="41">
        <f>IF(AND(tbl_PV_Milestones[[#This Row],[BL FY]]=2025,tbl_PV_Milestones[[#This Row],[Baseline Date]]&lt;PV_Meta!$B$7),1,0)</f>
        <v>0</v>
      </c>
      <c r="AC2771" s="41">
        <f>IF(AND(tbl_PV_Milestones[[#This Row],[Planned YTD]]=1,tbl_PV_Milestones[[#This Row],[Complete]]="Yes"),1,0)</f>
        <v>0</v>
      </c>
      <c r="AD2771" s="41">
        <f>IF(AND(tbl_PV_Milestones[[#This Row],[Actual/Schedule Finish]]&lt;PV_Meta!$B$7,tbl_PV_Milestones[[#This Row],[Complete]]="No",tbl_PV_Milestones[[#This Row],[Project Status]]&lt;&gt;"On Hold"),1,0)</f>
        <v>1</v>
      </c>
      <c r="AE2771" s="41">
        <f>IF(AND(tbl_PV_Milestones[[#This Row],[Actual/Schedule Finish]]&gt;tbl_PV_Milestones[[#This Row],[Baseline Date]],tbl_PV_Milestones[[#This Row],[Complete]]="No",tbl_PV_Milestones[[#This Row],[Project Status]]&lt;&gt;"On Hold",tbl_PV_Milestones[[#This Row],[Overdue]]=0,tbl_PV_Milestones[[#This Row],[To be Baselined]]&lt;&gt;1),1,0)</f>
        <v>0</v>
      </c>
      <c r="AF2771" s="41">
        <f>IF(AND(tbl_PV_Milestones[[#This Row],[BL FY]]=2025,tbl_PV_Milestones[[#This Row],[Finish FY]]&gt;2025),1,0)</f>
        <v>0</v>
      </c>
      <c r="AG2771" s="56" t="str">
        <f>_xlfn.XLOOKUP(tbl_PV_Milestones[[#This Row],[Work ID]],tbl_PV_Meta[Work ID '#],tbl_PV_Meta[Project Manager/Owner],,0)</f>
        <v>Project Manager 33</v>
      </c>
      <c r="AH2771" s="6"/>
    </row>
    <row r="2772" spans="4:34" x14ac:dyDescent="0.25">
      <c r="D2772" s="6" t="s">
        <v>154</v>
      </c>
      <c r="E2772" s="6" t="s">
        <v>503</v>
      </c>
      <c r="F2772" s="6" t="s">
        <v>1712</v>
      </c>
      <c r="G2772" s="6" t="s">
        <v>530</v>
      </c>
      <c r="H2772" s="6" t="s">
        <v>505</v>
      </c>
      <c r="I2772" s="6" t="s">
        <v>510</v>
      </c>
      <c r="J2772" s="6" t="s">
        <v>154</v>
      </c>
      <c r="K2772" s="6" t="s">
        <v>36</v>
      </c>
      <c r="L2772" s="6" t="s">
        <v>85</v>
      </c>
      <c r="M2772" s="43"/>
      <c r="N2772" s="44" t="s">
        <v>1979</v>
      </c>
      <c r="O2772" s="39">
        <v>45624.708333333299</v>
      </c>
      <c r="P2772" s="39">
        <v>45624.708333333299</v>
      </c>
      <c r="Q2772" s="6">
        <v>0</v>
      </c>
      <c r="R2772" s="6">
        <v>0</v>
      </c>
      <c r="S2772" s="45" t="e">
        <f>_xlfn.CONCAT(#REF!,TRIM(tbl_PV_Milestones[[#This Row],[Milestone Description]]))</f>
        <v>#REF!</v>
      </c>
      <c r="T2772" s="84" t="str">
        <f>IF(COUNTIF(tbl_PV_Milestones[UID],tbl_PV_Milestones[[#This Row],[UID]])&gt;1,"Duplicate","")</f>
        <v>Duplicate</v>
      </c>
      <c r="U2772" s="42" t="str">
        <f>_xlfn.XLOOKUP(tbl_PV_Milestones[[#This Row],[Work ID]],tbl_PV_Meta[Work ID '#],tbl_PV_Meta[Sub-Portfolio])</f>
        <v>Sub-Portfolio 7</v>
      </c>
      <c r="V2772" s="41">
        <f>IF(MONTH(tbl_PV_Milestones[[#This Row],[Baseline Date]])&lt;7,YEAR(tbl_PV_Milestones[[#This Row],[Baseline Date]]),YEAR(tbl_PV_Milestones[[#This Row],[Baseline Date]])+1)</f>
        <v>2025</v>
      </c>
      <c r="W2772" s="41">
        <f>IF(MONTH(tbl_PV_Milestones[[#This Row],[Actual/Schedule Finish]])&lt;7,YEAR(tbl_PV_Milestones[[#This Row],[Actual/Schedule Finish]]),YEAR(tbl_PV_Milestones[[#This Row],[Actual/Schedule Finish]])+1)</f>
        <v>2025</v>
      </c>
      <c r="X2772" s="41" t="str">
        <f>IF(OR(tbl_PV_Milestones[[#This Row],[Project Status]]="Completed",tbl_PV_Milestones[[#This Row],[Project Status]]="Assumed Completed"),"Yes","No")</f>
        <v>No</v>
      </c>
      <c r="Y2772" s="41">
        <f>IF(tbl_PV_Milestones[[#This Row],[Baseline Date]]="",1,0)</f>
        <v>0</v>
      </c>
      <c r="Z2772" s="41">
        <f>IF(tbl_PV_Milestones[[#This Row],[Baseline Date]]&lt;PV_Meta!$B$7,1,0)</f>
        <v>1</v>
      </c>
      <c r="AA2772" s="41">
        <f>IF(tbl_PV_Milestones[[#This Row],[Complete]]="Yes",1,0)</f>
        <v>0</v>
      </c>
      <c r="AB2772" s="41">
        <f>IF(AND(tbl_PV_Milestones[[#This Row],[BL FY]]=2025,tbl_PV_Milestones[[#This Row],[Baseline Date]]&lt;PV_Meta!$B$7),1,0)</f>
        <v>1</v>
      </c>
      <c r="AC2772" s="41">
        <f>IF(AND(tbl_PV_Milestones[[#This Row],[Planned YTD]]=1,tbl_PV_Milestones[[#This Row],[Complete]]="Yes"),1,0)</f>
        <v>0</v>
      </c>
      <c r="AD2772" s="41">
        <f>IF(AND(tbl_PV_Milestones[[#This Row],[Actual/Schedule Finish]]&lt;PV_Meta!$B$7,tbl_PV_Milestones[[#This Row],[Complete]]="No",tbl_PV_Milestones[[#This Row],[Project Status]]&lt;&gt;"On Hold"),1,0)</f>
        <v>1</v>
      </c>
      <c r="AE2772" s="41">
        <f>IF(AND(tbl_PV_Milestones[[#This Row],[Actual/Schedule Finish]]&gt;tbl_PV_Milestones[[#This Row],[Baseline Date]],tbl_PV_Milestones[[#This Row],[Complete]]="No",tbl_PV_Milestones[[#This Row],[Project Status]]&lt;&gt;"On Hold",tbl_PV_Milestones[[#This Row],[Overdue]]=0,tbl_PV_Milestones[[#This Row],[To be Baselined]]&lt;&gt;1),1,0)</f>
        <v>0</v>
      </c>
      <c r="AF2772" s="41">
        <f>IF(AND(tbl_PV_Milestones[[#This Row],[BL FY]]=2025,tbl_PV_Milestones[[#This Row],[Finish FY]]&gt;2025),1,0)</f>
        <v>0</v>
      </c>
      <c r="AG2772" s="56" t="str">
        <f>_xlfn.XLOOKUP(tbl_PV_Milestones[[#This Row],[Work ID]],tbl_PV_Meta[Work ID '#],tbl_PV_Meta[Project Manager/Owner],,0)</f>
        <v>Project Manager 33</v>
      </c>
      <c r="AH2772" s="6"/>
    </row>
    <row r="2773" spans="4:34" x14ac:dyDescent="0.25">
      <c r="D2773" s="6" t="s">
        <v>154</v>
      </c>
      <c r="E2773" s="6" t="s">
        <v>52</v>
      </c>
      <c r="F2773" s="6" t="s">
        <v>1718</v>
      </c>
      <c r="G2773" s="6" t="s">
        <v>738</v>
      </c>
      <c r="H2773" s="6" t="s">
        <v>505</v>
      </c>
      <c r="I2773" s="6" t="s">
        <v>522</v>
      </c>
      <c r="J2773" s="6" t="s">
        <v>154</v>
      </c>
      <c r="K2773" s="6" t="s">
        <v>61</v>
      </c>
      <c r="L2773" s="6" t="s">
        <v>90</v>
      </c>
      <c r="M2773" s="43"/>
      <c r="N2773" s="44" t="s">
        <v>1979</v>
      </c>
      <c r="S2773" s="45" t="e">
        <f>_xlfn.CONCAT(#REF!,TRIM(tbl_PV_Milestones[[#This Row],[Milestone Description]]))</f>
        <v>#REF!</v>
      </c>
      <c r="T2773" s="84" t="str">
        <f>IF(COUNTIF(tbl_PV_Milestones[UID],tbl_PV_Milestones[[#This Row],[UID]])&gt;1,"Duplicate","")</f>
        <v>Duplicate</v>
      </c>
      <c r="U2773" s="42" t="str">
        <f>_xlfn.XLOOKUP(tbl_PV_Milestones[[#This Row],[Work ID]],tbl_PV_Meta[Work ID '#],tbl_PV_Meta[Sub-Portfolio])</f>
        <v>Sub-Portfolio 7</v>
      </c>
      <c r="V2773" s="41">
        <f>IF(MONTH(tbl_PV_Milestones[[#This Row],[Baseline Date]])&lt;7,YEAR(tbl_PV_Milestones[[#This Row],[Baseline Date]]),YEAR(tbl_PV_Milestones[[#This Row],[Baseline Date]])+1)</f>
        <v>1900</v>
      </c>
      <c r="W2773" s="41">
        <f>IF(MONTH(tbl_PV_Milestones[[#This Row],[Actual/Schedule Finish]])&lt;7,YEAR(tbl_PV_Milestones[[#This Row],[Actual/Schedule Finish]]),YEAR(tbl_PV_Milestones[[#This Row],[Actual/Schedule Finish]])+1)</f>
        <v>1900</v>
      </c>
      <c r="X2773" s="41" t="str">
        <f>IF(OR(tbl_PV_Milestones[[#This Row],[Project Status]]="Completed",tbl_PV_Milestones[[#This Row],[Project Status]]="Assumed Completed"),"Yes","No")</f>
        <v>No</v>
      </c>
      <c r="Y2773" s="41">
        <f>IF(tbl_PV_Milestones[[#This Row],[Baseline Date]]="",1,0)</f>
        <v>1</v>
      </c>
      <c r="Z2773" s="41">
        <f>IF(tbl_PV_Milestones[[#This Row],[Baseline Date]]&lt;PV_Meta!$B$7,1,0)</f>
        <v>1</v>
      </c>
      <c r="AA2773" s="41">
        <f>IF(tbl_PV_Milestones[[#This Row],[Complete]]="Yes",1,0)</f>
        <v>0</v>
      </c>
      <c r="AB2773" s="41">
        <f>IF(AND(tbl_PV_Milestones[[#This Row],[BL FY]]=2025,tbl_PV_Milestones[[#This Row],[Baseline Date]]&lt;PV_Meta!$B$7),1,0)</f>
        <v>0</v>
      </c>
      <c r="AC2773" s="41">
        <f>IF(AND(tbl_PV_Milestones[[#This Row],[Planned YTD]]=1,tbl_PV_Milestones[[#This Row],[Complete]]="Yes"),1,0)</f>
        <v>0</v>
      </c>
      <c r="AD2773" s="41">
        <f>IF(AND(tbl_PV_Milestones[[#This Row],[Actual/Schedule Finish]]&lt;PV_Meta!$B$7,tbl_PV_Milestones[[#This Row],[Complete]]="No",tbl_PV_Milestones[[#This Row],[Project Status]]&lt;&gt;"On Hold"),1,0)</f>
        <v>1</v>
      </c>
      <c r="AE2773" s="41">
        <f>IF(AND(tbl_PV_Milestones[[#This Row],[Actual/Schedule Finish]]&gt;tbl_PV_Milestones[[#This Row],[Baseline Date]],tbl_PV_Milestones[[#This Row],[Complete]]="No",tbl_PV_Milestones[[#This Row],[Project Status]]&lt;&gt;"On Hold",tbl_PV_Milestones[[#This Row],[Overdue]]=0,tbl_PV_Milestones[[#This Row],[To be Baselined]]&lt;&gt;1),1,0)</f>
        <v>0</v>
      </c>
      <c r="AF2773" s="41">
        <f>IF(AND(tbl_PV_Milestones[[#This Row],[BL FY]]=2025,tbl_PV_Milestones[[#This Row],[Finish FY]]&gt;2025),1,0)</f>
        <v>0</v>
      </c>
      <c r="AG2773" s="56" t="str">
        <f>_xlfn.XLOOKUP(tbl_PV_Milestones[[#This Row],[Work ID]],tbl_PV_Meta[Work ID '#],tbl_PV_Meta[Project Manager/Owner],,0)</f>
        <v>Project Manager 17</v>
      </c>
      <c r="AH2773" s="6"/>
    </row>
    <row r="2774" spans="4:34" x14ac:dyDescent="0.25">
      <c r="D2774" s="6" t="s">
        <v>154</v>
      </c>
      <c r="E2774" s="6" t="s">
        <v>52</v>
      </c>
      <c r="F2774" s="6" t="s">
        <v>1718</v>
      </c>
      <c r="G2774" s="6" t="s">
        <v>739</v>
      </c>
      <c r="H2774" s="6" t="s">
        <v>505</v>
      </c>
      <c r="I2774" s="6" t="s">
        <v>522</v>
      </c>
      <c r="J2774" s="6" t="s">
        <v>154</v>
      </c>
      <c r="K2774" s="6" t="s">
        <v>61</v>
      </c>
      <c r="L2774" s="6" t="s">
        <v>90</v>
      </c>
      <c r="M2774" s="43"/>
      <c r="N2774" s="44" t="s">
        <v>1979</v>
      </c>
      <c r="S2774" s="45" t="e">
        <f>_xlfn.CONCAT(#REF!,TRIM(tbl_PV_Milestones[[#This Row],[Milestone Description]]))</f>
        <v>#REF!</v>
      </c>
      <c r="T2774" s="84" t="str">
        <f>IF(COUNTIF(tbl_PV_Milestones[UID],tbl_PV_Milestones[[#This Row],[UID]])&gt;1,"Duplicate","")</f>
        <v>Duplicate</v>
      </c>
      <c r="U2774" s="42" t="str">
        <f>_xlfn.XLOOKUP(tbl_PV_Milestones[[#This Row],[Work ID]],tbl_PV_Meta[Work ID '#],tbl_PV_Meta[Sub-Portfolio])</f>
        <v>Sub-Portfolio 7</v>
      </c>
      <c r="V2774" s="41">
        <f>IF(MONTH(tbl_PV_Milestones[[#This Row],[Baseline Date]])&lt;7,YEAR(tbl_PV_Milestones[[#This Row],[Baseline Date]]),YEAR(tbl_PV_Milestones[[#This Row],[Baseline Date]])+1)</f>
        <v>1900</v>
      </c>
      <c r="W2774" s="41">
        <f>IF(MONTH(tbl_PV_Milestones[[#This Row],[Actual/Schedule Finish]])&lt;7,YEAR(tbl_PV_Milestones[[#This Row],[Actual/Schedule Finish]]),YEAR(tbl_PV_Milestones[[#This Row],[Actual/Schedule Finish]])+1)</f>
        <v>1900</v>
      </c>
      <c r="X2774" s="41" t="str">
        <f>IF(OR(tbl_PV_Milestones[[#This Row],[Project Status]]="Completed",tbl_PV_Milestones[[#This Row],[Project Status]]="Assumed Completed"),"Yes","No")</f>
        <v>No</v>
      </c>
      <c r="Y2774" s="41">
        <f>IF(tbl_PV_Milestones[[#This Row],[Baseline Date]]="",1,0)</f>
        <v>1</v>
      </c>
      <c r="Z2774" s="41">
        <f>IF(tbl_PV_Milestones[[#This Row],[Baseline Date]]&lt;PV_Meta!$B$7,1,0)</f>
        <v>1</v>
      </c>
      <c r="AA2774" s="41">
        <f>IF(tbl_PV_Milestones[[#This Row],[Complete]]="Yes",1,0)</f>
        <v>0</v>
      </c>
      <c r="AB2774" s="41">
        <f>IF(AND(tbl_PV_Milestones[[#This Row],[BL FY]]=2025,tbl_PV_Milestones[[#This Row],[Baseline Date]]&lt;PV_Meta!$B$7),1,0)</f>
        <v>0</v>
      </c>
      <c r="AC2774" s="41">
        <f>IF(AND(tbl_PV_Milestones[[#This Row],[Planned YTD]]=1,tbl_PV_Milestones[[#This Row],[Complete]]="Yes"),1,0)</f>
        <v>0</v>
      </c>
      <c r="AD2774" s="41">
        <f>IF(AND(tbl_PV_Milestones[[#This Row],[Actual/Schedule Finish]]&lt;PV_Meta!$B$7,tbl_PV_Milestones[[#This Row],[Complete]]="No",tbl_PV_Milestones[[#This Row],[Project Status]]&lt;&gt;"On Hold"),1,0)</f>
        <v>1</v>
      </c>
      <c r="AE2774" s="41">
        <f>IF(AND(tbl_PV_Milestones[[#This Row],[Actual/Schedule Finish]]&gt;tbl_PV_Milestones[[#This Row],[Baseline Date]],tbl_PV_Milestones[[#This Row],[Complete]]="No",tbl_PV_Milestones[[#This Row],[Project Status]]&lt;&gt;"On Hold",tbl_PV_Milestones[[#This Row],[Overdue]]=0,tbl_PV_Milestones[[#This Row],[To be Baselined]]&lt;&gt;1),1,0)</f>
        <v>0</v>
      </c>
      <c r="AF2774" s="41">
        <f>IF(AND(tbl_PV_Milestones[[#This Row],[BL FY]]=2025,tbl_PV_Milestones[[#This Row],[Finish FY]]&gt;2025),1,0)</f>
        <v>0</v>
      </c>
      <c r="AG2774" s="56" t="str">
        <f>_xlfn.XLOOKUP(tbl_PV_Milestones[[#This Row],[Work ID]],tbl_PV_Meta[Work ID '#],tbl_PV_Meta[Project Manager/Owner],,0)</f>
        <v>Project Manager 17</v>
      </c>
      <c r="AH2774" s="6"/>
    </row>
    <row r="2775" spans="4:34" x14ac:dyDescent="0.25">
      <c r="D2775" s="6" t="s">
        <v>154</v>
      </c>
      <c r="E2775" s="6" t="s">
        <v>52</v>
      </c>
      <c r="F2775" s="6" t="s">
        <v>1718</v>
      </c>
      <c r="G2775" s="6" t="s">
        <v>595</v>
      </c>
      <c r="H2775" s="6" t="s">
        <v>505</v>
      </c>
      <c r="I2775" s="6" t="s">
        <v>522</v>
      </c>
      <c r="J2775" s="6" t="s">
        <v>154</v>
      </c>
      <c r="K2775" s="6" t="s">
        <v>61</v>
      </c>
      <c r="L2775" s="6" t="s">
        <v>90</v>
      </c>
      <c r="M2775" s="43"/>
      <c r="N2775" s="44" t="s">
        <v>1979</v>
      </c>
      <c r="S2775" s="45" t="e">
        <f>_xlfn.CONCAT(#REF!,TRIM(tbl_PV_Milestones[[#This Row],[Milestone Description]]))</f>
        <v>#REF!</v>
      </c>
      <c r="T2775" s="84" t="str">
        <f>IF(COUNTIF(tbl_PV_Milestones[UID],tbl_PV_Milestones[[#This Row],[UID]])&gt;1,"Duplicate","")</f>
        <v>Duplicate</v>
      </c>
      <c r="U2775" s="42" t="str">
        <f>_xlfn.XLOOKUP(tbl_PV_Milestones[[#This Row],[Work ID]],tbl_PV_Meta[Work ID '#],tbl_PV_Meta[Sub-Portfolio])</f>
        <v>Sub-Portfolio 7</v>
      </c>
      <c r="V2775" s="41">
        <f>IF(MONTH(tbl_PV_Milestones[[#This Row],[Baseline Date]])&lt;7,YEAR(tbl_PV_Milestones[[#This Row],[Baseline Date]]),YEAR(tbl_PV_Milestones[[#This Row],[Baseline Date]])+1)</f>
        <v>1900</v>
      </c>
      <c r="W2775" s="41">
        <f>IF(MONTH(tbl_PV_Milestones[[#This Row],[Actual/Schedule Finish]])&lt;7,YEAR(tbl_PV_Milestones[[#This Row],[Actual/Schedule Finish]]),YEAR(tbl_PV_Milestones[[#This Row],[Actual/Schedule Finish]])+1)</f>
        <v>1900</v>
      </c>
      <c r="X2775" s="41" t="str">
        <f>IF(OR(tbl_PV_Milestones[[#This Row],[Project Status]]="Completed",tbl_PV_Milestones[[#This Row],[Project Status]]="Assumed Completed"),"Yes","No")</f>
        <v>No</v>
      </c>
      <c r="Y2775" s="41">
        <f>IF(tbl_PV_Milestones[[#This Row],[Baseline Date]]="",1,0)</f>
        <v>1</v>
      </c>
      <c r="Z2775" s="41">
        <f>IF(tbl_PV_Milestones[[#This Row],[Baseline Date]]&lt;PV_Meta!$B$7,1,0)</f>
        <v>1</v>
      </c>
      <c r="AA2775" s="41">
        <f>IF(tbl_PV_Milestones[[#This Row],[Complete]]="Yes",1,0)</f>
        <v>0</v>
      </c>
      <c r="AB2775" s="41">
        <f>IF(AND(tbl_PV_Milestones[[#This Row],[BL FY]]=2025,tbl_PV_Milestones[[#This Row],[Baseline Date]]&lt;PV_Meta!$B$7),1,0)</f>
        <v>0</v>
      </c>
      <c r="AC2775" s="41">
        <f>IF(AND(tbl_PV_Milestones[[#This Row],[Planned YTD]]=1,tbl_PV_Milestones[[#This Row],[Complete]]="Yes"),1,0)</f>
        <v>0</v>
      </c>
      <c r="AD2775" s="41">
        <f>IF(AND(tbl_PV_Milestones[[#This Row],[Actual/Schedule Finish]]&lt;PV_Meta!$B$7,tbl_PV_Milestones[[#This Row],[Complete]]="No",tbl_PV_Milestones[[#This Row],[Project Status]]&lt;&gt;"On Hold"),1,0)</f>
        <v>1</v>
      </c>
      <c r="AE2775" s="41">
        <f>IF(AND(tbl_PV_Milestones[[#This Row],[Actual/Schedule Finish]]&gt;tbl_PV_Milestones[[#This Row],[Baseline Date]],tbl_PV_Milestones[[#This Row],[Complete]]="No",tbl_PV_Milestones[[#This Row],[Project Status]]&lt;&gt;"On Hold",tbl_PV_Milestones[[#This Row],[Overdue]]=0,tbl_PV_Milestones[[#This Row],[To be Baselined]]&lt;&gt;1),1,0)</f>
        <v>0</v>
      </c>
      <c r="AF2775" s="41">
        <f>IF(AND(tbl_PV_Milestones[[#This Row],[BL FY]]=2025,tbl_PV_Milestones[[#This Row],[Finish FY]]&gt;2025),1,0)</f>
        <v>0</v>
      </c>
      <c r="AG2775" s="56" t="str">
        <f>_xlfn.XLOOKUP(tbl_PV_Milestones[[#This Row],[Work ID]],tbl_PV_Meta[Work ID '#],tbl_PV_Meta[Project Manager/Owner],,0)</f>
        <v>Project Manager 17</v>
      </c>
      <c r="AH2775" s="6"/>
    </row>
    <row r="2776" spans="4:34" x14ac:dyDescent="0.25">
      <c r="D2776" s="6" t="s">
        <v>154</v>
      </c>
      <c r="E2776" s="6" t="s">
        <v>52</v>
      </c>
      <c r="F2776" s="6" t="s">
        <v>1718</v>
      </c>
      <c r="G2776" s="6" t="s">
        <v>628</v>
      </c>
      <c r="H2776" s="6" t="s">
        <v>505</v>
      </c>
      <c r="I2776" s="6" t="s">
        <v>522</v>
      </c>
      <c r="J2776" s="6" t="s">
        <v>154</v>
      </c>
      <c r="K2776" s="6" t="s">
        <v>61</v>
      </c>
      <c r="L2776" s="6" t="s">
        <v>90</v>
      </c>
      <c r="M2776" s="43"/>
      <c r="N2776" s="44" t="s">
        <v>1979</v>
      </c>
      <c r="S2776" s="45" t="e">
        <f>_xlfn.CONCAT(#REF!,TRIM(tbl_PV_Milestones[[#This Row],[Milestone Description]]))</f>
        <v>#REF!</v>
      </c>
      <c r="T2776" s="84" t="str">
        <f>IF(COUNTIF(tbl_PV_Milestones[UID],tbl_PV_Milestones[[#This Row],[UID]])&gt;1,"Duplicate","")</f>
        <v>Duplicate</v>
      </c>
      <c r="U2776" s="42" t="str">
        <f>_xlfn.XLOOKUP(tbl_PV_Milestones[[#This Row],[Work ID]],tbl_PV_Meta[Work ID '#],tbl_PV_Meta[Sub-Portfolio])</f>
        <v>Sub-Portfolio 7</v>
      </c>
      <c r="V2776" s="41">
        <f>IF(MONTH(tbl_PV_Milestones[[#This Row],[Baseline Date]])&lt;7,YEAR(tbl_PV_Milestones[[#This Row],[Baseline Date]]),YEAR(tbl_PV_Milestones[[#This Row],[Baseline Date]])+1)</f>
        <v>1900</v>
      </c>
      <c r="W2776" s="41">
        <f>IF(MONTH(tbl_PV_Milestones[[#This Row],[Actual/Schedule Finish]])&lt;7,YEAR(tbl_PV_Milestones[[#This Row],[Actual/Schedule Finish]]),YEAR(tbl_PV_Milestones[[#This Row],[Actual/Schedule Finish]])+1)</f>
        <v>1900</v>
      </c>
      <c r="X2776" s="41" t="str">
        <f>IF(OR(tbl_PV_Milestones[[#This Row],[Project Status]]="Completed",tbl_PV_Milestones[[#This Row],[Project Status]]="Assumed Completed"),"Yes","No")</f>
        <v>No</v>
      </c>
      <c r="Y2776" s="41">
        <f>IF(tbl_PV_Milestones[[#This Row],[Baseline Date]]="",1,0)</f>
        <v>1</v>
      </c>
      <c r="Z2776" s="41">
        <f>IF(tbl_PV_Milestones[[#This Row],[Baseline Date]]&lt;PV_Meta!$B$7,1,0)</f>
        <v>1</v>
      </c>
      <c r="AA2776" s="41">
        <f>IF(tbl_PV_Milestones[[#This Row],[Complete]]="Yes",1,0)</f>
        <v>0</v>
      </c>
      <c r="AB2776" s="41">
        <f>IF(AND(tbl_PV_Milestones[[#This Row],[BL FY]]=2025,tbl_PV_Milestones[[#This Row],[Baseline Date]]&lt;PV_Meta!$B$7),1,0)</f>
        <v>0</v>
      </c>
      <c r="AC2776" s="41">
        <f>IF(AND(tbl_PV_Milestones[[#This Row],[Planned YTD]]=1,tbl_PV_Milestones[[#This Row],[Complete]]="Yes"),1,0)</f>
        <v>0</v>
      </c>
      <c r="AD2776" s="41">
        <f>IF(AND(tbl_PV_Milestones[[#This Row],[Actual/Schedule Finish]]&lt;PV_Meta!$B$7,tbl_PV_Milestones[[#This Row],[Complete]]="No",tbl_PV_Milestones[[#This Row],[Project Status]]&lt;&gt;"On Hold"),1,0)</f>
        <v>1</v>
      </c>
      <c r="AE2776" s="41">
        <f>IF(AND(tbl_PV_Milestones[[#This Row],[Actual/Schedule Finish]]&gt;tbl_PV_Milestones[[#This Row],[Baseline Date]],tbl_PV_Milestones[[#This Row],[Complete]]="No",tbl_PV_Milestones[[#This Row],[Project Status]]&lt;&gt;"On Hold",tbl_PV_Milestones[[#This Row],[Overdue]]=0,tbl_PV_Milestones[[#This Row],[To be Baselined]]&lt;&gt;1),1,0)</f>
        <v>0</v>
      </c>
      <c r="AF2776" s="41">
        <f>IF(AND(tbl_PV_Milestones[[#This Row],[BL FY]]=2025,tbl_PV_Milestones[[#This Row],[Finish FY]]&gt;2025),1,0)</f>
        <v>0</v>
      </c>
      <c r="AG2776" s="56" t="str">
        <f>_xlfn.XLOOKUP(tbl_PV_Milestones[[#This Row],[Work ID]],tbl_PV_Meta[Work ID '#],tbl_PV_Meta[Project Manager/Owner],,0)</f>
        <v>Project Manager 17</v>
      </c>
      <c r="AH2776" s="6"/>
    </row>
    <row r="2777" spans="4:34" x14ac:dyDescent="0.25">
      <c r="D2777" s="6" t="s">
        <v>154</v>
      </c>
      <c r="E2777" s="6" t="s">
        <v>52</v>
      </c>
      <c r="F2777" s="6" t="s">
        <v>1718</v>
      </c>
      <c r="G2777" s="6" t="s">
        <v>744</v>
      </c>
      <c r="H2777" s="6" t="s">
        <v>505</v>
      </c>
      <c r="I2777" s="6" t="s">
        <v>522</v>
      </c>
      <c r="J2777" s="6" t="s">
        <v>154</v>
      </c>
      <c r="K2777" s="6" t="s">
        <v>61</v>
      </c>
      <c r="L2777" s="6" t="s">
        <v>90</v>
      </c>
      <c r="M2777" s="43"/>
      <c r="N2777" s="44" t="s">
        <v>1979</v>
      </c>
      <c r="S2777" s="45" t="e">
        <f>_xlfn.CONCAT(#REF!,TRIM(tbl_PV_Milestones[[#This Row],[Milestone Description]]))</f>
        <v>#REF!</v>
      </c>
      <c r="T2777" s="84" t="str">
        <f>IF(COUNTIF(tbl_PV_Milestones[UID],tbl_PV_Milestones[[#This Row],[UID]])&gt;1,"Duplicate","")</f>
        <v>Duplicate</v>
      </c>
      <c r="U2777" s="42" t="str">
        <f>_xlfn.XLOOKUP(tbl_PV_Milestones[[#This Row],[Work ID]],tbl_PV_Meta[Work ID '#],tbl_PV_Meta[Sub-Portfolio])</f>
        <v>Sub-Portfolio 7</v>
      </c>
      <c r="V2777" s="41">
        <f>IF(MONTH(tbl_PV_Milestones[[#This Row],[Baseline Date]])&lt;7,YEAR(tbl_PV_Milestones[[#This Row],[Baseline Date]]),YEAR(tbl_PV_Milestones[[#This Row],[Baseline Date]])+1)</f>
        <v>1900</v>
      </c>
      <c r="W2777" s="41">
        <f>IF(MONTH(tbl_PV_Milestones[[#This Row],[Actual/Schedule Finish]])&lt;7,YEAR(tbl_PV_Milestones[[#This Row],[Actual/Schedule Finish]]),YEAR(tbl_PV_Milestones[[#This Row],[Actual/Schedule Finish]])+1)</f>
        <v>1900</v>
      </c>
      <c r="X2777" s="41" t="str">
        <f>IF(OR(tbl_PV_Milestones[[#This Row],[Project Status]]="Completed",tbl_PV_Milestones[[#This Row],[Project Status]]="Assumed Completed"),"Yes","No")</f>
        <v>No</v>
      </c>
      <c r="Y2777" s="41">
        <f>IF(tbl_PV_Milestones[[#This Row],[Baseline Date]]="",1,0)</f>
        <v>1</v>
      </c>
      <c r="Z2777" s="41">
        <f>IF(tbl_PV_Milestones[[#This Row],[Baseline Date]]&lt;PV_Meta!$B$7,1,0)</f>
        <v>1</v>
      </c>
      <c r="AA2777" s="41">
        <f>IF(tbl_PV_Milestones[[#This Row],[Complete]]="Yes",1,0)</f>
        <v>0</v>
      </c>
      <c r="AB2777" s="41">
        <f>IF(AND(tbl_PV_Milestones[[#This Row],[BL FY]]=2025,tbl_PV_Milestones[[#This Row],[Baseline Date]]&lt;PV_Meta!$B$7),1,0)</f>
        <v>0</v>
      </c>
      <c r="AC2777" s="41">
        <f>IF(AND(tbl_PV_Milestones[[#This Row],[Planned YTD]]=1,tbl_PV_Milestones[[#This Row],[Complete]]="Yes"),1,0)</f>
        <v>0</v>
      </c>
      <c r="AD2777" s="41">
        <f>IF(AND(tbl_PV_Milestones[[#This Row],[Actual/Schedule Finish]]&lt;PV_Meta!$B$7,tbl_PV_Milestones[[#This Row],[Complete]]="No",tbl_PV_Milestones[[#This Row],[Project Status]]&lt;&gt;"On Hold"),1,0)</f>
        <v>1</v>
      </c>
      <c r="AE2777" s="41">
        <f>IF(AND(tbl_PV_Milestones[[#This Row],[Actual/Schedule Finish]]&gt;tbl_PV_Milestones[[#This Row],[Baseline Date]],tbl_PV_Milestones[[#This Row],[Complete]]="No",tbl_PV_Milestones[[#This Row],[Project Status]]&lt;&gt;"On Hold",tbl_PV_Milestones[[#This Row],[Overdue]]=0,tbl_PV_Milestones[[#This Row],[To be Baselined]]&lt;&gt;1),1,0)</f>
        <v>0</v>
      </c>
      <c r="AF2777" s="41">
        <f>IF(AND(tbl_PV_Milestones[[#This Row],[BL FY]]=2025,tbl_PV_Milestones[[#This Row],[Finish FY]]&gt;2025),1,0)</f>
        <v>0</v>
      </c>
      <c r="AG2777" s="56" t="str">
        <f>_xlfn.XLOOKUP(tbl_PV_Milestones[[#This Row],[Work ID]],tbl_PV_Meta[Work ID '#],tbl_PV_Meta[Project Manager/Owner],,0)</f>
        <v>Project Manager 17</v>
      </c>
      <c r="AH2777" s="6"/>
    </row>
    <row r="2778" spans="4:34" x14ac:dyDescent="0.25">
      <c r="D2778" s="6" t="s">
        <v>154</v>
      </c>
      <c r="E2778" s="6" t="s">
        <v>52</v>
      </c>
      <c r="F2778" s="6" t="s">
        <v>1718</v>
      </c>
      <c r="G2778" s="6" t="s">
        <v>567</v>
      </c>
      <c r="H2778" s="6" t="s">
        <v>505</v>
      </c>
      <c r="I2778" s="6" t="s">
        <v>522</v>
      </c>
      <c r="J2778" s="6" t="s">
        <v>154</v>
      </c>
      <c r="K2778" s="6" t="s">
        <v>61</v>
      </c>
      <c r="L2778" s="6" t="s">
        <v>90</v>
      </c>
      <c r="M2778" s="43"/>
      <c r="N2778" s="44" t="s">
        <v>1979</v>
      </c>
      <c r="S2778" s="45" t="e">
        <f>_xlfn.CONCAT(#REF!,TRIM(tbl_PV_Milestones[[#This Row],[Milestone Description]]))</f>
        <v>#REF!</v>
      </c>
      <c r="T2778" s="84" t="str">
        <f>IF(COUNTIF(tbl_PV_Milestones[UID],tbl_PV_Milestones[[#This Row],[UID]])&gt;1,"Duplicate","")</f>
        <v>Duplicate</v>
      </c>
      <c r="U2778" s="42" t="str">
        <f>_xlfn.XLOOKUP(tbl_PV_Milestones[[#This Row],[Work ID]],tbl_PV_Meta[Work ID '#],tbl_PV_Meta[Sub-Portfolio])</f>
        <v>Sub-Portfolio 7</v>
      </c>
      <c r="V2778" s="41">
        <f>IF(MONTH(tbl_PV_Milestones[[#This Row],[Baseline Date]])&lt;7,YEAR(tbl_PV_Milestones[[#This Row],[Baseline Date]]),YEAR(tbl_PV_Milestones[[#This Row],[Baseline Date]])+1)</f>
        <v>1900</v>
      </c>
      <c r="W2778" s="41">
        <f>IF(MONTH(tbl_PV_Milestones[[#This Row],[Actual/Schedule Finish]])&lt;7,YEAR(tbl_PV_Milestones[[#This Row],[Actual/Schedule Finish]]),YEAR(tbl_PV_Milestones[[#This Row],[Actual/Schedule Finish]])+1)</f>
        <v>1900</v>
      </c>
      <c r="X2778" s="41" t="str">
        <f>IF(OR(tbl_PV_Milestones[[#This Row],[Project Status]]="Completed",tbl_PV_Milestones[[#This Row],[Project Status]]="Assumed Completed"),"Yes","No")</f>
        <v>No</v>
      </c>
      <c r="Y2778" s="41">
        <f>IF(tbl_PV_Milestones[[#This Row],[Baseline Date]]="",1,0)</f>
        <v>1</v>
      </c>
      <c r="Z2778" s="41">
        <f>IF(tbl_PV_Milestones[[#This Row],[Baseline Date]]&lt;PV_Meta!$B$7,1,0)</f>
        <v>1</v>
      </c>
      <c r="AA2778" s="41">
        <f>IF(tbl_PV_Milestones[[#This Row],[Complete]]="Yes",1,0)</f>
        <v>0</v>
      </c>
      <c r="AB2778" s="41">
        <f>IF(AND(tbl_PV_Milestones[[#This Row],[BL FY]]=2025,tbl_PV_Milestones[[#This Row],[Baseline Date]]&lt;PV_Meta!$B$7),1,0)</f>
        <v>0</v>
      </c>
      <c r="AC2778" s="41">
        <f>IF(AND(tbl_PV_Milestones[[#This Row],[Planned YTD]]=1,tbl_PV_Milestones[[#This Row],[Complete]]="Yes"),1,0)</f>
        <v>0</v>
      </c>
      <c r="AD2778" s="41">
        <f>IF(AND(tbl_PV_Milestones[[#This Row],[Actual/Schedule Finish]]&lt;PV_Meta!$B$7,tbl_PV_Milestones[[#This Row],[Complete]]="No",tbl_PV_Milestones[[#This Row],[Project Status]]&lt;&gt;"On Hold"),1,0)</f>
        <v>1</v>
      </c>
      <c r="AE2778" s="41">
        <f>IF(AND(tbl_PV_Milestones[[#This Row],[Actual/Schedule Finish]]&gt;tbl_PV_Milestones[[#This Row],[Baseline Date]],tbl_PV_Milestones[[#This Row],[Complete]]="No",tbl_PV_Milestones[[#This Row],[Project Status]]&lt;&gt;"On Hold",tbl_PV_Milestones[[#This Row],[Overdue]]=0,tbl_PV_Milestones[[#This Row],[To be Baselined]]&lt;&gt;1),1,0)</f>
        <v>0</v>
      </c>
      <c r="AF2778" s="41">
        <f>IF(AND(tbl_PV_Milestones[[#This Row],[BL FY]]=2025,tbl_PV_Milestones[[#This Row],[Finish FY]]&gt;2025),1,0)</f>
        <v>0</v>
      </c>
      <c r="AG2778" s="56" t="str">
        <f>_xlfn.XLOOKUP(tbl_PV_Milestones[[#This Row],[Work ID]],tbl_PV_Meta[Work ID '#],tbl_PV_Meta[Project Manager/Owner],,0)</f>
        <v>Project Manager 17</v>
      </c>
      <c r="AH2778" s="6"/>
    </row>
    <row r="2779" spans="4:34" x14ac:dyDescent="0.25">
      <c r="D2779" s="6" t="s">
        <v>154</v>
      </c>
      <c r="E2779" s="6" t="s">
        <v>52</v>
      </c>
      <c r="F2779" s="6" t="s">
        <v>1718</v>
      </c>
      <c r="G2779" s="6" t="s">
        <v>568</v>
      </c>
      <c r="H2779" s="6" t="s">
        <v>505</v>
      </c>
      <c r="I2779" s="6" t="s">
        <v>522</v>
      </c>
      <c r="J2779" s="6" t="s">
        <v>154</v>
      </c>
      <c r="K2779" s="6" t="s">
        <v>61</v>
      </c>
      <c r="L2779" s="6" t="s">
        <v>90</v>
      </c>
      <c r="M2779" s="43"/>
      <c r="N2779" s="44" t="s">
        <v>1979</v>
      </c>
      <c r="S2779" s="45" t="e">
        <f>_xlfn.CONCAT(#REF!,TRIM(tbl_PV_Milestones[[#This Row],[Milestone Description]]))</f>
        <v>#REF!</v>
      </c>
      <c r="T2779" s="84" t="str">
        <f>IF(COUNTIF(tbl_PV_Milestones[UID],tbl_PV_Milestones[[#This Row],[UID]])&gt;1,"Duplicate","")</f>
        <v>Duplicate</v>
      </c>
      <c r="U2779" s="42" t="str">
        <f>_xlfn.XLOOKUP(tbl_PV_Milestones[[#This Row],[Work ID]],tbl_PV_Meta[Work ID '#],tbl_PV_Meta[Sub-Portfolio])</f>
        <v>Sub-Portfolio 7</v>
      </c>
      <c r="V2779" s="41">
        <f>IF(MONTH(tbl_PV_Milestones[[#This Row],[Baseline Date]])&lt;7,YEAR(tbl_PV_Milestones[[#This Row],[Baseline Date]]),YEAR(tbl_PV_Milestones[[#This Row],[Baseline Date]])+1)</f>
        <v>1900</v>
      </c>
      <c r="W2779" s="41">
        <f>IF(MONTH(tbl_PV_Milestones[[#This Row],[Actual/Schedule Finish]])&lt;7,YEAR(tbl_PV_Milestones[[#This Row],[Actual/Schedule Finish]]),YEAR(tbl_PV_Milestones[[#This Row],[Actual/Schedule Finish]])+1)</f>
        <v>1900</v>
      </c>
      <c r="X2779" s="41" t="str">
        <f>IF(OR(tbl_PV_Milestones[[#This Row],[Project Status]]="Completed",tbl_PV_Milestones[[#This Row],[Project Status]]="Assumed Completed"),"Yes","No")</f>
        <v>No</v>
      </c>
      <c r="Y2779" s="41">
        <f>IF(tbl_PV_Milestones[[#This Row],[Baseline Date]]="",1,0)</f>
        <v>1</v>
      </c>
      <c r="Z2779" s="41">
        <f>IF(tbl_PV_Milestones[[#This Row],[Baseline Date]]&lt;PV_Meta!$B$7,1,0)</f>
        <v>1</v>
      </c>
      <c r="AA2779" s="41">
        <f>IF(tbl_PV_Milestones[[#This Row],[Complete]]="Yes",1,0)</f>
        <v>0</v>
      </c>
      <c r="AB2779" s="41">
        <f>IF(AND(tbl_PV_Milestones[[#This Row],[BL FY]]=2025,tbl_PV_Milestones[[#This Row],[Baseline Date]]&lt;PV_Meta!$B$7),1,0)</f>
        <v>0</v>
      </c>
      <c r="AC2779" s="41">
        <f>IF(AND(tbl_PV_Milestones[[#This Row],[Planned YTD]]=1,tbl_PV_Milestones[[#This Row],[Complete]]="Yes"),1,0)</f>
        <v>0</v>
      </c>
      <c r="AD2779" s="41">
        <f>IF(AND(tbl_PV_Milestones[[#This Row],[Actual/Schedule Finish]]&lt;PV_Meta!$B$7,tbl_PV_Milestones[[#This Row],[Complete]]="No",tbl_PV_Milestones[[#This Row],[Project Status]]&lt;&gt;"On Hold"),1,0)</f>
        <v>1</v>
      </c>
      <c r="AE2779" s="41">
        <f>IF(AND(tbl_PV_Milestones[[#This Row],[Actual/Schedule Finish]]&gt;tbl_PV_Milestones[[#This Row],[Baseline Date]],tbl_PV_Milestones[[#This Row],[Complete]]="No",tbl_PV_Milestones[[#This Row],[Project Status]]&lt;&gt;"On Hold",tbl_PV_Milestones[[#This Row],[Overdue]]=0,tbl_PV_Milestones[[#This Row],[To be Baselined]]&lt;&gt;1),1,0)</f>
        <v>0</v>
      </c>
      <c r="AF2779" s="41">
        <f>IF(AND(tbl_PV_Milestones[[#This Row],[BL FY]]=2025,tbl_PV_Milestones[[#This Row],[Finish FY]]&gt;2025),1,0)</f>
        <v>0</v>
      </c>
      <c r="AG2779" s="56" t="str">
        <f>_xlfn.XLOOKUP(tbl_PV_Milestones[[#This Row],[Work ID]],tbl_PV_Meta[Work ID '#],tbl_PV_Meta[Project Manager/Owner],,0)</f>
        <v>Project Manager 17</v>
      </c>
      <c r="AH2779" s="6"/>
    </row>
    <row r="2780" spans="4:34" x14ac:dyDescent="0.25">
      <c r="D2780" s="6" t="s">
        <v>154</v>
      </c>
      <c r="E2780" s="6" t="s">
        <v>52</v>
      </c>
      <c r="F2780" s="6" t="s">
        <v>1718</v>
      </c>
      <c r="G2780" s="6" t="s">
        <v>570</v>
      </c>
      <c r="H2780" s="6" t="s">
        <v>505</v>
      </c>
      <c r="I2780" s="6" t="s">
        <v>522</v>
      </c>
      <c r="J2780" s="6" t="s">
        <v>154</v>
      </c>
      <c r="K2780" s="6" t="s">
        <v>61</v>
      </c>
      <c r="L2780" s="6" t="s">
        <v>90</v>
      </c>
      <c r="M2780" s="43"/>
      <c r="N2780" s="44" t="s">
        <v>1979</v>
      </c>
      <c r="S2780" s="45" t="e">
        <f>_xlfn.CONCAT(#REF!,TRIM(tbl_PV_Milestones[[#This Row],[Milestone Description]]))</f>
        <v>#REF!</v>
      </c>
      <c r="T2780" s="84" t="str">
        <f>IF(COUNTIF(tbl_PV_Milestones[UID],tbl_PV_Milestones[[#This Row],[UID]])&gt;1,"Duplicate","")</f>
        <v>Duplicate</v>
      </c>
      <c r="U2780" s="42" t="str">
        <f>_xlfn.XLOOKUP(tbl_PV_Milestones[[#This Row],[Work ID]],tbl_PV_Meta[Work ID '#],tbl_PV_Meta[Sub-Portfolio])</f>
        <v>Sub-Portfolio 7</v>
      </c>
      <c r="V2780" s="41">
        <f>IF(MONTH(tbl_PV_Milestones[[#This Row],[Baseline Date]])&lt;7,YEAR(tbl_PV_Milestones[[#This Row],[Baseline Date]]),YEAR(tbl_PV_Milestones[[#This Row],[Baseline Date]])+1)</f>
        <v>1900</v>
      </c>
      <c r="W2780" s="41">
        <f>IF(MONTH(tbl_PV_Milestones[[#This Row],[Actual/Schedule Finish]])&lt;7,YEAR(tbl_PV_Milestones[[#This Row],[Actual/Schedule Finish]]),YEAR(tbl_PV_Milestones[[#This Row],[Actual/Schedule Finish]])+1)</f>
        <v>1900</v>
      </c>
      <c r="X2780" s="41" t="str">
        <f>IF(OR(tbl_PV_Milestones[[#This Row],[Project Status]]="Completed",tbl_PV_Milestones[[#This Row],[Project Status]]="Assumed Completed"),"Yes","No")</f>
        <v>No</v>
      </c>
      <c r="Y2780" s="41">
        <f>IF(tbl_PV_Milestones[[#This Row],[Baseline Date]]="",1,0)</f>
        <v>1</v>
      </c>
      <c r="Z2780" s="41">
        <f>IF(tbl_PV_Milestones[[#This Row],[Baseline Date]]&lt;PV_Meta!$B$7,1,0)</f>
        <v>1</v>
      </c>
      <c r="AA2780" s="41">
        <f>IF(tbl_PV_Milestones[[#This Row],[Complete]]="Yes",1,0)</f>
        <v>0</v>
      </c>
      <c r="AB2780" s="41">
        <f>IF(AND(tbl_PV_Milestones[[#This Row],[BL FY]]=2025,tbl_PV_Milestones[[#This Row],[Baseline Date]]&lt;PV_Meta!$B$7),1,0)</f>
        <v>0</v>
      </c>
      <c r="AC2780" s="41">
        <f>IF(AND(tbl_PV_Milestones[[#This Row],[Planned YTD]]=1,tbl_PV_Milestones[[#This Row],[Complete]]="Yes"),1,0)</f>
        <v>0</v>
      </c>
      <c r="AD2780" s="41">
        <f>IF(AND(tbl_PV_Milestones[[#This Row],[Actual/Schedule Finish]]&lt;PV_Meta!$B$7,tbl_PV_Milestones[[#This Row],[Complete]]="No",tbl_PV_Milestones[[#This Row],[Project Status]]&lt;&gt;"On Hold"),1,0)</f>
        <v>1</v>
      </c>
      <c r="AE2780" s="41">
        <f>IF(AND(tbl_PV_Milestones[[#This Row],[Actual/Schedule Finish]]&gt;tbl_PV_Milestones[[#This Row],[Baseline Date]],tbl_PV_Milestones[[#This Row],[Complete]]="No",tbl_PV_Milestones[[#This Row],[Project Status]]&lt;&gt;"On Hold",tbl_PV_Milestones[[#This Row],[Overdue]]=0,tbl_PV_Milestones[[#This Row],[To be Baselined]]&lt;&gt;1),1,0)</f>
        <v>0</v>
      </c>
      <c r="AF2780" s="41">
        <f>IF(AND(tbl_PV_Milestones[[#This Row],[BL FY]]=2025,tbl_PV_Milestones[[#This Row],[Finish FY]]&gt;2025),1,0)</f>
        <v>0</v>
      </c>
      <c r="AG2780" s="56" t="str">
        <f>_xlfn.XLOOKUP(tbl_PV_Milestones[[#This Row],[Work ID]],tbl_PV_Meta[Work ID '#],tbl_PV_Meta[Project Manager/Owner],,0)</f>
        <v>Project Manager 17</v>
      </c>
      <c r="AH2780" s="6"/>
    </row>
    <row r="2781" spans="4:34" x14ac:dyDescent="0.25">
      <c r="D2781" s="6" t="s">
        <v>154</v>
      </c>
      <c r="E2781" s="6" t="s">
        <v>503</v>
      </c>
      <c r="F2781" s="6" t="s">
        <v>1718</v>
      </c>
      <c r="G2781" s="6" t="s">
        <v>745</v>
      </c>
      <c r="H2781" s="6" t="s">
        <v>505</v>
      </c>
      <c r="I2781" s="6" t="s">
        <v>522</v>
      </c>
      <c r="J2781" s="6" t="s">
        <v>154</v>
      </c>
      <c r="K2781" s="6" t="s">
        <v>61</v>
      </c>
      <c r="L2781" s="6" t="s">
        <v>90</v>
      </c>
      <c r="M2781" s="43"/>
      <c r="N2781" s="44" t="s">
        <v>1979</v>
      </c>
      <c r="O2781" s="39">
        <v>45532.708333333299</v>
      </c>
      <c r="P2781" s="39">
        <v>45532.708333333299</v>
      </c>
      <c r="Q2781" s="6">
        <v>0</v>
      </c>
      <c r="R2781" s="6">
        <v>0</v>
      </c>
      <c r="S2781" s="45" t="e">
        <f>_xlfn.CONCAT(#REF!,TRIM(tbl_PV_Milestones[[#This Row],[Milestone Description]]))</f>
        <v>#REF!</v>
      </c>
      <c r="T2781" s="84" t="str">
        <f>IF(COUNTIF(tbl_PV_Milestones[UID],tbl_PV_Milestones[[#This Row],[UID]])&gt;1,"Duplicate","")</f>
        <v>Duplicate</v>
      </c>
      <c r="U2781" s="42" t="str">
        <f>_xlfn.XLOOKUP(tbl_PV_Milestones[[#This Row],[Work ID]],tbl_PV_Meta[Work ID '#],tbl_PV_Meta[Sub-Portfolio])</f>
        <v>Sub-Portfolio 7</v>
      </c>
      <c r="V2781" s="41">
        <f>IF(MONTH(tbl_PV_Milestones[[#This Row],[Baseline Date]])&lt;7,YEAR(tbl_PV_Milestones[[#This Row],[Baseline Date]]),YEAR(tbl_PV_Milestones[[#This Row],[Baseline Date]])+1)</f>
        <v>2025</v>
      </c>
      <c r="W2781" s="41">
        <f>IF(MONTH(tbl_PV_Milestones[[#This Row],[Actual/Schedule Finish]])&lt;7,YEAR(tbl_PV_Milestones[[#This Row],[Actual/Schedule Finish]]),YEAR(tbl_PV_Milestones[[#This Row],[Actual/Schedule Finish]])+1)</f>
        <v>2025</v>
      </c>
      <c r="X2781" s="41" t="str">
        <f>IF(OR(tbl_PV_Milestones[[#This Row],[Project Status]]="Completed",tbl_PV_Milestones[[#This Row],[Project Status]]="Assumed Completed"),"Yes","No")</f>
        <v>No</v>
      </c>
      <c r="Y2781" s="41">
        <f>IF(tbl_PV_Milestones[[#This Row],[Baseline Date]]="",1,0)</f>
        <v>0</v>
      </c>
      <c r="Z2781" s="41">
        <f>IF(tbl_PV_Milestones[[#This Row],[Baseline Date]]&lt;PV_Meta!$B$7,1,0)</f>
        <v>1</v>
      </c>
      <c r="AA2781" s="41">
        <f>IF(tbl_PV_Milestones[[#This Row],[Complete]]="Yes",1,0)</f>
        <v>0</v>
      </c>
      <c r="AB2781" s="41">
        <f>IF(AND(tbl_PV_Milestones[[#This Row],[BL FY]]=2025,tbl_PV_Milestones[[#This Row],[Baseline Date]]&lt;PV_Meta!$B$7),1,0)</f>
        <v>1</v>
      </c>
      <c r="AC2781" s="41">
        <f>IF(AND(tbl_PV_Milestones[[#This Row],[Planned YTD]]=1,tbl_PV_Milestones[[#This Row],[Complete]]="Yes"),1,0)</f>
        <v>0</v>
      </c>
      <c r="AD2781" s="41">
        <f>IF(AND(tbl_PV_Milestones[[#This Row],[Actual/Schedule Finish]]&lt;PV_Meta!$B$7,tbl_PV_Milestones[[#This Row],[Complete]]="No",tbl_PV_Milestones[[#This Row],[Project Status]]&lt;&gt;"On Hold"),1,0)</f>
        <v>1</v>
      </c>
      <c r="AE2781" s="41">
        <f>IF(AND(tbl_PV_Milestones[[#This Row],[Actual/Schedule Finish]]&gt;tbl_PV_Milestones[[#This Row],[Baseline Date]],tbl_PV_Milestones[[#This Row],[Complete]]="No",tbl_PV_Milestones[[#This Row],[Project Status]]&lt;&gt;"On Hold",tbl_PV_Milestones[[#This Row],[Overdue]]=0,tbl_PV_Milestones[[#This Row],[To be Baselined]]&lt;&gt;1),1,0)</f>
        <v>0</v>
      </c>
      <c r="AF2781" s="41">
        <f>IF(AND(tbl_PV_Milestones[[#This Row],[BL FY]]=2025,tbl_PV_Milestones[[#This Row],[Finish FY]]&gt;2025),1,0)</f>
        <v>0</v>
      </c>
      <c r="AG2781" s="56" t="str">
        <f>_xlfn.XLOOKUP(tbl_PV_Milestones[[#This Row],[Work ID]],tbl_PV_Meta[Work ID '#],tbl_PV_Meta[Project Manager/Owner],,0)</f>
        <v>Project Manager 17</v>
      </c>
      <c r="AH2781" s="6"/>
    </row>
    <row r="2782" spans="4:34" x14ac:dyDescent="0.25">
      <c r="D2782" s="6" t="s">
        <v>154</v>
      </c>
      <c r="E2782" s="6" t="s">
        <v>503</v>
      </c>
      <c r="F2782" s="6" t="s">
        <v>1718</v>
      </c>
      <c r="G2782" s="6" t="s">
        <v>629</v>
      </c>
      <c r="H2782" s="6" t="s">
        <v>505</v>
      </c>
      <c r="I2782" s="6" t="s">
        <v>522</v>
      </c>
      <c r="J2782" s="6" t="s">
        <v>154</v>
      </c>
      <c r="K2782" s="6" t="s">
        <v>61</v>
      </c>
      <c r="L2782" s="6" t="s">
        <v>90</v>
      </c>
      <c r="M2782" s="43"/>
      <c r="N2782" s="44" t="s">
        <v>1979</v>
      </c>
      <c r="O2782" s="39">
        <v>45532.708333333299</v>
      </c>
      <c r="P2782" s="39">
        <v>45532.708333333299</v>
      </c>
      <c r="Q2782" s="6">
        <v>0</v>
      </c>
      <c r="R2782" s="6">
        <v>0</v>
      </c>
      <c r="S2782" s="45" t="e">
        <f>_xlfn.CONCAT(#REF!,TRIM(tbl_PV_Milestones[[#This Row],[Milestone Description]]))</f>
        <v>#REF!</v>
      </c>
      <c r="T2782" s="84" t="str">
        <f>IF(COUNTIF(tbl_PV_Milestones[UID],tbl_PV_Milestones[[#This Row],[UID]])&gt;1,"Duplicate","")</f>
        <v>Duplicate</v>
      </c>
      <c r="U2782" s="42" t="str">
        <f>_xlfn.XLOOKUP(tbl_PV_Milestones[[#This Row],[Work ID]],tbl_PV_Meta[Work ID '#],tbl_PV_Meta[Sub-Portfolio])</f>
        <v>Sub-Portfolio 7</v>
      </c>
      <c r="V2782" s="41">
        <f>IF(MONTH(tbl_PV_Milestones[[#This Row],[Baseline Date]])&lt;7,YEAR(tbl_PV_Milestones[[#This Row],[Baseline Date]]),YEAR(tbl_PV_Milestones[[#This Row],[Baseline Date]])+1)</f>
        <v>2025</v>
      </c>
      <c r="W2782" s="41">
        <f>IF(MONTH(tbl_PV_Milestones[[#This Row],[Actual/Schedule Finish]])&lt;7,YEAR(tbl_PV_Milestones[[#This Row],[Actual/Schedule Finish]]),YEAR(tbl_PV_Milestones[[#This Row],[Actual/Schedule Finish]])+1)</f>
        <v>2025</v>
      </c>
      <c r="X2782" s="41" t="str">
        <f>IF(OR(tbl_PV_Milestones[[#This Row],[Project Status]]="Completed",tbl_PV_Milestones[[#This Row],[Project Status]]="Assumed Completed"),"Yes","No")</f>
        <v>No</v>
      </c>
      <c r="Y2782" s="41">
        <f>IF(tbl_PV_Milestones[[#This Row],[Baseline Date]]="",1,0)</f>
        <v>0</v>
      </c>
      <c r="Z2782" s="41">
        <f>IF(tbl_PV_Milestones[[#This Row],[Baseline Date]]&lt;PV_Meta!$B$7,1,0)</f>
        <v>1</v>
      </c>
      <c r="AA2782" s="41">
        <f>IF(tbl_PV_Milestones[[#This Row],[Complete]]="Yes",1,0)</f>
        <v>0</v>
      </c>
      <c r="AB2782" s="41">
        <f>IF(AND(tbl_PV_Milestones[[#This Row],[BL FY]]=2025,tbl_PV_Milestones[[#This Row],[Baseline Date]]&lt;PV_Meta!$B$7),1,0)</f>
        <v>1</v>
      </c>
      <c r="AC2782" s="41">
        <f>IF(AND(tbl_PV_Milestones[[#This Row],[Planned YTD]]=1,tbl_PV_Milestones[[#This Row],[Complete]]="Yes"),1,0)</f>
        <v>0</v>
      </c>
      <c r="AD2782" s="41">
        <f>IF(AND(tbl_PV_Milestones[[#This Row],[Actual/Schedule Finish]]&lt;PV_Meta!$B$7,tbl_PV_Milestones[[#This Row],[Complete]]="No",tbl_PV_Milestones[[#This Row],[Project Status]]&lt;&gt;"On Hold"),1,0)</f>
        <v>1</v>
      </c>
      <c r="AE2782" s="41">
        <f>IF(AND(tbl_PV_Milestones[[#This Row],[Actual/Schedule Finish]]&gt;tbl_PV_Milestones[[#This Row],[Baseline Date]],tbl_PV_Milestones[[#This Row],[Complete]]="No",tbl_PV_Milestones[[#This Row],[Project Status]]&lt;&gt;"On Hold",tbl_PV_Milestones[[#This Row],[Overdue]]=0,tbl_PV_Milestones[[#This Row],[To be Baselined]]&lt;&gt;1),1,0)</f>
        <v>0</v>
      </c>
      <c r="AF2782" s="41">
        <f>IF(AND(tbl_PV_Milestones[[#This Row],[BL FY]]=2025,tbl_PV_Milestones[[#This Row],[Finish FY]]&gt;2025),1,0)</f>
        <v>0</v>
      </c>
      <c r="AG2782" s="56" t="str">
        <f>_xlfn.XLOOKUP(tbl_PV_Milestones[[#This Row],[Work ID]],tbl_PV_Meta[Work ID '#],tbl_PV_Meta[Project Manager/Owner],,0)</f>
        <v>Project Manager 17</v>
      </c>
      <c r="AH2782" s="6"/>
    </row>
    <row r="2783" spans="4:34" x14ac:dyDescent="0.25">
      <c r="D2783" s="6" t="s">
        <v>154</v>
      </c>
      <c r="E2783" s="6" t="s">
        <v>52</v>
      </c>
      <c r="F2783" s="6" t="s">
        <v>1718</v>
      </c>
      <c r="G2783" s="6" t="s">
        <v>747</v>
      </c>
      <c r="H2783" s="6" t="s">
        <v>505</v>
      </c>
      <c r="I2783" s="6" t="s">
        <v>522</v>
      </c>
      <c r="J2783" s="6" t="s">
        <v>154</v>
      </c>
      <c r="K2783" s="6" t="s">
        <v>61</v>
      </c>
      <c r="L2783" s="6" t="s">
        <v>90</v>
      </c>
      <c r="M2783" s="43"/>
      <c r="N2783" s="44" t="s">
        <v>1979</v>
      </c>
      <c r="S2783" s="45" t="e">
        <f>_xlfn.CONCAT(#REF!,TRIM(tbl_PV_Milestones[[#This Row],[Milestone Description]]))</f>
        <v>#REF!</v>
      </c>
      <c r="T2783" s="84" t="str">
        <f>IF(COUNTIF(tbl_PV_Milestones[UID],tbl_PV_Milestones[[#This Row],[UID]])&gt;1,"Duplicate","")</f>
        <v>Duplicate</v>
      </c>
      <c r="U2783" s="42" t="str">
        <f>_xlfn.XLOOKUP(tbl_PV_Milestones[[#This Row],[Work ID]],tbl_PV_Meta[Work ID '#],tbl_PV_Meta[Sub-Portfolio])</f>
        <v>Sub-Portfolio 7</v>
      </c>
      <c r="V2783" s="41">
        <f>IF(MONTH(tbl_PV_Milestones[[#This Row],[Baseline Date]])&lt;7,YEAR(tbl_PV_Milestones[[#This Row],[Baseline Date]]),YEAR(tbl_PV_Milestones[[#This Row],[Baseline Date]])+1)</f>
        <v>1900</v>
      </c>
      <c r="W2783" s="41">
        <f>IF(MONTH(tbl_PV_Milestones[[#This Row],[Actual/Schedule Finish]])&lt;7,YEAR(tbl_PV_Milestones[[#This Row],[Actual/Schedule Finish]]),YEAR(tbl_PV_Milestones[[#This Row],[Actual/Schedule Finish]])+1)</f>
        <v>1900</v>
      </c>
      <c r="X2783" s="41" t="str">
        <f>IF(OR(tbl_PV_Milestones[[#This Row],[Project Status]]="Completed",tbl_PV_Milestones[[#This Row],[Project Status]]="Assumed Completed"),"Yes","No")</f>
        <v>No</v>
      </c>
      <c r="Y2783" s="41">
        <f>IF(tbl_PV_Milestones[[#This Row],[Baseline Date]]="",1,0)</f>
        <v>1</v>
      </c>
      <c r="Z2783" s="41">
        <f>IF(tbl_PV_Milestones[[#This Row],[Baseline Date]]&lt;PV_Meta!$B$7,1,0)</f>
        <v>1</v>
      </c>
      <c r="AA2783" s="41">
        <f>IF(tbl_PV_Milestones[[#This Row],[Complete]]="Yes",1,0)</f>
        <v>0</v>
      </c>
      <c r="AB2783" s="41">
        <f>IF(AND(tbl_PV_Milestones[[#This Row],[BL FY]]=2025,tbl_PV_Milestones[[#This Row],[Baseline Date]]&lt;PV_Meta!$B$7),1,0)</f>
        <v>0</v>
      </c>
      <c r="AC2783" s="41">
        <f>IF(AND(tbl_PV_Milestones[[#This Row],[Planned YTD]]=1,tbl_PV_Milestones[[#This Row],[Complete]]="Yes"),1,0)</f>
        <v>0</v>
      </c>
      <c r="AD2783" s="41">
        <f>IF(AND(tbl_PV_Milestones[[#This Row],[Actual/Schedule Finish]]&lt;PV_Meta!$B$7,tbl_PV_Milestones[[#This Row],[Complete]]="No",tbl_PV_Milestones[[#This Row],[Project Status]]&lt;&gt;"On Hold"),1,0)</f>
        <v>1</v>
      </c>
      <c r="AE2783" s="41">
        <f>IF(AND(tbl_PV_Milestones[[#This Row],[Actual/Schedule Finish]]&gt;tbl_PV_Milestones[[#This Row],[Baseline Date]],tbl_PV_Milestones[[#This Row],[Complete]]="No",tbl_PV_Milestones[[#This Row],[Project Status]]&lt;&gt;"On Hold",tbl_PV_Milestones[[#This Row],[Overdue]]=0,tbl_PV_Milestones[[#This Row],[To be Baselined]]&lt;&gt;1),1,0)</f>
        <v>0</v>
      </c>
      <c r="AF2783" s="41">
        <f>IF(AND(tbl_PV_Milestones[[#This Row],[BL FY]]=2025,tbl_PV_Milestones[[#This Row],[Finish FY]]&gt;2025),1,0)</f>
        <v>0</v>
      </c>
      <c r="AG2783" s="56" t="str">
        <f>_xlfn.XLOOKUP(tbl_PV_Milestones[[#This Row],[Work ID]],tbl_PV_Meta[Work ID '#],tbl_PV_Meta[Project Manager/Owner],,0)</f>
        <v>Project Manager 17</v>
      </c>
      <c r="AH2783" s="6"/>
    </row>
    <row r="2784" spans="4:34" x14ac:dyDescent="0.25">
      <c r="D2784" s="6" t="s">
        <v>154</v>
      </c>
      <c r="E2784" s="6" t="s">
        <v>52</v>
      </c>
      <c r="F2784" s="6" t="s">
        <v>1702</v>
      </c>
      <c r="G2784" s="6" t="s">
        <v>530</v>
      </c>
      <c r="H2784" s="6" t="s">
        <v>505</v>
      </c>
      <c r="I2784" s="6" t="s">
        <v>510</v>
      </c>
      <c r="J2784" s="6" t="s">
        <v>154</v>
      </c>
      <c r="K2784" s="6" t="s">
        <v>278</v>
      </c>
      <c r="L2784" s="6" t="s">
        <v>117</v>
      </c>
      <c r="M2784" s="43"/>
      <c r="N2784" s="44" t="s">
        <v>1979</v>
      </c>
      <c r="P2784" s="39">
        <v>45631.708333333299</v>
      </c>
      <c r="S2784" s="45" t="e">
        <f>_xlfn.CONCAT(#REF!,TRIM(tbl_PV_Milestones[[#This Row],[Milestone Description]]))</f>
        <v>#REF!</v>
      </c>
      <c r="T2784" s="84" t="str">
        <f>IF(COUNTIF(tbl_PV_Milestones[UID],tbl_PV_Milestones[[#This Row],[UID]])&gt;1,"Duplicate","")</f>
        <v>Duplicate</v>
      </c>
      <c r="U2784" s="42" t="str">
        <f>_xlfn.XLOOKUP(tbl_PV_Milestones[[#This Row],[Work ID]],tbl_PV_Meta[Work ID '#],tbl_PV_Meta[Sub-Portfolio])</f>
        <v>Sub-Portfolio 8</v>
      </c>
      <c r="V2784" s="41">
        <f>IF(MONTH(tbl_PV_Milestones[[#This Row],[Baseline Date]])&lt;7,YEAR(tbl_PV_Milestones[[#This Row],[Baseline Date]]),YEAR(tbl_PV_Milestones[[#This Row],[Baseline Date]])+1)</f>
        <v>2025</v>
      </c>
      <c r="W2784" s="41">
        <f>IF(MONTH(tbl_PV_Milestones[[#This Row],[Actual/Schedule Finish]])&lt;7,YEAR(tbl_PV_Milestones[[#This Row],[Actual/Schedule Finish]]),YEAR(tbl_PV_Milestones[[#This Row],[Actual/Schedule Finish]])+1)</f>
        <v>1900</v>
      </c>
      <c r="X2784" s="41" t="str">
        <f>IF(OR(tbl_PV_Milestones[[#This Row],[Project Status]]="Completed",tbl_PV_Milestones[[#This Row],[Project Status]]="Assumed Completed"),"Yes","No")</f>
        <v>No</v>
      </c>
      <c r="Y2784" s="41">
        <f>IF(tbl_PV_Milestones[[#This Row],[Baseline Date]]="",1,0)</f>
        <v>0</v>
      </c>
      <c r="Z2784" s="41">
        <f>IF(tbl_PV_Milestones[[#This Row],[Baseline Date]]&lt;PV_Meta!$B$7,1,0)</f>
        <v>1</v>
      </c>
      <c r="AA2784" s="41">
        <f>IF(tbl_PV_Milestones[[#This Row],[Complete]]="Yes",1,0)</f>
        <v>0</v>
      </c>
      <c r="AB2784" s="41">
        <f>IF(AND(tbl_PV_Milestones[[#This Row],[BL FY]]=2025,tbl_PV_Milestones[[#This Row],[Baseline Date]]&lt;PV_Meta!$B$7),1,0)</f>
        <v>1</v>
      </c>
      <c r="AC2784" s="41">
        <f>IF(AND(tbl_PV_Milestones[[#This Row],[Planned YTD]]=1,tbl_PV_Milestones[[#This Row],[Complete]]="Yes"),1,0)</f>
        <v>0</v>
      </c>
      <c r="AD2784" s="41">
        <f>IF(AND(tbl_PV_Milestones[[#This Row],[Actual/Schedule Finish]]&lt;PV_Meta!$B$7,tbl_PV_Milestones[[#This Row],[Complete]]="No",tbl_PV_Milestones[[#This Row],[Project Status]]&lt;&gt;"On Hold"),1,0)</f>
        <v>1</v>
      </c>
      <c r="AE2784" s="41">
        <f>IF(AND(tbl_PV_Milestones[[#This Row],[Actual/Schedule Finish]]&gt;tbl_PV_Milestones[[#This Row],[Baseline Date]],tbl_PV_Milestones[[#This Row],[Complete]]="No",tbl_PV_Milestones[[#This Row],[Project Status]]&lt;&gt;"On Hold",tbl_PV_Milestones[[#This Row],[Overdue]]=0,tbl_PV_Milestones[[#This Row],[To be Baselined]]&lt;&gt;1),1,0)</f>
        <v>0</v>
      </c>
      <c r="AF2784" s="41">
        <f>IF(AND(tbl_PV_Milestones[[#This Row],[BL FY]]=2025,tbl_PV_Milestones[[#This Row],[Finish FY]]&gt;2025),1,0)</f>
        <v>0</v>
      </c>
      <c r="AG2784" s="56" t="str">
        <f>_xlfn.XLOOKUP(tbl_PV_Milestones[[#This Row],[Work ID]],tbl_PV_Meta[Work ID '#],tbl_PV_Meta[Project Manager/Owner],,0)</f>
        <v>Project Manager 22</v>
      </c>
      <c r="AH2784" s="6"/>
    </row>
    <row r="2785" spans="4:34" x14ac:dyDescent="0.25">
      <c r="D2785" s="6" t="s">
        <v>154</v>
      </c>
      <c r="E2785" s="6" t="s">
        <v>52</v>
      </c>
      <c r="F2785" s="6" t="s">
        <v>1702</v>
      </c>
      <c r="G2785" s="6" t="s">
        <v>538</v>
      </c>
      <c r="H2785" s="6" t="s">
        <v>505</v>
      </c>
      <c r="I2785" s="6" t="s">
        <v>510</v>
      </c>
      <c r="J2785" s="6" t="s">
        <v>154</v>
      </c>
      <c r="K2785" s="6" t="s">
        <v>278</v>
      </c>
      <c r="L2785" s="6" t="s">
        <v>117</v>
      </c>
      <c r="M2785" s="43"/>
      <c r="N2785" s="44" t="s">
        <v>1979</v>
      </c>
      <c r="P2785" s="39">
        <v>45631.708333333299</v>
      </c>
      <c r="S2785" s="45" t="e">
        <f>_xlfn.CONCAT(#REF!,TRIM(tbl_PV_Milestones[[#This Row],[Milestone Description]]))</f>
        <v>#REF!</v>
      </c>
      <c r="T2785" s="84" t="str">
        <f>IF(COUNTIF(tbl_PV_Milestones[UID],tbl_PV_Milestones[[#This Row],[UID]])&gt;1,"Duplicate","")</f>
        <v>Duplicate</v>
      </c>
      <c r="U2785" s="42" t="str">
        <f>_xlfn.XLOOKUP(tbl_PV_Milestones[[#This Row],[Work ID]],tbl_PV_Meta[Work ID '#],tbl_PV_Meta[Sub-Portfolio])</f>
        <v>Sub-Portfolio 8</v>
      </c>
      <c r="V2785" s="41">
        <f>IF(MONTH(tbl_PV_Milestones[[#This Row],[Baseline Date]])&lt;7,YEAR(tbl_PV_Milestones[[#This Row],[Baseline Date]]),YEAR(tbl_PV_Milestones[[#This Row],[Baseline Date]])+1)</f>
        <v>2025</v>
      </c>
      <c r="W2785" s="41">
        <f>IF(MONTH(tbl_PV_Milestones[[#This Row],[Actual/Schedule Finish]])&lt;7,YEAR(tbl_PV_Milestones[[#This Row],[Actual/Schedule Finish]]),YEAR(tbl_PV_Milestones[[#This Row],[Actual/Schedule Finish]])+1)</f>
        <v>1900</v>
      </c>
      <c r="X2785" s="41" t="str">
        <f>IF(OR(tbl_PV_Milestones[[#This Row],[Project Status]]="Completed",tbl_PV_Milestones[[#This Row],[Project Status]]="Assumed Completed"),"Yes","No")</f>
        <v>No</v>
      </c>
      <c r="Y2785" s="41">
        <f>IF(tbl_PV_Milestones[[#This Row],[Baseline Date]]="",1,0)</f>
        <v>0</v>
      </c>
      <c r="Z2785" s="41">
        <f>IF(tbl_PV_Milestones[[#This Row],[Baseline Date]]&lt;PV_Meta!$B$7,1,0)</f>
        <v>1</v>
      </c>
      <c r="AA2785" s="41">
        <f>IF(tbl_PV_Milestones[[#This Row],[Complete]]="Yes",1,0)</f>
        <v>0</v>
      </c>
      <c r="AB2785" s="41">
        <f>IF(AND(tbl_PV_Milestones[[#This Row],[BL FY]]=2025,tbl_PV_Milestones[[#This Row],[Baseline Date]]&lt;PV_Meta!$B$7),1,0)</f>
        <v>1</v>
      </c>
      <c r="AC2785" s="41">
        <f>IF(AND(tbl_PV_Milestones[[#This Row],[Planned YTD]]=1,tbl_PV_Milestones[[#This Row],[Complete]]="Yes"),1,0)</f>
        <v>0</v>
      </c>
      <c r="AD2785" s="41">
        <f>IF(AND(tbl_PV_Milestones[[#This Row],[Actual/Schedule Finish]]&lt;PV_Meta!$B$7,tbl_PV_Milestones[[#This Row],[Complete]]="No",tbl_PV_Milestones[[#This Row],[Project Status]]&lt;&gt;"On Hold"),1,0)</f>
        <v>1</v>
      </c>
      <c r="AE2785" s="41">
        <f>IF(AND(tbl_PV_Milestones[[#This Row],[Actual/Schedule Finish]]&gt;tbl_PV_Milestones[[#This Row],[Baseline Date]],tbl_PV_Milestones[[#This Row],[Complete]]="No",tbl_PV_Milestones[[#This Row],[Project Status]]&lt;&gt;"On Hold",tbl_PV_Milestones[[#This Row],[Overdue]]=0,tbl_PV_Milestones[[#This Row],[To be Baselined]]&lt;&gt;1),1,0)</f>
        <v>0</v>
      </c>
      <c r="AF2785" s="41">
        <f>IF(AND(tbl_PV_Milestones[[#This Row],[BL FY]]=2025,tbl_PV_Milestones[[#This Row],[Finish FY]]&gt;2025),1,0)</f>
        <v>0</v>
      </c>
      <c r="AG2785" s="56" t="str">
        <f>_xlfn.XLOOKUP(tbl_PV_Milestones[[#This Row],[Work ID]],tbl_PV_Meta[Work ID '#],tbl_PV_Meta[Project Manager/Owner],,0)</f>
        <v>Project Manager 22</v>
      </c>
      <c r="AH2785" s="6"/>
    </row>
    <row r="2786" spans="4:34" x14ac:dyDescent="0.25">
      <c r="D2786" s="6" t="s">
        <v>154</v>
      </c>
      <c r="E2786" s="6" t="s">
        <v>52</v>
      </c>
      <c r="F2786" s="6" t="s">
        <v>1702</v>
      </c>
      <c r="G2786" s="6" t="s">
        <v>556</v>
      </c>
      <c r="H2786" s="6" t="s">
        <v>505</v>
      </c>
      <c r="I2786" s="6" t="s">
        <v>510</v>
      </c>
      <c r="J2786" s="6" t="s">
        <v>154</v>
      </c>
      <c r="K2786" s="6" t="s">
        <v>278</v>
      </c>
      <c r="L2786" s="6" t="s">
        <v>117</v>
      </c>
      <c r="M2786" s="43"/>
      <c r="N2786" s="44" t="s">
        <v>1979</v>
      </c>
      <c r="P2786" s="39">
        <v>45593.708333333299</v>
      </c>
      <c r="S2786" s="45" t="e">
        <f>_xlfn.CONCAT(#REF!,TRIM(tbl_PV_Milestones[[#This Row],[Milestone Description]]))</f>
        <v>#REF!</v>
      </c>
      <c r="T2786" s="84" t="str">
        <f>IF(COUNTIF(tbl_PV_Milestones[UID],tbl_PV_Milestones[[#This Row],[UID]])&gt;1,"Duplicate","")</f>
        <v>Duplicate</v>
      </c>
      <c r="U2786" s="42" t="str">
        <f>_xlfn.XLOOKUP(tbl_PV_Milestones[[#This Row],[Work ID]],tbl_PV_Meta[Work ID '#],tbl_PV_Meta[Sub-Portfolio])</f>
        <v>Sub-Portfolio 8</v>
      </c>
      <c r="V2786" s="41">
        <f>IF(MONTH(tbl_PV_Milestones[[#This Row],[Baseline Date]])&lt;7,YEAR(tbl_PV_Milestones[[#This Row],[Baseline Date]]),YEAR(tbl_PV_Milestones[[#This Row],[Baseline Date]])+1)</f>
        <v>2025</v>
      </c>
      <c r="W2786" s="41">
        <f>IF(MONTH(tbl_PV_Milestones[[#This Row],[Actual/Schedule Finish]])&lt;7,YEAR(tbl_PV_Milestones[[#This Row],[Actual/Schedule Finish]]),YEAR(tbl_PV_Milestones[[#This Row],[Actual/Schedule Finish]])+1)</f>
        <v>1900</v>
      </c>
      <c r="X2786" s="41" t="str">
        <f>IF(OR(tbl_PV_Milestones[[#This Row],[Project Status]]="Completed",tbl_PV_Milestones[[#This Row],[Project Status]]="Assumed Completed"),"Yes","No")</f>
        <v>No</v>
      </c>
      <c r="Y2786" s="41">
        <f>IF(tbl_PV_Milestones[[#This Row],[Baseline Date]]="",1,0)</f>
        <v>0</v>
      </c>
      <c r="Z2786" s="41">
        <f>IF(tbl_PV_Milestones[[#This Row],[Baseline Date]]&lt;PV_Meta!$B$7,1,0)</f>
        <v>1</v>
      </c>
      <c r="AA2786" s="41">
        <f>IF(tbl_PV_Milestones[[#This Row],[Complete]]="Yes",1,0)</f>
        <v>0</v>
      </c>
      <c r="AB2786" s="41">
        <f>IF(AND(tbl_PV_Milestones[[#This Row],[BL FY]]=2025,tbl_PV_Milestones[[#This Row],[Baseline Date]]&lt;PV_Meta!$B$7),1,0)</f>
        <v>1</v>
      </c>
      <c r="AC2786" s="41">
        <f>IF(AND(tbl_PV_Milestones[[#This Row],[Planned YTD]]=1,tbl_PV_Milestones[[#This Row],[Complete]]="Yes"),1,0)</f>
        <v>0</v>
      </c>
      <c r="AD2786" s="41">
        <f>IF(AND(tbl_PV_Milestones[[#This Row],[Actual/Schedule Finish]]&lt;PV_Meta!$B$7,tbl_PV_Milestones[[#This Row],[Complete]]="No",tbl_PV_Milestones[[#This Row],[Project Status]]&lt;&gt;"On Hold"),1,0)</f>
        <v>1</v>
      </c>
      <c r="AE2786" s="41">
        <f>IF(AND(tbl_PV_Milestones[[#This Row],[Actual/Schedule Finish]]&gt;tbl_PV_Milestones[[#This Row],[Baseline Date]],tbl_PV_Milestones[[#This Row],[Complete]]="No",tbl_PV_Milestones[[#This Row],[Project Status]]&lt;&gt;"On Hold",tbl_PV_Milestones[[#This Row],[Overdue]]=0,tbl_PV_Milestones[[#This Row],[To be Baselined]]&lt;&gt;1),1,0)</f>
        <v>0</v>
      </c>
      <c r="AF2786" s="41">
        <f>IF(AND(tbl_PV_Milestones[[#This Row],[BL FY]]=2025,tbl_PV_Milestones[[#This Row],[Finish FY]]&gt;2025),1,0)</f>
        <v>0</v>
      </c>
      <c r="AG2786" s="56" t="str">
        <f>_xlfn.XLOOKUP(tbl_PV_Milestones[[#This Row],[Work ID]],tbl_PV_Meta[Work ID '#],tbl_PV_Meta[Project Manager/Owner],,0)</f>
        <v>Project Manager 22</v>
      </c>
      <c r="AH2786" s="6"/>
    </row>
    <row r="2787" spans="4:34" x14ac:dyDescent="0.25">
      <c r="D2787" s="6" t="s">
        <v>154</v>
      </c>
      <c r="E2787" s="6" t="s">
        <v>52</v>
      </c>
      <c r="F2787" s="6" t="s">
        <v>1702</v>
      </c>
      <c r="G2787" s="6" t="s">
        <v>548</v>
      </c>
      <c r="H2787" s="6" t="s">
        <v>505</v>
      </c>
      <c r="I2787" s="6" t="s">
        <v>510</v>
      </c>
      <c r="J2787" s="6" t="s">
        <v>154</v>
      </c>
      <c r="K2787" s="6" t="s">
        <v>278</v>
      </c>
      <c r="L2787" s="6" t="s">
        <v>117</v>
      </c>
      <c r="M2787" s="43"/>
      <c r="N2787" s="44" t="s">
        <v>1979</v>
      </c>
      <c r="P2787" s="39">
        <v>45593.708333333299</v>
      </c>
      <c r="S2787" s="45" t="e">
        <f>_xlfn.CONCAT(#REF!,TRIM(tbl_PV_Milestones[[#This Row],[Milestone Description]]))</f>
        <v>#REF!</v>
      </c>
      <c r="T2787" s="84" t="str">
        <f>IF(COUNTIF(tbl_PV_Milestones[UID],tbl_PV_Milestones[[#This Row],[UID]])&gt;1,"Duplicate","")</f>
        <v>Duplicate</v>
      </c>
      <c r="U2787" s="42" t="str">
        <f>_xlfn.XLOOKUP(tbl_PV_Milestones[[#This Row],[Work ID]],tbl_PV_Meta[Work ID '#],tbl_PV_Meta[Sub-Portfolio])</f>
        <v>Sub-Portfolio 8</v>
      </c>
      <c r="V2787" s="41">
        <f>IF(MONTH(tbl_PV_Milestones[[#This Row],[Baseline Date]])&lt;7,YEAR(tbl_PV_Milestones[[#This Row],[Baseline Date]]),YEAR(tbl_PV_Milestones[[#This Row],[Baseline Date]])+1)</f>
        <v>2025</v>
      </c>
      <c r="W2787" s="41">
        <f>IF(MONTH(tbl_PV_Milestones[[#This Row],[Actual/Schedule Finish]])&lt;7,YEAR(tbl_PV_Milestones[[#This Row],[Actual/Schedule Finish]]),YEAR(tbl_PV_Milestones[[#This Row],[Actual/Schedule Finish]])+1)</f>
        <v>1900</v>
      </c>
      <c r="X2787" s="41" t="str">
        <f>IF(OR(tbl_PV_Milestones[[#This Row],[Project Status]]="Completed",tbl_PV_Milestones[[#This Row],[Project Status]]="Assumed Completed"),"Yes","No")</f>
        <v>No</v>
      </c>
      <c r="Y2787" s="41">
        <f>IF(tbl_PV_Milestones[[#This Row],[Baseline Date]]="",1,0)</f>
        <v>0</v>
      </c>
      <c r="Z2787" s="41">
        <f>IF(tbl_PV_Milestones[[#This Row],[Baseline Date]]&lt;PV_Meta!$B$7,1,0)</f>
        <v>1</v>
      </c>
      <c r="AA2787" s="41">
        <f>IF(tbl_PV_Milestones[[#This Row],[Complete]]="Yes",1,0)</f>
        <v>0</v>
      </c>
      <c r="AB2787" s="41">
        <f>IF(AND(tbl_PV_Milestones[[#This Row],[BL FY]]=2025,tbl_PV_Milestones[[#This Row],[Baseline Date]]&lt;PV_Meta!$B$7),1,0)</f>
        <v>1</v>
      </c>
      <c r="AC2787" s="41">
        <f>IF(AND(tbl_PV_Milestones[[#This Row],[Planned YTD]]=1,tbl_PV_Milestones[[#This Row],[Complete]]="Yes"),1,0)</f>
        <v>0</v>
      </c>
      <c r="AD2787" s="41">
        <f>IF(AND(tbl_PV_Milestones[[#This Row],[Actual/Schedule Finish]]&lt;PV_Meta!$B$7,tbl_PV_Milestones[[#This Row],[Complete]]="No",tbl_PV_Milestones[[#This Row],[Project Status]]&lt;&gt;"On Hold"),1,0)</f>
        <v>1</v>
      </c>
      <c r="AE2787" s="41">
        <f>IF(AND(tbl_PV_Milestones[[#This Row],[Actual/Schedule Finish]]&gt;tbl_PV_Milestones[[#This Row],[Baseline Date]],tbl_PV_Milestones[[#This Row],[Complete]]="No",tbl_PV_Milestones[[#This Row],[Project Status]]&lt;&gt;"On Hold",tbl_PV_Milestones[[#This Row],[Overdue]]=0,tbl_PV_Milestones[[#This Row],[To be Baselined]]&lt;&gt;1),1,0)</f>
        <v>0</v>
      </c>
      <c r="AF2787" s="41">
        <f>IF(AND(tbl_PV_Milestones[[#This Row],[BL FY]]=2025,tbl_PV_Milestones[[#This Row],[Finish FY]]&gt;2025),1,0)</f>
        <v>0</v>
      </c>
      <c r="AG2787" s="56" t="str">
        <f>_xlfn.XLOOKUP(tbl_PV_Milestones[[#This Row],[Work ID]],tbl_PV_Meta[Work ID '#],tbl_PV_Meta[Project Manager/Owner],,0)</f>
        <v>Project Manager 22</v>
      </c>
      <c r="AH2787" s="6"/>
    </row>
    <row r="2788" spans="4:34" x14ac:dyDescent="0.25">
      <c r="D2788" s="6" t="s">
        <v>154</v>
      </c>
      <c r="E2788" s="6" t="s">
        <v>52</v>
      </c>
      <c r="F2788" s="6" t="s">
        <v>1702</v>
      </c>
      <c r="G2788" s="6" t="s">
        <v>546</v>
      </c>
      <c r="H2788" s="6" t="s">
        <v>505</v>
      </c>
      <c r="I2788" s="6" t="s">
        <v>510</v>
      </c>
      <c r="J2788" s="6" t="s">
        <v>154</v>
      </c>
      <c r="K2788" s="6" t="s">
        <v>278</v>
      </c>
      <c r="L2788" s="6" t="s">
        <v>117</v>
      </c>
      <c r="M2788" s="43"/>
      <c r="N2788" s="44" t="s">
        <v>1979</v>
      </c>
      <c r="P2788" s="39">
        <v>45548.708333333299</v>
      </c>
      <c r="S2788" s="45" t="e">
        <f>_xlfn.CONCAT(#REF!,TRIM(tbl_PV_Milestones[[#This Row],[Milestone Description]]))</f>
        <v>#REF!</v>
      </c>
      <c r="T2788" s="84" t="str">
        <f>IF(COUNTIF(tbl_PV_Milestones[UID],tbl_PV_Milestones[[#This Row],[UID]])&gt;1,"Duplicate","")</f>
        <v>Duplicate</v>
      </c>
      <c r="U2788" s="42" t="str">
        <f>_xlfn.XLOOKUP(tbl_PV_Milestones[[#This Row],[Work ID]],tbl_PV_Meta[Work ID '#],tbl_PV_Meta[Sub-Portfolio])</f>
        <v>Sub-Portfolio 8</v>
      </c>
      <c r="V2788" s="41">
        <f>IF(MONTH(tbl_PV_Milestones[[#This Row],[Baseline Date]])&lt;7,YEAR(tbl_PV_Milestones[[#This Row],[Baseline Date]]),YEAR(tbl_PV_Milestones[[#This Row],[Baseline Date]])+1)</f>
        <v>2025</v>
      </c>
      <c r="W2788" s="41">
        <f>IF(MONTH(tbl_PV_Milestones[[#This Row],[Actual/Schedule Finish]])&lt;7,YEAR(tbl_PV_Milestones[[#This Row],[Actual/Schedule Finish]]),YEAR(tbl_PV_Milestones[[#This Row],[Actual/Schedule Finish]])+1)</f>
        <v>1900</v>
      </c>
      <c r="X2788" s="41" t="str">
        <f>IF(OR(tbl_PV_Milestones[[#This Row],[Project Status]]="Completed",tbl_PV_Milestones[[#This Row],[Project Status]]="Assumed Completed"),"Yes","No")</f>
        <v>No</v>
      </c>
      <c r="Y2788" s="41">
        <f>IF(tbl_PV_Milestones[[#This Row],[Baseline Date]]="",1,0)</f>
        <v>0</v>
      </c>
      <c r="Z2788" s="41">
        <f>IF(tbl_PV_Milestones[[#This Row],[Baseline Date]]&lt;PV_Meta!$B$7,1,0)</f>
        <v>1</v>
      </c>
      <c r="AA2788" s="41">
        <f>IF(tbl_PV_Milestones[[#This Row],[Complete]]="Yes",1,0)</f>
        <v>0</v>
      </c>
      <c r="AB2788" s="41">
        <f>IF(AND(tbl_PV_Milestones[[#This Row],[BL FY]]=2025,tbl_PV_Milestones[[#This Row],[Baseline Date]]&lt;PV_Meta!$B$7),1,0)</f>
        <v>1</v>
      </c>
      <c r="AC2788" s="41">
        <f>IF(AND(tbl_PV_Milestones[[#This Row],[Planned YTD]]=1,tbl_PV_Milestones[[#This Row],[Complete]]="Yes"),1,0)</f>
        <v>0</v>
      </c>
      <c r="AD2788" s="41">
        <f>IF(AND(tbl_PV_Milestones[[#This Row],[Actual/Schedule Finish]]&lt;PV_Meta!$B$7,tbl_PV_Milestones[[#This Row],[Complete]]="No",tbl_PV_Milestones[[#This Row],[Project Status]]&lt;&gt;"On Hold"),1,0)</f>
        <v>1</v>
      </c>
      <c r="AE2788" s="41">
        <f>IF(AND(tbl_PV_Milestones[[#This Row],[Actual/Schedule Finish]]&gt;tbl_PV_Milestones[[#This Row],[Baseline Date]],tbl_PV_Milestones[[#This Row],[Complete]]="No",tbl_PV_Milestones[[#This Row],[Project Status]]&lt;&gt;"On Hold",tbl_PV_Milestones[[#This Row],[Overdue]]=0,tbl_PV_Milestones[[#This Row],[To be Baselined]]&lt;&gt;1),1,0)</f>
        <v>0</v>
      </c>
      <c r="AF2788" s="41">
        <f>IF(AND(tbl_PV_Milestones[[#This Row],[BL FY]]=2025,tbl_PV_Milestones[[#This Row],[Finish FY]]&gt;2025),1,0)</f>
        <v>0</v>
      </c>
      <c r="AG2788" s="56" t="str">
        <f>_xlfn.XLOOKUP(tbl_PV_Milestones[[#This Row],[Work ID]],tbl_PV_Meta[Work ID '#],tbl_PV_Meta[Project Manager/Owner],,0)</f>
        <v>Project Manager 22</v>
      </c>
      <c r="AH2788" s="6"/>
    </row>
    <row r="2789" spans="4:34" x14ac:dyDescent="0.25">
      <c r="D2789" s="6" t="s">
        <v>154</v>
      </c>
      <c r="E2789" s="6" t="s">
        <v>503</v>
      </c>
      <c r="F2789" s="6" t="s">
        <v>1768</v>
      </c>
      <c r="G2789" s="6" t="s">
        <v>747</v>
      </c>
      <c r="H2789" s="6" t="s">
        <v>505</v>
      </c>
      <c r="I2789" s="6" t="s">
        <v>522</v>
      </c>
      <c r="J2789" s="6" t="s">
        <v>154</v>
      </c>
      <c r="K2789" s="6" t="s">
        <v>61</v>
      </c>
      <c r="L2789" s="6" t="s">
        <v>96</v>
      </c>
      <c r="M2789" s="43"/>
      <c r="N2789" s="44" t="s">
        <v>1979</v>
      </c>
      <c r="O2789" s="39">
        <v>45519.708333333299</v>
      </c>
      <c r="P2789" s="39">
        <v>45519.708333333299</v>
      </c>
      <c r="Q2789" s="6">
        <v>0</v>
      </c>
      <c r="R2789" s="6">
        <v>0</v>
      </c>
      <c r="S2789" s="45" t="e">
        <f>_xlfn.CONCAT(#REF!,TRIM(tbl_PV_Milestones[[#This Row],[Milestone Description]]))</f>
        <v>#REF!</v>
      </c>
      <c r="T2789" s="84" t="str">
        <f>IF(COUNTIF(tbl_PV_Milestones[UID],tbl_PV_Milestones[[#This Row],[UID]])&gt;1,"Duplicate","")</f>
        <v>Duplicate</v>
      </c>
      <c r="U2789" s="42" t="str">
        <f>_xlfn.XLOOKUP(tbl_PV_Milestones[[#This Row],[Work ID]],tbl_PV_Meta[Work ID '#],tbl_PV_Meta[Sub-Portfolio])</f>
        <v>Sub-Portfolio 7</v>
      </c>
      <c r="V2789" s="41">
        <f>IF(MONTH(tbl_PV_Milestones[[#This Row],[Baseline Date]])&lt;7,YEAR(tbl_PV_Milestones[[#This Row],[Baseline Date]]),YEAR(tbl_PV_Milestones[[#This Row],[Baseline Date]])+1)</f>
        <v>2025</v>
      </c>
      <c r="W2789" s="41">
        <f>IF(MONTH(tbl_PV_Milestones[[#This Row],[Actual/Schedule Finish]])&lt;7,YEAR(tbl_PV_Milestones[[#This Row],[Actual/Schedule Finish]]),YEAR(tbl_PV_Milestones[[#This Row],[Actual/Schedule Finish]])+1)</f>
        <v>2025</v>
      </c>
      <c r="X2789" s="41" t="str">
        <f>IF(OR(tbl_PV_Milestones[[#This Row],[Project Status]]="Completed",tbl_PV_Milestones[[#This Row],[Project Status]]="Assumed Completed"),"Yes","No")</f>
        <v>No</v>
      </c>
      <c r="Y2789" s="41">
        <f>IF(tbl_PV_Milestones[[#This Row],[Baseline Date]]="",1,0)</f>
        <v>0</v>
      </c>
      <c r="Z2789" s="41">
        <f>IF(tbl_PV_Milestones[[#This Row],[Baseline Date]]&lt;PV_Meta!$B$7,1,0)</f>
        <v>1</v>
      </c>
      <c r="AA2789" s="41">
        <f>IF(tbl_PV_Milestones[[#This Row],[Complete]]="Yes",1,0)</f>
        <v>0</v>
      </c>
      <c r="AB2789" s="41">
        <f>IF(AND(tbl_PV_Milestones[[#This Row],[BL FY]]=2025,tbl_PV_Milestones[[#This Row],[Baseline Date]]&lt;PV_Meta!$B$7),1,0)</f>
        <v>1</v>
      </c>
      <c r="AC2789" s="41">
        <f>IF(AND(tbl_PV_Milestones[[#This Row],[Planned YTD]]=1,tbl_PV_Milestones[[#This Row],[Complete]]="Yes"),1,0)</f>
        <v>0</v>
      </c>
      <c r="AD2789" s="41">
        <f>IF(AND(tbl_PV_Milestones[[#This Row],[Actual/Schedule Finish]]&lt;PV_Meta!$B$7,tbl_PV_Milestones[[#This Row],[Complete]]="No",tbl_PV_Milestones[[#This Row],[Project Status]]&lt;&gt;"On Hold"),1,0)</f>
        <v>1</v>
      </c>
      <c r="AE2789" s="41">
        <f>IF(AND(tbl_PV_Milestones[[#This Row],[Actual/Schedule Finish]]&gt;tbl_PV_Milestones[[#This Row],[Baseline Date]],tbl_PV_Milestones[[#This Row],[Complete]]="No",tbl_PV_Milestones[[#This Row],[Project Status]]&lt;&gt;"On Hold",tbl_PV_Milestones[[#This Row],[Overdue]]=0,tbl_PV_Milestones[[#This Row],[To be Baselined]]&lt;&gt;1),1,0)</f>
        <v>0</v>
      </c>
      <c r="AF2789" s="41">
        <f>IF(AND(tbl_PV_Milestones[[#This Row],[BL FY]]=2025,tbl_PV_Milestones[[#This Row],[Finish FY]]&gt;2025),1,0)</f>
        <v>0</v>
      </c>
      <c r="AG2789" s="56" t="str">
        <f>_xlfn.XLOOKUP(tbl_PV_Milestones[[#This Row],[Work ID]],tbl_PV_Meta[Work ID '#],tbl_PV_Meta[Project Manager/Owner],,0)</f>
        <v>Project Manager 38</v>
      </c>
      <c r="AH2789" s="6"/>
    </row>
    <row r="2790" spans="4:34" x14ac:dyDescent="0.25">
      <c r="D2790" s="6" t="s">
        <v>154</v>
      </c>
      <c r="E2790" s="6" t="s">
        <v>503</v>
      </c>
      <c r="F2790" s="6" t="s">
        <v>1768</v>
      </c>
      <c r="G2790" s="6" t="s">
        <v>738</v>
      </c>
      <c r="H2790" s="6" t="s">
        <v>505</v>
      </c>
      <c r="I2790" s="6" t="s">
        <v>522</v>
      </c>
      <c r="J2790" s="6" t="s">
        <v>154</v>
      </c>
      <c r="K2790" s="6" t="s">
        <v>61</v>
      </c>
      <c r="L2790" s="6" t="s">
        <v>96</v>
      </c>
      <c r="M2790" s="43"/>
      <c r="N2790" s="44" t="s">
        <v>1979</v>
      </c>
      <c r="O2790" s="39">
        <v>45519.708333333299</v>
      </c>
      <c r="P2790" s="39">
        <v>45519.708333333299</v>
      </c>
      <c r="Q2790" s="6">
        <v>0</v>
      </c>
      <c r="R2790" s="6">
        <v>0</v>
      </c>
      <c r="S2790" s="45" t="e">
        <f>_xlfn.CONCAT(#REF!,TRIM(tbl_PV_Milestones[[#This Row],[Milestone Description]]))</f>
        <v>#REF!</v>
      </c>
      <c r="T2790" s="84" t="str">
        <f>IF(COUNTIF(tbl_PV_Milestones[UID],tbl_PV_Milestones[[#This Row],[UID]])&gt;1,"Duplicate","")</f>
        <v>Duplicate</v>
      </c>
      <c r="U2790" s="42" t="str">
        <f>_xlfn.XLOOKUP(tbl_PV_Milestones[[#This Row],[Work ID]],tbl_PV_Meta[Work ID '#],tbl_PV_Meta[Sub-Portfolio])</f>
        <v>Sub-Portfolio 7</v>
      </c>
      <c r="V2790" s="41">
        <f>IF(MONTH(tbl_PV_Milestones[[#This Row],[Baseline Date]])&lt;7,YEAR(tbl_PV_Milestones[[#This Row],[Baseline Date]]),YEAR(tbl_PV_Milestones[[#This Row],[Baseline Date]])+1)</f>
        <v>2025</v>
      </c>
      <c r="W2790" s="41">
        <f>IF(MONTH(tbl_PV_Milestones[[#This Row],[Actual/Schedule Finish]])&lt;7,YEAR(tbl_PV_Milestones[[#This Row],[Actual/Schedule Finish]]),YEAR(tbl_PV_Milestones[[#This Row],[Actual/Schedule Finish]])+1)</f>
        <v>2025</v>
      </c>
      <c r="X2790" s="41" t="str">
        <f>IF(OR(tbl_PV_Milestones[[#This Row],[Project Status]]="Completed",tbl_PV_Milestones[[#This Row],[Project Status]]="Assumed Completed"),"Yes","No")</f>
        <v>No</v>
      </c>
      <c r="Y2790" s="41">
        <f>IF(tbl_PV_Milestones[[#This Row],[Baseline Date]]="",1,0)</f>
        <v>0</v>
      </c>
      <c r="Z2790" s="41">
        <f>IF(tbl_PV_Milestones[[#This Row],[Baseline Date]]&lt;PV_Meta!$B$7,1,0)</f>
        <v>1</v>
      </c>
      <c r="AA2790" s="41">
        <f>IF(tbl_PV_Milestones[[#This Row],[Complete]]="Yes",1,0)</f>
        <v>0</v>
      </c>
      <c r="AB2790" s="41">
        <f>IF(AND(tbl_PV_Milestones[[#This Row],[BL FY]]=2025,tbl_PV_Milestones[[#This Row],[Baseline Date]]&lt;PV_Meta!$B$7),1,0)</f>
        <v>1</v>
      </c>
      <c r="AC2790" s="41">
        <f>IF(AND(tbl_PV_Milestones[[#This Row],[Planned YTD]]=1,tbl_PV_Milestones[[#This Row],[Complete]]="Yes"),1,0)</f>
        <v>0</v>
      </c>
      <c r="AD2790" s="41">
        <f>IF(AND(tbl_PV_Milestones[[#This Row],[Actual/Schedule Finish]]&lt;PV_Meta!$B$7,tbl_PV_Milestones[[#This Row],[Complete]]="No",tbl_PV_Milestones[[#This Row],[Project Status]]&lt;&gt;"On Hold"),1,0)</f>
        <v>1</v>
      </c>
      <c r="AE2790" s="41">
        <f>IF(AND(tbl_PV_Milestones[[#This Row],[Actual/Schedule Finish]]&gt;tbl_PV_Milestones[[#This Row],[Baseline Date]],tbl_PV_Milestones[[#This Row],[Complete]]="No",tbl_PV_Milestones[[#This Row],[Project Status]]&lt;&gt;"On Hold",tbl_PV_Milestones[[#This Row],[Overdue]]=0,tbl_PV_Milestones[[#This Row],[To be Baselined]]&lt;&gt;1),1,0)</f>
        <v>0</v>
      </c>
      <c r="AF2790" s="41">
        <f>IF(AND(tbl_PV_Milestones[[#This Row],[BL FY]]=2025,tbl_PV_Milestones[[#This Row],[Finish FY]]&gt;2025),1,0)</f>
        <v>0</v>
      </c>
      <c r="AG2790" s="56" t="str">
        <f>_xlfn.XLOOKUP(tbl_PV_Milestones[[#This Row],[Work ID]],tbl_PV_Meta[Work ID '#],tbl_PV_Meta[Project Manager/Owner],,0)</f>
        <v>Project Manager 38</v>
      </c>
      <c r="AH2790" s="6"/>
    </row>
    <row r="2791" spans="4:34" x14ac:dyDescent="0.25">
      <c r="D2791" s="6" t="s">
        <v>154</v>
      </c>
      <c r="E2791" s="6" t="s">
        <v>503</v>
      </c>
      <c r="F2791" s="6" t="s">
        <v>1768</v>
      </c>
      <c r="G2791" s="6" t="s">
        <v>739</v>
      </c>
      <c r="H2791" s="6" t="s">
        <v>505</v>
      </c>
      <c r="I2791" s="6" t="s">
        <v>522</v>
      </c>
      <c r="J2791" s="6" t="s">
        <v>154</v>
      </c>
      <c r="K2791" s="6" t="s">
        <v>61</v>
      </c>
      <c r="L2791" s="6" t="s">
        <v>96</v>
      </c>
      <c r="M2791" s="43"/>
      <c r="N2791" s="44" t="s">
        <v>1979</v>
      </c>
      <c r="O2791" s="39">
        <v>45519.708333333299</v>
      </c>
      <c r="P2791" s="39">
        <v>45519.708333333299</v>
      </c>
      <c r="Q2791" s="6">
        <v>0</v>
      </c>
      <c r="R2791" s="6">
        <v>0</v>
      </c>
      <c r="S2791" s="45" t="e">
        <f>_xlfn.CONCAT(#REF!,TRIM(tbl_PV_Milestones[[#This Row],[Milestone Description]]))</f>
        <v>#REF!</v>
      </c>
      <c r="T2791" s="84" t="str">
        <f>IF(COUNTIF(tbl_PV_Milestones[UID],tbl_PV_Milestones[[#This Row],[UID]])&gt;1,"Duplicate","")</f>
        <v>Duplicate</v>
      </c>
      <c r="U2791" s="42" t="str">
        <f>_xlfn.XLOOKUP(tbl_PV_Milestones[[#This Row],[Work ID]],tbl_PV_Meta[Work ID '#],tbl_PV_Meta[Sub-Portfolio])</f>
        <v>Sub-Portfolio 7</v>
      </c>
      <c r="V2791" s="41">
        <f>IF(MONTH(tbl_PV_Milestones[[#This Row],[Baseline Date]])&lt;7,YEAR(tbl_PV_Milestones[[#This Row],[Baseline Date]]),YEAR(tbl_PV_Milestones[[#This Row],[Baseline Date]])+1)</f>
        <v>2025</v>
      </c>
      <c r="W2791" s="41">
        <f>IF(MONTH(tbl_PV_Milestones[[#This Row],[Actual/Schedule Finish]])&lt;7,YEAR(tbl_PV_Milestones[[#This Row],[Actual/Schedule Finish]]),YEAR(tbl_PV_Milestones[[#This Row],[Actual/Schedule Finish]])+1)</f>
        <v>2025</v>
      </c>
      <c r="X2791" s="41" t="str">
        <f>IF(OR(tbl_PV_Milestones[[#This Row],[Project Status]]="Completed",tbl_PV_Milestones[[#This Row],[Project Status]]="Assumed Completed"),"Yes","No")</f>
        <v>No</v>
      </c>
      <c r="Y2791" s="41">
        <f>IF(tbl_PV_Milestones[[#This Row],[Baseline Date]]="",1,0)</f>
        <v>0</v>
      </c>
      <c r="Z2791" s="41">
        <f>IF(tbl_PV_Milestones[[#This Row],[Baseline Date]]&lt;PV_Meta!$B$7,1,0)</f>
        <v>1</v>
      </c>
      <c r="AA2791" s="41">
        <f>IF(tbl_PV_Milestones[[#This Row],[Complete]]="Yes",1,0)</f>
        <v>0</v>
      </c>
      <c r="AB2791" s="41">
        <f>IF(AND(tbl_PV_Milestones[[#This Row],[BL FY]]=2025,tbl_PV_Milestones[[#This Row],[Baseline Date]]&lt;PV_Meta!$B$7),1,0)</f>
        <v>1</v>
      </c>
      <c r="AC2791" s="41">
        <f>IF(AND(tbl_PV_Milestones[[#This Row],[Planned YTD]]=1,tbl_PV_Milestones[[#This Row],[Complete]]="Yes"),1,0)</f>
        <v>0</v>
      </c>
      <c r="AD2791" s="41">
        <f>IF(AND(tbl_PV_Milestones[[#This Row],[Actual/Schedule Finish]]&lt;PV_Meta!$B$7,tbl_PV_Milestones[[#This Row],[Complete]]="No",tbl_PV_Milestones[[#This Row],[Project Status]]&lt;&gt;"On Hold"),1,0)</f>
        <v>1</v>
      </c>
      <c r="AE2791" s="41">
        <f>IF(AND(tbl_PV_Milestones[[#This Row],[Actual/Schedule Finish]]&gt;tbl_PV_Milestones[[#This Row],[Baseline Date]],tbl_PV_Milestones[[#This Row],[Complete]]="No",tbl_PV_Milestones[[#This Row],[Project Status]]&lt;&gt;"On Hold",tbl_PV_Milestones[[#This Row],[Overdue]]=0,tbl_PV_Milestones[[#This Row],[To be Baselined]]&lt;&gt;1),1,0)</f>
        <v>0</v>
      </c>
      <c r="AF2791" s="41">
        <f>IF(AND(tbl_PV_Milestones[[#This Row],[BL FY]]=2025,tbl_PV_Milestones[[#This Row],[Finish FY]]&gt;2025),1,0)</f>
        <v>0</v>
      </c>
      <c r="AG2791" s="56" t="str">
        <f>_xlfn.XLOOKUP(tbl_PV_Milestones[[#This Row],[Work ID]],tbl_PV_Meta[Work ID '#],tbl_PV_Meta[Project Manager/Owner],,0)</f>
        <v>Project Manager 38</v>
      </c>
      <c r="AH2791" s="6"/>
    </row>
    <row r="2792" spans="4:34" x14ac:dyDescent="0.25">
      <c r="D2792" s="6" t="s">
        <v>154</v>
      </c>
      <c r="E2792" s="6" t="s">
        <v>503</v>
      </c>
      <c r="F2792" s="6" t="s">
        <v>1768</v>
      </c>
      <c r="G2792" s="6" t="s">
        <v>628</v>
      </c>
      <c r="H2792" s="6" t="s">
        <v>505</v>
      </c>
      <c r="I2792" s="6" t="s">
        <v>522</v>
      </c>
      <c r="J2792" s="6" t="s">
        <v>154</v>
      </c>
      <c r="K2792" s="6" t="s">
        <v>61</v>
      </c>
      <c r="L2792" s="6" t="s">
        <v>96</v>
      </c>
      <c r="M2792" s="43"/>
      <c r="N2792" s="44" t="s">
        <v>1979</v>
      </c>
      <c r="O2792" s="39">
        <v>45519.708333333299</v>
      </c>
      <c r="P2792" s="39">
        <v>45519.708333333299</v>
      </c>
      <c r="Q2792" s="6">
        <v>0</v>
      </c>
      <c r="R2792" s="6">
        <v>0</v>
      </c>
      <c r="S2792" s="45" t="e">
        <f>_xlfn.CONCAT(#REF!,TRIM(tbl_PV_Milestones[[#This Row],[Milestone Description]]))</f>
        <v>#REF!</v>
      </c>
      <c r="T2792" s="84" t="str">
        <f>IF(COUNTIF(tbl_PV_Milestones[UID],tbl_PV_Milestones[[#This Row],[UID]])&gt;1,"Duplicate","")</f>
        <v>Duplicate</v>
      </c>
      <c r="U2792" s="42" t="str">
        <f>_xlfn.XLOOKUP(tbl_PV_Milestones[[#This Row],[Work ID]],tbl_PV_Meta[Work ID '#],tbl_PV_Meta[Sub-Portfolio])</f>
        <v>Sub-Portfolio 7</v>
      </c>
      <c r="V2792" s="41">
        <f>IF(MONTH(tbl_PV_Milestones[[#This Row],[Baseline Date]])&lt;7,YEAR(tbl_PV_Milestones[[#This Row],[Baseline Date]]),YEAR(tbl_PV_Milestones[[#This Row],[Baseline Date]])+1)</f>
        <v>2025</v>
      </c>
      <c r="W2792" s="41">
        <f>IF(MONTH(tbl_PV_Milestones[[#This Row],[Actual/Schedule Finish]])&lt;7,YEAR(tbl_PV_Milestones[[#This Row],[Actual/Schedule Finish]]),YEAR(tbl_PV_Milestones[[#This Row],[Actual/Schedule Finish]])+1)</f>
        <v>2025</v>
      </c>
      <c r="X2792" s="41" t="str">
        <f>IF(OR(tbl_PV_Milestones[[#This Row],[Project Status]]="Completed",tbl_PV_Milestones[[#This Row],[Project Status]]="Assumed Completed"),"Yes","No")</f>
        <v>No</v>
      </c>
      <c r="Y2792" s="41">
        <f>IF(tbl_PV_Milestones[[#This Row],[Baseline Date]]="",1,0)</f>
        <v>0</v>
      </c>
      <c r="Z2792" s="41">
        <f>IF(tbl_PV_Milestones[[#This Row],[Baseline Date]]&lt;PV_Meta!$B$7,1,0)</f>
        <v>1</v>
      </c>
      <c r="AA2792" s="41">
        <f>IF(tbl_PV_Milestones[[#This Row],[Complete]]="Yes",1,0)</f>
        <v>0</v>
      </c>
      <c r="AB2792" s="41">
        <f>IF(AND(tbl_PV_Milestones[[#This Row],[BL FY]]=2025,tbl_PV_Milestones[[#This Row],[Baseline Date]]&lt;PV_Meta!$B$7),1,0)</f>
        <v>1</v>
      </c>
      <c r="AC2792" s="41">
        <f>IF(AND(tbl_PV_Milestones[[#This Row],[Planned YTD]]=1,tbl_PV_Milestones[[#This Row],[Complete]]="Yes"),1,0)</f>
        <v>0</v>
      </c>
      <c r="AD2792" s="41">
        <f>IF(AND(tbl_PV_Milestones[[#This Row],[Actual/Schedule Finish]]&lt;PV_Meta!$B$7,tbl_PV_Milestones[[#This Row],[Complete]]="No",tbl_PV_Milestones[[#This Row],[Project Status]]&lt;&gt;"On Hold"),1,0)</f>
        <v>1</v>
      </c>
      <c r="AE2792" s="41">
        <f>IF(AND(tbl_PV_Milestones[[#This Row],[Actual/Schedule Finish]]&gt;tbl_PV_Milestones[[#This Row],[Baseline Date]],tbl_PV_Milestones[[#This Row],[Complete]]="No",tbl_PV_Milestones[[#This Row],[Project Status]]&lt;&gt;"On Hold",tbl_PV_Milestones[[#This Row],[Overdue]]=0,tbl_PV_Milestones[[#This Row],[To be Baselined]]&lt;&gt;1),1,0)</f>
        <v>0</v>
      </c>
      <c r="AF2792" s="41">
        <f>IF(AND(tbl_PV_Milestones[[#This Row],[BL FY]]=2025,tbl_PV_Milestones[[#This Row],[Finish FY]]&gt;2025),1,0)</f>
        <v>0</v>
      </c>
      <c r="AG2792" s="56" t="str">
        <f>_xlfn.XLOOKUP(tbl_PV_Milestones[[#This Row],[Work ID]],tbl_PV_Meta[Work ID '#],tbl_PV_Meta[Project Manager/Owner],,0)</f>
        <v>Project Manager 38</v>
      </c>
      <c r="AH2792" s="6"/>
    </row>
    <row r="2793" spans="4:34" x14ac:dyDescent="0.25">
      <c r="D2793" s="6" t="s">
        <v>154</v>
      </c>
      <c r="E2793" s="6" t="s">
        <v>503</v>
      </c>
      <c r="F2793" s="6" t="s">
        <v>1768</v>
      </c>
      <c r="G2793" s="6" t="s">
        <v>744</v>
      </c>
      <c r="H2793" s="6" t="s">
        <v>505</v>
      </c>
      <c r="I2793" s="6" t="s">
        <v>522</v>
      </c>
      <c r="J2793" s="6" t="s">
        <v>154</v>
      </c>
      <c r="K2793" s="6" t="s">
        <v>61</v>
      </c>
      <c r="L2793" s="6" t="s">
        <v>96</v>
      </c>
      <c r="M2793" s="43"/>
      <c r="N2793" s="44" t="s">
        <v>1979</v>
      </c>
      <c r="O2793" s="39">
        <v>45519.708333333299</v>
      </c>
      <c r="P2793" s="39">
        <v>45519.708333333299</v>
      </c>
      <c r="Q2793" s="6">
        <v>0</v>
      </c>
      <c r="R2793" s="6">
        <v>0</v>
      </c>
      <c r="S2793" s="45" t="e">
        <f>_xlfn.CONCAT(#REF!,TRIM(tbl_PV_Milestones[[#This Row],[Milestone Description]]))</f>
        <v>#REF!</v>
      </c>
      <c r="T2793" s="84" t="str">
        <f>IF(COUNTIF(tbl_PV_Milestones[UID],tbl_PV_Milestones[[#This Row],[UID]])&gt;1,"Duplicate","")</f>
        <v>Duplicate</v>
      </c>
      <c r="U2793" s="42" t="str">
        <f>_xlfn.XLOOKUP(tbl_PV_Milestones[[#This Row],[Work ID]],tbl_PV_Meta[Work ID '#],tbl_PV_Meta[Sub-Portfolio])</f>
        <v>Sub-Portfolio 7</v>
      </c>
      <c r="V2793" s="41">
        <f>IF(MONTH(tbl_PV_Milestones[[#This Row],[Baseline Date]])&lt;7,YEAR(tbl_PV_Milestones[[#This Row],[Baseline Date]]),YEAR(tbl_PV_Milestones[[#This Row],[Baseline Date]])+1)</f>
        <v>2025</v>
      </c>
      <c r="W2793" s="41">
        <f>IF(MONTH(tbl_PV_Milestones[[#This Row],[Actual/Schedule Finish]])&lt;7,YEAR(tbl_PV_Milestones[[#This Row],[Actual/Schedule Finish]]),YEAR(tbl_PV_Milestones[[#This Row],[Actual/Schedule Finish]])+1)</f>
        <v>2025</v>
      </c>
      <c r="X2793" s="41" t="str">
        <f>IF(OR(tbl_PV_Milestones[[#This Row],[Project Status]]="Completed",tbl_PV_Milestones[[#This Row],[Project Status]]="Assumed Completed"),"Yes","No")</f>
        <v>No</v>
      </c>
      <c r="Y2793" s="41">
        <f>IF(tbl_PV_Milestones[[#This Row],[Baseline Date]]="",1,0)</f>
        <v>0</v>
      </c>
      <c r="Z2793" s="41">
        <f>IF(tbl_PV_Milestones[[#This Row],[Baseline Date]]&lt;PV_Meta!$B$7,1,0)</f>
        <v>1</v>
      </c>
      <c r="AA2793" s="41">
        <f>IF(tbl_PV_Milestones[[#This Row],[Complete]]="Yes",1,0)</f>
        <v>0</v>
      </c>
      <c r="AB2793" s="41">
        <f>IF(AND(tbl_PV_Milestones[[#This Row],[BL FY]]=2025,tbl_PV_Milestones[[#This Row],[Baseline Date]]&lt;PV_Meta!$B$7),1,0)</f>
        <v>1</v>
      </c>
      <c r="AC2793" s="41">
        <f>IF(AND(tbl_PV_Milestones[[#This Row],[Planned YTD]]=1,tbl_PV_Milestones[[#This Row],[Complete]]="Yes"),1,0)</f>
        <v>0</v>
      </c>
      <c r="AD2793" s="41">
        <f>IF(AND(tbl_PV_Milestones[[#This Row],[Actual/Schedule Finish]]&lt;PV_Meta!$B$7,tbl_PV_Milestones[[#This Row],[Complete]]="No",tbl_PV_Milestones[[#This Row],[Project Status]]&lt;&gt;"On Hold"),1,0)</f>
        <v>1</v>
      </c>
      <c r="AE2793" s="41">
        <f>IF(AND(tbl_PV_Milestones[[#This Row],[Actual/Schedule Finish]]&gt;tbl_PV_Milestones[[#This Row],[Baseline Date]],tbl_PV_Milestones[[#This Row],[Complete]]="No",tbl_PV_Milestones[[#This Row],[Project Status]]&lt;&gt;"On Hold",tbl_PV_Milestones[[#This Row],[Overdue]]=0,tbl_PV_Milestones[[#This Row],[To be Baselined]]&lt;&gt;1),1,0)</f>
        <v>0</v>
      </c>
      <c r="AF2793" s="41">
        <f>IF(AND(tbl_PV_Milestones[[#This Row],[BL FY]]=2025,tbl_PV_Milestones[[#This Row],[Finish FY]]&gt;2025),1,0)</f>
        <v>0</v>
      </c>
      <c r="AG2793" s="56" t="str">
        <f>_xlfn.XLOOKUP(tbl_PV_Milestones[[#This Row],[Work ID]],tbl_PV_Meta[Work ID '#],tbl_PV_Meta[Project Manager/Owner],,0)</f>
        <v>Project Manager 38</v>
      </c>
      <c r="AH2793" s="6"/>
    </row>
    <row r="2794" spans="4:34" x14ac:dyDescent="0.25">
      <c r="D2794" s="6" t="s">
        <v>154</v>
      </c>
      <c r="E2794" s="6" t="s">
        <v>503</v>
      </c>
      <c r="F2794" s="6" t="s">
        <v>1768</v>
      </c>
      <c r="G2794" s="6" t="s">
        <v>567</v>
      </c>
      <c r="H2794" s="6" t="s">
        <v>505</v>
      </c>
      <c r="I2794" s="6" t="s">
        <v>522</v>
      </c>
      <c r="J2794" s="6" t="s">
        <v>154</v>
      </c>
      <c r="K2794" s="6" t="s">
        <v>61</v>
      </c>
      <c r="L2794" s="6" t="s">
        <v>96</v>
      </c>
      <c r="M2794" s="43"/>
      <c r="N2794" s="44" t="s">
        <v>1979</v>
      </c>
      <c r="O2794" s="39">
        <v>45519.708333333299</v>
      </c>
      <c r="P2794" s="39">
        <v>45519.708333333299</v>
      </c>
      <c r="Q2794" s="6">
        <v>0</v>
      </c>
      <c r="R2794" s="6">
        <v>0</v>
      </c>
      <c r="S2794" s="45" t="e">
        <f>_xlfn.CONCAT(#REF!,TRIM(tbl_PV_Milestones[[#This Row],[Milestone Description]]))</f>
        <v>#REF!</v>
      </c>
      <c r="T2794" s="84" t="str">
        <f>IF(COUNTIF(tbl_PV_Milestones[UID],tbl_PV_Milestones[[#This Row],[UID]])&gt;1,"Duplicate","")</f>
        <v>Duplicate</v>
      </c>
      <c r="U2794" s="42" t="str">
        <f>_xlfn.XLOOKUP(tbl_PV_Milestones[[#This Row],[Work ID]],tbl_PV_Meta[Work ID '#],tbl_PV_Meta[Sub-Portfolio])</f>
        <v>Sub-Portfolio 7</v>
      </c>
      <c r="V2794" s="41">
        <f>IF(MONTH(tbl_PV_Milestones[[#This Row],[Baseline Date]])&lt;7,YEAR(tbl_PV_Milestones[[#This Row],[Baseline Date]]),YEAR(tbl_PV_Milestones[[#This Row],[Baseline Date]])+1)</f>
        <v>2025</v>
      </c>
      <c r="W2794" s="41">
        <f>IF(MONTH(tbl_PV_Milestones[[#This Row],[Actual/Schedule Finish]])&lt;7,YEAR(tbl_PV_Milestones[[#This Row],[Actual/Schedule Finish]]),YEAR(tbl_PV_Milestones[[#This Row],[Actual/Schedule Finish]])+1)</f>
        <v>2025</v>
      </c>
      <c r="X2794" s="41" t="str">
        <f>IF(OR(tbl_PV_Milestones[[#This Row],[Project Status]]="Completed",tbl_PV_Milestones[[#This Row],[Project Status]]="Assumed Completed"),"Yes","No")</f>
        <v>No</v>
      </c>
      <c r="Y2794" s="41">
        <f>IF(tbl_PV_Milestones[[#This Row],[Baseline Date]]="",1,0)</f>
        <v>0</v>
      </c>
      <c r="Z2794" s="41">
        <f>IF(tbl_PV_Milestones[[#This Row],[Baseline Date]]&lt;PV_Meta!$B$7,1,0)</f>
        <v>1</v>
      </c>
      <c r="AA2794" s="41">
        <f>IF(tbl_PV_Milestones[[#This Row],[Complete]]="Yes",1,0)</f>
        <v>0</v>
      </c>
      <c r="AB2794" s="41">
        <f>IF(AND(tbl_PV_Milestones[[#This Row],[BL FY]]=2025,tbl_PV_Milestones[[#This Row],[Baseline Date]]&lt;PV_Meta!$B$7),1,0)</f>
        <v>1</v>
      </c>
      <c r="AC2794" s="41">
        <f>IF(AND(tbl_PV_Milestones[[#This Row],[Planned YTD]]=1,tbl_PV_Milestones[[#This Row],[Complete]]="Yes"),1,0)</f>
        <v>0</v>
      </c>
      <c r="AD2794" s="41">
        <f>IF(AND(tbl_PV_Milestones[[#This Row],[Actual/Schedule Finish]]&lt;PV_Meta!$B$7,tbl_PV_Milestones[[#This Row],[Complete]]="No",tbl_PV_Milestones[[#This Row],[Project Status]]&lt;&gt;"On Hold"),1,0)</f>
        <v>1</v>
      </c>
      <c r="AE2794" s="41">
        <f>IF(AND(tbl_PV_Milestones[[#This Row],[Actual/Schedule Finish]]&gt;tbl_PV_Milestones[[#This Row],[Baseline Date]],tbl_PV_Milestones[[#This Row],[Complete]]="No",tbl_PV_Milestones[[#This Row],[Project Status]]&lt;&gt;"On Hold",tbl_PV_Milestones[[#This Row],[Overdue]]=0,tbl_PV_Milestones[[#This Row],[To be Baselined]]&lt;&gt;1),1,0)</f>
        <v>0</v>
      </c>
      <c r="AF2794" s="41">
        <f>IF(AND(tbl_PV_Milestones[[#This Row],[BL FY]]=2025,tbl_PV_Milestones[[#This Row],[Finish FY]]&gt;2025),1,0)</f>
        <v>0</v>
      </c>
      <c r="AG2794" s="56" t="str">
        <f>_xlfn.XLOOKUP(tbl_PV_Milestones[[#This Row],[Work ID]],tbl_PV_Meta[Work ID '#],tbl_PV_Meta[Project Manager/Owner],,0)</f>
        <v>Project Manager 38</v>
      </c>
      <c r="AH2794" s="6"/>
    </row>
    <row r="2795" spans="4:34" x14ac:dyDescent="0.25">
      <c r="D2795" s="6" t="s">
        <v>154</v>
      </c>
      <c r="E2795" s="6" t="s">
        <v>503</v>
      </c>
      <c r="F2795" s="6" t="s">
        <v>1768</v>
      </c>
      <c r="G2795" s="6" t="s">
        <v>568</v>
      </c>
      <c r="H2795" s="6" t="s">
        <v>505</v>
      </c>
      <c r="I2795" s="6" t="s">
        <v>522</v>
      </c>
      <c r="J2795" s="6" t="s">
        <v>154</v>
      </c>
      <c r="K2795" s="6" t="s">
        <v>61</v>
      </c>
      <c r="L2795" s="6" t="s">
        <v>96</v>
      </c>
      <c r="M2795" s="43"/>
      <c r="N2795" s="44" t="s">
        <v>1979</v>
      </c>
      <c r="O2795" s="39">
        <v>45519.708333333299</v>
      </c>
      <c r="P2795" s="39">
        <v>45519.708333333299</v>
      </c>
      <c r="Q2795" s="6">
        <v>0</v>
      </c>
      <c r="R2795" s="6">
        <v>0</v>
      </c>
      <c r="S2795" s="45" t="e">
        <f>_xlfn.CONCAT(#REF!,TRIM(tbl_PV_Milestones[[#This Row],[Milestone Description]]))</f>
        <v>#REF!</v>
      </c>
      <c r="T2795" s="84" t="str">
        <f>IF(COUNTIF(tbl_PV_Milestones[UID],tbl_PV_Milestones[[#This Row],[UID]])&gt;1,"Duplicate","")</f>
        <v>Duplicate</v>
      </c>
      <c r="U2795" s="42" t="str">
        <f>_xlfn.XLOOKUP(tbl_PV_Milestones[[#This Row],[Work ID]],tbl_PV_Meta[Work ID '#],tbl_PV_Meta[Sub-Portfolio])</f>
        <v>Sub-Portfolio 7</v>
      </c>
      <c r="V2795" s="41">
        <f>IF(MONTH(tbl_PV_Milestones[[#This Row],[Baseline Date]])&lt;7,YEAR(tbl_PV_Milestones[[#This Row],[Baseline Date]]),YEAR(tbl_PV_Milestones[[#This Row],[Baseline Date]])+1)</f>
        <v>2025</v>
      </c>
      <c r="W2795" s="41">
        <f>IF(MONTH(tbl_PV_Milestones[[#This Row],[Actual/Schedule Finish]])&lt;7,YEAR(tbl_PV_Milestones[[#This Row],[Actual/Schedule Finish]]),YEAR(tbl_PV_Milestones[[#This Row],[Actual/Schedule Finish]])+1)</f>
        <v>2025</v>
      </c>
      <c r="X2795" s="41" t="str">
        <f>IF(OR(tbl_PV_Milestones[[#This Row],[Project Status]]="Completed",tbl_PV_Milestones[[#This Row],[Project Status]]="Assumed Completed"),"Yes","No")</f>
        <v>No</v>
      </c>
      <c r="Y2795" s="41">
        <f>IF(tbl_PV_Milestones[[#This Row],[Baseline Date]]="",1,0)</f>
        <v>0</v>
      </c>
      <c r="Z2795" s="41">
        <f>IF(tbl_PV_Milestones[[#This Row],[Baseline Date]]&lt;PV_Meta!$B$7,1,0)</f>
        <v>1</v>
      </c>
      <c r="AA2795" s="41">
        <f>IF(tbl_PV_Milestones[[#This Row],[Complete]]="Yes",1,0)</f>
        <v>0</v>
      </c>
      <c r="AB2795" s="41">
        <f>IF(AND(tbl_PV_Milestones[[#This Row],[BL FY]]=2025,tbl_PV_Milestones[[#This Row],[Baseline Date]]&lt;PV_Meta!$B$7),1,0)</f>
        <v>1</v>
      </c>
      <c r="AC2795" s="41">
        <f>IF(AND(tbl_PV_Milestones[[#This Row],[Planned YTD]]=1,tbl_PV_Milestones[[#This Row],[Complete]]="Yes"),1,0)</f>
        <v>0</v>
      </c>
      <c r="AD2795" s="41">
        <f>IF(AND(tbl_PV_Milestones[[#This Row],[Actual/Schedule Finish]]&lt;PV_Meta!$B$7,tbl_PV_Milestones[[#This Row],[Complete]]="No",tbl_PV_Milestones[[#This Row],[Project Status]]&lt;&gt;"On Hold"),1,0)</f>
        <v>1</v>
      </c>
      <c r="AE2795" s="41">
        <f>IF(AND(tbl_PV_Milestones[[#This Row],[Actual/Schedule Finish]]&gt;tbl_PV_Milestones[[#This Row],[Baseline Date]],tbl_PV_Milestones[[#This Row],[Complete]]="No",tbl_PV_Milestones[[#This Row],[Project Status]]&lt;&gt;"On Hold",tbl_PV_Milestones[[#This Row],[Overdue]]=0,tbl_PV_Milestones[[#This Row],[To be Baselined]]&lt;&gt;1),1,0)</f>
        <v>0</v>
      </c>
      <c r="AF2795" s="41">
        <f>IF(AND(tbl_PV_Milestones[[#This Row],[BL FY]]=2025,tbl_PV_Milestones[[#This Row],[Finish FY]]&gt;2025),1,0)</f>
        <v>0</v>
      </c>
      <c r="AG2795" s="56" t="str">
        <f>_xlfn.XLOOKUP(tbl_PV_Milestones[[#This Row],[Work ID]],tbl_PV_Meta[Work ID '#],tbl_PV_Meta[Project Manager/Owner],,0)</f>
        <v>Project Manager 38</v>
      </c>
      <c r="AH2795" s="6"/>
    </row>
    <row r="2796" spans="4:34" x14ac:dyDescent="0.25">
      <c r="D2796" s="6" t="s">
        <v>154</v>
      </c>
      <c r="E2796" s="6" t="s">
        <v>503</v>
      </c>
      <c r="F2796" s="6" t="s">
        <v>1768</v>
      </c>
      <c r="G2796" s="6" t="s">
        <v>596</v>
      </c>
      <c r="H2796" s="6" t="s">
        <v>505</v>
      </c>
      <c r="I2796" s="6" t="s">
        <v>522</v>
      </c>
      <c r="J2796" s="6" t="s">
        <v>154</v>
      </c>
      <c r="K2796" s="6" t="s">
        <v>61</v>
      </c>
      <c r="L2796" s="6" t="s">
        <v>96</v>
      </c>
      <c r="M2796" s="43"/>
      <c r="N2796" s="44" t="s">
        <v>1979</v>
      </c>
      <c r="O2796" s="39">
        <v>45519.708333333299</v>
      </c>
      <c r="P2796" s="39">
        <v>45519.708333333299</v>
      </c>
      <c r="Q2796" s="6">
        <v>0</v>
      </c>
      <c r="R2796" s="6">
        <v>0</v>
      </c>
      <c r="S2796" s="45" t="e">
        <f>_xlfn.CONCAT(#REF!,TRIM(tbl_PV_Milestones[[#This Row],[Milestone Description]]))</f>
        <v>#REF!</v>
      </c>
      <c r="T2796" s="84" t="str">
        <f>IF(COUNTIF(tbl_PV_Milestones[UID],tbl_PV_Milestones[[#This Row],[UID]])&gt;1,"Duplicate","")</f>
        <v>Duplicate</v>
      </c>
      <c r="U2796" s="42" t="str">
        <f>_xlfn.XLOOKUP(tbl_PV_Milestones[[#This Row],[Work ID]],tbl_PV_Meta[Work ID '#],tbl_PV_Meta[Sub-Portfolio])</f>
        <v>Sub-Portfolio 7</v>
      </c>
      <c r="V2796" s="41">
        <f>IF(MONTH(tbl_PV_Milestones[[#This Row],[Baseline Date]])&lt;7,YEAR(tbl_PV_Milestones[[#This Row],[Baseline Date]]),YEAR(tbl_PV_Milestones[[#This Row],[Baseline Date]])+1)</f>
        <v>2025</v>
      </c>
      <c r="W2796" s="41">
        <f>IF(MONTH(tbl_PV_Milestones[[#This Row],[Actual/Schedule Finish]])&lt;7,YEAR(tbl_PV_Milestones[[#This Row],[Actual/Schedule Finish]]),YEAR(tbl_PV_Milestones[[#This Row],[Actual/Schedule Finish]])+1)</f>
        <v>2025</v>
      </c>
      <c r="X2796" s="41" t="str">
        <f>IF(OR(tbl_PV_Milestones[[#This Row],[Project Status]]="Completed",tbl_PV_Milestones[[#This Row],[Project Status]]="Assumed Completed"),"Yes","No")</f>
        <v>No</v>
      </c>
      <c r="Y2796" s="41">
        <f>IF(tbl_PV_Milestones[[#This Row],[Baseline Date]]="",1,0)</f>
        <v>0</v>
      </c>
      <c r="Z2796" s="41">
        <f>IF(tbl_PV_Milestones[[#This Row],[Baseline Date]]&lt;PV_Meta!$B$7,1,0)</f>
        <v>1</v>
      </c>
      <c r="AA2796" s="41">
        <f>IF(tbl_PV_Milestones[[#This Row],[Complete]]="Yes",1,0)</f>
        <v>0</v>
      </c>
      <c r="AB2796" s="41">
        <f>IF(AND(tbl_PV_Milestones[[#This Row],[BL FY]]=2025,tbl_PV_Milestones[[#This Row],[Baseline Date]]&lt;PV_Meta!$B$7),1,0)</f>
        <v>1</v>
      </c>
      <c r="AC2796" s="41">
        <f>IF(AND(tbl_PV_Milestones[[#This Row],[Planned YTD]]=1,tbl_PV_Milestones[[#This Row],[Complete]]="Yes"),1,0)</f>
        <v>0</v>
      </c>
      <c r="AD2796" s="41">
        <f>IF(AND(tbl_PV_Milestones[[#This Row],[Actual/Schedule Finish]]&lt;PV_Meta!$B$7,tbl_PV_Milestones[[#This Row],[Complete]]="No",tbl_PV_Milestones[[#This Row],[Project Status]]&lt;&gt;"On Hold"),1,0)</f>
        <v>1</v>
      </c>
      <c r="AE2796" s="41">
        <f>IF(AND(tbl_PV_Milestones[[#This Row],[Actual/Schedule Finish]]&gt;tbl_PV_Milestones[[#This Row],[Baseline Date]],tbl_PV_Milestones[[#This Row],[Complete]]="No",tbl_PV_Milestones[[#This Row],[Project Status]]&lt;&gt;"On Hold",tbl_PV_Milestones[[#This Row],[Overdue]]=0,tbl_PV_Milestones[[#This Row],[To be Baselined]]&lt;&gt;1),1,0)</f>
        <v>0</v>
      </c>
      <c r="AF2796" s="41">
        <f>IF(AND(tbl_PV_Milestones[[#This Row],[BL FY]]=2025,tbl_PV_Milestones[[#This Row],[Finish FY]]&gt;2025),1,0)</f>
        <v>0</v>
      </c>
      <c r="AG2796" s="56" t="str">
        <f>_xlfn.XLOOKUP(tbl_PV_Milestones[[#This Row],[Work ID]],tbl_PV_Meta[Work ID '#],tbl_PV_Meta[Project Manager/Owner],,0)</f>
        <v>Project Manager 38</v>
      </c>
      <c r="AH2796" s="6"/>
    </row>
    <row r="2797" spans="4:34" x14ac:dyDescent="0.25">
      <c r="D2797" s="6" t="s">
        <v>154</v>
      </c>
      <c r="E2797" s="6" t="s">
        <v>52</v>
      </c>
      <c r="F2797" s="6" t="s">
        <v>1750</v>
      </c>
      <c r="G2797" s="6" t="s">
        <v>516</v>
      </c>
      <c r="H2797" s="6" t="s">
        <v>505</v>
      </c>
      <c r="I2797" s="6" t="s">
        <v>512</v>
      </c>
      <c r="J2797" s="6" t="s">
        <v>154</v>
      </c>
      <c r="K2797" s="6" t="s">
        <v>36</v>
      </c>
      <c r="L2797" s="6" t="s">
        <v>48</v>
      </c>
      <c r="M2797" s="43"/>
      <c r="N2797" s="44" t="s">
        <v>1979</v>
      </c>
      <c r="S2797" s="45" t="e">
        <f>_xlfn.CONCAT(#REF!,TRIM(tbl_PV_Milestones[[#This Row],[Milestone Description]]))</f>
        <v>#REF!</v>
      </c>
      <c r="T2797" s="84" t="str">
        <f>IF(COUNTIF(tbl_PV_Milestones[UID],tbl_PV_Milestones[[#This Row],[UID]])&gt;1,"Duplicate","")</f>
        <v>Duplicate</v>
      </c>
      <c r="U2797" s="42" t="str">
        <f>_xlfn.XLOOKUP(tbl_PV_Milestones[[#This Row],[Work ID]],tbl_PV_Meta[Work ID '#],tbl_PV_Meta[Sub-Portfolio])</f>
        <v>Sub-Portfolio 8</v>
      </c>
      <c r="V2797" s="41">
        <f>IF(MONTH(tbl_PV_Milestones[[#This Row],[Baseline Date]])&lt;7,YEAR(tbl_PV_Milestones[[#This Row],[Baseline Date]]),YEAR(tbl_PV_Milestones[[#This Row],[Baseline Date]])+1)</f>
        <v>1900</v>
      </c>
      <c r="W2797" s="41">
        <f>IF(MONTH(tbl_PV_Milestones[[#This Row],[Actual/Schedule Finish]])&lt;7,YEAR(tbl_PV_Milestones[[#This Row],[Actual/Schedule Finish]]),YEAR(tbl_PV_Milestones[[#This Row],[Actual/Schedule Finish]])+1)</f>
        <v>1900</v>
      </c>
      <c r="X2797" s="41" t="str">
        <f>IF(OR(tbl_PV_Milestones[[#This Row],[Project Status]]="Completed",tbl_PV_Milestones[[#This Row],[Project Status]]="Assumed Completed"),"Yes","No")</f>
        <v>No</v>
      </c>
      <c r="Y2797" s="41">
        <f>IF(tbl_PV_Milestones[[#This Row],[Baseline Date]]="",1,0)</f>
        <v>1</v>
      </c>
      <c r="Z2797" s="41">
        <f>IF(tbl_PV_Milestones[[#This Row],[Baseline Date]]&lt;PV_Meta!$B$7,1,0)</f>
        <v>1</v>
      </c>
      <c r="AA2797" s="41">
        <f>IF(tbl_PV_Milestones[[#This Row],[Complete]]="Yes",1,0)</f>
        <v>0</v>
      </c>
      <c r="AB2797" s="41">
        <f>IF(AND(tbl_PV_Milestones[[#This Row],[BL FY]]=2025,tbl_PV_Milestones[[#This Row],[Baseline Date]]&lt;PV_Meta!$B$7),1,0)</f>
        <v>0</v>
      </c>
      <c r="AC2797" s="41">
        <f>IF(AND(tbl_PV_Milestones[[#This Row],[Planned YTD]]=1,tbl_PV_Milestones[[#This Row],[Complete]]="Yes"),1,0)</f>
        <v>0</v>
      </c>
      <c r="AD2797" s="41">
        <f>IF(AND(tbl_PV_Milestones[[#This Row],[Actual/Schedule Finish]]&lt;PV_Meta!$B$7,tbl_PV_Milestones[[#This Row],[Complete]]="No",tbl_PV_Milestones[[#This Row],[Project Status]]&lt;&gt;"On Hold"),1,0)</f>
        <v>1</v>
      </c>
      <c r="AE2797" s="41">
        <f>IF(AND(tbl_PV_Milestones[[#This Row],[Actual/Schedule Finish]]&gt;tbl_PV_Milestones[[#This Row],[Baseline Date]],tbl_PV_Milestones[[#This Row],[Complete]]="No",tbl_PV_Milestones[[#This Row],[Project Status]]&lt;&gt;"On Hold",tbl_PV_Milestones[[#This Row],[Overdue]]=0,tbl_PV_Milestones[[#This Row],[To be Baselined]]&lt;&gt;1),1,0)</f>
        <v>0</v>
      </c>
      <c r="AF2797" s="41">
        <f>IF(AND(tbl_PV_Milestones[[#This Row],[BL FY]]=2025,tbl_PV_Milestones[[#This Row],[Finish FY]]&gt;2025),1,0)</f>
        <v>0</v>
      </c>
      <c r="AG2797" s="56" t="str">
        <f>_xlfn.XLOOKUP(tbl_PV_Milestones[[#This Row],[Work ID]],tbl_PV_Meta[Work ID '#],tbl_PV_Meta[Project Manager/Owner],,0)</f>
        <v>Project Manager 25</v>
      </c>
      <c r="AH2797" s="6"/>
    </row>
    <row r="2798" spans="4:34" x14ac:dyDescent="0.25">
      <c r="D2798" s="6" t="s">
        <v>154</v>
      </c>
      <c r="E2798" s="6" t="s">
        <v>52</v>
      </c>
      <c r="F2798" s="6" t="s">
        <v>1750</v>
      </c>
      <c r="G2798" s="6" t="s">
        <v>511</v>
      </c>
      <c r="H2798" s="6" t="s">
        <v>505</v>
      </c>
      <c r="I2798" s="6" t="s">
        <v>512</v>
      </c>
      <c r="J2798" s="6" t="s">
        <v>154</v>
      </c>
      <c r="K2798" s="6" t="s">
        <v>36</v>
      </c>
      <c r="L2798" s="6" t="s">
        <v>48</v>
      </c>
      <c r="M2798" s="43"/>
      <c r="N2798" s="44" t="s">
        <v>1979</v>
      </c>
      <c r="S2798" s="45" t="e">
        <f>_xlfn.CONCAT(#REF!,TRIM(tbl_PV_Milestones[[#This Row],[Milestone Description]]))</f>
        <v>#REF!</v>
      </c>
      <c r="T2798" s="84" t="str">
        <f>IF(COUNTIF(tbl_PV_Milestones[UID],tbl_PV_Milestones[[#This Row],[UID]])&gt;1,"Duplicate","")</f>
        <v>Duplicate</v>
      </c>
      <c r="U2798" s="42" t="str">
        <f>_xlfn.XLOOKUP(tbl_PV_Milestones[[#This Row],[Work ID]],tbl_PV_Meta[Work ID '#],tbl_PV_Meta[Sub-Portfolio])</f>
        <v>Sub-Portfolio 8</v>
      </c>
      <c r="V2798" s="41">
        <f>IF(MONTH(tbl_PV_Milestones[[#This Row],[Baseline Date]])&lt;7,YEAR(tbl_PV_Milestones[[#This Row],[Baseline Date]]),YEAR(tbl_PV_Milestones[[#This Row],[Baseline Date]])+1)</f>
        <v>1900</v>
      </c>
      <c r="W2798" s="41">
        <f>IF(MONTH(tbl_PV_Milestones[[#This Row],[Actual/Schedule Finish]])&lt;7,YEAR(tbl_PV_Milestones[[#This Row],[Actual/Schedule Finish]]),YEAR(tbl_PV_Milestones[[#This Row],[Actual/Schedule Finish]])+1)</f>
        <v>1900</v>
      </c>
      <c r="X2798" s="41" t="str">
        <f>IF(OR(tbl_PV_Milestones[[#This Row],[Project Status]]="Completed",tbl_PV_Milestones[[#This Row],[Project Status]]="Assumed Completed"),"Yes","No")</f>
        <v>No</v>
      </c>
      <c r="Y2798" s="41">
        <f>IF(tbl_PV_Milestones[[#This Row],[Baseline Date]]="",1,0)</f>
        <v>1</v>
      </c>
      <c r="Z2798" s="41">
        <f>IF(tbl_PV_Milestones[[#This Row],[Baseline Date]]&lt;PV_Meta!$B$7,1,0)</f>
        <v>1</v>
      </c>
      <c r="AA2798" s="41">
        <f>IF(tbl_PV_Milestones[[#This Row],[Complete]]="Yes",1,0)</f>
        <v>0</v>
      </c>
      <c r="AB2798" s="41">
        <f>IF(AND(tbl_PV_Milestones[[#This Row],[BL FY]]=2025,tbl_PV_Milestones[[#This Row],[Baseline Date]]&lt;PV_Meta!$B$7),1,0)</f>
        <v>0</v>
      </c>
      <c r="AC2798" s="41">
        <f>IF(AND(tbl_PV_Milestones[[#This Row],[Planned YTD]]=1,tbl_PV_Milestones[[#This Row],[Complete]]="Yes"),1,0)</f>
        <v>0</v>
      </c>
      <c r="AD2798" s="41">
        <f>IF(AND(tbl_PV_Milestones[[#This Row],[Actual/Schedule Finish]]&lt;PV_Meta!$B$7,tbl_PV_Milestones[[#This Row],[Complete]]="No",tbl_PV_Milestones[[#This Row],[Project Status]]&lt;&gt;"On Hold"),1,0)</f>
        <v>1</v>
      </c>
      <c r="AE2798" s="41">
        <f>IF(AND(tbl_PV_Milestones[[#This Row],[Actual/Schedule Finish]]&gt;tbl_PV_Milestones[[#This Row],[Baseline Date]],tbl_PV_Milestones[[#This Row],[Complete]]="No",tbl_PV_Milestones[[#This Row],[Project Status]]&lt;&gt;"On Hold",tbl_PV_Milestones[[#This Row],[Overdue]]=0,tbl_PV_Milestones[[#This Row],[To be Baselined]]&lt;&gt;1),1,0)</f>
        <v>0</v>
      </c>
      <c r="AF2798" s="41">
        <f>IF(AND(tbl_PV_Milestones[[#This Row],[BL FY]]=2025,tbl_PV_Milestones[[#This Row],[Finish FY]]&gt;2025),1,0)</f>
        <v>0</v>
      </c>
      <c r="AG2798" s="56" t="str">
        <f>_xlfn.XLOOKUP(tbl_PV_Milestones[[#This Row],[Work ID]],tbl_PV_Meta[Work ID '#],tbl_PV_Meta[Project Manager/Owner],,0)</f>
        <v>Project Manager 25</v>
      </c>
      <c r="AH2798" s="6"/>
    </row>
    <row r="2799" spans="4:34" x14ac:dyDescent="0.25">
      <c r="D2799" s="6" t="s">
        <v>154</v>
      </c>
      <c r="E2799" s="6" t="s">
        <v>503</v>
      </c>
      <c r="F2799" s="6" t="s">
        <v>1731</v>
      </c>
      <c r="G2799" s="6" t="s">
        <v>747</v>
      </c>
      <c r="H2799" s="6" t="s">
        <v>505</v>
      </c>
      <c r="I2799" s="6" t="s">
        <v>522</v>
      </c>
      <c r="J2799" s="6" t="s">
        <v>154</v>
      </c>
      <c r="K2799" s="6" t="s">
        <v>61</v>
      </c>
      <c r="L2799" s="6" t="s">
        <v>95</v>
      </c>
      <c r="M2799" s="43"/>
      <c r="N2799" s="44" t="s">
        <v>1979</v>
      </c>
      <c r="O2799" s="39">
        <v>45534.708333333299</v>
      </c>
      <c r="P2799" s="39">
        <v>45534.708333333299</v>
      </c>
      <c r="Q2799" s="6">
        <v>0</v>
      </c>
      <c r="R2799" s="6">
        <v>0</v>
      </c>
      <c r="S2799" s="45" t="e">
        <f>_xlfn.CONCAT(#REF!,TRIM(tbl_PV_Milestones[[#This Row],[Milestone Description]]))</f>
        <v>#REF!</v>
      </c>
      <c r="T2799" s="84" t="str">
        <f>IF(COUNTIF(tbl_PV_Milestones[UID],tbl_PV_Milestones[[#This Row],[UID]])&gt;1,"Duplicate","")</f>
        <v>Duplicate</v>
      </c>
      <c r="U2799" s="42" t="str">
        <f>_xlfn.XLOOKUP(tbl_PV_Milestones[[#This Row],[Work ID]],tbl_PV_Meta[Work ID '#],tbl_PV_Meta[Sub-Portfolio])</f>
        <v>Sub-Portfolio 7</v>
      </c>
      <c r="V2799" s="41">
        <f>IF(MONTH(tbl_PV_Milestones[[#This Row],[Baseline Date]])&lt;7,YEAR(tbl_PV_Milestones[[#This Row],[Baseline Date]]),YEAR(tbl_PV_Milestones[[#This Row],[Baseline Date]])+1)</f>
        <v>2025</v>
      </c>
      <c r="W2799" s="41">
        <f>IF(MONTH(tbl_PV_Milestones[[#This Row],[Actual/Schedule Finish]])&lt;7,YEAR(tbl_PV_Milestones[[#This Row],[Actual/Schedule Finish]]),YEAR(tbl_PV_Milestones[[#This Row],[Actual/Schedule Finish]])+1)</f>
        <v>2025</v>
      </c>
      <c r="X2799" s="41" t="str">
        <f>IF(OR(tbl_PV_Milestones[[#This Row],[Project Status]]="Completed",tbl_PV_Milestones[[#This Row],[Project Status]]="Assumed Completed"),"Yes","No")</f>
        <v>No</v>
      </c>
      <c r="Y2799" s="41">
        <f>IF(tbl_PV_Milestones[[#This Row],[Baseline Date]]="",1,0)</f>
        <v>0</v>
      </c>
      <c r="Z2799" s="41">
        <f>IF(tbl_PV_Milestones[[#This Row],[Baseline Date]]&lt;PV_Meta!$B$7,1,0)</f>
        <v>1</v>
      </c>
      <c r="AA2799" s="41">
        <f>IF(tbl_PV_Milestones[[#This Row],[Complete]]="Yes",1,0)</f>
        <v>0</v>
      </c>
      <c r="AB2799" s="41">
        <f>IF(AND(tbl_PV_Milestones[[#This Row],[BL FY]]=2025,tbl_PV_Milestones[[#This Row],[Baseline Date]]&lt;PV_Meta!$B$7),1,0)</f>
        <v>1</v>
      </c>
      <c r="AC2799" s="41">
        <f>IF(AND(tbl_PV_Milestones[[#This Row],[Planned YTD]]=1,tbl_PV_Milestones[[#This Row],[Complete]]="Yes"),1,0)</f>
        <v>0</v>
      </c>
      <c r="AD2799" s="41">
        <f>IF(AND(tbl_PV_Milestones[[#This Row],[Actual/Schedule Finish]]&lt;PV_Meta!$B$7,tbl_PV_Milestones[[#This Row],[Complete]]="No",tbl_PV_Milestones[[#This Row],[Project Status]]&lt;&gt;"On Hold"),1,0)</f>
        <v>1</v>
      </c>
      <c r="AE2799" s="41">
        <f>IF(AND(tbl_PV_Milestones[[#This Row],[Actual/Schedule Finish]]&gt;tbl_PV_Milestones[[#This Row],[Baseline Date]],tbl_PV_Milestones[[#This Row],[Complete]]="No",tbl_PV_Milestones[[#This Row],[Project Status]]&lt;&gt;"On Hold",tbl_PV_Milestones[[#This Row],[Overdue]]=0,tbl_PV_Milestones[[#This Row],[To be Baselined]]&lt;&gt;1),1,0)</f>
        <v>0</v>
      </c>
      <c r="AF2799" s="41">
        <f>IF(AND(tbl_PV_Milestones[[#This Row],[BL FY]]=2025,tbl_PV_Milestones[[#This Row],[Finish FY]]&gt;2025),1,0)</f>
        <v>0</v>
      </c>
      <c r="AG2799" s="56" t="str">
        <f>_xlfn.XLOOKUP(tbl_PV_Milestones[[#This Row],[Work ID]],tbl_PV_Meta[Work ID '#],tbl_PV_Meta[Project Manager/Owner],,0)</f>
        <v>Project Manager 29</v>
      </c>
      <c r="AH2799" s="6"/>
    </row>
    <row r="2800" spans="4:34" x14ac:dyDescent="0.25">
      <c r="D2800" s="6" t="s">
        <v>154</v>
      </c>
      <c r="E2800" s="6" t="s">
        <v>503</v>
      </c>
      <c r="F2800" s="6" t="s">
        <v>1731</v>
      </c>
      <c r="G2800" s="6" t="s">
        <v>521</v>
      </c>
      <c r="H2800" s="6" t="s">
        <v>505</v>
      </c>
      <c r="I2800" s="6" t="s">
        <v>522</v>
      </c>
      <c r="J2800" s="6" t="s">
        <v>154</v>
      </c>
      <c r="K2800" s="6" t="s">
        <v>61</v>
      </c>
      <c r="L2800" s="6" t="s">
        <v>95</v>
      </c>
      <c r="M2800" s="43"/>
      <c r="N2800" s="44" t="s">
        <v>1979</v>
      </c>
      <c r="O2800" s="39">
        <v>45534.708333333299</v>
      </c>
      <c r="P2800" s="39">
        <v>45534.708333333299</v>
      </c>
      <c r="Q2800" s="6">
        <v>0</v>
      </c>
      <c r="R2800" s="6">
        <v>0</v>
      </c>
      <c r="S2800" s="45" t="e">
        <f>_xlfn.CONCAT(#REF!,TRIM(tbl_PV_Milestones[[#This Row],[Milestone Description]]))</f>
        <v>#REF!</v>
      </c>
      <c r="T2800" s="84" t="str">
        <f>IF(COUNTIF(tbl_PV_Milestones[UID],tbl_PV_Milestones[[#This Row],[UID]])&gt;1,"Duplicate","")</f>
        <v>Duplicate</v>
      </c>
      <c r="U2800" s="42" t="str">
        <f>_xlfn.XLOOKUP(tbl_PV_Milestones[[#This Row],[Work ID]],tbl_PV_Meta[Work ID '#],tbl_PV_Meta[Sub-Portfolio])</f>
        <v>Sub-Portfolio 7</v>
      </c>
      <c r="V2800" s="41">
        <f>IF(MONTH(tbl_PV_Milestones[[#This Row],[Baseline Date]])&lt;7,YEAR(tbl_PV_Milestones[[#This Row],[Baseline Date]]),YEAR(tbl_PV_Milestones[[#This Row],[Baseline Date]])+1)</f>
        <v>2025</v>
      </c>
      <c r="W2800" s="41">
        <f>IF(MONTH(tbl_PV_Milestones[[#This Row],[Actual/Schedule Finish]])&lt;7,YEAR(tbl_PV_Milestones[[#This Row],[Actual/Schedule Finish]]),YEAR(tbl_PV_Milestones[[#This Row],[Actual/Schedule Finish]])+1)</f>
        <v>2025</v>
      </c>
      <c r="X2800" s="41" t="str">
        <f>IF(OR(tbl_PV_Milestones[[#This Row],[Project Status]]="Completed",tbl_PV_Milestones[[#This Row],[Project Status]]="Assumed Completed"),"Yes","No")</f>
        <v>No</v>
      </c>
      <c r="Y2800" s="41">
        <f>IF(tbl_PV_Milestones[[#This Row],[Baseline Date]]="",1,0)</f>
        <v>0</v>
      </c>
      <c r="Z2800" s="41">
        <f>IF(tbl_PV_Milestones[[#This Row],[Baseline Date]]&lt;PV_Meta!$B$7,1,0)</f>
        <v>1</v>
      </c>
      <c r="AA2800" s="41">
        <f>IF(tbl_PV_Milestones[[#This Row],[Complete]]="Yes",1,0)</f>
        <v>0</v>
      </c>
      <c r="AB2800" s="41">
        <f>IF(AND(tbl_PV_Milestones[[#This Row],[BL FY]]=2025,tbl_PV_Milestones[[#This Row],[Baseline Date]]&lt;PV_Meta!$B$7),1,0)</f>
        <v>1</v>
      </c>
      <c r="AC2800" s="41">
        <f>IF(AND(tbl_PV_Milestones[[#This Row],[Planned YTD]]=1,tbl_PV_Milestones[[#This Row],[Complete]]="Yes"),1,0)</f>
        <v>0</v>
      </c>
      <c r="AD2800" s="41">
        <f>IF(AND(tbl_PV_Milestones[[#This Row],[Actual/Schedule Finish]]&lt;PV_Meta!$B$7,tbl_PV_Milestones[[#This Row],[Complete]]="No",tbl_PV_Milestones[[#This Row],[Project Status]]&lt;&gt;"On Hold"),1,0)</f>
        <v>1</v>
      </c>
      <c r="AE2800" s="41">
        <f>IF(AND(tbl_PV_Milestones[[#This Row],[Actual/Schedule Finish]]&gt;tbl_PV_Milestones[[#This Row],[Baseline Date]],tbl_PV_Milestones[[#This Row],[Complete]]="No",tbl_PV_Milestones[[#This Row],[Project Status]]&lt;&gt;"On Hold",tbl_PV_Milestones[[#This Row],[Overdue]]=0,tbl_PV_Milestones[[#This Row],[To be Baselined]]&lt;&gt;1),1,0)</f>
        <v>0</v>
      </c>
      <c r="AF2800" s="41">
        <f>IF(AND(tbl_PV_Milestones[[#This Row],[BL FY]]=2025,tbl_PV_Milestones[[#This Row],[Finish FY]]&gt;2025),1,0)</f>
        <v>0</v>
      </c>
      <c r="AG2800" s="56" t="str">
        <f>_xlfn.XLOOKUP(tbl_PV_Milestones[[#This Row],[Work ID]],tbl_PV_Meta[Work ID '#],tbl_PV_Meta[Project Manager/Owner],,0)</f>
        <v>Project Manager 29</v>
      </c>
      <c r="AH2800" s="6"/>
    </row>
    <row r="2801" spans="4:34" x14ac:dyDescent="0.25">
      <c r="D2801" s="6" t="s">
        <v>154</v>
      </c>
      <c r="E2801" s="6" t="s">
        <v>503</v>
      </c>
      <c r="F2801" s="6" t="s">
        <v>1731</v>
      </c>
      <c r="G2801" s="6" t="s">
        <v>566</v>
      </c>
      <c r="H2801" s="6" t="s">
        <v>505</v>
      </c>
      <c r="I2801" s="6" t="s">
        <v>522</v>
      </c>
      <c r="J2801" s="6" t="s">
        <v>154</v>
      </c>
      <c r="K2801" s="6" t="s">
        <v>61</v>
      </c>
      <c r="L2801" s="6" t="s">
        <v>95</v>
      </c>
      <c r="M2801" s="43"/>
      <c r="N2801" s="44" t="s">
        <v>1979</v>
      </c>
      <c r="O2801" s="39">
        <v>45534.708333333299</v>
      </c>
      <c r="P2801" s="39">
        <v>45534.708333333299</v>
      </c>
      <c r="Q2801" s="6">
        <v>0</v>
      </c>
      <c r="R2801" s="6">
        <v>0</v>
      </c>
      <c r="S2801" s="45" t="e">
        <f>_xlfn.CONCAT(#REF!,TRIM(tbl_PV_Milestones[[#This Row],[Milestone Description]]))</f>
        <v>#REF!</v>
      </c>
      <c r="T2801" s="84" t="str">
        <f>IF(COUNTIF(tbl_PV_Milestones[UID],tbl_PV_Milestones[[#This Row],[UID]])&gt;1,"Duplicate","")</f>
        <v>Duplicate</v>
      </c>
      <c r="U2801" s="42" t="str">
        <f>_xlfn.XLOOKUP(tbl_PV_Milestones[[#This Row],[Work ID]],tbl_PV_Meta[Work ID '#],tbl_PV_Meta[Sub-Portfolio])</f>
        <v>Sub-Portfolio 7</v>
      </c>
      <c r="V2801" s="41">
        <f>IF(MONTH(tbl_PV_Milestones[[#This Row],[Baseline Date]])&lt;7,YEAR(tbl_PV_Milestones[[#This Row],[Baseline Date]]),YEAR(tbl_PV_Milestones[[#This Row],[Baseline Date]])+1)</f>
        <v>2025</v>
      </c>
      <c r="W2801" s="41">
        <f>IF(MONTH(tbl_PV_Milestones[[#This Row],[Actual/Schedule Finish]])&lt;7,YEAR(tbl_PV_Milestones[[#This Row],[Actual/Schedule Finish]]),YEAR(tbl_PV_Milestones[[#This Row],[Actual/Schedule Finish]])+1)</f>
        <v>2025</v>
      </c>
      <c r="X2801" s="41" t="str">
        <f>IF(OR(tbl_PV_Milestones[[#This Row],[Project Status]]="Completed",tbl_PV_Milestones[[#This Row],[Project Status]]="Assumed Completed"),"Yes","No")</f>
        <v>No</v>
      </c>
      <c r="Y2801" s="41">
        <f>IF(tbl_PV_Milestones[[#This Row],[Baseline Date]]="",1,0)</f>
        <v>0</v>
      </c>
      <c r="Z2801" s="41">
        <f>IF(tbl_PV_Milestones[[#This Row],[Baseline Date]]&lt;PV_Meta!$B$7,1,0)</f>
        <v>1</v>
      </c>
      <c r="AA2801" s="41">
        <f>IF(tbl_PV_Milestones[[#This Row],[Complete]]="Yes",1,0)</f>
        <v>0</v>
      </c>
      <c r="AB2801" s="41">
        <f>IF(AND(tbl_PV_Milestones[[#This Row],[BL FY]]=2025,tbl_PV_Milestones[[#This Row],[Baseline Date]]&lt;PV_Meta!$B$7),1,0)</f>
        <v>1</v>
      </c>
      <c r="AC2801" s="41">
        <f>IF(AND(tbl_PV_Milestones[[#This Row],[Planned YTD]]=1,tbl_PV_Milestones[[#This Row],[Complete]]="Yes"),1,0)</f>
        <v>0</v>
      </c>
      <c r="AD2801" s="41">
        <f>IF(AND(tbl_PV_Milestones[[#This Row],[Actual/Schedule Finish]]&lt;PV_Meta!$B$7,tbl_PV_Milestones[[#This Row],[Complete]]="No",tbl_PV_Milestones[[#This Row],[Project Status]]&lt;&gt;"On Hold"),1,0)</f>
        <v>1</v>
      </c>
      <c r="AE2801" s="41">
        <f>IF(AND(tbl_PV_Milestones[[#This Row],[Actual/Schedule Finish]]&gt;tbl_PV_Milestones[[#This Row],[Baseline Date]],tbl_PV_Milestones[[#This Row],[Complete]]="No",tbl_PV_Milestones[[#This Row],[Project Status]]&lt;&gt;"On Hold",tbl_PV_Milestones[[#This Row],[Overdue]]=0,tbl_PV_Milestones[[#This Row],[To be Baselined]]&lt;&gt;1),1,0)</f>
        <v>0</v>
      </c>
      <c r="AF2801" s="41">
        <f>IF(AND(tbl_PV_Milestones[[#This Row],[BL FY]]=2025,tbl_PV_Milestones[[#This Row],[Finish FY]]&gt;2025),1,0)</f>
        <v>0</v>
      </c>
      <c r="AG2801" s="56" t="str">
        <f>_xlfn.XLOOKUP(tbl_PV_Milestones[[#This Row],[Work ID]],tbl_PV_Meta[Work ID '#],tbl_PV_Meta[Project Manager/Owner],,0)</f>
        <v>Project Manager 29</v>
      </c>
      <c r="AH2801" s="6"/>
    </row>
    <row r="2802" spans="4:34" x14ac:dyDescent="0.25">
      <c r="D2802" s="6" t="s">
        <v>154</v>
      </c>
      <c r="E2802" s="6" t="s">
        <v>503</v>
      </c>
      <c r="F2802" s="6" t="s">
        <v>1731</v>
      </c>
      <c r="G2802" s="6" t="s">
        <v>739</v>
      </c>
      <c r="H2802" s="6" t="s">
        <v>505</v>
      </c>
      <c r="I2802" s="6" t="s">
        <v>522</v>
      </c>
      <c r="J2802" s="6" t="s">
        <v>154</v>
      </c>
      <c r="K2802" s="6" t="s">
        <v>61</v>
      </c>
      <c r="L2802" s="6" t="s">
        <v>95</v>
      </c>
      <c r="M2802" s="43"/>
      <c r="N2802" s="44" t="s">
        <v>1979</v>
      </c>
      <c r="O2802" s="39">
        <v>45505.708333333299</v>
      </c>
      <c r="P2802" s="39">
        <v>45505.708333333299</v>
      </c>
      <c r="Q2802" s="6">
        <v>0</v>
      </c>
      <c r="R2802" s="6">
        <v>0</v>
      </c>
      <c r="S2802" s="45" t="e">
        <f>_xlfn.CONCAT(#REF!,TRIM(tbl_PV_Milestones[[#This Row],[Milestone Description]]))</f>
        <v>#REF!</v>
      </c>
      <c r="T2802" s="84" t="str">
        <f>IF(COUNTIF(tbl_PV_Milestones[UID],tbl_PV_Milestones[[#This Row],[UID]])&gt;1,"Duplicate","")</f>
        <v>Duplicate</v>
      </c>
      <c r="U2802" s="42" t="str">
        <f>_xlfn.XLOOKUP(tbl_PV_Milestones[[#This Row],[Work ID]],tbl_PV_Meta[Work ID '#],tbl_PV_Meta[Sub-Portfolio])</f>
        <v>Sub-Portfolio 7</v>
      </c>
      <c r="V2802" s="41">
        <f>IF(MONTH(tbl_PV_Milestones[[#This Row],[Baseline Date]])&lt;7,YEAR(tbl_PV_Milestones[[#This Row],[Baseline Date]]),YEAR(tbl_PV_Milestones[[#This Row],[Baseline Date]])+1)</f>
        <v>2025</v>
      </c>
      <c r="W2802" s="41">
        <f>IF(MONTH(tbl_PV_Milestones[[#This Row],[Actual/Schedule Finish]])&lt;7,YEAR(tbl_PV_Milestones[[#This Row],[Actual/Schedule Finish]]),YEAR(tbl_PV_Milestones[[#This Row],[Actual/Schedule Finish]])+1)</f>
        <v>2025</v>
      </c>
      <c r="X2802" s="41" t="str">
        <f>IF(OR(tbl_PV_Milestones[[#This Row],[Project Status]]="Completed",tbl_PV_Milestones[[#This Row],[Project Status]]="Assumed Completed"),"Yes","No")</f>
        <v>No</v>
      </c>
      <c r="Y2802" s="41">
        <f>IF(tbl_PV_Milestones[[#This Row],[Baseline Date]]="",1,0)</f>
        <v>0</v>
      </c>
      <c r="Z2802" s="41">
        <f>IF(tbl_PV_Milestones[[#This Row],[Baseline Date]]&lt;PV_Meta!$B$7,1,0)</f>
        <v>1</v>
      </c>
      <c r="AA2802" s="41">
        <f>IF(tbl_PV_Milestones[[#This Row],[Complete]]="Yes",1,0)</f>
        <v>0</v>
      </c>
      <c r="AB2802" s="41">
        <f>IF(AND(tbl_PV_Milestones[[#This Row],[BL FY]]=2025,tbl_PV_Milestones[[#This Row],[Baseline Date]]&lt;PV_Meta!$B$7),1,0)</f>
        <v>1</v>
      </c>
      <c r="AC2802" s="41">
        <f>IF(AND(tbl_PV_Milestones[[#This Row],[Planned YTD]]=1,tbl_PV_Milestones[[#This Row],[Complete]]="Yes"),1,0)</f>
        <v>0</v>
      </c>
      <c r="AD2802" s="41">
        <f>IF(AND(tbl_PV_Milestones[[#This Row],[Actual/Schedule Finish]]&lt;PV_Meta!$B$7,tbl_PV_Milestones[[#This Row],[Complete]]="No",tbl_PV_Milestones[[#This Row],[Project Status]]&lt;&gt;"On Hold"),1,0)</f>
        <v>1</v>
      </c>
      <c r="AE2802" s="41">
        <f>IF(AND(tbl_PV_Milestones[[#This Row],[Actual/Schedule Finish]]&gt;tbl_PV_Milestones[[#This Row],[Baseline Date]],tbl_PV_Milestones[[#This Row],[Complete]]="No",tbl_PV_Milestones[[#This Row],[Project Status]]&lt;&gt;"On Hold",tbl_PV_Milestones[[#This Row],[Overdue]]=0,tbl_PV_Milestones[[#This Row],[To be Baselined]]&lt;&gt;1),1,0)</f>
        <v>0</v>
      </c>
      <c r="AF2802" s="41">
        <f>IF(AND(tbl_PV_Milestones[[#This Row],[BL FY]]=2025,tbl_PV_Milestones[[#This Row],[Finish FY]]&gt;2025),1,0)</f>
        <v>0</v>
      </c>
      <c r="AG2802" s="56" t="str">
        <f>_xlfn.XLOOKUP(tbl_PV_Milestones[[#This Row],[Work ID]],tbl_PV_Meta[Work ID '#],tbl_PV_Meta[Project Manager/Owner],,0)</f>
        <v>Project Manager 29</v>
      </c>
      <c r="AH2802" s="6"/>
    </row>
    <row r="2803" spans="4:34" x14ac:dyDescent="0.25">
      <c r="D2803" s="6" t="s">
        <v>154</v>
      </c>
      <c r="E2803" s="6" t="s">
        <v>503</v>
      </c>
      <c r="F2803" s="6" t="s">
        <v>1731</v>
      </c>
      <c r="G2803" s="6" t="s">
        <v>595</v>
      </c>
      <c r="H2803" s="6" t="s">
        <v>505</v>
      </c>
      <c r="I2803" s="6" t="s">
        <v>522</v>
      </c>
      <c r="J2803" s="6" t="s">
        <v>154</v>
      </c>
      <c r="K2803" s="6" t="s">
        <v>61</v>
      </c>
      <c r="L2803" s="6" t="s">
        <v>95</v>
      </c>
      <c r="M2803" s="43"/>
      <c r="N2803" s="44" t="s">
        <v>1979</v>
      </c>
      <c r="O2803" s="39">
        <v>45534.708333333299</v>
      </c>
      <c r="P2803" s="39">
        <v>45534.708333333299</v>
      </c>
      <c r="Q2803" s="6">
        <v>0</v>
      </c>
      <c r="R2803" s="6">
        <v>0</v>
      </c>
      <c r="S2803" s="45" t="e">
        <f>_xlfn.CONCAT(#REF!,TRIM(tbl_PV_Milestones[[#This Row],[Milestone Description]]))</f>
        <v>#REF!</v>
      </c>
      <c r="T2803" s="84" t="str">
        <f>IF(COUNTIF(tbl_PV_Milestones[UID],tbl_PV_Milestones[[#This Row],[UID]])&gt;1,"Duplicate","")</f>
        <v>Duplicate</v>
      </c>
      <c r="U2803" s="42" t="str">
        <f>_xlfn.XLOOKUP(tbl_PV_Milestones[[#This Row],[Work ID]],tbl_PV_Meta[Work ID '#],tbl_PV_Meta[Sub-Portfolio])</f>
        <v>Sub-Portfolio 7</v>
      </c>
      <c r="V2803" s="41">
        <f>IF(MONTH(tbl_PV_Milestones[[#This Row],[Baseline Date]])&lt;7,YEAR(tbl_PV_Milestones[[#This Row],[Baseline Date]]),YEAR(tbl_PV_Milestones[[#This Row],[Baseline Date]])+1)</f>
        <v>2025</v>
      </c>
      <c r="W2803" s="41">
        <f>IF(MONTH(tbl_PV_Milestones[[#This Row],[Actual/Schedule Finish]])&lt;7,YEAR(tbl_PV_Milestones[[#This Row],[Actual/Schedule Finish]]),YEAR(tbl_PV_Milestones[[#This Row],[Actual/Schedule Finish]])+1)</f>
        <v>2025</v>
      </c>
      <c r="X2803" s="41" t="str">
        <f>IF(OR(tbl_PV_Milestones[[#This Row],[Project Status]]="Completed",tbl_PV_Milestones[[#This Row],[Project Status]]="Assumed Completed"),"Yes","No")</f>
        <v>No</v>
      </c>
      <c r="Y2803" s="41">
        <f>IF(tbl_PV_Milestones[[#This Row],[Baseline Date]]="",1,0)</f>
        <v>0</v>
      </c>
      <c r="Z2803" s="41">
        <f>IF(tbl_PV_Milestones[[#This Row],[Baseline Date]]&lt;PV_Meta!$B$7,1,0)</f>
        <v>1</v>
      </c>
      <c r="AA2803" s="41">
        <f>IF(tbl_PV_Milestones[[#This Row],[Complete]]="Yes",1,0)</f>
        <v>0</v>
      </c>
      <c r="AB2803" s="41">
        <f>IF(AND(tbl_PV_Milestones[[#This Row],[BL FY]]=2025,tbl_PV_Milestones[[#This Row],[Baseline Date]]&lt;PV_Meta!$B$7),1,0)</f>
        <v>1</v>
      </c>
      <c r="AC2803" s="41">
        <f>IF(AND(tbl_PV_Milestones[[#This Row],[Planned YTD]]=1,tbl_PV_Milestones[[#This Row],[Complete]]="Yes"),1,0)</f>
        <v>0</v>
      </c>
      <c r="AD2803" s="41">
        <f>IF(AND(tbl_PV_Milestones[[#This Row],[Actual/Schedule Finish]]&lt;PV_Meta!$B$7,tbl_PV_Milestones[[#This Row],[Complete]]="No",tbl_PV_Milestones[[#This Row],[Project Status]]&lt;&gt;"On Hold"),1,0)</f>
        <v>1</v>
      </c>
      <c r="AE2803" s="41">
        <f>IF(AND(tbl_PV_Milestones[[#This Row],[Actual/Schedule Finish]]&gt;tbl_PV_Milestones[[#This Row],[Baseline Date]],tbl_PV_Milestones[[#This Row],[Complete]]="No",tbl_PV_Milestones[[#This Row],[Project Status]]&lt;&gt;"On Hold",tbl_PV_Milestones[[#This Row],[Overdue]]=0,tbl_PV_Milestones[[#This Row],[To be Baselined]]&lt;&gt;1),1,0)</f>
        <v>0</v>
      </c>
      <c r="AF2803" s="41">
        <f>IF(AND(tbl_PV_Milestones[[#This Row],[BL FY]]=2025,tbl_PV_Milestones[[#This Row],[Finish FY]]&gt;2025),1,0)</f>
        <v>0</v>
      </c>
      <c r="AG2803" s="56" t="str">
        <f>_xlfn.XLOOKUP(tbl_PV_Milestones[[#This Row],[Work ID]],tbl_PV_Meta[Work ID '#],tbl_PV_Meta[Project Manager/Owner],,0)</f>
        <v>Project Manager 29</v>
      </c>
      <c r="AH2803" s="6"/>
    </row>
    <row r="2804" spans="4:34" x14ac:dyDescent="0.25">
      <c r="D2804" s="6" t="s">
        <v>154</v>
      </c>
      <c r="E2804" s="6" t="s">
        <v>503</v>
      </c>
      <c r="F2804" s="6" t="s">
        <v>1731</v>
      </c>
      <c r="G2804" s="6" t="s">
        <v>628</v>
      </c>
      <c r="H2804" s="6" t="s">
        <v>505</v>
      </c>
      <c r="I2804" s="6" t="s">
        <v>522</v>
      </c>
      <c r="J2804" s="6" t="s">
        <v>154</v>
      </c>
      <c r="K2804" s="6" t="s">
        <v>61</v>
      </c>
      <c r="L2804" s="6" t="s">
        <v>95</v>
      </c>
      <c r="M2804" s="43"/>
      <c r="N2804" s="44" t="s">
        <v>1979</v>
      </c>
      <c r="O2804" s="39">
        <v>45534.708333333299</v>
      </c>
      <c r="P2804" s="39">
        <v>45534.708333333299</v>
      </c>
      <c r="Q2804" s="6">
        <v>0</v>
      </c>
      <c r="R2804" s="6">
        <v>0</v>
      </c>
      <c r="S2804" s="45" t="e">
        <f>_xlfn.CONCAT(#REF!,TRIM(tbl_PV_Milestones[[#This Row],[Milestone Description]]))</f>
        <v>#REF!</v>
      </c>
      <c r="T2804" s="84" t="str">
        <f>IF(COUNTIF(tbl_PV_Milestones[UID],tbl_PV_Milestones[[#This Row],[UID]])&gt;1,"Duplicate","")</f>
        <v>Duplicate</v>
      </c>
      <c r="U2804" s="42" t="str">
        <f>_xlfn.XLOOKUP(tbl_PV_Milestones[[#This Row],[Work ID]],tbl_PV_Meta[Work ID '#],tbl_PV_Meta[Sub-Portfolio])</f>
        <v>Sub-Portfolio 7</v>
      </c>
      <c r="V2804" s="41">
        <f>IF(MONTH(tbl_PV_Milestones[[#This Row],[Baseline Date]])&lt;7,YEAR(tbl_PV_Milestones[[#This Row],[Baseline Date]]),YEAR(tbl_PV_Milestones[[#This Row],[Baseline Date]])+1)</f>
        <v>2025</v>
      </c>
      <c r="W2804" s="41">
        <f>IF(MONTH(tbl_PV_Milestones[[#This Row],[Actual/Schedule Finish]])&lt;7,YEAR(tbl_PV_Milestones[[#This Row],[Actual/Schedule Finish]]),YEAR(tbl_PV_Milestones[[#This Row],[Actual/Schedule Finish]])+1)</f>
        <v>2025</v>
      </c>
      <c r="X2804" s="41" t="str">
        <f>IF(OR(tbl_PV_Milestones[[#This Row],[Project Status]]="Completed",tbl_PV_Milestones[[#This Row],[Project Status]]="Assumed Completed"),"Yes","No")</f>
        <v>No</v>
      </c>
      <c r="Y2804" s="41">
        <f>IF(tbl_PV_Milestones[[#This Row],[Baseline Date]]="",1,0)</f>
        <v>0</v>
      </c>
      <c r="Z2804" s="41">
        <f>IF(tbl_PV_Milestones[[#This Row],[Baseline Date]]&lt;PV_Meta!$B$7,1,0)</f>
        <v>1</v>
      </c>
      <c r="AA2804" s="41">
        <f>IF(tbl_PV_Milestones[[#This Row],[Complete]]="Yes",1,0)</f>
        <v>0</v>
      </c>
      <c r="AB2804" s="41">
        <f>IF(AND(tbl_PV_Milestones[[#This Row],[BL FY]]=2025,tbl_PV_Milestones[[#This Row],[Baseline Date]]&lt;PV_Meta!$B$7),1,0)</f>
        <v>1</v>
      </c>
      <c r="AC2804" s="41">
        <f>IF(AND(tbl_PV_Milestones[[#This Row],[Planned YTD]]=1,tbl_PV_Milestones[[#This Row],[Complete]]="Yes"),1,0)</f>
        <v>0</v>
      </c>
      <c r="AD2804" s="41">
        <f>IF(AND(tbl_PV_Milestones[[#This Row],[Actual/Schedule Finish]]&lt;PV_Meta!$B$7,tbl_PV_Milestones[[#This Row],[Complete]]="No",tbl_PV_Milestones[[#This Row],[Project Status]]&lt;&gt;"On Hold"),1,0)</f>
        <v>1</v>
      </c>
      <c r="AE2804" s="41">
        <f>IF(AND(tbl_PV_Milestones[[#This Row],[Actual/Schedule Finish]]&gt;tbl_PV_Milestones[[#This Row],[Baseline Date]],tbl_PV_Milestones[[#This Row],[Complete]]="No",tbl_PV_Milestones[[#This Row],[Project Status]]&lt;&gt;"On Hold",tbl_PV_Milestones[[#This Row],[Overdue]]=0,tbl_PV_Milestones[[#This Row],[To be Baselined]]&lt;&gt;1),1,0)</f>
        <v>0</v>
      </c>
      <c r="AF2804" s="41">
        <f>IF(AND(tbl_PV_Milestones[[#This Row],[BL FY]]=2025,tbl_PV_Milestones[[#This Row],[Finish FY]]&gt;2025),1,0)</f>
        <v>0</v>
      </c>
      <c r="AG2804" s="56" t="str">
        <f>_xlfn.XLOOKUP(tbl_PV_Milestones[[#This Row],[Work ID]],tbl_PV_Meta[Work ID '#],tbl_PV_Meta[Project Manager/Owner],,0)</f>
        <v>Project Manager 29</v>
      </c>
      <c r="AH2804" s="6"/>
    </row>
    <row r="2805" spans="4:34" x14ac:dyDescent="0.25">
      <c r="D2805" s="6" t="s">
        <v>154</v>
      </c>
      <c r="E2805" s="6" t="s">
        <v>503</v>
      </c>
      <c r="F2805" s="6" t="s">
        <v>1731</v>
      </c>
      <c r="G2805" s="6" t="s">
        <v>744</v>
      </c>
      <c r="H2805" s="6" t="s">
        <v>505</v>
      </c>
      <c r="I2805" s="6" t="s">
        <v>522</v>
      </c>
      <c r="J2805" s="6" t="s">
        <v>154</v>
      </c>
      <c r="K2805" s="6" t="s">
        <v>61</v>
      </c>
      <c r="L2805" s="6" t="s">
        <v>95</v>
      </c>
      <c r="M2805" s="43"/>
      <c r="N2805" s="44" t="s">
        <v>1979</v>
      </c>
      <c r="O2805" s="39">
        <v>45534.708333333299</v>
      </c>
      <c r="P2805" s="39">
        <v>45534.708333333299</v>
      </c>
      <c r="Q2805" s="6">
        <v>0</v>
      </c>
      <c r="R2805" s="6">
        <v>0</v>
      </c>
      <c r="S2805" s="45" t="e">
        <f>_xlfn.CONCAT(#REF!,TRIM(tbl_PV_Milestones[[#This Row],[Milestone Description]]))</f>
        <v>#REF!</v>
      </c>
      <c r="T2805" s="84" t="str">
        <f>IF(COUNTIF(tbl_PV_Milestones[UID],tbl_PV_Milestones[[#This Row],[UID]])&gt;1,"Duplicate","")</f>
        <v>Duplicate</v>
      </c>
      <c r="U2805" s="42" t="str">
        <f>_xlfn.XLOOKUP(tbl_PV_Milestones[[#This Row],[Work ID]],tbl_PV_Meta[Work ID '#],tbl_PV_Meta[Sub-Portfolio])</f>
        <v>Sub-Portfolio 7</v>
      </c>
      <c r="V2805" s="41">
        <f>IF(MONTH(tbl_PV_Milestones[[#This Row],[Baseline Date]])&lt;7,YEAR(tbl_PV_Milestones[[#This Row],[Baseline Date]]),YEAR(tbl_PV_Milestones[[#This Row],[Baseline Date]])+1)</f>
        <v>2025</v>
      </c>
      <c r="W2805" s="41">
        <f>IF(MONTH(tbl_PV_Milestones[[#This Row],[Actual/Schedule Finish]])&lt;7,YEAR(tbl_PV_Milestones[[#This Row],[Actual/Schedule Finish]]),YEAR(tbl_PV_Milestones[[#This Row],[Actual/Schedule Finish]])+1)</f>
        <v>2025</v>
      </c>
      <c r="X2805" s="41" t="str">
        <f>IF(OR(tbl_PV_Milestones[[#This Row],[Project Status]]="Completed",tbl_PV_Milestones[[#This Row],[Project Status]]="Assumed Completed"),"Yes","No")</f>
        <v>No</v>
      </c>
      <c r="Y2805" s="41">
        <f>IF(tbl_PV_Milestones[[#This Row],[Baseline Date]]="",1,0)</f>
        <v>0</v>
      </c>
      <c r="Z2805" s="41">
        <f>IF(tbl_PV_Milestones[[#This Row],[Baseline Date]]&lt;PV_Meta!$B$7,1,0)</f>
        <v>1</v>
      </c>
      <c r="AA2805" s="41">
        <f>IF(tbl_PV_Milestones[[#This Row],[Complete]]="Yes",1,0)</f>
        <v>0</v>
      </c>
      <c r="AB2805" s="41">
        <f>IF(AND(tbl_PV_Milestones[[#This Row],[BL FY]]=2025,tbl_PV_Milestones[[#This Row],[Baseline Date]]&lt;PV_Meta!$B$7),1,0)</f>
        <v>1</v>
      </c>
      <c r="AC2805" s="41">
        <f>IF(AND(tbl_PV_Milestones[[#This Row],[Planned YTD]]=1,tbl_PV_Milestones[[#This Row],[Complete]]="Yes"),1,0)</f>
        <v>0</v>
      </c>
      <c r="AD2805" s="41">
        <f>IF(AND(tbl_PV_Milestones[[#This Row],[Actual/Schedule Finish]]&lt;PV_Meta!$B$7,tbl_PV_Milestones[[#This Row],[Complete]]="No",tbl_PV_Milestones[[#This Row],[Project Status]]&lt;&gt;"On Hold"),1,0)</f>
        <v>1</v>
      </c>
      <c r="AE2805" s="41">
        <f>IF(AND(tbl_PV_Milestones[[#This Row],[Actual/Schedule Finish]]&gt;tbl_PV_Milestones[[#This Row],[Baseline Date]],tbl_PV_Milestones[[#This Row],[Complete]]="No",tbl_PV_Milestones[[#This Row],[Project Status]]&lt;&gt;"On Hold",tbl_PV_Milestones[[#This Row],[Overdue]]=0,tbl_PV_Milestones[[#This Row],[To be Baselined]]&lt;&gt;1),1,0)</f>
        <v>0</v>
      </c>
      <c r="AF2805" s="41">
        <f>IF(AND(tbl_PV_Milestones[[#This Row],[BL FY]]=2025,tbl_PV_Milestones[[#This Row],[Finish FY]]&gt;2025),1,0)</f>
        <v>0</v>
      </c>
      <c r="AG2805" s="56" t="str">
        <f>_xlfn.XLOOKUP(tbl_PV_Milestones[[#This Row],[Work ID]],tbl_PV_Meta[Work ID '#],tbl_PV_Meta[Project Manager/Owner],,0)</f>
        <v>Project Manager 29</v>
      </c>
      <c r="AH2805" s="6"/>
    </row>
    <row r="2806" spans="4:34" x14ac:dyDescent="0.25">
      <c r="D2806" s="6" t="s">
        <v>154</v>
      </c>
      <c r="E2806" s="6" t="s">
        <v>503</v>
      </c>
      <c r="F2806" s="6" t="s">
        <v>1731</v>
      </c>
      <c r="G2806" s="6" t="s">
        <v>567</v>
      </c>
      <c r="H2806" s="6" t="s">
        <v>505</v>
      </c>
      <c r="I2806" s="6" t="s">
        <v>522</v>
      </c>
      <c r="J2806" s="6" t="s">
        <v>154</v>
      </c>
      <c r="K2806" s="6" t="s">
        <v>61</v>
      </c>
      <c r="L2806" s="6" t="s">
        <v>95</v>
      </c>
      <c r="M2806" s="43"/>
      <c r="N2806" s="44" t="s">
        <v>1979</v>
      </c>
      <c r="O2806" s="39">
        <v>45534.708333333299</v>
      </c>
      <c r="P2806" s="39">
        <v>45534.708333333299</v>
      </c>
      <c r="Q2806" s="6">
        <v>0</v>
      </c>
      <c r="R2806" s="6">
        <v>0</v>
      </c>
      <c r="S2806" s="45" t="e">
        <f>_xlfn.CONCAT(#REF!,TRIM(tbl_PV_Milestones[[#This Row],[Milestone Description]]))</f>
        <v>#REF!</v>
      </c>
      <c r="T2806" s="84" t="str">
        <f>IF(COUNTIF(tbl_PV_Milestones[UID],tbl_PV_Milestones[[#This Row],[UID]])&gt;1,"Duplicate","")</f>
        <v>Duplicate</v>
      </c>
      <c r="U2806" s="42" t="str">
        <f>_xlfn.XLOOKUP(tbl_PV_Milestones[[#This Row],[Work ID]],tbl_PV_Meta[Work ID '#],tbl_PV_Meta[Sub-Portfolio])</f>
        <v>Sub-Portfolio 7</v>
      </c>
      <c r="V2806" s="41">
        <f>IF(MONTH(tbl_PV_Milestones[[#This Row],[Baseline Date]])&lt;7,YEAR(tbl_PV_Milestones[[#This Row],[Baseline Date]]),YEAR(tbl_PV_Milestones[[#This Row],[Baseline Date]])+1)</f>
        <v>2025</v>
      </c>
      <c r="W2806" s="41">
        <f>IF(MONTH(tbl_PV_Milestones[[#This Row],[Actual/Schedule Finish]])&lt;7,YEAR(tbl_PV_Milestones[[#This Row],[Actual/Schedule Finish]]),YEAR(tbl_PV_Milestones[[#This Row],[Actual/Schedule Finish]])+1)</f>
        <v>2025</v>
      </c>
      <c r="X2806" s="41" t="str">
        <f>IF(OR(tbl_PV_Milestones[[#This Row],[Project Status]]="Completed",tbl_PV_Milestones[[#This Row],[Project Status]]="Assumed Completed"),"Yes","No")</f>
        <v>No</v>
      </c>
      <c r="Y2806" s="41">
        <f>IF(tbl_PV_Milestones[[#This Row],[Baseline Date]]="",1,0)</f>
        <v>0</v>
      </c>
      <c r="Z2806" s="41">
        <f>IF(tbl_PV_Milestones[[#This Row],[Baseline Date]]&lt;PV_Meta!$B$7,1,0)</f>
        <v>1</v>
      </c>
      <c r="AA2806" s="41">
        <f>IF(tbl_PV_Milestones[[#This Row],[Complete]]="Yes",1,0)</f>
        <v>0</v>
      </c>
      <c r="AB2806" s="41">
        <f>IF(AND(tbl_PV_Milestones[[#This Row],[BL FY]]=2025,tbl_PV_Milestones[[#This Row],[Baseline Date]]&lt;PV_Meta!$B$7),1,0)</f>
        <v>1</v>
      </c>
      <c r="AC2806" s="41">
        <f>IF(AND(tbl_PV_Milestones[[#This Row],[Planned YTD]]=1,tbl_PV_Milestones[[#This Row],[Complete]]="Yes"),1,0)</f>
        <v>0</v>
      </c>
      <c r="AD2806" s="41">
        <f>IF(AND(tbl_PV_Milestones[[#This Row],[Actual/Schedule Finish]]&lt;PV_Meta!$B$7,tbl_PV_Milestones[[#This Row],[Complete]]="No",tbl_PV_Milestones[[#This Row],[Project Status]]&lt;&gt;"On Hold"),1,0)</f>
        <v>1</v>
      </c>
      <c r="AE2806" s="41">
        <f>IF(AND(tbl_PV_Milestones[[#This Row],[Actual/Schedule Finish]]&gt;tbl_PV_Milestones[[#This Row],[Baseline Date]],tbl_PV_Milestones[[#This Row],[Complete]]="No",tbl_PV_Milestones[[#This Row],[Project Status]]&lt;&gt;"On Hold",tbl_PV_Milestones[[#This Row],[Overdue]]=0,tbl_PV_Milestones[[#This Row],[To be Baselined]]&lt;&gt;1),1,0)</f>
        <v>0</v>
      </c>
      <c r="AF2806" s="41">
        <f>IF(AND(tbl_PV_Milestones[[#This Row],[BL FY]]=2025,tbl_PV_Milestones[[#This Row],[Finish FY]]&gt;2025),1,0)</f>
        <v>0</v>
      </c>
      <c r="AG2806" s="56" t="str">
        <f>_xlfn.XLOOKUP(tbl_PV_Milestones[[#This Row],[Work ID]],tbl_PV_Meta[Work ID '#],tbl_PV_Meta[Project Manager/Owner],,0)</f>
        <v>Project Manager 29</v>
      </c>
      <c r="AH2806" s="6"/>
    </row>
    <row r="2807" spans="4:34" x14ac:dyDescent="0.25">
      <c r="D2807" s="6" t="s">
        <v>154</v>
      </c>
      <c r="E2807" s="6" t="s">
        <v>503</v>
      </c>
      <c r="F2807" s="6" t="s">
        <v>1731</v>
      </c>
      <c r="G2807" s="6" t="s">
        <v>568</v>
      </c>
      <c r="H2807" s="6" t="s">
        <v>505</v>
      </c>
      <c r="I2807" s="6" t="s">
        <v>522</v>
      </c>
      <c r="J2807" s="6" t="s">
        <v>154</v>
      </c>
      <c r="K2807" s="6" t="s">
        <v>61</v>
      </c>
      <c r="L2807" s="6" t="s">
        <v>95</v>
      </c>
      <c r="M2807" s="43"/>
      <c r="N2807" s="44" t="s">
        <v>1979</v>
      </c>
      <c r="O2807" s="39">
        <v>45534.708333333299</v>
      </c>
      <c r="P2807" s="39">
        <v>45534.708333333299</v>
      </c>
      <c r="Q2807" s="6">
        <v>0</v>
      </c>
      <c r="R2807" s="6">
        <v>0</v>
      </c>
      <c r="S2807" s="45" t="e">
        <f>_xlfn.CONCAT(#REF!,TRIM(tbl_PV_Milestones[[#This Row],[Milestone Description]]))</f>
        <v>#REF!</v>
      </c>
      <c r="T2807" s="84" t="str">
        <f>IF(COUNTIF(tbl_PV_Milestones[UID],tbl_PV_Milestones[[#This Row],[UID]])&gt;1,"Duplicate","")</f>
        <v>Duplicate</v>
      </c>
      <c r="U2807" s="42" t="str">
        <f>_xlfn.XLOOKUP(tbl_PV_Milestones[[#This Row],[Work ID]],tbl_PV_Meta[Work ID '#],tbl_PV_Meta[Sub-Portfolio])</f>
        <v>Sub-Portfolio 7</v>
      </c>
      <c r="V2807" s="41">
        <f>IF(MONTH(tbl_PV_Milestones[[#This Row],[Baseline Date]])&lt;7,YEAR(tbl_PV_Milestones[[#This Row],[Baseline Date]]),YEAR(tbl_PV_Milestones[[#This Row],[Baseline Date]])+1)</f>
        <v>2025</v>
      </c>
      <c r="W2807" s="41">
        <f>IF(MONTH(tbl_PV_Milestones[[#This Row],[Actual/Schedule Finish]])&lt;7,YEAR(tbl_PV_Milestones[[#This Row],[Actual/Schedule Finish]]),YEAR(tbl_PV_Milestones[[#This Row],[Actual/Schedule Finish]])+1)</f>
        <v>2025</v>
      </c>
      <c r="X2807" s="41" t="str">
        <f>IF(OR(tbl_PV_Milestones[[#This Row],[Project Status]]="Completed",tbl_PV_Milestones[[#This Row],[Project Status]]="Assumed Completed"),"Yes","No")</f>
        <v>No</v>
      </c>
      <c r="Y2807" s="41">
        <f>IF(tbl_PV_Milestones[[#This Row],[Baseline Date]]="",1,0)</f>
        <v>0</v>
      </c>
      <c r="Z2807" s="41">
        <f>IF(tbl_PV_Milestones[[#This Row],[Baseline Date]]&lt;PV_Meta!$B$7,1,0)</f>
        <v>1</v>
      </c>
      <c r="AA2807" s="41">
        <f>IF(tbl_PV_Milestones[[#This Row],[Complete]]="Yes",1,0)</f>
        <v>0</v>
      </c>
      <c r="AB2807" s="41">
        <f>IF(AND(tbl_PV_Milestones[[#This Row],[BL FY]]=2025,tbl_PV_Milestones[[#This Row],[Baseline Date]]&lt;PV_Meta!$B$7),1,0)</f>
        <v>1</v>
      </c>
      <c r="AC2807" s="41">
        <f>IF(AND(tbl_PV_Milestones[[#This Row],[Planned YTD]]=1,tbl_PV_Milestones[[#This Row],[Complete]]="Yes"),1,0)</f>
        <v>0</v>
      </c>
      <c r="AD2807" s="41">
        <f>IF(AND(tbl_PV_Milestones[[#This Row],[Actual/Schedule Finish]]&lt;PV_Meta!$B$7,tbl_PV_Milestones[[#This Row],[Complete]]="No",tbl_PV_Milestones[[#This Row],[Project Status]]&lt;&gt;"On Hold"),1,0)</f>
        <v>1</v>
      </c>
      <c r="AE2807" s="41">
        <f>IF(AND(tbl_PV_Milestones[[#This Row],[Actual/Schedule Finish]]&gt;tbl_PV_Milestones[[#This Row],[Baseline Date]],tbl_PV_Milestones[[#This Row],[Complete]]="No",tbl_PV_Milestones[[#This Row],[Project Status]]&lt;&gt;"On Hold",tbl_PV_Milestones[[#This Row],[Overdue]]=0,tbl_PV_Milestones[[#This Row],[To be Baselined]]&lt;&gt;1),1,0)</f>
        <v>0</v>
      </c>
      <c r="AF2807" s="41">
        <f>IF(AND(tbl_PV_Milestones[[#This Row],[BL FY]]=2025,tbl_PV_Milestones[[#This Row],[Finish FY]]&gt;2025),1,0)</f>
        <v>0</v>
      </c>
      <c r="AG2807" s="56" t="str">
        <f>_xlfn.XLOOKUP(tbl_PV_Milestones[[#This Row],[Work ID]],tbl_PV_Meta[Work ID '#],tbl_PV_Meta[Project Manager/Owner],,0)</f>
        <v>Project Manager 29</v>
      </c>
      <c r="AH2807" s="6"/>
    </row>
    <row r="2808" spans="4:34" x14ac:dyDescent="0.25">
      <c r="D2808" s="6" t="s">
        <v>154</v>
      </c>
      <c r="E2808" s="6" t="s">
        <v>503</v>
      </c>
      <c r="F2808" s="6" t="s">
        <v>1731</v>
      </c>
      <c r="G2808" s="6" t="s">
        <v>570</v>
      </c>
      <c r="H2808" s="6" t="s">
        <v>505</v>
      </c>
      <c r="I2808" s="6" t="s">
        <v>522</v>
      </c>
      <c r="J2808" s="6" t="s">
        <v>154</v>
      </c>
      <c r="K2808" s="6" t="s">
        <v>61</v>
      </c>
      <c r="L2808" s="6" t="s">
        <v>95</v>
      </c>
      <c r="M2808" s="43"/>
      <c r="N2808" s="44" t="s">
        <v>1979</v>
      </c>
      <c r="O2808" s="39">
        <v>45534.708333333299</v>
      </c>
      <c r="P2808" s="39">
        <v>45534.708333333299</v>
      </c>
      <c r="Q2808" s="6">
        <v>0</v>
      </c>
      <c r="R2808" s="6">
        <v>0</v>
      </c>
      <c r="S2808" s="45" t="e">
        <f>_xlfn.CONCAT(#REF!,TRIM(tbl_PV_Milestones[[#This Row],[Milestone Description]]))</f>
        <v>#REF!</v>
      </c>
      <c r="T2808" s="84" t="str">
        <f>IF(COUNTIF(tbl_PV_Milestones[UID],tbl_PV_Milestones[[#This Row],[UID]])&gt;1,"Duplicate","")</f>
        <v>Duplicate</v>
      </c>
      <c r="U2808" s="42" t="str">
        <f>_xlfn.XLOOKUP(tbl_PV_Milestones[[#This Row],[Work ID]],tbl_PV_Meta[Work ID '#],tbl_PV_Meta[Sub-Portfolio])</f>
        <v>Sub-Portfolio 7</v>
      </c>
      <c r="V2808" s="41">
        <f>IF(MONTH(tbl_PV_Milestones[[#This Row],[Baseline Date]])&lt;7,YEAR(tbl_PV_Milestones[[#This Row],[Baseline Date]]),YEAR(tbl_PV_Milestones[[#This Row],[Baseline Date]])+1)</f>
        <v>2025</v>
      </c>
      <c r="W2808" s="41">
        <f>IF(MONTH(tbl_PV_Milestones[[#This Row],[Actual/Schedule Finish]])&lt;7,YEAR(tbl_PV_Milestones[[#This Row],[Actual/Schedule Finish]]),YEAR(tbl_PV_Milestones[[#This Row],[Actual/Schedule Finish]])+1)</f>
        <v>2025</v>
      </c>
      <c r="X2808" s="41" t="str">
        <f>IF(OR(tbl_PV_Milestones[[#This Row],[Project Status]]="Completed",tbl_PV_Milestones[[#This Row],[Project Status]]="Assumed Completed"),"Yes","No")</f>
        <v>No</v>
      </c>
      <c r="Y2808" s="41">
        <f>IF(tbl_PV_Milestones[[#This Row],[Baseline Date]]="",1,0)</f>
        <v>0</v>
      </c>
      <c r="Z2808" s="41">
        <f>IF(tbl_PV_Milestones[[#This Row],[Baseline Date]]&lt;PV_Meta!$B$7,1,0)</f>
        <v>1</v>
      </c>
      <c r="AA2808" s="41">
        <f>IF(tbl_PV_Milestones[[#This Row],[Complete]]="Yes",1,0)</f>
        <v>0</v>
      </c>
      <c r="AB2808" s="41">
        <f>IF(AND(tbl_PV_Milestones[[#This Row],[BL FY]]=2025,tbl_PV_Milestones[[#This Row],[Baseline Date]]&lt;PV_Meta!$B$7),1,0)</f>
        <v>1</v>
      </c>
      <c r="AC2808" s="41">
        <f>IF(AND(tbl_PV_Milestones[[#This Row],[Planned YTD]]=1,tbl_PV_Milestones[[#This Row],[Complete]]="Yes"),1,0)</f>
        <v>0</v>
      </c>
      <c r="AD2808" s="41">
        <f>IF(AND(tbl_PV_Milestones[[#This Row],[Actual/Schedule Finish]]&lt;PV_Meta!$B$7,tbl_PV_Milestones[[#This Row],[Complete]]="No",tbl_PV_Milestones[[#This Row],[Project Status]]&lt;&gt;"On Hold"),1,0)</f>
        <v>1</v>
      </c>
      <c r="AE2808" s="41">
        <f>IF(AND(tbl_PV_Milestones[[#This Row],[Actual/Schedule Finish]]&gt;tbl_PV_Milestones[[#This Row],[Baseline Date]],tbl_PV_Milestones[[#This Row],[Complete]]="No",tbl_PV_Milestones[[#This Row],[Project Status]]&lt;&gt;"On Hold",tbl_PV_Milestones[[#This Row],[Overdue]]=0,tbl_PV_Milestones[[#This Row],[To be Baselined]]&lt;&gt;1),1,0)</f>
        <v>0</v>
      </c>
      <c r="AF2808" s="41">
        <f>IF(AND(tbl_PV_Milestones[[#This Row],[BL FY]]=2025,tbl_PV_Milestones[[#This Row],[Finish FY]]&gt;2025),1,0)</f>
        <v>0</v>
      </c>
      <c r="AG2808" s="56" t="str">
        <f>_xlfn.XLOOKUP(tbl_PV_Milestones[[#This Row],[Work ID]],tbl_PV_Meta[Work ID '#],tbl_PV_Meta[Project Manager/Owner],,0)</f>
        <v>Project Manager 29</v>
      </c>
      <c r="AH2808" s="6"/>
    </row>
    <row r="2809" spans="4:34" x14ac:dyDescent="0.25">
      <c r="D2809" s="6" t="s">
        <v>154</v>
      </c>
      <c r="E2809" s="6" t="s">
        <v>503</v>
      </c>
      <c r="F2809" s="6" t="s">
        <v>1731</v>
      </c>
      <c r="G2809" s="6" t="s">
        <v>745</v>
      </c>
      <c r="H2809" s="6" t="s">
        <v>505</v>
      </c>
      <c r="I2809" s="6" t="s">
        <v>522</v>
      </c>
      <c r="J2809" s="6" t="s">
        <v>154</v>
      </c>
      <c r="K2809" s="6" t="s">
        <v>61</v>
      </c>
      <c r="L2809" s="6" t="s">
        <v>95</v>
      </c>
      <c r="M2809" s="43"/>
      <c r="N2809" s="44" t="s">
        <v>1979</v>
      </c>
      <c r="O2809" s="39">
        <v>45534.708333333299</v>
      </c>
      <c r="P2809" s="39">
        <v>45534.708333333299</v>
      </c>
      <c r="Q2809" s="6">
        <v>0</v>
      </c>
      <c r="R2809" s="6">
        <v>0</v>
      </c>
      <c r="S2809" s="45" t="e">
        <f>_xlfn.CONCAT(#REF!,TRIM(tbl_PV_Milestones[[#This Row],[Milestone Description]]))</f>
        <v>#REF!</v>
      </c>
      <c r="T2809" s="84" t="str">
        <f>IF(COUNTIF(tbl_PV_Milestones[UID],tbl_PV_Milestones[[#This Row],[UID]])&gt;1,"Duplicate","")</f>
        <v>Duplicate</v>
      </c>
      <c r="U2809" s="42" t="str">
        <f>_xlfn.XLOOKUP(tbl_PV_Milestones[[#This Row],[Work ID]],tbl_PV_Meta[Work ID '#],tbl_PV_Meta[Sub-Portfolio])</f>
        <v>Sub-Portfolio 7</v>
      </c>
      <c r="V2809" s="41">
        <f>IF(MONTH(tbl_PV_Milestones[[#This Row],[Baseline Date]])&lt;7,YEAR(tbl_PV_Milestones[[#This Row],[Baseline Date]]),YEAR(tbl_PV_Milestones[[#This Row],[Baseline Date]])+1)</f>
        <v>2025</v>
      </c>
      <c r="W2809" s="41">
        <f>IF(MONTH(tbl_PV_Milestones[[#This Row],[Actual/Schedule Finish]])&lt;7,YEAR(tbl_PV_Milestones[[#This Row],[Actual/Schedule Finish]]),YEAR(tbl_PV_Milestones[[#This Row],[Actual/Schedule Finish]])+1)</f>
        <v>2025</v>
      </c>
      <c r="X2809" s="41" t="str">
        <f>IF(OR(tbl_PV_Milestones[[#This Row],[Project Status]]="Completed",tbl_PV_Milestones[[#This Row],[Project Status]]="Assumed Completed"),"Yes","No")</f>
        <v>No</v>
      </c>
      <c r="Y2809" s="41">
        <f>IF(tbl_PV_Milestones[[#This Row],[Baseline Date]]="",1,0)</f>
        <v>0</v>
      </c>
      <c r="Z2809" s="41">
        <f>IF(tbl_PV_Milestones[[#This Row],[Baseline Date]]&lt;PV_Meta!$B$7,1,0)</f>
        <v>1</v>
      </c>
      <c r="AA2809" s="41">
        <f>IF(tbl_PV_Milestones[[#This Row],[Complete]]="Yes",1,0)</f>
        <v>0</v>
      </c>
      <c r="AB2809" s="41">
        <f>IF(AND(tbl_PV_Milestones[[#This Row],[BL FY]]=2025,tbl_PV_Milestones[[#This Row],[Baseline Date]]&lt;PV_Meta!$B$7),1,0)</f>
        <v>1</v>
      </c>
      <c r="AC2809" s="41">
        <f>IF(AND(tbl_PV_Milestones[[#This Row],[Planned YTD]]=1,tbl_PV_Milestones[[#This Row],[Complete]]="Yes"),1,0)</f>
        <v>0</v>
      </c>
      <c r="AD2809" s="41">
        <f>IF(AND(tbl_PV_Milestones[[#This Row],[Actual/Schedule Finish]]&lt;PV_Meta!$B$7,tbl_PV_Milestones[[#This Row],[Complete]]="No",tbl_PV_Milestones[[#This Row],[Project Status]]&lt;&gt;"On Hold"),1,0)</f>
        <v>1</v>
      </c>
      <c r="AE2809" s="41">
        <f>IF(AND(tbl_PV_Milestones[[#This Row],[Actual/Schedule Finish]]&gt;tbl_PV_Milestones[[#This Row],[Baseline Date]],tbl_PV_Milestones[[#This Row],[Complete]]="No",tbl_PV_Milestones[[#This Row],[Project Status]]&lt;&gt;"On Hold",tbl_PV_Milestones[[#This Row],[Overdue]]=0,tbl_PV_Milestones[[#This Row],[To be Baselined]]&lt;&gt;1),1,0)</f>
        <v>0</v>
      </c>
      <c r="AF2809" s="41">
        <f>IF(AND(tbl_PV_Milestones[[#This Row],[BL FY]]=2025,tbl_PV_Milestones[[#This Row],[Finish FY]]&gt;2025),1,0)</f>
        <v>0</v>
      </c>
      <c r="AG2809" s="56" t="str">
        <f>_xlfn.XLOOKUP(tbl_PV_Milestones[[#This Row],[Work ID]],tbl_PV_Meta[Work ID '#],tbl_PV_Meta[Project Manager/Owner],,0)</f>
        <v>Project Manager 29</v>
      </c>
      <c r="AH2809" s="6"/>
    </row>
    <row r="2810" spans="4:34" x14ac:dyDescent="0.25">
      <c r="D2810" s="6" t="s">
        <v>154</v>
      </c>
      <c r="E2810" s="6" t="s">
        <v>503</v>
      </c>
      <c r="F2810" s="6" t="s">
        <v>1731</v>
      </c>
      <c r="G2810" s="6" t="s">
        <v>629</v>
      </c>
      <c r="H2810" s="6" t="s">
        <v>505</v>
      </c>
      <c r="I2810" s="6" t="s">
        <v>522</v>
      </c>
      <c r="J2810" s="6" t="s">
        <v>154</v>
      </c>
      <c r="K2810" s="6" t="s">
        <v>61</v>
      </c>
      <c r="L2810" s="6" t="s">
        <v>95</v>
      </c>
      <c r="M2810" s="43"/>
      <c r="N2810" s="44" t="s">
        <v>1979</v>
      </c>
      <c r="O2810" s="39">
        <v>45506.708333333299</v>
      </c>
      <c r="P2810" s="39">
        <v>45506.708333333299</v>
      </c>
      <c r="Q2810" s="6">
        <v>0</v>
      </c>
      <c r="R2810" s="6">
        <v>0</v>
      </c>
      <c r="S2810" s="45" t="e">
        <f>_xlfn.CONCAT(#REF!,TRIM(tbl_PV_Milestones[[#This Row],[Milestone Description]]))</f>
        <v>#REF!</v>
      </c>
      <c r="T2810" s="84" t="str">
        <f>IF(COUNTIF(tbl_PV_Milestones[UID],tbl_PV_Milestones[[#This Row],[UID]])&gt;1,"Duplicate","")</f>
        <v>Duplicate</v>
      </c>
      <c r="U2810" s="42" t="str">
        <f>_xlfn.XLOOKUP(tbl_PV_Milestones[[#This Row],[Work ID]],tbl_PV_Meta[Work ID '#],tbl_PV_Meta[Sub-Portfolio])</f>
        <v>Sub-Portfolio 7</v>
      </c>
      <c r="V2810" s="41">
        <f>IF(MONTH(tbl_PV_Milestones[[#This Row],[Baseline Date]])&lt;7,YEAR(tbl_PV_Milestones[[#This Row],[Baseline Date]]),YEAR(tbl_PV_Milestones[[#This Row],[Baseline Date]])+1)</f>
        <v>2025</v>
      </c>
      <c r="W2810" s="41">
        <f>IF(MONTH(tbl_PV_Milestones[[#This Row],[Actual/Schedule Finish]])&lt;7,YEAR(tbl_PV_Milestones[[#This Row],[Actual/Schedule Finish]]),YEAR(tbl_PV_Milestones[[#This Row],[Actual/Schedule Finish]])+1)</f>
        <v>2025</v>
      </c>
      <c r="X2810" s="41" t="str">
        <f>IF(OR(tbl_PV_Milestones[[#This Row],[Project Status]]="Completed",tbl_PV_Milestones[[#This Row],[Project Status]]="Assumed Completed"),"Yes","No")</f>
        <v>No</v>
      </c>
      <c r="Y2810" s="41">
        <f>IF(tbl_PV_Milestones[[#This Row],[Baseline Date]]="",1,0)</f>
        <v>0</v>
      </c>
      <c r="Z2810" s="41">
        <f>IF(tbl_PV_Milestones[[#This Row],[Baseline Date]]&lt;PV_Meta!$B$7,1,0)</f>
        <v>1</v>
      </c>
      <c r="AA2810" s="41">
        <f>IF(tbl_PV_Milestones[[#This Row],[Complete]]="Yes",1,0)</f>
        <v>0</v>
      </c>
      <c r="AB2810" s="41">
        <f>IF(AND(tbl_PV_Milestones[[#This Row],[BL FY]]=2025,tbl_PV_Milestones[[#This Row],[Baseline Date]]&lt;PV_Meta!$B$7),1,0)</f>
        <v>1</v>
      </c>
      <c r="AC2810" s="41">
        <f>IF(AND(tbl_PV_Milestones[[#This Row],[Planned YTD]]=1,tbl_PV_Milestones[[#This Row],[Complete]]="Yes"),1,0)</f>
        <v>0</v>
      </c>
      <c r="AD2810" s="41">
        <f>IF(AND(tbl_PV_Milestones[[#This Row],[Actual/Schedule Finish]]&lt;PV_Meta!$B$7,tbl_PV_Milestones[[#This Row],[Complete]]="No",tbl_PV_Milestones[[#This Row],[Project Status]]&lt;&gt;"On Hold"),1,0)</f>
        <v>1</v>
      </c>
      <c r="AE2810" s="41">
        <f>IF(AND(tbl_PV_Milestones[[#This Row],[Actual/Schedule Finish]]&gt;tbl_PV_Milestones[[#This Row],[Baseline Date]],tbl_PV_Milestones[[#This Row],[Complete]]="No",tbl_PV_Milestones[[#This Row],[Project Status]]&lt;&gt;"On Hold",tbl_PV_Milestones[[#This Row],[Overdue]]=0,tbl_PV_Milestones[[#This Row],[To be Baselined]]&lt;&gt;1),1,0)</f>
        <v>0</v>
      </c>
      <c r="AF2810" s="41">
        <f>IF(AND(tbl_PV_Milestones[[#This Row],[BL FY]]=2025,tbl_PV_Milestones[[#This Row],[Finish FY]]&gt;2025),1,0)</f>
        <v>0</v>
      </c>
      <c r="AG2810" s="56" t="str">
        <f>_xlfn.XLOOKUP(tbl_PV_Milestones[[#This Row],[Work ID]],tbl_PV_Meta[Work ID '#],tbl_PV_Meta[Project Manager/Owner],,0)</f>
        <v>Project Manager 29</v>
      </c>
      <c r="AH2810" s="6"/>
    </row>
    <row r="2811" spans="4:34" x14ac:dyDescent="0.25">
      <c r="D2811" s="6" t="s">
        <v>154</v>
      </c>
      <c r="E2811" s="6" t="s">
        <v>520</v>
      </c>
      <c r="F2811" s="6" t="s">
        <v>1731</v>
      </c>
      <c r="G2811" s="6" t="s">
        <v>515</v>
      </c>
      <c r="H2811" s="6" t="s">
        <v>505</v>
      </c>
      <c r="I2811" s="6" t="s">
        <v>510</v>
      </c>
      <c r="J2811" s="6" t="s">
        <v>154</v>
      </c>
      <c r="K2811" s="6" t="s">
        <v>61</v>
      </c>
      <c r="L2811" s="6" t="s">
        <v>95</v>
      </c>
      <c r="M2811" s="43"/>
      <c r="N2811" s="44" t="s">
        <v>1979</v>
      </c>
      <c r="O2811" s="39">
        <v>45758.708333333299</v>
      </c>
      <c r="P2811" s="39">
        <v>45709.708333333299</v>
      </c>
      <c r="Q2811" s="6">
        <v>-35</v>
      </c>
      <c r="R2811" s="6">
        <v>-5.0143266475644703E-2</v>
      </c>
      <c r="S2811" s="45" t="e">
        <f>_xlfn.CONCAT(#REF!,TRIM(tbl_PV_Milestones[[#This Row],[Milestone Description]]))</f>
        <v>#REF!</v>
      </c>
      <c r="T2811" s="84" t="str">
        <f>IF(COUNTIF(tbl_PV_Milestones[UID],tbl_PV_Milestones[[#This Row],[UID]])&gt;1,"Duplicate","")</f>
        <v>Duplicate</v>
      </c>
      <c r="U2811" s="42" t="str">
        <f>_xlfn.XLOOKUP(tbl_PV_Milestones[[#This Row],[Work ID]],tbl_PV_Meta[Work ID '#],tbl_PV_Meta[Sub-Portfolio])</f>
        <v>Sub-Portfolio 7</v>
      </c>
      <c r="V2811" s="41">
        <f>IF(MONTH(tbl_PV_Milestones[[#This Row],[Baseline Date]])&lt;7,YEAR(tbl_PV_Milestones[[#This Row],[Baseline Date]]),YEAR(tbl_PV_Milestones[[#This Row],[Baseline Date]])+1)</f>
        <v>2025</v>
      </c>
      <c r="W2811" s="41">
        <f>IF(MONTH(tbl_PV_Milestones[[#This Row],[Actual/Schedule Finish]])&lt;7,YEAR(tbl_PV_Milestones[[#This Row],[Actual/Schedule Finish]]),YEAR(tbl_PV_Milestones[[#This Row],[Actual/Schedule Finish]])+1)</f>
        <v>2025</v>
      </c>
      <c r="X2811" s="41" t="str">
        <f>IF(OR(tbl_PV_Milestones[[#This Row],[Project Status]]="Completed",tbl_PV_Milestones[[#This Row],[Project Status]]="Assumed Completed"),"Yes","No")</f>
        <v>No</v>
      </c>
      <c r="Y2811" s="41">
        <f>IF(tbl_PV_Milestones[[#This Row],[Baseline Date]]="",1,0)</f>
        <v>0</v>
      </c>
      <c r="Z2811" s="41">
        <f>IF(tbl_PV_Milestones[[#This Row],[Baseline Date]]&lt;PV_Meta!$B$7,1,0)</f>
        <v>1</v>
      </c>
      <c r="AA2811" s="41">
        <f>IF(tbl_PV_Milestones[[#This Row],[Complete]]="Yes",1,0)</f>
        <v>0</v>
      </c>
      <c r="AB2811" s="41">
        <f>IF(AND(tbl_PV_Milestones[[#This Row],[BL FY]]=2025,tbl_PV_Milestones[[#This Row],[Baseline Date]]&lt;PV_Meta!$B$7),1,0)</f>
        <v>1</v>
      </c>
      <c r="AC2811" s="41">
        <f>IF(AND(tbl_PV_Milestones[[#This Row],[Planned YTD]]=1,tbl_PV_Milestones[[#This Row],[Complete]]="Yes"),1,0)</f>
        <v>0</v>
      </c>
      <c r="AD2811" s="41">
        <f>IF(AND(tbl_PV_Milestones[[#This Row],[Actual/Schedule Finish]]&lt;PV_Meta!$B$7,tbl_PV_Milestones[[#This Row],[Complete]]="No",tbl_PV_Milestones[[#This Row],[Project Status]]&lt;&gt;"On Hold"),1,0)</f>
        <v>1</v>
      </c>
      <c r="AE2811" s="41">
        <f>IF(AND(tbl_PV_Milestones[[#This Row],[Actual/Schedule Finish]]&gt;tbl_PV_Milestones[[#This Row],[Baseline Date]],tbl_PV_Milestones[[#This Row],[Complete]]="No",tbl_PV_Milestones[[#This Row],[Project Status]]&lt;&gt;"On Hold",tbl_PV_Milestones[[#This Row],[Overdue]]=0,tbl_PV_Milestones[[#This Row],[To be Baselined]]&lt;&gt;1),1,0)</f>
        <v>0</v>
      </c>
      <c r="AF2811" s="41">
        <f>IF(AND(tbl_PV_Milestones[[#This Row],[BL FY]]=2025,tbl_PV_Milestones[[#This Row],[Finish FY]]&gt;2025),1,0)</f>
        <v>0</v>
      </c>
      <c r="AG2811" s="56" t="str">
        <f>_xlfn.XLOOKUP(tbl_PV_Milestones[[#This Row],[Work ID]],tbl_PV_Meta[Work ID '#],tbl_PV_Meta[Project Manager/Owner],,0)</f>
        <v>Project Manager 29</v>
      </c>
      <c r="AH2811" s="6"/>
    </row>
    <row r="2812" spans="4:34" x14ac:dyDescent="0.25">
      <c r="D2812" s="6" t="s">
        <v>154</v>
      </c>
      <c r="E2812" s="6" t="s">
        <v>520</v>
      </c>
      <c r="F2812" s="6" t="s">
        <v>1731</v>
      </c>
      <c r="G2812" s="6" t="s">
        <v>550</v>
      </c>
      <c r="H2812" s="6" t="s">
        <v>505</v>
      </c>
      <c r="I2812" s="6" t="s">
        <v>510</v>
      </c>
      <c r="J2812" s="6" t="s">
        <v>154</v>
      </c>
      <c r="K2812" s="6" t="s">
        <v>61</v>
      </c>
      <c r="L2812" s="6" t="s">
        <v>95</v>
      </c>
      <c r="M2812" s="43"/>
      <c r="N2812" s="44" t="s">
        <v>1979</v>
      </c>
      <c r="O2812" s="39">
        <v>45744.708333333299</v>
      </c>
      <c r="P2812" s="39">
        <v>45681.708333333299</v>
      </c>
      <c r="Q2812" s="6">
        <v>-44</v>
      </c>
      <c r="R2812" s="6">
        <v>-6.3037249283667607E-2</v>
      </c>
      <c r="S2812" s="45" t="e">
        <f>_xlfn.CONCAT(#REF!,TRIM(tbl_PV_Milestones[[#This Row],[Milestone Description]]))</f>
        <v>#REF!</v>
      </c>
      <c r="T2812" s="84" t="str">
        <f>IF(COUNTIF(tbl_PV_Milestones[UID],tbl_PV_Milestones[[#This Row],[UID]])&gt;1,"Duplicate","")</f>
        <v>Duplicate</v>
      </c>
      <c r="U2812" s="42" t="str">
        <f>_xlfn.XLOOKUP(tbl_PV_Milestones[[#This Row],[Work ID]],tbl_PV_Meta[Work ID '#],tbl_PV_Meta[Sub-Portfolio])</f>
        <v>Sub-Portfolio 7</v>
      </c>
      <c r="V2812" s="41">
        <f>IF(MONTH(tbl_PV_Milestones[[#This Row],[Baseline Date]])&lt;7,YEAR(tbl_PV_Milestones[[#This Row],[Baseline Date]]),YEAR(tbl_PV_Milestones[[#This Row],[Baseline Date]])+1)</f>
        <v>2025</v>
      </c>
      <c r="W2812" s="41">
        <f>IF(MONTH(tbl_PV_Milestones[[#This Row],[Actual/Schedule Finish]])&lt;7,YEAR(tbl_PV_Milestones[[#This Row],[Actual/Schedule Finish]]),YEAR(tbl_PV_Milestones[[#This Row],[Actual/Schedule Finish]])+1)</f>
        <v>2025</v>
      </c>
      <c r="X2812" s="41" t="str">
        <f>IF(OR(tbl_PV_Milestones[[#This Row],[Project Status]]="Completed",tbl_PV_Milestones[[#This Row],[Project Status]]="Assumed Completed"),"Yes","No")</f>
        <v>No</v>
      </c>
      <c r="Y2812" s="41">
        <f>IF(tbl_PV_Milestones[[#This Row],[Baseline Date]]="",1,0)</f>
        <v>0</v>
      </c>
      <c r="Z2812" s="41">
        <f>IF(tbl_PV_Milestones[[#This Row],[Baseline Date]]&lt;PV_Meta!$B$7,1,0)</f>
        <v>1</v>
      </c>
      <c r="AA2812" s="41">
        <f>IF(tbl_PV_Milestones[[#This Row],[Complete]]="Yes",1,0)</f>
        <v>0</v>
      </c>
      <c r="AB2812" s="41">
        <f>IF(AND(tbl_PV_Milestones[[#This Row],[BL FY]]=2025,tbl_PV_Milestones[[#This Row],[Baseline Date]]&lt;PV_Meta!$B$7),1,0)</f>
        <v>1</v>
      </c>
      <c r="AC2812" s="41">
        <f>IF(AND(tbl_PV_Milestones[[#This Row],[Planned YTD]]=1,tbl_PV_Milestones[[#This Row],[Complete]]="Yes"),1,0)</f>
        <v>0</v>
      </c>
      <c r="AD2812" s="41">
        <f>IF(AND(tbl_PV_Milestones[[#This Row],[Actual/Schedule Finish]]&lt;PV_Meta!$B$7,tbl_PV_Milestones[[#This Row],[Complete]]="No",tbl_PV_Milestones[[#This Row],[Project Status]]&lt;&gt;"On Hold"),1,0)</f>
        <v>1</v>
      </c>
      <c r="AE2812" s="41">
        <f>IF(AND(tbl_PV_Milestones[[#This Row],[Actual/Schedule Finish]]&gt;tbl_PV_Milestones[[#This Row],[Baseline Date]],tbl_PV_Milestones[[#This Row],[Complete]]="No",tbl_PV_Milestones[[#This Row],[Project Status]]&lt;&gt;"On Hold",tbl_PV_Milestones[[#This Row],[Overdue]]=0,tbl_PV_Milestones[[#This Row],[To be Baselined]]&lt;&gt;1),1,0)</f>
        <v>0</v>
      </c>
      <c r="AF2812" s="41">
        <f>IF(AND(tbl_PV_Milestones[[#This Row],[BL FY]]=2025,tbl_PV_Milestones[[#This Row],[Finish FY]]&gt;2025),1,0)</f>
        <v>0</v>
      </c>
      <c r="AG2812" s="56" t="str">
        <f>_xlfn.XLOOKUP(tbl_PV_Milestones[[#This Row],[Work ID]],tbl_PV_Meta[Work ID '#],tbl_PV_Meta[Project Manager/Owner],,0)</f>
        <v>Project Manager 29</v>
      </c>
      <c r="AH2812" s="6"/>
    </row>
    <row r="2813" spans="4:34" x14ac:dyDescent="0.25">
      <c r="D2813" s="6" t="s">
        <v>154</v>
      </c>
      <c r="E2813" s="6" t="s">
        <v>503</v>
      </c>
      <c r="F2813" s="6" t="s">
        <v>1731</v>
      </c>
      <c r="G2813" s="6" t="s">
        <v>551</v>
      </c>
      <c r="H2813" s="6" t="s">
        <v>505</v>
      </c>
      <c r="I2813" s="6" t="s">
        <v>510</v>
      </c>
      <c r="J2813" s="6" t="s">
        <v>154</v>
      </c>
      <c r="K2813" s="6" t="s">
        <v>61</v>
      </c>
      <c r="L2813" s="6" t="s">
        <v>95</v>
      </c>
      <c r="M2813" s="43"/>
      <c r="N2813" s="44" t="s">
        <v>1979</v>
      </c>
      <c r="O2813" s="39">
        <v>45716.708333333299</v>
      </c>
      <c r="P2813" s="39">
        <v>45716.708333333299</v>
      </c>
      <c r="Q2813" s="6">
        <v>0</v>
      </c>
      <c r="R2813" s="6">
        <v>0</v>
      </c>
      <c r="S2813" s="45" t="e">
        <f>_xlfn.CONCAT(#REF!,TRIM(tbl_PV_Milestones[[#This Row],[Milestone Description]]))</f>
        <v>#REF!</v>
      </c>
      <c r="T2813" s="84" t="str">
        <f>IF(COUNTIF(tbl_PV_Milestones[UID],tbl_PV_Milestones[[#This Row],[UID]])&gt;1,"Duplicate","")</f>
        <v>Duplicate</v>
      </c>
      <c r="U2813" s="42" t="str">
        <f>_xlfn.XLOOKUP(tbl_PV_Milestones[[#This Row],[Work ID]],tbl_PV_Meta[Work ID '#],tbl_PV_Meta[Sub-Portfolio])</f>
        <v>Sub-Portfolio 7</v>
      </c>
      <c r="V2813" s="41">
        <f>IF(MONTH(tbl_PV_Milestones[[#This Row],[Baseline Date]])&lt;7,YEAR(tbl_PV_Milestones[[#This Row],[Baseline Date]]),YEAR(tbl_PV_Milestones[[#This Row],[Baseline Date]])+1)</f>
        <v>2025</v>
      </c>
      <c r="W2813" s="41">
        <f>IF(MONTH(tbl_PV_Milestones[[#This Row],[Actual/Schedule Finish]])&lt;7,YEAR(tbl_PV_Milestones[[#This Row],[Actual/Schedule Finish]]),YEAR(tbl_PV_Milestones[[#This Row],[Actual/Schedule Finish]])+1)</f>
        <v>2025</v>
      </c>
      <c r="X2813" s="41" t="str">
        <f>IF(OR(tbl_PV_Milestones[[#This Row],[Project Status]]="Completed",tbl_PV_Milestones[[#This Row],[Project Status]]="Assumed Completed"),"Yes","No")</f>
        <v>No</v>
      </c>
      <c r="Y2813" s="41">
        <f>IF(tbl_PV_Milestones[[#This Row],[Baseline Date]]="",1,0)</f>
        <v>0</v>
      </c>
      <c r="Z2813" s="41">
        <f>IF(tbl_PV_Milestones[[#This Row],[Baseline Date]]&lt;PV_Meta!$B$7,1,0)</f>
        <v>1</v>
      </c>
      <c r="AA2813" s="41">
        <f>IF(tbl_PV_Milestones[[#This Row],[Complete]]="Yes",1,0)</f>
        <v>0</v>
      </c>
      <c r="AB2813" s="41">
        <f>IF(AND(tbl_PV_Milestones[[#This Row],[BL FY]]=2025,tbl_PV_Milestones[[#This Row],[Baseline Date]]&lt;PV_Meta!$B$7),1,0)</f>
        <v>1</v>
      </c>
      <c r="AC2813" s="41">
        <f>IF(AND(tbl_PV_Milestones[[#This Row],[Planned YTD]]=1,tbl_PV_Milestones[[#This Row],[Complete]]="Yes"),1,0)</f>
        <v>0</v>
      </c>
      <c r="AD2813" s="41">
        <f>IF(AND(tbl_PV_Milestones[[#This Row],[Actual/Schedule Finish]]&lt;PV_Meta!$B$7,tbl_PV_Milestones[[#This Row],[Complete]]="No",tbl_PV_Milestones[[#This Row],[Project Status]]&lt;&gt;"On Hold"),1,0)</f>
        <v>1</v>
      </c>
      <c r="AE2813" s="41">
        <f>IF(AND(tbl_PV_Milestones[[#This Row],[Actual/Schedule Finish]]&gt;tbl_PV_Milestones[[#This Row],[Baseline Date]],tbl_PV_Milestones[[#This Row],[Complete]]="No",tbl_PV_Milestones[[#This Row],[Project Status]]&lt;&gt;"On Hold",tbl_PV_Milestones[[#This Row],[Overdue]]=0,tbl_PV_Milestones[[#This Row],[To be Baselined]]&lt;&gt;1),1,0)</f>
        <v>0</v>
      </c>
      <c r="AF2813" s="41">
        <f>IF(AND(tbl_PV_Milestones[[#This Row],[BL FY]]=2025,tbl_PV_Milestones[[#This Row],[Finish FY]]&gt;2025),1,0)</f>
        <v>0</v>
      </c>
      <c r="AG2813" s="56" t="str">
        <f>_xlfn.XLOOKUP(tbl_PV_Milestones[[#This Row],[Work ID]],tbl_PV_Meta[Work ID '#],tbl_PV_Meta[Project Manager/Owner],,0)</f>
        <v>Project Manager 29</v>
      </c>
      <c r="AH2813" s="6"/>
    </row>
    <row r="2814" spans="4:34" x14ac:dyDescent="0.25">
      <c r="D2814" s="6" t="s">
        <v>154</v>
      </c>
      <c r="E2814" s="6" t="s">
        <v>503</v>
      </c>
      <c r="F2814" s="6" t="s">
        <v>1731</v>
      </c>
      <c r="G2814" s="6" t="s">
        <v>553</v>
      </c>
      <c r="H2814" s="6" t="s">
        <v>505</v>
      </c>
      <c r="I2814" s="6" t="s">
        <v>510</v>
      </c>
      <c r="J2814" s="6" t="s">
        <v>154</v>
      </c>
      <c r="K2814" s="6" t="s">
        <v>61</v>
      </c>
      <c r="L2814" s="6" t="s">
        <v>95</v>
      </c>
      <c r="M2814" s="43"/>
      <c r="N2814" s="44" t="s">
        <v>1979</v>
      </c>
      <c r="O2814" s="39">
        <v>45702.708333333299</v>
      </c>
      <c r="P2814" s="39">
        <v>45702.708333333299</v>
      </c>
      <c r="Q2814" s="6">
        <v>0</v>
      </c>
      <c r="R2814" s="6">
        <v>0</v>
      </c>
      <c r="S2814" s="45" t="e">
        <f>_xlfn.CONCAT(#REF!,TRIM(tbl_PV_Milestones[[#This Row],[Milestone Description]]))</f>
        <v>#REF!</v>
      </c>
      <c r="T2814" s="84" t="str">
        <f>IF(COUNTIF(tbl_PV_Milestones[UID],tbl_PV_Milestones[[#This Row],[UID]])&gt;1,"Duplicate","")</f>
        <v>Duplicate</v>
      </c>
      <c r="U2814" s="42" t="str">
        <f>_xlfn.XLOOKUP(tbl_PV_Milestones[[#This Row],[Work ID]],tbl_PV_Meta[Work ID '#],tbl_PV_Meta[Sub-Portfolio])</f>
        <v>Sub-Portfolio 7</v>
      </c>
      <c r="V2814" s="41">
        <f>IF(MONTH(tbl_PV_Milestones[[#This Row],[Baseline Date]])&lt;7,YEAR(tbl_PV_Milestones[[#This Row],[Baseline Date]]),YEAR(tbl_PV_Milestones[[#This Row],[Baseline Date]])+1)</f>
        <v>2025</v>
      </c>
      <c r="W2814" s="41">
        <f>IF(MONTH(tbl_PV_Milestones[[#This Row],[Actual/Schedule Finish]])&lt;7,YEAR(tbl_PV_Milestones[[#This Row],[Actual/Schedule Finish]]),YEAR(tbl_PV_Milestones[[#This Row],[Actual/Schedule Finish]])+1)</f>
        <v>2025</v>
      </c>
      <c r="X2814" s="41" t="str">
        <f>IF(OR(tbl_PV_Milestones[[#This Row],[Project Status]]="Completed",tbl_PV_Milestones[[#This Row],[Project Status]]="Assumed Completed"),"Yes","No")</f>
        <v>No</v>
      </c>
      <c r="Y2814" s="41">
        <f>IF(tbl_PV_Milestones[[#This Row],[Baseline Date]]="",1,0)</f>
        <v>0</v>
      </c>
      <c r="Z2814" s="41">
        <f>IF(tbl_PV_Milestones[[#This Row],[Baseline Date]]&lt;PV_Meta!$B$7,1,0)</f>
        <v>1</v>
      </c>
      <c r="AA2814" s="41">
        <f>IF(tbl_PV_Milestones[[#This Row],[Complete]]="Yes",1,0)</f>
        <v>0</v>
      </c>
      <c r="AB2814" s="41">
        <f>IF(AND(tbl_PV_Milestones[[#This Row],[BL FY]]=2025,tbl_PV_Milestones[[#This Row],[Baseline Date]]&lt;PV_Meta!$B$7),1,0)</f>
        <v>1</v>
      </c>
      <c r="AC2814" s="41">
        <f>IF(AND(tbl_PV_Milestones[[#This Row],[Planned YTD]]=1,tbl_PV_Milestones[[#This Row],[Complete]]="Yes"),1,0)</f>
        <v>0</v>
      </c>
      <c r="AD2814" s="41">
        <f>IF(AND(tbl_PV_Milestones[[#This Row],[Actual/Schedule Finish]]&lt;PV_Meta!$B$7,tbl_PV_Milestones[[#This Row],[Complete]]="No",tbl_PV_Milestones[[#This Row],[Project Status]]&lt;&gt;"On Hold"),1,0)</f>
        <v>1</v>
      </c>
      <c r="AE2814" s="41">
        <f>IF(AND(tbl_PV_Milestones[[#This Row],[Actual/Schedule Finish]]&gt;tbl_PV_Milestones[[#This Row],[Baseline Date]],tbl_PV_Milestones[[#This Row],[Complete]]="No",tbl_PV_Milestones[[#This Row],[Project Status]]&lt;&gt;"On Hold",tbl_PV_Milestones[[#This Row],[Overdue]]=0,tbl_PV_Milestones[[#This Row],[To be Baselined]]&lt;&gt;1),1,0)</f>
        <v>0</v>
      </c>
      <c r="AF2814" s="41">
        <f>IF(AND(tbl_PV_Milestones[[#This Row],[BL FY]]=2025,tbl_PV_Milestones[[#This Row],[Finish FY]]&gt;2025),1,0)</f>
        <v>0</v>
      </c>
      <c r="AG2814" s="56" t="str">
        <f>_xlfn.XLOOKUP(tbl_PV_Milestones[[#This Row],[Work ID]],tbl_PV_Meta[Work ID '#],tbl_PV_Meta[Project Manager/Owner],,0)</f>
        <v>Project Manager 29</v>
      </c>
      <c r="AH2814" s="6"/>
    </row>
    <row r="2815" spans="4:34" x14ac:dyDescent="0.25">
      <c r="D2815" s="6" t="s">
        <v>154</v>
      </c>
      <c r="E2815" s="6" t="s">
        <v>52</v>
      </c>
      <c r="F2815" s="6" t="s">
        <v>1731</v>
      </c>
      <c r="G2815" s="6" t="s">
        <v>560</v>
      </c>
      <c r="H2815" s="6" t="s">
        <v>505</v>
      </c>
      <c r="I2815" s="6" t="s">
        <v>510</v>
      </c>
      <c r="J2815" s="6" t="s">
        <v>154</v>
      </c>
      <c r="K2815" s="6" t="s">
        <v>61</v>
      </c>
      <c r="L2815" s="6" t="s">
        <v>95</v>
      </c>
      <c r="M2815" s="43"/>
      <c r="N2815" s="44" t="s">
        <v>1979</v>
      </c>
      <c r="P2815" s="39">
        <v>45565.708333333299</v>
      </c>
      <c r="S2815" s="45" t="e">
        <f>_xlfn.CONCAT(#REF!,TRIM(tbl_PV_Milestones[[#This Row],[Milestone Description]]))</f>
        <v>#REF!</v>
      </c>
      <c r="T2815" s="84" t="str">
        <f>IF(COUNTIF(tbl_PV_Milestones[UID],tbl_PV_Milestones[[#This Row],[UID]])&gt;1,"Duplicate","")</f>
        <v>Duplicate</v>
      </c>
      <c r="U2815" s="42" t="str">
        <f>_xlfn.XLOOKUP(tbl_PV_Milestones[[#This Row],[Work ID]],tbl_PV_Meta[Work ID '#],tbl_PV_Meta[Sub-Portfolio])</f>
        <v>Sub-Portfolio 7</v>
      </c>
      <c r="V2815" s="41">
        <f>IF(MONTH(tbl_PV_Milestones[[#This Row],[Baseline Date]])&lt;7,YEAR(tbl_PV_Milestones[[#This Row],[Baseline Date]]),YEAR(tbl_PV_Milestones[[#This Row],[Baseline Date]])+1)</f>
        <v>2025</v>
      </c>
      <c r="W2815" s="41">
        <f>IF(MONTH(tbl_PV_Milestones[[#This Row],[Actual/Schedule Finish]])&lt;7,YEAR(tbl_PV_Milestones[[#This Row],[Actual/Schedule Finish]]),YEAR(tbl_PV_Milestones[[#This Row],[Actual/Schedule Finish]])+1)</f>
        <v>1900</v>
      </c>
      <c r="X2815" s="41" t="str">
        <f>IF(OR(tbl_PV_Milestones[[#This Row],[Project Status]]="Completed",tbl_PV_Milestones[[#This Row],[Project Status]]="Assumed Completed"),"Yes","No")</f>
        <v>No</v>
      </c>
      <c r="Y2815" s="41">
        <f>IF(tbl_PV_Milestones[[#This Row],[Baseline Date]]="",1,0)</f>
        <v>0</v>
      </c>
      <c r="Z2815" s="41">
        <f>IF(tbl_PV_Milestones[[#This Row],[Baseline Date]]&lt;PV_Meta!$B$7,1,0)</f>
        <v>1</v>
      </c>
      <c r="AA2815" s="41">
        <f>IF(tbl_PV_Milestones[[#This Row],[Complete]]="Yes",1,0)</f>
        <v>0</v>
      </c>
      <c r="AB2815" s="41">
        <f>IF(AND(tbl_PV_Milestones[[#This Row],[BL FY]]=2025,tbl_PV_Milestones[[#This Row],[Baseline Date]]&lt;PV_Meta!$B$7),1,0)</f>
        <v>1</v>
      </c>
      <c r="AC2815" s="41">
        <f>IF(AND(tbl_PV_Milestones[[#This Row],[Planned YTD]]=1,tbl_PV_Milestones[[#This Row],[Complete]]="Yes"),1,0)</f>
        <v>0</v>
      </c>
      <c r="AD2815" s="41">
        <f>IF(AND(tbl_PV_Milestones[[#This Row],[Actual/Schedule Finish]]&lt;PV_Meta!$B$7,tbl_PV_Milestones[[#This Row],[Complete]]="No",tbl_PV_Milestones[[#This Row],[Project Status]]&lt;&gt;"On Hold"),1,0)</f>
        <v>1</v>
      </c>
      <c r="AE2815" s="41">
        <f>IF(AND(tbl_PV_Milestones[[#This Row],[Actual/Schedule Finish]]&gt;tbl_PV_Milestones[[#This Row],[Baseline Date]],tbl_PV_Milestones[[#This Row],[Complete]]="No",tbl_PV_Milestones[[#This Row],[Project Status]]&lt;&gt;"On Hold",tbl_PV_Milestones[[#This Row],[Overdue]]=0,tbl_PV_Milestones[[#This Row],[To be Baselined]]&lt;&gt;1),1,0)</f>
        <v>0</v>
      </c>
      <c r="AF2815" s="41">
        <f>IF(AND(tbl_PV_Milestones[[#This Row],[BL FY]]=2025,tbl_PV_Milestones[[#This Row],[Finish FY]]&gt;2025),1,0)</f>
        <v>0</v>
      </c>
      <c r="AG2815" s="56" t="str">
        <f>_xlfn.XLOOKUP(tbl_PV_Milestones[[#This Row],[Work ID]],tbl_PV_Meta[Work ID '#],tbl_PV_Meta[Project Manager/Owner],,0)</f>
        <v>Project Manager 29</v>
      </c>
      <c r="AH2815" s="6"/>
    </row>
    <row r="2816" spans="4:34" x14ac:dyDescent="0.25">
      <c r="D2816" s="6" t="s">
        <v>154</v>
      </c>
      <c r="E2816" s="6" t="s">
        <v>52</v>
      </c>
      <c r="F2816" s="6" t="s">
        <v>1731</v>
      </c>
      <c r="G2816" s="6" t="s">
        <v>546</v>
      </c>
      <c r="H2816" s="6" t="s">
        <v>505</v>
      </c>
      <c r="I2816" s="6" t="s">
        <v>510</v>
      </c>
      <c r="J2816" s="6" t="s">
        <v>154</v>
      </c>
      <c r="K2816" s="6" t="s">
        <v>61</v>
      </c>
      <c r="L2816" s="6" t="s">
        <v>95</v>
      </c>
      <c r="M2816" s="43"/>
      <c r="N2816" s="44" t="s">
        <v>1979</v>
      </c>
      <c r="P2816" s="39">
        <v>45565.708333333299</v>
      </c>
      <c r="S2816" s="45" t="e">
        <f>_xlfn.CONCAT(#REF!,TRIM(tbl_PV_Milestones[[#This Row],[Milestone Description]]))</f>
        <v>#REF!</v>
      </c>
      <c r="T2816" s="84" t="str">
        <f>IF(COUNTIF(tbl_PV_Milestones[UID],tbl_PV_Milestones[[#This Row],[UID]])&gt;1,"Duplicate","")</f>
        <v>Duplicate</v>
      </c>
      <c r="U2816" s="42" t="str">
        <f>_xlfn.XLOOKUP(tbl_PV_Milestones[[#This Row],[Work ID]],tbl_PV_Meta[Work ID '#],tbl_PV_Meta[Sub-Portfolio])</f>
        <v>Sub-Portfolio 7</v>
      </c>
      <c r="V2816" s="41">
        <f>IF(MONTH(tbl_PV_Milestones[[#This Row],[Baseline Date]])&lt;7,YEAR(tbl_PV_Milestones[[#This Row],[Baseline Date]]),YEAR(tbl_PV_Milestones[[#This Row],[Baseline Date]])+1)</f>
        <v>2025</v>
      </c>
      <c r="W2816" s="41">
        <f>IF(MONTH(tbl_PV_Milestones[[#This Row],[Actual/Schedule Finish]])&lt;7,YEAR(tbl_PV_Milestones[[#This Row],[Actual/Schedule Finish]]),YEAR(tbl_PV_Milestones[[#This Row],[Actual/Schedule Finish]])+1)</f>
        <v>1900</v>
      </c>
      <c r="X2816" s="41" t="str">
        <f>IF(OR(tbl_PV_Milestones[[#This Row],[Project Status]]="Completed",tbl_PV_Milestones[[#This Row],[Project Status]]="Assumed Completed"),"Yes","No")</f>
        <v>No</v>
      </c>
      <c r="Y2816" s="41">
        <f>IF(tbl_PV_Milestones[[#This Row],[Baseline Date]]="",1,0)</f>
        <v>0</v>
      </c>
      <c r="Z2816" s="41">
        <f>IF(tbl_PV_Milestones[[#This Row],[Baseline Date]]&lt;PV_Meta!$B$7,1,0)</f>
        <v>1</v>
      </c>
      <c r="AA2816" s="41">
        <f>IF(tbl_PV_Milestones[[#This Row],[Complete]]="Yes",1,0)</f>
        <v>0</v>
      </c>
      <c r="AB2816" s="41">
        <f>IF(AND(tbl_PV_Milestones[[#This Row],[BL FY]]=2025,tbl_PV_Milestones[[#This Row],[Baseline Date]]&lt;PV_Meta!$B$7),1,0)</f>
        <v>1</v>
      </c>
      <c r="AC2816" s="41">
        <f>IF(AND(tbl_PV_Milestones[[#This Row],[Planned YTD]]=1,tbl_PV_Milestones[[#This Row],[Complete]]="Yes"),1,0)</f>
        <v>0</v>
      </c>
      <c r="AD2816" s="41">
        <f>IF(AND(tbl_PV_Milestones[[#This Row],[Actual/Schedule Finish]]&lt;PV_Meta!$B$7,tbl_PV_Milestones[[#This Row],[Complete]]="No",tbl_PV_Milestones[[#This Row],[Project Status]]&lt;&gt;"On Hold"),1,0)</f>
        <v>1</v>
      </c>
      <c r="AE2816" s="41">
        <f>IF(AND(tbl_PV_Milestones[[#This Row],[Actual/Schedule Finish]]&gt;tbl_PV_Milestones[[#This Row],[Baseline Date]],tbl_PV_Milestones[[#This Row],[Complete]]="No",tbl_PV_Milestones[[#This Row],[Project Status]]&lt;&gt;"On Hold",tbl_PV_Milestones[[#This Row],[Overdue]]=0,tbl_PV_Milestones[[#This Row],[To be Baselined]]&lt;&gt;1),1,0)</f>
        <v>0</v>
      </c>
      <c r="AF2816" s="41">
        <f>IF(AND(tbl_PV_Milestones[[#This Row],[BL FY]]=2025,tbl_PV_Milestones[[#This Row],[Finish FY]]&gt;2025),1,0)</f>
        <v>0</v>
      </c>
      <c r="AG2816" s="56" t="str">
        <f>_xlfn.XLOOKUP(tbl_PV_Milestones[[#This Row],[Work ID]],tbl_PV_Meta[Work ID '#],tbl_PV_Meta[Project Manager/Owner],,0)</f>
        <v>Project Manager 29</v>
      </c>
      <c r="AH2816" s="6"/>
    </row>
    <row r="2817" spans="4:34" x14ac:dyDescent="0.25">
      <c r="D2817" s="6" t="s">
        <v>154</v>
      </c>
      <c r="E2817" s="6" t="s">
        <v>52</v>
      </c>
      <c r="F2817" s="6" t="s">
        <v>1694</v>
      </c>
      <c r="G2817" s="6" t="s">
        <v>747</v>
      </c>
      <c r="H2817" s="6" t="s">
        <v>505</v>
      </c>
      <c r="I2817" s="6" t="s">
        <v>522</v>
      </c>
      <c r="J2817" s="6" t="s">
        <v>154</v>
      </c>
      <c r="K2817" s="6" t="s">
        <v>39</v>
      </c>
      <c r="L2817" s="6" t="s">
        <v>80</v>
      </c>
      <c r="M2817" s="43"/>
      <c r="N2817" s="44" t="s">
        <v>1979</v>
      </c>
      <c r="S2817" s="45" t="e">
        <f>_xlfn.CONCAT(#REF!,TRIM(tbl_PV_Milestones[[#This Row],[Milestone Description]]))</f>
        <v>#REF!</v>
      </c>
      <c r="T2817" s="84" t="str">
        <f>IF(COUNTIF(tbl_PV_Milestones[UID],tbl_PV_Milestones[[#This Row],[UID]])&gt;1,"Duplicate","")</f>
        <v>Duplicate</v>
      </c>
      <c r="U2817" s="42" t="str">
        <f>_xlfn.XLOOKUP(tbl_PV_Milestones[[#This Row],[Work ID]],tbl_PV_Meta[Work ID '#],tbl_PV_Meta[Sub-Portfolio])</f>
        <v>Sub-Portfolio 7</v>
      </c>
      <c r="V2817" s="41">
        <f>IF(MONTH(tbl_PV_Milestones[[#This Row],[Baseline Date]])&lt;7,YEAR(tbl_PV_Milestones[[#This Row],[Baseline Date]]),YEAR(tbl_PV_Milestones[[#This Row],[Baseline Date]])+1)</f>
        <v>1900</v>
      </c>
      <c r="W2817" s="41">
        <f>IF(MONTH(tbl_PV_Milestones[[#This Row],[Actual/Schedule Finish]])&lt;7,YEAR(tbl_PV_Milestones[[#This Row],[Actual/Schedule Finish]]),YEAR(tbl_PV_Milestones[[#This Row],[Actual/Schedule Finish]])+1)</f>
        <v>1900</v>
      </c>
      <c r="X2817" s="41" t="str">
        <f>IF(OR(tbl_PV_Milestones[[#This Row],[Project Status]]="Completed",tbl_PV_Milestones[[#This Row],[Project Status]]="Assumed Completed"),"Yes","No")</f>
        <v>No</v>
      </c>
      <c r="Y2817" s="41">
        <f>IF(tbl_PV_Milestones[[#This Row],[Baseline Date]]="",1,0)</f>
        <v>1</v>
      </c>
      <c r="Z2817" s="41">
        <f>IF(tbl_PV_Milestones[[#This Row],[Baseline Date]]&lt;PV_Meta!$B$7,1,0)</f>
        <v>1</v>
      </c>
      <c r="AA2817" s="41">
        <f>IF(tbl_PV_Milestones[[#This Row],[Complete]]="Yes",1,0)</f>
        <v>0</v>
      </c>
      <c r="AB2817" s="41">
        <f>IF(AND(tbl_PV_Milestones[[#This Row],[BL FY]]=2025,tbl_PV_Milestones[[#This Row],[Baseline Date]]&lt;PV_Meta!$B$7),1,0)</f>
        <v>0</v>
      </c>
      <c r="AC2817" s="41">
        <f>IF(AND(tbl_PV_Milestones[[#This Row],[Planned YTD]]=1,tbl_PV_Milestones[[#This Row],[Complete]]="Yes"),1,0)</f>
        <v>0</v>
      </c>
      <c r="AD2817" s="41">
        <f>IF(AND(tbl_PV_Milestones[[#This Row],[Actual/Schedule Finish]]&lt;PV_Meta!$B$7,tbl_PV_Milestones[[#This Row],[Complete]]="No",tbl_PV_Milestones[[#This Row],[Project Status]]&lt;&gt;"On Hold"),1,0)</f>
        <v>1</v>
      </c>
      <c r="AE2817" s="41">
        <f>IF(AND(tbl_PV_Milestones[[#This Row],[Actual/Schedule Finish]]&gt;tbl_PV_Milestones[[#This Row],[Baseline Date]],tbl_PV_Milestones[[#This Row],[Complete]]="No",tbl_PV_Milestones[[#This Row],[Project Status]]&lt;&gt;"On Hold",tbl_PV_Milestones[[#This Row],[Overdue]]=0,tbl_PV_Milestones[[#This Row],[To be Baselined]]&lt;&gt;1),1,0)</f>
        <v>0</v>
      </c>
      <c r="AF2817" s="41">
        <f>IF(AND(tbl_PV_Milestones[[#This Row],[BL FY]]=2025,tbl_PV_Milestones[[#This Row],[Finish FY]]&gt;2025),1,0)</f>
        <v>0</v>
      </c>
      <c r="AG2817" s="56" t="str">
        <f>_xlfn.XLOOKUP(tbl_PV_Milestones[[#This Row],[Work ID]],tbl_PV_Meta[Work ID '#],tbl_PV_Meta[Project Manager/Owner],,0)</f>
        <v>Project Manager 8</v>
      </c>
      <c r="AH2817" s="6"/>
    </row>
    <row r="2818" spans="4:34" x14ac:dyDescent="0.25">
      <c r="D2818" s="6" t="s">
        <v>154</v>
      </c>
      <c r="E2818" s="6" t="s">
        <v>503</v>
      </c>
      <c r="F2818" s="6" t="s">
        <v>1694</v>
      </c>
      <c r="G2818" s="6" t="s">
        <v>739</v>
      </c>
      <c r="H2818" s="6" t="s">
        <v>505</v>
      </c>
      <c r="I2818" s="6" t="s">
        <v>522</v>
      </c>
      <c r="J2818" s="6" t="s">
        <v>154</v>
      </c>
      <c r="K2818" s="6" t="s">
        <v>39</v>
      </c>
      <c r="L2818" s="6" t="s">
        <v>80</v>
      </c>
      <c r="M2818" s="43"/>
      <c r="N2818" s="44" t="s">
        <v>1979</v>
      </c>
      <c r="O2818" s="39">
        <v>45646.708333333299</v>
      </c>
      <c r="P2818" s="39">
        <v>45646.708333333299</v>
      </c>
      <c r="Q2818" s="6">
        <v>0</v>
      </c>
      <c r="R2818" s="6">
        <v>0</v>
      </c>
      <c r="S2818" s="45" t="e">
        <f>_xlfn.CONCAT(#REF!,TRIM(tbl_PV_Milestones[[#This Row],[Milestone Description]]))</f>
        <v>#REF!</v>
      </c>
      <c r="T2818" s="84" t="str">
        <f>IF(COUNTIF(tbl_PV_Milestones[UID],tbl_PV_Milestones[[#This Row],[UID]])&gt;1,"Duplicate","")</f>
        <v>Duplicate</v>
      </c>
      <c r="U2818" s="42" t="str">
        <f>_xlfn.XLOOKUP(tbl_PV_Milestones[[#This Row],[Work ID]],tbl_PV_Meta[Work ID '#],tbl_PV_Meta[Sub-Portfolio])</f>
        <v>Sub-Portfolio 7</v>
      </c>
      <c r="V2818" s="41">
        <f>IF(MONTH(tbl_PV_Milestones[[#This Row],[Baseline Date]])&lt;7,YEAR(tbl_PV_Milestones[[#This Row],[Baseline Date]]),YEAR(tbl_PV_Milestones[[#This Row],[Baseline Date]])+1)</f>
        <v>2025</v>
      </c>
      <c r="W2818" s="41">
        <f>IF(MONTH(tbl_PV_Milestones[[#This Row],[Actual/Schedule Finish]])&lt;7,YEAR(tbl_PV_Milestones[[#This Row],[Actual/Schedule Finish]]),YEAR(tbl_PV_Milestones[[#This Row],[Actual/Schedule Finish]])+1)</f>
        <v>2025</v>
      </c>
      <c r="X2818" s="41" t="str">
        <f>IF(OR(tbl_PV_Milestones[[#This Row],[Project Status]]="Completed",tbl_PV_Milestones[[#This Row],[Project Status]]="Assumed Completed"),"Yes","No")</f>
        <v>No</v>
      </c>
      <c r="Y2818" s="41">
        <f>IF(tbl_PV_Milestones[[#This Row],[Baseline Date]]="",1,0)</f>
        <v>0</v>
      </c>
      <c r="Z2818" s="41">
        <f>IF(tbl_PV_Milestones[[#This Row],[Baseline Date]]&lt;PV_Meta!$B$7,1,0)</f>
        <v>1</v>
      </c>
      <c r="AA2818" s="41">
        <f>IF(tbl_PV_Milestones[[#This Row],[Complete]]="Yes",1,0)</f>
        <v>0</v>
      </c>
      <c r="AB2818" s="41">
        <f>IF(AND(tbl_PV_Milestones[[#This Row],[BL FY]]=2025,tbl_PV_Milestones[[#This Row],[Baseline Date]]&lt;PV_Meta!$B$7),1,0)</f>
        <v>1</v>
      </c>
      <c r="AC2818" s="41">
        <f>IF(AND(tbl_PV_Milestones[[#This Row],[Planned YTD]]=1,tbl_PV_Milestones[[#This Row],[Complete]]="Yes"),1,0)</f>
        <v>0</v>
      </c>
      <c r="AD2818" s="41">
        <f>IF(AND(tbl_PV_Milestones[[#This Row],[Actual/Schedule Finish]]&lt;PV_Meta!$B$7,tbl_PV_Milestones[[#This Row],[Complete]]="No",tbl_PV_Milestones[[#This Row],[Project Status]]&lt;&gt;"On Hold"),1,0)</f>
        <v>1</v>
      </c>
      <c r="AE2818" s="41">
        <f>IF(AND(tbl_PV_Milestones[[#This Row],[Actual/Schedule Finish]]&gt;tbl_PV_Milestones[[#This Row],[Baseline Date]],tbl_PV_Milestones[[#This Row],[Complete]]="No",tbl_PV_Milestones[[#This Row],[Project Status]]&lt;&gt;"On Hold",tbl_PV_Milestones[[#This Row],[Overdue]]=0,tbl_PV_Milestones[[#This Row],[To be Baselined]]&lt;&gt;1),1,0)</f>
        <v>0</v>
      </c>
      <c r="AF2818" s="41">
        <f>IF(AND(tbl_PV_Milestones[[#This Row],[BL FY]]=2025,tbl_PV_Milestones[[#This Row],[Finish FY]]&gt;2025),1,0)</f>
        <v>0</v>
      </c>
      <c r="AG2818" s="56" t="str">
        <f>_xlfn.XLOOKUP(tbl_PV_Milestones[[#This Row],[Work ID]],tbl_PV_Meta[Work ID '#],tbl_PV_Meta[Project Manager/Owner],,0)</f>
        <v>Project Manager 8</v>
      </c>
      <c r="AH2818" s="6"/>
    </row>
    <row r="2819" spans="4:34" x14ac:dyDescent="0.25">
      <c r="D2819" s="6" t="s">
        <v>154</v>
      </c>
      <c r="E2819" s="6" t="s">
        <v>503</v>
      </c>
      <c r="F2819" s="6" t="s">
        <v>1694</v>
      </c>
      <c r="G2819" s="6" t="s">
        <v>595</v>
      </c>
      <c r="H2819" s="6" t="s">
        <v>505</v>
      </c>
      <c r="I2819" s="6" t="s">
        <v>522</v>
      </c>
      <c r="J2819" s="6" t="s">
        <v>154</v>
      </c>
      <c r="K2819" s="6" t="s">
        <v>39</v>
      </c>
      <c r="L2819" s="6" t="s">
        <v>80</v>
      </c>
      <c r="M2819" s="43"/>
      <c r="N2819" s="44" t="s">
        <v>1979</v>
      </c>
      <c r="O2819" s="39">
        <v>45646.708333333299</v>
      </c>
      <c r="P2819" s="39">
        <v>45646.708333333299</v>
      </c>
      <c r="Q2819" s="6">
        <v>0</v>
      </c>
      <c r="R2819" s="6">
        <v>0</v>
      </c>
      <c r="S2819" s="45" t="e">
        <f>_xlfn.CONCAT(#REF!,TRIM(tbl_PV_Milestones[[#This Row],[Milestone Description]]))</f>
        <v>#REF!</v>
      </c>
      <c r="T2819" s="84" t="str">
        <f>IF(COUNTIF(tbl_PV_Milestones[UID],tbl_PV_Milestones[[#This Row],[UID]])&gt;1,"Duplicate","")</f>
        <v>Duplicate</v>
      </c>
      <c r="U2819" s="42" t="str">
        <f>_xlfn.XLOOKUP(tbl_PV_Milestones[[#This Row],[Work ID]],tbl_PV_Meta[Work ID '#],tbl_PV_Meta[Sub-Portfolio])</f>
        <v>Sub-Portfolio 7</v>
      </c>
      <c r="V2819" s="41">
        <f>IF(MONTH(tbl_PV_Milestones[[#This Row],[Baseline Date]])&lt;7,YEAR(tbl_PV_Milestones[[#This Row],[Baseline Date]]),YEAR(tbl_PV_Milestones[[#This Row],[Baseline Date]])+1)</f>
        <v>2025</v>
      </c>
      <c r="W2819" s="41">
        <f>IF(MONTH(tbl_PV_Milestones[[#This Row],[Actual/Schedule Finish]])&lt;7,YEAR(tbl_PV_Milestones[[#This Row],[Actual/Schedule Finish]]),YEAR(tbl_PV_Milestones[[#This Row],[Actual/Schedule Finish]])+1)</f>
        <v>2025</v>
      </c>
      <c r="X2819" s="41" t="str">
        <f>IF(OR(tbl_PV_Milestones[[#This Row],[Project Status]]="Completed",tbl_PV_Milestones[[#This Row],[Project Status]]="Assumed Completed"),"Yes","No")</f>
        <v>No</v>
      </c>
      <c r="Y2819" s="41">
        <f>IF(tbl_PV_Milestones[[#This Row],[Baseline Date]]="",1,0)</f>
        <v>0</v>
      </c>
      <c r="Z2819" s="41">
        <f>IF(tbl_PV_Milestones[[#This Row],[Baseline Date]]&lt;PV_Meta!$B$7,1,0)</f>
        <v>1</v>
      </c>
      <c r="AA2819" s="41">
        <f>IF(tbl_PV_Milestones[[#This Row],[Complete]]="Yes",1,0)</f>
        <v>0</v>
      </c>
      <c r="AB2819" s="41">
        <f>IF(AND(tbl_PV_Milestones[[#This Row],[BL FY]]=2025,tbl_PV_Milestones[[#This Row],[Baseline Date]]&lt;PV_Meta!$B$7),1,0)</f>
        <v>1</v>
      </c>
      <c r="AC2819" s="41">
        <f>IF(AND(tbl_PV_Milestones[[#This Row],[Planned YTD]]=1,tbl_PV_Milestones[[#This Row],[Complete]]="Yes"),1,0)</f>
        <v>0</v>
      </c>
      <c r="AD2819" s="41">
        <f>IF(AND(tbl_PV_Milestones[[#This Row],[Actual/Schedule Finish]]&lt;PV_Meta!$B$7,tbl_PV_Milestones[[#This Row],[Complete]]="No",tbl_PV_Milestones[[#This Row],[Project Status]]&lt;&gt;"On Hold"),1,0)</f>
        <v>1</v>
      </c>
      <c r="AE2819" s="41">
        <f>IF(AND(tbl_PV_Milestones[[#This Row],[Actual/Schedule Finish]]&gt;tbl_PV_Milestones[[#This Row],[Baseline Date]],tbl_PV_Milestones[[#This Row],[Complete]]="No",tbl_PV_Milestones[[#This Row],[Project Status]]&lt;&gt;"On Hold",tbl_PV_Milestones[[#This Row],[Overdue]]=0,tbl_PV_Milestones[[#This Row],[To be Baselined]]&lt;&gt;1),1,0)</f>
        <v>0</v>
      </c>
      <c r="AF2819" s="41">
        <f>IF(AND(tbl_PV_Milestones[[#This Row],[BL FY]]=2025,tbl_PV_Milestones[[#This Row],[Finish FY]]&gt;2025),1,0)</f>
        <v>0</v>
      </c>
      <c r="AG2819" s="56" t="str">
        <f>_xlfn.XLOOKUP(tbl_PV_Milestones[[#This Row],[Work ID]],tbl_PV_Meta[Work ID '#],tbl_PV_Meta[Project Manager/Owner],,0)</f>
        <v>Project Manager 8</v>
      </c>
      <c r="AH2819" s="6"/>
    </row>
    <row r="2820" spans="4:34" x14ac:dyDescent="0.25">
      <c r="D2820" s="6" t="s">
        <v>154</v>
      </c>
      <c r="E2820" s="6" t="s">
        <v>503</v>
      </c>
      <c r="F2820" s="6" t="s">
        <v>1694</v>
      </c>
      <c r="G2820" s="6" t="s">
        <v>628</v>
      </c>
      <c r="H2820" s="6" t="s">
        <v>505</v>
      </c>
      <c r="I2820" s="6" t="s">
        <v>522</v>
      </c>
      <c r="J2820" s="6" t="s">
        <v>154</v>
      </c>
      <c r="K2820" s="6" t="s">
        <v>39</v>
      </c>
      <c r="L2820" s="6" t="s">
        <v>80</v>
      </c>
      <c r="M2820" s="43"/>
      <c r="N2820" s="44" t="s">
        <v>1979</v>
      </c>
      <c r="O2820" s="39">
        <v>45646.708333333299</v>
      </c>
      <c r="P2820" s="39">
        <v>45646.708333333299</v>
      </c>
      <c r="Q2820" s="6">
        <v>0</v>
      </c>
      <c r="R2820" s="6">
        <v>0</v>
      </c>
      <c r="S2820" s="45" t="e">
        <f>_xlfn.CONCAT(#REF!,TRIM(tbl_PV_Milestones[[#This Row],[Milestone Description]]))</f>
        <v>#REF!</v>
      </c>
      <c r="T2820" s="84" t="str">
        <f>IF(COUNTIF(tbl_PV_Milestones[UID],tbl_PV_Milestones[[#This Row],[UID]])&gt;1,"Duplicate","")</f>
        <v>Duplicate</v>
      </c>
      <c r="U2820" s="42" t="str">
        <f>_xlfn.XLOOKUP(tbl_PV_Milestones[[#This Row],[Work ID]],tbl_PV_Meta[Work ID '#],tbl_PV_Meta[Sub-Portfolio])</f>
        <v>Sub-Portfolio 7</v>
      </c>
      <c r="V2820" s="41">
        <f>IF(MONTH(tbl_PV_Milestones[[#This Row],[Baseline Date]])&lt;7,YEAR(tbl_PV_Milestones[[#This Row],[Baseline Date]]),YEAR(tbl_PV_Milestones[[#This Row],[Baseline Date]])+1)</f>
        <v>2025</v>
      </c>
      <c r="W2820" s="41">
        <f>IF(MONTH(tbl_PV_Milestones[[#This Row],[Actual/Schedule Finish]])&lt;7,YEAR(tbl_PV_Milestones[[#This Row],[Actual/Schedule Finish]]),YEAR(tbl_PV_Milestones[[#This Row],[Actual/Schedule Finish]])+1)</f>
        <v>2025</v>
      </c>
      <c r="X2820" s="41" t="str">
        <f>IF(OR(tbl_PV_Milestones[[#This Row],[Project Status]]="Completed",tbl_PV_Milestones[[#This Row],[Project Status]]="Assumed Completed"),"Yes","No")</f>
        <v>No</v>
      </c>
      <c r="Y2820" s="41">
        <f>IF(tbl_PV_Milestones[[#This Row],[Baseline Date]]="",1,0)</f>
        <v>0</v>
      </c>
      <c r="Z2820" s="41">
        <f>IF(tbl_PV_Milestones[[#This Row],[Baseline Date]]&lt;PV_Meta!$B$7,1,0)</f>
        <v>1</v>
      </c>
      <c r="AA2820" s="41">
        <f>IF(tbl_PV_Milestones[[#This Row],[Complete]]="Yes",1,0)</f>
        <v>0</v>
      </c>
      <c r="AB2820" s="41">
        <f>IF(AND(tbl_PV_Milestones[[#This Row],[BL FY]]=2025,tbl_PV_Milestones[[#This Row],[Baseline Date]]&lt;PV_Meta!$B$7),1,0)</f>
        <v>1</v>
      </c>
      <c r="AC2820" s="41">
        <f>IF(AND(tbl_PV_Milestones[[#This Row],[Planned YTD]]=1,tbl_PV_Milestones[[#This Row],[Complete]]="Yes"),1,0)</f>
        <v>0</v>
      </c>
      <c r="AD2820" s="41">
        <f>IF(AND(tbl_PV_Milestones[[#This Row],[Actual/Schedule Finish]]&lt;PV_Meta!$B$7,tbl_PV_Milestones[[#This Row],[Complete]]="No",tbl_PV_Milestones[[#This Row],[Project Status]]&lt;&gt;"On Hold"),1,0)</f>
        <v>1</v>
      </c>
      <c r="AE2820" s="41">
        <f>IF(AND(tbl_PV_Milestones[[#This Row],[Actual/Schedule Finish]]&gt;tbl_PV_Milestones[[#This Row],[Baseline Date]],tbl_PV_Milestones[[#This Row],[Complete]]="No",tbl_PV_Milestones[[#This Row],[Project Status]]&lt;&gt;"On Hold",tbl_PV_Milestones[[#This Row],[Overdue]]=0,tbl_PV_Milestones[[#This Row],[To be Baselined]]&lt;&gt;1),1,0)</f>
        <v>0</v>
      </c>
      <c r="AF2820" s="41">
        <f>IF(AND(tbl_PV_Milestones[[#This Row],[BL FY]]=2025,tbl_PV_Milestones[[#This Row],[Finish FY]]&gt;2025),1,0)</f>
        <v>0</v>
      </c>
      <c r="AG2820" s="56" t="str">
        <f>_xlfn.XLOOKUP(tbl_PV_Milestones[[#This Row],[Work ID]],tbl_PV_Meta[Work ID '#],tbl_PV_Meta[Project Manager/Owner],,0)</f>
        <v>Project Manager 8</v>
      </c>
      <c r="AH2820" s="6"/>
    </row>
    <row r="2821" spans="4:34" x14ac:dyDescent="0.25">
      <c r="D2821" s="6" t="s">
        <v>154</v>
      </c>
      <c r="E2821" s="6" t="s">
        <v>503</v>
      </c>
      <c r="F2821" s="6" t="s">
        <v>1694</v>
      </c>
      <c r="G2821" s="6" t="s">
        <v>568</v>
      </c>
      <c r="H2821" s="6" t="s">
        <v>505</v>
      </c>
      <c r="I2821" s="6" t="s">
        <v>522</v>
      </c>
      <c r="J2821" s="6" t="s">
        <v>154</v>
      </c>
      <c r="K2821" s="6" t="s">
        <v>39</v>
      </c>
      <c r="L2821" s="6" t="s">
        <v>80</v>
      </c>
      <c r="M2821" s="43"/>
      <c r="N2821" s="44" t="s">
        <v>1979</v>
      </c>
      <c r="O2821" s="39">
        <v>45646.708333333299</v>
      </c>
      <c r="P2821" s="39">
        <v>45646.708333333299</v>
      </c>
      <c r="Q2821" s="6">
        <v>0</v>
      </c>
      <c r="R2821" s="6">
        <v>0</v>
      </c>
      <c r="S2821" s="45" t="e">
        <f>_xlfn.CONCAT(#REF!,TRIM(tbl_PV_Milestones[[#This Row],[Milestone Description]]))</f>
        <v>#REF!</v>
      </c>
      <c r="T2821" s="84" t="str">
        <f>IF(COUNTIF(tbl_PV_Milestones[UID],tbl_PV_Milestones[[#This Row],[UID]])&gt;1,"Duplicate","")</f>
        <v>Duplicate</v>
      </c>
      <c r="U2821" s="42" t="str">
        <f>_xlfn.XLOOKUP(tbl_PV_Milestones[[#This Row],[Work ID]],tbl_PV_Meta[Work ID '#],tbl_PV_Meta[Sub-Portfolio])</f>
        <v>Sub-Portfolio 7</v>
      </c>
      <c r="V2821" s="41">
        <f>IF(MONTH(tbl_PV_Milestones[[#This Row],[Baseline Date]])&lt;7,YEAR(tbl_PV_Milestones[[#This Row],[Baseline Date]]),YEAR(tbl_PV_Milestones[[#This Row],[Baseline Date]])+1)</f>
        <v>2025</v>
      </c>
      <c r="W2821" s="41">
        <f>IF(MONTH(tbl_PV_Milestones[[#This Row],[Actual/Schedule Finish]])&lt;7,YEAR(tbl_PV_Milestones[[#This Row],[Actual/Schedule Finish]]),YEAR(tbl_PV_Milestones[[#This Row],[Actual/Schedule Finish]])+1)</f>
        <v>2025</v>
      </c>
      <c r="X2821" s="41" t="str">
        <f>IF(OR(tbl_PV_Milestones[[#This Row],[Project Status]]="Completed",tbl_PV_Milestones[[#This Row],[Project Status]]="Assumed Completed"),"Yes","No")</f>
        <v>No</v>
      </c>
      <c r="Y2821" s="41">
        <f>IF(tbl_PV_Milestones[[#This Row],[Baseline Date]]="",1,0)</f>
        <v>0</v>
      </c>
      <c r="Z2821" s="41">
        <f>IF(tbl_PV_Milestones[[#This Row],[Baseline Date]]&lt;PV_Meta!$B$7,1,0)</f>
        <v>1</v>
      </c>
      <c r="AA2821" s="41">
        <f>IF(tbl_PV_Milestones[[#This Row],[Complete]]="Yes",1,0)</f>
        <v>0</v>
      </c>
      <c r="AB2821" s="41">
        <f>IF(AND(tbl_PV_Milestones[[#This Row],[BL FY]]=2025,tbl_PV_Milestones[[#This Row],[Baseline Date]]&lt;PV_Meta!$B$7),1,0)</f>
        <v>1</v>
      </c>
      <c r="AC2821" s="41">
        <f>IF(AND(tbl_PV_Milestones[[#This Row],[Planned YTD]]=1,tbl_PV_Milestones[[#This Row],[Complete]]="Yes"),1,0)</f>
        <v>0</v>
      </c>
      <c r="AD2821" s="41">
        <f>IF(AND(tbl_PV_Milestones[[#This Row],[Actual/Schedule Finish]]&lt;PV_Meta!$B$7,tbl_PV_Milestones[[#This Row],[Complete]]="No",tbl_PV_Milestones[[#This Row],[Project Status]]&lt;&gt;"On Hold"),1,0)</f>
        <v>1</v>
      </c>
      <c r="AE2821" s="41">
        <f>IF(AND(tbl_PV_Milestones[[#This Row],[Actual/Schedule Finish]]&gt;tbl_PV_Milestones[[#This Row],[Baseline Date]],tbl_PV_Milestones[[#This Row],[Complete]]="No",tbl_PV_Milestones[[#This Row],[Project Status]]&lt;&gt;"On Hold",tbl_PV_Milestones[[#This Row],[Overdue]]=0,tbl_PV_Milestones[[#This Row],[To be Baselined]]&lt;&gt;1),1,0)</f>
        <v>0</v>
      </c>
      <c r="AF2821" s="41">
        <f>IF(AND(tbl_PV_Milestones[[#This Row],[BL FY]]=2025,tbl_PV_Milestones[[#This Row],[Finish FY]]&gt;2025),1,0)</f>
        <v>0</v>
      </c>
      <c r="AG2821" s="56" t="str">
        <f>_xlfn.XLOOKUP(tbl_PV_Milestones[[#This Row],[Work ID]],tbl_PV_Meta[Work ID '#],tbl_PV_Meta[Project Manager/Owner],,0)</f>
        <v>Project Manager 8</v>
      </c>
      <c r="AH2821" s="6"/>
    </row>
    <row r="2822" spans="4:34" x14ac:dyDescent="0.25">
      <c r="D2822" s="6" t="s">
        <v>154</v>
      </c>
      <c r="E2822" s="6" t="s">
        <v>503</v>
      </c>
      <c r="F2822" s="6" t="s">
        <v>1694</v>
      </c>
      <c r="G2822" s="6" t="s">
        <v>596</v>
      </c>
      <c r="H2822" s="6" t="s">
        <v>505</v>
      </c>
      <c r="I2822" s="6" t="s">
        <v>522</v>
      </c>
      <c r="J2822" s="6" t="s">
        <v>154</v>
      </c>
      <c r="K2822" s="6" t="s">
        <v>39</v>
      </c>
      <c r="L2822" s="6" t="s">
        <v>80</v>
      </c>
      <c r="M2822" s="43"/>
      <c r="N2822" s="44" t="s">
        <v>1979</v>
      </c>
      <c r="O2822" s="39">
        <v>45646.708333333299</v>
      </c>
      <c r="P2822" s="39">
        <v>45646.708333333299</v>
      </c>
      <c r="Q2822" s="6">
        <v>0</v>
      </c>
      <c r="R2822" s="6">
        <v>0</v>
      </c>
      <c r="S2822" s="45" t="e">
        <f>_xlfn.CONCAT(#REF!,TRIM(tbl_PV_Milestones[[#This Row],[Milestone Description]]))</f>
        <v>#REF!</v>
      </c>
      <c r="T2822" s="84" t="str">
        <f>IF(COUNTIF(tbl_PV_Milestones[UID],tbl_PV_Milestones[[#This Row],[UID]])&gt;1,"Duplicate","")</f>
        <v>Duplicate</v>
      </c>
      <c r="U2822" s="42" t="str">
        <f>_xlfn.XLOOKUP(tbl_PV_Milestones[[#This Row],[Work ID]],tbl_PV_Meta[Work ID '#],tbl_PV_Meta[Sub-Portfolio])</f>
        <v>Sub-Portfolio 7</v>
      </c>
      <c r="V2822" s="41">
        <f>IF(MONTH(tbl_PV_Milestones[[#This Row],[Baseline Date]])&lt;7,YEAR(tbl_PV_Milestones[[#This Row],[Baseline Date]]),YEAR(tbl_PV_Milestones[[#This Row],[Baseline Date]])+1)</f>
        <v>2025</v>
      </c>
      <c r="W2822" s="41">
        <f>IF(MONTH(tbl_PV_Milestones[[#This Row],[Actual/Schedule Finish]])&lt;7,YEAR(tbl_PV_Milestones[[#This Row],[Actual/Schedule Finish]]),YEAR(tbl_PV_Milestones[[#This Row],[Actual/Schedule Finish]])+1)</f>
        <v>2025</v>
      </c>
      <c r="X2822" s="41" t="str">
        <f>IF(OR(tbl_PV_Milestones[[#This Row],[Project Status]]="Completed",tbl_PV_Milestones[[#This Row],[Project Status]]="Assumed Completed"),"Yes","No")</f>
        <v>No</v>
      </c>
      <c r="Y2822" s="41">
        <f>IF(tbl_PV_Milestones[[#This Row],[Baseline Date]]="",1,0)</f>
        <v>0</v>
      </c>
      <c r="Z2822" s="41">
        <f>IF(tbl_PV_Milestones[[#This Row],[Baseline Date]]&lt;PV_Meta!$B$7,1,0)</f>
        <v>1</v>
      </c>
      <c r="AA2822" s="41">
        <f>IF(tbl_PV_Milestones[[#This Row],[Complete]]="Yes",1,0)</f>
        <v>0</v>
      </c>
      <c r="AB2822" s="41">
        <f>IF(AND(tbl_PV_Milestones[[#This Row],[BL FY]]=2025,tbl_PV_Milestones[[#This Row],[Baseline Date]]&lt;PV_Meta!$B$7),1,0)</f>
        <v>1</v>
      </c>
      <c r="AC2822" s="41">
        <f>IF(AND(tbl_PV_Milestones[[#This Row],[Planned YTD]]=1,tbl_PV_Milestones[[#This Row],[Complete]]="Yes"),1,0)</f>
        <v>0</v>
      </c>
      <c r="AD2822" s="41">
        <f>IF(AND(tbl_PV_Milestones[[#This Row],[Actual/Schedule Finish]]&lt;PV_Meta!$B$7,tbl_PV_Milestones[[#This Row],[Complete]]="No",tbl_PV_Milestones[[#This Row],[Project Status]]&lt;&gt;"On Hold"),1,0)</f>
        <v>1</v>
      </c>
      <c r="AE2822" s="41">
        <f>IF(AND(tbl_PV_Milestones[[#This Row],[Actual/Schedule Finish]]&gt;tbl_PV_Milestones[[#This Row],[Baseline Date]],tbl_PV_Milestones[[#This Row],[Complete]]="No",tbl_PV_Milestones[[#This Row],[Project Status]]&lt;&gt;"On Hold",tbl_PV_Milestones[[#This Row],[Overdue]]=0,tbl_PV_Milestones[[#This Row],[To be Baselined]]&lt;&gt;1),1,0)</f>
        <v>0</v>
      </c>
      <c r="AF2822" s="41">
        <f>IF(AND(tbl_PV_Milestones[[#This Row],[BL FY]]=2025,tbl_PV_Milestones[[#This Row],[Finish FY]]&gt;2025),1,0)</f>
        <v>0</v>
      </c>
      <c r="AG2822" s="56" t="str">
        <f>_xlfn.XLOOKUP(tbl_PV_Milestones[[#This Row],[Work ID]],tbl_PV_Meta[Work ID '#],tbl_PV_Meta[Project Manager/Owner],,0)</f>
        <v>Project Manager 8</v>
      </c>
      <c r="AH2822" s="6"/>
    </row>
    <row r="2823" spans="4:34" x14ac:dyDescent="0.25">
      <c r="D2823" s="6" t="s">
        <v>154</v>
      </c>
      <c r="E2823" s="6" t="s">
        <v>503</v>
      </c>
      <c r="F2823" s="6" t="s">
        <v>1694</v>
      </c>
      <c r="G2823" s="6" t="s">
        <v>745</v>
      </c>
      <c r="H2823" s="6" t="s">
        <v>505</v>
      </c>
      <c r="I2823" s="6" t="s">
        <v>522</v>
      </c>
      <c r="J2823" s="6" t="s">
        <v>154</v>
      </c>
      <c r="K2823" s="6" t="s">
        <v>39</v>
      </c>
      <c r="L2823" s="6" t="s">
        <v>80</v>
      </c>
      <c r="M2823" s="43"/>
      <c r="N2823" s="44" t="s">
        <v>1979</v>
      </c>
      <c r="O2823" s="39">
        <v>45548.708333333299</v>
      </c>
      <c r="P2823" s="39">
        <v>45548.708333333299</v>
      </c>
      <c r="Q2823" s="6">
        <v>0</v>
      </c>
      <c r="R2823" s="6">
        <v>0</v>
      </c>
      <c r="S2823" s="45" t="e">
        <f>_xlfn.CONCAT(#REF!,TRIM(tbl_PV_Milestones[[#This Row],[Milestone Description]]))</f>
        <v>#REF!</v>
      </c>
      <c r="T2823" s="84" t="str">
        <f>IF(COUNTIF(tbl_PV_Milestones[UID],tbl_PV_Milestones[[#This Row],[UID]])&gt;1,"Duplicate","")</f>
        <v>Duplicate</v>
      </c>
      <c r="U2823" s="42" t="str">
        <f>_xlfn.XLOOKUP(tbl_PV_Milestones[[#This Row],[Work ID]],tbl_PV_Meta[Work ID '#],tbl_PV_Meta[Sub-Portfolio])</f>
        <v>Sub-Portfolio 7</v>
      </c>
      <c r="V2823" s="41">
        <f>IF(MONTH(tbl_PV_Milestones[[#This Row],[Baseline Date]])&lt;7,YEAR(tbl_PV_Milestones[[#This Row],[Baseline Date]]),YEAR(tbl_PV_Milestones[[#This Row],[Baseline Date]])+1)</f>
        <v>2025</v>
      </c>
      <c r="W2823" s="41">
        <f>IF(MONTH(tbl_PV_Milestones[[#This Row],[Actual/Schedule Finish]])&lt;7,YEAR(tbl_PV_Milestones[[#This Row],[Actual/Schedule Finish]]),YEAR(tbl_PV_Milestones[[#This Row],[Actual/Schedule Finish]])+1)</f>
        <v>2025</v>
      </c>
      <c r="X2823" s="41" t="str">
        <f>IF(OR(tbl_PV_Milestones[[#This Row],[Project Status]]="Completed",tbl_PV_Milestones[[#This Row],[Project Status]]="Assumed Completed"),"Yes","No")</f>
        <v>No</v>
      </c>
      <c r="Y2823" s="41">
        <f>IF(tbl_PV_Milestones[[#This Row],[Baseline Date]]="",1,0)</f>
        <v>0</v>
      </c>
      <c r="Z2823" s="41">
        <f>IF(tbl_PV_Milestones[[#This Row],[Baseline Date]]&lt;PV_Meta!$B$7,1,0)</f>
        <v>1</v>
      </c>
      <c r="AA2823" s="41">
        <f>IF(tbl_PV_Milestones[[#This Row],[Complete]]="Yes",1,0)</f>
        <v>0</v>
      </c>
      <c r="AB2823" s="41">
        <f>IF(AND(tbl_PV_Milestones[[#This Row],[BL FY]]=2025,tbl_PV_Milestones[[#This Row],[Baseline Date]]&lt;PV_Meta!$B$7),1,0)</f>
        <v>1</v>
      </c>
      <c r="AC2823" s="41">
        <f>IF(AND(tbl_PV_Milestones[[#This Row],[Planned YTD]]=1,tbl_PV_Milestones[[#This Row],[Complete]]="Yes"),1,0)</f>
        <v>0</v>
      </c>
      <c r="AD2823" s="41">
        <f>IF(AND(tbl_PV_Milestones[[#This Row],[Actual/Schedule Finish]]&lt;PV_Meta!$B$7,tbl_PV_Milestones[[#This Row],[Complete]]="No",tbl_PV_Milestones[[#This Row],[Project Status]]&lt;&gt;"On Hold"),1,0)</f>
        <v>1</v>
      </c>
      <c r="AE2823" s="41">
        <f>IF(AND(tbl_PV_Milestones[[#This Row],[Actual/Schedule Finish]]&gt;tbl_PV_Milestones[[#This Row],[Baseline Date]],tbl_PV_Milestones[[#This Row],[Complete]]="No",tbl_PV_Milestones[[#This Row],[Project Status]]&lt;&gt;"On Hold",tbl_PV_Milestones[[#This Row],[Overdue]]=0,tbl_PV_Milestones[[#This Row],[To be Baselined]]&lt;&gt;1),1,0)</f>
        <v>0</v>
      </c>
      <c r="AF2823" s="41">
        <f>IF(AND(tbl_PV_Milestones[[#This Row],[BL FY]]=2025,tbl_PV_Milestones[[#This Row],[Finish FY]]&gt;2025),1,0)</f>
        <v>0</v>
      </c>
      <c r="AG2823" s="56" t="str">
        <f>_xlfn.XLOOKUP(tbl_PV_Milestones[[#This Row],[Work ID]],tbl_PV_Meta[Work ID '#],tbl_PV_Meta[Project Manager/Owner],,0)</f>
        <v>Project Manager 8</v>
      </c>
      <c r="AH2823" s="6"/>
    </row>
    <row r="2824" spans="4:34" x14ac:dyDescent="0.25">
      <c r="D2824" s="6" t="s">
        <v>154</v>
      </c>
      <c r="E2824" s="6" t="s">
        <v>503</v>
      </c>
      <c r="F2824" s="6" t="s">
        <v>1694</v>
      </c>
      <c r="G2824" s="6" t="s">
        <v>629</v>
      </c>
      <c r="H2824" s="6" t="s">
        <v>505</v>
      </c>
      <c r="I2824" s="6" t="s">
        <v>522</v>
      </c>
      <c r="J2824" s="6" t="s">
        <v>154</v>
      </c>
      <c r="K2824" s="6" t="s">
        <v>39</v>
      </c>
      <c r="L2824" s="6" t="s">
        <v>80</v>
      </c>
      <c r="M2824" s="43"/>
      <c r="N2824" s="44" t="s">
        <v>1979</v>
      </c>
      <c r="O2824" s="39">
        <v>45548.708333333299</v>
      </c>
      <c r="P2824" s="39">
        <v>45548.708333333299</v>
      </c>
      <c r="Q2824" s="6">
        <v>0</v>
      </c>
      <c r="R2824" s="6">
        <v>0</v>
      </c>
      <c r="S2824" s="45" t="e">
        <f>_xlfn.CONCAT(#REF!,TRIM(tbl_PV_Milestones[[#This Row],[Milestone Description]]))</f>
        <v>#REF!</v>
      </c>
      <c r="T2824" s="84" t="str">
        <f>IF(COUNTIF(tbl_PV_Milestones[UID],tbl_PV_Milestones[[#This Row],[UID]])&gt;1,"Duplicate","")</f>
        <v>Duplicate</v>
      </c>
      <c r="U2824" s="42" t="str">
        <f>_xlfn.XLOOKUP(tbl_PV_Milestones[[#This Row],[Work ID]],tbl_PV_Meta[Work ID '#],tbl_PV_Meta[Sub-Portfolio])</f>
        <v>Sub-Portfolio 7</v>
      </c>
      <c r="V2824" s="41">
        <f>IF(MONTH(tbl_PV_Milestones[[#This Row],[Baseline Date]])&lt;7,YEAR(tbl_PV_Milestones[[#This Row],[Baseline Date]]),YEAR(tbl_PV_Milestones[[#This Row],[Baseline Date]])+1)</f>
        <v>2025</v>
      </c>
      <c r="W2824" s="41">
        <f>IF(MONTH(tbl_PV_Milestones[[#This Row],[Actual/Schedule Finish]])&lt;7,YEAR(tbl_PV_Milestones[[#This Row],[Actual/Schedule Finish]]),YEAR(tbl_PV_Milestones[[#This Row],[Actual/Schedule Finish]])+1)</f>
        <v>2025</v>
      </c>
      <c r="X2824" s="41" t="str">
        <f>IF(OR(tbl_PV_Milestones[[#This Row],[Project Status]]="Completed",tbl_PV_Milestones[[#This Row],[Project Status]]="Assumed Completed"),"Yes","No")</f>
        <v>No</v>
      </c>
      <c r="Y2824" s="41">
        <f>IF(tbl_PV_Milestones[[#This Row],[Baseline Date]]="",1,0)</f>
        <v>0</v>
      </c>
      <c r="Z2824" s="41">
        <f>IF(tbl_PV_Milestones[[#This Row],[Baseline Date]]&lt;PV_Meta!$B$7,1,0)</f>
        <v>1</v>
      </c>
      <c r="AA2824" s="41">
        <f>IF(tbl_PV_Milestones[[#This Row],[Complete]]="Yes",1,0)</f>
        <v>0</v>
      </c>
      <c r="AB2824" s="41">
        <f>IF(AND(tbl_PV_Milestones[[#This Row],[BL FY]]=2025,tbl_PV_Milestones[[#This Row],[Baseline Date]]&lt;PV_Meta!$B$7),1,0)</f>
        <v>1</v>
      </c>
      <c r="AC2824" s="41">
        <f>IF(AND(tbl_PV_Milestones[[#This Row],[Planned YTD]]=1,tbl_PV_Milestones[[#This Row],[Complete]]="Yes"),1,0)</f>
        <v>0</v>
      </c>
      <c r="AD2824" s="41">
        <f>IF(AND(tbl_PV_Milestones[[#This Row],[Actual/Schedule Finish]]&lt;PV_Meta!$B$7,tbl_PV_Milestones[[#This Row],[Complete]]="No",tbl_PV_Milestones[[#This Row],[Project Status]]&lt;&gt;"On Hold"),1,0)</f>
        <v>1</v>
      </c>
      <c r="AE2824" s="41">
        <f>IF(AND(tbl_PV_Milestones[[#This Row],[Actual/Schedule Finish]]&gt;tbl_PV_Milestones[[#This Row],[Baseline Date]],tbl_PV_Milestones[[#This Row],[Complete]]="No",tbl_PV_Milestones[[#This Row],[Project Status]]&lt;&gt;"On Hold",tbl_PV_Milestones[[#This Row],[Overdue]]=0,tbl_PV_Milestones[[#This Row],[To be Baselined]]&lt;&gt;1),1,0)</f>
        <v>0</v>
      </c>
      <c r="AF2824" s="41">
        <f>IF(AND(tbl_PV_Milestones[[#This Row],[BL FY]]=2025,tbl_PV_Milestones[[#This Row],[Finish FY]]&gt;2025),1,0)</f>
        <v>0</v>
      </c>
      <c r="AG2824" s="56" t="str">
        <f>_xlfn.XLOOKUP(tbl_PV_Milestones[[#This Row],[Work ID]],tbl_PV_Meta[Work ID '#],tbl_PV_Meta[Project Manager/Owner],,0)</f>
        <v>Project Manager 8</v>
      </c>
      <c r="AH2824" s="6"/>
    </row>
    <row r="2825" spans="4:34" x14ac:dyDescent="0.25">
      <c r="D2825" s="6" t="s">
        <v>154</v>
      </c>
      <c r="E2825" s="6" t="s">
        <v>52</v>
      </c>
      <c r="F2825" s="6" t="s">
        <v>1750</v>
      </c>
      <c r="G2825" s="6" t="s">
        <v>738</v>
      </c>
      <c r="H2825" s="6" t="s">
        <v>505</v>
      </c>
      <c r="I2825" s="6" t="s">
        <v>522</v>
      </c>
      <c r="J2825" s="6" t="s">
        <v>154</v>
      </c>
      <c r="K2825" s="6" t="s">
        <v>36</v>
      </c>
      <c r="L2825" s="6" t="s">
        <v>48</v>
      </c>
      <c r="M2825" s="43"/>
      <c r="N2825" s="44" t="s">
        <v>1979</v>
      </c>
      <c r="S2825" s="45" t="e">
        <f>_xlfn.CONCAT(#REF!,TRIM(tbl_PV_Milestones[[#This Row],[Milestone Description]]))</f>
        <v>#REF!</v>
      </c>
      <c r="T2825" s="84" t="str">
        <f>IF(COUNTIF(tbl_PV_Milestones[UID],tbl_PV_Milestones[[#This Row],[UID]])&gt;1,"Duplicate","")</f>
        <v>Duplicate</v>
      </c>
      <c r="U2825" s="42" t="str">
        <f>_xlfn.XLOOKUP(tbl_PV_Milestones[[#This Row],[Work ID]],tbl_PV_Meta[Work ID '#],tbl_PV_Meta[Sub-Portfolio])</f>
        <v>Sub-Portfolio 8</v>
      </c>
      <c r="V2825" s="41">
        <f>IF(MONTH(tbl_PV_Milestones[[#This Row],[Baseline Date]])&lt;7,YEAR(tbl_PV_Milestones[[#This Row],[Baseline Date]]),YEAR(tbl_PV_Milestones[[#This Row],[Baseline Date]])+1)</f>
        <v>1900</v>
      </c>
      <c r="W2825" s="41">
        <f>IF(MONTH(tbl_PV_Milestones[[#This Row],[Actual/Schedule Finish]])&lt;7,YEAR(tbl_PV_Milestones[[#This Row],[Actual/Schedule Finish]]),YEAR(tbl_PV_Milestones[[#This Row],[Actual/Schedule Finish]])+1)</f>
        <v>1900</v>
      </c>
      <c r="X2825" s="41" t="str">
        <f>IF(OR(tbl_PV_Milestones[[#This Row],[Project Status]]="Completed",tbl_PV_Milestones[[#This Row],[Project Status]]="Assumed Completed"),"Yes","No")</f>
        <v>No</v>
      </c>
      <c r="Y2825" s="41">
        <f>IF(tbl_PV_Milestones[[#This Row],[Baseline Date]]="",1,0)</f>
        <v>1</v>
      </c>
      <c r="Z2825" s="41">
        <f>IF(tbl_PV_Milestones[[#This Row],[Baseline Date]]&lt;PV_Meta!$B$7,1,0)</f>
        <v>1</v>
      </c>
      <c r="AA2825" s="41">
        <f>IF(tbl_PV_Milestones[[#This Row],[Complete]]="Yes",1,0)</f>
        <v>0</v>
      </c>
      <c r="AB2825" s="41">
        <f>IF(AND(tbl_PV_Milestones[[#This Row],[BL FY]]=2025,tbl_PV_Milestones[[#This Row],[Baseline Date]]&lt;PV_Meta!$B$7),1,0)</f>
        <v>0</v>
      </c>
      <c r="AC2825" s="41">
        <f>IF(AND(tbl_PV_Milestones[[#This Row],[Planned YTD]]=1,tbl_PV_Milestones[[#This Row],[Complete]]="Yes"),1,0)</f>
        <v>0</v>
      </c>
      <c r="AD2825" s="41">
        <f>IF(AND(tbl_PV_Milestones[[#This Row],[Actual/Schedule Finish]]&lt;PV_Meta!$B$7,tbl_PV_Milestones[[#This Row],[Complete]]="No",tbl_PV_Milestones[[#This Row],[Project Status]]&lt;&gt;"On Hold"),1,0)</f>
        <v>1</v>
      </c>
      <c r="AE2825" s="41">
        <f>IF(AND(tbl_PV_Milestones[[#This Row],[Actual/Schedule Finish]]&gt;tbl_PV_Milestones[[#This Row],[Baseline Date]],tbl_PV_Milestones[[#This Row],[Complete]]="No",tbl_PV_Milestones[[#This Row],[Project Status]]&lt;&gt;"On Hold",tbl_PV_Milestones[[#This Row],[Overdue]]=0,tbl_PV_Milestones[[#This Row],[To be Baselined]]&lt;&gt;1),1,0)</f>
        <v>0</v>
      </c>
      <c r="AF2825" s="41">
        <f>IF(AND(tbl_PV_Milestones[[#This Row],[BL FY]]=2025,tbl_PV_Milestones[[#This Row],[Finish FY]]&gt;2025),1,0)</f>
        <v>0</v>
      </c>
      <c r="AG2825" s="56" t="str">
        <f>_xlfn.XLOOKUP(tbl_PV_Milestones[[#This Row],[Work ID]],tbl_PV_Meta[Work ID '#],tbl_PV_Meta[Project Manager/Owner],,0)</f>
        <v>Project Manager 25</v>
      </c>
      <c r="AH2825" s="6"/>
    </row>
    <row r="2826" spans="4:34" x14ac:dyDescent="0.25">
      <c r="D2826" s="6" t="s">
        <v>154</v>
      </c>
      <c r="E2826" s="6" t="s">
        <v>52</v>
      </c>
      <c r="F2826" s="6" t="s">
        <v>1750</v>
      </c>
      <c r="G2826" s="6" t="s">
        <v>521</v>
      </c>
      <c r="H2826" s="6" t="s">
        <v>505</v>
      </c>
      <c r="I2826" s="6" t="s">
        <v>522</v>
      </c>
      <c r="J2826" s="6" t="s">
        <v>154</v>
      </c>
      <c r="K2826" s="6" t="s">
        <v>36</v>
      </c>
      <c r="L2826" s="6" t="s">
        <v>48</v>
      </c>
      <c r="M2826" s="43"/>
      <c r="N2826" s="44" t="s">
        <v>1979</v>
      </c>
      <c r="S2826" s="45" t="e">
        <f>_xlfn.CONCAT(#REF!,TRIM(tbl_PV_Milestones[[#This Row],[Milestone Description]]))</f>
        <v>#REF!</v>
      </c>
      <c r="T2826" s="84" t="str">
        <f>IF(COUNTIF(tbl_PV_Milestones[UID],tbl_PV_Milestones[[#This Row],[UID]])&gt;1,"Duplicate","")</f>
        <v>Duplicate</v>
      </c>
      <c r="U2826" s="42" t="str">
        <f>_xlfn.XLOOKUP(tbl_PV_Milestones[[#This Row],[Work ID]],tbl_PV_Meta[Work ID '#],tbl_PV_Meta[Sub-Portfolio])</f>
        <v>Sub-Portfolio 8</v>
      </c>
      <c r="V2826" s="41">
        <f>IF(MONTH(tbl_PV_Milestones[[#This Row],[Baseline Date]])&lt;7,YEAR(tbl_PV_Milestones[[#This Row],[Baseline Date]]),YEAR(tbl_PV_Milestones[[#This Row],[Baseline Date]])+1)</f>
        <v>1900</v>
      </c>
      <c r="W2826" s="41">
        <f>IF(MONTH(tbl_PV_Milestones[[#This Row],[Actual/Schedule Finish]])&lt;7,YEAR(tbl_PV_Milestones[[#This Row],[Actual/Schedule Finish]]),YEAR(tbl_PV_Milestones[[#This Row],[Actual/Schedule Finish]])+1)</f>
        <v>1900</v>
      </c>
      <c r="X2826" s="41" t="str">
        <f>IF(OR(tbl_PV_Milestones[[#This Row],[Project Status]]="Completed",tbl_PV_Milestones[[#This Row],[Project Status]]="Assumed Completed"),"Yes","No")</f>
        <v>No</v>
      </c>
      <c r="Y2826" s="41">
        <f>IF(tbl_PV_Milestones[[#This Row],[Baseline Date]]="",1,0)</f>
        <v>1</v>
      </c>
      <c r="Z2826" s="41">
        <f>IF(tbl_PV_Milestones[[#This Row],[Baseline Date]]&lt;PV_Meta!$B$7,1,0)</f>
        <v>1</v>
      </c>
      <c r="AA2826" s="41">
        <f>IF(tbl_PV_Milestones[[#This Row],[Complete]]="Yes",1,0)</f>
        <v>0</v>
      </c>
      <c r="AB2826" s="41">
        <f>IF(AND(tbl_PV_Milestones[[#This Row],[BL FY]]=2025,tbl_PV_Milestones[[#This Row],[Baseline Date]]&lt;PV_Meta!$B$7),1,0)</f>
        <v>0</v>
      </c>
      <c r="AC2826" s="41">
        <f>IF(AND(tbl_PV_Milestones[[#This Row],[Planned YTD]]=1,tbl_PV_Milestones[[#This Row],[Complete]]="Yes"),1,0)</f>
        <v>0</v>
      </c>
      <c r="AD2826" s="41">
        <f>IF(AND(tbl_PV_Milestones[[#This Row],[Actual/Schedule Finish]]&lt;PV_Meta!$B$7,tbl_PV_Milestones[[#This Row],[Complete]]="No",tbl_PV_Milestones[[#This Row],[Project Status]]&lt;&gt;"On Hold"),1,0)</f>
        <v>1</v>
      </c>
      <c r="AE2826" s="41">
        <f>IF(AND(tbl_PV_Milestones[[#This Row],[Actual/Schedule Finish]]&gt;tbl_PV_Milestones[[#This Row],[Baseline Date]],tbl_PV_Milestones[[#This Row],[Complete]]="No",tbl_PV_Milestones[[#This Row],[Project Status]]&lt;&gt;"On Hold",tbl_PV_Milestones[[#This Row],[Overdue]]=0,tbl_PV_Milestones[[#This Row],[To be Baselined]]&lt;&gt;1),1,0)</f>
        <v>0</v>
      </c>
      <c r="AF2826" s="41">
        <f>IF(AND(tbl_PV_Milestones[[#This Row],[BL FY]]=2025,tbl_PV_Milestones[[#This Row],[Finish FY]]&gt;2025),1,0)</f>
        <v>0</v>
      </c>
      <c r="AG2826" s="56" t="str">
        <f>_xlfn.XLOOKUP(tbl_PV_Milestones[[#This Row],[Work ID]],tbl_PV_Meta[Work ID '#],tbl_PV_Meta[Project Manager/Owner],,0)</f>
        <v>Project Manager 25</v>
      </c>
      <c r="AH2826" s="6"/>
    </row>
    <row r="2827" spans="4:34" x14ac:dyDescent="0.25">
      <c r="D2827" s="6" t="s">
        <v>154</v>
      </c>
      <c r="E2827" s="6" t="s">
        <v>52</v>
      </c>
      <c r="F2827" s="6" t="s">
        <v>1750</v>
      </c>
      <c r="G2827" s="6" t="s">
        <v>566</v>
      </c>
      <c r="H2827" s="6" t="s">
        <v>505</v>
      </c>
      <c r="I2827" s="6" t="s">
        <v>522</v>
      </c>
      <c r="J2827" s="6" t="s">
        <v>154</v>
      </c>
      <c r="K2827" s="6" t="s">
        <v>36</v>
      </c>
      <c r="L2827" s="6" t="s">
        <v>48</v>
      </c>
      <c r="M2827" s="43"/>
      <c r="N2827" s="44" t="s">
        <v>1979</v>
      </c>
      <c r="S2827" s="45" t="e">
        <f>_xlfn.CONCAT(#REF!,TRIM(tbl_PV_Milestones[[#This Row],[Milestone Description]]))</f>
        <v>#REF!</v>
      </c>
      <c r="T2827" s="84" t="str">
        <f>IF(COUNTIF(tbl_PV_Milestones[UID],tbl_PV_Milestones[[#This Row],[UID]])&gt;1,"Duplicate","")</f>
        <v>Duplicate</v>
      </c>
      <c r="U2827" s="42" t="str">
        <f>_xlfn.XLOOKUP(tbl_PV_Milestones[[#This Row],[Work ID]],tbl_PV_Meta[Work ID '#],tbl_PV_Meta[Sub-Portfolio])</f>
        <v>Sub-Portfolio 8</v>
      </c>
      <c r="V2827" s="41">
        <f>IF(MONTH(tbl_PV_Milestones[[#This Row],[Baseline Date]])&lt;7,YEAR(tbl_PV_Milestones[[#This Row],[Baseline Date]]),YEAR(tbl_PV_Milestones[[#This Row],[Baseline Date]])+1)</f>
        <v>1900</v>
      </c>
      <c r="W2827" s="41">
        <f>IF(MONTH(tbl_PV_Milestones[[#This Row],[Actual/Schedule Finish]])&lt;7,YEAR(tbl_PV_Milestones[[#This Row],[Actual/Schedule Finish]]),YEAR(tbl_PV_Milestones[[#This Row],[Actual/Schedule Finish]])+1)</f>
        <v>1900</v>
      </c>
      <c r="X2827" s="41" t="str">
        <f>IF(OR(tbl_PV_Milestones[[#This Row],[Project Status]]="Completed",tbl_PV_Milestones[[#This Row],[Project Status]]="Assumed Completed"),"Yes","No")</f>
        <v>No</v>
      </c>
      <c r="Y2827" s="41">
        <f>IF(tbl_PV_Milestones[[#This Row],[Baseline Date]]="",1,0)</f>
        <v>1</v>
      </c>
      <c r="Z2827" s="41">
        <f>IF(tbl_PV_Milestones[[#This Row],[Baseline Date]]&lt;PV_Meta!$B$7,1,0)</f>
        <v>1</v>
      </c>
      <c r="AA2827" s="41">
        <f>IF(tbl_PV_Milestones[[#This Row],[Complete]]="Yes",1,0)</f>
        <v>0</v>
      </c>
      <c r="AB2827" s="41">
        <f>IF(AND(tbl_PV_Milestones[[#This Row],[BL FY]]=2025,tbl_PV_Milestones[[#This Row],[Baseline Date]]&lt;PV_Meta!$B$7),1,0)</f>
        <v>0</v>
      </c>
      <c r="AC2827" s="41">
        <f>IF(AND(tbl_PV_Milestones[[#This Row],[Planned YTD]]=1,tbl_PV_Milestones[[#This Row],[Complete]]="Yes"),1,0)</f>
        <v>0</v>
      </c>
      <c r="AD2827" s="41">
        <f>IF(AND(tbl_PV_Milestones[[#This Row],[Actual/Schedule Finish]]&lt;PV_Meta!$B$7,tbl_PV_Milestones[[#This Row],[Complete]]="No",tbl_PV_Milestones[[#This Row],[Project Status]]&lt;&gt;"On Hold"),1,0)</f>
        <v>1</v>
      </c>
      <c r="AE2827" s="41">
        <f>IF(AND(tbl_PV_Milestones[[#This Row],[Actual/Schedule Finish]]&gt;tbl_PV_Milestones[[#This Row],[Baseline Date]],tbl_PV_Milestones[[#This Row],[Complete]]="No",tbl_PV_Milestones[[#This Row],[Project Status]]&lt;&gt;"On Hold",tbl_PV_Milestones[[#This Row],[Overdue]]=0,tbl_PV_Milestones[[#This Row],[To be Baselined]]&lt;&gt;1),1,0)</f>
        <v>0</v>
      </c>
      <c r="AF2827" s="41">
        <f>IF(AND(tbl_PV_Milestones[[#This Row],[BL FY]]=2025,tbl_PV_Milestones[[#This Row],[Finish FY]]&gt;2025),1,0)</f>
        <v>0</v>
      </c>
      <c r="AG2827" s="56" t="str">
        <f>_xlfn.XLOOKUP(tbl_PV_Milestones[[#This Row],[Work ID]],tbl_PV_Meta[Work ID '#],tbl_PV_Meta[Project Manager/Owner],,0)</f>
        <v>Project Manager 25</v>
      </c>
      <c r="AH2827" s="6"/>
    </row>
    <row r="2828" spans="4:34" x14ac:dyDescent="0.25">
      <c r="D2828" s="6" t="s">
        <v>154</v>
      </c>
      <c r="E2828" s="6" t="s">
        <v>52</v>
      </c>
      <c r="F2828" s="6" t="s">
        <v>1750</v>
      </c>
      <c r="G2828" s="6" t="s">
        <v>572</v>
      </c>
      <c r="H2828" s="6" t="s">
        <v>505</v>
      </c>
      <c r="I2828" s="6" t="s">
        <v>522</v>
      </c>
      <c r="J2828" s="6" t="s">
        <v>154</v>
      </c>
      <c r="K2828" s="6" t="s">
        <v>36</v>
      </c>
      <c r="L2828" s="6" t="s">
        <v>48</v>
      </c>
      <c r="M2828" s="43"/>
      <c r="N2828" s="44" t="s">
        <v>1979</v>
      </c>
      <c r="S2828" s="45" t="e">
        <f>_xlfn.CONCAT(#REF!,TRIM(tbl_PV_Milestones[[#This Row],[Milestone Description]]))</f>
        <v>#REF!</v>
      </c>
      <c r="T2828" s="84" t="str">
        <f>IF(COUNTIF(tbl_PV_Milestones[UID],tbl_PV_Milestones[[#This Row],[UID]])&gt;1,"Duplicate","")</f>
        <v>Duplicate</v>
      </c>
      <c r="U2828" s="42" t="str">
        <f>_xlfn.XLOOKUP(tbl_PV_Milestones[[#This Row],[Work ID]],tbl_PV_Meta[Work ID '#],tbl_PV_Meta[Sub-Portfolio])</f>
        <v>Sub-Portfolio 8</v>
      </c>
      <c r="V2828" s="41">
        <f>IF(MONTH(tbl_PV_Milestones[[#This Row],[Baseline Date]])&lt;7,YEAR(tbl_PV_Milestones[[#This Row],[Baseline Date]]),YEAR(tbl_PV_Milestones[[#This Row],[Baseline Date]])+1)</f>
        <v>1900</v>
      </c>
      <c r="W2828" s="41">
        <f>IF(MONTH(tbl_PV_Milestones[[#This Row],[Actual/Schedule Finish]])&lt;7,YEAR(tbl_PV_Milestones[[#This Row],[Actual/Schedule Finish]]),YEAR(tbl_PV_Milestones[[#This Row],[Actual/Schedule Finish]])+1)</f>
        <v>1900</v>
      </c>
      <c r="X2828" s="41" t="str">
        <f>IF(OR(tbl_PV_Milestones[[#This Row],[Project Status]]="Completed",tbl_PV_Milestones[[#This Row],[Project Status]]="Assumed Completed"),"Yes","No")</f>
        <v>No</v>
      </c>
      <c r="Y2828" s="41">
        <f>IF(tbl_PV_Milestones[[#This Row],[Baseline Date]]="",1,0)</f>
        <v>1</v>
      </c>
      <c r="Z2828" s="41">
        <f>IF(tbl_PV_Milestones[[#This Row],[Baseline Date]]&lt;PV_Meta!$B$7,1,0)</f>
        <v>1</v>
      </c>
      <c r="AA2828" s="41">
        <f>IF(tbl_PV_Milestones[[#This Row],[Complete]]="Yes",1,0)</f>
        <v>0</v>
      </c>
      <c r="AB2828" s="41">
        <f>IF(AND(tbl_PV_Milestones[[#This Row],[BL FY]]=2025,tbl_PV_Milestones[[#This Row],[Baseline Date]]&lt;PV_Meta!$B$7),1,0)</f>
        <v>0</v>
      </c>
      <c r="AC2828" s="41">
        <f>IF(AND(tbl_PV_Milestones[[#This Row],[Planned YTD]]=1,tbl_PV_Milestones[[#This Row],[Complete]]="Yes"),1,0)</f>
        <v>0</v>
      </c>
      <c r="AD2828" s="41">
        <f>IF(AND(tbl_PV_Milestones[[#This Row],[Actual/Schedule Finish]]&lt;PV_Meta!$B$7,tbl_PV_Milestones[[#This Row],[Complete]]="No",tbl_PV_Milestones[[#This Row],[Project Status]]&lt;&gt;"On Hold"),1,0)</f>
        <v>1</v>
      </c>
      <c r="AE2828" s="41">
        <f>IF(AND(tbl_PV_Milestones[[#This Row],[Actual/Schedule Finish]]&gt;tbl_PV_Milestones[[#This Row],[Baseline Date]],tbl_PV_Milestones[[#This Row],[Complete]]="No",tbl_PV_Milestones[[#This Row],[Project Status]]&lt;&gt;"On Hold",tbl_PV_Milestones[[#This Row],[Overdue]]=0,tbl_PV_Milestones[[#This Row],[To be Baselined]]&lt;&gt;1),1,0)</f>
        <v>0</v>
      </c>
      <c r="AF2828" s="41">
        <f>IF(AND(tbl_PV_Milestones[[#This Row],[BL FY]]=2025,tbl_PV_Milestones[[#This Row],[Finish FY]]&gt;2025),1,0)</f>
        <v>0</v>
      </c>
      <c r="AG2828" s="56" t="str">
        <f>_xlfn.XLOOKUP(tbl_PV_Milestones[[#This Row],[Work ID]],tbl_PV_Meta[Work ID '#],tbl_PV_Meta[Project Manager/Owner],,0)</f>
        <v>Project Manager 25</v>
      </c>
      <c r="AH2828" s="6"/>
    </row>
    <row r="2829" spans="4:34" x14ac:dyDescent="0.25">
      <c r="D2829" s="6" t="s">
        <v>154</v>
      </c>
      <c r="E2829" s="6" t="s">
        <v>52</v>
      </c>
      <c r="F2829" s="6" t="s">
        <v>1750</v>
      </c>
      <c r="G2829" s="6" t="s">
        <v>1239</v>
      </c>
      <c r="H2829" s="6" t="s">
        <v>505</v>
      </c>
      <c r="I2829" s="6" t="s">
        <v>522</v>
      </c>
      <c r="J2829" s="6" t="s">
        <v>154</v>
      </c>
      <c r="K2829" s="6" t="s">
        <v>36</v>
      </c>
      <c r="L2829" s="6" t="s">
        <v>48</v>
      </c>
      <c r="M2829" s="43"/>
      <c r="N2829" s="44" t="s">
        <v>1979</v>
      </c>
      <c r="S2829" s="45" t="e">
        <f>_xlfn.CONCAT(#REF!,TRIM(tbl_PV_Milestones[[#This Row],[Milestone Description]]))</f>
        <v>#REF!</v>
      </c>
      <c r="T2829" s="84" t="str">
        <f>IF(COUNTIF(tbl_PV_Milestones[UID],tbl_PV_Milestones[[#This Row],[UID]])&gt;1,"Duplicate","")</f>
        <v>Duplicate</v>
      </c>
      <c r="U2829" s="42" t="str">
        <f>_xlfn.XLOOKUP(tbl_PV_Milestones[[#This Row],[Work ID]],tbl_PV_Meta[Work ID '#],tbl_PV_Meta[Sub-Portfolio])</f>
        <v>Sub-Portfolio 8</v>
      </c>
      <c r="V2829" s="41">
        <f>IF(MONTH(tbl_PV_Milestones[[#This Row],[Baseline Date]])&lt;7,YEAR(tbl_PV_Milestones[[#This Row],[Baseline Date]]),YEAR(tbl_PV_Milestones[[#This Row],[Baseline Date]])+1)</f>
        <v>1900</v>
      </c>
      <c r="W2829" s="41">
        <f>IF(MONTH(tbl_PV_Milestones[[#This Row],[Actual/Schedule Finish]])&lt;7,YEAR(tbl_PV_Milestones[[#This Row],[Actual/Schedule Finish]]),YEAR(tbl_PV_Milestones[[#This Row],[Actual/Schedule Finish]])+1)</f>
        <v>1900</v>
      </c>
      <c r="X2829" s="41" t="str">
        <f>IF(OR(tbl_PV_Milestones[[#This Row],[Project Status]]="Completed",tbl_PV_Milestones[[#This Row],[Project Status]]="Assumed Completed"),"Yes","No")</f>
        <v>No</v>
      </c>
      <c r="Y2829" s="41">
        <f>IF(tbl_PV_Milestones[[#This Row],[Baseline Date]]="",1,0)</f>
        <v>1</v>
      </c>
      <c r="Z2829" s="41">
        <f>IF(tbl_PV_Milestones[[#This Row],[Baseline Date]]&lt;PV_Meta!$B$7,1,0)</f>
        <v>1</v>
      </c>
      <c r="AA2829" s="41">
        <f>IF(tbl_PV_Milestones[[#This Row],[Complete]]="Yes",1,0)</f>
        <v>0</v>
      </c>
      <c r="AB2829" s="41">
        <f>IF(AND(tbl_PV_Milestones[[#This Row],[BL FY]]=2025,tbl_PV_Milestones[[#This Row],[Baseline Date]]&lt;PV_Meta!$B$7),1,0)</f>
        <v>0</v>
      </c>
      <c r="AC2829" s="41">
        <f>IF(AND(tbl_PV_Milestones[[#This Row],[Planned YTD]]=1,tbl_PV_Milestones[[#This Row],[Complete]]="Yes"),1,0)</f>
        <v>0</v>
      </c>
      <c r="AD2829" s="41">
        <f>IF(AND(tbl_PV_Milestones[[#This Row],[Actual/Schedule Finish]]&lt;PV_Meta!$B$7,tbl_PV_Milestones[[#This Row],[Complete]]="No",tbl_PV_Milestones[[#This Row],[Project Status]]&lt;&gt;"On Hold"),1,0)</f>
        <v>1</v>
      </c>
      <c r="AE2829" s="41">
        <f>IF(AND(tbl_PV_Milestones[[#This Row],[Actual/Schedule Finish]]&gt;tbl_PV_Milestones[[#This Row],[Baseline Date]],tbl_PV_Milestones[[#This Row],[Complete]]="No",tbl_PV_Milestones[[#This Row],[Project Status]]&lt;&gt;"On Hold",tbl_PV_Milestones[[#This Row],[Overdue]]=0,tbl_PV_Milestones[[#This Row],[To be Baselined]]&lt;&gt;1),1,0)</f>
        <v>0</v>
      </c>
      <c r="AF2829" s="41">
        <f>IF(AND(tbl_PV_Milestones[[#This Row],[BL FY]]=2025,tbl_PV_Milestones[[#This Row],[Finish FY]]&gt;2025),1,0)</f>
        <v>0</v>
      </c>
      <c r="AG2829" s="56" t="str">
        <f>_xlfn.XLOOKUP(tbl_PV_Milestones[[#This Row],[Work ID]],tbl_PV_Meta[Work ID '#],tbl_PV_Meta[Project Manager/Owner],,0)</f>
        <v>Project Manager 25</v>
      </c>
      <c r="AH2829" s="6"/>
    </row>
    <row r="2830" spans="4:34" x14ac:dyDescent="0.25">
      <c r="D2830" s="6" t="s">
        <v>154</v>
      </c>
      <c r="E2830" s="6" t="s">
        <v>503</v>
      </c>
      <c r="F2830" s="6" t="s">
        <v>1750</v>
      </c>
      <c r="G2830" s="6" t="s">
        <v>743</v>
      </c>
      <c r="H2830" s="6" t="s">
        <v>505</v>
      </c>
      <c r="I2830" s="6" t="s">
        <v>522</v>
      </c>
      <c r="J2830" s="6" t="s">
        <v>154</v>
      </c>
      <c r="K2830" s="6" t="s">
        <v>36</v>
      </c>
      <c r="L2830" s="6" t="s">
        <v>48</v>
      </c>
      <c r="M2830" s="43"/>
      <c r="N2830" s="44" t="s">
        <v>1979</v>
      </c>
      <c r="O2830" s="39">
        <v>45551.333333333299</v>
      </c>
      <c r="P2830" s="39">
        <v>45551.333333333299</v>
      </c>
      <c r="Q2830" s="6">
        <v>0</v>
      </c>
      <c r="R2830" s="6">
        <v>0</v>
      </c>
      <c r="S2830" s="45" t="e">
        <f>_xlfn.CONCAT(#REF!,TRIM(tbl_PV_Milestones[[#This Row],[Milestone Description]]))</f>
        <v>#REF!</v>
      </c>
      <c r="T2830" s="84" t="str">
        <f>IF(COUNTIF(tbl_PV_Milestones[UID],tbl_PV_Milestones[[#This Row],[UID]])&gt;1,"Duplicate","")</f>
        <v>Duplicate</v>
      </c>
      <c r="U2830" s="42" t="str">
        <f>_xlfn.XLOOKUP(tbl_PV_Milestones[[#This Row],[Work ID]],tbl_PV_Meta[Work ID '#],tbl_PV_Meta[Sub-Portfolio])</f>
        <v>Sub-Portfolio 8</v>
      </c>
      <c r="V2830" s="41">
        <f>IF(MONTH(tbl_PV_Milestones[[#This Row],[Baseline Date]])&lt;7,YEAR(tbl_PV_Milestones[[#This Row],[Baseline Date]]),YEAR(tbl_PV_Milestones[[#This Row],[Baseline Date]])+1)</f>
        <v>2025</v>
      </c>
      <c r="W2830" s="41">
        <f>IF(MONTH(tbl_PV_Milestones[[#This Row],[Actual/Schedule Finish]])&lt;7,YEAR(tbl_PV_Milestones[[#This Row],[Actual/Schedule Finish]]),YEAR(tbl_PV_Milestones[[#This Row],[Actual/Schedule Finish]])+1)</f>
        <v>2025</v>
      </c>
      <c r="X2830" s="41" t="str">
        <f>IF(OR(tbl_PV_Milestones[[#This Row],[Project Status]]="Completed",tbl_PV_Milestones[[#This Row],[Project Status]]="Assumed Completed"),"Yes","No")</f>
        <v>No</v>
      </c>
      <c r="Y2830" s="41">
        <f>IF(tbl_PV_Milestones[[#This Row],[Baseline Date]]="",1,0)</f>
        <v>0</v>
      </c>
      <c r="Z2830" s="41">
        <f>IF(tbl_PV_Milestones[[#This Row],[Baseline Date]]&lt;PV_Meta!$B$7,1,0)</f>
        <v>1</v>
      </c>
      <c r="AA2830" s="41">
        <f>IF(tbl_PV_Milestones[[#This Row],[Complete]]="Yes",1,0)</f>
        <v>0</v>
      </c>
      <c r="AB2830" s="41">
        <f>IF(AND(tbl_PV_Milestones[[#This Row],[BL FY]]=2025,tbl_PV_Milestones[[#This Row],[Baseline Date]]&lt;PV_Meta!$B$7),1,0)</f>
        <v>1</v>
      </c>
      <c r="AC2830" s="41">
        <f>IF(AND(tbl_PV_Milestones[[#This Row],[Planned YTD]]=1,tbl_PV_Milestones[[#This Row],[Complete]]="Yes"),1,0)</f>
        <v>0</v>
      </c>
      <c r="AD2830" s="41">
        <f>IF(AND(tbl_PV_Milestones[[#This Row],[Actual/Schedule Finish]]&lt;PV_Meta!$B$7,tbl_PV_Milestones[[#This Row],[Complete]]="No",tbl_PV_Milestones[[#This Row],[Project Status]]&lt;&gt;"On Hold"),1,0)</f>
        <v>1</v>
      </c>
      <c r="AE2830" s="41">
        <f>IF(AND(tbl_PV_Milestones[[#This Row],[Actual/Schedule Finish]]&gt;tbl_PV_Milestones[[#This Row],[Baseline Date]],tbl_PV_Milestones[[#This Row],[Complete]]="No",tbl_PV_Milestones[[#This Row],[Project Status]]&lt;&gt;"On Hold",tbl_PV_Milestones[[#This Row],[Overdue]]=0,tbl_PV_Milestones[[#This Row],[To be Baselined]]&lt;&gt;1),1,0)</f>
        <v>0</v>
      </c>
      <c r="AF2830" s="41">
        <f>IF(AND(tbl_PV_Milestones[[#This Row],[BL FY]]=2025,tbl_PV_Milestones[[#This Row],[Finish FY]]&gt;2025),1,0)</f>
        <v>0</v>
      </c>
      <c r="AG2830" s="56" t="str">
        <f>_xlfn.XLOOKUP(tbl_PV_Milestones[[#This Row],[Work ID]],tbl_PV_Meta[Work ID '#],tbl_PV_Meta[Project Manager/Owner],,0)</f>
        <v>Project Manager 25</v>
      </c>
      <c r="AH2830" s="6"/>
    </row>
    <row r="2831" spans="4:34" x14ac:dyDescent="0.25">
      <c r="D2831" s="6" t="s">
        <v>154</v>
      </c>
      <c r="E2831" s="6" t="s">
        <v>52</v>
      </c>
      <c r="F2831" s="6" t="s">
        <v>1750</v>
      </c>
      <c r="G2831" s="6" t="s">
        <v>854</v>
      </c>
      <c r="H2831" s="6" t="s">
        <v>505</v>
      </c>
      <c r="I2831" s="6" t="s">
        <v>522</v>
      </c>
      <c r="J2831" s="6" t="s">
        <v>154</v>
      </c>
      <c r="K2831" s="6" t="s">
        <v>36</v>
      </c>
      <c r="L2831" s="6" t="s">
        <v>48</v>
      </c>
      <c r="M2831" s="43"/>
      <c r="N2831" s="44" t="s">
        <v>1979</v>
      </c>
      <c r="S2831" s="45" t="e">
        <f>_xlfn.CONCAT(#REF!,TRIM(tbl_PV_Milestones[[#This Row],[Milestone Description]]))</f>
        <v>#REF!</v>
      </c>
      <c r="T2831" s="84" t="str">
        <f>IF(COUNTIF(tbl_PV_Milestones[UID],tbl_PV_Milestones[[#This Row],[UID]])&gt;1,"Duplicate","")</f>
        <v>Duplicate</v>
      </c>
      <c r="U2831" s="42" t="str">
        <f>_xlfn.XLOOKUP(tbl_PV_Milestones[[#This Row],[Work ID]],tbl_PV_Meta[Work ID '#],tbl_PV_Meta[Sub-Portfolio])</f>
        <v>Sub-Portfolio 8</v>
      </c>
      <c r="V2831" s="41">
        <f>IF(MONTH(tbl_PV_Milestones[[#This Row],[Baseline Date]])&lt;7,YEAR(tbl_PV_Milestones[[#This Row],[Baseline Date]]),YEAR(tbl_PV_Milestones[[#This Row],[Baseline Date]])+1)</f>
        <v>1900</v>
      </c>
      <c r="W2831" s="41">
        <f>IF(MONTH(tbl_PV_Milestones[[#This Row],[Actual/Schedule Finish]])&lt;7,YEAR(tbl_PV_Milestones[[#This Row],[Actual/Schedule Finish]]),YEAR(tbl_PV_Milestones[[#This Row],[Actual/Schedule Finish]])+1)</f>
        <v>1900</v>
      </c>
      <c r="X2831" s="41" t="str">
        <f>IF(OR(tbl_PV_Milestones[[#This Row],[Project Status]]="Completed",tbl_PV_Milestones[[#This Row],[Project Status]]="Assumed Completed"),"Yes","No")</f>
        <v>No</v>
      </c>
      <c r="Y2831" s="41">
        <f>IF(tbl_PV_Milestones[[#This Row],[Baseline Date]]="",1,0)</f>
        <v>1</v>
      </c>
      <c r="Z2831" s="41">
        <f>IF(tbl_PV_Milestones[[#This Row],[Baseline Date]]&lt;PV_Meta!$B$7,1,0)</f>
        <v>1</v>
      </c>
      <c r="AA2831" s="41">
        <f>IF(tbl_PV_Milestones[[#This Row],[Complete]]="Yes",1,0)</f>
        <v>0</v>
      </c>
      <c r="AB2831" s="41">
        <f>IF(AND(tbl_PV_Milestones[[#This Row],[BL FY]]=2025,tbl_PV_Milestones[[#This Row],[Baseline Date]]&lt;PV_Meta!$B$7),1,0)</f>
        <v>0</v>
      </c>
      <c r="AC2831" s="41">
        <f>IF(AND(tbl_PV_Milestones[[#This Row],[Planned YTD]]=1,tbl_PV_Milestones[[#This Row],[Complete]]="Yes"),1,0)</f>
        <v>0</v>
      </c>
      <c r="AD2831" s="41">
        <f>IF(AND(tbl_PV_Milestones[[#This Row],[Actual/Schedule Finish]]&lt;PV_Meta!$B$7,tbl_PV_Milestones[[#This Row],[Complete]]="No",tbl_PV_Milestones[[#This Row],[Project Status]]&lt;&gt;"On Hold"),1,0)</f>
        <v>1</v>
      </c>
      <c r="AE2831" s="41">
        <f>IF(AND(tbl_PV_Milestones[[#This Row],[Actual/Schedule Finish]]&gt;tbl_PV_Milestones[[#This Row],[Baseline Date]],tbl_PV_Milestones[[#This Row],[Complete]]="No",tbl_PV_Milestones[[#This Row],[Project Status]]&lt;&gt;"On Hold",tbl_PV_Milestones[[#This Row],[Overdue]]=0,tbl_PV_Milestones[[#This Row],[To be Baselined]]&lt;&gt;1),1,0)</f>
        <v>0</v>
      </c>
      <c r="AF2831" s="41">
        <f>IF(AND(tbl_PV_Milestones[[#This Row],[BL FY]]=2025,tbl_PV_Milestones[[#This Row],[Finish FY]]&gt;2025),1,0)</f>
        <v>0</v>
      </c>
      <c r="AG2831" s="56" t="str">
        <f>_xlfn.XLOOKUP(tbl_PV_Milestones[[#This Row],[Work ID]],tbl_PV_Meta[Work ID '#],tbl_PV_Meta[Project Manager/Owner],,0)</f>
        <v>Project Manager 25</v>
      </c>
      <c r="AH2831" s="6"/>
    </row>
    <row r="2832" spans="4:34" x14ac:dyDescent="0.25">
      <c r="D2832" s="6" t="s">
        <v>154</v>
      </c>
      <c r="E2832" s="6" t="s">
        <v>52</v>
      </c>
      <c r="F2832" s="6" t="s">
        <v>1750</v>
      </c>
      <c r="G2832" s="6" t="s">
        <v>569</v>
      </c>
      <c r="H2832" s="6" t="s">
        <v>505</v>
      </c>
      <c r="I2832" s="6" t="s">
        <v>522</v>
      </c>
      <c r="J2832" s="6" t="s">
        <v>154</v>
      </c>
      <c r="K2832" s="6" t="s">
        <v>36</v>
      </c>
      <c r="L2832" s="6" t="s">
        <v>48</v>
      </c>
      <c r="M2832" s="43"/>
      <c r="N2832" s="44" t="s">
        <v>1979</v>
      </c>
      <c r="S2832" s="45" t="e">
        <f>_xlfn.CONCAT(#REF!,TRIM(tbl_PV_Milestones[[#This Row],[Milestone Description]]))</f>
        <v>#REF!</v>
      </c>
      <c r="T2832" s="84" t="str">
        <f>IF(COUNTIF(tbl_PV_Milestones[UID],tbl_PV_Milestones[[#This Row],[UID]])&gt;1,"Duplicate","")</f>
        <v>Duplicate</v>
      </c>
      <c r="U2832" s="42" t="str">
        <f>_xlfn.XLOOKUP(tbl_PV_Milestones[[#This Row],[Work ID]],tbl_PV_Meta[Work ID '#],tbl_PV_Meta[Sub-Portfolio])</f>
        <v>Sub-Portfolio 8</v>
      </c>
      <c r="V2832" s="41">
        <f>IF(MONTH(tbl_PV_Milestones[[#This Row],[Baseline Date]])&lt;7,YEAR(tbl_PV_Milestones[[#This Row],[Baseline Date]]),YEAR(tbl_PV_Milestones[[#This Row],[Baseline Date]])+1)</f>
        <v>1900</v>
      </c>
      <c r="W2832" s="41">
        <f>IF(MONTH(tbl_PV_Milestones[[#This Row],[Actual/Schedule Finish]])&lt;7,YEAR(tbl_PV_Milestones[[#This Row],[Actual/Schedule Finish]]),YEAR(tbl_PV_Milestones[[#This Row],[Actual/Schedule Finish]])+1)</f>
        <v>1900</v>
      </c>
      <c r="X2832" s="41" t="str">
        <f>IF(OR(tbl_PV_Milestones[[#This Row],[Project Status]]="Completed",tbl_PV_Milestones[[#This Row],[Project Status]]="Assumed Completed"),"Yes","No")</f>
        <v>No</v>
      </c>
      <c r="Y2832" s="41">
        <f>IF(tbl_PV_Milestones[[#This Row],[Baseline Date]]="",1,0)</f>
        <v>1</v>
      </c>
      <c r="Z2832" s="41">
        <f>IF(tbl_PV_Milestones[[#This Row],[Baseline Date]]&lt;PV_Meta!$B$7,1,0)</f>
        <v>1</v>
      </c>
      <c r="AA2832" s="41">
        <f>IF(tbl_PV_Milestones[[#This Row],[Complete]]="Yes",1,0)</f>
        <v>0</v>
      </c>
      <c r="AB2832" s="41">
        <f>IF(AND(tbl_PV_Milestones[[#This Row],[BL FY]]=2025,tbl_PV_Milestones[[#This Row],[Baseline Date]]&lt;PV_Meta!$B$7),1,0)</f>
        <v>0</v>
      </c>
      <c r="AC2832" s="41">
        <f>IF(AND(tbl_PV_Milestones[[#This Row],[Planned YTD]]=1,tbl_PV_Milestones[[#This Row],[Complete]]="Yes"),1,0)</f>
        <v>0</v>
      </c>
      <c r="AD2832" s="41">
        <f>IF(AND(tbl_PV_Milestones[[#This Row],[Actual/Schedule Finish]]&lt;PV_Meta!$B$7,tbl_PV_Milestones[[#This Row],[Complete]]="No",tbl_PV_Milestones[[#This Row],[Project Status]]&lt;&gt;"On Hold"),1,0)</f>
        <v>1</v>
      </c>
      <c r="AE2832" s="41">
        <f>IF(AND(tbl_PV_Milestones[[#This Row],[Actual/Schedule Finish]]&gt;tbl_PV_Milestones[[#This Row],[Baseline Date]],tbl_PV_Milestones[[#This Row],[Complete]]="No",tbl_PV_Milestones[[#This Row],[Project Status]]&lt;&gt;"On Hold",tbl_PV_Milestones[[#This Row],[Overdue]]=0,tbl_PV_Milestones[[#This Row],[To be Baselined]]&lt;&gt;1),1,0)</f>
        <v>0</v>
      </c>
      <c r="AF2832" s="41">
        <f>IF(AND(tbl_PV_Milestones[[#This Row],[BL FY]]=2025,tbl_PV_Milestones[[#This Row],[Finish FY]]&gt;2025),1,0)</f>
        <v>0</v>
      </c>
      <c r="AG2832" s="56" t="str">
        <f>_xlfn.XLOOKUP(tbl_PV_Milestones[[#This Row],[Work ID]],tbl_PV_Meta[Work ID '#],tbl_PV_Meta[Project Manager/Owner],,0)</f>
        <v>Project Manager 25</v>
      </c>
      <c r="AH2832" s="6"/>
    </row>
    <row r="2833" spans="4:34" x14ac:dyDescent="0.25">
      <c r="D2833" s="6" t="s">
        <v>154</v>
      </c>
      <c r="E2833" s="6" t="s">
        <v>503</v>
      </c>
      <c r="F2833" s="6" t="s">
        <v>1750</v>
      </c>
      <c r="G2833" s="6" t="s">
        <v>744</v>
      </c>
      <c r="H2833" s="6" t="s">
        <v>505</v>
      </c>
      <c r="I2833" s="6" t="s">
        <v>522</v>
      </c>
      <c r="J2833" s="6" t="s">
        <v>154</v>
      </c>
      <c r="K2833" s="6" t="s">
        <v>36</v>
      </c>
      <c r="L2833" s="6" t="s">
        <v>48</v>
      </c>
      <c r="M2833" s="43"/>
      <c r="N2833" s="44" t="s">
        <v>1979</v>
      </c>
      <c r="O2833" s="39">
        <v>45551.333333333299</v>
      </c>
      <c r="P2833" s="39">
        <v>45551.333333333299</v>
      </c>
      <c r="Q2833" s="6">
        <v>0</v>
      </c>
      <c r="R2833" s="6">
        <v>0</v>
      </c>
      <c r="S2833" s="45" t="e">
        <f>_xlfn.CONCAT(#REF!,TRIM(tbl_PV_Milestones[[#This Row],[Milestone Description]]))</f>
        <v>#REF!</v>
      </c>
      <c r="T2833" s="84" t="str">
        <f>IF(COUNTIF(tbl_PV_Milestones[UID],tbl_PV_Milestones[[#This Row],[UID]])&gt;1,"Duplicate","")</f>
        <v>Duplicate</v>
      </c>
      <c r="U2833" s="42" t="str">
        <f>_xlfn.XLOOKUP(tbl_PV_Milestones[[#This Row],[Work ID]],tbl_PV_Meta[Work ID '#],tbl_PV_Meta[Sub-Portfolio])</f>
        <v>Sub-Portfolio 8</v>
      </c>
      <c r="V2833" s="41">
        <f>IF(MONTH(tbl_PV_Milestones[[#This Row],[Baseline Date]])&lt;7,YEAR(tbl_PV_Milestones[[#This Row],[Baseline Date]]),YEAR(tbl_PV_Milestones[[#This Row],[Baseline Date]])+1)</f>
        <v>2025</v>
      </c>
      <c r="W2833" s="41">
        <f>IF(MONTH(tbl_PV_Milestones[[#This Row],[Actual/Schedule Finish]])&lt;7,YEAR(tbl_PV_Milestones[[#This Row],[Actual/Schedule Finish]]),YEAR(tbl_PV_Milestones[[#This Row],[Actual/Schedule Finish]])+1)</f>
        <v>2025</v>
      </c>
      <c r="X2833" s="41" t="str">
        <f>IF(OR(tbl_PV_Milestones[[#This Row],[Project Status]]="Completed",tbl_PV_Milestones[[#This Row],[Project Status]]="Assumed Completed"),"Yes","No")</f>
        <v>No</v>
      </c>
      <c r="Y2833" s="41">
        <f>IF(tbl_PV_Milestones[[#This Row],[Baseline Date]]="",1,0)</f>
        <v>0</v>
      </c>
      <c r="Z2833" s="41">
        <f>IF(tbl_PV_Milestones[[#This Row],[Baseline Date]]&lt;PV_Meta!$B$7,1,0)</f>
        <v>1</v>
      </c>
      <c r="AA2833" s="41">
        <f>IF(tbl_PV_Milestones[[#This Row],[Complete]]="Yes",1,0)</f>
        <v>0</v>
      </c>
      <c r="AB2833" s="41">
        <f>IF(AND(tbl_PV_Milestones[[#This Row],[BL FY]]=2025,tbl_PV_Milestones[[#This Row],[Baseline Date]]&lt;PV_Meta!$B$7),1,0)</f>
        <v>1</v>
      </c>
      <c r="AC2833" s="41">
        <f>IF(AND(tbl_PV_Milestones[[#This Row],[Planned YTD]]=1,tbl_PV_Milestones[[#This Row],[Complete]]="Yes"),1,0)</f>
        <v>0</v>
      </c>
      <c r="AD2833" s="41">
        <f>IF(AND(tbl_PV_Milestones[[#This Row],[Actual/Schedule Finish]]&lt;PV_Meta!$B$7,tbl_PV_Milestones[[#This Row],[Complete]]="No",tbl_PV_Milestones[[#This Row],[Project Status]]&lt;&gt;"On Hold"),1,0)</f>
        <v>1</v>
      </c>
      <c r="AE2833" s="41">
        <f>IF(AND(tbl_PV_Milestones[[#This Row],[Actual/Schedule Finish]]&gt;tbl_PV_Milestones[[#This Row],[Baseline Date]],tbl_PV_Milestones[[#This Row],[Complete]]="No",tbl_PV_Milestones[[#This Row],[Project Status]]&lt;&gt;"On Hold",tbl_PV_Milestones[[#This Row],[Overdue]]=0,tbl_PV_Milestones[[#This Row],[To be Baselined]]&lt;&gt;1),1,0)</f>
        <v>0</v>
      </c>
      <c r="AF2833" s="41">
        <f>IF(AND(tbl_PV_Milestones[[#This Row],[BL FY]]=2025,tbl_PV_Milestones[[#This Row],[Finish FY]]&gt;2025),1,0)</f>
        <v>0</v>
      </c>
      <c r="AG2833" s="56" t="str">
        <f>_xlfn.XLOOKUP(tbl_PV_Milestones[[#This Row],[Work ID]],tbl_PV_Meta[Work ID '#],tbl_PV_Meta[Project Manager/Owner],,0)</f>
        <v>Project Manager 25</v>
      </c>
      <c r="AH2833" s="6"/>
    </row>
    <row r="2834" spans="4:34" x14ac:dyDescent="0.25">
      <c r="D2834" s="6" t="s">
        <v>154</v>
      </c>
      <c r="E2834" s="6" t="s">
        <v>52</v>
      </c>
      <c r="F2834" s="6" t="s">
        <v>1750</v>
      </c>
      <c r="G2834" s="6" t="s">
        <v>567</v>
      </c>
      <c r="H2834" s="6" t="s">
        <v>505</v>
      </c>
      <c r="I2834" s="6" t="s">
        <v>522</v>
      </c>
      <c r="J2834" s="6" t="s">
        <v>154</v>
      </c>
      <c r="K2834" s="6" t="s">
        <v>36</v>
      </c>
      <c r="L2834" s="6" t="s">
        <v>48</v>
      </c>
      <c r="M2834" s="43"/>
      <c r="N2834" s="44" t="s">
        <v>1979</v>
      </c>
      <c r="S2834" s="45" t="e">
        <f>_xlfn.CONCAT(#REF!,TRIM(tbl_PV_Milestones[[#This Row],[Milestone Description]]))</f>
        <v>#REF!</v>
      </c>
      <c r="T2834" s="84" t="str">
        <f>IF(COUNTIF(tbl_PV_Milestones[UID],tbl_PV_Milestones[[#This Row],[UID]])&gt;1,"Duplicate","")</f>
        <v>Duplicate</v>
      </c>
      <c r="U2834" s="42" t="str">
        <f>_xlfn.XLOOKUP(tbl_PV_Milestones[[#This Row],[Work ID]],tbl_PV_Meta[Work ID '#],tbl_PV_Meta[Sub-Portfolio])</f>
        <v>Sub-Portfolio 8</v>
      </c>
      <c r="V2834" s="41">
        <f>IF(MONTH(tbl_PV_Milestones[[#This Row],[Baseline Date]])&lt;7,YEAR(tbl_PV_Milestones[[#This Row],[Baseline Date]]),YEAR(tbl_PV_Milestones[[#This Row],[Baseline Date]])+1)</f>
        <v>1900</v>
      </c>
      <c r="W2834" s="41">
        <f>IF(MONTH(tbl_PV_Milestones[[#This Row],[Actual/Schedule Finish]])&lt;7,YEAR(tbl_PV_Milestones[[#This Row],[Actual/Schedule Finish]]),YEAR(tbl_PV_Milestones[[#This Row],[Actual/Schedule Finish]])+1)</f>
        <v>1900</v>
      </c>
      <c r="X2834" s="41" t="str">
        <f>IF(OR(tbl_PV_Milestones[[#This Row],[Project Status]]="Completed",tbl_PV_Milestones[[#This Row],[Project Status]]="Assumed Completed"),"Yes","No")</f>
        <v>No</v>
      </c>
      <c r="Y2834" s="41">
        <f>IF(tbl_PV_Milestones[[#This Row],[Baseline Date]]="",1,0)</f>
        <v>1</v>
      </c>
      <c r="Z2834" s="41">
        <f>IF(tbl_PV_Milestones[[#This Row],[Baseline Date]]&lt;PV_Meta!$B$7,1,0)</f>
        <v>1</v>
      </c>
      <c r="AA2834" s="41">
        <f>IF(tbl_PV_Milestones[[#This Row],[Complete]]="Yes",1,0)</f>
        <v>0</v>
      </c>
      <c r="AB2834" s="41">
        <f>IF(AND(tbl_PV_Milestones[[#This Row],[BL FY]]=2025,tbl_PV_Milestones[[#This Row],[Baseline Date]]&lt;PV_Meta!$B$7),1,0)</f>
        <v>0</v>
      </c>
      <c r="AC2834" s="41">
        <f>IF(AND(tbl_PV_Milestones[[#This Row],[Planned YTD]]=1,tbl_PV_Milestones[[#This Row],[Complete]]="Yes"),1,0)</f>
        <v>0</v>
      </c>
      <c r="AD2834" s="41">
        <f>IF(AND(tbl_PV_Milestones[[#This Row],[Actual/Schedule Finish]]&lt;PV_Meta!$B$7,tbl_PV_Milestones[[#This Row],[Complete]]="No",tbl_PV_Milestones[[#This Row],[Project Status]]&lt;&gt;"On Hold"),1,0)</f>
        <v>1</v>
      </c>
      <c r="AE2834" s="41">
        <f>IF(AND(tbl_PV_Milestones[[#This Row],[Actual/Schedule Finish]]&gt;tbl_PV_Milestones[[#This Row],[Baseline Date]],tbl_PV_Milestones[[#This Row],[Complete]]="No",tbl_PV_Milestones[[#This Row],[Project Status]]&lt;&gt;"On Hold",tbl_PV_Milestones[[#This Row],[Overdue]]=0,tbl_PV_Milestones[[#This Row],[To be Baselined]]&lt;&gt;1),1,0)</f>
        <v>0</v>
      </c>
      <c r="AF2834" s="41">
        <f>IF(AND(tbl_PV_Milestones[[#This Row],[BL FY]]=2025,tbl_PV_Milestones[[#This Row],[Finish FY]]&gt;2025),1,0)</f>
        <v>0</v>
      </c>
      <c r="AG2834" s="56" t="str">
        <f>_xlfn.XLOOKUP(tbl_PV_Milestones[[#This Row],[Work ID]],tbl_PV_Meta[Work ID '#],tbl_PV_Meta[Project Manager/Owner],,0)</f>
        <v>Project Manager 25</v>
      </c>
      <c r="AH2834" s="6"/>
    </row>
    <row r="2835" spans="4:34" x14ac:dyDescent="0.25">
      <c r="D2835" s="6" t="s">
        <v>154</v>
      </c>
      <c r="E2835" s="6" t="s">
        <v>503</v>
      </c>
      <c r="F2835" s="6" t="s">
        <v>1750</v>
      </c>
      <c r="G2835" s="6" t="s">
        <v>568</v>
      </c>
      <c r="H2835" s="6" t="s">
        <v>505</v>
      </c>
      <c r="I2835" s="6" t="s">
        <v>522</v>
      </c>
      <c r="J2835" s="6" t="s">
        <v>154</v>
      </c>
      <c r="K2835" s="6" t="s">
        <v>36</v>
      </c>
      <c r="L2835" s="6" t="s">
        <v>48</v>
      </c>
      <c r="M2835" s="43"/>
      <c r="N2835" s="44" t="s">
        <v>1979</v>
      </c>
      <c r="O2835" s="39">
        <v>45551.333333333299</v>
      </c>
      <c r="P2835" s="39">
        <v>45551.333333333299</v>
      </c>
      <c r="Q2835" s="6">
        <v>0</v>
      </c>
      <c r="R2835" s="6">
        <v>0</v>
      </c>
      <c r="S2835" s="45" t="e">
        <f>_xlfn.CONCAT(#REF!,TRIM(tbl_PV_Milestones[[#This Row],[Milestone Description]]))</f>
        <v>#REF!</v>
      </c>
      <c r="T2835" s="84" t="str">
        <f>IF(COUNTIF(tbl_PV_Milestones[UID],tbl_PV_Milestones[[#This Row],[UID]])&gt;1,"Duplicate","")</f>
        <v>Duplicate</v>
      </c>
      <c r="U2835" s="42" t="str">
        <f>_xlfn.XLOOKUP(tbl_PV_Milestones[[#This Row],[Work ID]],tbl_PV_Meta[Work ID '#],tbl_PV_Meta[Sub-Portfolio])</f>
        <v>Sub-Portfolio 8</v>
      </c>
      <c r="V2835" s="41">
        <f>IF(MONTH(tbl_PV_Milestones[[#This Row],[Baseline Date]])&lt;7,YEAR(tbl_PV_Milestones[[#This Row],[Baseline Date]]),YEAR(tbl_PV_Milestones[[#This Row],[Baseline Date]])+1)</f>
        <v>2025</v>
      </c>
      <c r="W2835" s="41">
        <f>IF(MONTH(tbl_PV_Milestones[[#This Row],[Actual/Schedule Finish]])&lt;7,YEAR(tbl_PV_Milestones[[#This Row],[Actual/Schedule Finish]]),YEAR(tbl_PV_Milestones[[#This Row],[Actual/Schedule Finish]])+1)</f>
        <v>2025</v>
      </c>
      <c r="X2835" s="41" t="str">
        <f>IF(OR(tbl_PV_Milestones[[#This Row],[Project Status]]="Completed",tbl_PV_Milestones[[#This Row],[Project Status]]="Assumed Completed"),"Yes","No")</f>
        <v>No</v>
      </c>
      <c r="Y2835" s="41">
        <f>IF(tbl_PV_Milestones[[#This Row],[Baseline Date]]="",1,0)</f>
        <v>0</v>
      </c>
      <c r="Z2835" s="41">
        <f>IF(tbl_PV_Milestones[[#This Row],[Baseline Date]]&lt;PV_Meta!$B$7,1,0)</f>
        <v>1</v>
      </c>
      <c r="AA2835" s="41">
        <f>IF(tbl_PV_Milestones[[#This Row],[Complete]]="Yes",1,0)</f>
        <v>0</v>
      </c>
      <c r="AB2835" s="41">
        <f>IF(AND(tbl_PV_Milestones[[#This Row],[BL FY]]=2025,tbl_PV_Milestones[[#This Row],[Baseline Date]]&lt;PV_Meta!$B$7),1,0)</f>
        <v>1</v>
      </c>
      <c r="AC2835" s="41">
        <f>IF(AND(tbl_PV_Milestones[[#This Row],[Planned YTD]]=1,tbl_PV_Milestones[[#This Row],[Complete]]="Yes"),1,0)</f>
        <v>0</v>
      </c>
      <c r="AD2835" s="41">
        <f>IF(AND(tbl_PV_Milestones[[#This Row],[Actual/Schedule Finish]]&lt;PV_Meta!$B$7,tbl_PV_Milestones[[#This Row],[Complete]]="No",tbl_PV_Milestones[[#This Row],[Project Status]]&lt;&gt;"On Hold"),1,0)</f>
        <v>1</v>
      </c>
      <c r="AE2835" s="41">
        <f>IF(AND(tbl_PV_Milestones[[#This Row],[Actual/Schedule Finish]]&gt;tbl_PV_Milestones[[#This Row],[Baseline Date]],tbl_PV_Milestones[[#This Row],[Complete]]="No",tbl_PV_Milestones[[#This Row],[Project Status]]&lt;&gt;"On Hold",tbl_PV_Milestones[[#This Row],[Overdue]]=0,tbl_PV_Milestones[[#This Row],[To be Baselined]]&lt;&gt;1),1,0)</f>
        <v>0</v>
      </c>
      <c r="AF2835" s="41">
        <f>IF(AND(tbl_PV_Milestones[[#This Row],[BL FY]]=2025,tbl_PV_Milestones[[#This Row],[Finish FY]]&gt;2025),1,0)</f>
        <v>0</v>
      </c>
      <c r="AG2835" s="56" t="str">
        <f>_xlfn.XLOOKUP(tbl_PV_Milestones[[#This Row],[Work ID]],tbl_PV_Meta[Work ID '#],tbl_PV_Meta[Project Manager/Owner],,0)</f>
        <v>Project Manager 25</v>
      </c>
      <c r="AH2835" s="6"/>
    </row>
    <row r="2836" spans="4:34" x14ac:dyDescent="0.25">
      <c r="D2836" s="6" t="s">
        <v>154</v>
      </c>
      <c r="E2836" s="6" t="s">
        <v>503</v>
      </c>
      <c r="F2836" s="6" t="s">
        <v>1750</v>
      </c>
      <c r="G2836" s="6" t="s">
        <v>570</v>
      </c>
      <c r="H2836" s="6" t="s">
        <v>505</v>
      </c>
      <c r="I2836" s="6" t="s">
        <v>522</v>
      </c>
      <c r="J2836" s="6" t="s">
        <v>154</v>
      </c>
      <c r="K2836" s="6" t="s">
        <v>36</v>
      </c>
      <c r="L2836" s="6" t="s">
        <v>48</v>
      </c>
      <c r="M2836" s="43"/>
      <c r="N2836" s="44" t="s">
        <v>1979</v>
      </c>
      <c r="O2836" s="39">
        <v>45551.333333333299</v>
      </c>
      <c r="P2836" s="39">
        <v>45551.333333333299</v>
      </c>
      <c r="Q2836" s="6">
        <v>0</v>
      </c>
      <c r="R2836" s="6">
        <v>0</v>
      </c>
      <c r="S2836" s="45" t="e">
        <f>_xlfn.CONCAT(#REF!,TRIM(tbl_PV_Milestones[[#This Row],[Milestone Description]]))</f>
        <v>#REF!</v>
      </c>
      <c r="T2836" s="84" t="str">
        <f>IF(COUNTIF(tbl_PV_Milestones[UID],tbl_PV_Milestones[[#This Row],[UID]])&gt;1,"Duplicate","")</f>
        <v>Duplicate</v>
      </c>
      <c r="U2836" s="42" t="str">
        <f>_xlfn.XLOOKUP(tbl_PV_Milestones[[#This Row],[Work ID]],tbl_PV_Meta[Work ID '#],tbl_PV_Meta[Sub-Portfolio])</f>
        <v>Sub-Portfolio 8</v>
      </c>
      <c r="V2836" s="41">
        <f>IF(MONTH(tbl_PV_Milestones[[#This Row],[Baseline Date]])&lt;7,YEAR(tbl_PV_Milestones[[#This Row],[Baseline Date]]),YEAR(tbl_PV_Milestones[[#This Row],[Baseline Date]])+1)</f>
        <v>2025</v>
      </c>
      <c r="W2836" s="41">
        <f>IF(MONTH(tbl_PV_Milestones[[#This Row],[Actual/Schedule Finish]])&lt;7,YEAR(tbl_PV_Milestones[[#This Row],[Actual/Schedule Finish]]),YEAR(tbl_PV_Milestones[[#This Row],[Actual/Schedule Finish]])+1)</f>
        <v>2025</v>
      </c>
      <c r="X2836" s="41" t="str">
        <f>IF(OR(tbl_PV_Milestones[[#This Row],[Project Status]]="Completed",tbl_PV_Milestones[[#This Row],[Project Status]]="Assumed Completed"),"Yes","No")</f>
        <v>No</v>
      </c>
      <c r="Y2836" s="41">
        <f>IF(tbl_PV_Milestones[[#This Row],[Baseline Date]]="",1,0)</f>
        <v>0</v>
      </c>
      <c r="Z2836" s="41">
        <f>IF(tbl_PV_Milestones[[#This Row],[Baseline Date]]&lt;PV_Meta!$B$7,1,0)</f>
        <v>1</v>
      </c>
      <c r="AA2836" s="41">
        <f>IF(tbl_PV_Milestones[[#This Row],[Complete]]="Yes",1,0)</f>
        <v>0</v>
      </c>
      <c r="AB2836" s="41">
        <f>IF(AND(tbl_PV_Milestones[[#This Row],[BL FY]]=2025,tbl_PV_Milestones[[#This Row],[Baseline Date]]&lt;PV_Meta!$B$7),1,0)</f>
        <v>1</v>
      </c>
      <c r="AC2836" s="41">
        <f>IF(AND(tbl_PV_Milestones[[#This Row],[Planned YTD]]=1,tbl_PV_Milestones[[#This Row],[Complete]]="Yes"),1,0)</f>
        <v>0</v>
      </c>
      <c r="AD2836" s="41">
        <f>IF(AND(tbl_PV_Milestones[[#This Row],[Actual/Schedule Finish]]&lt;PV_Meta!$B$7,tbl_PV_Milestones[[#This Row],[Complete]]="No",tbl_PV_Milestones[[#This Row],[Project Status]]&lt;&gt;"On Hold"),1,0)</f>
        <v>1</v>
      </c>
      <c r="AE2836" s="41">
        <f>IF(AND(tbl_PV_Milestones[[#This Row],[Actual/Schedule Finish]]&gt;tbl_PV_Milestones[[#This Row],[Baseline Date]],tbl_PV_Milestones[[#This Row],[Complete]]="No",tbl_PV_Milestones[[#This Row],[Project Status]]&lt;&gt;"On Hold",tbl_PV_Milestones[[#This Row],[Overdue]]=0,tbl_PV_Milestones[[#This Row],[To be Baselined]]&lt;&gt;1),1,0)</f>
        <v>0</v>
      </c>
      <c r="AF2836" s="41">
        <f>IF(AND(tbl_PV_Milestones[[#This Row],[BL FY]]=2025,tbl_PV_Milestones[[#This Row],[Finish FY]]&gt;2025),1,0)</f>
        <v>0</v>
      </c>
      <c r="AG2836" s="56" t="str">
        <f>_xlfn.XLOOKUP(tbl_PV_Milestones[[#This Row],[Work ID]],tbl_PV_Meta[Work ID '#],tbl_PV_Meta[Project Manager/Owner],,0)</f>
        <v>Project Manager 25</v>
      </c>
      <c r="AH2836" s="6"/>
    </row>
    <row r="2837" spans="4:34" x14ac:dyDescent="0.25">
      <c r="D2837" s="6" t="s">
        <v>154</v>
      </c>
      <c r="E2837" s="6" t="s">
        <v>503</v>
      </c>
      <c r="F2837" s="6" t="s">
        <v>1750</v>
      </c>
      <c r="G2837" s="6" t="s">
        <v>745</v>
      </c>
      <c r="H2837" s="6" t="s">
        <v>505</v>
      </c>
      <c r="I2837" s="6" t="s">
        <v>522</v>
      </c>
      <c r="J2837" s="6" t="s">
        <v>154</v>
      </c>
      <c r="K2837" s="6" t="s">
        <v>36</v>
      </c>
      <c r="L2837" s="6" t="s">
        <v>48</v>
      </c>
      <c r="M2837" s="43"/>
      <c r="N2837" s="44" t="s">
        <v>1979</v>
      </c>
      <c r="O2837" s="39">
        <v>45551.333333333299</v>
      </c>
      <c r="P2837" s="39">
        <v>45551.333333333299</v>
      </c>
      <c r="Q2837" s="6">
        <v>0</v>
      </c>
      <c r="R2837" s="6">
        <v>0</v>
      </c>
      <c r="S2837" s="45" t="e">
        <f>_xlfn.CONCAT(#REF!,TRIM(tbl_PV_Milestones[[#This Row],[Milestone Description]]))</f>
        <v>#REF!</v>
      </c>
      <c r="T2837" s="84" t="str">
        <f>IF(COUNTIF(tbl_PV_Milestones[UID],tbl_PV_Milestones[[#This Row],[UID]])&gt;1,"Duplicate","")</f>
        <v>Duplicate</v>
      </c>
      <c r="U2837" s="42" t="str">
        <f>_xlfn.XLOOKUP(tbl_PV_Milestones[[#This Row],[Work ID]],tbl_PV_Meta[Work ID '#],tbl_PV_Meta[Sub-Portfolio])</f>
        <v>Sub-Portfolio 8</v>
      </c>
      <c r="V2837" s="41">
        <f>IF(MONTH(tbl_PV_Milestones[[#This Row],[Baseline Date]])&lt;7,YEAR(tbl_PV_Milestones[[#This Row],[Baseline Date]]),YEAR(tbl_PV_Milestones[[#This Row],[Baseline Date]])+1)</f>
        <v>2025</v>
      </c>
      <c r="W2837" s="41">
        <f>IF(MONTH(tbl_PV_Milestones[[#This Row],[Actual/Schedule Finish]])&lt;7,YEAR(tbl_PV_Milestones[[#This Row],[Actual/Schedule Finish]]),YEAR(tbl_PV_Milestones[[#This Row],[Actual/Schedule Finish]])+1)</f>
        <v>2025</v>
      </c>
      <c r="X2837" s="41" t="str">
        <f>IF(OR(tbl_PV_Milestones[[#This Row],[Project Status]]="Completed",tbl_PV_Milestones[[#This Row],[Project Status]]="Assumed Completed"),"Yes","No")</f>
        <v>No</v>
      </c>
      <c r="Y2837" s="41">
        <f>IF(tbl_PV_Milestones[[#This Row],[Baseline Date]]="",1,0)</f>
        <v>0</v>
      </c>
      <c r="Z2837" s="41">
        <f>IF(tbl_PV_Milestones[[#This Row],[Baseline Date]]&lt;PV_Meta!$B$7,1,0)</f>
        <v>1</v>
      </c>
      <c r="AA2837" s="41">
        <f>IF(tbl_PV_Milestones[[#This Row],[Complete]]="Yes",1,0)</f>
        <v>0</v>
      </c>
      <c r="AB2837" s="41">
        <f>IF(AND(tbl_PV_Milestones[[#This Row],[BL FY]]=2025,tbl_PV_Milestones[[#This Row],[Baseline Date]]&lt;PV_Meta!$B$7),1,0)</f>
        <v>1</v>
      </c>
      <c r="AC2837" s="41">
        <f>IF(AND(tbl_PV_Milestones[[#This Row],[Planned YTD]]=1,tbl_PV_Milestones[[#This Row],[Complete]]="Yes"),1,0)</f>
        <v>0</v>
      </c>
      <c r="AD2837" s="41">
        <f>IF(AND(tbl_PV_Milestones[[#This Row],[Actual/Schedule Finish]]&lt;PV_Meta!$B$7,tbl_PV_Milestones[[#This Row],[Complete]]="No",tbl_PV_Milestones[[#This Row],[Project Status]]&lt;&gt;"On Hold"),1,0)</f>
        <v>1</v>
      </c>
      <c r="AE2837" s="41">
        <f>IF(AND(tbl_PV_Milestones[[#This Row],[Actual/Schedule Finish]]&gt;tbl_PV_Milestones[[#This Row],[Baseline Date]],tbl_PV_Milestones[[#This Row],[Complete]]="No",tbl_PV_Milestones[[#This Row],[Project Status]]&lt;&gt;"On Hold",tbl_PV_Milestones[[#This Row],[Overdue]]=0,tbl_PV_Milestones[[#This Row],[To be Baselined]]&lt;&gt;1),1,0)</f>
        <v>0</v>
      </c>
      <c r="AF2837" s="41">
        <f>IF(AND(tbl_PV_Milestones[[#This Row],[BL FY]]=2025,tbl_PV_Milestones[[#This Row],[Finish FY]]&gt;2025),1,0)</f>
        <v>0</v>
      </c>
      <c r="AG2837" s="56" t="str">
        <f>_xlfn.XLOOKUP(tbl_PV_Milestones[[#This Row],[Work ID]],tbl_PV_Meta[Work ID '#],tbl_PV_Meta[Project Manager/Owner],,0)</f>
        <v>Project Manager 25</v>
      </c>
      <c r="AH2837" s="6"/>
    </row>
    <row r="2838" spans="4:34" x14ac:dyDescent="0.25">
      <c r="D2838" s="6" t="s">
        <v>154</v>
      </c>
      <c r="E2838" s="6" t="s">
        <v>503</v>
      </c>
      <c r="F2838" s="6" t="s">
        <v>1750</v>
      </c>
      <c r="G2838" s="6" t="s">
        <v>629</v>
      </c>
      <c r="H2838" s="6" t="s">
        <v>505</v>
      </c>
      <c r="I2838" s="6" t="s">
        <v>522</v>
      </c>
      <c r="J2838" s="6" t="s">
        <v>154</v>
      </c>
      <c r="K2838" s="6" t="s">
        <v>36</v>
      </c>
      <c r="L2838" s="6" t="s">
        <v>48</v>
      </c>
      <c r="M2838" s="43"/>
      <c r="N2838" s="44" t="s">
        <v>1979</v>
      </c>
      <c r="O2838" s="39">
        <v>45551.333333333299</v>
      </c>
      <c r="P2838" s="39">
        <v>45551.333333333299</v>
      </c>
      <c r="Q2838" s="6">
        <v>0</v>
      </c>
      <c r="R2838" s="6">
        <v>0</v>
      </c>
      <c r="S2838" s="45" t="e">
        <f>_xlfn.CONCAT(#REF!,TRIM(tbl_PV_Milestones[[#This Row],[Milestone Description]]))</f>
        <v>#REF!</v>
      </c>
      <c r="T2838" s="84" t="str">
        <f>IF(COUNTIF(tbl_PV_Milestones[UID],tbl_PV_Milestones[[#This Row],[UID]])&gt;1,"Duplicate","")</f>
        <v>Duplicate</v>
      </c>
      <c r="U2838" s="42" t="str">
        <f>_xlfn.XLOOKUP(tbl_PV_Milestones[[#This Row],[Work ID]],tbl_PV_Meta[Work ID '#],tbl_PV_Meta[Sub-Portfolio])</f>
        <v>Sub-Portfolio 8</v>
      </c>
      <c r="V2838" s="41">
        <f>IF(MONTH(tbl_PV_Milestones[[#This Row],[Baseline Date]])&lt;7,YEAR(tbl_PV_Milestones[[#This Row],[Baseline Date]]),YEAR(tbl_PV_Milestones[[#This Row],[Baseline Date]])+1)</f>
        <v>2025</v>
      </c>
      <c r="W2838" s="41">
        <f>IF(MONTH(tbl_PV_Milestones[[#This Row],[Actual/Schedule Finish]])&lt;7,YEAR(tbl_PV_Milestones[[#This Row],[Actual/Schedule Finish]]),YEAR(tbl_PV_Milestones[[#This Row],[Actual/Schedule Finish]])+1)</f>
        <v>2025</v>
      </c>
      <c r="X2838" s="41" t="str">
        <f>IF(OR(tbl_PV_Milestones[[#This Row],[Project Status]]="Completed",tbl_PV_Milestones[[#This Row],[Project Status]]="Assumed Completed"),"Yes","No")</f>
        <v>No</v>
      </c>
      <c r="Y2838" s="41">
        <f>IF(tbl_PV_Milestones[[#This Row],[Baseline Date]]="",1,0)</f>
        <v>0</v>
      </c>
      <c r="Z2838" s="41">
        <f>IF(tbl_PV_Milestones[[#This Row],[Baseline Date]]&lt;PV_Meta!$B$7,1,0)</f>
        <v>1</v>
      </c>
      <c r="AA2838" s="41">
        <f>IF(tbl_PV_Milestones[[#This Row],[Complete]]="Yes",1,0)</f>
        <v>0</v>
      </c>
      <c r="AB2838" s="41">
        <f>IF(AND(tbl_PV_Milestones[[#This Row],[BL FY]]=2025,tbl_PV_Milestones[[#This Row],[Baseline Date]]&lt;PV_Meta!$B$7),1,0)</f>
        <v>1</v>
      </c>
      <c r="AC2838" s="41">
        <f>IF(AND(tbl_PV_Milestones[[#This Row],[Planned YTD]]=1,tbl_PV_Milestones[[#This Row],[Complete]]="Yes"),1,0)</f>
        <v>0</v>
      </c>
      <c r="AD2838" s="41">
        <f>IF(AND(tbl_PV_Milestones[[#This Row],[Actual/Schedule Finish]]&lt;PV_Meta!$B$7,tbl_PV_Milestones[[#This Row],[Complete]]="No",tbl_PV_Milestones[[#This Row],[Project Status]]&lt;&gt;"On Hold"),1,0)</f>
        <v>1</v>
      </c>
      <c r="AE2838" s="41">
        <f>IF(AND(tbl_PV_Milestones[[#This Row],[Actual/Schedule Finish]]&gt;tbl_PV_Milestones[[#This Row],[Baseline Date]],tbl_PV_Milestones[[#This Row],[Complete]]="No",tbl_PV_Milestones[[#This Row],[Project Status]]&lt;&gt;"On Hold",tbl_PV_Milestones[[#This Row],[Overdue]]=0,tbl_PV_Milestones[[#This Row],[To be Baselined]]&lt;&gt;1),1,0)</f>
        <v>0</v>
      </c>
      <c r="AF2838" s="41">
        <f>IF(AND(tbl_PV_Milestones[[#This Row],[BL FY]]=2025,tbl_PV_Milestones[[#This Row],[Finish FY]]&gt;2025),1,0)</f>
        <v>0</v>
      </c>
      <c r="AG2838" s="56" t="str">
        <f>_xlfn.XLOOKUP(tbl_PV_Milestones[[#This Row],[Work ID]],tbl_PV_Meta[Work ID '#],tbl_PV_Meta[Project Manager/Owner],,0)</f>
        <v>Project Manager 25</v>
      </c>
      <c r="AH2838" s="6"/>
    </row>
    <row r="2839" spans="4:34" x14ac:dyDescent="0.25">
      <c r="D2839" s="6" t="s">
        <v>154</v>
      </c>
      <c r="E2839" s="6" t="s">
        <v>503</v>
      </c>
      <c r="F2839" s="6" t="s">
        <v>1750</v>
      </c>
      <c r="G2839" s="6" t="s">
        <v>746</v>
      </c>
      <c r="H2839" s="6" t="s">
        <v>505</v>
      </c>
      <c r="I2839" s="6" t="s">
        <v>522</v>
      </c>
      <c r="J2839" s="6" t="s">
        <v>154</v>
      </c>
      <c r="K2839" s="6" t="s">
        <v>36</v>
      </c>
      <c r="L2839" s="6" t="s">
        <v>48</v>
      </c>
      <c r="M2839" s="43"/>
      <c r="N2839" s="44" t="s">
        <v>1979</v>
      </c>
      <c r="O2839" s="39">
        <v>45551.333333333299</v>
      </c>
      <c r="P2839" s="39">
        <v>45551.333333333299</v>
      </c>
      <c r="Q2839" s="6">
        <v>0</v>
      </c>
      <c r="R2839" s="6">
        <v>0</v>
      </c>
      <c r="S2839" s="45" t="e">
        <f>_xlfn.CONCAT(#REF!,TRIM(tbl_PV_Milestones[[#This Row],[Milestone Description]]))</f>
        <v>#REF!</v>
      </c>
      <c r="T2839" s="84" t="str">
        <f>IF(COUNTIF(tbl_PV_Milestones[UID],tbl_PV_Milestones[[#This Row],[UID]])&gt;1,"Duplicate","")</f>
        <v>Duplicate</v>
      </c>
      <c r="U2839" s="42" t="str">
        <f>_xlfn.XLOOKUP(tbl_PV_Milestones[[#This Row],[Work ID]],tbl_PV_Meta[Work ID '#],tbl_PV_Meta[Sub-Portfolio])</f>
        <v>Sub-Portfolio 8</v>
      </c>
      <c r="V2839" s="41">
        <f>IF(MONTH(tbl_PV_Milestones[[#This Row],[Baseline Date]])&lt;7,YEAR(tbl_PV_Milestones[[#This Row],[Baseline Date]]),YEAR(tbl_PV_Milestones[[#This Row],[Baseline Date]])+1)</f>
        <v>2025</v>
      </c>
      <c r="W2839" s="41">
        <f>IF(MONTH(tbl_PV_Milestones[[#This Row],[Actual/Schedule Finish]])&lt;7,YEAR(tbl_PV_Milestones[[#This Row],[Actual/Schedule Finish]]),YEAR(tbl_PV_Milestones[[#This Row],[Actual/Schedule Finish]])+1)</f>
        <v>2025</v>
      </c>
      <c r="X2839" s="41" t="str">
        <f>IF(OR(tbl_PV_Milestones[[#This Row],[Project Status]]="Completed",tbl_PV_Milestones[[#This Row],[Project Status]]="Assumed Completed"),"Yes","No")</f>
        <v>No</v>
      </c>
      <c r="Y2839" s="41">
        <f>IF(tbl_PV_Milestones[[#This Row],[Baseline Date]]="",1,0)</f>
        <v>0</v>
      </c>
      <c r="Z2839" s="41">
        <f>IF(tbl_PV_Milestones[[#This Row],[Baseline Date]]&lt;PV_Meta!$B$7,1,0)</f>
        <v>1</v>
      </c>
      <c r="AA2839" s="41">
        <f>IF(tbl_PV_Milestones[[#This Row],[Complete]]="Yes",1,0)</f>
        <v>0</v>
      </c>
      <c r="AB2839" s="41">
        <f>IF(AND(tbl_PV_Milestones[[#This Row],[BL FY]]=2025,tbl_PV_Milestones[[#This Row],[Baseline Date]]&lt;PV_Meta!$B$7),1,0)</f>
        <v>1</v>
      </c>
      <c r="AC2839" s="41">
        <f>IF(AND(tbl_PV_Milestones[[#This Row],[Planned YTD]]=1,tbl_PV_Milestones[[#This Row],[Complete]]="Yes"),1,0)</f>
        <v>0</v>
      </c>
      <c r="AD2839" s="41">
        <f>IF(AND(tbl_PV_Milestones[[#This Row],[Actual/Schedule Finish]]&lt;PV_Meta!$B$7,tbl_PV_Milestones[[#This Row],[Complete]]="No",tbl_PV_Milestones[[#This Row],[Project Status]]&lt;&gt;"On Hold"),1,0)</f>
        <v>1</v>
      </c>
      <c r="AE2839" s="41">
        <f>IF(AND(tbl_PV_Milestones[[#This Row],[Actual/Schedule Finish]]&gt;tbl_PV_Milestones[[#This Row],[Baseline Date]],tbl_PV_Milestones[[#This Row],[Complete]]="No",tbl_PV_Milestones[[#This Row],[Project Status]]&lt;&gt;"On Hold",tbl_PV_Milestones[[#This Row],[Overdue]]=0,tbl_PV_Milestones[[#This Row],[To be Baselined]]&lt;&gt;1),1,0)</f>
        <v>0</v>
      </c>
      <c r="AF2839" s="41">
        <f>IF(AND(tbl_PV_Milestones[[#This Row],[BL FY]]=2025,tbl_PV_Milestones[[#This Row],[Finish FY]]&gt;2025),1,0)</f>
        <v>0</v>
      </c>
      <c r="AG2839" s="56" t="str">
        <f>_xlfn.XLOOKUP(tbl_PV_Milestones[[#This Row],[Work ID]],tbl_PV_Meta[Work ID '#],tbl_PV_Meta[Project Manager/Owner],,0)</f>
        <v>Project Manager 25</v>
      </c>
      <c r="AH2839" s="6"/>
    </row>
    <row r="2840" spans="4:34" x14ac:dyDescent="0.25">
      <c r="D2840" s="6" t="s">
        <v>154</v>
      </c>
      <c r="E2840" s="6" t="s">
        <v>503</v>
      </c>
      <c r="F2840" s="6" t="s">
        <v>1731</v>
      </c>
      <c r="G2840" s="6" t="s">
        <v>742</v>
      </c>
      <c r="H2840" s="6" t="s">
        <v>505</v>
      </c>
      <c r="I2840" s="6" t="s">
        <v>522</v>
      </c>
      <c r="J2840" s="6" t="s">
        <v>154</v>
      </c>
      <c r="K2840" s="6" t="s">
        <v>61</v>
      </c>
      <c r="L2840" s="6" t="s">
        <v>95</v>
      </c>
      <c r="M2840" s="43"/>
      <c r="N2840" s="44" t="s">
        <v>1979</v>
      </c>
      <c r="O2840" s="39">
        <v>45534.708333333299</v>
      </c>
      <c r="P2840" s="39">
        <v>45534.708333333299</v>
      </c>
      <c r="Q2840" s="6">
        <v>0</v>
      </c>
      <c r="R2840" s="6">
        <v>0</v>
      </c>
      <c r="S2840" s="45" t="e">
        <f>_xlfn.CONCAT(#REF!,TRIM(tbl_PV_Milestones[[#This Row],[Milestone Description]]))</f>
        <v>#REF!</v>
      </c>
      <c r="T2840" s="84" t="str">
        <f>IF(COUNTIF(tbl_PV_Milestones[UID],tbl_PV_Milestones[[#This Row],[UID]])&gt;1,"Duplicate","")</f>
        <v>Duplicate</v>
      </c>
      <c r="U2840" s="42" t="str">
        <f>_xlfn.XLOOKUP(tbl_PV_Milestones[[#This Row],[Work ID]],tbl_PV_Meta[Work ID '#],tbl_PV_Meta[Sub-Portfolio])</f>
        <v>Sub-Portfolio 7</v>
      </c>
      <c r="V2840" s="41">
        <f>IF(MONTH(tbl_PV_Milestones[[#This Row],[Baseline Date]])&lt;7,YEAR(tbl_PV_Milestones[[#This Row],[Baseline Date]]),YEAR(tbl_PV_Milestones[[#This Row],[Baseline Date]])+1)</f>
        <v>2025</v>
      </c>
      <c r="W2840" s="41">
        <f>IF(MONTH(tbl_PV_Milestones[[#This Row],[Actual/Schedule Finish]])&lt;7,YEAR(tbl_PV_Milestones[[#This Row],[Actual/Schedule Finish]]),YEAR(tbl_PV_Milestones[[#This Row],[Actual/Schedule Finish]])+1)</f>
        <v>2025</v>
      </c>
      <c r="X2840" s="41" t="str">
        <f>IF(OR(tbl_PV_Milestones[[#This Row],[Project Status]]="Completed",tbl_PV_Milestones[[#This Row],[Project Status]]="Assumed Completed"),"Yes","No")</f>
        <v>No</v>
      </c>
      <c r="Y2840" s="41">
        <f>IF(tbl_PV_Milestones[[#This Row],[Baseline Date]]="",1,0)</f>
        <v>0</v>
      </c>
      <c r="Z2840" s="41">
        <f>IF(tbl_PV_Milestones[[#This Row],[Baseline Date]]&lt;PV_Meta!$B$7,1,0)</f>
        <v>1</v>
      </c>
      <c r="AA2840" s="41">
        <f>IF(tbl_PV_Milestones[[#This Row],[Complete]]="Yes",1,0)</f>
        <v>0</v>
      </c>
      <c r="AB2840" s="41">
        <f>IF(AND(tbl_PV_Milestones[[#This Row],[BL FY]]=2025,tbl_PV_Milestones[[#This Row],[Baseline Date]]&lt;PV_Meta!$B$7),1,0)</f>
        <v>1</v>
      </c>
      <c r="AC2840" s="41">
        <f>IF(AND(tbl_PV_Milestones[[#This Row],[Planned YTD]]=1,tbl_PV_Milestones[[#This Row],[Complete]]="Yes"),1,0)</f>
        <v>0</v>
      </c>
      <c r="AD2840" s="41">
        <f>IF(AND(tbl_PV_Milestones[[#This Row],[Actual/Schedule Finish]]&lt;PV_Meta!$B$7,tbl_PV_Milestones[[#This Row],[Complete]]="No",tbl_PV_Milestones[[#This Row],[Project Status]]&lt;&gt;"On Hold"),1,0)</f>
        <v>1</v>
      </c>
      <c r="AE2840" s="41">
        <f>IF(AND(tbl_PV_Milestones[[#This Row],[Actual/Schedule Finish]]&gt;tbl_PV_Milestones[[#This Row],[Baseline Date]],tbl_PV_Milestones[[#This Row],[Complete]]="No",tbl_PV_Milestones[[#This Row],[Project Status]]&lt;&gt;"On Hold",tbl_PV_Milestones[[#This Row],[Overdue]]=0,tbl_PV_Milestones[[#This Row],[To be Baselined]]&lt;&gt;1),1,0)</f>
        <v>0</v>
      </c>
      <c r="AF2840" s="41">
        <f>IF(AND(tbl_PV_Milestones[[#This Row],[BL FY]]=2025,tbl_PV_Milestones[[#This Row],[Finish FY]]&gt;2025),1,0)</f>
        <v>0</v>
      </c>
      <c r="AG2840" s="56" t="str">
        <f>_xlfn.XLOOKUP(tbl_PV_Milestones[[#This Row],[Work ID]],tbl_PV_Meta[Work ID '#],tbl_PV_Meta[Project Manager/Owner],,0)</f>
        <v>Project Manager 29</v>
      </c>
      <c r="AH2840" s="6"/>
    </row>
    <row r="2841" spans="4:34" x14ac:dyDescent="0.25">
      <c r="D2841" s="6" t="s">
        <v>154</v>
      </c>
      <c r="E2841" s="6" t="s">
        <v>503</v>
      </c>
      <c r="F2841" s="6" t="s">
        <v>1731</v>
      </c>
      <c r="G2841" s="6" t="s">
        <v>741</v>
      </c>
      <c r="H2841" s="6" t="s">
        <v>505</v>
      </c>
      <c r="I2841" s="6" t="s">
        <v>522</v>
      </c>
      <c r="J2841" s="6" t="s">
        <v>154</v>
      </c>
      <c r="K2841" s="6" t="s">
        <v>61</v>
      </c>
      <c r="L2841" s="6" t="s">
        <v>95</v>
      </c>
      <c r="M2841" s="43"/>
      <c r="N2841" s="44" t="s">
        <v>1979</v>
      </c>
      <c r="O2841" s="39">
        <v>45534.708333333299</v>
      </c>
      <c r="P2841" s="39">
        <v>45534.708333333299</v>
      </c>
      <c r="Q2841" s="6">
        <v>0</v>
      </c>
      <c r="R2841" s="6">
        <v>0</v>
      </c>
      <c r="S2841" s="45" t="e">
        <f>_xlfn.CONCAT(#REF!,TRIM(tbl_PV_Milestones[[#This Row],[Milestone Description]]))</f>
        <v>#REF!</v>
      </c>
      <c r="T2841" s="84" t="str">
        <f>IF(COUNTIF(tbl_PV_Milestones[UID],tbl_PV_Milestones[[#This Row],[UID]])&gt;1,"Duplicate","")</f>
        <v>Duplicate</v>
      </c>
      <c r="U2841" s="42" t="str">
        <f>_xlfn.XLOOKUP(tbl_PV_Milestones[[#This Row],[Work ID]],tbl_PV_Meta[Work ID '#],tbl_PV_Meta[Sub-Portfolio])</f>
        <v>Sub-Portfolio 7</v>
      </c>
      <c r="V2841" s="41">
        <f>IF(MONTH(tbl_PV_Milestones[[#This Row],[Baseline Date]])&lt;7,YEAR(tbl_PV_Milestones[[#This Row],[Baseline Date]]),YEAR(tbl_PV_Milestones[[#This Row],[Baseline Date]])+1)</f>
        <v>2025</v>
      </c>
      <c r="W2841" s="41">
        <f>IF(MONTH(tbl_PV_Milestones[[#This Row],[Actual/Schedule Finish]])&lt;7,YEAR(tbl_PV_Milestones[[#This Row],[Actual/Schedule Finish]]),YEAR(tbl_PV_Milestones[[#This Row],[Actual/Schedule Finish]])+1)</f>
        <v>2025</v>
      </c>
      <c r="X2841" s="41" t="str">
        <f>IF(OR(tbl_PV_Milestones[[#This Row],[Project Status]]="Completed",tbl_PV_Milestones[[#This Row],[Project Status]]="Assumed Completed"),"Yes","No")</f>
        <v>No</v>
      </c>
      <c r="Y2841" s="41">
        <f>IF(tbl_PV_Milestones[[#This Row],[Baseline Date]]="",1,0)</f>
        <v>0</v>
      </c>
      <c r="Z2841" s="41">
        <f>IF(tbl_PV_Milestones[[#This Row],[Baseline Date]]&lt;PV_Meta!$B$7,1,0)</f>
        <v>1</v>
      </c>
      <c r="AA2841" s="41">
        <f>IF(tbl_PV_Milestones[[#This Row],[Complete]]="Yes",1,0)</f>
        <v>0</v>
      </c>
      <c r="AB2841" s="41">
        <f>IF(AND(tbl_PV_Milestones[[#This Row],[BL FY]]=2025,tbl_PV_Milestones[[#This Row],[Baseline Date]]&lt;PV_Meta!$B$7),1,0)</f>
        <v>1</v>
      </c>
      <c r="AC2841" s="41">
        <f>IF(AND(tbl_PV_Milestones[[#This Row],[Planned YTD]]=1,tbl_PV_Milestones[[#This Row],[Complete]]="Yes"),1,0)</f>
        <v>0</v>
      </c>
      <c r="AD2841" s="41">
        <f>IF(AND(tbl_PV_Milestones[[#This Row],[Actual/Schedule Finish]]&lt;PV_Meta!$B$7,tbl_PV_Milestones[[#This Row],[Complete]]="No",tbl_PV_Milestones[[#This Row],[Project Status]]&lt;&gt;"On Hold"),1,0)</f>
        <v>1</v>
      </c>
      <c r="AE2841" s="41">
        <f>IF(AND(tbl_PV_Milestones[[#This Row],[Actual/Schedule Finish]]&gt;tbl_PV_Milestones[[#This Row],[Baseline Date]],tbl_PV_Milestones[[#This Row],[Complete]]="No",tbl_PV_Milestones[[#This Row],[Project Status]]&lt;&gt;"On Hold",tbl_PV_Milestones[[#This Row],[Overdue]]=0,tbl_PV_Milestones[[#This Row],[To be Baselined]]&lt;&gt;1),1,0)</f>
        <v>0</v>
      </c>
      <c r="AF2841" s="41">
        <f>IF(AND(tbl_PV_Milestones[[#This Row],[BL FY]]=2025,tbl_PV_Milestones[[#This Row],[Finish FY]]&gt;2025),1,0)</f>
        <v>0</v>
      </c>
      <c r="AG2841" s="56" t="str">
        <f>_xlfn.XLOOKUP(tbl_PV_Milestones[[#This Row],[Work ID]],tbl_PV_Meta[Work ID '#],tbl_PV_Meta[Project Manager/Owner],,0)</f>
        <v>Project Manager 29</v>
      </c>
      <c r="AH2841" s="6"/>
    </row>
    <row r="2842" spans="4:34" x14ac:dyDescent="0.25">
      <c r="D2842" s="6" t="s">
        <v>154</v>
      </c>
      <c r="E2842" s="6" t="s">
        <v>503</v>
      </c>
      <c r="F2842" s="6" t="s">
        <v>1731</v>
      </c>
      <c r="G2842" s="6" t="s">
        <v>740</v>
      </c>
      <c r="H2842" s="6" t="s">
        <v>505</v>
      </c>
      <c r="I2842" s="6" t="s">
        <v>522</v>
      </c>
      <c r="J2842" s="6" t="s">
        <v>154</v>
      </c>
      <c r="K2842" s="6" t="s">
        <v>61</v>
      </c>
      <c r="L2842" s="6" t="s">
        <v>95</v>
      </c>
      <c r="M2842" s="43"/>
      <c r="N2842" s="44" t="s">
        <v>1979</v>
      </c>
      <c r="O2842" s="39">
        <v>45534.708333333299</v>
      </c>
      <c r="P2842" s="39">
        <v>45534.708333333299</v>
      </c>
      <c r="Q2842" s="6">
        <v>0</v>
      </c>
      <c r="R2842" s="6">
        <v>0</v>
      </c>
      <c r="S2842" s="45" t="e">
        <f>_xlfn.CONCAT(#REF!,TRIM(tbl_PV_Milestones[[#This Row],[Milestone Description]]))</f>
        <v>#REF!</v>
      </c>
      <c r="T2842" s="84" t="str">
        <f>IF(COUNTIF(tbl_PV_Milestones[UID],tbl_PV_Milestones[[#This Row],[UID]])&gt;1,"Duplicate","")</f>
        <v>Duplicate</v>
      </c>
      <c r="U2842" s="42" t="str">
        <f>_xlfn.XLOOKUP(tbl_PV_Milestones[[#This Row],[Work ID]],tbl_PV_Meta[Work ID '#],tbl_PV_Meta[Sub-Portfolio])</f>
        <v>Sub-Portfolio 7</v>
      </c>
      <c r="V2842" s="41">
        <f>IF(MONTH(tbl_PV_Milestones[[#This Row],[Baseline Date]])&lt;7,YEAR(tbl_PV_Milestones[[#This Row],[Baseline Date]]),YEAR(tbl_PV_Milestones[[#This Row],[Baseline Date]])+1)</f>
        <v>2025</v>
      </c>
      <c r="W2842" s="41">
        <f>IF(MONTH(tbl_PV_Milestones[[#This Row],[Actual/Schedule Finish]])&lt;7,YEAR(tbl_PV_Milestones[[#This Row],[Actual/Schedule Finish]]),YEAR(tbl_PV_Milestones[[#This Row],[Actual/Schedule Finish]])+1)</f>
        <v>2025</v>
      </c>
      <c r="X2842" s="41" t="str">
        <f>IF(OR(tbl_PV_Milestones[[#This Row],[Project Status]]="Completed",tbl_PV_Milestones[[#This Row],[Project Status]]="Assumed Completed"),"Yes","No")</f>
        <v>No</v>
      </c>
      <c r="Y2842" s="41">
        <f>IF(tbl_PV_Milestones[[#This Row],[Baseline Date]]="",1,0)</f>
        <v>0</v>
      </c>
      <c r="Z2842" s="41">
        <f>IF(tbl_PV_Milestones[[#This Row],[Baseline Date]]&lt;PV_Meta!$B$7,1,0)</f>
        <v>1</v>
      </c>
      <c r="AA2842" s="41">
        <f>IF(tbl_PV_Milestones[[#This Row],[Complete]]="Yes",1,0)</f>
        <v>0</v>
      </c>
      <c r="AB2842" s="41">
        <f>IF(AND(tbl_PV_Milestones[[#This Row],[BL FY]]=2025,tbl_PV_Milestones[[#This Row],[Baseline Date]]&lt;PV_Meta!$B$7),1,0)</f>
        <v>1</v>
      </c>
      <c r="AC2842" s="41">
        <f>IF(AND(tbl_PV_Milestones[[#This Row],[Planned YTD]]=1,tbl_PV_Milestones[[#This Row],[Complete]]="Yes"),1,0)</f>
        <v>0</v>
      </c>
      <c r="AD2842" s="41">
        <f>IF(AND(tbl_PV_Milestones[[#This Row],[Actual/Schedule Finish]]&lt;PV_Meta!$B$7,tbl_PV_Milestones[[#This Row],[Complete]]="No",tbl_PV_Milestones[[#This Row],[Project Status]]&lt;&gt;"On Hold"),1,0)</f>
        <v>1</v>
      </c>
      <c r="AE2842" s="41">
        <f>IF(AND(tbl_PV_Milestones[[#This Row],[Actual/Schedule Finish]]&gt;tbl_PV_Milestones[[#This Row],[Baseline Date]],tbl_PV_Milestones[[#This Row],[Complete]]="No",tbl_PV_Milestones[[#This Row],[Project Status]]&lt;&gt;"On Hold",tbl_PV_Milestones[[#This Row],[Overdue]]=0,tbl_PV_Milestones[[#This Row],[To be Baselined]]&lt;&gt;1),1,0)</f>
        <v>0</v>
      </c>
      <c r="AF2842" s="41">
        <f>IF(AND(tbl_PV_Milestones[[#This Row],[BL FY]]=2025,tbl_PV_Milestones[[#This Row],[Finish FY]]&gt;2025),1,0)</f>
        <v>0</v>
      </c>
      <c r="AG2842" s="56" t="str">
        <f>_xlfn.XLOOKUP(tbl_PV_Milestones[[#This Row],[Work ID]],tbl_PV_Meta[Work ID '#],tbl_PV_Meta[Project Manager/Owner],,0)</f>
        <v>Project Manager 29</v>
      </c>
      <c r="AH2842" s="6"/>
    </row>
    <row r="2843" spans="4:34" x14ac:dyDescent="0.25">
      <c r="D2843" s="6" t="s">
        <v>154</v>
      </c>
      <c r="E2843" s="6" t="s">
        <v>503</v>
      </c>
      <c r="F2843" s="6" t="s">
        <v>1694</v>
      </c>
      <c r="G2843" s="6" t="s">
        <v>740</v>
      </c>
      <c r="H2843" s="6" t="s">
        <v>505</v>
      </c>
      <c r="I2843" s="6" t="s">
        <v>522</v>
      </c>
      <c r="J2843" s="6" t="s">
        <v>154</v>
      </c>
      <c r="K2843" s="6" t="s">
        <v>39</v>
      </c>
      <c r="L2843" s="6" t="s">
        <v>80</v>
      </c>
      <c r="M2843" s="43"/>
      <c r="N2843" s="44" t="s">
        <v>1979</v>
      </c>
      <c r="O2843" s="39">
        <v>45520.708333333299</v>
      </c>
      <c r="P2843" s="39">
        <v>45520.708333333299</v>
      </c>
      <c r="Q2843" s="6">
        <v>0</v>
      </c>
      <c r="R2843" s="6">
        <v>0</v>
      </c>
      <c r="S2843" s="45" t="e">
        <f>_xlfn.CONCAT(#REF!,TRIM(tbl_PV_Milestones[[#This Row],[Milestone Description]]))</f>
        <v>#REF!</v>
      </c>
      <c r="T2843" s="84" t="str">
        <f>IF(COUNTIF(tbl_PV_Milestones[UID],tbl_PV_Milestones[[#This Row],[UID]])&gt;1,"Duplicate","")</f>
        <v>Duplicate</v>
      </c>
      <c r="U2843" s="42" t="str">
        <f>_xlfn.XLOOKUP(tbl_PV_Milestones[[#This Row],[Work ID]],tbl_PV_Meta[Work ID '#],tbl_PV_Meta[Sub-Portfolio])</f>
        <v>Sub-Portfolio 7</v>
      </c>
      <c r="V2843" s="41">
        <f>IF(MONTH(tbl_PV_Milestones[[#This Row],[Baseline Date]])&lt;7,YEAR(tbl_PV_Milestones[[#This Row],[Baseline Date]]),YEAR(tbl_PV_Milestones[[#This Row],[Baseline Date]])+1)</f>
        <v>2025</v>
      </c>
      <c r="W2843" s="41">
        <f>IF(MONTH(tbl_PV_Milestones[[#This Row],[Actual/Schedule Finish]])&lt;7,YEAR(tbl_PV_Milestones[[#This Row],[Actual/Schedule Finish]]),YEAR(tbl_PV_Milestones[[#This Row],[Actual/Schedule Finish]])+1)</f>
        <v>2025</v>
      </c>
      <c r="X2843" s="41" t="str">
        <f>IF(OR(tbl_PV_Milestones[[#This Row],[Project Status]]="Completed",tbl_PV_Milestones[[#This Row],[Project Status]]="Assumed Completed"),"Yes","No")</f>
        <v>No</v>
      </c>
      <c r="Y2843" s="41">
        <f>IF(tbl_PV_Milestones[[#This Row],[Baseline Date]]="",1,0)</f>
        <v>0</v>
      </c>
      <c r="Z2843" s="41">
        <f>IF(tbl_PV_Milestones[[#This Row],[Baseline Date]]&lt;PV_Meta!$B$7,1,0)</f>
        <v>1</v>
      </c>
      <c r="AA2843" s="41">
        <f>IF(tbl_PV_Milestones[[#This Row],[Complete]]="Yes",1,0)</f>
        <v>0</v>
      </c>
      <c r="AB2843" s="41">
        <f>IF(AND(tbl_PV_Milestones[[#This Row],[BL FY]]=2025,tbl_PV_Milestones[[#This Row],[Baseline Date]]&lt;PV_Meta!$B$7),1,0)</f>
        <v>1</v>
      </c>
      <c r="AC2843" s="41">
        <f>IF(AND(tbl_PV_Milestones[[#This Row],[Planned YTD]]=1,tbl_PV_Milestones[[#This Row],[Complete]]="Yes"),1,0)</f>
        <v>0</v>
      </c>
      <c r="AD2843" s="41">
        <f>IF(AND(tbl_PV_Milestones[[#This Row],[Actual/Schedule Finish]]&lt;PV_Meta!$B$7,tbl_PV_Milestones[[#This Row],[Complete]]="No",tbl_PV_Milestones[[#This Row],[Project Status]]&lt;&gt;"On Hold"),1,0)</f>
        <v>1</v>
      </c>
      <c r="AE2843" s="41">
        <f>IF(AND(tbl_PV_Milestones[[#This Row],[Actual/Schedule Finish]]&gt;tbl_PV_Milestones[[#This Row],[Baseline Date]],tbl_PV_Milestones[[#This Row],[Complete]]="No",tbl_PV_Milestones[[#This Row],[Project Status]]&lt;&gt;"On Hold",tbl_PV_Milestones[[#This Row],[Overdue]]=0,tbl_PV_Milestones[[#This Row],[To be Baselined]]&lt;&gt;1),1,0)</f>
        <v>0</v>
      </c>
      <c r="AF2843" s="41">
        <f>IF(AND(tbl_PV_Milestones[[#This Row],[BL FY]]=2025,tbl_PV_Milestones[[#This Row],[Finish FY]]&gt;2025),1,0)</f>
        <v>0</v>
      </c>
      <c r="AG2843" s="56" t="str">
        <f>_xlfn.XLOOKUP(tbl_PV_Milestones[[#This Row],[Work ID]],tbl_PV_Meta[Work ID '#],tbl_PV_Meta[Project Manager/Owner],,0)</f>
        <v>Project Manager 8</v>
      </c>
      <c r="AH2843" s="6"/>
    </row>
    <row r="2844" spans="4:34" x14ac:dyDescent="0.25">
      <c r="D2844" s="6" t="s">
        <v>154</v>
      </c>
      <c r="E2844" s="6" t="s">
        <v>503</v>
      </c>
      <c r="F2844" s="6" t="s">
        <v>1694</v>
      </c>
      <c r="G2844" s="6" t="s">
        <v>741</v>
      </c>
      <c r="H2844" s="6" t="s">
        <v>505</v>
      </c>
      <c r="I2844" s="6" t="s">
        <v>522</v>
      </c>
      <c r="J2844" s="6" t="s">
        <v>154</v>
      </c>
      <c r="K2844" s="6" t="s">
        <v>39</v>
      </c>
      <c r="L2844" s="6" t="s">
        <v>80</v>
      </c>
      <c r="M2844" s="43"/>
      <c r="N2844" s="44" t="s">
        <v>1979</v>
      </c>
      <c r="O2844" s="39">
        <v>45646.708333333299</v>
      </c>
      <c r="P2844" s="39">
        <v>45646.708333333299</v>
      </c>
      <c r="Q2844" s="6">
        <v>0</v>
      </c>
      <c r="R2844" s="6">
        <v>0</v>
      </c>
      <c r="S2844" s="45" t="e">
        <f>_xlfn.CONCAT(#REF!,TRIM(tbl_PV_Milestones[[#This Row],[Milestone Description]]))</f>
        <v>#REF!</v>
      </c>
      <c r="T2844" s="84" t="str">
        <f>IF(COUNTIF(tbl_PV_Milestones[UID],tbl_PV_Milestones[[#This Row],[UID]])&gt;1,"Duplicate","")</f>
        <v>Duplicate</v>
      </c>
      <c r="U2844" s="42" t="str">
        <f>_xlfn.XLOOKUP(tbl_PV_Milestones[[#This Row],[Work ID]],tbl_PV_Meta[Work ID '#],tbl_PV_Meta[Sub-Portfolio])</f>
        <v>Sub-Portfolio 7</v>
      </c>
      <c r="V2844" s="41">
        <f>IF(MONTH(tbl_PV_Milestones[[#This Row],[Baseline Date]])&lt;7,YEAR(tbl_PV_Milestones[[#This Row],[Baseline Date]]),YEAR(tbl_PV_Milestones[[#This Row],[Baseline Date]])+1)</f>
        <v>2025</v>
      </c>
      <c r="W2844" s="41">
        <f>IF(MONTH(tbl_PV_Milestones[[#This Row],[Actual/Schedule Finish]])&lt;7,YEAR(tbl_PV_Milestones[[#This Row],[Actual/Schedule Finish]]),YEAR(tbl_PV_Milestones[[#This Row],[Actual/Schedule Finish]])+1)</f>
        <v>2025</v>
      </c>
      <c r="X2844" s="41" t="str">
        <f>IF(OR(tbl_PV_Milestones[[#This Row],[Project Status]]="Completed",tbl_PV_Milestones[[#This Row],[Project Status]]="Assumed Completed"),"Yes","No")</f>
        <v>No</v>
      </c>
      <c r="Y2844" s="41">
        <f>IF(tbl_PV_Milestones[[#This Row],[Baseline Date]]="",1,0)</f>
        <v>0</v>
      </c>
      <c r="Z2844" s="41">
        <f>IF(tbl_PV_Milestones[[#This Row],[Baseline Date]]&lt;PV_Meta!$B$7,1,0)</f>
        <v>1</v>
      </c>
      <c r="AA2844" s="41">
        <f>IF(tbl_PV_Milestones[[#This Row],[Complete]]="Yes",1,0)</f>
        <v>0</v>
      </c>
      <c r="AB2844" s="41">
        <f>IF(AND(tbl_PV_Milestones[[#This Row],[BL FY]]=2025,tbl_PV_Milestones[[#This Row],[Baseline Date]]&lt;PV_Meta!$B$7),1,0)</f>
        <v>1</v>
      </c>
      <c r="AC2844" s="41">
        <f>IF(AND(tbl_PV_Milestones[[#This Row],[Planned YTD]]=1,tbl_PV_Milestones[[#This Row],[Complete]]="Yes"),1,0)</f>
        <v>0</v>
      </c>
      <c r="AD2844" s="41">
        <f>IF(AND(tbl_PV_Milestones[[#This Row],[Actual/Schedule Finish]]&lt;PV_Meta!$B$7,tbl_PV_Milestones[[#This Row],[Complete]]="No",tbl_PV_Milestones[[#This Row],[Project Status]]&lt;&gt;"On Hold"),1,0)</f>
        <v>1</v>
      </c>
      <c r="AE2844" s="41">
        <f>IF(AND(tbl_PV_Milestones[[#This Row],[Actual/Schedule Finish]]&gt;tbl_PV_Milestones[[#This Row],[Baseline Date]],tbl_PV_Milestones[[#This Row],[Complete]]="No",tbl_PV_Milestones[[#This Row],[Project Status]]&lt;&gt;"On Hold",tbl_PV_Milestones[[#This Row],[Overdue]]=0,tbl_PV_Milestones[[#This Row],[To be Baselined]]&lt;&gt;1),1,0)</f>
        <v>0</v>
      </c>
      <c r="AF2844" s="41">
        <f>IF(AND(tbl_PV_Milestones[[#This Row],[BL FY]]=2025,tbl_PV_Milestones[[#This Row],[Finish FY]]&gt;2025),1,0)</f>
        <v>0</v>
      </c>
      <c r="AG2844" s="56" t="str">
        <f>_xlfn.XLOOKUP(tbl_PV_Milestones[[#This Row],[Work ID]],tbl_PV_Meta[Work ID '#],tbl_PV_Meta[Project Manager/Owner],,0)</f>
        <v>Project Manager 8</v>
      </c>
      <c r="AH2844" s="6"/>
    </row>
    <row r="2845" spans="4:34" x14ac:dyDescent="0.25">
      <c r="D2845" s="6" t="s">
        <v>154</v>
      </c>
      <c r="E2845" s="6" t="s">
        <v>503</v>
      </c>
      <c r="F2845" s="6" t="s">
        <v>1694</v>
      </c>
      <c r="G2845" s="6" t="s">
        <v>742</v>
      </c>
      <c r="H2845" s="6" t="s">
        <v>505</v>
      </c>
      <c r="I2845" s="6" t="s">
        <v>522</v>
      </c>
      <c r="J2845" s="6" t="s">
        <v>154</v>
      </c>
      <c r="K2845" s="6" t="s">
        <v>39</v>
      </c>
      <c r="L2845" s="6" t="s">
        <v>80</v>
      </c>
      <c r="M2845" s="43"/>
      <c r="N2845" s="44" t="s">
        <v>1979</v>
      </c>
      <c r="O2845" s="39">
        <v>45646.708333333299</v>
      </c>
      <c r="P2845" s="39">
        <v>45646.708333333299</v>
      </c>
      <c r="Q2845" s="6">
        <v>0</v>
      </c>
      <c r="R2845" s="6">
        <v>0</v>
      </c>
      <c r="S2845" s="45" t="e">
        <f>_xlfn.CONCAT(#REF!,TRIM(tbl_PV_Milestones[[#This Row],[Milestone Description]]))</f>
        <v>#REF!</v>
      </c>
      <c r="T2845" s="84" t="str">
        <f>IF(COUNTIF(tbl_PV_Milestones[UID],tbl_PV_Milestones[[#This Row],[UID]])&gt;1,"Duplicate","")</f>
        <v>Duplicate</v>
      </c>
      <c r="U2845" s="42" t="str">
        <f>_xlfn.XLOOKUP(tbl_PV_Milestones[[#This Row],[Work ID]],tbl_PV_Meta[Work ID '#],tbl_PV_Meta[Sub-Portfolio])</f>
        <v>Sub-Portfolio 7</v>
      </c>
      <c r="V2845" s="41">
        <f>IF(MONTH(tbl_PV_Milestones[[#This Row],[Baseline Date]])&lt;7,YEAR(tbl_PV_Milestones[[#This Row],[Baseline Date]]),YEAR(tbl_PV_Milestones[[#This Row],[Baseline Date]])+1)</f>
        <v>2025</v>
      </c>
      <c r="W2845" s="41">
        <f>IF(MONTH(tbl_PV_Milestones[[#This Row],[Actual/Schedule Finish]])&lt;7,YEAR(tbl_PV_Milestones[[#This Row],[Actual/Schedule Finish]]),YEAR(tbl_PV_Milestones[[#This Row],[Actual/Schedule Finish]])+1)</f>
        <v>2025</v>
      </c>
      <c r="X2845" s="41" t="str">
        <f>IF(OR(tbl_PV_Milestones[[#This Row],[Project Status]]="Completed",tbl_PV_Milestones[[#This Row],[Project Status]]="Assumed Completed"),"Yes","No")</f>
        <v>No</v>
      </c>
      <c r="Y2845" s="41">
        <f>IF(tbl_PV_Milestones[[#This Row],[Baseline Date]]="",1,0)</f>
        <v>0</v>
      </c>
      <c r="Z2845" s="41">
        <f>IF(tbl_PV_Milestones[[#This Row],[Baseline Date]]&lt;PV_Meta!$B$7,1,0)</f>
        <v>1</v>
      </c>
      <c r="AA2845" s="41">
        <f>IF(tbl_PV_Milestones[[#This Row],[Complete]]="Yes",1,0)</f>
        <v>0</v>
      </c>
      <c r="AB2845" s="41">
        <f>IF(AND(tbl_PV_Milestones[[#This Row],[BL FY]]=2025,tbl_PV_Milestones[[#This Row],[Baseline Date]]&lt;PV_Meta!$B$7),1,0)</f>
        <v>1</v>
      </c>
      <c r="AC2845" s="41">
        <f>IF(AND(tbl_PV_Milestones[[#This Row],[Planned YTD]]=1,tbl_PV_Milestones[[#This Row],[Complete]]="Yes"),1,0)</f>
        <v>0</v>
      </c>
      <c r="AD2845" s="41">
        <f>IF(AND(tbl_PV_Milestones[[#This Row],[Actual/Schedule Finish]]&lt;PV_Meta!$B$7,tbl_PV_Milestones[[#This Row],[Complete]]="No",tbl_PV_Milestones[[#This Row],[Project Status]]&lt;&gt;"On Hold"),1,0)</f>
        <v>1</v>
      </c>
      <c r="AE2845" s="41">
        <f>IF(AND(tbl_PV_Milestones[[#This Row],[Actual/Schedule Finish]]&gt;tbl_PV_Milestones[[#This Row],[Baseline Date]],tbl_PV_Milestones[[#This Row],[Complete]]="No",tbl_PV_Milestones[[#This Row],[Project Status]]&lt;&gt;"On Hold",tbl_PV_Milestones[[#This Row],[Overdue]]=0,tbl_PV_Milestones[[#This Row],[To be Baselined]]&lt;&gt;1),1,0)</f>
        <v>0</v>
      </c>
      <c r="AF2845" s="41">
        <f>IF(AND(tbl_PV_Milestones[[#This Row],[BL FY]]=2025,tbl_PV_Milestones[[#This Row],[Finish FY]]&gt;2025),1,0)</f>
        <v>0</v>
      </c>
      <c r="AG2845" s="56" t="str">
        <f>_xlfn.XLOOKUP(tbl_PV_Milestones[[#This Row],[Work ID]],tbl_PV_Meta[Work ID '#],tbl_PV_Meta[Project Manager/Owner],,0)</f>
        <v>Project Manager 8</v>
      </c>
      <c r="AH2845" s="6"/>
    </row>
    <row r="2846" spans="4:34" x14ac:dyDescent="0.25">
      <c r="D2846" s="6" t="s">
        <v>154</v>
      </c>
      <c r="E2846" s="6" t="s">
        <v>52</v>
      </c>
      <c r="F2846" s="6" t="s">
        <v>1692</v>
      </c>
      <c r="G2846" s="6" t="s">
        <v>711</v>
      </c>
      <c r="H2846" s="6" t="s">
        <v>505</v>
      </c>
      <c r="I2846" s="6" t="s">
        <v>512</v>
      </c>
      <c r="J2846" s="6" t="s">
        <v>154</v>
      </c>
      <c r="K2846" s="6" t="s">
        <v>39</v>
      </c>
      <c r="L2846" s="6" t="s">
        <v>70</v>
      </c>
      <c r="M2846" s="43"/>
      <c r="N2846" s="44" t="s">
        <v>1979</v>
      </c>
      <c r="P2846" s="39">
        <v>45835.708333333299</v>
      </c>
      <c r="S2846" s="45" t="e">
        <f>_xlfn.CONCAT(#REF!,TRIM(tbl_PV_Milestones[[#This Row],[Milestone Description]]))</f>
        <v>#REF!</v>
      </c>
      <c r="T2846" s="84" t="str">
        <f>IF(COUNTIF(tbl_PV_Milestones[UID],tbl_PV_Milestones[[#This Row],[UID]])&gt;1,"Duplicate","")</f>
        <v>Duplicate</v>
      </c>
      <c r="U2846" s="42" t="str">
        <f>_xlfn.XLOOKUP(tbl_PV_Milestones[[#This Row],[Work ID]],tbl_PV_Meta[Work ID '#],tbl_PV_Meta[Sub-Portfolio])</f>
        <v>Sub-Portfolio 4</v>
      </c>
      <c r="V2846" s="41">
        <f>IF(MONTH(tbl_PV_Milestones[[#This Row],[Baseline Date]])&lt;7,YEAR(tbl_PV_Milestones[[#This Row],[Baseline Date]]),YEAR(tbl_PV_Milestones[[#This Row],[Baseline Date]])+1)</f>
        <v>2025</v>
      </c>
      <c r="W2846" s="41">
        <f>IF(MONTH(tbl_PV_Milestones[[#This Row],[Actual/Schedule Finish]])&lt;7,YEAR(tbl_PV_Milestones[[#This Row],[Actual/Schedule Finish]]),YEAR(tbl_PV_Milestones[[#This Row],[Actual/Schedule Finish]])+1)</f>
        <v>1900</v>
      </c>
      <c r="X2846" s="41" t="str">
        <f>IF(OR(tbl_PV_Milestones[[#This Row],[Project Status]]="Completed",tbl_PV_Milestones[[#This Row],[Project Status]]="Assumed Completed"),"Yes","No")</f>
        <v>No</v>
      </c>
      <c r="Y2846" s="41">
        <f>IF(tbl_PV_Milestones[[#This Row],[Baseline Date]]="",1,0)</f>
        <v>0</v>
      </c>
      <c r="Z2846" s="41">
        <f>IF(tbl_PV_Milestones[[#This Row],[Baseline Date]]&lt;PV_Meta!$B$7,1,0)</f>
        <v>0</v>
      </c>
      <c r="AA2846" s="41">
        <f>IF(tbl_PV_Milestones[[#This Row],[Complete]]="Yes",1,0)</f>
        <v>0</v>
      </c>
      <c r="AB2846" s="41">
        <f>IF(AND(tbl_PV_Milestones[[#This Row],[BL FY]]=2025,tbl_PV_Milestones[[#This Row],[Baseline Date]]&lt;PV_Meta!$B$7),1,0)</f>
        <v>0</v>
      </c>
      <c r="AC2846" s="41">
        <f>IF(AND(tbl_PV_Milestones[[#This Row],[Planned YTD]]=1,tbl_PV_Milestones[[#This Row],[Complete]]="Yes"),1,0)</f>
        <v>0</v>
      </c>
      <c r="AD2846" s="41">
        <f>IF(AND(tbl_PV_Milestones[[#This Row],[Actual/Schedule Finish]]&lt;PV_Meta!$B$7,tbl_PV_Milestones[[#This Row],[Complete]]="No",tbl_PV_Milestones[[#This Row],[Project Status]]&lt;&gt;"On Hold"),1,0)</f>
        <v>1</v>
      </c>
      <c r="AE2846" s="41">
        <f>IF(AND(tbl_PV_Milestones[[#This Row],[Actual/Schedule Finish]]&gt;tbl_PV_Milestones[[#This Row],[Baseline Date]],tbl_PV_Milestones[[#This Row],[Complete]]="No",tbl_PV_Milestones[[#This Row],[Project Status]]&lt;&gt;"On Hold",tbl_PV_Milestones[[#This Row],[Overdue]]=0,tbl_PV_Milestones[[#This Row],[To be Baselined]]&lt;&gt;1),1,0)</f>
        <v>0</v>
      </c>
      <c r="AF2846" s="41">
        <f>IF(AND(tbl_PV_Milestones[[#This Row],[BL FY]]=2025,tbl_PV_Milestones[[#This Row],[Finish FY]]&gt;2025),1,0)</f>
        <v>0</v>
      </c>
      <c r="AG2846" s="56" t="str">
        <f>_xlfn.XLOOKUP(tbl_PV_Milestones[[#This Row],[Work ID]],tbl_PV_Meta[Work ID '#],tbl_PV_Meta[Project Manager/Owner],,0)</f>
        <v>Project Manager 4</v>
      </c>
      <c r="AH2846" s="6"/>
    </row>
    <row r="2847" spans="4:34" x14ac:dyDescent="0.25">
      <c r="D2847" s="6" t="s">
        <v>154</v>
      </c>
      <c r="E2847" s="6" t="s">
        <v>52</v>
      </c>
      <c r="F2847" s="6" t="s">
        <v>1692</v>
      </c>
      <c r="G2847" s="6" t="s">
        <v>518</v>
      </c>
      <c r="H2847" s="6" t="s">
        <v>519</v>
      </c>
      <c r="I2847" s="6" t="s">
        <v>512</v>
      </c>
      <c r="J2847" s="6" t="s">
        <v>154</v>
      </c>
      <c r="K2847" s="6" t="s">
        <v>39</v>
      </c>
      <c r="L2847" s="6" t="s">
        <v>70</v>
      </c>
      <c r="M2847" s="43"/>
      <c r="N2847" s="44" t="s">
        <v>1979</v>
      </c>
      <c r="P2847" s="39">
        <v>45838.333333333299</v>
      </c>
      <c r="S2847" s="45" t="e">
        <f>_xlfn.CONCAT(#REF!,TRIM(tbl_PV_Milestones[[#This Row],[Milestone Description]]))</f>
        <v>#REF!</v>
      </c>
      <c r="T2847" s="84" t="str">
        <f>IF(COUNTIF(tbl_PV_Milestones[UID],tbl_PV_Milestones[[#This Row],[UID]])&gt;1,"Duplicate","")</f>
        <v>Duplicate</v>
      </c>
      <c r="U2847" s="42" t="str">
        <f>_xlfn.XLOOKUP(tbl_PV_Milestones[[#This Row],[Work ID]],tbl_PV_Meta[Work ID '#],tbl_PV_Meta[Sub-Portfolio])</f>
        <v>Sub-Portfolio 4</v>
      </c>
      <c r="V2847" s="41">
        <f>IF(MONTH(tbl_PV_Milestones[[#This Row],[Baseline Date]])&lt;7,YEAR(tbl_PV_Milestones[[#This Row],[Baseline Date]]),YEAR(tbl_PV_Milestones[[#This Row],[Baseline Date]])+1)</f>
        <v>2025</v>
      </c>
      <c r="W2847" s="41">
        <f>IF(MONTH(tbl_PV_Milestones[[#This Row],[Actual/Schedule Finish]])&lt;7,YEAR(tbl_PV_Milestones[[#This Row],[Actual/Schedule Finish]]),YEAR(tbl_PV_Milestones[[#This Row],[Actual/Schedule Finish]])+1)</f>
        <v>1900</v>
      </c>
      <c r="X2847" s="41" t="str">
        <f>IF(OR(tbl_PV_Milestones[[#This Row],[Project Status]]="Completed",tbl_PV_Milestones[[#This Row],[Project Status]]="Assumed Completed"),"Yes","No")</f>
        <v>No</v>
      </c>
      <c r="Y2847" s="41">
        <f>IF(tbl_PV_Milestones[[#This Row],[Baseline Date]]="",1,0)</f>
        <v>0</v>
      </c>
      <c r="Z2847" s="41">
        <f>IF(tbl_PV_Milestones[[#This Row],[Baseline Date]]&lt;PV_Meta!$B$7,1,0)</f>
        <v>0</v>
      </c>
      <c r="AA2847" s="41">
        <f>IF(tbl_PV_Milestones[[#This Row],[Complete]]="Yes",1,0)</f>
        <v>0</v>
      </c>
      <c r="AB2847" s="41">
        <f>IF(AND(tbl_PV_Milestones[[#This Row],[BL FY]]=2025,tbl_PV_Milestones[[#This Row],[Baseline Date]]&lt;PV_Meta!$B$7),1,0)</f>
        <v>0</v>
      </c>
      <c r="AC2847" s="41">
        <f>IF(AND(tbl_PV_Milestones[[#This Row],[Planned YTD]]=1,tbl_PV_Milestones[[#This Row],[Complete]]="Yes"),1,0)</f>
        <v>0</v>
      </c>
      <c r="AD2847" s="41">
        <f>IF(AND(tbl_PV_Milestones[[#This Row],[Actual/Schedule Finish]]&lt;PV_Meta!$B$7,tbl_PV_Milestones[[#This Row],[Complete]]="No",tbl_PV_Milestones[[#This Row],[Project Status]]&lt;&gt;"On Hold"),1,0)</f>
        <v>1</v>
      </c>
      <c r="AE2847" s="41">
        <f>IF(AND(tbl_PV_Milestones[[#This Row],[Actual/Schedule Finish]]&gt;tbl_PV_Milestones[[#This Row],[Baseline Date]],tbl_PV_Milestones[[#This Row],[Complete]]="No",tbl_PV_Milestones[[#This Row],[Project Status]]&lt;&gt;"On Hold",tbl_PV_Milestones[[#This Row],[Overdue]]=0,tbl_PV_Milestones[[#This Row],[To be Baselined]]&lt;&gt;1),1,0)</f>
        <v>0</v>
      </c>
      <c r="AF2847" s="41">
        <f>IF(AND(tbl_PV_Milestones[[#This Row],[BL FY]]=2025,tbl_PV_Milestones[[#This Row],[Finish FY]]&gt;2025),1,0)</f>
        <v>0</v>
      </c>
      <c r="AG2847" s="56" t="str">
        <f>_xlfn.XLOOKUP(tbl_PV_Milestones[[#This Row],[Work ID]],tbl_PV_Meta[Work ID '#],tbl_PV_Meta[Project Manager/Owner],,0)</f>
        <v>Project Manager 4</v>
      </c>
      <c r="AH2847" s="6"/>
    </row>
    <row r="2848" spans="4:34" x14ac:dyDescent="0.25">
      <c r="D2848" s="6" t="s">
        <v>154</v>
      </c>
      <c r="E2848" s="6" t="s">
        <v>52</v>
      </c>
      <c r="F2848" s="6" t="s">
        <v>1766</v>
      </c>
      <c r="G2848" s="6" t="s">
        <v>738</v>
      </c>
      <c r="H2848" s="6" t="s">
        <v>505</v>
      </c>
      <c r="I2848" s="6" t="s">
        <v>522</v>
      </c>
      <c r="J2848" s="6" t="s">
        <v>154</v>
      </c>
      <c r="K2848" s="6" t="s">
        <v>39</v>
      </c>
      <c r="L2848" s="6" t="s">
        <v>77</v>
      </c>
      <c r="M2848" s="43"/>
      <c r="N2848" s="44" t="s">
        <v>1979</v>
      </c>
      <c r="S2848" s="45" t="e">
        <f>_xlfn.CONCAT(#REF!,TRIM(tbl_PV_Milestones[[#This Row],[Milestone Description]]))</f>
        <v>#REF!</v>
      </c>
      <c r="T2848" s="84" t="str">
        <f>IF(COUNTIF(tbl_PV_Milestones[UID],tbl_PV_Milestones[[#This Row],[UID]])&gt;1,"Duplicate","")</f>
        <v>Duplicate</v>
      </c>
      <c r="U2848" s="42" t="str">
        <f>_xlfn.XLOOKUP(tbl_PV_Milestones[[#This Row],[Work ID]],tbl_PV_Meta[Work ID '#],tbl_PV_Meta[Sub-Portfolio])</f>
        <v>Sub-Portfolio 4</v>
      </c>
      <c r="V2848" s="41">
        <f>IF(MONTH(tbl_PV_Milestones[[#This Row],[Baseline Date]])&lt;7,YEAR(tbl_PV_Milestones[[#This Row],[Baseline Date]]),YEAR(tbl_PV_Milestones[[#This Row],[Baseline Date]])+1)</f>
        <v>1900</v>
      </c>
      <c r="W2848" s="41">
        <f>IF(MONTH(tbl_PV_Milestones[[#This Row],[Actual/Schedule Finish]])&lt;7,YEAR(tbl_PV_Milestones[[#This Row],[Actual/Schedule Finish]]),YEAR(tbl_PV_Milestones[[#This Row],[Actual/Schedule Finish]])+1)</f>
        <v>1900</v>
      </c>
      <c r="X2848" s="41" t="str">
        <f>IF(OR(tbl_PV_Milestones[[#This Row],[Project Status]]="Completed",tbl_PV_Milestones[[#This Row],[Project Status]]="Assumed Completed"),"Yes","No")</f>
        <v>No</v>
      </c>
      <c r="Y2848" s="41">
        <f>IF(tbl_PV_Milestones[[#This Row],[Baseline Date]]="",1,0)</f>
        <v>1</v>
      </c>
      <c r="Z2848" s="41">
        <f>IF(tbl_PV_Milestones[[#This Row],[Baseline Date]]&lt;PV_Meta!$B$7,1,0)</f>
        <v>1</v>
      </c>
      <c r="AA2848" s="41">
        <f>IF(tbl_PV_Milestones[[#This Row],[Complete]]="Yes",1,0)</f>
        <v>0</v>
      </c>
      <c r="AB2848" s="41">
        <f>IF(AND(tbl_PV_Milestones[[#This Row],[BL FY]]=2025,tbl_PV_Milestones[[#This Row],[Baseline Date]]&lt;PV_Meta!$B$7),1,0)</f>
        <v>0</v>
      </c>
      <c r="AC2848" s="41">
        <f>IF(AND(tbl_PV_Milestones[[#This Row],[Planned YTD]]=1,tbl_PV_Milestones[[#This Row],[Complete]]="Yes"),1,0)</f>
        <v>0</v>
      </c>
      <c r="AD2848" s="41">
        <f>IF(AND(tbl_PV_Milestones[[#This Row],[Actual/Schedule Finish]]&lt;PV_Meta!$B$7,tbl_PV_Milestones[[#This Row],[Complete]]="No",tbl_PV_Milestones[[#This Row],[Project Status]]&lt;&gt;"On Hold"),1,0)</f>
        <v>1</v>
      </c>
      <c r="AE2848" s="41">
        <f>IF(AND(tbl_PV_Milestones[[#This Row],[Actual/Schedule Finish]]&gt;tbl_PV_Milestones[[#This Row],[Baseline Date]],tbl_PV_Milestones[[#This Row],[Complete]]="No",tbl_PV_Milestones[[#This Row],[Project Status]]&lt;&gt;"On Hold",tbl_PV_Milestones[[#This Row],[Overdue]]=0,tbl_PV_Milestones[[#This Row],[To be Baselined]]&lt;&gt;1),1,0)</f>
        <v>0</v>
      </c>
      <c r="AF2848" s="41">
        <f>IF(AND(tbl_PV_Milestones[[#This Row],[BL FY]]=2025,tbl_PV_Milestones[[#This Row],[Finish FY]]&gt;2025),1,0)</f>
        <v>0</v>
      </c>
      <c r="AG2848" s="56" t="str">
        <f>_xlfn.XLOOKUP(tbl_PV_Milestones[[#This Row],[Work ID]],tbl_PV_Meta[Work ID '#],tbl_PV_Meta[Project Manager/Owner],,0)</f>
        <v>Project Manager 38</v>
      </c>
      <c r="AH2848" s="6"/>
    </row>
    <row r="2849" spans="4:34" x14ac:dyDescent="0.25">
      <c r="D2849" s="6" t="s">
        <v>154</v>
      </c>
      <c r="E2849" s="6" t="s">
        <v>52</v>
      </c>
      <c r="F2849" s="6" t="s">
        <v>1766</v>
      </c>
      <c r="G2849" s="6" t="s">
        <v>630</v>
      </c>
      <c r="H2849" s="6" t="s">
        <v>505</v>
      </c>
      <c r="I2849" s="6" t="s">
        <v>522</v>
      </c>
      <c r="J2849" s="6" t="s">
        <v>154</v>
      </c>
      <c r="K2849" s="6" t="s">
        <v>39</v>
      </c>
      <c r="L2849" s="6" t="s">
        <v>77</v>
      </c>
      <c r="M2849" s="43"/>
      <c r="N2849" s="44" t="s">
        <v>1979</v>
      </c>
      <c r="S2849" s="45" t="e">
        <f>_xlfn.CONCAT(#REF!,TRIM(tbl_PV_Milestones[[#This Row],[Milestone Description]]))</f>
        <v>#REF!</v>
      </c>
      <c r="T2849" s="84" t="str">
        <f>IF(COUNTIF(tbl_PV_Milestones[UID],tbl_PV_Milestones[[#This Row],[UID]])&gt;1,"Duplicate","")</f>
        <v>Duplicate</v>
      </c>
      <c r="U2849" s="42" t="str">
        <f>_xlfn.XLOOKUP(tbl_PV_Milestones[[#This Row],[Work ID]],tbl_PV_Meta[Work ID '#],tbl_PV_Meta[Sub-Portfolio])</f>
        <v>Sub-Portfolio 4</v>
      </c>
      <c r="V2849" s="41">
        <f>IF(MONTH(tbl_PV_Milestones[[#This Row],[Baseline Date]])&lt;7,YEAR(tbl_PV_Milestones[[#This Row],[Baseline Date]]),YEAR(tbl_PV_Milestones[[#This Row],[Baseline Date]])+1)</f>
        <v>1900</v>
      </c>
      <c r="W2849" s="41">
        <f>IF(MONTH(tbl_PV_Milestones[[#This Row],[Actual/Schedule Finish]])&lt;7,YEAR(tbl_PV_Milestones[[#This Row],[Actual/Schedule Finish]]),YEAR(tbl_PV_Milestones[[#This Row],[Actual/Schedule Finish]])+1)</f>
        <v>1900</v>
      </c>
      <c r="X2849" s="41" t="str">
        <f>IF(OR(tbl_PV_Milestones[[#This Row],[Project Status]]="Completed",tbl_PV_Milestones[[#This Row],[Project Status]]="Assumed Completed"),"Yes","No")</f>
        <v>No</v>
      </c>
      <c r="Y2849" s="41">
        <f>IF(tbl_PV_Milestones[[#This Row],[Baseline Date]]="",1,0)</f>
        <v>1</v>
      </c>
      <c r="Z2849" s="41">
        <f>IF(tbl_PV_Milestones[[#This Row],[Baseline Date]]&lt;PV_Meta!$B$7,1,0)</f>
        <v>1</v>
      </c>
      <c r="AA2849" s="41">
        <f>IF(tbl_PV_Milestones[[#This Row],[Complete]]="Yes",1,0)</f>
        <v>0</v>
      </c>
      <c r="AB2849" s="41">
        <f>IF(AND(tbl_PV_Milestones[[#This Row],[BL FY]]=2025,tbl_PV_Milestones[[#This Row],[Baseline Date]]&lt;PV_Meta!$B$7),1,0)</f>
        <v>0</v>
      </c>
      <c r="AC2849" s="41">
        <f>IF(AND(tbl_PV_Milestones[[#This Row],[Planned YTD]]=1,tbl_PV_Milestones[[#This Row],[Complete]]="Yes"),1,0)</f>
        <v>0</v>
      </c>
      <c r="AD2849" s="41">
        <f>IF(AND(tbl_PV_Milestones[[#This Row],[Actual/Schedule Finish]]&lt;PV_Meta!$B$7,tbl_PV_Milestones[[#This Row],[Complete]]="No",tbl_PV_Milestones[[#This Row],[Project Status]]&lt;&gt;"On Hold"),1,0)</f>
        <v>1</v>
      </c>
      <c r="AE2849" s="41">
        <f>IF(AND(tbl_PV_Milestones[[#This Row],[Actual/Schedule Finish]]&gt;tbl_PV_Milestones[[#This Row],[Baseline Date]],tbl_PV_Milestones[[#This Row],[Complete]]="No",tbl_PV_Milestones[[#This Row],[Project Status]]&lt;&gt;"On Hold",tbl_PV_Milestones[[#This Row],[Overdue]]=0,tbl_PV_Milestones[[#This Row],[To be Baselined]]&lt;&gt;1),1,0)</f>
        <v>0</v>
      </c>
      <c r="AF2849" s="41">
        <f>IF(AND(tbl_PV_Milestones[[#This Row],[BL FY]]=2025,tbl_PV_Milestones[[#This Row],[Finish FY]]&gt;2025),1,0)</f>
        <v>0</v>
      </c>
      <c r="AG2849" s="56" t="str">
        <f>_xlfn.XLOOKUP(tbl_PV_Milestones[[#This Row],[Work ID]],tbl_PV_Meta[Work ID '#],tbl_PV_Meta[Project Manager/Owner],,0)</f>
        <v>Project Manager 38</v>
      </c>
      <c r="AH2849" s="6"/>
    </row>
    <row r="2850" spans="4:34" x14ac:dyDescent="0.25">
      <c r="D2850" s="6" t="s">
        <v>154</v>
      </c>
      <c r="E2850" s="6" t="s">
        <v>52</v>
      </c>
      <c r="F2850" s="6" t="s">
        <v>1766</v>
      </c>
      <c r="G2850" s="6" t="s">
        <v>521</v>
      </c>
      <c r="H2850" s="6" t="s">
        <v>505</v>
      </c>
      <c r="I2850" s="6" t="s">
        <v>522</v>
      </c>
      <c r="J2850" s="6" t="s">
        <v>154</v>
      </c>
      <c r="K2850" s="6" t="s">
        <v>39</v>
      </c>
      <c r="L2850" s="6" t="s">
        <v>77</v>
      </c>
      <c r="M2850" s="43"/>
      <c r="N2850" s="44" t="s">
        <v>1979</v>
      </c>
      <c r="S2850" s="45" t="e">
        <f>_xlfn.CONCAT(#REF!,TRIM(tbl_PV_Milestones[[#This Row],[Milestone Description]]))</f>
        <v>#REF!</v>
      </c>
      <c r="T2850" s="84" t="str">
        <f>IF(COUNTIF(tbl_PV_Milestones[UID],tbl_PV_Milestones[[#This Row],[UID]])&gt;1,"Duplicate","")</f>
        <v>Duplicate</v>
      </c>
      <c r="U2850" s="42" t="str">
        <f>_xlfn.XLOOKUP(tbl_PV_Milestones[[#This Row],[Work ID]],tbl_PV_Meta[Work ID '#],tbl_PV_Meta[Sub-Portfolio])</f>
        <v>Sub-Portfolio 4</v>
      </c>
      <c r="V2850" s="41">
        <f>IF(MONTH(tbl_PV_Milestones[[#This Row],[Baseline Date]])&lt;7,YEAR(tbl_PV_Milestones[[#This Row],[Baseline Date]]),YEAR(tbl_PV_Milestones[[#This Row],[Baseline Date]])+1)</f>
        <v>1900</v>
      </c>
      <c r="W2850" s="41">
        <f>IF(MONTH(tbl_PV_Milestones[[#This Row],[Actual/Schedule Finish]])&lt;7,YEAR(tbl_PV_Milestones[[#This Row],[Actual/Schedule Finish]]),YEAR(tbl_PV_Milestones[[#This Row],[Actual/Schedule Finish]])+1)</f>
        <v>1900</v>
      </c>
      <c r="X2850" s="41" t="str">
        <f>IF(OR(tbl_PV_Milestones[[#This Row],[Project Status]]="Completed",tbl_PV_Milestones[[#This Row],[Project Status]]="Assumed Completed"),"Yes","No")</f>
        <v>No</v>
      </c>
      <c r="Y2850" s="41">
        <f>IF(tbl_PV_Milestones[[#This Row],[Baseline Date]]="",1,0)</f>
        <v>1</v>
      </c>
      <c r="Z2850" s="41">
        <f>IF(tbl_PV_Milestones[[#This Row],[Baseline Date]]&lt;PV_Meta!$B$7,1,0)</f>
        <v>1</v>
      </c>
      <c r="AA2850" s="41">
        <f>IF(tbl_PV_Milestones[[#This Row],[Complete]]="Yes",1,0)</f>
        <v>0</v>
      </c>
      <c r="AB2850" s="41">
        <f>IF(AND(tbl_PV_Milestones[[#This Row],[BL FY]]=2025,tbl_PV_Milestones[[#This Row],[Baseline Date]]&lt;PV_Meta!$B$7),1,0)</f>
        <v>0</v>
      </c>
      <c r="AC2850" s="41">
        <f>IF(AND(tbl_PV_Milestones[[#This Row],[Planned YTD]]=1,tbl_PV_Milestones[[#This Row],[Complete]]="Yes"),1,0)</f>
        <v>0</v>
      </c>
      <c r="AD2850" s="41">
        <f>IF(AND(tbl_PV_Milestones[[#This Row],[Actual/Schedule Finish]]&lt;PV_Meta!$B$7,tbl_PV_Milestones[[#This Row],[Complete]]="No",tbl_PV_Milestones[[#This Row],[Project Status]]&lt;&gt;"On Hold"),1,0)</f>
        <v>1</v>
      </c>
      <c r="AE2850" s="41">
        <f>IF(AND(tbl_PV_Milestones[[#This Row],[Actual/Schedule Finish]]&gt;tbl_PV_Milestones[[#This Row],[Baseline Date]],tbl_PV_Milestones[[#This Row],[Complete]]="No",tbl_PV_Milestones[[#This Row],[Project Status]]&lt;&gt;"On Hold",tbl_PV_Milestones[[#This Row],[Overdue]]=0,tbl_PV_Milestones[[#This Row],[To be Baselined]]&lt;&gt;1),1,0)</f>
        <v>0</v>
      </c>
      <c r="AF2850" s="41">
        <f>IF(AND(tbl_PV_Milestones[[#This Row],[BL FY]]=2025,tbl_PV_Milestones[[#This Row],[Finish FY]]&gt;2025),1,0)</f>
        <v>0</v>
      </c>
      <c r="AG2850" s="56" t="str">
        <f>_xlfn.XLOOKUP(tbl_PV_Milestones[[#This Row],[Work ID]],tbl_PV_Meta[Work ID '#],tbl_PV_Meta[Project Manager/Owner],,0)</f>
        <v>Project Manager 38</v>
      </c>
      <c r="AH2850" s="6"/>
    </row>
    <row r="2851" spans="4:34" x14ac:dyDescent="0.25">
      <c r="D2851" s="6" t="s">
        <v>154</v>
      </c>
      <c r="E2851" s="6" t="s">
        <v>52</v>
      </c>
      <c r="F2851" s="6" t="s">
        <v>1766</v>
      </c>
      <c r="G2851" s="6" t="s">
        <v>566</v>
      </c>
      <c r="H2851" s="6" t="s">
        <v>505</v>
      </c>
      <c r="I2851" s="6" t="s">
        <v>522</v>
      </c>
      <c r="J2851" s="6" t="s">
        <v>154</v>
      </c>
      <c r="K2851" s="6" t="s">
        <v>39</v>
      </c>
      <c r="L2851" s="6" t="s">
        <v>77</v>
      </c>
      <c r="M2851" s="43"/>
      <c r="N2851" s="44" t="s">
        <v>1979</v>
      </c>
      <c r="S2851" s="45" t="e">
        <f>_xlfn.CONCAT(#REF!,TRIM(tbl_PV_Milestones[[#This Row],[Milestone Description]]))</f>
        <v>#REF!</v>
      </c>
      <c r="T2851" s="84" t="str">
        <f>IF(COUNTIF(tbl_PV_Milestones[UID],tbl_PV_Milestones[[#This Row],[UID]])&gt;1,"Duplicate","")</f>
        <v>Duplicate</v>
      </c>
      <c r="U2851" s="42" t="str">
        <f>_xlfn.XLOOKUP(tbl_PV_Milestones[[#This Row],[Work ID]],tbl_PV_Meta[Work ID '#],tbl_PV_Meta[Sub-Portfolio])</f>
        <v>Sub-Portfolio 4</v>
      </c>
      <c r="V2851" s="41">
        <f>IF(MONTH(tbl_PV_Milestones[[#This Row],[Baseline Date]])&lt;7,YEAR(tbl_PV_Milestones[[#This Row],[Baseline Date]]),YEAR(tbl_PV_Milestones[[#This Row],[Baseline Date]])+1)</f>
        <v>1900</v>
      </c>
      <c r="W2851" s="41">
        <f>IF(MONTH(tbl_PV_Milestones[[#This Row],[Actual/Schedule Finish]])&lt;7,YEAR(tbl_PV_Milestones[[#This Row],[Actual/Schedule Finish]]),YEAR(tbl_PV_Milestones[[#This Row],[Actual/Schedule Finish]])+1)</f>
        <v>1900</v>
      </c>
      <c r="X2851" s="41" t="str">
        <f>IF(OR(tbl_PV_Milestones[[#This Row],[Project Status]]="Completed",tbl_PV_Milestones[[#This Row],[Project Status]]="Assumed Completed"),"Yes","No")</f>
        <v>No</v>
      </c>
      <c r="Y2851" s="41">
        <f>IF(tbl_PV_Milestones[[#This Row],[Baseline Date]]="",1,0)</f>
        <v>1</v>
      </c>
      <c r="Z2851" s="41">
        <f>IF(tbl_PV_Milestones[[#This Row],[Baseline Date]]&lt;PV_Meta!$B$7,1,0)</f>
        <v>1</v>
      </c>
      <c r="AA2851" s="41">
        <f>IF(tbl_PV_Milestones[[#This Row],[Complete]]="Yes",1,0)</f>
        <v>0</v>
      </c>
      <c r="AB2851" s="41">
        <f>IF(AND(tbl_PV_Milestones[[#This Row],[BL FY]]=2025,tbl_PV_Milestones[[#This Row],[Baseline Date]]&lt;PV_Meta!$B$7),1,0)</f>
        <v>0</v>
      </c>
      <c r="AC2851" s="41">
        <f>IF(AND(tbl_PV_Milestones[[#This Row],[Planned YTD]]=1,tbl_PV_Milestones[[#This Row],[Complete]]="Yes"),1,0)</f>
        <v>0</v>
      </c>
      <c r="AD2851" s="41">
        <f>IF(AND(tbl_PV_Milestones[[#This Row],[Actual/Schedule Finish]]&lt;PV_Meta!$B$7,tbl_PV_Milestones[[#This Row],[Complete]]="No",tbl_PV_Milestones[[#This Row],[Project Status]]&lt;&gt;"On Hold"),1,0)</f>
        <v>1</v>
      </c>
      <c r="AE2851" s="41">
        <f>IF(AND(tbl_PV_Milestones[[#This Row],[Actual/Schedule Finish]]&gt;tbl_PV_Milestones[[#This Row],[Baseline Date]],tbl_PV_Milestones[[#This Row],[Complete]]="No",tbl_PV_Milestones[[#This Row],[Project Status]]&lt;&gt;"On Hold",tbl_PV_Milestones[[#This Row],[Overdue]]=0,tbl_PV_Milestones[[#This Row],[To be Baselined]]&lt;&gt;1),1,0)</f>
        <v>0</v>
      </c>
      <c r="AF2851" s="41">
        <f>IF(AND(tbl_PV_Milestones[[#This Row],[BL FY]]=2025,tbl_PV_Milestones[[#This Row],[Finish FY]]&gt;2025),1,0)</f>
        <v>0</v>
      </c>
      <c r="AG2851" s="56" t="str">
        <f>_xlfn.XLOOKUP(tbl_PV_Milestones[[#This Row],[Work ID]],tbl_PV_Meta[Work ID '#],tbl_PV_Meta[Project Manager/Owner],,0)</f>
        <v>Project Manager 38</v>
      </c>
      <c r="AH2851" s="6"/>
    </row>
    <row r="2852" spans="4:34" x14ac:dyDescent="0.25">
      <c r="D2852" s="6" t="s">
        <v>154</v>
      </c>
      <c r="E2852" s="6" t="s">
        <v>52</v>
      </c>
      <c r="F2852" s="6" t="s">
        <v>1766</v>
      </c>
      <c r="G2852" s="6" t="s">
        <v>739</v>
      </c>
      <c r="H2852" s="6" t="s">
        <v>505</v>
      </c>
      <c r="I2852" s="6" t="s">
        <v>522</v>
      </c>
      <c r="J2852" s="6" t="s">
        <v>154</v>
      </c>
      <c r="K2852" s="6" t="s">
        <v>39</v>
      </c>
      <c r="L2852" s="6" t="s">
        <v>77</v>
      </c>
      <c r="M2852" s="43"/>
      <c r="N2852" s="44" t="s">
        <v>1979</v>
      </c>
      <c r="S2852" s="45" t="e">
        <f>_xlfn.CONCAT(#REF!,TRIM(tbl_PV_Milestones[[#This Row],[Milestone Description]]))</f>
        <v>#REF!</v>
      </c>
      <c r="T2852" s="84" t="str">
        <f>IF(COUNTIF(tbl_PV_Milestones[UID],tbl_PV_Milestones[[#This Row],[UID]])&gt;1,"Duplicate","")</f>
        <v>Duplicate</v>
      </c>
      <c r="U2852" s="42" t="str">
        <f>_xlfn.XLOOKUP(tbl_PV_Milestones[[#This Row],[Work ID]],tbl_PV_Meta[Work ID '#],tbl_PV_Meta[Sub-Portfolio])</f>
        <v>Sub-Portfolio 4</v>
      </c>
      <c r="V2852" s="41">
        <f>IF(MONTH(tbl_PV_Milestones[[#This Row],[Baseline Date]])&lt;7,YEAR(tbl_PV_Milestones[[#This Row],[Baseline Date]]),YEAR(tbl_PV_Milestones[[#This Row],[Baseline Date]])+1)</f>
        <v>1900</v>
      </c>
      <c r="W2852" s="41">
        <f>IF(MONTH(tbl_PV_Milestones[[#This Row],[Actual/Schedule Finish]])&lt;7,YEAR(tbl_PV_Milestones[[#This Row],[Actual/Schedule Finish]]),YEAR(tbl_PV_Milestones[[#This Row],[Actual/Schedule Finish]])+1)</f>
        <v>1900</v>
      </c>
      <c r="X2852" s="41" t="str">
        <f>IF(OR(tbl_PV_Milestones[[#This Row],[Project Status]]="Completed",tbl_PV_Milestones[[#This Row],[Project Status]]="Assumed Completed"),"Yes","No")</f>
        <v>No</v>
      </c>
      <c r="Y2852" s="41">
        <f>IF(tbl_PV_Milestones[[#This Row],[Baseline Date]]="",1,0)</f>
        <v>1</v>
      </c>
      <c r="Z2852" s="41">
        <f>IF(tbl_PV_Milestones[[#This Row],[Baseline Date]]&lt;PV_Meta!$B$7,1,0)</f>
        <v>1</v>
      </c>
      <c r="AA2852" s="41">
        <f>IF(tbl_PV_Milestones[[#This Row],[Complete]]="Yes",1,0)</f>
        <v>0</v>
      </c>
      <c r="AB2852" s="41">
        <f>IF(AND(tbl_PV_Milestones[[#This Row],[BL FY]]=2025,tbl_PV_Milestones[[#This Row],[Baseline Date]]&lt;PV_Meta!$B$7),1,0)</f>
        <v>0</v>
      </c>
      <c r="AC2852" s="41">
        <f>IF(AND(tbl_PV_Milestones[[#This Row],[Planned YTD]]=1,tbl_PV_Milestones[[#This Row],[Complete]]="Yes"),1,0)</f>
        <v>0</v>
      </c>
      <c r="AD2852" s="41">
        <f>IF(AND(tbl_PV_Milestones[[#This Row],[Actual/Schedule Finish]]&lt;PV_Meta!$B$7,tbl_PV_Milestones[[#This Row],[Complete]]="No",tbl_PV_Milestones[[#This Row],[Project Status]]&lt;&gt;"On Hold"),1,0)</f>
        <v>1</v>
      </c>
      <c r="AE2852" s="41">
        <f>IF(AND(tbl_PV_Milestones[[#This Row],[Actual/Schedule Finish]]&gt;tbl_PV_Milestones[[#This Row],[Baseline Date]],tbl_PV_Milestones[[#This Row],[Complete]]="No",tbl_PV_Milestones[[#This Row],[Project Status]]&lt;&gt;"On Hold",tbl_PV_Milestones[[#This Row],[Overdue]]=0,tbl_PV_Milestones[[#This Row],[To be Baselined]]&lt;&gt;1),1,0)</f>
        <v>0</v>
      </c>
      <c r="AF2852" s="41">
        <f>IF(AND(tbl_PV_Milestones[[#This Row],[BL FY]]=2025,tbl_PV_Milestones[[#This Row],[Finish FY]]&gt;2025),1,0)</f>
        <v>0</v>
      </c>
      <c r="AG2852" s="56" t="str">
        <f>_xlfn.XLOOKUP(tbl_PV_Milestones[[#This Row],[Work ID]],tbl_PV_Meta[Work ID '#],tbl_PV_Meta[Project Manager/Owner],,0)</f>
        <v>Project Manager 38</v>
      </c>
      <c r="AH2852" s="6"/>
    </row>
    <row r="2853" spans="4:34" x14ac:dyDescent="0.25">
      <c r="D2853" s="6" t="s">
        <v>154</v>
      </c>
      <c r="E2853" s="6" t="s">
        <v>52</v>
      </c>
      <c r="F2853" s="6" t="s">
        <v>1766</v>
      </c>
      <c r="G2853" s="6" t="s">
        <v>740</v>
      </c>
      <c r="H2853" s="6" t="s">
        <v>505</v>
      </c>
      <c r="I2853" s="6" t="s">
        <v>522</v>
      </c>
      <c r="J2853" s="6" t="s">
        <v>154</v>
      </c>
      <c r="K2853" s="6" t="s">
        <v>39</v>
      </c>
      <c r="L2853" s="6" t="s">
        <v>77</v>
      </c>
      <c r="M2853" s="43"/>
      <c r="N2853" s="44" t="s">
        <v>1979</v>
      </c>
      <c r="S2853" s="45" t="e">
        <f>_xlfn.CONCAT(#REF!,TRIM(tbl_PV_Milestones[[#This Row],[Milestone Description]]))</f>
        <v>#REF!</v>
      </c>
      <c r="T2853" s="84" t="str">
        <f>IF(COUNTIF(tbl_PV_Milestones[UID],tbl_PV_Milestones[[#This Row],[UID]])&gt;1,"Duplicate","")</f>
        <v>Duplicate</v>
      </c>
      <c r="U2853" s="42" t="str">
        <f>_xlfn.XLOOKUP(tbl_PV_Milestones[[#This Row],[Work ID]],tbl_PV_Meta[Work ID '#],tbl_PV_Meta[Sub-Portfolio])</f>
        <v>Sub-Portfolio 4</v>
      </c>
      <c r="V2853" s="41">
        <f>IF(MONTH(tbl_PV_Milestones[[#This Row],[Baseline Date]])&lt;7,YEAR(tbl_PV_Milestones[[#This Row],[Baseline Date]]),YEAR(tbl_PV_Milestones[[#This Row],[Baseline Date]])+1)</f>
        <v>1900</v>
      </c>
      <c r="W2853" s="41">
        <f>IF(MONTH(tbl_PV_Milestones[[#This Row],[Actual/Schedule Finish]])&lt;7,YEAR(tbl_PV_Milestones[[#This Row],[Actual/Schedule Finish]]),YEAR(tbl_PV_Milestones[[#This Row],[Actual/Schedule Finish]])+1)</f>
        <v>1900</v>
      </c>
      <c r="X2853" s="41" t="str">
        <f>IF(OR(tbl_PV_Milestones[[#This Row],[Project Status]]="Completed",tbl_PV_Milestones[[#This Row],[Project Status]]="Assumed Completed"),"Yes","No")</f>
        <v>No</v>
      </c>
      <c r="Y2853" s="41">
        <f>IF(tbl_PV_Milestones[[#This Row],[Baseline Date]]="",1,0)</f>
        <v>1</v>
      </c>
      <c r="Z2853" s="41">
        <f>IF(tbl_PV_Milestones[[#This Row],[Baseline Date]]&lt;PV_Meta!$B$7,1,0)</f>
        <v>1</v>
      </c>
      <c r="AA2853" s="41">
        <f>IF(tbl_PV_Milestones[[#This Row],[Complete]]="Yes",1,0)</f>
        <v>0</v>
      </c>
      <c r="AB2853" s="41">
        <f>IF(AND(tbl_PV_Milestones[[#This Row],[BL FY]]=2025,tbl_PV_Milestones[[#This Row],[Baseline Date]]&lt;PV_Meta!$B$7),1,0)</f>
        <v>0</v>
      </c>
      <c r="AC2853" s="41">
        <f>IF(AND(tbl_PV_Milestones[[#This Row],[Planned YTD]]=1,tbl_PV_Milestones[[#This Row],[Complete]]="Yes"),1,0)</f>
        <v>0</v>
      </c>
      <c r="AD2853" s="41">
        <f>IF(AND(tbl_PV_Milestones[[#This Row],[Actual/Schedule Finish]]&lt;PV_Meta!$B$7,tbl_PV_Milestones[[#This Row],[Complete]]="No",tbl_PV_Milestones[[#This Row],[Project Status]]&lt;&gt;"On Hold"),1,0)</f>
        <v>1</v>
      </c>
      <c r="AE2853" s="41">
        <f>IF(AND(tbl_PV_Milestones[[#This Row],[Actual/Schedule Finish]]&gt;tbl_PV_Milestones[[#This Row],[Baseline Date]],tbl_PV_Milestones[[#This Row],[Complete]]="No",tbl_PV_Milestones[[#This Row],[Project Status]]&lt;&gt;"On Hold",tbl_PV_Milestones[[#This Row],[Overdue]]=0,tbl_PV_Milestones[[#This Row],[To be Baselined]]&lt;&gt;1),1,0)</f>
        <v>0</v>
      </c>
      <c r="AF2853" s="41">
        <f>IF(AND(tbl_PV_Milestones[[#This Row],[BL FY]]=2025,tbl_PV_Milestones[[#This Row],[Finish FY]]&gt;2025),1,0)</f>
        <v>0</v>
      </c>
      <c r="AG2853" s="56" t="str">
        <f>_xlfn.XLOOKUP(tbl_PV_Milestones[[#This Row],[Work ID]],tbl_PV_Meta[Work ID '#],tbl_PV_Meta[Project Manager/Owner],,0)</f>
        <v>Project Manager 38</v>
      </c>
      <c r="AH2853" s="6"/>
    </row>
    <row r="2854" spans="4:34" x14ac:dyDescent="0.25">
      <c r="D2854" s="6" t="s">
        <v>154</v>
      </c>
      <c r="E2854" s="6" t="s">
        <v>52</v>
      </c>
      <c r="F2854" s="6" t="s">
        <v>1766</v>
      </c>
      <c r="G2854" s="6" t="s">
        <v>741</v>
      </c>
      <c r="H2854" s="6" t="s">
        <v>505</v>
      </c>
      <c r="I2854" s="6" t="s">
        <v>522</v>
      </c>
      <c r="J2854" s="6" t="s">
        <v>154</v>
      </c>
      <c r="K2854" s="6" t="s">
        <v>39</v>
      </c>
      <c r="L2854" s="6" t="s">
        <v>77</v>
      </c>
      <c r="M2854" s="43"/>
      <c r="N2854" s="44" t="s">
        <v>1979</v>
      </c>
      <c r="S2854" s="45" t="e">
        <f>_xlfn.CONCAT(#REF!,TRIM(tbl_PV_Milestones[[#This Row],[Milestone Description]]))</f>
        <v>#REF!</v>
      </c>
      <c r="T2854" s="84" t="str">
        <f>IF(COUNTIF(tbl_PV_Milestones[UID],tbl_PV_Milestones[[#This Row],[UID]])&gt;1,"Duplicate","")</f>
        <v>Duplicate</v>
      </c>
      <c r="U2854" s="42" t="str">
        <f>_xlfn.XLOOKUP(tbl_PV_Milestones[[#This Row],[Work ID]],tbl_PV_Meta[Work ID '#],tbl_PV_Meta[Sub-Portfolio])</f>
        <v>Sub-Portfolio 4</v>
      </c>
      <c r="V2854" s="41">
        <f>IF(MONTH(tbl_PV_Milestones[[#This Row],[Baseline Date]])&lt;7,YEAR(tbl_PV_Milestones[[#This Row],[Baseline Date]]),YEAR(tbl_PV_Milestones[[#This Row],[Baseline Date]])+1)</f>
        <v>1900</v>
      </c>
      <c r="W2854" s="41">
        <f>IF(MONTH(tbl_PV_Milestones[[#This Row],[Actual/Schedule Finish]])&lt;7,YEAR(tbl_PV_Milestones[[#This Row],[Actual/Schedule Finish]]),YEAR(tbl_PV_Milestones[[#This Row],[Actual/Schedule Finish]])+1)</f>
        <v>1900</v>
      </c>
      <c r="X2854" s="41" t="str">
        <f>IF(OR(tbl_PV_Milestones[[#This Row],[Project Status]]="Completed",tbl_PV_Milestones[[#This Row],[Project Status]]="Assumed Completed"),"Yes","No")</f>
        <v>No</v>
      </c>
      <c r="Y2854" s="41">
        <f>IF(tbl_PV_Milestones[[#This Row],[Baseline Date]]="",1,0)</f>
        <v>1</v>
      </c>
      <c r="Z2854" s="41">
        <f>IF(tbl_PV_Milestones[[#This Row],[Baseline Date]]&lt;PV_Meta!$B$7,1,0)</f>
        <v>1</v>
      </c>
      <c r="AA2854" s="41">
        <f>IF(tbl_PV_Milestones[[#This Row],[Complete]]="Yes",1,0)</f>
        <v>0</v>
      </c>
      <c r="AB2854" s="41">
        <f>IF(AND(tbl_PV_Milestones[[#This Row],[BL FY]]=2025,tbl_PV_Milestones[[#This Row],[Baseline Date]]&lt;PV_Meta!$B$7),1,0)</f>
        <v>0</v>
      </c>
      <c r="AC2854" s="41">
        <f>IF(AND(tbl_PV_Milestones[[#This Row],[Planned YTD]]=1,tbl_PV_Milestones[[#This Row],[Complete]]="Yes"),1,0)</f>
        <v>0</v>
      </c>
      <c r="AD2854" s="41">
        <f>IF(AND(tbl_PV_Milestones[[#This Row],[Actual/Schedule Finish]]&lt;PV_Meta!$B$7,tbl_PV_Milestones[[#This Row],[Complete]]="No",tbl_PV_Milestones[[#This Row],[Project Status]]&lt;&gt;"On Hold"),1,0)</f>
        <v>1</v>
      </c>
      <c r="AE2854" s="41">
        <f>IF(AND(tbl_PV_Milestones[[#This Row],[Actual/Schedule Finish]]&gt;tbl_PV_Milestones[[#This Row],[Baseline Date]],tbl_PV_Milestones[[#This Row],[Complete]]="No",tbl_PV_Milestones[[#This Row],[Project Status]]&lt;&gt;"On Hold",tbl_PV_Milestones[[#This Row],[Overdue]]=0,tbl_PV_Milestones[[#This Row],[To be Baselined]]&lt;&gt;1),1,0)</f>
        <v>0</v>
      </c>
      <c r="AF2854" s="41">
        <f>IF(AND(tbl_PV_Milestones[[#This Row],[BL FY]]=2025,tbl_PV_Milestones[[#This Row],[Finish FY]]&gt;2025),1,0)</f>
        <v>0</v>
      </c>
      <c r="AG2854" s="56" t="str">
        <f>_xlfn.XLOOKUP(tbl_PV_Milestones[[#This Row],[Work ID]],tbl_PV_Meta[Work ID '#],tbl_PV_Meta[Project Manager/Owner],,0)</f>
        <v>Project Manager 38</v>
      </c>
      <c r="AH2854" s="6"/>
    </row>
    <row r="2855" spans="4:34" x14ac:dyDescent="0.25">
      <c r="D2855" s="6" t="s">
        <v>154</v>
      </c>
      <c r="E2855" s="6" t="s">
        <v>52</v>
      </c>
      <c r="F2855" s="6" t="s">
        <v>1766</v>
      </c>
      <c r="G2855" s="6" t="s">
        <v>742</v>
      </c>
      <c r="H2855" s="6" t="s">
        <v>505</v>
      </c>
      <c r="I2855" s="6" t="s">
        <v>522</v>
      </c>
      <c r="J2855" s="6" t="s">
        <v>154</v>
      </c>
      <c r="K2855" s="6" t="s">
        <v>39</v>
      </c>
      <c r="L2855" s="6" t="s">
        <v>77</v>
      </c>
      <c r="M2855" s="43"/>
      <c r="N2855" s="44" t="s">
        <v>1979</v>
      </c>
      <c r="S2855" s="45" t="e">
        <f>_xlfn.CONCAT(#REF!,TRIM(tbl_PV_Milestones[[#This Row],[Milestone Description]]))</f>
        <v>#REF!</v>
      </c>
      <c r="T2855" s="84" t="str">
        <f>IF(COUNTIF(tbl_PV_Milestones[UID],tbl_PV_Milestones[[#This Row],[UID]])&gt;1,"Duplicate","")</f>
        <v>Duplicate</v>
      </c>
      <c r="U2855" s="42" t="str">
        <f>_xlfn.XLOOKUP(tbl_PV_Milestones[[#This Row],[Work ID]],tbl_PV_Meta[Work ID '#],tbl_PV_Meta[Sub-Portfolio])</f>
        <v>Sub-Portfolio 4</v>
      </c>
      <c r="V2855" s="41">
        <f>IF(MONTH(tbl_PV_Milestones[[#This Row],[Baseline Date]])&lt;7,YEAR(tbl_PV_Milestones[[#This Row],[Baseline Date]]),YEAR(tbl_PV_Milestones[[#This Row],[Baseline Date]])+1)</f>
        <v>1900</v>
      </c>
      <c r="W2855" s="41">
        <f>IF(MONTH(tbl_PV_Milestones[[#This Row],[Actual/Schedule Finish]])&lt;7,YEAR(tbl_PV_Milestones[[#This Row],[Actual/Schedule Finish]]),YEAR(tbl_PV_Milestones[[#This Row],[Actual/Schedule Finish]])+1)</f>
        <v>1900</v>
      </c>
      <c r="X2855" s="41" t="str">
        <f>IF(OR(tbl_PV_Milestones[[#This Row],[Project Status]]="Completed",tbl_PV_Milestones[[#This Row],[Project Status]]="Assumed Completed"),"Yes","No")</f>
        <v>No</v>
      </c>
      <c r="Y2855" s="41">
        <f>IF(tbl_PV_Milestones[[#This Row],[Baseline Date]]="",1,0)</f>
        <v>1</v>
      </c>
      <c r="Z2855" s="41">
        <f>IF(tbl_PV_Milestones[[#This Row],[Baseline Date]]&lt;PV_Meta!$B$7,1,0)</f>
        <v>1</v>
      </c>
      <c r="AA2855" s="41">
        <f>IF(tbl_PV_Milestones[[#This Row],[Complete]]="Yes",1,0)</f>
        <v>0</v>
      </c>
      <c r="AB2855" s="41">
        <f>IF(AND(tbl_PV_Milestones[[#This Row],[BL FY]]=2025,tbl_PV_Milestones[[#This Row],[Baseline Date]]&lt;PV_Meta!$B$7),1,0)</f>
        <v>0</v>
      </c>
      <c r="AC2855" s="41">
        <f>IF(AND(tbl_PV_Milestones[[#This Row],[Planned YTD]]=1,tbl_PV_Milestones[[#This Row],[Complete]]="Yes"),1,0)</f>
        <v>0</v>
      </c>
      <c r="AD2855" s="41">
        <f>IF(AND(tbl_PV_Milestones[[#This Row],[Actual/Schedule Finish]]&lt;PV_Meta!$B$7,tbl_PV_Milestones[[#This Row],[Complete]]="No",tbl_PV_Milestones[[#This Row],[Project Status]]&lt;&gt;"On Hold"),1,0)</f>
        <v>1</v>
      </c>
      <c r="AE2855" s="41">
        <f>IF(AND(tbl_PV_Milestones[[#This Row],[Actual/Schedule Finish]]&gt;tbl_PV_Milestones[[#This Row],[Baseline Date]],tbl_PV_Milestones[[#This Row],[Complete]]="No",tbl_PV_Milestones[[#This Row],[Project Status]]&lt;&gt;"On Hold",tbl_PV_Milestones[[#This Row],[Overdue]]=0,tbl_PV_Milestones[[#This Row],[To be Baselined]]&lt;&gt;1),1,0)</f>
        <v>0</v>
      </c>
      <c r="AF2855" s="41">
        <f>IF(AND(tbl_PV_Milestones[[#This Row],[BL FY]]=2025,tbl_PV_Milestones[[#This Row],[Finish FY]]&gt;2025),1,0)</f>
        <v>0</v>
      </c>
      <c r="AG2855" s="56" t="str">
        <f>_xlfn.XLOOKUP(tbl_PV_Milestones[[#This Row],[Work ID]],tbl_PV_Meta[Work ID '#],tbl_PV_Meta[Project Manager/Owner],,0)</f>
        <v>Project Manager 38</v>
      </c>
      <c r="AH2855" s="6"/>
    </row>
    <row r="2856" spans="4:34" x14ac:dyDescent="0.25">
      <c r="D2856" s="6" t="s">
        <v>154</v>
      </c>
      <c r="E2856" s="6" t="s">
        <v>52</v>
      </c>
      <c r="F2856" s="6" t="s">
        <v>1766</v>
      </c>
      <c r="G2856" s="6" t="s">
        <v>743</v>
      </c>
      <c r="H2856" s="6" t="s">
        <v>505</v>
      </c>
      <c r="I2856" s="6" t="s">
        <v>522</v>
      </c>
      <c r="J2856" s="6" t="s">
        <v>154</v>
      </c>
      <c r="K2856" s="6" t="s">
        <v>39</v>
      </c>
      <c r="L2856" s="6" t="s">
        <v>77</v>
      </c>
      <c r="M2856" s="43"/>
      <c r="N2856" s="44" t="s">
        <v>1979</v>
      </c>
      <c r="O2856" s="39">
        <v>45748.708333333299</v>
      </c>
      <c r="S2856" s="45" t="e">
        <f>_xlfn.CONCAT(#REF!,TRIM(tbl_PV_Milestones[[#This Row],[Milestone Description]]))</f>
        <v>#REF!</v>
      </c>
      <c r="T2856" s="84" t="str">
        <f>IF(COUNTIF(tbl_PV_Milestones[UID],tbl_PV_Milestones[[#This Row],[UID]])&gt;1,"Duplicate","")</f>
        <v>Duplicate</v>
      </c>
      <c r="U2856" s="42" t="str">
        <f>_xlfn.XLOOKUP(tbl_PV_Milestones[[#This Row],[Work ID]],tbl_PV_Meta[Work ID '#],tbl_PV_Meta[Sub-Portfolio])</f>
        <v>Sub-Portfolio 4</v>
      </c>
      <c r="V2856" s="41">
        <f>IF(MONTH(tbl_PV_Milestones[[#This Row],[Baseline Date]])&lt;7,YEAR(tbl_PV_Milestones[[#This Row],[Baseline Date]]),YEAR(tbl_PV_Milestones[[#This Row],[Baseline Date]])+1)</f>
        <v>1900</v>
      </c>
      <c r="W2856" s="41">
        <f>IF(MONTH(tbl_PV_Milestones[[#This Row],[Actual/Schedule Finish]])&lt;7,YEAR(tbl_PV_Milestones[[#This Row],[Actual/Schedule Finish]]),YEAR(tbl_PV_Milestones[[#This Row],[Actual/Schedule Finish]])+1)</f>
        <v>2025</v>
      </c>
      <c r="X2856" s="41" t="str">
        <f>IF(OR(tbl_PV_Milestones[[#This Row],[Project Status]]="Completed",tbl_PV_Milestones[[#This Row],[Project Status]]="Assumed Completed"),"Yes","No")</f>
        <v>No</v>
      </c>
      <c r="Y2856" s="41">
        <f>IF(tbl_PV_Milestones[[#This Row],[Baseline Date]]="",1,0)</f>
        <v>1</v>
      </c>
      <c r="Z2856" s="41">
        <f>IF(tbl_PV_Milestones[[#This Row],[Baseline Date]]&lt;PV_Meta!$B$7,1,0)</f>
        <v>1</v>
      </c>
      <c r="AA2856" s="41">
        <f>IF(tbl_PV_Milestones[[#This Row],[Complete]]="Yes",1,0)</f>
        <v>0</v>
      </c>
      <c r="AB2856" s="41">
        <f>IF(AND(tbl_PV_Milestones[[#This Row],[BL FY]]=2025,tbl_PV_Milestones[[#This Row],[Baseline Date]]&lt;PV_Meta!$B$7),1,0)</f>
        <v>0</v>
      </c>
      <c r="AC2856" s="41">
        <f>IF(AND(tbl_PV_Milestones[[#This Row],[Planned YTD]]=1,tbl_PV_Milestones[[#This Row],[Complete]]="Yes"),1,0)</f>
        <v>0</v>
      </c>
      <c r="AD2856" s="41">
        <f>IF(AND(tbl_PV_Milestones[[#This Row],[Actual/Schedule Finish]]&lt;PV_Meta!$B$7,tbl_PV_Milestones[[#This Row],[Complete]]="No",tbl_PV_Milestones[[#This Row],[Project Status]]&lt;&gt;"On Hold"),1,0)</f>
        <v>1</v>
      </c>
      <c r="AE2856" s="41">
        <f>IF(AND(tbl_PV_Milestones[[#This Row],[Actual/Schedule Finish]]&gt;tbl_PV_Milestones[[#This Row],[Baseline Date]],tbl_PV_Milestones[[#This Row],[Complete]]="No",tbl_PV_Milestones[[#This Row],[Project Status]]&lt;&gt;"On Hold",tbl_PV_Milestones[[#This Row],[Overdue]]=0,tbl_PV_Milestones[[#This Row],[To be Baselined]]&lt;&gt;1),1,0)</f>
        <v>0</v>
      </c>
      <c r="AF2856" s="41">
        <f>IF(AND(tbl_PV_Milestones[[#This Row],[BL FY]]=2025,tbl_PV_Milestones[[#This Row],[Finish FY]]&gt;2025),1,0)</f>
        <v>0</v>
      </c>
      <c r="AG2856" s="56" t="str">
        <f>_xlfn.XLOOKUP(tbl_PV_Milestones[[#This Row],[Work ID]],tbl_PV_Meta[Work ID '#],tbl_PV_Meta[Project Manager/Owner],,0)</f>
        <v>Project Manager 38</v>
      </c>
      <c r="AH2856" s="6"/>
    </row>
    <row r="2857" spans="4:34" x14ac:dyDescent="0.25">
      <c r="D2857" s="6" t="s">
        <v>154</v>
      </c>
      <c r="E2857" s="6" t="s">
        <v>52</v>
      </c>
      <c r="F2857" s="6" t="s">
        <v>1766</v>
      </c>
      <c r="G2857" s="6" t="s">
        <v>703</v>
      </c>
      <c r="H2857" s="6" t="s">
        <v>505</v>
      </c>
      <c r="I2857" s="6" t="s">
        <v>522</v>
      </c>
      <c r="J2857" s="6" t="s">
        <v>154</v>
      </c>
      <c r="K2857" s="6" t="s">
        <v>39</v>
      </c>
      <c r="L2857" s="6" t="s">
        <v>77</v>
      </c>
      <c r="M2857" s="43"/>
      <c r="N2857" s="44" t="s">
        <v>1979</v>
      </c>
      <c r="S2857" s="45" t="e">
        <f>_xlfn.CONCAT(#REF!,TRIM(tbl_PV_Milestones[[#This Row],[Milestone Description]]))</f>
        <v>#REF!</v>
      </c>
      <c r="T2857" s="84" t="str">
        <f>IF(COUNTIF(tbl_PV_Milestones[UID],tbl_PV_Milestones[[#This Row],[UID]])&gt;1,"Duplicate","")</f>
        <v>Duplicate</v>
      </c>
      <c r="U2857" s="42" t="str">
        <f>_xlfn.XLOOKUP(tbl_PV_Milestones[[#This Row],[Work ID]],tbl_PV_Meta[Work ID '#],tbl_PV_Meta[Sub-Portfolio])</f>
        <v>Sub-Portfolio 4</v>
      </c>
      <c r="V2857" s="41">
        <f>IF(MONTH(tbl_PV_Milestones[[#This Row],[Baseline Date]])&lt;7,YEAR(tbl_PV_Milestones[[#This Row],[Baseline Date]]),YEAR(tbl_PV_Milestones[[#This Row],[Baseline Date]])+1)</f>
        <v>1900</v>
      </c>
      <c r="W2857" s="41">
        <f>IF(MONTH(tbl_PV_Milestones[[#This Row],[Actual/Schedule Finish]])&lt;7,YEAR(tbl_PV_Milestones[[#This Row],[Actual/Schedule Finish]]),YEAR(tbl_PV_Milestones[[#This Row],[Actual/Schedule Finish]])+1)</f>
        <v>1900</v>
      </c>
      <c r="X2857" s="41" t="str">
        <f>IF(OR(tbl_PV_Milestones[[#This Row],[Project Status]]="Completed",tbl_PV_Milestones[[#This Row],[Project Status]]="Assumed Completed"),"Yes","No")</f>
        <v>No</v>
      </c>
      <c r="Y2857" s="41">
        <f>IF(tbl_PV_Milestones[[#This Row],[Baseline Date]]="",1,0)</f>
        <v>1</v>
      </c>
      <c r="Z2857" s="41">
        <f>IF(tbl_PV_Milestones[[#This Row],[Baseline Date]]&lt;PV_Meta!$B$7,1,0)</f>
        <v>1</v>
      </c>
      <c r="AA2857" s="41">
        <f>IF(tbl_PV_Milestones[[#This Row],[Complete]]="Yes",1,0)</f>
        <v>0</v>
      </c>
      <c r="AB2857" s="41">
        <f>IF(AND(tbl_PV_Milestones[[#This Row],[BL FY]]=2025,tbl_PV_Milestones[[#This Row],[Baseline Date]]&lt;PV_Meta!$B$7),1,0)</f>
        <v>0</v>
      </c>
      <c r="AC2857" s="41">
        <f>IF(AND(tbl_PV_Milestones[[#This Row],[Planned YTD]]=1,tbl_PV_Milestones[[#This Row],[Complete]]="Yes"),1,0)</f>
        <v>0</v>
      </c>
      <c r="AD2857" s="41">
        <f>IF(AND(tbl_PV_Milestones[[#This Row],[Actual/Schedule Finish]]&lt;PV_Meta!$B$7,tbl_PV_Milestones[[#This Row],[Complete]]="No",tbl_PV_Milestones[[#This Row],[Project Status]]&lt;&gt;"On Hold"),1,0)</f>
        <v>1</v>
      </c>
      <c r="AE2857" s="41">
        <f>IF(AND(tbl_PV_Milestones[[#This Row],[Actual/Schedule Finish]]&gt;tbl_PV_Milestones[[#This Row],[Baseline Date]],tbl_PV_Milestones[[#This Row],[Complete]]="No",tbl_PV_Milestones[[#This Row],[Project Status]]&lt;&gt;"On Hold",tbl_PV_Milestones[[#This Row],[Overdue]]=0,tbl_PV_Milestones[[#This Row],[To be Baselined]]&lt;&gt;1),1,0)</f>
        <v>0</v>
      </c>
      <c r="AF2857" s="41">
        <f>IF(AND(tbl_PV_Milestones[[#This Row],[BL FY]]=2025,tbl_PV_Milestones[[#This Row],[Finish FY]]&gt;2025),1,0)</f>
        <v>0</v>
      </c>
      <c r="AG2857" s="56" t="str">
        <f>_xlfn.XLOOKUP(tbl_PV_Milestones[[#This Row],[Work ID]],tbl_PV_Meta[Work ID '#],tbl_PV_Meta[Project Manager/Owner],,0)</f>
        <v>Project Manager 38</v>
      </c>
      <c r="AH2857" s="6"/>
    </row>
    <row r="2858" spans="4:34" x14ac:dyDescent="0.25">
      <c r="D2858" s="6" t="s">
        <v>154</v>
      </c>
      <c r="E2858" s="6" t="s">
        <v>52</v>
      </c>
      <c r="F2858" s="6" t="s">
        <v>1766</v>
      </c>
      <c r="G2858" s="6" t="s">
        <v>569</v>
      </c>
      <c r="H2858" s="6" t="s">
        <v>505</v>
      </c>
      <c r="I2858" s="6" t="s">
        <v>522</v>
      </c>
      <c r="J2858" s="6" t="s">
        <v>154</v>
      </c>
      <c r="K2858" s="6" t="s">
        <v>39</v>
      </c>
      <c r="L2858" s="6" t="s">
        <v>77</v>
      </c>
      <c r="M2858" s="43"/>
      <c r="N2858" s="44" t="s">
        <v>1979</v>
      </c>
      <c r="O2858" s="39">
        <v>45748.708333333299</v>
      </c>
      <c r="S2858" s="45" t="e">
        <f>_xlfn.CONCAT(#REF!,TRIM(tbl_PV_Milestones[[#This Row],[Milestone Description]]))</f>
        <v>#REF!</v>
      </c>
      <c r="T2858" s="84" t="str">
        <f>IF(COUNTIF(tbl_PV_Milestones[UID],tbl_PV_Milestones[[#This Row],[UID]])&gt;1,"Duplicate","")</f>
        <v>Duplicate</v>
      </c>
      <c r="U2858" s="42" t="str">
        <f>_xlfn.XLOOKUP(tbl_PV_Milestones[[#This Row],[Work ID]],tbl_PV_Meta[Work ID '#],tbl_PV_Meta[Sub-Portfolio])</f>
        <v>Sub-Portfolio 4</v>
      </c>
      <c r="V2858" s="41">
        <f>IF(MONTH(tbl_PV_Milestones[[#This Row],[Baseline Date]])&lt;7,YEAR(tbl_PV_Milestones[[#This Row],[Baseline Date]]),YEAR(tbl_PV_Milestones[[#This Row],[Baseline Date]])+1)</f>
        <v>1900</v>
      </c>
      <c r="W2858" s="41">
        <f>IF(MONTH(tbl_PV_Milestones[[#This Row],[Actual/Schedule Finish]])&lt;7,YEAR(tbl_PV_Milestones[[#This Row],[Actual/Schedule Finish]]),YEAR(tbl_PV_Milestones[[#This Row],[Actual/Schedule Finish]])+1)</f>
        <v>2025</v>
      </c>
      <c r="X2858" s="41" t="str">
        <f>IF(OR(tbl_PV_Milestones[[#This Row],[Project Status]]="Completed",tbl_PV_Milestones[[#This Row],[Project Status]]="Assumed Completed"),"Yes","No")</f>
        <v>No</v>
      </c>
      <c r="Y2858" s="41">
        <f>IF(tbl_PV_Milestones[[#This Row],[Baseline Date]]="",1,0)</f>
        <v>1</v>
      </c>
      <c r="Z2858" s="41">
        <f>IF(tbl_PV_Milestones[[#This Row],[Baseline Date]]&lt;PV_Meta!$B$7,1,0)</f>
        <v>1</v>
      </c>
      <c r="AA2858" s="41">
        <f>IF(tbl_PV_Milestones[[#This Row],[Complete]]="Yes",1,0)</f>
        <v>0</v>
      </c>
      <c r="AB2858" s="41">
        <f>IF(AND(tbl_PV_Milestones[[#This Row],[BL FY]]=2025,tbl_PV_Milestones[[#This Row],[Baseline Date]]&lt;PV_Meta!$B$7),1,0)</f>
        <v>0</v>
      </c>
      <c r="AC2858" s="41">
        <f>IF(AND(tbl_PV_Milestones[[#This Row],[Planned YTD]]=1,tbl_PV_Milestones[[#This Row],[Complete]]="Yes"),1,0)</f>
        <v>0</v>
      </c>
      <c r="AD2858" s="41">
        <f>IF(AND(tbl_PV_Milestones[[#This Row],[Actual/Schedule Finish]]&lt;PV_Meta!$B$7,tbl_PV_Milestones[[#This Row],[Complete]]="No",tbl_PV_Milestones[[#This Row],[Project Status]]&lt;&gt;"On Hold"),1,0)</f>
        <v>1</v>
      </c>
      <c r="AE2858" s="41">
        <f>IF(AND(tbl_PV_Milestones[[#This Row],[Actual/Schedule Finish]]&gt;tbl_PV_Milestones[[#This Row],[Baseline Date]],tbl_PV_Milestones[[#This Row],[Complete]]="No",tbl_PV_Milestones[[#This Row],[Project Status]]&lt;&gt;"On Hold",tbl_PV_Milestones[[#This Row],[Overdue]]=0,tbl_PV_Milestones[[#This Row],[To be Baselined]]&lt;&gt;1),1,0)</f>
        <v>0</v>
      </c>
      <c r="AF2858" s="41">
        <f>IF(AND(tbl_PV_Milestones[[#This Row],[BL FY]]=2025,tbl_PV_Milestones[[#This Row],[Finish FY]]&gt;2025),1,0)</f>
        <v>0</v>
      </c>
      <c r="AG2858" s="56" t="str">
        <f>_xlfn.XLOOKUP(tbl_PV_Milestones[[#This Row],[Work ID]],tbl_PV_Meta[Work ID '#],tbl_PV_Meta[Project Manager/Owner],,0)</f>
        <v>Project Manager 38</v>
      </c>
      <c r="AH2858" s="6"/>
    </row>
    <row r="2859" spans="4:34" x14ac:dyDescent="0.25">
      <c r="D2859" s="6" t="s">
        <v>154</v>
      </c>
      <c r="E2859" s="6" t="s">
        <v>52</v>
      </c>
      <c r="F2859" s="6" t="s">
        <v>1766</v>
      </c>
      <c r="G2859" s="6" t="s">
        <v>628</v>
      </c>
      <c r="H2859" s="6" t="s">
        <v>505</v>
      </c>
      <c r="I2859" s="6" t="s">
        <v>522</v>
      </c>
      <c r="J2859" s="6" t="s">
        <v>154</v>
      </c>
      <c r="K2859" s="6" t="s">
        <v>39</v>
      </c>
      <c r="L2859" s="6" t="s">
        <v>77</v>
      </c>
      <c r="M2859" s="43"/>
      <c r="N2859" s="44" t="s">
        <v>1979</v>
      </c>
      <c r="S2859" s="45" t="e">
        <f>_xlfn.CONCAT(#REF!,TRIM(tbl_PV_Milestones[[#This Row],[Milestone Description]]))</f>
        <v>#REF!</v>
      </c>
      <c r="T2859" s="84" t="str">
        <f>IF(COUNTIF(tbl_PV_Milestones[UID],tbl_PV_Milestones[[#This Row],[UID]])&gt;1,"Duplicate","")</f>
        <v>Duplicate</v>
      </c>
      <c r="U2859" s="42" t="str">
        <f>_xlfn.XLOOKUP(tbl_PV_Milestones[[#This Row],[Work ID]],tbl_PV_Meta[Work ID '#],tbl_PV_Meta[Sub-Portfolio])</f>
        <v>Sub-Portfolio 4</v>
      </c>
      <c r="V2859" s="41">
        <f>IF(MONTH(tbl_PV_Milestones[[#This Row],[Baseline Date]])&lt;7,YEAR(tbl_PV_Milestones[[#This Row],[Baseline Date]]),YEAR(tbl_PV_Milestones[[#This Row],[Baseline Date]])+1)</f>
        <v>1900</v>
      </c>
      <c r="W2859" s="41">
        <f>IF(MONTH(tbl_PV_Milestones[[#This Row],[Actual/Schedule Finish]])&lt;7,YEAR(tbl_PV_Milestones[[#This Row],[Actual/Schedule Finish]]),YEAR(tbl_PV_Milestones[[#This Row],[Actual/Schedule Finish]])+1)</f>
        <v>1900</v>
      </c>
      <c r="X2859" s="41" t="str">
        <f>IF(OR(tbl_PV_Milestones[[#This Row],[Project Status]]="Completed",tbl_PV_Milestones[[#This Row],[Project Status]]="Assumed Completed"),"Yes","No")</f>
        <v>No</v>
      </c>
      <c r="Y2859" s="41">
        <f>IF(tbl_PV_Milestones[[#This Row],[Baseline Date]]="",1,0)</f>
        <v>1</v>
      </c>
      <c r="Z2859" s="41">
        <f>IF(tbl_PV_Milestones[[#This Row],[Baseline Date]]&lt;PV_Meta!$B$7,1,0)</f>
        <v>1</v>
      </c>
      <c r="AA2859" s="41">
        <f>IF(tbl_PV_Milestones[[#This Row],[Complete]]="Yes",1,0)</f>
        <v>0</v>
      </c>
      <c r="AB2859" s="41">
        <f>IF(AND(tbl_PV_Milestones[[#This Row],[BL FY]]=2025,tbl_PV_Milestones[[#This Row],[Baseline Date]]&lt;PV_Meta!$B$7),1,0)</f>
        <v>0</v>
      </c>
      <c r="AC2859" s="41">
        <f>IF(AND(tbl_PV_Milestones[[#This Row],[Planned YTD]]=1,tbl_PV_Milestones[[#This Row],[Complete]]="Yes"),1,0)</f>
        <v>0</v>
      </c>
      <c r="AD2859" s="41">
        <f>IF(AND(tbl_PV_Milestones[[#This Row],[Actual/Schedule Finish]]&lt;PV_Meta!$B$7,tbl_PV_Milestones[[#This Row],[Complete]]="No",tbl_PV_Milestones[[#This Row],[Project Status]]&lt;&gt;"On Hold"),1,0)</f>
        <v>1</v>
      </c>
      <c r="AE2859" s="41">
        <f>IF(AND(tbl_PV_Milestones[[#This Row],[Actual/Schedule Finish]]&gt;tbl_PV_Milestones[[#This Row],[Baseline Date]],tbl_PV_Milestones[[#This Row],[Complete]]="No",tbl_PV_Milestones[[#This Row],[Project Status]]&lt;&gt;"On Hold",tbl_PV_Milestones[[#This Row],[Overdue]]=0,tbl_PV_Milestones[[#This Row],[To be Baselined]]&lt;&gt;1),1,0)</f>
        <v>0</v>
      </c>
      <c r="AF2859" s="41">
        <f>IF(AND(tbl_PV_Milestones[[#This Row],[BL FY]]=2025,tbl_PV_Milestones[[#This Row],[Finish FY]]&gt;2025),1,0)</f>
        <v>0</v>
      </c>
      <c r="AG2859" s="56" t="str">
        <f>_xlfn.XLOOKUP(tbl_PV_Milestones[[#This Row],[Work ID]],tbl_PV_Meta[Work ID '#],tbl_PV_Meta[Project Manager/Owner],,0)</f>
        <v>Project Manager 38</v>
      </c>
      <c r="AH2859" s="6"/>
    </row>
    <row r="2860" spans="4:34" x14ac:dyDescent="0.25">
      <c r="D2860" s="6" t="s">
        <v>154</v>
      </c>
      <c r="E2860" s="6" t="s">
        <v>52</v>
      </c>
      <c r="F2860" s="6" t="s">
        <v>1766</v>
      </c>
      <c r="G2860" s="6" t="s">
        <v>567</v>
      </c>
      <c r="H2860" s="6" t="s">
        <v>505</v>
      </c>
      <c r="I2860" s="6" t="s">
        <v>522</v>
      </c>
      <c r="J2860" s="6" t="s">
        <v>154</v>
      </c>
      <c r="K2860" s="6" t="s">
        <v>39</v>
      </c>
      <c r="L2860" s="6" t="s">
        <v>77</v>
      </c>
      <c r="M2860" s="43"/>
      <c r="N2860" s="44" t="s">
        <v>1979</v>
      </c>
      <c r="S2860" s="45" t="e">
        <f>_xlfn.CONCAT(#REF!,TRIM(tbl_PV_Milestones[[#This Row],[Milestone Description]]))</f>
        <v>#REF!</v>
      </c>
      <c r="T2860" s="84" t="str">
        <f>IF(COUNTIF(tbl_PV_Milestones[UID],tbl_PV_Milestones[[#This Row],[UID]])&gt;1,"Duplicate","")</f>
        <v>Duplicate</v>
      </c>
      <c r="U2860" s="42" t="str">
        <f>_xlfn.XLOOKUP(tbl_PV_Milestones[[#This Row],[Work ID]],tbl_PV_Meta[Work ID '#],tbl_PV_Meta[Sub-Portfolio])</f>
        <v>Sub-Portfolio 4</v>
      </c>
      <c r="V2860" s="41">
        <f>IF(MONTH(tbl_PV_Milestones[[#This Row],[Baseline Date]])&lt;7,YEAR(tbl_PV_Milestones[[#This Row],[Baseline Date]]),YEAR(tbl_PV_Milestones[[#This Row],[Baseline Date]])+1)</f>
        <v>1900</v>
      </c>
      <c r="W2860" s="41">
        <f>IF(MONTH(tbl_PV_Milestones[[#This Row],[Actual/Schedule Finish]])&lt;7,YEAR(tbl_PV_Milestones[[#This Row],[Actual/Schedule Finish]]),YEAR(tbl_PV_Milestones[[#This Row],[Actual/Schedule Finish]])+1)</f>
        <v>1900</v>
      </c>
      <c r="X2860" s="41" t="str">
        <f>IF(OR(tbl_PV_Milestones[[#This Row],[Project Status]]="Completed",tbl_PV_Milestones[[#This Row],[Project Status]]="Assumed Completed"),"Yes","No")</f>
        <v>No</v>
      </c>
      <c r="Y2860" s="41">
        <f>IF(tbl_PV_Milestones[[#This Row],[Baseline Date]]="",1,0)</f>
        <v>1</v>
      </c>
      <c r="Z2860" s="41">
        <f>IF(tbl_PV_Milestones[[#This Row],[Baseline Date]]&lt;PV_Meta!$B$7,1,0)</f>
        <v>1</v>
      </c>
      <c r="AA2860" s="41">
        <f>IF(tbl_PV_Milestones[[#This Row],[Complete]]="Yes",1,0)</f>
        <v>0</v>
      </c>
      <c r="AB2860" s="41">
        <f>IF(AND(tbl_PV_Milestones[[#This Row],[BL FY]]=2025,tbl_PV_Milestones[[#This Row],[Baseline Date]]&lt;PV_Meta!$B$7),1,0)</f>
        <v>0</v>
      </c>
      <c r="AC2860" s="41">
        <f>IF(AND(tbl_PV_Milestones[[#This Row],[Planned YTD]]=1,tbl_PV_Milestones[[#This Row],[Complete]]="Yes"),1,0)</f>
        <v>0</v>
      </c>
      <c r="AD2860" s="41">
        <f>IF(AND(tbl_PV_Milestones[[#This Row],[Actual/Schedule Finish]]&lt;PV_Meta!$B$7,tbl_PV_Milestones[[#This Row],[Complete]]="No",tbl_PV_Milestones[[#This Row],[Project Status]]&lt;&gt;"On Hold"),1,0)</f>
        <v>1</v>
      </c>
      <c r="AE2860" s="41">
        <f>IF(AND(tbl_PV_Milestones[[#This Row],[Actual/Schedule Finish]]&gt;tbl_PV_Milestones[[#This Row],[Baseline Date]],tbl_PV_Milestones[[#This Row],[Complete]]="No",tbl_PV_Milestones[[#This Row],[Project Status]]&lt;&gt;"On Hold",tbl_PV_Milestones[[#This Row],[Overdue]]=0,tbl_PV_Milestones[[#This Row],[To be Baselined]]&lt;&gt;1),1,0)</f>
        <v>0</v>
      </c>
      <c r="AF2860" s="41">
        <f>IF(AND(tbl_PV_Milestones[[#This Row],[BL FY]]=2025,tbl_PV_Milestones[[#This Row],[Finish FY]]&gt;2025),1,0)</f>
        <v>0</v>
      </c>
      <c r="AG2860" s="56" t="str">
        <f>_xlfn.XLOOKUP(tbl_PV_Milestones[[#This Row],[Work ID]],tbl_PV_Meta[Work ID '#],tbl_PV_Meta[Project Manager/Owner],,0)</f>
        <v>Project Manager 38</v>
      </c>
      <c r="AH2860" s="6"/>
    </row>
    <row r="2861" spans="4:34" x14ac:dyDescent="0.25">
      <c r="D2861" s="6" t="s">
        <v>154</v>
      </c>
      <c r="E2861" s="6" t="s">
        <v>52</v>
      </c>
      <c r="F2861" s="6" t="s">
        <v>1766</v>
      </c>
      <c r="G2861" s="6" t="s">
        <v>571</v>
      </c>
      <c r="H2861" s="6" t="s">
        <v>505</v>
      </c>
      <c r="I2861" s="6" t="s">
        <v>522</v>
      </c>
      <c r="J2861" s="6" t="s">
        <v>154</v>
      </c>
      <c r="K2861" s="6" t="s">
        <v>39</v>
      </c>
      <c r="L2861" s="6" t="s">
        <v>77</v>
      </c>
      <c r="M2861" s="43"/>
      <c r="N2861" s="44" t="s">
        <v>1979</v>
      </c>
      <c r="S2861" s="45" t="e">
        <f>_xlfn.CONCAT(#REF!,TRIM(tbl_PV_Milestones[[#This Row],[Milestone Description]]))</f>
        <v>#REF!</v>
      </c>
      <c r="T2861" s="84" t="str">
        <f>IF(COUNTIF(tbl_PV_Milestones[UID],tbl_PV_Milestones[[#This Row],[UID]])&gt;1,"Duplicate","")</f>
        <v>Duplicate</v>
      </c>
      <c r="U2861" s="42" t="str">
        <f>_xlfn.XLOOKUP(tbl_PV_Milestones[[#This Row],[Work ID]],tbl_PV_Meta[Work ID '#],tbl_PV_Meta[Sub-Portfolio])</f>
        <v>Sub-Portfolio 4</v>
      </c>
      <c r="V2861" s="41">
        <f>IF(MONTH(tbl_PV_Milestones[[#This Row],[Baseline Date]])&lt;7,YEAR(tbl_PV_Milestones[[#This Row],[Baseline Date]]),YEAR(tbl_PV_Milestones[[#This Row],[Baseline Date]])+1)</f>
        <v>1900</v>
      </c>
      <c r="W2861" s="41">
        <f>IF(MONTH(tbl_PV_Milestones[[#This Row],[Actual/Schedule Finish]])&lt;7,YEAR(tbl_PV_Milestones[[#This Row],[Actual/Schedule Finish]]),YEAR(tbl_PV_Milestones[[#This Row],[Actual/Schedule Finish]])+1)</f>
        <v>1900</v>
      </c>
      <c r="X2861" s="41" t="str">
        <f>IF(OR(tbl_PV_Milestones[[#This Row],[Project Status]]="Completed",tbl_PV_Milestones[[#This Row],[Project Status]]="Assumed Completed"),"Yes","No")</f>
        <v>No</v>
      </c>
      <c r="Y2861" s="41">
        <f>IF(tbl_PV_Milestones[[#This Row],[Baseline Date]]="",1,0)</f>
        <v>1</v>
      </c>
      <c r="Z2861" s="41">
        <f>IF(tbl_PV_Milestones[[#This Row],[Baseline Date]]&lt;PV_Meta!$B$7,1,0)</f>
        <v>1</v>
      </c>
      <c r="AA2861" s="41">
        <f>IF(tbl_PV_Milestones[[#This Row],[Complete]]="Yes",1,0)</f>
        <v>0</v>
      </c>
      <c r="AB2861" s="41">
        <f>IF(AND(tbl_PV_Milestones[[#This Row],[BL FY]]=2025,tbl_PV_Milestones[[#This Row],[Baseline Date]]&lt;PV_Meta!$B$7),1,0)</f>
        <v>0</v>
      </c>
      <c r="AC2861" s="41">
        <f>IF(AND(tbl_PV_Milestones[[#This Row],[Planned YTD]]=1,tbl_PV_Milestones[[#This Row],[Complete]]="Yes"),1,0)</f>
        <v>0</v>
      </c>
      <c r="AD2861" s="41">
        <f>IF(AND(tbl_PV_Milestones[[#This Row],[Actual/Schedule Finish]]&lt;PV_Meta!$B$7,tbl_PV_Milestones[[#This Row],[Complete]]="No",tbl_PV_Milestones[[#This Row],[Project Status]]&lt;&gt;"On Hold"),1,0)</f>
        <v>1</v>
      </c>
      <c r="AE2861" s="41">
        <f>IF(AND(tbl_PV_Milestones[[#This Row],[Actual/Schedule Finish]]&gt;tbl_PV_Milestones[[#This Row],[Baseline Date]],tbl_PV_Milestones[[#This Row],[Complete]]="No",tbl_PV_Milestones[[#This Row],[Project Status]]&lt;&gt;"On Hold",tbl_PV_Milestones[[#This Row],[Overdue]]=0,tbl_PV_Milestones[[#This Row],[To be Baselined]]&lt;&gt;1),1,0)</f>
        <v>0</v>
      </c>
      <c r="AF2861" s="41">
        <f>IF(AND(tbl_PV_Milestones[[#This Row],[BL FY]]=2025,tbl_PV_Milestones[[#This Row],[Finish FY]]&gt;2025),1,0)</f>
        <v>0</v>
      </c>
      <c r="AG2861" s="56" t="str">
        <f>_xlfn.XLOOKUP(tbl_PV_Milestones[[#This Row],[Work ID]],tbl_PV_Meta[Work ID '#],tbl_PV_Meta[Project Manager/Owner],,0)</f>
        <v>Project Manager 38</v>
      </c>
      <c r="AH2861" s="6"/>
    </row>
    <row r="2862" spans="4:34" x14ac:dyDescent="0.25">
      <c r="D2862" s="6" t="s">
        <v>154</v>
      </c>
      <c r="E2862" s="6" t="s">
        <v>52</v>
      </c>
      <c r="F2862" s="6" t="s">
        <v>1766</v>
      </c>
      <c r="G2862" s="6" t="s">
        <v>570</v>
      </c>
      <c r="H2862" s="6" t="s">
        <v>505</v>
      </c>
      <c r="I2862" s="6" t="s">
        <v>522</v>
      </c>
      <c r="J2862" s="6" t="s">
        <v>154</v>
      </c>
      <c r="K2862" s="6" t="s">
        <v>39</v>
      </c>
      <c r="L2862" s="6" t="s">
        <v>77</v>
      </c>
      <c r="M2862" s="43"/>
      <c r="N2862" s="44" t="s">
        <v>1979</v>
      </c>
      <c r="S2862" s="45" t="e">
        <f>_xlfn.CONCAT(#REF!,TRIM(tbl_PV_Milestones[[#This Row],[Milestone Description]]))</f>
        <v>#REF!</v>
      </c>
      <c r="T2862" s="84" t="str">
        <f>IF(COUNTIF(tbl_PV_Milestones[UID],tbl_PV_Milestones[[#This Row],[UID]])&gt;1,"Duplicate","")</f>
        <v>Duplicate</v>
      </c>
      <c r="U2862" s="42" t="str">
        <f>_xlfn.XLOOKUP(tbl_PV_Milestones[[#This Row],[Work ID]],tbl_PV_Meta[Work ID '#],tbl_PV_Meta[Sub-Portfolio])</f>
        <v>Sub-Portfolio 4</v>
      </c>
      <c r="V2862" s="41">
        <f>IF(MONTH(tbl_PV_Milestones[[#This Row],[Baseline Date]])&lt;7,YEAR(tbl_PV_Milestones[[#This Row],[Baseline Date]]),YEAR(tbl_PV_Milestones[[#This Row],[Baseline Date]])+1)</f>
        <v>1900</v>
      </c>
      <c r="W2862" s="41">
        <f>IF(MONTH(tbl_PV_Milestones[[#This Row],[Actual/Schedule Finish]])&lt;7,YEAR(tbl_PV_Milestones[[#This Row],[Actual/Schedule Finish]]),YEAR(tbl_PV_Milestones[[#This Row],[Actual/Schedule Finish]])+1)</f>
        <v>1900</v>
      </c>
      <c r="X2862" s="41" t="str">
        <f>IF(OR(tbl_PV_Milestones[[#This Row],[Project Status]]="Completed",tbl_PV_Milestones[[#This Row],[Project Status]]="Assumed Completed"),"Yes","No")</f>
        <v>No</v>
      </c>
      <c r="Y2862" s="41">
        <f>IF(tbl_PV_Milestones[[#This Row],[Baseline Date]]="",1,0)</f>
        <v>1</v>
      </c>
      <c r="Z2862" s="41">
        <f>IF(tbl_PV_Milestones[[#This Row],[Baseline Date]]&lt;PV_Meta!$B$7,1,0)</f>
        <v>1</v>
      </c>
      <c r="AA2862" s="41">
        <f>IF(tbl_PV_Milestones[[#This Row],[Complete]]="Yes",1,0)</f>
        <v>0</v>
      </c>
      <c r="AB2862" s="41">
        <f>IF(AND(tbl_PV_Milestones[[#This Row],[BL FY]]=2025,tbl_PV_Milestones[[#This Row],[Baseline Date]]&lt;PV_Meta!$B$7),1,0)</f>
        <v>0</v>
      </c>
      <c r="AC2862" s="41">
        <f>IF(AND(tbl_PV_Milestones[[#This Row],[Planned YTD]]=1,tbl_PV_Milestones[[#This Row],[Complete]]="Yes"),1,0)</f>
        <v>0</v>
      </c>
      <c r="AD2862" s="41">
        <f>IF(AND(tbl_PV_Milestones[[#This Row],[Actual/Schedule Finish]]&lt;PV_Meta!$B$7,tbl_PV_Milestones[[#This Row],[Complete]]="No",tbl_PV_Milestones[[#This Row],[Project Status]]&lt;&gt;"On Hold"),1,0)</f>
        <v>1</v>
      </c>
      <c r="AE2862" s="41">
        <f>IF(AND(tbl_PV_Milestones[[#This Row],[Actual/Schedule Finish]]&gt;tbl_PV_Milestones[[#This Row],[Baseline Date]],tbl_PV_Milestones[[#This Row],[Complete]]="No",tbl_PV_Milestones[[#This Row],[Project Status]]&lt;&gt;"On Hold",tbl_PV_Milestones[[#This Row],[Overdue]]=0,tbl_PV_Milestones[[#This Row],[To be Baselined]]&lt;&gt;1),1,0)</f>
        <v>0</v>
      </c>
      <c r="AF2862" s="41">
        <f>IF(AND(tbl_PV_Milestones[[#This Row],[BL FY]]=2025,tbl_PV_Milestones[[#This Row],[Finish FY]]&gt;2025),1,0)</f>
        <v>0</v>
      </c>
      <c r="AG2862" s="56" t="str">
        <f>_xlfn.XLOOKUP(tbl_PV_Milestones[[#This Row],[Work ID]],tbl_PV_Meta[Work ID '#],tbl_PV_Meta[Project Manager/Owner],,0)</f>
        <v>Project Manager 38</v>
      </c>
      <c r="AH2862" s="6"/>
    </row>
    <row r="2863" spans="4:34" x14ac:dyDescent="0.25">
      <c r="D2863" s="6" t="s">
        <v>154</v>
      </c>
      <c r="E2863" s="6" t="s">
        <v>503</v>
      </c>
      <c r="F2863" s="6" t="s">
        <v>1766</v>
      </c>
      <c r="G2863" s="6" t="s">
        <v>745</v>
      </c>
      <c r="H2863" s="6" t="s">
        <v>505</v>
      </c>
      <c r="I2863" s="6" t="s">
        <v>522</v>
      </c>
      <c r="J2863" s="6" t="s">
        <v>154</v>
      </c>
      <c r="K2863" s="6" t="s">
        <v>39</v>
      </c>
      <c r="L2863" s="6" t="s">
        <v>77</v>
      </c>
      <c r="M2863" s="43"/>
      <c r="N2863" s="44" t="s">
        <v>1979</v>
      </c>
      <c r="O2863" s="39">
        <v>45688.333333333299</v>
      </c>
      <c r="P2863" s="39">
        <v>45688.333333333299</v>
      </c>
      <c r="Q2863" s="6">
        <v>0</v>
      </c>
      <c r="R2863" s="6">
        <v>0</v>
      </c>
      <c r="S2863" s="45" t="e">
        <f>_xlfn.CONCAT(#REF!,TRIM(tbl_PV_Milestones[[#This Row],[Milestone Description]]))</f>
        <v>#REF!</v>
      </c>
      <c r="T2863" s="84" t="str">
        <f>IF(COUNTIF(tbl_PV_Milestones[UID],tbl_PV_Milestones[[#This Row],[UID]])&gt;1,"Duplicate","")</f>
        <v>Duplicate</v>
      </c>
      <c r="U2863" s="42" t="str">
        <f>_xlfn.XLOOKUP(tbl_PV_Milestones[[#This Row],[Work ID]],tbl_PV_Meta[Work ID '#],tbl_PV_Meta[Sub-Portfolio])</f>
        <v>Sub-Portfolio 4</v>
      </c>
      <c r="V2863" s="41">
        <f>IF(MONTH(tbl_PV_Milestones[[#This Row],[Baseline Date]])&lt;7,YEAR(tbl_PV_Milestones[[#This Row],[Baseline Date]]),YEAR(tbl_PV_Milestones[[#This Row],[Baseline Date]])+1)</f>
        <v>2025</v>
      </c>
      <c r="W2863" s="41">
        <f>IF(MONTH(tbl_PV_Milestones[[#This Row],[Actual/Schedule Finish]])&lt;7,YEAR(tbl_PV_Milestones[[#This Row],[Actual/Schedule Finish]]),YEAR(tbl_PV_Milestones[[#This Row],[Actual/Schedule Finish]])+1)</f>
        <v>2025</v>
      </c>
      <c r="X2863" s="41" t="str">
        <f>IF(OR(tbl_PV_Milestones[[#This Row],[Project Status]]="Completed",tbl_PV_Milestones[[#This Row],[Project Status]]="Assumed Completed"),"Yes","No")</f>
        <v>No</v>
      </c>
      <c r="Y2863" s="41">
        <f>IF(tbl_PV_Milestones[[#This Row],[Baseline Date]]="",1,0)</f>
        <v>0</v>
      </c>
      <c r="Z2863" s="41">
        <f>IF(tbl_PV_Milestones[[#This Row],[Baseline Date]]&lt;PV_Meta!$B$7,1,0)</f>
        <v>1</v>
      </c>
      <c r="AA2863" s="41">
        <f>IF(tbl_PV_Milestones[[#This Row],[Complete]]="Yes",1,0)</f>
        <v>0</v>
      </c>
      <c r="AB2863" s="41">
        <f>IF(AND(tbl_PV_Milestones[[#This Row],[BL FY]]=2025,tbl_PV_Milestones[[#This Row],[Baseline Date]]&lt;PV_Meta!$B$7),1,0)</f>
        <v>1</v>
      </c>
      <c r="AC2863" s="41">
        <f>IF(AND(tbl_PV_Milestones[[#This Row],[Planned YTD]]=1,tbl_PV_Milestones[[#This Row],[Complete]]="Yes"),1,0)</f>
        <v>0</v>
      </c>
      <c r="AD2863" s="41">
        <f>IF(AND(tbl_PV_Milestones[[#This Row],[Actual/Schedule Finish]]&lt;PV_Meta!$B$7,tbl_PV_Milestones[[#This Row],[Complete]]="No",tbl_PV_Milestones[[#This Row],[Project Status]]&lt;&gt;"On Hold"),1,0)</f>
        <v>1</v>
      </c>
      <c r="AE2863" s="41">
        <f>IF(AND(tbl_PV_Milestones[[#This Row],[Actual/Schedule Finish]]&gt;tbl_PV_Milestones[[#This Row],[Baseline Date]],tbl_PV_Milestones[[#This Row],[Complete]]="No",tbl_PV_Milestones[[#This Row],[Project Status]]&lt;&gt;"On Hold",tbl_PV_Milestones[[#This Row],[Overdue]]=0,tbl_PV_Milestones[[#This Row],[To be Baselined]]&lt;&gt;1),1,0)</f>
        <v>0</v>
      </c>
      <c r="AF2863" s="41">
        <f>IF(AND(tbl_PV_Milestones[[#This Row],[BL FY]]=2025,tbl_PV_Milestones[[#This Row],[Finish FY]]&gt;2025),1,0)</f>
        <v>0</v>
      </c>
      <c r="AG2863" s="56" t="str">
        <f>_xlfn.XLOOKUP(tbl_PV_Milestones[[#This Row],[Work ID]],tbl_PV_Meta[Work ID '#],tbl_PV_Meta[Project Manager/Owner],,0)</f>
        <v>Project Manager 38</v>
      </c>
      <c r="AH2863" s="6"/>
    </row>
    <row r="2864" spans="4:34" x14ac:dyDescent="0.25">
      <c r="D2864" s="6" t="s">
        <v>154</v>
      </c>
      <c r="E2864" s="6" t="s">
        <v>52</v>
      </c>
      <c r="F2864" s="6" t="s">
        <v>1766</v>
      </c>
      <c r="G2864" s="6" t="s">
        <v>747</v>
      </c>
      <c r="H2864" s="6" t="s">
        <v>505</v>
      </c>
      <c r="I2864" s="6" t="s">
        <v>522</v>
      </c>
      <c r="J2864" s="6" t="s">
        <v>154</v>
      </c>
      <c r="K2864" s="6" t="s">
        <v>39</v>
      </c>
      <c r="L2864" s="6" t="s">
        <v>77</v>
      </c>
      <c r="M2864" s="43"/>
      <c r="N2864" s="44" t="s">
        <v>1979</v>
      </c>
      <c r="S2864" s="45" t="e">
        <f>_xlfn.CONCAT(#REF!,TRIM(tbl_PV_Milestones[[#This Row],[Milestone Description]]))</f>
        <v>#REF!</v>
      </c>
      <c r="T2864" s="84" t="str">
        <f>IF(COUNTIF(tbl_PV_Milestones[UID],tbl_PV_Milestones[[#This Row],[UID]])&gt;1,"Duplicate","")</f>
        <v>Duplicate</v>
      </c>
      <c r="U2864" s="42" t="str">
        <f>_xlfn.XLOOKUP(tbl_PV_Milestones[[#This Row],[Work ID]],tbl_PV_Meta[Work ID '#],tbl_PV_Meta[Sub-Portfolio])</f>
        <v>Sub-Portfolio 4</v>
      </c>
      <c r="V2864" s="41">
        <f>IF(MONTH(tbl_PV_Milestones[[#This Row],[Baseline Date]])&lt;7,YEAR(tbl_PV_Milestones[[#This Row],[Baseline Date]]),YEAR(tbl_PV_Milestones[[#This Row],[Baseline Date]])+1)</f>
        <v>1900</v>
      </c>
      <c r="W2864" s="41">
        <f>IF(MONTH(tbl_PV_Milestones[[#This Row],[Actual/Schedule Finish]])&lt;7,YEAR(tbl_PV_Milestones[[#This Row],[Actual/Schedule Finish]]),YEAR(tbl_PV_Milestones[[#This Row],[Actual/Schedule Finish]])+1)</f>
        <v>1900</v>
      </c>
      <c r="X2864" s="41" t="str">
        <f>IF(OR(tbl_PV_Milestones[[#This Row],[Project Status]]="Completed",tbl_PV_Milestones[[#This Row],[Project Status]]="Assumed Completed"),"Yes","No")</f>
        <v>No</v>
      </c>
      <c r="Y2864" s="41">
        <f>IF(tbl_PV_Milestones[[#This Row],[Baseline Date]]="",1,0)</f>
        <v>1</v>
      </c>
      <c r="Z2864" s="41">
        <f>IF(tbl_PV_Milestones[[#This Row],[Baseline Date]]&lt;PV_Meta!$B$7,1,0)</f>
        <v>1</v>
      </c>
      <c r="AA2864" s="41">
        <f>IF(tbl_PV_Milestones[[#This Row],[Complete]]="Yes",1,0)</f>
        <v>0</v>
      </c>
      <c r="AB2864" s="41">
        <f>IF(AND(tbl_PV_Milestones[[#This Row],[BL FY]]=2025,tbl_PV_Milestones[[#This Row],[Baseline Date]]&lt;PV_Meta!$B$7),1,0)</f>
        <v>0</v>
      </c>
      <c r="AC2864" s="41">
        <f>IF(AND(tbl_PV_Milestones[[#This Row],[Planned YTD]]=1,tbl_PV_Milestones[[#This Row],[Complete]]="Yes"),1,0)</f>
        <v>0</v>
      </c>
      <c r="AD2864" s="41">
        <f>IF(AND(tbl_PV_Milestones[[#This Row],[Actual/Schedule Finish]]&lt;PV_Meta!$B$7,tbl_PV_Milestones[[#This Row],[Complete]]="No",tbl_PV_Milestones[[#This Row],[Project Status]]&lt;&gt;"On Hold"),1,0)</f>
        <v>1</v>
      </c>
      <c r="AE2864" s="41">
        <f>IF(AND(tbl_PV_Milestones[[#This Row],[Actual/Schedule Finish]]&gt;tbl_PV_Milestones[[#This Row],[Baseline Date]],tbl_PV_Milestones[[#This Row],[Complete]]="No",tbl_PV_Milestones[[#This Row],[Project Status]]&lt;&gt;"On Hold",tbl_PV_Milestones[[#This Row],[Overdue]]=0,tbl_PV_Milestones[[#This Row],[To be Baselined]]&lt;&gt;1),1,0)</f>
        <v>0</v>
      </c>
      <c r="AF2864" s="41">
        <f>IF(AND(tbl_PV_Milestones[[#This Row],[BL FY]]=2025,tbl_PV_Milestones[[#This Row],[Finish FY]]&gt;2025),1,0)</f>
        <v>0</v>
      </c>
      <c r="AG2864" s="56" t="str">
        <f>_xlfn.XLOOKUP(tbl_PV_Milestones[[#This Row],[Work ID]],tbl_PV_Meta[Work ID '#],tbl_PV_Meta[Project Manager/Owner],,0)</f>
        <v>Project Manager 38</v>
      </c>
      <c r="AH2864" s="6"/>
    </row>
    <row r="2865" spans="4:34" x14ac:dyDescent="0.25">
      <c r="D2865" s="6" t="s">
        <v>154</v>
      </c>
      <c r="E2865" s="6" t="s">
        <v>503</v>
      </c>
      <c r="F2865" s="6" t="s">
        <v>1766</v>
      </c>
      <c r="G2865" s="6" t="s">
        <v>629</v>
      </c>
      <c r="H2865" s="6" t="s">
        <v>505</v>
      </c>
      <c r="I2865" s="6" t="s">
        <v>522</v>
      </c>
      <c r="J2865" s="6" t="s">
        <v>154</v>
      </c>
      <c r="K2865" s="6" t="s">
        <v>39</v>
      </c>
      <c r="L2865" s="6" t="s">
        <v>77</v>
      </c>
      <c r="M2865" s="43"/>
      <c r="N2865" s="44" t="s">
        <v>1979</v>
      </c>
      <c r="O2865" s="39">
        <v>45688.333333333299</v>
      </c>
      <c r="P2865" s="39">
        <v>45688.333333333299</v>
      </c>
      <c r="Q2865" s="6">
        <v>0</v>
      </c>
      <c r="R2865" s="6">
        <v>0</v>
      </c>
      <c r="S2865" s="45" t="e">
        <f>_xlfn.CONCAT(#REF!,TRIM(tbl_PV_Milestones[[#This Row],[Milestone Description]]))</f>
        <v>#REF!</v>
      </c>
      <c r="T2865" s="84" t="str">
        <f>IF(COUNTIF(tbl_PV_Milestones[UID],tbl_PV_Milestones[[#This Row],[UID]])&gt;1,"Duplicate","")</f>
        <v>Duplicate</v>
      </c>
      <c r="U2865" s="42" t="str">
        <f>_xlfn.XLOOKUP(tbl_PV_Milestones[[#This Row],[Work ID]],tbl_PV_Meta[Work ID '#],tbl_PV_Meta[Sub-Portfolio])</f>
        <v>Sub-Portfolio 4</v>
      </c>
      <c r="V2865" s="41">
        <f>IF(MONTH(tbl_PV_Milestones[[#This Row],[Baseline Date]])&lt;7,YEAR(tbl_PV_Milestones[[#This Row],[Baseline Date]]),YEAR(tbl_PV_Milestones[[#This Row],[Baseline Date]])+1)</f>
        <v>2025</v>
      </c>
      <c r="W2865" s="41">
        <f>IF(MONTH(tbl_PV_Milestones[[#This Row],[Actual/Schedule Finish]])&lt;7,YEAR(tbl_PV_Milestones[[#This Row],[Actual/Schedule Finish]]),YEAR(tbl_PV_Milestones[[#This Row],[Actual/Schedule Finish]])+1)</f>
        <v>2025</v>
      </c>
      <c r="X2865" s="41" t="str">
        <f>IF(OR(tbl_PV_Milestones[[#This Row],[Project Status]]="Completed",tbl_PV_Milestones[[#This Row],[Project Status]]="Assumed Completed"),"Yes","No")</f>
        <v>No</v>
      </c>
      <c r="Y2865" s="41">
        <f>IF(tbl_PV_Milestones[[#This Row],[Baseline Date]]="",1,0)</f>
        <v>0</v>
      </c>
      <c r="Z2865" s="41">
        <f>IF(tbl_PV_Milestones[[#This Row],[Baseline Date]]&lt;PV_Meta!$B$7,1,0)</f>
        <v>1</v>
      </c>
      <c r="AA2865" s="41">
        <f>IF(tbl_PV_Milestones[[#This Row],[Complete]]="Yes",1,0)</f>
        <v>0</v>
      </c>
      <c r="AB2865" s="41">
        <f>IF(AND(tbl_PV_Milestones[[#This Row],[BL FY]]=2025,tbl_PV_Milestones[[#This Row],[Baseline Date]]&lt;PV_Meta!$B$7),1,0)</f>
        <v>1</v>
      </c>
      <c r="AC2865" s="41">
        <f>IF(AND(tbl_PV_Milestones[[#This Row],[Planned YTD]]=1,tbl_PV_Milestones[[#This Row],[Complete]]="Yes"),1,0)</f>
        <v>0</v>
      </c>
      <c r="AD2865" s="41">
        <f>IF(AND(tbl_PV_Milestones[[#This Row],[Actual/Schedule Finish]]&lt;PV_Meta!$B$7,tbl_PV_Milestones[[#This Row],[Complete]]="No",tbl_PV_Milestones[[#This Row],[Project Status]]&lt;&gt;"On Hold"),1,0)</f>
        <v>1</v>
      </c>
      <c r="AE2865" s="41">
        <f>IF(AND(tbl_PV_Milestones[[#This Row],[Actual/Schedule Finish]]&gt;tbl_PV_Milestones[[#This Row],[Baseline Date]],tbl_PV_Milestones[[#This Row],[Complete]]="No",tbl_PV_Milestones[[#This Row],[Project Status]]&lt;&gt;"On Hold",tbl_PV_Milestones[[#This Row],[Overdue]]=0,tbl_PV_Milestones[[#This Row],[To be Baselined]]&lt;&gt;1),1,0)</f>
        <v>0</v>
      </c>
      <c r="AF2865" s="41">
        <f>IF(AND(tbl_PV_Milestones[[#This Row],[BL FY]]=2025,tbl_PV_Milestones[[#This Row],[Finish FY]]&gt;2025),1,0)</f>
        <v>0</v>
      </c>
      <c r="AG2865" s="56" t="str">
        <f>_xlfn.XLOOKUP(tbl_PV_Milestones[[#This Row],[Work ID]],tbl_PV_Meta[Work ID '#],tbl_PV_Meta[Project Manager/Owner],,0)</f>
        <v>Project Manager 38</v>
      </c>
      <c r="AH2865" s="6"/>
    </row>
    <row r="2866" spans="4:34" x14ac:dyDescent="0.25">
      <c r="D2866" s="6" t="s">
        <v>154</v>
      </c>
      <c r="E2866" s="6" t="s">
        <v>52</v>
      </c>
      <c r="F2866" s="6" t="s">
        <v>1766</v>
      </c>
      <c r="G2866" s="6" t="s">
        <v>746</v>
      </c>
      <c r="H2866" s="6" t="s">
        <v>505</v>
      </c>
      <c r="I2866" s="6" t="s">
        <v>522</v>
      </c>
      <c r="J2866" s="6" t="s">
        <v>154</v>
      </c>
      <c r="K2866" s="6" t="s">
        <v>39</v>
      </c>
      <c r="L2866" s="6" t="s">
        <v>77</v>
      </c>
      <c r="M2866" s="43"/>
      <c r="N2866" s="44" t="s">
        <v>1979</v>
      </c>
      <c r="S2866" s="45" t="e">
        <f>_xlfn.CONCAT(#REF!,TRIM(tbl_PV_Milestones[[#This Row],[Milestone Description]]))</f>
        <v>#REF!</v>
      </c>
      <c r="T2866" s="84" t="str">
        <f>IF(COUNTIF(tbl_PV_Milestones[UID],tbl_PV_Milestones[[#This Row],[UID]])&gt;1,"Duplicate","")</f>
        <v>Duplicate</v>
      </c>
      <c r="U2866" s="42" t="str">
        <f>_xlfn.XLOOKUP(tbl_PV_Milestones[[#This Row],[Work ID]],tbl_PV_Meta[Work ID '#],tbl_PV_Meta[Sub-Portfolio])</f>
        <v>Sub-Portfolio 4</v>
      </c>
      <c r="V2866" s="41">
        <f>IF(MONTH(tbl_PV_Milestones[[#This Row],[Baseline Date]])&lt;7,YEAR(tbl_PV_Milestones[[#This Row],[Baseline Date]]),YEAR(tbl_PV_Milestones[[#This Row],[Baseline Date]])+1)</f>
        <v>1900</v>
      </c>
      <c r="W2866" s="41">
        <f>IF(MONTH(tbl_PV_Milestones[[#This Row],[Actual/Schedule Finish]])&lt;7,YEAR(tbl_PV_Milestones[[#This Row],[Actual/Schedule Finish]]),YEAR(tbl_PV_Milestones[[#This Row],[Actual/Schedule Finish]])+1)</f>
        <v>1900</v>
      </c>
      <c r="X2866" s="41" t="str">
        <f>IF(OR(tbl_PV_Milestones[[#This Row],[Project Status]]="Completed",tbl_PV_Milestones[[#This Row],[Project Status]]="Assumed Completed"),"Yes","No")</f>
        <v>No</v>
      </c>
      <c r="Y2866" s="41">
        <f>IF(tbl_PV_Milestones[[#This Row],[Baseline Date]]="",1,0)</f>
        <v>1</v>
      </c>
      <c r="Z2866" s="41">
        <f>IF(tbl_PV_Milestones[[#This Row],[Baseline Date]]&lt;PV_Meta!$B$7,1,0)</f>
        <v>1</v>
      </c>
      <c r="AA2866" s="41">
        <f>IF(tbl_PV_Milestones[[#This Row],[Complete]]="Yes",1,0)</f>
        <v>0</v>
      </c>
      <c r="AB2866" s="41">
        <f>IF(AND(tbl_PV_Milestones[[#This Row],[BL FY]]=2025,tbl_PV_Milestones[[#This Row],[Baseline Date]]&lt;PV_Meta!$B$7),1,0)</f>
        <v>0</v>
      </c>
      <c r="AC2866" s="41">
        <f>IF(AND(tbl_PV_Milestones[[#This Row],[Planned YTD]]=1,tbl_PV_Milestones[[#This Row],[Complete]]="Yes"),1,0)</f>
        <v>0</v>
      </c>
      <c r="AD2866" s="41">
        <f>IF(AND(tbl_PV_Milestones[[#This Row],[Actual/Schedule Finish]]&lt;PV_Meta!$B$7,tbl_PV_Milestones[[#This Row],[Complete]]="No",tbl_PV_Milestones[[#This Row],[Project Status]]&lt;&gt;"On Hold"),1,0)</f>
        <v>1</v>
      </c>
      <c r="AE2866" s="41">
        <f>IF(AND(tbl_PV_Milestones[[#This Row],[Actual/Schedule Finish]]&gt;tbl_PV_Milestones[[#This Row],[Baseline Date]],tbl_PV_Milestones[[#This Row],[Complete]]="No",tbl_PV_Milestones[[#This Row],[Project Status]]&lt;&gt;"On Hold",tbl_PV_Milestones[[#This Row],[Overdue]]=0,tbl_PV_Milestones[[#This Row],[To be Baselined]]&lt;&gt;1),1,0)</f>
        <v>0</v>
      </c>
      <c r="AF2866" s="41">
        <f>IF(AND(tbl_PV_Milestones[[#This Row],[BL FY]]=2025,tbl_PV_Milestones[[#This Row],[Finish FY]]&gt;2025),1,0)</f>
        <v>0</v>
      </c>
      <c r="AG2866" s="56" t="str">
        <f>_xlfn.XLOOKUP(tbl_PV_Milestones[[#This Row],[Work ID]],tbl_PV_Meta[Work ID '#],tbl_PV_Meta[Project Manager/Owner],,0)</f>
        <v>Project Manager 38</v>
      </c>
      <c r="AH2866" s="6"/>
    </row>
    <row r="2867" spans="4:34" x14ac:dyDescent="0.25">
      <c r="D2867" s="6" t="s">
        <v>154</v>
      </c>
      <c r="E2867" s="6" t="s">
        <v>52</v>
      </c>
      <c r="F2867" s="6" t="s">
        <v>1782</v>
      </c>
      <c r="G2867" s="6" t="s">
        <v>516</v>
      </c>
      <c r="H2867" s="6" t="s">
        <v>505</v>
      </c>
      <c r="I2867" s="6" t="s">
        <v>512</v>
      </c>
      <c r="J2867" s="6" t="s">
        <v>154</v>
      </c>
      <c r="K2867" s="6" t="s">
        <v>39</v>
      </c>
      <c r="L2867" s="6" t="s">
        <v>64</v>
      </c>
      <c r="M2867" s="43"/>
      <c r="N2867" s="44" t="s">
        <v>1979</v>
      </c>
      <c r="S2867" s="45" t="e">
        <f>_xlfn.CONCAT(#REF!,TRIM(tbl_PV_Milestones[[#This Row],[Milestone Description]]))</f>
        <v>#REF!</v>
      </c>
      <c r="T2867" s="84" t="str">
        <f>IF(COUNTIF(tbl_PV_Milestones[UID],tbl_PV_Milestones[[#This Row],[UID]])&gt;1,"Duplicate","")</f>
        <v>Duplicate</v>
      </c>
      <c r="U2867" s="42" t="str">
        <f>_xlfn.XLOOKUP(tbl_PV_Milestones[[#This Row],[Work ID]],tbl_PV_Meta[Work ID '#],tbl_PV_Meta[Sub-Portfolio])</f>
        <v>Sub-Portfolio 8</v>
      </c>
      <c r="V2867" s="41">
        <f>IF(MONTH(tbl_PV_Milestones[[#This Row],[Baseline Date]])&lt;7,YEAR(tbl_PV_Milestones[[#This Row],[Baseline Date]]),YEAR(tbl_PV_Milestones[[#This Row],[Baseline Date]])+1)</f>
        <v>1900</v>
      </c>
      <c r="W2867" s="41">
        <f>IF(MONTH(tbl_PV_Milestones[[#This Row],[Actual/Schedule Finish]])&lt;7,YEAR(tbl_PV_Milestones[[#This Row],[Actual/Schedule Finish]]),YEAR(tbl_PV_Milestones[[#This Row],[Actual/Schedule Finish]])+1)</f>
        <v>1900</v>
      </c>
      <c r="X2867" s="41" t="str">
        <f>IF(OR(tbl_PV_Milestones[[#This Row],[Project Status]]="Completed",tbl_PV_Milestones[[#This Row],[Project Status]]="Assumed Completed"),"Yes","No")</f>
        <v>No</v>
      </c>
      <c r="Y2867" s="41">
        <f>IF(tbl_PV_Milestones[[#This Row],[Baseline Date]]="",1,0)</f>
        <v>1</v>
      </c>
      <c r="Z2867" s="41">
        <f>IF(tbl_PV_Milestones[[#This Row],[Baseline Date]]&lt;PV_Meta!$B$7,1,0)</f>
        <v>1</v>
      </c>
      <c r="AA2867" s="41">
        <f>IF(tbl_PV_Milestones[[#This Row],[Complete]]="Yes",1,0)</f>
        <v>0</v>
      </c>
      <c r="AB2867" s="41">
        <f>IF(AND(tbl_PV_Milestones[[#This Row],[BL FY]]=2025,tbl_PV_Milestones[[#This Row],[Baseline Date]]&lt;PV_Meta!$B$7),1,0)</f>
        <v>0</v>
      </c>
      <c r="AC2867" s="41">
        <f>IF(AND(tbl_PV_Milestones[[#This Row],[Planned YTD]]=1,tbl_PV_Milestones[[#This Row],[Complete]]="Yes"),1,0)</f>
        <v>0</v>
      </c>
      <c r="AD2867" s="41">
        <f>IF(AND(tbl_PV_Milestones[[#This Row],[Actual/Schedule Finish]]&lt;PV_Meta!$B$7,tbl_PV_Milestones[[#This Row],[Complete]]="No",tbl_PV_Milestones[[#This Row],[Project Status]]&lt;&gt;"On Hold"),1,0)</f>
        <v>1</v>
      </c>
      <c r="AE2867" s="41">
        <f>IF(AND(tbl_PV_Milestones[[#This Row],[Actual/Schedule Finish]]&gt;tbl_PV_Milestones[[#This Row],[Baseline Date]],tbl_PV_Milestones[[#This Row],[Complete]]="No",tbl_PV_Milestones[[#This Row],[Project Status]]&lt;&gt;"On Hold",tbl_PV_Milestones[[#This Row],[Overdue]]=0,tbl_PV_Milestones[[#This Row],[To be Baselined]]&lt;&gt;1),1,0)</f>
        <v>0</v>
      </c>
      <c r="AF2867" s="41">
        <f>IF(AND(tbl_PV_Milestones[[#This Row],[BL FY]]=2025,tbl_PV_Milestones[[#This Row],[Finish FY]]&gt;2025),1,0)</f>
        <v>0</v>
      </c>
      <c r="AG2867" s="56" t="str">
        <f>_xlfn.XLOOKUP(tbl_PV_Milestones[[#This Row],[Work ID]],tbl_PV_Meta[Work ID '#],tbl_PV_Meta[Project Manager/Owner],,0)</f>
        <v>Project Manager 13</v>
      </c>
      <c r="AH2867" s="6"/>
    </row>
    <row r="2868" spans="4:34" x14ac:dyDescent="0.25">
      <c r="D2868" s="6" t="s">
        <v>154</v>
      </c>
      <c r="E2868" s="6" t="s">
        <v>52</v>
      </c>
      <c r="F2868" s="6" t="s">
        <v>1782</v>
      </c>
      <c r="G2868" s="6" t="s">
        <v>511</v>
      </c>
      <c r="H2868" s="6" t="s">
        <v>505</v>
      </c>
      <c r="I2868" s="6" t="s">
        <v>512</v>
      </c>
      <c r="J2868" s="6" t="s">
        <v>154</v>
      </c>
      <c r="K2868" s="6" t="s">
        <v>39</v>
      </c>
      <c r="L2868" s="6" t="s">
        <v>64</v>
      </c>
      <c r="M2868" s="43"/>
      <c r="N2868" s="44" t="s">
        <v>1979</v>
      </c>
      <c r="S2868" s="45" t="e">
        <f>_xlfn.CONCAT(#REF!,TRIM(tbl_PV_Milestones[[#This Row],[Milestone Description]]))</f>
        <v>#REF!</v>
      </c>
      <c r="T2868" s="84" t="str">
        <f>IF(COUNTIF(tbl_PV_Milestones[UID],tbl_PV_Milestones[[#This Row],[UID]])&gt;1,"Duplicate","")</f>
        <v>Duplicate</v>
      </c>
      <c r="U2868" s="42" t="str">
        <f>_xlfn.XLOOKUP(tbl_PV_Milestones[[#This Row],[Work ID]],tbl_PV_Meta[Work ID '#],tbl_PV_Meta[Sub-Portfolio])</f>
        <v>Sub-Portfolio 8</v>
      </c>
      <c r="V2868" s="41">
        <f>IF(MONTH(tbl_PV_Milestones[[#This Row],[Baseline Date]])&lt;7,YEAR(tbl_PV_Milestones[[#This Row],[Baseline Date]]),YEAR(tbl_PV_Milestones[[#This Row],[Baseline Date]])+1)</f>
        <v>1900</v>
      </c>
      <c r="W2868" s="41">
        <f>IF(MONTH(tbl_PV_Milestones[[#This Row],[Actual/Schedule Finish]])&lt;7,YEAR(tbl_PV_Milestones[[#This Row],[Actual/Schedule Finish]]),YEAR(tbl_PV_Milestones[[#This Row],[Actual/Schedule Finish]])+1)</f>
        <v>1900</v>
      </c>
      <c r="X2868" s="41" t="str">
        <f>IF(OR(tbl_PV_Milestones[[#This Row],[Project Status]]="Completed",tbl_PV_Milestones[[#This Row],[Project Status]]="Assumed Completed"),"Yes","No")</f>
        <v>No</v>
      </c>
      <c r="Y2868" s="41">
        <f>IF(tbl_PV_Milestones[[#This Row],[Baseline Date]]="",1,0)</f>
        <v>1</v>
      </c>
      <c r="Z2868" s="41">
        <f>IF(tbl_PV_Milestones[[#This Row],[Baseline Date]]&lt;PV_Meta!$B$7,1,0)</f>
        <v>1</v>
      </c>
      <c r="AA2868" s="41">
        <f>IF(tbl_PV_Milestones[[#This Row],[Complete]]="Yes",1,0)</f>
        <v>0</v>
      </c>
      <c r="AB2868" s="41">
        <f>IF(AND(tbl_PV_Milestones[[#This Row],[BL FY]]=2025,tbl_PV_Milestones[[#This Row],[Baseline Date]]&lt;PV_Meta!$B$7),1,0)</f>
        <v>0</v>
      </c>
      <c r="AC2868" s="41">
        <f>IF(AND(tbl_PV_Milestones[[#This Row],[Planned YTD]]=1,tbl_PV_Milestones[[#This Row],[Complete]]="Yes"),1,0)</f>
        <v>0</v>
      </c>
      <c r="AD2868" s="41">
        <f>IF(AND(tbl_PV_Milestones[[#This Row],[Actual/Schedule Finish]]&lt;PV_Meta!$B$7,tbl_PV_Milestones[[#This Row],[Complete]]="No",tbl_PV_Milestones[[#This Row],[Project Status]]&lt;&gt;"On Hold"),1,0)</f>
        <v>1</v>
      </c>
      <c r="AE2868" s="41">
        <f>IF(AND(tbl_PV_Milestones[[#This Row],[Actual/Schedule Finish]]&gt;tbl_PV_Milestones[[#This Row],[Baseline Date]],tbl_PV_Milestones[[#This Row],[Complete]]="No",tbl_PV_Milestones[[#This Row],[Project Status]]&lt;&gt;"On Hold",tbl_PV_Milestones[[#This Row],[Overdue]]=0,tbl_PV_Milestones[[#This Row],[To be Baselined]]&lt;&gt;1),1,0)</f>
        <v>0</v>
      </c>
      <c r="AF2868" s="41">
        <f>IF(AND(tbl_PV_Milestones[[#This Row],[BL FY]]=2025,tbl_PV_Milestones[[#This Row],[Finish FY]]&gt;2025),1,0)</f>
        <v>0</v>
      </c>
      <c r="AG2868" s="56" t="str">
        <f>_xlfn.XLOOKUP(tbl_PV_Milestones[[#This Row],[Work ID]],tbl_PV_Meta[Work ID '#],tbl_PV_Meta[Project Manager/Owner],,0)</f>
        <v>Project Manager 13</v>
      </c>
      <c r="AH2868" s="6"/>
    </row>
    <row r="2869" spans="4:34" x14ac:dyDescent="0.25">
      <c r="D2869" s="6" t="s">
        <v>154</v>
      </c>
      <c r="E2869" s="6" t="s">
        <v>52</v>
      </c>
      <c r="F2869" s="6" t="s">
        <v>1782</v>
      </c>
      <c r="G2869" s="6" t="s">
        <v>738</v>
      </c>
      <c r="H2869" s="6" t="s">
        <v>505</v>
      </c>
      <c r="I2869" s="6" t="s">
        <v>522</v>
      </c>
      <c r="J2869" s="6" t="s">
        <v>154</v>
      </c>
      <c r="K2869" s="6" t="s">
        <v>39</v>
      </c>
      <c r="L2869" s="6" t="s">
        <v>64</v>
      </c>
      <c r="M2869" s="43"/>
      <c r="N2869" s="44" t="s">
        <v>1979</v>
      </c>
      <c r="S2869" s="45" t="e">
        <f>_xlfn.CONCAT(#REF!,TRIM(tbl_PV_Milestones[[#This Row],[Milestone Description]]))</f>
        <v>#REF!</v>
      </c>
      <c r="T2869" s="84" t="str">
        <f>IF(COUNTIF(tbl_PV_Milestones[UID],tbl_PV_Milestones[[#This Row],[UID]])&gt;1,"Duplicate","")</f>
        <v>Duplicate</v>
      </c>
      <c r="U2869" s="42" t="str">
        <f>_xlfn.XLOOKUP(tbl_PV_Milestones[[#This Row],[Work ID]],tbl_PV_Meta[Work ID '#],tbl_PV_Meta[Sub-Portfolio])</f>
        <v>Sub-Portfolio 8</v>
      </c>
      <c r="V2869" s="41">
        <f>IF(MONTH(tbl_PV_Milestones[[#This Row],[Baseline Date]])&lt;7,YEAR(tbl_PV_Milestones[[#This Row],[Baseline Date]]),YEAR(tbl_PV_Milestones[[#This Row],[Baseline Date]])+1)</f>
        <v>1900</v>
      </c>
      <c r="W2869" s="41">
        <f>IF(MONTH(tbl_PV_Milestones[[#This Row],[Actual/Schedule Finish]])&lt;7,YEAR(tbl_PV_Milestones[[#This Row],[Actual/Schedule Finish]]),YEAR(tbl_PV_Milestones[[#This Row],[Actual/Schedule Finish]])+1)</f>
        <v>1900</v>
      </c>
      <c r="X2869" s="41" t="str">
        <f>IF(OR(tbl_PV_Milestones[[#This Row],[Project Status]]="Completed",tbl_PV_Milestones[[#This Row],[Project Status]]="Assumed Completed"),"Yes","No")</f>
        <v>No</v>
      </c>
      <c r="Y2869" s="41">
        <f>IF(tbl_PV_Milestones[[#This Row],[Baseline Date]]="",1,0)</f>
        <v>1</v>
      </c>
      <c r="Z2869" s="41">
        <f>IF(tbl_PV_Milestones[[#This Row],[Baseline Date]]&lt;PV_Meta!$B$7,1,0)</f>
        <v>1</v>
      </c>
      <c r="AA2869" s="41">
        <f>IF(tbl_PV_Milestones[[#This Row],[Complete]]="Yes",1,0)</f>
        <v>0</v>
      </c>
      <c r="AB2869" s="41">
        <f>IF(AND(tbl_PV_Milestones[[#This Row],[BL FY]]=2025,tbl_PV_Milestones[[#This Row],[Baseline Date]]&lt;PV_Meta!$B$7),1,0)</f>
        <v>0</v>
      </c>
      <c r="AC2869" s="41">
        <f>IF(AND(tbl_PV_Milestones[[#This Row],[Planned YTD]]=1,tbl_PV_Milestones[[#This Row],[Complete]]="Yes"),1,0)</f>
        <v>0</v>
      </c>
      <c r="AD2869" s="41">
        <f>IF(AND(tbl_PV_Milestones[[#This Row],[Actual/Schedule Finish]]&lt;PV_Meta!$B$7,tbl_PV_Milestones[[#This Row],[Complete]]="No",tbl_PV_Milestones[[#This Row],[Project Status]]&lt;&gt;"On Hold"),1,0)</f>
        <v>1</v>
      </c>
      <c r="AE2869" s="41">
        <f>IF(AND(tbl_PV_Milestones[[#This Row],[Actual/Schedule Finish]]&gt;tbl_PV_Milestones[[#This Row],[Baseline Date]],tbl_PV_Milestones[[#This Row],[Complete]]="No",tbl_PV_Milestones[[#This Row],[Project Status]]&lt;&gt;"On Hold",tbl_PV_Milestones[[#This Row],[Overdue]]=0,tbl_PV_Milestones[[#This Row],[To be Baselined]]&lt;&gt;1),1,0)</f>
        <v>0</v>
      </c>
      <c r="AF2869" s="41">
        <f>IF(AND(tbl_PV_Milestones[[#This Row],[BL FY]]=2025,tbl_PV_Milestones[[#This Row],[Finish FY]]&gt;2025),1,0)</f>
        <v>0</v>
      </c>
      <c r="AG2869" s="56" t="str">
        <f>_xlfn.XLOOKUP(tbl_PV_Milestones[[#This Row],[Work ID]],tbl_PV_Meta[Work ID '#],tbl_PV_Meta[Project Manager/Owner],,0)</f>
        <v>Project Manager 13</v>
      </c>
      <c r="AH2869" s="6"/>
    </row>
    <row r="2870" spans="4:34" x14ac:dyDescent="0.25">
      <c r="D2870" s="6" t="s">
        <v>154</v>
      </c>
      <c r="E2870" s="6" t="s">
        <v>52</v>
      </c>
      <c r="F2870" s="6" t="s">
        <v>1782</v>
      </c>
      <c r="G2870" s="6" t="s">
        <v>521</v>
      </c>
      <c r="H2870" s="6" t="s">
        <v>505</v>
      </c>
      <c r="I2870" s="6" t="s">
        <v>522</v>
      </c>
      <c r="J2870" s="6" t="s">
        <v>154</v>
      </c>
      <c r="K2870" s="6" t="s">
        <v>39</v>
      </c>
      <c r="L2870" s="6" t="s">
        <v>64</v>
      </c>
      <c r="M2870" s="43"/>
      <c r="N2870" s="44" t="s">
        <v>1979</v>
      </c>
      <c r="S2870" s="45" t="e">
        <f>_xlfn.CONCAT(#REF!,TRIM(tbl_PV_Milestones[[#This Row],[Milestone Description]]))</f>
        <v>#REF!</v>
      </c>
      <c r="T2870" s="84" t="str">
        <f>IF(COUNTIF(tbl_PV_Milestones[UID],tbl_PV_Milestones[[#This Row],[UID]])&gt;1,"Duplicate","")</f>
        <v>Duplicate</v>
      </c>
      <c r="U2870" s="42" t="str">
        <f>_xlfn.XLOOKUP(tbl_PV_Milestones[[#This Row],[Work ID]],tbl_PV_Meta[Work ID '#],tbl_PV_Meta[Sub-Portfolio])</f>
        <v>Sub-Portfolio 8</v>
      </c>
      <c r="V2870" s="41">
        <f>IF(MONTH(tbl_PV_Milestones[[#This Row],[Baseline Date]])&lt;7,YEAR(tbl_PV_Milestones[[#This Row],[Baseline Date]]),YEAR(tbl_PV_Milestones[[#This Row],[Baseline Date]])+1)</f>
        <v>1900</v>
      </c>
      <c r="W2870" s="41">
        <f>IF(MONTH(tbl_PV_Milestones[[#This Row],[Actual/Schedule Finish]])&lt;7,YEAR(tbl_PV_Milestones[[#This Row],[Actual/Schedule Finish]]),YEAR(tbl_PV_Milestones[[#This Row],[Actual/Schedule Finish]])+1)</f>
        <v>1900</v>
      </c>
      <c r="X2870" s="41" t="str">
        <f>IF(OR(tbl_PV_Milestones[[#This Row],[Project Status]]="Completed",tbl_PV_Milestones[[#This Row],[Project Status]]="Assumed Completed"),"Yes","No")</f>
        <v>No</v>
      </c>
      <c r="Y2870" s="41">
        <f>IF(tbl_PV_Milestones[[#This Row],[Baseline Date]]="",1,0)</f>
        <v>1</v>
      </c>
      <c r="Z2870" s="41">
        <f>IF(tbl_PV_Milestones[[#This Row],[Baseline Date]]&lt;PV_Meta!$B$7,1,0)</f>
        <v>1</v>
      </c>
      <c r="AA2870" s="41">
        <f>IF(tbl_PV_Milestones[[#This Row],[Complete]]="Yes",1,0)</f>
        <v>0</v>
      </c>
      <c r="AB2870" s="41">
        <f>IF(AND(tbl_PV_Milestones[[#This Row],[BL FY]]=2025,tbl_PV_Milestones[[#This Row],[Baseline Date]]&lt;PV_Meta!$B$7),1,0)</f>
        <v>0</v>
      </c>
      <c r="AC2870" s="41">
        <f>IF(AND(tbl_PV_Milestones[[#This Row],[Planned YTD]]=1,tbl_PV_Milestones[[#This Row],[Complete]]="Yes"),1,0)</f>
        <v>0</v>
      </c>
      <c r="AD2870" s="41">
        <f>IF(AND(tbl_PV_Milestones[[#This Row],[Actual/Schedule Finish]]&lt;PV_Meta!$B$7,tbl_PV_Milestones[[#This Row],[Complete]]="No",tbl_PV_Milestones[[#This Row],[Project Status]]&lt;&gt;"On Hold"),1,0)</f>
        <v>1</v>
      </c>
      <c r="AE2870" s="41">
        <f>IF(AND(tbl_PV_Milestones[[#This Row],[Actual/Schedule Finish]]&gt;tbl_PV_Milestones[[#This Row],[Baseline Date]],tbl_PV_Milestones[[#This Row],[Complete]]="No",tbl_PV_Milestones[[#This Row],[Project Status]]&lt;&gt;"On Hold",tbl_PV_Milestones[[#This Row],[Overdue]]=0,tbl_PV_Milestones[[#This Row],[To be Baselined]]&lt;&gt;1),1,0)</f>
        <v>0</v>
      </c>
      <c r="AF2870" s="41">
        <f>IF(AND(tbl_PV_Milestones[[#This Row],[BL FY]]=2025,tbl_PV_Milestones[[#This Row],[Finish FY]]&gt;2025),1,0)</f>
        <v>0</v>
      </c>
      <c r="AG2870" s="56" t="str">
        <f>_xlfn.XLOOKUP(tbl_PV_Milestones[[#This Row],[Work ID]],tbl_PV_Meta[Work ID '#],tbl_PV_Meta[Project Manager/Owner],,0)</f>
        <v>Project Manager 13</v>
      </c>
      <c r="AH2870" s="6"/>
    </row>
    <row r="2871" spans="4:34" x14ac:dyDescent="0.25">
      <c r="D2871" s="6" t="s">
        <v>154</v>
      </c>
      <c r="E2871" s="6" t="s">
        <v>52</v>
      </c>
      <c r="F2871" s="6" t="s">
        <v>1782</v>
      </c>
      <c r="G2871" s="6" t="s">
        <v>703</v>
      </c>
      <c r="H2871" s="6" t="s">
        <v>505</v>
      </c>
      <c r="I2871" s="6" t="s">
        <v>522</v>
      </c>
      <c r="J2871" s="6" t="s">
        <v>154</v>
      </c>
      <c r="K2871" s="6" t="s">
        <v>39</v>
      </c>
      <c r="L2871" s="6" t="s">
        <v>64</v>
      </c>
      <c r="M2871" s="43"/>
      <c r="N2871" s="44" t="s">
        <v>1979</v>
      </c>
      <c r="S2871" s="45" t="e">
        <f>_xlfn.CONCAT(#REF!,TRIM(tbl_PV_Milestones[[#This Row],[Milestone Description]]))</f>
        <v>#REF!</v>
      </c>
      <c r="T2871" s="84" t="str">
        <f>IF(COUNTIF(tbl_PV_Milestones[UID],tbl_PV_Milestones[[#This Row],[UID]])&gt;1,"Duplicate","")</f>
        <v>Duplicate</v>
      </c>
      <c r="U2871" s="42" t="str">
        <f>_xlfn.XLOOKUP(tbl_PV_Milestones[[#This Row],[Work ID]],tbl_PV_Meta[Work ID '#],tbl_PV_Meta[Sub-Portfolio])</f>
        <v>Sub-Portfolio 8</v>
      </c>
      <c r="V2871" s="41">
        <f>IF(MONTH(tbl_PV_Milestones[[#This Row],[Baseline Date]])&lt;7,YEAR(tbl_PV_Milestones[[#This Row],[Baseline Date]]),YEAR(tbl_PV_Milestones[[#This Row],[Baseline Date]])+1)</f>
        <v>1900</v>
      </c>
      <c r="W2871" s="41">
        <f>IF(MONTH(tbl_PV_Milestones[[#This Row],[Actual/Schedule Finish]])&lt;7,YEAR(tbl_PV_Milestones[[#This Row],[Actual/Schedule Finish]]),YEAR(tbl_PV_Milestones[[#This Row],[Actual/Schedule Finish]])+1)</f>
        <v>1900</v>
      </c>
      <c r="X2871" s="41" t="str">
        <f>IF(OR(tbl_PV_Milestones[[#This Row],[Project Status]]="Completed",tbl_PV_Milestones[[#This Row],[Project Status]]="Assumed Completed"),"Yes","No")</f>
        <v>No</v>
      </c>
      <c r="Y2871" s="41">
        <f>IF(tbl_PV_Milestones[[#This Row],[Baseline Date]]="",1,0)</f>
        <v>1</v>
      </c>
      <c r="Z2871" s="41">
        <f>IF(tbl_PV_Milestones[[#This Row],[Baseline Date]]&lt;PV_Meta!$B$7,1,0)</f>
        <v>1</v>
      </c>
      <c r="AA2871" s="41">
        <f>IF(tbl_PV_Milestones[[#This Row],[Complete]]="Yes",1,0)</f>
        <v>0</v>
      </c>
      <c r="AB2871" s="41">
        <f>IF(AND(tbl_PV_Milestones[[#This Row],[BL FY]]=2025,tbl_PV_Milestones[[#This Row],[Baseline Date]]&lt;PV_Meta!$B$7),1,0)</f>
        <v>0</v>
      </c>
      <c r="AC2871" s="41">
        <f>IF(AND(tbl_PV_Milestones[[#This Row],[Planned YTD]]=1,tbl_PV_Milestones[[#This Row],[Complete]]="Yes"),1,0)</f>
        <v>0</v>
      </c>
      <c r="AD2871" s="41">
        <f>IF(AND(tbl_PV_Milestones[[#This Row],[Actual/Schedule Finish]]&lt;PV_Meta!$B$7,tbl_PV_Milestones[[#This Row],[Complete]]="No",tbl_PV_Milestones[[#This Row],[Project Status]]&lt;&gt;"On Hold"),1,0)</f>
        <v>1</v>
      </c>
      <c r="AE2871" s="41">
        <f>IF(AND(tbl_PV_Milestones[[#This Row],[Actual/Schedule Finish]]&gt;tbl_PV_Milestones[[#This Row],[Baseline Date]],tbl_PV_Milestones[[#This Row],[Complete]]="No",tbl_PV_Milestones[[#This Row],[Project Status]]&lt;&gt;"On Hold",tbl_PV_Milestones[[#This Row],[Overdue]]=0,tbl_PV_Milestones[[#This Row],[To be Baselined]]&lt;&gt;1),1,0)</f>
        <v>0</v>
      </c>
      <c r="AF2871" s="41">
        <f>IF(AND(tbl_PV_Milestones[[#This Row],[BL FY]]=2025,tbl_PV_Milestones[[#This Row],[Finish FY]]&gt;2025),1,0)</f>
        <v>0</v>
      </c>
      <c r="AG2871" s="56" t="str">
        <f>_xlfn.XLOOKUP(tbl_PV_Milestones[[#This Row],[Work ID]],tbl_PV_Meta[Work ID '#],tbl_PV_Meta[Project Manager/Owner],,0)</f>
        <v>Project Manager 13</v>
      </c>
      <c r="AH2871" s="6"/>
    </row>
    <row r="2872" spans="4:34" x14ac:dyDescent="0.25">
      <c r="D2872" s="6" t="s">
        <v>154</v>
      </c>
      <c r="E2872" s="6" t="s">
        <v>52</v>
      </c>
      <c r="F2872" s="6" t="s">
        <v>1782</v>
      </c>
      <c r="G2872" s="6" t="s">
        <v>595</v>
      </c>
      <c r="H2872" s="6" t="s">
        <v>505</v>
      </c>
      <c r="I2872" s="6" t="s">
        <v>522</v>
      </c>
      <c r="J2872" s="6" t="s">
        <v>154</v>
      </c>
      <c r="K2872" s="6" t="s">
        <v>39</v>
      </c>
      <c r="L2872" s="6" t="s">
        <v>64</v>
      </c>
      <c r="M2872" s="43"/>
      <c r="N2872" s="44" t="s">
        <v>1979</v>
      </c>
      <c r="S2872" s="45" t="e">
        <f>_xlfn.CONCAT(#REF!,TRIM(tbl_PV_Milestones[[#This Row],[Milestone Description]]))</f>
        <v>#REF!</v>
      </c>
      <c r="T2872" s="84" t="str">
        <f>IF(COUNTIF(tbl_PV_Milestones[UID],tbl_PV_Milestones[[#This Row],[UID]])&gt;1,"Duplicate","")</f>
        <v>Duplicate</v>
      </c>
      <c r="U2872" s="42" t="str">
        <f>_xlfn.XLOOKUP(tbl_PV_Milestones[[#This Row],[Work ID]],tbl_PV_Meta[Work ID '#],tbl_PV_Meta[Sub-Portfolio])</f>
        <v>Sub-Portfolio 8</v>
      </c>
      <c r="V2872" s="41">
        <f>IF(MONTH(tbl_PV_Milestones[[#This Row],[Baseline Date]])&lt;7,YEAR(tbl_PV_Milestones[[#This Row],[Baseline Date]]),YEAR(tbl_PV_Milestones[[#This Row],[Baseline Date]])+1)</f>
        <v>1900</v>
      </c>
      <c r="W2872" s="41">
        <f>IF(MONTH(tbl_PV_Milestones[[#This Row],[Actual/Schedule Finish]])&lt;7,YEAR(tbl_PV_Milestones[[#This Row],[Actual/Schedule Finish]]),YEAR(tbl_PV_Milestones[[#This Row],[Actual/Schedule Finish]])+1)</f>
        <v>1900</v>
      </c>
      <c r="X2872" s="41" t="str">
        <f>IF(OR(tbl_PV_Milestones[[#This Row],[Project Status]]="Completed",tbl_PV_Milestones[[#This Row],[Project Status]]="Assumed Completed"),"Yes","No")</f>
        <v>No</v>
      </c>
      <c r="Y2872" s="41">
        <f>IF(tbl_PV_Milestones[[#This Row],[Baseline Date]]="",1,0)</f>
        <v>1</v>
      </c>
      <c r="Z2872" s="41">
        <f>IF(tbl_PV_Milestones[[#This Row],[Baseline Date]]&lt;PV_Meta!$B$7,1,0)</f>
        <v>1</v>
      </c>
      <c r="AA2872" s="41">
        <f>IF(tbl_PV_Milestones[[#This Row],[Complete]]="Yes",1,0)</f>
        <v>0</v>
      </c>
      <c r="AB2872" s="41">
        <f>IF(AND(tbl_PV_Milestones[[#This Row],[BL FY]]=2025,tbl_PV_Milestones[[#This Row],[Baseline Date]]&lt;PV_Meta!$B$7),1,0)</f>
        <v>0</v>
      </c>
      <c r="AC2872" s="41">
        <f>IF(AND(tbl_PV_Milestones[[#This Row],[Planned YTD]]=1,tbl_PV_Milestones[[#This Row],[Complete]]="Yes"),1,0)</f>
        <v>0</v>
      </c>
      <c r="AD2872" s="41">
        <f>IF(AND(tbl_PV_Milestones[[#This Row],[Actual/Schedule Finish]]&lt;PV_Meta!$B$7,tbl_PV_Milestones[[#This Row],[Complete]]="No",tbl_PV_Milestones[[#This Row],[Project Status]]&lt;&gt;"On Hold"),1,0)</f>
        <v>1</v>
      </c>
      <c r="AE2872" s="41">
        <f>IF(AND(tbl_PV_Milestones[[#This Row],[Actual/Schedule Finish]]&gt;tbl_PV_Milestones[[#This Row],[Baseline Date]],tbl_PV_Milestones[[#This Row],[Complete]]="No",tbl_PV_Milestones[[#This Row],[Project Status]]&lt;&gt;"On Hold",tbl_PV_Milestones[[#This Row],[Overdue]]=0,tbl_PV_Milestones[[#This Row],[To be Baselined]]&lt;&gt;1),1,0)</f>
        <v>0</v>
      </c>
      <c r="AF2872" s="41">
        <f>IF(AND(tbl_PV_Milestones[[#This Row],[BL FY]]=2025,tbl_PV_Milestones[[#This Row],[Finish FY]]&gt;2025),1,0)</f>
        <v>0</v>
      </c>
      <c r="AG2872" s="56" t="str">
        <f>_xlfn.XLOOKUP(tbl_PV_Milestones[[#This Row],[Work ID]],tbl_PV_Meta[Work ID '#],tbl_PV_Meta[Project Manager/Owner],,0)</f>
        <v>Project Manager 13</v>
      </c>
      <c r="AH2872" s="6"/>
    </row>
    <row r="2873" spans="4:34" x14ac:dyDescent="0.25">
      <c r="D2873" s="6" t="s">
        <v>154</v>
      </c>
      <c r="E2873" s="6" t="s">
        <v>52</v>
      </c>
      <c r="F2873" s="6" t="s">
        <v>1782</v>
      </c>
      <c r="G2873" s="6" t="s">
        <v>628</v>
      </c>
      <c r="H2873" s="6" t="s">
        <v>505</v>
      </c>
      <c r="I2873" s="6" t="s">
        <v>522</v>
      </c>
      <c r="J2873" s="6" t="s">
        <v>154</v>
      </c>
      <c r="K2873" s="6" t="s">
        <v>39</v>
      </c>
      <c r="L2873" s="6" t="s">
        <v>64</v>
      </c>
      <c r="M2873" s="43"/>
      <c r="N2873" s="44" t="s">
        <v>1979</v>
      </c>
      <c r="S2873" s="45" t="e">
        <f>_xlfn.CONCAT(#REF!,TRIM(tbl_PV_Milestones[[#This Row],[Milestone Description]]))</f>
        <v>#REF!</v>
      </c>
      <c r="T2873" s="84" t="str">
        <f>IF(COUNTIF(tbl_PV_Milestones[UID],tbl_PV_Milestones[[#This Row],[UID]])&gt;1,"Duplicate","")</f>
        <v>Duplicate</v>
      </c>
      <c r="U2873" s="42" t="str">
        <f>_xlfn.XLOOKUP(tbl_PV_Milestones[[#This Row],[Work ID]],tbl_PV_Meta[Work ID '#],tbl_PV_Meta[Sub-Portfolio])</f>
        <v>Sub-Portfolio 8</v>
      </c>
      <c r="V2873" s="41">
        <f>IF(MONTH(tbl_PV_Milestones[[#This Row],[Baseline Date]])&lt;7,YEAR(tbl_PV_Milestones[[#This Row],[Baseline Date]]),YEAR(tbl_PV_Milestones[[#This Row],[Baseline Date]])+1)</f>
        <v>1900</v>
      </c>
      <c r="W2873" s="41">
        <f>IF(MONTH(tbl_PV_Milestones[[#This Row],[Actual/Schedule Finish]])&lt;7,YEAR(tbl_PV_Milestones[[#This Row],[Actual/Schedule Finish]]),YEAR(tbl_PV_Milestones[[#This Row],[Actual/Schedule Finish]])+1)</f>
        <v>1900</v>
      </c>
      <c r="X2873" s="41" t="str">
        <f>IF(OR(tbl_PV_Milestones[[#This Row],[Project Status]]="Completed",tbl_PV_Milestones[[#This Row],[Project Status]]="Assumed Completed"),"Yes","No")</f>
        <v>No</v>
      </c>
      <c r="Y2873" s="41">
        <f>IF(tbl_PV_Milestones[[#This Row],[Baseline Date]]="",1,0)</f>
        <v>1</v>
      </c>
      <c r="Z2873" s="41">
        <f>IF(tbl_PV_Milestones[[#This Row],[Baseline Date]]&lt;PV_Meta!$B$7,1,0)</f>
        <v>1</v>
      </c>
      <c r="AA2873" s="41">
        <f>IF(tbl_PV_Milestones[[#This Row],[Complete]]="Yes",1,0)</f>
        <v>0</v>
      </c>
      <c r="AB2873" s="41">
        <f>IF(AND(tbl_PV_Milestones[[#This Row],[BL FY]]=2025,tbl_PV_Milestones[[#This Row],[Baseline Date]]&lt;PV_Meta!$B$7),1,0)</f>
        <v>0</v>
      </c>
      <c r="AC2873" s="41">
        <f>IF(AND(tbl_PV_Milestones[[#This Row],[Planned YTD]]=1,tbl_PV_Milestones[[#This Row],[Complete]]="Yes"),1,0)</f>
        <v>0</v>
      </c>
      <c r="AD2873" s="41">
        <f>IF(AND(tbl_PV_Milestones[[#This Row],[Actual/Schedule Finish]]&lt;PV_Meta!$B$7,tbl_PV_Milestones[[#This Row],[Complete]]="No",tbl_PV_Milestones[[#This Row],[Project Status]]&lt;&gt;"On Hold"),1,0)</f>
        <v>1</v>
      </c>
      <c r="AE2873" s="41">
        <f>IF(AND(tbl_PV_Milestones[[#This Row],[Actual/Schedule Finish]]&gt;tbl_PV_Milestones[[#This Row],[Baseline Date]],tbl_PV_Milestones[[#This Row],[Complete]]="No",tbl_PV_Milestones[[#This Row],[Project Status]]&lt;&gt;"On Hold",tbl_PV_Milestones[[#This Row],[Overdue]]=0,tbl_PV_Milestones[[#This Row],[To be Baselined]]&lt;&gt;1),1,0)</f>
        <v>0</v>
      </c>
      <c r="AF2873" s="41">
        <f>IF(AND(tbl_PV_Milestones[[#This Row],[BL FY]]=2025,tbl_PV_Milestones[[#This Row],[Finish FY]]&gt;2025),1,0)</f>
        <v>0</v>
      </c>
      <c r="AG2873" s="56" t="str">
        <f>_xlfn.XLOOKUP(tbl_PV_Milestones[[#This Row],[Work ID]],tbl_PV_Meta[Work ID '#],tbl_PV_Meta[Project Manager/Owner],,0)</f>
        <v>Project Manager 13</v>
      </c>
      <c r="AH2873" s="6"/>
    </row>
    <row r="2874" spans="4:34" x14ac:dyDescent="0.25">
      <c r="D2874" s="6" t="s">
        <v>154</v>
      </c>
      <c r="E2874" s="6" t="s">
        <v>52</v>
      </c>
      <c r="F2874" s="6" t="s">
        <v>1782</v>
      </c>
      <c r="G2874" s="6" t="s">
        <v>567</v>
      </c>
      <c r="H2874" s="6" t="s">
        <v>505</v>
      </c>
      <c r="I2874" s="6" t="s">
        <v>522</v>
      </c>
      <c r="J2874" s="6" t="s">
        <v>154</v>
      </c>
      <c r="K2874" s="6" t="s">
        <v>39</v>
      </c>
      <c r="L2874" s="6" t="s">
        <v>64</v>
      </c>
      <c r="M2874" s="43"/>
      <c r="N2874" s="44" t="s">
        <v>1979</v>
      </c>
      <c r="S2874" s="45" t="e">
        <f>_xlfn.CONCAT(#REF!,TRIM(tbl_PV_Milestones[[#This Row],[Milestone Description]]))</f>
        <v>#REF!</v>
      </c>
      <c r="T2874" s="84" t="str">
        <f>IF(COUNTIF(tbl_PV_Milestones[UID],tbl_PV_Milestones[[#This Row],[UID]])&gt;1,"Duplicate","")</f>
        <v>Duplicate</v>
      </c>
      <c r="U2874" s="42" t="str">
        <f>_xlfn.XLOOKUP(tbl_PV_Milestones[[#This Row],[Work ID]],tbl_PV_Meta[Work ID '#],tbl_PV_Meta[Sub-Portfolio])</f>
        <v>Sub-Portfolio 8</v>
      </c>
      <c r="V2874" s="41">
        <f>IF(MONTH(tbl_PV_Milestones[[#This Row],[Baseline Date]])&lt;7,YEAR(tbl_PV_Milestones[[#This Row],[Baseline Date]]),YEAR(tbl_PV_Milestones[[#This Row],[Baseline Date]])+1)</f>
        <v>1900</v>
      </c>
      <c r="W2874" s="41">
        <f>IF(MONTH(tbl_PV_Milestones[[#This Row],[Actual/Schedule Finish]])&lt;7,YEAR(tbl_PV_Milestones[[#This Row],[Actual/Schedule Finish]]),YEAR(tbl_PV_Milestones[[#This Row],[Actual/Schedule Finish]])+1)</f>
        <v>1900</v>
      </c>
      <c r="X2874" s="41" t="str">
        <f>IF(OR(tbl_PV_Milestones[[#This Row],[Project Status]]="Completed",tbl_PV_Milestones[[#This Row],[Project Status]]="Assumed Completed"),"Yes","No")</f>
        <v>No</v>
      </c>
      <c r="Y2874" s="41">
        <f>IF(tbl_PV_Milestones[[#This Row],[Baseline Date]]="",1,0)</f>
        <v>1</v>
      </c>
      <c r="Z2874" s="41">
        <f>IF(tbl_PV_Milestones[[#This Row],[Baseline Date]]&lt;PV_Meta!$B$7,1,0)</f>
        <v>1</v>
      </c>
      <c r="AA2874" s="41">
        <f>IF(tbl_PV_Milestones[[#This Row],[Complete]]="Yes",1,0)</f>
        <v>0</v>
      </c>
      <c r="AB2874" s="41">
        <f>IF(AND(tbl_PV_Milestones[[#This Row],[BL FY]]=2025,tbl_PV_Milestones[[#This Row],[Baseline Date]]&lt;PV_Meta!$B$7),1,0)</f>
        <v>0</v>
      </c>
      <c r="AC2874" s="41">
        <f>IF(AND(tbl_PV_Milestones[[#This Row],[Planned YTD]]=1,tbl_PV_Milestones[[#This Row],[Complete]]="Yes"),1,0)</f>
        <v>0</v>
      </c>
      <c r="AD2874" s="41">
        <f>IF(AND(tbl_PV_Milestones[[#This Row],[Actual/Schedule Finish]]&lt;PV_Meta!$B$7,tbl_PV_Milestones[[#This Row],[Complete]]="No",tbl_PV_Milestones[[#This Row],[Project Status]]&lt;&gt;"On Hold"),1,0)</f>
        <v>1</v>
      </c>
      <c r="AE2874" s="41">
        <f>IF(AND(tbl_PV_Milestones[[#This Row],[Actual/Schedule Finish]]&gt;tbl_PV_Milestones[[#This Row],[Baseline Date]],tbl_PV_Milestones[[#This Row],[Complete]]="No",tbl_PV_Milestones[[#This Row],[Project Status]]&lt;&gt;"On Hold",tbl_PV_Milestones[[#This Row],[Overdue]]=0,tbl_PV_Milestones[[#This Row],[To be Baselined]]&lt;&gt;1),1,0)</f>
        <v>0</v>
      </c>
      <c r="AF2874" s="41">
        <f>IF(AND(tbl_PV_Milestones[[#This Row],[BL FY]]=2025,tbl_PV_Milestones[[#This Row],[Finish FY]]&gt;2025),1,0)</f>
        <v>0</v>
      </c>
      <c r="AG2874" s="56" t="str">
        <f>_xlfn.XLOOKUP(tbl_PV_Milestones[[#This Row],[Work ID]],tbl_PV_Meta[Work ID '#],tbl_PV_Meta[Project Manager/Owner],,0)</f>
        <v>Project Manager 13</v>
      </c>
      <c r="AH2874" s="6"/>
    </row>
    <row r="2875" spans="4:34" x14ac:dyDescent="0.25">
      <c r="D2875" s="6" t="s">
        <v>154</v>
      </c>
      <c r="E2875" s="6" t="s">
        <v>52</v>
      </c>
      <c r="F2875" s="6" t="s">
        <v>1782</v>
      </c>
      <c r="G2875" s="6" t="s">
        <v>568</v>
      </c>
      <c r="H2875" s="6" t="s">
        <v>505</v>
      </c>
      <c r="I2875" s="6" t="s">
        <v>522</v>
      </c>
      <c r="J2875" s="6" t="s">
        <v>154</v>
      </c>
      <c r="K2875" s="6" t="s">
        <v>39</v>
      </c>
      <c r="L2875" s="6" t="s">
        <v>64</v>
      </c>
      <c r="M2875" s="43"/>
      <c r="N2875" s="44" t="s">
        <v>1979</v>
      </c>
      <c r="S2875" s="45" t="e">
        <f>_xlfn.CONCAT(#REF!,TRIM(tbl_PV_Milestones[[#This Row],[Milestone Description]]))</f>
        <v>#REF!</v>
      </c>
      <c r="T2875" s="84" t="str">
        <f>IF(COUNTIF(tbl_PV_Milestones[UID],tbl_PV_Milestones[[#This Row],[UID]])&gt;1,"Duplicate","")</f>
        <v>Duplicate</v>
      </c>
      <c r="U2875" s="42" t="str">
        <f>_xlfn.XLOOKUP(tbl_PV_Milestones[[#This Row],[Work ID]],tbl_PV_Meta[Work ID '#],tbl_PV_Meta[Sub-Portfolio])</f>
        <v>Sub-Portfolio 8</v>
      </c>
      <c r="V2875" s="41">
        <f>IF(MONTH(tbl_PV_Milestones[[#This Row],[Baseline Date]])&lt;7,YEAR(tbl_PV_Milestones[[#This Row],[Baseline Date]]),YEAR(tbl_PV_Milestones[[#This Row],[Baseline Date]])+1)</f>
        <v>1900</v>
      </c>
      <c r="W2875" s="41">
        <f>IF(MONTH(tbl_PV_Milestones[[#This Row],[Actual/Schedule Finish]])&lt;7,YEAR(tbl_PV_Milestones[[#This Row],[Actual/Schedule Finish]]),YEAR(tbl_PV_Milestones[[#This Row],[Actual/Schedule Finish]])+1)</f>
        <v>1900</v>
      </c>
      <c r="X2875" s="41" t="str">
        <f>IF(OR(tbl_PV_Milestones[[#This Row],[Project Status]]="Completed",tbl_PV_Milestones[[#This Row],[Project Status]]="Assumed Completed"),"Yes","No")</f>
        <v>No</v>
      </c>
      <c r="Y2875" s="41">
        <f>IF(tbl_PV_Milestones[[#This Row],[Baseline Date]]="",1,0)</f>
        <v>1</v>
      </c>
      <c r="Z2875" s="41">
        <f>IF(tbl_PV_Milestones[[#This Row],[Baseline Date]]&lt;PV_Meta!$B$7,1,0)</f>
        <v>1</v>
      </c>
      <c r="AA2875" s="41">
        <f>IF(tbl_PV_Milestones[[#This Row],[Complete]]="Yes",1,0)</f>
        <v>0</v>
      </c>
      <c r="AB2875" s="41">
        <f>IF(AND(tbl_PV_Milestones[[#This Row],[BL FY]]=2025,tbl_PV_Milestones[[#This Row],[Baseline Date]]&lt;PV_Meta!$B$7),1,0)</f>
        <v>0</v>
      </c>
      <c r="AC2875" s="41">
        <f>IF(AND(tbl_PV_Milestones[[#This Row],[Planned YTD]]=1,tbl_PV_Milestones[[#This Row],[Complete]]="Yes"),1,0)</f>
        <v>0</v>
      </c>
      <c r="AD2875" s="41">
        <f>IF(AND(tbl_PV_Milestones[[#This Row],[Actual/Schedule Finish]]&lt;PV_Meta!$B$7,tbl_PV_Milestones[[#This Row],[Complete]]="No",tbl_PV_Milestones[[#This Row],[Project Status]]&lt;&gt;"On Hold"),1,0)</f>
        <v>1</v>
      </c>
      <c r="AE2875" s="41">
        <f>IF(AND(tbl_PV_Milestones[[#This Row],[Actual/Schedule Finish]]&gt;tbl_PV_Milestones[[#This Row],[Baseline Date]],tbl_PV_Milestones[[#This Row],[Complete]]="No",tbl_PV_Milestones[[#This Row],[Project Status]]&lt;&gt;"On Hold",tbl_PV_Milestones[[#This Row],[Overdue]]=0,tbl_PV_Milestones[[#This Row],[To be Baselined]]&lt;&gt;1),1,0)</f>
        <v>0</v>
      </c>
      <c r="AF2875" s="41">
        <f>IF(AND(tbl_PV_Milestones[[#This Row],[BL FY]]=2025,tbl_PV_Milestones[[#This Row],[Finish FY]]&gt;2025),1,0)</f>
        <v>0</v>
      </c>
      <c r="AG2875" s="56" t="str">
        <f>_xlfn.XLOOKUP(tbl_PV_Milestones[[#This Row],[Work ID]],tbl_PV_Meta[Work ID '#],tbl_PV_Meta[Project Manager/Owner],,0)</f>
        <v>Project Manager 13</v>
      </c>
      <c r="AH2875" s="6"/>
    </row>
    <row r="2876" spans="4:34" x14ac:dyDescent="0.25">
      <c r="D2876" s="6" t="s">
        <v>154</v>
      </c>
      <c r="E2876" s="6" t="s">
        <v>503</v>
      </c>
      <c r="F2876" s="6" t="s">
        <v>1782</v>
      </c>
      <c r="G2876" s="6" t="s">
        <v>745</v>
      </c>
      <c r="H2876" s="6" t="s">
        <v>505</v>
      </c>
      <c r="I2876" s="6" t="s">
        <v>522</v>
      </c>
      <c r="J2876" s="6" t="s">
        <v>154</v>
      </c>
      <c r="K2876" s="6" t="s">
        <v>39</v>
      </c>
      <c r="L2876" s="6" t="s">
        <v>64</v>
      </c>
      <c r="M2876" s="43"/>
      <c r="N2876" s="44" t="s">
        <v>1979</v>
      </c>
      <c r="O2876" s="39">
        <v>45530.708333333299</v>
      </c>
      <c r="P2876" s="39">
        <v>45530.708333333299</v>
      </c>
      <c r="Q2876" s="6">
        <v>0</v>
      </c>
      <c r="R2876" s="6">
        <v>0</v>
      </c>
      <c r="S2876" s="45" t="e">
        <f>_xlfn.CONCAT(#REF!,TRIM(tbl_PV_Milestones[[#This Row],[Milestone Description]]))</f>
        <v>#REF!</v>
      </c>
      <c r="T2876" s="84" t="str">
        <f>IF(COUNTIF(tbl_PV_Milestones[UID],tbl_PV_Milestones[[#This Row],[UID]])&gt;1,"Duplicate","")</f>
        <v>Duplicate</v>
      </c>
      <c r="U2876" s="42" t="str">
        <f>_xlfn.XLOOKUP(tbl_PV_Milestones[[#This Row],[Work ID]],tbl_PV_Meta[Work ID '#],tbl_PV_Meta[Sub-Portfolio])</f>
        <v>Sub-Portfolio 8</v>
      </c>
      <c r="V2876" s="41">
        <f>IF(MONTH(tbl_PV_Milestones[[#This Row],[Baseline Date]])&lt;7,YEAR(tbl_PV_Milestones[[#This Row],[Baseline Date]]),YEAR(tbl_PV_Milestones[[#This Row],[Baseline Date]])+1)</f>
        <v>2025</v>
      </c>
      <c r="W2876" s="41">
        <f>IF(MONTH(tbl_PV_Milestones[[#This Row],[Actual/Schedule Finish]])&lt;7,YEAR(tbl_PV_Milestones[[#This Row],[Actual/Schedule Finish]]),YEAR(tbl_PV_Milestones[[#This Row],[Actual/Schedule Finish]])+1)</f>
        <v>2025</v>
      </c>
      <c r="X2876" s="41" t="str">
        <f>IF(OR(tbl_PV_Milestones[[#This Row],[Project Status]]="Completed",tbl_PV_Milestones[[#This Row],[Project Status]]="Assumed Completed"),"Yes","No")</f>
        <v>No</v>
      </c>
      <c r="Y2876" s="41">
        <f>IF(tbl_PV_Milestones[[#This Row],[Baseline Date]]="",1,0)</f>
        <v>0</v>
      </c>
      <c r="Z2876" s="41">
        <f>IF(tbl_PV_Milestones[[#This Row],[Baseline Date]]&lt;PV_Meta!$B$7,1,0)</f>
        <v>1</v>
      </c>
      <c r="AA2876" s="41">
        <f>IF(tbl_PV_Milestones[[#This Row],[Complete]]="Yes",1,0)</f>
        <v>0</v>
      </c>
      <c r="AB2876" s="41">
        <f>IF(AND(tbl_PV_Milestones[[#This Row],[BL FY]]=2025,tbl_PV_Milestones[[#This Row],[Baseline Date]]&lt;PV_Meta!$B$7),1,0)</f>
        <v>1</v>
      </c>
      <c r="AC2876" s="41">
        <f>IF(AND(tbl_PV_Milestones[[#This Row],[Planned YTD]]=1,tbl_PV_Milestones[[#This Row],[Complete]]="Yes"),1,0)</f>
        <v>0</v>
      </c>
      <c r="AD2876" s="41">
        <f>IF(AND(tbl_PV_Milestones[[#This Row],[Actual/Schedule Finish]]&lt;PV_Meta!$B$7,tbl_PV_Milestones[[#This Row],[Complete]]="No",tbl_PV_Milestones[[#This Row],[Project Status]]&lt;&gt;"On Hold"),1,0)</f>
        <v>1</v>
      </c>
      <c r="AE2876" s="41">
        <f>IF(AND(tbl_PV_Milestones[[#This Row],[Actual/Schedule Finish]]&gt;tbl_PV_Milestones[[#This Row],[Baseline Date]],tbl_PV_Milestones[[#This Row],[Complete]]="No",tbl_PV_Milestones[[#This Row],[Project Status]]&lt;&gt;"On Hold",tbl_PV_Milestones[[#This Row],[Overdue]]=0,tbl_PV_Milestones[[#This Row],[To be Baselined]]&lt;&gt;1),1,0)</f>
        <v>0</v>
      </c>
      <c r="AF2876" s="41">
        <f>IF(AND(tbl_PV_Milestones[[#This Row],[BL FY]]=2025,tbl_PV_Milestones[[#This Row],[Finish FY]]&gt;2025),1,0)</f>
        <v>0</v>
      </c>
      <c r="AG2876" s="56" t="str">
        <f>_xlfn.XLOOKUP(tbl_PV_Milestones[[#This Row],[Work ID]],tbl_PV_Meta[Work ID '#],tbl_PV_Meta[Project Manager/Owner],,0)</f>
        <v>Project Manager 13</v>
      </c>
      <c r="AH2876" s="6"/>
    </row>
    <row r="2877" spans="4:34" x14ac:dyDescent="0.25">
      <c r="D2877" s="6" t="s">
        <v>154</v>
      </c>
      <c r="E2877" s="6" t="s">
        <v>52</v>
      </c>
      <c r="F2877" s="6" t="s">
        <v>1782</v>
      </c>
      <c r="G2877" s="6" t="s">
        <v>747</v>
      </c>
      <c r="H2877" s="6" t="s">
        <v>505</v>
      </c>
      <c r="I2877" s="6" t="s">
        <v>522</v>
      </c>
      <c r="J2877" s="6" t="s">
        <v>154</v>
      </c>
      <c r="K2877" s="6" t="s">
        <v>39</v>
      </c>
      <c r="L2877" s="6" t="s">
        <v>64</v>
      </c>
      <c r="M2877" s="43"/>
      <c r="N2877" s="44" t="s">
        <v>1979</v>
      </c>
      <c r="S2877" s="45" t="e">
        <f>_xlfn.CONCAT(#REF!,TRIM(tbl_PV_Milestones[[#This Row],[Milestone Description]]))</f>
        <v>#REF!</v>
      </c>
      <c r="T2877" s="84" t="str">
        <f>IF(COUNTIF(tbl_PV_Milestones[UID],tbl_PV_Milestones[[#This Row],[UID]])&gt;1,"Duplicate","")</f>
        <v>Duplicate</v>
      </c>
      <c r="U2877" s="42" t="str">
        <f>_xlfn.XLOOKUP(tbl_PV_Milestones[[#This Row],[Work ID]],tbl_PV_Meta[Work ID '#],tbl_PV_Meta[Sub-Portfolio])</f>
        <v>Sub-Portfolio 8</v>
      </c>
      <c r="V2877" s="41">
        <f>IF(MONTH(tbl_PV_Milestones[[#This Row],[Baseline Date]])&lt;7,YEAR(tbl_PV_Milestones[[#This Row],[Baseline Date]]),YEAR(tbl_PV_Milestones[[#This Row],[Baseline Date]])+1)</f>
        <v>1900</v>
      </c>
      <c r="W2877" s="41">
        <f>IF(MONTH(tbl_PV_Milestones[[#This Row],[Actual/Schedule Finish]])&lt;7,YEAR(tbl_PV_Milestones[[#This Row],[Actual/Schedule Finish]]),YEAR(tbl_PV_Milestones[[#This Row],[Actual/Schedule Finish]])+1)</f>
        <v>1900</v>
      </c>
      <c r="X2877" s="41" t="str">
        <f>IF(OR(tbl_PV_Milestones[[#This Row],[Project Status]]="Completed",tbl_PV_Milestones[[#This Row],[Project Status]]="Assumed Completed"),"Yes","No")</f>
        <v>No</v>
      </c>
      <c r="Y2877" s="41">
        <f>IF(tbl_PV_Milestones[[#This Row],[Baseline Date]]="",1,0)</f>
        <v>1</v>
      </c>
      <c r="Z2877" s="41">
        <f>IF(tbl_PV_Milestones[[#This Row],[Baseline Date]]&lt;PV_Meta!$B$7,1,0)</f>
        <v>1</v>
      </c>
      <c r="AA2877" s="41">
        <f>IF(tbl_PV_Milestones[[#This Row],[Complete]]="Yes",1,0)</f>
        <v>0</v>
      </c>
      <c r="AB2877" s="41">
        <f>IF(AND(tbl_PV_Milestones[[#This Row],[BL FY]]=2025,tbl_PV_Milestones[[#This Row],[Baseline Date]]&lt;PV_Meta!$B$7),1,0)</f>
        <v>0</v>
      </c>
      <c r="AC2877" s="41">
        <f>IF(AND(tbl_PV_Milestones[[#This Row],[Planned YTD]]=1,tbl_PV_Milestones[[#This Row],[Complete]]="Yes"),1,0)</f>
        <v>0</v>
      </c>
      <c r="AD2877" s="41">
        <f>IF(AND(tbl_PV_Milestones[[#This Row],[Actual/Schedule Finish]]&lt;PV_Meta!$B$7,tbl_PV_Milestones[[#This Row],[Complete]]="No",tbl_PV_Milestones[[#This Row],[Project Status]]&lt;&gt;"On Hold"),1,0)</f>
        <v>1</v>
      </c>
      <c r="AE2877" s="41">
        <f>IF(AND(tbl_PV_Milestones[[#This Row],[Actual/Schedule Finish]]&gt;tbl_PV_Milestones[[#This Row],[Baseline Date]],tbl_PV_Milestones[[#This Row],[Complete]]="No",tbl_PV_Milestones[[#This Row],[Project Status]]&lt;&gt;"On Hold",tbl_PV_Milestones[[#This Row],[Overdue]]=0,tbl_PV_Milestones[[#This Row],[To be Baselined]]&lt;&gt;1),1,0)</f>
        <v>0</v>
      </c>
      <c r="AF2877" s="41">
        <f>IF(AND(tbl_PV_Milestones[[#This Row],[BL FY]]=2025,tbl_PV_Milestones[[#This Row],[Finish FY]]&gt;2025),1,0)</f>
        <v>0</v>
      </c>
      <c r="AG2877" s="56" t="str">
        <f>_xlfn.XLOOKUP(tbl_PV_Milestones[[#This Row],[Work ID]],tbl_PV_Meta[Work ID '#],tbl_PV_Meta[Project Manager/Owner],,0)</f>
        <v>Project Manager 13</v>
      </c>
      <c r="AH2877" s="6"/>
    </row>
    <row r="2878" spans="4:34" x14ac:dyDescent="0.25">
      <c r="D2878" s="6" t="s">
        <v>154</v>
      </c>
      <c r="E2878" s="6" t="s">
        <v>52</v>
      </c>
      <c r="F2878" s="6" t="s">
        <v>1765</v>
      </c>
      <c r="G2878" s="6" t="s">
        <v>738</v>
      </c>
      <c r="H2878" s="6" t="s">
        <v>505</v>
      </c>
      <c r="I2878" s="6" t="s">
        <v>522</v>
      </c>
      <c r="J2878" s="6" t="s">
        <v>154</v>
      </c>
      <c r="K2878" s="6" t="s">
        <v>39</v>
      </c>
      <c r="L2878" s="6" t="s">
        <v>75</v>
      </c>
      <c r="M2878" s="43"/>
      <c r="N2878" s="44" t="s">
        <v>1979</v>
      </c>
      <c r="S2878" s="45" t="e">
        <f>_xlfn.CONCAT(#REF!,TRIM(tbl_PV_Milestones[[#This Row],[Milestone Description]]))</f>
        <v>#REF!</v>
      </c>
      <c r="T2878" s="84" t="str">
        <f>IF(COUNTIF(tbl_PV_Milestones[UID],tbl_PV_Milestones[[#This Row],[UID]])&gt;1,"Duplicate","")</f>
        <v>Duplicate</v>
      </c>
      <c r="U2878" s="42" t="str">
        <f>_xlfn.XLOOKUP(tbl_PV_Milestones[[#This Row],[Work ID]],tbl_PV_Meta[Work ID '#],tbl_PV_Meta[Sub-Portfolio])</f>
        <v>Sub-Portfolio 4</v>
      </c>
      <c r="V2878" s="41">
        <f>IF(MONTH(tbl_PV_Milestones[[#This Row],[Baseline Date]])&lt;7,YEAR(tbl_PV_Milestones[[#This Row],[Baseline Date]]),YEAR(tbl_PV_Milestones[[#This Row],[Baseline Date]])+1)</f>
        <v>1900</v>
      </c>
      <c r="W2878" s="41">
        <f>IF(MONTH(tbl_PV_Milestones[[#This Row],[Actual/Schedule Finish]])&lt;7,YEAR(tbl_PV_Milestones[[#This Row],[Actual/Schedule Finish]]),YEAR(tbl_PV_Milestones[[#This Row],[Actual/Schedule Finish]])+1)</f>
        <v>1900</v>
      </c>
      <c r="X2878" s="41" t="str">
        <f>IF(OR(tbl_PV_Milestones[[#This Row],[Project Status]]="Completed",tbl_PV_Milestones[[#This Row],[Project Status]]="Assumed Completed"),"Yes","No")</f>
        <v>No</v>
      </c>
      <c r="Y2878" s="41">
        <f>IF(tbl_PV_Milestones[[#This Row],[Baseline Date]]="",1,0)</f>
        <v>1</v>
      </c>
      <c r="Z2878" s="41">
        <f>IF(tbl_PV_Milestones[[#This Row],[Baseline Date]]&lt;PV_Meta!$B$7,1,0)</f>
        <v>1</v>
      </c>
      <c r="AA2878" s="41">
        <f>IF(tbl_PV_Milestones[[#This Row],[Complete]]="Yes",1,0)</f>
        <v>0</v>
      </c>
      <c r="AB2878" s="41">
        <f>IF(AND(tbl_PV_Milestones[[#This Row],[BL FY]]=2025,tbl_PV_Milestones[[#This Row],[Baseline Date]]&lt;PV_Meta!$B$7),1,0)</f>
        <v>0</v>
      </c>
      <c r="AC2878" s="41">
        <f>IF(AND(tbl_PV_Milestones[[#This Row],[Planned YTD]]=1,tbl_PV_Milestones[[#This Row],[Complete]]="Yes"),1,0)</f>
        <v>0</v>
      </c>
      <c r="AD2878" s="41">
        <f>IF(AND(tbl_PV_Milestones[[#This Row],[Actual/Schedule Finish]]&lt;PV_Meta!$B$7,tbl_PV_Milestones[[#This Row],[Complete]]="No",tbl_PV_Milestones[[#This Row],[Project Status]]&lt;&gt;"On Hold"),1,0)</f>
        <v>1</v>
      </c>
      <c r="AE2878" s="41">
        <f>IF(AND(tbl_PV_Milestones[[#This Row],[Actual/Schedule Finish]]&gt;tbl_PV_Milestones[[#This Row],[Baseline Date]],tbl_PV_Milestones[[#This Row],[Complete]]="No",tbl_PV_Milestones[[#This Row],[Project Status]]&lt;&gt;"On Hold",tbl_PV_Milestones[[#This Row],[Overdue]]=0,tbl_PV_Milestones[[#This Row],[To be Baselined]]&lt;&gt;1),1,0)</f>
        <v>0</v>
      </c>
      <c r="AF2878" s="41">
        <f>IF(AND(tbl_PV_Milestones[[#This Row],[BL FY]]=2025,tbl_PV_Milestones[[#This Row],[Finish FY]]&gt;2025),1,0)</f>
        <v>0</v>
      </c>
      <c r="AG2878" s="56" t="str">
        <f>_xlfn.XLOOKUP(tbl_PV_Milestones[[#This Row],[Work ID]],tbl_PV_Meta[Work ID '#],tbl_PV_Meta[Project Manager/Owner],,0)</f>
        <v>Project Manager 38</v>
      </c>
      <c r="AH2878" s="6"/>
    </row>
    <row r="2879" spans="4:34" x14ac:dyDescent="0.25">
      <c r="D2879" s="6" t="s">
        <v>154</v>
      </c>
      <c r="E2879" s="6" t="s">
        <v>52</v>
      </c>
      <c r="F2879" s="6" t="s">
        <v>1765</v>
      </c>
      <c r="G2879" s="6" t="s">
        <v>630</v>
      </c>
      <c r="H2879" s="6" t="s">
        <v>505</v>
      </c>
      <c r="I2879" s="6" t="s">
        <v>522</v>
      </c>
      <c r="J2879" s="6" t="s">
        <v>154</v>
      </c>
      <c r="K2879" s="6" t="s">
        <v>39</v>
      </c>
      <c r="L2879" s="6" t="s">
        <v>75</v>
      </c>
      <c r="M2879" s="43"/>
      <c r="N2879" s="44" t="s">
        <v>1979</v>
      </c>
      <c r="S2879" s="45" t="e">
        <f>_xlfn.CONCAT(#REF!,TRIM(tbl_PV_Milestones[[#This Row],[Milestone Description]]))</f>
        <v>#REF!</v>
      </c>
      <c r="T2879" s="84" t="str">
        <f>IF(COUNTIF(tbl_PV_Milestones[UID],tbl_PV_Milestones[[#This Row],[UID]])&gt;1,"Duplicate","")</f>
        <v>Duplicate</v>
      </c>
      <c r="U2879" s="42" t="str">
        <f>_xlfn.XLOOKUP(tbl_PV_Milestones[[#This Row],[Work ID]],tbl_PV_Meta[Work ID '#],tbl_PV_Meta[Sub-Portfolio])</f>
        <v>Sub-Portfolio 4</v>
      </c>
      <c r="V2879" s="41">
        <f>IF(MONTH(tbl_PV_Milestones[[#This Row],[Baseline Date]])&lt;7,YEAR(tbl_PV_Milestones[[#This Row],[Baseline Date]]),YEAR(tbl_PV_Milestones[[#This Row],[Baseline Date]])+1)</f>
        <v>1900</v>
      </c>
      <c r="W2879" s="41">
        <f>IF(MONTH(tbl_PV_Milestones[[#This Row],[Actual/Schedule Finish]])&lt;7,YEAR(tbl_PV_Milestones[[#This Row],[Actual/Schedule Finish]]),YEAR(tbl_PV_Milestones[[#This Row],[Actual/Schedule Finish]])+1)</f>
        <v>1900</v>
      </c>
      <c r="X2879" s="41" t="str">
        <f>IF(OR(tbl_PV_Milestones[[#This Row],[Project Status]]="Completed",tbl_PV_Milestones[[#This Row],[Project Status]]="Assumed Completed"),"Yes","No")</f>
        <v>No</v>
      </c>
      <c r="Y2879" s="41">
        <f>IF(tbl_PV_Milestones[[#This Row],[Baseline Date]]="",1,0)</f>
        <v>1</v>
      </c>
      <c r="Z2879" s="41">
        <f>IF(tbl_PV_Milestones[[#This Row],[Baseline Date]]&lt;PV_Meta!$B$7,1,0)</f>
        <v>1</v>
      </c>
      <c r="AA2879" s="41">
        <f>IF(tbl_PV_Milestones[[#This Row],[Complete]]="Yes",1,0)</f>
        <v>0</v>
      </c>
      <c r="AB2879" s="41">
        <f>IF(AND(tbl_PV_Milestones[[#This Row],[BL FY]]=2025,tbl_PV_Milestones[[#This Row],[Baseline Date]]&lt;PV_Meta!$B$7),1,0)</f>
        <v>0</v>
      </c>
      <c r="AC2879" s="41">
        <f>IF(AND(tbl_PV_Milestones[[#This Row],[Planned YTD]]=1,tbl_PV_Milestones[[#This Row],[Complete]]="Yes"),1,0)</f>
        <v>0</v>
      </c>
      <c r="AD2879" s="41">
        <f>IF(AND(tbl_PV_Milestones[[#This Row],[Actual/Schedule Finish]]&lt;PV_Meta!$B$7,tbl_PV_Milestones[[#This Row],[Complete]]="No",tbl_PV_Milestones[[#This Row],[Project Status]]&lt;&gt;"On Hold"),1,0)</f>
        <v>1</v>
      </c>
      <c r="AE2879" s="41">
        <f>IF(AND(tbl_PV_Milestones[[#This Row],[Actual/Schedule Finish]]&gt;tbl_PV_Milestones[[#This Row],[Baseline Date]],tbl_PV_Milestones[[#This Row],[Complete]]="No",tbl_PV_Milestones[[#This Row],[Project Status]]&lt;&gt;"On Hold",tbl_PV_Milestones[[#This Row],[Overdue]]=0,tbl_PV_Milestones[[#This Row],[To be Baselined]]&lt;&gt;1),1,0)</f>
        <v>0</v>
      </c>
      <c r="AF2879" s="41">
        <f>IF(AND(tbl_PV_Milestones[[#This Row],[BL FY]]=2025,tbl_PV_Milestones[[#This Row],[Finish FY]]&gt;2025),1,0)</f>
        <v>0</v>
      </c>
      <c r="AG2879" s="56" t="str">
        <f>_xlfn.XLOOKUP(tbl_PV_Milestones[[#This Row],[Work ID]],tbl_PV_Meta[Work ID '#],tbl_PV_Meta[Project Manager/Owner],,0)</f>
        <v>Project Manager 38</v>
      </c>
      <c r="AH2879" s="6"/>
    </row>
    <row r="2880" spans="4:34" x14ac:dyDescent="0.25">
      <c r="D2880" s="6" t="s">
        <v>154</v>
      </c>
      <c r="E2880" s="6" t="s">
        <v>52</v>
      </c>
      <c r="F2880" s="6" t="s">
        <v>1765</v>
      </c>
      <c r="G2880" s="6" t="s">
        <v>521</v>
      </c>
      <c r="H2880" s="6" t="s">
        <v>505</v>
      </c>
      <c r="I2880" s="6" t="s">
        <v>522</v>
      </c>
      <c r="J2880" s="6" t="s">
        <v>154</v>
      </c>
      <c r="K2880" s="6" t="s">
        <v>39</v>
      </c>
      <c r="L2880" s="6" t="s">
        <v>75</v>
      </c>
      <c r="M2880" s="43"/>
      <c r="N2880" s="44" t="s">
        <v>1979</v>
      </c>
      <c r="S2880" s="45" t="e">
        <f>_xlfn.CONCAT(#REF!,TRIM(tbl_PV_Milestones[[#This Row],[Milestone Description]]))</f>
        <v>#REF!</v>
      </c>
      <c r="T2880" s="84" t="str">
        <f>IF(COUNTIF(tbl_PV_Milestones[UID],tbl_PV_Milestones[[#This Row],[UID]])&gt;1,"Duplicate","")</f>
        <v>Duplicate</v>
      </c>
      <c r="U2880" s="42" t="str">
        <f>_xlfn.XLOOKUP(tbl_PV_Milestones[[#This Row],[Work ID]],tbl_PV_Meta[Work ID '#],tbl_PV_Meta[Sub-Portfolio])</f>
        <v>Sub-Portfolio 4</v>
      </c>
      <c r="V2880" s="41">
        <f>IF(MONTH(tbl_PV_Milestones[[#This Row],[Baseline Date]])&lt;7,YEAR(tbl_PV_Milestones[[#This Row],[Baseline Date]]),YEAR(tbl_PV_Milestones[[#This Row],[Baseline Date]])+1)</f>
        <v>1900</v>
      </c>
      <c r="W2880" s="41">
        <f>IF(MONTH(tbl_PV_Milestones[[#This Row],[Actual/Schedule Finish]])&lt;7,YEAR(tbl_PV_Milestones[[#This Row],[Actual/Schedule Finish]]),YEAR(tbl_PV_Milestones[[#This Row],[Actual/Schedule Finish]])+1)</f>
        <v>1900</v>
      </c>
      <c r="X2880" s="41" t="str">
        <f>IF(OR(tbl_PV_Milestones[[#This Row],[Project Status]]="Completed",tbl_PV_Milestones[[#This Row],[Project Status]]="Assumed Completed"),"Yes","No")</f>
        <v>No</v>
      </c>
      <c r="Y2880" s="41">
        <f>IF(tbl_PV_Milestones[[#This Row],[Baseline Date]]="",1,0)</f>
        <v>1</v>
      </c>
      <c r="Z2880" s="41">
        <f>IF(tbl_PV_Milestones[[#This Row],[Baseline Date]]&lt;PV_Meta!$B$7,1,0)</f>
        <v>1</v>
      </c>
      <c r="AA2880" s="41">
        <f>IF(tbl_PV_Milestones[[#This Row],[Complete]]="Yes",1,0)</f>
        <v>0</v>
      </c>
      <c r="AB2880" s="41">
        <f>IF(AND(tbl_PV_Milestones[[#This Row],[BL FY]]=2025,tbl_PV_Milestones[[#This Row],[Baseline Date]]&lt;PV_Meta!$B$7),1,0)</f>
        <v>0</v>
      </c>
      <c r="AC2880" s="41">
        <f>IF(AND(tbl_PV_Milestones[[#This Row],[Planned YTD]]=1,tbl_PV_Milestones[[#This Row],[Complete]]="Yes"),1,0)</f>
        <v>0</v>
      </c>
      <c r="AD2880" s="41">
        <f>IF(AND(tbl_PV_Milestones[[#This Row],[Actual/Schedule Finish]]&lt;PV_Meta!$B$7,tbl_PV_Milestones[[#This Row],[Complete]]="No",tbl_PV_Milestones[[#This Row],[Project Status]]&lt;&gt;"On Hold"),1,0)</f>
        <v>1</v>
      </c>
      <c r="AE2880" s="41">
        <f>IF(AND(tbl_PV_Milestones[[#This Row],[Actual/Schedule Finish]]&gt;tbl_PV_Milestones[[#This Row],[Baseline Date]],tbl_PV_Milestones[[#This Row],[Complete]]="No",tbl_PV_Milestones[[#This Row],[Project Status]]&lt;&gt;"On Hold",tbl_PV_Milestones[[#This Row],[Overdue]]=0,tbl_PV_Milestones[[#This Row],[To be Baselined]]&lt;&gt;1),1,0)</f>
        <v>0</v>
      </c>
      <c r="AF2880" s="41">
        <f>IF(AND(tbl_PV_Milestones[[#This Row],[BL FY]]=2025,tbl_PV_Milestones[[#This Row],[Finish FY]]&gt;2025),1,0)</f>
        <v>0</v>
      </c>
      <c r="AG2880" s="56" t="str">
        <f>_xlfn.XLOOKUP(tbl_PV_Milestones[[#This Row],[Work ID]],tbl_PV_Meta[Work ID '#],tbl_PV_Meta[Project Manager/Owner],,0)</f>
        <v>Project Manager 38</v>
      </c>
      <c r="AH2880" s="6"/>
    </row>
    <row r="2881" spans="4:34" x14ac:dyDescent="0.25">
      <c r="D2881" s="6" t="s">
        <v>154</v>
      </c>
      <c r="E2881" s="6" t="s">
        <v>52</v>
      </c>
      <c r="F2881" s="6" t="s">
        <v>1765</v>
      </c>
      <c r="G2881" s="6" t="s">
        <v>566</v>
      </c>
      <c r="H2881" s="6" t="s">
        <v>505</v>
      </c>
      <c r="I2881" s="6" t="s">
        <v>522</v>
      </c>
      <c r="J2881" s="6" t="s">
        <v>154</v>
      </c>
      <c r="K2881" s="6" t="s">
        <v>39</v>
      </c>
      <c r="L2881" s="6" t="s">
        <v>75</v>
      </c>
      <c r="M2881" s="43"/>
      <c r="N2881" s="44" t="s">
        <v>1979</v>
      </c>
      <c r="S2881" s="45" t="e">
        <f>_xlfn.CONCAT(#REF!,TRIM(tbl_PV_Milestones[[#This Row],[Milestone Description]]))</f>
        <v>#REF!</v>
      </c>
      <c r="T2881" s="84" t="str">
        <f>IF(COUNTIF(tbl_PV_Milestones[UID],tbl_PV_Milestones[[#This Row],[UID]])&gt;1,"Duplicate","")</f>
        <v>Duplicate</v>
      </c>
      <c r="U2881" s="42" t="str">
        <f>_xlfn.XLOOKUP(tbl_PV_Milestones[[#This Row],[Work ID]],tbl_PV_Meta[Work ID '#],tbl_PV_Meta[Sub-Portfolio])</f>
        <v>Sub-Portfolio 4</v>
      </c>
      <c r="V2881" s="41">
        <f>IF(MONTH(tbl_PV_Milestones[[#This Row],[Baseline Date]])&lt;7,YEAR(tbl_PV_Milestones[[#This Row],[Baseline Date]]),YEAR(tbl_PV_Milestones[[#This Row],[Baseline Date]])+1)</f>
        <v>1900</v>
      </c>
      <c r="W2881" s="41">
        <f>IF(MONTH(tbl_PV_Milestones[[#This Row],[Actual/Schedule Finish]])&lt;7,YEAR(tbl_PV_Milestones[[#This Row],[Actual/Schedule Finish]]),YEAR(tbl_PV_Milestones[[#This Row],[Actual/Schedule Finish]])+1)</f>
        <v>1900</v>
      </c>
      <c r="X2881" s="41" t="str">
        <f>IF(OR(tbl_PV_Milestones[[#This Row],[Project Status]]="Completed",tbl_PV_Milestones[[#This Row],[Project Status]]="Assumed Completed"),"Yes","No")</f>
        <v>No</v>
      </c>
      <c r="Y2881" s="41">
        <f>IF(tbl_PV_Milestones[[#This Row],[Baseline Date]]="",1,0)</f>
        <v>1</v>
      </c>
      <c r="Z2881" s="41">
        <f>IF(tbl_PV_Milestones[[#This Row],[Baseline Date]]&lt;PV_Meta!$B$7,1,0)</f>
        <v>1</v>
      </c>
      <c r="AA2881" s="41">
        <f>IF(tbl_PV_Milestones[[#This Row],[Complete]]="Yes",1,0)</f>
        <v>0</v>
      </c>
      <c r="AB2881" s="41">
        <f>IF(AND(tbl_PV_Milestones[[#This Row],[BL FY]]=2025,tbl_PV_Milestones[[#This Row],[Baseline Date]]&lt;PV_Meta!$B$7),1,0)</f>
        <v>0</v>
      </c>
      <c r="AC2881" s="41">
        <f>IF(AND(tbl_PV_Milestones[[#This Row],[Planned YTD]]=1,tbl_PV_Milestones[[#This Row],[Complete]]="Yes"),1,0)</f>
        <v>0</v>
      </c>
      <c r="AD2881" s="41">
        <f>IF(AND(tbl_PV_Milestones[[#This Row],[Actual/Schedule Finish]]&lt;PV_Meta!$B$7,tbl_PV_Milestones[[#This Row],[Complete]]="No",tbl_PV_Milestones[[#This Row],[Project Status]]&lt;&gt;"On Hold"),1,0)</f>
        <v>1</v>
      </c>
      <c r="AE2881" s="41">
        <f>IF(AND(tbl_PV_Milestones[[#This Row],[Actual/Schedule Finish]]&gt;tbl_PV_Milestones[[#This Row],[Baseline Date]],tbl_PV_Milestones[[#This Row],[Complete]]="No",tbl_PV_Milestones[[#This Row],[Project Status]]&lt;&gt;"On Hold",tbl_PV_Milestones[[#This Row],[Overdue]]=0,tbl_PV_Milestones[[#This Row],[To be Baselined]]&lt;&gt;1),1,0)</f>
        <v>0</v>
      </c>
      <c r="AF2881" s="41">
        <f>IF(AND(tbl_PV_Milestones[[#This Row],[BL FY]]=2025,tbl_PV_Milestones[[#This Row],[Finish FY]]&gt;2025),1,0)</f>
        <v>0</v>
      </c>
      <c r="AG2881" s="56" t="str">
        <f>_xlfn.XLOOKUP(tbl_PV_Milestones[[#This Row],[Work ID]],tbl_PV_Meta[Work ID '#],tbl_PV_Meta[Project Manager/Owner],,0)</f>
        <v>Project Manager 38</v>
      </c>
      <c r="AH2881" s="6"/>
    </row>
    <row r="2882" spans="4:34" x14ac:dyDescent="0.25">
      <c r="D2882" s="6" t="s">
        <v>154</v>
      </c>
      <c r="E2882" s="6" t="s">
        <v>503</v>
      </c>
      <c r="F2882" s="6" t="s">
        <v>1765</v>
      </c>
      <c r="G2882" s="6" t="s">
        <v>572</v>
      </c>
      <c r="H2882" s="6" t="s">
        <v>505</v>
      </c>
      <c r="I2882" s="6" t="s">
        <v>522</v>
      </c>
      <c r="J2882" s="6" t="s">
        <v>154</v>
      </c>
      <c r="K2882" s="6" t="s">
        <v>39</v>
      </c>
      <c r="L2882" s="6" t="s">
        <v>75</v>
      </c>
      <c r="M2882" s="43"/>
      <c r="N2882" s="44" t="s">
        <v>1979</v>
      </c>
      <c r="O2882" s="39">
        <v>45716.708333333299</v>
      </c>
      <c r="P2882" s="39">
        <v>45716.708333333299</v>
      </c>
      <c r="Q2882" s="6">
        <v>0</v>
      </c>
      <c r="R2882" s="6">
        <v>0</v>
      </c>
      <c r="S2882" s="45" t="e">
        <f>_xlfn.CONCAT(#REF!,TRIM(tbl_PV_Milestones[[#This Row],[Milestone Description]]))</f>
        <v>#REF!</v>
      </c>
      <c r="T2882" s="84" t="str">
        <f>IF(COUNTIF(tbl_PV_Milestones[UID],tbl_PV_Milestones[[#This Row],[UID]])&gt;1,"Duplicate","")</f>
        <v>Duplicate</v>
      </c>
      <c r="U2882" s="42" t="str">
        <f>_xlfn.XLOOKUP(tbl_PV_Milestones[[#This Row],[Work ID]],tbl_PV_Meta[Work ID '#],tbl_PV_Meta[Sub-Portfolio])</f>
        <v>Sub-Portfolio 4</v>
      </c>
      <c r="V2882" s="41">
        <f>IF(MONTH(tbl_PV_Milestones[[#This Row],[Baseline Date]])&lt;7,YEAR(tbl_PV_Milestones[[#This Row],[Baseline Date]]),YEAR(tbl_PV_Milestones[[#This Row],[Baseline Date]])+1)</f>
        <v>2025</v>
      </c>
      <c r="W2882" s="41">
        <f>IF(MONTH(tbl_PV_Milestones[[#This Row],[Actual/Schedule Finish]])&lt;7,YEAR(tbl_PV_Milestones[[#This Row],[Actual/Schedule Finish]]),YEAR(tbl_PV_Milestones[[#This Row],[Actual/Schedule Finish]])+1)</f>
        <v>2025</v>
      </c>
      <c r="X2882" s="41" t="str">
        <f>IF(OR(tbl_PV_Milestones[[#This Row],[Project Status]]="Completed",tbl_PV_Milestones[[#This Row],[Project Status]]="Assumed Completed"),"Yes","No")</f>
        <v>No</v>
      </c>
      <c r="Y2882" s="41">
        <f>IF(tbl_PV_Milestones[[#This Row],[Baseline Date]]="",1,0)</f>
        <v>0</v>
      </c>
      <c r="Z2882" s="41">
        <f>IF(tbl_PV_Milestones[[#This Row],[Baseline Date]]&lt;PV_Meta!$B$7,1,0)</f>
        <v>1</v>
      </c>
      <c r="AA2882" s="41">
        <f>IF(tbl_PV_Milestones[[#This Row],[Complete]]="Yes",1,0)</f>
        <v>0</v>
      </c>
      <c r="AB2882" s="41">
        <f>IF(AND(tbl_PV_Milestones[[#This Row],[BL FY]]=2025,tbl_PV_Milestones[[#This Row],[Baseline Date]]&lt;PV_Meta!$B$7),1,0)</f>
        <v>1</v>
      </c>
      <c r="AC2882" s="41">
        <f>IF(AND(tbl_PV_Milestones[[#This Row],[Planned YTD]]=1,tbl_PV_Milestones[[#This Row],[Complete]]="Yes"),1,0)</f>
        <v>0</v>
      </c>
      <c r="AD2882" s="41">
        <f>IF(AND(tbl_PV_Milestones[[#This Row],[Actual/Schedule Finish]]&lt;PV_Meta!$B$7,tbl_PV_Milestones[[#This Row],[Complete]]="No",tbl_PV_Milestones[[#This Row],[Project Status]]&lt;&gt;"On Hold"),1,0)</f>
        <v>1</v>
      </c>
      <c r="AE2882" s="41">
        <f>IF(AND(tbl_PV_Milestones[[#This Row],[Actual/Schedule Finish]]&gt;tbl_PV_Milestones[[#This Row],[Baseline Date]],tbl_PV_Milestones[[#This Row],[Complete]]="No",tbl_PV_Milestones[[#This Row],[Project Status]]&lt;&gt;"On Hold",tbl_PV_Milestones[[#This Row],[Overdue]]=0,tbl_PV_Milestones[[#This Row],[To be Baselined]]&lt;&gt;1),1,0)</f>
        <v>0</v>
      </c>
      <c r="AF2882" s="41">
        <f>IF(AND(tbl_PV_Milestones[[#This Row],[BL FY]]=2025,tbl_PV_Milestones[[#This Row],[Finish FY]]&gt;2025),1,0)</f>
        <v>0</v>
      </c>
      <c r="AG2882" s="56" t="str">
        <f>_xlfn.XLOOKUP(tbl_PV_Milestones[[#This Row],[Work ID]],tbl_PV_Meta[Work ID '#],tbl_PV_Meta[Project Manager/Owner],,0)</f>
        <v>Project Manager 38</v>
      </c>
      <c r="AH2882" s="6"/>
    </row>
    <row r="2883" spans="4:34" x14ac:dyDescent="0.25">
      <c r="D2883" s="6" t="s">
        <v>154</v>
      </c>
      <c r="E2883" s="6" t="s">
        <v>503</v>
      </c>
      <c r="F2883" s="6" t="s">
        <v>1765</v>
      </c>
      <c r="G2883" s="6" t="s">
        <v>739</v>
      </c>
      <c r="H2883" s="6" t="s">
        <v>505</v>
      </c>
      <c r="I2883" s="6" t="s">
        <v>522</v>
      </c>
      <c r="J2883" s="6" t="s">
        <v>154</v>
      </c>
      <c r="K2883" s="6" t="s">
        <v>39</v>
      </c>
      <c r="L2883" s="6" t="s">
        <v>75</v>
      </c>
      <c r="M2883" s="43"/>
      <c r="N2883" s="44" t="s">
        <v>1979</v>
      </c>
      <c r="O2883" s="39">
        <v>45531.708333333299</v>
      </c>
      <c r="P2883" s="39">
        <v>45531.708333333299</v>
      </c>
      <c r="Q2883" s="6">
        <v>0</v>
      </c>
      <c r="R2883" s="6">
        <v>0</v>
      </c>
      <c r="S2883" s="45" t="e">
        <f>_xlfn.CONCAT(#REF!,TRIM(tbl_PV_Milestones[[#This Row],[Milestone Description]]))</f>
        <v>#REF!</v>
      </c>
      <c r="T2883" s="84" t="str">
        <f>IF(COUNTIF(tbl_PV_Milestones[UID],tbl_PV_Milestones[[#This Row],[UID]])&gt;1,"Duplicate","")</f>
        <v>Duplicate</v>
      </c>
      <c r="U2883" s="42" t="str">
        <f>_xlfn.XLOOKUP(tbl_PV_Milestones[[#This Row],[Work ID]],tbl_PV_Meta[Work ID '#],tbl_PV_Meta[Sub-Portfolio])</f>
        <v>Sub-Portfolio 4</v>
      </c>
      <c r="V2883" s="41">
        <f>IF(MONTH(tbl_PV_Milestones[[#This Row],[Baseline Date]])&lt;7,YEAR(tbl_PV_Milestones[[#This Row],[Baseline Date]]),YEAR(tbl_PV_Milestones[[#This Row],[Baseline Date]])+1)</f>
        <v>2025</v>
      </c>
      <c r="W2883" s="41">
        <f>IF(MONTH(tbl_PV_Milestones[[#This Row],[Actual/Schedule Finish]])&lt;7,YEAR(tbl_PV_Milestones[[#This Row],[Actual/Schedule Finish]]),YEAR(tbl_PV_Milestones[[#This Row],[Actual/Schedule Finish]])+1)</f>
        <v>2025</v>
      </c>
      <c r="X2883" s="41" t="str">
        <f>IF(OR(tbl_PV_Milestones[[#This Row],[Project Status]]="Completed",tbl_PV_Milestones[[#This Row],[Project Status]]="Assumed Completed"),"Yes","No")</f>
        <v>No</v>
      </c>
      <c r="Y2883" s="41">
        <f>IF(tbl_PV_Milestones[[#This Row],[Baseline Date]]="",1,0)</f>
        <v>0</v>
      </c>
      <c r="Z2883" s="41">
        <f>IF(tbl_PV_Milestones[[#This Row],[Baseline Date]]&lt;PV_Meta!$B$7,1,0)</f>
        <v>1</v>
      </c>
      <c r="AA2883" s="41">
        <f>IF(tbl_PV_Milestones[[#This Row],[Complete]]="Yes",1,0)</f>
        <v>0</v>
      </c>
      <c r="AB2883" s="41">
        <f>IF(AND(tbl_PV_Milestones[[#This Row],[BL FY]]=2025,tbl_PV_Milestones[[#This Row],[Baseline Date]]&lt;PV_Meta!$B$7),1,0)</f>
        <v>1</v>
      </c>
      <c r="AC2883" s="41">
        <f>IF(AND(tbl_PV_Milestones[[#This Row],[Planned YTD]]=1,tbl_PV_Milestones[[#This Row],[Complete]]="Yes"),1,0)</f>
        <v>0</v>
      </c>
      <c r="AD2883" s="41">
        <f>IF(AND(tbl_PV_Milestones[[#This Row],[Actual/Schedule Finish]]&lt;PV_Meta!$B$7,tbl_PV_Milestones[[#This Row],[Complete]]="No",tbl_PV_Milestones[[#This Row],[Project Status]]&lt;&gt;"On Hold"),1,0)</f>
        <v>1</v>
      </c>
      <c r="AE2883" s="41">
        <f>IF(AND(tbl_PV_Milestones[[#This Row],[Actual/Schedule Finish]]&gt;tbl_PV_Milestones[[#This Row],[Baseline Date]],tbl_PV_Milestones[[#This Row],[Complete]]="No",tbl_PV_Milestones[[#This Row],[Project Status]]&lt;&gt;"On Hold",tbl_PV_Milestones[[#This Row],[Overdue]]=0,tbl_PV_Milestones[[#This Row],[To be Baselined]]&lt;&gt;1),1,0)</f>
        <v>0</v>
      </c>
      <c r="AF2883" s="41">
        <f>IF(AND(tbl_PV_Milestones[[#This Row],[BL FY]]=2025,tbl_PV_Milestones[[#This Row],[Finish FY]]&gt;2025),1,0)</f>
        <v>0</v>
      </c>
      <c r="AG2883" s="56" t="str">
        <f>_xlfn.XLOOKUP(tbl_PV_Milestones[[#This Row],[Work ID]],tbl_PV_Meta[Work ID '#],tbl_PV_Meta[Project Manager/Owner],,0)</f>
        <v>Project Manager 38</v>
      </c>
      <c r="AH2883" s="6"/>
    </row>
    <row r="2884" spans="4:34" x14ac:dyDescent="0.25">
      <c r="D2884" s="6" t="s">
        <v>154</v>
      </c>
      <c r="E2884" s="6" t="s">
        <v>503</v>
      </c>
      <c r="F2884" s="6" t="s">
        <v>1765</v>
      </c>
      <c r="G2884" s="6" t="s">
        <v>740</v>
      </c>
      <c r="H2884" s="6" t="s">
        <v>505</v>
      </c>
      <c r="I2884" s="6" t="s">
        <v>522</v>
      </c>
      <c r="J2884" s="6" t="s">
        <v>154</v>
      </c>
      <c r="K2884" s="6" t="s">
        <v>39</v>
      </c>
      <c r="L2884" s="6" t="s">
        <v>75</v>
      </c>
      <c r="M2884" s="43"/>
      <c r="N2884" s="44" t="s">
        <v>1979</v>
      </c>
      <c r="O2884" s="39">
        <v>45531.708333333299</v>
      </c>
      <c r="P2884" s="39">
        <v>45531.708333333299</v>
      </c>
      <c r="Q2884" s="6">
        <v>0</v>
      </c>
      <c r="R2884" s="6">
        <v>0</v>
      </c>
      <c r="S2884" s="45" t="e">
        <f>_xlfn.CONCAT(#REF!,TRIM(tbl_PV_Milestones[[#This Row],[Milestone Description]]))</f>
        <v>#REF!</v>
      </c>
      <c r="T2884" s="84" t="str">
        <f>IF(COUNTIF(tbl_PV_Milestones[UID],tbl_PV_Milestones[[#This Row],[UID]])&gt;1,"Duplicate","")</f>
        <v>Duplicate</v>
      </c>
      <c r="U2884" s="42" t="str">
        <f>_xlfn.XLOOKUP(tbl_PV_Milestones[[#This Row],[Work ID]],tbl_PV_Meta[Work ID '#],tbl_PV_Meta[Sub-Portfolio])</f>
        <v>Sub-Portfolio 4</v>
      </c>
      <c r="V2884" s="41">
        <f>IF(MONTH(tbl_PV_Milestones[[#This Row],[Baseline Date]])&lt;7,YEAR(tbl_PV_Milestones[[#This Row],[Baseline Date]]),YEAR(tbl_PV_Milestones[[#This Row],[Baseline Date]])+1)</f>
        <v>2025</v>
      </c>
      <c r="W2884" s="41">
        <f>IF(MONTH(tbl_PV_Milestones[[#This Row],[Actual/Schedule Finish]])&lt;7,YEAR(tbl_PV_Milestones[[#This Row],[Actual/Schedule Finish]]),YEAR(tbl_PV_Milestones[[#This Row],[Actual/Schedule Finish]])+1)</f>
        <v>2025</v>
      </c>
      <c r="X2884" s="41" t="str">
        <f>IF(OR(tbl_PV_Milestones[[#This Row],[Project Status]]="Completed",tbl_PV_Milestones[[#This Row],[Project Status]]="Assumed Completed"),"Yes","No")</f>
        <v>No</v>
      </c>
      <c r="Y2884" s="41">
        <f>IF(tbl_PV_Milestones[[#This Row],[Baseline Date]]="",1,0)</f>
        <v>0</v>
      </c>
      <c r="Z2884" s="41">
        <f>IF(tbl_PV_Milestones[[#This Row],[Baseline Date]]&lt;PV_Meta!$B$7,1,0)</f>
        <v>1</v>
      </c>
      <c r="AA2884" s="41">
        <f>IF(tbl_PV_Milestones[[#This Row],[Complete]]="Yes",1,0)</f>
        <v>0</v>
      </c>
      <c r="AB2884" s="41">
        <f>IF(AND(tbl_PV_Milestones[[#This Row],[BL FY]]=2025,tbl_PV_Milestones[[#This Row],[Baseline Date]]&lt;PV_Meta!$B$7),1,0)</f>
        <v>1</v>
      </c>
      <c r="AC2884" s="41">
        <f>IF(AND(tbl_PV_Milestones[[#This Row],[Planned YTD]]=1,tbl_PV_Milestones[[#This Row],[Complete]]="Yes"),1,0)</f>
        <v>0</v>
      </c>
      <c r="AD2884" s="41">
        <f>IF(AND(tbl_PV_Milestones[[#This Row],[Actual/Schedule Finish]]&lt;PV_Meta!$B$7,tbl_PV_Milestones[[#This Row],[Complete]]="No",tbl_PV_Milestones[[#This Row],[Project Status]]&lt;&gt;"On Hold"),1,0)</f>
        <v>1</v>
      </c>
      <c r="AE2884" s="41">
        <f>IF(AND(tbl_PV_Milestones[[#This Row],[Actual/Schedule Finish]]&gt;tbl_PV_Milestones[[#This Row],[Baseline Date]],tbl_PV_Milestones[[#This Row],[Complete]]="No",tbl_PV_Milestones[[#This Row],[Project Status]]&lt;&gt;"On Hold",tbl_PV_Milestones[[#This Row],[Overdue]]=0,tbl_PV_Milestones[[#This Row],[To be Baselined]]&lt;&gt;1),1,0)</f>
        <v>0</v>
      </c>
      <c r="AF2884" s="41">
        <f>IF(AND(tbl_PV_Milestones[[#This Row],[BL FY]]=2025,tbl_PV_Milestones[[#This Row],[Finish FY]]&gt;2025),1,0)</f>
        <v>0</v>
      </c>
      <c r="AG2884" s="56" t="str">
        <f>_xlfn.XLOOKUP(tbl_PV_Milestones[[#This Row],[Work ID]],tbl_PV_Meta[Work ID '#],tbl_PV_Meta[Project Manager/Owner],,0)</f>
        <v>Project Manager 38</v>
      </c>
      <c r="AH2884" s="6"/>
    </row>
    <row r="2885" spans="4:34" x14ac:dyDescent="0.25">
      <c r="D2885" s="6" t="s">
        <v>154</v>
      </c>
      <c r="E2885" s="6" t="s">
        <v>503</v>
      </c>
      <c r="F2885" s="6" t="s">
        <v>1765</v>
      </c>
      <c r="G2885" s="6" t="s">
        <v>741</v>
      </c>
      <c r="H2885" s="6" t="s">
        <v>505</v>
      </c>
      <c r="I2885" s="6" t="s">
        <v>522</v>
      </c>
      <c r="J2885" s="6" t="s">
        <v>154</v>
      </c>
      <c r="K2885" s="6" t="s">
        <v>39</v>
      </c>
      <c r="L2885" s="6" t="s">
        <v>75</v>
      </c>
      <c r="M2885" s="43"/>
      <c r="N2885" s="44" t="s">
        <v>1979</v>
      </c>
      <c r="O2885" s="39">
        <v>45531.708333333299</v>
      </c>
      <c r="P2885" s="39">
        <v>45531.708333333299</v>
      </c>
      <c r="Q2885" s="6">
        <v>0</v>
      </c>
      <c r="R2885" s="6">
        <v>0</v>
      </c>
      <c r="S2885" s="45" t="e">
        <f>_xlfn.CONCAT(#REF!,TRIM(tbl_PV_Milestones[[#This Row],[Milestone Description]]))</f>
        <v>#REF!</v>
      </c>
      <c r="T2885" s="84" t="str">
        <f>IF(COUNTIF(tbl_PV_Milestones[UID],tbl_PV_Milestones[[#This Row],[UID]])&gt;1,"Duplicate","")</f>
        <v>Duplicate</v>
      </c>
      <c r="U2885" s="42" t="str">
        <f>_xlfn.XLOOKUP(tbl_PV_Milestones[[#This Row],[Work ID]],tbl_PV_Meta[Work ID '#],tbl_PV_Meta[Sub-Portfolio])</f>
        <v>Sub-Portfolio 4</v>
      </c>
      <c r="V2885" s="41">
        <f>IF(MONTH(tbl_PV_Milestones[[#This Row],[Baseline Date]])&lt;7,YEAR(tbl_PV_Milestones[[#This Row],[Baseline Date]]),YEAR(tbl_PV_Milestones[[#This Row],[Baseline Date]])+1)</f>
        <v>2025</v>
      </c>
      <c r="W2885" s="41">
        <f>IF(MONTH(tbl_PV_Milestones[[#This Row],[Actual/Schedule Finish]])&lt;7,YEAR(tbl_PV_Milestones[[#This Row],[Actual/Schedule Finish]]),YEAR(tbl_PV_Milestones[[#This Row],[Actual/Schedule Finish]])+1)</f>
        <v>2025</v>
      </c>
      <c r="X2885" s="41" t="str">
        <f>IF(OR(tbl_PV_Milestones[[#This Row],[Project Status]]="Completed",tbl_PV_Milestones[[#This Row],[Project Status]]="Assumed Completed"),"Yes","No")</f>
        <v>No</v>
      </c>
      <c r="Y2885" s="41">
        <f>IF(tbl_PV_Milestones[[#This Row],[Baseline Date]]="",1,0)</f>
        <v>0</v>
      </c>
      <c r="Z2885" s="41">
        <f>IF(tbl_PV_Milestones[[#This Row],[Baseline Date]]&lt;PV_Meta!$B$7,1,0)</f>
        <v>1</v>
      </c>
      <c r="AA2885" s="41">
        <f>IF(tbl_PV_Milestones[[#This Row],[Complete]]="Yes",1,0)</f>
        <v>0</v>
      </c>
      <c r="AB2885" s="41">
        <f>IF(AND(tbl_PV_Milestones[[#This Row],[BL FY]]=2025,tbl_PV_Milestones[[#This Row],[Baseline Date]]&lt;PV_Meta!$B$7),1,0)</f>
        <v>1</v>
      </c>
      <c r="AC2885" s="41">
        <f>IF(AND(tbl_PV_Milestones[[#This Row],[Planned YTD]]=1,tbl_PV_Milestones[[#This Row],[Complete]]="Yes"),1,0)</f>
        <v>0</v>
      </c>
      <c r="AD2885" s="41">
        <f>IF(AND(tbl_PV_Milestones[[#This Row],[Actual/Schedule Finish]]&lt;PV_Meta!$B$7,tbl_PV_Milestones[[#This Row],[Complete]]="No",tbl_PV_Milestones[[#This Row],[Project Status]]&lt;&gt;"On Hold"),1,0)</f>
        <v>1</v>
      </c>
      <c r="AE2885" s="41">
        <f>IF(AND(tbl_PV_Milestones[[#This Row],[Actual/Schedule Finish]]&gt;tbl_PV_Milestones[[#This Row],[Baseline Date]],tbl_PV_Milestones[[#This Row],[Complete]]="No",tbl_PV_Milestones[[#This Row],[Project Status]]&lt;&gt;"On Hold",tbl_PV_Milestones[[#This Row],[Overdue]]=0,tbl_PV_Milestones[[#This Row],[To be Baselined]]&lt;&gt;1),1,0)</f>
        <v>0</v>
      </c>
      <c r="AF2885" s="41">
        <f>IF(AND(tbl_PV_Milestones[[#This Row],[BL FY]]=2025,tbl_PV_Milestones[[#This Row],[Finish FY]]&gt;2025),1,0)</f>
        <v>0</v>
      </c>
      <c r="AG2885" s="56" t="str">
        <f>_xlfn.XLOOKUP(tbl_PV_Milestones[[#This Row],[Work ID]],tbl_PV_Meta[Work ID '#],tbl_PV_Meta[Project Manager/Owner],,0)</f>
        <v>Project Manager 38</v>
      </c>
      <c r="AH2885" s="6"/>
    </row>
    <row r="2886" spans="4:34" x14ac:dyDescent="0.25">
      <c r="D2886" s="6" t="s">
        <v>154</v>
      </c>
      <c r="E2886" s="6" t="s">
        <v>503</v>
      </c>
      <c r="F2886" s="6" t="s">
        <v>1765</v>
      </c>
      <c r="G2886" s="6" t="s">
        <v>742</v>
      </c>
      <c r="H2886" s="6" t="s">
        <v>505</v>
      </c>
      <c r="I2886" s="6" t="s">
        <v>522</v>
      </c>
      <c r="J2886" s="6" t="s">
        <v>154</v>
      </c>
      <c r="K2886" s="6" t="s">
        <v>39</v>
      </c>
      <c r="L2886" s="6" t="s">
        <v>75</v>
      </c>
      <c r="M2886" s="43"/>
      <c r="N2886" s="44" t="s">
        <v>1979</v>
      </c>
      <c r="O2886" s="39">
        <v>45531.708333333299</v>
      </c>
      <c r="P2886" s="39">
        <v>45531.708333333299</v>
      </c>
      <c r="Q2886" s="6">
        <v>0</v>
      </c>
      <c r="R2886" s="6">
        <v>0</v>
      </c>
      <c r="S2886" s="45" t="e">
        <f>_xlfn.CONCAT(#REF!,TRIM(tbl_PV_Milestones[[#This Row],[Milestone Description]]))</f>
        <v>#REF!</v>
      </c>
      <c r="T2886" s="84" t="str">
        <f>IF(COUNTIF(tbl_PV_Milestones[UID],tbl_PV_Milestones[[#This Row],[UID]])&gt;1,"Duplicate","")</f>
        <v>Duplicate</v>
      </c>
      <c r="U2886" s="42" t="str">
        <f>_xlfn.XLOOKUP(tbl_PV_Milestones[[#This Row],[Work ID]],tbl_PV_Meta[Work ID '#],tbl_PV_Meta[Sub-Portfolio])</f>
        <v>Sub-Portfolio 4</v>
      </c>
      <c r="V2886" s="41">
        <f>IF(MONTH(tbl_PV_Milestones[[#This Row],[Baseline Date]])&lt;7,YEAR(tbl_PV_Milestones[[#This Row],[Baseline Date]]),YEAR(tbl_PV_Milestones[[#This Row],[Baseline Date]])+1)</f>
        <v>2025</v>
      </c>
      <c r="W2886" s="41">
        <f>IF(MONTH(tbl_PV_Milestones[[#This Row],[Actual/Schedule Finish]])&lt;7,YEAR(tbl_PV_Milestones[[#This Row],[Actual/Schedule Finish]]),YEAR(tbl_PV_Milestones[[#This Row],[Actual/Schedule Finish]])+1)</f>
        <v>2025</v>
      </c>
      <c r="X2886" s="41" t="str">
        <f>IF(OR(tbl_PV_Milestones[[#This Row],[Project Status]]="Completed",tbl_PV_Milestones[[#This Row],[Project Status]]="Assumed Completed"),"Yes","No")</f>
        <v>No</v>
      </c>
      <c r="Y2886" s="41">
        <f>IF(tbl_PV_Milestones[[#This Row],[Baseline Date]]="",1,0)</f>
        <v>0</v>
      </c>
      <c r="Z2886" s="41">
        <f>IF(tbl_PV_Milestones[[#This Row],[Baseline Date]]&lt;PV_Meta!$B$7,1,0)</f>
        <v>1</v>
      </c>
      <c r="AA2886" s="41">
        <f>IF(tbl_PV_Milestones[[#This Row],[Complete]]="Yes",1,0)</f>
        <v>0</v>
      </c>
      <c r="AB2886" s="41">
        <f>IF(AND(tbl_PV_Milestones[[#This Row],[BL FY]]=2025,tbl_PV_Milestones[[#This Row],[Baseline Date]]&lt;PV_Meta!$B$7),1,0)</f>
        <v>1</v>
      </c>
      <c r="AC2886" s="41">
        <f>IF(AND(tbl_PV_Milestones[[#This Row],[Planned YTD]]=1,tbl_PV_Milestones[[#This Row],[Complete]]="Yes"),1,0)</f>
        <v>0</v>
      </c>
      <c r="AD2886" s="41">
        <f>IF(AND(tbl_PV_Milestones[[#This Row],[Actual/Schedule Finish]]&lt;PV_Meta!$B$7,tbl_PV_Milestones[[#This Row],[Complete]]="No",tbl_PV_Milestones[[#This Row],[Project Status]]&lt;&gt;"On Hold"),1,0)</f>
        <v>1</v>
      </c>
      <c r="AE2886" s="41">
        <f>IF(AND(tbl_PV_Milestones[[#This Row],[Actual/Schedule Finish]]&gt;tbl_PV_Milestones[[#This Row],[Baseline Date]],tbl_PV_Milestones[[#This Row],[Complete]]="No",tbl_PV_Milestones[[#This Row],[Project Status]]&lt;&gt;"On Hold",tbl_PV_Milestones[[#This Row],[Overdue]]=0,tbl_PV_Milestones[[#This Row],[To be Baselined]]&lt;&gt;1),1,0)</f>
        <v>0</v>
      </c>
      <c r="AF2886" s="41">
        <f>IF(AND(tbl_PV_Milestones[[#This Row],[BL FY]]=2025,tbl_PV_Milestones[[#This Row],[Finish FY]]&gt;2025),1,0)</f>
        <v>0</v>
      </c>
      <c r="AG2886" s="56" t="str">
        <f>_xlfn.XLOOKUP(tbl_PV_Milestones[[#This Row],[Work ID]],tbl_PV_Meta[Work ID '#],tbl_PV_Meta[Project Manager/Owner],,0)</f>
        <v>Project Manager 38</v>
      </c>
      <c r="AH2886" s="6"/>
    </row>
    <row r="2887" spans="4:34" x14ac:dyDescent="0.25">
      <c r="D2887" s="6" t="s">
        <v>154</v>
      </c>
      <c r="E2887" s="6" t="s">
        <v>52</v>
      </c>
      <c r="F2887" s="6" t="s">
        <v>1765</v>
      </c>
      <c r="G2887" s="6" t="s">
        <v>743</v>
      </c>
      <c r="H2887" s="6" t="s">
        <v>505</v>
      </c>
      <c r="I2887" s="6" t="s">
        <v>522</v>
      </c>
      <c r="J2887" s="6" t="s">
        <v>154</v>
      </c>
      <c r="K2887" s="6" t="s">
        <v>39</v>
      </c>
      <c r="L2887" s="6" t="s">
        <v>75</v>
      </c>
      <c r="M2887" s="43"/>
      <c r="N2887" s="44" t="s">
        <v>1979</v>
      </c>
      <c r="S2887" s="45" t="e">
        <f>_xlfn.CONCAT(#REF!,TRIM(tbl_PV_Milestones[[#This Row],[Milestone Description]]))</f>
        <v>#REF!</v>
      </c>
      <c r="T2887" s="84" t="str">
        <f>IF(COUNTIF(tbl_PV_Milestones[UID],tbl_PV_Milestones[[#This Row],[UID]])&gt;1,"Duplicate","")</f>
        <v>Duplicate</v>
      </c>
      <c r="U2887" s="42" t="str">
        <f>_xlfn.XLOOKUP(tbl_PV_Milestones[[#This Row],[Work ID]],tbl_PV_Meta[Work ID '#],tbl_PV_Meta[Sub-Portfolio])</f>
        <v>Sub-Portfolio 4</v>
      </c>
      <c r="V2887" s="41">
        <f>IF(MONTH(tbl_PV_Milestones[[#This Row],[Baseline Date]])&lt;7,YEAR(tbl_PV_Milestones[[#This Row],[Baseline Date]]),YEAR(tbl_PV_Milestones[[#This Row],[Baseline Date]])+1)</f>
        <v>1900</v>
      </c>
      <c r="W2887" s="41">
        <f>IF(MONTH(tbl_PV_Milestones[[#This Row],[Actual/Schedule Finish]])&lt;7,YEAR(tbl_PV_Milestones[[#This Row],[Actual/Schedule Finish]]),YEAR(tbl_PV_Milestones[[#This Row],[Actual/Schedule Finish]])+1)</f>
        <v>1900</v>
      </c>
      <c r="X2887" s="41" t="str">
        <f>IF(OR(tbl_PV_Milestones[[#This Row],[Project Status]]="Completed",tbl_PV_Milestones[[#This Row],[Project Status]]="Assumed Completed"),"Yes","No")</f>
        <v>No</v>
      </c>
      <c r="Y2887" s="41">
        <f>IF(tbl_PV_Milestones[[#This Row],[Baseline Date]]="",1,0)</f>
        <v>1</v>
      </c>
      <c r="Z2887" s="41">
        <f>IF(tbl_PV_Milestones[[#This Row],[Baseline Date]]&lt;PV_Meta!$B$7,1,0)</f>
        <v>1</v>
      </c>
      <c r="AA2887" s="41">
        <f>IF(tbl_PV_Milestones[[#This Row],[Complete]]="Yes",1,0)</f>
        <v>0</v>
      </c>
      <c r="AB2887" s="41">
        <f>IF(AND(tbl_PV_Milestones[[#This Row],[BL FY]]=2025,tbl_PV_Milestones[[#This Row],[Baseline Date]]&lt;PV_Meta!$B$7),1,0)</f>
        <v>0</v>
      </c>
      <c r="AC2887" s="41">
        <f>IF(AND(tbl_PV_Milestones[[#This Row],[Planned YTD]]=1,tbl_PV_Milestones[[#This Row],[Complete]]="Yes"),1,0)</f>
        <v>0</v>
      </c>
      <c r="AD2887" s="41">
        <f>IF(AND(tbl_PV_Milestones[[#This Row],[Actual/Schedule Finish]]&lt;PV_Meta!$B$7,tbl_PV_Milestones[[#This Row],[Complete]]="No",tbl_PV_Milestones[[#This Row],[Project Status]]&lt;&gt;"On Hold"),1,0)</f>
        <v>1</v>
      </c>
      <c r="AE2887" s="41">
        <f>IF(AND(tbl_PV_Milestones[[#This Row],[Actual/Schedule Finish]]&gt;tbl_PV_Milestones[[#This Row],[Baseline Date]],tbl_PV_Milestones[[#This Row],[Complete]]="No",tbl_PV_Milestones[[#This Row],[Project Status]]&lt;&gt;"On Hold",tbl_PV_Milestones[[#This Row],[Overdue]]=0,tbl_PV_Milestones[[#This Row],[To be Baselined]]&lt;&gt;1),1,0)</f>
        <v>0</v>
      </c>
      <c r="AF2887" s="41">
        <f>IF(AND(tbl_PV_Milestones[[#This Row],[BL FY]]=2025,tbl_PV_Milestones[[#This Row],[Finish FY]]&gt;2025),1,0)</f>
        <v>0</v>
      </c>
      <c r="AG2887" s="56" t="str">
        <f>_xlfn.XLOOKUP(tbl_PV_Milestones[[#This Row],[Work ID]],tbl_PV_Meta[Work ID '#],tbl_PV_Meta[Project Manager/Owner],,0)</f>
        <v>Project Manager 38</v>
      </c>
      <c r="AH2887" s="6"/>
    </row>
    <row r="2888" spans="4:34" x14ac:dyDescent="0.25">
      <c r="D2888" s="6" t="s">
        <v>154</v>
      </c>
      <c r="E2888" s="6" t="s">
        <v>52</v>
      </c>
      <c r="F2888" s="6" t="s">
        <v>1765</v>
      </c>
      <c r="G2888" s="6" t="s">
        <v>703</v>
      </c>
      <c r="H2888" s="6" t="s">
        <v>505</v>
      </c>
      <c r="I2888" s="6" t="s">
        <v>522</v>
      </c>
      <c r="J2888" s="6" t="s">
        <v>154</v>
      </c>
      <c r="K2888" s="6" t="s">
        <v>39</v>
      </c>
      <c r="L2888" s="6" t="s">
        <v>75</v>
      </c>
      <c r="M2888" s="43"/>
      <c r="N2888" s="44" t="s">
        <v>1979</v>
      </c>
      <c r="S2888" s="45" t="e">
        <f>_xlfn.CONCAT(#REF!,TRIM(tbl_PV_Milestones[[#This Row],[Milestone Description]]))</f>
        <v>#REF!</v>
      </c>
      <c r="T2888" s="84" t="str">
        <f>IF(COUNTIF(tbl_PV_Milestones[UID],tbl_PV_Milestones[[#This Row],[UID]])&gt;1,"Duplicate","")</f>
        <v>Duplicate</v>
      </c>
      <c r="U2888" s="42" t="str">
        <f>_xlfn.XLOOKUP(tbl_PV_Milestones[[#This Row],[Work ID]],tbl_PV_Meta[Work ID '#],tbl_PV_Meta[Sub-Portfolio])</f>
        <v>Sub-Portfolio 4</v>
      </c>
      <c r="V2888" s="41">
        <f>IF(MONTH(tbl_PV_Milestones[[#This Row],[Baseline Date]])&lt;7,YEAR(tbl_PV_Milestones[[#This Row],[Baseline Date]]),YEAR(tbl_PV_Milestones[[#This Row],[Baseline Date]])+1)</f>
        <v>1900</v>
      </c>
      <c r="W2888" s="41">
        <f>IF(MONTH(tbl_PV_Milestones[[#This Row],[Actual/Schedule Finish]])&lt;7,YEAR(tbl_PV_Milestones[[#This Row],[Actual/Schedule Finish]]),YEAR(tbl_PV_Milestones[[#This Row],[Actual/Schedule Finish]])+1)</f>
        <v>1900</v>
      </c>
      <c r="X2888" s="41" t="str">
        <f>IF(OR(tbl_PV_Milestones[[#This Row],[Project Status]]="Completed",tbl_PV_Milestones[[#This Row],[Project Status]]="Assumed Completed"),"Yes","No")</f>
        <v>No</v>
      </c>
      <c r="Y2888" s="41">
        <f>IF(tbl_PV_Milestones[[#This Row],[Baseline Date]]="",1,0)</f>
        <v>1</v>
      </c>
      <c r="Z2888" s="41">
        <f>IF(tbl_PV_Milestones[[#This Row],[Baseline Date]]&lt;PV_Meta!$B$7,1,0)</f>
        <v>1</v>
      </c>
      <c r="AA2888" s="41">
        <f>IF(tbl_PV_Milestones[[#This Row],[Complete]]="Yes",1,0)</f>
        <v>0</v>
      </c>
      <c r="AB2888" s="41">
        <f>IF(AND(tbl_PV_Milestones[[#This Row],[BL FY]]=2025,tbl_PV_Milestones[[#This Row],[Baseline Date]]&lt;PV_Meta!$B$7),1,0)</f>
        <v>0</v>
      </c>
      <c r="AC2888" s="41">
        <f>IF(AND(tbl_PV_Milestones[[#This Row],[Planned YTD]]=1,tbl_PV_Milestones[[#This Row],[Complete]]="Yes"),1,0)</f>
        <v>0</v>
      </c>
      <c r="AD2888" s="41">
        <f>IF(AND(tbl_PV_Milestones[[#This Row],[Actual/Schedule Finish]]&lt;PV_Meta!$B$7,tbl_PV_Milestones[[#This Row],[Complete]]="No",tbl_PV_Milestones[[#This Row],[Project Status]]&lt;&gt;"On Hold"),1,0)</f>
        <v>1</v>
      </c>
      <c r="AE2888" s="41">
        <f>IF(AND(tbl_PV_Milestones[[#This Row],[Actual/Schedule Finish]]&gt;tbl_PV_Milestones[[#This Row],[Baseline Date]],tbl_PV_Milestones[[#This Row],[Complete]]="No",tbl_PV_Milestones[[#This Row],[Project Status]]&lt;&gt;"On Hold",tbl_PV_Milestones[[#This Row],[Overdue]]=0,tbl_PV_Milestones[[#This Row],[To be Baselined]]&lt;&gt;1),1,0)</f>
        <v>0</v>
      </c>
      <c r="AF2888" s="41">
        <f>IF(AND(tbl_PV_Milestones[[#This Row],[BL FY]]=2025,tbl_PV_Milestones[[#This Row],[Finish FY]]&gt;2025),1,0)</f>
        <v>0</v>
      </c>
      <c r="AG2888" s="56" t="str">
        <f>_xlfn.XLOOKUP(tbl_PV_Milestones[[#This Row],[Work ID]],tbl_PV_Meta[Work ID '#],tbl_PV_Meta[Project Manager/Owner],,0)</f>
        <v>Project Manager 38</v>
      </c>
      <c r="AH2888" s="6"/>
    </row>
    <row r="2889" spans="4:34" x14ac:dyDescent="0.25">
      <c r="D2889" s="6" t="s">
        <v>154</v>
      </c>
      <c r="E2889" s="6" t="s">
        <v>52</v>
      </c>
      <c r="F2889" s="6" t="s">
        <v>1765</v>
      </c>
      <c r="G2889" s="6" t="s">
        <v>595</v>
      </c>
      <c r="H2889" s="6" t="s">
        <v>505</v>
      </c>
      <c r="I2889" s="6" t="s">
        <v>522</v>
      </c>
      <c r="J2889" s="6" t="s">
        <v>154</v>
      </c>
      <c r="K2889" s="6" t="s">
        <v>39</v>
      </c>
      <c r="L2889" s="6" t="s">
        <v>75</v>
      </c>
      <c r="M2889" s="43"/>
      <c r="N2889" s="44" t="s">
        <v>1979</v>
      </c>
      <c r="S2889" s="45" t="e">
        <f>_xlfn.CONCAT(#REF!,TRIM(tbl_PV_Milestones[[#This Row],[Milestone Description]]))</f>
        <v>#REF!</v>
      </c>
      <c r="T2889" s="84" t="str">
        <f>IF(COUNTIF(tbl_PV_Milestones[UID],tbl_PV_Milestones[[#This Row],[UID]])&gt;1,"Duplicate","")</f>
        <v>Duplicate</v>
      </c>
      <c r="U2889" s="42" t="str">
        <f>_xlfn.XLOOKUP(tbl_PV_Milestones[[#This Row],[Work ID]],tbl_PV_Meta[Work ID '#],tbl_PV_Meta[Sub-Portfolio])</f>
        <v>Sub-Portfolio 4</v>
      </c>
      <c r="V2889" s="41">
        <f>IF(MONTH(tbl_PV_Milestones[[#This Row],[Baseline Date]])&lt;7,YEAR(tbl_PV_Milestones[[#This Row],[Baseline Date]]),YEAR(tbl_PV_Milestones[[#This Row],[Baseline Date]])+1)</f>
        <v>1900</v>
      </c>
      <c r="W2889" s="41">
        <f>IF(MONTH(tbl_PV_Milestones[[#This Row],[Actual/Schedule Finish]])&lt;7,YEAR(tbl_PV_Milestones[[#This Row],[Actual/Schedule Finish]]),YEAR(tbl_PV_Milestones[[#This Row],[Actual/Schedule Finish]])+1)</f>
        <v>1900</v>
      </c>
      <c r="X2889" s="41" t="str">
        <f>IF(OR(tbl_PV_Milestones[[#This Row],[Project Status]]="Completed",tbl_PV_Milestones[[#This Row],[Project Status]]="Assumed Completed"),"Yes","No")</f>
        <v>No</v>
      </c>
      <c r="Y2889" s="41">
        <f>IF(tbl_PV_Milestones[[#This Row],[Baseline Date]]="",1,0)</f>
        <v>1</v>
      </c>
      <c r="Z2889" s="41">
        <f>IF(tbl_PV_Milestones[[#This Row],[Baseline Date]]&lt;PV_Meta!$B$7,1,0)</f>
        <v>1</v>
      </c>
      <c r="AA2889" s="41">
        <f>IF(tbl_PV_Milestones[[#This Row],[Complete]]="Yes",1,0)</f>
        <v>0</v>
      </c>
      <c r="AB2889" s="41">
        <f>IF(AND(tbl_PV_Milestones[[#This Row],[BL FY]]=2025,tbl_PV_Milestones[[#This Row],[Baseline Date]]&lt;PV_Meta!$B$7),1,0)</f>
        <v>0</v>
      </c>
      <c r="AC2889" s="41">
        <f>IF(AND(tbl_PV_Milestones[[#This Row],[Planned YTD]]=1,tbl_PV_Milestones[[#This Row],[Complete]]="Yes"),1,0)</f>
        <v>0</v>
      </c>
      <c r="AD2889" s="41">
        <f>IF(AND(tbl_PV_Milestones[[#This Row],[Actual/Schedule Finish]]&lt;PV_Meta!$B$7,tbl_PV_Milestones[[#This Row],[Complete]]="No",tbl_PV_Milestones[[#This Row],[Project Status]]&lt;&gt;"On Hold"),1,0)</f>
        <v>1</v>
      </c>
      <c r="AE2889" s="41">
        <f>IF(AND(tbl_PV_Milestones[[#This Row],[Actual/Schedule Finish]]&gt;tbl_PV_Milestones[[#This Row],[Baseline Date]],tbl_PV_Milestones[[#This Row],[Complete]]="No",tbl_PV_Milestones[[#This Row],[Project Status]]&lt;&gt;"On Hold",tbl_PV_Milestones[[#This Row],[Overdue]]=0,tbl_PV_Milestones[[#This Row],[To be Baselined]]&lt;&gt;1),1,0)</f>
        <v>0</v>
      </c>
      <c r="AF2889" s="41">
        <f>IF(AND(tbl_PV_Milestones[[#This Row],[BL FY]]=2025,tbl_PV_Milestones[[#This Row],[Finish FY]]&gt;2025),1,0)</f>
        <v>0</v>
      </c>
      <c r="AG2889" s="56" t="str">
        <f>_xlfn.XLOOKUP(tbl_PV_Milestones[[#This Row],[Work ID]],tbl_PV_Meta[Work ID '#],tbl_PV_Meta[Project Manager/Owner],,0)</f>
        <v>Project Manager 38</v>
      </c>
      <c r="AH2889" s="6"/>
    </row>
    <row r="2890" spans="4:34" x14ac:dyDescent="0.25">
      <c r="D2890" s="6" t="s">
        <v>154</v>
      </c>
      <c r="E2890" s="6" t="s">
        <v>52</v>
      </c>
      <c r="F2890" s="6" t="s">
        <v>1765</v>
      </c>
      <c r="G2890" s="6" t="s">
        <v>628</v>
      </c>
      <c r="H2890" s="6" t="s">
        <v>505</v>
      </c>
      <c r="I2890" s="6" t="s">
        <v>522</v>
      </c>
      <c r="J2890" s="6" t="s">
        <v>154</v>
      </c>
      <c r="K2890" s="6" t="s">
        <v>39</v>
      </c>
      <c r="L2890" s="6" t="s">
        <v>75</v>
      </c>
      <c r="M2890" s="43"/>
      <c r="N2890" s="44" t="s">
        <v>1979</v>
      </c>
      <c r="S2890" s="45" t="e">
        <f>_xlfn.CONCAT(#REF!,TRIM(tbl_PV_Milestones[[#This Row],[Milestone Description]]))</f>
        <v>#REF!</v>
      </c>
      <c r="T2890" s="84" t="str">
        <f>IF(COUNTIF(tbl_PV_Milestones[UID],tbl_PV_Milestones[[#This Row],[UID]])&gt;1,"Duplicate","")</f>
        <v>Duplicate</v>
      </c>
      <c r="U2890" s="42" t="str">
        <f>_xlfn.XLOOKUP(tbl_PV_Milestones[[#This Row],[Work ID]],tbl_PV_Meta[Work ID '#],tbl_PV_Meta[Sub-Portfolio])</f>
        <v>Sub-Portfolio 4</v>
      </c>
      <c r="V2890" s="41">
        <f>IF(MONTH(tbl_PV_Milestones[[#This Row],[Baseline Date]])&lt;7,YEAR(tbl_PV_Milestones[[#This Row],[Baseline Date]]),YEAR(tbl_PV_Milestones[[#This Row],[Baseline Date]])+1)</f>
        <v>1900</v>
      </c>
      <c r="W2890" s="41">
        <f>IF(MONTH(tbl_PV_Milestones[[#This Row],[Actual/Schedule Finish]])&lt;7,YEAR(tbl_PV_Milestones[[#This Row],[Actual/Schedule Finish]]),YEAR(tbl_PV_Milestones[[#This Row],[Actual/Schedule Finish]])+1)</f>
        <v>1900</v>
      </c>
      <c r="X2890" s="41" t="str">
        <f>IF(OR(tbl_PV_Milestones[[#This Row],[Project Status]]="Completed",tbl_PV_Milestones[[#This Row],[Project Status]]="Assumed Completed"),"Yes","No")</f>
        <v>No</v>
      </c>
      <c r="Y2890" s="41">
        <f>IF(tbl_PV_Milestones[[#This Row],[Baseline Date]]="",1,0)</f>
        <v>1</v>
      </c>
      <c r="Z2890" s="41">
        <f>IF(tbl_PV_Milestones[[#This Row],[Baseline Date]]&lt;PV_Meta!$B$7,1,0)</f>
        <v>1</v>
      </c>
      <c r="AA2890" s="41">
        <f>IF(tbl_PV_Milestones[[#This Row],[Complete]]="Yes",1,0)</f>
        <v>0</v>
      </c>
      <c r="AB2890" s="41">
        <f>IF(AND(tbl_PV_Milestones[[#This Row],[BL FY]]=2025,tbl_PV_Milestones[[#This Row],[Baseline Date]]&lt;PV_Meta!$B$7),1,0)</f>
        <v>0</v>
      </c>
      <c r="AC2890" s="41">
        <f>IF(AND(tbl_PV_Milestones[[#This Row],[Planned YTD]]=1,tbl_PV_Milestones[[#This Row],[Complete]]="Yes"),1,0)</f>
        <v>0</v>
      </c>
      <c r="AD2890" s="41">
        <f>IF(AND(tbl_PV_Milestones[[#This Row],[Actual/Schedule Finish]]&lt;PV_Meta!$B$7,tbl_PV_Milestones[[#This Row],[Complete]]="No",tbl_PV_Milestones[[#This Row],[Project Status]]&lt;&gt;"On Hold"),1,0)</f>
        <v>1</v>
      </c>
      <c r="AE2890" s="41">
        <f>IF(AND(tbl_PV_Milestones[[#This Row],[Actual/Schedule Finish]]&gt;tbl_PV_Milestones[[#This Row],[Baseline Date]],tbl_PV_Milestones[[#This Row],[Complete]]="No",tbl_PV_Milestones[[#This Row],[Project Status]]&lt;&gt;"On Hold",tbl_PV_Milestones[[#This Row],[Overdue]]=0,tbl_PV_Milestones[[#This Row],[To be Baselined]]&lt;&gt;1),1,0)</f>
        <v>0</v>
      </c>
      <c r="AF2890" s="41">
        <f>IF(AND(tbl_PV_Milestones[[#This Row],[BL FY]]=2025,tbl_PV_Milestones[[#This Row],[Finish FY]]&gt;2025),1,0)</f>
        <v>0</v>
      </c>
      <c r="AG2890" s="56" t="str">
        <f>_xlfn.XLOOKUP(tbl_PV_Milestones[[#This Row],[Work ID]],tbl_PV_Meta[Work ID '#],tbl_PV_Meta[Project Manager/Owner],,0)</f>
        <v>Project Manager 38</v>
      </c>
      <c r="AH2890" s="6"/>
    </row>
    <row r="2891" spans="4:34" x14ac:dyDescent="0.25">
      <c r="D2891" s="6" t="s">
        <v>154</v>
      </c>
      <c r="E2891" s="6" t="s">
        <v>52</v>
      </c>
      <c r="F2891" s="6" t="s">
        <v>1765</v>
      </c>
      <c r="G2891" s="6" t="s">
        <v>744</v>
      </c>
      <c r="H2891" s="6" t="s">
        <v>505</v>
      </c>
      <c r="I2891" s="6" t="s">
        <v>522</v>
      </c>
      <c r="J2891" s="6" t="s">
        <v>154</v>
      </c>
      <c r="K2891" s="6" t="s">
        <v>39</v>
      </c>
      <c r="L2891" s="6" t="s">
        <v>75</v>
      </c>
      <c r="M2891" s="43"/>
      <c r="N2891" s="44" t="s">
        <v>1979</v>
      </c>
      <c r="S2891" s="45" t="e">
        <f>_xlfn.CONCAT(#REF!,TRIM(tbl_PV_Milestones[[#This Row],[Milestone Description]]))</f>
        <v>#REF!</v>
      </c>
      <c r="T2891" s="84" t="str">
        <f>IF(COUNTIF(tbl_PV_Milestones[UID],tbl_PV_Milestones[[#This Row],[UID]])&gt;1,"Duplicate","")</f>
        <v>Duplicate</v>
      </c>
      <c r="U2891" s="42" t="str">
        <f>_xlfn.XLOOKUP(tbl_PV_Milestones[[#This Row],[Work ID]],tbl_PV_Meta[Work ID '#],tbl_PV_Meta[Sub-Portfolio])</f>
        <v>Sub-Portfolio 4</v>
      </c>
      <c r="V2891" s="41">
        <f>IF(MONTH(tbl_PV_Milestones[[#This Row],[Baseline Date]])&lt;7,YEAR(tbl_PV_Milestones[[#This Row],[Baseline Date]]),YEAR(tbl_PV_Milestones[[#This Row],[Baseline Date]])+1)</f>
        <v>1900</v>
      </c>
      <c r="W2891" s="41">
        <f>IF(MONTH(tbl_PV_Milestones[[#This Row],[Actual/Schedule Finish]])&lt;7,YEAR(tbl_PV_Milestones[[#This Row],[Actual/Schedule Finish]]),YEAR(tbl_PV_Milestones[[#This Row],[Actual/Schedule Finish]])+1)</f>
        <v>1900</v>
      </c>
      <c r="X2891" s="41" t="str">
        <f>IF(OR(tbl_PV_Milestones[[#This Row],[Project Status]]="Completed",tbl_PV_Milestones[[#This Row],[Project Status]]="Assumed Completed"),"Yes","No")</f>
        <v>No</v>
      </c>
      <c r="Y2891" s="41">
        <f>IF(tbl_PV_Milestones[[#This Row],[Baseline Date]]="",1,0)</f>
        <v>1</v>
      </c>
      <c r="Z2891" s="41">
        <f>IF(tbl_PV_Milestones[[#This Row],[Baseline Date]]&lt;PV_Meta!$B$7,1,0)</f>
        <v>1</v>
      </c>
      <c r="AA2891" s="41">
        <f>IF(tbl_PV_Milestones[[#This Row],[Complete]]="Yes",1,0)</f>
        <v>0</v>
      </c>
      <c r="AB2891" s="41">
        <f>IF(AND(tbl_PV_Milestones[[#This Row],[BL FY]]=2025,tbl_PV_Milestones[[#This Row],[Baseline Date]]&lt;PV_Meta!$B$7),1,0)</f>
        <v>0</v>
      </c>
      <c r="AC2891" s="41">
        <f>IF(AND(tbl_PV_Milestones[[#This Row],[Planned YTD]]=1,tbl_PV_Milestones[[#This Row],[Complete]]="Yes"),1,0)</f>
        <v>0</v>
      </c>
      <c r="AD2891" s="41">
        <f>IF(AND(tbl_PV_Milestones[[#This Row],[Actual/Schedule Finish]]&lt;PV_Meta!$B$7,tbl_PV_Milestones[[#This Row],[Complete]]="No",tbl_PV_Milestones[[#This Row],[Project Status]]&lt;&gt;"On Hold"),1,0)</f>
        <v>1</v>
      </c>
      <c r="AE2891" s="41">
        <f>IF(AND(tbl_PV_Milestones[[#This Row],[Actual/Schedule Finish]]&gt;tbl_PV_Milestones[[#This Row],[Baseline Date]],tbl_PV_Milestones[[#This Row],[Complete]]="No",tbl_PV_Milestones[[#This Row],[Project Status]]&lt;&gt;"On Hold",tbl_PV_Milestones[[#This Row],[Overdue]]=0,tbl_PV_Milestones[[#This Row],[To be Baselined]]&lt;&gt;1),1,0)</f>
        <v>0</v>
      </c>
      <c r="AF2891" s="41">
        <f>IF(AND(tbl_PV_Milestones[[#This Row],[BL FY]]=2025,tbl_PV_Milestones[[#This Row],[Finish FY]]&gt;2025),1,0)</f>
        <v>0</v>
      </c>
      <c r="AG2891" s="56" t="str">
        <f>_xlfn.XLOOKUP(tbl_PV_Milestones[[#This Row],[Work ID]],tbl_PV_Meta[Work ID '#],tbl_PV_Meta[Project Manager/Owner],,0)</f>
        <v>Project Manager 38</v>
      </c>
      <c r="AH2891" s="6"/>
    </row>
    <row r="2892" spans="4:34" x14ac:dyDescent="0.25">
      <c r="D2892" s="6" t="s">
        <v>154</v>
      </c>
      <c r="E2892" s="6" t="s">
        <v>52</v>
      </c>
      <c r="F2892" s="6" t="s">
        <v>1765</v>
      </c>
      <c r="G2892" s="6" t="s">
        <v>567</v>
      </c>
      <c r="H2892" s="6" t="s">
        <v>505</v>
      </c>
      <c r="I2892" s="6" t="s">
        <v>522</v>
      </c>
      <c r="J2892" s="6" t="s">
        <v>154</v>
      </c>
      <c r="K2892" s="6" t="s">
        <v>39</v>
      </c>
      <c r="L2892" s="6" t="s">
        <v>75</v>
      </c>
      <c r="M2892" s="43"/>
      <c r="N2892" s="44" t="s">
        <v>1979</v>
      </c>
      <c r="S2892" s="45" t="e">
        <f>_xlfn.CONCAT(#REF!,TRIM(tbl_PV_Milestones[[#This Row],[Milestone Description]]))</f>
        <v>#REF!</v>
      </c>
      <c r="T2892" s="84" t="str">
        <f>IF(COUNTIF(tbl_PV_Milestones[UID],tbl_PV_Milestones[[#This Row],[UID]])&gt;1,"Duplicate","")</f>
        <v>Duplicate</v>
      </c>
      <c r="U2892" s="42" t="str">
        <f>_xlfn.XLOOKUP(tbl_PV_Milestones[[#This Row],[Work ID]],tbl_PV_Meta[Work ID '#],tbl_PV_Meta[Sub-Portfolio])</f>
        <v>Sub-Portfolio 4</v>
      </c>
      <c r="V2892" s="41">
        <f>IF(MONTH(tbl_PV_Milestones[[#This Row],[Baseline Date]])&lt;7,YEAR(tbl_PV_Milestones[[#This Row],[Baseline Date]]),YEAR(tbl_PV_Milestones[[#This Row],[Baseline Date]])+1)</f>
        <v>1900</v>
      </c>
      <c r="W2892" s="41">
        <f>IF(MONTH(tbl_PV_Milestones[[#This Row],[Actual/Schedule Finish]])&lt;7,YEAR(tbl_PV_Milestones[[#This Row],[Actual/Schedule Finish]]),YEAR(tbl_PV_Milestones[[#This Row],[Actual/Schedule Finish]])+1)</f>
        <v>1900</v>
      </c>
      <c r="X2892" s="41" t="str">
        <f>IF(OR(tbl_PV_Milestones[[#This Row],[Project Status]]="Completed",tbl_PV_Milestones[[#This Row],[Project Status]]="Assumed Completed"),"Yes","No")</f>
        <v>No</v>
      </c>
      <c r="Y2892" s="41">
        <f>IF(tbl_PV_Milestones[[#This Row],[Baseline Date]]="",1,0)</f>
        <v>1</v>
      </c>
      <c r="Z2892" s="41">
        <f>IF(tbl_PV_Milestones[[#This Row],[Baseline Date]]&lt;PV_Meta!$B$7,1,0)</f>
        <v>1</v>
      </c>
      <c r="AA2892" s="41">
        <f>IF(tbl_PV_Milestones[[#This Row],[Complete]]="Yes",1,0)</f>
        <v>0</v>
      </c>
      <c r="AB2892" s="41">
        <f>IF(AND(tbl_PV_Milestones[[#This Row],[BL FY]]=2025,tbl_PV_Milestones[[#This Row],[Baseline Date]]&lt;PV_Meta!$B$7),1,0)</f>
        <v>0</v>
      </c>
      <c r="AC2892" s="41">
        <f>IF(AND(tbl_PV_Milestones[[#This Row],[Planned YTD]]=1,tbl_PV_Milestones[[#This Row],[Complete]]="Yes"),1,0)</f>
        <v>0</v>
      </c>
      <c r="AD2892" s="41">
        <f>IF(AND(tbl_PV_Milestones[[#This Row],[Actual/Schedule Finish]]&lt;PV_Meta!$B$7,tbl_PV_Milestones[[#This Row],[Complete]]="No",tbl_PV_Milestones[[#This Row],[Project Status]]&lt;&gt;"On Hold"),1,0)</f>
        <v>1</v>
      </c>
      <c r="AE2892" s="41">
        <f>IF(AND(tbl_PV_Milestones[[#This Row],[Actual/Schedule Finish]]&gt;tbl_PV_Milestones[[#This Row],[Baseline Date]],tbl_PV_Milestones[[#This Row],[Complete]]="No",tbl_PV_Milestones[[#This Row],[Project Status]]&lt;&gt;"On Hold",tbl_PV_Milestones[[#This Row],[Overdue]]=0,tbl_PV_Milestones[[#This Row],[To be Baselined]]&lt;&gt;1),1,0)</f>
        <v>0</v>
      </c>
      <c r="AF2892" s="41">
        <f>IF(AND(tbl_PV_Milestones[[#This Row],[BL FY]]=2025,tbl_PV_Milestones[[#This Row],[Finish FY]]&gt;2025),1,0)</f>
        <v>0</v>
      </c>
      <c r="AG2892" s="56" t="str">
        <f>_xlfn.XLOOKUP(tbl_PV_Milestones[[#This Row],[Work ID]],tbl_PV_Meta[Work ID '#],tbl_PV_Meta[Project Manager/Owner],,0)</f>
        <v>Project Manager 38</v>
      </c>
      <c r="AH2892" s="6"/>
    </row>
    <row r="2893" spans="4:34" x14ac:dyDescent="0.25">
      <c r="D2893" s="6" t="s">
        <v>154</v>
      </c>
      <c r="E2893" s="6" t="s">
        <v>52</v>
      </c>
      <c r="F2893" s="6" t="s">
        <v>1765</v>
      </c>
      <c r="G2893" s="6" t="s">
        <v>568</v>
      </c>
      <c r="H2893" s="6" t="s">
        <v>505</v>
      </c>
      <c r="I2893" s="6" t="s">
        <v>522</v>
      </c>
      <c r="J2893" s="6" t="s">
        <v>154</v>
      </c>
      <c r="K2893" s="6" t="s">
        <v>39</v>
      </c>
      <c r="L2893" s="6" t="s">
        <v>75</v>
      </c>
      <c r="M2893" s="43"/>
      <c r="N2893" s="44" t="s">
        <v>1979</v>
      </c>
      <c r="S2893" s="45" t="e">
        <f>_xlfn.CONCAT(#REF!,TRIM(tbl_PV_Milestones[[#This Row],[Milestone Description]]))</f>
        <v>#REF!</v>
      </c>
      <c r="T2893" s="84" t="str">
        <f>IF(COUNTIF(tbl_PV_Milestones[UID],tbl_PV_Milestones[[#This Row],[UID]])&gt;1,"Duplicate","")</f>
        <v>Duplicate</v>
      </c>
      <c r="U2893" s="42" t="str">
        <f>_xlfn.XLOOKUP(tbl_PV_Milestones[[#This Row],[Work ID]],tbl_PV_Meta[Work ID '#],tbl_PV_Meta[Sub-Portfolio])</f>
        <v>Sub-Portfolio 4</v>
      </c>
      <c r="V2893" s="41">
        <f>IF(MONTH(tbl_PV_Milestones[[#This Row],[Baseline Date]])&lt;7,YEAR(tbl_PV_Milestones[[#This Row],[Baseline Date]]),YEAR(tbl_PV_Milestones[[#This Row],[Baseline Date]])+1)</f>
        <v>1900</v>
      </c>
      <c r="W2893" s="41">
        <f>IF(MONTH(tbl_PV_Milestones[[#This Row],[Actual/Schedule Finish]])&lt;7,YEAR(tbl_PV_Milestones[[#This Row],[Actual/Schedule Finish]]),YEAR(tbl_PV_Milestones[[#This Row],[Actual/Schedule Finish]])+1)</f>
        <v>1900</v>
      </c>
      <c r="X2893" s="41" t="str">
        <f>IF(OR(tbl_PV_Milestones[[#This Row],[Project Status]]="Completed",tbl_PV_Milestones[[#This Row],[Project Status]]="Assumed Completed"),"Yes","No")</f>
        <v>No</v>
      </c>
      <c r="Y2893" s="41">
        <f>IF(tbl_PV_Milestones[[#This Row],[Baseline Date]]="",1,0)</f>
        <v>1</v>
      </c>
      <c r="Z2893" s="41">
        <f>IF(tbl_PV_Milestones[[#This Row],[Baseline Date]]&lt;PV_Meta!$B$7,1,0)</f>
        <v>1</v>
      </c>
      <c r="AA2893" s="41">
        <f>IF(tbl_PV_Milestones[[#This Row],[Complete]]="Yes",1,0)</f>
        <v>0</v>
      </c>
      <c r="AB2893" s="41">
        <f>IF(AND(tbl_PV_Milestones[[#This Row],[BL FY]]=2025,tbl_PV_Milestones[[#This Row],[Baseline Date]]&lt;PV_Meta!$B$7),1,0)</f>
        <v>0</v>
      </c>
      <c r="AC2893" s="41">
        <f>IF(AND(tbl_PV_Milestones[[#This Row],[Planned YTD]]=1,tbl_PV_Milestones[[#This Row],[Complete]]="Yes"),1,0)</f>
        <v>0</v>
      </c>
      <c r="AD2893" s="41">
        <f>IF(AND(tbl_PV_Milestones[[#This Row],[Actual/Schedule Finish]]&lt;PV_Meta!$B$7,tbl_PV_Milestones[[#This Row],[Complete]]="No",tbl_PV_Milestones[[#This Row],[Project Status]]&lt;&gt;"On Hold"),1,0)</f>
        <v>1</v>
      </c>
      <c r="AE2893" s="41">
        <f>IF(AND(tbl_PV_Milestones[[#This Row],[Actual/Schedule Finish]]&gt;tbl_PV_Milestones[[#This Row],[Baseline Date]],tbl_PV_Milestones[[#This Row],[Complete]]="No",tbl_PV_Milestones[[#This Row],[Project Status]]&lt;&gt;"On Hold",tbl_PV_Milestones[[#This Row],[Overdue]]=0,tbl_PV_Milestones[[#This Row],[To be Baselined]]&lt;&gt;1),1,0)</f>
        <v>0</v>
      </c>
      <c r="AF2893" s="41">
        <f>IF(AND(tbl_PV_Milestones[[#This Row],[BL FY]]=2025,tbl_PV_Milestones[[#This Row],[Finish FY]]&gt;2025),1,0)</f>
        <v>0</v>
      </c>
      <c r="AG2893" s="56" t="str">
        <f>_xlfn.XLOOKUP(tbl_PV_Milestones[[#This Row],[Work ID]],tbl_PV_Meta[Work ID '#],tbl_PV_Meta[Project Manager/Owner],,0)</f>
        <v>Project Manager 38</v>
      </c>
      <c r="AH2893" s="6"/>
    </row>
    <row r="2894" spans="4:34" x14ac:dyDescent="0.25">
      <c r="D2894" s="6" t="s">
        <v>154</v>
      </c>
      <c r="E2894" s="6" t="s">
        <v>503</v>
      </c>
      <c r="F2894" s="6" t="s">
        <v>1765</v>
      </c>
      <c r="G2894" s="6" t="s">
        <v>570</v>
      </c>
      <c r="H2894" s="6" t="s">
        <v>505</v>
      </c>
      <c r="I2894" s="6" t="s">
        <v>522</v>
      </c>
      <c r="J2894" s="6" t="s">
        <v>154</v>
      </c>
      <c r="K2894" s="6" t="s">
        <v>39</v>
      </c>
      <c r="L2894" s="6" t="s">
        <v>75</v>
      </c>
      <c r="M2894" s="43"/>
      <c r="N2894" s="44" t="s">
        <v>1979</v>
      </c>
      <c r="O2894" s="39">
        <v>45681.708333333299</v>
      </c>
      <c r="P2894" s="39">
        <v>45681.708333333299</v>
      </c>
      <c r="Q2894" s="6">
        <v>0</v>
      </c>
      <c r="R2894" s="6">
        <v>0</v>
      </c>
      <c r="S2894" s="45" t="e">
        <f>_xlfn.CONCAT(#REF!,TRIM(tbl_PV_Milestones[[#This Row],[Milestone Description]]))</f>
        <v>#REF!</v>
      </c>
      <c r="T2894" s="84" t="str">
        <f>IF(COUNTIF(tbl_PV_Milestones[UID],tbl_PV_Milestones[[#This Row],[UID]])&gt;1,"Duplicate","")</f>
        <v>Duplicate</v>
      </c>
      <c r="U2894" s="42" t="str">
        <f>_xlfn.XLOOKUP(tbl_PV_Milestones[[#This Row],[Work ID]],tbl_PV_Meta[Work ID '#],tbl_PV_Meta[Sub-Portfolio])</f>
        <v>Sub-Portfolio 4</v>
      </c>
      <c r="V2894" s="41">
        <f>IF(MONTH(tbl_PV_Milestones[[#This Row],[Baseline Date]])&lt;7,YEAR(tbl_PV_Milestones[[#This Row],[Baseline Date]]),YEAR(tbl_PV_Milestones[[#This Row],[Baseline Date]])+1)</f>
        <v>2025</v>
      </c>
      <c r="W2894" s="41">
        <f>IF(MONTH(tbl_PV_Milestones[[#This Row],[Actual/Schedule Finish]])&lt;7,YEAR(tbl_PV_Milestones[[#This Row],[Actual/Schedule Finish]]),YEAR(tbl_PV_Milestones[[#This Row],[Actual/Schedule Finish]])+1)</f>
        <v>2025</v>
      </c>
      <c r="X2894" s="41" t="str">
        <f>IF(OR(tbl_PV_Milestones[[#This Row],[Project Status]]="Completed",tbl_PV_Milestones[[#This Row],[Project Status]]="Assumed Completed"),"Yes","No")</f>
        <v>No</v>
      </c>
      <c r="Y2894" s="41">
        <f>IF(tbl_PV_Milestones[[#This Row],[Baseline Date]]="",1,0)</f>
        <v>0</v>
      </c>
      <c r="Z2894" s="41">
        <f>IF(tbl_PV_Milestones[[#This Row],[Baseline Date]]&lt;PV_Meta!$B$7,1,0)</f>
        <v>1</v>
      </c>
      <c r="AA2894" s="41">
        <f>IF(tbl_PV_Milestones[[#This Row],[Complete]]="Yes",1,0)</f>
        <v>0</v>
      </c>
      <c r="AB2894" s="41">
        <f>IF(AND(tbl_PV_Milestones[[#This Row],[BL FY]]=2025,tbl_PV_Milestones[[#This Row],[Baseline Date]]&lt;PV_Meta!$B$7),1,0)</f>
        <v>1</v>
      </c>
      <c r="AC2894" s="41">
        <f>IF(AND(tbl_PV_Milestones[[#This Row],[Planned YTD]]=1,tbl_PV_Milestones[[#This Row],[Complete]]="Yes"),1,0)</f>
        <v>0</v>
      </c>
      <c r="AD2894" s="41">
        <f>IF(AND(tbl_PV_Milestones[[#This Row],[Actual/Schedule Finish]]&lt;PV_Meta!$B$7,tbl_PV_Milestones[[#This Row],[Complete]]="No",tbl_PV_Milestones[[#This Row],[Project Status]]&lt;&gt;"On Hold"),1,0)</f>
        <v>1</v>
      </c>
      <c r="AE2894" s="41">
        <f>IF(AND(tbl_PV_Milestones[[#This Row],[Actual/Schedule Finish]]&gt;tbl_PV_Milestones[[#This Row],[Baseline Date]],tbl_PV_Milestones[[#This Row],[Complete]]="No",tbl_PV_Milestones[[#This Row],[Project Status]]&lt;&gt;"On Hold",tbl_PV_Milestones[[#This Row],[Overdue]]=0,tbl_PV_Milestones[[#This Row],[To be Baselined]]&lt;&gt;1),1,0)</f>
        <v>0</v>
      </c>
      <c r="AF2894" s="41">
        <f>IF(AND(tbl_PV_Milestones[[#This Row],[BL FY]]=2025,tbl_PV_Milestones[[#This Row],[Finish FY]]&gt;2025),1,0)</f>
        <v>0</v>
      </c>
      <c r="AG2894" s="56" t="str">
        <f>_xlfn.XLOOKUP(tbl_PV_Milestones[[#This Row],[Work ID]],tbl_PV_Meta[Work ID '#],tbl_PV_Meta[Project Manager/Owner],,0)</f>
        <v>Project Manager 38</v>
      </c>
      <c r="AH2894" s="6"/>
    </row>
    <row r="2895" spans="4:34" x14ac:dyDescent="0.25">
      <c r="D2895" s="6" t="s">
        <v>154</v>
      </c>
      <c r="E2895" s="6" t="s">
        <v>503</v>
      </c>
      <c r="F2895" s="6" t="s">
        <v>1765</v>
      </c>
      <c r="G2895" s="6" t="s">
        <v>598</v>
      </c>
      <c r="H2895" s="6" t="s">
        <v>505</v>
      </c>
      <c r="I2895" s="6" t="s">
        <v>522</v>
      </c>
      <c r="J2895" s="6" t="s">
        <v>154</v>
      </c>
      <c r="K2895" s="6" t="s">
        <v>39</v>
      </c>
      <c r="L2895" s="6" t="s">
        <v>75</v>
      </c>
      <c r="M2895" s="43"/>
      <c r="N2895" s="44" t="s">
        <v>1979</v>
      </c>
      <c r="O2895" s="39">
        <v>45531.708333333299</v>
      </c>
      <c r="P2895" s="39">
        <v>45531.708333333299</v>
      </c>
      <c r="Q2895" s="6">
        <v>0</v>
      </c>
      <c r="R2895" s="6">
        <v>0</v>
      </c>
      <c r="S2895" s="45" t="e">
        <f>_xlfn.CONCAT(#REF!,TRIM(tbl_PV_Milestones[[#This Row],[Milestone Description]]))</f>
        <v>#REF!</v>
      </c>
      <c r="T2895" s="84" t="str">
        <f>IF(COUNTIF(tbl_PV_Milestones[UID],tbl_PV_Milestones[[#This Row],[UID]])&gt;1,"Duplicate","")</f>
        <v>Duplicate</v>
      </c>
      <c r="U2895" s="42" t="str">
        <f>_xlfn.XLOOKUP(tbl_PV_Milestones[[#This Row],[Work ID]],tbl_PV_Meta[Work ID '#],tbl_PV_Meta[Sub-Portfolio])</f>
        <v>Sub-Portfolio 4</v>
      </c>
      <c r="V2895" s="41">
        <f>IF(MONTH(tbl_PV_Milestones[[#This Row],[Baseline Date]])&lt;7,YEAR(tbl_PV_Milestones[[#This Row],[Baseline Date]]),YEAR(tbl_PV_Milestones[[#This Row],[Baseline Date]])+1)</f>
        <v>2025</v>
      </c>
      <c r="W2895" s="41">
        <f>IF(MONTH(tbl_PV_Milestones[[#This Row],[Actual/Schedule Finish]])&lt;7,YEAR(tbl_PV_Milestones[[#This Row],[Actual/Schedule Finish]]),YEAR(tbl_PV_Milestones[[#This Row],[Actual/Schedule Finish]])+1)</f>
        <v>2025</v>
      </c>
      <c r="X2895" s="41" t="str">
        <f>IF(OR(tbl_PV_Milestones[[#This Row],[Project Status]]="Completed",tbl_PV_Milestones[[#This Row],[Project Status]]="Assumed Completed"),"Yes","No")</f>
        <v>No</v>
      </c>
      <c r="Y2895" s="41">
        <f>IF(tbl_PV_Milestones[[#This Row],[Baseline Date]]="",1,0)</f>
        <v>0</v>
      </c>
      <c r="Z2895" s="41">
        <f>IF(tbl_PV_Milestones[[#This Row],[Baseline Date]]&lt;PV_Meta!$B$7,1,0)</f>
        <v>1</v>
      </c>
      <c r="AA2895" s="41">
        <f>IF(tbl_PV_Milestones[[#This Row],[Complete]]="Yes",1,0)</f>
        <v>0</v>
      </c>
      <c r="AB2895" s="41">
        <f>IF(AND(tbl_PV_Milestones[[#This Row],[BL FY]]=2025,tbl_PV_Milestones[[#This Row],[Baseline Date]]&lt;PV_Meta!$B$7),1,0)</f>
        <v>1</v>
      </c>
      <c r="AC2895" s="41">
        <f>IF(AND(tbl_PV_Milestones[[#This Row],[Planned YTD]]=1,tbl_PV_Milestones[[#This Row],[Complete]]="Yes"),1,0)</f>
        <v>0</v>
      </c>
      <c r="AD2895" s="41">
        <f>IF(AND(tbl_PV_Milestones[[#This Row],[Actual/Schedule Finish]]&lt;PV_Meta!$B$7,tbl_PV_Milestones[[#This Row],[Complete]]="No",tbl_PV_Milestones[[#This Row],[Project Status]]&lt;&gt;"On Hold"),1,0)</f>
        <v>1</v>
      </c>
      <c r="AE2895" s="41">
        <f>IF(AND(tbl_PV_Milestones[[#This Row],[Actual/Schedule Finish]]&gt;tbl_PV_Milestones[[#This Row],[Baseline Date]],tbl_PV_Milestones[[#This Row],[Complete]]="No",tbl_PV_Milestones[[#This Row],[Project Status]]&lt;&gt;"On Hold",tbl_PV_Milestones[[#This Row],[Overdue]]=0,tbl_PV_Milestones[[#This Row],[To be Baselined]]&lt;&gt;1),1,0)</f>
        <v>0</v>
      </c>
      <c r="AF2895" s="41">
        <f>IF(AND(tbl_PV_Milestones[[#This Row],[BL FY]]=2025,tbl_PV_Milestones[[#This Row],[Finish FY]]&gt;2025),1,0)</f>
        <v>0</v>
      </c>
      <c r="AG2895" s="56" t="str">
        <f>_xlfn.XLOOKUP(tbl_PV_Milestones[[#This Row],[Work ID]],tbl_PV_Meta[Work ID '#],tbl_PV_Meta[Project Manager/Owner],,0)</f>
        <v>Project Manager 38</v>
      </c>
      <c r="AH2895" s="6"/>
    </row>
    <row r="2896" spans="4:34" x14ac:dyDescent="0.25">
      <c r="D2896" s="6" t="s">
        <v>154</v>
      </c>
      <c r="E2896" s="6" t="s">
        <v>52</v>
      </c>
      <c r="F2896" s="6" t="s">
        <v>1765</v>
      </c>
      <c r="G2896" s="6" t="s">
        <v>745</v>
      </c>
      <c r="H2896" s="6" t="s">
        <v>505</v>
      </c>
      <c r="I2896" s="6" t="s">
        <v>522</v>
      </c>
      <c r="J2896" s="6" t="s">
        <v>154</v>
      </c>
      <c r="K2896" s="6" t="s">
        <v>39</v>
      </c>
      <c r="L2896" s="6" t="s">
        <v>75</v>
      </c>
      <c r="M2896" s="43"/>
      <c r="N2896" s="44" t="s">
        <v>1979</v>
      </c>
      <c r="S2896" s="45" t="e">
        <f>_xlfn.CONCAT(#REF!,TRIM(tbl_PV_Milestones[[#This Row],[Milestone Description]]))</f>
        <v>#REF!</v>
      </c>
      <c r="T2896" s="84" t="str">
        <f>IF(COUNTIF(tbl_PV_Milestones[UID],tbl_PV_Milestones[[#This Row],[UID]])&gt;1,"Duplicate","")</f>
        <v>Duplicate</v>
      </c>
      <c r="U2896" s="42" t="str">
        <f>_xlfn.XLOOKUP(tbl_PV_Milestones[[#This Row],[Work ID]],tbl_PV_Meta[Work ID '#],tbl_PV_Meta[Sub-Portfolio])</f>
        <v>Sub-Portfolio 4</v>
      </c>
      <c r="V2896" s="41">
        <f>IF(MONTH(tbl_PV_Milestones[[#This Row],[Baseline Date]])&lt;7,YEAR(tbl_PV_Milestones[[#This Row],[Baseline Date]]),YEAR(tbl_PV_Milestones[[#This Row],[Baseline Date]])+1)</f>
        <v>1900</v>
      </c>
      <c r="W2896" s="41">
        <f>IF(MONTH(tbl_PV_Milestones[[#This Row],[Actual/Schedule Finish]])&lt;7,YEAR(tbl_PV_Milestones[[#This Row],[Actual/Schedule Finish]]),YEAR(tbl_PV_Milestones[[#This Row],[Actual/Schedule Finish]])+1)</f>
        <v>1900</v>
      </c>
      <c r="X2896" s="41" t="str">
        <f>IF(OR(tbl_PV_Milestones[[#This Row],[Project Status]]="Completed",tbl_PV_Milestones[[#This Row],[Project Status]]="Assumed Completed"),"Yes","No")</f>
        <v>No</v>
      </c>
      <c r="Y2896" s="41">
        <f>IF(tbl_PV_Milestones[[#This Row],[Baseline Date]]="",1,0)</f>
        <v>1</v>
      </c>
      <c r="Z2896" s="41">
        <f>IF(tbl_PV_Milestones[[#This Row],[Baseline Date]]&lt;PV_Meta!$B$7,1,0)</f>
        <v>1</v>
      </c>
      <c r="AA2896" s="41">
        <f>IF(tbl_PV_Milestones[[#This Row],[Complete]]="Yes",1,0)</f>
        <v>0</v>
      </c>
      <c r="AB2896" s="41">
        <f>IF(AND(tbl_PV_Milestones[[#This Row],[BL FY]]=2025,tbl_PV_Milestones[[#This Row],[Baseline Date]]&lt;PV_Meta!$B$7),1,0)</f>
        <v>0</v>
      </c>
      <c r="AC2896" s="41">
        <f>IF(AND(tbl_PV_Milestones[[#This Row],[Planned YTD]]=1,tbl_PV_Milestones[[#This Row],[Complete]]="Yes"),1,0)</f>
        <v>0</v>
      </c>
      <c r="AD2896" s="41">
        <f>IF(AND(tbl_PV_Milestones[[#This Row],[Actual/Schedule Finish]]&lt;PV_Meta!$B$7,tbl_PV_Milestones[[#This Row],[Complete]]="No",tbl_PV_Milestones[[#This Row],[Project Status]]&lt;&gt;"On Hold"),1,0)</f>
        <v>1</v>
      </c>
      <c r="AE2896" s="41">
        <f>IF(AND(tbl_PV_Milestones[[#This Row],[Actual/Schedule Finish]]&gt;tbl_PV_Milestones[[#This Row],[Baseline Date]],tbl_PV_Milestones[[#This Row],[Complete]]="No",tbl_PV_Milestones[[#This Row],[Project Status]]&lt;&gt;"On Hold",tbl_PV_Milestones[[#This Row],[Overdue]]=0,tbl_PV_Milestones[[#This Row],[To be Baselined]]&lt;&gt;1),1,0)</f>
        <v>0</v>
      </c>
      <c r="AF2896" s="41">
        <f>IF(AND(tbl_PV_Milestones[[#This Row],[BL FY]]=2025,tbl_PV_Milestones[[#This Row],[Finish FY]]&gt;2025),1,0)</f>
        <v>0</v>
      </c>
      <c r="AG2896" s="56" t="str">
        <f>_xlfn.XLOOKUP(tbl_PV_Milestones[[#This Row],[Work ID]],tbl_PV_Meta[Work ID '#],tbl_PV_Meta[Project Manager/Owner],,0)</f>
        <v>Project Manager 38</v>
      </c>
      <c r="AH2896" s="6"/>
    </row>
    <row r="2897" spans="4:34" x14ac:dyDescent="0.25">
      <c r="D2897" s="6" t="s">
        <v>154</v>
      </c>
      <c r="E2897" s="6" t="s">
        <v>52</v>
      </c>
      <c r="F2897" s="6" t="s">
        <v>1765</v>
      </c>
      <c r="G2897" s="6" t="s">
        <v>747</v>
      </c>
      <c r="H2897" s="6" t="s">
        <v>505</v>
      </c>
      <c r="I2897" s="6" t="s">
        <v>522</v>
      </c>
      <c r="J2897" s="6" t="s">
        <v>154</v>
      </c>
      <c r="K2897" s="6" t="s">
        <v>39</v>
      </c>
      <c r="L2897" s="6" t="s">
        <v>75</v>
      </c>
      <c r="M2897" s="43"/>
      <c r="N2897" s="44" t="s">
        <v>1979</v>
      </c>
      <c r="S2897" s="45" t="e">
        <f>_xlfn.CONCAT(#REF!,TRIM(tbl_PV_Milestones[[#This Row],[Milestone Description]]))</f>
        <v>#REF!</v>
      </c>
      <c r="T2897" s="84" t="str">
        <f>IF(COUNTIF(tbl_PV_Milestones[UID],tbl_PV_Milestones[[#This Row],[UID]])&gt;1,"Duplicate","")</f>
        <v>Duplicate</v>
      </c>
      <c r="U2897" s="42" t="str">
        <f>_xlfn.XLOOKUP(tbl_PV_Milestones[[#This Row],[Work ID]],tbl_PV_Meta[Work ID '#],tbl_PV_Meta[Sub-Portfolio])</f>
        <v>Sub-Portfolio 4</v>
      </c>
      <c r="V2897" s="41">
        <f>IF(MONTH(tbl_PV_Milestones[[#This Row],[Baseline Date]])&lt;7,YEAR(tbl_PV_Milestones[[#This Row],[Baseline Date]]),YEAR(tbl_PV_Milestones[[#This Row],[Baseline Date]])+1)</f>
        <v>1900</v>
      </c>
      <c r="W2897" s="41">
        <f>IF(MONTH(tbl_PV_Milestones[[#This Row],[Actual/Schedule Finish]])&lt;7,YEAR(tbl_PV_Milestones[[#This Row],[Actual/Schedule Finish]]),YEAR(tbl_PV_Milestones[[#This Row],[Actual/Schedule Finish]])+1)</f>
        <v>1900</v>
      </c>
      <c r="X2897" s="41" t="str">
        <f>IF(OR(tbl_PV_Milestones[[#This Row],[Project Status]]="Completed",tbl_PV_Milestones[[#This Row],[Project Status]]="Assumed Completed"),"Yes","No")</f>
        <v>No</v>
      </c>
      <c r="Y2897" s="41">
        <f>IF(tbl_PV_Milestones[[#This Row],[Baseline Date]]="",1,0)</f>
        <v>1</v>
      </c>
      <c r="Z2897" s="41">
        <f>IF(tbl_PV_Milestones[[#This Row],[Baseline Date]]&lt;PV_Meta!$B$7,1,0)</f>
        <v>1</v>
      </c>
      <c r="AA2897" s="41">
        <f>IF(tbl_PV_Milestones[[#This Row],[Complete]]="Yes",1,0)</f>
        <v>0</v>
      </c>
      <c r="AB2897" s="41">
        <f>IF(AND(tbl_PV_Milestones[[#This Row],[BL FY]]=2025,tbl_PV_Milestones[[#This Row],[Baseline Date]]&lt;PV_Meta!$B$7),1,0)</f>
        <v>0</v>
      </c>
      <c r="AC2897" s="41">
        <f>IF(AND(tbl_PV_Milestones[[#This Row],[Planned YTD]]=1,tbl_PV_Milestones[[#This Row],[Complete]]="Yes"),1,0)</f>
        <v>0</v>
      </c>
      <c r="AD2897" s="41">
        <f>IF(AND(tbl_PV_Milestones[[#This Row],[Actual/Schedule Finish]]&lt;PV_Meta!$B$7,tbl_PV_Milestones[[#This Row],[Complete]]="No",tbl_PV_Milestones[[#This Row],[Project Status]]&lt;&gt;"On Hold"),1,0)</f>
        <v>1</v>
      </c>
      <c r="AE2897" s="41">
        <f>IF(AND(tbl_PV_Milestones[[#This Row],[Actual/Schedule Finish]]&gt;tbl_PV_Milestones[[#This Row],[Baseline Date]],tbl_PV_Milestones[[#This Row],[Complete]]="No",tbl_PV_Milestones[[#This Row],[Project Status]]&lt;&gt;"On Hold",tbl_PV_Milestones[[#This Row],[Overdue]]=0,tbl_PV_Milestones[[#This Row],[To be Baselined]]&lt;&gt;1),1,0)</f>
        <v>0</v>
      </c>
      <c r="AF2897" s="41">
        <f>IF(AND(tbl_PV_Milestones[[#This Row],[BL FY]]=2025,tbl_PV_Milestones[[#This Row],[Finish FY]]&gt;2025),1,0)</f>
        <v>0</v>
      </c>
      <c r="AG2897" s="56" t="str">
        <f>_xlfn.XLOOKUP(tbl_PV_Milestones[[#This Row],[Work ID]],tbl_PV_Meta[Work ID '#],tbl_PV_Meta[Project Manager/Owner],,0)</f>
        <v>Project Manager 38</v>
      </c>
      <c r="AH2897" s="6"/>
    </row>
    <row r="2898" spans="4:34" x14ac:dyDescent="0.25">
      <c r="D2898" s="6" t="s">
        <v>154</v>
      </c>
      <c r="E2898" s="6" t="s">
        <v>52</v>
      </c>
      <c r="F2898" s="6" t="s">
        <v>1765</v>
      </c>
      <c r="G2898" s="6" t="s">
        <v>629</v>
      </c>
      <c r="H2898" s="6" t="s">
        <v>505</v>
      </c>
      <c r="I2898" s="6" t="s">
        <v>522</v>
      </c>
      <c r="J2898" s="6" t="s">
        <v>154</v>
      </c>
      <c r="K2898" s="6" t="s">
        <v>39</v>
      </c>
      <c r="L2898" s="6" t="s">
        <v>75</v>
      </c>
      <c r="M2898" s="43"/>
      <c r="N2898" s="44" t="s">
        <v>1979</v>
      </c>
      <c r="S2898" s="45" t="e">
        <f>_xlfn.CONCAT(#REF!,TRIM(tbl_PV_Milestones[[#This Row],[Milestone Description]]))</f>
        <v>#REF!</v>
      </c>
      <c r="T2898" s="84" t="str">
        <f>IF(COUNTIF(tbl_PV_Milestones[UID],tbl_PV_Milestones[[#This Row],[UID]])&gt;1,"Duplicate","")</f>
        <v>Duplicate</v>
      </c>
      <c r="U2898" s="42" t="str">
        <f>_xlfn.XLOOKUP(tbl_PV_Milestones[[#This Row],[Work ID]],tbl_PV_Meta[Work ID '#],tbl_PV_Meta[Sub-Portfolio])</f>
        <v>Sub-Portfolio 4</v>
      </c>
      <c r="V2898" s="41">
        <f>IF(MONTH(tbl_PV_Milestones[[#This Row],[Baseline Date]])&lt;7,YEAR(tbl_PV_Milestones[[#This Row],[Baseline Date]]),YEAR(tbl_PV_Milestones[[#This Row],[Baseline Date]])+1)</f>
        <v>1900</v>
      </c>
      <c r="W2898" s="41">
        <f>IF(MONTH(tbl_PV_Milestones[[#This Row],[Actual/Schedule Finish]])&lt;7,YEAR(tbl_PV_Milestones[[#This Row],[Actual/Schedule Finish]]),YEAR(tbl_PV_Milestones[[#This Row],[Actual/Schedule Finish]])+1)</f>
        <v>1900</v>
      </c>
      <c r="X2898" s="41" t="str">
        <f>IF(OR(tbl_PV_Milestones[[#This Row],[Project Status]]="Completed",tbl_PV_Milestones[[#This Row],[Project Status]]="Assumed Completed"),"Yes","No")</f>
        <v>No</v>
      </c>
      <c r="Y2898" s="41">
        <f>IF(tbl_PV_Milestones[[#This Row],[Baseline Date]]="",1,0)</f>
        <v>1</v>
      </c>
      <c r="Z2898" s="41">
        <f>IF(tbl_PV_Milestones[[#This Row],[Baseline Date]]&lt;PV_Meta!$B$7,1,0)</f>
        <v>1</v>
      </c>
      <c r="AA2898" s="41">
        <f>IF(tbl_PV_Milestones[[#This Row],[Complete]]="Yes",1,0)</f>
        <v>0</v>
      </c>
      <c r="AB2898" s="41">
        <f>IF(AND(tbl_PV_Milestones[[#This Row],[BL FY]]=2025,tbl_PV_Milestones[[#This Row],[Baseline Date]]&lt;PV_Meta!$B$7),1,0)</f>
        <v>0</v>
      </c>
      <c r="AC2898" s="41">
        <f>IF(AND(tbl_PV_Milestones[[#This Row],[Planned YTD]]=1,tbl_PV_Milestones[[#This Row],[Complete]]="Yes"),1,0)</f>
        <v>0</v>
      </c>
      <c r="AD2898" s="41">
        <f>IF(AND(tbl_PV_Milestones[[#This Row],[Actual/Schedule Finish]]&lt;PV_Meta!$B$7,tbl_PV_Milestones[[#This Row],[Complete]]="No",tbl_PV_Milestones[[#This Row],[Project Status]]&lt;&gt;"On Hold"),1,0)</f>
        <v>1</v>
      </c>
      <c r="AE2898" s="41">
        <f>IF(AND(tbl_PV_Milestones[[#This Row],[Actual/Schedule Finish]]&gt;tbl_PV_Milestones[[#This Row],[Baseline Date]],tbl_PV_Milestones[[#This Row],[Complete]]="No",tbl_PV_Milestones[[#This Row],[Project Status]]&lt;&gt;"On Hold",tbl_PV_Milestones[[#This Row],[Overdue]]=0,tbl_PV_Milestones[[#This Row],[To be Baselined]]&lt;&gt;1),1,0)</f>
        <v>0</v>
      </c>
      <c r="AF2898" s="41">
        <f>IF(AND(tbl_PV_Milestones[[#This Row],[BL FY]]=2025,tbl_PV_Milestones[[#This Row],[Finish FY]]&gt;2025),1,0)</f>
        <v>0</v>
      </c>
      <c r="AG2898" s="56" t="str">
        <f>_xlfn.XLOOKUP(tbl_PV_Milestones[[#This Row],[Work ID]],tbl_PV_Meta[Work ID '#],tbl_PV_Meta[Project Manager/Owner],,0)</f>
        <v>Project Manager 38</v>
      </c>
      <c r="AH2898" s="6"/>
    </row>
    <row r="2899" spans="4:34" x14ac:dyDescent="0.25">
      <c r="D2899" s="6" t="s">
        <v>154</v>
      </c>
      <c r="E2899" s="6" t="s">
        <v>52</v>
      </c>
      <c r="F2899" s="6" t="s">
        <v>1765</v>
      </c>
      <c r="G2899" s="6" t="s">
        <v>746</v>
      </c>
      <c r="H2899" s="6" t="s">
        <v>505</v>
      </c>
      <c r="I2899" s="6" t="s">
        <v>522</v>
      </c>
      <c r="J2899" s="6" t="s">
        <v>154</v>
      </c>
      <c r="K2899" s="6" t="s">
        <v>39</v>
      </c>
      <c r="L2899" s="6" t="s">
        <v>75</v>
      </c>
      <c r="M2899" s="43"/>
      <c r="N2899" s="44" t="s">
        <v>1979</v>
      </c>
      <c r="S2899" s="45" t="e">
        <f>_xlfn.CONCAT(#REF!,TRIM(tbl_PV_Milestones[[#This Row],[Milestone Description]]))</f>
        <v>#REF!</v>
      </c>
      <c r="T2899" s="84" t="str">
        <f>IF(COUNTIF(tbl_PV_Milestones[UID],tbl_PV_Milestones[[#This Row],[UID]])&gt;1,"Duplicate","")</f>
        <v>Duplicate</v>
      </c>
      <c r="U2899" s="42" t="str">
        <f>_xlfn.XLOOKUP(tbl_PV_Milestones[[#This Row],[Work ID]],tbl_PV_Meta[Work ID '#],tbl_PV_Meta[Sub-Portfolio])</f>
        <v>Sub-Portfolio 4</v>
      </c>
      <c r="V2899" s="41">
        <f>IF(MONTH(tbl_PV_Milestones[[#This Row],[Baseline Date]])&lt;7,YEAR(tbl_PV_Milestones[[#This Row],[Baseline Date]]),YEAR(tbl_PV_Milestones[[#This Row],[Baseline Date]])+1)</f>
        <v>1900</v>
      </c>
      <c r="W2899" s="41">
        <f>IF(MONTH(tbl_PV_Milestones[[#This Row],[Actual/Schedule Finish]])&lt;7,YEAR(tbl_PV_Milestones[[#This Row],[Actual/Schedule Finish]]),YEAR(tbl_PV_Milestones[[#This Row],[Actual/Schedule Finish]])+1)</f>
        <v>1900</v>
      </c>
      <c r="X2899" s="41" t="str">
        <f>IF(OR(tbl_PV_Milestones[[#This Row],[Project Status]]="Completed",tbl_PV_Milestones[[#This Row],[Project Status]]="Assumed Completed"),"Yes","No")</f>
        <v>No</v>
      </c>
      <c r="Y2899" s="41">
        <f>IF(tbl_PV_Milestones[[#This Row],[Baseline Date]]="",1,0)</f>
        <v>1</v>
      </c>
      <c r="Z2899" s="41">
        <f>IF(tbl_PV_Milestones[[#This Row],[Baseline Date]]&lt;PV_Meta!$B$7,1,0)</f>
        <v>1</v>
      </c>
      <c r="AA2899" s="41">
        <f>IF(tbl_PV_Milestones[[#This Row],[Complete]]="Yes",1,0)</f>
        <v>0</v>
      </c>
      <c r="AB2899" s="41">
        <f>IF(AND(tbl_PV_Milestones[[#This Row],[BL FY]]=2025,tbl_PV_Milestones[[#This Row],[Baseline Date]]&lt;PV_Meta!$B$7),1,0)</f>
        <v>0</v>
      </c>
      <c r="AC2899" s="41">
        <f>IF(AND(tbl_PV_Milestones[[#This Row],[Planned YTD]]=1,tbl_PV_Milestones[[#This Row],[Complete]]="Yes"),1,0)</f>
        <v>0</v>
      </c>
      <c r="AD2899" s="41">
        <f>IF(AND(tbl_PV_Milestones[[#This Row],[Actual/Schedule Finish]]&lt;PV_Meta!$B$7,tbl_PV_Milestones[[#This Row],[Complete]]="No",tbl_PV_Milestones[[#This Row],[Project Status]]&lt;&gt;"On Hold"),1,0)</f>
        <v>1</v>
      </c>
      <c r="AE2899" s="41">
        <f>IF(AND(tbl_PV_Milestones[[#This Row],[Actual/Schedule Finish]]&gt;tbl_PV_Milestones[[#This Row],[Baseline Date]],tbl_PV_Milestones[[#This Row],[Complete]]="No",tbl_PV_Milestones[[#This Row],[Project Status]]&lt;&gt;"On Hold",tbl_PV_Milestones[[#This Row],[Overdue]]=0,tbl_PV_Milestones[[#This Row],[To be Baselined]]&lt;&gt;1),1,0)</f>
        <v>0</v>
      </c>
      <c r="AF2899" s="41">
        <f>IF(AND(tbl_PV_Milestones[[#This Row],[BL FY]]=2025,tbl_PV_Milestones[[#This Row],[Finish FY]]&gt;2025),1,0)</f>
        <v>0</v>
      </c>
      <c r="AG2899" s="56" t="str">
        <f>_xlfn.XLOOKUP(tbl_PV_Milestones[[#This Row],[Work ID]],tbl_PV_Meta[Work ID '#],tbl_PV_Meta[Project Manager/Owner],,0)</f>
        <v>Project Manager 38</v>
      </c>
      <c r="AH2899" s="6"/>
    </row>
    <row r="2900" spans="4:34" x14ac:dyDescent="0.25">
      <c r="D2900" s="6" t="s">
        <v>154</v>
      </c>
      <c r="E2900" s="6" t="s">
        <v>52</v>
      </c>
      <c r="F2900" s="6" t="s">
        <v>1765</v>
      </c>
      <c r="G2900" s="6" t="s">
        <v>516</v>
      </c>
      <c r="H2900" s="6" t="s">
        <v>505</v>
      </c>
      <c r="I2900" s="6" t="s">
        <v>512</v>
      </c>
      <c r="J2900" s="6" t="s">
        <v>154</v>
      </c>
      <c r="K2900" s="6" t="s">
        <v>39</v>
      </c>
      <c r="L2900" s="6" t="s">
        <v>75</v>
      </c>
      <c r="M2900" s="43"/>
      <c r="N2900" s="44" t="s">
        <v>1979</v>
      </c>
      <c r="S2900" s="45" t="e">
        <f>_xlfn.CONCAT(#REF!,TRIM(tbl_PV_Milestones[[#This Row],[Milestone Description]]))</f>
        <v>#REF!</v>
      </c>
      <c r="T2900" s="84" t="str">
        <f>IF(COUNTIF(tbl_PV_Milestones[UID],tbl_PV_Milestones[[#This Row],[UID]])&gt;1,"Duplicate","")</f>
        <v>Duplicate</v>
      </c>
      <c r="U2900" s="42" t="str">
        <f>_xlfn.XLOOKUP(tbl_PV_Milestones[[#This Row],[Work ID]],tbl_PV_Meta[Work ID '#],tbl_PV_Meta[Sub-Portfolio])</f>
        <v>Sub-Portfolio 4</v>
      </c>
      <c r="V2900" s="41">
        <f>IF(MONTH(tbl_PV_Milestones[[#This Row],[Baseline Date]])&lt;7,YEAR(tbl_PV_Milestones[[#This Row],[Baseline Date]]),YEAR(tbl_PV_Milestones[[#This Row],[Baseline Date]])+1)</f>
        <v>1900</v>
      </c>
      <c r="W2900" s="41">
        <f>IF(MONTH(tbl_PV_Milestones[[#This Row],[Actual/Schedule Finish]])&lt;7,YEAR(tbl_PV_Milestones[[#This Row],[Actual/Schedule Finish]]),YEAR(tbl_PV_Milestones[[#This Row],[Actual/Schedule Finish]])+1)</f>
        <v>1900</v>
      </c>
      <c r="X2900" s="41" t="str">
        <f>IF(OR(tbl_PV_Milestones[[#This Row],[Project Status]]="Completed",tbl_PV_Milestones[[#This Row],[Project Status]]="Assumed Completed"),"Yes","No")</f>
        <v>No</v>
      </c>
      <c r="Y2900" s="41">
        <f>IF(tbl_PV_Milestones[[#This Row],[Baseline Date]]="",1,0)</f>
        <v>1</v>
      </c>
      <c r="Z2900" s="41">
        <f>IF(tbl_PV_Milestones[[#This Row],[Baseline Date]]&lt;PV_Meta!$B$7,1,0)</f>
        <v>1</v>
      </c>
      <c r="AA2900" s="41">
        <f>IF(tbl_PV_Milestones[[#This Row],[Complete]]="Yes",1,0)</f>
        <v>0</v>
      </c>
      <c r="AB2900" s="41">
        <f>IF(AND(tbl_PV_Milestones[[#This Row],[BL FY]]=2025,tbl_PV_Milestones[[#This Row],[Baseline Date]]&lt;PV_Meta!$B$7),1,0)</f>
        <v>0</v>
      </c>
      <c r="AC2900" s="41">
        <f>IF(AND(tbl_PV_Milestones[[#This Row],[Planned YTD]]=1,tbl_PV_Milestones[[#This Row],[Complete]]="Yes"),1,0)</f>
        <v>0</v>
      </c>
      <c r="AD2900" s="41">
        <f>IF(AND(tbl_PV_Milestones[[#This Row],[Actual/Schedule Finish]]&lt;PV_Meta!$B$7,tbl_PV_Milestones[[#This Row],[Complete]]="No",tbl_PV_Milestones[[#This Row],[Project Status]]&lt;&gt;"On Hold"),1,0)</f>
        <v>1</v>
      </c>
      <c r="AE2900" s="41">
        <f>IF(AND(tbl_PV_Milestones[[#This Row],[Actual/Schedule Finish]]&gt;tbl_PV_Milestones[[#This Row],[Baseline Date]],tbl_PV_Milestones[[#This Row],[Complete]]="No",tbl_PV_Milestones[[#This Row],[Project Status]]&lt;&gt;"On Hold",tbl_PV_Milestones[[#This Row],[Overdue]]=0,tbl_PV_Milestones[[#This Row],[To be Baselined]]&lt;&gt;1),1,0)</f>
        <v>0</v>
      </c>
      <c r="AF2900" s="41">
        <f>IF(AND(tbl_PV_Milestones[[#This Row],[BL FY]]=2025,tbl_PV_Milestones[[#This Row],[Finish FY]]&gt;2025),1,0)</f>
        <v>0</v>
      </c>
      <c r="AG2900" s="56" t="str">
        <f>_xlfn.XLOOKUP(tbl_PV_Milestones[[#This Row],[Work ID]],tbl_PV_Meta[Work ID '#],tbl_PV_Meta[Project Manager/Owner],,0)</f>
        <v>Project Manager 38</v>
      </c>
      <c r="AH2900" s="6"/>
    </row>
    <row r="2901" spans="4:34" x14ac:dyDescent="0.25">
      <c r="D2901" s="6" t="s">
        <v>154</v>
      </c>
      <c r="E2901" s="6" t="s">
        <v>52</v>
      </c>
      <c r="F2901" s="6" t="s">
        <v>1765</v>
      </c>
      <c r="G2901" s="6" t="s">
        <v>511</v>
      </c>
      <c r="H2901" s="6" t="s">
        <v>505</v>
      </c>
      <c r="I2901" s="6" t="s">
        <v>512</v>
      </c>
      <c r="J2901" s="6" t="s">
        <v>154</v>
      </c>
      <c r="K2901" s="6" t="s">
        <v>39</v>
      </c>
      <c r="L2901" s="6" t="s">
        <v>75</v>
      </c>
      <c r="M2901" s="43"/>
      <c r="N2901" s="44" t="s">
        <v>1979</v>
      </c>
      <c r="S2901" s="45" t="e">
        <f>_xlfn.CONCAT(#REF!,TRIM(tbl_PV_Milestones[[#This Row],[Milestone Description]]))</f>
        <v>#REF!</v>
      </c>
      <c r="T2901" s="84" t="str">
        <f>IF(COUNTIF(tbl_PV_Milestones[UID],tbl_PV_Milestones[[#This Row],[UID]])&gt;1,"Duplicate","")</f>
        <v>Duplicate</v>
      </c>
      <c r="U2901" s="42" t="str">
        <f>_xlfn.XLOOKUP(tbl_PV_Milestones[[#This Row],[Work ID]],tbl_PV_Meta[Work ID '#],tbl_PV_Meta[Sub-Portfolio])</f>
        <v>Sub-Portfolio 4</v>
      </c>
      <c r="V2901" s="41">
        <f>IF(MONTH(tbl_PV_Milestones[[#This Row],[Baseline Date]])&lt;7,YEAR(tbl_PV_Milestones[[#This Row],[Baseline Date]]),YEAR(tbl_PV_Milestones[[#This Row],[Baseline Date]])+1)</f>
        <v>1900</v>
      </c>
      <c r="W2901" s="41">
        <f>IF(MONTH(tbl_PV_Milestones[[#This Row],[Actual/Schedule Finish]])&lt;7,YEAR(tbl_PV_Milestones[[#This Row],[Actual/Schedule Finish]]),YEAR(tbl_PV_Milestones[[#This Row],[Actual/Schedule Finish]])+1)</f>
        <v>1900</v>
      </c>
      <c r="X2901" s="41" t="str">
        <f>IF(OR(tbl_PV_Milestones[[#This Row],[Project Status]]="Completed",tbl_PV_Milestones[[#This Row],[Project Status]]="Assumed Completed"),"Yes","No")</f>
        <v>No</v>
      </c>
      <c r="Y2901" s="41">
        <f>IF(tbl_PV_Milestones[[#This Row],[Baseline Date]]="",1,0)</f>
        <v>1</v>
      </c>
      <c r="Z2901" s="41">
        <f>IF(tbl_PV_Milestones[[#This Row],[Baseline Date]]&lt;PV_Meta!$B$7,1,0)</f>
        <v>1</v>
      </c>
      <c r="AA2901" s="41">
        <f>IF(tbl_PV_Milestones[[#This Row],[Complete]]="Yes",1,0)</f>
        <v>0</v>
      </c>
      <c r="AB2901" s="41">
        <f>IF(AND(tbl_PV_Milestones[[#This Row],[BL FY]]=2025,tbl_PV_Milestones[[#This Row],[Baseline Date]]&lt;PV_Meta!$B$7),1,0)</f>
        <v>0</v>
      </c>
      <c r="AC2901" s="41">
        <f>IF(AND(tbl_PV_Milestones[[#This Row],[Planned YTD]]=1,tbl_PV_Milestones[[#This Row],[Complete]]="Yes"),1,0)</f>
        <v>0</v>
      </c>
      <c r="AD2901" s="41">
        <f>IF(AND(tbl_PV_Milestones[[#This Row],[Actual/Schedule Finish]]&lt;PV_Meta!$B$7,tbl_PV_Milestones[[#This Row],[Complete]]="No",tbl_PV_Milestones[[#This Row],[Project Status]]&lt;&gt;"On Hold"),1,0)</f>
        <v>1</v>
      </c>
      <c r="AE2901" s="41">
        <f>IF(AND(tbl_PV_Milestones[[#This Row],[Actual/Schedule Finish]]&gt;tbl_PV_Milestones[[#This Row],[Baseline Date]],tbl_PV_Milestones[[#This Row],[Complete]]="No",tbl_PV_Milestones[[#This Row],[Project Status]]&lt;&gt;"On Hold",tbl_PV_Milestones[[#This Row],[Overdue]]=0,tbl_PV_Milestones[[#This Row],[To be Baselined]]&lt;&gt;1),1,0)</f>
        <v>0</v>
      </c>
      <c r="AF2901" s="41">
        <f>IF(AND(tbl_PV_Milestones[[#This Row],[BL FY]]=2025,tbl_PV_Milestones[[#This Row],[Finish FY]]&gt;2025),1,0)</f>
        <v>0</v>
      </c>
      <c r="AG2901" s="56" t="str">
        <f>_xlfn.XLOOKUP(tbl_PV_Milestones[[#This Row],[Work ID]],tbl_PV_Meta[Work ID '#],tbl_PV_Meta[Project Manager/Owner],,0)</f>
        <v>Project Manager 38</v>
      </c>
      <c r="AH2901" s="6"/>
    </row>
    <row r="2902" spans="4:34" x14ac:dyDescent="0.25">
      <c r="D2902" s="6" t="s">
        <v>154</v>
      </c>
      <c r="E2902" s="6" t="s">
        <v>503</v>
      </c>
      <c r="F2902" s="6" t="s">
        <v>1748</v>
      </c>
      <c r="G2902" s="6" t="s">
        <v>738</v>
      </c>
      <c r="H2902" s="6" t="s">
        <v>505</v>
      </c>
      <c r="I2902" s="6" t="s">
        <v>522</v>
      </c>
      <c r="J2902" s="6" t="s">
        <v>154</v>
      </c>
      <c r="K2902" s="6" t="s">
        <v>39</v>
      </c>
      <c r="L2902" s="6" t="s">
        <v>83</v>
      </c>
      <c r="M2902" s="43"/>
      <c r="N2902" s="44" t="s">
        <v>1979</v>
      </c>
      <c r="O2902" s="39">
        <v>45523.708333333299</v>
      </c>
      <c r="P2902" s="39">
        <v>45523.708333333299</v>
      </c>
      <c r="Q2902" s="6">
        <v>0</v>
      </c>
      <c r="R2902" s="6">
        <v>0</v>
      </c>
      <c r="S2902" s="45" t="e">
        <f>_xlfn.CONCAT(#REF!,TRIM(tbl_PV_Milestones[[#This Row],[Milestone Description]]))</f>
        <v>#REF!</v>
      </c>
      <c r="T2902" s="84" t="str">
        <f>IF(COUNTIF(tbl_PV_Milestones[UID],tbl_PV_Milestones[[#This Row],[UID]])&gt;1,"Duplicate","")</f>
        <v>Duplicate</v>
      </c>
      <c r="U2902" s="42" t="str">
        <f>_xlfn.XLOOKUP(tbl_PV_Milestones[[#This Row],[Work ID]],tbl_PV_Meta[Work ID '#],tbl_PV_Meta[Sub-Portfolio])</f>
        <v>Sub-Portfolio 7</v>
      </c>
      <c r="V2902" s="41">
        <f>IF(MONTH(tbl_PV_Milestones[[#This Row],[Baseline Date]])&lt;7,YEAR(tbl_PV_Milestones[[#This Row],[Baseline Date]]),YEAR(tbl_PV_Milestones[[#This Row],[Baseline Date]])+1)</f>
        <v>2025</v>
      </c>
      <c r="W2902" s="41">
        <f>IF(MONTH(tbl_PV_Milestones[[#This Row],[Actual/Schedule Finish]])&lt;7,YEAR(tbl_PV_Milestones[[#This Row],[Actual/Schedule Finish]]),YEAR(tbl_PV_Milestones[[#This Row],[Actual/Schedule Finish]])+1)</f>
        <v>2025</v>
      </c>
      <c r="X2902" s="41" t="str">
        <f>IF(OR(tbl_PV_Milestones[[#This Row],[Project Status]]="Completed",tbl_PV_Milestones[[#This Row],[Project Status]]="Assumed Completed"),"Yes","No")</f>
        <v>No</v>
      </c>
      <c r="Y2902" s="41">
        <f>IF(tbl_PV_Milestones[[#This Row],[Baseline Date]]="",1,0)</f>
        <v>0</v>
      </c>
      <c r="Z2902" s="41">
        <f>IF(tbl_PV_Milestones[[#This Row],[Baseline Date]]&lt;PV_Meta!$B$7,1,0)</f>
        <v>1</v>
      </c>
      <c r="AA2902" s="41">
        <f>IF(tbl_PV_Milestones[[#This Row],[Complete]]="Yes",1,0)</f>
        <v>0</v>
      </c>
      <c r="AB2902" s="41">
        <f>IF(AND(tbl_PV_Milestones[[#This Row],[BL FY]]=2025,tbl_PV_Milestones[[#This Row],[Baseline Date]]&lt;PV_Meta!$B$7),1,0)</f>
        <v>1</v>
      </c>
      <c r="AC2902" s="41">
        <f>IF(AND(tbl_PV_Milestones[[#This Row],[Planned YTD]]=1,tbl_PV_Milestones[[#This Row],[Complete]]="Yes"),1,0)</f>
        <v>0</v>
      </c>
      <c r="AD2902" s="41">
        <f>IF(AND(tbl_PV_Milestones[[#This Row],[Actual/Schedule Finish]]&lt;PV_Meta!$B$7,tbl_PV_Milestones[[#This Row],[Complete]]="No",tbl_PV_Milestones[[#This Row],[Project Status]]&lt;&gt;"On Hold"),1,0)</f>
        <v>1</v>
      </c>
      <c r="AE2902" s="41">
        <f>IF(AND(tbl_PV_Milestones[[#This Row],[Actual/Schedule Finish]]&gt;tbl_PV_Milestones[[#This Row],[Baseline Date]],tbl_PV_Milestones[[#This Row],[Complete]]="No",tbl_PV_Milestones[[#This Row],[Project Status]]&lt;&gt;"On Hold",tbl_PV_Milestones[[#This Row],[Overdue]]=0,tbl_PV_Milestones[[#This Row],[To be Baselined]]&lt;&gt;1),1,0)</f>
        <v>0</v>
      </c>
      <c r="AF2902" s="41">
        <f>IF(AND(tbl_PV_Milestones[[#This Row],[BL FY]]=2025,tbl_PV_Milestones[[#This Row],[Finish FY]]&gt;2025),1,0)</f>
        <v>0</v>
      </c>
      <c r="AG2902" s="56" t="str">
        <f>_xlfn.XLOOKUP(tbl_PV_Milestones[[#This Row],[Work ID]],tbl_PV_Meta[Work ID '#],tbl_PV_Meta[Project Manager/Owner],,0)</f>
        <v>Project Manager 14</v>
      </c>
      <c r="AH2902" s="6"/>
    </row>
    <row r="2903" spans="4:34" x14ac:dyDescent="0.25">
      <c r="D2903" s="6" t="s">
        <v>154</v>
      </c>
      <c r="E2903" s="6" t="s">
        <v>503</v>
      </c>
      <c r="F2903" s="6" t="s">
        <v>1748</v>
      </c>
      <c r="G2903" s="6" t="s">
        <v>627</v>
      </c>
      <c r="H2903" s="6" t="s">
        <v>505</v>
      </c>
      <c r="I2903" s="6" t="s">
        <v>522</v>
      </c>
      <c r="J2903" s="6" t="s">
        <v>154</v>
      </c>
      <c r="K2903" s="6" t="s">
        <v>39</v>
      </c>
      <c r="L2903" s="6" t="s">
        <v>83</v>
      </c>
      <c r="M2903" s="43"/>
      <c r="N2903" s="44" t="s">
        <v>1979</v>
      </c>
      <c r="O2903" s="39">
        <v>45523.708333333299</v>
      </c>
      <c r="P2903" s="39">
        <v>45523.708333333299</v>
      </c>
      <c r="Q2903" s="6">
        <v>0</v>
      </c>
      <c r="R2903" s="6">
        <v>0</v>
      </c>
      <c r="S2903" s="45" t="e">
        <f>_xlfn.CONCAT(#REF!,TRIM(tbl_PV_Milestones[[#This Row],[Milestone Description]]))</f>
        <v>#REF!</v>
      </c>
      <c r="T2903" s="84" t="str">
        <f>IF(COUNTIF(tbl_PV_Milestones[UID],tbl_PV_Milestones[[#This Row],[UID]])&gt;1,"Duplicate","")</f>
        <v>Duplicate</v>
      </c>
      <c r="U2903" s="42" t="str">
        <f>_xlfn.XLOOKUP(tbl_PV_Milestones[[#This Row],[Work ID]],tbl_PV_Meta[Work ID '#],tbl_PV_Meta[Sub-Portfolio])</f>
        <v>Sub-Portfolio 7</v>
      </c>
      <c r="V2903" s="41">
        <f>IF(MONTH(tbl_PV_Milestones[[#This Row],[Baseline Date]])&lt;7,YEAR(tbl_PV_Milestones[[#This Row],[Baseline Date]]),YEAR(tbl_PV_Milestones[[#This Row],[Baseline Date]])+1)</f>
        <v>2025</v>
      </c>
      <c r="W2903" s="41">
        <f>IF(MONTH(tbl_PV_Milestones[[#This Row],[Actual/Schedule Finish]])&lt;7,YEAR(tbl_PV_Milestones[[#This Row],[Actual/Schedule Finish]]),YEAR(tbl_PV_Milestones[[#This Row],[Actual/Schedule Finish]])+1)</f>
        <v>2025</v>
      </c>
      <c r="X2903" s="41" t="str">
        <f>IF(OR(tbl_PV_Milestones[[#This Row],[Project Status]]="Completed",tbl_PV_Milestones[[#This Row],[Project Status]]="Assumed Completed"),"Yes","No")</f>
        <v>No</v>
      </c>
      <c r="Y2903" s="41">
        <f>IF(tbl_PV_Milestones[[#This Row],[Baseline Date]]="",1,0)</f>
        <v>0</v>
      </c>
      <c r="Z2903" s="41">
        <f>IF(tbl_PV_Milestones[[#This Row],[Baseline Date]]&lt;PV_Meta!$B$7,1,0)</f>
        <v>1</v>
      </c>
      <c r="AA2903" s="41">
        <f>IF(tbl_PV_Milestones[[#This Row],[Complete]]="Yes",1,0)</f>
        <v>0</v>
      </c>
      <c r="AB2903" s="41">
        <f>IF(AND(tbl_PV_Milestones[[#This Row],[BL FY]]=2025,tbl_PV_Milestones[[#This Row],[Baseline Date]]&lt;PV_Meta!$B$7),1,0)</f>
        <v>1</v>
      </c>
      <c r="AC2903" s="41">
        <f>IF(AND(tbl_PV_Milestones[[#This Row],[Planned YTD]]=1,tbl_PV_Milestones[[#This Row],[Complete]]="Yes"),1,0)</f>
        <v>0</v>
      </c>
      <c r="AD2903" s="41">
        <f>IF(AND(tbl_PV_Milestones[[#This Row],[Actual/Schedule Finish]]&lt;PV_Meta!$B$7,tbl_PV_Milestones[[#This Row],[Complete]]="No",tbl_PV_Milestones[[#This Row],[Project Status]]&lt;&gt;"On Hold"),1,0)</f>
        <v>1</v>
      </c>
      <c r="AE2903" s="41">
        <f>IF(AND(tbl_PV_Milestones[[#This Row],[Actual/Schedule Finish]]&gt;tbl_PV_Milestones[[#This Row],[Baseline Date]],tbl_PV_Milestones[[#This Row],[Complete]]="No",tbl_PV_Milestones[[#This Row],[Project Status]]&lt;&gt;"On Hold",tbl_PV_Milestones[[#This Row],[Overdue]]=0,tbl_PV_Milestones[[#This Row],[To be Baselined]]&lt;&gt;1),1,0)</f>
        <v>0</v>
      </c>
      <c r="AF2903" s="41">
        <f>IF(AND(tbl_PV_Milestones[[#This Row],[BL FY]]=2025,tbl_PV_Milestones[[#This Row],[Finish FY]]&gt;2025),1,0)</f>
        <v>0</v>
      </c>
      <c r="AG2903" s="56" t="str">
        <f>_xlfn.XLOOKUP(tbl_PV_Milestones[[#This Row],[Work ID]],tbl_PV_Meta[Work ID '#],tbl_PV_Meta[Project Manager/Owner],,0)</f>
        <v>Project Manager 14</v>
      </c>
      <c r="AH2903" s="6"/>
    </row>
    <row r="2904" spans="4:34" x14ac:dyDescent="0.25">
      <c r="D2904" s="6" t="s">
        <v>154</v>
      </c>
      <c r="E2904" s="6" t="s">
        <v>503</v>
      </c>
      <c r="F2904" s="6" t="s">
        <v>1748</v>
      </c>
      <c r="G2904" s="6" t="s">
        <v>739</v>
      </c>
      <c r="H2904" s="6" t="s">
        <v>505</v>
      </c>
      <c r="I2904" s="6" t="s">
        <v>522</v>
      </c>
      <c r="J2904" s="6" t="s">
        <v>154</v>
      </c>
      <c r="K2904" s="6" t="s">
        <v>39</v>
      </c>
      <c r="L2904" s="6" t="s">
        <v>83</v>
      </c>
      <c r="M2904" s="43"/>
      <c r="N2904" s="44" t="s">
        <v>1979</v>
      </c>
      <c r="O2904" s="39">
        <v>45523.708333333299</v>
      </c>
      <c r="P2904" s="39">
        <v>45523.708333333299</v>
      </c>
      <c r="Q2904" s="6">
        <v>0</v>
      </c>
      <c r="R2904" s="6">
        <v>0</v>
      </c>
      <c r="S2904" s="45" t="e">
        <f>_xlfn.CONCAT(#REF!,TRIM(tbl_PV_Milestones[[#This Row],[Milestone Description]]))</f>
        <v>#REF!</v>
      </c>
      <c r="T2904" s="84" t="str">
        <f>IF(COUNTIF(tbl_PV_Milestones[UID],tbl_PV_Milestones[[#This Row],[UID]])&gt;1,"Duplicate","")</f>
        <v>Duplicate</v>
      </c>
      <c r="U2904" s="42" t="str">
        <f>_xlfn.XLOOKUP(tbl_PV_Milestones[[#This Row],[Work ID]],tbl_PV_Meta[Work ID '#],tbl_PV_Meta[Sub-Portfolio])</f>
        <v>Sub-Portfolio 7</v>
      </c>
      <c r="V2904" s="41">
        <f>IF(MONTH(tbl_PV_Milestones[[#This Row],[Baseline Date]])&lt;7,YEAR(tbl_PV_Milestones[[#This Row],[Baseline Date]]),YEAR(tbl_PV_Milestones[[#This Row],[Baseline Date]])+1)</f>
        <v>2025</v>
      </c>
      <c r="W2904" s="41">
        <f>IF(MONTH(tbl_PV_Milestones[[#This Row],[Actual/Schedule Finish]])&lt;7,YEAR(tbl_PV_Milestones[[#This Row],[Actual/Schedule Finish]]),YEAR(tbl_PV_Milestones[[#This Row],[Actual/Schedule Finish]])+1)</f>
        <v>2025</v>
      </c>
      <c r="X2904" s="41" t="str">
        <f>IF(OR(tbl_PV_Milestones[[#This Row],[Project Status]]="Completed",tbl_PV_Milestones[[#This Row],[Project Status]]="Assumed Completed"),"Yes","No")</f>
        <v>No</v>
      </c>
      <c r="Y2904" s="41">
        <f>IF(tbl_PV_Milestones[[#This Row],[Baseline Date]]="",1,0)</f>
        <v>0</v>
      </c>
      <c r="Z2904" s="41">
        <f>IF(tbl_PV_Milestones[[#This Row],[Baseline Date]]&lt;PV_Meta!$B$7,1,0)</f>
        <v>1</v>
      </c>
      <c r="AA2904" s="41">
        <f>IF(tbl_PV_Milestones[[#This Row],[Complete]]="Yes",1,0)</f>
        <v>0</v>
      </c>
      <c r="AB2904" s="41">
        <f>IF(AND(tbl_PV_Milestones[[#This Row],[BL FY]]=2025,tbl_PV_Milestones[[#This Row],[Baseline Date]]&lt;PV_Meta!$B$7),1,0)</f>
        <v>1</v>
      </c>
      <c r="AC2904" s="41">
        <f>IF(AND(tbl_PV_Milestones[[#This Row],[Planned YTD]]=1,tbl_PV_Milestones[[#This Row],[Complete]]="Yes"),1,0)</f>
        <v>0</v>
      </c>
      <c r="AD2904" s="41">
        <f>IF(AND(tbl_PV_Milestones[[#This Row],[Actual/Schedule Finish]]&lt;PV_Meta!$B$7,tbl_PV_Milestones[[#This Row],[Complete]]="No",tbl_PV_Milestones[[#This Row],[Project Status]]&lt;&gt;"On Hold"),1,0)</f>
        <v>1</v>
      </c>
      <c r="AE2904" s="41">
        <f>IF(AND(tbl_PV_Milestones[[#This Row],[Actual/Schedule Finish]]&gt;tbl_PV_Milestones[[#This Row],[Baseline Date]],tbl_PV_Milestones[[#This Row],[Complete]]="No",tbl_PV_Milestones[[#This Row],[Project Status]]&lt;&gt;"On Hold",tbl_PV_Milestones[[#This Row],[Overdue]]=0,tbl_PV_Milestones[[#This Row],[To be Baselined]]&lt;&gt;1),1,0)</f>
        <v>0</v>
      </c>
      <c r="AF2904" s="41">
        <f>IF(AND(tbl_PV_Milestones[[#This Row],[BL FY]]=2025,tbl_PV_Milestones[[#This Row],[Finish FY]]&gt;2025),1,0)</f>
        <v>0</v>
      </c>
      <c r="AG2904" s="56" t="str">
        <f>_xlfn.XLOOKUP(tbl_PV_Milestones[[#This Row],[Work ID]],tbl_PV_Meta[Work ID '#],tbl_PV_Meta[Project Manager/Owner],,0)</f>
        <v>Project Manager 14</v>
      </c>
      <c r="AH2904" s="6"/>
    </row>
    <row r="2905" spans="4:34" x14ac:dyDescent="0.25">
      <c r="D2905" s="6" t="s">
        <v>154</v>
      </c>
      <c r="E2905" s="6" t="s">
        <v>503</v>
      </c>
      <c r="F2905" s="6" t="s">
        <v>1748</v>
      </c>
      <c r="G2905" s="6" t="s">
        <v>740</v>
      </c>
      <c r="H2905" s="6" t="s">
        <v>505</v>
      </c>
      <c r="I2905" s="6" t="s">
        <v>522</v>
      </c>
      <c r="J2905" s="6" t="s">
        <v>154</v>
      </c>
      <c r="K2905" s="6" t="s">
        <v>39</v>
      </c>
      <c r="L2905" s="6" t="s">
        <v>83</v>
      </c>
      <c r="M2905" s="43"/>
      <c r="N2905" s="44" t="s">
        <v>1979</v>
      </c>
      <c r="O2905" s="39">
        <v>45523.708333333299</v>
      </c>
      <c r="P2905" s="39">
        <v>45523.708333333299</v>
      </c>
      <c r="Q2905" s="6">
        <v>0</v>
      </c>
      <c r="R2905" s="6">
        <v>0</v>
      </c>
      <c r="S2905" s="45" t="e">
        <f>_xlfn.CONCAT(#REF!,TRIM(tbl_PV_Milestones[[#This Row],[Milestone Description]]))</f>
        <v>#REF!</v>
      </c>
      <c r="T2905" s="84" t="str">
        <f>IF(COUNTIF(tbl_PV_Milestones[UID],tbl_PV_Milestones[[#This Row],[UID]])&gt;1,"Duplicate","")</f>
        <v>Duplicate</v>
      </c>
      <c r="U2905" s="42" t="str">
        <f>_xlfn.XLOOKUP(tbl_PV_Milestones[[#This Row],[Work ID]],tbl_PV_Meta[Work ID '#],tbl_PV_Meta[Sub-Portfolio])</f>
        <v>Sub-Portfolio 7</v>
      </c>
      <c r="V2905" s="41">
        <f>IF(MONTH(tbl_PV_Milestones[[#This Row],[Baseline Date]])&lt;7,YEAR(tbl_PV_Milestones[[#This Row],[Baseline Date]]),YEAR(tbl_PV_Milestones[[#This Row],[Baseline Date]])+1)</f>
        <v>2025</v>
      </c>
      <c r="W2905" s="41">
        <f>IF(MONTH(tbl_PV_Milestones[[#This Row],[Actual/Schedule Finish]])&lt;7,YEAR(tbl_PV_Milestones[[#This Row],[Actual/Schedule Finish]]),YEAR(tbl_PV_Milestones[[#This Row],[Actual/Schedule Finish]])+1)</f>
        <v>2025</v>
      </c>
      <c r="X2905" s="41" t="str">
        <f>IF(OR(tbl_PV_Milestones[[#This Row],[Project Status]]="Completed",tbl_PV_Milestones[[#This Row],[Project Status]]="Assumed Completed"),"Yes","No")</f>
        <v>No</v>
      </c>
      <c r="Y2905" s="41">
        <f>IF(tbl_PV_Milestones[[#This Row],[Baseline Date]]="",1,0)</f>
        <v>0</v>
      </c>
      <c r="Z2905" s="41">
        <f>IF(tbl_PV_Milestones[[#This Row],[Baseline Date]]&lt;PV_Meta!$B$7,1,0)</f>
        <v>1</v>
      </c>
      <c r="AA2905" s="41">
        <f>IF(tbl_PV_Milestones[[#This Row],[Complete]]="Yes",1,0)</f>
        <v>0</v>
      </c>
      <c r="AB2905" s="41">
        <f>IF(AND(tbl_PV_Milestones[[#This Row],[BL FY]]=2025,tbl_PV_Milestones[[#This Row],[Baseline Date]]&lt;PV_Meta!$B$7),1,0)</f>
        <v>1</v>
      </c>
      <c r="AC2905" s="41">
        <f>IF(AND(tbl_PV_Milestones[[#This Row],[Planned YTD]]=1,tbl_PV_Milestones[[#This Row],[Complete]]="Yes"),1,0)</f>
        <v>0</v>
      </c>
      <c r="AD2905" s="41">
        <f>IF(AND(tbl_PV_Milestones[[#This Row],[Actual/Schedule Finish]]&lt;PV_Meta!$B$7,tbl_PV_Milestones[[#This Row],[Complete]]="No",tbl_PV_Milestones[[#This Row],[Project Status]]&lt;&gt;"On Hold"),1,0)</f>
        <v>1</v>
      </c>
      <c r="AE2905" s="41">
        <f>IF(AND(tbl_PV_Milestones[[#This Row],[Actual/Schedule Finish]]&gt;tbl_PV_Milestones[[#This Row],[Baseline Date]],tbl_PV_Milestones[[#This Row],[Complete]]="No",tbl_PV_Milestones[[#This Row],[Project Status]]&lt;&gt;"On Hold",tbl_PV_Milestones[[#This Row],[Overdue]]=0,tbl_PV_Milestones[[#This Row],[To be Baselined]]&lt;&gt;1),1,0)</f>
        <v>0</v>
      </c>
      <c r="AF2905" s="41">
        <f>IF(AND(tbl_PV_Milestones[[#This Row],[BL FY]]=2025,tbl_PV_Milestones[[#This Row],[Finish FY]]&gt;2025),1,0)</f>
        <v>0</v>
      </c>
      <c r="AG2905" s="56" t="str">
        <f>_xlfn.XLOOKUP(tbl_PV_Milestones[[#This Row],[Work ID]],tbl_PV_Meta[Work ID '#],tbl_PV_Meta[Project Manager/Owner],,0)</f>
        <v>Project Manager 14</v>
      </c>
      <c r="AH2905" s="6"/>
    </row>
    <row r="2906" spans="4:34" x14ac:dyDescent="0.25">
      <c r="D2906" s="6" t="s">
        <v>154</v>
      </c>
      <c r="E2906" s="6" t="s">
        <v>503</v>
      </c>
      <c r="F2906" s="6" t="s">
        <v>1748</v>
      </c>
      <c r="G2906" s="6" t="s">
        <v>741</v>
      </c>
      <c r="H2906" s="6" t="s">
        <v>505</v>
      </c>
      <c r="I2906" s="6" t="s">
        <v>522</v>
      </c>
      <c r="J2906" s="6" t="s">
        <v>154</v>
      </c>
      <c r="K2906" s="6" t="s">
        <v>39</v>
      </c>
      <c r="L2906" s="6" t="s">
        <v>83</v>
      </c>
      <c r="M2906" s="43"/>
      <c r="N2906" s="44" t="s">
        <v>1979</v>
      </c>
      <c r="O2906" s="39">
        <v>45523.708333333299</v>
      </c>
      <c r="P2906" s="39">
        <v>45523.708333333299</v>
      </c>
      <c r="Q2906" s="6">
        <v>0</v>
      </c>
      <c r="R2906" s="6">
        <v>0</v>
      </c>
      <c r="S2906" s="45" t="e">
        <f>_xlfn.CONCAT(#REF!,TRIM(tbl_PV_Milestones[[#This Row],[Milestone Description]]))</f>
        <v>#REF!</v>
      </c>
      <c r="T2906" s="84" t="str">
        <f>IF(COUNTIF(tbl_PV_Milestones[UID],tbl_PV_Milestones[[#This Row],[UID]])&gt;1,"Duplicate","")</f>
        <v>Duplicate</v>
      </c>
      <c r="U2906" s="42" t="str">
        <f>_xlfn.XLOOKUP(tbl_PV_Milestones[[#This Row],[Work ID]],tbl_PV_Meta[Work ID '#],tbl_PV_Meta[Sub-Portfolio])</f>
        <v>Sub-Portfolio 7</v>
      </c>
      <c r="V2906" s="41">
        <f>IF(MONTH(tbl_PV_Milestones[[#This Row],[Baseline Date]])&lt;7,YEAR(tbl_PV_Milestones[[#This Row],[Baseline Date]]),YEAR(tbl_PV_Milestones[[#This Row],[Baseline Date]])+1)</f>
        <v>2025</v>
      </c>
      <c r="W2906" s="41">
        <f>IF(MONTH(tbl_PV_Milestones[[#This Row],[Actual/Schedule Finish]])&lt;7,YEAR(tbl_PV_Milestones[[#This Row],[Actual/Schedule Finish]]),YEAR(tbl_PV_Milestones[[#This Row],[Actual/Schedule Finish]])+1)</f>
        <v>2025</v>
      </c>
      <c r="X2906" s="41" t="str">
        <f>IF(OR(tbl_PV_Milestones[[#This Row],[Project Status]]="Completed",tbl_PV_Milestones[[#This Row],[Project Status]]="Assumed Completed"),"Yes","No")</f>
        <v>No</v>
      </c>
      <c r="Y2906" s="41">
        <f>IF(tbl_PV_Milestones[[#This Row],[Baseline Date]]="",1,0)</f>
        <v>0</v>
      </c>
      <c r="Z2906" s="41">
        <f>IF(tbl_PV_Milestones[[#This Row],[Baseline Date]]&lt;PV_Meta!$B$7,1,0)</f>
        <v>1</v>
      </c>
      <c r="AA2906" s="41">
        <f>IF(tbl_PV_Milestones[[#This Row],[Complete]]="Yes",1,0)</f>
        <v>0</v>
      </c>
      <c r="AB2906" s="41">
        <f>IF(AND(tbl_PV_Milestones[[#This Row],[BL FY]]=2025,tbl_PV_Milestones[[#This Row],[Baseline Date]]&lt;PV_Meta!$B$7),1,0)</f>
        <v>1</v>
      </c>
      <c r="AC2906" s="41">
        <f>IF(AND(tbl_PV_Milestones[[#This Row],[Planned YTD]]=1,tbl_PV_Milestones[[#This Row],[Complete]]="Yes"),1,0)</f>
        <v>0</v>
      </c>
      <c r="AD2906" s="41">
        <f>IF(AND(tbl_PV_Milestones[[#This Row],[Actual/Schedule Finish]]&lt;PV_Meta!$B$7,tbl_PV_Milestones[[#This Row],[Complete]]="No",tbl_PV_Milestones[[#This Row],[Project Status]]&lt;&gt;"On Hold"),1,0)</f>
        <v>1</v>
      </c>
      <c r="AE2906" s="41">
        <f>IF(AND(tbl_PV_Milestones[[#This Row],[Actual/Schedule Finish]]&gt;tbl_PV_Milestones[[#This Row],[Baseline Date]],tbl_PV_Milestones[[#This Row],[Complete]]="No",tbl_PV_Milestones[[#This Row],[Project Status]]&lt;&gt;"On Hold",tbl_PV_Milestones[[#This Row],[Overdue]]=0,tbl_PV_Milestones[[#This Row],[To be Baselined]]&lt;&gt;1),1,0)</f>
        <v>0</v>
      </c>
      <c r="AF2906" s="41">
        <f>IF(AND(tbl_PV_Milestones[[#This Row],[BL FY]]=2025,tbl_PV_Milestones[[#This Row],[Finish FY]]&gt;2025),1,0)</f>
        <v>0</v>
      </c>
      <c r="AG2906" s="56" t="str">
        <f>_xlfn.XLOOKUP(tbl_PV_Milestones[[#This Row],[Work ID]],tbl_PV_Meta[Work ID '#],tbl_PV_Meta[Project Manager/Owner],,0)</f>
        <v>Project Manager 14</v>
      </c>
      <c r="AH2906" s="6"/>
    </row>
    <row r="2907" spans="4:34" x14ac:dyDescent="0.25">
      <c r="D2907" s="6" t="s">
        <v>154</v>
      </c>
      <c r="E2907" s="6" t="s">
        <v>503</v>
      </c>
      <c r="F2907" s="6" t="s">
        <v>1748</v>
      </c>
      <c r="G2907" s="6" t="s">
        <v>742</v>
      </c>
      <c r="H2907" s="6" t="s">
        <v>505</v>
      </c>
      <c r="I2907" s="6" t="s">
        <v>522</v>
      </c>
      <c r="J2907" s="6" t="s">
        <v>154</v>
      </c>
      <c r="K2907" s="6" t="s">
        <v>39</v>
      </c>
      <c r="L2907" s="6" t="s">
        <v>83</v>
      </c>
      <c r="M2907" s="43"/>
      <c r="N2907" s="44" t="s">
        <v>1979</v>
      </c>
      <c r="O2907" s="39">
        <v>45523.708333333299</v>
      </c>
      <c r="P2907" s="39">
        <v>45523.708333333299</v>
      </c>
      <c r="Q2907" s="6">
        <v>0</v>
      </c>
      <c r="R2907" s="6">
        <v>0</v>
      </c>
      <c r="S2907" s="45" t="e">
        <f>_xlfn.CONCAT(#REF!,TRIM(tbl_PV_Milestones[[#This Row],[Milestone Description]]))</f>
        <v>#REF!</v>
      </c>
      <c r="T2907" s="84" t="str">
        <f>IF(COUNTIF(tbl_PV_Milestones[UID],tbl_PV_Milestones[[#This Row],[UID]])&gt;1,"Duplicate","")</f>
        <v>Duplicate</v>
      </c>
      <c r="U2907" s="42" t="str">
        <f>_xlfn.XLOOKUP(tbl_PV_Milestones[[#This Row],[Work ID]],tbl_PV_Meta[Work ID '#],tbl_PV_Meta[Sub-Portfolio])</f>
        <v>Sub-Portfolio 7</v>
      </c>
      <c r="V2907" s="41">
        <f>IF(MONTH(tbl_PV_Milestones[[#This Row],[Baseline Date]])&lt;7,YEAR(tbl_PV_Milestones[[#This Row],[Baseline Date]]),YEAR(tbl_PV_Milestones[[#This Row],[Baseline Date]])+1)</f>
        <v>2025</v>
      </c>
      <c r="W2907" s="41">
        <f>IF(MONTH(tbl_PV_Milestones[[#This Row],[Actual/Schedule Finish]])&lt;7,YEAR(tbl_PV_Milestones[[#This Row],[Actual/Schedule Finish]]),YEAR(tbl_PV_Milestones[[#This Row],[Actual/Schedule Finish]])+1)</f>
        <v>2025</v>
      </c>
      <c r="X2907" s="41" t="str">
        <f>IF(OR(tbl_PV_Milestones[[#This Row],[Project Status]]="Completed",tbl_PV_Milestones[[#This Row],[Project Status]]="Assumed Completed"),"Yes","No")</f>
        <v>No</v>
      </c>
      <c r="Y2907" s="41">
        <f>IF(tbl_PV_Milestones[[#This Row],[Baseline Date]]="",1,0)</f>
        <v>0</v>
      </c>
      <c r="Z2907" s="41">
        <f>IF(tbl_PV_Milestones[[#This Row],[Baseline Date]]&lt;PV_Meta!$B$7,1,0)</f>
        <v>1</v>
      </c>
      <c r="AA2907" s="41">
        <f>IF(tbl_PV_Milestones[[#This Row],[Complete]]="Yes",1,0)</f>
        <v>0</v>
      </c>
      <c r="AB2907" s="41">
        <f>IF(AND(tbl_PV_Milestones[[#This Row],[BL FY]]=2025,tbl_PV_Milestones[[#This Row],[Baseline Date]]&lt;PV_Meta!$B$7),1,0)</f>
        <v>1</v>
      </c>
      <c r="AC2907" s="41">
        <f>IF(AND(tbl_PV_Milestones[[#This Row],[Planned YTD]]=1,tbl_PV_Milestones[[#This Row],[Complete]]="Yes"),1,0)</f>
        <v>0</v>
      </c>
      <c r="AD2907" s="41">
        <f>IF(AND(tbl_PV_Milestones[[#This Row],[Actual/Schedule Finish]]&lt;PV_Meta!$B$7,tbl_PV_Milestones[[#This Row],[Complete]]="No",tbl_PV_Milestones[[#This Row],[Project Status]]&lt;&gt;"On Hold"),1,0)</f>
        <v>1</v>
      </c>
      <c r="AE2907" s="41">
        <f>IF(AND(tbl_PV_Milestones[[#This Row],[Actual/Schedule Finish]]&gt;tbl_PV_Milestones[[#This Row],[Baseline Date]],tbl_PV_Milestones[[#This Row],[Complete]]="No",tbl_PV_Milestones[[#This Row],[Project Status]]&lt;&gt;"On Hold",tbl_PV_Milestones[[#This Row],[Overdue]]=0,tbl_PV_Milestones[[#This Row],[To be Baselined]]&lt;&gt;1),1,0)</f>
        <v>0</v>
      </c>
      <c r="AF2907" s="41">
        <f>IF(AND(tbl_PV_Milestones[[#This Row],[BL FY]]=2025,tbl_PV_Milestones[[#This Row],[Finish FY]]&gt;2025),1,0)</f>
        <v>0</v>
      </c>
      <c r="AG2907" s="56" t="str">
        <f>_xlfn.XLOOKUP(tbl_PV_Milestones[[#This Row],[Work ID]],tbl_PV_Meta[Work ID '#],tbl_PV_Meta[Project Manager/Owner],,0)</f>
        <v>Project Manager 14</v>
      </c>
      <c r="AH2907" s="6"/>
    </row>
    <row r="2908" spans="4:34" x14ac:dyDescent="0.25">
      <c r="D2908" s="6" t="s">
        <v>154</v>
      </c>
      <c r="E2908" s="6" t="s">
        <v>503</v>
      </c>
      <c r="F2908" s="6" t="s">
        <v>1748</v>
      </c>
      <c r="G2908" s="6" t="s">
        <v>703</v>
      </c>
      <c r="H2908" s="6" t="s">
        <v>505</v>
      </c>
      <c r="I2908" s="6" t="s">
        <v>522</v>
      </c>
      <c r="J2908" s="6" t="s">
        <v>154</v>
      </c>
      <c r="K2908" s="6" t="s">
        <v>39</v>
      </c>
      <c r="L2908" s="6" t="s">
        <v>83</v>
      </c>
      <c r="M2908" s="43"/>
      <c r="N2908" s="44" t="s">
        <v>1979</v>
      </c>
      <c r="O2908" s="39">
        <v>45523.708333333299</v>
      </c>
      <c r="P2908" s="39">
        <v>45523.708333333299</v>
      </c>
      <c r="Q2908" s="6">
        <v>0</v>
      </c>
      <c r="R2908" s="6">
        <v>0</v>
      </c>
      <c r="S2908" s="45" t="e">
        <f>_xlfn.CONCAT(#REF!,TRIM(tbl_PV_Milestones[[#This Row],[Milestone Description]]))</f>
        <v>#REF!</v>
      </c>
      <c r="T2908" s="84" t="str">
        <f>IF(COUNTIF(tbl_PV_Milestones[UID],tbl_PV_Milestones[[#This Row],[UID]])&gt;1,"Duplicate","")</f>
        <v>Duplicate</v>
      </c>
      <c r="U2908" s="42" t="str">
        <f>_xlfn.XLOOKUP(tbl_PV_Milestones[[#This Row],[Work ID]],tbl_PV_Meta[Work ID '#],tbl_PV_Meta[Sub-Portfolio])</f>
        <v>Sub-Portfolio 7</v>
      </c>
      <c r="V2908" s="41">
        <f>IF(MONTH(tbl_PV_Milestones[[#This Row],[Baseline Date]])&lt;7,YEAR(tbl_PV_Milestones[[#This Row],[Baseline Date]]),YEAR(tbl_PV_Milestones[[#This Row],[Baseline Date]])+1)</f>
        <v>2025</v>
      </c>
      <c r="W2908" s="41">
        <f>IF(MONTH(tbl_PV_Milestones[[#This Row],[Actual/Schedule Finish]])&lt;7,YEAR(tbl_PV_Milestones[[#This Row],[Actual/Schedule Finish]]),YEAR(tbl_PV_Milestones[[#This Row],[Actual/Schedule Finish]])+1)</f>
        <v>2025</v>
      </c>
      <c r="X2908" s="41" t="str">
        <f>IF(OR(tbl_PV_Milestones[[#This Row],[Project Status]]="Completed",tbl_PV_Milestones[[#This Row],[Project Status]]="Assumed Completed"),"Yes","No")</f>
        <v>No</v>
      </c>
      <c r="Y2908" s="41">
        <f>IF(tbl_PV_Milestones[[#This Row],[Baseline Date]]="",1,0)</f>
        <v>0</v>
      </c>
      <c r="Z2908" s="41">
        <f>IF(tbl_PV_Milestones[[#This Row],[Baseline Date]]&lt;PV_Meta!$B$7,1,0)</f>
        <v>1</v>
      </c>
      <c r="AA2908" s="41">
        <f>IF(tbl_PV_Milestones[[#This Row],[Complete]]="Yes",1,0)</f>
        <v>0</v>
      </c>
      <c r="AB2908" s="41">
        <f>IF(AND(tbl_PV_Milestones[[#This Row],[BL FY]]=2025,tbl_PV_Milestones[[#This Row],[Baseline Date]]&lt;PV_Meta!$B$7),1,0)</f>
        <v>1</v>
      </c>
      <c r="AC2908" s="41">
        <f>IF(AND(tbl_PV_Milestones[[#This Row],[Planned YTD]]=1,tbl_PV_Milestones[[#This Row],[Complete]]="Yes"),1,0)</f>
        <v>0</v>
      </c>
      <c r="AD2908" s="41">
        <f>IF(AND(tbl_PV_Milestones[[#This Row],[Actual/Schedule Finish]]&lt;PV_Meta!$B$7,tbl_PV_Milestones[[#This Row],[Complete]]="No",tbl_PV_Milestones[[#This Row],[Project Status]]&lt;&gt;"On Hold"),1,0)</f>
        <v>1</v>
      </c>
      <c r="AE2908" s="41">
        <f>IF(AND(tbl_PV_Milestones[[#This Row],[Actual/Schedule Finish]]&gt;tbl_PV_Milestones[[#This Row],[Baseline Date]],tbl_PV_Milestones[[#This Row],[Complete]]="No",tbl_PV_Milestones[[#This Row],[Project Status]]&lt;&gt;"On Hold",tbl_PV_Milestones[[#This Row],[Overdue]]=0,tbl_PV_Milestones[[#This Row],[To be Baselined]]&lt;&gt;1),1,0)</f>
        <v>0</v>
      </c>
      <c r="AF2908" s="41">
        <f>IF(AND(tbl_PV_Milestones[[#This Row],[BL FY]]=2025,tbl_PV_Milestones[[#This Row],[Finish FY]]&gt;2025),1,0)</f>
        <v>0</v>
      </c>
      <c r="AG2908" s="56" t="str">
        <f>_xlfn.XLOOKUP(tbl_PV_Milestones[[#This Row],[Work ID]],tbl_PV_Meta[Work ID '#],tbl_PV_Meta[Project Manager/Owner],,0)</f>
        <v>Project Manager 14</v>
      </c>
      <c r="AH2908" s="6"/>
    </row>
    <row r="2909" spans="4:34" x14ac:dyDescent="0.25">
      <c r="D2909" s="6" t="s">
        <v>154</v>
      </c>
      <c r="E2909" s="6" t="s">
        <v>503</v>
      </c>
      <c r="F2909" s="6" t="s">
        <v>1748</v>
      </c>
      <c r="G2909" s="6" t="s">
        <v>567</v>
      </c>
      <c r="H2909" s="6" t="s">
        <v>505</v>
      </c>
      <c r="I2909" s="6" t="s">
        <v>522</v>
      </c>
      <c r="J2909" s="6" t="s">
        <v>154</v>
      </c>
      <c r="K2909" s="6" t="s">
        <v>39</v>
      </c>
      <c r="L2909" s="6" t="s">
        <v>83</v>
      </c>
      <c r="M2909" s="43"/>
      <c r="N2909" s="44" t="s">
        <v>1979</v>
      </c>
      <c r="O2909" s="39">
        <v>45523.708333333299</v>
      </c>
      <c r="P2909" s="39">
        <v>45523.708333333299</v>
      </c>
      <c r="Q2909" s="6">
        <v>0</v>
      </c>
      <c r="R2909" s="6">
        <v>0</v>
      </c>
      <c r="S2909" s="45" t="e">
        <f>_xlfn.CONCAT(#REF!,TRIM(tbl_PV_Milestones[[#This Row],[Milestone Description]]))</f>
        <v>#REF!</v>
      </c>
      <c r="T2909" s="84" t="str">
        <f>IF(COUNTIF(tbl_PV_Milestones[UID],tbl_PV_Milestones[[#This Row],[UID]])&gt;1,"Duplicate","")</f>
        <v>Duplicate</v>
      </c>
      <c r="U2909" s="42" t="str">
        <f>_xlfn.XLOOKUP(tbl_PV_Milestones[[#This Row],[Work ID]],tbl_PV_Meta[Work ID '#],tbl_PV_Meta[Sub-Portfolio])</f>
        <v>Sub-Portfolio 7</v>
      </c>
      <c r="V2909" s="41">
        <f>IF(MONTH(tbl_PV_Milestones[[#This Row],[Baseline Date]])&lt;7,YEAR(tbl_PV_Milestones[[#This Row],[Baseline Date]]),YEAR(tbl_PV_Milestones[[#This Row],[Baseline Date]])+1)</f>
        <v>2025</v>
      </c>
      <c r="W2909" s="41">
        <f>IF(MONTH(tbl_PV_Milestones[[#This Row],[Actual/Schedule Finish]])&lt;7,YEAR(tbl_PV_Milestones[[#This Row],[Actual/Schedule Finish]]),YEAR(tbl_PV_Milestones[[#This Row],[Actual/Schedule Finish]])+1)</f>
        <v>2025</v>
      </c>
      <c r="X2909" s="41" t="str">
        <f>IF(OR(tbl_PV_Milestones[[#This Row],[Project Status]]="Completed",tbl_PV_Milestones[[#This Row],[Project Status]]="Assumed Completed"),"Yes","No")</f>
        <v>No</v>
      </c>
      <c r="Y2909" s="41">
        <f>IF(tbl_PV_Milestones[[#This Row],[Baseline Date]]="",1,0)</f>
        <v>0</v>
      </c>
      <c r="Z2909" s="41">
        <f>IF(tbl_PV_Milestones[[#This Row],[Baseline Date]]&lt;PV_Meta!$B$7,1,0)</f>
        <v>1</v>
      </c>
      <c r="AA2909" s="41">
        <f>IF(tbl_PV_Milestones[[#This Row],[Complete]]="Yes",1,0)</f>
        <v>0</v>
      </c>
      <c r="AB2909" s="41">
        <f>IF(AND(tbl_PV_Milestones[[#This Row],[BL FY]]=2025,tbl_PV_Milestones[[#This Row],[Baseline Date]]&lt;PV_Meta!$B$7),1,0)</f>
        <v>1</v>
      </c>
      <c r="AC2909" s="41">
        <f>IF(AND(tbl_PV_Milestones[[#This Row],[Planned YTD]]=1,tbl_PV_Milestones[[#This Row],[Complete]]="Yes"),1,0)</f>
        <v>0</v>
      </c>
      <c r="AD2909" s="41">
        <f>IF(AND(tbl_PV_Milestones[[#This Row],[Actual/Schedule Finish]]&lt;PV_Meta!$B$7,tbl_PV_Milestones[[#This Row],[Complete]]="No",tbl_PV_Milestones[[#This Row],[Project Status]]&lt;&gt;"On Hold"),1,0)</f>
        <v>1</v>
      </c>
      <c r="AE2909" s="41">
        <f>IF(AND(tbl_PV_Milestones[[#This Row],[Actual/Schedule Finish]]&gt;tbl_PV_Milestones[[#This Row],[Baseline Date]],tbl_PV_Milestones[[#This Row],[Complete]]="No",tbl_PV_Milestones[[#This Row],[Project Status]]&lt;&gt;"On Hold",tbl_PV_Milestones[[#This Row],[Overdue]]=0,tbl_PV_Milestones[[#This Row],[To be Baselined]]&lt;&gt;1),1,0)</f>
        <v>0</v>
      </c>
      <c r="AF2909" s="41">
        <f>IF(AND(tbl_PV_Milestones[[#This Row],[BL FY]]=2025,tbl_PV_Milestones[[#This Row],[Finish FY]]&gt;2025),1,0)</f>
        <v>0</v>
      </c>
      <c r="AG2909" s="56" t="str">
        <f>_xlfn.XLOOKUP(tbl_PV_Milestones[[#This Row],[Work ID]],tbl_PV_Meta[Work ID '#],tbl_PV_Meta[Project Manager/Owner],,0)</f>
        <v>Project Manager 14</v>
      </c>
      <c r="AH2909" s="6"/>
    </row>
    <row r="2910" spans="4:34" x14ac:dyDescent="0.25">
      <c r="D2910" s="6" t="s">
        <v>154</v>
      </c>
      <c r="E2910" s="6" t="s">
        <v>503</v>
      </c>
      <c r="F2910" s="6" t="s">
        <v>1748</v>
      </c>
      <c r="G2910" s="6" t="s">
        <v>568</v>
      </c>
      <c r="H2910" s="6" t="s">
        <v>505</v>
      </c>
      <c r="I2910" s="6" t="s">
        <v>522</v>
      </c>
      <c r="J2910" s="6" t="s">
        <v>154</v>
      </c>
      <c r="K2910" s="6" t="s">
        <v>39</v>
      </c>
      <c r="L2910" s="6" t="s">
        <v>83</v>
      </c>
      <c r="M2910" s="43"/>
      <c r="N2910" s="44" t="s">
        <v>1979</v>
      </c>
      <c r="O2910" s="39">
        <v>45523.708333333299</v>
      </c>
      <c r="P2910" s="39">
        <v>45523.708333333299</v>
      </c>
      <c r="Q2910" s="6">
        <v>0</v>
      </c>
      <c r="R2910" s="6">
        <v>0</v>
      </c>
      <c r="S2910" s="45" t="e">
        <f>_xlfn.CONCAT(#REF!,TRIM(tbl_PV_Milestones[[#This Row],[Milestone Description]]))</f>
        <v>#REF!</v>
      </c>
      <c r="T2910" s="84" t="str">
        <f>IF(COUNTIF(tbl_PV_Milestones[UID],tbl_PV_Milestones[[#This Row],[UID]])&gt;1,"Duplicate","")</f>
        <v>Duplicate</v>
      </c>
      <c r="U2910" s="42" t="str">
        <f>_xlfn.XLOOKUP(tbl_PV_Milestones[[#This Row],[Work ID]],tbl_PV_Meta[Work ID '#],tbl_PV_Meta[Sub-Portfolio])</f>
        <v>Sub-Portfolio 7</v>
      </c>
      <c r="V2910" s="41">
        <f>IF(MONTH(tbl_PV_Milestones[[#This Row],[Baseline Date]])&lt;7,YEAR(tbl_PV_Milestones[[#This Row],[Baseline Date]]),YEAR(tbl_PV_Milestones[[#This Row],[Baseline Date]])+1)</f>
        <v>2025</v>
      </c>
      <c r="W2910" s="41">
        <f>IF(MONTH(tbl_PV_Milestones[[#This Row],[Actual/Schedule Finish]])&lt;7,YEAR(tbl_PV_Milestones[[#This Row],[Actual/Schedule Finish]]),YEAR(tbl_PV_Milestones[[#This Row],[Actual/Schedule Finish]])+1)</f>
        <v>2025</v>
      </c>
      <c r="X2910" s="41" t="str">
        <f>IF(OR(tbl_PV_Milestones[[#This Row],[Project Status]]="Completed",tbl_PV_Milestones[[#This Row],[Project Status]]="Assumed Completed"),"Yes","No")</f>
        <v>No</v>
      </c>
      <c r="Y2910" s="41">
        <f>IF(tbl_PV_Milestones[[#This Row],[Baseline Date]]="",1,0)</f>
        <v>0</v>
      </c>
      <c r="Z2910" s="41">
        <f>IF(tbl_PV_Milestones[[#This Row],[Baseline Date]]&lt;PV_Meta!$B$7,1,0)</f>
        <v>1</v>
      </c>
      <c r="AA2910" s="41">
        <f>IF(tbl_PV_Milestones[[#This Row],[Complete]]="Yes",1,0)</f>
        <v>0</v>
      </c>
      <c r="AB2910" s="41">
        <f>IF(AND(tbl_PV_Milestones[[#This Row],[BL FY]]=2025,tbl_PV_Milestones[[#This Row],[Baseline Date]]&lt;PV_Meta!$B$7),1,0)</f>
        <v>1</v>
      </c>
      <c r="AC2910" s="41">
        <f>IF(AND(tbl_PV_Milestones[[#This Row],[Planned YTD]]=1,tbl_PV_Milestones[[#This Row],[Complete]]="Yes"),1,0)</f>
        <v>0</v>
      </c>
      <c r="AD2910" s="41">
        <f>IF(AND(tbl_PV_Milestones[[#This Row],[Actual/Schedule Finish]]&lt;PV_Meta!$B$7,tbl_PV_Milestones[[#This Row],[Complete]]="No",tbl_PV_Milestones[[#This Row],[Project Status]]&lt;&gt;"On Hold"),1,0)</f>
        <v>1</v>
      </c>
      <c r="AE2910" s="41">
        <f>IF(AND(tbl_PV_Milestones[[#This Row],[Actual/Schedule Finish]]&gt;tbl_PV_Milestones[[#This Row],[Baseline Date]],tbl_PV_Milestones[[#This Row],[Complete]]="No",tbl_PV_Milestones[[#This Row],[Project Status]]&lt;&gt;"On Hold",tbl_PV_Milestones[[#This Row],[Overdue]]=0,tbl_PV_Milestones[[#This Row],[To be Baselined]]&lt;&gt;1),1,0)</f>
        <v>0</v>
      </c>
      <c r="AF2910" s="41">
        <f>IF(AND(tbl_PV_Milestones[[#This Row],[BL FY]]=2025,tbl_PV_Milestones[[#This Row],[Finish FY]]&gt;2025),1,0)</f>
        <v>0</v>
      </c>
      <c r="AG2910" s="56" t="str">
        <f>_xlfn.XLOOKUP(tbl_PV_Milestones[[#This Row],[Work ID]],tbl_PV_Meta[Work ID '#],tbl_PV_Meta[Project Manager/Owner],,0)</f>
        <v>Project Manager 14</v>
      </c>
      <c r="AH2910" s="6"/>
    </row>
    <row r="2911" spans="4:34" x14ac:dyDescent="0.25">
      <c r="D2911" s="6" t="s">
        <v>154</v>
      </c>
      <c r="E2911" s="6" t="s">
        <v>503</v>
      </c>
      <c r="F2911" s="6" t="s">
        <v>1748</v>
      </c>
      <c r="G2911" s="6" t="s">
        <v>598</v>
      </c>
      <c r="H2911" s="6" t="s">
        <v>505</v>
      </c>
      <c r="I2911" s="6" t="s">
        <v>522</v>
      </c>
      <c r="J2911" s="6" t="s">
        <v>154</v>
      </c>
      <c r="K2911" s="6" t="s">
        <v>39</v>
      </c>
      <c r="L2911" s="6" t="s">
        <v>83</v>
      </c>
      <c r="M2911" s="43"/>
      <c r="N2911" s="44" t="s">
        <v>1979</v>
      </c>
      <c r="O2911" s="39">
        <v>45523.708333333299</v>
      </c>
      <c r="P2911" s="39">
        <v>45523.708333333299</v>
      </c>
      <c r="Q2911" s="6">
        <v>0</v>
      </c>
      <c r="R2911" s="6">
        <v>0</v>
      </c>
      <c r="S2911" s="45" t="e">
        <f>_xlfn.CONCAT(#REF!,TRIM(tbl_PV_Milestones[[#This Row],[Milestone Description]]))</f>
        <v>#REF!</v>
      </c>
      <c r="T2911" s="84" t="str">
        <f>IF(COUNTIF(tbl_PV_Milestones[UID],tbl_PV_Milestones[[#This Row],[UID]])&gt;1,"Duplicate","")</f>
        <v>Duplicate</v>
      </c>
      <c r="U2911" s="42" t="str">
        <f>_xlfn.XLOOKUP(tbl_PV_Milestones[[#This Row],[Work ID]],tbl_PV_Meta[Work ID '#],tbl_PV_Meta[Sub-Portfolio])</f>
        <v>Sub-Portfolio 7</v>
      </c>
      <c r="V2911" s="41">
        <f>IF(MONTH(tbl_PV_Milestones[[#This Row],[Baseline Date]])&lt;7,YEAR(tbl_PV_Milestones[[#This Row],[Baseline Date]]),YEAR(tbl_PV_Milestones[[#This Row],[Baseline Date]])+1)</f>
        <v>2025</v>
      </c>
      <c r="W2911" s="41">
        <f>IF(MONTH(tbl_PV_Milestones[[#This Row],[Actual/Schedule Finish]])&lt;7,YEAR(tbl_PV_Milestones[[#This Row],[Actual/Schedule Finish]]),YEAR(tbl_PV_Milestones[[#This Row],[Actual/Schedule Finish]])+1)</f>
        <v>2025</v>
      </c>
      <c r="X2911" s="41" t="str">
        <f>IF(OR(tbl_PV_Milestones[[#This Row],[Project Status]]="Completed",tbl_PV_Milestones[[#This Row],[Project Status]]="Assumed Completed"),"Yes","No")</f>
        <v>No</v>
      </c>
      <c r="Y2911" s="41">
        <f>IF(tbl_PV_Milestones[[#This Row],[Baseline Date]]="",1,0)</f>
        <v>0</v>
      </c>
      <c r="Z2911" s="41">
        <f>IF(tbl_PV_Milestones[[#This Row],[Baseline Date]]&lt;PV_Meta!$B$7,1,0)</f>
        <v>1</v>
      </c>
      <c r="AA2911" s="41">
        <f>IF(tbl_PV_Milestones[[#This Row],[Complete]]="Yes",1,0)</f>
        <v>0</v>
      </c>
      <c r="AB2911" s="41">
        <f>IF(AND(tbl_PV_Milestones[[#This Row],[BL FY]]=2025,tbl_PV_Milestones[[#This Row],[Baseline Date]]&lt;PV_Meta!$B$7),1,0)</f>
        <v>1</v>
      </c>
      <c r="AC2911" s="41">
        <f>IF(AND(tbl_PV_Milestones[[#This Row],[Planned YTD]]=1,tbl_PV_Milestones[[#This Row],[Complete]]="Yes"),1,0)</f>
        <v>0</v>
      </c>
      <c r="AD2911" s="41">
        <f>IF(AND(tbl_PV_Milestones[[#This Row],[Actual/Schedule Finish]]&lt;PV_Meta!$B$7,tbl_PV_Milestones[[#This Row],[Complete]]="No",tbl_PV_Milestones[[#This Row],[Project Status]]&lt;&gt;"On Hold"),1,0)</f>
        <v>1</v>
      </c>
      <c r="AE2911" s="41">
        <f>IF(AND(tbl_PV_Milestones[[#This Row],[Actual/Schedule Finish]]&gt;tbl_PV_Milestones[[#This Row],[Baseline Date]],tbl_PV_Milestones[[#This Row],[Complete]]="No",tbl_PV_Milestones[[#This Row],[Project Status]]&lt;&gt;"On Hold",tbl_PV_Milestones[[#This Row],[Overdue]]=0,tbl_PV_Milestones[[#This Row],[To be Baselined]]&lt;&gt;1),1,0)</f>
        <v>0</v>
      </c>
      <c r="AF2911" s="41">
        <f>IF(AND(tbl_PV_Milestones[[#This Row],[BL FY]]=2025,tbl_PV_Milestones[[#This Row],[Finish FY]]&gt;2025),1,0)</f>
        <v>0</v>
      </c>
      <c r="AG2911" s="56" t="str">
        <f>_xlfn.XLOOKUP(tbl_PV_Milestones[[#This Row],[Work ID]],tbl_PV_Meta[Work ID '#],tbl_PV_Meta[Project Manager/Owner],,0)</f>
        <v>Project Manager 14</v>
      </c>
      <c r="AH2911" s="6"/>
    </row>
    <row r="2912" spans="4:34" x14ac:dyDescent="0.25">
      <c r="D2912" s="6" t="s">
        <v>154</v>
      </c>
      <c r="E2912" s="6" t="s">
        <v>503</v>
      </c>
      <c r="F2912" s="6" t="s">
        <v>1748</v>
      </c>
      <c r="G2912" s="6" t="s">
        <v>745</v>
      </c>
      <c r="H2912" s="6" t="s">
        <v>505</v>
      </c>
      <c r="I2912" s="6" t="s">
        <v>522</v>
      </c>
      <c r="J2912" s="6" t="s">
        <v>154</v>
      </c>
      <c r="K2912" s="6" t="s">
        <v>39</v>
      </c>
      <c r="L2912" s="6" t="s">
        <v>83</v>
      </c>
      <c r="M2912" s="43"/>
      <c r="N2912" s="44" t="s">
        <v>1979</v>
      </c>
      <c r="O2912" s="39">
        <v>45523.708333333299</v>
      </c>
      <c r="P2912" s="39">
        <v>45523.708333333299</v>
      </c>
      <c r="Q2912" s="6">
        <v>0</v>
      </c>
      <c r="R2912" s="6">
        <v>0</v>
      </c>
      <c r="S2912" s="45" t="e">
        <f>_xlfn.CONCAT(#REF!,TRIM(tbl_PV_Milestones[[#This Row],[Milestone Description]]))</f>
        <v>#REF!</v>
      </c>
      <c r="T2912" s="84" t="str">
        <f>IF(COUNTIF(tbl_PV_Milestones[UID],tbl_PV_Milestones[[#This Row],[UID]])&gt;1,"Duplicate","")</f>
        <v>Duplicate</v>
      </c>
      <c r="U2912" s="42" t="str">
        <f>_xlfn.XLOOKUP(tbl_PV_Milestones[[#This Row],[Work ID]],tbl_PV_Meta[Work ID '#],tbl_PV_Meta[Sub-Portfolio])</f>
        <v>Sub-Portfolio 7</v>
      </c>
      <c r="V2912" s="41">
        <f>IF(MONTH(tbl_PV_Milestones[[#This Row],[Baseline Date]])&lt;7,YEAR(tbl_PV_Milestones[[#This Row],[Baseline Date]]),YEAR(tbl_PV_Milestones[[#This Row],[Baseline Date]])+1)</f>
        <v>2025</v>
      </c>
      <c r="W2912" s="41">
        <f>IF(MONTH(tbl_PV_Milestones[[#This Row],[Actual/Schedule Finish]])&lt;7,YEAR(tbl_PV_Milestones[[#This Row],[Actual/Schedule Finish]]),YEAR(tbl_PV_Milestones[[#This Row],[Actual/Schedule Finish]])+1)</f>
        <v>2025</v>
      </c>
      <c r="X2912" s="41" t="str">
        <f>IF(OR(tbl_PV_Milestones[[#This Row],[Project Status]]="Completed",tbl_PV_Milestones[[#This Row],[Project Status]]="Assumed Completed"),"Yes","No")</f>
        <v>No</v>
      </c>
      <c r="Y2912" s="41">
        <f>IF(tbl_PV_Milestones[[#This Row],[Baseline Date]]="",1,0)</f>
        <v>0</v>
      </c>
      <c r="Z2912" s="41">
        <f>IF(tbl_PV_Milestones[[#This Row],[Baseline Date]]&lt;PV_Meta!$B$7,1,0)</f>
        <v>1</v>
      </c>
      <c r="AA2912" s="41">
        <f>IF(tbl_PV_Milestones[[#This Row],[Complete]]="Yes",1,0)</f>
        <v>0</v>
      </c>
      <c r="AB2912" s="41">
        <f>IF(AND(tbl_PV_Milestones[[#This Row],[BL FY]]=2025,tbl_PV_Milestones[[#This Row],[Baseline Date]]&lt;PV_Meta!$B$7),1,0)</f>
        <v>1</v>
      </c>
      <c r="AC2912" s="41">
        <f>IF(AND(tbl_PV_Milestones[[#This Row],[Planned YTD]]=1,tbl_PV_Milestones[[#This Row],[Complete]]="Yes"),1,0)</f>
        <v>0</v>
      </c>
      <c r="AD2912" s="41">
        <f>IF(AND(tbl_PV_Milestones[[#This Row],[Actual/Schedule Finish]]&lt;PV_Meta!$B$7,tbl_PV_Milestones[[#This Row],[Complete]]="No",tbl_PV_Milestones[[#This Row],[Project Status]]&lt;&gt;"On Hold"),1,0)</f>
        <v>1</v>
      </c>
      <c r="AE2912" s="41">
        <f>IF(AND(tbl_PV_Milestones[[#This Row],[Actual/Schedule Finish]]&gt;tbl_PV_Milestones[[#This Row],[Baseline Date]],tbl_PV_Milestones[[#This Row],[Complete]]="No",tbl_PV_Milestones[[#This Row],[Project Status]]&lt;&gt;"On Hold",tbl_PV_Milestones[[#This Row],[Overdue]]=0,tbl_PV_Milestones[[#This Row],[To be Baselined]]&lt;&gt;1),1,0)</f>
        <v>0</v>
      </c>
      <c r="AF2912" s="41">
        <f>IF(AND(tbl_PV_Milestones[[#This Row],[BL FY]]=2025,tbl_PV_Milestones[[#This Row],[Finish FY]]&gt;2025),1,0)</f>
        <v>0</v>
      </c>
      <c r="AG2912" s="56" t="str">
        <f>_xlfn.XLOOKUP(tbl_PV_Milestones[[#This Row],[Work ID]],tbl_PV_Meta[Work ID '#],tbl_PV_Meta[Project Manager/Owner],,0)</f>
        <v>Project Manager 14</v>
      </c>
      <c r="AH2912" s="6"/>
    </row>
    <row r="2913" spans="4:34" x14ac:dyDescent="0.25">
      <c r="D2913" s="6" t="s">
        <v>154</v>
      </c>
      <c r="E2913" s="6" t="s">
        <v>503</v>
      </c>
      <c r="F2913" s="6" t="s">
        <v>1748</v>
      </c>
      <c r="G2913" s="6" t="s">
        <v>747</v>
      </c>
      <c r="H2913" s="6" t="s">
        <v>505</v>
      </c>
      <c r="I2913" s="6" t="s">
        <v>522</v>
      </c>
      <c r="J2913" s="6" t="s">
        <v>154</v>
      </c>
      <c r="K2913" s="6" t="s">
        <v>39</v>
      </c>
      <c r="L2913" s="6" t="s">
        <v>83</v>
      </c>
      <c r="M2913" s="43"/>
      <c r="N2913" s="44" t="s">
        <v>1979</v>
      </c>
      <c r="O2913" s="39">
        <v>45523.708333333299</v>
      </c>
      <c r="P2913" s="39">
        <v>45523.708333333299</v>
      </c>
      <c r="Q2913" s="6">
        <v>0</v>
      </c>
      <c r="R2913" s="6">
        <v>0</v>
      </c>
      <c r="S2913" s="45" t="e">
        <f>_xlfn.CONCAT(#REF!,TRIM(tbl_PV_Milestones[[#This Row],[Milestone Description]]))</f>
        <v>#REF!</v>
      </c>
      <c r="T2913" s="84" t="str">
        <f>IF(COUNTIF(tbl_PV_Milestones[UID],tbl_PV_Milestones[[#This Row],[UID]])&gt;1,"Duplicate","")</f>
        <v>Duplicate</v>
      </c>
      <c r="U2913" s="42" t="str">
        <f>_xlfn.XLOOKUP(tbl_PV_Milestones[[#This Row],[Work ID]],tbl_PV_Meta[Work ID '#],tbl_PV_Meta[Sub-Portfolio])</f>
        <v>Sub-Portfolio 7</v>
      </c>
      <c r="V2913" s="41">
        <f>IF(MONTH(tbl_PV_Milestones[[#This Row],[Baseline Date]])&lt;7,YEAR(tbl_PV_Milestones[[#This Row],[Baseline Date]]),YEAR(tbl_PV_Milestones[[#This Row],[Baseline Date]])+1)</f>
        <v>2025</v>
      </c>
      <c r="W2913" s="41">
        <f>IF(MONTH(tbl_PV_Milestones[[#This Row],[Actual/Schedule Finish]])&lt;7,YEAR(tbl_PV_Milestones[[#This Row],[Actual/Schedule Finish]]),YEAR(tbl_PV_Milestones[[#This Row],[Actual/Schedule Finish]])+1)</f>
        <v>2025</v>
      </c>
      <c r="X2913" s="41" t="str">
        <f>IF(OR(tbl_PV_Milestones[[#This Row],[Project Status]]="Completed",tbl_PV_Milestones[[#This Row],[Project Status]]="Assumed Completed"),"Yes","No")</f>
        <v>No</v>
      </c>
      <c r="Y2913" s="41">
        <f>IF(tbl_PV_Milestones[[#This Row],[Baseline Date]]="",1,0)</f>
        <v>0</v>
      </c>
      <c r="Z2913" s="41">
        <f>IF(tbl_PV_Milestones[[#This Row],[Baseline Date]]&lt;PV_Meta!$B$7,1,0)</f>
        <v>1</v>
      </c>
      <c r="AA2913" s="41">
        <f>IF(tbl_PV_Milestones[[#This Row],[Complete]]="Yes",1,0)</f>
        <v>0</v>
      </c>
      <c r="AB2913" s="41">
        <f>IF(AND(tbl_PV_Milestones[[#This Row],[BL FY]]=2025,tbl_PV_Milestones[[#This Row],[Baseline Date]]&lt;PV_Meta!$B$7),1,0)</f>
        <v>1</v>
      </c>
      <c r="AC2913" s="41">
        <f>IF(AND(tbl_PV_Milestones[[#This Row],[Planned YTD]]=1,tbl_PV_Milestones[[#This Row],[Complete]]="Yes"),1,0)</f>
        <v>0</v>
      </c>
      <c r="AD2913" s="41">
        <f>IF(AND(tbl_PV_Milestones[[#This Row],[Actual/Schedule Finish]]&lt;PV_Meta!$B$7,tbl_PV_Milestones[[#This Row],[Complete]]="No",tbl_PV_Milestones[[#This Row],[Project Status]]&lt;&gt;"On Hold"),1,0)</f>
        <v>1</v>
      </c>
      <c r="AE2913" s="41">
        <f>IF(AND(tbl_PV_Milestones[[#This Row],[Actual/Schedule Finish]]&gt;tbl_PV_Milestones[[#This Row],[Baseline Date]],tbl_PV_Milestones[[#This Row],[Complete]]="No",tbl_PV_Milestones[[#This Row],[Project Status]]&lt;&gt;"On Hold",tbl_PV_Milestones[[#This Row],[Overdue]]=0,tbl_PV_Milestones[[#This Row],[To be Baselined]]&lt;&gt;1),1,0)</f>
        <v>0</v>
      </c>
      <c r="AF2913" s="41">
        <f>IF(AND(tbl_PV_Milestones[[#This Row],[BL FY]]=2025,tbl_PV_Milestones[[#This Row],[Finish FY]]&gt;2025),1,0)</f>
        <v>0</v>
      </c>
      <c r="AG2913" s="56" t="str">
        <f>_xlfn.XLOOKUP(tbl_PV_Milestones[[#This Row],[Work ID]],tbl_PV_Meta[Work ID '#],tbl_PV_Meta[Project Manager/Owner],,0)</f>
        <v>Project Manager 14</v>
      </c>
      <c r="AH2913" s="6"/>
    </row>
    <row r="2914" spans="4:34" x14ac:dyDescent="0.25">
      <c r="D2914" s="6" t="s">
        <v>154</v>
      </c>
      <c r="E2914" s="6" t="s">
        <v>503</v>
      </c>
      <c r="F2914" s="6" t="s">
        <v>1748</v>
      </c>
      <c r="G2914" s="6" t="s">
        <v>629</v>
      </c>
      <c r="H2914" s="6" t="s">
        <v>505</v>
      </c>
      <c r="I2914" s="6" t="s">
        <v>522</v>
      </c>
      <c r="J2914" s="6" t="s">
        <v>154</v>
      </c>
      <c r="K2914" s="6" t="s">
        <v>39</v>
      </c>
      <c r="L2914" s="6" t="s">
        <v>83</v>
      </c>
      <c r="M2914" s="43"/>
      <c r="N2914" s="44" t="s">
        <v>1979</v>
      </c>
      <c r="O2914" s="39">
        <v>45523.333333333299</v>
      </c>
      <c r="P2914" s="39">
        <v>45523.333333333299</v>
      </c>
      <c r="Q2914" s="6">
        <v>0</v>
      </c>
      <c r="R2914" s="6">
        <v>0</v>
      </c>
      <c r="S2914" s="45" t="e">
        <f>_xlfn.CONCAT(#REF!,TRIM(tbl_PV_Milestones[[#This Row],[Milestone Description]]))</f>
        <v>#REF!</v>
      </c>
      <c r="T2914" s="84" t="str">
        <f>IF(COUNTIF(tbl_PV_Milestones[UID],tbl_PV_Milestones[[#This Row],[UID]])&gt;1,"Duplicate","")</f>
        <v>Duplicate</v>
      </c>
      <c r="U2914" s="42" t="str">
        <f>_xlfn.XLOOKUP(tbl_PV_Milestones[[#This Row],[Work ID]],tbl_PV_Meta[Work ID '#],tbl_PV_Meta[Sub-Portfolio])</f>
        <v>Sub-Portfolio 7</v>
      </c>
      <c r="V2914" s="41">
        <f>IF(MONTH(tbl_PV_Milestones[[#This Row],[Baseline Date]])&lt;7,YEAR(tbl_PV_Milestones[[#This Row],[Baseline Date]]),YEAR(tbl_PV_Milestones[[#This Row],[Baseline Date]])+1)</f>
        <v>2025</v>
      </c>
      <c r="W2914" s="41">
        <f>IF(MONTH(tbl_PV_Milestones[[#This Row],[Actual/Schedule Finish]])&lt;7,YEAR(tbl_PV_Milestones[[#This Row],[Actual/Schedule Finish]]),YEAR(tbl_PV_Milestones[[#This Row],[Actual/Schedule Finish]])+1)</f>
        <v>2025</v>
      </c>
      <c r="X2914" s="41" t="str">
        <f>IF(OR(tbl_PV_Milestones[[#This Row],[Project Status]]="Completed",tbl_PV_Milestones[[#This Row],[Project Status]]="Assumed Completed"),"Yes","No")</f>
        <v>No</v>
      </c>
      <c r="Y2914" s="41">
        <f>IF(tbl_PV_Milestones[[#This Row],[Baseline Date]]="",1,0)</f>
        <v>0</v>
      </c>
      <c r="Z2914" s="41">
        <f>IF(tbl_PV_Milestones[[#This Row],[Baseline Date]]&lt;PV_Meta!$B$7,1,0)</f>
        <v>1</v>
      </c>
      <c r="AA2914" s="41">
        <f>IF(tbl_PV_Milestones[[#This Row],[Complete]]="Yes",1,0)</f>
        <v>0</v>
      </c>
      <c r="AB2914" s="41">
        <f>IF(AND(tbl_PV_Milestones[[#This Row],[BL FY]]=2025,tbl_PV_Milestones[[#This Row],[Baseline Date]]&lt;PV_Meta!$B$7),1,0)</f>
        <v>1</v>
      </c>
      <c r="AC2914" s="41">
        <f>IF(AND(tbl_PV_Milestones[[#This Row],[Planned YTD]]=1,tbl_PV_Milestones[[#This Row],[Complete]]="Yes"),1,0)</f>
        <v>0</v>
      </c>
      <c r="AD2914" s="41">
        <f>IF(AND(tbl_PV_Milestones[[#This Row],[Actual/Schedule Finish]]&lt;PV_Meta!$B$7,tbl_PV_Milestones[[#This Row],[Complete]]="No",tbl_PV_Milestones[[#This Row],[Project Status]]&lt;&gt;"On Hold"),1,0)</f>
        <v>1</v>
      </c>
      <c r="AE2914" s="41">
        <f>IF(AND(tbl_PV_Milestones[[#This Row],[Actual/Schedule Finish]]&gt;tbl_PV_Milestones[[#This Row],[Baseline Date]],tbl_PV_Milestones[[#This Row],[Complete]]="No",tbl_PV_Milestones[[#This Row],[Project Status]]&lt;&gt;"On Hold",tbl_PV_Milestones[[#This Row],[Overdue]]=0,tbl_PV_Milestones[[#This Row],[To be Baselined]]&lt;&gt;1),1,0)</f>
        <v>0</v>
      </c>
      <c r="AF2914" s="41">
        <f>IF(AND(tbl_PV_Milestones[[#This Row],[BL FY]]=2025,tbl_PV_Milestones[[#This Row],[Finish FY]]&gt;2025),1,0)</f>
        <v>0</v>
      </c>
      <c r="AG2914" s="56" t="str">
        <f>_xlfn.XLOOKUP(tbl_PV_Milestones[[#This Row],[Work ID]],tbl_PV_Meta[Work ID '#],tbl_PV_Meta[Project Manager/Owner],,0)</f>
        <v>Project Manager 14</v>
      </c>
      <c r="AH2914" s="6"/>
    </row>
    <row r="2915" spans="4:34" x14ac:dyDescent="0.25">
      <c r="D2915" s="6" t="s">
        <v>154</v>
      </c>
      <c r="E2915" s="6" t="s">
        <v>52</v>
      </c>
      <c r="F2915" s="6" t="s">
        <v>1748</v>
      </c>
      <c r="G2915" s="6" t="s">
        <v>746</v>
      </c>
      <c r="H2915" s="6" t="s">
        <v>505</v>
      </c>
      <c r="I2915" s="6" t="s">
        <v>522</v>
      </c>
      <c r="J2915" s="6" t="s">
        <v>154</v>
      </c>
      <c r="K2915" s="6" t="s">
        <v>39</v>
      </c>
      <c r="L2915" s="6" t="s">
        <v>83</v>
      </c>
      <c r="M2915" s="43"/>
      <c r="N2915" s="44" t="s">
        <v>1979</v>
      </c>
      <c r="S2915" s="45" t="e">
        <f>_xlfn.CONCAT(#REF!,TRIM(tbl_PV_Milestones[[#This Row],[Milestone Description]]))</f>
        <v>#REF!</v>
      </c>
      <c r="T2915" s="84" t="str">
        <f>IF(COUNTIF(tbl_PV_Milestones[UID],tbl_PV_Milestones[[#This Row],[UID]])&gt;1,"Duplicate","")</f>
        <v>Duplicate</v>
      </c>
      <c r="U2915" s="42" t="str">
        <f>_xlfn.XLOOKUP(tbl_PV_Milestones[[#This Row],[Work ID]],tbl_PV_Meta[Work ID '#],tbl_PV_Meta[Sub-Portfolio])</f>
        <v>Sub-Portfolio 7</v>
      </c>
      <c r="V2915" s="41">
        <f>IF(MONTH(tbl_PV_Milestones[[#This Row],[Baseline Date]])&lt;7,YEAR(tbl_PV_Milestones[[#This Row],[Baseline Date]]),YEAR(tbl_PV_Milestones[[#This Row],[Baseline Date]])+1)</f>
        <v>1900</v>
      </c>
      <c r="W2915" s="41">
        <f>IF(MONTH(tbl_PV_Milestones[[#This Row],[Actual/Schedule Finish]])&lt;7,YEAR(tbl_PV_Milestones[[#This Row],[Actual/Schedule Finish]]),YEAR(tbl_PV_Milestones[[#This Row],[Actual/Schedule Finish]])+1)</f>
        <v>1900</v>
      </c>
      <c r="X2915" s="41" t="str">
        <f>IF(OR(tbl_PV_Milestones[[#This Row],[Project Status]]="Completed",tbl_PV_Milestones[[#This Row],[Project Status]]="Assumed Completed"),"Yes","No")</f>
        <v>No</v>
      </c>
      <c r="Y2915" s="41">
        <f>IF(tbl_PV_Milestones[[#This Row],[Baseline Date]]="",1,0)</f>
        <v>1</v>
      </c>
      <c r="Z2915" s="41">
        <f>IF(tbl_PV_Milestones[[#This Row],[Baseline Date]]&lt;PV_Meta!$B$7,1,0)</f>
        <v>1</v>
      </c>
      <c r="AA2915" s="41">
        <f>IF(tbl_PV_Milestones[[#This Row],[Complete]]="Yes",1,0)</f>
        <v>0</v>
      </c>
      <c r="AB2915" s="41">
        <f>IF(AND(tbl_PV_Milestones[[#This Row],[BL FY]]=2025,tbl_PV_Milestones[[#This Row],[Baseline Date]]&lt;PV_Meta!$B$7),1,0)</f>
        <v>0</v>
      </c>
      <c r="AC2915" s="41">
        <f>IF(AND(tbl_PV_Milestones[[#This Row],[Planned YTD]]=1,tbl_PV_Milestones[[#This Row],[Complete]]="Yes"),1,0)</f>
        <v>0</v>
      </c>
      <c r="AD2915" s="41">
        <f>IF(AND(tbl_PV_Milestones[[#This Row],[Actual/Schedule Finish]]&lt;PV_Meta!$B$7,tbl_PV_Milestones[[#This Row],[Complete]]="No",tbl_PV_Milestones[[#This Row],[Project Status]]&lt;&gt;"On Hold"),1,0)</f>
        <v>1</v>
      </c>
      <c r="AE2915" s="41">
        <f>IF(AND(tbl_PV_Milestones[[#This Row],[Actual/Schedule Finish]]&gt;tbl_PV_Milestones[[#This Row],[Baseline Date]],tbl_PV_Milestones[[#This Row],[Complete]]="No",tbl_PV_Milestones[[#This Row],[Project Status]]&lt;&gt;"On Hold",tbl_PV_Milestones[[#This Row],[Overdue]]=0,tbl_PV_Milestones[[#This Row],[To be Baselined]]&lt;&gt;1),1,0)</f>
        <v>0</v>
      </c>
      <c r="AF2915" s="41">
        <f>IF(AND(tbl_PV_Milestones[[#This Row],[BL FY]]=2025,tbl_PV_Milestones[[#This Row],[Finish FY]]&gt;2025),1,0)</f>
        <v>0</v>
      </c>
      <c r="AG2915" s="56" t="str">
        <f>_xlfn.XLOOKUP(tbl_PV_Milestones[[#This Row],[Work ID]],tbl_PV_Meta[Work ID '#],tbl_PV_Meta[Project Manager/Owner],,0)</f>
        <v>Project Manager 14</v>
      </c>
      <c r="AH2915" s="6"/>
    </row>
    <row r="2916" spans="4:34" x14ac:dyDescent="0.25">
      <c r="D2916" s="6" t="s">
        <v>154</v>
      </c>
      <c r="E2916" s="6" t="s">
        <v>52</v>
      </c>
      <c r="F2916" s="6" t="s">
        <v>1757</v>
      </c>
      <c r="G2916" s="6" t="s">
        <v>738</v>
      </c>
      <c r="H2916" s="6" t="s">
        <v>505</v>
      </c>
      <c r="I2916" s="6" t="s">
        <v>522</v>
      </c>
      <c r="J2916" s="6" t="s">
        <v>154</v>
      </c>
      <c r="K2916" s="6" t="s">
        <v>39</v>
      </c>
      <c r="L2916" s="6" t="s">
        <v>58</v>
      </c>
      <c r="M2916" s="43"/>
      <c r="N2916" s="44" t="s">
        <v>1979</v>
      </c>
      <c r="S2916" s="45" t="e">
        <f>_xlfn.CONCAT(#REF!,TRIM(tbl_PV_Milestones[[#This Row],[Milestone Description]]))</f>
        <v>#REF!</v>
      </c>
      <c r="T2916" s="84" t="str">
        <f>IF(COUNTIF(tbl_PV_Milestones[UID],tbl_PV_Milestones[[#This Row],[UID]])&gt;1,"Duplicate","")</f>
        <v>Duplicate</v>
      </c>
      <c r="U2916" s="42" t="str">
        <f>_xlfn.XLOOKUP(tbl_PV_Milestones[[#This Row],[Work ID]],tbl_PV_Meta[Work ID '#],tbl_PV_Meta[Sub-Portfolio])</f>
        <v>Sub-Portfolio 8</v>
      </c>
      <c r="V2916" s="41">
        <f>IF(MONTH(tbl_PV_Milestones[[#This Row],[Baseline Date]])&lt;7,YEAR(tbl_PV_Milestones[[#This Row],[Baseline Date]]),YEAR(tbl_PV_Milestones[[#This Row],[Baseline Date]])+1)</f>
        <v>1900</v>
      </c>
      <c r="W2916" s="41">
        <f>IF(MONTH(tbl_PV_Milestones[[#This Row],[Actual/Schedule Finish]])&lt;7,YEAR(tbl_PV_Milestones[[#This Row],[Actual/Schedule Finish]]),YEAR(tbl_PV_Milestones[[#This Row],[Actual/Schedule Finish]])+1)</f>
        <v>1900</v>
      </c>
      <c r="X2916" s="41" t="str">
        <f>IF(OR(tbl_PV_Milestones[[#This Row],[Project Status]]="Completed",tbl_PV_Milestones[[#This Row],[Project Status]]="Assumed Completed"),"Yes","No")</f>
        <v>No</v>
      </c>
      <c r="Y2916" s="41">
        <f>IF(tbl_PV_Milestones[[#This Row],[Baseline Date]]="",1,0)</f>
        <v>1</v>
      </c>
      <c r="Z2916" s="41">
        <f>IF(tbl_PV_Milestones[[#This Row],[Baseline Date]]&lt;PV_Meta!$B$7,1,0)</f>
        <v>1</v>
      </c>
      <c r="AA2916" s="41">
        <f>IF(tbl_PV_Milestones[[#This Row],[Complete]]="Yes",1,0)</f>
        <v>0</v>
      </c>
      <c r="AB2916" s="41">
        <f>IF(AND(tbl_PV_Milestones[[#This Row],[BL FY]]=2025,tbl_PV_Milestones[[#This Row],[Baseline Date]]&lt;PV_Meta!$B$7),1,0)</f>
        <v>0</v>
      </c>
      <c r="AC2916" s="41">
        <f>IF(AND(tbl_PV_Milestones[[#This Row],[Planned YTD]]=1,tbl_PV_Milestones[[#This Row],[Complete]]="Yes"),1,0)</f>
        <v>0</v>
      </c>
      <c r="AD2916" s="41">
        <f>IF(AND(tbl_PV_Milestones[[#This Row],[Actual/Schedule Finish]]&lt;PV_Meta!$B$7,tbl_PV_Milestones[[#This Row],[Complete]]="No",tbl_PV_Milestones[[#This Row],[Project Status]]&lt;&gt;"On Hold"),1,0)</f>
        <v>1</v>
      </c>
      <c r="AE2916" s="41">
        <f>IF(AND(tbl_PV_Milestones[[#This Row],[Actual/Schedule Finish]]&gt;tbl_PV_Milestones[[#This Row],[Baseline Date]],tbl_PV_Milestones[[#This Row],[Complete]]="No",tbl_PV_Milestones[[#This Row],[Project Status]]&lt;&gt;"On Hold",tbl_PV_Milestones[[#This Row],[Overdue]]=0,tbl_PV_Milestones[[#This Row],[To be Baselined]]&lt;&gt;1),1,0)</f>
        <v>0</v>
      </c>
      <c r="AF2916" s="41">
        <f>IF(AND(tbl_PV_Milestones[[#This Row],[BL FY]]=2025,tbl_PV_Milestones[[#This Row],[Finish FY]]&gt;2025),1,0)</f>
        <v>0</v>
      </c>
      <c r="AG2916" s="56" t="str">
        <f>_xlfn.XLOOKUP(tbl_PV_Milestones[[#This Row],[Work ID]],tbl_PV_Meta[Work ID '#],tbl_PV_Meta[Project Manager/Owner],,0)</f>
        <v>Project Manager 12</v>
      </c>
      <c r="AH2916" s="6"/>
    </row>
    <row r="2917" spans="4:34" x14ac:dyDescent="0.25">
      <c r="D2917" s="6" t="s">
        <v>154</v>
      </c>
      <c r="E2917" s="6" t="s">
        <v>52</v>
      </c>
      <c r="F2917" s="6" t="s">
        <v>1757</v>
      </c>
      <c r="G2917" s="6" t="s">
        <v>739</v>
      </c>
      <c r="H2917" s="6" t="s">
        <v>505</v>
      </c>
      <c r="I2917" s="6" t="s">
        <v>522</v>
      </c>
      <c r="J2917" s="6" t="s">
        <v>154</v>
      </c>
      <c r="K2917" s="6" t="s">
        <v>39</v>
      </c>
      <c r="L2917" s="6" t="s">
        <v>58</v>
      </c>
      <c r="M2917" s="43"/>
      <c r="N2917" s="44" t="s">
        <v>1979</v>
      </c>
      <c r="S2917" s="45" t="e">
        <f>_xlfn.CONCAT(#REF!,TRIM(tbl_PV_Milestones[[#This Row],[Milestone Description]]))</f>
        <v>#REF!</v>
      </c>
      <c r="T2917" s="84" t="str">
        <f>IF(COUNTIF(tbl_PV_Milestones[UID],tbl_PV_Milestones[[#This Row],[UID]])&gt;1,"Duplicate","")</f>
        <v>Duplicate</v>
      </c>
      <c r="U2917" s="42" t="str">
        <f>_xlfn.XLOOKUP(tbl_PV_Milestones[[#This Row],[Work ID]],tbl_PV_Meta[Work ID '#],tbl_PV_Meta[Sub-Portfolio])</f>
        <v>Sub-Portfolio 8</v>
      </c>
      <c r="V2917" s="41">
        <f>IF(MONTH(tbl_PV_Milestones[[#This Row],[Baseline Date]])&lt;7,YEAR(tbl_PV_Milestones[[#This Row],[Baseline Date]]),YEAR(tbl_PV_Milestones[[#This Row],[Baseline Date]])+1)</f>
        <v>1900</v>
      </c>
      <c r="W2917" s="41">
        <f>IF(MONTH(tbl_PV_Milestones[[#This Row],[Actual/Schedule Finish]])&lt;7,YEAR(tbl_PV_Milestones[[#This Row],[Actual/Schedule Finish]]),YEAR(tbl_PV_Milestones[[#This Row],[Actual/Schedule Finish]])+1)</f>
        <v>1900</v>
      </c>
      <c r="X2917" s="41" t="str">
        <f>IF(OR(tbl_PV_Milestones[[#This Row],[Project Status]]="Completed",tbl_PV_Milestones[[#This Row],[Project Status]]="Assumed Completed"),"Yes","No")</f>
        <v>No</v>
      </c>
      <c r="Y2917" s="41">
        <f>IF(tbl_PV_Milestones[[#This Row],[Baseline Date]]="",1,0)</f>
        <v>1</v>
      </c>
      <c r="Z2917" s="41">
        <f>IF(tbl_PV_Milestones[[#This Row],[Baseline Date]]&lt;PV_Meta!$B$7,1,0)</f>
        <v>1</v>
      </c>
      <c r="AA2917" s="41">
        <f>IF(tbl_PV_Milestones[[#This Row],[Complete]]="Yes",1,0)</f>
        <v>0</v>
      </c>
      <c r="AB2917" s="41">
        <f>IF(AND(tbl_PV_Milestones[[#This Row],[BL FY]]=2025,tbl_PV_Milestones[[#This Row],[Baseline Date]]&lt;PV_Meta!$B$7),1,0)</f>
        <v>0</v>
      </c>
      <c r="AC2917" s="41">
        <f>IF(AND(tbl_PV_Milestones[[#This Row],[Planned YTD]]=1,tbl_PV_Milestones[[#This Row],[Complete]]="Yes"),1,0)</f>
        <v>0</v>
      </c>
      <c r="AD2917" s="41">
        <f>IF(AND(tbl_PV_Milestones[[#This Row],[Actual/Schedule Finish]]&lt;PV_Meta!$B$7,tbl_PV_Milestones[[#This Row],[Complete]]="No",tbl_PV_Milestones[[#This Row],[Project Status]]&lt;&gt;"On Hold"),1,0)</f>
        <v>1</v>
      </c>
      <c r="AE2917" s="41">
        <f>IF(AND(tbl_PV_Milestones[[#This Row],[Actual/Schedule Finish]]&gt;tbl_PV_Milestones[[#This Row],[Baseline Date]],tbl_PV_Milestones[[#This Row],[Complete]]="No",tbl_PV_Milestones[[#This Row],[Project Status]]&lt;&gt;"On Hold",tbl_PV_Milestones[[#This Row],[Overdue]]=0,tbl_PV_Milestones[[#This Row],[To be Baselined]]&lt;&gt;1),1,0)</f>
        <v>0</v>
      </c>
      <c r="AF2917" s="41">
        <f>IF(AND(tbl_PV_Milestones[[#This Row],[BL FY]]=2025,tbl_PV_Milestones[[#This Row],[Finish FY]]&gt;2025),1,0)</f>
        <v>0</v>
      </c>
      <c r="AG2917" s="56" t="str">
        <f>_xlfn.XLOOKUP(tbl_PV_Milestones[[#This Row],[Work ID]],tbl_PV_Meta[Work ID '#],tbl_PV_Meta[Project Manager/Owner],,0)</f>
        <v>Project Manager 12</v>
      </c>
      <c r="AH2917" s="6"/>
    </row>
    <row r="2918" spans="4:34" x14ac:dyDescent="0.25">
      <c r="D2918" s="6" t="s">
        <v>154</v>
      </c>
      <c r="E2918" s="6" t="s">
        <v>52</v>
      </c>
      <c r="F2918" s="6" t="s">
        <v>1757</v>
      </c>
      <c r="G2918" s="6" t="s">
        <v>740</v>
      </c>
      <c r="H2918" s="6" t="s">
        <v>505</v>
      </c>
      <c r="I2918" s="6" t="s">
        <v>522</v>
      </c>
      <c r="J2918" s="6" t="s">
        <v>154</v>
      </c>
      <c r="K2918" s="6" t="s">
        <v>39</v>
      </c>
      <c r="L2918" s="6" t="s">
        <v>58</v>
      </c>
      <c r="M2918" s="43"/>
      <c r="N2918" s="44" t="s">
        <v>1979</v>
      </c>
      <c r="S2918" s="45" t="e">
        <f>_xlfn.CONCAT(#REF!,TRIM(tbl_PV_Milestones[[#This Row],[Milestone Description]]))</f>
        <v>#REF!</v>
      </c>
      <c r="T2918" s="84" t="str">
        <f>IF(COUNTIF(tbl_PV_Milestones[UID],tbl_PV_Milestones[[#This Row],[UID]])&gt;1,"Duplicate","")</f>
        <v>Duplicate</v>
      </c>
      <c r="U2918" s="42" t="str">
        <f>_xlfn.XLOOKUP(tbl_PV_Milestones[[#This Row],[Work ID]],tbl_PV_Meta[Work ID '#],tbl_PV_Meta[Sub-Portfolio])</f>
        <v>Sub-Portfolio 8</v>
      </c>
      <c r="V2918" s="41">
        <f>IF(MONTH(tbl_PV_Milestones[[#This Row],[Baseline Date]])&lt;7,YEAR(tbl_PV_Milestones[[#This Row],[Baseline Date]]),YEAR(tbl_PV_Milestones[[#This Row],[Baseline Date]])+1)</f>
        <v>1900</v>
      </c>
      <c r="W2918" s="41">
        <f>IF(MONTH(tbl_PV_Milestones[[#This Row],[Actual/Schedule Finish]])&lt;7,YEAR(tbl_PV_Milestones[[#This Row],[Actual/Schedule Finish]]),YEAR(tbl_PV_Milestones[[#This Row],[Actual/Schedule Finish]])+1)</f>
        <v>1900</v>
      </c>
      <c r="X2918" s="41" t="str">
        <f>IF(OR(tbl_PV_Milestones[[#This Row],[Project Status]]="Completed",tbl_PV_Milestones[[#This Row],[Project Status]]="Assumed Completed"),"Yes","No")</f>
        <v>No</v>
      </c>
      <c r="Y2918" s="41">
        <f>IF(tbl_PV_Milestones[[#This Row],[Baseline Date]]="",1,0)</f>
        <v>1</v>
      </c>
      <c r="Z2918" s="41">
        <f>IF(tbl_PV_Milestones[[#This Row],[Baseline Date]]&lt;PV_Meta!$B$7,1,0)</f>
        <v>1</v>
      </c>
      <c r="AA2918" s="41">
        <f>IF(tbl_PV_Milestones[[#This Row],[Complete]]="Yes",1,0)</f>
        <v>0</v>
      </c>
      <c r="AB2918" s="41">
        <f>IF(AND(tbl_PV_Milestones[[#This Row],[BL FY]]=2025,tbl_PV_Milestones[[#This Row],[Baseline Date]]&lt;PV_Meta!$B$7),1,0)</f>
        <v>0</v>
      </c>
      <c r="AC2918" s="41">
        <f>IF(AND(tbl_PV_Milestones[[#This Row],[Planned YTD]]=1,tbl_PV_Milestones[[#This Row],[Complete]]="Yes"),1,0)</f>
        <v>0</v>
      </c>
      <c r="AD2918" s="41">
        <f>IF(AND(tbl_PV_Milestones[[#This Row],[Actual/Schedule Finish]]&lt;PV_Meta!$B$7,tbl_PV_Milestones[[#This Row],[Complete]]="No",tbl_PV_Milestones[[#This Row],[Project Status]]&lt;&gt;"On Hold"),1,0)</f>
        <v>1</v>
      </c>
      <c r="AE2918" s="41">
        <f>IF(AND(tbl_PV_Milestones[[#This Row],[Actual/Schedule Finish]]&gt;tbl_PV_Milestones[[#This Row],[Baseline Date]],tbl_PV_Milestones[[#This Row],[Complete]]="No",tbl_PV_Milestones[[#This Row],[Project Status]]&lt;&gt;"On Hold",tbl_PV_Milestones[[#This Row],[Overdue]]=0,tbl_PV_Milestones[[#This Row],[To be Baselined]]&lt;&gt;1),1,0)</f>
        <v>0</v>
      </c>
      <c r="AF2918" s="41">
        <f>IF(AND(tbl_PV_Milestones[[#This Row],[BL FY]]=2025,tbl_PV_Milestones[[#This Row],[Finish FY]]&gt;2025),1,0)</f>
        <v>0</v>
      </c>
      <c r="AG2918" s="56" t="str">
        <f>_xlfn.XLOOKUP(tbl_PV_Milestones[[#This Row],[Work ID]],tbl_PV_Meta[Work ID '#],tbl_PV_Meta[Project Manager/Owner],,0)</f>
        <v>Project Manager 12</v>
      </c>
      <c r="AH2918" s="6"/>
    </row>
    <row r="2919" spans="4:34" x14ac:dyDescent="0.25">
      <c r="D2919" s="6" t="s">
        <v>154</v>
      </c>
      <c r="E2919" s="6" t="s">
        <v>52</v>
      </c>
      <c r="F2919" s="6" t="s">
        <v>1757</v>
      </c>
      <c r="G2919" s="6" t="s">
        <v>741</v>
      </c>
      <c r="H2919" s="6" t="s">
        <v>505</v>
      </c>
      <c r="I2919" s="6" t="s">
        <v>522</v>
      </c>
      <c r="J2919" s="6" t="s">
        <v>154</v>
      </c>
      <c r="K2919" s="6" t="s">
        <v>39</v>
      </c>
      <c r="L2919" s="6" t="s">
        <v>58</v>
      </c>
      <c r="M2919" s="43"/>
      <c r="N2919" s="44" t="s">
        <v>1979</v>
      </c>
      <c r="S2919" s="45" t="e">
        <f>_xlfn.CONCAT(#REF!,TRIM(tbl_PV_Milestones[[#This Row],[Milestone Description]]))</f>
        <v>#REF!</v>
      </c>
      <c r="T2919" s="84" t="str">
        <f>IF(COUNTIF(tbl_PV_Milestones[UID],tbl_PV_Milestones[[#This Row],[UID]])&gt;1,"Duplicate","")</f>
        <v>Duplicate</v>
      </c>
      <c r="U2919" s="42" t="str">
        <f>_xlfn.XLOOKUP(tbl_PV_Milestones[[#This Row],[Work ID]],tbl_PV_Meta[Work ID '#],tbl_PV_Meta[Sub-Portfolio])</f>
        <v>Sub-Portfolio 8</v>
      </c>
      <c r="V2919" s="41">
        <f>IF(MONTH(tbl_PV_Milestones[[#This Row],[Baseline Date]])&lt;7,YEAR(tbl_PV_Milestones[[#This Row],[Baseline Date]]),YEAR(tbl_PV_Milestones[[#This Row],[Baseline Date]])+1)</f>
        <v>1900</v>
      </c>
      <c r="W2919" s="41">
        <f>IF(MONTH(tbl_PV_Milestones[[#This Row],[Actual/Schedule Finish]])&lt;7,YEAR(tbl_PV_Milestones[[#This Row],[Actual/Schedule Finish]]),YEAR(tbl_PV_Milestones[[#This Row],[Actual/Schedule Finish]])+1)</f>
        <v>1900</v>
      </c>
      <c r="X2919" s="41" t="str">
        <f>IF(OR(tbl_PV_Milestones[[#This Row],[Project Status]]="Completed",tbl_PV_Milestones[[#This Row],[Project Status]]="Assumed Completed"),"Yes","No")</f>
        <v>No</v>
      </c>
      <c r="Y2919" s="41">
        <f>IF(tbl_PV_Milestones[[#This Row],[Baseline Date]]="",1,0)</f>
        <v>1</v>
      </c>
      <c r="Z2919" s="41">
        <f>IF(tbl_PV_Milestones[[#This Row],[Baseline Date]]&lt;PV_Meta!$B$7,1,0)</f>
        <v>1</v>
      </c>
      <c r="AA2919" s="41">
        <f>IF(tbl_PV_Milestones[[#This Row],[Complete]]="Yes",1,0)</f>
        <v>0</v>
      </c>
      <c r="AB2919" s="41">
        <f>IF(AND(tbl_PV_Milestones[[#This Row],[BL FY]]=2025,tbl_PV_Milestones[[#This Row],[Baseline Date]]&lt;PV_Meta!$B$7),1,0)</f>
        <v>0</v>
      </c>
      <c r="AC2919" s="41">
        <f>IF(AND(tbl_PV_Milestones[[#This Row],[Planned YTD]]=1,tbl_PV_Milestones[[#This Row],[Complete]]="Yes"),1,0)</f>
        <v>0</v>
      </c>
      <c r="AD2919" s="41">
        <f>IF(AND(tbl_PV_Milestones[[#This Row],[Actual/Schedule Finish]]&lt;PV_Meta!$B$7,tbl_PV_Milestones[[#This Row],[Complete]]="No",tbl_PV_Milestones[[#This Row],[Project Status]]&lt;&gt;"On Hold"),1,0)</f>
        <v>1</v>
      </c>
      <c r="AE2919" s="41">
        <f>IF(AND(tbl_PV_Milestones[[#This Row],[Actual/Schedule Finish]]&gt;tbl_PV_Milestones[[#This Row],[Baseline Date]],tbl_PV_Milestones[[#This Row],[Complete]]="No",tbl_PV_Milestones[[#This Row],[Project Status]]&lt;&gt;"On Hold",tbl_PV_Milestones[[#This Row],[Overdue]]=0,tbl_PV_Milestones[[#This Row],[To be Baselined]]&lt;&gt;1),1,0)</f>
        <v>0</v>
      </c>
      <c r="AF2919" s="41">
        <f>IF(AND(tbl_PV_Milestones[[#This Row],[BL FY]]=2025,tbl_PV_Milestones[[#This Row],[Finish FY]]&gt;2025),1,0)</f>
        <v>0</v>
      </c>
      <c r="AG2919" s="56" t="str">
        <f>_xlfn.XLOOKUP(tbl_PV_Milestones[[#This Row],[Work ID]],tbl_PV_Meta[Work ID '#],tbl_PV_Meta[Project Manager/Owner],,0)</f>
        <v>Project Manager 12</v>
      </c>
      <c r="AH2919" s="6"/>
    </row>
    <row r="2920" spans="4:34" x14ac:dyDescent="0.25">
      <c r="D2920" s="6" t="s">
        <v>154</v>
      </c>
      <c r="E2920" s="6" t="s">
        <v>52</v>
      </c>
      <c r="F2920" s="6" t="s">
        <v>1757</v>
      </c>
      <c r="G2920" s="6" t="s">
        <v>742</v>
      </c>
      <c r="H2920" s="6" t="s">
        <v>505</v>
      </c>
      <c r="I2920" s="6" t="s">
        <v>522</v>
      </c>
      <c r="J2920" s="6" t="s">
        <v>154</v>
      </c>
      <c r="K2920" s="6" t="s">
        <v>39</v>
      </c>
      <c r="L2920" s="6" t="s">
        <v>58</v>
      </c>
      <c r="M2920" s="43"/>
      <c r="N2920" s="44" t="s">
        <v>1979</v>
      </c>
      <c r="S2920" s="45" t="e">
        <f>_xlfn.CONCAT(#REF!,TRIM(tbl_PV_Milestones[[#This Row],[Milestone Description]]))</f>
        <v>#REF!</v>
      </c>
      <c r="T2920" s="84" t="str">
        <f>IF(COUNTIF(tbl_PV_Milestones[UID],tbl_PV_Milestones[[#This Row],[UID]])&gt;1,"Duplicate","")</f>
        <v>Duplicate</v>
      </c>
      <c r="U2920" s="42" t="str">
        <f>_xlfn.XLOOKUP(tbl_PV_Milestones[[#This Row],[Work ID]],tbl_PV_Meta[Work ID '#],tbl_PV_Meta[Sub-Portfolio])</f>
        <v>Sub-Portfolio 8</v>
      </c>
      <c r="V2920" s="41">
        <f>IF(MONTH(tbl_PV_Milestones[[#This Row],[Baseline Date]])&lt;7,YEAR(tbl_PV_Milestones[[#This Row],[Baseline Date]]),YEAR(tbl_PV_Milestones[[#This Row],[Baseline Date]])+1)</f>
        <v>1900</v>
      </c>
      <c r="W2920" s="41">
        <f>IF(MONTH(tbl_PV_Milestones[[#This Row],[Actual/Schedule Finish]])&lt;7,YEAR(tbl_PV_Milestones[[#This Row],[Actual/Schedule Finish]]),YEAR(tbl_PV_Milestones[[#This Row],[Actual/Schedule Finish]])+1)</f>
        <v>1900</v>
      </c>
      <c r="X2920" s="41" t="str">
        <f>IF(OR(tbl_PV_Milestones[[#This Row],[Project Status]]="Completed",tbl_PV_Milestones[[#This Row],[Project Status]]="Assumed Completed"),"Yes","No")</f>
        <v>No</v>
      </c>
      <c r="Y2920" s="41">
        <f>IF(tbl_PV_Milestones[[#This Row],[Baseline Date]]="",1,0)</f>
        <v>1</v>
      </c>
      <c r="Z2920" s="41">
        <f>IF(tbl_PV_Milestones[[#This Row],[Baseline Date]]&lt;PV_Meta!$B$7,1,0)</f>
        <v>1</v>
      </c>
      <c r="AA2920" s="41">
        <f>IF(tbl_PV_Milestones[[#This Row],[Complete]]="Yes",1,0)</f>
        <v>0</v>
      </c>
      <c r="AB2920" s="41">
        <f>IF(AND(tbl_PV_Milestones[[#This Row],[BL FY]]=2025,tbl_PV_Milestones[[#This Row],[Baseline Date]]&lt;PV_Meta!$B$7),1,0)</f>
        <v>0</v>
      </c>
      <c r="AC2920" s="41">
        <f>IF(AND(tbl_PV_Milestones[[#This Row],[Planned YTD]]=1,tbl_PV_Milestones[[#This Row],[Complete]]="Yes"),1,0)</f>
        <v>0</v>
      </c>
      <c r="AD2920" s="41">
        <f>IF(AND(tbl_PV_Milestones[[#This Row],[Actual/Schedule Finish]]&lt;PV_Meta!$B$7,tbl_PV_Milestones[[#This Row],[Complete]]="No",tbl_PV_Milestones[[#This Row],[Project Status]]&lt;&gt;"On Hold"),1,0)</f>
        <v>1</v>
      </c>
      <c r="AE2920" s="41">
        <f>IF(AND(tbl_PV_Milestones[[#This Row],[Actual/Schedule Finish]]&gt;tbl_PV_Milestones[[#This Row],[Baseline Date]],tbl_PV_Milestones[[#This Row],[Complete]]="No",tbl_PV_Milestones[[#This Row],[Project Status]]&lt;&gt;"On Hold",tbl_PV_Milestones[[#This Row],[Overdue]]=0,tbl_PV_Milestones[[#This Row],[To be Baselined]]&lt;&gt;1),1,0)</f>
        <v>0</v>
      </c>
      <c r="AF2920" s="41">
        <f>IF(AND(tbl_PV_Milestones[[#This Row],[BL FY]]=2025,tbl_PV_Milestones[[#This Row],[Finish FY]]&gt;2025),1,0)</f>
        <v>0</v>
      </c>
      <c r="AG2920" s="56" t="str">
        <f>_xlfn.XLOOKUP(tbl_PV_Milestones[[#This Row],[Work ID]],tbl_PV_Meta[Work ID '#],tbl_PV_Meta[Project Manager/Owner],,0)</f>
        <v>Project Manager 12</v>
      </c>
      <c r="AH2920" s="6"/>
    </row>
    <row r="2921" spans="4:34" x14ac:dyDescent="0.25">
      <c r="D2921" s="6" t="s">
        <v>154</v>
      </c>
      <c r="E2921" s="6" t="s">
        <v>52</v>
      </c>
      <c r="F2921" s="6" t="s">
        <v>1757</v>
      </c>
      <c r="G2921" s="6" t="s">
        <v>703</v>
      </c>
      <c r="H2921" s="6" t="s">
        <v>505</v>
      </c>
      <c r="I2921" s="6" t="s">
        <v>522</v>
      </c>
      <c r="J2921" s="6" t="s">
        <v>154</v>
      </c>
      <c r="K2921" s="6" t="s">
        <v>39</v>
      </c>
      <c r="L2921" s="6" t="s">
        <v>58</v>
      </c>
      <c r="M2921" s="43"/>
      <c r="N2921" s="44" t="s">
        <v>1979</v>
      </c>
      <c r="S2921" s="45" t="e">
        <f>_xlfn.CONCAT(#REF!,TRIM(tbl_PV_Milestones[[#This Row],[Milestone Description]]))</f>
        <v>#REF!</v>
      </c>
      <c r="T2921" s="84" t="str">
        <f>IF(COUNTIF(tbl_PV_Milestones[UID],tbl_PV_Milestones[[#This Row],[UID]])&gt;1,"Duplicate","")</f>
        <v>Duplicate</v>
      </c>
      <c r="U2921" s="42" t="str">
        <f>_xlfn.XLOOKUP(tbl_PV_Milestones[[#This Row],[Work ID]],tbl_PV_Meta[Work ID '#],tbl_PV_Meta[Sub-Portfolio])</f>
        <v>Sub-Portfolio 8</v>
      </c>
      <c r="V2921" s="41">
        <f>IF(MONTH(tbl_PV_Milestones[[#This Row],[Baseline Date]])&lt;7,YEAR(tbl_PV_Milestones[[#This Row],[Baseline Date]]),YEAR(tbl_PV_Milestones[[#This Row],[Baseline Date]])+1)</f>
        <v>1900</v>
      </c>
      <c r="W2921" s="41">
        <f>IF(MONTH(tbl_PV_Milestones[[#This Row],[Actual/Schedule Finish]])&lt;7,YEAR(tbl_PV_Milestones[[#This Row],[Actual/Schedule Finish]]),YEAR(tbl_PV_Milestones[[#This Row],[Actual/Schedule Finish]])+1)</f>
        <v>1900</v>
      </c>
      <c r="X2921" s="41" t="str">
        <f>IF(OR(tbl_PV_Milestones[[#This Row],[Project Status]]="Completed",tbl_PV_Milestones[[#This Row],[Project Status]]="Assumed Completed"),"Yes","No")</f>
        <v>No</v>
      </c>
      <c r="Y2921" s="41">
        <f>IF(tbl_PV_Milestones[[#This Row],[Baseline Date]]="",1,0)</f>
        <v>1</v>
      </c>
      <c r="Z2921" s="41">
        <f>IF(tbl_PV_Milestones[[#This Row],[Baseline Date]]&lt;PV_Meta!$B$7,1,0)</f>
        <v>1</v>
      </c>
      <c r="AA2921" s="41">
        <f>IF(tbl_PV_Milestones[[#This Row],[Complete]]="Yes",1,0)</f>
        <v>0</v>
      </c>
      <c r="AB2921" s="41">
        <f>IF(AND(tbl_PV_Milestones[[#This Row],[BL FY]]=2025,tbl_PV_Milestones[[#This Row],[Baseline Date]]&lt;PV_Meta!$B$7),1,0)</f>
        <v>0</v>
      </c>
      <c r="AC2921" s="41">
        <f>IF(AND(tbl_PV_Milestones[[#This Row],[Planned YTD]]=1,tbl_PV_Milestones[[#This Row],[Complete]]="Yes"),1,0)</f>
        <v>0</v>
      </c>
      <c r="AD2921" s="41">
        <f>IF(AND(tbl_PV_Milestones[[#This Row],[Actual/Schedule Finish]]&lt;PV_Meta!$B$7,tbl_PV_Milestones[[#This Row],[Complete]]="No",tbl_PV_Milestones[[#This Row],[Project Status]]&lt;&gt;"On Hold"),1,0)</f>
        <v>1</v>
      </c>
      <c r="AE2921" s="41">
        <f>IF(AND(tbl_PV_Milestones[[#This Row],[Actual/Schedule Finish]]&gt;tbl_PV_Milestones[[#This Row],[Baseline Date]],tbl_PV_Milestones[[#This Row],[Complete]]="No",tbl_PV_Milestones[[#This Row],[Project Status]]&lt;&gt;"On Hold",tbl_PV_Milestones[[#This Row],[Overdue]]=0,tbl_PV_Milestones[[#This Row],[To be Baselined]]&lt;&gt;1),1,0)</f>
        <v>0</v>
      </c>
      <c r="AF2921" s="41">
        <f>IF(AND(tbl_PV_Milestones[[#This Row],[BL FY]]=2025,tbl_PV_Milestones[[#This Row],[Finish FY]]&gt;2025),1,0)</f>
        <v>0</v>
      </c>
      <c r="AG2921" s="56" t="str">
        <f>_xlfn.XLOOKUP(tbl_PV_Milestones[[#This Row],[Work ID]],tbl_PV_Meta[Work ID '#],tbl_PV_Meta[Project Manager/Owner],,0)</f>
        <v>Project Manager 12</v>
      </c>
      <c r="AH2921" s="6"/>
    </row>
    <row r="2922" spans="4:34" x14ac:dyDescent="0.25">
      <c r="D2922" s="6" t="s">
        <v>154</v>
      </c>
      <c r="E2922" s="6" t="s">
        <v>52</v>
      </c>
      <c r="F2922" s="6" t="s">
        <v>1757</v>
      </c>
      <c r="G2922" s="6" t="s">
        <v>628</v>
      </c>
      <c r="H2922" s="6" t="s">
        <v>505</v>
      </c>
      <c r="I2922" s="6" t="s">
        <v>522</v>
      </c>
      <c r="J2922" s="6" t="s">
        <v>154</v>
      </c>
      <c r="K2922" s="6" t="s">
        <v>39</v>
      </c>
      <c r="L2922" s="6" t="s">
        <v>58</v>
      </c>
      <c r="M2922" s="43"/>
      <c r="N2922" s="44" t="s">
        <v>1979</v>
      </c>
      <c r="S2922" s="45" t="e">
        <f>_xlfn.CONCAT(#REF!,TRIM(tbl_PV_Milestones[[#This Row],[Milestone Description]]))</f>
        <v>#REF!</v>
      </c>
      <c r="T2922" s="84" t="str">
        <f>IF(COUNTIF(tbl_PV_Milestones[UID],tbl_PV_Milestones[[#This Row],[UID]])&gt;1,"Duplicate","")</f>
        <v>Duplicate</v>
      </c>
      <c r="U2922" s="42" t="str">
        <f>_xlfn.XLOOKUP(tbl_PV_Milestones[[#This Row],[Work ID]],tbl_PV_Meta[Work ID '#],tbl_PV_Meta[Sub-Portfolio])</f>
        <v>Sub-Portfolio 8</v>
      </c>
      <c r="V2922" s="41">
        <f>IF(MONTH(tbl_PV_Milestones[[#This Row],[Baseline Date]])&lt;7,YEAR(tbl_PV_Milestones[[#This Row],[Baseline Date]]),YEAR(tbl_PV_Milestones[[#This Row],[Baseline Date]])+1)</f>
        <v>1900</v>
      </c>
      <c r="W2922" s="41">
        <f>IF(MONTH(tbl_PV_Milestones[[#This Row],[Actual/Schedule Finish]])&lt;7,YEAR(tbl_PV_Milestones[[#This Row],[Actual/Schedule Finish]]),YEAR(tbl_PV_Milestones[[#This Row],[Actual/Schedule Finish]])+1)</f>
        <v>1900</v>
      </c>
      <c r="X2922" s="41" t="str">
        <f>IF(OR(tbl_PV_Milestones[[#This Row],[Project Status]]="Completed",tbl_PV_Milestones[[#This Row],[Project Status]]="Assumed Completed"),"Yes","No")</f>
        <v>No</v>
      </c>
      <c r="Y2922" s="41">
        <f>IF(tbl_PV_Milestones[[#This Row],[Baseline Date]]="",1,0)</f>
        <v>1</v>
      </c>
      <c r="Z2922" s="41">
        <f>IF(tbl_PV_Milestones[[#This Row],[Baseline Date]]&lt;PV_Meta!$B$7,1,0)</f>
        <v>1</v>
      </c>
      <c r="AA2922" s="41">
        <f>IF(tbl_PV_Milestones[[#This Row],[Complete]]="Yes",1,0)</f>
        <v>0</v>
      </c>
      <c r="AB2922" s="41">
        <f>IF(AND(tbl_PV_Milestones[[#This Row],[BL FY]]=2025,tbl_PV_Milestones[[#This Row],[Baseline Date]]&lt;PV_Meta!$B$7),1,0)</f>
        <v>0</v>
      </c>
      <c r="AC2922" s="41">
        <f>IF(AND(tbl_PV_Milestones[[#This Row],[Planned YTD]]=1,tbl_PV_Milestones[[#This Row],[Complete]]="Yes"),1,0)</f>
        <v>0</v>
      </c>
      <c r="AD2922" s="41">
        <f>IF(AND(tbl_PV_Milestones[[#This Row],[Actual/Schedule Finish]]&lt;PV_Meta!$B$7,tbl_PV_Milestones[[#This Row],[Complete]]="No",tbl_PV_Milestones[[#This Row],[Project Status]]&lt;&gt;"On Hold"),1,0)</f>
        <v>1</v>
      </c>
      <c r="AE2922" s="41">
        <f>IF(AND(tbl_PV_Milestones[[#This Row],[Actual/Schedule Finish]]&gt;tbl_PV_Milestones[[#This Row],[Baseline Date]],tbl_PV_Milestones[[#This Row],[Complete]]="No",tbl_PV_Milestones[[#This Row],[Project Status]]&lt;&gt;"On Hold",tbl_PV_Milestones[[#This Row],[Overdue]]=0,tbl_PV_Milestones[[#This Row],[To be Baselined]]&lt;&gt;1),1,0)</f>
        <v>0</v>
      </c>
      <c r="AF2922" s="41">
        <f>IF(AND(tbl_PV_Milestones[[#This Row],[BL FY]]=2025,tbl_PV_Milestones[[#This Row],[Finish FY]]&gt;2025),1,0)</f>
        <v>0</v>
      </c>
      <c r="AG2922" s="56" t="str">
        <f>_xlfn.XLOOKUP(tbl_PV_Milestones[[#This Row],[Work ID]],tbl_PV_Meta[Work ID '#],tbl_PV_Meta[Project Manager/Owner],,0)</f>
        <v>Project Manager 12</v>
      </c>
      <c r="AH2922" s="6"/>
    </row>
    <row r="2923" spans="4:34" x14ac:dyDescent="0.25">
      <c r="D2923" s="6" t="s">
        <v>154</v>
      </c>
      <c r="E2923" s="6" t="s">
        <v>52</v>
      </c>
      <c r="F2923" s="6" t="s">
        <v>1757</v>
      </c>
      <c r="G2923" s="6" t="s">
        <v>744</v>
      </c>
      <c r="H2923" s="6" t="s">
        <v>505</v>
      </c>
      <c r="I2923" s="6" t="s">
        <v>522</v>
      </c>
      <c r="J2923" s="6" t="s">
        <v>154</v>
      </c>
      <c r="K2923" s="6" t="s">
        <v>39</v>
      </c>
      <c r="L2923" s="6" t="s">
        <v>58</v>
      </c>
      <c r="M2923" s="43"/>
      <c r="N2923" s="44" t="s">
        <v>1979</v>
      </c>
      <c r="S2923" s="45" t="e">
        <f>_xlfn.CONCAT(#REF!,TRIM(tbl_PV_Milestones[[#This Row],[Milestone Description]]))</f>
        <v>#REF!</v>
      </c>
      <c r="T2923" s="84" t="str">
        <f>IF(COUNTIF(tbl_PV_Milestones[UID],tbl_PV_Milestones[[#This Row],[UID]])&gt;1,"Duplicate","")</f>
        <v>Duplicate</v>
      </c>
      <c r="U2923" s="42" t="str">
        <f>_xlfn.XLOOKUP(tbl_PV_Milestones[[#This Row],[Work ID]],tbl_PV_Meta[Work ID '#],tbl_PV_Meta[Sub-Portfolio])</f>
        <v>Sub-Portfolio 8</v>
      </c>
      <c r="V2923" s="41">
        <f>IF(MONTH(tbl_PV_Milestones[[#This Row],[Baseline Date]])&lt;7,YEAR(tbl_PV_Milestones[[#This Row],[Baseline Date]]),YEAR(tbl_PV_Milestones[[#This Row],[Baseline Date]])+1)</f>
        <v>1900</v>
      </c>
      <c r="W2923" s="41">
        <f>IF(MONTH(tbl_PV_Milestones[[#This Row],[Actual/Schedule Finish]])&lt;7,YEAR(tbl_PV_Milestones[[#This Row],[Actual/Schedule Finish]]),YEAR(tbl_PV_Milestones[[#This Row],[Actual/Schedule Finish]])+1)</f>
        <v>1900</v>
      </c>
      <c r="X2923" s="41" t="str">
        <f>IF(OR(tbl_PV_Milestones[[#This Row],[Project Status]]="Completed",tbl_PV_Milestones[[#This Row],[Project Status]]="Assumed Completed"),"Yes","No")</f>
        <v>No</v>
      </c>
      <c r="Y2923" s="41">
        <f>IF(tbl_PV_Milestones[[#This Row],[Baseline Date]]="",1,0)</f>
        <v>1</v>
      </c>
      <c r="Z2923" s="41">
        <f>IF(tbl_PV_Milestones[[#This Row],[Baseline Date]]&lt;PV_Meta!$B$7,1,0)</f>
        <v>1</v>
      </c>
      <c r="AA2923" s="41">
        <f>IF(tbl_PV_Milestones[[#This Row],[Complete]]="Yes",1,0)</f>
        <v>0</v>
      </c>
      <c r="AB2923" s="41">
        <f>IF(AND(tbl_PV_Milestones[[#This Row],[BL FY]]=2025,tbl_PV_Milestones[[#This Row],[Baseline Date]]&lt;PV_Meta!$B$7),1,0)</f>
        <v>0</v>
      </c>
      <c r="AC2923" s="41">
        <f>IF(AND(tbl_PV_Milestones[[#This Row],[Planned YTD]]=1,tbl_PV_Milestones[[#This Row],[Complete]]="Yes"),1,0)</f>
        <v>0</v>
      </c>
      <c r="AD2923" s="41">
        <f>IF(AND(tbl_PV_Milestones[[#This Row],[Actual/Schedule Finish]]&lt;PV_Meta!$B$7,tbl_PV_Milestones[[#This Row],[Complete]]="No",tbl_PV_Milestones[[#This Row],[Project Status]]&lt;&gt;"On Hold"),1,0)</f>
        <v>1</v>
      </c>
      <c r="AE2923" s="41">
        <f>IF(AND(tbl_PV_Milestones[[#This Row],[Actual/Schedule Finish]]&gt;tbl_PV_Milestones[[#This Row],[Baseline Date]],tbl_PV_Milestones[[#This Row],[Complete]]="No",tbl_PV_Milestones[[#This Row],[Project Status]]&lt;&gt;"On Hold",tbl_PV_Milestones[[#This Row],[Overdue]]=0,tbl_PV_Milestones[[#This Row],[To be Baselined]]&lt;&gt;1),1,0)</f>
        <v>0</v>
      </c>
      <c r="AF2923" s="41">
        <f>IF(AND(tbl_PV_Milestones[[#This Row],[BL FY]]=2025,tbl_PV_Milestones[[#This Row],[Finish FY]]&gt;2025),1,0)</f>
        <v>0</v>
      </c>
      <c r="AG2923" s="56" t="str">
        <f>_xlfn.XLOOKUP(tbl_PV_Milestones[[#This Row],[Work ID]],tbl_PV_Meta[Work ID '#],tbl_PV_Meta[Project Manager/Owner],,0)</f>
        <v>Project Manager 12</v>
      </c>
      <c r="AH2923" s="6"/>
    </row>
    <row r="2924" spans="4:34" x14ac:dyDescent="0.25">
      <c r="D2924" s="6" t="s">
        <v>154</v>
      </c>
      <c r="E2924" s="6" t="s">
        <v>52</v>
      </c>
      <c r="F2924" s="6" t="s">
        <v>1757</v>
      </c>
      <c r="G2924" s="6" t="s">
        <v>567</v>
      </c>
      <c r="H2924" s="6" t="s">
        <v>505</v>
      </c>
      <c r="I2924" s="6" t="s">
        <v>522</v>
      </c>
      <c r="J2924" s="6" t="s">
        <v>154</v>
      </c>
      <c r="K2924" s="6" t="s">
        <v>39</v>
      </c>
      <c r="L2924" s="6" t="s">
        <v>58</v>
      </c>
      <c r="M2924" s="43"/>
      <c r="N2924" s="44" t="s">
        <v>1979</v>
      </c>
      <c r="S2924" s="45" t="e">
        <f>_xlfn.CONCAT(#REF!,TRIM(tbl_PV_Milestones[[#This Row],[Milestone Description]]))</f>
        <v>#REF!</v>
      </c>
      <c r="T2924" s="84" t="str">
        <f>IF(COUNTIF(tbl_PV_Milestones[UID],tbl_PV_Milestones[[#This Row],[UID]])&gt;1,"Duplicate","")</f>
        <v>Duplicate</v>
      </c>
      <c r="U2924" s="42" t="str">
        <f>_xlfn.XLOOKUP(tbl_PV_Milestones[[#This Row],[Work ID]],tbl_PV_Meta[Work ID '#],tbl_PV_Meta[Sub-Portfolio])</f>
        <v>Sub-Portfolio 8</v>
      </c>
      <c r="V2924" s="41">
        <f>IF(MONTH(tbl_PV_Milestones[[#This Row],[Baseline Date]])&lt;7,YEAR(tbl_PV_Milestones[[#This Row],[Baseline Date]]),YEAR(tbl_PV_Milestones[[#This Row],[Baseline Date]])+1)</f>
        <v>1900</v>
      </c>
      <c r="W2924" s="41">
        <f>IF(MONTH(tbl_PV_Milestones[[#This Row],[Actual/Schedule Finish]])&lt;7,YEAR(tbl_PV_Milestones[[#This Row],[Actual/Schedule Finish]]),YEAR(tbl_PV_Milestones[[#This Row],[Actual/Schedule Finish]])+1)</f>
        <v>1900</v>
      </c>
      <c r="X2924" s="41" t="str">
        <f>IF(OR(tbl_PV_Milestones[[#This Row],[Project Status]]="Completed",tbl_PV_Milestones[[#This Row],[Project Status]]="Assumed Completed"),"Yes","No")</f>
        <v>No</v>
      </c>
      <c r="Y2924" s="41">
        <f>IF(tbl_PV_Milestones[[#This Row],[Baseline Date]]="",1,0)</f>
        <v>1</v>
      </c>
      <c r="Z2924" s="41">
        <f>IF(tbl_PV_Milestones[[#This Row],[Baseline Date]]&lt;PV_Meta!$B$7,1,0)</f>
        <v>1</v>
      </c>
      <c r="AA2924" s="41">
        <f>IF(tbl_PV_Milestones[[#This Row],[Complete]]="Yes",1,0)</f>
        <v>0</v>
      </c>
      <c r="AB2924" s="41">
        <f>IF(AND(tbl_PV_Milestones[[#This Row],[BL FY]]=2025,tbl_PV_Milestones[[#This Row],[Baseline Date]]&lt;PV_Meta!$B$7),1,0)</f>
        <v>0</v>
      </c>
      <c r="AC2924" s="41">
        <f>IF(AND(tbl_PV_Milestones[[#This Row],[Planned YTD]]=1,tbl_PV_Milestones[[#This Row],[Complete]]="Yes"),1,0)</f>
        <v>0</v>
      </c>
      <c r="AD2924" s="41">
        <f>IF(AND(tbl_PV_Milestones[[#This Row],[Actual/Schedule Finish]]&lt;PV_Meta!$B$7,tbl_PV_Milestones[[#This Row],[Complete]]="No",tbl_PV_Milestones[[#This Row],[Project Status]]&lt;&gt;"On Hold"),1,0)</f>
        <v>1</v>
      </c>
      <c r="AE2924" s="41">
        <f>IF(AND(tbl_PV_Milestones[[#This Row],[Actual/Schedule Finish]]&gt;tbl_PV_Milestones[[#This Row],[Baseline Date]],tbl_PV_Milestones[[#This Row],[Complete]]="No",tbl_PV_Milestones[[#This Row],[Project Status]]&lt;&gt;"On Hold",tbl_PV_Milestones[[#This Row],[Overdue]]=0,tbl_PV_Milestones[[#This Row],[To be Baselined]]&lt;&gt;1),1,0)</f>
        <v>0</v>
      </c>
      <c r="AF2924" s="41">
        <f>IF(AND(tbl_PV_Milestones[[#This Row],[BL FY]]=2025,tbl_PV_Milestones[[#This Row],[Finish FY]]&gt;2025),1,0)</f>
        <v>0</v>
      </c>
      <c r="AG2924" s="56" t="str">
        <f>_xlfn.XLOOKUP(tbl_PV_Milestones[[#This Row],[Work ID]],tbl_PV_Meta[Work ID '#],tbl_PV_Meta[Project Manager/Owner],,0)</f>
        <v>Project Manager 12</v>
      </c>
      <c r="AH2924" s="6"/>
    </row>
    <row r="2925" spans="4:34" x14ac:dyDescent="0.25">
      <c r="D2925" s="6" t="s">
        <v>154</v>
      </c>
      <c r="E2925" s="6" t="s">
        <v>52</v>
      </c>
      <c r="F2925" s="6" t="s">
        <v>1757</v>
      </c>
      <c r="G2925" s="6" t="s">
        <v>568</v>
      </c>
      <c r="H2925" s="6" t="s">
        <v>505</v>
      </c>
      <c r="I2925" s="6" t="s">
        <v>522</v>
      </c>
      <c r="J2925" s="6" t="s">
        <v>154</v>
      </c>
      <c r="K2925" s="6" t="s">
        <v>39</v>
      </c>
      <c r="L2925" s="6" t="s">
        <v>58</v>
      </c>
      <c r="M2925" s="43"/>
      <c r="N2925" s="44" t="s">
        <v>1979</v>
      </c>
      <c r="S2925" s="45" t="e">
        <f>_xlfn.CONCAT(#REF!,TRIM(tbl_PV_Milestones[[#This Row],[Milestone Description]]))</f>
        <v>#REF!</v>
      </c>
      <c r="T2925" s="84" t="str">
        <f>IF(COUNTIF(tbl_PV_Milestones[UID],tbl_PV_Milestones[[#This Row],[UID]])&gt;1,"Duplicate","")</f>
        <v>Duplicate</v>
      </c>
      <c r="U2925" s="42" t="str">
        <f>_xlfn.XLOOKUP(tbl_PV_Milestones[[#This Row],[Work ID]],tbl_PV_Meta[Work ID '#],tbl_PV_Meta[Sub-Portfolio])</f>
        <v>Sub-Portfolio 8</v>
      </c>
      <c r="V2925" s="41">
        <f>IF(MONTH(tbl_PV_Milestones[[#This Row],[Baseline Date]])&lt;7,YEAR(tbl_PV_Milestones[[#This Row],[Baseline Date]]),YEAR(tbl_PV_Milestones[[#This Row],[Baseline Date]])+1)</f>
        <v>1900</v>
      </c>
      <c r="W2925" s="41">
        <f>IF(MONTH(tbl_PV_Milestones[[#This Row],[Actual/Schedule Finish]])&lt;7,YEAR(tbl_PV_Milestones[[#This Row],[Actual/Schedule Finish]]),YEAR(tbl_PV_Milestones[[#This Row],[Actual/Schedule Finish]])+1)</f>
        <v>1900</v>
      </c>
      <c r="X2925" s="41" t="str">
        <f>IF(OR(tbl_PV_Milestones[[#This Row],[Project Status]]="Completed",tbl_PV_Milestones[[#This Row],[Project Status]]="Assumed Completed"),"Yes","No")</f>
        <v>No</v>
      </c>
      <c r="Y2925" s="41">
        <f>IF(tbl_PV_Milestones[[#This Row],[Baseline Date]]="",1,0)</f>
        <v>1</v>
      </c>
      <c r="Z2925" s="41">
        <f>IF(tbl_PV_Milestones[[#This Row],[Baseline Date]]&lt;PV_Meta!$B$7,1,0)</f>
        <v>1</v>
      </c>
      <c r="AA2925" s="41">
        <f>IF(tbl_PV_Milestones[[#This Row],[Complete]]="Yes",1,0)</f>
        <v>0</v>
      </c>
      <c r="AB2925" s="41">
        <f>IF(AND(tbl_PV_Milestones[[#This Row],[BL FY]]=2025,tbl_PV_Milestones[[#This Row],[Baseline Date]]&lt;PV_Meta!$B$7),1,0)</f>
        <v>0</v>
      </c>
      <c r="AC2925" s="41">
        <f>IF(AND(tbl_PV_Milestones[[#This Row],[Planned YTD]]=1,tbl_PV_Milestones[[#This Row],[Complete]]="Yes"),1,0)</f>
        <v>0</v>
      </c>
      <c r="AD2925" s="41">
        <f>IF(AND(tbl_PV_Milestones[[#This Row],[Actual/Schedule Finish]]&lt;PV_Meta!$B$7,tbl_PV_Milestones[[#This Row],[Complete]]="No",tbl_PV_Milestones[[#This Row],[Project Status]]&lt;&gt;"On Hold"),1,0)</f>
        <v>1</v>
      </c>
      <c r="AE2925" s="41">
        <f>IF(AND(tbl_PV_Milestones[[#This Row],[Actual/Schedule Finish]]&gt;tbl_PV_Milestones[[#This Row],[Baseline Date]],tbl_PV_Milestones[[#This Row],[Complete]]="No",tbl_PV_Milestones[[#This Row],[Project Status]]&lt;&gt;"On Hold",tbl_PV_Milestones[[#This Row],[Overdue]]=0,tbl_PV_Milestones[[#This Row],[To be Baselined]]&lt;&gt;1),1,0)</f>
        <v>0</v>
      </c>
      <c r="AF2925" s="41">
        <f>IF(AND(tbl_PV_Milestones[[#This Row],[BL FY]]=2025,tbl_PV_Milestones[[#This Row],[Finish FY]]&gt;2025),1,0)</f>
        <v>0</v>
      </c>
      <c r="AG2925" s="56" t="str">
        <f>_xlfn.XLOOKUP(tbl_PV_Milestones[[#This Row],[Work ID]],tbl_PV_Meta[Work ID '#],tbl_PV_Meta[Project Manager/Owner],,0)</f>
        <v>Project Manager 12</v>
      </c>
      <c r="AH2925" s="6"/>
    </row>
    <row r="2926" spans="4:34" x14ac:dyDescent="0.25">
      <c r="D2926" s="6" t="s">
        <v>154</v>
      </c>
      <c r="E2926" s="6" t="s">
        <v>52</v>
      </c>
      <c r="F2926" s="6" t="s">
        <v>1757</v>
      </c>
      <c r="G2926" s="6" t="s">
        <v>745</v>
      </c>
      <c r="H2926" s="6" t="s">
        <v>505</v>
      </c>
      <c r="I2926" s="6" t="s">
        <v>522</v>
      </c>
      <c r="J2926" s="6" t="s">
        <v>154</v>
      </c>
      <c r="K2926" s="6" t="s">
        <v>39</v>
      </c>
      <c r="L2926" s="6" t="s">
        <v>58</v>
      </c>
      <c r="M2926" s="43"/>
      <c r="N2926" s="44" t="s">
        <v>1979</v>
      </c>
      <c r="S2926" s="45" t="e">
        <f>_xlfn.CONCAT(#REF!,TRIM(tbl_PV_Milestones[[#This Row],[Milestone Description]]))</f>
        <v>#REF!</v>
      </c>
      <c r="T2926" s="84" t="str">
        <f>IF(COUNTIF(tbl_PV_Milestones[UID],tbl_PV_Milestones[[#This Row],[UID]])&gt;1,"Duplicate","")</f>
        <v>Duplicate</v>
      </c>
      <c r="U2926" s="42" t="str">
        <f>_xlfn.XLOOKUP(tbl_PV_Milestones[[#This Row],[Work ID]],tbl_PV_Meta[Work ID '#],tbl_PV_Meta[Sub-Portfolio])</f>
        <v>Sub-Portfolio 8</v>
      </c>
      <c r="V2926" s="41">
        <f>IF(MONTH(tbl_PV_Milestones[[#This Row],[Baseline Date]])&lt;7,YEAR(tbl_PV_Milestones[[#This Row],[Baseline Date]]),YEAR(tbl_PV_Milestones[[#This Row],[Baseline Date]])+1)</f>
        <v>1900</v>
      </c>
      <c r="W2926" s="41">
        <f>IF(MONTH(tbl_PV_Milestones[[#This Row],[Actual/Schedule Finish]])&lt;7,YEAR(tbl_PV_Milestones[[#This Row],[Actual/Schedule Finish]]),YEAR(tbl_PV_Milestones[[#This Row],[Actual/Schedule Finish]])+1)</f>
        <v>1900</v>
      </c>
      <c r="X2926" s="41" t="str">
        <f>IF(OR(tbl_PV_Milestones[[#This Row],[Project Status]]="Completed",tbl_PV_Milestones[[#This Row],[Project Status]]="Assumed Completed"),"Yes","No")</f>
        <v>No</v>
      </c>
      <c r="Y2926" s="41">
        <f>IF(tbl_PV_Milestones[[#This Row],[Baseline Date]]="",1,0)</f>
        <v>1</v>
      </c>
      <c r="Z2926" s="41">
        <f>IF(tbl_PV_Milestones[[#This Row],[Baseline Date]]&lt;PV_Meta!$B$7,1,0)</f>
        <v>1</v>
      </c>
      <c r="AA2926" s="41">
        <f>IF(tbl_PV_Milestones[[#This Row],[Complete]]="Yes",1,0)</f>
        <v>0</v>
      </c>
      <c r="AB2926" s="41">
        <f>IF(AND(tbl_PV_Milestones[[#This Row],[BL FY]]=2025,tbl_PV_Milestones[[#This Row],[Baseline Date]]&lt;PV_Meta!$B$7),1,0)</f>
        <v>0</v>
      </c>
      <c r="AC2926" s="41">
        <f>IF(AND(tbl_PV_Milestones[[#This Row],[Planned YTD]]=1,tbl_PV_Milestones[[#This Row],[Complete]]="Yes"),1,0)</f>
        <v>0</v>
      </c>
      <c r="AD2926" s="41">
        <f>IF(AND(tbl_PV_Milestones[[#This Row],[Actual/Schedule Finish]]&lt;PV_Meta!$B$7,tbl_PV_Milestones[[#This Row],[Complete]]="No",tbl_PV_Milestones[[#This Row],[Project Status]]&lt;&gt;"On Hold"),1,0)</f>
        <v>1</v>
      </c>
      <c r="AE2926" s="41">
        <f>IF(AND(tbl_PV_Milestones[[#This Row],[Actual/Schedule Finish]]&gt;tbl_PV_Milestones[[#This Row],[Baseline Date]],tbl_PV_Milestones[[#This Row],[Complete]]="No",tbl_PV_Milestones[[#This Row],[Project Status]]&lt;&gt;"On Hold",tbl_PV_Milestones[[#This Row],[Overdue]]=0,tbl_PV_Milestones[[#This Row],[To be Baselined]]&lt;&gt;1),1,0)</f>
        <v>0</v>
      </c>
      <c r="AF2926" s="41">
        <f>IF(AND(tbl_PV_Milestones[[#This Row],[BL FY]]=2025,tbl_PV_Milestones[[#This Row],[Finish FY]]&gt;2025),1,0)</f>
        <v>0</v>
      </c>
      <c r="AG2926" s="56" t="str">
        <f>_xlfn.XLOOKUP(tbl_PV_Milestones[[#This Row],[Work ID]],tbl_PV_Meta[Work ID '#],tbl_PV_Meta[Project Manager/Owner],,0)</f>
        <v>Project Manager 12</v>
      </c>
      <c r="AH2926" s="6"/>
    </row>
    <row r="2927" spans="4:34" x14ac:dyDescent="0.25">
      <c r="D2927" s="6" t="s">
        <v>154</v>
      </c>
      <c r="E2927" s="6" t="s">
        <v>52</v>
      </c>
      <c r="F2927" s="6" t="s">
        <v>1757</v>
      </c>
      <c r="G2927" s="6" t="s">
        <v>747</v>
      </c>
      <c r="H2927" s="6" t="s">
        <v>505</v>
      </c>
      <c r="I2927" s="6" t="s">
        <v>522</v>
      </c>
      <c r="J2927" s="6" t="s">
        <v>154</v>
      </c>
      <c r="K2927" s="6" t="s">
        <v>39</v>
      </c>
      <c r="L2927" s="6" t="s">
        <v>58</v>
      </c>
      <c r="M2927" s="43"/>
      <c r="N2927" s="44" t="s">
        <v>1979</v>
      </c>
      <c r="S2927" s="45" t="e">
        <f>_xlfn.CONCAT(#REF!,TRIM(tbl_PV_Milestones[[#This Row],[Milestone Description]]))</f>
        <v>#REF!</v>
      </c>
      <c r="T2927" s="84" t="str">
        <f>IF(COUNTIF(tbl_PV_Milestones[UID],tbl_PV_Milestones[[#This Row],[UID]])&gt;1,"Duplicate","")</f>
        <v>Duplicate</v>
      </c>
      <c r="U2927" s="42" t="str">
        <f>_xlfn.XLOOKUP(tbl_PV_Milestones[[#This Row],[Work ID]],tbl_PV_Meta[Work ID '#],tbl_PV_Meta[Sub-Portfolio])</f>
        <v>Sub-Portfolio 8</v>
      </c>
      <c r="V2927" s="41">
        <f>IF(MONTH(tbl_PV_Milestones[[#This Row],[Baseline Date]])&lt;7,YEAR(tbl_PV_Milestones[[#This Row],[Baseline Date]]),YEAR(tbl_PV_Milestones[[#This Row],[Baseline Date]])+1)</f>
        <v>1900</v>
      </c>
      <c r="W2927" s="41">
        <f>IF(MONTH(tbl_PV_Milestones[[#This Row],[Actual/Schedule Finish]])&lt;7,YEAR(tbl_PV_Milestones[[#This Row],[Actual/Schedule Finish]]),YEAR(tbl_PV_Milestones[[#This Row],[Actual/Schedule Finish]])+1)</f>
        <v>1900</v>
      </c>
      <c r="X2927" s="41" t="str">
        <f>IF(OR(tbl_PV_Milestones[[#This Row],[Project Status]]="Completed",tbl_PV_Milestones[[#This Row],[Project Status]]="Assumed Completed"),"Yes","No")</f>
        <v>No</v>
      </c>
      <c r="Y2927" s="41">
        <f>IF(tbl_PV_Milestones[[#This Row],[Baseline Date]]="",1,0)</f>
        <v>1</v>
      </c>
      <c r="Z2927" s="41">
        <f>IF(tbl_PV_Milestones[[#This Row],[Baseline Date]]&lt;PV_Meta!$B$7,1,0)</f>
        <v>1</v>
      </c>
      <c r="AA2927" s="41">
        <f>IF(tbl_PV_Milestones[[#This Row],[Complete]]="Yes",1,0)</f>
        <v>0</v>
      </c>
      <c r="AB2927" s="41">
        <f>IF(AND(tbl_PV_Milestones[[#This Row],[BL FY]]=2025,tbl_PV_Milestones[[#This Row],[Baseline Date]]&lt;PV_Meta!$B$7),1,0)</f>
        <v>0</v>
      </c>
      <c r="AC2927" s="41">
        <f>IF(AND(tbl_PV_Milestones[[#This Row],[Planned YTD]]=1,tbl_PV_Milestones[[#This Row],[Complete]]="Yes"),1,0)</f>
        <v>0</v>
      </c>
      <c r="AD2927" s="41">
        <f>IF(AND(tbl_PV_Milestones[[#This Row],[Actual/Schedule Finish]]&lt;PV_Meta!$B$7,tbl_PV_Milestones[[#This Row],[Complete]]="No",tbl_PV_Milestones[[#This Row],[Project Status]]&lt;&gt;"On Hold"),1,0)</f>
        <v>1</v>
      </c>
      <c r="AE2927" s="41">
        <f>IF(AND(tbl_PV_Milestones[[#This Row],[Actual/Schedule Finish]]&gt;tbl_PV_Milestones[[#This Row],[Baseline Date]],tbl_PV_Milestones[[#This Row],[Complete]]="No",tbl_PV_Milestones[[#This Row],[Project Status]]&lt;&gt;"On Hold",tbl_PV_Milestones[[#This Row],[Overdue]]=0,tbl_PV_Milestones[[#This Row],[To be Baselined]]&lt;&gt;1),1,0)</f>
        <v>0</v>
      </c>
      <c r="AF2927" s="41">
        <f>IF(AND(tbl_PV_Milestones[[#This Row],[BL FY]]=2025,tbl_PV_Milestones[[#This Row],[Finish FY]]&gt;2025),1,0)</f>
        <v>0</v>
      </c>
      <c r="AG2927" s="56" t="str">
        <f>_xlfn.XLOOKUP(tbl_PV_Milestones[[#This Row],[Work ID]],tbl_PV_Meta[Work ID '#],tbl_PV_Meta[Project Manager/Owner],,0)</f>
        <v>Project Manager 12</v>
      </c>
      <c r="AH2927" s="6"/>
    </row>
    <row r="2928" spans="4:34" x14ac:dyDescent="0.25">
      <c r="D2928" s="6" t="s">
        <v>154</v>
      </c>
      <c r="E2928" s="6" t="s">
        <v>52</v>
      </c>
      <c r="F2928" s="6" t="s">
        <v>1757</v>
      </c>
      <c r="G2928" s="6" t="s">
        <v>746</v>
      </c>
      <c r="H2928" s="6" t="s">
        <v>505</v>
      </c>
      <c r="I2928" s="6" t="s">
        <v>522</v>
      </c>
      <c r="J2928" s="6" t="s">
        <v>154</v>
      </c>
      <c r="K2928" s="6" t="s">
        <v>39</v>
      </c>
      <c r="L2928" s="6" t="s">
        <v>58</v>
      </c>
      <c r="M2928" s="43"/>
      <c r="N2928" s="44" t="s">
        <v>1979</v>
      </c>
      <c r="S2928" s="45" t="e">
        <f>_xlfn.CONCAT(#REF!,TRIM(tbl_PV_Milestones[[#This Row],[Milestone Description]]))</f>
        <v>#REF!</v>
      </c>
      <c r="T2928" s="84" t="str">
        <f>IF(COUNTIF(tbl_PV_Milestones[UID],tbl_PV_Milestones[[#This Row],[UID]])&gt;1,"Duplicate","")</f>
        <v>Duplicate</v>
      </c>
      <c r="U2928" s="42" t="str">
        <f>_xlfn.XLOOKUP(tbl_PV_Milestones[[#This Row],[Work ID]],tbl_PV_Meta[Work ID '#],tbl_PV_Meta[Sub-Portfolio])</f>
        <v>Sub-Portfolio 8</v>
      </c>
      <c r="V2928" s="41">
        <f>IF(MONTH(tbl_PV_Milestones[[#This Row],[Baseline Date]])&lt;7,YEAR(tbl_PV_Milestones[[#This Row],[Baseline Date]]),YEAR(tbl_PV_Milestones[[#This Row],[Baseline Date]])+1)</f>
        <v>1900</v>
      </c>
      <c r="W2928" s="41">
        <f>IF(MONTH(tbl_PV_Milestones[[#This Row],[Actual/Schedule Finish]])&lt;7,YEAR(tbl_PV_Milestones[[#This Row],[Actual/Schedule Finish]]),YEAR(tbl_PV_Milestones[[#This Row],[Actual/Schedule Finish]])+1)</f>
        <v>1900</v>
      </c>
      <c r="X2928" s="41" t="str">
        <f>IF(OR(tbl_PV_Milestones[[#This Row],[Project Status]]="Completed",tbl_PV_Milestones[[#This Row],[Project Status]]="Assumed Completed"),"Yes","No")</f>
        <v>No</v>
      </c>
      <c r="Y2928" s="41">
        <f>IF(tbl_PV_Milestones[[#This Row],[Baseline Date]]="",1,0)</f>
        <v>1</v>
      </c>
      <c r="Z2928" s="41">
        <f>IF(tbl_PV_Milestones[[#This Row],[Baseline Date]]&lt;PV_Meta!$B$7,1,0)</f>
        <v>1</v>
      </c>
      <c r="AA2928" s="41">
        <f>IF(tbl_PV_Milestones[[#This Row],[Complete]]="Yes",1,0)</f>
        <v>0</v>
      </c>
      <c r="AB2928" s="41">
        <f>IF(AND(tbl_PV_Milestones[[#This Row],[BL FY]]=2025,tbl_PV_Milestones[[#This Row],[Baseline Date]]&lt;PV_Meta!$B$7),1,0)</f>
        <v>0</v>
      </c>
      <c r="AC2928" s="41">
        <f>IF(AND(tbl_PV_Milestones[[#This Row],[Planned YTD]]=1,tbl_PV_Milestones[[#This Row],[Complete]]="Yes"),1,0)</f>
        <v>0</v>
      </c>
      <c r="AD2928" s="41">
        <f>IF(AND(tbl_PV_Milestones[[#This Row],[Actual/Schedule Finish]]&lt;PV_Meta!$B$7,tbl_PV_Milestones[[#This Row],[Complete]]="No",tbl_PV_Milestones[[#This Row],[Project Status]]&lt;&gt;"On Hold"),1,0)</f>
        <v>1</v>
      </c>
      <c r="AE2928" s="41">
        <f>IF(AND(tbl_PV_Milestones[[#This Row],[Actual/Schedule Finish]]&gt;tbl_PV_Milestones[[#This Row],[Baseline Date]],tbl_PV_Milestones[[#This Row],[Complete]]="No",tbl_PV_Milestones[[#This Row],[Project Status]]&lt;&gt;"On Hold",tbl_PV_Milestones[[#This Row],[Overdue]]=0,tbl_PV_Milestones[[#This Row],[To be Baselined]]&lt;&gt;1),1,0)</f>
        <v>0</v>
      </c>
      <c r="AF2928" s="41">
        <f>IF(AND(tbl_PV_Milestones[[#This Row],[BL FY]]=2025,tbl_PV_Milestones[[#This Row],[Finish FY]]&gt;2025),1,0)</f>
        <v>0</v>
      </c>
      <c r="AG2928" s="56" t="str">
        <f>_xlfn.XLOOKUP(tbl_PV_Milestones[[#This Row],[Work ID]],tbl_PV_Meta[Work ID '#],tbl_PV_Meta[Project Manager/Owner],,0)</f>
        <v>Project Manager 12</v>
      </c>
      <c r="AH2928" s="6"/>
    </row>
    <row r="2929" spans="4:34" x14ac:dyDescent="0.25">
      <c r="D2929" s="6" t="s">
        <v>154</v>
      </c>
      <c r="E2929" s="6" t="s">
        <v>503</v>
      </c>
      <c r="F2929" s="6" t="s">
        <v>1757</v>
      </c>
      <c r="G2929" s="6" t="s">
        <v>545</v>
      </c>
      <c r="H2929" s="6" t="s">
        <v>505</v>
      </c>
      <c r="I2929" s="6" t="s">
        <v>510</v>
      </c>
      <c r="J2929" s="6" t="s">
        <v>154</v>
      </c>
      <c r="K2929" s="6" t="s">
        <v>39</v>
      </c>
      <c r="L2929" s="6" t="s">
        <v>58</v>
      </c>
      <c r="M2929" s="43"/>
      <c r="N2929" s="44" t="s">
        <v>1979</v>
      </c>
      <c r="O2929" s="39">
        <v>45537.708333333299</v>
      </c>
      <c r="P2929" s="39">
        <v>45537.708333333299</v>
      </c>
      <c r="Q2929" s="6">
        <v>0</v>
      </c>
      <c r="R2929" s="6">
        <v>0</v>
      </c>
      <c r="S2929" s="45" t="e">
        <f>_xlfn.CONCAT(#REF!,TRIM(tbl_PV_Milestones[[#This Row],[Milestone Description]]))</f>
        <v>#REF!</v>
      </c>
      <c r="T2929" s="84" t="str">
        <f>IF(COUNTIF(tbl_PV_Milestones[UID],tbl_PV_Milestones[[#This Row],[UID]])&gt;1,"Duplicate","")</f>
        <v>Duplicate</v>
      </c>
      <c r="U2929" s="42" t="str">
        <f>_xlfn.XLOOKUP(tbl_PV_Milestones[[#This Row],[Work ID]],tbl_PV_Meta[Work ID '#],tbl_PV_Meta[Sub-Portfolio])</f>
        <v>Sub-Portfolio 8</v>
      </c>
      <c r="V2929" s="41">
        <f>IF(MONTH(tbl_PV_Milestones[[#This Row],[Baseline Date]])&lt;7,YEAR(tbl_PV_Milestones[[#This Row],[Baseline Date]]),YEAR(tbl_PV_Milestones[[#This Row],[Baseline Date]])+1)</f>
        <v>2025</v>
      </c>
      <c r="W2929" s="41">
        <f>IF(MONTH(tbl_PV_Milestones[[#This Row],[Actual/Schedule Finish]])&lt;7,YEAR(tbl_PV_Milestones[[#This Row],[Actual/Schedule Finish]]),YEAR(tbl_PV_Milestones[[#This Row],[Actual/Schedule Finish]])+1)</f>
        <v>2025</v>
      </c>
      <c r="X2929" s="41" t="str">
        <f>IF(OR(tbl_PV_Milestones[[#This Row],[Project Status]]="Completed",tbl_PV_Milestones[[#This Row],[Project Status]]="Assumed Completed"),"Yes","No")</f>
        <v>No</v>
      </c>
      <c r="Y2929" s="41">
        <f>IF(tbl_PV_Milestones[[#This Row],[Baseline Date]]="",1,0)</f>
        <v>0</v>
      </c>
      <c r="Z2929" s="41">
        <f>IF(tbl_PV_Milestones[[#This Row],[Baseline Date]]&lt;PV_Meta!$B$7,1,0)</f>
        <v>1</v>
      </c>
      <c r="AA2929" s="41">
        <f>IF(tbl_PV_Milestones[[#This Row],[Complete]]="Yes",1,0)</f>
        <v>0</v>
      </c>
      <c r="AB2929" s="41">
        <f>IF(AND(tbl_PV_Milestones[[#This Row],[BL FY]]=2025,tbl_PV_Milestones[[#This Row],[Baseline Date]]&lt;PV_Meta!$B$7),1,0)</f>
        <v>1</v>
      </c>
      <c r="AC2929" s="41">
        <f>IF(AND(tbl_PV_Milestones[[#This Row],[Planned YTD]]=1,tbl_PV_Milestones[[#This Row],[Complete]]="Yes"),1,0)</f>
        <v>0</v>
      </c>
      <c r="AD2929" s="41">
        <f>IF(AND(tbl_PV_Milestones[[#This Row],[Actual/Schedule Finish]]&lt;PV_Meta!$B$7,tbl_PV_Milestones[[#This Row],[Complete]]="No",tbl_PV_Milestones[[#This Row],[Project Status]]&lt;&gt;"On Hold"),1,0)</f>
        <v>1</v>
      </c>
      <c r="AE2929" s="41">
        <f>IF(AND(tbl_PV_Milestones[[#This Row],[Actual/Schedule Finish]]&gt;tbl_PV_Milestones[[#This Row],[Baseline Date]],tbl_PV_Milestones[[#This Row],[Complete]]="No",tbl_PV_Milestones[[#This Row],[Project Status]]&lt;&gt;"On Hold",tbl_PV_Milestones[[#This Row],[Overdue]]=0,tbl_PV_Milestones[[#This Row],[To be Baselined]]&lt;&gt;1),1,0)</f>
        <v>0</v>
      </c>
      <c r="AF2929" s="41">
        <f>IF(AND(tbl_PV_Milestones[[#This Row],[BL FY]]=2025,tbl_PV_Milestones[[#This Row],[Finish FY]]&gt;2025),1,0)</f>
        <v>0</v>
      </c>
      <c r="AG2929" s="56" t="str">
        <f>_xlfn.XLOOKUP(tbl_PV_Milestones[[#This Row],[Work ID]],tbl_PV_Meta[Work ID '#],tbl_PV_Meta[Project Manager/Owner],,0)</f>
        <v>Project Manager 12</v>
      </c>
      <c r="AH2929" s="6"/>
    </row>
    <row r="2930" spans="4:34" x14ac:dyDescent="0.25">
      <c r="D2930" s="6" t="s">
        <v>154</v>
      </c>
      <c r="E2930" s="6" t="s">
        <v>52</v>
      </c>
      <c r="F2930" s="6" t="s">
        <v>1757</v>
      </c>
      <c r="G2930" s="6" t="s">
        <v>515</v>
      </c>
      <c r="H2930" s="6" t="s">
        <v>505</v>
      </c>
      <c r="I2930" s="6" t="s">
        <v>510</v>
      </c>
      <c r="J2930" s="6" t="s">
        <v>154</v>
      </c>
      <c r="K2930" s="6" t="s">
        <v>39</v>
      </c>
      <c r="L2930" s="6" t="s">
        <v>58</v>
      </c>
      <c r="M2930" s="43"/>
      <c r="N2930" s="44" t="s">
        <v>1979</v>
      </c>
      <c r="S2930" s="45" t="e">
        <f>_xlfn.CONCAT(#REF!,TRIM(tbl_PV_Milestones[[#This Row],[Milestone Description]]))</f>
        <v>#REF!</v>
      </c>
      <c r="T2930" s="84" t="str">
        <f>IF(COUNTIF(tbl_PV_Milestones[UID],tbl_PV_Milestones[[#This Row],[UID]])&gt;1,"Duplicate","")</f>
        <v>Duplicate</v>
      </c>
      <c r="U2930" s="42" t="str">
        <f>_xlfn.XLOOKUP(tbl_PV_Milestones[[#This Row],[Work ID]],tbl_PV_Meta[Work ID '#],tbl_PV_Meta[Sub-Portfolio])</f>
        <v>Sub-Portfolio 8</v>
      </c>
      <c r="V2930" s="41">
        <f>IF(MONTH(tbl_PV_Milestones[[#This Row],[Baseline Date]])&lt;7,YEAR(tbl_PV_Milestones[[#This Row],[Baseline Date]]),YEAR(tbl_PV_Milestones[[#This Row],[Baseline Date]])+1)</f>
        <v>1900</v>
      </c>
      <c r="W2930" s="41">
        <f>IF(MONTH(tbl_PV_Milestones[[#This Row],[Actual/Schedule Finish]])&lt;7,YEAR(tbl_PV_Milestones[[#This Row],[Actual/Schedule Finish]]),YEAR(tbl_PV_Milestones[[#This Row],[Actual/Schedule Finish]])+1)</f>
        <v>1900</v>
      </c>
      <c r="X2930" s="41" t="str">
        <f>IF(OR(tbl_PV_Milestones[[#This Row],[Project Status]]="Completed",tbl_PV_Milestones[[#This Row],[Project Status]]="Assumed Completed"),"Yes","No")</f>
        <v>No</v>
      </c>
      <c r="Y2930" s="41">
        <f>IF(tbl_PV_Milestones[[#This Row],[Baseline Date]]="",1,0)</f>
        <v>1</v>
      </c>
      <c r="Z2930" s="41">
        <f>IF(tbl_PV_Milestones[[#This Row],[Baseline Date]]&lt;PV_Meta!$B$7,1,0)</f>
        <v>1</v>
      </c>
      <c r="AA2930" s="41">
        <f>IF(tbl_PV_Milestones[[#This Row],[Complete]]="Yes",1,0)</f>
        <v>0</v>
      </c>
      <c r="AB2930" s="41">
        <f>IF(AND(tbl_PV_Milestones[[#This Row],[BL FY]]=2025,tbl_PV_Milestones[[#This Row],[Baseline Date]]&lt;PV_Meta!$B$7),1,0)</f>
        <v>0</v>
      </c>
      <c r="AC2930" s="41">
        <f>IF(AND(tbl_PV_Milestones[[#This Row],[Planned YTD]]=1,tbl_PV_Milestones[[#This Row],[Complete]]="Yes"),1,0)</f>
        <v>0</v>
      </c>
      <c r="AD2930" s="41">
        <f>IF(AND(tbl_PV_Milestones[[#This Row],[Actual/Schedule Finish]]&lt;PV_Meta!$B$7,tbl_PV_Milestones[[#This Row],[Complete]]="No",tbl_PV_Milestones[[#This Row],[Project Status]]&lt;&gt;"On Hold"),1,0)</f>
        <v>1</v>
      </c>
      <c r="AE2930" s="41">
        <f>IF(AND(tbl_PV_Milestones[[#This Row],[Actual/Schedule Finish]]&gt;tbl_PV_Milestones[[#This Row],[Baseline Date]],tbl_PV_Milestones[[#This Row],[Complete]]="No",tbl_PV_Milestones[[#This Row],[Project Status]]&lt;&gt;"On Hold",tbl_PV_Milestones[[#This Row],[Overdue]]=0,tbl_PV_Milestones[[#This Row],[To be Baselined]]&lt;&gt;1),1,0)</f>
        <v>0</v>
      </c>
      <c r="AF2930" s="41">
        <f>IF(AND(tbl_PV_Milestones[[#This Row],[BL FY]]=2025,tbl_PV_Milestones[[#This Row],[Finish FY]]&gt;2025),1,0)</f>
        <v>0</v>
      </c>
      <c r="AG2930" s="56" t="str">
        <f>_xlfn.XLOOKUP(tbl_PV_Milestones[[#This Row],[Work ID]],tbl_PV_Meta[Work ID '#],tbl_PV_Meta[Project Manager/Owner],,0)</f>
        <v>Project Manager 12</v>
      </c>
      <c r="AH2930" s="6"/>
    </row>
    <row r="2931" spans="4:34" x14ac:dyDescent="0.25">
      <c r="D2931" s="6" t="s">
        <v>154</v>
      </c>
      <c r="E2931" s="6" t="s">
        <v>52</v>
      </c>
      <c r="F2931" s="6" t="s">
        <v>1757</v>
      </c>
      <c r="G2931" s="6" t="s">
        <v>549</v>
      </c>
      <c r="H2931" s="6" t="s">
        <v>505</v>
      </c>
      <c r="I2931" s="6" t="s">
        <v>510</v>
      </c>
      <c r="J2931" s="6" t="s">
        <v>154</v>
      </c>
      <c r="K2931" s="6" t="s">
        <v>39</v>
      </c>
      <c r="L2931" s="6" t="s">
        <v>58</v>
      </c>
      <c r="M2931" s="43"/>
      <c r="N2931" s="44" t="s">
        <v>1979</v>
      </c>
      <c r="S2931" s="45" t="e">
        <f>_xlfn.CONCAT(#REF!,TRIM(tbl_PV_Milestones[[#This Row],[Milestone Description]]))</f>
        <v>#REF!</v>
      </c>
      <c r="T2931" s="84" t="str">
        <f>IF(COUNTIF(tbl_PV_Milestones[UID],tbl_PV_Milestones[[#This Row],[UID]])&gt;1,"Duplicate","")</f>
        <v>Duplicate</v>
      </c>
      <c r="U2931" s="42" t="str">
        <f>_xlfn.XLOOKUP(tbl_PV_Milestones[[#This Row],[Work ID]],tbl_PV_Meta[Work ID '#],tbl_PV_Meta[Sub-Portfolio])</f>
        <v>Sub-Portfolio 8</v>
      </c>
      <c r="V2931" s="41">
        <f>IF(MONTH(tbl_PV_Milestones[[#This Row],[Baseline Date]])&lt;7,YEAR(tbl_PV_Milestones[[#This Row],[Baseline Date]]),YEAR(tbl_PV_Milestones[[#This Row],[Baseline Date]])+1)</f>
        <v>1900</v>
      </c>
      <c r="W2931" s="41">
        <f>IF(MONTH(tbl_PV_Milestones[[#This Row],[Actual/Schedule Finish]])&lt;7,YEAR(tbl_PV_Milestones[[#This Row],[Actual/Schedule Finish]]),YEAR(tbl_PV_Milestones[[#This Row],[Actual/Schedule Finish]])+1)</f>
        <v>1900</v>
      </c>
      <c r="X2931" s="41" t="str">
        <f>IF(OR(tbl_PV_Milestones[[#This Row],[Project Status]]="Completed",tbl_PV_Milestones[[#This Row],[Project Status]]="Assumed Completed"),"Yes","No")</f>
        <v>No</v>
      </c>
      <c r="Y2931" s="41">
        <f>IF(tbl_PV_Milestones[[#This Row],[Baseline Date]]="",1,0)</f>
        <v>1</v>
      </c>
      <c r="Z2931" s="41">
        <f>IF(tbl_PV_Milestones[[#This Row],[Baseline Date]]&lt;PV_Meta!$B$7,1,0)</f>
        <v>1</v>
      </c>
      <c r="AA2931" s="41">
        <f>IF(tbl_PV_Milestones[[#This Row],[Complete]]="Yes",1,0)</f>
        <v>0</v>
      </c>
      <c r="AB2931" s="41">
        <f>IF(AND(tbl_PV_Milestones[[#This Row],[BL FY]]=2025,tbl_PV_Milestones[[#This Row],[Baseline Date]]&lt;PV_Meta!$B$7),1,0)</f>
        <v>0</v>
      </c>
      <c r="AC2931" s="41">
        <f>IF(AND(tbl_PV_Milestones[[#This Row],[Planned YTD]]=1,tbl_PV_Milestones[[#This Row],[Complete]]="Yes"),1,0)</f>
        <v>0</v>
      </c>
      <c r="AD2931" s="41">
        <f>IF(AND(tbl_PV_Milestones[[#This Row],[Actual/Schedule Finish]]&lt;PV_Meta!$B$7,tbl_PV_Milestones[[#This Row],[Complete]]="No",tbl_PV_Milestones[[#This Row],[Project Status]]&lt;&gt;"On Hold"),1,0)</f>
        <v>1</v>
      </c>
      <c r="AE2931" s="41">
        <f>IF(AND(tbl_PV_Milestones[[#This Row],[Actual/Schedule Finish]]&gt;tbl_PV_Milestones[[#This Row],[Baseline Date]],tbl_PV_Milestones[[#This Row],[Complete]]="No",tbl_PV_Milestones[[#This Row],[Project Status]]&lt;&gt;"On Hold",tbl_PV_Milestones[[#This Row],[Overdue]]=0,tbl_PV_Milestones[[#This Row],[To be Baselined]]&lt;&gt;1),1,0)</f>
        <v>0</v>
      </c>
      <c r="AF2931" s="41">
        <f>IF(AND(tbl_PV_Milestones[[#This Row],[BL FY]]=2025,tbl_PV_Milestones[[#This Row],[Finish FY]]&gt;2025),1,0)</f>
        <v>0</v>
      </c>
      <c r="AG2931" s="56" t="str">
        <f>_xlfn.XLOOKUP(tbl_PV_Milestones[[#This Row],[Work ID]],tbl_PV_Meta[Work ID '#],tbl_PV_Meta[Project Manager/Owner],,0)</f>
        <v>Project Manager 12</v>
      </c>
      <c r="AH2931" s="6"/>
    </row>
    <row r="2932" spans="4:34" x14ac:dyDescent="0.25">
      <c r="D2932" s="6" t="s">
        <v>154</v>
      </c>
      <c r="E2932" s="6" t="s">
        <v>503</v>
      </c>
      <c r="F2932" s="6" t="s">
        <v>1757</v>
      </c>
      <c r="G2932" s="6" t="s">
        <v>550</v>
      </c>
      <c r="H2932" s="6" t="s">
        <v>505</v>
      </c>
      <c r="I2932" s="6" t="s">
        <v>510</v>
      </c>
      <c r="J2932" s="6" t="s">
        <v>154</v>
      </c>
      <c r="K2932" s="6" t="s">
        <v>39</v>
      </c>
      <c r="L2932" s="6" t="s">
        <v>58</v>
      </c>
      <c r="M2932" s="43"/>
      <c r="N2932" s="44" t="s">
        <v>1979</v>
      </c>
      <c r="O2932" s="39">
        <v>45716.708333333299</v>
      </c>
      <c r="P2932" s="39">
        <v>45716.708333333299</v>
      </c>
      <c r="Q2932" s="6">
        <v>0</v>
      </c>
      <c r="R2932" s="6">
        <v>0</v>
      </c>
      <c r="S2932" s="45" t="e">
        <f>_xlfn.CONCAT(#REF!,TRIM(tbl_PV_Milestones[[#This Row],[Milestone Description]]))</f>
        <v>#REF!</v>
      </c>
      <c r="T2932" s="84" t="str">
        <f>IF(COUNTIF(tbl_PV_Milestones[UID],tbl_PV_Milestones[[#This Row],[UID]])&gt;1,"Duplicate","")</f>
        <v>Duplicate</v>
      </c>
      <c r="U2932" s="42" t="str">
        <f>_xlfn.XLOOKUP(tbl_PV_Milestones[[#This Row],[Work ID]],tbl_PV_Meta[Work ID '#],tbl_PV_Meta[Sub-Portfolio])</f>
        <v>Sub-Portfolio 8</v>
      </c>
      <c r="V2932" s="41">
        <f>IF(MONTH(tbl_PV_Milestones[[#This Row],[Baseline Date]])&lt;7,YEAR(tbl_PV_Milestones[[#This Row],[Baseline Date]]),YEAR(tbl_PV_Milestones[[#This Row],[Baseline Date]])+1)</f>
        <v>2025</v>
      </c>
      <c r="W2932" s="41">
        <f>IF(MONTH(tbl_PV_Milestones[[#This Row],[Actual/Schedule Finish]])&lt;7,YEAR(tbl_PV_Milestones[[#This Row],[Actual/Schedule Finish]]),YEAR(tbl_PV_Milestones[[#This Row],[Actual/Schedule Finish]])+1)</f>
        <v>2025</v>
      </c>
      <c r="X2932" s="41" t="str">
        <f>IF(OR(tbl_PV_Milestones[[#This Row],[Project Status]]="Completed",tbl_PV_Milestones[[#This Row],[Project Status]]="Assumed Completed"),"Yes","No")</f>
        <v>No</v>
      </c>
      <c r="Y2932" s="41">
        <f>IF(tbl_PV_Milestones[[#This Row],[Baseline Date]]="",1,0)</f>
        <v>0</v>
      </c>
      <c r="Z2932" s="41">
        <f>IF(tbl_PV_Milestones[[#This Row],[Baseline Date]]&lt;PV_Meta!$B$7,1,0)</f>
        <v>1</v>
      </c>
      <c r="AA2932" s="41">
        <f>IF(tbl_PV_Milestones[[#This Row],[Complete]]="Yes",1,0)</f>
        <v>0</v>
      </c>
      <c r="AB2932" s="41">
        <f>IF(AND(tbl_PV_Milestones[[#This Row],[BL FY]]=2025,tbl_PV_Milestones[[#This Row],[Baseline Date]]&lt;PV_Meta!$B$7),1,0)</f>
        <v>1</v>
      </c>
      <c r="AC2932" s="41">
        <f>IF(AND(tbl_PV_Milestones[[#This Row],[Planned YTD]]=1,tbl_PV_Milestones[[#This Row],[Complete]]="Yes"),1,0)</f>
        <v>0</v>
      </c>
      <c r="AD2932" s="41">
        <f>IF(AND(tbl_PV_Milestones[[#This Row],[Actual/Schedule Finish]]&lt;PV_Meta!$B$7,tbl_PV_Milestones[[#This Row],[Complete]]="No",tbl_PV_Milestones[[#This Row],[Project Status]]&lt;&gt;"On Hold"),1,0)</f>
        <v>1</v>
      </c>
      <c r="AE2932" s="41">
        <f>IF(AND(tbl_PV_Milestones[[#This Row],[Actual/Schedule Finish]]&gt;tbl_PV_Milestones[[#This Row],[Baseline Date]],tbl_PV_Milestones[[#This Row],[Complete]]="No",tbl_PV_Milestones[[#This Row],[Project Status]]&lt;&gt;"On Hold",tbl_PV_Milestones[[#This Row],[Overdue]]=0,tbl_PV_Milestones[[#This Row],[To be Baselined]]&lt;&gt;1),1,0)</f>
        <v>0</v>
      </c>
      <c r="AF2932" s="41">
        <f>IF(AND(tbl_PV_Milestones[[#This Row],[BL FY]]=2025,tbl_PV_Milestones[[#This Row],[Finish FY]]&gt;2025),1,0)</f>
        <v>0</v>
      </c>
      <c r="AG2932" s="56" t="str">
        <f>_xlfn.XLOOKUP(tbl_PV_Milestones[[#This Row],[Work ID]],tbl_PV_Meta[Work ID '#],tbl_PV_Meta[Project Manager/Owner],,0)</f>
        <v>Project Manager 12</v>
      </c>
      <c r="AH2932" s="6"/>
    </row>
    <row r="2933" spans="4:34" x14ac:dyDescent="0.25">
      <c r="D2933" s="6" t="s">
        <v>154</v>
      </c>
      <c r="E2933" s="6" t="s">
        <v>52</v>
      </c>
      <c r="F2933" s="6" t="s">
        <v>1757</v>
      </c>
      <c r="G2933" s="6" t="s">
        <v>551</v>
      </c>
      <c r="H2933" s="6" t="s">
        <v>505</v>
      </c>
      <c r="I2933" s="6" t="s">
        <v>510</v>
      </c>
      <c r="J2933" s="6" t="s">
        <v>154</v>
      </c>
      <c r="K2933" s="6" t="s">
        <v>39</v>
      </c>
      <c r="L2933" s="6" t="s">
        <v>58</v>
      </c>
      <c r="M2933" s="43"/>
      <c r="N2933" s="44" t="s">
        <v>1979</v>
      </c>
      <c r="S2933" s="45" t="e">
        <f>_xlfn.CONCAT(#REF!,TRIM(tbl_PV_Milestones[[#This Row],[Milestone Description]]))</f>
        <v>#REF!</v>
      </c>
      <c r="T2933" s="84" t="str">
        <f>IF(COUNTIF(tbl_PV_Milestones[UID],tbl_PV_Milestones[[#This Row],[UID]])&gt;1,"Duplicate","")</f>
        <v>Duplicate</v>
      </c>
      <c r="U2933" s="42" t="str">
        <f>_xlfn.XLOOKUP(tbl_PV_Milestones[[#This Row],[Work ID]],tbl_PV_Meta[Work ID '#],tbl_PV_Meta[Sub-Portfolio])</f>
        <v>Sub-Portfolio 8</v>
      </c>
      <c r="V2933" s="41">
        <f>IF(MONTH(tbl_PV_Milestones[[#This Row],[Baseline Date]])&lt;7,YEAR(tbl_PV_Milestones[[#This Row],[Baseline Date]]),YEAR(tbl_PV_Milestones[[#This Row],[Baseline Date]])+1)</f>
        <v>1900</v>
      </c>
      <c r="W2933" s="41">
        <f>IF(MONTH(tbl_PV_Milestones[[#This Row],[Actual/Schedule Finish]])&lt;7,YEAR(tbl_PV_Milestones[[#This Row],[Actual/Schedule Finish]]),YEAR(tbl_PV_Milestones[[#This Row],[Actual/Schedule Finish]])+1)</f>
        <v>1900</v>
      </c>
      <c r="X2933" s="41" t="str">
        <f>IF(OR(tbl_PV_Milestones[[#This Row],[Project Status]]="Completed",tbl_PV_Milestones[[#This Row],[Project Status]]="Assumed Completed"),"Yes","No")</f>
        <v>No</v>
      </c>
      <c r="Y2933" s="41">
        <f>IF(tbl_PV_Milestones[[#This Row],[Baseline Date]]="",1,0)</f>
        <v>1</v>
      </c>
      <c r="Z2933" s="41">
        <f>IF(tbl_PV_Milestones[[#This Row],[Baseline Date]]&lt;PV_Meta!$B$7,1,0)</f>
        <v>1</v>
      </c>
      <c r="AA2933" s="41">
        <f>IF(tbl_PV_Milestones[[#This Row],[Complete]]="Yes",1,0)</f>
        <v>0</v>
      </c>
      <c r="AB2933" s="41">
        <f>IF(AND(tbl_PV_Milestones[[#This Row],[BL FY]]=2025,tbl_PV_Milestones[[#This Row],[Baseline Date]]&lt;PV_Meta!$B$7),1,0)</f>
        <v>0</v>
      </c>
      <c r="AC2933" s="41">
        <f>IF(AND(tbl_PV_Milestones[[#This Row],[Planned YTD]]=1,tbl_PV_Milestones[[#This Row],[Complete]]="Yes"),1,0)</f>
        <v>0</v>
      </c>
      <c r="AD2933" s="41">
        <f>IF(AND(tbl_PV_Milestones[[#This Row],[Actual/Schedule Finish]]&lt;PV_Meta!$B$7,tbl_PV_Milestones[[#This Row],[Complete]]="No",tbl_PV_Milestones[[#This Row],[Project Status]]&lt;&gt;"On Hold"),1,0)</f>
        <v>1</v>
      </c>
      <c r="AE2933" s="41">
        <f>IF(AND(tbl_PV_Milestones[[#This Row],[Actual/Schedule Finish]]&gt;tbl_PV_Milestones[[#This Row],[Baseline Date]],tbl_PV_Milestones[[#This Row],[Complete]]="No",tbl_PV_Milestones[[#This Row],[Project Status]]&lt;&gt;"On Hold",tbl_PV_Milestones[[#This Row],[Overdue]]=0,tbl_PV_Milestones[[#This Row],[To be Baselined]]&lt;&gt;1),1,0)</f>
        <v>0</v>
      </c>
      <c r="AF2933" s="41">
        <f>IF(AND(tbl_PV_Milestones[[#This Row],[BL FY]]=2025,tbl_PV_Milestones[[#This Row],[Finish FY]]&gt;2025),1,0)</f>
        <v>0</v>
      </c>
      <c r="AG2933" s="56" t="str">
        <f>_xlfn.XLOOKUP(tbl_PV_Milestones[[#This Row],[Work ID]],tbl_PV_Meta[Work ID '#],tbl_PV_Meta[Project Manager/Owner],,0)</f>
        <v>Project Manager 12</v>
      </c>
      <c r="AH2933" s="6"/>
    </row>
    <row r="2934" spans="4:34" x14ac:dyDescent="0.25">
      <c r="D2934" s="6" t="s">
        <v>154</v>
      </c>
      <c r="E2934" s="6" t="s">
        <v>52</v>
      </c>
      <c r="F2934" s="6" t="s">
        <v>1757</v>
      </c>
      <c r="G2934" s="6" t="s">
        <v>552</v>
      </c>
      <c r="H2934" s="6" t="s">
        <v>505</v>
      </c>
      <c r="I2934" s="6" t="s">
        <v>510</v>
      </c>
      <c r="J2934" s="6" t="s">
        <v>154</v>
      </c>
      <c r="K2934" s="6" t="s">
        <v>39</v>
      </c>
      <c r="L2934" s="6" t="s">
        <v>58</v>
      </c>
      <c r="M2934" s="43"/>
      <c r="N2934" s="44" t="s">
        <v>1979</v>
      </c>
      <c r="S2934" s="45" t="e">
        <f>_xlfn.CONCAT(#REF!,TRIM(tbl_PV_Milestones[[#This Row],[Milestone Description]]))</f>
        <v>#REF!</v>
      </c>
      <c r="T2934" s="84" t="str">
        <f>IF(COUNTIF(tbl_PV_Milestones[UID],tbl_PV_Milestones[[#This Row],[UID]])&gt;1,"Duplicate","")</f>
        <v>Duplicate</v>
      </c>
      <c r="U2934" s="42" t="str">
        <f>_xlfn.XLOOKUP(tbl_PV_Milestones[[#This Row],[Work ID]],tbl_PV_Meta[Work ID '#],tbl_PV_Meta[Sub-Portfolio])</f>
        <v>Sub-Portfolio 8</v>
      </c>
      <c r="V2934" s="41">
        <f>IF(MONTH(tbl_PV_Milestones[[#This Row],[Baseline Date]])&lt;7,YEAR(tbl_PV_Milestones[[#This Row],[Baseline Date]]),YEAR(tbl_PV_Milestones[[#This Row],[Baseline Date]])+1)</f>
        <v>1900</v>
      </c>
      <c r="W2934" s="41">
        <f>IF(MONTH(tbl_PV_Milestones[[#This Row],[Actual/Schedule Finish]])&lt;7,YEAR(tbl_PV_Milestones[[#This Row],[Actual/Schedule Finish]]),YEAR(tbl_PV_Milestones[[#This Row],[Actual/Schedule Finish]])+1)</f>
        <v>1900</v>
      </c>
      <c r="X2934" s="41" t="str">
        <f>IF(OR(tbl_PV_Milestones[[#This Row],[Project Status]]="Completed",tbl_PV_Milestones[[#This Row],[Project Status]]="Assumed Completed"),"Yes","No")</f>
        <v>No</v>
      </c>
      <c r="Y2934" s="41">
        <f>IF(tbl_PV_Milestones[[#This Row],[Baseline Date]]="",1,0)</f>
        <v>1</v>
      </c>
      <c r="Z2934" s="41">
        <f>IF(tbl_PV_Milestones[[#This Row],[Baseline Date]]&lt;PV_Meta!$B$7,1,0)</f>
        <v>1</v>
      </c>
      <c r="AA2934" s="41">
        <f>IF(tbl_PV_Milestones[[#This Row],[Complete]]="Yes",1,0)</f>
        <v>0</v>
      </c>
      <c r="AB2934" s="41">
        <f>IF(AND(tbl_PV_Milestones[[#This Row],[BL FY]]=2025,tbl_PV_Milestones[[#This Row],[Baseline Date]]&lt;PV_Meta!$B$7),1,0)</f>
        <v>0</v>
      </c>
      <c r="AC2934" s="41">
        <f>IF(AND(tbl_PV_Milestones[[#This Row],[Planned YTD]]=1,tbl_PV_Milestones[[#This Row],[Complete]]="Yes"),1,0)</f>
        <v>0</v>
      </c>
      <c r="AD2934" s="41">
        <f>IF(AND(tbl_PV_Milestones[[#This Row],[Actual/Schedule Finish]]&lt;PV_Meta!$B$7,tbl_PV_Milestones[[#This Row],[Complete]]="No",tbl_PV_Milestones[[#This Row],[Project Status]]&lt;&gt;"On Hold"),1,0)</f>
        <v>1</v>
      </c>
      <c r="AE2934" s="41">
        <f>IF(AND(tbl_PV_Milestones[[#This Row],[Actual/Schedule Finish]]&gt;tbl_PV_Milestones[[#This Row],[Baseline Date]],tbl_PV_Milestones[[#This Row],[Complete]]="No",tbl_PV_Milestones[[#This Row],[Project Status]]&lt;&gt;"On Hold",tbl_PV_Milestones[[#This Row],[Overdue]]=0,tbl_PV_Milestones[[#This Row],[To be Baselined]]&lt;&gt;1),1,0)</f>
        <v>0</v>
      </c>
      <c r="AF2934" s="41">
        <f>IF(AND(tbl_PV_Milestones[[#This Row],[BL FY]]=2025,tbl_PV_Milestones[[#This Row],[Finish FY]]&gt;2025),1,0)</f>
        <v>0</v>
      </c>
      <c r="AG2934" s="56" t="str">
        <f>_xlfn.XLOOKUP(tbl_PV_Milestones[[#This Row],[Work ID]],tbl_PV_Meta[Work ID '#],tbl_PV_Meta[Project Manager/Owner],,0)</f>
        <v>Project Manager 12</v>
      </c>
      <c r="AH2934" s="6"/>
    </row>
    <row r="2935" spans="4:34" x14ac:dyDescent="0.25">
      <c r="D2935" s="6" t="s">
        <v>154</v>
      </c>
      <c r="E2935" s="6" t="s">
        <v>52</v>
      </c>
      <c r="F2935" s="6" t="s">
        <v>1757</v>
      </c>
      <c r="G2935" s="6" t="s">
        <v>553</v>
      </c>
      <c r="H2935" s="6" t="s">
        <v>505</v>
      </c>
      <c r="I2935" s="6" t="s">
        <v>510</v>
      </c>
      <c r="J2935" s="6" t="s">
        <v>154</v>
      </c>
      <c r="K2935" s="6" t="s">
        <v>39</v>
      </c>
      <c r="L2935" s="6" t="s">
        <v>58</v>
      </c>
      <c r="M2935" s="43"/>
      <c r="N2935" s="44" t="s">
        <v>1979</v>
      </c>
      <c r="S2935" s="45" t="e">
        <f>_xlfn.CONCAT(#REF!,TRIM(tbl_PV_Milestones[[#This Row],[Milestone Description]]))</f>
        <v>#REF!</v>
      </c>
      <c r="T2935" s="84" t="str">
        <f>IF(COUNTIF(tbl_PV_Milestones[UID],tbl_PV_Milestones[[#This Row],[UID]])&gt;1,"Duplicate","")</f>
        <v>Duplicate</v>
      </c>
      <c r="U2935" s="42" t="str">
        <f>_xlfn.XLOOKUP(tbl_PV_Milestones[[#This Row],[Work ID]],tbl_PV_Meta[Work ID '#],tbl_PV_Meta[Sub-Portfolio])</f>
        <v>Sub-Portfolio 8</v>
      </c>
      <c r="V2935" s="41">
        <f>IF(MONTH(tbl_PV_Milestones[[#This Row],[Baseline Date]])&lt;7,YEAR(tbl_PV_Milestones[[#This Row],[Baseline Date]]),YEAR(tbl_PV_Milestones[[#This Row],[Baseline Date]])+1)</f>
        <v>1900</v>
      </c>
      <c r="W2935" s="41">
        <f>IF(MONTH(tbl_PV_Milestones[[#This Row],[Actual/Schedule Finish]])&lt;7,YEAR(tbl_PV_Milestones[[#This Row],[Actual/Schedule Finish]]),YEAR(tbl_PV_Milestones[[#This Row],[Actual/Schedule Finish]])+1)</f>
        <v>1900</v>
      </c>
      <c r="X2935" s="41" t="str">
        <f>IF(OR(tbl_PV_Milestones[[#This Row],[Project Status]]="Completed",tbl_PV_Milestones[[#This Row],[Project Status]]="Assumed Completed"),"Yes","No")</f>
        <v>No</v>
      </c>
      <c r="Y2935" s="41">
        <f>IF(tbl_PV_Milestones[[#This Row],[Baseline Date]]="",1,0)</f>
        <v>1</v>
      </c>
      <c r="Z2935" s="41">
        <f>IF(tbl_PV_Milestones[[#This Row],[Baseline Date]]&lt;PV_Meta!$B$7,1,0)</f>
        <v>1</v>
      </c>
      <c r="AA2935" s="41">
        <f>IF(tbl_PV_Milestones[[#This Row],[Complete]]="Yes",1,0)</f>
        <v>0</v>
      </c>
      <c r="AB2935" s="41">
        <f>IF(AND(tbl_PV_Milestones[[#This Row],[BL FY]]=2025,tbl_PV_Milestones[[#This Row],[Baseline Date]]&lt;PV_Meta!$B$7),1,0)</f>
        <v>0</v>
      </c>
      <c r="AC2935" s="41">
        <f>IF(AND(tbl_PV_Milestones[[#This Row],[Planned YTD]]=1,tbl_PV_Milestones[[#This Row],[Complete]]="Yes"),1,0)</f>
        <v>0</v>
      </c>
      <c r="AD2935" s="41">
        <f>IF(AND(tbl_PV_Milestones[[#This Row],[Actual/Schedule Finish]]&lt;PV_Meta!$B$7,tbl_PV_Milestones[[#This Row],[Complete]]="No",tbl_PV_Milestones[[#This Row],[Project Status]]&lt;&gt;"On Hold"),1,0)</f>
        <v>1</v>
      </c>
      <c r="AE2935" s="41">
        <f>IF(AND(tbl_PV_Milestones[[#This Row],[Actual/Schedule Finish]]&gt;tbl_PV_Milestones[[#This Row],[Baseline Date]],tbl_PV_Milestones[[#This Row],[Complete]]="No",tbl_PV_Milestones[[#This Row],[Project Status]]&lt;&gt;"On Hold",tbl_PV_Milestones[[#This Row],[Overdue]]=0,tbl_PV_Milestones[[#This Row],[To be Baselined]]&lt;&gt;1),1,0)</f>
        <v>0</v>
      </c>
      <c r="AF2935" s="41">
        <f>IF(AND(tbl_PV_Milestones[[#This Row],[BL FY]]=2025,tbl_PV_Milestones[[#This Row],[Finish FY]]&gt;2025),1,0)</f>
        <v>0</v>
      </c>
      <c r="AG2935" s="56" t="str">
        <f>_xlfn.XLOOKUP(tbl_PV_Milestones[[#This Row],[Work ID]],tbl_PV_Meta[Work ID '#],tbl_PV_Meta[Project Manager/Owner],,0)</f>
        <v>Project Manager 12</v>
      </c>
      <c r="AH2935" s="6"/>
    </row>
    <row r="2936" spans="4:34" x14ac:dyDescent="0.25">
      <c r="D2936" s="6" t="s">
        <v>154</v>
      </c>
      <c r="E2936" s="6" t="s">
        <v>52</v>
      </c>
      <c r="F2936" s="6" t="s">
        <v>1757</v>
      </c>
      <c r="G2936" s="6" t="s">
        <v>554</v>
      </c>
      <c r="H2936" s="6" t="s">
        <v>505</v>
      </c>
      <c r="I2936" s="6" t="s">
        <v>510</v>
      </c>
      <c r="J2936" s="6" t="s">
        <v>154</v>
      </c>
      <c r="K2936" s="6" t="s">
        <v>39</v>
      </c>
      <c r="L2936" s="6" t="s">
        <v>58</v>
      </c>
      <c r="M2936" s="43"/>
      <c r="N2936" s="44" t="s">
        <v>1979</v>
      </c>
      <c r="S2936" s="45" t="e">
        <f>_xlfn.CONCAT(#REF!,TRIM(tbl_PV_Milestones[[#This Row],[Milestone Description]]))</f>
        <v>#REF!</v>
      </c>
      <c r="T2936" s="84" t="str">
        <f>IF(COUNTIF(tbl_PV_Milestones[UID],tbl_PV_Milestones[[#This Row],[UID]])&gt;1,"Duplicate","")</f>
        <v>Duplicate</v>
      </c>
      <c r="U2936" s="42" t="str">
        <f>_xlfn.XLOOKUP(tbl_PV_Milestones[[#This Row],[Work ID]],tbl_PV_Meta[Work ID '#],tbl_PV_Meta[Sub-Portfolio])</f>
        <v>Sub-Portfolio 8</v>
      </c>
      <c r="V2936" s="41">
        <f>IF(MONTH(tbl_PV_Milestones[[#This Row],[Baseline Date]])&lt;7,YEAR(tbl_PV_Milestones[[#This Row],[Baseline Date]]),YEAR(tbl_PV_Milestones[[#This Row],[Baseline Date]])+1)</f>
        <v>1900</v>
      </c>
      <c r="W2936" s="41">
        <f>IF(MONTH(tbl_PV_Milestones[[#This Row],[Actual/Schedule Finish]])&lt;7,YEAR(tbl_PV_Milestones[[#This Row],[Actual/Schedule Finish]]),YEAR(tbl_PV_Milestones[[#This Row],[Actual/Schedule Finish]])+1)</f>
        <v>1900</v>
      </c>
      <c r="X2936" s="41" t="str">
        <f>IF(OR(tbl_PV_Milestones[[#This Row],[Project Status]]="Completed",tbl_PV_Milestones[[#This Row],[Project Status]]="Assumed Completed"),"Yes","No")</f>
        <v>No</v>
      </c>
      <c r="Y2936" s="41">
        <f>IF(tbl_PV_Milestones[[#This Row],[Baseline Date]]="",1,0)</f>
        <v>1</v>
      </c>
      <c r="Z2936" s="41">
        <f>IF(tbl_PV_Milestones[[#This Row],[Baseline Date]]&lt;PV_Meta!$B$7,1,0)</f>
        <v>1</v>
      </c>
      <c r="AA2936" s="41">
        <f>IF(tbl_PV_Milestones[[#This Row],[Complete]]="Yes",1,0)</f>
        <v>0</v>
      </c>
      <c r="AB2936" s="41">
        <f>IF(AND(tbl_PV_Milestones[[#This Row],[BL FY]]=2025,tbl_PV_Milestones[[#This Row],[Baseline Date]]&lt;PV_Meta!$B$7),1,0)</f>
        <v>0</v>
      </c>
      <c r="AC2936" s="41">
        <f>IF(AND(tbl_PV_Milestones[[#This Row],[Planned YTD]]=1,tbl_PV_Milestones[[#This Row],[Complete]]="Yes"),1,0)</f>
        <v>0</v>
      </c>
      <c r="AD2936" s="41">
        <f>IF(AND(tbl_PV_Milestones[[#This Row],[Actual/Schedule Finish]]&lt;PV_Meta!$B$7,tbl_PV_Milestones[[#This Row],[Complete]]="No",tbl_PV_Milestones[[#This Row],[Project Status]]&lt;&gt;"On Hold"),1,0)</f>
        <v>1</v>
      </c>
      <c r="AE2936" s="41">
        <f>IF(AND(tbl_PV_Milestones[[#This Row],[Actual/Schedule Finish]]&gt;tbl_PV_Milestones[[#This Row],[Baseline Date]],tbl_PV_Milestones[[#This Row],[Complete]]="No",tbl_PV_Milestones[[#This Row],[Project Status]]&lt;&gt;"On Hold",tbl_PV_Milestones[[#This Row],[Overdue]]=0,tbl_PV_Milestones[[#This Row],[To be Baselined]]&lt;&gt;1),1,0)</f>
        <v>0</v>
      </c>
      <c r="AF2936" s="41">
        <f>IF(AND(tbl_PV_Milestones[[#This Row],[BL FY]]=2025,tbl_PV_Milestones[[#This Row],[Finish FY]]&gt;2025),1,0)</f>
        <v>0</v>
      </c>
      <c r="AG2936" s="56" t="str">
        <f>_xlfn.XLOOKUP(tbl_PV_Milestones[[#This Row],[Work ID]],tbl_PV_Meta[Work ID '#],tbl_PV_Meta[Project Manager/Owner],,0)</f>
        <v>Project Manager 12</v>
      </c>
      <c r="AH2936" s="6"/>
    </row>
    <row r="2937" spans="4:34" x14ac:dyDescent="0.25">
      <c r="D2937" s="6" t="s">
        <v>154</v>
      </c>
      <c r="E2937" s="6" t="s">
        <v>52</v>
      </c>
      <c r="F2937" s="6" t="s">
        <v>1757</v>
      </c>
      <c r="G2937" s="6" t="s">
        <v>555</v>
      </c>
      <c r="H2937" s="6" t="s">
        <v>505</v>
      </c>
      <c r="I2937" s="6" t="s">
        <v>510</v>
      </c>
      <c r="J2937" s="6" t="s">
        <v>154</v>
      </c>
      <c r="K2937" s="6" t="s">
        <v>39</v>
      </c>
      <c r="L2937" s="6" t="s">
        <v>58</v>
      </c>
      <c r="M2937" s="43"/>
      <c r="N2937" s="44" t="s">
        <v>1979</v>
      </c>
      <c r="S2937" s="45" t="e">
        <f>_xlfn.CONCAT(#REF!,TRIM(tbl_PV_Milestones[[#This Row],[Milestone Description]]))</f>
        <v>#REF!</v>
      </c>
      <c r="T2937" s="84" t="str">
        <f>IF(COUNTIF(tbl_PV_Milestones[UID],tbl_PV_Milestones[[#This Row],[UID]])&gt;1,"Duplicate","")</f>
        <v>Duplicate</v>
      </c>
      <c r="U2937" s="42" t="str">
        <f>_xlfn.XLOOKUP(tbl_PV_Milestones[[#This Row],[Work ID]],tbl_PV_Meta[Work ID '#],tbl_PV_Meta[Sub-Portfolio])</f>
        <v>Sub-Portfolio 8</v>
      </c>
      <c r="V2937" s="41">
        <f>IF(MONTH(tbl_PV_Milestones[[#This Row],[Baseline Date]])&lt;7,YEAR(tbl_PV_Milestones[[#This Row],[Baseline Date]]),YEAR(tbl_PV_Milestones[[#This Row],[Baseline Date]])+1)</f>
        <v>1900</v>
      </c>
      <c r="W2937" s="41">
        <f>IF(MONTH(tbl_PV_Milestones[[#This Row],[Actual/Schedule Finish]])&lt;7,YEAR(tbl_PV_Milestones[[#This Row],[Actual/Schedule Finish]]),YEAR(tbl_PV_Milestones[[#This Row],[Actual/Schedule Finish]])+1)</f>
        <v>1900</v>
      </c>
      <c r="X2937" s="41" t="str">
        <f>IF(OR(tbl_PV_Milestones[[#This Row],[Project Status]]="Completed",tbl_PV_Milestones[[#This Row],[Project Status]]="Assumed Completed"),"Yes","No")</f>
        <v>No</v>
      </c>
      <c r="Y2937" s="41">
        <f>IF(tbl_PV_Milestones[[#This Row],[Baseline Date]]="",1,0)</f>
        <v>1</v>
      </c>
      <c r="Z2937" s="41">
        <f>IF(tbl_PV_Milestones[[#This Row],[Baseline Date]]&lt;PV_Meta!$B$7,1,0)</f>
        <v>1</v>
      </c>
      <c r="AA2937" s="41">
        <f>IF(tbl_PV_Milestones[[#This Row],[Complete]]="Yes",1,0)</f>
        <v>0</v>
      </c>
      <c r="AB2937" s="41">
        <f>IF(AND(tbl_PV_Milestones[[#This Row],[BL FY]]=2025,tbl_PV_Milestones[[#This Row],[Baseline Date]]&lt;PV_Meta!$B$7),1,0)</f>
        <v>0</v>
      </c>
      <c r="AC2937" s="41">
        <f>IF(AND(tbl_PV_Milestones[[#This Row],[Planned YTD]]=1,tbl_PV_Milestones[[#This Row],[Complete]]="Yes"),1,0)</f>
        <v>0</v>
      </c>
      <c r="AD2937" s="41">
        <f>IF(AND(tbl_PV_Milestones[[#This Row],[Actual/Schedule Finish]]&lt;PV_Meta!$B$7,tbl_PV_Milestones[[#This Row],[Complete]]="No",tbl_PV_Milestones[[#This Row],[Project Status]]&lt;&gt;"On Hold"),1,0)</f>
        <v>1</v>
      </c>
      <c r="AE2937" s="41">
        <f>IF(AND(tbl_PV_Milestones[[#This Row],[Actual/Schedule Finish]]&gt;tbl_PV_Milestones[[#This Row],[Baseline Date]],tbl_PV_Milestones[[#This Row],[Complete]]="No",tbl_PV_Milestones[[#This Row],[Project Status]]&lt;&gt;"On Hold",tbl_PV_Milestones[[#This Row],[Overdue]]=0,tbl_PV_Milestones[[#This Row],[To be Baselined]]&lt;&gt;1),1,0)</f>
        <v>0</v>
      </c>
      <c r="AF2937" s="41">
        <f>IF(AND(tbl_PV_Milestones[[#This Row],[BL FY]]=2025,tbl_PV_Milestones[[#This Row],[Finish FY]]&gt;2025),1,0)</f>
        <v>0</v>
      </c>
      <c r="AG2937" s="56" t="str">
        <f>_xlfn.XLOOKUP(tbl_PV_Milestones[[#This Row],[Work ID]],tbl_PV_Meta[Work ID '#],tbl_PV_Meta[Project Manager/Owner],,0)</f>
        <v>Project Manager 12</v>
      </c>
      <c r="AH2937" s="6"/>
    </row>
    <row r="2938" spans="4:34" x14ac:dyDescent="0.25">
      <c r="D2938" s="6" t="s">
        <v>154</v>
      </c>
      <c r="E2938" s="6" t="s">
        <v>52</v>
      </c>
      <c r="F2938" s="6" t="s">
        <v>1757</v>
      </c>
      <c r="G2938" s="6" t="s">
        <v>556</v>
      </c>
      <c r="H2938" s="6" t="s">
        <v>505</v>
      </c>
      <c r="I2938" s="6" t="s">
        <v>510</v>
      </c>
      <c r="J2938" s="6" t="s">
        <v>154</v>
      </c>
      <c r="K2938" s="6" t="s">
        <v>39</v>
      </c>
      <c r="L2938" s="6" t="s">
        <v>58</v>
      </c>
      <c r="M2938" s="43"/>
      <c r="N2938" s="44" t="s">
        <v>1979</v>
      </c>
      <c r="S2938" s="45" t="e">
        <f>_xlfn.CONCAT(#REF!,TRIM(tbl_PV_Milestones[[#This Row],[Milestone Description]]))</f>
        <v>#REF!</v>
      </c>
      <c r="T2938" s="84" t="str">
        <f>IF(COUNTIF(tbl_PV_Milestones[UID],tbl_PV_Milestones[[#This Row],[UID]])&gt;1,"Duplicate","")</f>
        <v>Duplicate</v>
      </c>
      <c r="U2938" s="42" t="str">
        <f>_xlfn.XLOOKUP(tbl_PV_Milestones[[#This Row],[Work ID]],tbl_PV_Meta[Work ID '#],tbl_PV_Meta[Sub-Portfolio])</f>
        <v>Sub-Portfolio 8</v>
      </c>
      <c r="V2938" s="41">
        <f>IF(MONTH(tbl_PV_Milestones[[#This Row],[Baseline Date]])&lt;7,YEAR(tbl_PV_Milestones[[#This Row],[Baseline Date]]),YEAR(tbl_PV_Milestones[[#This Row],[Baseline Date]])+1)</f>
        <v>1900</v>
      </c>
      <c r="W2938" s="41">
        <f>IF(MONTH(tbl_PV_Milestones[[#This Row],[Actual/Schedule Finish]])&lt;7,YEAR(tbl_PV_Milestones[[#This Row],[Actual/Schedule Finish]]),YEAR(tbl_PV_Milestones[[#This Row],[Actual/Schedule Finish]])+1)</f>
        <v>1900</v>
      </c>
      <c r="X2938" s="41" t="str">
        <f>IF(OR(tbl_PV_Milestones[[#This Row],[Project Status]]="Completed",tbl_PV_Milestones[[#This Row],[Project Status]]="Assumed Completed"),"Yes","No")</f>
        <v>No</v>
      </c>
      <c r="Y2938" s="41">
        <f>IF(tbl_PV_Milestones[[#This Row],[Baseline Date]]="",1,0)</f>
        <v>1</v>
      </c>
      <c r="Z2938" s="41">
        <f>IF(tbl_PV_Milestones[[#This Row],[Baseline Date]]&lt;PV_Meta!$B$7,1,0)</f>
        <v>1</v>
      </c>
      <c r="AA2938" s="41">
        <f>IF(tbl_PV_Milestones[[#This Row],[Complete]]="Yes",1,0)</f>
        <v>0</v>
      </c>
      <c r="AB2938" s="41">
        <f>IF(AND(tbl_PV_Milestones[[#This Row],[BL FY]]=2025,tbl_PV_Milestones[[#This Row],[Baseline Date]]&lt;PV_Meta!$B$7),1,0)</f>
        <v>0</v>
      </c>
      <c r="AC2938" s="41">
        <f>IF(AND(tbl_PV_Milestones[[#This Row],[Planned YTD]]=1,tbl_PV_Milestones[[#This Row],[Complete]]="Yes"),1,0)</f>
        <v>0</v>
      </c>
      <c r="AD2938" s="41">
        <f>IF(AND(tbl_PV_Milestones[[#This Row],[Actual/Schedule Finish]]&lt;PV_Meta!$B$7,tbl_PV_Milestones[[#This Row],[Complete]]="No",tbl_PV_Milestones[[#This Row],[Project Status]]&lt;&gt;"On Hold"),1,0)</f>
        <v>1</v>
      </c>
      <c r="AE2938" s="41">
        <f>IF(AND(tbl_PV_Milestones[[#This Row],[Actual/Schedule Finish]]&gt;tbl_PV_Milestones[[#This Row],[Baseline Date]],tbl_PV_Milestones[[#This Row],[Complete]]="No",tbl_PV_Milestones[[#This Row],[Project Status]]&lt;&gt;"On Hold",tbl_PV_Milestones[[#This Row],[Overdue]]=0,tbl_PV_Milestones[[#This Row],[To be Baselined]]&lt;&gt;1),1,0)</f>
        <v>0</v>
      </c>
      <c r="AF2938" s="41">
        <f>IF(AND(tbl_PV_Milestones[[#This Row],[BL FY]]=2025,tbl_PV_Milestones[[#This Row],[Finish FY]]&gt;2025),1,0)</f>
        <v>0</v>
      </c>
      <c r="AG2938" s="56" t="str">
        <f>_xlfn.XLOOKUP(tbl_PV_Milestones[[#This Row],[Work ID]],tbl_PV_Meta[Work ID '#],tbl_PV_Meta[Project Manager/Owner],,0)</f>
        <v>Project Manager 12</v>
      </c>
      <c r="AH2938" s="6"/>
    </row>
    <row r="2939" spans="4:34" x14ac:dyDescent="0.25">
      <c r="D2939" s="6" t="s">
        <v>154</v>
      </c>
      <c r="E2939" s="6" t="s">
        <v>52</v>
      </c>
      <c r="F2939" s="6" t="s">
        <v>1757</v>
      </c>
      <c r="G2939" s="6" t="s">
        <v>537</v>
      </c>
      <c r="H2939" s="6" t="s">
        <v>505</v>
      </c>
      <c r="I2939" s="6" t="s">
        <v>510</v>
      </c>
      <c r="J2939" s="6" t="s">
        <v>154</v>
      </c>
      <c r="K2939" s="6" t="s">
        <v>39</v>
      </c>
      <c r="L2939" s="6" t="s">
        <v>58</v>
      </c>
      <c r="M2939" s="43"/>
      <c r="N2939" s="44" t="s">
        <v>1979</v>
      </c>
      <c r="S2939" s="45" t="e">
        <f>_xlfn.CONCAT(#REF!,TRIM(tbl_PV_Milestones[[#This Row],[Milestone Description]]))</f>
        <v>#REF!</v>
      </c>
      <c r="T2939" s="84" t="str">
        <f>IF(COUNTIF(tbl_PV_Milestones[UID],tbl_PV_Milestones[[#This Row],[UID]])&gt;1,"Duplicate","")</f>
        <v>Duplicate</v>
      </c>
      <c r="U2939" s="42" t="str">
        <f>_xlfn.XLOOKUP(tbl_PV_Milestones[[#This Row],[Work ID]],tbl_PV_Meta[Work ID '#],tbl_PV_Meta[Sub-Portfolio])</f>
        <v>Sub-Portfolio 8</v>
      </c>
      <c r="V2939" s="41">
        <f>IF(MONTH(tbl_PV_Milestones[[#This Row],[Baseline Date]])&lt;7,YEAR(tbl_PV_Milestones[[#This Row],[Baseline Date]]),YEAR(tbl_PV_Milestones[[#This Row],[Baseline Date]])+1)</f>
        <v>1900</v>
      </c>
      <c r="W2939" s="41">
        <f>IF(MONTH(tbl_PV_Milestones[[#This Row],[Actual/Schedule Finish]])&lt;7,YEAR(tbl_PV_Milestones[[#This Row],[Actual/Schedule Finish]]),YEAR(tbl_PV_Milestones[[#This Row],[Actual/Schedule Finish]])+1)</f>
        <v>1900</v>
      </c>
      <c r="X2939" s="41" t="str">
        <f>IF(OR(tbl_PV_Milestones[[#This Row],[Project Status]]="Completed",tbl_PV_Milestones[[#This Row],[Project Status]]="Assumed Completed"),"Yes","No")</f>
        <v>No</v>
      </c>
      <c r="Y2939" s="41">
        <f>IF(tbl_PV_Milestones[[#This Row],[Baseline Date]]="",1,0)</f>
        <v>1</v>
      </c>
      <c r="Z2939" s="41">
        <f>IF(tbl_PV_Milestones[[#This Row],[Baseline Date]]&lt;PV_Meta!$B$7,1,0)</f>
        <v>1</v>
      </c>
      <c r="AA2939" s="41">
        <f>IF(tbl_PV_Milestones[[#This Row],[Complete]]="Yes",1,0)</f>
        <v>0</v>
      </c>
      <c r="AB2939" s="41">
        <f>IF(AND(tbl_PV_Milestones[[#This Row],[BL FY]]=2025,tbl_PV_Milestones[[#This Row],[Baseline Date]]&lt;PV_Meta!$B$7),1,0)</f>
        <v>0</v>
      </c>
      <c r="AC2939" s="41">
        <f>IF(AND(tbl_PV_Milestones[[#This Row],[Planned YTD]]=1,tbl_PV_Milestones[[#This Row],[Complete]]="Yes"),1,0)</f>
        <v>0</v>
      </c>
      <c r="AD2939" s="41">
        <f>IF(AND(tbl_PV_Milestones[[#This Row],[Actual/Schedule Finish]]&lt;PV_Meta!$B$7,tbl_PV_Milestones[[#This Row],[Complete]]="No",tbl_PV_Milestones[[#This Row],[Project Status]]&lt;&gt;"On Hold"),1,0)</f>
        <v>1</v>
      </c>
      <c r="AE2939" s="41">
        <f>IF(AND(tbl_PV_Milestones[[#This Row],[Actual/Schedule Finish]]&gt;tbl_PV_Milestones[[#This Row],[Baseline Date]],tbl_PV_Milestones[[#This Row],[Complete]]="No",tbl_PV_Milestones[[#This Row],[Project Status]]&lt;&gt;"On Hold",tbl_PV_Milestones[[#This Row],[Overdue]]=0,tbl_PV_Milestones[[#This Row],[To be Baselined]]&lt;&gt;1),1,0)</f>
        <v>0</v>
      </c>
      <c r="AF2939" s="41">
        <f>IF(AND(tbl_PV_Milestones[[#This Row],[BL FY]]=2025,tbl_PV_Milestones[[#This Row],[Finish FY]]&gt;2025),1,0)</f>
        <v>0</v>
      </c>
      <c r="AG2939" s="56" t="str">
        <f>_xlfn.XLOOKUP(tbl_PV_Milestones[[#This Row],[Work ID]],tbl_PV_Meta[Work ID '#],tbl_PV_Meta[Project Manager/Owner],,0)</f>
        <v>Project Manager 12</v>
      </c>
      <c r="AH2939" s="6"/>
    </row>
    <row r="2940" spans="4:34" x14ac:dyDescent="0.25">
      <c r="D2940" s="6" t="s">
        <v>154</v>
      </c>
      <c r="E2940" s="6" t="s">
        <v>52</v>
      </c>
      <c r="F2940" s="6" t="s">
        <v>1757</v>
      </c>
      <c r="G2940" s="6" t="s">
        <v>538</v>
      </c>
      <c r="H2940" s="6" t="s">
        <v>505</v>
      </c>
      <c r="I2940" s="6" t="s">
        <v>510</v>
      </c>
      <c r="J2940" s="6" t="s">
        <v>154</v>
      </c>
      <c r="K2940" s="6" t="s">
        <v>39</v>
      </c>
      <c r="L2940" s="6" t="s">
        <v>58</v>
      </c>
      <c r="M2940" s="43"/>
      <c r="N2940" s="44" t="s">
        <v>1979</v>
      </c>
      <c r="S2940" s="45" t="e">
        <f>_xlfn.CONCAT(#REF!,TRIM(tbl_PV_Milestones[[#This Row],[Milestone Description]]))</f>
        <v>#REF!</v>
      </c>
      <c r="T2940" s="84" t="str">
        <f>IF(COUNTIF(tbl_PV_Milestones[UID],tbl_PV_Milestones[[#This Row],[UID]])&gt;1,"Duplicate","")</f>
        <v>Duplicate</v>
      </c>
      <c r="U2940" s="42" t="str">
        <f>_xlfn.XLOOKUP(tbl_PV_Milestones[[#This Row],[Work ID]],tbl_PV_Meta[Work ID '#],tbl_PV_Meta[Sub-Portfolio])</f>
        <v>Sub-Portfolio 8</v>
      </c>
      <c r="V2940" s="41">
        <f>IF(MONTH(tbl_PV_Milestones[[#This Row],[Baseline Date]])&lt;7,YEAR(tbl_PV_Milestones[[#This Row],[Baseline Date]]),YEAR(tbl_PV_Milestones[[#This Row],[Baseline Date]])+1)</f>
        <v>1900</v>
      </c>
      <c r="W2940" s="41">
        <f>IF(MONTH(tbl_PV_Milestones[[#This Row],[Actual/Schedule Finish]])&lt;7,YEAR(tbl_PV_Milestones[[#This Row],[Actual/Schedule Finish]]),YEAR(tbl_PV_Milestones[[#This Row],[Actual/Schedule Finish]])+1)</f>
        <v>1900</v>
      </c>
      <c r="X2940" s="41" t="str">
        <f>IF(OR(tbl_PV_Milestones[[#This Row],[Project Status]]="Completed",tbl_PV_Milestones[[#This Row],[Project Status]]="Assumed Completed"),"Yes","No")</f>
        <v>No</v>
      </c>
      <c r="Y2940" s="41">
        <f>IF(tbl_PV_Milestones[[#This Row],[Baseline Date]]="",1,0)</f>
        <v>1</v>
      </c>
      <c r="Z2940" s="41">
        <f>IF(tbl_PV_Milestones[[#This Row],[Baseline Date]]&lt;PV_Meta!$B$7,1,0)</f>
        <v>1</v>
      </c>
      <c r="AA2940" s="41">
        <f>IF(tbl_PV_Milestones[[#This Row],[Complete]]="Yes",1,0)</f>
        <v>0</v>
      </c>
      <c r="AB2940" s="41">
        <f>IF(AND(tbl_PV_Milestones[[#This Row],[BL FY]]=2025,tbl_PV_Milestones[[#This Row],[Baseline Date]]&lt;PV_Meta!$B$7),1,0)</f>
        <v>0</v>
      </c>
      <c r="AC2940" s="41">
        <f>IF(AND(tbl_PV_Milestones[[#This Row],[Planned YTD]]=1,tbl_PV_Milestones[[#This Row],[Complete]]="Yes"),1,0)</f>
        <v>0</v>
      </c>
      <c r="AD2940" s="41">
        <f>IF(AND(tbl_PV_Milestones[[#This Row],[Actual/Schedule Finish]]&lt;PV_Meta!$B$7,tbl_PV_Milestones[[#This Row],[Complete]]="No",tbl_PV_Milestones[[#This Row],[Project Status]]&lt;&gt;"On Hold"),1,0)</f>
        <v>1</v>
      </c>
      <c r="AE2940" s="41">
        <f>IF(AND(tbl_PV_Milestones[[#This Row],[Actual/Schedule Finish]]&gt;tbl_PV_Milestones[[#This Row],[Baseline Date]],tbl_PV_Milestones[[#This Row],[Complete]]="No",tbl_PV_Milestones[[#This Row],[Project Status]]&lt;&gt;"On Hold",tbl_PV_Milestones[[#This Row],[Overdue]]=0,tbl_PV_Milestones[[#This Row],[To be Baselined]]&lt;&gt;1),1,0)</f>
        <v>0</v>
      </c>
      <c r="AF2940" s="41">
        <f>IF(AND(tbl_PV_Milestones[[#This Row],[BL FY]]=2025,tbl_PV_Milestones[[#This Row],[Finish FY]]&gt;2025),1,0)</f>
        <v>0</v>
      </c>
      <c r="AG2940" s="56" t="str">
        <f>_xlfn.XLOOKUP(tbl_PV_Milestones[[#This Row],[Work ID]],tbl_PV_Meta[Work ID '#],tbl_PV_Meta[Project Manager/Owner],,0)</f>
        <v>Project Manager 12</v>
      </c>
      <c r="AH2940" s="6"/>
    </row>
    <row r="2941" spans="4:34" x14ac:dyDescent="0.25">
      <c r="D2941" s="6" t="s">
        <v>154</v>
      </c>
      <c r="E2941" s="6" t="s">
        <v>52</v>
      </c>
      <c r="F2941" s="6" t="s">
        <v>1757</v>
      </c>
      <c r="G2941" s="6" t="s">
        <v>529</v>
      </c>
      <c r="H2941" s="6" t="s">
        <v>505</v>
      </c>
      <c r="I2941" s="6" t="s">
        <v>510</v>
      </c>
      <c r="J2941" s="6" t="s">
        <v>154</v>
      </c>
      <c r="K2941" s="6" t="s">
        <v>39</v>
      </c>
      <c r="L2941" s="6" t="s">
        <v>58</v>
      </c>
      <c r="M2941" s="43"/>
      <c r="N2941" s="44" t="s">
        <v>1979</v>
      </c>
      <c r="S2941" s="45" t="e">
        <f>_xlfn.CONCAT(#REF!,TRIM(tbl_PV_Milestones[[#This Row],[Milestone Description]]))</f>
        <v>#REF!</v>
      </c>
      <c r="T2941" s="84" t="str">
        <f>IF(COUNTIF(tbl_PV_Milestones[UID],tbl_PV_Milestones[[#This Row],[UID]])&gt;1,"Duplicate","")</f>
        <v>Duplicate</v>
      </c>
      <c r="U2941" s="42" t="str">
        <f>_xlfn.XLOOKUP(tbl_PV_Milestones[[#This Row],[Work ID]],tbl_PV_Meta[Work ID '#],tbl_PV_Meta[Sub-Portfolio])</f>
        <v>Sub-Portfolio 8</v>
      </c>
      <c r="V2941" s="41">
        <f>IF(MONTH(tbl_PV_Milestones[[#This Row],[Baseline Date]])&lt;7,YEAR(tbl_PV_Milestones[[#This Row],[Baseline Date]]),YEAR(tbl_PV_Milestones[[#This Row],[Baseline Date]])+1)</f>
        <v>1900</v>
      </c>
      <c r="W2941" s="41">
        <f>IF(MONTH(tbl_PV_Milestones[[#This Row],[Actual/Schedule Finish]])&lt;7,YEAR(tbl_PV_Milestones[[#This Row],[Actual/Schedule Finish]]),YEAR(tbl_PV_Milestones[[#This Row],[Actual/Schedule Finish]])+1)</f>
        <v>1900</v>
      </c>
      <c r="X2941" s="41" t="str">
        <f>IF(OR(tbl_PV_Milestones[[#This Row],[Project Status]]="Completed",tbl_PV_Milestones[[#This Row],[Project Status]]="Assumed Completed"),"Yes","No")</f>
        <v>No</v>
      </c>
      <c r="Y2941" s="41">
        <f>IF(tbl_PV_Milestones[[#This Row],[Baseline Date]]="",1,0)</f>
        <v>1</v>
      </c>
      <c r="Z2941" s="41">
        <f>IF(tbl_PV_Milestones[[#This Row],[Baseline Date]]&lt;PV_Meta!$B$7,1,0)</f>
        <v>1</v>
      </c>
      <c r="AA2941" s="41">
        <f>IF(tbl_PV_Milestones[[#This Row],[Complete]]="Yes",1,0)</f>
        <v>0</v>
      </c>
      <c r="AB2941" s="41">
        <f>IF(AND(tbl_PV_Milestones[[#This Row],[BL FY]]=2025,tbl_PV_Milestones[[#This Row],[Baseline Date]]&lt;PV_Meta!$B$7),1,0)</f>
        <v>0</v>
      </c>
      <c r="AC2941" s="41">
        <f>IF(AND(tbl_PV_Milestones[[#This Row],[Planned YTD]]=1,tbl_PV_Milestones[[#This Row],[Complete]]="Yes"),1,0)</f>
        <v>0</v>
      </c>
      <c r="AD2941" s="41">
        <f>IF(AND(tbl_PV_Milestones[[#This Row],[Actual/Schedule Finish]]&lt;PV_Meta!$B$7,tbl_PV_Milestones[[#This Row],[Complete]]="No",tbl_PV_Milestones[[#This Row],[Project Status]]&lt;&gt;"On Hold"),1,0)</f>
        <v>1</v>
      </c>
      <c r="AE2941" s="41">
        <f>IF(AND(tbl_PV_Milestones[[#This Row],[Actual/Schedule Finish]]&gt;tbl_PV_Milestones[[#This Row],[Baseline Date]],tbl_PV_Milestones[[#This Row],[Complete]]="No",tbl_PV_Milestones[[#This Row],[Project Status]]&lt;&gt;"On Hold",tbl_PV_Milestones[[#This Row],[Overdue]]=0,tbl_PV_Milestones[[#This Row],[To be Baselined]]&lt;&gt;1),1,0)</f>
        <v>0</v>
      </c>
      <c r="AF2941" s="41">
        <f>IF(AND(tbl_PV_Milestones[[#This Row],[BL FY]]=2025,tbl_PV_Milestones[[#This Row],[Finish FY]]&gt;2025),1,0)</f>
        <v>0</v>
      </c>
      <c r="AG2941" s="56" t="str">
        <f>_xlfn.XLOOKUP(tbl_PV_Milestones[[#This Row],[Work ID]],tbl_PV_Meta[Work ID '#],tbl_PV_Meta[Project Manager/Owner],,0)</f>
        <v>Project Manager 12</v>
      </c>
      <c r="AH2941" s="6"/>
    </row>
    <row r="2942" spans="4:34" x14ac:dyDescent="0.25">
      <c r="D2942" s="6" t="s">
        <v>154</v>
      </c>
      <c r="E2942" s="6" t="s">
        <v>52</v>
      </c>
      <c r="F2942" s="6" t="s">
        <v>1757</v>
      </c>
      <c r="G2942" s="6" t="s">
        <v>526</v>
      </c>
      <c r="H2942" s="6" t="s">
        <v>505</v>
      </c>
      <c r="I2942" s="6" t="s">
        <v>510</v>
      </c>
      <c r="J2942" s="6" t="s">
        <v>154</v>
      </c>
      <c r="K2942" s="6" t="s">
        <v>39</v>
      </c>
      <c r="L2942" s="6" t="s">
        <v>58</v>
      </c>
      <c r="M2942" s="43"/>
      <c r="N2942" s="44" t="s">
        <v>1979</v>
      </c>
      <c r="S2942" s="45" t="e">
        <f>_xlfn.CONCAT(#REF!,TRIM(tbl_PV_Milestones[[#This Row],[Milestone Description]]))</f>
        <v>#REF!</v>
      </c>
      <c r="T2942" s="84" t="str">
        <f>IF(COUNTIF(tbl_PV_Milestones[UID],tbl_PV_Milestones[[#This Row],[UID]])&gt;1,"Duplicate","")</f>
        <v>Duplicate</v>
      </c>
      <c r="U2942" s="42" t="str">
        <f>_xlfn.XLOOKUP(tbl_PV_Milestones[[#This Row],[Work ID]],tbl_PV_Meta[Work ID '#],tbl_PV_Meta[Sub-Portfolio])</f>
        <v>Sub-Portfolio 8</v>
      </c>
      <c r="V2942" s="41">
        <f>IF(MONTH(tbl_PV_Milestones[[#This Row],[Baseline Date]])&lt;7,YEAR(tbl_PV_Milestones[[#This Row],[Baseline Date]]),YEAR(tbl_PV_Milestones[[#This Row],[Baseline Date]])+1)</f>
        <v>1900</v>
      </c>
      <c r="W2942" s="41">
        <f>IF(MONTH(tbl_PV_Milestones[[#This Row],[Actual/Schedule Finish]])&lt;7,YEAR(tbl_PV_Milestones[[#This Row],[Actual/Schedule Finish]]),YEAR(tbl_PV_Milestones[[#This Row],[Actual/Schedule Finish]])+1)</f>
        <v>1900</v>
      </c>
      <c r="X2942" s="41" t="str">
        <f>IF(OR(tbl_PV_Milestones[[#This Row],[Project Status]]="Completed",tbl_PV_Milestones[[#This Row],[Project Status]]="Assumed Completed"),"Yes","No")</f>
        <v>No</v>
      </c>
      <c r="Y2942" s="41">
        <f>IF(tbl_PV_Milestones[[#This Row],[Baseline Date]]="",1,0)</f>
        <v>1</v>
      </c>
      <c r="Z2942" s="41">
        <f>IF(tbl_PV_Milestones[[#This Row],[Baseline Date]]&lt;PV_Meta!$B$7,1,0)</f>
        <v>1</v>
      </c>
      <c r="AA2942" s="41">
        <f>IF(tbl_PV_Milestones[[#This Row],[Complete]]="Yes",1,0)</f>
        <v>0</v>
      </c>
      <c r="AB2942" s="41">
        <f>IF(AND(tbl_PV_Milestones[[#This Row],[BL FY]]=2025,tbl_PV_Milestones[[#This Row],[Baseline Date]]&lt;PV_Meta!$B$7),1,0)</f>
        <v>0</v>
      </c>
      <c r="AC2942" s="41">
        <f>IF(AND(tbl_PV_Milestones[[#This Row],[Planned YTD]]=1,tbl_PV_Milestones[[#This Row],[Complete]]="Yes"),1,0)</f>
        <v>0</v>
      </c>
      <c r="AD2942" s="41">
        <f>IF(AND(tbl_PV_Milestones[[#This Row],[Actual/Schedule Finish]]&lt;PV_Meta!$B$7,tbl_PV_Milestones[[#This Row],[Complete]]="No",tbl_PV_Milestones[[#This Row],[Project Status]]&lt;&gt;"On Hold"),1,0)</f>
        <v>1</v>
      </c>
      <c r="AE2942" s="41">
        <f>IF(AND(tbl_PV_Milestones[[#This Row],[Actual/Schedule Finish]]&gt;tbl_PV_Milestones[[#This Row],[Baseline Date]],tbl_PV_Milestones[[#This Row],[Complete]]="No",tbl_PV_Milestones[[#This Row],[Project Status]]&lt;&gt;"On Hold",tbl_PV_Milestones[[#This Row],[Overdue]]=0,tbl_PV_Milestones[[#This Row],[To be Baselined]]&lt;&gt;1),1,0)</f>
        <v>0</v>
      </c>
      <c r="AF2942" s="41">
        <f>IF(AND(tbl_PV_Milestones[[#This Row],[BL FY]]=2025,tbl_PV_Milestones[[#This Row],[Finish FY]]&gt;2025),1,0)</f>
        <v>0</v>
      </c>
      <c r="AG2942" s="56" t="str">
        <f>_xlfn.XLOOKUP(tbl_PV_Milestones[[#This Row],[Work ID]],tbl_PV_Meta[Work ID '#],tbl_PV_Meta[Project Manager/Owner],,0)</f>
        <v>Project Manager 12</v>
      </c>
      <c r="AH2942" s="6"/>
    </row>
    <row r="2943" spans="4:34" x14ac:dyDescent="0.25">
      <c r="D2943" s="6" t="s">
        <v>154</v>
      </c>
      <c r="E2943" s="6" t="s">
        <v>503</v>
      </c>
      <c r="F2943" s="6" t="s">
        <v>1755</v>
      </c>
      <c r="G2943" s="6" t="s">
        <v>738</v>
      </c>
      <c r="H2943" s="6" t="s">
        <v>505</v>
      </c>
      <c r="I2943" s="6" t="s">
        <v>522</v>
      </c>
      <c r="J2943" s="6" t="s">
        <v>154</v>
      </c>
      <c r="K2943" s="6" t="s">
        <v>39</v>
      </c>
      <c r="L2943" s="6" t="s">
        <v>56</v>
      </c>
      <c r="M2943" s="43"/>
      <c r="N2943" s="44" t="s">
        <v>1979</v>
      </c>
      <c r="O2943" s="39">
        <v>45638.708333333299</v>
      </c>
      <c r="P2943" s="39">
        <v>45638.708333333299</v>
      </c>
      <c r="Q2943" s="6">
        <v>0</v>
      </c>
      <c r="R2943" s="6">
        <v>0</v>
      </c>
      <c r="S2943" s="45" t="e">
        <f>_xlfn.CONCAT(#REF!,TRIM(tbl_PV_Milestones[[#This Row],[Milestone Description]]))</f>
        <v>#REF!</v>
      </c>
      <c r="T2943" s="84" t="str">
        <f>IF(COUNTIF(tbl_PV_Milestones[UID],tbl_PV_Milestones[[#This Row],[UID]])&gt;1,"Duplicate","")</f>
        <v>Duplicate</v>
      </c>
      <c r="U2943" s="42" t="str">
        <f>_xlfn.XLOOKUP(tbl_PV_Milestones[[#This Row],[Work ID]],tbl_PV_Meta[Work ID '#],tbl_PV_Meta[Sub-Portfolio])</f>
        <v>Sub-Portfolio 8</v>
      </c>
      <c r="V2943" s="41">
        <f>IF(MONTH(tbl_PV_Milestones[[#This Row],[Baseline Date]])&lt;7,YEAR(tbl_PV_Milestones[[#This Row],[Baseline Date]]),YEAR(tbl_PV_Milestones[[#This Row],[Baseline Date]])+1)</f>
        <v>2025</v>
      </c>
      <c r="W2943" s="41">
        <f>IF(MONTH(tbl_PV_Milestones[[#This Row],[Actual/Schedule Finish]])&lt;7,YEAR(tbl_PV_Milestones[[#This Row],[Actual/Schedule Finish]]),YEAR(tbl_PV_Milestones[[#This Row],[Actual/Schedule Finish]])+1)</f>
        <v>2025</v>
      </c>
      <c r="X2943" s="41" t="str">
        <f>IF(OR(tbl_PV_Milestones[[#This Row],[Project Status]]="Completed",tbl_PV_Milestones[[#This Row],[Project Status]]="Assumed Completed"),"Yes","No")</f>
        <v>No</v>
      </c>
      <c r="Y2943" s="41">
        <f>IF(tbl_PV_Milestones[[#This Row],[Baseline Date]]="",1,0)</f>
        <v>0</v>
      </c>
      <c r="Z2943" s="41">
        <f>IF(tbl_PV_Milestones[[#This Row],[Baseline Date]]&lt;PV_Meta!$B$7,1,0)</f>
        <v>1</v>
      </c>
      <c r="AA2943" s="41">
        <f>IF(tbl_PV_Milestones[[#This Row],[Complete]]="Yes",1,0)</f>
        <v>0</v>
      </c>
      <c r="AB2943" s="41">
        <f>IF(AND(tbl_PV_Milestones[[#This Row],[BL FY]]=2025,tbl_PV_Milestones[[#This Row],[Baseline Date]]&lt;PV_Meta!$B$7),1,0)</f>
        <v>1</v>
      </c>
      <c r="AC2943" s="41">
        <f>IF(AND(tbl_PV_Milestones[[#This Row],[Planned YTD]]=1,tbl_PV_Milestones[[#This Row],[Complete]]="Yes"),1,0)</f>
        <v>0</v>
      </c>
      <c r="AD2943" s="41">
        <f>IF(AND(tbl_PV_Milestones[[#This Row],[Actual/Schedule Finish]]&lt;PV_Meta!$B$7,tbl_PV_Milestones[[#This Row],[Complete]]="No",tbl_PV_Milestones[[#This Row],[Project Status]]&lt;&gt;"On Hold"),1,0)</f>
        <v>1</v>
      </c>
      <c r="AE2943" s="41">
        <f>IF(AND(tbl_PV_Milestones[[#This Row],[Actual/Schedule Finish]]&gt;tbl_PV_Milestones[[#This Row],[Baseline Date]],tbl_PV_Milestones[[#This Row],[Complete]]="No",tbl_PV_Milestones[[#This Row],[Project Status]]&lt;&gt;"On Hold",tbl_PV_Milestones[[#This Row],[Overdue]]=0,tbl_PV_Milestones[[#This Row],[To be Baselined]]&lt;&gt;1),1,0)</f>
        <v>0</v>
      </c>
      <c r="AF2943" s="41">
        <f>IF(AND(tbl_PV_Milestones[[#This Row],[BL FY]]=2025,tbl_PV_Milestones[[#This Row],[Finish FY]]&gt;2025),1,0)</f>
        <v>0</v>
      </c>
      <c r="AG2943" s="56" t="str">
        <f>_xlfn.XLOOKUP(tbl_PV_Milestones[[#This Row],[Work ID]],tbl_PV_Meta[Work ID '#],tbl_PV_Meta[Project Manager/Owner],,0)</f>
        <v>Project Manager 12</v>
      </c>
      <c r="AH2943" s="6"/>
    </row>
    <row r="2944" spans="4:34" x14ac:dyDescent="0.25">
      <c r="D2944" s="6" t="s">
        <v>154</v>
      </c>
      <c r="E2944" s="6" t="s">
        <v>503</v>
      </c>
      <c r="F2944" s="6" t="s">
        <v>1755</v>
      </c>
      <c r="G2944" s="6" t="s">
        <v>521</v>
      </c>
      <c r="H2944" s="6" t="s">
        <v>505</v>
      </c>
      <c r="I2944" s="6" t="s">
        <v>522</v>
      </c>
      <c r="J2944" s="6" t="s">
        <v>154</v>
      </c>
      <c r="K2944" s="6" t="s">
        <v>39</v>
      </c>
      <c r="L2944" s="6" t="s">
        <v>56</v>
      </c>
      <c r="M2944" s="43"/>
      <c r="N2944" s="44" t="s">
        <v>1979</v>
      </c>
      <c r="O2944" s="39">
        <v>45638.708333333299</v>
      </c>
      <c r="P2944" s="39">
        <v>45638.708333333299</v>
      </c>
      <c r="Q2944" s="6">
        <v>0</v>
      </c>
      <c r="R2944" s="6">
        <v>0</v>
      </c>
      <c r="S2944" s="45" t="e">
        <f>_xlfn.CONCAT(#REF!,TRIM(tbl_PV_Milestones[[#This Row],[Milestone Description]]))</f>
        <v>#REF!</v>
      </c>
      <c r="T2944" s="84" t="str">
        <f>IF(COUNTIF(tbl_PV_Milestones[UID],tbl_PV_Milestones[[#This Row],[UID]])&gt;1,"Duplicate","")</f>
        <v>Duplicate</v>
      </c>
      <c r="U2944" s="42" t="str">
        <f>_xlfn.XLOOKUP(tbl_PV_Milestones[[#This Row],[Work ID]],tbl_PV_Meta[Work ID '#],tbl_PV_Meta[Sub-Portfolio])</f>
        <v>Sub-Portfolio 8</v>
      </c>
      <c r="V2944" s="41">
        <f>IF(MONTH(tbl_PV_Milestones[[#This Row],[Baseline Date]])&lt;7,YEAR(tbl_PV_Milestones[[#This Row],[Baseline Date]]),YEAR(tbl_PV_Milestones[[#This Row],[Baseline Date]])+1)</f>
        <v>2025</v>
      </c>
      <c r="W2944" s="41">
        <f>IF(MONTH(tbl_PV_Milestones[[#This Row],[Actual/Schedule Finish]])&lt;7,YEAR(tbl_PV_Milestones[[#This Row],[Actual/Schedule Finish]]),YEAR(tbl_PV_Milestones[[#This Row],[Actual/Schedule Finish]])+1)</f>
        <v>2025</v>
      </c>
      <c r="X2944" s="41" t="str">
        <f>IF(OR(tbl_PV_Milestones[[#This Row],[Project Status]]="Completed",tbl_PV_Milestones[[#This Row],[Project Status]]="Assumed Completed"),"Yes","No")</f>
        <v>No</v>
      </c>
      <c r="Y2944" s="41">
        <f>IF(tbl_PV_Milestones[[#This Row],[Baseline Date]]="",1,0)</f>
        <v>0</v>
      </c>
      <c r="Z2944" s="41">
        <f>IF(tbl_PV_Milestones[[#This Row],[Baseline Date]]&lt;PV_Meta!$B$7,1,0)</f>
        <v>1</v>
      </c>
      <c r="AA2944" s="41">
        <f>IF(tbl_PV_Milestones[[#This Row],[Complete]]="Yes",1,0)</f>
        <v>0</v>
      </c>
      <c r="AB2944" s="41">
        <f>IF(AND(tbl_PV_Milestones[[#This Row],[BL FY]]=2025,tbl_PV_Milestones[[#This Row],[Baseline Date]]&lt;PV_Meta!$B$7),1,0)</f>
        <v>1</v>
      </c>
      <c r="AC2944" s="41">
        <f>IF(AND(tbl_PV_Milestones[[#This Row],[Planned YTD]]=1,tbl_PV_Milestones[[#This Row],[Complete]]="Yes"),1,0)</f>
        <v>0</v>
      </c>
      <c r="AD2944" s="41">
        <f>IF(AND(tbl_PV_Milestones[[#This Row],[Actual/Schedule Finish]]&lt;PV_Meta!$B$7,tbl_PV_Milestones[[#This Row],[Complete]]="No",tbl_PV_Milestones[[#This Row],[Project Status]]&lt;&gt;"On Hold"),1,0)</f>
        <v>1</v>
      </c>
      <c r="AE2944" s="41">
        <f>IF(AND(tbl_PV_Milestones[[#This Row],[Actual/Schedule Finish]]&gt;tbl_PV_Milestones[[#This Row],[Baseline Date]],tbl_PV_Milestones[[#This Row],[Complete]]="No",tbl_PV_Milestones[[#This Row],[Project Status]]&lt;&gt;"On Hold",tbl_PV_Milestones[[#This Row],[Overdue]]=0,tbl_PV_Milestones[[#This Row],[To be Baselined]]&lt;&gt;1),1,0)</f>
        <v>0</v>
      </c>
      <c r="AF2944" s="41">
        <f>IF(AND(tbl_PV_Milestones[[#This Row],[BL FY]]=2025,tbl_PV_Milestones[[#This Row],[Finish FY]]&gt;2025),1,0)</f>
        <v>0</v>
      </c>
      <c r="AG2944" s="56" t="str">
        <f>_xlfn.XLOOKUP(tbl_PV_Milestones[[#This Row],[Work ID]],tbl_PV_Meta[Work ID '#],tbl_PV_Meta[Project Manager/Owner],,0)</f>
        <v>Project Manager 12</v>
      </c>
      <c r="AH2944" s="6"/>
    </row>
    <row r="2945" spans="4:34" x14ac:dyDescent="0.25">
      <c r="D2945" s="6" t="s">
        <v>154</v>
      </c>
      <c r="E2945" s="6" t="s">
        <v>503</v>
      </c>
      <c r="F2945" s="6" t="s">
        <v>1755</v>
      </c>
      <c r="G2945" s="6" t="s">
        <v>739</v>
      </c>
      <c r="H2945" s="6" t="s">
        <v>505</v>
      </c>
      <c r="I2945" s="6" t="s">
        <v>522</v>
      </c>
      <c r="J2945" s="6" t="s">
        <v>154</v>
      </c>
      <c r="K2945" s="6" t="s">
        <v>39</v>
      </c>
      <c r="L2945" s="6" t="s">
        <v>56</v>
      </c>
      <c r="M2945" s="43"/>
      <c r="N2945" s="44" t="s">
        <v>1979</v>
      </c>
      <c r="O2945" s="39">
        <v>45638.708333333299</v>
      </c>
      <c r="P2945" s="39">
        <v>45638.708333333299</v>
      </c>
      <c r="Q2945" s="6">
        <v>0</v>
      </c>
      <c r="R2945" s="6">
        <v>0</v>
      </c>
      <c r="S2945" s="45" t="e">
        <f>_xlfn.CONCAT(#REF!,TRIM(tbl_PV_Milestones[[#This Row],[Milestone Description]]))</f>
        <v>#REF!</v>
      </c>
      <c r="T2945" s="84" t="str">
        <f>IF(COUNTIF(tbl_PV_Milestones[UID],tbl_PV_Milestones[[#This Row],[UID]])&gt;1,"Duplicate","")</f>
        <v>Duplicate</v>
      </c>
      <c r="U2945" s="42" t="str">
        <f>_xlfn.XLOOKUP(tbl_PV_Milestones[[#This Row],[Work ID]],tbl_PV_Meta[Work ID '#],tbl_PV_Meta[Sub-Portfolio])</f>
        <v>Sub-Portfolio 8</v>
      </c>
      <c r="V2945" s="41">
        <f>IF(MONTH(tbl_PV_Milestones[[#This Row],[Baseline Date]])&lt;7,YEAR(tbl_PV_Milestones[[#This Row],[Baseline Date]]),YEAR(tbl_PV_Milestones[[#This Row],[Baseline Date]])+1)</f>
        <v>2025</v>
      </c>
      <c r="W2945" s="41">
        <f>IF(MONTH(tbl_PV_Milestones[[#This Row],[Actual/Schedule Finish]])&lt;7,YEAR(tbl_PV_Milestones[[#This Row],[Actual/Schedule Finish]]),YEAR(tbl_PV_Milestones[[#This Row],[Actual/Schedule Finish]])+1)</f>
        <v>2025</v>
      </c>
      <c r="X2945" s="41" t="str">
        <f>IF(OR(tbl_PV_Milestones[[#This Row],[Project Status]]="Completed",tbl_PV_Milestones[[#This Row],[Project Status]]="Assumed Completed"),"Yes","No")</f>
        <v>No</v>
      </c>
      <c r="Y2945" s="41">
        <f>IF(tbl_PV_Milestones[[#This Row],[Baseline Date]]="",1,0)</f>
        <v>0</v>
      </c>
      <c r="Z2945" s="41">
        <f>IF(tbl_PV_Milestones[[#This Row],[Baseline Date]]&lt;PV_Meta!$B$7,1,0)</f>
        <v>1</v>
      </c>
      <c r="AA2945" s="41">
        <f>IF(tbl_PV_Milestones[[#This Row],[Complete]]="Yes",1,0)</f>
        <v>0</v>
      </c>
      <c r="AB2945" s="41">
        <f>IF(AND(tbl_PV_Milestones[[#This Row],[BL FY]]=2025,tbl_PV_Milestones[[#This Row],[Baseline Date]]&lt;PV_Meta!$B$7),1,0)</f>
        <v>1</v>
      </c>
      <c r="AC2945" s="41">
        <f>IF(AND(tbl_PV_Milestones[[#This Row],[Planned YTD]]=1,tbl_PV_Milestones[[#This Row],[Complete]]="Yes"),1,0)</f>
        <v>0</v>
      </c>
      <c r="AD2945" s="41">
        <f>IF(AND(tbl_PV_Milestones[[#This Row],[Actual/Schedule Finish]]&lt;PV_Meta!$B$7,tbl_PV_Milestones[[#This Row],[Complete]]="No",tbl_PV_Milestones[[#This Row],[Project Status]]&lt;&gt;"On Hold"),1,0)</f>
        <v>1</v>
      </c>
      <c r="AE2945" s="41">
        <f>IF(AND(tbl_PV_Milestones[[#This Row],[Actual/Schedule Finish]]&gt;tbl_PV_Milestones[[#This Row],[Baseline Date]],tbl_PV_Milestones[[#This Row],[Complete]]="No",tbl_PV_Milestones[[#This Row],[Project Status]]&lt;&gt;"On Hold",tbl_PV_Milestones[[#This Row],[Overdue]]=0,tbl_PV_Milestones[[#This Row],[To be Baselined]]&lt;&gt;1),1,0)</f>
        <v>0</v>
      </c>
      <c r="AF2945" s="41">
        <f>IF(AND(tbl_PV_Milestones[[#This Row],[BL FY]]=2025,tbl_PV_Milestones[[#This Row],[Finish FY]]&gt;2025),1,0)</f>
        <v>0</v>
      </c>
      <c r="AG2945" s="56" t="str">
        <f>_xlfn.XLOOKUP(tbl_PV_Milestones[[#This Row],[Work ID]],tbl_PV_Meta[Work ID '#],tbl_PV_Meta[Project Manager/Owner],,0)</f>
        <v>Project Manager 12</v>
      </c>
      <c r="AH2945" s="6"/>
    </row>
    <row r="2946" spans="4:34" x14ac:dyDescent="0.25">
      <c r="D2946" s="6" t="s">
        <v>154</v>
      </c>
      <c r="E2946" s="6" t="s">
        <v>52</v>
      </c>
      <c r="F2946" s="6" t="s">
        <v>1755</v>
      </c>
      <c r="G2946" s="6" t="s">
        <v>740</v>
      </c>
      <c r="H2946" s="6" t="s">
        <v>505</v>
      </c>
      <c r="I2946" s="6" t="s">
        <v>522</v>
      </c>
      <c r="J2946" s="6" t="s">
        <v>154</v>
      </c>
      <c r="K2946" s="6" t="s">
        <v>39</v>
      </c>
      <c r="L2946" s="6" t="s">
        <v>56</v>
      </c>
      <c r="M2946" s="43"/>
      <c r="N2946" s="44" t="s">
        <v>1979</v>
      </c>
      <c r="S2946" s="45" t="e">
        <f>_xlfn.CONCAT(#REF!,TRIM(tbl_PV_Milestones[[#This Row],[Milestone Description]]))</f>
        <v>#REF!</v>
      </c>
      <c r="T2946" s="84" t="str">
        <f>IF(COUNTIF(tbl_PV_Milestones[UID],tbl_PV_Milestones[[#This Row],[UID]])&gt;1,"Duplicate","")</f>
        <v>Duplicate</v>
      </c>
      <c r="U2946" s="42" t="str">
        <f>_xlfn.XLOOKUP(tbl_PV_Milestones[[#This Row],[Work ID]],tbl_PV_Meta[Work ID '#],tbl_PV_Meta[Sub-Portfolio])</f>
        <v>Sub-Portfolio 8</v>
      </c>
      <c r="V2946" s="41">
        <f>IF(MONTH(tbl_PV_Milestones[[#This Row],[Baseline Date]])&lt;7,YEAR(tbl_PV_Milestones[[#This Row],[Baseline Date]]),YEAR(tbl_PV_Milestones[[#This Row],[Baseline Date]])+1)</f>
        <v>1900</v>
      </c>
      <c r="W2946" s="41">
        <f>IF(MONTH(tbl_PV_Milestones[[#This Row],[Actual/Schedule Finish]])&lt;7,YEAR(tbl_PV_Milestones[[#This Row],[Actual/Schedule Finish]]),YEAR(tbl_PV_Milestones[[#This Row],[Actual/Schedule Finish]])+1)</f>
        <v>1900</v>
      </c>
      <c r="X2946" s="41" t="str">
        <f>IF(OR(tbl_PV_Milestones[[#This Row],[Project Status]]="Completed",tbl_PV_Milestones[[#This Row],[Project Status]]="Assumed Completed"),"Yes","No")</f>
        <v>No</v>
      </c>
      <c r="Y2946" s="41">
        <f>IF(tbl_PV_Milestones[[#This Row],[Baseline Date]]="",1,0)</f>
        <v>1</v>
      </c>
      <c r="Z2946" s="41">
        <f>IF(tbl_PV_Milestones[[#This Row],[Baseline Date]]&lt;PV_Meta!$B$7,1,0)</f>
        <v>1</v>
      </c>
      <c r="AA2946" s="41">
        <f>IF(tbl_PV_Milestones[[#This Row],[Complete]]="Yes",1,0)</f>
        <v>0</v>
      </c>
      <c r="AB2946" s="41">
        <f>IF(AND(tbl_PV_Milestones[[#This Row],[BL FY]]=2025,tbl_PV_Milestones[[#This Row],[Baseline Date]]&lt;PV_Meta!$B$7),1,0)</f>
        <v>0</v>
      </c>
      <c r="AC2946" s="41">
        <f>IF(AND(tbl_PV_Milestones[[#This Row],[Planned YTD]]=1,tbl_PV_Milestones[[#This Row],[Complete]]="Yes"),1,0)</f>
        <v>0</v>
      </c>
      <c r="AD2946" s="41">
        <f>IF(AND(tbl_PV_Milestones[[#This Row],[Actual/Schedule Finish]]&lt;PV_Meta!$B$7,tbl_PV_Milestones[[#This Row],[Complete]]="No",tbl_PV_Milestones[[#This Row],[Project Status]]&lt;&gt;"On Hold"),1,0)</f>
        <v>1</v>
      </c>
      <c r="AE2946" s="41">
        <f>IF(AND(tbl_PV_Milestones[[#This Row],[Actual/Schedule Finish]]&gt;tbl_PV_Milestones[[#This Row],[Baseline Date]],tbl_PV_Milestones[[#This Row],[Complete]]="No",tbl_PV_Milestones[[#This Row],[Project Status]]&lt;&gt;"On Hold",tbl_PV_Milestones[[#This Row],[Overdue]]=0,tbl_PV_Milestones[[#This Row],[To be Baselined]]&lt;&gt;1),1,0)</f>
        <v>0</v>
      </c>
      <c r="AF2946" s="41">
        <f>IF(AND(tbl_PV_Milestones[[#This Row],[BL FY]]=2025,tbl_PV_Milestones[[#This Row],[Finish FY]]&gt;2025),1,0)</f>
        <v>0</v>
      </c>
      <c r="AG2946" s="56" t="str">
        <f>_xlfn.XLOOKUP(tbl_PV_Milestones[[#This Row],[Work ID]],tbl_PV_Meta[Work ID '#],tbl_PV_Meta[Project Manager/Owner],,0)</f>
        <v>Project Manager 12</v>
      </c>
      <c r="AH2946" s="6"/>
    </row>
    <row r="2947" spans="4:34" x14ac:dyDescent="0.25">
      <c r="D2947" s="6" t="s">
        <v>154</v>
      </c>
      <c r="E2947" s="6" t="s">
        <v>52</v>
      </c>
      <c r="F2947" s="6" t="s">
        <v>1755</v>
      </c>
      <c r="G2947" s="6" t="s">
        <v>741</v>
      </c>
      <c r="H2947" s="6" t="s">
        <v>505</v>
      </c>
      <c r="I2947" s="6" t="s">
        <v>522</v>
      </c>
      <c r="J2947" s="6" t="s">
        <v>154</v>
      </c>
      <c r="K2947" s="6" t="s">
        <v>39</v>
      </c>
      <c r="L2947" s="6" t="s">
        <v>56</v>
      </c>
      <c r="M2947" s="43"/>
      <c r="N2947" s="44" t="s">
        <v>1979</v>
      </c>
      <c r="S2947" s="45" t="e">
        <f>_xlfn.CONCAT(#REF!,TRIM(tbl_PV_Milestones[[#This Row],[Milestone Description]]))</f>
        <v>#REF!</v>
      </c>
      <c r="T2947" s="84" t="str">
        <f>IF(COUNTIF(tbl_PV_Milestones[UID],tbl_PV_Milestones[[#This Row],[UID]])&gt;1,"Duplicate","")</f>
        <v>Duplicate</v>
      </c>
      <c r="U2947" s="42" t="str">
        <f>_xlfn.XLOOKUP(tbl_PV_Milestones[[#This Row],[Work ID]],tbl_PV_Meta[Work ID '#],tbl_PV_Meta[Sub-Portfolio])</f>
        <v>Sub-Portfolio 8</v>
      </c>
      <c r="V2947" s="41">
        <f>IF(MONTH(tbl_PV_Milestones[[#This Row],[Baseline Date]])&lt;7,YEAR(tbl_PV_Milestones[[#This Row],[Baseline Date]]),YEAR(tbl_PV_Milestones[[#This Row],[Baseline Date]])+1)</f>
        <v>1900</v>
      </c>
      <c r="W2947" s="41">
        <f>IF(MONTH(tbl_PV_Milestones[[#This Row],[Actual/Schedule Finish]])&lt;7,YEAR(tbl_PV_Milestones[[#This Row],[Actual/Schedule Finish]]),YEAR(tbl_PV_Milestones[[#This Row],[Actual/Schedule Finish]])+1)</f>
        <v>1900</v>
      </c>
      <c r="X2947" s="41" t="str">
        <f>IF(OR(tbl_PV_Milestones[[#This Row],[Project Status]]="Completed",tbl_PV_Milestones[[#This Row],[Project Status]]="Assumed Completed"),"Yes","No")</f>
        <v>No</v>
      </c>
      <c r="Y2947" s="41">
        <f>IF(tbl_PV_Milestones[[#This Row],[Baseline Date]]="",1,0)</f>
        <v>1</v>
      </c>
      <c r="Z2947" s="41">
        <f>IF(tbl_PV_Milestones[[#This Row],[Baseline Date]]&lt;PV_Meta!$B$7,1,0)</f>
        <v>1</v>
      </c>
      <c r="AA2947" s="41">
        <f>IF(tbl_PV_Milestones[[#This Row],[Complete]]="Yes",1,0)</f>
        <v>0</v>
      </c>
      <c r="AB2947" s="41">
        <f>IF(AND(tbl_PV_Milestones[[#This Row],[BL FY]]=2025,tbl_PV_Milestones[[#This Row],[Baseline Date]]&lt;PV_Meta!$B$7),1,0)</f>
        <v>0</v>
      </c>
      <c r="AC2947" s="41">
        <f>IF(AND(tbl_PV_Milestones[[#This Row],[Planned YTD]]=1,tbl_PV_Milestones[[#This Row],[Complete]]="Yes"),1,0)</f>
        <v>0</v>
      </c>
      <c r="AD2947" s="41">
        <f>IF(AND(tbl_PV_Milestones[[#This Row],[Actual/Schedule Finish]]&lt;PV_Meta!$B$7,tbl_PV_Milestones[[#This Row],[Complete]]="No",tbl_PV_Milestones[[#This Row],[Project Status]]&lt;&gt;"On Hold"),1,0)</f>
        <v>1</v>
      </c>
      <c r="AE2947" s="41">
        <f>IF(AND(tbl_PV_Milestones[[#This Row],[Actual/Schedule Finish]]&gt;tbl_PV_Milestones[[#This Row],[Baseline Date]],tbl_PV_Milestones[[#This Row],[Complete]]="No",tbl_PV_Milestones[[#This Row],[Project Status]]&lt;&gt;"On Hold",tbl_PV_Milestones[[#This Row],[Overdue]]=0,tbl_PV_Milestones[[#This Row],[To be Baselined]]&lt;&gt;1),1,0)</f>
        <v>0</v>
      </c>
      <c r="AF2947" s="41">
        <f>IF(AND(tbl_PV_Milestones[[#This Row],[BL FY]]=2025,tbl_PV_Milestones[[#This Row],[Finish FY]]&gt;2025),1,0)</f>
        <v>0</v>
      </c>
      <c r="AG2947" s="56" t="str">
        <f>_xlfn.XLOOKUP(tbl_PV_Milestones[[#This Row],[Work ID]],tbl_PV_Meta[Work ID '#],tbl_PV_Meta[Project Manager/Owner],,0)</f>
        <v>Project Manager 12</v>
      </c>
      <c r="AH2947" s="6"/>
    </row>
    <row r="2948" spans="4:34" x14ac:dyDescent="0.25">
      <c r="D2948" s="6" t="s">
        <v>154</v>
      </c>
      <c r="E2948" s="6" t="s">
        <v>52</v>
      </c>
      <c r="F2948" s="6" t="s">
        <v>1755</v>
      </c>
      <c r="G2948" s="6" t="s">
        <v>742</v>
      </c>
      <c r="H2948" s="6" t="s">
        <v>505</v>
      </c>
      <c r="I2948" s="6" t="s">
        <v>522</v>
      </c>
      <c r="J2948" s="6" t="s">
        <v>154</v>
      </c>
      <c r="K2948" s="6" t="s">
        <v>39</v>
      </c>
      <c r="L2948" s="6" t="s">
        <v>56</v>
      </c>
      <c r="M2948" s="43"/>
      <c r="N2948" s="44" t="s">
        <v>1979</v>
      </c>
      <c r="S2948" s="45" t="e">
        <f>_xlfn.CONCAT(#REF!,TRIM(tbl_PV_Milestones[[#This Row],[Milestone Description]]))</f>
        <v>#REF!</v>
      </c>
      <c r="T2948" s="84" t="str">
        <f>IF(COUNTIF(tbl_PV_Milestones[UID],tbl_PV_Milestones[[#This Row],[UID]])&gt;1,"Duplicate","")</f>
        <v>Duplicate</v>
      </c>
      <c r="U2948" s="42" t="str">
        <f>_xlfn.XLOOKUP(tbl_PV_Milestones[[#This Row],[Work ID]],tbl_PV_Meta[Work ID '#],tbl_PV_Meta[Sub-Portfolio])</f>
        <v>Sub-Portfolio 8</v>
      </c>
      <c r="V2948" s="41">
        <f>IF(MONTH(tbl_PV_Milestones[[#This Row],[Baseline Date]])&lt;7,YEAR(tbl_PV_Milestones[[#This Row],[Baseline Date]]),YEAR(tbl_PV_Milestones[[#This Row],[Baseline Date]])+1)</f>
        <v>1900</v>
      </c>
      <c r="W2948" s="41">
        <f>IF(MONTH(tbl_PV_Milestones[[#This Row],[Actual/Schedule Finish]])&lt;7,YEAR(tbl_PV_Milestones[[#This Row],[Actual/Schedule Finish]]),YEAR(tbl_PV_Milestones[[#This Row],[Actual/Schedule Finish]])+1)</f>
        <v>1900</v>
      </c>
      <c r="X2948" s="41" t="str">
        <f>IF(OR(tbl_PV_Milestones[[#This Row],[Project Status]]="Completed",tbl_PV_Milestones[[#This Row],[Project Status]]="Assumed Completed"),"Yes","No")</f>
        <v>No</v>
      </c>
      <c r="Y2948" s="41">
        <f>IF(tbl_PV_Milestones[[#This Row],[Baseline Date]]="",1,0)</f>
        <v>1</v>
      </c>
      <c r="Z2948" s="41">
        <f>IF(tbl_PV_Milestones[[#This Row],[Baseline Date]]&lt;PV_Meta!$B$7,1,0)</f>
        <v>1</v>
      </c>
      <c r="AA2948" s="41">
        <f>IF(tbl_PV_Milestones[[#This Row],[Complete]]="Yes",1,0)</f>
        <v>0</v>
      </c>
      <c r="AB2948" s="41">
        <f>IF(AND(tbl_PV_Milestones[[#This Row],[BL FY]]=2025,tbl_PV_Milestones[[#This Row],[Baseline Date]]&lt;PV_Meta!$B$7),1,0)</f>
        <v>0</v>
      </c>
      <c r="AC2948" s="41">
        <f>IF(AND(tbl_PV_Milestones[[#This Row],[Planned YTD]]=1,tbl_PV_Milestones[[#This Row],[Complete]]="Yes"),1,0)</f>
        <v>0</v>
      </c>
      <c r="AD2948" s="41">
        <f>IF(AND(tbl_PV_Milestones[[#This Row],[Actual/Schedule Finish]]&lt;PV_Meta!$B$7,tbl_PV_Milestones[[#This Row],[Complete]]="No",tbl_PV_Milestones[[#This Row],[Project Status]]&lt;&gt;"On Hold"),1,0)</f>
        <v>1</v>
      </c>
      <c r="AE2948" s="41">
        <f>IF(AND(tbl_PV_Milestones[[#This Row],[Actual/Schedule Finish]]&gt;tbl_PV_Milestones[[#This Row],[Baseline Date]],tbl_PV_Milestones[[#This Row],[Complete]]="No",tbl_PV_Milestones[[#This Row],[Project Status]]&lt;&gt;"On Hold",tbl_PV_Milestones[[#This Row],[Overdue]]=0,tbl_PV_Milestones[[#This Row],[To be Baselined]]&lt;&gt;1),1,0)</f>
        <v>0</v>
      </c>
      <c r="AF2948" s="41">
        <f>IF(AND(tbl_PV_Milestones[[#This Row],[BL FY]]=2025,tbl_PV_Milestones[[#This Row],[Finish FY]]&gt;2025),1,0)</f>
        <v>0</v>
      </c>
      <c r="AG2948" s="56" t="str">
        <f>_xlfn.XLOOKUP(tbl_PV_Milestones[[#This Row],[Work ID]],tbl_PV_Meta[Work ID '#],tbl_PV_Meta[Project Manager/Owner],,0)</f>
        <v>Project Manager 12</v>
      </c>
      <c r="AH2948" s="6"/>
    </row>
    <row r="2949" spans="4:34" x14ac:dyDescent="0.25">
      <c r="D2949" s="6" t="s">
        <v>154</v>
      </c>
      <c r="E2949" s="6" t="s">
        <v>52</v>
      </c>
      <c r="F2949" s="6" t="s">
        <v>1755</v>
      </c>
      <c r="G2949" s="6" t="s">
        <v>703</v>
      </c>
      <c r="H2949" s="6" t="s">
        <v>505</v>
      </c>
      <c r="I2949" s="6" t="s">
        <v>522</v>
      </c>
      <c r="J2949" s="6" t="s">
        <v>154</v>
      </c>
      <c r="K2949" s="6" t="s">
        <v>39</v>
      </c>
      <c r="L2949" s="6" t="s">
        <v>56</v>
      </c>
      <c r="M2949" s="43"/>
      <c r="N2949" s="44" t="s">
        <v>1979</v>
      </c>
      <c r="S2949" s="45" t="e">
        <f>_xlfn.CONCAT(#REF!,TRIM(tbl_PV_Milestones[[#This Row],[Milestone Description]]))</f>
        <v>#REF!</v>
      </c>
      <c r="T2949" s="84" t="str">
        <f>IF(COUNTIF(tbl_PV_Milestones[UID],tbl_PV_Milestones[[#This Row],[UID]])&gt;1,"Duplicate","")</f>
        <v>Duplicate</v>
      </c>
      <c r="U2949" s="42" t="str">
        <f>_xlfn.XLOOKUP(tbl_PV_Milestones[[#This Row],[Work ID]],tbl_PV_Meta[Work ID '#],tbl_PV_Meta[Sub-Portfolio])</f>
        <v>Sub-Portfolio 8</v>
      </c>
      <c r="V2949" s="41">
        <f>IF(MONTH(tbl_PV_Milestones[[#This Row],[Baseline Date]])&lt;7,YEAR(tbl_PV_Milestones[[#This Row],[Baseline Date]]),YEAR(tbl_PV_Milestones[[#This Row],[Baseline Date]])+1)</f>
        <v>1900</v>
      </c>
      <c r="W2949" s="41">
        <f>IF(MONTH(tbl_PV_Milestones[[#This Row],[Actual/Schedule Finish]])&lt;7,YEAR(tbl_PV_Milestones[[#This Row],[Actual/Schedule Finish]]),YEAR(tbl_PV_Milestones[[#This Row],[Actual/Schedule Finish]])+1)</f>
        <v>1900</v>
      </c>
      <c r="X2949" s="41" t="str">
        <f>IF(OR(tbl_PV_Milestones[[#This Row],[Project Status]]="Completed",tbl_PV_Milestones[[#This Row],[Project Status]]="Assumed Completed"),"Yes","No")</f>
        <v>No</v>
      </c>
      <c r="Y2949" s="41">
        <f>IF(tbl_PV_Milestones[[#This Row],[Baseline Date]]="",1,0)</f>
        <v>1</v>
      </c>
      <c r="Z2949" s="41">
        <f>IF(tbl_PV_Milestones[[#This Row],[Baseline Date]]&lt;PV_Meta!$B$7,1,0)</f>
        <v>1</v>
      </c>
      <c r="AA2949" s="41">
        <f>IF(tbl_PV_Milestones[[#This Row],[Complete]]="Yes",1,0)</f>
        <v>0</v>
      </c>
      <c r="AB2949" s="41">
        <f>IF(AND(tbl_PV_Milestones[[#This Row],[BL FY]]=2025,tbl_PV_Milestones[[#This Row],[Baseline Date]]&lt;PV_Meta!$B$7),1,0)</f>
        <v>0</v>
      </c>
      <c r="AC2949" s="41">
        <f>IF(AND(tbl_PV_Milestones[[#This Row],[Planned YTD]]=1,tbl_PV_Milestones[[#This Row],[Complete]]="Yes"),1,0)</f>
        <v>0</v>
      </c>
      <c r="AD2949" s="41">
        <f>IF(AND(tbl_PV_Milestones[[#This Row],[Actual/Schedule Finish]]&lt;PV_Meta!$B$7,tbl_PV_Milestones[[#This Row],[Complete]]="No",tbl_PV_Milestones[[#This Row],[Project Status]]&lt;&gt;"On Hold"),1,0)</f>
        <v>1</v>
      </c>
      <c r="AE2949" s="41">
        <f>IF(AND(tbl_PV_Milestones[[#This Row],[Actual/Schedule Finish]]&gt;tbl_PV_Milestones[[#This Row],[Baseline Date]],tbl_PV_Milestones[[#This Row],[Complete]]="No",tbl_PV_Milestones[[#This Row],[Project Status]]&lt;&gt;"On Hold",tbl_PV_Milestones[[#This Row],[Overdue]]=0,tbl_PV_Milestones[[#This Row],[To be Baselined]]&lt;&gt;1),1,0)</f>
        <v>0</v>
      </c>
      <c r="AF2949" s="41">
        <f>IF(AND(tbl_PV_Milestones[[#This Row],[BL FY]]=2025,tbl_PV_Milestones[[#This Row],[Finish FY]]&gt;2025),1,0)</f>
        <v>0</v>
      </c>
      <c r="AG2949" s="56" t="str">
        <f>_xlfn.XLOOKUP(tbl_PV_Milestones[[#This Row],[Work ID]],tbl_PV_Meta[Work ID '#],tbl_PV_Meta[Project Manager/Owner],,0)</f>
        <v>Project Manager 12</v>
      </c>
      <c r="AH2949" s="6"/>
    </row>
    <row r="2950" spans="4:34" x14ac:dyDescent="0.25">
      <c r="D2950" s="6" t="s">
        <v>154</v>
      </c>
      <c r="E2950" s="6" t="s">
        <v>503</v>
      </c>
      <c r="F2950" s="6" t="s">
        <v>1755</v>
      </c>
      <c r="G2950" s="6" t="s">
        <v>628</v>
      </c>
      <c r="H2950" s="6" t="s">
        <v>505</v>
      </c>
      <c r="I2950" s="6" t="s">
        <v>522</v>
      </c>
      <c r="J2950" s="6" t="s">
        <v>154</v>
      </c>
      <c r="K2950" s="6" t="s">
        <v>39</v>
      </c>
      <c r="L2950" s="6" t="s">
        <v>56</v>
      </c>
      <c r="M2950" s="43"/>
      <c r="N2950" s="44" t="s">
        <v>1979</v>
      </c>
      <c r="O2950" s="39">
        <v>45638.708333333299</v>
      </c>
      <c r="P2950" s="39">
        <v>45638.708333333299</v>
      </c>
      <c r="Q2950" s="6">
        <v>0</v>
      </c>
      <c r="R2950" s="6">
        <v>0</v>
      </c>
      <c r="S2950" s="45" t="e">
        <f>_xlfn.CONCAT(#REF!,TRIM(tbl_PV_Milestones[[#This Row],[Milestone Description]]))</f>
        <v>#REF!</v>
      </c>
      <c r="T2950" s="84" t="str">
        <f>IF(COUNTIF(tbl_PV_Milestones[UID],tbl_PV_Milestones[[#This Row],[UID]])&gt;1,"Duplicate","")</f>
        <v>Duplicate</v>
      </c>
      <c r="U2950" s="42" t="str">
        <f>_xlfn.XLOOKUP(tbl_PV_Milestones[[#This Row],[Work ID]],tbl_PV_Meta[Work ID '#],tbl_PV_Meta[Sub-Portfolio])</f>
        <v>Sub-Portfolio 8</v>
      </c>
      <c r="V2950" s="41">
        <f>IF(MONTH(tbl_PV_Milestones[[#This Row],[Baseline Date]])&lt;7,YEAR(tbl_PV_Milestones[[#This Row],[Baseline Date]]),YEAR(tbl_PV_Milestones[[#This Row],[Baseline Date]])+1)</f>
        <v>2025</v>
      </c>
      <c r="W2950" s="41">
        <f>IF(MONTH(tbl_PV_Milestones[[#This Row],[Actual/Schedule Finish]])&lt;7,YEAR(tbl_PV_Milestones[[#This Row],[Actual/Schedule Finish]]),YEAR(tbl_PV_Milestones[[#This Row],[Actual/Schedule Finish]])+1)</f>
        <v>2025</v>
      </c>
      <c r="X2950" s="41" t="str">
        <f>IF(OR(tbl_PV_Milestones[[#This Row],[Project Status]]="Completed",tbl_PV_Milestones[[#This Row],[Project Status]]="Assumed Completed"),"Yes","No")</f>
        <v>No</v>
      </c>
      <c r="Y2950" s="41">
        <f>IF(tbl_PV_Milestones[[#This Row],[Baseline Date]]="",1,0)</f>
        <v>0</v>
      </c>
      <c r="Z2950" s="41">
        <f>IF(tbl_PV_Milestones[[#This Row],[Baseline Date]]&lt;PV_Meta!$B$7,1,0)</f>
        <v>1</v>
      </c>
      <c r="AA2950" s="41">
        <f>IF(tbl_PV_Milestones[[#This Row],[Complete]]="Yes",1,0)</f>
        <v>0</v>
      </c>
      <c r="AB2950" s="41">
        <f>IF(AND(tbl_PV_Milestones[[#This Row],[BL FY]]=2025,tbl_PV_Milestones[[#This Row],[Baseline Date]]&lt;PV_Meta!$B$7),1,0)</f>
        <v>1</v>
      </c>
      <c r="AC2950" s="41">
        <f>IF(AND(tbl_PV_Milestones[[#This Row],[Planned YTD]]=1,tbl_PV_Milestones[[#This Row],[Complete]]="Yes"),1,0)</f>
        <v>0</v>
      </c>
      <c r="AD2950" s="41">
        <f>IF(AND(tbl_PV_Milestones[[#This Row],[Actual/Schedule Finish]]&lt;PV_Meta!$B$7,tbl_PV_Milestones[[#This Row],[Complete]]="No",tbl_PV_Milestones[[#This Row],[Project Status]]&lt;&gt;"On Hold"),1,0)</f>
        <v>1</v>
      </c>
      <c r="AE2950" s="41">
        <f>IF(AND(tbl_PV_Milestones[[#This Row],[Actual/Schedule Finish]]&gt;tbl_PV_Milestones[[#This Row],[Baseline Date]],tbl_PV_Milestones[[#This Row],[Complete]]="No",tbl_PV_Milestones[[#This Row],[Project Status]]&lt;&gt;"On Hold",tbl_PV_Milestones[[#This Row],[Overdue]]=0,tbl_PV_Milestones[[#This Row],[To be Baselined]]&lt;&gt;1),1,0)</f>
        <v>0</v>
      </c>
      <c r="AF2950" s="41">
        <f>IF(AND(tbl_PV_Milestones[[#This Row],[BL FY]]=2025,tbl_PV_Milestones[[#This Row],[Finish FY]]&gt;2025),1,0)</f>
        <v>0</v>
      </c>
      <c r="AG2950" s="56" t="str">
        <f>_xlfn.XLOOKUP(tbl_PV_Milestones[[#This Row],[Work ID]],tbl_PV_Meta[Work ID '#],tbl_PV_Meta[Project Manager/Owner],,0)</f>
        <v>Project Manager 12</v>
      </c>
      <c r="AH2950" s="6"/>
    </row>
    <row r="2951" spans="4:34" x14ac:dyDescent="0.25">
      <c r="D2951" s="6" t="s">
        <v>154</v>
      </c>
      <c r="E2951" s="6" t="s">
        <v>503</v>
      </c>
      <c r="F2951" s="6" t="s">
        <v>1755</v>
      </c>
      <c r="G2951" s="6" t="s">
        <v>744</v>
      </c>
      <c r="H2951" s="6" t="s">
        <v>505</v>
      </c>
      <c r="I2951" s="6" t="s">
        <v>522</v>
      </c>
      <c r="J2951" s="6" t="s">
        <v>154</v>
      </c>
      <c r="K2951" s="6" t="s">
        <v>39</v>
      </c>
      <c r="L2951" s="6" t="s">
        <v>56</v>
      </c>
      <c r="M2951" s="43"/>
      <c r="N2951" s="44" t="s">
        <v>1979</v>
      </c>
      <c r="O2951" s="39">
        <v>45638.708333333299</v>
      </c>
      <c r="P2951" s="39">
        <v>45638.708333333299</v>
      </c>
      <c r="Q2951" s="6">
        <v>0</v>
      </c>
      <c r="R2951" s="6">
        <v>0</v>
      </c>
      <c r="S2951" s="45" t="e">
        <f>_xlfn.CONCAT(#REF!,TRIM(tbl_PV_Milestones[[#This Row],[Milestone Description]]))</f>
        <v>#REF!</v>
      </c>
      <c r="T2951" s="84" t="str">
        <f>IF(COUNTIF(tbl_PV_Milestones[UID],tbl_PV_Milestones[[#This Row],[UID]])&gt;1,"Duplicate","")</f>
        <v>Duplicate</v>
      </c>
      <c r="U2951" s="42" t="str">
        <f>_xlfn.XLOOKUP(tbl_PV_Milestones[[#This Row],[Work ID]],tbl_PV_Meta[Work ID '#],tbl_PV_Meta[Sub-Portfolio])</f>
        <v>Sub-Portfolio 8</v>
      </c>
      <c r="V2951" s="41">
        <f>IF(MONTH(tbl_PV_Milestones[[#This Row],[Baseline Date]])&lt;7,YEAR(tbl_PV_Milestones[[#This Row],[Baseline Date]]),YEAR(tbl_PV_Milestones[[#This Row],[Baseline Date]])+1)</f>
        <v>2025</v>
      </c>
      <c r="W2951" s="41">
        <f>IF(MONTH(tbl_PV_Milestones[[#This Row],[Actual/Schedule Finish]])&lt;7,YEAR(tbl_PV_Milestones[[#This Row],[Actual/Schedule Finish]]),YEAR(tbl_PV_Milestones[[#This Row],[Actual/Schedule Finish]])+1)</f>
        <v>2025</v>
      </c>
      <c r="X2951" s="41" t="str">
        <f>IF(OR(tbl_PV_Milestones[[#This Row],[Project Status]]="Completed",tbl_PV_Milestones[[#This Row],[Project Status]]="Assumed Completed"),"Yes","No")</f>
        <v>No</v>
      </c>
      <c r="Y2951" s="41">
        <f>IF(tbl_PV_Milestones[[#This Row],[Baseline Date]]="",1,0)</f>
        <v>0</v>
      </c>
      <c r="Z2951" s="41">
        <f>IF(tbl_PV_Milestones[[#This Row],[Baseline Date]]&lt;PV_Meta!$B$7,1,0)</f>
        <v>1</v>
      </c>
      <c r="AA2951" s="41">
        <f>IF(tbl_PV_Milestones[[#This Row],[Complete]]="Yes",1,0)</f>
        <v>0</v>
      </c>
      <c r="AB2951" s="41">
        <f>IF(AND(tbl_PV_Milestones[[#This Row],[BL FY]]=2025,tbl_PV_Milestones[[#This Row],[Baseline Date]]&lt;PV_Meta!$B$7),1,0)</f>
        <v>1</v>
      </c>
      <c r="AC2951" s="41">
        <f>IF(AND(tbl_PV_Milestones[[#This Row],[Planned YTD]]=1,tbl_PV_Milestones[[#This Row],[Complete]]="Yes"),1,0)</f>
        <v>0</v>
      </c>
      <c r="AD2951" s="41">
        <f>IF(AND(tbl_PV_Milestones[[#This Row],[Actual/Schedule Finish]]&lt;PV_Meta!$B$7,tbl_PV_Milestones[[#This Row],[Complete]]="No",tbl_PV_Milestones[[#This Row],[Project Status]]&lt;&gt;"On Hold"),1,0)</f>
        <v>1</v>
      </c>
      <c r="AE2951" s="41">
        <f>IF(AND(tbl_PV_Milestones[[#This Row],[Actual/Schedule Finish]]&gt;tbl_PV_Milestones[[#This Row],[Baseline Date]],tbl_PV_Milestones[[#This Row],[Complete]]="No",tbl_PV_Milestones[[#This Row],[Project Status]]&lt;&gt;"On Hold",tbl_PV_Milestones[[#This Row],[Overdue]]=0,tbl_PV_Milestones[[#This Row],[To be Baselined]]&lt;&gt;1),1,0)</f>
        <v>0</v>
      </c>
      <c r="AF2951" s="41">
        <f>IF(AND(tbl_PV_Milestones[[#This Row],[BL FY]]=2025,tbl_PV_Milestones[[#This Row],[Finish FY]]&gt;2025),1,0)</f>
        <v>0</v>
      </c>
      <c r="AG2951" s="56" t="str">
        <f>_xlfn.XLOOKUP(tbl_PV_Milestones[[#This Row],[Work ID]],tbl_PV_Meta[Work ID '#],tbl_PV_Meta[Project Manager/Owner],,0)</f>
        <v>Project Manager 12</v>
      </c>
      <c r="AH2951" s="6"/>
    </row>
    <row r="2952" spans="4:34" x14ac:dyDescent="0.25">
      <c r="D2952" s="6" t="s">
        <v>154</v>
      </c>
      <c r="E2952" s="6" t="s">
        <v>52</v>
      </c>
      <c r="F2952" s="6" t="s">
        <v>1755</v>
      </c>
      <c r="G2952" s="6" t="s">
        <v>567</v>
      </c>
      <c r="H2952" s="6" t="s">
        <v>505</v>
      </c>
      <c r="I2952" s="6" t="s">
        <v>522</v>
      </c>
      <c r="J2952" s="6" t="s">
        <v>154</v>
      </c>
      <c r="K2952" s="6" t="s">
        <v>39</v>
      </c>
      <c r="L2952" s="6" t="s">
        <v>56</v>
      </c>
      <c r="M2952" s="43"/>
      <c r="N2952" s="44" t="s">
        <v>1979</v>
      </c>
      <c r="S2952" s="45" t="e">
        <f>_xlfn.CONCAT(#REF!,TRIM(tbl_PV_Milestones[[#This Row],[Milestone Description]]))</f>
        <v>#REF!</v>
      </c>
      <c r="T2952" s="84" t="str">
        <f>IF(COUNTIF(tbl_PV_Milestones[UID],tbl_PV_Milestones[[#This Row],[UID]])&gt;1,"Duplicate","")</f>
        <v>Duplicate</v>
      </c>
      <c r="U2952" s="42" t="str">
        <f>_xlfn.XLOOKUP(tbl_PV_Milestones[[#This Row],[Work ID]],tbl_PV_Meta[Work ID '#],tbl_PV_Meta[Sub-Portfolio])</f>
        <v>Sub-Portfolio 8</v>
      </c>
      <c r="V2952" s="41">
        <f>IF(MONTH(tbl_PV_Milestones[[#This Row],[Baseline Date]])&lt;7,YEAR(tbl_PV_Milestones[[#This Row],[Baseline Date]]),YEAR(tbl_PV_Milestones[[#This Row],[Baseline Date]])+1)</f>
        <v>1900</v>
      </c>
      <c r="W2952" s="41">
        <f>IF(MONTH(tbl_PV_Milestones[[#This Row],[Actual/Schedule Finish]])&lt;7,YEAR(tbl_PV_Milestones[[#This Row],[Actual/Schedule Finish]]),YEAR(tbl_PV_Milestones[[#This Row],[Actual/Schedule Finish]])+1)</f>
        <v>1900</v>
      </c>
      <c r="X2952" s="41" t="str">
        <f>IF(OR(tbl_PV_Milestones[[#This Row],[Project Status]]="Completed",tbl_PV_Milestones[[#This Row],[Project Status]]="Assumed Completed"),"Yes","No")</f>
        <v>No</v>
      </c>
      <c r="Y2952" s="41">
        <f>IF(tbl_PV_Milestones[[#This Row],[Baseline Date]]="",1,0)</f>
        <v>1</v>
      </c>
      <c r="Z2952" s="41">
        <f>IF(tbl_PV_Milestones[[#This Row],[Baseline Date]]&lt;PV_Meta!$B$7,1,0)</f>
        <v>1</v>
      </c>
      <c r="AA2952" s="41">
        <f>IF(tbl_PV_Milestones[[#This Row],[Complete]]="Yes",1,0)</f>
        <v>0</v>
      </c>
      <c r="AB2952" s="41">
        <f>IF(AND(tbl_PV_Milestones[[#This Row],[BL FY]]=2025,tbl_PV_Milestones[[#This Row],[Baseline Date]]&lt;PV_Meta!$B$7),1,0)</f>
        <v>0</v>
      </c>
      <c r="AC2952" s="41">
        <f>IF(AND(tbl_PV_Milestones[[#This Row],[Planned YTD]]=1,tbl_PV_Milestones[[#This Row],[Complete]]="Yes"),1,0)</f>
        <v>0</v>
      </c>
      <c r="AD2952" s="41">
        <f>IF(AND(tbl_PV_Milestones[[#This Row],[Actual/Schedule Finish]]&lt;PV_Meta!$B$7,tbl_PV_Milestones[[#This Row],[Complete]]="No",tbl_PV_Milestones[[#This Row],[Project Status]]&lt;&gt;"On Hold"),1,0)</f>
        <v>1</v>
      </c>
      <c r="AE2952" s="41">
        <f>IF(AND(tbl_PV_Milestones[[#This Row],[Actual/Schedule Finish]]&gt;tbl_PV_Milestones[[#This Row],[Baseline Date]],tbl_PV_Milestones[[#This Row],[Complete]]="No",tbl_PV_Milestones[[#This Row],[Project Status]]&lt;&gt;"On Hold",tbl_PV_Milestones[[#This Row],[Overdue]]=0,tbl_PV_Milestones[[#This Row],[To be Baselined]]&lt;&gt;1),1,0)</f>
        <v>0</v>
      </c>
      <c r="AF2952" s="41">
        <f>IF(AND(tbl_PV_Milestones[[#This Row],[BL FY]]=2025,tbl_PV_Milestones[[#This Row],[Finish FY]]&gt;2025),1,0)</f>
        <v>0</v>
      </c>
      <c r="AG2952" s="56" t="str">
        <f>_xlfn.XLOOKUP(tbl_PV_Milestones[[#This Row],[Work ID]],tbl_PV_Meta[Work ID '#],tbl_PV_Meta[Project Manager/Owner],,0)</f>
        <v>Project Manager 12</v>
      </c>
      <c r="AH2952" s="6"/>
    </row>
    <row r="2953" spans="4:34" x14ac:dyDescent="0.25">
      <c r="D2953" s="6" t="s">
        <v>154</v>
      </c>
      <c r="E2953" s="6" t="s">
        <v>503</v>
      </c>
      <c r="F2953" s="6" t="s">
        <v>1755</v>
      </c>
      <c r="G2953" s="6" t="s">
        <v>568</v>
      </c>
      <c r="H2953" s="6" t="s">
        <v>505</v>
      </c>
      <c r="I2953" s="6" t="s">
        <v>522</v>
      </c>
      <c r="J2953" s="6" t="s">
        <v>154</v>
      </c>
      <c r="K2953" s="6" t="s">
        <v>39</v>
      </c>
      <c r="L2953" s="6" t="s">
        <v>56</v>
      </c>
      <c r="M2953" s="43"/>
      <c r="N2953" s="44" t="s">
        <v>1979</v>
      </c>
      <c r="O2953" s="39">
        <v>45638.708333333299</v>
      </c>
      <c r="P2953" s="39">
        <v>45638.708333333299</v>
      </c>
      <c r="Q2953" s="6">
        <v>0</v>
      </c>
      <c r="R2953" s="6">
        <v>0</v>
      </c>
      <c r="S2953" s="45" t="e">
        <f>_xlfn.CONCAT(#REF!,TRIM(tbl_PV_Milestones[[#This Row],[Milestone Description]]))</f>
        <v>#REF!</v>
      </c>
      <c r="T2953" s="84" t="str">
        <f>IF(COUNTIF(tbl_PV_Milestones[UID],tbl_PV_Milestones[[#This Row],[UID]])&gt;1,"Duplicate","")</f>
        <v>Duplicate</v>
      </c>
      <c r="U2953" s="42" t="str">
        <f>_xlfn.XLOOKUP(tbl_PV_Milestones[[#This Row],[Work ID]],tbl_PV_Meta[Work ID '#],tbl_PV_Meta[Sub-Portfolio])</f>
        <v>Sub-Portfolio 8</v>
      </c>
      <c r="V2953" s="41">
        <f>IF(MONTH(tbl_PV_Milestones[[#This Row],[Baseline Date]])&lt;7,YEAR(tbl_PV_Milestones[[#This Row],[Baseline Date]]),YEAR(tbl_PV_Milestones[[#This Row],[Baseline Date]])+1)</f>
        <v>2025</v>
      </c>
      <c r="W2953" s="41">
        <f>IF(MONTH(tbl_PV_Milestones[[#This Row],[Actual/Schedule Finish]])&lt;7,YEAR(tbl_PV_Milestones[[#This Row],[Actual/Schedule Finish]]),YEAR(tbl_PV_Milestones[[#This Row],[Actual/Schedule Finish]])+1)</f>
        <v>2025</v>
      </c>
      <c r="X2953" s="41" t="str">
        <f>IF(OR(tbl_PV_Milestones[[#This Row],[Project Status]]="Completed",tbl_PV_Milestones[[#This Row],[Project Status]]="Assumed Completed"),"Yes","No")</f>
        <v>No</v>
      </c>
      <c r="Y2953" s="41">
        <f>IF(tbl_PV_Milestones[[#This Row],[Baseline Date]]="",1,0)</f>
        <v>0</v>
      </c>
      <c r="Z2953" s="41">
        <f>IF(tbl_PV_Milestones[[#This Row],[Baseline Date]]&lt;PV_Meta!$B$7,1,0)</f>
        <v>1</v>
      </c>
      <c r="AA2953" s="41">
        <f>IF(tbl_PV_Milestones[[#This Row],[Complete]]="Yes",1,0)</f>
        <v>0</v>
      </c>
      <c r="AB2953" s="41">
        <f>IF(AND(tbl_PV_Milestones[[#This Row],[BL FY]]=2025,tbl_PV_Milestones[[#This Row],[Baseline Date]]&lt;PV_Meta!$B$7),1,0)</f>
        <v>1</v>
      </c>
      <c r="AC2953" s="41">
        <f>IF(AND(tbl_PV_Milestones[[#This Row],[Planned YTD]]=1,tbl_PV_Milestones[[#This Row],[Complete]]="Yes"),1,0)</f>
        <v>0</v>
      </c>
      <c r="AD2953" s="41">
        <f>IF(AND(tbl_PV_Milestones[[#This Row],[Actual/Schedule Finish]]&lt;PV_Meta!$B$7,tbl_PV_Milestones[[#This Row],[Complete]]="No",tbl_PV_Milestones[[#This Row],[Project Status]]&lt;&gt;"On Hold"),1,0)</f>
        <v>1</v>
      </c>
      <c r="AE2953" s="41">
        <f>IF(AND(tbl_PV_Milestones[[#This Row],[Actual/Schedule Finish]]&gt;tbl_PV_Milestones[[#This Row],[Baseline Date]],tbl_PV_Milestones[[#This Row],[Complete]]="No",tbl_PV_Milestones[[#This Row],[Project Status]]&lt;&gt;"On Hold",tbl_PV_Milestones[[#This Row],[Overdue]]=0,tbl_PV_Milestones[[#This Row],[To be Baselined]]&lt;&gt;1),1,0)</f>
        <v>0</v>
      </c>
      <c r="AF2953" s="41">
        <f>IF(AND(tbl_PV_Milestones[[#This Row],[BL FY]]=2025,tbl_PV_Milestones[[#This Row],[Finish FY]]&gt;2025),1,0)</f>
        <v>0</v>
      </c>
      <c r="AG2953" s="56" t="str">
        <f>_xlfn.XLOOKUP(tbl_PV_Milestones[[#This Row],[Work ID]],tbl_PV_Meta[Work ID '#],tbl_PV_Meta[Project Manager/Owner],,0)</f>
        <v>Project Manager 12</v>
      </c>
      <c r="AH2953" s="6"/>
    </row>
    <row r="2954" spans="4:34" x14ac:dyDescent="0.25">
      <c r="D2954" s="6" t="s">
        <v>154</v>
      </c>
      <c r="E2954" s="6" t="s">
        <v>503</v>
      </c>
      <c r="F2954" s="6" t="s">
        <v>1755</v>
      </c>
      <c r="G2954" s="6" t="s">
        <v>745</v>
      </c>
      <c r="H2954" s="6" t="s">
        <v>505</v>
      </c>
      <c r="I2954" s="6" t="s">
        <v>522</v>
      </c>
      <c r="J2954" s="6" t="s">
        <v>154</v>
      </c>
      <c r="K2954" s="6" t="s">
        <v>39</v>
      </c>
      <c r="L2954" s="6" t="s">
        <v>56</v>
      </c>
      <c r="M2954" s="43"/>
      <c r="N2954" s="44" t="s">
        <v>1979</v>
      </c>
      <c r="O2954" s="39">
        <v>45638.708333333299</v>
      </c>
      <c r="P2954" s="39">
        <v>45638.708333333299</v>
      </c>
      <c r="Q2954" s="6">
        <v>0</v>
      </c>
      <c r="R2954" s="6">
        <v>0</v>
      </c>
      <c r="S2954" s="45" t="e">
        <f>_xlfn.CONCAT(#REF!,TRIM(tbl_PV_Milestones[[#This Row],[Milestone Description]]))</f>
        <v>#REF!</v>
      </c>
      <c r="T2954" s="84" t="str">
        <f>IF(COUNTIF(tbl_PV_Milestones[UID],tbl_PV_Milestones[[#This Row],[UID]])&gt;1,"Duplicate","")</f>
        <v>Duplicate</v>
      </c>
      <c r="U2954" s="42" t="str">
        <f>_xlfn.XLOOKUP(tbl_PV_Milestones[[#This Row],[Work ID]],tbl_PV_Meta[Work ID '#],tbl_PV_Meta[Sub-Portfolio])</f>
        <v>Sub-Portfolio 8</v>
      </c>
      <c r="V2954" s="41">
        <f>IF(MONTH(tbl_PV_Milestones[[#This Row],[Baseline Date]])&lt;7,YEAR(tbl_PV_Milestones[[#This Row],[Baseline Date]]),YEAR(tbl_PV_Milestones[[#This Row],[Baseline Date]])+1)</f>
        <v>2025</v>
      </c>
      <c r="W2954" s="41">
        <f>IF(MONTH(tbl_PV_Milestones[[#This Row],[Actual/Schedule Finish]])&lt;7,YEAR(tbl_PV_Milestones[[#This Row],[Actual/Schedule Finish]]),YEAR(tbl_PV_Milestones[[#This Row],[Actual/Schedule Finish]])+1)</f>
        <v>2025</v>
      </c>
      <c r="X2954" s="41" t="str">
        <f>IF(OR(tbl_PV_Milestones[[#This Row],[Project Status]]="Completed",tbl_PV_Milestones[[#This Row],[Project Status]]="Assumed Completed"),"Yes","No")</f>
        <v>No</v>
      </c>
      <c r="Y2954" s="41">
        <f>IF(tbl_PV_Milestones[[#This Row],[Baseline Date]]="",1,0)</f>
        <v>0</v>
      </c>
      <c r="Z2954" s="41">
        <f>IF(tbl_PV_Milestones[[#This Row],[Baseline Date]]&lt;PV_Meta!$B$7,1,0)</f>
        <v>1</v>
      </c>
      <c r="AA2954" s="41">
        <f>IF(tbl_PV_Milestones[[#This Row],[Complete]]="Yes",1,0)</f>
        <v>0</v>
      </c>
      <c r="AB2954" s="41">
        <f>IF(AND(tbl_PV_Milestones[[#This Row],[BL FY]]=2025,tbl_PV_Milestones[[#This Row],[Baseline Date]]&lt;PV_Meta!$B$7),1,0)</f>
        <v>1</v>
      </c>
      <c r="AC2954" s="41">
        <f>IF(AND(tbl_PV_Milestones[[#This Row],[Planned YTD]]=1,tbl_PV_Milestones[[#This Row],[Complete]]="Yes"),1,0)</f>
        <v>0</v>
      </c>
      <c r="AD2954" s="41">
        <f>IF(AND(tbl_PV_Milestones[[#This Row],[Actual/Schedule Finish]]&lt;PV_Meta!$B$7,tbl_PV_Milestones[[#This Row],[Complete]]="No",tbl_PV_Milestones[[#This Row],[Project Status]]&lt;&gt;"On Hold"),1,0)</f>
        <v>1</v>
      </c>
      <c r="AE2954" s="41">
        <f>IF(AND(tbl_PV_Milestones[[#This Row],[Actual/Schedule Finish]]&gt;tbl_PV_Milestones[[#This Row],[Baseline Date]],tbl_PV_Milestones[[#This Row],[Complete]]="No",tbl_PV_Milestones[[#This Row],[Project Status]]&lt;&gt;"On Hold",tbl_PV_Milestones[[#This Row],[Overdue]]=0,tbl_PV_Milestones[[#This Row],[To be Baselined]]&lt;&gt;1),1,0)</f>
        <v>0</v>
      </c>
      <c r="AF2954" s="41">
        <f>IF(AND(tbl_PV_Milestones[[#This Row],[BL FY]]=2025,tbl_PV_Milestones[[#This Row],[Finish FY]]&gt;2025),1,0)</f>
        <v>0</v>
      </c>
      <c r="AG2954" s="56" t="str">
        <f>_xlfn.XLOOKUP(tbl_PV_Milestones[[#This Row],[Work ID]],tbl_PV_Meta[Work ID '#],tbl_PV_Meta[Project Manager/Owner],,0)</f>
        <v>Project Manager 12</v>
      </c>
      <c r="AH2954" s="6"/>
    </row>
    <row r="2955" spans="4:34" x14ac:dyDescent="0.25">
      <c r="D2955" s="6" t="s">
        <v>154</v>
      </c>
      <c r="E2955" s="6" t="s">
        <v>503</v>
      </c>
      <c r="F2955" s="6" t="s">
        <v>1755</v>
      </c>
      <c r="G2955" s="6" t="s">
        <v>747</v>
      </c>
      <c r="H2955" s="6" t="s">
        <v>505</v>
      </c>
      <c r="I2955" s="6" t="s">
        <v>522</v>
      </c>
      <c r="J2955" s="6" t="s">
        <v>154</v>
      </c>
      <c r="K2955" s="6" t="s">
        <v>39</v>
      </c>
      <c r="L2955" s="6" t="s">
        <v>56</v>
      </c>
      <c r="M2955" s="43"/>
      <c r="N2955" s="44" t="s">
        <v>1979</v>
      </c>
      <c r="O2955" s="39">
        <v>45568.708333333299</v>
      </c>
      <c r="P2955" s="39">
        <v>45568.708333333299</v>
      </c>
      <c r="Q2955" s="6">
        <v>0</v>
      </c>
      <c r="R2955" s="6">
        <v>0</v>
      </c>
      <c r="S2955" s="45" t="e">
        <f>_xlfn.CONCAT(#REF!,TRIM(tbl_PV_Milestones[[#This Row],[Milestone Description]]))</f>
        <v>#REF!</v>
      </c>
      <c r="T2955" s="84" t="str">
        <f>IF(COUNTIF(tbl_PV_Milestones[UID],tbl_PV_Milestones[[#This Row],[UID]])&gt;1,"Duplicate","")</f>
        <v>Duplicate</v>
      </c>
      <c r="U2955" s="42" t="str">
        <f>_xlfn.XLOOKUP(tbl_PV_Milestones[[#This Row],[Work ID]],tbl_PV_Meta[Work ID '#],tbl_PV_Meta[Sub-Portfolio])</f>
        <v>Sub-Portfolio 8</v>
      </c>
      <c r="V2955" s="41">
        <f>IF(MONTH(tbl_PV_Milestones[[#This Row],[Baseline Date]])&lt;7,YEAR(tbl_PV_Milestones[[#This Row],[Baseline Date]]),YEAR(tbl_PV_Milestones[[#This Row],[Baseline Date]])+1)</f>
        <v>2025</v>
      </c>
      <c r="W2955" s="41">
        <f>IF(MONTH(tbl_PV_Milestones[[#This Row],[Actual/Schedule Finish]])&lt;7,YEAR(tbl_PV_Milestones[[#This Row],[Actual/Schedule Finish]]),YEAR(tbl_PV_Milestones[[#This Row],[Actual/Schedule Finish]])+1)</f>
        <v>2025</v>
      </c>
      <c r="X2955" s="41" t="str">
        <f>IF(OR(tbl_PV_Milestones[[#This Row],[Project Status]]="Completed",tbl_PV_Milestones[[#This Row],[Project Status]]="Assumed Completed"),"Yes","No")</f>
        <v>No</v>
      </c>
      <c r="Y2955" s="41">
        <f>IF(tbl_PV_Milestones[[#This Row],[Baseline Date]]="",1,0)</f>
        <v>0</v>
      </c>
      <c r="Z2955" s="41">
        <f>IF(tbl_PV_Milestones[[#This Row],[Baseline Date]]&lt;PV_Meta!$B$7,1,0)</f>
        <v>1</v>
      </c>
      <c r="AA2955" s="41">
        <f>IF(tbl_PV_Milestones[[#This Row],[Complete]]="Yes",1,0)</f>
        <v>0</v>
      </c>
      <c r="AB2955" s="41">
        <f>IF(AND(tbl_PV_Milestones[[#This Row],[BL FY]]=2025,tbl_PV_Milestones[[#This Row],[Baseline Date]]&lt;PV_Meta!$B$7),1,0)</f>
        <v>1</v>
      </c>
      <c r="AC2955" s="41">
        <f>IF(AND(tbl_PV_Milestones[[#This Row],[Planned YTD]]=1,tbl_PV_Milestones[[#This Row],[Complete]]="Yes"),1,0)</f>
        <v>0</v>
      </c>
      <c r="AD2955" s="41">
        <f>IF(AND(tbl_PV_Milestones[[#This Row],[Actual/Schedule Finish]]&lt;PV_Meta!$B$7,tbl_PV_Milestones[[#This Row],[Complete]]="No",tbl_PV_Milestones[[#This Row],[Project Status]]&lt;&gt;"On Hold"),1,0)</f>
        <v>1</v>
      </c>
      <c r="AE2955" s="41">
        <f>IF(AND(tbl_PV_Milestones[[#This Row],[Actual/Schedule Finish]]&gt;tbl_PV_Milestones[[#This Row],[Baseline Date]],tbl_PV_Milestones[[#This Row],[Complete]]="No",tbl_PV_Milestones[[#This Row],[Project Status]]&lt;&gt;"On Hold",tbl_PV_Milestones[[#This Row],[Overdue]]=0,tbl_PV_Milestones[[#This Row],[To be Baselined]]&lt;&gt;1),1,0)</f>
        <v>0</v>
      </c>
      <c r="AF2955" s="41">
        <f>IF(AND(tbl_PV_Milestones[[#This Row],[BL FY]]=2025,tbl_PV_Milestones[[#This Row],[Finish FY]]&gt;2025),1,0)</f>
        <v>0</v>
      </c>
      <c r="AG2955" s="56" t="str">
        <f>_xlfn.XLOOKUP(tbl_PV_Milestones[[#This Row],[Work ID]],tbl_PV_Meta[Work ID '#],tbl_PV_Meta[Project Manager/Owner],,0)</f>
        <v>Project Manager 12</v>
      </c>
      <c r="AH2955" s="6"/>
    </row>
    <row r="2956" spans="4:34" x14ac:dyDescent="0.25">
      <c r="D2956" s="6" t="s">
        <v>154</v>
      </c>
      <c r="E2956" s="6" t="s">
        <v>503</v>
      </c>
      <c r="F2956" s="6" t="s">
        <v>1755</v>
      </c>
      <c r="G2956" s="6" t="s">
        <v>746</v>
      </c>
      <c r="H2956" s="6" t="s">
        <v>505</v>
      </c>
      <c r="I2956" s="6" t="s">
        <v>522</v>
      </c>
      <c r="J2956" s="6" t="s">
        <v>154</v>
      </c>
      <c r="K2956" s="6" t="s">
        <v>39</v>
      </c>
      <c r="L2956" s="6" t="s">
        <v>56</v>
      </c>
      <c r="M2956" s="43"/>
      <c r="N2956" s="44" t="s">
        <v>1979</v>
      </c>
      <c r="O2956" s="39">
        <v>45638.708333333299</v>
      </c>
      <c r="P2956" s="39">
        <v>45638.708333333299</v>
      </c>
      <c r="Q2956" s="6">
        <v>0</v>
      </c>
      <c r="R2956" s="6">
        <v>0</v>
      </c>
      <c r="S2956" s="45" t="e">
        <f>_xlfn.CONCAT(#REF!,TRIM(tbl_PV_Milestones[[#This Row],[Milestone Description]]))</f>
        <v>#REF!</v>
      </c>
      <c r="T2956" s="84" t="str">
        <f>IF(COUNTIF(tbl_PV_Milestones[UID],tbl_PV_Milestones[[#This Row],[UID]])&gt;1,"Duplicate","")</f>
        <v>Duplicate</v>
      </c>
      <c r="U2956" s="42" t="str">
        <f>_xlfn.XLOOKUP(tbl_PV_Milestones[[#This Row],[Work ID]],tbl_PV_Meta[Work ID '#],tbl_PV_Meta[Sub-Portfolio])</f>
        <v>Sub-Portfolio 8</v>
      </c>
      <c r="V2956" s="41">
        <f>IF(MONTH(tbl_PV_Milestones[[#This Row],[Baseline Date]])&lt;7,YEAR(tbl_PV_Milestones[[#This Row],[Baseline Date]]),YEAR(tbl_PV_Milestones[[#This Row],[Baseline Date]])+1)</f>
        <v>2025</v>
      </c>
      <c r="W2956" s="41">
        <f>IF(MONTH(tbl_PV_Milestones[[#This Row],[Actual/Schedule Finish]])&lt;7,YEAR(tbl_PV_Milestones[[#This Row],[Actual/Schedule Finish]]),YEAR(tbl_PV_Milestones[[#This Row],[Actual/Schedule Finish]])+1)</f>
        <v>2025</v>
      </c>
      <c r="X2956" s="41" t="str">
        <f>IF(OR(tbl_PV_Milestones[[#This Row],[Project Status]]="Completed",tbl_PV_Milestones[[#This Row],[Project Status]]="Assumed Completed"),"Yes","No")</f>
        <v>No</v>
      </c>
      <c r="Y2956" s="41">
        <f>IF(tbl_PV_Milestones[[#This Row],[Baseline Date]]="",1,0)</f>
        <v>0</v>
      </c>
      <c r="Z2956" s="41">
        <f>IF(tbl_PV_Milestones[[#This Row],[Baseline Date]]&lt;PV_Meta!$B$7,1,0)</f>
        <v>1</v>
      </c>
      <c r="AA2956" s="41">
        <f>IF(tbl_PV_Milestones[[#This Row],[Complete]]="Yes",1,0)</f>
        <v>0</v>
      </c>
      <c r="AB2956" s="41">
        <f>IF(AND(tbl_PV_Milestones[[#This Row],[BL FY]]=2025,tbl_PV_Milestones[[#This Row],[Baseline Date]]&lt;PV_Meta!$B$7),1,0)</f>
        <v>1</v>
      </c>
      <c r="AC2956" s="41">
        <f>IF(AND(tbl_PV_Milestones[[#This Row],[Planned YTD]]=1,tbl_PV_Milestones[[#This Row],[Complete]]="Yes"),1,0)</f>
        <v>0</v>
      </c>
      <c r="AD2956" s="41">
        <f>IF(AND(tbl_PV_Milestones[[#This Row],[Actual/Schedule Finish]]&lt;PV_Meta!$B$7,tbl_PV_Milestones[[#This Row],[Complete]]="No",tbl_PV_Milestones[[#This Row],[Project Status]]&lt;&gt;"On Hold"),1,0)</f>
        <v>1</v>
      </c>
      <c r="AE2956" s="41">
        <f>IF(AND(tbl_PV_Milestones[[#This Row],[Actual/Schedule Finish]]&gt;tbl_PV_Milestones[[#This Row],[Baseline Date]],tbl_PV_Milestones[[#This Row],[Complete]]="No",tbl_PV_Milestones[[#This Row],[Project Status]]&lt;&gt;"On Hold",tbl_PV_Milestones[[#This Row],[Overdue]]=0,tbl_PV_Milestones[[#This Row],[To be Baselined]]&lt;&gt;1),1,0)</f>
        <v>0</v>
      </c>
      <c r="AF2956" s="41">
        <f>IF(AND(tbl_PV_Milestones[[#This Row],[BL FY]]=2025,tbl_PV_Milestones[[#This Row],[Finish FY]]&gt;2025),1,0)</f>
        <v>0</v>
      </c>
      <c r="AG2956" s="56" t="str">
        <f>_xlfn.XLOOKUP(tbl_PV_Milestones[[#This Row],[Work ID]],tbl_PV_Meta[Work ID '#],tbl_PV_Meta[Project Manager/Owner],,0)</f>
        <v>Project Manager 12</v>
      </c>
      <c r="AH2956" s="6"/>
    </row>
    <row r="2957" spans="4:34" x14ac:dyDescent="0.25">
      <c r="D2957" s="6" t="s">
        <v>154</v>
      </c>
      <c r="E2957" s="6" t="s">
        <v>503</v>
      </c>
      <c r="F2957" s="6" t="s">
        <v>1755</v>
      </c>
      <c r="G2957" s="6" t="s">
        <v>545</v>
      </c>
      <c r="H2957" s="6" t="s">
        <v>505</v>
      </c>
      <c r="I2957" s="6" t="s">
        <v>510</v>
      </c>
      <c r="J2957" s="6" t="s">
        <v>154</v>
      </c>
      <c r="K2957" s="6" t="s">
        <v>39</v>
      </c>
      <c r="L2957" s="6" t="s">
        <v>56</v>
      </c>
      <c r="M2957" s="43"/>
      <c r="N2957" s="44" t="s">
        <v>1979</v>
      </c>
      <c r="O2957" s="39">
        <v>45709.708333333299</v>
      </c>
      <c r="P2957" s="39">
        <v>45709.708333333299</v>
      </c>
      <c r="Q2957" s="6">
        <v>0</v>
      </c>
      <c r="R2957" s="6">
        <v>0</v>
      </c>
      <c r="S2957" s="45" t="e">
        <f>_xlfn.CONCAT(#REF!,TRIM(tbl_PV_Milestones[[#This Row],[Milestone Description]]))</f>
        <v>#REF!</v>
      </c>
      <c r="T2957" s="84" t="str">
        <f>IF(COUNTIF(tbl_PV_Milestones[UID],tbl_PV_Milestones[[#This Row],[UID]])&gt;1,"Duplicate","")</f>
        <v>Duplicate</v>
      </c>
      <c r="U2957" s="42" t="str">
        <f>_xlfn.XLOOKUP(tbl_PV_Milestones[[#This Row],[Work ID]],tbl_PV_Meta[Work ID '#],tbl_PV_Meta[Sub-Portfolio])</f>
        <v>Sub-Portfolio 8</v>
      </c>
      <c r="V2957" s="41">
        <f>IF(MONTH(tbl_PV_Milestones[[#This Row],[Baseline Date]])&lt;7,YEAR(tbl_PV_Milestones[[#This Row],[Baseline Date]]),YEAR(tbl_PV_Milestones[[#This Row],[Baseline Date]])+1)</f>
        <v>2025</v>
      </c>
      <c r="W2957" s="41">
        <f>IF(MONTH(tbl_PV_Milestones[[#This Row],[Actual/Schedule Finish]])&lt;7,YEAR(tbl_PV_Milestones[[#This Row],[Actual/Schedule Finish]]),YEAR(tbl_PV_Milestones[[#This Row],[Actual/Schedule Finish]])+1)</f>
        <v>2025</v>
      </c>
      <c r="X2957" s="41" t="str">
        <f>IF(OR(tbl_PV_Milestones[[#This Row],[Project Status]]="Completed",tbl_PV_Milestones[[#This Row],[Project Status]]="Assumed Completed"),"Yes","No")</f>
        <v>No</v>
      </c>
      <c r="Y2957" s="41">
        <f>IF(tbl_PV_Milestones[[#This Row],[Baseline Date]]="",1,0)</f>
        <v>0</v>
      </c>
      <c r="Z2957" s="41">
        <f>IF(tbl_PV_Milestones[[#This Row],[Baseline Date]]&lt;PV_Meta!$B$7,1,0)</f>
        <v>1</v>
      </c>
      <c r="AA2957" s="41">
        <f>IF(tbl_PV_Milestones[[#This Row],[Complete]]="Yes",1,0)</f>
        <v>0</v>
      </c>
      <c r="AB2957" s="41">
        <f>IF(AND(tbl_PV_Milestones[[#This Row],[BL FY]]=2025,tbl_PV_Milestones[[#This Row],[Baseline Date]]&lt;PV_Meta!$B$7),1,0)</f>
        <v>1</v>
      </c>
      <c r="AC2957" s="41">
        <f>IF(AND(tbl_PV_Milestones[[#This Row],[Planned YTD]]=1,tbl_PV_Milestones[[#This Row],[Complete]]="Yes"),1,0)</f>
        <v>0</v>
      </c>
      <c r="AD2957" s="41">
        <f>IF(AND(tbl_PV_Milestones[[#This Row],[Actual/Schedule Finish]]&lt;PV_Meta!$B$7,tbl_PV_Milestones[[#This Row],[Complete]]="No",tbl_PV_Milestones[[#This Row],[Project Status]]&lt;&gt;"On Hold"),1,0)</f>
        <v>1</v>
      </c>
      <c r="AE2957" s="41">
        <f>IF(AND(tbl_PV_Milestones[[#This Row],[Actual/Schedule Finish]]&gt;tbl_PV_Milestones[[#This Row],[Baseline Date]],tbl_PV_Milestones[[#This Row],[Complete]]="No",tbl_PV_Milestones[[#This Row],[Project Status]]&lt;&gt;"On Hold",tbl_PV_Milestones[[#This Row],[Overdue]]=0,tbl_PV_Milestones[[#This Row],[To be Baselined]]&lt;&gt;1),1,0)</f>
        <v>0</v>
      </c>
      <c r="AF2957" s="41">
        <f>IF(AND(tbl_PV_Milestones[[#This Row],[BL FY]]=2025,tbl_PV_Milestones[[#This Row],[Finish FY]]&gt;2025),1,0)</f>
        <v>0</v>
      </c>
      <c r="AG2957" s="56" t="str">
        <f>_xlfn.XLOOKUP(tbl_PV_Milestones[[#This Row],[Work ID]],tbl_PV_Meta[Work ID '#],tbl_PV_Meta[Project Manager/Owner],,0)</f>
        <v>Project Manager 12</v>
      </c>
      <c r="AH2957" s="6"/>
    </row>
    <row r="2958" spans="4:34" x14ac:dyDescent="0.25">
      <c r="D2958" s="6" t="s">
        <v>154</v>
      </c>
      <c r="E2958" s="6" t="s">
        <v>52</v>
      </c>
      <c r="F2958" s="6" t="s">
        <v>1755</v>
      </c>
      <c r="G2958" s="6" t="s">
        <v>560</v>
      </c>
      <c r="H2958" s="6" t="s">
        <v>505</v>
      </c>
      <c r="I2958" s="6" t="s">
        <v>510</v>
      </c>
      <c r="J2958" s="6" t="s">
        <v>154</v>
      </c>
      <c r="K2958" s="6" t="s">
        <v>39</v>
      </c>
      <c r="L2958" s="6" t="s">
        <v>56</v>
      </c>
      <c r="M2958" s="43"/>
      <c r="N2958" s="44" t="s">
        <v>1979</v>
      </c>
      <c r="S2958" s="45" t="e">
        <f>_xlfn.CONCAT(#REF!,TRIM(tbl_PV_Milestones[[#This Row],[Milestone Description]]))</f>
        <v>#REF!</v>
      </c>
      <c r="T2958" s="84" t="str">
        <f>IF(COUNTIF(tbl_PV_Milestones[UID],tbl_PV_Milestones[[#This Row],[UID]])&gt;1,"Duplicate","")</f>
        <v>Duplicate</v>
      </c>
      <c r="U2958" s="42" t="str">
        <f>_xlfn.XLOOKUP(tbl_PV_Milestones[[#This Row],[Work ID]],tbl_PV_Meta[Work ID '#],tbl_PV_Meta[Sub-Portfolio])</f>
        <v>Sub-Portfolio 8</v>
      </c>
      <c r="V2958" s="41">
        <f>IF(MONTH(tbl_PV_Milestones[[#This Row],[Baseline Date]])&lt;7,YEAR(tbl_PV_Milestones[[#This Row],[Baseline Date]]),YEAR(tbl_PV_Milestones[[#This Row],[Baseline Date]])+1)</f>
        <v>1900</v>
      </c>
      <c r="W2958" s="41">
        <f>IF(MONTH(tbl_PV_Milestones[[#This Row],[Actual/Schedule Finish]])&lt;7,YEAR(tbl_PV_Milestones[[#This Row],[Actual/Schedule Finish]]),YEAR(tbl_PV_Milestones[[#This Row],[Actual/Schedule Finish]])+1)</f>
        <v>1900</v>
      </c>
      <c r="X2958" s="41" t="str">
        <f>IF(OR(tbl_PV_Milestones[[#This Row],[Project Status]]="Completed",tbl_PV_Milestones[[#This Row],[Project Status]]="Assumed Completed"),"Yes","No")</f>
        <v>No</v>
      </c>
      <c r="Y2958" s="41">
        <f>IF(tbl_PV_Milestones[[#This Row],[Baseline Date]]="",1,0)</f>
        <v>1</v>
      </c>
      <c r="Z2958" s="41">
        <f>IF(tbl_PV_Milestones[[#This Row],[Baseline Date]]&lt;PV_Meta!$B$7,1,0)</f>
        <v>1</v>
      </c>
      <c r="AA2958" s="41">
        <f>IF(tbl_PV_Milestones[[#This Row],[Complete]]="Yes",1,0)</f>
        <v>0</v>
      </c>
      <c r="AB2958" s="41">
        <f>IF(AND(tbl_PV_Milestones[[#This Row],[BL FY]]=2025,tbl_PV_Milestones[[#This Row],[Baseline Date]]&lt;PV_Meta!$B$7),1,0)</f>
        <v>0</v>
      </c>
      <c r="AC2958" s="41">
        <f>IF(AND(tbl_PV_Milestones[[#This Row],[Planned YTD]]=1,tbl_PV_Milestones[[#This Row],[Complete]]="Yes"),1,0)</f>
        <v>0</v>
      </c>
      <c r="AD2958" s="41">
        <f>IF(AND(tbl_PV_Milestones[[#This Row],[Actual/Schedule Finish]]&lt;PV_Meta!$B$7,tbl_PV_Milestones[[#This Row],[Complete]]="No",tbl_PV_Milestones[[#This Row],[Project Status]]&lt;&gt;"On Hold"),1,0)</f>
        <v>1</v>
      </c>
      <c r="AE2958" s="41">
        <f>IF(AND(tbl_PV_Milestones[[#This Row],[Actual/Schedule Finish]]&gt;tbl_PV_Milestones[[#This Row],[Baseline Date]],tbl_PV_Milestones[[#This Row],[Complete]]="No",tbl_PV_Milestones[[#This Row],[Project Status]]&lt;&gt;"On Hold",tbl_PV_Milestones[[#This Row],[Overdue]]=0,tbl_PV_Milestones[[#This Row],[To be Baselined]]&lt;&gt;1),1,0)</f>
        <v>0</v>
      </c>
      <c r="AF2958" s="41">
        <f>IF(AND(tbl_PV_Milestones[[#This Row],[BL FY]]=2025,tbl_PV_Milestones[[#This Row],[Finish FY]]&gt;2025),1,0)</f>
        <v>0</v>
      </c>
      <c r="AG2958" s="56" t="str">
        <f>_xlfn.XLOOKUP(tbl_PV_Milestones[[#This Row],[Work ID]],tbl_PV_Meta[Work ID '#],tbl_PV_Meta[Project Manager/Owner],,0)</f>
        <v>Project Manager 12</v>
      </c>
      <c r="AH2958" s="6"/>
    </row>
    <row r="2959" spans="4:34" x14ac:dyDescent="0.25">
      <c r="D2959" s="6" t="s">
        <v>154</v>
      </c>
      <c r="E2959" s="6" t="s">
        <v>52</v>
      </c>
      <c r="F2959" s="6" t="s">
        <v>1755</v>
      </c>
      <c r="G2959" s="6" t="s">
        <v>546</v>
      </c>
      <c r="H2959" s="6" t="s">
        <v>505</v>
      </c>
      <c r="I2959" s="6" t="s">
        <v>510</v>
      </c>
      <c r="J2959" s="6" t="s">
        <v>154</v>
      </c>
      <c r="K2959" s="6" t="s">
        <v>39</v>
      </c>
      <c r="L2959" s="6" t="s">
        <v>56</v>
      </c>
      <c r="M2959" s="43"/>
      <c r="N2959" s="44" t="s">
        <v>1979</v>
      </c>
      <c r="S2959" s="45" t="e">
        <f>_xlfn.CONCAT(#REF!,TRIM(tbl_PV_Milestones[[#This Row],[Milestone Description]]))</f>
        <v>#REF!</v>
      </c>
      <c r="T2959" s="84" t="str">
        <f>IF(COUNTIF(tbl_PV_Milestones[UID],tbl_PV_Milestones[[#This Row],[UID]])&gt;1,"Duplicate","")</f>
        <v>Duplicate</v>
      </c>
      <c r="U2959" s="42" t="str">
        <f>_xlfn.XLOOKUP(tbl_PV_Milestones[[#This Row],[Work ID]],tbl_PV_Meta[Work ID '#],tbl_PV_Meta[Sub-Portfolio])</f>
        <v>Sub-Portfolio 8</v>
      </c>
      <c r="V2959" s="41">
        <f>IF(MONTH(tbl_PV_Milestones[[#This Row],[Baseline Date]])&lt;7,YEAR(tbl_PV_Milestones[[#This Row],[Baseline Date]]),YEAR(tbl_PV_Milestones[[#This Row],[Baseline Date]])+1)</f>
        <v>1900</v>
      </c>
      <c r="W2959" s="41">
        <f>IF(MONTH(tbl_PV_Milestones[[#This Row],[Actual/Schedule Finish]])&lt;7,YEAR(tbl_PV_Milestones[[#This Row],[Actual/Schedule Finish]]),YEAR(tbl_PV_Milestones[[#This Row],[Actual/Schedule Finish]])+1)</f>
        <v>1900</v>
      </c>
      <c r="X2959" s="41" t="str">
        <f>IF(OR(tbl_PV_Milestones[[#This Row],[Project Status]]="Completed",tbl_PV_Milestones[[#This Row],[Project Status]]="Assumed Completed"),"Yes","No")</f>
        <v>No</v>
      </c>
      <c r="Y2959" s="41">
        <f>IF(tbl_PV_Milestones[[#This Row],[Baseline Date]]="",1,0)</f>
        <v>1</v>
      </c>
      <c r="Z2959" s="41">
        <f>IF(tbl_PV_Milestones[[#This Row],[Baseline Date]]&lt;PV_Meta!$B$7,1,0)</f>
        <v>1</v>
      </c>
      <c r="AA2959" s="41">
        <f>IF(tbl_PV_Milestones[[#This Row],[Complete]]="Yes",1,0)</f>
        <v>0</v>
      </c>
      <c r="AB2959" s="41">
        <f>IF(AND(tbl_PV_Milestones[[#This Row],[BL FY]]=2025,tbl_PV_Milestones[[#This Row],[Baseline Date]]&lt;PV_Meta!$B$7),1,0)</f>
        <v>0</v>
      </c>
      <c r="AC2959" s="41">
        <f>IF(AND(tbl_PV_Milestones[[#This Row],[Planned YTD]]=1,tbl_PV_Milestones[[#This Row],[Complete]]="Yes"),1,0)</f>
        <v>0</v>
      </c>
      <c r="AD2959" s="41">
        <f>IF(AND(tbl_PV_Milestones[[#This Row],[Actual/Schedule Finish]]&lt;PV_Meta!$B$7,tbl_PV_Milestones[[#This Row],[Complete]]="No",tbl_PV_Milestones[[#This Row],[Project Status]]&lt;&gt;"On Hold"),1,0)</f>
        <v>1</v>
      </c>
      <c r="AE2959" s="41">
        <f>IF(AND(tbl_PV_Milestones[[#This Row],[Actual/Schedule Finish]]&gt;tbl_PV_Milestones[[#This Row],[Baseline Date]],tbl_PV_Milestones[[#This Row],[Complete]]="No",tbl_PV_Milestones[[#This Row],[Project Status]]&lt;&gt;"On Hold",tbl_PV_Milestones[[#This Row],[Overdue]]=0,tbl_PV_Milestones[[#This Row],[To be Baselined]]&lt;&gt;1),1,0)</f>
        <v>0</v>
      </c>
      <c r="AF2959" s="41">
        <f>IF(AND(tbl_PV_Milestones[[#This Row],[BL FY]]=2025,tbl_PV_Milestones[[#This Row],[Finish FY]]&gt;2025),1,0)</f>
        <v>0</v>
      </c>
      <c r="AG2959" s="56" t="str">
        <f>_xlfn.XLOOKUP(tbl_PV_Milestones[[#This Row],[Work ID]],tbl_PV_Meta[Work ID '#],tbl_PV_Meta[Project Manager/Owner],,0)</f>
        <v>Project Manager 12</v>
      </c>
      <c r="AH2959" s="6"/>
    </row>
    <row r="2960" spans="4:34" x14ac:dyDescent="0.25">
      <c r="D2960" s="6" t="s">
        <v>154</v>
      </c>
      <c r="E2960" s="6" t="s">
        <v>503</v>
      </c>
      <c r="F2960" s="6" t="s">
        <v>1755</v>
      </c>
      <c r="G2960" s="6" t="s">
        <v>729</v>
      </c>
      <c r="H2960" s="6" t="s">
        <v>505</v>
      </c>
      <c r="I2960" s="6" t="s">
        <v>510</v>
      </c>
      <c r="J2960" s="6" t="s">
        <v>154</v>
      </c>
      <c r="K2960" s="6" t="s">
        <v>39</v>
      </c>
      <c r="L2960" s="6" t="s">
        <v>56</v>
      </c>
      <c r="M2960" s="43"/>
      <c r="N2960" s="44" t="s">
        <v>1979</v>
      </c>
      <c r="O2960" s="39">
        <v>45709.708333333299</v>
      </c>
      <c r="P2960" s="39">
        <v>45709.708333333299</v>
      </c>
      <c r="Q2960" s="6">
        <v>0</v>
      </c>
      <c r="R2960" s="6">
        <v>0</v>
      </c>
      <c r="S2960" s="45" t="e">
        <f>_xlfn.CONCAT(#REF!,TRIM(tbl_PV_Milestones[[#This Row],[Milestone Description]]))</f>
        <v>#REF!</v>
      </c>
      <c r="T2960" s="84" t="str">
        <f>IF(COUNTIF(tbl_PV_Milestones[UID],tbl_PV_Milestones[[#This Row],[UID]])&gt;1,"Duplicate","")</f>
        <v>Duplicate</v>
      </c>
      <c r="U2960" s="42" t="str">
        <f>_xlfn.XLOOKUP(tbl_PV_Milestones[[#This Row],[Work ID]],tbl_PV_Meta[Work ID '#],tbl_PV_Meta[Sub-Portfolio])</f>
        <v>Sub-Portfolio 8</v>
      </c>
      <c r="V2960" s="41">
        <f>IF(MONTH(tbl_PV_Milestones[[#This Row],[Baseline Date]])&lt;7,YEAR(tbl_PV_Milestones[[#This Row],[Baseline Date]]),YEAR(tbl_PV_Milestones[[#This Row],[Baseline Date]])+1)</f>
        <v>2025</v>
      </c>
      <c r="W2960" s="41">
        <f>IF(MONTH(tbl_PV_Milestones[[#This Row],[Actual/Schedule Finish]])&lt;7,YEAR(tbl_PV_Milestones[[#This Row],[Actual/Schedule Finish]]),YEAR(tbl_PV_Milestones[[#This Row],[Actual/Schedule Finish]])+1)</f>
        <v>2025</v>
      </c>
      <c r="X2960" s="41" t="str">
        <f>IF(OR(tbl_PV_Milestones[[#This Row],[Project Status]]="Completed",tbl_PV_Milestones[[#This Row],[Project Status]]="Assumed Completed"),"Yes","No")</f>
        <v>No</v>
      </c>
      <c r="Y2960" s="41">
        <f>IF(tbl_PV_Milestones[[#This Row],[Baseline Date]]="",1,0)</f>
        <v>0</v>
      </c>
      <c r="Z2960" s="41">
        <f>IF(tbl_PV_Milestones[[#This Row],[Baseline Date]]&lt;PV_Meta!$B$7,1,0)</f>
        <v>1</v>
      </c>
      <c r="AA2960" s="41">
        <f>IF(tbl_PV_Milestones[[#This Row],[Complete]]="Yes",1,0)</f>
        <v>0</v>
      </c>
      <c r="AB2960" s="41">
        <f>IF(AND(tbl_PV_Milestones[[#This Row],[BL FY]]=2025,tbl_PV_Milestones[[#This Row],[Baseline Date]]&lt;PV_Meta!$B$7),1,0)</f>
        <v>1</v>
      </c>
      <c r="AC2960" s="41">
        <f>IF(AND(tbl_PV_Milestones[[#This Row],[Planned YTD]]=1,tbl_PV_Milestones[[#This Row],[Complete]]="Yes"),1,0)</f>
        <v>0</v>
      </c>
      <c r="AD2960" s="41">
        <f>IF(AND(tbl_PV_Milestones[[#This Row],[Actual/Schedule Finish]]&lt;PV_Meta!$B$7,tbl_PV_Milestones[[#This Row],[Complete]]="No",tbl_PV_Milestones[[#This Row],[Project Status]]&lt;&gt;"On Hold"),1,0)</f>
        <v>1</v>
      </c>
      <c r="AE2960" s="41">
        <f>IF(AND(tbl_PV_Milestones[[#This Row],[Actual/Schedule Finish]]&gt;tbl_PV_Milestones[[#This Row],[Baseline Date]],tbl_PV_Milestones[[#This Row],[Complete]]="No",tbl_PV_Milestones[[#This Row],[Project Status]]&lt;&gt;"On Hold",tbl_PV_Milestones[[#This Row],[Overdue]]=0,tbl_PV_Milestones[[#This Row],[To be Baselined]]&lt;&gt;1),1,0)</f>
        <v>0</v>
      </c>
      <c r="AF2960" s="41">
        <f>IF(AND(tbl_PV_Milestones[[#This Row],[BL FY]]=2025,tbl_PV_Milestones[[#This Row],[Finish FY]]&gt;2025),1,0)</f>
        <v>0</v>
      </c>
      <c r="AG2960" s="56" t="str">
        <f>_xlfn.XLOOKUP(tbl_PV_Milestones[[#This Row],[Work ID]],tbl_PV_Meta[Work ID '#],tbl_PV_Meta[Project Manager/Owner],,0)</f>
        <v>Project Manager 12</v>
      </c>
    </row>
    <row r="2961" spans="4:33" x14ac:dyDescent="0.25">
      <c r="D2961" s="6" t="s">
        <v>154</v>
      </c>
      <c r="E2961" s="6" t="s">
        <v>503</v>
      </c>
      <c r="F2961" s="6" t="s">
        <v>1755</v>
      </c>
      <c r="G2961" s="6" t="s">
        <v>547</v>
      </c>
      <c r="H2961" s="6" t="s">
        <v>505</v>
      </c>
      <c r="I2961" s="6" t="s">
        <v>510</v>
      </c>
      <c r="J2961" s="6" t="s">
        <v>154</v>
      </c>
      <c r="K2961" s="6" t="s">
        <v>39</v>
      </c>
      <c r="L2961" s="6" t="s">
        <v>56</v>
      </c>
      <c r="M2961" s="43"/>
      <c r="N2961" s="44" t="s">
        <v>1979</v>
      </c>
      <c r="O2961" s="39">
        <v>45695.708333333299</v>
      </c>
      <c r="P2961" s="39">
        <v>45695.708333333299</v>
      </c>
      <c r="Q2961" s="6">
        <v>0</v>
      </c>
      <c r="R2961" s="6">
        <v>0</v>
      </c>
      <c r="S2961" s="45" t="e">
        <f>_xlfn.CONCAT(#REF!,TRIM(tbl_PV_Milestones[[#This Row],[Milestone Description]]))</f>
        <v>#REF!</v>
      </c>
      <c r="T2961" s="84" t="str">
        <f>IF(COUNTIF(tbl_PV_Milestones[UID],tbl_PV_Milestones[[#This Row],[UID]])&gt;1,"Duplicate","")</f>
        <v>Duplicate</v>
      </c>
      <c r="U2961" s="42" t="str">
        <f>_xlfn.XLOOKUP(tbl_PV_Milestones[[#This Row],[Work ID]],tbl_PV_Meta[Work ID '#],tbl_PV_Meta[Sub-Portfolio])</f>
        <v>Sub-Portfolio 8</v>
      </c>
      <c r="V2961" s="41">
        <f>IF(MONTH(tbl_PV_Milestones[[#This Row],[Baseline Date]])&lt;7,YEAR(tbl_PV_Milestones[[#This Row],[Baseline Date]]),YEAR(tbl_PV_Milestones[[#This Row],[Baseline Date]])+1)</f>
        <v>2025</v>
      </c>
      <c r="W2961" s="41">
        <f>IF(MONTH(tbl_PV_Milestones[[#This Row],[Actual/Schedule Finish]])&lt;7,YEAR(tbl_PV_Milestones[[#This Row],[Actual/Schedule Finish]]),YEAR(tbl_PV_Milestones[[#This Row],[Actual/Schedule Finish]])+1)</f>
        <v>2025</v>
      </c>
      <c r="X2961" s="41" t="str">
        <f>IF(OR(tbl_PV_Milestones[[#This Row],[Project Status]]="Completed",tbl_PV_Milestones[[#This Row],[Project Status]]="Assumed Completed"),"Yes","No")</f>
        <v>No</v>
      </c>
      <c r="Y2961" s="41">
        <f>IF(tbl_PV_Milestones[[#This Row],[Baseline Date]]="",1,0)</f>
        <v>0</v>
      </c>
      <c r="Z2961" s="41">
        <f>IF(tbl_PV_Milestones[[#This Row],[Baseline Date]]&lt;PV_Meta!$B$7,1,0)</f>
        <v>1</v>
      </c>
      <c r="AA2961" s="41">
        <f>IF(tbl_PV_Milestones[[#This Row],[Complete]]="Yes",1,0)</f>
        <v>0</v>
      </c>
      <c r="AB2961" s="41">
        <f>IF(AND(tbl_PV_Milestones[[#This Row],[BL FY]]=2025,tbl_PV_Milestones[[#This Row],[Baseline Date]]&lt;PV_Meta!$B$7),1,0)</f>
        <v>1</v>
      </c>
      <c r="AC2961" s="41">
        <f>IF(AND(tbl_PV_Milestones[[#This Row],[Planned YTD]]=1,tbl_PV_Milestones[[#This Row],[Complete]]="Yes"),1,0)</f>
        <v>0</v>
      </c>
      <c r="AD2961" s="41">
        <f>IF(AND(tbl_PV_Milestones[[#This Row],[Actual/Schedule Finish]]&lt;PV_Meta!$B$7,tbl_PV_Milestones[[#This Row],[Complete]]="No",tbl_PV_Milestones[[#This Row],[Project Status]]&lt;&gt;"On Hold"),1,0)</f>
        <v>1</v>
      </c>
      <c r="AE2961" s="41">
        <f>IF(AND(tbl_PV_Milestones[[#This Row],[Actual/Schedule Finish]]&gt;tbl_PV_Milestones[[#This Row],[Baseline Date]],tbl_PV_Milestones[[#This Row],[Complete]]="No",tbl_PV_Milestones[[#This Row],[Project Status]]&lt;&gt;"On Hold",tbl_PV_Milestones[[#This Row],[Overdue]]=0,tbl_PV_Milestones[[#This Row],[To be Baselined]]&lt;&gt;1),1,0)</f>
        <v>0</v>
      </c>
      <c r="AF2961" s="41">
        <f>IF(AND(tbl_PV_Milestones[[#This Row],[BL FY]]=2025,tbl_PV_Milestones[[#This Row],[Finish FY]]&gt;2025),1,0)</f>
        <v>0</v>
      </c>
      <c r="AG2961" s="56" t="str">
        <f>_xlfn.XLOOKUP(tbl_PV_Milestones[[#This Row],[Work ID]],tbl_PV_Meta[Work ID '#],tbl_PV_Meta[Project Manager/Owner],,0)</f>
        <v>Project Manager 12</v>
      </c>
    </row>
    <row r="2962" spans="4:33" x14ac:dyDescent="0.25">
      <c r="D2962" s="6" t="s">
        <v>154</v>
      </c>
      <c r="E2962" s="6" t="s">
        <v>52</v>
      </c>
      <c r="F2962" s="6" t="s">
        <v>1755</v>
      </c>
      <c r="G2962" s="6" t="s">
        <v>548</v>
      </c>
      <c r="H2962" s="6" t="s">
        <v>505</v>
      </c>
      <c r="I2962" s="6" t="s">
        <v>510</v>
      </c>
      <c r="J2962" s="6" t="s">
        <v>154</v>
      </c>
      <c r="K2962" s="6" t="s">
        <v>39</v>
      </c>
      <c r="L2962" s="6" t="s">
        <v>56</v>
      </c>
      <c r="M2962" s="43"/>
      <c r="N2962" s="44" t="s">
        <v>1979</v>
      </c>
      <c r="S2962" s="45" t="e">
        <f>_xlfn.CONCAT(#REF!,TRIM(tbl_PV_Milestones[[#This Row],[Milestone Description]]))</f>
        <v>#REF!</v>
      </c>
      <c r="T2962" s="84" t="str">
        <f>IF(COUNTIF(tbl_PV_Milestones[UID],tbl_PV_Milestones[[#This Row],[UID]])&gt;1,"Duplicate","")</f>
        <v>Duplicate</v>
      </c>
      <c r="U2962" s="42" t="str">
        <f>_xlfn.XLOOKUP(tbl_PV_Milestones[[#This Row],[Work ID]],tbl_PV_Meta[Work ID '#],tbl_PV_Meta[Sub-Portfolio])</f>
        <v>Sub-Portfolio 8</v>
      </c>
      <c r="V2962" s="41">
        <f>IF(MONTH(tbl_PV_Milestones[[#This Row],[Baseline Date]])&lt;7,YEAR(tbl_PV_Milestones[[#This Row],[Baseline Date]]),YEAR(tbl_PV_Milestones[[#This Row],[Baseline Date]])+1)</f>
        <v>1900</v>
      </c>
      <c r="W2962" s="41">
        <f>IF(MONTH(tbl_PV_Milestones[[#This Row],[Actual/Schedule Finish]])&lt;7,YEAR(tbl_PV_Milestones[[#This Row],[Actual/Schedule Finish]]),YEAR(tbl_PV_Milestones[[#This Row],[Actual/Schedule Finish]])+1)</f>
        <v>1900</v>
      </c>
      <c r="X2962" s="41" t="str">
        <f>IF(OR(tbl_PV_Milestones[[#This Row],[Project Status]]="Completed",tbl_PV_Milestones[[#This Row],[Project Status]]="Assumed Completed"),"Yes","No")</f>
        <v>No</v>
      </c>
      <c r="Y2962" s="41">
        <f>IF(tbl_PV_Milestones[[#This Row],[Baseline Date]]="",1,0)</f>
        <v>1</v>
      </c>
      <c r="Z2962" s="41">
        <f>IF(tbl_PV_Milestones[[#This Row],[Baseline Date]]&lt;PV_Meta!$B$7,1,0)</f>
        <v>1</v>
      </c>
      <c r="AA2962" s="41">
        <f>IF(tbl_PV_Milestones[[#This Row],[Complete]]="Yes",1,0)</f>
        <v>0</v>
      </c>
      <c r="AB2962" s="41">
        <f>IF(AND(tbl_PV_Milestones[[#This Row],[BL FY]]=2025,tbl_PV_Milestones[[#This Row],[Baseline Date]]&lt;PV_Meta!$B$7),1,0)</f>
        <v>0</v>
      </c>
      <c r="AC2962" s="41">
        <f>IF(AND(tbl_PV_Milestones[[#This Row],[Planned YTD]]=1,tbl_PV_Milestones[[#This Row],[Complete]]="Yes"),1,0)</f>
        <v>0</v>
      </c>
      <c r="AD2962" s="41">
        <f>IF(AND(tbl_PV_Milestones[[#This Row],[Actual/Schedule Finish]]&lt;PV_Meta!$B$7,tbl_PV_Milestones[[#This Row],[Complete]]="No",tbl_PV_Milestones[[#This Row],[Project Status]]&lt;&gt;"On Hold"),1,0)</f>
        <v>1</v>
      </c>
      <c r="AE2962" s="41">
        <f>IF(AND(tbl_PV_Milestones[[#This Row],[Actual/Schedule Finish]]&gt;tbl_PV_Milestones[[#This Row],[Baseline Date]],tbl_PV_Milestones[[#This Row],[Complete]]="No",tbl_PV_Milestones[[#This Row],[Project Status]]&lt;&gt;"On Hold",tbl_PV_Milestones[[#This Row],[Overdue]]=0,tbl_PV_Milestones[[#This Row],[To be Baselined]]&lt;&gt;1),1,0)</f>
        <v>0</v>
      </c>
      <c r="AF2962" s="41">
        <f>IF(AND(tbl_PV_Milestones[[#This Row],[BL FY]]=2025,tbl_PV_Milestones[[#This Row],[Finish FY]]&gt;2025),1,0)</f>
        <v>0</v>
      </c>
      <c r="AG2962" s="56" t="str">
        <f>_xlfn.XLOOKUP(tbl_PV_Milestones[[#This Row],[Work ID]],tbl_PV_Meta[Work ID '#],tbl_PV_Meta[Project Manager/Owner],,0)</f>
        <v>Project Manager 12</v>
      </c>
    </row>
    <row r="2963" spans="4:33" x14ac:dyDescent="0.25">
      <c r="D2963" s="6" t="s">
        <v>154</v>
      </c>
      <c r="E2963" s="6" t="s">
        <v>503</v>
      </c>
      <c r="F2963" s="6" t="s">
        <v>1755</v>
      </c>
      <c r="G2963" s="6" t="s">
        <v>550</v>
      </c>
      <c r="H2963" s="6" t="s">
        <v>505</v>
      </c>
      <c r="I2963" s="6" t="s">
        <v>510</v>
      </c>
      <c r="J2963" s="6" t="s">
        <v>154</v>
      </c>
      <c r="K2963" s="6" t="s">
        <v>39</v>
      </c>
      <c r="L2963" s="6" t="s">
        <v>56</v>
      </c>
      <c r="M2963" s="43"/>
      <c r="N2963" s="44" t="s">
        <v>1979</v>
      </c>
      <c r="O2963" s="39">
        <v>45691.708333333299</v>
      </c>
      <c r="P2963" s="39">
        <v>45691.708333333299</v>
      </c>
      <c r="Q2963" s="6">
        <v>0</v>
      </c>
      <c r="R2963" s="6">
        <v>0</v>
      </c>
      <c r="S2963" s="45" t="e">
        <f>_xlfn.CONCAT(#REF!,TRIM(tbl_PV_Milestones[[#This Row],[Milestone Description]]))</f>
        <v>#REF!</v>
      </c>
      <c r="T2963" s="84" t="str">
        <f>IF(COUNTIF(tbl_PV_Milestones[UID],tbl_PV_Milestones[[#This Row],[UID]])&gt;1,"Duplicate","")</f>
        <v>Duplicate</v>
      </c>
      <c r="U2963" s="42" t="str">
        <f>_xlfn.XLOOKUP(tbl_PV_Milestones[[#This Row],[Work ID]],tbl_PV_Meta[Work ID '#],tbl_PV_Meta[Sub-Portfolio])</f>
        <v>Sub-Portfolio 8</v>
      </c>
      <c r="V2963" s="41">
        <f>IF(MONTH(tbl_PV_Milestones[[#This Row],[Baseline Date]])&lt;7,YEAR(tbl_PV_Milestones[[#This Row],[Baseline Date]]),YEAR(tbl_PV_Milestones[[#This Row],[Baseline Date]])+1)</f>
        <v>2025</v>
      </c>
      <c r="W2963" s="41">
        <f>IF(MONTH(tbl_PV_Milestones[[#This Row],[Actual/Schedule Finish]])&lt;7,YEAR(tbl_PV_Milestones[[#This Row],[Actual/Schedule Finish]]),YEAR(tbl_PV_Milestones[[#This Row],[Actual/Schedule Finish]])+1)</f>
        <v>2025</v>
      </c>
      <c r="X2963" s="41" t="str">
        <f>IF(OR(tbl_PV_Milestones[[#This Row],[Project Status]]="Completed",tbl_PV_Milestones[[#This Row],[Project Status]]="Assumed Completed"),"Yes","No")</f>
        <v>No</v>
      </c>
      <c r="Y2963" s="41">
        <f>IF(tbl_PV_Milestones[[#This Row],[Baseline Date]]="",1,0)</f>
        <v>0</v>
      </c>
      <c r="Z2963" s="41">
        <f>IF(tbl_PV_Milestones[[#This Row],[Baseline Date]]&lt;PV_Meta!$B$7,1,0)</f>
        <v>1</v>
      </c>
      <c r="AA2963" s="41">
        <f>IF(tbl_PV_Milestones[[#This Row],[Complete]]="Yes",1,0)</f>
        <v>0</v>
      </c>
      <c r="AB2963" s="41">
        <f>IF(AND(tbl_PV_Milestones[[#This Row],[BL FY]]=2025,tbl_PV_Milestones[[#This Row],[Baseline Date]]&lt;PV_Meta!$B$7),1,0)</f>
        <v>1</v>
      </c>
      <c r="AC2963" s="41">
        <f>IF(AND(tbl_PV_Milestones[[#This Row],[Planned YTD]]=1,tbl_PV_Milestones[[#This Row],[Complete]]="Yes"),1,0)</f>
        <v>0</v>
      </c>
      <c r="AD2963" s="41">
        <f>IF(AND(tbl_PV_Milestones[[#This Row],[Actual/Schedule Finish]]&lt;PV_Meta!$B$7,tbl_PV_Milestones[[#This Row],[Complete]]="No",tbl_PV_Milestones[[#This Row],[Project Status]]&lt;&gt;"On Hold"),1,0)</f>
        <v>1</v>
      </c>
      <c r="AE2963" s="41">
        <f>IF(AND(tbl_PV_Milestones[[#This Row],[Actual/Schedule Finish]]&gt;tbl_PV_Milestones[[#This Row],[Baseline Date]],tbl_PV_Milestones[[#This Row],[Complete]]="No",tbl_PV_Milestones[[#This Row],[Project Status]]&lt;&gt;"On Hold",tbl_PV_Milestones[[#This Row],[Overdue]]=0,tbl_PV_Milestones[[#This Row],[To be Baselined]]&lt;&gt;1),1,0)</f>
        <v>0</v>
      </c>
      <c r="AF2963" s="41">
        <f>IF(AND(tbl_PV_Milestones[[#This Row],[BL FY]]=2025,tbl_PV_Milestones[[#This Row],[Finish FY]]&gt;2025),1,0)</f>
        <v>0</v>
      </c>
      <c r="AG2963" s="56" t="str">
        <f>_xlfn.XLOOKUP(tbl_PV_Milestones[[#This Row],[Work ID]],tbl_PV_Meta[Work ID '#],tbl_PV_Meta[Project Manager/Owner],,0)</f>
        <v>Project Manager 12</v>
      </c>
    </row>
    <row r="2964" spans="4:33" x14ac:dyDescent="0.25">
      <c r="D2964" s="6" t="s">
        <v>154</v>
      </c>
      <c r="E2964" s="6" t="s">
        <v>503</v>
      </c>
      <c r="F2964" s="6" t="s">
        <v>1755</v>
      </c>
      <c r="G2964" s="6" t="s">
        <v>551</v>
      </c>
      <c r="H2964" s="6" t="s">
        <v>505</v>
      </c>
      <c r="I2964" s="6" t="s">
        <v>510</v>
      </c>
      <c r="J2964" s="6" t="s">
        <v>154</v>
      </c>
      <c r="K2964" s="6" t="s">
        <v>39</v>
      </c>
      <c r="L2964" s="6" t="s">
        <v>56</v>
      </c>
      <c r="M2964" s="43"/>
      <c r="N2964" s="44" t="s">
        <v>1979</v>
      </c>
      <c r="O2964" s="39">
        <v>45698.708333333299</v>
      </c>
      <c r="P2964" s="39">
        <v>45698.708333333299</v>
      </c>
      <c r="Q2964" s="6">
        <v>0</v>
      </c>
      <c r="R2964" s="6">
        <v>0</v>
      </c>
      <c r="S2964" s="45" t="e">
        <f>_xlfn.CONCAT(#REF!,TRIM(tbl_PV_Milestones[[#This Row],[Milestone Description]]))</f>
        <v>#REF!</v>
      </c>
      <c r="T2964" s="84" t="str">
        <f>IF(COUNTIF(tbl_PV_Milestones[UID],tbl_PV_Milestones[[#This Row],[UID]])&gt;1,"Duplicate","")</f>
        <v>Duplicate</v>
      </c>
      <c r="U2964" s="42" t="str">
        <f>_xlfn.XLOOKUP(tbl_PV_Milestones[[#This Row],[Work ID]],tbl_PV_Meta[Work ID '#],tbl_PV_Meta[Sub-Portfolio])</f>
        <v>Sub-Portfolio 8</v>
      </c>
      <c r="V2964" s="41">
        <f>IF(MONTH(tbl_PV_Milestones[[#This Row],[Baseline Date]])&lt;7,YEAR(tbl_PV_Milestones[[#This Row],[Baseline Date]]),YEAR(tbl_PV_Milestones[[#This Row],[Baseline Date]])+1)</f>
        <v>2025</v>
      </c>
      <c r="W2964" s="41">
        <f>IF(MONTH(tbl_PV_Milestones[[#This Row],[Actual/Schedule Finish]])&lt;7,YEAR(tbl_PV_Milestones[[#This Row],[Actual/Schedule Finish]]),YEAR(tbl_PV_Milestones[[#This Row],[Actual/Schedule Finish]])+1)</f>
        <v>2025</v>
      </c>
      <c r="X2964" s="41" t="str">
        <f>IF(OR(tbl_PV_Milestones[[#This Row],[Project Status]]="Completed",tbl_PV_Milestones[[#This Row],[Project Status]]="Assumed Completed"),"Yes","No")</f>
        <v>No</v>
      </c>
      <c r="Y2964" s="41">
        <f>IF(tbl_PV_Milestones[[#This Row],[Baseline Date]]="",1,0)</f>
        <v>0</v>
      </c>
      <c r="Z2964" s="41">
        <f>IF(tbl_PV_Milestones[[#This Row],[Baseline Date]]&lt;PV_Meta!$B$7,1,0)</f>
        <v>1</v>
      </c>
      <c r="AA2964" s="41">
        <f>IF(tbl_PV_Milestones[[#This Row],[Complete]]="Yes",1,0)</f>
        <v>0</v>
      </c>
      <c r="AB2964" s="41">
        <f>IF(AND(tbl_PV_Milestones[[#This Row],[BL FY]]=2025,tbl_PV_Milestones[[#This Row],[Baseline Date]]&lt;PV_Meta!$B$7),1,0)</f>
        <v>1</v>
      </c>
      <c r="AC2964" s="41">
        <f>IF(AND(tbl_PV_Milestones[[#This Row],[Planned YTD]]=1,tbl_PV_Milestones[[#This Row],[Complete]]="Yes"),1,0)</f>
        <v>0</v>
      </c>
      <c r="AD2964" s="41">
        <f>IF(AND(tbl_PV_Milestones[[#This Row],[Actual/Schedule Finish]]&lt;PV_Meta!$B$7,tbl_PV_Milestones[[#This Row],[Complete]]="No",tbl_PV_Milestones[[#This Row],[Project Status]]&lt;&gt;"On Hold"),1,0)</f>
        <v>1</v>
      </c>
      <c r="AE2964" s="41">
        <f>IF(AND(tbl_PV_Milestones[[#This Row],[Actual/Schedule Finish]]&gt;tbl_PV_Milestones[[#This Row],[Baseline Date]],tbl_PV_Milestones[[#This Row],[Complete]]="No",tbl_PV_Milestones[[#This Row],[Project Status]]&lt;&gt;"On Hold",tbl_PV_Milestones[[#This Row],[Overdue]]=0,tbl_PV_Milestones[[#This Row],[To be Baselined]]&lt;&gt;1),1,0)</f>
        <v>0</v>
      </c>
      <c r="AF2964" s="41">
        <f>IF(AND(tbl_PV_Milestones[[#This Row],[BL FY]]=2025,tbl_PV_Milestones[[#This Row],[Finish FY]]&gt;2025),1,0)</f>
        <v>0</v>
      </c>
      <c r="AG2964" s="56" t="str">
        <f>_xlfn.XLOOKUP(tbl_PV_Milestones[[#This Row],[Work ID]],tbl_PV_Meta[Work ID '#],tbl_PV_Meta[Project Manager/Owner],,0)</f>
        <v>Project Manager 12</v>
      </c>
    </row>
    <row r="2965" spans="4:33" x14ac:dyDescent="0.25">
      <c r="D2965" s="6" t="s">
        <v>154</v>
      </c>
      <c r="E2965" s="6" t="s">
        <v>503</v>
      </c>
      <c r="F2965" s="6" t="s">
        <v>1755</v>
      </c>
      <c r="G2965" s="6" t="s">
        <v>552</v>
      </c>
      <c r="H2965" s="6" t="s">
        <v>505</v>
      </c>
      <c r="I2965" s="6" t="s">
        <v>510</v>
      </c>
      <c r="J2965" s="6" t="s">
        <v>154</v>
      </c>
      <c r="K2965" s="6" t="s">
        <v>39</v>
      </c>
      <c r="L2965" s="6" t="s">
        <v>56</v>
      </c>
      <c r="M2965" s="43"/>
      <c r="N2965" s="44" t="s">
        <v>1979</v>
      </c>
      <c r="O2965" s="39">
        <v>45709.708333333299</v>
      </c>
      <c r="P2965" s="39">
        <v>45709.708333333299</v>
      </c>
      <c r="Q2965" s="6">
        <v>0</v>
      </c>
      <c r="R2965" s="6">
        <v>0</v>
      </c>
      <c r="S2965" s="45" t="e">
        <f>_xlfn.CONCAT(#REF!,TRIM(tbl_PV_Milestones[[#This Row],[Milestone Description]]))</f>
        <v>#REF!</v>
      </c>
      <c r="T2965" s="84" t="str">
        <f>IF(COUNTIF(tbl_PV_Milestones[UID],tbl_PV_Milestones[[#This Row],[UID]])&gt;1,"Duplicate","")</f>
        <v>Duplicate</v>
      </c>
      <c r="U2965" s="42" t="str">
        <f>_xlfn.XLOOKUP(tbl_PV_Milestones[[#This Row],[Work ID]],tbl_PV_Meta[Work ID '#],tbl_PV_Meta[Sub-Portfolio])</f>
        <v>Sub-Portfolio 8</v>
      </c>
      <c r="V2965" s="41">
        <f>IF(MONTH(tbl_PV_Milestones[[#This Row],[Baseline Date]])&lt;7,YEAR(tbl_PV_Milestones[[#This Row],[Baseline Date]]),YEAR(tbl_PV_Milestones[[#This Row],[Baseline Date]])+1)</f>
        <v>2025</v>
      </c>
      <c r="W2965" s="41">
        <f>IF(MONTH(tbl_PV_Milestones[[#This Row],[Actual/Schedule Finish]])&lt;7,YEAR(tbl_PV_Milestones[[#This Row],[Actual/Schedule Finish]]),YEAR(tbl_PV_Milestones[[#This Row],[Actual/Schedule Finish]])+1)</f>
        <v>2025</v>
      </c>
      <c r="X2965" s="41" t="str">
        <f>IF(OR(tbl_PV_Milestones[[#This Row],[Project Status]]="Completed",tbl_PV_Milestones[[#This Row],[Project Status]]="Assumed Completed"),"Yes","No")</f>
        <v>No</v>
      </c>
      <c r="Y2965" s="41">
        <f>IF(tbl_PV_Milestones[[#This Row],[Baseline Date]]="",1,0)</f>
        <v>0</v>
      </c>
      <c r="Z2965" s="41">
        <f>IF(tbl_PV_Milestones[[#This Row],[Baseline Date]]&lt;PV_Meta!$B$7,1,0)</f>
        <v>1</v>
      </c>
      <c r="AA2965" s="41">
        <f>IF(tbl_PV_Milestones[[#This Row],[Complete]]="Yes",1,0)</f>
        <v>0</v>
      </c>
      <c r="AB2965" s="41">
        <f>IF(AND(tbl_PV_Milestones[[#This Row],[BL FY]]=2025,tbl_PV_Milestones[[#This Row],[Baseline Date]]&lt;PV_Meta!$B$7),1,0)</f>
        <v>1</v>
      </c>
      <c r="AC2965" s="41">
        <f>IF(AND(tbl_PV_Milestones[[#This Row],[Planned YTD]]=1,tbl_PV_Milestones[[#This Row],[Complete]]="Yes"),1,0)</f>
        <v>0</v>
      </c>
      <c r="AD2965" s="41">
        <f>IF(AND(tbl_PV_Milestones[[#This Row],[Actual/Schedule Finish]]&lt;PV_Meta!$B$7,tbl_PV_Milestones[[#This Row],[Complete]]="No",tbl_PV_Milestones[[#This Row],[Project Status]]&lt;&gt;"On Hold"),1,0)</f>
        <v>1</v>
      </c>
      <c r="AE2965" s="41">
        <f>IF(AND(tbl_PV_Milestones[[#This Row],[Actual/Schedule Finish]]&gt;tbl_PV_Milestones[[#This Row],[Baseline Date]],tbl_PV_Milestones[[#This Row],[Complete]]="No",tbl_PV_Milestones[[#This Row],[Project Status]]&lt;&gt;"On Hold",tbl_PV_Milestones[[#This Row],[Overdue]]=0,tbl_PV_Milestones[[#This Row],[To be Baselined]]&lt;&gt;1),1,0)</f>
        <v>0</v>
      </c>
      <c r="AF2965" s="41">
        <f>IF(AND(tbl_PV_Milestones[[#This Row],[BL FY]]=2025,tbl_PV_Milestones[[#This Row],[Finish FY]]&gt;2025),1,0)</f>
        <v>0</v>
      </c>
      <c r="AG2965" s="56" t="str">
        <f>_xlfn.XLOOKUP(tbl_PV_Milestones[[#This Row],[Work ID]],tbl_PV_Meta[Work ID '#],tbl_PV_Meta[Project Manager/Owner],,0)</f>
        <v>Project Manager 12</v>
      </c>
    </row>
    <row r="2966" spans="4:33" x14ac:dyDescent="0.25">
      <c r="D2966" s="6" t="s">
        <v>154</v>
      </c>
      <c r="E2966" s="6" t="s">
        <v>503</v>
      </c>
      <c r="F2966" s="6" t="s">
        <v>1755</v>
      </c>
      <c r="G2966" s="6" t="s">
        <v>553</v>
      </c>
      <c r="H2966" s="6" t="s">
        <v>505</v>
      </c>
      <c r="I2966" s="6" t="s">
        <v>510</v>
      </c>
      <c r="J2966" s="6" t="s">
        <v>154</v>
      </c>
      <c r="K2966" s="6" t="s">
        <v>39</v>
      </c>
      <c r="L2966" s="6" t="s">
        <v>56</v>
      </c>
      <c r="M2966" s="43"/>
      <c r="N2966" s="44" t="s">
        <v>1979</v>
      </c>
      <c r="O2966" s="39">
        <v>45695.708333333299</v>
      </c>
      <c r="P2966" s="39">
        <v>45695.708333333299</v>
      </c>
      <c r="Q2966" s="6">
        <v>0</v>
      </c>
      <c r="R2966" s="6">
        <v>0</v>
      </c>
      <c r="S2966" s="45" t="e">
        <f>_xlfn.CONCAT(#REF!,TRIM(tbl_PV_Milestones[[#This Row],[Milestone Description]]))</f>
        <v>#REF!</v>
      </c>
      <c r="T2966" s="84" t="str">
        <f>IF(COUNTIF(tbl_PV_Milestones[UID],tbl_PV_Milestones[[#This Row],[UID]])&gt;1,"Duplicate","")</f>
        <v>Duplicate</v>
      </c>
      <c r="U2966" s="42" t="str">
        <f>_xlfn.XLOOKUP(tbl_PV_Milestones[[#This Row],[Work ID]],tbl_PV_Meta[Work ID '#],tbl_PV_Meta[Sub-Portfolio])</f>
        <v>Sub-Portfolio 8</v>
      </c>
      <c r="V2966" s="41">
        <f>IF(MONTH(tbl_PV_Milestones[[#This Row],[Baseline Date]])&lt;7,YEAR(tbl_PV_Milestones[[#This Row],[Baseline Date]]),YEAR(tbl_PV_Milestones[[#This Row],[Baseline Date]])+1)</f>
        <v>2025</v>
      </c>
      <c r="W2966" s="41">
        <f>IF(MONTH(tbl_PV_Milestones[[#This Row],[Actual/Schedule Finish]])&lt;7,YEAR(tbl_PV_Milestones[[#This Row],[Actual/Schedule Finish]]),YEAR(tbl_PV_Milestones[[#This Row],[Actual/Schedule Finish]])+1)</f>
        <v>2025</v>
      </c>
      <c r="X2966" s="41" t="str">
        <f>IF(OR(tbl_PV_Milestones[[#This Row],[Project Status]]="Completed",tbl_PV_Milestones[[#This Row],[Project Status]]="Assumed Completed"),"Yes","No")</f>
        <v>No</v>
      </c>
      <c r="Y2966" s="41">
        <f>IF(tbl_PV_Milestones[[#This Row],[Baseline Date]]="",1,0)</f>
        <v>0</v>
      </c>
      <c r="Z2966" s="41">
        <f>IF(tbl_PV_Milestones[[#This Row],[Baseline Date]]&lt;PV_Meta!$B$7,1,0)</f>
        <v>1</v>
      </c>
      <c r="AA2966" s="41">
        <f>IF(tbl_PV_Milestones[[#This Row],[Complete]]="Yes",1,0)</f>
        <v>0</v>
      </c>
      <c r="AB2966" s="41">
        <f>IF(AND(tbl_PV_Milestones[[#This Row],[BL FY]]=2025,tbl_PV_Milestones[[#This Row],[Baseline Date]]&lt;PV_Meta!$B$7),1,0)</f>
        <v>1</v>
      </c>
      <c r="AC2966" s="41">
        <f>IF(AND(tbl_PV_Milestones[[#This Row],[Planned YTD]]=1,tbl_PV_Milestones[[#This Row],[Complete]]="Yes"),1,0)</f>
        <v>0</v>
      </c>
      <c r="AD2966" s="41">
        <f>IF(AND(tbl_PV_Milestones[[#This Row],[Actual/Schedule Finish]]&lt;PV_Meta!$B$7,tbl_PV_Milestones[[#This Row],[Complete]]="No",tbl_PV_Milestones[[#This Row],[Project Status]]&lt;&gt;"On Hold"),1,0)</f>
        <v>1</v>
      </c>
      <c r="AE2966" s="41">
        <f>IF(AND(tbl_PV_Milestones[[#This Row],[Actual/Schedule Finish]]&gt;tbl_PV_Milestones[[#This Row],[Baseline Date]],tbl_PV_Milestones[[#This Row],[Complete]]="No",tbl_PV_Milestones[[#This Row],[Project Status]]&lt;&gt;"On Hold",tbl_PV_Milestones[[#This Row],[Overdue]]=0,tbl_PV_Milestones[[#This Row],[To be Baselined]]&lt;&gt;1),1,0)</f>
        <v>0</v>
      </c>
      <c r="AF2966" s="41">
        <f>IF(AND(tbl_PV_Milestones[[#This Row],[BL FY]]=2025,tbl_PV_Milestones[[#This Row],[Finish FY]]&gt;2025),1,0)</f>
        <v>0</v>
      </c>
      <c r="AG2966" s="56" t="str">
        <f>_xlfn.XLOOKUP(tbl_PV_Milestones[[#This Row],[Work ID]],tbl_PV_Meta[Work ID '#],tbl_PV_Meta[Project Manager/Owner],,0)</f>
        <v>Project Manager 12</v>
      </c>
    </row>
    <row r="2967" spans="4:33" x14ac:dyDescent="0.25">
      <c r="D2967" s="6" t="s">
        <v>154</v>
      </c>
      <c r="E2967" s="6" t="s">
        <v>503</v>
      </c>
      <c r="F2967" s="6" t="s">
        <v>1755</v>
      </c>
      <c r="G2967" s="6" t="s">
        <v>558</v>
      </c>
      <c r="H2967" s="6" t="s">
        <v>505</v>
      </c>
      <c r="I2967" s="6" t="s">
        <v>510</v>
      </c>
      <c r="J2967" s="6" t="s">
        <v>154</v>
      </c>
      <c r="K2967" s="6" t="s">
        <v>39</v>
      </c>
      <c r="L2967" s="6" t="s">
        <v>56</v>
      </c>
      <c r="M2967" s="43"/>
      <c r="N2967" s="44" t="s">
        <v>1979</v>
      </c>
      <c r="O2967" s="39">
        <v>45691.708333333299</v>
      </c>
      <c r="P2967" s="39">
        <v>45691.708333333299</v>
      </c>
      <c r="Q2967" s="6">
        <v>0</v>
      </c>
      <c r="R2967" s="6">
        <v>0</v>
      </c>
      <c r="S2967" s="45" t="e">
        <f>_xlfn.CONCAT(#REF!,TRIM(tbl_PV_Milestones[[#This Row],[Milestone Description]]))</f>
        <v>#REF!</v>
      </c>
      <c r="T2967" s="84" t="str">
        <f>IF(COUNTIF(tbl_PV_Milestones[UID],tbl_PV_Milestones[[#This Row],[UID]])&gt;1,"Duplicate","")</f>
        <v>Duplicate</v>
      </c>
      <c r="U2967" s="42" t="str">
        <f>_xlfn.XLOOKUP(tbl_PV_Milestones[[#This Row],[Work ID]],tbl_PV_Meta[Work ID '#],tbl_PV_Meta[Sub-Portfolio])</f>
        <v>Sub-Portfolio 8</v>
      </c>
      <c r="V2967" s="41">
        <f>IF(MONTH(tbl_PV_Milestones[[#This Row],[Baseline Date]])&lt;7,YEAR(tbl_PV_Milestones[[#This Row],[Baseline Date]]),YEAR(tbl_PV_Milestones[[#This Row],[Baseline Date]])+1)</f>
        <v>2025</v>
      </c>
      <c r="W2967" s="41">
        <f>IF(MONTH(tbl_PV_Milestones[[#This Row],[Actual/Schedule Finish]])&lt;7,YEAR(tbl_PV_Milestones[[#This Row],[Actual/Schedule Finish]]),YEAR(tbl_PV_Milestones[[#This Row],[Actual/Schedule Finish]])+1)</f>
        <v>2025</v>
      </c>
      <c r="X2967" s="41" t="str">
        <f>IF(OR(tbl_PV_Milestones[[#This Row],[Project Status]]="Completed",tbl_PV_Milestones[[#This Row],[Project Status]]="Assumed Completed"),"Yes","No")</f>
        <v>No</v>
      </c>
      <c r="Y2967" s="41">
        <f>IF(tbl_PV_Milestones[[#This Row],[Baseline Date]]="",1,0)</f>
        <v>0</v>
      </c>
      <c r="Z2967" s="41">
        <f>IF(tbl_PV_Milestones[[#This Row],[Baseline Date]]&lt;PV_Meta!$B$7,1,0)</f>
        <v>1</v>
      </c>
      <c r="AA2967" s="41">
        <f>IF(tbl_PV_Milestones[[#This Row],[Complete]]="Yes",1,0)</f>
        <v>0</v>
      </c>
      <c r="AB2967" s="41">
        <f>IF(AND(tbl_PV_Milestones[[#This Row],[BL FY]]=2025,tbl_PV_Milestones[[#This Row],[Baseline Date]]&lt;PV_Meta!$B$7),1,0)</f>
        <v>1</v>
      </c>
      <c r="AC2967" s="41">
        <f>IF(AND(tbl_PV_Milestones[[#This Row],[Planned YTD]]=1,tbl_PV_Milestones[[#This Row],[Complete]]="Yes"),1,0)</f>
        <v>0</v>
      </c>
      <c r="AD2967" s="41">
        <f>IF(AND(tbl_PV_Milestones[[#This Row],[Actual/Schedule Finish]]&lt;PV_Meta!$B$7,tbl_PV_Milestones[[#This Row],[Complete]]="No",tbl_PV_Milestones[[#This Row],[Project Status]]&lt;&gt;"On Hold"),1,0)</f>
        <v>1</v>
      </c>
      <c r="AE2967" s="41">
        <f>IF(AND(tbl_PV_Milestones[[#This Row],[Actual/Schedule Finish]]&gt;tbl_PV_Milestones[[#This Row],[Baseline Date]],tbl_PV_Milestones[[#This Row],[Complete]]="No",tbl_PV_Milestones[[#This Row],[Project Status]]&lt;&gt;"On Hold",tbl_PV_Milestones[[#This Row],[Overdue]]=0,tbl_PV_Milestones[[#This Row],[To be Baselined]]&lt;&gt;1),1,0)</f>
        <v>0</v>
      </c>
      <c r="AF2967" s="41">
        <f>IF(AND(tbl_PV_Milestones[[#This Row],[BL FY]]=2025,tbl_PV_Milestones[[#This Row],[Finish FY]]&gt;2025),1,0)</f>
        <v>0</v>
      </c>
      <c r="AG2967" s="56" t="str">
        <f>_xlfn.XLOOKUP(tbl_PV_Milestones[[#This Row],[Work ID]],tbl_PV_Meta[Work ID '#],tbl_PV_Meta[Project Manager/Owner],,0)</f>
        <v>Project Manager 12</v>
      </c>
    </row>
    <row r="2968" spans="4:33" x14ac:dyDescent="0.25">
      <c r="D2968" s="6" t="s">
        <v>154</v>
      </c>
      <c r="E2968" s="6" t="s">
        <v>503</v>
      </c>
      <c r="F2968" s="6" t="s">
        <v>1755</v>
      </c>
      <c r="G2968" s="6" t="s">
        <v>554</v>
      </c>
      <c r="H2968" s="6" t="s">
        <v>505</v>
      </c>
      <c r="I2968" s="6" t="s">
        <v>510</v>
      </c>
      <c r="J2968" s="6" t="s">
        <v>154</v>
      </c>
      <c r="K2968" s="6" t="s">
        <v>39</v>
      </c>
      <c r="L2968" s="6" t="s">
        <v>56</v>
      </c>
      <c r="M2968" s="43"/>
      <c r="N2968" s="44" t="s">
        <v>1979</v>
      </c>
      <c r="O2968" s="39">
        <v>45702.708333333299</v>
      </c>
      <c r="P2968" s="39">
        <v>45702.708333333299</v>
      </c>
      <c r="Q2968" s="6">
        <v>0</v>
      </c>
      <c r="R2968" s="6">
        <v>0</v>
      </c>
      <c r="S2968" s="45" t="e">
        <f>_xlfn.CONCAT(#REF!,TRIM(tbl_PV_Milestones[[#This Row],[Milestone Description]]))</f>
        <v>#REF!</v>
      </c>
      <c r="T2968" s="84" t="str">
        <f>IF(COUNTIF(tbl_PV_Milestones[UID],tbl_PV_Milestones[[#This Row],[UID]])&gt;1,"Duplicate","")</f>
        <v>Duplicate</v>
      </c>
      <c r="U2968" s="42" t="str">
        <f>_xlfn.XLOOKUP(tbl_PV_Milestones[[#This Row],[Work ID]],tbl_PV_Meta[Work ID '#],tbl_PV_Meta[Sub-Portfolio])</f>
        <v>Sub-Portfolio 8</v>
      </c>
      <c r="V2968" s="41">
        <f>IF(MONTH(tbl_PV_Milestones[[#This Row],[Baseline Date]])&lt;7,YEAR(tbl_PV_Milestones[[#This Row],[Baseline Date]]),YEAR(tbl_PV_Milestones[[#This Row],[Baseline Date]])+1)</f>
        <v>2025</v>
      </c>
      <c r="W2968" s="41">
        <f>IF(MONTH(tbl_PV_Milestones[[#This Row],[Actual/Schedule Finish]])&lt;7,YEAR(tbl_PV_Milestones[[#This Row],[Actual/Schedule Finish]]),YEAR(tbl_PV_Milestones[[#This Row],[Actual/Schedule Finish]])+1)</f>
        <v>2025</v>
      </c>
      <c r="X2968" s="41" t="str">
        <f>IF(OR(tbl_PV_Milestones[[#This Row],[Project Status]]="Completed",tbl_PV_Milestones[[#This Row],[Project Status]]="Assumed Completed"),"Yes","No")</f>
        <v>No</v>
      </c>
      <c r="Y2968" s="41">
        <f>IF(tbl_PV_Milestones[[#This Row],[Baseline Date]]="",1,0)</f>
        <v>0</v>
      </c>
      <c r="Z2968" s="41">
        <f>IF(tbl_PV_Milestones[[#This Row],[Baseline Date]]&lt;PV_Meta!$B$7,1,0)</f>
        <v>1</v>
      </c>
      <c r="AA2968" s="41">
        <f>IF(tbl_PV_Milestones[[#This Row],[Complete]]="Yes",1,0)</f>
        <v>0</v>
      </c>
      <c r="AB2968" s="41">
        <f>IF(AND(tbl_PV_Milestones[[#This Row],[BL FY]]=2025,tbl_PV_Milestones[[#This Row],[Baseline Date]]&lt;PV_Meta!$B$7),1,0)</f>
        <v>1</v>
      </c>
      <c r="AC2968" s="41">
        <f>IF(AND(tbl_PV_Milestones[[#This Row],[Planned YTD]]=1,tbl_PV_Milestones[[#This Row],[Complete]]="Yes"),1,0)</f>
        <v>0</v>
      </c>
      <c r="AD2968" s="41">
        <f>IF(AND(tbl_PV_Milestones[[#This Row],[Actual/Schedule Finish]]&lt;PV_Meta!$B$7,tbl_PV_Milestones[[#This Row],[Complete]]="No",tbl_PV_Milestones[[#This Row],[Project Status]]&lt;&gt;"On Hold"),1,0)</f>
        <v>1</v>
      </c>
      <c r="AE2968" s="41">
        <f>IF(AND(tbl_PV_Milestones[[#This Row],[Actual/Schedule Finish]]&gt;tbl_PV_Milestones[[#This Row],[Baseline Date]],tbl_PV_Milestones[[#This Row],[Complete]]="No",tbl_PV_Milestones[[#This Row],[Project Status]]&lt;&gt;"On Hold",tbl_PV_Milestones[[#This Row],[Overdue]]=0,tbl_PV_Milestones[[#This Row],[To be Baselined]]&lt;&gt;1),1,0)</f>
        <v>0</v>
      </c>
      <c r="AF2968" s="41">
        <f>IF(AND(tbl_PV_Milestones[[#This Row],[BL FY]]=2025,tbl_PV_Milestones[[#This Row],[Finish FY]]&gt;2025),1,0)</f>
        <v>0</v>
      </c>
      <c r="AG2968" s="56" t="str">
        <f>_xlfn.XLOOKUP(tbl_PV_Milestones[[#This Row],[Work ID]],tbl_PV_Meta[Work ID '#],tbl_PV_Meta[Project Manager/Owner],,0)</f>
        <v>Project Manager 12</v>
      </c>
    </row>
    <row r="2969" spans="4:33" x14ac:dyDescent="0.25">
      <c r="D2969" s="6" t="s">
        <v>154</v>
      </c>
      <c r="E2969" s="6" t="s">
        <v>503</v>
      </c>
      <c r="F2969" s="6" t="s">
        <v>1755</v>
      </c>
      <c r="G2969" s="6" t="s">
        <v>555</v>
      </c>
      <c r="H2969" s="6" t="s">
        <v>505</v>
      </c>
      <c r="I2969" s="6" t="s">
        <v>510</v>
      </c>
      <c r="J2969" s="6" t="s">
        <v>154</v>
      </c>
      <c r="K2969" s="6" t="s">
        <v>39</v>
      </c>
      <c r="L2969" s="6" t="s">
        <v>56</v>
      </c>
      <c r="M2969" s="43"/>
      <c r="N2969" s="44" t="s">
        <v>1979</v>
      </c>
      <c r="O2969" s="39">
        <v>45698.708333333299</v>
      </c>
      <c r="P2969" s="39">
        <v>45698.708333333299</v>
      </c>
      <c r="Q2969" s="6">
        <v>0</v>
      </c>
      <c r="R2969" s="6">
        <v>0</v>
      </c>
      <c r="S2969" s="45" t="e">
        <f>_xlfn.CONCAT(#REF!,TRIM(tbl_PV_Milestones[[#This Row],[Milestone Description]]))</f>
        <v>#REF!</v>
      </c>
      <c r="T2969" s="84" t="str">
        <f>IF(COUNTIF(tbl_PV_Milestones[UID],tbl_PV_Milestones[[#This Row],[UID]])&gt;1,"Duplicate","")</f>
        <v>Duplicate</v>
      </c>
      <c r="U2969" s="42" t="str">
        <f>_xlfn.XLOOKUP(tbl_PV_Milestones[[#This Row],[Work ID]],tbl_PV_Meta[Work ID '#],tbl_PV_Meta[Sub-Portfolio])</f>
        <v>Sub-Portfolio 8</v>
      </c>
      <c r="V2969" s="41">
        <f>IF(MONTH(tbl_PV_Milestones[[#This Row],[Baseline Date]])&lt;7,YEAR(tbl_PV_Milestones[[#This Row],[Baseline Date]]),YEAR(tbl_PV_Milestones[[#This Row],[Baseline Date]])+1)</f>
        <v>2025</v>
      </c>
      <c r="W2969" s="41">
        <f>IF(MONTH(tbl_PV_Milestones[[#This Row],[Actual/Schedule Finish]])&lt;7,YEAR(tbl_PV_Milestones[[#This Row],[Actual/Schedule Finish]]),YEAR(tbl_PV_Milestones[[#This Row],[Actual/Schedule Finish]])+1)</f>
        <v>2025</v>
      </c>
      <c r="X2969" s="41" t="str">
        <f>IF(OR(tbl_PV_Milestones[[#This Row],[Project Status]]="Completed",tbl_PV_Milestones[[#This Row],[Project Status]]="Assumed Completed"),"Yes","No")</f>
        <v>No</v>
      </c>
      <c r="Y2969" s="41">
        <f>IF(tbl_PV_Milestones[[#This Row],[Baseline Date]]="",1,0)</f>
        <v>0</v>
      </c>
      <c r="Z2969" s="41">
        <f>IF(tbl_PV_Milestones[[#This Row],[Baseline Date]]&lt;PV_Meta!$B$7,1,0)</f>
        <v>1</v>
      </c>
      <c r="AA2969" s="41">
        <f>IF(tbl_PV_Milestones[[#This Row],[Complete]]="Yes",1,0)</f>
        <v>0</v>
      </c>
      <c r="AB2969" s="41">
        <f>IF(AND(tbl_PV_Milestones[[#This Row],[BL FY]]=2025,tbl_PV_Milestones[[#This Row],[Baseline Date]]&lt;PV_Meta!$B$7),1,0)</f>
        <v>1</v>
      </c>
      <c r="AC2969" s="41">
        <f>IF(AND(tbl_PV_Milestones[[#This Row],[Planned YTD]]=1,tbl_PV_Milestones[[#This Row],[Complete]]="Yes"),1,0)</f>
        <v>0</v>
      </c>
      <c r="AD2969" s="41">
        <f>IF(AND(tbl_PV_Milestones[[#This Row],[Actual/Schedule Finish]]&lt;PV_Meta!$B$7,tbl_PV_Milestones[[#This Row],[Complete]]="No",tbl_PV_Milestones[[#This Row],[Project Status]]&lt;&gt;"On Hold"),1,0)</f>
        <v>1</v>
      </c>
      <c r="AE2969" s="41">
        <f>IF(AND(tbl_PV_Milestones[[#This Row],[Actual/Schedule Finish]]&gt;tbl_PV_Milestones[[#This Row],[Baseline Date]],tbl_PV_Milestones[[#This Row],[Complete]]="No",tbl_PV_Milestones[[#This Row],[Project Status]]&lt;&gt;"On Hold",tbl_PV_Milestones[[#This Row],[Overdue]]=0,tbl_PV_Milestones[[#This Row],[To be Baselined]]&lt;&gt;1),1,0)</f>
        <v>0</v>
      </c>
      <c r="AF2969" s="41">
        <f>IF(AND(tbl_PV_Milestones[[#This Row],[BL FY]]=2025,tbl_PV_Milestones[[#This Row],[Finish FY]]&gt;2025),1,0)</f>
        <v>0</v>
      </c>
      <c r="AG2969" s="56" t="str">
        <f>_xlfn.XLOOKUP(tbl_PV_Milestones[[#This Row],[Work ID]],tbl_PV_Meta[Work ID '#],tbl_PV_Meta[Project Manager/Owner],,0)</f>
        <v>Project Manager 12</v>
      </c>
    </row>
    <row r="2970" spans="4:33" x14ac:dyDescent="0.25">
      <c r="D2970" s="6" t="s">
        <v>154</v>
      </c>
      <c r="E2970" s="6" t="s">
        <v>503</v>
      </c>
      <c r="F2970" s="6" t="s">
        <v>1755</v>
      </c>
      <c r="G2970" s="6" t="s">
        <v>556</v>
      </c>
      <c r="H2970" s="6" t="s">
        <v>505</v>
      </c>
      <c r="I2970" s="6" t="s">
        <v>510</v>
      </c>
      <c r="J2970" s="6" t="s">
        <v>154</v>
      </c>
      <c r="K2970" s="6" t="s">
        <v>39</v>
      </c>
      <c r="L2970" s="6" t="s">
        <v>56</v>
      </c>
      <c r="M2970" s="43"/>
      <c r="N2970" s="44" t="s">
        <v>1979</v>
      </c>
      <c r="O2970" s="39">
        <v>45702.708333333299</v>
      </c>
      <c r="P2970" s="39">
        <v>45702.708333333299</v>
      </c>
      <c r="Q2970" s="6">
        <v>0</v>
      </c>
      <c r="R2970" s="6">
        <v>0</v>
      </c>
      <c r="S2970" s="45" t="e">
        <f>_xlfn.CONCAT(#REF!,TRIM(tbl_PV_Milestones[[#This Row],[Milestone Description]]))</f>
        <v>#REF!</v>
      </c>
      <c r="T2970" s="84" t="str">
        <f>IF(COUNTIF(tbl_PV_Milestones[UID],tbl_PV_Milestones[[#This Row],[UID]])&gt;1,"Duplicate","")</f>
        <v>Duplicate</v>
      </c>
      <c r="U2970" s="42" t="str">
        <f>_xlfn.XLOOKUP(tbl_PV_Milestones[[#This Row],[Work ID]],tbl_PV_Meta[Work ID '#],tbl_PV_Meta[Sub-Portfolio])</f>
        <v>Sub-Portfolio 8</v>
      </c>
      <c r="V2970" s="41">
        <f>IF(MONTH(tbl_PV_Milestones[[#This Row],[Baseline Date]])&lt;7,YEAR(tbl_PV_Milestones[[#This Row],[Baseline Date]]),YEAR(tbl_PV_Milestones[[#This Row],[Baseline Date]])+1)</f>
        <v>2025</v>
      </c>
      <c r="W2970" s="41">
        <f>IF(MONTH(tbl_PV_Milestones[[#This Row],[Actual/Schedule Finish]])&lt;7,YEAR(tbl_PV_Milestones[[#This Row],[Actual/Schedule Finish]]),YEAR(tbl_PV_Milestones[[#This Row],[Actual/Schedule Finish]])+1)</f>
        <v>2025</v>
      </c>
      <c r="X2970" s="41" t="str">
        <f>IF(OR(tbl_PV_Milestones[[#This Row],[Project Status]]="Completed",tbl_PV_Milestones[[#This Row],[Project Status]]="Assumed Completed"),"Yes","No")</f>
        <v>No</v>
      </c>
      <c r="Y2970" s="41">
        <f>IF(tbl_PV_Milestones[[#This Row],[Baseline Date]]="",1,0)</f>
        <v>0</v>
      </c>
      <c r="Z2970" s="41">
        <f>IF(tbl_PV_Milestones[[#This Row],[Baseline Date]]&lt;PV_Meta!$B$7,1,0)</f>
        <v>1</v>
      </c>
      <c r="AA2970" s="41">
        <f>IF(tbl_PV_Milestones[[#This Row],[Complete]]="Yes",1,0)</f>
        <v>0</v>
      </c>
      <c r="AB2970" s="41">
        <f>IF(AND(tbl_PV_Milestones[[#This Row],[BL FY]]=2025,tbl_PV_Milestones[[#This Row],[Baseline Date]]&lt;PV_Meta!$B$7),1,0)</f>
        <v>1</v>
      </c>
      <c r="AC2970" s="41">
        <f>IF(AND(tbl_PV_Milestones[[#This Row],[Planned YTD]]=1,tbl_PV_Milestones[[#This Row],[Complete]]="Yes"),1,0)</f>
        <v>0</v>
      </c>
      <c r="AD2970" s="41">
        <f>IF(AND(tbl_PV_Milestones[[#This Row],[Actual/Schedule Finish]]&lt;PV_Meta!$B$7,tbl_PV_Milestones[[#This Row],[Complete]]="No",tbl_PV_Milestones[[#This Row],[Project Status]]&lt;&gt;"On Hold"),1,0)</f>
        <v>1</v>
      </c>
      <c r="AE2970" s="41">
        <f>IF(AND(tbl_PV_Milestones[[#This Row],[Actual/Schedule Finish]]&gt;tbl_PV_Milestones[[#This Row],[Baseline Date]],tbl_PV_Milestones[[#This Row],[Complete]]="No",tbl_PV_Milestones[[#This Row],[Project Status]]&lt;&gt;"On Hold",tbl_PV_Milestones[[#This Row],[Overdue]]=0,tbl_PV_Milestones[[#This Row],[To be Baselined]]&lt;&gt;1),1,0)</f>
        <v>0</v>
      </c>
      <c r="AF2970" s="41">
        <f>IF(AND(tbl_PV_Milestones[[#This Row],[BL FY]]=2025,tbl_PV_Milestones[[#This Row],[Finish FY]]&gt;2025),1,0)</f>
        <v>0</v>
      </c>
      <c r="AG2970" s="56" t="str">
        <f>_xlfn.XLOOKUP(tbl_PV_Milestones[[#This Row],[Work ID]],tbl_PV_Meta[Work ID '#],tbl_PV_Meta[Project Manager/Owner],,0)</f>
        <v>Project Manager 12</v>
      </c>
    </row>
    <row r="2971" spans="4:33" x14ac:dyDescent="0.25">
      <c r="D2971" s="6" t="s">
        <v>154</v>
      </c>
      <c r="E2971" s="6" t="s">
        <v>503</v>
      </c>
      <c r="F2971" s="6" t="s">
        <v>1755</v>
      </c>
      <c r="G2971" s="6" t="s">
        <v>537</v>
      </c>
      <c r="H2971" s="6" t="s">
        <v>505</v>
      </c>
      <c r="I2971" s="6" t="s">
        <v>510</v>
      </c>
      <c r="J2971" s="6" t="s">
        <v>154</v>
      </c>
      <c r="K2971" s="6" t="s">
        <v>39</v>
      </c>
      <c r="L2971" s="6" t="s">
        <v>56</v>
      </c>
      <c r="M2971" s="43"/>
      <c r="N2971" s="44" t="s">
        <v>1979</v>
      </c>
      <c r="O2971" s="39">
        <v>45720.708333333299</v>
      </c>
      <c r="P2971" s="39">
        <v>45720.708333333299</v>
      </c>
      <c r="Q2971" s="6">
        <v>0</v>
      </c>
      <c r="R2971" s="6">
        <v>0</v>
      </c>
      <c r="S2971" s="45" t="e">
        <f>_xlfn.CONCAT(#REF!,TRIM(tbl_PV_Milestones[[#This Row],[Milestone Description]]))</f>
        <v>#REF!</v>
      </c>
      <c r="T2971" s="84" t="str">
        <f>IF(COUNTIF(tbl_PV_Milestones[UID],tbl_PV_Milestones[[#This Row],[UID]])&gt;1,"Duplicate","")</f>
        <v>Duplicate</v>
      </c>
      <c r="U2971" s="42" t="str">
        <f>_xlfn.XLOOKUP(tbl_PV_Milestones[[#This Row],[Work ID]],tbl_PV_Meta[Work ID '#],tbl_PV_Meta[Sub-Portfolio])</f>
        <v>Sub-Portfolio 8</v>
      </c>
      <c r="V2971" s="41">
        <f>IF(MONTH(tbl_PV_Milestones[[#This Row],[Baseline Date]])&lt;7,YEAR(tbl_PV_Milestones[[#This Row],[Baseline Date]]),YEAR(tbl_PV_Milestones[[#This Row],[Baseline Date]])+1)</f>
        <v>2025</v>
      </c>
      <c r="W2971" s="41">
        <f>IF(MONTH(tbl_PV_Milestones[[#This Row],[Actual/Schedule Finish]])&lt;7,YEAR(tbl_PV_Milestones[[#This Row],[Actual/Schedule Finish]]),YEAR(tbl_PV_Milestones[[#This Row],[Actual/Schedule Finish]])+1)</f>
        <v>2025</v>
      </c>
      <c r="X2971" s="41" t="str">
        <f>IF(OR(tbl_PV_Milestones[[#This Row],[Project Status]]="Completed",tbl_PV_Milestones[[#This Row],[Project Status]]="Assumed Completed"),"Yes","No")</f>
        <v>No</v>
      </c>
      <c r="Y2971" s="41">
        <f>IF(tbl_PV_Milestones[[#This Row],[Baseline Date]]="",1,0)</f>
        <v>0</v>
      </c>
      <c r="Z2971" s="41">
        <f>IF(tbl_PV_Milestones[[#This Row],[Baseline Date]]&lt;PV_Meta!$B$7,1,0)</f>
        <v>1</v>
      </c>
      <c r="AA2971" s="41">
        <f>IF(tbl_PV_Milestones[[#This Row],[Complete]]="Yes",1,0)</f>
        <v>0</v>
      </c>
      <c r="AB2971" s="41">
        <f>IF(AND(tbl_PV_Milestones[[#This Row],[BL FY]]=2025,tbl_PV_Milestones[[#This Row],[Baseline Date]]&lt;PV_Meta!$B$7),1,0)</f>
        <v>1</v>
      </c>
      <c r="AC2971" s="41">
        <f>IF(AND(tbl_PV_Milestones[[#This Row],[Planned YTD]]=1,tbl_PV_Milestones[[#This Row],[Complete]]="Yes"),1,0)</f>
        <v>0</v>
      </c>
      <c r="AD2971" s="41">
        <f>IF(AND(tbl_PV_Milestones[[#This Row],[Actual/Schedule Finish]]&lt;PV_Meta!$B$7,tbl_PV_Milestones[[#This Row],[Complete]]="No",tbl_PV_Milestones[[#This Row],[Project Status]]&lt;&gt;"On Hold"),1,0)</f>
        <v>1</v>
      </c>
      <c r="AE2971" s="41">
        <f>IF(AND(tbl_PV_Milestones[[#This Row],[Actual/Schedule Finish]]&gt;tbl_PV_Milestones[[#This Row],[Baseline Date]],tbl_PV_Milestones[[#This Row],[Complete]]="No",tbl_PV_Milestones[[#This Row],[Project Status]]&lt;&gt;"On Hold",tbl_PV_Milestones[[#This Row],[Overdue]]=0,tbl_PV_Milestones[[#This Row],[To be Baselined]]&lt;&gt;1),1,0)</f>
        <v>0</v>
      </c>
      <c r="AF2971" s="41">
        <f>IF(AND(tbl_PV_Milestones[[#This Row],[BL FY]]=2025,tbl_PV_Milestones[[#This Row],[Finish FY]]&gt;2025),1,0)</f>
        <v>0</v>
      </c>
      <c r="AG2971" s="56" t="str">
        <f>_xlfn.XLOOKUP(tbl_PV_Milestones[[#This Row],[Work ID]],tbl_PV_Meta[Work ID '#],tbl_PV_Meta[Project Manager/Owner],,0)</f>
        <v>Project Manager 12</v>
      </c>
    </row>
    <row r="2972" spans="4:33" x14ac:dyDescent="0.25">
      <c r="D2972" s="6" t="s">
        <v>154</v>
      </c>
      <c r="E2972" s="6" t="s">
        <v>503</v>
      </c>
      <c r="F2972" s="6" t="s">
        <v>1755</v>
      </c>
      <c r="G2972" s="6" t="s">
        <v>538</v>
      </c>
      <c r="H2972" s="6" t="s">
        <v>505</v>
      </c>
      <c r="I2972" s="6" t="s">
        <v>510</v>
      </c>
      <c r="J2972" s="6" t="s">
        <v>154</v>
      </c>
      <c r="K2972" s="6" t="s">
        <v>39</v>
      </c>
      <c r="L2972" s="6" t="s">
        <v>56</v>
      </c>
      <c r="M2972" s="43"/>
      <c r="N2972" s="44" t="s">
        <v>1979</v>
      </c>
      <c r="O2972" s="39">
        <v>45748.708333333299</v>
      </c>
      <c r="P2972" s="39">
        <v>45748.708333333299</v>
      </c>
      <c r="Q2972" s="6">
        <v>0</v>
      </c>
      <c r="R2972" s="6">
        <v>0</v>
      </c>
      <c r="S2972" s="45" t="e">
        <f>_xlfn.CONCAT(#REF!,TRIM(tbl_PV_Milestones[[#This Row],[Milestone Description]]))</f>
        <v>#REF!</v>
      </c>
      <c r="T2972" s="84" t="str">
        <f>IF(COUNTIF(tbl_PV_Milestones[UID],tbl_PV_Milestones[[#This Row],[UID]])&gt;1,"Duplicate","")</f>
        <v>Duplicate</v>
      </c>
      <c r="U2972" s="42" t="str">
        <f>_xlfn.XLOOKUP(tbl_PV_Milestones[[#This Row],[Work ID]],tbl_PV_Meta[Work ID '#],tbl_PV_Meta[Sub-Portfolio])</f>
        <v>Sub-Portfolio 8</v>
      </c>
      <c r="V2972" s="41">
        <f>IF(MONTH(tbl_PV_Milestones[[#This Row],[Baseline Date]])&lt;7,YEAR(tbl_PV_Milestones[[#This Row],[Baseline Date]]),YEAR(tbl_PV_Milestones[[#This Row],[Baseline Date]])+1)</f>
        <v>2025</v>
      </c>
      <c r="W2972" s="41">
        <f>IF(MONTH(tbl_PV_Milestones[[#This Row],[Actual/Schedule Finish]])&lt;7,YEAR(tbl_PV_Milestones[[#This Row],[Actual/Schedule Finish]]),YEAR(tbl_PV_Milestones[[#This Row],[Actual/Schedule Finish]])+1)</f>
        <v>2025</v>
      </c>
      <c r="X2972" s="41" t="str">
        <f>IF(OR(tbl_PV_Milestones[[#This Row],[Project Status]]="Completed",tbl_PV_Milestones[[#This Row],[Project Status]]="Assumed Completed"),"Yes","No")</f>
        <v>No</v>
      </c>
      <c r="Y2972" s="41">
        <f>IF(tbl_PV_Milestones[[#This Row],[Baseline Date]]="",1,0)</f>
        <v>0</v>
      </c>
      <c r="Z2972" s="41">
        <f>IF(tbl_PV_Milestones[[#This Row],[Baseline Date]]&lt;PV_Meta!$B$7,1,0)</f>
        <v>1</v>
      </c>
      <c r="AA2972" s="41">
        <f>IF(tbl_PV_Milestones[[#This Row],[Complete]]="Yes",1,0)</f>
        <v>0</v>
      </c>
      <c r="AB2972" s="41">
        <f>IF(AND(tbl_PV_Milestones[[#This Row],[BL FY]]=2025,tbl_PV_Milestones[[#This Row],[Baseline Date]]&lt;PV_Meta!$B$7),1,0)</f>
        <v>1</v>
      </c>
      <c r="AC2972" s="41">
        <f>IF(AND(tbl_PV_Milestones[[#This Row],[Planned YTD]]=1,tbl_PV_Milestones[[#This Row],[Complete]]="Yes"),1,0)</f>
        <v>0</v>
      </c>
      <c r="AD2972" s="41">
        <f>IF(AND(tbl_PV_Milestones[[#This Row],[Actual/Schedule Finish]]&lt;PV_Meta!$B$7,tbl_PV_Milestones[[#This Row],[Complete]]="No",tbl_PV_Milestones[[#This Row],[Project Status]]&lt;&gt;"On Hold"),1,0)</f>
        <v>1</v>
      </c>
      <c r="AE2972" s="41">
        <f>IF(AND(tbl_PV_Milestones[[#This Row],[Actual/Schedule Finish]]&gt;tbl_PV_Milestones[[#This Row],[Baseline Date]],tbl_PV_Milestones[[#This Row],[Complete]]="No",tbl_PV_Milestones[[#This Row],[Project Status]]&lt;&gt;"On Hold",tbl_PV_Milestones[[#This Row],[Overdue]]=0,tbl_PV_Milestones[[#This Row],[To be Baselined]]&lt;&gt;1),1,0)</f>
        <v>0</v>
      </c>
      <c r="AF2972" s="41">
        <f>IF(AND(tbl_PV_Milestones[[#This Row],[BL FY]]=2025,tbl_PV_Milestones[[#This Row],[Finish FY]]&gt;2025),1,0)</f>
        <v>0</v>
      </c>
      <c r="AG2972" s="56" t="str">
        <f>_xlfn.XLOOKUP(tbl_PV_Milestones[[#This Row],[Work ID]],tbl_PV_Meta[Work ID '#],tbl_PV_Meta[Project Manager/Owner],,0)</f>
        <v>Project Manager 12</v>
      </c>
    </row>
    <row r="2973" spans="4:33" x14ac:dyDescent="0.25">
      <c r="D2973" s="6" t="s">
        <v>154</v>
      </c>
      <c r="E2973" s="6" t="s">
        <v>503</v>
      </c>
      <c r="F2973" s="6" t="s">
        <v>1755</v>
      </c>
      <c r="G2973" s="6" t="s">
        <v>539</v>
      </c>
      <c r="H2973" s="6" t="s">
        <v>505</v>
      </c>
      <c r="I2973" s="6" t="s">
        <v>510</v>
      </c>
      <c r="J2973" s="6" t="s">
        <v>154</v>
      </c>
      <c r="K2973" s="6" t="s">
        <v>39</v>
      </c>
      <c r="L2973" s="6" t="s">
        <v>56</v>
      </c>
      <c r="M2973" s="43"/>
      <c r="N2973" s="44" t="s">
        <v>1979</v>
      </c>
      <c r="O2973" s="39">
        <v>45733.708333333299</v>
      </c>
      <c r="P2973" s="39">
        <v>45733.708333333299</v>
      </c>
      <c r="Q2973" s="6">
        <v>0</v>
      </c>
      <c r="R2973" s="6">
        <v>0</v>
      </c>
      <c r="S2973" s="45" t="e">
        <f>_xlfn.CONCAT(#REF!,TRIM(tbl_PV_Milestones[[#This Row],[Milestone Description]]))</f>
        <v>#REF!</v>
      </c>
      <c r="T2973" s="84" t="str">
        <f>IF(COUNTIF(tbl_PV_Milestones[UID],tbl_PV_Milestones[[#This Row],[UID]])&gt;1,"Duplicate","")</f>
        <v>Duplicate</v>
      </c>
      <c r="U2973" s="42" t="str">
        <f>_xlfn.XLOOKUP(tbl_PV_Milestones[[#This Row],[Work ID]],tbl_PV_Meta[Work ID '#],tbl_PV_Meta[Sub-Portfolio])</f>
        <v>Sub-Portfolio 8</v>
      </c>
      <c r="V2973" s="41">
        <f>IF(MONTH(tbl_PV_Milestones[[#This Row],[Baseline Date]])&lt;7,YEAR(tbl_PV_Milestones[[#This Row],[Baseline Date]]),YEAR(tbl_PV_Milestones[[#This Row],[Baseline Date]])+1)</f>
        <v>2025</v>
      </c>
      <c r="W2973" s="41">
        <f>IF(MONTH(tbl_PV_Milestones[[#This Row],[Actual/Schedule Finish]])&lt;7,YEAR(tbl_PV_Milestones[[#This Row],[Actual/Schedule Finish]]),YEAR(tbl_PV_Milestones[[#This Row],[Actual/Schedule Finish]])+1)</f>
        <v>2025</v>
      </c>
      <c r="X2973" s="41" t="str">
        <f>IF(OR(tbl_PV_Milestones[[#This Row],[Project Status]]="Completed",tbl_PV_Milestones[[#This Row],[Project Status]]="Assumed Completed"),"Yes","No")</f>
        <v>No</v>
      </c>
      <c r="Y2973" s="41">
        <f>IF(tbl_PV_Milestones[[#This Row],[Baseline Date]]="",1,0)</f>
        <v>0</v>
      </c>
      <c r="Z2973" s="41">
        <f>IF(tbl_PV_Milestones[[#This Row],[Baseline Date]]&lt;PV_Meta!$B$7,1,0)</f>
        <v>1</v>
      </c>
      <c r="AA2973" s="41">
        <f>IF(tbl_PV_Milestones[[#This Row],[Complete]]="Yes",1,0)</f>
        <v>0</v>
      </c>
      <c r="AB2973" s="41">
        <f>IF(AND(tbl_PV_Milestones[[#This Row],[BL FY]]=2025,tbl_PV_Milestones[[#This Row],[Baseline Date]]&lt;PV_Meta!$B$7),1,0)</f>
        <v>1</v>
      </c>
      <c r="AC2973" s="41">
        <f>IF(AND(tbl_PV_Milestones[[#This Row],[Planned YTD]]=1,tbl_PV_Milestones[[#This Row],[Complete]]="Yes"),1,0)</f>
        <v>0</v>
      </c>
      <c r="AD2973" s="41">
        <f>IF(AND(tbl_PV_Milestones[[#This Row],[Actual/Schedule Finish]]&lt;PV_Meta!$B$7,tbl_PV_Milestones[[#This Row],[Complete]]="No",tbl_PV_Milestones[[#This Row],[Project Status]]&lt;&gt;"On Hold"),1,0)</f>
        <v>1</v>
      </c>
      <c r="AE2973" s="41">
        <f>IF(AND(tbl_PV_Milestones[[#This Row],[Actual/Schedule Finish]]&gt;tbl_PV_Milestones[[#This Row],[Baseline Date]],tbl_PV_Milestones[[#This Row],[Complete]]="No",tbl_PV_Milestones[[#This Row],[Project Status]]&lt;&gt;"On Hold",tbl_PV_Milestones[[#This Row],[Overdue]]=0,tbl_PV_Milestones[[#This Row],[To be Baselined]]&lt;&gt;1),1,0)</f>
        <v>0</v>
      </c>
      <c r="AF2973" s="41">
        <f>IF(AND(tbl_PV_Milestones[[#This Row],[BL FY]]=2025,tbl_PV_Milestones[[#This Row],[Finish FY]]&gt;2025),1,0)</f>
        <v>0</v>
      </c>
      <c r="AG2973" s="56" t="str">
        <f>_xlfn.XLOOKUP(tbl_PV_Milestones[[#This Row],[Work ID]],tbl_PV_Meta[Work ID '#],tbl_PV_Meta[Project Manager/Owner],,0)</f>
        <v>Project Manager 12</v>
      </c>
    </row>
    <row r="2974" spans="4:33" x14ac:dyDescent="0.25">
      <c r="D2974" s="6" t="s">
        <v>154</v>
      </c>
      <c r="E2974" s="6" t="s">
        <v>52</v>
      </c>
      <c r="F2974" s="6" t="s">
        <v>1755</v>
      </c>
      <c r="G2974" s="6" t="s">
        <v>594</v>
      </c>
      <c r="H2974" s="6" t="s">
        <v>505</v>
      </c>
      <c r="I2974" s="6" t="s">
        <v>510</v>
      </c>
      <c r="J2974" s="6" t="s">
        <v>154</v>
      </c>
      <c r="K2974" s="6" t="s">
        <v>39</v>
      </c>
      <c r="L2974" s="6" t="s">
        <v>56</v>
      </c>
      <c r="M2974" s="43"/>
      <c r="N2974" s="44" t="s">
        <v>1979</v>
      </c>
      <c r="S2974" s="45" t="e">
        <f>_xlfn.CONCAT(#REF!,TRIM(tbl_PV_Milestones[[#This Row],[Milestone Description]]))</f>
        <v>#REF!</v>
      </c>
      <c r="T2974" s="84" t="str">
        <f>IF(COUNTIF(tbl_PV_Milestones[UID],tbl_PV_Milestones[[#This Row],[UID]])&gt;1,"Duplicate","")</f>
        <v>Duplicate</v>
      </c>
      <c r="U2974" s="42" t="str">
        <f>_xlfn.XLOOKUP(tbl_PV_Milestones[[#This Row],[Work ID]],tbl_PV_Meta[Work ID '#],tbl_PV_Meta[Sub-Portfolio])</f>
        <v>Sub-Portfolio 8</v>
      </c>
      <c r="V2974" s="41">
        <f>IF(MONTH(tbl_PV_Milestones[[#This Row],[Baseline Date]])&lt;7,YEAR(tbl_PV_Milestones[[#This Row],[Baseline Date]]),YEAR(tbl_PV_Milestones[[#This Row],[Baseline Date]])+1)</f>
        <v>1900</v>
      </c>
      <c r="W2974" s="41">
        <f>IF(MONTH(tbl_PV_Milestones[[#This Row],[Actual/Schedule Finish]])&lt;7,YEAR(tbl_PV_Milestones[[#This Row],[Actual/Schedule Finish]]),YEAR(tbl_PV_Milestones[[#This Row],[Actual/Schedule Finish]])+1)</f>
        <v>1900</v>
      </c>
      <c r="X2974" s="41" t="str">
        <f>IF(OR(tbl_PV_Milestones[[#This Row],[Project Status]]="Completed",tbl_PV_Milestones[[#This Row],[Project Status]]="Assumed Completed"),"Yes","No")</f>
        <v>No</v>
      </c>
      <c r="Y2974" s="41">
        <f>IF(tbl_PV_Milestones[[#This Row],[Baseline Date]]="",1,0)</f>
        <v>1</v>
      </c>
      <c r="Z2974" s="41">
        <f>IF(tbl_PV_Milestones[[#This Row],[Baseline Date]]&lt;PV_Meta!$B$7,1,0)</f>
        <v>1</v>
      </c>
      <c r="AA2974" s="41">
        <f>IF(tbl_PV_Milestones[[#This Row],[Complete]]="Yes",1,0)</f>
        <v>0</v>
      </c>
      <c r="AB2974" s="41">
        <f>IF(AND(tbl_PV_Milestones[[#This Row],[BL FY]]=2025,tbl_PV_Milestones[[#This Row],[Baseline Date]]&lt;PV_Meta!$B$7),1,0)</f>
        <v>0</v>
      </c>
      <c r="AC2974" s="41">
        <f>IF(AND(tbl_PV_Milestones[[#This Row],[Planned YTD]]=1,tbl_PV_Milestones[[#This Row],[Complete]]="Yes"),1,0)</f>
        <v>0</v>
      </c>
      <c r="AD2974" s="41">
        <f>IF(AND(tbl_PV_Milestones[[#This Row],[Actual/Schedule Finish]]&lt;PV_Meta!$B$7,tbl_PV_Milestones[[#This Row],[Complete]]="No",tbl_PV_Milestones[[#This Row],[Project Status]]&lt;&gt;"On Hold"),1,0)</f>
        <v>1</v>
      </c>
      <c r="AE2974" s="41">
        <f>IF(AND(tbl_PV_Milestones[[#This Row],[Actual/Schedule Finish]]&gt;tbl_PV_Milestones[[#This Row],[Baseline Date]],tbl_PV_Milestones[[#This Row],[Complete]]="No",tbl_PV_Milestones[[#This Row],[Project Status]]&lt;&gt;"On Hold",tbl_PV_Milestones[[#This Row],[Overdue]]=0,tbl_PV_Milestones[[#This Row],[To be Baselined]]&lt;&gt;1),1,0)</f>
        <v>0</v>
      </c>
      <c r="AF2974" s="41">
        <f>IF(AND(tbl_PV_Milestones[[#This Row],[BL FY]]=2025,tbl_PV_Milestones[[#This Row],[Finish FY]]&gt;2025),1,0)</f>
        <v>0</v>
      </c>
      <c r="AG2974" s="56" t="str">
        <f>_xlfn.XLOOKUP(tbl_PV_Milestones[[#This Row],[Work ID]],tbl_PV_Meta[Work ID '#],tbl_PV_Meta[Project Manager/Owner],,0)</f>
        <v>Project Manager 12</v>
      </c>
    </row>
    <row r="2975" spans="4:33" x14ac:dyDescent="0.25">
      <c r="D2975" s="6" t="s">
        <v>154</v>
      </c>
      <c r="E2975" s="6" t="s">
        <v>503</v>
      </c>
      <c r="F2975" s="6" t="s">
        <v>1755</v>
      </c>
      <c r="G2975" s="6" t="s">
        <v>529</v>
      </c>
      <c r="H2975" s="6" t="s">
        <v>505</v>
      </c>
      <c r="I2975" s="6" t="s">
        <v>510</v>
      </c>
      <c r="J2975" s="6" t="s">
        <v>154</v>
      </c>
      <c r="K2975" s="6" t="s">
        <v>39</v>
      </c>
      <c r="L2975" s="6" t="s">
        <v>56</v>
      </c>
      <c r="M2975" s="43"/>
      <c r="N2975" s="44" t="s">
        <v>1979</v>
      </c>
      <c r="O2975" s="39">
        <v>45782.708333333299</v>
      </c>
      <c r="P2975" s="39">
        <v>45782.708333333299</v>
      </c>
      <c r="Q2975" s="6">
        <v>0</v>
      </c>
      <c r="R2975" s="6">
        <v>0</v>
      </c>
      <c r="S2975" s="45" t="e">
        <f>_xlfn.CONCAT(#REF!,TRIM(tbl_PV_Milestones[[#This Row],[Milestone Description]]))</f>
        <v>#REF!</v>
      </c>
      <c r="T2975" s="84" t="str">
        <f>IF(COUNTIF(tbl_PV_Milestones[UID],tbl_PV_Milestones[[#This Row],[UID]])&gt;1,"Duplicate","")</f>
        <v>Duplicate</v>
      </c>
      <c r="U2975" s="42" t="str">
        <f>_xlfn.XLOOKUP(tbl_PV_Milestones[[#This Row],[Work ID]],tbl_PV_Meta[Work ID '#],tbl_PV_Meta[Sub-Portfolio])</f>
        <v>Sub-Portfolio 8</v>
      </c>
      <c r="V2975" s="41">
        <f>IF(MONTH(tbl_PV_Milestones[[#This Row],[Baseline Date]])&lt;7,YEAR(tbl_PV_Milestones[[#This Row],[Baseline Date]]),YEAR(tbl_PV_Milestones[[#This Row],[Baseline Date]])+1)</f>
        <v>2025</v>
      </c>
      <c r="W2975" s="41">
        <f>IF(MONTH(tbl_PV_Milestones[[#This Row],[Actual/Schedule Finish]])&lt;7,YEAR(tbl_PV_Milestones[[#This Row],[Actual/Schedule Finish]]),YEAR(tbl_PV_Milestones[[#This Row],[Actual/Schedule Finish]])+1)</f>
        <v>2025</v>
      </c>
      <c r="X2975" s="41" t="str">
        <f>IF(OR(tbl_PV_Milestones[[#This Row],[Project Status]]="Completed",tbl_PV_Milestones[[#This Row],[Project Status]]="Assumed Completed"),"Yes","No")</f>
        <v>No</v>
      </c>
      <c r="Y2975" s="41">
        <f>IF(tbl_PV_Milestones[[#This Row],[Baseline Date]]="",1,0)</f>
        <v>0</v>
      </c>
      <c r="Z2975" s="41">
        <f>IF(tbl_PV_Milestones[[#This Row],[Baseline Date]]&lt;PV_Meta!$B$7,1,0)</f>
        <v>0</v>
      </c>
      <c r="AA2975" s="41">
        <f>IF(tbl_PV_Milestones[[#This Row],[Complete]]="Yes",1,0)</f>
        <v>0</v>
      </c>
      <c r="AB2975" s="41">
        <f>IF(AND(tbl_PV_Milestones[[#This Row],[BL FY]]=2025,tbl_PV_Milestones[[#This Row],[Baseline Date]]&lt;PV_Meta!$B$7),1,0)</f>
        <v>0</v>
      </c>
      <c r="AC2975" s="41">
        <f>IF(AND(tbl_PV_Milestones[[#This Row],[Planned YTD]]=1,tbl_PV_Milestones[[#This Row],[Complete]]="Yes"),1,0)</f>
        <v>0</v>
      </c>
      <c r="AD2975" s="41">
        <f>IF(AND(tbl_PV_Milestones[[#This Row],[Actual/Schedule Finish]]&lt;PV_Meta!$B$7,tbl_PV_Milestones[[#This Row],[Complete]]="No",tbl_PV_Milestones[[#This Row],[Project Status]]&lt;&gt;"On Hold"),1,0)</f>
        <v>0</v>
      </c>
      <c r="AE2975" s="41">
        <f>IF(AND(tbl_PV_Milestones[[#This Row],[Actual/Schedule Finish]]&gt;tbl_PV_Milestones[[#This Row],[Baseline Date]],tbl_PV_Milestones[[#This Row],[Complete]]="No",tbl_PV_Milestones[[#This Row],[Project Status]]&lt;&gt;"On Hold",tbl_PV_Milestones[[#This Row],[Overdue]]=0,tbl_PV_Milestones[[#This Row],[To be Baselined]]&lt;&gt;1),1,0)</f>
        <v>0</v>
      </c>
      <c r="AF2975" s="41">
        <f>IF(AND(tbl_PV_Milestones[[#This Row],[BL FY]]=2025,tbl_PV_Milestones[[#This Row],[Finish FY]]&gt;2025),1,0)</f>
        <v>0</v>
      </c>
      <c r="AG2975" s="56" t="str">
        <f>_xlfn.XLOOKUP(tbl_PV_Milestones[[#This Row],[Work ID]],tbl_PV_Meta[Work ID '#],tbl_PV_Meta[Project Manager/Owner],,0)</f>
        <v>Project Manager 12</v>
      </c>
    </row>
    <row r="2976" spans="4:33" x14ac:dyDescent="0.25">
      <c r="D2976" s="6" t="s">
        <v>154</v>
      </c>
      <c r="E2976" s="6" t="s">
        <v>52</v>
      </c>
      <c r="F2976" s="6" t="s">
        <v>1755</v>
      </c>
      <c r="G2976" s="6" t="s">
        <v>530</v>
      </c>
      <c r="H2976" s="6" t="s">
        <v>505</v>
      </c>
      <c r="I2976" s="6" t="s">
        <v>510</v>
      </c>
      <c r="J2976" s="6" t="s">
        <v>154</v>
      </c>
      <c r="K2976" s="6" t="s">
        <v>39</v>
      </c>
      <c r="L2976" s="6" t="s">
        <v>56</v>
      </c>
      <c r="M2976" s="43"/>
      <c r="N2976" s="44" t="s">
        <v>1979</v>
      </c>
      <c r="S2976" s="45" t="e">
        <f>_xlfn.CONCAT(#REF!,TRIM(tbl_PV_Milestones[[#This Row],[Milestone Description]]))</f>
        <v>#REF!</v>
      </c>
      <c r="T2976" s="84" t="str">
        <f>IF(COUNTIF(tbl_PV_Milestones[UID],tbl_PV_Milestones[[#This Row],[UID]])&gt;1,"Duplicate","")</f>
        <v>Duplicate</v>
      </c>
      <c r="U2976" s="42" t="str">
        <f>_xlfn.XLOOKUP(tbl_PV_Milestones[[#This Row],[Work ID]],tbl_PV_Meta[Work ID '#],tbl_PV_Meta[Sub-Portfolio])</f>
        <v>Sub-Portfolio 8</v>
      </c>
      <c r="V2976" s="41">
        <f>IF(MONTH(tbl_PV_Milestones[[#This Row],[Baseline Date]])&lt;7,YEAR(tbl_PV_Milestones[[#This Row],[Baseline Date]]),YEAR(tbl_PV_Milestones[[#This Row],[Baseline Date]])+1)</f>
        <v>1900</v>
      </c>
      <c r="W2976" s="41">
        <f>IF(MONTH(tbl_PV_Milestones[[#This Row],[Actual/Schedule Finish]])&lt;7,YEAR(tbl_PV_Milestones[[#This Row],[Actual/Schedule Finish]]),YEAR(tbl_PV_Milestones[[#This Row],[Actual/Schedule Finish]])+1)</f>
        <v>1900</v>
      </c>
      <c r="X2976" s="41" t="str">
        <f>IF(OR(tbl_PV_Milestones[[#This Row],[Project Status]]="Completed",tbl_PV_Milestones[[#This Row],[Project Status]]="Assumed Completed"),"Yes","No")</f>
        <v>No</v>
      </c>
      <c r="Y2976" s="41">
        <f>IF(tbl_PV_Milestones[[#This Row],[Baseline Date]]="",1,0)</f>
        <v>1</v>
      </c>
      <c r="Z2976" s="41">
        <f>IF(tbl_PV_Milestones[[#This Row],[Baseline Date]]&lt;PV_Meta!$B$7,1,0)</f>
        <v>1</v>
      </c>
      <c r="AA2976" s="41">
        <f>IF(tbl_PV_Milestones[[#This Row],[Complete]]="Yes",1,0)</f>
        <v>0</v>
      </c>
      <c r="AB2976" s="41">
        <f>IF(AND(tbl_PV_Milestones[[#This Row],[BL FY]]=2025,tbl_PV_Milestones[[#This Row],[Baseline Date]]&lt;PV_Meta!$B$7),1,0)</f>
        <v>0</v>
      </c>
      <c r="AC2976" s="41">
        <f>IF(AND(tbl_PV_Milestones[[#This Row],[Planned YTD]]=1,tbl_PV_Milestones[[#This Row],[Complete]]="Yes"),1,0)</f>
        <v>0</v>
      </c>
      <c r="AD2976" s="41">
        <f>IF(AND(tbl_PV_Milestones[[#This Row],[Actual/Schedule Finish]]&lt;PV_Meta!$B$7,tbl_PV_Milestones[[#This Row],[Complete]]="No",tbl_PV_Milestones[[#This Row],[Project Status]]&lt;&gt;"On Hold"),1,0)</f>
        <v>1</v>
      </c>
      <c r="AE2976" s="41">
        <f>IF(AND(tbl_PV_Milestones[[#This Row],[Actual/Schedule Finish]]&gt;tbl_PV_Milestones[[#This Row],[Baseline Date]],tbl_PV_Milestones[[#This Row],[Complete]]="No",tbl_PV_Milestones[[#This Row],[Project Status]]&lt;&gt;"On Hold",tbl_PV_Milestones[[#This Row],[Overdue]]=0,tbl_PV_Milestones[[#This Row],[To be Baselined]]&lt;&gt;1),1,0)</f>
        <v>0</v>
      </c>
      <c r="AF2976" s="41">
        <f>IF(AND(tbl_PV_Milestones[[#This Row],[BL FY]]=2025,tbl_PV_Milestones[[#This Row],[Finish FY]]&gt;2025),1,0)</f>
        <v>0</v>
      </c>
      <c r="AG2976" s="56" t="str">
        <f>_xlfn.XLOOKUP(tbl_PV_Milestones[[#This Row],[Work ID]],tbl_PV_Meta[Work ID '#],tbl_PV_Meta[Project Manager/Owner],,0)</f>
        <v>Project Manager 12</v>
      </c>
    </row>
    <row r="2977" spans="4:33" x14ac:dyDescent="0.25">
      <c r="D2977" s="6" t="s">
        <v>154</v>
      </c>
      <c r="E2977" s="6" t="s">
        <v>52</v>
      </c>
      <c r="F2977" s="6" t="s">
        <v>1764</v>
      </c>
      <c r="G2977" s="6" t="s">
        <v>545</v>
      </c>
      <c r="H2977" s="6" t="s">
        <v>505</v>
      </c>
      <c r="I2977" s="6" t="s">
        <v>510</v>
      </c>
      <c r="J2977" s="6" t="s">
        <v>154</v>
      </c>
      <c r="K2977" s="6" t="s">
        <v>39</v>
      </c>
      <c r="L2977" s="6" t="s">
        <v>73</v>
      </c>
      <c r="M2977" s="43"/>
      <c r="N2977" s="44" t="s">
        <v>1979</v>
      </c>
      <c r="P2977" s="39">
        <v>45715.708333333299</v>
      </c>
      <c r="S2977" s="45" t="e">
        <f>_xlfn.CONCAT(#REF!,TRIM(tbl_PV_Milestones[[#This Row],[Milestone Description]]))</f>
        <v>#REF!</v>
      </c>
      <c r="T2977" s="84" t="str">
        <f>IF(COUNTIF(tbl_PV_Milestones[UID],tbl_PV_Milestones[[#This Row],[UID]])&gt;1,"Duplicate","")</f>
        <v>Duplicate</v>
      </c>
      <c r="U2977" s="42" t="str">
        <f>_xlfn.XLOOKUP(tbl_PV_Milestones[[#This Row],[Work ID]],tbl_PV_Meta[Work ID '#],tbl_PV_Meta[Sub-Portfolio])</f>
        <v>Sub-Portfolio 4</v>
      </c>
      <c r="V2977" s="41">
        <f>IF(MONTH(tbl_PV_Milestones[[#This Row],[Baseline Date]])&lt;7,YEAR(tbl_PV_Milestones[[#This Row],[Baseline Date]]),YEAR(tbl_PV_Milestones[[#This Row],[Baseline Date]])+1)</f>
        <v>2025</v>
      </c>
      <c r="W2977" s="41">
        <f>IF(MONTH(tbl_PV_Milestones[[#This Row],[Actual/Schedule Finish]])&lt;7,YEAR(tbl_PV_Milestones[[#This Row],[Actual/Schedule Finish]]),YEAR(tbl_PV_Milestones[[#This Row],[Actual/Schedule Finish]])+1)</f>
        <v>1900</v>
      </c>
      <c r="X2977" s="41" t="str">
        <f>IF(OR(tbl_PV_Milestones[[#This Row],[Project Status]]="Completed",tbl_PV_Milestones[[#This Row],[Project Status]]="Assumed Completed"),"Yes","No")</f>
        <v>No</v>
      </c>
      <c r="Y2977" s="41">
        <f>IF(tbl_PV_Milestones[[#This Row],[Baseline Date]]="",1,0)</f>
        <v>0</v>
      </c>
      <c r="Z2977" s="41">
        <f>IF(tbl_PV_Milestones[[#This Row],[Baseline Date]]&lt;PV_Meta!$B$7,1,0)</f>
        <v>1</v>
      </c>
      <c r="AA2977" s="41">
        <f>IF(tbl_PV_Milestones[[#This Row],[Complete]]="Yes",1,0)</f>
        <v>0</v>
      </c>
      <c r="AB2977" s="41">
        <f>IF(AND(tbl_PV_Milestones[[#This Row],[BL FY]]=2025,tbl_PV_Milestones[[#This Row],[Baseline Date]]&lt;PV_Meta!$B$7),1,0)</f>
        <v>1</v>
      </c>
      <c r="AC2977" s="41">
        <f>IF(AND(tbl_PV_Milestones[[#This Row],[Planned YTD]]=1,tbl_PV_Milestones[[#This Row],[Complete]]="Yes"),1,0)</f>
        <v>0</v>
      </c>
      <c r="AD2977" s="41">
        <f>IF(AND(tbl_PV_Milestones[[#This Row],[Actual/Schedule Finish]]&lt;PV_Meta!$B$7,tbl_PV_Milestones[[#This Row],[Complete]]="No",tbl_PV_Milestones[[#This Row],[Project Status]]&lt;&gt;"On Hold"),1,0)</f>
        <v>1</v>
      </c>
      <c r="AE2977" s="41">
        <f>IF(AND(tbl_PV_Milestones[[#This Row],[Actual/Schedule Finish]]&gt;tbl_PV_Milestones[[#This Row],[Baseline Date]],tbl_PV_Milestones[[#This Row],[Complete]]="No",tbl_PV_Milestones[[#This Row],[Project Status]]&lt;&gt;"On Hold",tbl_PV_Milestones[[#This Row],[Overdue]]=0,tbl_PV_Milestones[[#This Row],[To be Baselined]]&lt;&gt;1),1,0)</f>
        <v>0</v>
      </c>
      <c r="AF2977" s="41">
        <f>IF(AND(tbl_PV_Milestones[[#This Row],[BL FY]]=2025,tbl_PV_Milestones[[#This Row],[Finish FY]]&gt;2025),1,0)</f>
        <v>0</v>
      </c>
      <c r="AG2977" s="56" t="str">
        <f>_xlfn.XLOOKUP(tbl_PV_Milestones[[#This Row],[Work ID]],tbl_PV_Meta[Work ID '#],tbl_PV_Meta[Project Manager/Owner],,0)</f>
        <v>Project Manager 18</v>
      </c>
    </row>
    <row r="2978" spans="4:33" x14ac:dyDescent="0.25">
      <c r="D2978" s="6" t="s">
        <v>154</v>
      </c>
      <c r="E2978" s="6" t="s">
        <v>52</v>
      </c>
      <c r="F2978" s="6" t="s">
        <v>1764</v>
      </c>
      <c r="G2978" s="6" t="s">
        <v>560</v>
      </c>
      <c r="H2978" s="6" t="s">
        <v>505</v>
      </c>
      <c r="I2978" s="6" t="s">
        <v>510</v>
      </c>
      <c r="J2978" s="6" t="s">
        <v>154</v>
      </c>
      <c r="K2978" s="6" t="s">
        <v>39</v>
      </c>
      <c r="L2978" s="6" t="s">
        <v>73</v>
      </c>
      <c r="M2978" s="43"/>
      <c r="N2978" s="44" t="s">
        <v>1979</v>
      </c>
      <c r="P2978" s="39">
        <v>45681.708333333299</v>
      </c>
      <c r="S2978" s="45" t="e">
        <f>_xlfn.CONCAT(#REF!,TRIM(tbl_PV_Milestones[[#This Row],[Milestone Description]]))</f>
        <v>#REF!</v>
      </c>
      <c r="T2978" s="84" t="str">
        <f>IF(COUNTIF(tbl_PV_Milestones[UID],tbl_PV_Milestones[[#This Row],[UID]])&gt;1,"Duplicate","")</f>
        <v>Duplicate</v>
      </c>
      <c r="U2978" s="42" t="str">
        <f>_xlfn.XLOOKUP(tbl_PV_Milestones[[#This Row],[Work ID]],tbl_PV_Meta[Work ID '#],tbl_PV_Meta[Sub-Portfolio])</f>
        <v>Sub-Portfolio 4</v>
      </c>
      <c r="V2978" s="41">
        <f>IF(MONTH(tbl_PV_Milestones[[#This Row],[Baseline Date]])&lt;7,YEAR(tbl_PV_Milestones[[#This Row],[Baseline Date]]),YEAR(tbl_PV_Milestones[[#This Row],[Baseline Date]])+1)</f>
        <v>2025</v>
      </c>
      <c r="W2978" s="41">
        <f>IF(MONTH(tbl_PV_Milestones[[#This Row],[Actual/Schedule Finish]])&lt;7,YEAR(tbl_PV_Milestones[[#This Row],[Actual/Schedule Finish]]),YEAR(tbl_PV_Milestones[[#This Row],[Actual/Schedule Finish]])+1)</f>
        <v>1900</v>
      </c>
      <c r="X2978" s="41" t="str">
        <f>IF(OR(tbl_PV_Milestones[[#This Row],[Project Status]]="Completed",tbl_PV_Milestones[[#This Row],[Project Status]]="Assumed Completed"),"Yes","No")</f>
        <v>No</v>
      </c>
      <c r="Y2978" s="41">
        <f>IF(tbl_PV_Milestones[[#This Row],[Baseline Date]]="",1,0)</f>
        <v>0</v>
      </c>
      <c r="Z2978" s="41">
        <f>IF(tbl_PV_Milestones[[#This Row],[Baseline Date]]&lt;PV_Meta!$B$7,1,0)</f>
        <v>1</v>
      </c>
      <c r="AA2978" s="41">
        <f>IF(tbl_PV_Milestones[[#This Row],[Complete]]="Yes",1,0)</f>
        <v>0</v>
      </c>
      <c r="AB2978" s="41">
        <f>IF(AND(tbl_PV_Milestones[[#This Row],[BL FY]]=2025,tbl_PV_Milestones[[#This Row],[Baseline Date]]&lt;PV_Meta!$B$7),1,0)</f>
        <v>1</v>
      </c>
      <c r="AC2978" s="41">
        <f>IF(AND(tbl_PV_Milestones[[#This Row],[Planned YTD]]=1,tbl_PV_Milestones[[#This Row],[Complete]]="Yes"),1,0)</f>
        <v>0</v>
      </c>
      <c r="AD2978" s="41">
        <f>IF(AND(tbl_PV_Milestones[[#This Row],[Actual/Schedule Finish]]&lt;PV_Meta!$B$7,tbl_PV_Milestones[[#This Row],[Complete]]="No",tbl_PV_Milestones[[#This Row],[Project Status]]&lt;&gt;"On Hold"),1,0)</f>
        <v>1</v>
      </c>
      <c r="AE2978" s="41">
        <f>IF(AND(tbl_PV_Milestones[[#This Row],[Actual/Schedule Finish]]&gt;tbl_PV_Milestones[[#This Row],[Baseline Date]],tbl_PV_Milestones[[#This Row],[Complete]]="No",tbl_PV_Milestones[[#This Row],[Project Status]]&lt;&gt;"On Hold",tbl_PV_Milestones[[#This Row],[Overdue]]=0,tbl_PV_Milestones[[#This Row],[To be Baselined]]&lt;&gt;1),1,0)</f>
        <v>0</v>
      </c>
      <c r="AF2978" s="41">
        <f>IF(AND(tbl_PV_Milestones[[#This Row],[BL FY]]=2025,tbl_PV_Milestones[[#This Row],[Finish FY]]&gt;2025),1,0)</f>
        <v>0</v>
      </c>
      <c r="AG2978" s="56" t="str">
        <f>_xlfn.XLOOKUP(tbl_PV_Milestones[[#This Row],[Work ID]],tbl_PV_Meta[Work ID '#],tbl_PV_Meta[Project Manager/Owner],,0)</f>
        <v>Project Manager 18</v>
      </c>
    </row>
    <row r="2979" spans="4:33" x14ac:dyDescent="0.25">
      <c r="D2979" s="6" t="s">
        <v>154</v>
      </c>
      <c r="E2979" s="6" t="s">
        <v>52</v>
      </c>
      <c r="F2979" s="6" t="s">
        <v>1764</v>
      </c>
      <c r="G2979" s="6" t="s">
        <v>546</v>
      </c>
      <c r="H2979" s="6" t="s">
        <v>505</v>
      </c>
      <c r="I2979" s="6" t="s">
        <v>510</v>
      </c>
      <c r="J2979" s="6" t="s">
        <v>154</v>
      </c>
      <c r="K2979" s="6" t="s">
        <v>39</v>
      </c>
      <c r="L2979" s="6" t="s">
        <v>73</v>
      </c>
      <c r="M2979" s="43"/>
      <c r="N2979" s="44" t="s">
        <v>1979</v>
      </c>
      <c r="P2979" s="39">
        <v>45685.708333333299</v>
      </c>
      <c r="S2979" s="45" t="e">
        <f>_xlfn.CONCAT(#REF!,TRIM(tbl_PV_Milestones[[#This Row],[Milestone Description]]))</f>
        <v>#REF!</v>
      </c>
      <c r="T2979" s="84" t="str">
        <f>IF(COUNTIF(tbl_PV_Milestones[UID],tbl_PV_Milestones[[#This Row],[UID]])&gt;1,"Duplicate","")</f>
        <v>Duplicate</v>
      </c>
      <c r="U2979" s="42" t="str">
        <f>_xlfn.XLOOKUP(tbl_PV_Milestones[[#This Row],[Work ID]],tbl_PV_Meta[Work ID '#],tbl_PV_Meta[Sub-Portfolio])</f>
        <v>Sub-Portfolio 4</v>
      </c>
      <c r="V2979" s="41">
        <f>IF(MONTH(tbl_PV_Milestones[[#This Row],[Baseline Date]])&lt;7,YEAR(tbl_PV_Milestones[[#This Row],[Baseline Date]]),YEAR(tbl_PV_Milestones[[#This Row],[Baseline Date]])+1)</f>
        <v>2025</v>
      </c>
      <c r="W2979" s="41">
        <f>IF(MONTH(tbl_PV_Milestones[[#This Row],[Actual/Schedule Finish]])&lt;7,YEAR(tbl_PV_Milestones[[#This Row],[Actual/Schedule Finish]]),YEAR(tbl_PV_Milestones[[#This Row],[Actual/Schedule Finish]])+1)</f>
        <v>1900</v>
      </c>
      <c r="X2979" s="41" t="str">
        <f>IF(OR(tbl_PV_Milestones[[#This Row],[Project Status]]="Completed",tbl_PV_Milestones[[#This Row],[Project Status]]="Assumed Completed"),"Yes","No")</f>
        <v>No</v>
      </c>
      <c r="Y2979" s="41">
        <f>IF(tbl_PV_Milestones[[#This Row],[Baseline Date]]="",1,0)</f>
        <v>0</v>
      </c>
      <c r="Z2979" s="41">
        <f>IF(tbl_PV_Milestones[[#This Row],[Baseline Date]]&lt;PV_Meta!$B$7,1,0)</f>
        <v>1</v>
      </c>
      <c r="AA2979" s="41">
        <f>IF(tbl_PV_Milestones[[#This Row],[Complete]]="Yes",1,0)</f>
        <v>0</v>
      </c>
      <c r="AB2979" s="41">
        <f>IF(AND(tbl_PV_Milestones[[#This Row],[BL FY]]=2025,tbl_PV_Milestones[[#This Row],[Baseline Date]]&lt;PV_Meta!$B$7),1,0)</f>
        <v>1</v>
      </c>
      <c r="AC2979" s="41">
        <f>IF(AND(tbl_PV_Milestones[[#This Row],[Planned YTD]]=1,tbl_PV_Milestones[[#This Row],[Complete]]="Yes"),1,0)</f>
        <v>0</v>
      </c>
      <c r="AD2979" s="41">
        <f>IF(AND(tbl_PV_Milestones[[#This Row],[Actual/Schedule Finish]]&lt;PV_Meta!$B$7,tbl_PV_Milestones[[#This Row],[Complete]]="No",tbl_PV_Milestones[[#This Row],[Project Status]]&lt;&gt;"On Hold"),1,0)</f>
        <v>1</v>
      </c>
      <c r="AE2979" s="41">
        <f>IF(AND(tbl_PV_Milestones[[#This Row],[Actual/Schedule Finish]]&gt;tbl_PV_Milestones[[#This Row],[Baseline Date]],tbl_PV_Milestones[[#This Row],[Complete]]="No",tbl_PV_Milestones[[#This Row],[Project Status]]&lt;&gt;"On Hold",tbl_PV_Milestones[[#This Row],[Overdue]]=0,tbl_PV_Milestones[[#This Row],[To be Baselined]]&lt;&gt;1),1,0)</f>
        <v>0</v>
      </c>
      <c r="AF2979" s="41">
        <f>IF(AND(tbl_PV_Milestones[[#This Row],[BL FY]]=2025,tbl_PV_Milestones[[#This Row],[Finish FY]]&gt;2025),1,0)</f>
        <v>0</v>
      </c>
      <c r="AG2979" s="56" t="str">
        <f>_xlfn.XLOOKUP(tbl_PV_Milestones[[#This Row],[Work ID]],tbl_PV_Meta[Work ID '#],tbl_PV_Meta[Project Manager/Owner],,0)</f>
        <v>Project Manager 18</v>
      </c>
    </row>
    <row r="2980" spans="4:33" x14ac:dyDescent="0.25">
      <c r="D2980" s="6" t="s">
        <v>154</v>
      </c>
      <c r="E2980" s="6" t="s">
        <v>52</v>
      </c>
      <c r="F2980" s="6" t="s">
        <v>1764</v>
      </c>
      <c r="G2980" s="6" t="s">
        <v>548</v>
      </c>
      <c r="H2980" s="6" t="s">
        <v>505</v>
      </c>
      <c r="I2980" s="6" t="s">
        <v>510</v>
      </c>
      <c r="J2980" s="6" t="s">
        <v>154</v>
      </c>
      <c r="K2980" s="6" t="s">
        <v>39</v>
      </c>
      <c r="L2980" s="6" t="s">
        <v>73</v>
      </c>
      <c r="M2980" s="43"/>
      <c r="N2980" s="44" t="s">
        <v>1979</v>
      </c>
      <c r="P2980" s="39">
        <v>45716.708333333299</v>
      </c>
      <c r="S2980" s="45" t="e">
        <f>_xlfn.CONCAT(#REF!,TRIM(tbl_PV_Milestones[[#This Row],[Milestone Description]]))</f>
        <v>#REF!</v>
      </c>
      <c r="T2980" s="84" t="str">
        <f>IF(COUNTIF(tbl_PV_Milestones[UID],tbl_PV_Milestones[[#This Row],[UID]])&gt;1,"Duplicate","")</f>
        <v>Duplicate</v>
      </c>
      <c r="U2980" s="42" t="str">
        <f>_xlfn.XLOOKUP(tbl_PV_Milestones[[#This Row],[Work ID]],tbl_PV_Meta[Work ID '#],tbl_PV_Meta[Sub-Portfolio])</f>
        <v>Sub-Portfolio 4</v>
      </c>
      <c r="V2980" s="41">
        <f>IF(MONTH(tbl_PV_Milestones[[#This Row],[Baseline Date]])&lt;7,YEAR(tbl_PV_Milestones[[#This Row],[Baseline Date]]),YEAR(tbl_PV_Milestones[[#This Row],[Baseline Date]])+1)</f>
        <v>2025</v>
      </c>
      <c r="W2980" s="41">
        <f>IF(MONTH(tbl_PV_Milestones[[#This Row],[Actual/Schedule Finish]])&lt;7,YEAR(tbl_PV_Milestones[[#This Row],[Actual/Schedule Finish]]),YEAR(tbl_PV_Milestones[[#This Row],[Actual/Schedule Finish]])+1)</f>
        <v>1900</v>
      </c>
      <c r="X2980" s="41" t="str">
        <f>IF(OR(tbl_PV_Milestones[[#This Row],[Project Status]]="Completed",tbl_PV_Milestones[[#This Row],[Project Status]]="Assumed Completed"),"Yes","No")</f>
        <v>No</v>
      </c>
      <c r="Y2980" s="41">
        <f>IF(tbl_PV_Milestones[[#This Row],[Baseline Date]]="",1,0)</f>
        <v>0</v>
      </c>
      <c r="Z2980" s="41">
        <f>IF(tbl_PV_Milestones[[#This Row],[Baseline Date]]&lt;PV_Meta!$B$7,1,0)</f>
        <v>1</v>
      </c>
      <c r="AA2980" s="41">
        <f>IF(tbl_PV_Milestones[[#This Row],[Complete]]="Yes",1,0)</f>
        <v>0</v>
      </c>
      <c r="AB2980" s="41">
        <f>IF(AND(tbl_PV_Milestones[[#This Row],[BL FY]]=2025,tbl_PV_Milestones[[#This Row],[Baseline Date]]&lt;PV_Meta!$B$7),1,0)</f>
        <v>1</v>
      </c>
      <c r="AC2980" s="41">
        <f>IF(AND(tbl_PV_Milestones[[#This Row],[Planned YTD]]=1,tbl_PV_Milestones[[#This Row],[Complete]]="Yes"),1,0)</f>
        <v>0</v>
      </c>
      <c r="AD2980" s="41">
        <f>IF(AND(tbl_PV_Milestones[[#This Row],[Actual/Schedule Finish]]&lt;PV_Meta!$B$7,tbl_PV_Milestones[[#This Row],[Complete]]="No",tbl_PV_Milestones[[#This Row],[Project Status]]&lt;&gt;"On Hold"),1,0)</f>
        <v>1</v>
      </c>
      <c r="AE2980" s="41">
        <f>IF(AND(tbl_PV_Milestones[[#This Row],[Actual/Schedule Finish]]&gt;tbl_PV_Milestones[[#This Row],[Baseline Date]],tbl_PV_Milestones[[#This Row],[Complete]]="No",tbl_PV_Milestones[[#This Row],[Project Status]]&lt;&gt;"On Hold",tbl_PV_Milestones[[#This Row],[Overdue]]=0,tbl_PV_Milestones[[#This Row],[To be Baselined]]&lt;&gt;1),1,0)</f>
        <v>0</v>
      </c>
      <c r="AF2980" s="41">
        <f>IF(AND(tbl_PV_Milestones[[#This Row],[BL FY]]=2025,tbl_PV_Milestones[[#This Row],[Finish FY]]&gt;2025),1,0)</f>
        <v>0</v>
      </c>
      <c r="AG2980" s="56" t="str">
        <f>_xlfn.XLOOKUP(tbl_PV_Milestones[[#This Row],[Work ID]],tbl_PV_Meta[Work ID '#],tbl_PV_Meta[Project Manager/Owner],,0)</f>
        <v>Project Manager 18</v>
      </c>
    </row>
    <row r="2981" spans="4:33" x14ac:dyDescent="0.25">
      <c r="D2981" s="6" t="s">
        <v>154</v>
      </c>
      <c r="E2981" s="6" t="s">
        <v>52</v>
      </c>
      <c r="F2981" s="6" t="s">
        <v>1764</v>
      </c>
      <c r="G2981" s="6" t="s">
        <v>554</v>
      </c>
      <c r="H2981" s="6" t="s">
        <v>505</v>
      </c>
      <c r="I2981" s="6" t="s">
        <v>510</v>
      </c>
      <c r="J2981" s="6" t="s">
        <v>154</v>
      </c>
      <c r="K2981" s="6" t="s">
        <v>39</v>
      </c>
      <c r="L2981" s="6" t="s">
        <v>73</v>
      </c>
      <c r="M2981" s="43"/>
      <c r="N2981" s="44" t="s">
        <v>1979</v>
      </c>
      <c r="P2981" s="39">
        <v>45708.708333333299</v>
      </c>
      <c r="S2981" s="45" t="e">
        <f>_xlfn.CONCAT(#REF!,TRIM(tbl_PV_Milestones[[#This Row],[Milestone Description]]))</f>
        <v>#REF!</v>
      </c>
      <c r="T2981" s="84" t="str">
        <f>IF(COUNTIF(tbl_PV_Milestones[UID],tbl_PV_Milestones[[#This Row],[UID]])&gt;1,"Duplicate","")</f>
        <v>Duplicate</v>
      </c>
      <c r="U2981" s="42" t="str">
        <f>_xlfn.XLOOKUP(tbl_PV_Milestones[[#This Row],[Work ID]],tbl_PV_Meta[Work ID '#],tbl_PV_Meta[Sub-Portfolio])</f>
        <v>Sub-Portfolio 4</v>
      </c>
      <c r="V2981" s="41">
        <f>IF(MONTH(tbl_PV_Milestones[[#This Row],[Baseline Date]])&lt;7,YEAR(tbl_PV_Milestones[[#This Row],[Baseline Date]]),YEAR(tbl_PV_Milestones[[#This Row],[Baseline Date]])+1)</f>
        <v>2025</v>
      </c>
      <c r="W2981" s="41">
        <f>IF(MONTH(tbl_PV_Milestones[[#This Row],[Actual/Schedule Finish]])&lt;7,YEAR(tbl_PV_Milestones[[#This Row],[Actual/Schedule Finish]]),YEAR(tbl_PV_Milestones[[#This Row],[Actual/Schedule Finish]])+1)</f>
        <v>1900</v>
      </c>
      <c r="X2981" s="41" t="str">
        <f>IF(OR(tbl_PV_Milestones[[#This Row],[Project Status]]="Completed",tbl_PV_Milestones[[#This Row],[Project Status]]="Assumed Completed"),"Yes","No")</f>
        <v>No</v>
      </c>
      <c r="Y2981" s="41">
        <f>IF(tbl_PV_Milestones[[#This Row],[Baseline Date]]="",1,0)</f>
        <v>0</v>
      </c>
      <c r="Z2981" s="41">
        <f>IF(tbl_PV_Milestones[[#This Row],[Baseline Date]]&lt;PV_Meta!$B$7,1,0)</f>
        <v>1</v>
      </c>
      <c r="AA2981" s="41">
        <f>IF(tbl_PV_Milestones[[#This Row],[Complete]]="Yes",1,0)</f>
        <v>0</v>
      </c>
      <c r="AB2981" s="41">
        <f>IF(AND(tbl_PV_Milestones[[#This Row],[BL FY]]=2025,tbl_PV_Milestones[[#This Row],[Baseline Date]]&lt;PV_Meta!$B$7),1,0)</f>
        <v>1</v>
      </c>
      <c r="AC2981" s="41">
        <f>IF(AND(tbl_PV_Milestones[[#This Row],[Planned YTD]]=1,tbl_PV_Milestones[[#This Row],[Complete]]="Yes"),1,0)</f>
        <v>0</v>
      </c>
      <c r="AD2981" s="41">
        <f>IF(AND(tbl_PV_Milestones[[#This Row],[Actual/Schedule Finish]]&lt;PV_Meta!$B$7,tbl_PV_Milestones[[#This Row],[Complete]]="No",tbl_PV_Milestones[[#This Row],[Project Status]]&lt;&gt;"On Hold"),1,0)</f>
        <v>1</v>
      </c>
      <c r="AE2981" s="41">
        <f>IF(AND(tbl_PV_Milestones[[#This Row],[Actual/Schedule Finish]]&gt;tbl_PV_Milestones[[#This Row],[Baseline Date]],tbl_PV_Milestones[[#This Row],[Complete]]="No",tbl_PV_Milestones[[#This Row],[Project Status]]&lt;&gt;"On Hold",tbl_PV_Milestones[[#This Row],[Overdue]]=0,tbl_PV_Milestones[[#This Row],[To be Baselined]]&lt;&gt;1),1,0)</f>
        <v>0</v>
      </c>
      <c r="AF2981" s="41">
        <f>IF(AND(tbl_PV_Milestones[[#This Row],[BL FY]]=2025,tbl_PV_Milestones[[#This Row],[Finish FY]]&gt;2025),1,0)</f>
        <v>0</v>
      </c>
      <c r="AG2981" s="56" t="str">
        <f>_xlfn.XLOOKUP(tbl_PV_Milestones[[#This Row],[Work ID]],tbl_PV_Meta[Work ID '#],tbl_PV_Meta[Project Manager/Owner],,0)</f>
        <v>Project Manager 18</v>
      </c>
    </row>
    <row r="2982" spans="4:33" x14ac:dyDescent="0.25">
      <c r="D2982" s="6" t="s">
        <v>154</v>
      </c>
      <c r="E2982" s="6" t="s">
        <v>52</v>
      </c>
      <c r="F2982" s="6" t="s">
        <v>1764</v>
      </c>
      <c r="G2982" s="6" t="s">
        <v>556</v>
      </c>
      <c r="H2982" s="6" t="s">
        <v>505</v>
      </c>
      <c r="I2982" s="6" t="s">
        <v>510</v>
      </c>
      <c r="J2982" s="6" t="s">
        <v>154</v>
      </c>
      <c r="K2982" s="6" t="s">
        <v>39</v>
      </c>
      <c r="L2982" s="6" t="s">
        <v>73</v>
      </c>
      <c r="M2982" s="43"/>
      <c r="N2982" s="44" t="s">
        <v>1979</v>
      </c>
      <c r="P2982" s="39">
        <v>45714.708333333299</v>
      </c>
      <c r="S2982" s="45" t="e">
        <f>_xlfn.CONCAT(#REF!,TRIM(tbl_PV_Milestones[[#This Row],[Milestone Description]]))</f>
        <v>#REF!</v>
      </c>
      <c r="T2982" s="84" t="str">
        <f>IF(COUNTIF(tbl_PV_Milestones[UID],tbl_PV_Milestones[[#This Row],[UID]])&gt;1,"Duplicate","")</f>
        <v>Duplicate</v>
      </c>
      <c r="U2982" s="42" t="str">
        <f>_xlfn.XLOOKUP(tbl_PV_Milestones[[#This Row],[Work ID]],tbl_PV_Meta[Work ID '#],tbl_PV_Meta[Sub-Portfolio])</f>
        <v>Sub-Portfolio 4</v>
      </c>
      <c r="V2982" s="41">
        <f>IF(MONTH(tbl_PV_Milestones[[#This Row],[Baseline Date]])&lt;7,YEAR(tbl_PV_Milestones[[#This Row],[Baseline Date]]),YEAR(tbl_PV_Milestones[[#This Row],[Baseline Date]])+1)</f>
        <v>2025</v>
      </c>
      <c r="W2982" s="41">
        <f>IF(MONTH(tbl_PV_Milestones[[#This Row],[Actual/Schedule Finish]])&lt;7,YEAR(tbl_PV_Milestones[[#This Row],[Actual/Schedule Finish]]),YEAR(tbl_PV_Milestones[[#This Row],[Actual/Schedule Finish]])+1)</f>
        <v>1900</v>
      </c>
      <c r="X2982" s="41" t="str">
        <f>IF(OR(tbl_PV_Milestones[[#This Row],[Project Status]]="Completed",tbl_PV_Milestones[[#This Row],[Project Status]]="Assumed Completed"),"Yes","No")</f>
        <v>No</v>
      </c>
      <c r="Y2982" s="41">
        <f>IF(tbl_PV_Milestones[[#This Row],[Baseline Date]]="",1,0)</f>
        <v>0</v>
      </c>
      <c r="Z2982" s="41">
        <f>IF(tbl_PV_Milestones[[#This Row],[Baseline Date]]&lt;PV_Meta!$B$7,1,0)</f>
        <v>1</v>
      </c>
      <c r="AA2982" s="41">
        <f>IF(tbl_PV_Milestones[[#This Row],[Complete]]="Yes",1,0)</f>
        <v>0</v>
      </c>
      <c r="AB2982" s="41">
        <f>IF(AND(tbl_PV_Milestones[[#This Row],[BL FY]]=2025,tbl_PV_Milestones[[#This Row],[Baseline Date]]&lt;PV_Meta!$B$7),1,0)</f>
        <v>1</v>
      </c>
      <c r="AC2982" s="41">
        <f>IF(AND(tbl_PV_Milestones[[#This Row],[Planned YTD]]=1,tbl_PV_Milestones[[#This Row],[Complete]]="Yes"),1,0)</f>
        <v>0</v>
      </c>
      <c r="AD2982" s="41">
        <f>IF(AND(tbl_PV_Milestones[[#This Row],[Actual/Schedule Finish]]&lt;PV_Meta!$B$7,tbl_PV_Milestones[[#This Row],[Complete]]="No",tbl_PV_Milestones[[#This Row],[Project Status]]&lt;&gt;"On Hold"),1,0)</f>
        <v>1</v>
      </c>
      <c r="AE2982" s="41">
        <f>IF(AND(tbl_PV_Milestones[[#This Row],[Actual/Schedule Finish]]&gt;tbl_PV_Milestones[[#This Row],[Baseline Date]],tbl_PV_Milestones[[#This Row],[Complete]]="No",tbl_PV_Milestones[[#This Row],[Project Status]]&lt;&gt;"On Hold",tbl_PV_Milestones[[#This Row],[Overdue]]=0,tbl_PV_Milestones[[#This Row],[To be Baselined]]&lt;&gt;1),1,0)</f>
        <v>0</v>
      </c>
      <c r="AF2982" s="41">
        <f>IF(AND(tbl_PV_Milestones[[#This Row],[BL FY]]=2025,tbl_PV_Milestones[[#This Row],[Finish FY]]&gt;2025),1,0)</f>
        <v>0</v>
      </c>
      <c r="AG2982" s="56" t="str">
        <f>_xlfn.XLOOKUP(tbl_PV_Milestones[[#This Row],[Work ID]],tbl_PV_Meta[Work ID '#],tbl_PV_Meta[Project Manager/Owner],,0)</f>
        <v>Project Manager 18</v>
      </c>
    </row>
    <row r="2983" spans="4:33" x14ac:dyDescent="0.25">
      <c r="D2983" s="6" t="s">
        <v>154</v>
      </c>
      <c r="E2983" s="6" t="s">
        <v>503</v>
      </c>
      <c r="F2983" s="6" t="s">
        <v>1764</v>
      </c>
      <c r="G2983" s="6" t="s">
        <v>537</v>
      </c>
      <c r="H2983" s="6" t="s">
        <v>505</v>
      </c>
      <c r="I2983" s="6" t="s">
        <v>510</v>
      </c>
      <c r="J2983" s="6" t="s">
        <v>154</v>
      </c>
      <c r="K2983" s="6" t="s">
        <v>39</v>
      </c>
      <c r="L2983" s="6" t="s">
        <v>73</v>
      </c>
      <c r="M2983" s="43"/>
      <c r="N2983" s="44" t="s">
        <v>1979</v>
      </c>
      <c r="O2983" s="39">
        <v>45604.708333333299</v>
      </c>
      <c r="P2983" s="39">
        <v>45604.708333333299</v>
      </c>
      <c r="Q2983" s="6">
        <v>0</v>
      </c>
      <c r="R2983" s="6">
        <v>0</v>
      </c>
      <c r="S2983" s="45" t="e">
        <f>_xlfn.CONCAT(#REF!,TRIM(tbl_PV_Milestones[[#This Row],[Milestone Description]]))</f>
        <v>#REF!</v>
      </c>
      <c r="T2983" s="84" t="str">
        <f>IF(COUNTIF(tbl_PV_Milestones[UID],tbl_PV_Milestones[[#This Row],[UID]])&gt;1,"Duplicate","")</f>
        <v>Duplicate</v>
      </c>
      <c r="U2983" s="42" t="str">
        <f>_xlfn.XLOOKUP(tbl_PV_Milestones[[#This Row],[Work ID]],tbl_PV_Meta[Work ID '#],tbl_PV_Meta[Sub-Portfolio])</f>
        <v>Sub-Portfolio 4</v>
      </c>
      <c r="V2983" s="41">
        <f>IF(MONTH(tbl_PV_Milestones[[#This Row],[Baseline Date]])&lt;7,YEAR(tbl_PV_Milestones[[#This Row],[Baseline Date]]),YEAR(tbl_PV_Milestones[[#This Row],[Baseline Date]])+1)</f>
        <v>2025</v>
      </c>
      <c r="W2983" s="41">
        <f>IF(MONTH(tbl_PV_Milestones[[#This Row],[Actual/Schedule Finish]])&lt;7,YEAR(tbl_PV_Milestones[[#This Row],[Actual/Schedule Finish]]),YEAR(tbl_PV_Milestones[[#This Row],[Actual/Schedule Finish]])+1)</f>
        <v>2025</v>
      </c>
      <c r="X2983" s="41" t="str">
        <f>IF(OR(tbl_PV_Milestones[[#This Row],[Project Status]]="Completed",tbl_PV_Milestones[[#This Row],[Project Status]]="Assumed Completed"),"Yes","No")</f>
        <v>No</v>
      </c>
      <c r="Y2983" s="41">
        <f>IF(tbl_PV_Milestones[[#This Row],[Baseline Date]]="",1,0)</f>
        <v>0</v>
      </c>
      <c r="Z2983" s="41">
        <f>IF(tbl_PV_Milestones[[#This Row],[Baseline Date]]&lt;PV_Meta!$B$7,1,0)</f>
        <v>1</v>
      </c>
      <c r="AA2983" s="41">
        <f>IF(tbl_PV_Milestones[[#This Row],[Complete]]="Yes",1,0)</f>
        <v>0</v>
      </c>
      <c r="AB2983" s="41">
        <f>IF(AND(tbl_PV_Milestones[[#This Row],[BL FY]]=2025,tbl_PV_Milestones[[#This Row],[Baseline Date]]&lt;PV_Meta!$B$7),1,0)</f>
        <v>1</v>
      </c>
      <c r="AC2983" s="41">
        <f>IF(AND(tbl_PV_Milestones[[#This Row],[Planned YTD]]=1,tbl_PV_Milestones[[#This Row],[Complete]]="Yes"),1,0)</f>
        <v>0</v>
      </c>
      <c r="AD2983" s="41">
        <f>IF(AND(tbl_PV_Milestones[[#This Row],[Actual/Schedule Finish]]&lt;PV_Meta!$B$7,tbl_PV_Milestones[[#This Row],[Complete]]="No",tbl_PV_Milestones[[#This Row],[Project Status]]&lt;&gt;"On Hold"),1,0)</f>
        <v>1</v>
      </c>
      <c r="AE2983" s="41">
        <f>IF(AND(tbl_PV_Milestones[[#This Row],[Actual/Schedule Finish]]&gt;tbl_PV_Milestones[[#This Row],[Baseline Date]],tbl_PV_Milestones[[#This Row],[Complete]]="No",tbl_PV_Milestones[[#This Row],[Project Status]]&lt;&gt;"On Hold",tbl_PV_Milestones[[#This Row],[Overdue]]=0,tbl_PV_Milestones[[#This Row],[To be Baselined]]&lt;&gt;1),1,0)</f>
        <v>0</v>
      </c>
      <c r="AF2983" s="41">
        <f>IF(AND(tbl_PV_Milestones[[#This Row],[BL FY]]=2025,tbl_PV_Milestones[[#This Row],[Finish FY]]&gt;2025),1,0)</f>
        <v>0</v>
      </c>
      <c r="AG2983" s="56" t="str">
        <f>_xlfn.XLOOKUP(tbl_PV_Milestones[[#This Row],[Work ID]],tbl_PV_Meta[Work ID '#],tbl_PV_Meta[Project Manager/Owner],,0)</f>
        <v>Project Manager 18</v>
      </c>
    </row>
    <row r="2984" spans="4:33" x14ac:dyDescent="0.25">
      <c r="D2984" s="6" t="s">
        <v>154</v>
      </c>
      <c r="E2984" s="6" t="s">
        <v>52</v>
      </c>
      <c r="F2984" s="6" t="s">
        <v>1764</v>
      </c>
      <c r="G2984" s="6" t="s">
        <v>534</v>
      </c>
      <c r="H2984" s="6" t="s">
        <v>505</v>
      </c>
      <c r="I2984" s="6" t="s">
        <v>510</v>
      </c>
      <c r="J2984" s="6" t="s">
        <v>154</v>
      </c>
      <c r="K2984" s="6" t="s">
        <v>39</v>
      </c>
      <c r="L2984" s="6" t="s">
        <v>73</v>
      </c>
      <c r="M2984" s="43"/>
      <c r="N2984" s="44" t="s">
        <v>1979</v>
      </c>
      <c r="P2984" s="39">
        <v>45748.708333333299</v>
      </c>
      <c r="S2984" s="45" t="e">
        <f>_xlfn.CONCAT(#REF!,TRIM(tbl_PV_Milestones[[#This Row],[Milestone Description]]))</f>
        <v>#REF!</v>
      </c>
      <c r="T2984" s="84" t="str">
        <f>IF(COUNTIF(tbl_PV_Milestones[UID],tbl_PV_Milestones[[#This Row],[UID]])&gt;1,"Duplicate","")</f>
        <v>Duplicate</v>
      </c>
      <c r="U2984" s="42" t="str">
        <f>_xlfn.XLOOKUP(tbl_PV_Milestones[[#This Row],[Work ID]],tbl_PV_Meta[Work ID '#],tbl_PV_Meta[Sub-Portfolio])</f>
        <v>Sub-Portfolio 4</v>
      </c>
      <c r="V2984" s="41">
        <f>IF(MONTH(tbl_PV_Milestones[[#This Row],[Baseline Date]])&lt;7,YEAR(tbl_PV_Milestones[[#This Row],[Baseline Date]]),YEAR(tbl_PV_Milestones[[#This Row],[Baseline Date]])+1)</f>
        <v>2025</v>
      </c>
      <c r="W2984" s="41">
        <f>IF(MONTH(tbl_PV_Milestones[[#This Row],[Actual/Schedule Finish]])&lt;7,YEAR(tbl_PV_Milestones[[#This Row],[Actual/Schedule Finish]]),YEAR(tbl_PV_Milestones[[#This Row],[Actual/Schedule Finish]])+1)</f>
        <v>1900</v>
      </c>
      <c r="X2984" s="41" t="str">
        <f>IF(OR(tbl_PV_Milestones[[#This Row],[Project Status]]="Completed",tbl_PV_Milestones[[#This Row],[Project Status]]="Assumed Completed"),"Yes","No")</f>
        <v>No</v>
      </c>
      <c r="Y2984" s="41">
        <f>IF(tbl_PV_Milestones[[#This Row],[Baseline Date]]="",1,0)</f>
        <v>0</v>
      </c>
      <c r="Z2984" s="41">
        <f>IF(tbl_PV_Milestones[[#This Row],[Baseline Date]]&lt;PV_Meta!$B$7,1,0)</f>
        <v>1</v>
      </c>
      <c r="AA2984" s="41">
        <f>IF(tbl_PV_Milestones[[#This Row],[Complete]]="Yes",1,0)</f>
        <v>0</v>
      </c>
      <c r="AB2984" s="41">
        <f>IF(AND(tbl_PV_Milestones[[#This Row],[BL FY]]=2025,tbl_PV_Milestones[[#This Row],[Baseline Date]]&lt;PV_Meta!$B$7),1,0)</f>
        <v>1</v>
      </c>
      <c r="AC2984" s="41">
        <f>IF(AND(tbl_PV_Milestones[[#This Row],[Planned YTD]]=1,tbl_PV_Milestones[[#This Row],[Complete]]="Yes"),1,0)</f>
        <v>0</v>
      </c>
      <c r="AD2984" s="41">
        <f>IF(AND(tbl_PV_Milestones[[#This Row],[Actual/Schedule Finish]]&lt;PV_Meta!$B$7,tbl_PV_Milestones[[#This Row],[Complete]]="No",tbl_PV_Milestones[[#This Row],[Project Status]]&lt;&gt;"On Hold"),1,0)</f>
        <v>1</v>
      </c>
      <c r="AE2984" s="41">
        <f>IF(AND(tbl_PV_Milestones[[#This Row],[Actual/Schedule Finish]]&gt;tbl_PV_Milestones[[#This Row],[Baseline Date]],tbl_PV_Milestones[[#This Row],[Complete]]="No",tbl_PV_Milestones[[#This Row],[Project Status]]&lt;&gt;"On Hold",tbl_PV_Milestones[[#This Row],[Overdue]]=0,tbl_PV_Milestones[[#This Row],[To be Baselined]]&lt;&gt;1),1,0)</f>
        <v>0</v>
      </c>
      <c r="AF2984" s="41">
        <f>IF(AND(tbl_PV_Milestones[[#This Row],[BL FY]]=2025,tbl_PV_Milestones[[#This Row],[Finish FY]]&gt;2025),1,0)</f>
        <v>0</v>
      </c>
      <c r="AG2984" s="56" t="str">
        <f>_xlfn.XLOOKUP(tbl_PV_Milestones[[#This Row],[Work ID]],tbl_PV_Meta[Work ID '#],tbl_PV_Meta[Project Manager/Owner],,0)</f>
        <v>Project Manager 18</v>
      </c>
    </row>
    <row r="2985" spans="4:33" x14ac:dyDescent="0.25">
      <c r="D2985" s="6" t="s">
        <v>154</v>
      </c>
      <c r="E2985" s="6" t="s">
        <v>503</v>
      </c>
      <c r="F2985" s="6" t="s">
        <v>1764</v>
      </c>
      <c r="G2985" s="6" t="s">
        <v>529</v>
      </c>
      <c r="H2985" s="6" t="s">
        <v>505</v>
      </c>
      <c r="I2985" s="6" t="s">
        <v>510</v>
      </c>
      <c r="J2985" s="6" t="s">
        <v>154</v>
      </c>
      <c r="K2985" s="6" t="s">
        <v>39</v>
      </c>
      <c r="L2985" s="6" t="s">
        <v>73</v>
      </c>
      <c r="M2985" s="43"/>
      <c r="N2985" s="44" t="s">
        <v>1979</v>
      </c>
      <c r="O2985" s="39">
        <v>45778.708333333299</v>
      </c>
      <c r="P2985" s="39">
        <v>45778.708333333299</v>
      </c>
      <c r="Q2985" s="6">
        <v>0</v>
      </c>
      <c r="R2985" s="6">
        <v>0</v>
      </c>
      <c r="S2985" s="45" t="e">
        <f>_xlfn.CONCAT(#REF!,TRIM(tbl_PV_Milestones[[#This Row],[Milestone Description]]))</f>
        <v>#REF!</v>
      </c>
      <c r="T2985" s="84" t="str">
        <f>IF(COUNTIF(tbl_PV_Milestones[UID],tbl_PV_Milestones[[#This Row],[UID]])&gt;1,"Duplicate","")</f>
        <v>Duplicate</v>
      </c>
      <c r="U2985" s="42" t="str">
        <f>_xlfn.XLOOKUP(tbl_PV_Milestones[[#This Row],[Work ID]],tbl_PV_Meta[Work ID '#],tbl_PV_Meta[Sub-Portfolio])</f>
        <v>Sub-Portfolio 4</v>
      </c>
      <c r="V2985" s="41">
        <f>IF(MONTH(tbl_PV_Milestones[[#This Row],[Baseline Date]])&lt;7,YEAR(tbl_PV_Milestones[[#This Row],[Baseline Date]]),YEAR(tbl_PV_Milestones[[#This Row],[Baseline Date]])+1)</f>
        <v>2025</v>
      </c>
      <c r="W2985" s="41">
        <f>IF(MONTH(tbl_PV_Milestones[[#This Row],[Actual/Schedule Finish]])&lt;7,YEAR(tbl_PV_Milestones[[#This Row],[Actual/Schedule Finish]]),YEAR(tbl_PV_Milestones[[#This Row],[Actual/Schedule Finish]])+1)</f>
        <v>2025</v>
      </c>
      <c r="X2985" s="41" t="str">
        <f>IF(OR(tbl_PV_Milestones[[#This Row],[Project Status]]="Completed",tbl_PV_Milestones[[#This Row],[Project Status]]="Assumed Completed"),"Yes","No")</f>
        <v>No</v>
      </c>
      <c r="Y2985" s="41">
        <f>IF(tbl_PV_Milestones[[#This Row],[Baseline Date]]="",1,0)</f>
        <v>0</v>
      </c>
      <c r="Z2985" s="41">
        <f>IF(tbl_PV_Milestones[[#This Row],[Baseline Date]]&lt;PV_Meta!$B$7,1,0)</f>
        <v>0</v>
      </c>
      <c r="AA2985" s="41">
        <f>IF(tbl_PV_Milestones[[#This Row],[Complete]]="Yes",1,0)</f>
        <v>0</v>
      </c>
      <c r="AB2985" s="41">
        <f>IF(AND(tbl_PV_Milestones[[#This Row],[BL FY]]=2025,tbl_PV_Milestones[[#This Row],[Baseline Date]]&lt;PV_Meta!$B$7),1,0)</f>
        <v>0</v>
      </c>
      <c r="AC2985" s="41">
        <f>IF(AND(tbl_PV_Milestones[[#This Row],[Planned YTD]]=1,tbl_PV_Milestones[[#This Row],[Complete]]="Yes"),1,0)</f>
        <v>0</v>
      </c>
      <c r="AD2985" s="41">
        <f>IF(AND(tbl_PV_Milestones[[#This Row],[Actual/Schedule Finish]]&lt;PV_Meta!$B$7,tbl_PV_Milestones[[#This Row],[Complete]]="No",tbl_PV_Milestones[[#This Row],[Project Status]]&lt;&gt;"On Hold"),1,0)</f>
        <v>0</v>
      </c>
      <c r="AE2985" s="41">
        <f>IF(AND(tbl_PV_Milestones[[#This Row],[Actual/Schedule Finish]]&gt;tbl_PV_Milestones[[#This Row],[Baseline Date]],tbl_PV_Milestones[[#This Row],[Complete]]="No",tbl_PV_Milestones[[#This Row],[Project Status]]&lt;&gt;"On Hold",tbl_PV_Milestones[[#This Row],[Overdue]]=0,tbl_PV_Milestones[[#This Row],[To be Baselined]]&lt;&gt;1),1,0)</f>
        <v>0</v>
      </c>
      <c r="AF2985" s="41">
        <f>IF(AND(tbl_PV_Milestones[[#This Row],[BL FY]]=2025,tbl_PV_Milestones[[#This Row],[Finish FY]]&gt;2025),1,0)</f>
        <v>0</v>
      </c>
      <c r="AG2985" s="56" t="str">
        <f>_xlfn.XLOOKUP(tbl_PV_Milestones[[#This Row],[Work ID]],tbl_PV_Meta[Work ID '#],tbl_PV_Meta[Project Manager/Owner],,0)</f>
        <v>Project Manager 18</v>
      </c>
    </row>
    <row r="2986" spans="4:33" x14ac:dyDescent="0.25">
      <c r="D2986" s="6" t="s">
        <v>154</v>
      </c>
      <c r="E2986" s="6" t="s">
        <v>52</v>
      </c>
      <c r="F2986" s="6" t="s">
        <v>1764</v>
      </c>
      <c r="G2986" s="6" t="s">
        <v>530</v>
      </c>
      <c r="H2986" s="6" t="s">
        <v>505</v>
      </c>
      <c r="I2986" s="6" t="s">
        <v>510</v>
      </c>
      <c r="J2986" s="6" t="s">
        <v>154</v>
      </c>
      <c r="K2986" s="6" t="s">
        <v>39</v>
      </c>
      <c r="L2986" s="6" t="s">
        <v>73</v>
      </c>
      <c r="M2986" s="43"/>
      <c r="N2986" s="44" t="s">
        <v>1979</v>
      </c>
      <c r="P2986" s="39">
        <v>45796.708333333299</v>
      </c>
      <c r="S2986" s="45" t="e">
        <f>_xlfn.CONCAT(#REF!,TRIM(tbl_PV_Milestones[[#This Row],[Milestone Description]]))</f>
        <v>#REF!</v>
      </c>
      <c r="T2986" s="84" t="str">
        <f>IF(COUNTIF(tbl_PV_Milestones[UID],tbl_PV_Milestones[[#This Row],[UID]])&gt;1,"Duplicate","")</f>
        <v>Duplicate</v>
      </c>
      <c r="U2986" s="42" t="str">
        <f>_xlfn.XLOOKUP(tbl_PV_Milestones[[#This Row],[Work ID]],tbl_PV_Meta[Work ID '#],tbl_PV_Meta[Sub-Portfolio])</f>
        <v>Sub-Portfolio 4</v>
      </c>
      <c r="V2986" s="41">
        <f>IF(MONTH(tbl_PV_Milestones[[#This Row],[Baseline Date]])&lt;7,YEAR(tbl_PV_Milestones[[#This Row],[Baseline Date]]),YEAR(tbl_PV_Milestones[[#This Row],[Baseline Date]])+1)</f>
        <v>2025</v>
      </c>
      <c r="W2986" s="41">
        <f>IF(MONTH(tbl_PV_Milestones[[#This Row],[Actual/Schedule Finish]])&lt;7,YEAR(tbl_PV_Milestones[[#This Row],[Actual/Schedule Finish]]),YEAR(tbl_PV_Milestones[[#This Row],[Actual/Schedule Finish]])+1)</f>
        <v>1900</v>
      </c>
      <c r="X2986" s="41" t="str">
        <f>IF(OR(tbl_PV_Milestones[[#This Row],[Project Status]]="Completed",tbl_PV_Milestones[[#This Row],[Project Status]]="Assumed Completed"),"Yes","No")</f>
        <v>No</v>
      </c>
      <c r="Y2986" s="41">
        <f>IF(tbl_PV_Milestones[[#This Row],[Baseline Date]]="",1,0)</f>
        <v>0</v>
      </c>
      <c r="Z2986" s="41">
        <f>IF(tbl_PV_Milestones[[#This Row],[Baseline Date]]&lt;PV_Meta!$B$7,1,0)</f>
        <v>0</v>
      </c>
      <c r="AA2986" s="41">
        <f>IF(tbl_PV_Milestones[[#This Row],[Complete]]="Yes",1,0)</f>
        <v>0</v>
      </c>
      <c r="AB2986" s="41">
        <f>IF(AND(tbl_PV_Milestones[[#This Row],[BL FY]]=2025,tbl_PV_Milestones[[#This Row],[Baseline Date]]&lt;PV_Meta!$B$7),1,0)</f>
        <v>0</v>
      </c>
      <c r="AC2986" s="41">
        <f>IF(AND(tbl_PV_Milestones[[#This Row],[Planned YTD]]=1,tbl_PV_Milestones[[#This Row],[Complete]]="Yes"),1,0)</f>
        <v>0</v>
      </c>
      <c r="AD2986" s="41">
        <f>IF(AND(tbl_PV_Milestones[[#This Row],[Actual/Schedule Finish]]&lt;PV_Meta!$B$7,tbl_PV_Milestones[[#This Row],[Complete]]="No",tbl_PV_Milestones[[#This Row],[Project Status]]&lt;&gt;"On Hold"),1,0)</f>
        <v>1</v>
      </c>
      <c r="AE2986" s="41">
        <f>IF(AND(tbl_PV_Milestones[[#This Row],[Actual/Schedule Finish]]&gt;tbl_PV_Milestones[[#This Row],[Baseline Date]],tbl_PV_Milestones[[#This Row],[Complete]]="No",tbl_PV_Milestones[[#This Row],[Project Status]]&lt;&gt;"On Hold",tbl_PV_Milestones[[#This Row],[Overdue]]=0,tbl_PV_Milestones[[#This Row],[To be Baselined]]&lt;&gt;1),1,0)</f>
        <v>0</v>
      </c>
      <c r="AF2986" s="41">
        <f>IF(AND(tbl_PV_Milestones[[#This Row],[BL FY]]=2025,tbl_PV_Milestones[[#This Row],[Finish FY]]&gt;2025),1,0)</f>
        <v>0</v>
      </c>
      <c r="AG2986" s="56" t="str">
        <f>_xlfn.XLOOKUP(tbl_PV_Milestones[[#This Row],[Work ID]],tbl_PV_Meta[Work ID '#],tbl_PV_Meta[Project Manager/Owner],,0)</f>
        <v>Project Manager 18</v>
      </c>
    </row>
    <row r="2987" spans="4:33" x14ac:dyDescent="0.25">
      <c r="D2987" s="6" t="s">
        <v>154</v>
      </c>
      <c r="E2987" s="6" t="s">
        <v>503</v>
      </c>
      <c r="F2987" s="6" t="s">
        <v>1760</v>
      </c>
      <c r="G2987" s="6" t="s">
        <v>739</v>
      </c>
      <c r="H2987" s="6" t="s">
        <v>505</v>
      </c>
      <c r="I2987" s="6" t="s">
        <v>522</v>
      </c>
      <c r="J2987" s="6" t="s">
        <v>154</v>
      </c>
      <c r="K2987" s="6" t="s">
        <v>39</v>
      </c>
      <c r="L2987" s="6" t="s">
        <v>37</v>
      </c>
      <c r="M2987" s="43"/>
      <c r="N2987" s="44" t="s">
        <v>1979</v>
      </c>
      <c r="O2987" s="39">
        <v>45525.708333333299</v>
      </c>
      <c r="P2987" s="39">
        <v>45525.708333333299</v>
      </c>
      <c r="Q2987" s="6">
        <v>0</v>
      </c>
      <c r="R2987" s="6">
        <v>0</v>
      </c>
      <c r="S2987" s="45" t="e">
        <f>_xlfn.CONCAT(#REF!,TRIM(tbl_PV_Milestones[[#This Row],[Milestone Description]]))</f>
        <v>#REF!</v>
      </c>
      <c r="T2987" s="84" t="str">
        <f>IF(COUNTIF(tbl_PV_Milestones[UID],tbl_PV_Milestones[[#This Row],[UID]])&gt;1,"Duplicate","")</f>
        <v>Duplicate</v>
      </c>
      <c r="U2987" s="42" t="str">
        <f>_xlfn.XLOOKUP(tbl_PV_Milestones[[#This Row],[Work ID]],tbl_PV_Meta[Work ID '#],tbl_PV_Meta[Sub-Portfolio])</f>
        <v>Sub-Portfolio 8</v>
      </c>
      <c r="V2987" s="41">
        <f>IF(MONTH(tbl_PV_Milestones[[#This Row],[Baseline Date]])&lt;7,YEAR(tbl_PV_Milestones[[#This Row],[Baseline Date]]),YEAR(tbl_PV_Milestones[[#This Row],[Baseline Date]])+1)</f>
        <v>2025</v>
      </c>
      <c r="W2987" s="41">
        <f>IF(MONTH(tbl_PV_Milestones[[#This Row],[Actual/Schedule Finish]])&lt;7,YEAR(tbl_PV_Milestones[[#This Row],[Actual/Schedule Finish]]),YEAR(tbl_PV_Milestones[[#This Row],[Actual/Schedule Finish]])+1)</f>
        <v>2025</v>
      </c>
      <c r="X2987" s="41" t="str">
        <f>IF(OR(tbl_PV_Milestones[[#This Row],[Project Status]]="Completed",tbl_PV_Milestones[[#This Row],[Project Status]]="Assumed Completed"),"Yes","No")</f>
        <v>No</v>
      </c>
      <c r="Y2987" s="41">
        <f>IF(tbl_PV_Milestones[[#This Row],[Baseline Date]]="",1,0)</f>
        <v>0</v>
      </c>
      <c r="Z2987" s="41">
        <f>IF(tbl_PV_Milestones[[#This Row],[Baseline Date]]&lt;PV_Meta!$B$7,1,0)</f>
        <v>1</v>
      </c>
      <c r="AA2987" s="41">
        <f>IF(tbl_PV_Milestones[[#This Row],[Complete]]="Yes",1,0)</f>
        <v>0</v>
      </c>
      <c r="AB2987" s="41">
        <f>IF(AND(tbl_PV_Milestones[[#This Row],[BL FY]]=2025,tbl_PV_Milestones[[#This Row],[Baseline Date]]&lt;PV_Meta!$B$7),1,0)</f>
        <v>1</v>
      </c>
      <c r="AC2987" s="41">
        <f>IF(AND(tbl_PV_Milestones[[#This Row],[Planned YTD]]=1,tbl_PV_Milestones[[#This Row],[Complete]]="Yes"),1,0)</f>
        <v>0</v>
      </c>
      <c r="AD2987" s="41">
        <f>IF(AND(tbl_PV_Milestones[[#This Row],[Actual/Schedule Finish]]&lt;PV_Meta!$B$7,tbl_PV_Milestones[[#This Row],[Complete]]="No",tbl_PV_Milestones[[#This Row],[Project Status]]&lt;&gt;"On Hold"),1,0)</f>
        <v>1</v>
      </c>
      <c r="AE2987" s="41">
        <f>IF(AND(tbl_PV_Milestones[[#This Row],[Actual/Schedule Finish]]&gt;tbl_PV_Milestones[[#This Row],[Baseline Date]],tbl_PV_Milestones[[#This Row],[Complete]]="No",tbl_PV_Milestones[[#This Row],[Project Status]]&lt;&gt;"On Hold",tbl_PV_Milestones[[#This Row],[Overdue]]=0,tbl_PV_Milestones[[#This Row],[To be Baselined]]&lt;&gt;1),1,0)</f>
        <v>0</v>
      </c>
      <c r="AF2987" s="41">
        <f>IF(AND(tbl_PV_Milestones[[#This Row],[BL FY]]=2025,tbl_PV_Milestones[[#This Row],[Finish FY]]&gt;2025),1,0)</f>
        <v>0</v>
      </c>
      <c r="AG2987" s="56" t="str">
        <f>_xlfn.XLOOKUP(tbl_PV_Milestones[[#This Row],[Work ID]],tbl_PV_Meta[Work ID '#],tbl_PV_Meta[Project Manager/Owner],,0)</f>
        <v>Project Manager 30</v>
      </c>
    </row>
    <row r="2988" spans="4:33" x14ac:dyDescent="0.25">
      <c r="D2988" s="6" t="s">
        <v>154</v>
      </c>
      <c r="E2988" s="6" t="s">
        <v>503</v>
      </c>
      <c r="F2988" s="6" t="s">
        <v>1760</v>
      </c>
      <c r="G2988" s="6" t="s">
        <v>740</v>
      </c>
      <c r="H2988" s="6" t="s">
        <v>505</v>
      </c>
      <c r="I2988" s="6" t="s">
        <v>522</v>
      </c>
      <c r="J2988" s="6" t="s">
        <v>154</v>
      </c>
      <c r="K2988" s="6" t="s">
        <v>39</v>
      </c>
      <c r="L2988" s="6" t="s">
        <v>37</v>
      </c>
      <c r="M2988" s="43"/>
      <c r="N2988" s="44" t="s">
        <v>1979</v>
      </c>
      <c r="O2988" s="39">
        <v>45525.708333333299</v>
      </c>
      <c r="P2988" s="39">
        <v>45525.708333333299</v>
      </c>
      <c r="Q2988" s="6">
        <v>0</v>
      </c>
      <c r="R2988" s="6">
        <v>0</v>
      </c>
      <c r="S2988" s="45" t="e">
        <f>_xlfn.CONCAT(#REF!,TRIM(tbl_PV_Milestones[[#This Row],[Milestone Description]]))</f>
        <v>#REF!</v>
      </c>
      <c r="T2988" s="84" t="str">
        <f>IF(COUNTIF(tbl_PV_Milestones[UID],tbl_PV_Milestones[[#This Row],[UID]])&gt;1,"Duplicate","")</f>
        <v>Duplicate</v>
      </c>
      <c r="U2988" s="42" t="str">
        <f>_xlfn.XLOOKUP(tbl_PV_Milestones[[#This Row],[Work ID]],tbl_PV_Meta[Work ID '#],tbl_PV_Meta[Sub-Portfolio])</f>
        <v>Sub-Portfolio 8</v>
      </c>
      <c r="V2988" s="41">
        <f>IF(MONTH(tbl_PV_Milestones[[#This Row],[Baseline Date]])&lt;7,YEAR(tbl_PV_Milestones[[#This Row],[Baseline Date]]),YEAR(tbl_PV_Milestones[[#This Row],[Baseline Date]])+1)</f>
        <v>2025</v>
      </c>
      <c r="W2988" s="41">
        <f>IF(MONTH(tbl_PV_Milestones[[#This Row],[Actual/Schedule Finish]])&lt;7,YEAR(tbl_PV_Milestones[[#This Row],[Actual/Schedule Finish]]),YEAR(tbl_PV_Milestones[[#This Row],[Actual/Schedule Finish]])+1)</f>
        <v>2025</v>
      </c>
      <c r="X2988" s="41" t="str">
        <f>IF(OR(tbl_PV_Milestones[[#This Row],[Project Status]]="Completed",tbl_PV_Milestones[[#This Row],[Project Status]]="Assumed Completed"),"Yes","No")</f>
        <v>No</v>
      </c>
      <c r="Y2988" s="41">
        <f>IF(tbl_PV_Milestones[[#This Row],[Baseline Date]]="",1,0)</f>
        <v>0</v>
      </c>
      <c r="Z2988" s="41">
        <f>IF(tbl_PV_Milestones[[#This Row],[Baseline Date]]&lt;PV_Meta!$B$7,1,0)</f>
        <v>1</v>
      </c>
      <c r="AA2988" s="41">
        <f>IF(tbl_PV_Milestones[[#This Row],[Complete]]="Yes",1,0)</f>
        <v>0</v>
      </c>
      <c r="AB2988" s="41">
        <f>IF(AND(tbl_PV_Milestones[[#This Row],[BL FY]]=2025,tbl_PV_Milestones[[#This Row],[Baseline Date]]&lt;PV_Meta!$B$7),1,0)</f>
        <v>1</v>
      </c>
      <c r="AC2988" s="41">
        <f>IF(AND(tbl_PV_Milestones[[#This Row],[Planned YTD]]=1,tbl_PV_Milestones[[#This Row],[Complete]]="Yes"),1,0)</f>
        <v>0</v>
      </c>
      <c r="AD2988" s="41">
        <f>IF(AND(tbl_PV_Milestones[[#This Row],[Actual/Schedule Finish]]&lt;PV_Meta!$B$7,tbl_PV_Milestones[[#This Row],[Complete]]="No",tbl_PV_Milestones[[#This Row],[Project Status]]&lt;&gt;"On Hold"),1,0)</f>
        <v>1</v>
      </c>
      <c r="AE2988" s="41">
        <f>IF(AND(tbl_PV_Milestones[[#This Row],[Actual/Schedule Finish]]&gt;tbl_PV_Milestones[[#This Row],[Baseline Date]],tbl_PV_Milestones[[#This Row],[Complete]]="No",tbl_PV_Milestones[[#This Row],[Project Status]]&lt;&gt;"On Hold",tbl_PV_Milestones[[#This Row],[Overdue]]=0,tbl_PV_Milestones[[#This Row],[To be Baselined]]&lt;&gt;1),1,0)</f>
        <v>0</v>
      </c>
      <c r="AF2988" s="41">
        <f>IF(AND(tbl_PV_Milestones[[#This Row],[BL FY]]=2025,tbl_PV_Milestones[[#This Row],[Finish FY]]&gt;2025),1,0)</f>
        <v>0</v>
      </c>
      <c r="AG2988" s="56" t="str">
        <f>_xlfn.XLOOKUP(tbl_PV_Milestones[[#This Row],[Work ID]],tbl_PV_Meta[Work ID '#],tbl_PV_Meta[Project Manager/Owner],,0)</f>
        <v>Project Manager 30</v>
      </c>
    </row>
    <row r="2989" spans="4:33" x14ac:dyDescent="0.25">
      <c r="D2989" s="6" t="s">
        <v>154</v>
      </c>
      <c r="E2989" s="6" t="s">
        <v>503</v>
      </c>
      <c r="F2989" s="6" t="s">
        <v>1760</v>
      </c>
      <c r="G2989" s="6" t="s">
        <v>741</v>
      </c>
      <c r="H2989" s="6" t="s">
        <v>505</v>
      </c>
      <c r="I2989" s="6" t="s">
        <v>522</v>
      </c>
      <c r="J2989" s="6" t="s">
        <v>154</v>
      </c>
      <c r="K2989" s="6" t="s">
        <v>39</v>
      </c>
      <c r="L2989" s="6" t="s">
        <v>37</v>
      </c>
      <c r="M2989" s="43"/>
      <c r="N2989" s="44" t="s">
        <v>1979</v>
      </c>
      <c r="O2989" s="39">
        <v>45525.708333333299</v>
      </c>
      <c r="P2989" s="39">
        <v>45525.708333333299</v>
      </c>
      <c r="Q2989" s="6">
        <v>0</v>
      </c>
      <c r="R2989" s="6">
        <v>0</v>
      </c>
      <c r="S2989" s="45" t="e">
        <f>_xlfn.CONCAT(#REF!,TRIM(tbl_PV_Milestones[[#This Row],[Milestone Description]]))</f>
        <v>#REF!</v>
      </c>
      <c r="T2989" s="84" t="str">
        <f>IF(COUNTIF(tbl_PV_Milestones[UID],tbl_PV_Milestones[[#This Row],[UID]])&gt;1,"Duplicate","")</f>
        <v>Duplicate</v>
      </c>
      <c r="U2989" s="42" t="str">
        <f>_xlfn.XLOOKUP(tbl_PV_Milestones[[#This Row],[Work ID]],tbl_PV_Meta[Work ID '#],tbl_PV_Meta[Sub-Portfolio])</f>
        <v>Sub-Portfolio 8</v>
      </c>
      <c r="V2989" s="41">
        <f>IF(MONTH(tbl_PV_Milestones[[#This Row],[Baseline Date]])&lt;7,YEAR(tbl_PV_Milestones[[#This Row],[Baseline Date]]),YEAR(tbl_PV_Milestones[[#This Row],[Baseline Date]])+1)</f>
        <v>2025</v>
      </c>
      <c r="W2989" s="41">
        <f>IF(MONTH(tbl_PV_Milestones[[#This Row],[Actual/Schedule Finish]])&lt;7,YEAR(tbl_PV_Milestones[[#This Row],[Actual/Schedule Finish]]),YEAR(tbl_PV_Milestones[[#This Row],[Actual/Schedule Finish]])+1)</f>
        <v>2025</v>
      </c>
      <c r="X2989" s="41" t="str">
        <f>IF(OR(tbl_PV_Milestones[[#This Row],[Project Status]]="Completed",tbl_PV_Milestones[[#This Row],[Project Status]]="Assumed Completed"),"Yes","No")</f>
        <v>No</v>
      </c>
      <c r="Y2989" s="41">
        <f>IF(tbl_PV_Milestones[[#This Row],[Baseline Date]]="",1,0)</f>
        <v>0</v>
      </c>
      <c r="Z2989" s="41">
        <f>IF(tbl_PV_Milestones[[#This Row],[Baseline Date]]&lt;PV_Meta!$B$7,1,0)</f>
        <v>1</v>
      </c>
      <c r="AA2989" s="41">
        <f>IF(tbl_PV_Milestones[[#This Row],[Complete]]="Yes",1,0)</f>
        <v>0</v>
      </c>
      <c r="AB2989" s="41">
        <f>IF(AND(tbl_PV_Milestones[[#This Row],[BL FY]]=2025,tbl_PV_Milestones[[#This Row],[Baseline Date]]&lt;PV_Meta!$B$7),1,0)</f>
        <v>1</v>
      </c>
      <c r="AC2989" s="41">
        <f>IF(AND(tbl_PV_Milestones[[#This Row],[Planned YTD]]=1,tbl_PV_Milestones[[#This Row],[Complete]]="Yes"),1,0)</f>
        <v>0</v>
      </c>
      <c r="AD2989" s="41">
        <f>IF(AND(tbl_PV_Milestones[[#This Row],[Actual/Schedule Finish]]&lt;PV_Meta!$B$7,tbl_PV_Milestones[[#This Row],[Complete]]="No",tbl_PV_Milestones[[#This Row],[Project Status]]&lt;&gt;"On Hold"),1,0)</f>
        <v>1</v>
      </c>
      <c r="AE2989" s="41">
        <f>IF(AND(tbl_PV_Milestones[[#This Row],[Actual/Schedule Finish]]&gt;tbl_PV_Milestones[[#This Row],[Baseline Date]],tbl_PV_Milestones[[#This Row],[Complete]]="No",tbl_PV_Milestones[[#This Row],[Project Status]]&lt;&gt;"On Hold",tbl_PV_Milestones[[#This Row],[Overdue]]=0,tbl_PV_Milestones[[#This Row],[To be Baselined]]&lt;&gt;1),1,0)</f>
        <v>0</v>
      </c>
      <c r="AF2989" s="41">
        <f>IF(AND(tbl_PV_Milestones[[#This Row],[BL FY]]=2025,tbl_PV_Milestones[[#This Row],[Finish FY]]&gt;2025),1,0)</f>
        <v>0</v>
      </c>
      <c r="AG2989" s="56" t="str">
        <f>_xlfn.XLOOKUP(tbl_PV_Milestones[[#This Row],[Work ID]],tbl_PV_Meta[Work ID '#],tbl_PV_Meta[Project Manager/Owner],,0)</f>
        <v>Project Manager 30</v>
      </c>
    </row>
    <row r="2990" spans="4:33" x14ac:dyDescent="0.25">
      <c r="D2990" s="6" t="s">
        <v>154</v>
      </c>
      <c r="E2990" s="6" t="s">
        <v>503</v>
      </c>
      <c r="F2990" s="6" t="s">
        <v>1760</v>
      </c>
      <c r="G2990" s="6" t="s">
        <v>742</v>
      </c>
      <c r="H2990" s="6" t="s">
        <v>505</v>
      </c>
      <c r="I2990" s="6" t="s">
        <v>522</v>
      </c>
      <c r="J2990" s="6" t="s">
        <v>154</v>
      </c>
      <c r="K2990" s="6" t="s">
        <v>39</v>
      </c>
      <c r="L2990" s="6" t="s">
        <v>37</v>
      </c>
      <c r="M2990" s="43"/>
      <c r="N2990" s="44" t="s">
        <v>1979</v>
      </c>
      <c r="O2990" s="39">
        <v>45525.708333333299</v>
      </c>
      <c r="P2990" s="39">
        <v>45525.708333333299</v>
      </c>
      <c r="Q2990" s="6">
        <v>0</v>
      </c>
      <c r="R2990" s="6">
        <v>0</v>
      </c>
      <c r="S2990" s="45" t="e">
        <f>_xlfn.CONCAT(#REF!,TRIM(tbl_PV_Milestones[[#This Row],[Milestone Description]]))</f>
        <v>#REF!</v>
      </c>
      <c r="T2990" s="84" t="str">
        <f>IF(COUNTIF(tbl_PV_Milestones[UID],tbl_PV_Milestones[[#This Row],[UID]])&gt;1,"Duplicate","")</f>
        <v>Duplicate</v>
      </c>
      <c r="U2990" s="42" t="str">
        <f>_xlfn.XLOOKUP(tbl_PV_Milestones[[#This Row],[Work ID]],tbl_PV_Meta[Work ID '#],tbl_PV_Meta[Sub-Portfolio])</f>
        <v>Sub-Portfolio 8</v>
      </c>
      <c r="V2990" s="41">
        <f>IF(MONTH(tbl_PV_Milestones[[#This Row],[Baseline Date]])&lt;7,YEAR(tbl_PV_Milestones[[#This Row],[Baseline Date]]),YEAR(tbl_PV_Milestones[[#This Row],[Baseline Date]])+1)</f>
        <v>2025</v>
      </c>
      <c r="W2990" s="41">
        <f>IF(MONTH(tbl_PV_Milestones[[#This Row],[Actual/Schedule Finish]])&lt;7,YEAR(tbl_PV_Milestones[[#This Row],[Actual/Schedule Finish]]),YEAR(tbl_PV_Milestones[[#This Row],[Actual/Schedule Finish]])+1)</f>
        <v>2025</v>
      </c>
      <c r="X2990" s="41" t="str">
        <f>IF(OR(tbl_PV_Milestones[[#This Row],[Project Status]]="Completed",tbl_PV_Milestones[[#This Row],[Project Status]]="Assumed Completed"),"Yes","No")</f>
        <v>No</v>
      </c>
      <c r="Y2990" s="41">
        <f>IF(tbl_PV_Milestones[[#This Row],[Baseline Date]]="",1,0)</f>
        <v>0</v>
      </c>
      <c r="Z2990" s="41">
        <f>IF(tbl_PV_Milestones[[#This Row],[Baseline Date]]&lt;PV_Meta!$B$7,1,0)</f>
        <v>1</v>
      </c>
      <c r="AA2990" s="41">
        <f>IF(tbl_PV_Milestones[[#This Row],[Complete]]="Yes",1,0)</f>
        <v>0</v>
      </c>
      <c r="AB2990" s="41">
        <f>IF(AND(tbl_PV_Milestones[[#This Row],[BL FY]]=2025,tbl_PV_Milestones[[#This Row],[Baseline Date]]&lt;PV_Meta!$B$7),1,0)</f>
        <v>1</v>
      </c>
      <c r="AC2990" s="41">
        <f>IF(AND(tbl_PV_Milestones[[#This Row],[Planned YTD]]=1,tbl_PV_Milestones[[#This Row],[Complete]]="Yes"),1,0)</f>
        <v>0</v>
      </c>
      <c r="AD2990" s="41">
        <f>IF(AND(tbl_PV_Milestones[[#This Row],[Actual/Schedule Finish]]&lt;PV_Meta!$B$7,tbl_PV_Milestones[[#This Row],[Complete]]="No",tbl_PV_Milestones[[#This Row],[Project Status]]&lt;&gt;"On Hold"),1,0)</f>
        <v>1</v>
      </c>
      <c r="AE2990" s="41">
        <f>IF(AND(tbl_PV_Milestones[[#This Row],[Actual/Schedule Finish]]&gt;tbl_PV_Milestones[[#This Row],[Baseline Date]],tbl_PV_Milestones[[#This Row],[Complete]]="No",tbl_PV_Milestones[[#This Row],[Project Status]]&lt;&gt;"On Hold",tbl_PV_Milestones[[#This Row],[Overdue]]=0,tbl_PV_Milestones[[#This Row],[To be Baselined]]&lt;&gt;1),1,0)</f>
        <v>0</v>
      </c>
      <c r="AF2990" s="41">
        <f>IF(AND(tbl_PV_Milestones[[#This Row],[BL FY]]=2025,tbl_PV_Milestones[[#This Row],[Finish FY]]&gt;2025),1,0)</f>
        <v>0</v>
      </c>
      <c r="AG2990" s="56" t="str">
        <f>_xlfn.XLOOKUP(tbl_PV_Milestones[[#This Row],[Work ID]],tbl_PV_Meta[Work ID '#],tbl_PV_Meta[Project Manager/Owner],,0)</f>
        <v>Project Manager 30</v>
      </c>
    </row>
    <row r="2991" spans="4:33" x14ac:dyDescent="0.25">
      <c r="D2991" s="6" t="s">
        <v>154</v>
      </c>
      <c r="E2991" s="6" t="s">
        <v>503</v>
      </c>
      <c r="F2991" s="6" t="s">
        <v>1760</v>
      </c>
      <c r="G2991" s="6" t="s">
        <v>703</v>
      </c>
      <c r="H2991" s="6" t="s">
        <v>505</v>
      </c>
      <c r="I2991" s="6" t="s">
        <v>522</v>
      </c>
      <c r="J2991" s="6" t="s">
        <v>154</v>
      </c>
      <c r="K2991" s="6" t="s">
        <v>39</v>
      </c>
      <c r="L2991" s="6" t="s">
        <v>37</v>
      </c>
      <c r="M2991" s="43"/>
      <c r="N2991" s="44" t="s">
        <v>1979</v>
      </c>
      <c r="O2991" s="39">
        <v>45525.708333333299</v>
      </c>
      <c r="P2991" s="39">
        <v>45525.708333333299</v>
      </c>
      <c r="Q2991" s="6">
        <v>0</v>
      </c>
      <c r="R2991" s="6">
        <v>0</v>
      </c>
      <c r="S2991" s="45" t="e">
        <f>_xlfn.CONCAT(#REF!,TRIM(tbl_PV_Milestones[[#This Row],[Milestone Description]]))</f>
        <v>#REF!</v>
      </c>
      <c r="T2991" s="84" t="str">
        <f>IF(COUNTIF(tbl_PV_Milestones[UID],tbl_PV_Milestones[[#This Row],[UID]])&gt;1,"Duplicate","")</f>
        <v>Duplicate</v>
      </c>
      <c r="U2991" s="42" t="str">
        <f>_xlfn.XLOOKUP(tbl_PV_Milestones[[#This Row],[Work ID]],tbl_PV_Meta[Work ID '#],tbl_PV_Meta[Sub-Portfolio])</f>
        <v>Sub-Portfolio 8</v>
      </c>
      <c r="V2991" s="41">
        <f>IF(MONTH(tbl_PV_Milestones[[#This Row],[Baseline Date]])&lt;7,YEAR(tbl_PV_Milestones[[#This Row],[Baseline Date]]),YEAR(tbl_PV_Milestones[[#This Row],[Baseline Date]])+1)</f>
        <v>2025</v>
      </c>
      <c r="W2991" s="41">
        <f>IF(MONTH(tbl_PV_Milestones[[#This Row],[Actual/Schedule Finish]])&lt;7,YEAR(tbl_PV_Milestones[[#This Row],[Actual/Schedule Finish]]),YEAR(tbl_PV_Milestones[[#This Row],[Actual/Schedule Finish]])+1)</f>
        <v>2025</v>
      </c>
      <c r="X2991" s="41" t="str">
        <f>IF(OR(tbl_PV_Milestones[[#This Row],[Project Status]]="Completed",tbl_PV_Milestones[[#This Row],[Project Status]]="Assumed Completed"),"Yes","No")</f>
        <v>No</v>
      </c>
      <c r="Y2991" s="41">
        <f>IF(tbl_PV_Milestones[[#This Row],[Baseline Date]]="",1,0)</f>
        <v>0</v>
      </c>
      <c r="Z2991" s="41">
        <f>IF(tbl_PV_Milestones[[#This Row],[Baseline Date]]&lt;PV_Meta!$B$7,1,0)</f>
        <v>1</v>
      </c>
      <c r="AA2991" s="41">
        <f>IF(tbl_PV_Milestones[[#This Row],[Complete]]="Yes",1,0)</f>
        <v>0</v>
      </c>
      <c r="AB2991" s="41">
        <f>IF(AND(tbl_PV_Milestones[[#This Row],[BL FY]]=2025,tbl_PV_Milestones[[#This Row],[Baseline Date]]&lt;PV_Meta!$B$7),1,0)</f>
        <v>1</v>
      </c>
      <c r="AC2991" s="41">
        <f>IF(AND(tbl_PV_Milestones[[#This Row],[Planned YTD]]=1,tbl_PV_Milestones[[#This Row],[Complete]]="Yes"),1,0)</f>
        <v>0</v>
      </c>
      <c r="AD2991" s="41">
        <f>IF(AND(tbl_PV_Milestones[[#This Row],[Actual/Schedule Finish]]&lt;PV_Meta!$B$7,tbl_PV_Milestones[[#This Row],[Complete]]="No",tbl_PV_Milestones[[#This Row],[Project Status]]&lt;&gt;"On Hold"),1,0)</f>
        <v>1</v>
      </c>
      <c r="AE2991" s="41">
        <f>IF(AND(tbl_PV_Milestones[[#This Row],[Actual/Schedule Finish]]&gt;tbl_PV_Milestones[[#This Row],[Baseline Date]],tbl_PV_Milestones[[#This Row],[Complete]]="No",tbl_PV_Milestones[[#This Row],[Project Status]]&lt;&gt;"On Hold",tbl_PV_Milestones[[#This Row],[Overdue]]=0,tbl_PV_Milestones[[#This Row],[To be Baselined]]&lt;&gt;1),1,0)</f>
        <v>0</v>
      </c>
      <c r="AF2991" s="41">
        <f>IF(AND(tbl_PV_Milestones[[#This Row],[BL FY]]=2025,tbl_PV_Milestones[[#This Row],[Finish FY]]&gt;2025),1,0)</f>
        <v>0</v>
      </c>
      <c r="AG2991" s="56" t="str">
        <f>_xlfn.XLOOKUP(tbl_PV_Milestones[[#This Row],[Work ID]],tbl_PV_Meta[Work ID '#],tbl_PV_Meta[Project Manager/Owner],,0)</f>
        <v>Project Manager 30</v>
      </c>
    </row>
    <row r="2992" spans="4:33" x14ac:dyDescent="0.25">
      <c r="D2992" s="6" t="s">
        <v>154</v>
      </c>
      <c r="E2992" s="6" t="s">
        <v>503</v>
      </c>
      <c r="F2992" s="6" t="s">
        <v>1760</v>
      </c>
      <c r="G2992" s="6" t="s">
        <v>628</v>
      </c>
      <c r="H2992" s="6" t="s">
        <v>505</v>
      </c>
      <c r="I2992" s="6" t="s">
        <v>522</v>
      </c>
      <c r="J2992" s="6" t="s">
        <v>154</v>
      </c>
      <c r="K2992" s="6" t="s">
        <v>39</v>
      </c>
      <c r="L2992" s="6" t="s">
        <v>37</v>
      </c>
      <c r="M2992" s="43"/>
      <c r="N2992" s="44" t="s">
        <v>1979</v>
      </c>
      <c r="O2992" s="39">
        <v>45525.708333333299</v>
      </c>
      <c r="P2992" s="39">
        <v>45525.708333333299</v>
      </c>
      <c r="Q2992" s="6">
        <v>0</v>
      </c>
      <c r="R2992" s="6">
        <v>0</v>
      </c>
      <c r="S2992" s="45" t="e">
        <f>_xlfn.CONCAT(#REF!,TRIM(tbl_PV_Milestones[[#This Row],[Milestone Description]]))</f>
        <v>#REF!</v>
      </c>
      <c r="T2992" s="84" t="str">
        <f>IF(COUNTIF(tbl_PV_Milestones[UID],tbl_PV_Milestones[[#This Row],[UID]])&gt;1,"Duplicate","")</f>
        <v>Duplicate</v>
      </c>
      <c r="U2992" s="42" t="str">
        <f>_xlfn.XLOOKUP(tbl_PV_Milestones[[#This Row],[Work ID]],tbl_PV_Meta[Work ID '#],tbl_PV_Meta[Sub-Portfolio])</f>
        <v>Sub-Portfolio 8</v>
      </c>
      <c r="V2992" s="41">
        <f>IF(MONTH(tbl_PV_Milestones[[#This Row],[Baseline Date]])&lt;7,YEAR(tbl_PV_Milestones[[#This Row],[Baseline Date]]),YEAR(tbl_PV_Milestones[[#This Row],[Baseline Date]])+1)</f>
        <v>2025</v>
      </c>
      <c r="W2992" s="41">
        <f>IF(MONTH(tbl_PV_Milestones[[#This Row],[Actual/Schedule Finish]])&lt;7,YEAR(tbl_PV_Milestones[[#This Row],[Actual/Schedule Finish]]),YEAR(tbl_PV_Milestones[[#This Row],[Actual/Schedule Finish]])+1)</f>
        <v>2025</v>
      </c>
      <c r="X2992" s="41" t="str">
        <f>IF(OR(tbl_PV_Milestones[[#This Row],[Project Status]]="Completed",tbl_PV_Milestones[[#This Row],[Project Status]]="Assumed Completed"),"Yes","No")</f>
        <v>No</v>
      </c>
      <c r="Y2992" s="41">
        <f>IF(tbl_PV_Milestones[[#This Row],[Baseline Date]]="",1,0)</f>
        <v>0</v>
      </c>
      <c r="Z2992" s="41">
        <f>IF(tbl_PV_Milestones[[#This Row],[Baseline Date]]&lt;PV_Meta!$B$7,1,0)</f>
        <v>1</v>
      </c>
      <c r="AA2992" s="41">
        <f>IF(tbl_PV_Milestones[[#This Row],[Complete]]="Yes",1,0)</f>
        <v>0</v>
      </c>
      <c r="AB2992" s="41">
        <f>IF(AND(tbl_PV_Milestones[[#This Row],[BL FY]]=2025,tbl_PV_Milestones[[#This Row],[Baseline Date]]&lt;PV_Meta!$B$7),1,0)</f>
        <v>1</v>
      </c>
      <c r="AC2992" s="41">
        <f>IF(AND(tbl_PV_Milestones[[#This Row],[Planned YTD]]=1,tbl_PV_Milestones[[#This Row],[Complete]]="Yes"),1,0)</f>
        <v>0</v>
      </c>
      <c r="AD2992" s="41">
        <f>IF(AND(tbl_PV_Milestones[[#This Row],[Actual/Schedule Finish]]&lt;PV_Meta!$B$7,tbl_PV_Milestones[[#This Row],[Complete]]="No",tbl_PV_Milestones[[#This Row],[Project Status]]&lt;&gt;"On Hold"),1,0)</f>
        <v>1</v>
      </c>
      <c r="AE2992" s="41">
        <f>IF(AND(tbl_PV_Milestones[[#This Row],[Actual/Schedule Finish]]&gt;tbl_PV_Milestones[[#This Row],[Baseline Date]],tbl_PV_Milestones[[#This Row],[Complete]]="No",tbl_PV_Milestones[[#This Row],[Project Status]]&lt;&gt;"On Hold",tbl_PV_Milestones[[#This Row],[Overdue]]=0,tbl_PV_Milestones[[#This Row],[To be Baselined]]&lt;&gt;1),1,0)</f>
        <v>0</v>
      </c>
      <c r="AF2992" s="41">
        <f>IF(AND(tbl_PV_Milestones[[#This Row],[BL FY]]=2025,tbl_PV_Milestones[[#This Row],[Finish FY]]&gt;2025),1,0)</f>
        <v>0</v>
      </c>
      <c r="AG2992" s="56" t="str">
        <f>_xlfn.XLOOKUP(tbl_PV_Milestones[[#This Row],[Work ID]],tbl_PV_Meta[Work ID '#],tbl_PV_Meta[Project Manager/Owner],,0)</f>
        <v>Project Manager 30</v>
      </c>
    </row>
    <row r="2993" spans="4:33" x14ac:dyDescent="0.25">
      <c r="D2993" s="6" t="s">
        <v>154</v>
      </c>
      <c r="E2993" s="6" t="s">
        <v>52</v>
      </c>
      <c r="F2993" s="6" t="s">
        <v>1760</v>
      </c>
      <c r="G2993" s="6" t="s">
        <v>744</v>
      </c>
      <c r="H2993" s="6" t="s">
        <v>505</v>
      </c>
      <c r="I2993" s="6" t="s">
        <v>522</v>
      </c>
      <c r="J2993" s="6" t="s">
        <v>154</v>
      </c>
      <c r="K2993" s="6" t="s">
        <v>39</v>
      </c>
      <c r="L2993" s="6" t="s">
        <v>37</v>
      </c>
      <c r="M2993" s="43"/>
      <c r="N2993" s="44" t="s">
        <v>1979</v>
      </c>
      <c r="O2993" s="39">
        <v>45639.708333333299</v>
      </c>
      <c r="S2993" s="45" t="e">
        <f>_xlfn.CONCAT(#REF!,TRIM(tbl_PV_Milestones[[#This Row],[Milestone Description]]))</f>
        <v>#REF!</v>
      </c>
      <c r="T2993" s="84" t="str">
        <f>IF(COUNTIF(tbl_PV_Milestones[UID],tbl_PV_Milestones[[#This Row],[UID]])&gt;1,"Duplicate","")</f>
        <v>Duplicate</v>
      </c>
      <c r="U2993" s="42" t="str">
        <f>_xlfn.XLOOKUP(tbl_PV_Milestones[[#This Row],[Work ID]],tbl_PV_Meta[Work ID '#],tbl_PV_Meta[Sub-Portfolio])</f>
        <v>Sub-Portfolio 8</v>
      </c>
      <c r="V2993" s="41">
        <f>IF(MONTH(tbl_PV_Milestones[[#This Row],[Baseline Date]])&lt;7,YEAR(tbl_PV_Milestones[[#This Row],[Baseline Date]]),YEAR(tbl_PV_Milestones[[#This Row],[Baseline Date]])+1)</f>
        <v>1900</v>
      </c>
      <c r="W2993" s="41">
        <f>IF(MONTH(tbl_PV_Milestones[[#This Row],[Actual/Schedule Finish]])&lt;7,YEAR(tbl_PV_Milestones[[#This Row],[Actual/Schedule Finish]]),YEAR(tbl_PV_Milestones[[#This Row],[Actual/Schedule Finish]])+1)</f>
        <v>2025</v>
      </c>
      <c r="X2993" s="41" t="str">
        <f>IF(OR(tbl_PV_Milestones[[#This Row],[Project Status]]="Completed",tbl_PV_Milestones[[#This Row],[Project Status]]="Assumed Completed"),"Yes","No")</f>
        <v>No</v>
      </c>
      <c r="Y2993" s="41">
        <f>IF(tbl_PV_Milestones[[#This Row],[Baseline Date]]="",1,0)</f>
        <v>1</v>
      </c>
      <c r="Z2993" s="41">
        <f>IF(tbl_PV_Milestones[[#This Row],[Baseline Date]]&lt;PV_Meta!$B$7,1,0)</f>
        <v>1</v>
      </c>
      <c r="AA2993" s="41">
        <f>IF(tbl_PV_Milestones[[#This Row],[Complete]]="Yes",1,0)</f>
        <v>0</v>
      </c>
      <c r="AB2993" s="41">
        <f>IF(AND(tbl_PV_Milestones[[#This Row],[BL FY]]=2025,tbl_PV_Milestones[[#This Row],[Baseline Date]]&lt;PV_Meta!$B$7),1,0)</f>
        <v>0</v>
      </c>
      <c r="AC2993" s="41">
        <f>IF(AND(tbl_PV_Milestones[[#This Row],[Planned YTD]]=1,tbl_PV_Milestones[[#This Row],[Complete]]="Yes"),1,0)</f>
        <v>0</v>
      </c>
      <c r="AD2993" s="41">
        <f>IF(AND(tbl_PV_Milestones[[#This Row],[Actual/Schedule Finish]]&lt;PV_Meta!$B$7,tbl_PV_Milestones[[#This Row],[Complete]]="No",tbl_PV_Milestones[[#This Row],[Project Status]]&lt;&gt;"On Hold"),1,0)</f>
        <v>1</v>
      </c>
      <c r="AE2993" s="41">
        <f>IF(AND(tbl_PV_Milestones[[#This Row],[Actual/Schedule Finish]]&gt;tbl_PV_Milestones[[#This Row],[Baseline Date]],tbl_PV_Milestones[[#This Row],[Complete]]="No",tbl_PV_Milestones[[#This Row],[Project Status]]&lt;&gt;"On Hold",tbl_PV_Milestones[[#This Row],[Overdue]]=0,tbl_PV_Milestones[[#This Row],[To be Baselined]]&lt;&gt;1),1,0)</f>
        <v>0</v>
      </c>
      <c r="AF2993" s="41">
        <f>IF(AND(tbl_PV_Milestones[[#This Row],[BL FY]]=2025,tbl_PV_Milestones[[#This Row],[Finish FY]]&gt;2025),1,0)</f>
        <v>0</v>
      </c>
      <c r="AG2993" s="56" t="str">
        <f>_xlfn.XLOOKUP(tbl_PV_Milestones[[#This Row],[Work ID]],tbl_PV_Meta[Work ID '#],tbl_PV_Meta[Project Manager/Owner],,0)</f>
        <v>Project Manager 30</v>
      </c>
    </row>
    <row r="2994" spans="4:33" x14ac:dyDescent="0.25">
      <c r="D2994" s="6" t="s">
        <v>154</v>
      </c>
      <c r="E2994" s="6" t="s">
        <v>503</v>
      </c>
      <c r="F2994" s="6" t="s">
        <v>1760</v>
      </c>
      <c r="G2994" s="6" t="s">
        <v>567</v>
      </c>
      <c r="H2994" s="6" t="s">
        <v>505</v>
      </c>
      <c r="I2994" s="6" t="s">
        <v>522</v>
      </c>
      <c r="J2994" s="6" t="s">
        <v>154</v>
      </c>
      <c r="K2994" s="6" t="s">
        <v>39</v>
      </c>
      <c r="L2994" s="6" t="s">
        <v>37</v>
      </c>
      <c r="M2994" s="43"/>
      <c r="N2994" s="44" t="s">
        <v>1979</v>
      </c>
      <c r="O2994" s="39">
        <v>45525.708333333299</v>
      </c>
      <c r="P2994" s="39">
        <v>45525.708333333299</v>
      </c>
      <c r="Q2994" s="6">
        <v>0</v>
      </c>
      <c r="R2994" s="6">
        <v>0</v>
      </c>
      <c r="S2994" s="45" t="e">
        <f>_xlfn.CONCAT(#REF!,TRIM(tbl_PV_Milestones[[#This Row],[Milestone Description]]))</f>
        <v>#REF!</v>
      </c>
      <c r="T2994" s="84" t="str">
        <f>IF(COUNTIF(tbl_PV_Milestones[UID],tbl_PV_Milestones[[#This Row],[UID]])&gt;1,"Duplicate","")</f>
        <v>Duplicate</v>
      </c>
      <c r="U2994" s="42" t="str">
        <f>_xlfn.XLOOKUP(tbl_PV_Milestones[[#This Row],[Work ID]],tbl_PV_Meta[Work ID '#],tbl_PV_Meta[Sub-Portfolio])</f>
        <v>Sub-Portfolio 8</v>
      </c>
      <c r="V2994" s="41">
        <f>IF(MONTH(tbl_PV_Milestones[[#This Row],[Baseline Date]])&lt;7,YEAR(tbl_PV_Milestones[[#This Row],[Baseline Date]]),YEAR(tbl_PV_Milestones[[#This Row],[Baseline Date]])+1)</f>
        <v>2025</v>
      </c>
      <c r="W2994" s="41">
        <f>IF(MONTH(tbl_PV_Milestones[[#This Row],[Actual/Schedule Finish]])&lt;7,YEAR(tbl_PV_Milestones[[#This Row],[Actual/Schedule Finish]]),YEAR(tbl_PV_Milestones[[#This Row],[Actual/Schedule Finish]])+1)</f>
        <v>2025</v>
      </c>
      <c r="X2994" s="41" t="str">
        <f>IF(OR(tbl_PV_Milestones[[#This Row],[Project Status]]="Completed",tbl_PV_Milestones[[#This Row],[Project Status]]="Assumed Completed"),"Yes","No")</f>
        <v>No</v>
      </c>
      <c r="Y2994" s="41">
        <f>IF(tbl_PV_Milestones[[#This Row],[Baseline Date]]="",1,0)</f>
        <v>0</v>
      </c>
      <c r="Z2994" s="41">
        <f>IF(tbl_PV_Milestones[[#This Row],[Baseline Date]]&lt;PV_Meta!$B$7,1,0)</f>
        <v>1</v>
      </c>
      <c r="AA2994" s="41">
        <f>IF(tbl_PV_Milestones[[#This Row],[Complete]]="Yes",1,0)</f>
        <v>0</v>
      </c>
      <c r="AB2994" s="41">
        <f>IF(AND(tbl_PV_Milestones[[#This Row],[BL FY]]=2025,tbl_PV_Milestones[[#This Row],[Baseline Date]]&lt;PV_Meta!$B$7),1,0)</f>
        <v>1</v>
      </c>
      <c r="AC2994" s="41">
        <f>IF(AND(tbl_PV_Milestones[[#This Row],[Planned YTD]]=1,tbl_PV_Milestones[[#This Row],[Complete]]="Yes"),1,0)</f>
        <v>0</v>
      </c>
      <c r="AD2994" s="41">
        <f>IF(AND(tbl_PV_Milestones[[#This Row],[Actual/Schedule Finish]]&lt;PV_Meta!$B$7,tbl_PV_Milestones[[#This Row],[Complete]]="No",tbl_PV_Milestones[[#This Row],[Project Status]]&lt;&gt;"On Hold"),1,0)</f>
        <v>1</v>
      </c>
      <c r="AE2994" s="41">
        <f>IF(AND(tbl_PV_Milestones[[#This Row],[Actual/Schedule Finish]]&gt;tbl_PV_Milestones[[#This Row],[Baseline Date]],tbl_PV_Milestones[[#This Row],[Complete]]="No",tbl_PV_Milestones[[#This Row],[Project Status]]&lt;&gt;"On Hold",tbl_PV_Milestones[[#This Row],[Overdue]]=0,tbl_PV_Milestones[[#This Row],[To be Baselined]]&lt;&gt;1),1,0)</f>
        <v>0</v>
      </c>
      <c r="AF2994" s="41">
        <f>IF(AND(tbl_PV_Milestones[[#This Row],[BL FY]]=2025,tbl_PV_Milestones[[#This Row],[Finish FY]]&gt;2025),1,0)</f>
        <v>0</v>
      </c>
      <c r="AG2994" s="56" t="str">
        <f>_xlfn.XLOOKUP(tbl_PV_Milestones[[#This Row],[Work ID]],tbl_PV_Meta[Work ID '#],tbl_PV_Meta[Project Manager/Owner],,0)</f>
        <v>Project Manager 30</v>
      </c>
    </row>
    <row r="2995" spans="4:33" x14ac:dyDescent="0.25">
      <c r="D2995" s="6" t="s">
        <v>154</v>
      </c>
      <c r="E2995" s="6" t="s">
        <v>503</v>
      </c>
      <c r="F2995" s="6" t="s">
        <v>1760</v>
      </c>
      <c r="G2995" s="6" t="s">
        <v>568</v>
      </c>
      <c r="H2995" s="6" t="s">
        <v>505</v>
      </c>
      <c r="I2995" s="6" t="s">
        <v>522</v>
      </c>
      <c r="J2995" s="6" t="s">
        <v>154</v>
      </c>
      <c r="K2995" s="6" t="s">
        <v>39</v>
      </c>
      <c r="L2995" s="6" t="s">
        <v>37</v>
      </c>
      <c r="M2995" s="43"/>
      <c r="N2995" s="44" t="s">
        <v>1979</v>
      </c>
      <c r="O2995" s="39">
        <v>45525.708333333299</v>
      </c>
      <c r="P2995" s="39">
        <v>45525.708333333299</v>
      </c>
      <c r="Q2995" s="6">
        <v>0</v>
      </c>
      <c r="R2995" s="6">
        <v>0</v>
      </c>
      <c r="S2995" s="45" t="e">
        <f>_xlfn.CONCAT(#REF!,TRIM(tbl_PV_Milestones[[#This Row],[Milestone Description]]))</f>
        <v>#REF!</v>
      </c>
      <c r="T2995" s="84" t="str">
        <f>IF(COUNTIF(tbl_PV_Milestones[UID],tbl_PV_Milestones[[#This Row],[UID]])&gt;1,"Duplicate","")</f>
        <v>Duplicate</v>
      </c>
      <c r="U2995" s="42" t="str">
        <f>_xlfn.XLOOKUP(tbl_PV_Milestones[[#This Row],[Work ID]],tbl_PV_Meta[Work ID '#],tbl_PV_Meta[Sub-Portfolio])</f>
        <v>Sub-Portfolio 8</v>
      </c>
      <c r="V2995" s="41">
        <f>IF(MONTH(tbl_PV_Milestones[[#This Row],[Baseline Date]])&lt;7,YEAR(tbl_PV_Milestones[[#This Row],[Baseline Date]]),YEAR(tbl_PV_Milestones[[#This Row],[Baseline Date]])+1)</f>
        <v>2025</v>
      </c>
      <c r="W2995" s="41">
        <f>IF(MONTH(tbl_PV_Milestones[[#This Row],[Actual/Schedule Finish]])&lt;7,YEAR(tbl_PV_Milestones[[#This Row],[Actual/Schedule Finish]]),YEAR(tbl_PV_Milestones[[#This Row],[Actual/Schedule Finish]])+1)</f>
        <v>2025</v>
      </c>
      <c r="X2995" s="41" t="str">
        <f>IF(OR(tbl_PV_Milestones[[#This Row],[Project Status]]="Completed",tbl_PV_Milestones[[#This Row],[Project Status]]="Assumed Completed"),"Yes","No")</f>
        <v>No</v>
      </c>
      <c r="Y2995" s="41">
        <f>IF(tbl_PV_Milestones[[#This Row],[Baseline Date]]="",1,0)</f>
        <v>0</v>
      </c>
      <c r="Z2995" s="41">
        <f>IF(tbl_PV_Milestones[[#This Row],[Baseline Date]]&lt;PV_Meta!$B$7,1,0)</f>
        <v>1</v>
      </c>
      <c r="AA2995" s="41">
        <f>IF(tbl_PV_Milestones[[#This Row],[Complete]]="Yes",1,0)</f>
        <v>0</v>
      </c>
      <c r="AB2995" s="41">
        <f>IF(AND(tbl_PV_Milestones[[#This Row],[BL FY]]=2025,tbl_PV_Milestones[[#This Row],[Baseline Date]]&lt;PV_Meta!$B$7),1,0)</f>
        <v>1</v>
      </c>
      <c r="AC2995" s="41">
        <f>IF(AND(tbl_PV_Milestones[[#This Row],[Planned YTD]]=1,tbl_PV_Milestones[[#This Row],[Complete]]="Yes"),1,0)</f>
        <v>0</v>
      </c>
      <c r="AD2995" s="41">
        <f>IF(AND(tbl_PV_Milestones[[#This Row],[Actual/Schedule Finish]]&lt;PV_Meta!$B$7,tbl_PV_Milestones[[#This Row],[Complete]]="No",tbl_PV_Milestones[[#This Row],[Project Status]]&lt;&gt;"On Hold"),1,0)</f>
        <v>1</v>
      </c>
      <c r="AE2995" s="41">
        <f>IF(AND(tbl_PV_Milestones[[#This Row],[Actual/Schedule Finish]]&gt;tbl_PV_Milestones[[#This Row],[Baseline Date]],tbl_PV_Milestones[[#This Row],[Complete]]="No",tbl_PV_Milestones[[#This Row],[Project Status]]&lt;&gt;"On Hold",tbl_PV_Milestones[[#This Row],[Overdue]]=0,tbl_PV_Milestones[[#This Row],[To be Baselined]]&lt;&gt;1),1,0)</f>
        <v>0</v>
      </c>
      <c r="AF2995" s="41">
        <f>IF(AND(tbl_PV_Milestones[[#This Row],[BL FY]]=2025,tbl_PV_Milestones[[#This Row],[Finish FY]]&gt;2025),1,0)</f>
        <v>0</v>
      </c>
      <c r="AG2995" s="56" t="str">
        <f>_xlfn.XLOOKUP(tbl_PV_Milestones[[#This Row],[Work ID]],tbl_PV_Meta[Work ID '#],tbl_PV_Meta[Project Manager/Owner],,0)</f>
        <v>Project Manager 30</v>
      </c>
    </row>
    <row r="2996" spans="4:33" x14ac:dyDescent="0.25">
      <c r="D2996" s="6" t="s">
        <v>154</v>
      </c>
      <c r="E2996" s="6" t="s">
        <v>503</v>
      </c>
      <c r="F2996" s="6" t="s">
        <v>1760</v>
      </c>
      <c r="G2996" s="6" t="s">
        <v>570</v>
      </c>
      <c r="H2996" s="6" t="s">
        <v>505</v>
      </c>
      <c r="I2996" s="6" t="s">
        <v>522</v>
      </c>
      <c r="J2996" s="6" t="s">
        <v>154</v>
      </c>
      <c r="K2996" s="6" t="s">
        <v>39</v>
      </c>
      <c r="L2996" s="6" t="s">
        <v>37</v>
      </c>
      <c r="M2996" s="43"/>
      <c r="N2996" s="44" t="s">
        <v>1979</v>
      </c>
      <c r="O2996" s="39">
        <v>45525.708333333299</v>
      </c>
      <c r="P2996" s="39">
        <v>45525.708333333299</v>
      </c>
      <c r="Q2996" s="6">
        <v>0</v>
      </c>
      <c r="R2996" s="6">
        <v>0</v>
      </c>
      <c r="S2996" s="45" t="e">
        <f>_xlfn.CONCAT(#REF!,TRIM(tbl_PV_Milestones[[#This Row],[Milestone Description]]))</f>
        <v>#REF!</v>
      </c>
      <c r="T2996" s="84" t="str">
        <f>IF(COUNTIF(tbl_PV_Milestones[UID],tbl_PV_Milestones[[#This Row],[UID]])&gt;1,"Duplicate","")</f>
        <v>Duplicate</v>
      </c>
      <c r="U2996" s="42" t="str">
        <f>_xlfn.XLOOKUP(tbl_PV_Milestones[[#This Row],[Work ID]],tbl_PV_Meta[Work ID '#],tbl_PV_Meta[Sub-Portfolio])</f>
        <v>Sub-Portfolio 8</v>
      </c>
      <c r="V2996" s="41">
        <f>IF(MONTH(tbl_PV_Milestones[[#This Row],[Baseline Date]])&lt;7,YEAR(tbl_PV_Milestones[[#This Row],[Baseline Date]]),YEAR(tbl_PV_Milestones[[#This Row],[Baseline Date]])+1)</f>
        <v>2025</v>
      </c>
      <c r="W2996" s="41">
        <f>IF(MONTH(tbl_PV_Milestones[[#This Row],[Actual/Schedule Finish]])&lt;7,YEAR(tbl_PV_Milestones[[#This Row],[Actual/Schedule Finish]]),YEAR(tbl_PV_Milestones[[#This Row],[Actual/Schedule Finish]])+1)</f>
        <v>2025</v>
      </c>
      <c r="X2996" s="41" t="str">
        <f>IF(OR(tbl_PV_Milestones[[#This Row],[Project Status]]="Completed",tbl_PV_Milestones[[#This Row],[Project Status]]="Assumed Completed"),"Yes","No")</f>
        <v>No</v>
      </c>
      <c r="Y2996" s="41">
        <f>IF(tbl_PV_Milestones[[#This Row],[Baseline Date]]="",1,0)</f>
        <v>0</v>
      </c>
      <c r="Z2996" s="41">
        <f>IF(tbl_PV_Milestones[[#This Row],[Baseline Date]]&lt;PV_Meta!$B$7,1,0)</f>
        <v>1</v>
      </c>
      <c r="AA2996" s="41">
        <f>IF(tbl_PV_Milestones[[#This Row],[Complete]]="Yes",1,0)</f>
        <v>0</v>
      </c>
      <c r="AB2996" s="41">
        <f>IF(AND(tbl_PV_Milestones[[#This Row],[BL FY]]=2025,tbl_PV_Milestones[[#This Row],[Baseline Date]]&lt;PV_Meta!$B$7),1,0)</f>
        <v>1</v>
      </c>
      <c r="AC2996" s="41">
        <f>IF(AND(tbl_PV_Milestones[[#This Row],[Planned YTD]]=1,tbl_PV_Milestones[[#This Row],[Complete]]="Yes"),1,0)</f>
        <v>0</v>
      </c>
      <c r="AD2996" s="41">
        <f>IF(AND(tbl_PV_Milestones[[#This Row],[Actual/Schedule Finish]]&lt;PV_Meta!$B$7,tbl_PV_Milestones[[#This Row],[Complete]]="No",tbl_PV_Milestones[[#This Row],[Project Status]]&lt;&gt;"On Hold"),1,0)</f>
        <v>1</v>
      </c>
      <c r="AE2996" s="41">
        <f>IF(AND(tbl_PV_Milestones[[#This Row],[Actual/Schedule Finish]]&gt;tbl_PV_Milestones[[#This Row],[Baseline Date]],tbl_PV_Milestones[[#This Row],[Complete]]="No",tbl_PV_Milestones[[#This Row],[Project Status]]&lt;&gt;"On Hold",tbl_PV_Milestones[[#This Row],[Overdue]]=0,tbl_PV_Milestones[[#This Row],[To be Baselined]]&lt;&gt;1),1,0)</f>
        <v>0</v>
      </c>
      <c r="AF2996" s="41">
        <f>IF(AND(tbl_PV_Milestones[[#This Row],[BL FY]]=2025,tbl_PV_Milestones[[#This Row],[Finish FY]]&gt;2025),1,0)</f>
        <v>0</v>
      </c>
      <c r="AG2996" s="56" t="str">
        <f>_xlfn.XLOOKUP(tbl_PV_Milestones[[#This Row],[Work ID]],tbl_PV_Meta[Work ID '#],tbl_PV_Meta[Project Manager/Owner],,0)</f>
        <v>Project Manager 30</v>
      </c>
    </row>
    <row r="2997" spans="4:33" x14ac:dyDescent="0.25">
      <c r="D2997" s="6" t="s">
        <v>154</v>
      </c>
      <c r="E2997" s="6" t="s">
        <v>513</v>
      </c>
      <c r="F2997" s="6" t="s">
        <v>1760</v>
      </c>
      <c r="G2997" s="6" t="s">
        <v>596</v>
      </c>
      <c r="H2997" s="6" t="s">
        <v>505</v>
      </c>
      <c r="I2997" s="6" t="s">
        <v>522</v>
      </c>
      <c r="J2997" s="6" t="s">
        <v>154</v>
      </c>
      <c r="K2997" s="6" t="s">
        <v>39</v>
      </c>
      <c r="L2997" s="6" t="s">
        <v>37</v>
      </c>
      <c r="M2997" s="43"/>
      <c r="N2997" s="44" t="s">
        <v>1979</v>
      </c>
      <c r="O2997" s="39">
        <v>45639.708333333299</v>
      </c>
      <c r="P2997" s="39">
        <v>45525.708333333299</v>
      </c>
      <c r="Q2997" s="6">
        <v>-81</v>
      </c>
      <c r="R2997" s="6">
        <v>-0.237623762376238</v>
      </c>
      <c r="S2997" s="45" t="e">
        <f>_xlfn.CONCAT(#REF!,TRIM(tbl_PV_Milestones[[#This Row],[Milestone Description]]))</f>
        <v>#REF!</v>
      </c>
      <c r="T2997" s="84" t="str">
        <f>IF(COUNTIF(tbl_PV_Milestones[UID],tbl_PV_Milestones[[#This Row],[UID]])&gt;1,"Duplicate","")</f>
        <v>Duplicate</v>
      </c>
      <c r="U2997" s="42" t="str">
        <f>_xlfn.XLOOKUP(tbl_PV_Milestones[[#This Row],[Work ID]],tbl_PV_Meta[Work ID '#],tbl_PV_Meta[Sub-Portfolio])</f>
        <v>Sub-Portfolio 8</v>
      </c>
      <c r="V2997" s="41">
        <f>IF(MONTH(tbl_PV_Milestones[[#This Row],[Baseline Date]])&lt;7,YEAR(tbl_PV_Milestones[[#This Row],[Baseline Date]]),YEAR(tbl_PV_Milestones[[#This Row],[Baseline Date]])+1)</f>
        <v>2025</v>
      </c>
      <c r="W2997" s="41">
        <f>IF(MONTH(tbl_PV_Milestones[[#This Row],[Actual/Schedule Finish]])&lt;7,YEAR(tbl_PV_Milestones[[#This Row],[Actual/Schedule Finish]]),YEAR(tbl_PV_Milestones[[#This Row],[Actual/Schedule Finish]])+1)</f>
        <v>2025</v>
      </c>
      <c r="X2997" s="41" t="str">
        <f>IF(OR(tbl_PV_Milestones[[#This Row],[Project Status]]="Completed",tbl_PV_Milestones[[#This Row],[Project Status]]="Assumed Completed"),"Yes","No")</f>
        <v>No</v>
      </c>
      <c r="Y2997" s="41">
        <f>IF(tbl_PV_Milestones[[#This Row],[Baseline Date]]="",1,0)</f>
        <v>0</v>
      </c>
      <c r="Z2997" s="41">
        <f>IF(tbl_PV_Milestones[[#This Row],[Baseline Date]]&lt;PV_Meta!$B$7,1,0)</f>
        <v>1</v>
      </c>
      <c r="AA2997" s="41">
        <f>IF(tbl_PV_Milestones[[#This Row],[Complete]]="Yes",1,0)</f>
        <v>0</v>
      </c>
      <c r="AB2997" s="41">
        <f>IF(AND(tbl_PV_Milestones[[#This Row],[BL FY]]=2025,tbl_PV_Milestones[[#This Row],[Baseline Date]]&lt;PV_Meta!$B$7),1,0)</f>
        <v>1</v>
      </c>
      <c r="AC2997" s="41">
        <f>IF(AND(tbl_PV_Milestones[[#This Row],[Planned YTD]]=1,tbl_PV_Milestones[[#This Row],[Complete]]="Yes"),1,0)</f>
        <v>0</v>
      </c>
      <c r="AD2997" s="41">
        <f>IF(AND(tbl_PV_Milestones[[#This Row],[Actual/Schedule Finish]]&lt;PV_Meta!$B$7,tbl_PV_Milestones[[#This Row],[Complete]]="No",tbl_PV_Milestones[[#This Row],[Project Status]]&lt;&gt;"On Hold"),1,0)</f>
        <v>1</v>
      </c>
      <c r="AE2997" s="41">
        <f>IF(AND(tbl_PV_Milestones[[#This Row],[Actual/Schedule Finish]]&gt;tbl_PV_Milestones[[#This Row],[Baseline Date]],tbl_PV_Milestones[[#This Row],[Complete]]="No",tbl_PV_Milestones[[#This Row],[Project Status]]&lt;&gt;"On Hold",tbl_PV_Milestones[[#This Row],[Overdue]]=0,tbl_PV_Milestones[[#This Row],[To be Baselined]]&lt;&gt;1),1,0)</f>
        <v>0</v>
      </c>
      <c r="AF2997" s="41">
        <f>IF(AND(tbl_PV_Milestones[[#This Row],[BL FY]]=2025,tbl_PV_Milestones[[#This Row],[Finish FY]]&gt;2025),1,0)</f>
        <v>0</v>
      </c>
      <c r="AG2997" s="56" t="str">
        <f>_xlfn.XLOOKUP(tbl_PV_Milestones[[#This Row],[Work ID]],tbl_PV_Meta[Work ID '#],tbl_PV_Meta[Project Manager/Owner],,0)</f>
        <v>Project Manager 30</v>
      </c>
    </row>
    <row r="2998" spans="4:33" x14ac:dyDescent="0.25">
      <c r="D2998" s="6" t="s">
        <v>154</v>
      </c>
      <c r="E2998" s="6" t="s">
        <v>503</v>
      </c>
      <c r="F2998" s="6" t="s">
        <v>1760</v>
      </c>
      <c r="G2998" s="6" t="s">
        <v>745</v>
      </c>
      <c r="H2998" s="6" t="s">
        <v>505</v>
      </c>
      <c r="I2998" s="6" t="s">
        <v>522</v>
      </c>
      <c r="J2998" s="6" t="s">
        <v>154</v>
      </c>
      <c r="K2998" s="6" t="s">
        <v>39</v>
      </c>
      <c r="L2998" s="6" t="s">
        <v>37</v>
      </c>
      <c r="M2998" s="43"/>
      <c r="N2998" s="44" t="s">
        <v>1979</v>
      </c>
      <c r="O2998" s="39">
        <v>45525.708333333299</v>
      </c>
      <c r="P2998" s="39">
        <v>45525.708333333299</v>
      </c>
      <c r="Q2998" s="6">
        <v>0</v>
      </c>
      <c r="R2998" s="6">
        <v>0</v>
      </c>
      <c r="S2998" s="45" t="e">
        <f>_xlfn.CONCAT(#REF!,TRIM(tbl_PV_Milestones[[#This Row],[Milestone Description]]))</f>
        <v>#REF!</v>
      </c>
      <c r="T2998" s="84" t="str">
        <f>IF(COUNTIF(tbl_PV_Milestones[UID],tbl_PV_Milestones[[#This Row],[UID]])&gt;1,"Duplicate","")</f>
        <v>Duplicate</v>
      </c>
      <c r="U2998" s="42" t="str">
        <f>_xlfn.XLOOKUP(tbl_PV_Milestones[[#This Row],[Work ID]],tbl_PV_Meta[Work ID '#],tbl_PV_Meta[Sub-Portfolio])</f>
        <v>Sub-Portfolio 8</v>
      </c>
      <c r="V2998" s="41">
        <f>IF(MONTH(tbl_PV_Milestones[[#This Row],[Baseline Date]])&lt;7,YEAR(tbl_PV_Milestones[[#This Row],[Baseline Date]]),YEAR(tbl_PV_Milestones[[#This Row],[Baseline Date]])+1)</f>
        <v>2025</v>
      </c>
      <c r="W2998" s="41">
        <f>IF(MONTH(tbl_PV_Milestones[[#This Row],[Actual/Schedule Finish]])&lt;7,YEAR(tbl_PV_Milestones[[#This Row],[Actual/Schedule Finish]]),YEAR(tbl_PV_Milestones[[#This Row],[Actual/Schedule Finish]])+1)</f>
        <v>2025</v>
      </c>
      <c r="X2998" s="41" t="str">
        <f>IF(OR(tbl_PV_Milestones[[#This Row],[Project Status]]="Completed",tbl_PV_Milestones[[#This Row],[Project Status]]="Assumed Completed"),"Yes","No")</f>
        <v>No</v>
      </c>
      <c r="Y2998" s="41">
        <f>IF(tbl_PV_Milestones[[#This Row],[Baseline Date]]="",1,0)</f>
        <v>0</v>
      </c>
      <c r="Z2998" s="41">
        <f>IF(tbl_PV_Milestones[[#This Row],[Baseline Date]]&lt;PV_Meta!$B$7,1,0)</f>
        <v>1</v>
      </c>
      <c r="AA2998" s="41">
        <f>IF(tbl_PV_Milestones[[#This Row],[Complete]]="Yes",1,0)</f>
        <v>0</v>
      </c>
      <c r="AB2998" s="41">
        <f>IF(AND(tbl_PV_Milestones[[#This Row],[BL FY]]=2025,tbl_PV_Milestones[[#This Row],[Baseline Date]]&lt;PV_Meta!$B$7),1,0)</f>
        <v>1</v>
      </c>
      <c r="AC2998" s="41">
        <f>IF(AND(tbl_PV_Milestones[[#This Row],[Planned YTD]]=1,tbl_PV_Milestones[[#This Row],[Complete]]="Yes"),1,0)</f>
        <v>0</v>
      </c>
      <c r="AD2998" s="41">
        <f>IF(AND(tbl_PV_Milestones[[#This Row],[Actual/Schedule Finish]]&lt;PV_Meta!$B$7,tbl_PV_Milestones[[#This Row],[Complete]]="No",tbl_PV_Milestones[[#This Row],[Project Status]]&lt;&gt;"On Hold"),1,0)</f>
        <v>1</v>
      </c>
      <c r="AE2998" s="41">
        <f>IF(AND(tbl_PV_Milestones[[#This Row],[Actual/Schedule Finish]]&gt;tbl_PV_Milestones[[#This Row],[Baseline Date]],tbl_PV_Milestones[[#This Row],[Complete]]="No",tbl_PV_Milestones[[#This Row],[Project Status]]&lt;&gt;"On Hold",tbl_PV_Milestones[[#This Row],[Overdue]]=0,tbl_PV_Milestones[[#This Row],[To be Baselined]]&lt;&gt;1),1,0)</f>
        <v>0</v>
      </c>
      <c r="AF2998" s="41">
        <f>IF(AND(tbl_PV_Milestones[[#This Row],[BL FY]]=2025,tbl_PV_Milestones[[#This Row],[Finish FY]]&gt;2025),1,0)</f>
        <v>0</v>
      </c>
      <c r="AG2998" s="56" t="str">
        <f>_xlfn.XLOOKUP(tbl_PV_Milestones[[#This Row],[Work ID]],tbl_PV_Meta[Work ID '#],tbl_PV_Meta[Project Manager/Owner],,0)</f>
        <v>Project Manager 30</v>
      </c>
    </row>
    <row r="2999" spans="4:33" x14ac:dyDescent="0.25">
      <c r="D2999" s="6" t="s">
        <v>154</v>
      </c>
      <c r="E2999" s="6" t="s">
        <v>503</v>
      </c>
      <c r="F2999" s="6" t="s">
        <v>1760</v>
      </c>
      <c r="G2999" s="6" t="s">
        <v>747</v>
      </c>
      <c r="H2999" s="6" t="s">
        <v>505</v>
      </c>
      <c r="I2999" s="6" t="s">
        <v>522</v>
      </c>
      <c r="J2999" s="6" t="s">
        <v>154</v>
      </c>
      <c r="K2999" s="6" t="s">
        <v>39</v>
      </c>
      <c r="L2999" s="6" t="s">
        <v>37</v>
      </c>
      <c r="M2999" s="43"/>
      <c r="N2999" s="44" t="s">
        <v>1979</v>
      </c>
      <c r="O2999" s="39">
        <v>45525.708333333299</v>
      </c>
      <c r="P2999" s="39">
        <v>45525.708333333299</v>
      </c>
      <c r="Q2999" s="6">
        <v>0</v>
      </c>
      <c r="R2999" s="6">
        <v>0</v>
      </c>
      <c r="S2999" s="45" t="e">
        <f>_xlfn.CONCAT(#REF!,TRIM(tbl_PV_Milestones[[#This Row],[Milestone Description]]))</f>
        <v>#REF!</v>
      </c>
      <c r="T2999" s="84" t="str">
        <f>IF(COUNTIF(tbl_PV_Milestones[UID],tbl_PV_Milestones[[#This Row],[UID]])&gt;1,"Duplicate","")</f>
        <v>Duplicate</v>
      </c>
      <c r="U2999" s="42" t="str">
        <f>_xlfn.XLOOKUP(tbl_PV_Milestones[[#This Row],[Work ID]],tbl_PV_Meta[Work ID '#],tbl_PV_Meta[Sub-Portfolio])</f>
        <v>Sub-Portfolio 8</v>
      </c>
      <c r="V2999" s="41">
        <f>IF(MONTH(tbl_PV_Milestones[[#This Row],[Baseline Date]])&lt;7,YEAR(tbl_PV_Milestones[[#This Row],[Baseline Date]]),YEAR(tbl_PV_Milestones[[#This Row],[Baseline Date]])+1)</f>
        <v>2025</v>
      </c>
      <c r="W2999" s="41">
        <f>IF(MONTH(tbl_PV_Milestones[[#This Row],[Actual/Schedule Finish]])&lt;7,YEAR(tbl_PV_Milestones[[#This Row],[Actual/Schedule Finish]]),YEAR(tbl_PV_Milestones[[#This Row],[Actual/Schedule Finish]])+1)</f>
        <v>2025</v>
      </c>
      <c r="X2999" s="41" t="str">
        <f>IF(OR(tbl_PV_Milestones[[#This Row],[Project Status]]="Completed",tbl_PV_Milestones[[#This Row],[Project Status]]="Assumed Completed"),"Yes","No")</f>
        <v>No</v>
      </c>
      <c r="Y2999" s="41">
        <f>IF(tbl_PV_Milestones[[#This Row],[Baseline Date]]="",1,0)</f>
        <v>0</v>
      </c>
      <c r="Z2999" s="41">
        <f>IF(tbl_PV_Milestones[[#This Row],[Baseline Date]]&lt;PV_Meta!$B$7,1,0)</f>
        <v>1</v>
      </c>
      <c r="AA2999" s="41">
        <f>IF(tbl_PV_Milestones[[#This Row],[Complete]]="Yes",1,0)</f>
        <v>0</v>
      </c>
      <c r="AB2999" s="41">
        <f>IF(AND(tbl_PV_Milestones[[#This Row],[BL FY]]=2025,tbl_PV_Milestones[[#This Row],[Baseline Date]]&lt;PV_Meta!$B$7),1,0)</f>
        <v>1</v>
      </c>
      <c r="AC2999" s="41">
        <f>IF(AND(tbl_PV_Milestones[[#This Row],[Planned YTD]]=1,tbl_PV_Milestones[[#This Row],[Complete]]="Yes"),1,0)</f>
        <v>0</v>
      </c>
      <c r="AD2999" s="41">
        <f>IF(AND(tbl_PV_Milestones[[#This Row],[Actual/Schedule Finish]]&lt;PV_Meta!$B$7,tbl_PV_Milestones[[#This Row],[Complete]]="No",tbl_PV_Milestones[[#This Row],[Project Status]]&lt;&gt;"On Hold"),1,0)</f>
        <v>1</v>
      </c>
      <c r="AE2999" s="41">
        <f>IF(AND(tbl_PV_Milestones[[#This Row],[Actual/Schedule Finish]]&gt;tbl_PV_Milestones[[#This Row],[Baseline Date]],tbl_PV_Milestones[[#This Row],[Complete]]="No",tbl_PV_Milestones[[#This Row],[Project Status]]&lt;&gt;"On Hold",tbl_PV_Milestones[[#This Row],[Overdue]]=0,tbl_PV_Milestones[[#This Row],[To be Baselined]]&lt;&gt;1),1,0)</f>
        <v>0</v>
      </c>
      <c r="AF2999" s="41">
        <f>IF(AND(tbl_PV_Milestones[[#This Row],[BL FY]]=2025,tbl_PV_Milestones[[#This Row],[Finish FY]]&gt;2025),1,0)</f>
        <v>0</v>
      </c>
      <c r="AG2999" s="56" t="str">
        <f>_xlfn.XLOOKUP(tbl_PV_Milestones[[#This Row],[Work ID]],tbl_PV_Meta[Work ID '#],tbl_PV_Meta[Project Manager/Owner],,0)</f>
        <v>Project Manager 30</v>
      </c>
    </row>
    <row r="3000" spans="4:33" x14ac:dyDescent="0.25">
      <c r="D3000" s="6" t="s">
        <v>154</v>
      </c>
      <c r="E3000" s="6" t="s">
        <v>580</v>
      </c>
      <c r="F3000" s="6" t="s">
        <v>1760</v>
      </c>
      <c r="G3000" s="6" t="s">
        <v>746</v>
      </c>
      <c r="H3000" s="6" t="s">
        <v>505</v>
      </c>
      <c r="I3000" s="6" t="s">
        <v>522</v>
      </c>
      <c r="J3000" s="6" t="s">
        <v>154</v>
      </c>
      <c r="K3000" s="6" t="s">
        <v>39</v>
      </c>
      <c r="L3000" s="6" t="s">
        <v>37</v>
      </c>
      <c r="M3000" s="43"/>
      <c r="N3000" s="44" t="s">
        <v>1979</v>
      </c>
      <c r="O3000" s="39">
        <v>45639.708333333299</v>
      </c>
      <c r="P3000" s="39">
        <v>45618.708333333299</v>
      </c>
      <c r="Q3000" s="6">
        <v>-15</v>
      </c>
      <c r="R3000" s="6">
        <v>-4.4004400440044E-2</v>
      </c>
      <c r="S3000" s="45" t="e">
        <f>_xlfn.CONCAT(#REF!,TRIM(tbl_PV_Milestones[[#This Row],[Milestone Description]]))</f>
        <v>#REF!</v>
      </c>
      <c r="T3000" s="84" t="str">
        <f>IF(COUNTIF(tbl_PV_Milestones[UID],tbl_PV_Milestones[[#This Row],[UID]])&gt;1,"Duplicate","")</f>
        <v>Duplicate</v>
      </c>
      <c r="U3000" s="42" t="str">
        <f>_xlfn.XLOOKUP(tbl_PV_Milestones[[#This Row],[Work ID]],tbl_PV_Meta[Work ID '#],tbl_PV_Meta[Sub-Portfolio])</f>
        <v>Sub-Portfolio 8</v>
      </c>
      <c r="V3000" s="41">
        <f>IF(MONTH(tbl_PV_Milestones[[#This Row],[Baseline Date]])&lt;7,YEAR(tbl_PV_Milestones[[#This Row],[Baseline Date]]),YEAR(tbl_PV_Milestones[[#This Row],[Baseline Date]])+1)</f>
        <v>2025</v>
      </c>
      <c r="W3000" s="41">
        <f>IF(MONTH(tbl_PV_Milestones[[#This Row],[Actual/Schedule Finish]])&lt;7,YEAR(tbl_PV_Milestones[[#This Row],[Actual/Schedule Finish]]),YEAR(tbl_PV_Milestones[[#This Row],[Actual/Schedule Finish]])+1)</f>
        <v>2025</v>
      </c>
      <c r="X3000" s="41" t="str">
        <f>IF(OR(tbl_PV_Milestones[[#This Row],[Project Status]]="Completed",tbl_PV_Milestones[[#This Row],[Project Status]]="Assumed Completed"),"Yes","No")</f>
        <v>No</v>
      </c>
      <c r="Y3000" s="41">
        <f>IF(tbl_PV_Milestones[[#This Row],[Baseline Date]]="",1,0)</f>
        <v>0</v>
      </c>
      <c r="Z3000" s="41">
        <f>IF(tbl_PV_Milestones[[#This Row],[Baseline Date]]&lt;PV_Meta!$B$7,1,0)</f>
        <v>1</v>
      </c>
      <c r="AA3000" s="41">
        <f>IF(tbl_PV_Milestones[[#This Row],[Complete]]="Yes",1,0)</f>
        <v>0</v>
      </c>
      <c r="AB3000" s="41">
        <f>IF(AND(tbl_PV_Milestones[[#This Row],[BL FY]]=2025,tbl_PV_Milestones[[#This Row],[Baseline Date]]&lt;PV_Meta!$B$7),1,0)</f>
        <v>1</v>
      </c>
      <c r="AC3000" s="41">
        <f>IF(AND(tbl_PV_Milestones[[#This Row],[Planned YTD]]=1,tbl_PV_Milestones[[#This Row],[Complete]]="Yes"),1,0)</f>
        <v>0</v>
      </c>
      <c r="AD3000" s="41">
        <f>IF(AND(tbl_PV_Milestones[[#This Row],[Actual/Schedule Finish]]&lt;PV_Meta!$B$7,tbl_PV_Milestones[[#This Row],[Complete]]="No",tbl_PV_Milestones[[#This Row],[Project Status]]&lt;&gt;"On Hold"),1,0)</f>
        <v>1</v>
      </c>
      <c r="AE3000" s="41">
        <f>IF(AND(tbl_PV_Milestones[[#This Row],[Actual/Schedule Finish]]&gt;tbl_PV_Milestones[[#This Row],[Baseline Date]],tbl_PV_Milestones[[#This Row],[Complete]]="No",tbl_PV_Milestones[[#This Row],[Project Status]]&lt;&gt;"On Hold",tbl_PV_Milestones[[#This Row],[Overdue]]=0,tbl_PV_Milestones[[#This Row],[To be Baselined]]&lt;&gt;1),1,0)</f>
        <v>0</v>
      </c>
      <c r="AF3000" s="41">
        <f>IF(AND(tbl_PV_Milestones[[#This Row],[BL FY]]=2025,tbl_PV_Milestones[[#This Row],[Finish FY]]&gt;2025),1,0)</f>
        <v>0</v>
      </c>
      <c r="AG3000" s="56" t="str">
        <f>_xlfn.XLOOKUP(tbl_PV_Milestones[[#This Row],[Work ID]],tbl_PV_Meta[Work ID '#],tbl_PV_Meta[Project Manager/Owner],,0)</f>
        <v>Project Manager 30</v>
      </c>
    </row>
    <row r="3001" spans="4:33" x14ac:dyDescent="0.25">
      <c r="D3001" s="6" t="s">
        <v>154</v>
      </c>
      <c r="E3001" s="6" t="s">
        <v>52</v>
      </c>
      <c r="F3001" s="6" t="s">
        <v>1760</v>
      </c>
      <c r="G3001" s="6" t="s">
        <v>545</v>
      </c>
      <c r="H3001" s="6" t="s">
        <v>505</v>
      </c>
      <c r="I3001" s="6" t="s">
        <v>510</v>
      </c>
      <c r="J3001" s="6" t="s">
        <v>154</v>
      </c>
      <c r="K3001" s="6" t="s">
        <v>39</v>
      </c>
      <c r="L3001" s="6" t="s">
        <v>37</v>
      </c>
      <c r="M3001" s="43"/>
      <c r="N3001" s="44" t="s">
        <v>1979</v>
      </c>
      <c r="O3001" s="39">
        <v>45639.708333333299</v>
      </c>
      <c r="S3001" s="45" t="e">
        <f>_xlfn.CONCAT(#REF!,TRIM(tbl_PV_Milestones[[#This Row],[Milestone Description]]))</f>
        <v>#REF!</v>
      </c>
      <c r="T3001" s="84" t="str">
        <f>IF(COUNTIF(tbl_PV_Milestones[UID],tbl_PV_Milestones[[#This Row],[UID]])&gt;1,"Duplicate","")</f>
        <v>Duplicate</v>
      </c>
      <c r="U3001" s="42" t="str">
        <f>_xlfn.XLOOKUP(tbl_PV_Milestones[[#This Row],[Work ID]],tbl_PV_Meta[Work ID '#],tbl_PV_Meta[Sub-Portfolio])</f>
        <v>Sub-Portfolio 8</v>
      </c>
      <c r="V3001" s="41">
        <f>IF(MONTH(tbl_PV_Milestones[[#This Row],[Baseline Date]])&lt;7,YEAR(tbl_PV_Milestones[[#This Row],[Baseline Date]]),YEAR(tbl_PV_Milestones[[#This Row],[Baseline Date]])+1)</f>
        <v>1900</v>
      </c>
      <c r="W3001" s="41">
        <f>IF(MONTH(tbl_PV_Milestones[[#This Row],[Actual/Schedule Finish]])&lt;7,YEAR(tbl_PV_Milestones[[#This Row],[Actual/Schedule Finish]]),YEAR(tbl_PV_Milestones[[#This Row],[Actual/Schedule Finish]])+1)</f>
        <v>2025</v>
      </c>
      <c r="X3001" s="41" t="str">
        <f>IF(OR(tbl_PV_Milestones[[#This Row],[Project Status]]="Completed",tbl_PV_Milestones[[#This Row],[Project Status]]="Assumed Completed"),"Yes","No")</f>
        <v>No</v>
      </c>
      <c r="Y3001" s="41">
        <f>IF(tbl_PV_Milestones[[#This Row],[Baseline Date]]="",1,0)</f>
        <v>1</v>
      </c>
      <c r="Z3001" s="41">
        <f>IF(tbl_PV_Milestones[[#This Row],[Baseline Date]]&lt;PV_Meta!$B$7,1,0)</f>
        <v>1</v>
      </c>
      <c r="AA3001" s="41">
        <f>IF(tbl_PV_Milestones[[#This Row],[Complete]]="Yes",1,0)</f>
        <v>0</v>
      </c>
      <c r="AB3001" s="41">
        <f>IF(AND(tbl_PV_Milestones[[#This Row],[BL FY]]=2025,tbl_PV_Milestones[[#This Row],[Baseline Date]]&lt;PV_Meta!$B$7),1,0)</f>
        <v>0</v>
      </c>
      <c r="AC3001" s="41">
        <f>IF(AND(tbl_PV_Milestones[[#This Row],[Planned YTD]]=1,tbl_PV_Milestones[[#This Row],[Complete]]="Yes"),1,0)</f>
        <v>0</v>
      </c>
      <c r="AD3001" s="41">
        <f>IF(AND(tbl_PV_Milestones[[#This Row],[Actual/Schedule Finish]]&lt;PV_Meta!$B$7,tbl_PV_Milestones[[#This Row],[Complete]]="No",tbl_PV_Milestones[[#This Row],[Project Status]]&lt;&gt;"On Hold"),1,0)</f>
        <v>1</v>
      </c>
      <c r="AE3001" s="41">
        <f>IF(AND(tbl_PV_Milestones[[#This Row],[Actual/Schedule Finish]]&gt;tbl_PV_Milestones[[#This Row],[Baseline Date]],tbl_PV_Milestones[[#This Row],[Complete]]="No",tbl_PV_Milestones[[#This Row],[Project Status]]&lt;&gt;"On Hold",tbl_PV_Milestones[[#This Row],[Overdue]]=0,tbl_PV_Milestones[[#This Row],[To be Baselined]]&lt;&gt;1),1,0)</f>
        <v>0</v>
      </c>
      <c r="AF3001" s="41">
        <f>IF(AND(tbl_PV_Milestones[[#This Row],[BL FY]]=2025,tbl_PV_Milestones[[#This Row],[Finish FY]]&gt;2025),1,0)</f>
        <v>0</v>
      </c>
      <c r="AG3001" s="56" t="str">
        <f>_xlfn.XLOOKUP(tbl_PV_Milestones[[#This Row],[Work ID]],tbl_PV_Meta[Work ID '#],tbl_PV_Meta[Project Manager/Owner],,0)</f>
        <v>Project Manager 30</v>
      </c>
    </row>
    <row r="3002" spans="4:33" x14ac:dyDescent="0.25">
      <c r="D3002" s="6" t="s">
        <v>154</v>
      </c>
      <c r="E3002" s="6" t="s">
        <v>503</v>
      </c>
      <c r="F3002" s="6" t="s">
        <v>1760</v>
      </c>
      <c r="G3002" s="6" t="s">
        <v>560</v>
      </c>
      <c r="H3002" s="6" t="s">
        <v>505</v>
      </c>
      <c r="I3002" s="6" t="s">
        <v>510</v>
      </c>
      <c r="J3002" s="6" t="s">
        <v>154</v>
      </c>
      <c r="K3002" s="6" t="s">
        <v>39</v>
      </c>
      <c r="L3002" s="6" t="s">
        <v>37</v>
      </c>
      <c r="M3002" s="43"/>
      <c r="N3002" s="44" t="s">
        <v>1979</v>
      </c>
      <c r="O3002" s="39">
        <v>45747.708333333299</v>
      </c>
      <c r="P3002" s="39">
        <v>45747.708333333299</v>
      </c>
      <c r="Q3002" s="6">
        <v>0</v>
      </c>
      <c r="R3002" s="6">
        <v>0</v>
      </c>
      <c r="S3002" s="45" t="e">
        <f>_xlfn.CONCAT(#REF!,TRIM(tbl_PV_Milestones[[#This Row],[Milestone Description]]))</f>
        <v>#REF!</v>
      </c>
      <c r="T3002" s="84" t="str">
        <f>IF(COUNTIF(tbl_PV_Milestones[UID],tbl_PV_Milestones[[#This Row],[UID]])&gt;1,"Duplicate","")</f>
        <v>Duplicate</v>
      </c>
      <c r="U3002" s="42" t="str">
        <f>_xlfn.XLOOKUP(tbl_PV_Milestones[[#This Row],[Work ID]],tbl_PV_Meta[Work ID '#],tbl_PV_Meta[Sub-Portfolio])</f>
        <v>Sub-Portfolio 8</v>
      </c>
      <c r="V3002" s="41">
        <f>IF(MONTH(tbl_PV_Milestones[[#This Row],[Baseline Date]])&lt;7,YEAR(tbl_PV_Milestones[[#This Row],[Baseline Date]]),YEAR(tbl_PV_Milestones[[#This Row],[Baseline Date]])+1)</f>
        <v>2025</v>
      </c>
      <c r="W3002" s="41">
        <f>IF(MONTH(tbl_PV_Milestones[[#This Row],[Actual/Schedule Finish]])&lt;7,YEAR(tbl_PV_Milestones[[#This Row],[Actual/Schedule Finish]]),YEAR(tbl_PV_Milestones[[#This Row],[Actual/Schedule Finish]])+1)</f>
        <v>2025</v>
      </c>
      <c r="X3002" s="41" t="str">
        <f>IF(OR(tbl_PV_Milestones[[#This Row],[Project Status]]="Completed",tbl_PV_Milestones[[#This Row],[Project Status]]="Assumed Completed"),"Yes","No")</f>
        <v>No</v>
      </c>
      <c r="Y3002" s="41">
        <f>IF(tbl_PV_Milestones[[#This Row],[Baseline Date]]="",1,0)</f>
        <v>0</v>
      </c>
      <c r="Z3002" s="41">
        <f>IF(tbl_PV_Milestones[[#This Row],[Baseline Date]]&lt;PV_Meta!$B$7,1,0)</f>
        <v>1</v>
      </c>
      <c r="AA3002" s="41">
        <f>IF(tbl_PV_Milestones[[#This Row],[Complete]]="Yes",1,0)</f>
        <v>0</v>
      </c>
      <c r="AB3002" s="41">
        <f>IF(AND(tbl_PV_Milestones[[#This Row],[BL FY]]=2025,tbl_PV_Milestones[[#This Row],[Baseline Date]]&lt;PV_Meta!$B$7),1,0)</f>
        <v>1</v>
      </c>
      <c r="AC3002" s="41">
        <f>IF(AND(tbl_PV_Milestones[[#This Row],[Planned YTD]]=1,tbl_PV_Milestones[[#This Row],[Complete]]="Yes"),1,0)</f>
        <v>0</v>
      </c>
      <c r="AD3002" s="41">
        <f>IF(AND(tbl_PV_Milestones[[#This Row],[Actual/Schedule Finish]]&lt;PV_Meta!$B$7,tbl_PV_Milestones[[#This Row],[Complete]]="No",tbl_PV_Milestones[[#This Row],[Project Status]]&lt;&gt;"On Hold"),1,0)</f>
        <v>1</v>
      </c>
      <c r="AE3002" s="41">
        <f>IF(AND(tbl_PV_Milestones[[#This Row],[Actual/Schedule Finish]]&gt;tbl_PV_Milestones[[#This Row],[Baseline Date]],tbl_PV_Milestones[[#This Row],[Complete]]="No",tbl_PV_Milestones[[#This Row],[Project Status]]&lt;&gt;"On Hold",tbl_PV_Milestones[[#This Row],[Overdue]]=0,tbl_PV_Milestones[[#This Row],[To be Baselined]]&lt;&gt;1),1,0)</f>
        <v>0</v>
      </c>
      <c r="AF3002" s="41">
        <f>IF(AND(tbl_PV_Milestones[[#This Row],[BL FY]]=2025,tbl_PV_Milestones[[#This Row],[Finish FY]]&gt;2025),1,0)</f>
        <v>0</v>
      </c>
      <c r="AG3002" s="56" t="str">
        <f>_xlfn.XLOOKUP(tbl_PV_Milestones[[#This Row],[Work ID]],tbl_PV_Meta[Work ID '#],tbl_PV_Meta[Project Manager/Owner],,0)</f>
        <v>Project Manager 30</v>
      </c>
    </row>
    <row r="3003" spans="4:33" x14ac:dyDescent="0.25">
      <c r="D3003" s="6" t="s">
        <v>154</v>
      </c>
      <c r="E3003" s="6" t="s">
        <v>503</v>
      </c>
      <c r="F3003" s="6" t="s">
        <v>1760</v>
      </c>
      <c r="G3003" s="6" t="s">
        <v>546</v>
      </c>
      <c r="H3003" s="6" t="s">
        <v>505</v>
      </c>
      <c r="I3003" s="6" t="s">
        <v>510</v>
      </c>
      <c r="J3003" s="6" t="s">
        <v>154</v>
      </c>
      <c r="K3003" s="6" t="s">
        <v>39</v>
      </c>
      <c r="L3003" s="6" t="s">
        <v>37</v>
      </c>
      <c r="M3003" s="43"/>
      <c r="N3003" s="44" t="s">
        <v>1979</v>
      </c>
      <c r="O3003" s="39">
        <v>45525.708333333299</v>
      </c>
      <c r="P3003" s="39">
        <v>45525.708333333299</v>
      </c>
      <c r="Q3003" s="6">
        <v>0</v>
      </c>
      <c r="R3003" s="6">
        <v>0</v>
      </c>
      <c r="S3003" s="45" t="e">
        <f>_xlfn.CONCAT(#REF!,TRIM(tbl_PV_Milestones[[#This Row],[Milestone Description]]))</f>
        <v>#REF!</v>
      </c>
      <c r="T3003" s="84" t="str">
        <f>IF(COUNTIF(tbl_PV_Milestones[UID],tbl_PV_Milestones[[#This Row],[UID]])&gt;1,"Duplicate","")</f>
        <v>Duplicate</v>
      </c>
      <c r="U3003" s="42" t="str">
        <f>_xlfn.XLOOKUP(tbl_PV_Milestones[[#This Row],[Work ID]],tbl_PV_Meta[Work ID '#],tbl_PV_Meta[Sub-Portfolio])</f>
        <v>Sub-Portfolio 8</v>
      </c>
      <c r="V3003" s="41">
        <f>IF(MONTH(tbl_PV_Milestones[[#This Row],[Baseline Date]])&lt;7,YEAR(tbl_PV_Milestones[[#This Row],[Baseline Date]]),YEAR(tbl_PV_Milestones[[#This Row],[Baseline Date]])+1)</f>
        <v>2025</v>
      </c>
      <c r="W3003" s="41">
        <f>IF(MONTH(tbl_PV_Milestones[[#This Row],[Actual/Schedule Finish]])&lt;7,YEAR(tbl_PV_Milestones[[#This Row],[Actual/Schedule Finish]]),YEAR(tbl_PV_Milestones[[#This Row],[Actual/Schedule Finish]])+1)</f>
        <v>2025</v>
      </c>
      <c r="X3003" s="41" t="str">
        <f>IF(OR(tbl_PV_Milestones[[#This Row],[Project Status]]="Completed",tbl_PV_Milestones[[#This Row],[Project Status]]="Assumed Completed"),"Yes","No")</f>
        <v>No</v>
      </c>
      <c r="Y3003" s="41">
        <f>IF(tbl_PV_Milestones[[#This Row],[Baseline Date]]="",1,0)</f>
        <v>0</v>
      </c>
      <c r="Z3003" s="41">
        <f>IF(tbl_PV_Milestones[[#This Row],[Baseline Date]]&lt;PV_Meta!$B$7,1,0)</f>
        <v>1</v>
      </c>
      <c r="AA3003" s="41">
        <f>IF(tbl_PV_Milestones[[#This Row],[Complete]]="Yes",1,0)</f>
        <v>0</v>
      </c>
      <c r="AB3003" s="41">
        <f>IF(AND(tbl_PV_Milestones[[#This Row],[BL FY]]=2025,tbl_PV_Milestones[[#This Row],[Baseline Date]]&lt;PV_Meta!$B$7),1,0)</f>
        <v>1</v>
      </c>
      <c r="AC3003" s="41">
        <f>IF(AND(tbl_PV_Milestones[[#This Row],[Planned YTD]]=1,tbl_PV_Milestones[[#This Row],[Complete]]="Yes"),1,0)</f>
        <v>0</v>
      </c>
      <c r="AD3003" s="41">
        <f>IF(AND(tbl_PV_Milestones[[#This Row],[Actual/Schedule Finish]]&lt;PV_Meta!$B$7,tbl_PV_Milestones[[#This Row],[Complete]]="No",tbl_PV_Milestones[[#This Row],[Project Status]]&lt;&gt;"On Hold"),1,0)</f>
        <v>1</v>
      </c>
      <c r="AE3003" s="41">
        <f>IF(AND(tbl_PV_Milestones[[#This Row],[Actual/Schedule Finish]]&gt;tbl_PV_Milestones[[#This Row],[Baseline Date]],tbl_PV_Milestones[[#This Row],[Complete]]="No",tbl_PV_Milestones[[#This Row],[Project Status]]&lt;&gt;"On Hold",tbl_PV_Milestones[[#This Row],[Overdue]]=0,tbl_PV_Milestones[[#This Row],[To be Baselined]]&lt;&gt;1),1,0)</f>
        <v>0</v>
      </c>
      <c r="AF3003" s="41">
        <f>IF(AND(tbl_PV_Milestones[[#This Row],[BL FY]]=2025,tbl_PV_Milestones[[#This Row],[Finish FY]]&gt;2025),1,0)</f>
        <v>0</v>
      </c>
      <c r="AG3003" s="56" t="str">
        <f>_xlfn.XLOOKUP(tbl_PV_Milestones[[#This Row],[Work ID]],tbl_PV_Meta[Work ID '#],tbl_PV_Meta[Project Manager/Owner],,0)</f>
        <v>Project Manager 30</v>
      </c>
    </row>
    <row r="3004" spans="4:33" x14ac:dyDescent="0.25">
      <c r="D3004" s="6" t="s">
        <v>154</v>
      </c>
      <c r="E3004" s="6" t="s">
        <v>52</v>
      </c>
      <c r="F3004" s="6" t="s">
        <v>1760</v>
      </c>
      <c r="G3004" s="6" t="s">
        <v>515</v>
      </c>
      <c r="H3004" s="6" t="s">
        <v>505</v>
      </c>
      <c r="I3004" s="6" t="s">
        <v>510</v>
      </c>
      <c r="J3004" s="6" t="s">
        <v>154</v>
      </c>
      <c r="K3004" s="6" t="s">
        <v>39</v>
      </c>
      <c r="L3004" s="6" t="s">
        <v>37</v>
      </c>
      <c r="M3004" s="43"/>
      <c r="N3004" s="44" t="s">
        <v>1979</v>
      </c>
      <c r="O3004" s="39">
        <v>45639.708333333299</v>
      </c>
      <c r="S3004" s="45" t="e">
        <f>_xlfn.CONCAT(#REF!,TRIM(tbl_PV_Milestones[[#This Row],[Milestone Description]]))</f>
        <v>#REF!</v>
      </c>
      <c r="T3004" s="84" t="str">
        <f>IF(COUNTIF(tbl_PV_Milestones[UID],tbl_PV_Milestones[[#This Row],[UID]])&gt;1,"Duplicate","")</f>
        <v>Duplicate</v>
      </c>
      <c r="U3004" s="42" t="str">
        <f>_xlfn.XLOOKUP(tbl_PV_Milestones[[#This Row],[Work ID]],tbl_PV_Meta[Work ID '#],tbl_PV_Meta[Sub-Portfolio])</f>
        <v>Sub-Portfolio 8</v>
      </c>
      <c r="V3004" s="41">
        <f>IF(MONTH(tbl_PV_Milestones[[#This Row],[Baseline Date]])&lt;7,YEAR(tbl_PV_Milestones[[#This Row],[Baseline Date]]),YEAR(tbl_PV_Milestones[[#This Row],[Baseline Date]])+1)</f>
        <v>1900</v>
      </c>
      <c r="W3004" s="41">
        <f>IF(MONTH(tbl_PV_Milestones[[#This Row],[Actual/Schedule Finish]])&lt;7,YEAR(tbl_PV_Milestones[[#This Row],[Actual/Schedule Finish]]),YEAR(tbl_PV_Milestones[[#This Row],[Actual/Schedule Finish]])+1)</f>
        <v>2025</v>
      </c>
      <c r="X3004" s="41" t="str">
        <f>IF(OR(tbl_PV_Milestones[[#This Row],[Project Status]]="Completed",tbl_PV_Milestones[[#This Row],[Project Status]]="Assumed Completed"),"Yes","No")</f>
        <v>No</v>
      </c>
      <c r="Y3004" s="41">
        <f>IF(tbl_PV_Milestones[[#This Row],[Baseline Date]]="",1,0)</f>
        <v>1</v>
      </c>
      <c r="Z3004" s="41">
        <f>IF(tbl_PV_Milestones[[#This Row],[Baseline Date]]&lt;PV_Meta!$B$7,1,0)</f>
        <v>1</v>
      </c>
      <c r="AA3004" s="41">
        <f>IF(tbl_PV_Milestones[[#This Row],[Complete]]="Yes",1,0)</f>
        <v>0</v>
      </c>
      <c r="AB3004" s="41">
        <f>IF(AND(tbl_PV_Milestones[[#This Row],[BL FY]]=2025,tbl_PV_Milestones[[#This Row],[Baseline Date]]&lt;PV_Meta!$B$7),1,0)</f>
        <v>0</v>
      </c>
      <c r="AC3004" s="41">
        <f>IF(AND(tbl_PV_Milestones[[#This Row],[Planned YTD]]=1,tbl_PV_Milestones[[#This Row],[Complete]]="Yes"),1,0)</f>
        <v>0</v>
      </c>
      <c r="AD3004" s="41">
        <f>IF(AND(tbl_PV_Milestones[[#This Row],[Actual/Schedule Finish]]&lt;PV_Meta!$B$7,tbl_PV_Milestones[[#This Row],[Complete]]="No",tbl_PV_Milestones[[#This Row],[Project Status]]&lt;&gt;"On Hold"),1,0)</f>
        <v>1</v>
      </c>
      <c r="AE3004" s="41">
        <f>IF(AND(tbl_PV_Milestones[[#This Row],[Actual/Schedule Finish]]&gt;tbl_PV_Milestones[[#This Row],[Baseline Date]],tbl_PV_Milestones[[#This Row],[Complete]]="No",tbl_PV_Milestones[[#This Row],[Project Status]]&lt;&gt;"On Hold",tbl_PV_Milestones[[#This Row],[Overdue]]=0,tbl_PV_Milestones[[#This Row],[To be Baselined]]&lt;&gt;1),1,0)</f>
        <v>0</v>
      </c>
      <c r="AF3004" s="41">
        <f>IF(AND(tbl_PV_Milestones[[#This Row],[BL FY]]=2025,tbl_PV_Milestones[[#This Row],[Finish FY]]&gt;2025),1,0)</f>
        <v>0</v>
      </c>
      <c r="AG3004" s="56" t="str">
        <f>_xlfn.XLOOKUP(tbl_PV_Milestones[[#This Row],[Work ID]],tbl_PV_Meta[Work ID '#],tbl_PV_Meta[Project Manager/Owner],,0)</f>
        <v>Project Manager 30</v>
      </c>
    </row>
    <row r="3005" spans="4:33" x14ac:dyDescent="0.25">
      <c r="D3005" s="6" t="s">
        <v>154</v>
      </c>
      <c r="E3005" s="6" t="s">
        <v>52</v>
      </c>
      <c r="F3005" s="6" t="s">
        <v>1760</v>
      </c>
      <c r="G3005" s="6" t="s">
        <v>547</v>
      </c>
      <c r="H3005" s="6" t="s">
        <v>505</v>
      </c>
      <c r="I3005" s="6" t="s">
        <v>510</v>
      </c>
      <c r="J3005" s="6" t="s">
        <v>154</v>
      </c>
      <c r="K3005" s="6" t="s">
        <v>39</v>
      </c>
      <c r="L3005" s="6" t="s">
        <v>37</v>
      </c>
      <c r="M3005" s="43"/>
      <c r="N3005" s="44" t="s">
        <v>1979</v>
      </c>
      <c r="O3005" s="39">
        <v>45639.708333333299</v>
      </c>
      <c r="S3005" s="45" t="e">
        <f>_xlfn.CONCAT(#REF!,TRIM(tbl_PV_Milestones[[#This Row],[Milestone Description]]))</f>
        <v>#REF!</v>
      </c>
      <c r="T3005" s="84" t="str">
        <f>IF(COUNTIF(tbl_PV_Milestones[UID],tbl_PV_Milestones[[#This Row],[UID]])&gt;1,"Duplicate","")</f>
        <v>Duplicate</v>
      </c>
      <c r="U3005" s="42" t="str">
        <f>_xlfn.XLOOKUP(tbl_PV_Milestones[[#This Row],[Work ID]],tbl_PV_Meta[Work ID '#],tbl_PV_Meta[Sub-Portfolio])</f>
        <v>Sub-Portfolio 8</v>
      </c>
      <c r="V3005" s="41">
        <f>IF(MONTH(tbl_PV_Milestones[[#This Row],[Baseline Date]])&lt;7,YEAR(tbl_PV_Milestones[[#This Row],[Baseline Date]]),YEAR(tbl_PV_Milestones[[#This Row],[Baseline Date]])+1)</f>
        <v>1900</v>
      </c>
      <c r="W3005" s="41">
        <f>IF(MONTH(tbl_PV_Milestones[[#This Row],[Actual/Schedule Finish]])&lt;7,YEAR(tbl_PV_Milestones[[#This Row],[Actual/Schedule Finish]]),YEAR(tbl_PV_Milestones[[#This Row],[Actual/Schedule Finish]])+1)</f>
        <v>2025</v>
      </c>
      <c r="X3005" s="41" t="str">
        <f>IF(OR(tbl_PV_Milestones[[#This Row],[Project Status]]="Completed",tbl_PV_Milestones[[#This Row],[Project Status]]="Assumed Completed"),"Yes","No")</f>
        <v>No</v>
      </c>
      <c r="Y3005" s="41">
        <f>IF(tbl_PV_Milestones[[#This Row],[Baseline Date]]="",1,0)</f>
        <v>1</v>
      </c>
      <c r="Z3005" s="41">
        <f>IF(tbl_PV_Milestones[[#This Row],[Baseline Date]]&lt;PV_Meta!$B$7,1,0)</f>
        <v>1</v>
      </c>
      <c r="AA3005" s="41">
        <f>IF(tbl_PV_Milestones[[#This Row],[Complete]]="Yes",1,0)</f>
        <v>0</v>
      </c>
      <c r="AB3005" s="41">
        <f>IF(AND(tbl_PV_Milestones[[#This Row],[BL FY]]=2025,tbl_PV_Milestones[[#This Row],[Baseline Date]]&lt;PV_Meta!$B$7),1,0)</f>
        <v>0</v>
      </c>
      <c r="AC3005" s="41">
        <f>IF(AND(tbl_PV_Milestones[[#This Row],[Planned YTD]]=1,tbl_PV_Milestones[[#This Row],[Complete]]="Yes"),1,0)</f>
        <v>0</v>
      </c>
      <c r="AD3005" s="41">
        <f>IF(AND(tbl_PV_Milestones[[#This Row],[Actual/Schedule Finish]]&lt;PV_Meta!$B$7,tbl_PV_Milestones[[#This Row],[Complete]]="No",tbl_PV_Milestones[[#This Row],[Project Status]]&lt;&gt;"On Hold"),1,0)</f>
        <v>1</v>
      </c>
      <c r="AE3005" s="41">
        <f>IF(AND(tbl_PV_Milestones[[#This Row],[Actual/Schedule Finish]]&gt;tbl_PV_Milestones[[#This Row],[Baseline Date]],tbl_PV_Milestones[[#This Row],[Complete]]="No",tbl_PV_Milestones[[#This Row],[Project Status]]&lt;&gt;"On Hold",tbl_PV_Milestones[[#This Row],[Overdue]]=0,tbl_PV_Milestones[[#This Row],[To be Baselined]]&lt;&gt;1),1,0)</f>
        <v>0</v>
      </c>
      <c r="AF3005" s="41">
        <f>IF(AND(tbl_PV_Milestones[[#This Row],[BL FY]]=2025,tbl_PV_Milestones[[#This Row],[Finish FY]]&gt;2025),1,0)</f>
        <v>0</v>
      </c>
      <c r="AG3005" s="56" t="str">
        <f>_xlfn.XLOOKUP(tbl_PV_Milestones[[#This Row],[Work ID]],tbl_PV_Meta[Work ID '#],tbl_PV_Meta[Project Manager/Owner],,0)</f>
        <v>Project Manager 30</v>
      </c>
    </row>
    <row r="3006" spans="4:33" x14ac:dyDescent="0.25">
      <c r="D3006" s="6" t="s">
        <v>154</v>
      </c>
      <c r="E3006" s="6" t="s">
        <v>52</v>
      </c>
      <c r="F3006" s="6" t="s">
        <v>1760</v>
      </c>
      <c r="G3006" s="6" t="s">
        <v>550</v>
      </c>
      <c r="H3006" s="6" t="s">
        <v>505</v>
      </c>
      <c r="I3006" s="6" t="s">
        <v>510</v>
      </c>
      <c r="J3006" s="6" t="s">
        <v>154</v>
      </c>
      <c r="K3006" s="6" t="s">
        <v>39</v>
      </c>
      <c r="L3006" s="6" t="s">
        <v>37</v>
      </c>
      <c r="M3006" s="43"/>
      <c r="N3006" s="44" t="s">
        <v>1979</v>
      </c>
      <c r="O3006" s="39">
        <v>45639.708333333299</v>
      </c>
      <c r="S3006" s="45" t="e">
        <f>_xlfn.CONCAT(#REF!,TRIM(tbl_PV_Milestones[[#This Row],[Milestone Description]]))</f>
        <v>#REF!</v>
      </c>
      <c r="T3006" s="84" t="str">
        <f>IF(COUNTIF(tbl_PV_Milestones[UID],tbl_PV_Milestones[[#This Row],[UID]])&gt;1,"Duplicate","")</f>
        <v>Duplicate</v>
      </c>
      <c r="U3006" s="42" t="str">
        <f>_xlfn.XLOOKUP(tbl_PV_Milestones[[#This Row],[Work ID]],tbl_PV_Meta[Work ID '#],tbl_PV_Meta[Sub-Portfolio])</f>
        <v>Sub-Portfolio 8</v>
      </c>
      <c r="V3006" s="41">
        <f>IF(MONTH(tbl_PV_Milestones[[#This Row],[Baseline Date]])&lt;7,YEAR(tbl_PV_Milestones[[#This Row],[Baseline Date]]),YEAR(tbl_PV_Milestones[[#This Row],[Baseline Date]])+1)</f>
        <v>1900</v>
      </c>
      <c r="W3006" s="41">
        <f>IF(MONTH(tbl_PV_Milestones[[#This Row],[Actual/Schedule Finish]])&lt;7,YEAR(tbl_PV_Milestones[[#This Row],[Actual/Schedule Finish]]),YEAR(tbl_PV_Milestones[[#This Row],[Actual/Schedule Finish]])+1)</f>
        <v>2025</v>
      </c>
      <c r="X3006" s="41" t="str">
        <f>IF(OR(tbl_PV_Milestones[[#This Row],[Project Status]]="Completed",tbl_PV_Milestones[[#This Row],[Project Status]]="Assumed Completed"),"Yes","No")</f>
        <v>No</v>
      </c>
      <c r="Y3006" s="41">
        <f>IF(tbl_PV_Milestones[[#This Row],[Baseline Date]]="",1,0)</f>
        <v>1</v>
      </c>
      <c r="Z3006" s="41">
        <f>IF(tbl_PV_Milestones[[#This Row],[Baseline Date]]&lt;PV_Meta!$B$7,1,0)</f>
        <v>1</v>
      </c>
      <c r="AA3006" s="41">
        <f>IF(tbl_PV_Milestones[[#This Row],[Complete]]="Yes",1,0)</f>
        <v>0</v>
      </c>
      <c r="AB3006" s="41">
        <f>IF(AND(tbl_PV_Milestones[[#This Row],[BL FY]]=2025,tbl_PV_Milestones[[#This Row],[Baseline Date]]&lt;PV_Meta!$B$7),1,0)</f>
        <v>0</v>
      </c>
      <c r="AC3006" s="41">
        <f>IF(AND(tbl_PV_Milestones[[#This Row],[Planned YTD]]=1,tbl_PV_Milestones[[#This Row],[Complete]]="Yes"),1,0)</f>
        <v>0</v>
      </c>
      <c r="AD3006" s="41">
        <f>IF(AND(tbl_PV_Milestones[[#This Row],[Actual/Schedule Finish]]&lt;PV_Meta!$B$7,tbl_PV_Milestones[[#This Row],[Complete]]="No",tbl_PV_Milestones[[#This Row],[Project Status]]&lt;&gt;"On Hold"),1,0)</f>
        <v>1</v>
      </c>
      <c r="AE3006" s="41">
        <f>IF(AND(tbl_PV_Milestones[[#This Row],[Actual/Schedule Finish]]&gt;tbl_PV_Milestones[[#This Row],[Baseline Date]],tbl_PV_Milestones[[#This Row],[Complete]]="No",tbl_PV_Milestones[[#This Row],[Project Status]]&lt;&gt;"On Hold",tbl_PV_Milestones[[#This Row],[Overdue]]=0,tbl_PV_Milestones[[#This Row],[To be Baselined]]&lt;&gt;1),1,0)</f>
        <v>0</v>
      </c>
      <c r="AF3006" s="41">
        <f>IF(AND(tbl_PV_Milestones[[#This Row],[BL FY]]=2025,tbl_PV_Milestones[[#This Row],[Finish FY]]&gt;2025),1,0)</f>
        <v>0</v>
      </c>
      <c r="AG3006" s="56" t="str">
        <f>_xlfn.XLOOKUP(tbl_PV_Milestones[[#This Row],[Work ID]],tbl_PV_Meta[Work ID '#],tbl_PV_Meta[Project Manager/Owner],,0)</f>
        <v>Project Manager 30</v>
      </c>
    </row>
    <row r="3007" spans="4:33" x14ac:dyDescent="0.25">
      <c r="D3007" s="6" t="s">
        <v>154</v>
      </c>
      <c r="E3007" s="6" t="s">
        <v>52</v>
      </c>
      <c r="F3007" s="6" t="s">
        <v>1760</v>
      </c>
      <c r="G3007" s="6" t="s">
        <v>551</v>
      </c>
      <c r="H3007" s="6" t="s">
        <v>505</v>
      </c>
      <c r="I3007" s="6" t="s">
        <v>510</v>
      </c>
      <c r="J3007" s="6" t="s">
        <v>154</v>
      </c>
      <c r="K3007" s="6" t="s">
        <v>39</v>
      </c>
      <c r="L3007" s="6" t="s">
        <v>37</v>
      </c>
      <c r="M3007" s="43"/>
      <c r="N3007" s="44" t="s">
        <v>1979</v>
      </c>
      <c r="O3007" s="39">
        <v>45639.708333333299</v>
      </c>
      <c r="S3007" s="45" t="e">
        <f>_xlfn.CONCAT(#REF!,TRIM(tbl_PV_Milestones[[#This Row],[Milestone Description]]))</f>
        <v>#REF!</v>
      </c>
      <c r="T3007" s="84" t="str">
        <f>IF(COUNTIF(tbl_PV_Milestones[UID],tbl_PV_Milestones[[#This Row],[UID]])&gt;1,"Duplicate","")</f>
        <v>Duplicate</v>
      </c>
      <c r="U3007" s="42" t="str">
        <f>_xlfn.XLOOKUP(tbl_PV_Milestones[[#This Row],[Work ID]],tbl_PV_Meta[Work ID '#],tbl_PV_Meta[Sub-Portfolio])</f>
        <v>Sub-Portfolio 8</v>
      </c>
      <c r="V3007" s="41">
        <f>IF(MONTH(tbl_PV_Milestones[[#This Row],[Baseline Date]])&lt;7,YEAR(tbl_PV_Milestones[[#This Row],[Baseline Date]]),YEAR(tbl_PV_Milestones[[#This Row],[Baseline Date]])+1)</f>
        <v>1900</v>
      </c>
      <c r="W3007" s="41">
        <f>IF(MONTH(tbl_PV_Milestones[[#This Row],[Actual/Schedule Finish]])&lt;7,YEAR(tbl_PV_Milestones[[#This Row],[Actual/Schedule Finish]]),YEAR(tbl_PV_Milestones[[#This Row],[Actual/Schedule Finish]])+1)</f>
        <v>2025</v>
      </c>
      <c r="X3007" s="41" t="str">
        <f>IF(OR(tbl_PV_Milestones[[#This Row],[Project Status]]="Completed",tbl_PV_Milestones[[#This Row],[Project Status]]="Assumed Completed"),"Yes","No")</f>
        <v>No</v>
      </c>
      <c r="Y3007" s="41">
        <f>IF(tbl_PV_Milestones[[#This Row],[Baseline Date]]="",1,0)</f>
        <v>1</v>
      </c>
      <c r="Z3007" s="41">
        <f>IF(tbl_PV_Milestones[[#This Row],[Baseline Date]]&lt;PV_Meta!$B$7,1,0)</f>
        <v>1</v>
      </c>
      <c r="AA3007" s="41">
        <f>IF(tbl_PV_Milestones[[#This Row],[Complete]]="Yes",1,0)</f>
        <v>0</v>
      </c>
      <c r="AB3007" s="41">
        <f>IF(AND(tbl_PV_Milestones[[#This Row],[BL FY]]=2025,tbl_PV_Milestones[[#This Row],[Baseline Date]]&lt;PV_Meta!$B$7),1,0)</f>
        <v>0</v>
      </c>
      <c r="AC3007" s="41">
        <f>IF(AND(tbl_PV_Milestones[[#This Row],[Planned YTD]]=1,tbl_PV_Milestones[[#This Row],[Complete]]="Yes"),1,0)</f>
        <v>0</v>
      </c>
      <c r="AD3007" s="41">
        <f>IF(AND(tbl_PV_Milestones[[#This Row],[Actual/Schedule Finish]]&lt;PV_Meta!$B$7,tbl_PV_Milestones[[#This Row],[Complete]]="No",tbl_PV_Milestones[[#This Row],[Project Status]]&lt;&gt;"On Hold"),1,0)</f>
        <v>1</v>
      </c>
      <c r="AE3007" s="41">
        <f>IF(AND(tbl_PV_Milestones[[#This Row],[Actual/Schedule Finish]]&gt;tbl_PV_Milestones[[#This Row],[Baseline Date]],tbl_PV_Milestones[[#This Row],[Complete]]="No",tbl_PV_Milestones[[#This Row],[Project Status]]&lt;&gt;"On Hold",tbl_PV_Milestones[[#This Row],[Overdue]]=0,tbl_PV_Milestones[[#This Row],[To be Baselined]]&lt;&gt;1),1,0)</f>
        <v>0</v>
      </c>
      <c r="AF3007" s="41">
        <f>IF(AND(tbl_PV_Milestones[[#This Row],[BL FY]]=2025,tbl_PV_Milestones[[#This Row],[Finish FY]]&gt;2025),1,0)</f>
        <v>0</v>
      </c>
      <c r="AG3007" s="56" t="str">
        <f>_xlfn.XLOOKUP(tbl_PV_Milestones[[#This Row],[Work ID]],tbl_PV_Meta[Work ID '#],tbl_PV_Meta[Project Manager/Owner],,0)</f>
        <v>Project Manager 30</v>
      </c>
    </row>
    <row r="3008" spans="4:33" x14ac:dyDescent="0.25">
      <c r="D3008" s="6" t="s">
        <v>154</v>
      </c>
      <c r="E3008" s="6" t="s">
        <v>52</v>
      </c>
      <c r="F3008" s="6" t="s">
        <v>1760</v>
      </c>
      <c r="G3008" s="6" t="s">
        <v>553</v>
      </c>
      <c r="H3008" s="6" t="s">
        <v>505</v>
      </c>
      <c r="I3008" s="6" t="s">
        <v>510</v>
      </c>
      <c r="J3008" s="6" t="s">
        <v>154</v>
      </c>
      <c r="K3008" s="6" t="s">
        <v>39</v>
      </c>
      <c r="L3008" s="6" t="s">
        <v>37</v>
      </c>
      <c r="M3008" s="43"/>
      <c r="N3008" s="44" t="s">
        <v>1979</v>
      </c>
      <c r="O3008" s="39">
        <v>45639.708333333299</v>
      </c>
      <c r="S3008" s="45" t="e">
        <f>_xlfn.CONCAT(#REF!,TRIM(tbl_PV_Milestones[[#This Row],[Milestone Description]]))</f>
        <v>#REF!</v>
      </c>
      <c r="T3008" s="84" t="str">
        <f>IF(COUNTIF(tbl_PV_Milestones[UID],tbl_PV_Milestones[[#This Row],[UID]])&gt;1,"Duplicate","")</f>
        <v>Duplicate</v>
      </c>
      <c r="U3008" s="42" t="str">
        <f>_xlfn.XLOOKUP(tbl_PV_Milestones[[#This Row],[Work ID]],tbl_PV_Meta[Work ID '#],tbl_PV_Meta[Sub-Portfolio])</f>
        <v>Sub-Portfolio 8</v>
      </c>
      <c r="V3008" s="41">
        <f>IF(MONTH(tbl_PV_Milestones[[#This Row],[Baseline Date]])&lt;7,YEAR(tbl_PV_Milestones[[#This Row],[Baseline Date]]),YEAR(tbl_PV_Milestones[[#This Row],[Baseline Date]])+1)</f>
        <v>1900</v>
      </c>
      <c r="W3008" s="41">
        <f>IF(MONTH(tbl_PV_Milestones[[#This Row],[Actual/Schedule Finish]])&lt;7,YEAR(tbl_PV_Milestones[[#This Row],[Actual/Schedule Finish]]),YEAR(tbl_PV_Milestones[[#This Row],[Actual/Schedule Finish]])+1)</f>
        <v>2025</v>
      </c>
      <c r="X3008" s="41" t="str">
        <f>IF(OR(tbl_PV_Milestones[[#This Row],[Project Status]]="Completed",tbl_PV_Milestones[[#This Row],[Project Status]]="Assumed Completed"),"Yes","No")</f>
        <v>No</v>
      </c>
      <c r="Y3008" s="41">
        <f>IF(tbl_PV_Milestones[[#This Row],[Baseline Date]]="",1,0)</f>
        <v>1</v>
      </c>
      <c r="Z3008" s="41">
        <f>IF(tbl_PV_Milestones[[#This Row],[Baseline Date]]&lt;PV_Meta!$B$7,1,0)</f>
        <v>1</v>
      </c>
      <c r="AA3008" s="41">
        <f>IF(tbl_PV_Milestones[[#This Row],[Complete]]="Yes",1,0)</f>
        <v>0</v>
      </c>
      <c r="AB3008" s="41">
        <f>IF(AND(tbl_PV_Milestones[[#This Row],[BL FY]]=2025,tbl_PV_Milestones[[#This Row],[Baseline Date]]&lt;PV_Meta!$B$7),1,0)</f>
        <v>0</v>
      </c>
      <c r="AC3008" s="41">
        <f>IF(AND(tbl_PV_Milestones[[#This Row],[Planned YTD]]=1,tbl_PV_Milestones[[#This Row],[Complete]]="Yes"),1,0)</f>
        <v>0</v>
      </c>
      <c r="AD3008" s="41">
        <f>IF(AND(tbl_PV_Milestones[[#This Row],[Actual/Schedule Finish]]&lt;PV_Meta!$B$7,tbl_PV_Milestones[[#This Row],[Complete]]="No",tbl_PV_Milestones[[#This Row],[Project Status]]&lt;&gt;"On Hold"),1,0)</f>
        <v>1</v>
      </c>
      <c r="AE3008" s="41">
        <f>IF(AND(tbl_PV_Milestones[[#This Row],[Actual/Schedule Finish]]&gt;tbl_PV_Milestones[[#This Row],[Baseline Date]],tbl_PV_Milestones[[#This Row],[Complete]]="No",tbl_PV_Milestones[[#This Row],[Project Status]]&lt;&gt;"On Hold",tbl_PV_Milestones[[#This Row],[Overdue]]=0,tbl_PV_Milestones[[#This Row],[To be Baselined]]&lt;&gt;1),1,0)</f>
        <v>0</v>
      </c>
      <c r="AF3008" s="41">
        <f>IF(AND(tbl_PV_Milestones[[#This Row],[BL FY]]=2025,tbl_PV_Milestones[[#This Row],[Finish FY]]&gt;2025),1,0)</f>
        <v>0</v>
      </c>
      <c r="AG3008" s="56" t="str">
        <f>_xlfn.XLOOKUP(tbl_PV_Milestones[[#This Row],[Work ID]],tbl_PV_Meta[Work ID '#],tbl_PV_Meta[Project Manager/Owner],,0)</f>
        <v>Project Manager 30</v>
      </c>
    </row>
    <row r="3009" spans="4:33" x14ac:dyDescent="0.25">
      <c r="D3009" s="6" t="s">
        <v>154</v>
      </c>
      <c r="E3009" s="6" t="s">
        <v>52</v>
      </c>
      <c r="F3009" s="6" t="s">
        <v>1760</v>
      </c>
      <c r="G3009" s="6" t="s">
        <v>558</v>
      </c>
      <c r="H3009" s="6" t="s">
        <v>505</v>
      </c>
      <c r="I3009" s="6" t="s">
        <v>510</v>
      </c>
      <c r="J3009" s="6" t="s">
        <v>154</v>
      </c>
      <c r="K3009" s="6" t="s">
        <v>39</v>
      </c>
      <c r="L3009" s="6" t="s">
        <v>37</v>
      </c>
      <c r="M3009" s="43"/>
      <c r="N3009" s="44" t="s">
        <v>1979</v>
      </c>
      <c r="O3009" s="39">
        <v>45639.708333333299</v>
      </c>
      <c r="S3009" s="45" t="e">
        <f>_xlfn.CONCAT(#REF!,TRIM(tbl_PV_Milestones[[#This Row],[Milestone Description]]))</f>
        <v>#REF!</v>
      </c>
      <c r="T3009" s="84" t="str">
        <f>IF(COUNTIF(tbl_PV_Milestones[UID],tbl_PV_Milestones[[#This Row],[UID]])&gt;1,"Duplicate","")</f>
        <v>Duplicate</v>
      </c>
      <c r="U3009" s="42" t="str">
        <f>_xlfn.XLOOKUP(tbl_PV_Milestones[[#This Row],[Work ID]],tbl_PV_Meta[Work ID '#],tbl_PV_Meta[Sub-Portfolio])</f>
        <v>Sub-Portfolio 8</v>
      </c>
      <c r="V3009" s="41">
        <f>IF(MONTH(tbl_PV_Milestones[[#This Row],[Baseline Date]])&lt;7,YEAR(tbl_PV_Milestones[[#This Row],[Baseline Date]]),YEAR(tbl_PV_Milestones[[#This Row],[Baseline Date]])+1)</f>
        <v>1900</v>
      </c>
      <c r="W3009" s="41">
        <f>IF(MONTH(tbl_PV_Milestones[[#This Row],[Actual/Schedule Finish]])&lt;7,YEAR(tbl_PV_Milestones[[#This Row],[Actual/Schedule Finish]]),YEAR(tbl_PV_Milestones[[#This Row],[Actual/Schedule Finish]])+1)</f>
        <v>2025</v>
      </c>
      <c r="X3009" s="41" t="str">
        <f>IF(OR(tbl_PV_Milestones[[#This Row],[Project Status]]="Completed",tbl_PV_Milestones[[#This Row],[Project Status]]="Assumed Completed"),"Yes","No")</f>
        <v>No</v>
      </c>
      <c r="Y3009" s="41">
        <f>IF(tbl_PV_Milestones[[#This Row],[Baseline Date]]="",1,0)</f>
        <v>1</v>
      </c>
      <c r="Z3009" s="41">
        <f>IF(tbl_PV_Milestones[[#This Row],[Baseline Date]]&lt;PV_Meta!$B$7,1,0)</f>
        <v>1</v>
      </c>
      <c r="AA3009" s="41">
        <f>IF(tbl_PV_Milestones[[#This Row],[Complete]]="Yes",1,0)</f>
        <v>0</v>
      </c>
      <c r="AB3009" s="41">
        <f>IF(AND(tbl_PV_Milestones[[#This Row],[BL FY]]=2025,tbl_PV_Milestones[[#This Row],[Baseline Date]]&lt;PV_Meta!$B$7),1,0)</f>
        <v>0</v>
      </c>
      <c r="AC3009" s="41">
        <f>IF(AND(tbl_PV_Milestones[[#This Row],[Planned YTD]]=1,tbl_PV_Milestones[[#This Row],[Complete]]="Yes"),1,0)</f>
        <v>0</v>
      </c>
      <c r="AD3009" s="41">
        <f>IF(AND(tbl_PV_Milestones[[#This Row],[Actual/Schedule Finish]]&lt;PV_Meta!$B$7,tbl_PV_Milestones[[#This Row],[Complete]]="No",tbl_PV_Milestones[[#This Row],[Project Status]]&lt;&gt;"On Hold"),1,0)</f>
        <v>1</v>
      </c>
      <c r="AE3009" s="41">
        <f>IF(AND(tbl_PV_Milestones[[#This Row],[Actual/Schedule Finish]]&gt;tbl_PV_Milestones[[#This Row],[Baseline Date]],tbl_PV_Milestones[[#This Row],[Complete]]="No",tbl_PV_Milestones[[#This Row],[Project Status]]&lt;&gt;"On Hold",tbl_PV_Milestones[[#This Row],[Overdue]]=0,tbl_PV_Milestones[[#This Row],[To be Baselined]]&lt;&gt;1),1,0)</f>
        <v>0</v>
      </c>
      <c r="AF3009" s="41">
        <f>IF(AND(tbl_PV_Milestones[[#This Row],[BL FY]]=2025,tbl_PV_Milestones[[#This Row],[Finish FY]]&gt;2025),1,0)</f>
        <v>0</v>
      </c>
      <c r="AG3009" s="56" t="str">
        <f>_xlfn.XLOOKUP(tbl_PV_Milestones[[#This Row],[Work ID]],tbl_PV_Meta[Work ID '#],tbl_PV_Meta[Project Manager/Owner],,0)</f>
        <v>Project Manager 30</v>
      </c>
    </row>
    <row r="3010" spans="4:33" x14ac:dyDescent="0.25">
      <c r="D3010" s="6" t="s">
        <v>154</v>
      </c>
      <c r="E3010" s="6" t="s">
        <v>52</v>
      </c>
      <c r="F3010" s="6" t="s">
        <v>1760</v>
      </c>
      <c r="G3010" s="6" t="s">
        <v>535</v>
      </c>
      <c r="H3010" s="6" t="s">
        <v>505</v>
      </c>
      <c r="I3010" s="6" t="s">
        <v>510</v>
      </c>
      <c r="J3010" s="6" t="s">
        <v>154</v>
      </c>
      <c r="K3010" s="6" t="s">
        <v>39</v>
      </c>
      <c r="L3010" s="6" t="s">
        <v>37</v>
      </c>
      <c r="M3010" s="43"/>
      <c r="N3010" s="44" t="s">
        <v>1979</v>
      </c>
      <c r="O3010" s="39">
        <v>45639.708333333299</v>
      </c>
      <c r="S3010" s="45" t="e">
        <f>_xlfn.CONCAT(#REF!,TRIM(tbl_PV_Milestones[[#This Row],[Milestone Description]]))</f>
        <v>#REF!</v>
      </c>
      <c r="T3010" s="84" t="str">
        <f>IF(COUNTIF(tbl_PV_Milestones[UID],tbl_PV_Milestones[[#This Row],[UID]])&gt;1,"Duplicate","")</f>
        <v>Duplicate</v>
      </c>
      <c r="U3010" s="42" t="str">
        <f>_xlfn.XLOOKUP(tbl_PV_Milestones[[#This Row],[Work ID]],tbl_PV_Meta[Work ID '#],tbl_PV_Meta[Sub-Portfolio])</f>
        <v>Sub-Portfolio 8</v>
      </c>
      <c r="V3010" s="41">
        <f>IF(MONTH(tbl_PV_Milestones[[#This Row],[Baseline Date]])&lt;7,YEAR(tbl_PV_Milestones[[#This Row],[Baseline Date]]),YEAR(tbl_PV_Milestones[[#This Row],[Baseline Date]])+1)</f>
        <v>1900</v>
      </c>
      <c r="W3010" s="41">
        <f>IF(MONTH(tbl_PV_Milestones[[#This Row],[Actual/Schedule Finish]])&lt;7,YEAR(tbl_PV_Milestones[[#This Row],[Actual/Schedule Finish]]),YEAR(tbl_PV_Milestones[[#This Row],[Actual/Schedule Finish]])+1)</f>
        <v>2025</v>
      </c>
      <c r="X3010" s="41" t="str">
        <f>IF(OR(tbl_PV_Milestones[[#This Row],[Project Status]]="Completed",tbl_PV_Milestones[[#This Row],[Project Status]]="Assumed Completed"),"Yes","No")</f>
        <v>No</v>
      </c>
      <c r="Y3010" s="41">
        <f>IF(tbl_PV_Milestones[[#This Row],[Baseline Date]]="",1,0)</f>
        <v>1</v>
      </c>
      <c r="Z3010" s="41">
        <f>IF(tbl_PV_Milestones[[#This Row],[Baseline Date]]&lt;PV_Meta!$B$7,1,0)</f>
        <v>1</v>
      </c>
      <c r="AA3010" s="41">
        <f>IF(tbl_PV_Milestones[[#This Row],[Complete]]="Yes",1,0)</f>
        <v>0</v>
      </c>
      <c r="AB3010" s="41">
        <f>IF(AND(tbl_PV_Milestones[[#This Row],[BL FY]]=2025,tbl_PV_Milestones[[#This Row],[Baseline Date]]&lt;PV_Meta!$B$7),1,0)</f>
        <v>0</v>
      </c>
      <c r="AC3010" s="41">
        <f>IF(AND(tbl_PV_Milestones[[#This Row],[Planned YTD]]=1,tbl_PV_Milestones[[#This Row],[Complete]]="Yes"),1,0)</f>
        <v>0</v>
      </c>
      <c r="AD3010" s="41">
        <f>IF(AND(tbl_PV_Milestones[[#This Row],[Actual/Schedule Finish]]&lt;PV_Meta!$B$7,tbl_PV_Milestones[[#This Row],[Complete]]="No",tbl_PV_Milestones[[#This Row],[Project Status]]&lt;&gt;"On Hold"),1,0)</f>
        <v>1</v>
      </c>
      <c r="AE3010" s="41">
        <f>IF(AND(tbl_PV_Milestones[[#This Row],[Actual/Schedule Finish]]&gt;tbl_PV_Milestones[[#This Row],[Baseline Date]],tbl_PV_Milestones[[#This Row],[Complete]]="No",tbl_PV_Milestones[[#This Row],[Project Status]]&lt;&gt;"On Hold",tbl_PV_Milestones[[#This Row],[Overdue]]=0,tbl_PV_Milestones[[#This Row],[To be Baselined]]&lt;&gt;1),1,0)</f>
        <v>0</v>
      </c>
      <c r="AF3010" s="41">
        <f>IF(AND(tbl_PV_Milestones[[#This Row],[BL FY]]=2025,tbl_PV_Milestones[[#This Row],[Finish FY]]&gt;2025),1,0)</f>
        <v>0</v>
      </c>
      <c r="AG3010" s="56" t="str">
        <f>_xlfn.XLOOKUP(tbl_PV_Milestones[[#This Row],[Work ID]],tbl_PV_Meta[Work ID '#],tbl_PV_Meta[Project Manager/Owner],,0)</f>
        <v>Project Manager 30</v>
      </c>
    </row>
    <row r="3011" spans="4:33" x14ac:dyDescent="0.25">
      <c r="D3011" s="6" t="s">
        <v>154</v>
      </c>
      <c r="E3011" s="6" t="s">
        <v>503</v>
      </c>
      <c r="F3011" s="6" t="s">
        <v>1760</v>
      </c>
      <c r="G3011" s="6" t="s">
        <v>537</v>
      </c>
      <c r="H3011" s="6" t="s">
        <v>505</v>
      </c>
      <c r="I3011" s="6" t="s">
        <v>510</v>
      </c>
      <c r="J3011" s="6" t="s">
        <v>154</v>
      </c>
      <c r="K3011" s="6" t="s">
        <v>39</v>
      </c>
      <c r="L3011" s="6" t="s">
        <v>37</v>
      </c>
      <c r="M3011" s="43"/>
      <c r="N3011" s="44" t="s">
        <v>1979</v>
      </c>
      <c r="O3011" s="39">
        <v>45525.708333333299</v>
      </c>
      <c r="P3011" s="39">
        <v>45525.708333333299</v>
      </c>
      <c r="Q3011" s="6">
        <v>0</v>
      </c>
      <c r="R3011" s="6">
        <v>0</v>
      </c>
      <c r="S3011" s="45" t="e">
        <f>_xlfn.CONCAT(#REF!,TRIM(tbl_PV_Milestones[[#This Row],[Milestone Description]]))</f>
        <v>#REF!</v>
      </c>
      <c r="T3011" s="84" t="str">
        <f>IF(COUNTIF(tbl_PV_Milestones[UID],tbl_PV_Milestones[[#This Row],[UID]])&gt;1,"Duplicate","")</f>
        <v>Duplicate</v>
      </c>
      <c r="U3011" s="42" t="str">
        <f>_xlfn.XLOOKUP(tbl_PV_Milestones[[#This Row],[Work ID]],tbl_PV_Meta[Work ID '#],tbl_PV_Meta[Sub-Portfolio])</f>
        <v>Sub-Portfolio 8</v>
      </c>
      <c r="V3011" s="41">
        <f>IF(MONTH(tbl_PV_Milestones[[#This Row],[Baseline Date]])&lt;7,YEAR(tbl_PV_Milestones[[#This Row],[Baseline Date]]),YEAR(tbl_PV_Milestones[[#This Row],[Baseline Date]])+1)</f>
        <v>2025</v>
      </c>
      <c r="W3011" s="41">
        <f>IF(MONTH(tbl_PV_Milestones[[#This Row],[Actual/Schedule Finish]])&lt;7,YEAR(tbl_PV_Milestones[[#This Row],[Actual/Schedule Finish]]),YEAR(tbl_PV_Milestones[[#This Row],[Actual/Schedule Finish]])+1)</f>
        <v>2025</v>
      </c>
      <c r="X3011" s="41" t="str">
        <f>IF(OR(tbl_PV_Milestones[[#This Row],[Project Status]]="Completed",tbl_PV_Milestones[[#This Row],[Project Status]]="Assumed Completed"),"Yes","No")</f>
        <v>No</v>
      </c>
      <c r="Y3011" s="41">
        <f>IF(tbl_PV_Milestones[[#This Row],[Baseline Date]]="",1,0)</f>
        <v>0</v>
      </c>
      <c r="Z3011" s="41">
        <f>IF(tbl_PV_Milestones[[#This Row],[Baseline Date]]&lt;PV_Meta!$B$7,1,0)</f>
        <v>1</v>
      </c>
      <c r="AA3011" s="41">
        <f>IF(tbl_PV_Milestones[[#This Row],[Complete]]="Yes",1,0)</f>
        <v>0</v>
      </c>
      <c r="AB3011" s="41">
        <f>IF(AND(tbl_PV_Milestones[[#This Row],[BL FY]]=2025,tbl_PV_Milestones[[#This Row],[Baseline Date]]&lt;PV_Meta!$B$7),1,0)</f>
        <v>1</v>
      </c>
      <c r="AC3011" s="41">
        <f>IF(AND(tbl_PV_Milestones[[#This Row],[Planned YTD]]=1,tbl_PV_Milestones[[#This Row],[Complete]]="Yes"),1,0)</f>
        <v>0</v>
      </c>
      <c r="AD3011" s="41">
        <f>IF(AND(tbl_PV_Milestones[[#This Row],[Actual/Schedule Finish]]&lt;PV_Meta!$B$7,tbl_PV_Milestones[[#This Row],[Complete]]="No",tbl_PV_Milestones[[#This Row],[Project Status]]&lt;&gt;"On Hold"),1,0)</f>
        <v>1</v>
      </c>
      <c r="AE3011" s="41">
        <f>IF(AND(tbl_PV_Milestones[[#This Row],[Actual/Schedule Finish]]&gt;tbl_PV_Milestones[[#This Row],[Baseline Date]],tbl_PV_Milestones[[#This Row],[Complete]]="No",tbl_PV_Milestones[[#This Row],[Project Status]]&lt;&gt;"On Hold",tbl_PV_Milestones[[#This Row],[Overdue]]=0,tbl_PV_Milestones[[#This Row],[To be Baselined]]&lt;&gt;1),1,0)</f>
        <v>0</v>
      </c>
      <c r="AF3011" s="41">
        <f>IF(AND(tbl_PV_Milestones[[#This Row],[BL FY]]=2025,tbl_PV_Milestones[[#This Row],[Finish FY]]&gt;2025),1,0)</f>
        <v>0</v>
      </c>
      <c r="AG3011" s="56" t="str">
        <f>_xlfn.XLOOKUP(tbl_PV_Milestones[[#This Row],[Work ID]],tbl_PV_Meta[Work ID '#],tbl_PV_Meta[Project Manager/Owner],,0)</f>
        <v>Project Manager 30</v>
      </c>
    </row>
    <row r="3012" spans="4:33" x14ac:dyDescent="0.25">
      <c r="D3012" s="6" t="s">
        <v>154</v>
      </c>
      <c r="E3012" s="6" t="s">
        <v>52</v>
      </c>
      <c r="F3012" s="6" t="s">
        <v>1760</v>
      </c>
      <c r="G3012" s="6" t="s">
        <v>538</v>
      </c>
      <c r="H3012" s="6" t="s">
        <v>505</v>
      </c>
      <c r="I3012" s="6" t="s">
        <v>510</v>
      </c>
      <c r="J3012" s="6" t="s">
        <v>154</v>
      </c>
      <c r="K3012" s="6" t="s">
        <v>39</v>
      </c>
      <c r="L3012" s="6" t="s">
        <v>37</v>
      </c>
      <c r="M3012" s="43"/>
      <c r="N3012" s="44" t="s">
        <v>1979</v>
      </c>
      <c r="O3012" s="39">
        <v>45639.708333333299</v>
      </c>
      <c r="S3012" s="45" t="e">
        <f>_xlfn.CONCAT(#REF!,TRIM(tbl_PV_Milestones[[#This Row],[Milestone Description]]))</f>
        <v>#REF!</v>
      </c>
      <c r="T3012" s="84" t="str">
        <f>IF(COUNTIF(tbl_PV_Milestones[UID],tbl_PV_Milestones[[#This Row],[UID]])&gt;1,"Duplicate","")</f>
        <v>Duplicate</v>
      </c>
      <c r="U3012" s="42" t="str">
        <f>_xlfn.XLOOKUP(tbl_PV_Milestones[[#This Row],[Work ID]],tbl_PV_Meta[Work ID '#],tbl_PV_Meta[Sub-Portfolio])</f>
        <v>Sub-Portfolio 8</v>
      </c>
      <c r="V3012" s="41">
        <f>IF(MONTH(tbl_PV_Milestones[[#This Row],[Baseline Date]])&lt;7,YEAR(tbl_PV_Milestones[[#This Row],[Baseline Date]]),YEAR(tbl_PV_Milestones[[#This Row],[Baseline Date]])+1)</f>
        <v>1900</v>
      </c>
      <c r="W3012" s="41">
        <f>IF(MONTH(tbl_PV_Milestones[[#This Row],[Actual/Schedule Finish]])&lt;7,YEAR(tbl_PV_Milestones[[#This Row],[Actual/Schedule Finish]]),YEAR(tbl_PV_Milestones[[#This Row],[Actual/Schedule Finish]])+1)</f>
        <v>2025</v>
      </c>
      <c r="X3012" s="41" t="str">
        <f>IF(OR(tbl_PV_Milestones[[#This Row],[Project Status]]="Completed",tbl_PV_Milestones[[#This Row],[Project Status]]="Assumed Completed"),"Yes","No")</f>
        <v>No</v>
      </c>
      <c r="Y3012" s="41">
        <f>IF(tbl_PV_Milestones[[#This Row],[Baseline Date]]="",1,0)</f>
        <v>1</v>
      </c>
      <c r="Z3012" s="41">
        <f>IF(tbl_PV_Milestones[[#This Row],[Baseline Date]]&lt;PV_Meta!$B$7,1,0)</f>
        <v>1</v>
      </c>
      <c r="AA3012" s="41">
        <f>IF(tbl_PV_Milestones[[#This Row],[Complete]]="Yes",1,0)</f>
        <v>0</v>
      </c>
      <c r="AB3012" s="41">
        <f>IF(AND(tbl_PV_Milestones[[#This Row],[BL FY]]=2025,tbl_PV_Milestones[[#This Row],[Baseline Date]]&lt;PV_Meta!$B$7),1,0)</f>
        <v>0</v>
      </c>
      <c r="AC3012" s="41">
        <f>IF(AND(tbl_PV_Milestones[[#This Row],[Planned YTD]]=1,tbl_PV_Milestones[[#This Row],[Complete]]="Yes"),1,0)</f>
        <v>0</v>
      </c>
      <c r="AD3012" s="41">
        <f>IF(AND(tbl_PV_Milestones[[#This Row],[Actual/Schedule Finish]]&lt;PV_Meta!$B$7,tbl_PV_Milestones[[#This Row],[Complete]]="No",tbl_PV_Milestones[[#This Row],[Project Status]]&lt;&gt;"On Hold"),1,0)</f>
        <v>1</v>
      </c>
      <c r="AE3012" s="41">
        <f>IF(AND(tbl_PV_Milestones[[#This Row],[Actual/Schedule Finish]]&gt;tbl_PV_Milestones[[#This Row],[Baseline Date]],tbl_PV_Milestones[[#This Row],[Complete]]="No",tbl_PV_Milestones[[#This Row],[Project Status]]&lt;&gt;"On Hold",tbl_PV_Milestones[[#This Row],[Overdue]]=0,tbl_PV_Milestones[[#This Row],[To be Baselined]]&lt;&gt;1),1,0)</f>
        <v>0</v>
      </c>
      <c r="AF3012" s="41">
        <f>IF(AND(tbl_PV_Milestones[[#This Row],[BL FY]]=2025,tbl_PV_Milestones[[#This Row],[Finish FY]]&gt;2025),1,0)</f>
        <v>0</v>
      </c>
      <c r="AG3012" s="56" t="str">
        <f>_xlfn.XLOOKUP(tbl_PV_Milestones[[#This Row],[Work ID]],tbl_PV_Meta[Work ID '#],tbl_PV_Meta[Project Manager/Owner],,0)</f>
        <v>Project Manager 30</v>
      </c>
    </row>
    <row r="3013" spans="4:33" x14ac:dyDescent="0.25">
      <c r="D3013" s="6" t="s">
        <v>154</v>
      </c>
      <c r="E3013" s="6" t="s">
        <v>52</v>
      </c>
      <c r="F3013" s="6" t="s">
        <v>1760</v>
      </c>
      <c r="G3013" s="6" t="s">
        <v>539</v>
      </c>
      <c r="H3013" s="6" t="s">
        <v>505</v>
      </c>
      <c r="I3013" s="6" t="s">
        <v>510</v>
      </c>
      <c r="J3013" s="6" t="s">
        <v>154</v>
      </c>
      <c r="K3013" s="6" t="s">
        <v>39</v>
      </c>
      <c r="L3013" s="6" t="s">
        <v>37</v>
      </c>
      <c r="M3013" s="43"/>
      <c r="N3013" s="44" t="s">
        <v>1979</v>
      </c>
      <c r="O3013" s="39">
        <v>45639.708333333299</v>
      </c>
      <c r="S3013" s="45" t="e">
        <f>_xlfn.CONCAT(#REF!,TRIM(tbl_PV_Milestones[[#This Row],[Milestone Description]]))</f>
        <v>#REF!</v>
      </c>
      <c r="T3013" s="84" t="str">
        <f>IF(COUNTIF(tbl_PV_Milestones[UID],tbl_PV_Milestones[[#This Row],[UID]])&gt;1,"Duplicate","")</f>
        <v>Duplicate</v>
      </c>
      <c r="U3013" s="42" t="str">
        <f>_xlfn.XLOOKUP(tbl_PV_Milestones[[#This Row],[Work ID]],tbl_PV_Meta[Work ID '#],tbl_PV_Meta[Sub-Portfolio])</f>
        <v>Sub-Portfolio 8</v>
      </c>
      <c r="V3013" s="41">
        <f>IF(MONTH(tbl_PV_Milestones[[#This Row],[Baseline Date]])&lt;7,YEAR(tbl_PV_Milestones[[#This Row],[Baseline Date]]),YEAR(tbl_PV_Milestones[[#This Row],[Baseline Date]])+1)</f>
        <v>1900</v>
      </c>
      <c r="W3013" s="41">
        <f>IF(MONTH(tbl_PV_Milestones[[#This Row],[Actual/Schedule Finish]])&lt;7,YEAR(tbl_PV_Milestones[[#This Row],[Actual/Schedule Finish]]),YEAR(tbl_PV_Milestones[[#This Row],[Actual/Schedule Finish]])+1)</f>
        <v>2025</v>
      </c>
      <c r="X3013" s="41" t="str">
        <f>IF(OR(tbl_PV_Milestones[[#This Row],[Project Status]]="Completed",tbl_PV_Milestones[[#This Row],[Project Status]]="Assumed Completed"),"Yes","No")</f>
        <v>No</v>
      </c>
      <c r="Y3013" s="41">
        <f>IF(tbl_PV_Milestones[[#This Row],[Baseline Date]]="",1,0)</f>
        <v>1</v>
      </c>
      <c r="Z3013" s="41">
        <f>IF(tbl_PV_Milestones[[#This Row],[Baseline Date]]&lt;PV_Meta!$B$7,1,0)</f>
        <v>1</v>
      </c>
      <c r="AA3013" s="41">
        <f>IF(tbl_PV_Milestones[[#This Row],[Complete]]="Yes",1,0)</f>
        <v>0</v>
      </c>
      <c r="AB3013" s="41">
        <f>IF(AND(tbl_PV_Milestones[[#This Row],[BL FY]]=2025,tbl_PV_Milestones[[#This Row],[Baseline Date]]&lt;PV_Meta!$B$7),1,0)</f>
        <v>0</v>
      </c>
      <c r="AC3013" s="41">
        <f>IF(AND(tbl_PV_Milestones[[#This Row],[Planned YTD]]=1,tbl_PV_Milestones[[#This Row],[Complete]]="Yes"),1,0)</f>
        <v>0</v>
      </c>
      <c r="AD3013" s="41">
        <f>IF(AND(tbl_PV_Milestones[[#This Row],[Actual/Schedule Finish]]&lt;PV_Meta!$B$7,tbl_PV_Milestones[[#This Row],[Complete]]="No",tbl_PV_Milestones[[#This Row],[Project Status]]&lt;&gt;"On Hold"),1,0)</f>
        <v>1</v>
      </c>
      <c r="AE3013" s="41">
        <f>IF(AND(tbl_PV_Milestones[[#This Row],[Actual/Schedule Finish]]&gt;tbl_PV_Milestones[[#This Row],[Baseline Date]],tbl_PV_Milestones[[#This Row],[Complete]]="No",tbl_PV_Milestones[[#This Row],[Project Status]]&lt;&gt;"On Hold",tbl_PV_Milestones[[#This Row],[Overdue]]=0,tbl_PV_Milestones[[#This Row],[To be Baselined]]&lt;&gt;1),1,0)</f>
        <v>0</v>
      </c>
      <c r="AF3013" s="41">
        <f>IF(AND(tbl_PV_Milestones[[#This Row],[BL FY]]=2025,tbl_PV_Milestones[[#This Row],[Finish FY]]&gt;2025),1,0)</f>
        <v>0</v>
      </c>
      <c r="AG3013" s="56" t="str">
        <f>_xlfn.XLOOKUP(tbl_PV_Milestones[[#This Row],[Work ID]],tbl_PV_Meta[Work ID '#],tbl_PV_Meta[Project Manager/Owner],,0)</f>
        <v>Project Manager 30</v>
      </c>
    </row>
    <row r="3014" spans="4:33" x14ac:dyDescent="0.25">
      <c r="D3014" s="6" t="s">
        <v>154</v>
      </c>
      <c r="E3014" s="6" t="s">
        <v>52</v>
      </c>
      <c r="F3014" s="6" t="s">
        <v>1760</v>
      </c>
      <c r="G3014" s="6" t="s">
        <v>534</v>
      </c>
      <c r="H3014" s="6" t="s">
        <v>505</v>
      </c>
      <c r="I3014" s="6" t="s">
        <v>510</v>
      </c>
      <c r="J3014" s="6" t="s">
        <v>154</v>
      </c>
      <c r="K3014" s="6" t="s">
        <v>39</v>
      </c>
      <c r="L3014" s="6" t="s">
        <v>37</v>
      </c>
      <c r="M3014" s="43"/>
      <c r="N3014" s="44" t="s">
        <v>1979</v>
      </c>
      <c r="O3014" s="39">
        <v>45639.708333333299</v>
      </c>
      <c r="S3014" s="45" t="e">
        <f>_xlfn.CONCAT(#REF!,TRIM(tbl_PV_Milestones[[#This Row],[Milestone Description]]))</f>
        <v>#REF!</v>
      </c>
      <c r="T3014" s="84" t="str">
        <f>IF(COUNTIF(tbl_PV_Milestones[UID],tbl_PV_Milestones[[#This Row],[UID]])&gt;1,"Duplicate","")</f>
        <v>Duplicate</v>
      </c>
      <c r="U3014" s="42" t="str">
        <f>_xlfn.XLOOKUP(tbl_PV_Milestones[[#This Row],[Work ID]],tbl_PV_Meta[Work ID '#],tbl_PV_Meta[Sub-Portfolio])</f>
        <v>Sub-Portfolio 8</v>
      </c>
      <c r="V3014" s="41">
        <f>IF(MONTH(tbl_PV_Milestones[[#This Row],[Baseline Date]])&lt;7,YEAR(tbl_PV_Milestones[[#This Row],[Baseline Date]]),YEAR(tbl_PV_Milestones[[#This Row],[Baseline Date]])+1)</f>
        <v>1900</v>
      </c>
      <c r="W3014" s="41">
        <f>IF(MONTH(tbl_PV_Milestones[[#This Row],[Actual/Schedule Finish]])&lt;7,YEAR(tbl_PV_Milestones[[#This Row],[Actual/Schedule Finish]]),YEAR(tbl_PV_Milestones[[#This Row],[Actual/Schedule Finish]])+1)</f>
        <v>2025</v>
      </c>
      <c r="X3014" s="41" t="str">
        <f>IF(OR(tbl_PV_Milestones[[#This Row],[Project Status]]="Completed",tbl_PV_Milestones[[#This Row],[Project Status]]="Assumed Completed"),"Yes","No")</f>
        <v>No</v>
      </c>
      <c r="Y3014" s="41">
        <f>IF(tbl_PV_Milestones[[#This Row],[Baseline Date]]="",1,0)</f>
        <v>1</v>
      </c>
      <c r="Z3014" s="41">
        <f>IF(tbl_PV_Milestones[[#This Row],[Baseline Date]]&lt;PV_Meta!$B$7,1,0)</f>
        <v>1</v>
      </c>
      <c r="AA3014" s="41">
        <f>IF(tbl_PV_Milestones[[#This Row],[Complete]]="Yes",1,0)</f>
        <v>0</v>
      </c>
      <c r="AB3014" s="41">
        <f>IF(AND(tbl_PV_Milestones[[#This Row],[BL FY]]=2025,tbl_PV_Milestones[[#This Row],[Baseline Date]]&lt;PV_Meta!$B$7),1,0)</f>
        <v>0</v>
      </c>
      <c r="AC3014" s="41">
        <f>IF(AND(tbl_PV_Milestones[[#This Row],[Planned YTD]]=1,tbl_PV_Milestones[[#This Row],[Complete]]="Yes"),1,0)</f>
        <v>0</v>
      </c>
      <c r="AD3014" s="41">
        <f>IF(AND(tbl_PV_Milestones[[#This Row],[Actual/Schedule Finish]]&lt;PV_Meta!$B$7,tbl_PV_Milestones[[#This Row],[Complete]]="No",tbl_PV_Milestones[[#This Row],[Project Status]]&lt;&gt;"On Hold"),1,0)</f>
        <v>1</v>
      </c>
      <c r="AE3014" s="41">
        <f>IF(AND(tbl_PV_Milestones[[#This Row],[Actual/Schedule Finish]]&gt;tbl_PV_Milestones[[#This Row],[Baseline Date]],tbl_PV_Milestones[[#This Row],[Complete]]="No",tbl_PV_Milestones[[#This Row],[Project Status]]&lt;&gt;"On Hold",tbl_PV_Milestones[[#This Row],[Overdue]]=0,tbl_PV_Milestones[[#This Row],[To be Baselined]]&lt;&gt;1),1,0)</f>
        <v>0</v>
      </c>
      <c r="AF3014" s="41">
        <f>IF(AND(tbl_PV_Milestones[[#This Row],[BL FY]]=2025,tbl_PV_Milestones[[#This Row],[Finish FY]]&gt;2025),1,0)</f>
        <v>0</v>
      </c>
      <c r="AG3014" s="56" t="str">
        <f>_xlfn.XLOOKUP(tbl_PV_Milestones[[#This Row],[Work ID]],tbl_PV_Meta[Work ID '#],tbl_PV_Meta[Project Manager/Owner],,0)</f>
        <v>Project Manager 30</v>
      </c>
    </row>
    <row r="3015" spans="4:33" x14ac:dyDescent="0.25">
      <c r="D3015" s="6" t="s">
        <v>154</v>
      </c>
      <c r="E3015" s="6" t="s">
        <v>52</v>
      </c>
      <c r="F3015" s="6" t="s">
        <v>1760</v>
      </c>
      <c r="G3015" s="6" t="s">
        <v>594</v>
      </c>
      <c r="H3015" s="6" t="s">
        <v>505</v>
      </c>
      <c r="I3015" s="6" t="s">
        <v>510</v>
      </c>
      <c r="J3015" s="6" t="s">
        <v>154</v>
      </c>
      <c r="K3015" s="6" t="s">
        <v>39</v>
      </c>
      <c r="L3015" s="6" t="s">
        <v>37</v>
      </c>
      <c r="M3015" s="43"/>
      <c r="N3015" s="44" t="s">
        <v>1979</v>
      </c>
      <c r="O3015" s="39">
        <v>45639.708333333299</v>
      </c>
      <c r="S3015" s="45" t="e">
        <f>_xlfn.CONCAT(#REF!,TRIM(tbl_PV_Milestones[[#This Row],[Milestone Description]]))</f>
        <v>#REF!</v>
      </c>
      <c r="T3015" s="84" t="str">
        <f>IF(COUNTIF(tbl_PV_Milestones[UID],tbl_PV_Milestones[[#This Row],[UID]])&gt;1,"Duplicate","")</f>
        <v>Duplicate</v>
      </c>
      <c r="U3015" s="42" t="str">
        <f>_xlfn.XLOOKUP(tbl_PV_Milestones[[#This Row],[Work ID]],tbl_PV_Meta[Work ID '#],tbl_PV_Meta[Sub-Portfolio])</f>
        <v>Sub-Portfolio 8</v>
      </c>
      <c r="V3015" s="41">
        <f>IF(MONTH(tbl_PV_Milestones[[#This Row],[Baseline Date]])&lt;7,YEAR(tbl_PV_Milestones[[#This Row],[Baseline Date]]),YEAR(tbl_PV_Milestones[[#This Row],[Baseline Date]])+1)</f>
        <v>1900</v>
      </c>
      <c r="W3015" s="41">
        <f>IF(MONTH(tbl_PV_Milestones[[#This Row],[Actual/Schedule Finish]])&lt;7,YEAR(tbl_PV_Milestones[[#This Row],[Actual/Schedule Finish]]),YEAR(tbl_PV_Milestones[[#This Row],[Actual/Schedule Finish]])+1)</f>
        <v>2025</v>
      </c>
      <c r="X3015" s="41" t="str">
        <f>IF(OR(tbl_PV_Milestones[[#This Row],[Project Status]]="Completed",tbl_PV_Milestones[[#This Row],[Project Status]]="Assumed Completed"),"Yes","No")</f>
        <v>No</v>
      </c>
      <c r="Y3015" s="41">
        <f>IF(tbl_PV_Milestones[[#This Row],[Baseline Date]]="",1,0)</f>
        <v>1</v>
      </c>
      <c r="Z3015" s="41">
        <f>IF(tbl_PV_Milestones[[#This Row],[Baseline Date]]&lt;PV_Meta!$B$7,1,0)</f>
        <v>1</v>
      </c>
      <c r="AA3015" s="41">
        <f>IF(tbl_PV_Milestones[[#This Row],[Complete]]="Yes",1,0)</f>
        <v>0</v>
      </c>
      <c r="AB3015" s="41">
        <f>IF(AND(tbl_PV_Milestones[[#This Row],[BL FY]]=2025,tbl_PV_Milestones[[#This Row],[Baseline Date]]&lt;PV_Meta!$B$7),1,0)</f>
        <v>0</v>
      </c>
      <c r="AC3015" s="41">
        <f>IF(AND(tbl_PV_Milestones[[#This Row],[Planned YTD]]=1,tbl_PV_Milestones[[#This Row],[Complete]]="Yes"),1,0)</f>
        <v>0</v>
      </c>
      <c r="AD3015" s="41">
        <f>IF(AND(tbl_PV_Milestones[[#This Row],[Actual/Schedule Finish]]&lt;PV_Meta!$B$7,tbl_PV_Milestones[[#This Row],[Complete]]="No",tbl_PV_Milestones[[#This Row],[Project Status]]&lt;&gt;"On Hold"),1,0)</f>
        <v>1</v>
      </c>
      <c r="AE3015" s="41">
        <f>IF(AND(tbl_PV_Milestones[[#This Row],[Actual/Schedule Finish]]&gt;tbl_PV_Milestones[[#This Row],[Baseline Date]],tbl_PV_Milestones[[#This Row],[Complete]]="No",tbl_PV_Milestones[[#This Row],[Project Status]]&lt;&gt;"On Hold",tbl_PV_Milestones[[#This Row],[Overdue]]=0,tbl_PV_Milestones[[#This Row],[To be Baselined]]&lt;&gt;1),1,0)</f>
        <v>0</v>
      </c>
      <c r="AF3015" s="41">
        <f>IF(AND(tbl_PV_Milestones[[#This Row],[BL FY]]=2025,tbl_PV_Milestones[[#This Row],[Finish FY]]&gt;2025),1,0)</f>
        <v>0</v>
      </c>
      <c r="AG3015" s="56" t="str">
        <f>_xlfn.XLOOKUP(tbl_PV_Milestones[[#This Row],[Work ID]],tbl_PV_Meta[Work ID '#],tbl_PV_Meta[Project Manager/Owner],,0)</f>
        <v>Project Manager 30</v>
      </c>
    </row>
    <row r="3016" spans="4:33" x14ac:dyDescent="0.25">
      <c r="D3016" s="6" t="s">
        <v>154</v>
      </c>
      <c r="E3016" s="6" t="s">
        <v>52</v>
      </c>
      <c r="F3016" s="6" t="s">
        <v>1760</v>
      </c>
      <c r="G3016" s="6" t="s">
        <v>527</v>
      </c>
      <c r="H3016" s="6" t="s">
        <v>505</v>
      </c>
      <c r="I3016" s="6" t="s">
        <v>510</v>
      </c>
      <c r="J3016" s="6" t="s">
        <v>154</v>
      </c>
      <c r="K3016" s="6" t="s">
        <v>39</v>
      </c>
      <c r="L3016" s="6" t="s">
        <v>37</v>
      </c>
      <c r="M3016" s="43"/>
      <c r="N3016" s="44" t="s">
        <v>1979</v>
      </c>
      <c r="O3016" s="39">
        <v>45778.708333333299</v>
      </c>
      <c r="S3016" s="45" t="e">
        <f>_xlfn.CONCAT(#REF!,TRIM(tbl_PV_Milestones[[#This Row],[Milestone Description]]))</f>
        <v>#REF!</v>
      </c>
      <c r="T3016" s="84" t="str">
        <f>IF(COUNTIF(tbl_PV_Milestones[UID],tbl_PV_Milestones[[#This Row],[UID]])&gt;1,"Duplicate","")</f>
        <v>Duplicate</v>
      </c>
      <c r="U3016" s="42" t="str">
        <f>_xlfn.XLOOKUP(tbl_PV_Milestones[[#This Row],[Work ID]],tbl_PV_Meta[Work ID '#],tbl_PV_Meta[Sub-Portfolio])</f>
        <v>Sub-Portfolio 8</v>
      </c>
      <c r="V3016" s="41">
        <f>IF(MONTH(tbl_PV_Milestones[[#This Row],[Baseline Date]])&lt;7,YEAR(tbl_PV_Milestones[[#This Row],[Baseline Date]]),YEAR(tbl_PV_Milestones[[#This Row],[Baseline Date]])+1)</f>
        <v>1900</v>
      </c>
      <c r="W3016" s="41">
        <f>IF(MONTH(tbl_PV_Milestones[[#This Row],[Actual/Schedule Finish]])&lt;7,YEAR(tbl_PV_Milestones[[#This Row],[Actual/Schedule Finish]]),YEAR(tbl_PV_Milestones[[#This Row],[Actual/Schedule Finish]])+1)</f>
        <v>2025</v>
      </c>
      <c r="X3016" s="41" t="str">
        <f>IF(OR(tbl_PV_Milestones[[#This Row],[Project Status]]="Completed",tbl_PV_Milestones[[#This Row],[Project Status]]="Assumed Completed"),"Yes","No")</f>
        <v>No</v>
      </c>
      <c r="Y3016" s="41">
        <f>IF(tbl_PV_Milestones[[#This Row],[Baseline Date]]="",1,0)</f>
        <v>1</v>
      </c>
      <c r="Z3016" s="41">
        <f>IF(tbl_PV_Milestones[[#This Row],[Baseline Date]]&lt;PV_Meta!$B$7,1,0)</f>
        <v>1</v>
      </c>
      <c r="AA3016" s="41">
        <f>IF(tbl_PV_Milestones[[#This Row],[Complete]]="Yes",1,0)</f>
        <v>0</v>
      </c>
      <c r="AB3016" s="41">
        <f>IF(AND(tbl_PV_Milestones[[#This Row],[BL FY]]=2025,tbl_PV_Milestones[[#This Row],[Baseline Date]]&lt;PV_Meta!$B$7),1,0)</f>
        <v>0</v>
      </c>
      <c r="AC3016" s="41">
        <f>IF(AND(tbl_PV_Milestones[[#This Row],[Planned YTD]]=1,tbl_PV_Milestones[[#This Row],[Complete]]="Yes"),1,0)</f>
        <v>0</v>
      </c>
      <c r="AD3016" s="41">
        <f>IF(AND(tbl_PV_Milestones[[#This Row],[Actual/Schedule Finish]]&lt;PV_Meta!$B$7,tbl_PV_Milestones[[#This Row],[Complete]]="No",tbl_PV_Milestones[[#This Row],[Project Status]]&lt;&gt;"On Hold"),1,0)</f>
        <v>0</v>
      </c>
      <c r="AE3016" s="41">
        <f>IF(AND(tbl_PV_Milestones[[#This Row],[Actual/Schedule Finish]]&gt;tbl_PV_Milestones[[#This Row],[Baseline Date]],tbl_PV_Milestones[[#This Row],[Complete]]="No",tbl_PV_Milestones[[#This Row],[Project Status]]&lt;&gt;"On Hold",tbl_PV_Milestones[[#This Row],[Overdue]]=0,tbl_PV_Milestones[[#This Row],[To be Baselined]]&lt;&gt;1),1,0)</f>
        <v>0</v>
      </c>
      <c r="AF3016" s="41">
        <f>IF(AND(tbl_PV_Milestones[[#This Row],[BL FY]]=2025,tbl_PV_Milestones[[#This Row],[Finish FY]]&gt;2025),1,0)</f>
        <v>0</v>
      </c>
      <c r="AG3016" s="56" t="str">
        <f>_xlfn.XLOOKUP(tbl_PV_Milestones[[#This Row],[Work ID]],tbl_PV_Meta[Work ID '#],tbl_PV_Meta[Project Manager/Owner],,0)</f>
        <v>Project Manager 30</v>
      </c>
    </row>
    <row r="3017" spans="4:33" x14ac:dyDescent="0.25">
      <c r="D3017" s="6" t="s">
        <v>154</v>
      </c>
      <c r="E3017" s="6" t="s">
        <v>503</v>
      </c>
      <c r="F3017" s="6" t="s">
        <v>1760</v>
      </c>
      <c r="G3017" s="6" t="s">
        <v>529</v>
      </c>
      <c r="H3017" s="6" t="s">
        <v>505</v>
      </c>
      <c r="I3017" s="6" t="s">
        <v>510</v>
      </c>
      <c r="J3017" s="6" t="s">
        <v>154</v>
      </c>
      <c r="K3017" s="6" t="s">
        <v>39</v>
      </c>
      <c r="L3017" s="6" t="s">
        <v>37</v>
      </c>
      <c r="M3017" s="43"/>
      <c r="N3017" s="44" t="s">
        <v>1979</v>
      </c>
      <c r="O3017" s="39">
        <v>45778.708333333299</v>
      </c>
      <c r="P3017" s="39">
        <v>45778.708333333299</v>
      </c>
      <c r="Q3017" s="6">
        <v>0</v>
      </c>
      <c r="R3017" s="6">
        <v>0</v>
      </c>
      <c r="S3017" s="45" t="e">
        <f>_xlfn.CONCAT(#REF!,TRIM(tbl_PV_Milestones[[#This Row],[Milestone Description]]))</f>
        <v>#REF!</v>
      </c>
      <c r="T3017" s="84" t="str">
        <f>IF(COUNTIF(tbl_PV_Milestones[UID],tbl_PV_Milestones[[#This Row],[UID]])&gt;1,"Duplicate","")</f>
        <v>Duplicate</v>
      </c>
      <c r="U3017" s="42" t="str">
        <f>_xlfn.XLOOKUP(tbl_PV_Milestones[[#This Row],[Work ID]],tbl_PV_Meta[Work ID '#],tbl_PV_Meta[Sub-Portfolio])</f>
        <v>Sub-Portfolio 8</v>
      </c>
      <c r="V3017" s="41">
        <f>IF(MONTH(tbl_PV_Milestones[[#This Row],[Baseline Date]])&lt;7,YEAR(tbl_PV_Milestones[[#This Row],[Baseline Date]]),YEAR(tbl_PV_Milestones[[#This Row],[Baseline Date]])+1)</f>
        <v>2025</v>
      </c>
      <c r="W3017" s="41">
        <f>IF(MONTH(tbl_PV_Milestones[[#This Row],[Actual/Schedule Finish]])&lt;7,YEAR(tbl_PV_Milestones[[#This Row],[Actual/Schedule Finish]]),YEAR(tbl_PV_Milestones[[#This Row],[Actual/Schedule Finish]])+1)</f>
        <v>2025</v>
      </c>
      <c r="X3017" s="41" t="str">
        <f>IF(OR(tbl_PV_Milestones[[#This Row],[Project Status]]="Completed",tbl_PV_Milestones[[#This Row],[Project Status]]="Assumed Completed"),"Yes","No")</f>
        <v>No</v>
      </c>
      <c r="Y3017" s="41">
        <f>IF(tbl_PV_Milestones[[#This Row],[Baseline Date]]="",1,0)</f>
        <v>0</v>
      </c>
      <c r="Z3017" s="41">
        <f>IF(tbl_PV_Milestones[[#This Row],[Baseline Date]]&lt;PV_Meta!$B$7,1,0)</f>
        <v>0</v>
      </c>
      <c r="AA3017" s="41">
        <f>IF(tbl_PV_Milestones[[#This Row],[Complete]]="Yes",1,0)</f>
        <v>0</v>
      </c>
      <c r="AB3017" s="41">
        <f>IF(AND(tbl_PV_Milestones[[#This Row],[BL FY]]=2025,tbl_PV_Milestones[[#This Row],[Baseline Date]]&lt;PV_Meta!$B$7),1,0)</f>
        <v>0</v>
      </c>
      <c r="AC3017" s="41">
        <f>IF(AND(tbl_PV_Milestones[[#This Row],[Planned YTD]]=1,tbl_PV_Milestones[[#This Row],[Complete]]="Yes"),1,0)</f>
        <v>0</v>
      </c>
      <c r="AD3017" s="41">
        <f>IF(AND(tbl_PV_Milestones[[#This Row],[Actual/Schedule Finish]]&lt;PV_Meta!$B$7,tbl_PV_Milestones[[#This Row],[Complete]]="No",tbl_PV_Milestones[[#This Row],[Project Status]]&lt;&gt;"On Hold"),1,0)</f>
        <v>0</v>
      </c>
      <c r="AE3017" s="41">
        <f>IF(AND(tbl_PV_Milestones[[#This Row],[Actual/Schedule Finish]]&gt;tbl_PV_Milestones[[#This Row],[Baseline Date]],tbl_PV_Milestones[[#This Row],[Complete]]="No",tbl_PV_Milestones[[#This Row],[Project Status]]&lt;&gt;"On Hold",tbl_PV_Milestones[[#This Row],[Overdue]]=0,tbl_PV_Milestones[[#This Row],[To be Baselined]]&lt;&gt;1),1,0)</f>
        <v>0</v>
      </c>
      <c r="AF3017" s="41">
        <f>IF(AND(tbl_PV_Milestones[[#This Row],[BL FY]]=2025,tbl_PV_Milestones[[#This Row],[Finish FY]]&gt;2025),1,0)</f>
        <v>0</v>
      </c>
      <c r="AG3017" s="56" t="str">
        <f>_xlfn.XLOOKUP(tbl_PV_Milestones[[#This Row],[Work ID]],tbl_PV_Meta[Work ID '#],tbl_PV_Meta[Project Manager/Owner],,0)</f>
        <v>Project Manager 30</v>
      </c>
    </row>
    <row r="3018" spans="4:33" x14ac:dyDescent="0.25">
      <c r="D3018" s="6" t="s">
        <v>154</v>
      </c>
      <c r="E3018" s="6" t="s">
        <v>52</v>
      </c>
      <c r="F3018" s="6" t="s">
        <v>1760</v>
      </c>
      <c r="G3018" s="6" t="s">
        <v>526</v>
      </c>
      <c r="H3018" s="6" t="s">
        <v>505</v>
      </c>
      <c r="I3018" s="6" t="s">
        <v>510</v>
      </c>
      <c r="J3018" s="6" t="s">
        <v>154</v>
      </c>
      <c r="K3018" s="6" t="s">
        <v>39</v>
      </c>
      <c r="L3018" s="6" t="s">
        <v>37</v>
      </c>
      <c r="M3018" s="43"/>
      <c r="N3018" s="44" t="s">
        <v>1979</v>
      </c>
      <c r="O3018" s="39">
        <v>45778.708333333299</v>
      </c>
      <c r="S3018" s="45" t="e">
        <f>_xlfn.CONCAT(#REF!,TRIM(tbl_PV_Milestones[[#This Row],[Milestone Description]]))</f>
        <v>#REF!</v>
      </c>
      <c r="T3018" s="84" t="str">
        <f>IF(COUNTIF(tbl_PV_Milestones[UID],tbl_PV_Milestones[[#This Row],[UID]])&gt;1,"Duplicate","")</f>
        <v>Duplicate</v>
      </c>
      <c r="U3018" s="42" t="str">
        <f>_xlfn.XLOOKUP(tbl_PV_Milestones[[#This Row],[Work ID]],tbl_PV_Meta[Work ID '#],tbl_PV_Meta[Sub-Portfolio])</f>
        <v>Sub-Portfolio 8</v>
      </c>
      <c r="V3018" s="41">
        <f>IF(MONTH(tbl_PV_Milestones[[#This Row],[Baseline Date]])&lt;7,YEAR(tbl_PV_Milestones[[#This Row],[Baseline Date]]),YEAR(tbl_PV_Milestones[[#This Row],[Baseline Date]])+1)</f>
        <v>1900</v>
      </c>
      <c r="W3018" s="41">
        <f>IF(MONTH(tbl_PV_Milestones[[#This Row],[Actual/Schedule Finish]])&lt;7,YEAR(tbl_PV_Milestones[[#This Row],[Actual/Schedule Finish]]),YEAR(tbl_PV_Milestones[[#This Row],[Actual/Schedule Finish]])+1)</f>
        <v>2025</v>
      </c>
      <c r="X3018" s="41" t="str">
        <f>IF(OR(tbl_PV_Milestones[[#This Row],[Project Status]]="Completed",tbl_PV_Milestones[[#This Row],[Project Status]]="Assumed Completed"),"Yes","No")</f>
        <v>No</v>
      </c>
      <c r="Y3018" s="41">
        <f>IF(tbl_PV_Milestones[[#This Row],[Baseline Date]]="",1,0)</f>
        <v>1</v>
      </c>
      <c r="Z3018" s="41">
        <f>IF(tbl_PV_Milestones[[#This Row],[Baseline Date]]&lt;PV_Meta!$B$7,1,0)</f>
        <v>1</v>
      </c>
      <c r="AA3018" s="41">
        <f>IF(tbl_PV_Milestones[[#This Row],[Complete]]="Yes",1,0)</f>
        <v>0</v>
      </c>
      <c r="AB3018" s="41">
        <f>IF(AND(tbl_PV_Milestones[[#This Row],[BL FY]]=2025,tbl_PV_Milestones[[#This Row],[Baseline Date]]&lt;PV_Meta!$B$7),1,0)</f>
        <v>0</v>
      </c>
      <c r="AC3018" s="41">
        <f>IF(AND(tbl_PV_Milestones[[#This Row],[Planned YTD]]=1,tbl_PV_Milestones[[#This Row],[Complete]]="Yes"),1,0)</f>
        <v>0</v>
      </c>
      <c r="AD3018" s="41">
        <f>IF(AND(tbl_PV_Milestones[[#This Row],[Actual/Schedule Finish]]&lt;PV_Meta!$B$7,tbl_PV_Milestones[[#This Row],[Complete]]="No",tbl_PV_Milestones[[#This Row],[Project Status]]&lt;&gt;"On Hold"),1,0)</f>
        <v>0</v>
      </c>
      <c r="AE3018" s="41">
        <f>IF(AND(tbl_PV_Milestones[[#This Row],[Actual/Schedule Finish]]&gt;tbl_PV_Milestones[[#This Row],[Baseline Date]],tbl_PV_Milestones[[#This Row],[Complete]]="No",tbl_PV_Milestones[[#This Row],[Project Status]]&lt;&gt;"On Hold",tbl_PV_Milestones[[#This Row],[Overdue]]=0,tbl_PV_Milestones[[#This Row],[To be Baselined]]&lt;&gt;1),1,0)</f>
        <v>0</v>
      </c>
      <c r="AF3018" s="41">
        <f>IF(AND(tbl_PV_Milestones[[#This Row],[BL FY]]=2025,tbl_PV_Milestones[[#This Row],[Finish FY]]&gt;2025),1,0)</f>
        <v>0</v>
      </c>
      <c r="AG3018" s="56" t="str">
        <f>_xlfn.XLOOKUP(tbl_PV_Milestones[[#This Row],[Work ID]],tbl_PV_Meta[Work ID '#],tbl_PV_Meta[Project Manager/Owner],,0)</f>
        <v>Project Manager 30</v>
      </c>
    </row>
    <row r="3019" spans="4:33" x14ac:dyDescent="0.25">
      <c r="D3019" s="6" t="s">
        <v>154</v>
      </c>
      <c r="E3019" s="6" t="s">
        <v>52</v>
      </c>
      <c r="F3019" s="6" t="s">
        <v>1760</v>
      </c>
      <c r="G3019" s="6" t="s">
        <v>530</v>
      </c>
      <c r="H3019" s="6" t="s">
        <v>505</v>
      </c>
      <c r="I3019" s="6" t="s">
        <v>510</v>
      </c>
      <c r="J3019" s="6" t="s">
        <v>154</v>
      </c>
      <c r="K3019" s="6" t="s">
        <v>39</v>
      </c>
      <c r="L3019" s="6" t="s">
        <v>37</v>
      </c>
      <c r="M3019" s="43"/>
      <c r="N3019" s="44" t="s">
        <v>1979</v>
      </c>
      <c r="O3019" s="39">
        <v>45778.708333333299</v>
      </c>
      <c r="S3019" s="45" t="e">
        <f>_xlfn.CONCAT(#REF!,TRIM(tbl_PV_Milestones[[#This Row],[Milestone Description]]))</f>
        <v>#REF!</v>
      </c>
      <c r="T3019" s="84" t="str">
        <f>IF(COUNTIF(tbl_PV_Milestones[UID],tbl_PV_Milestones[[#This Row],[UID]])&gt;1,"Duplicate","")</f>
        <v>Duplicate</v>
      </c>
      <c r="U3019" s="42" t="str">
        <f>_xlfn.XLOOKUP(tbl_PV_Milestones[[#This Row],[Work ID]],tbl_PV_Meta[Work ID '#],tbl_PV_Meta[Sub-Portfolio])</f>
        <v>Sub-Portfolio 8</v>
      </c>
      <c r="V3019" s="41">
        <f>IF(MONTH(tbl_PV_Milestones[[#This Row],[Baseline Date]])&lt;7,YEAR(tbl_PV_Milestones[[#This Row],[Baseline Date]]),YEAR(tbl_PV_Milestones[[#This Row],[Baseline Date]])+1)</f>
        <v>1900</v>
      </c>
      <c r="W3019" s="41">
        <f>IF(MONTH(tbl_PV_Milestones[[#This Row],[Actual/Schedule Finish]])&lt;7,YEAR(tbl_PV_Milestones[[#This Row],[Actual/Schedule Finish]]),YEAR(tbl_PV_Milestones[[#This Row],[Actual/Schedule Finish]])+1)</f>
        <v>2025</v>
      </c>
      <c r="X3019" s="41" t="str">
        <f>IF(OR(tbl_PV_Milestones[[#This Row],[Project Status]]="Completed",tbl_PV_Milestones[[#This Row],[Project Status]]="Assumed Completed"),"Yes","No")</f>
        <v>No</v>
      </c>
      <c r="Y3019" s="41">
        <f>IF(tbl_PV_Milestones[[#This Row],[Baseline Date]]="",1,0)</f>
        <v>1</v>
      </c>
      <c r="Z3019" s="41">
        <f>IF(tbl_PV_Milestones[[#This Row],[Baseline Date]]&lt;PV_Meta!$B$7,1,0)</f>
        <v>1</v>
      </c>
      <c r="AA3019" s="41">
        <f>IF(tbl_PV_Milestones[[#This Row],[Complete]]="Yes",1,0)</f>
        <v>0</v>
      </c>
      <c r="AB3019" s="41">
        <f>IF(AND(tbl_PV_Milestones[[#This Row],[BL FY]]=2025,tbl_PV_Milestones[[#This Row],[Baseline Date]]&lt;PV_Meta!$B$7),1,0)</f>
        <v>0</v>
      </c>
      <c r="AC3019" s="41">
        <f>IF(AND(tbl_PV_Milestones[[#This Row],[Planned YTD]]=1,tbl_PV_Milestones[[#This Row],[Complete]]="Yes"),1,0)</f>
        <v>0</v>
      </c>
      <c r="AD3019" s="41">
        <f>IF(AND(tbl_PV_Milestones[[#This Row],[Actual/Schedule Finish]]&lt;PV_Meta!$B$7,tbl_PV_Milestones[[#This Row],[Complete]]="No",tbl_PV_Milestones[[#This Row],[Project Status]]&lt;&gt;"On Hold"),1,0)</f>
        <v>0</v>
      </c>
      <c r="AE3019" s="41">
        <f>IF(AND(tbl_PV_Milestones[[#This Row],[Actual/Schedule Finish]]&gt;tbl_PV_Milestones[[#This Row],[Baseline Date]],tbl_PV_Milestones[[#This Row],[Complete]]="No",tbl_PV_Milestones[[#This Row],[Project Status]]&lt;&gt;"On Hold",tbl_PV_Milestones[[#This Row],[Overdue]]=0,tbl_PV_Milestones[[#This Row],[To be Baselined]]&lt;&gt;1),1,0)</f>
        <v>0</v>
      </c>
      <c r="AF3019" s="41">
        <f>IF(AND(tbl_PV_Milestones[[#This Row],[BL FY]]=2025,tbl_PV_Milestones[[#This Row],[Finish FY]]&gt;2025),1,0)</f>
        <v>0</v>
      </c>
      <c r="AG3019" s="56" t="str">
        <f>_xlfn.XLOOKUP(tbl_PV_Milestones[[#This Row],[Work ID]],tbl_PV_Meta[Work ID '#],tbl_PV_Meta[Project Manager/Owner],,0)</f>
        <v>Project Manager 30</v>
      </c>
    </row>
    <row r="3020" spans="4:33" x14ac:dyDescent="0.25">
      <c r="D3020" s="6" t="s">
        <v>154</v>
      </c>
      <c r="E3020" s="6" t="s">
        <v>52</v>
      </c>
      <c r="F3020" s="6" t="s">
        <v>1760</v>
      </c>
      <c r="G3020" s="6" t="s">
        <v>525</v>
      </c>
      <c r="H3020" s="6" t="s">
        <v>505</v>
      </c>
      <c r="I3020" s="6" t="s">
        <v>510</v>
      </c>
      <c r="J3020" s="6" t="s">
        <v>154</v>
      </c>
      <c r="K3020" s="6" t="s">
        <v>39</v>
      </c>
      <c r="L3020" s="6" t="s">
        <v>37</v>
      </c>
      <c r="M3020" s="43"/>
      <c r="N3020" s="44" t="s">
        <v>1979</v>
      </c>
      <c r="O3020" s="39">
        <v>45778.708333333299</v>
      </c>
      <c r="S3020" s="45" t="e">
        <f>_xlfn.CONCAT(#REF!,TRIM(tbl_PV_Milestones[[#This Row],[Milestone Description]]))</f>
        <v>#REF!</v>
      </c>
      <c r="T3020" s="84" t="str">
        <f>IF(COUNTIF(tbl_PV_Milestones[UID],tbl_PV_Milestones[[#This Row],[UID]])&gt;1,"Duplicate","")</f>
        <v>Duplicate</v>
      </c>
      <c r="U3020" s="42" t="str">
        <f>_xlfn.XLOOKUP(tbl_PV_Milestones[[#This Row],[Work ID]],tbl_PV_Meta[Work ID '#],tbl_PV_Meta[Sub-Portfolio])</f>
        <v>Sub-Portfolio 8</v>
      </c>
      <c r="V3020" s="41">
        <f>IF(MONTH(tbl_PV_Milestones[[#This Row],[Baseline Date]])&lt;7,YEAR(tbl_PV_Milestones[[#This Row],[Baseline Date]]),YEAR(tbl_PV_Milestones[[#This Row],[Baseline Date]])+1)</f>
        <v>1900</v>
      </c>
      <c r="W3020" s="41">
        <f>IF(MONTH(tbl_PV_Milestones[[#This Row],[Actual/Schedule Finish]])&lt;7,YEAR(tbl_PV_Milestones[[#This Row],[Actual/Schedule Finish]]),YEAR(tbl_PV_Milestones[[#This Row],[Actual/Schedule Finish]])+1)</f>
        <v>2025</v>
      </c>
      <c r="X3020" s="41" t="str">
        <f>IF(OR(tbl_PV_Milestones[[#This Row],[Project Status]]="Completed",tbl_PV_Milestones[[#This Row],[Project Status]]="Assumed Completed"),"Yes","No")</f>
        <v>No</v>
      </c>
      <c r="Y3020" s="41">
        <f>IF(tbl_PV_Milestones[[#This Row],[Baseline Date]]="",1,0)</f>
        <v>1</v>
      </c>
      <c r="Z3020" s="41">
        <f>IF(tbl_PV_Milestones[[#This Row],[Baseline Date]]&lt;PV_Meta!$B$7,1,0)</f>
        <v>1</v>
      </c>
      <c r="AA3020" s="41">
        <f>IF(tbl_PV_Milestones[[#This Row],[Complete]]="Yes",1,0)</f>
        <v>0</v>
      </c>
      <c r="AB3020" s="41">
        <f>IF(AND(tbl_PV_Milestones[[#This Row],[BL FY]]=2025,tbl_PV_Milestones[[#This Row],[Baseline Date]]&lt;PV_Meta!$B$7),1,0)</f>
        <v>0</v>
      </c>
      <c r="AC3020" s="41">
        <f>IF(AND(tbl_PV_Milestones[[#This Row],[Planned YTD]]=1,tbl_PV_Milestones[[#This Row],[Complete]]="Yes"),1,0)</f>
        <v>0</v>
      </c>
      <c r="AD3020" s="41">
        <f>IF(AND(tbl_PV_Milestones[[#This Row],[Actual/Schedule Finish]]&lt;PV_Meta!$B$7,tbl_PV_Milestones[[#This Row],[Complete]]="No",tbl_PV_Milestones[[#This Row],[Project Status]]&lt;&gt;"On Hold"),1,0)</f>
        <v>0</v>
      </c>
      <c r="AE3020" s="41">
        <f>IF(AND(tbl_PV_Milestones[[#This Row],[Actual/Schedule Finish]]&gt;tbl_PV_Milestones[[#This Row],[Baseline Date]],tbl_PV_Milestones[[#This Row],[Complete]]="No",tbl_PV_Milestones[[#This Row],[Project Status]]&lt;&gt;"On Hold",tbl_PV_Milestones[[#This Row],[Overdue]]=0,tbl_PV_Milestones[[#This Row],[To be Baselined]]&lt;&gt;1),1,0)</f>
        <v>0</v>
      </c>
      <c r="AF3020" s="41">
        <f>IF(AND(tbl_PV_Milestones[[#This Row],[BL FY]]=2025,tbl_PV_Milestones[[#This Row],[Finish FY]]&gt;2025),1,0)</f>
        <v>0</v>
      </c>
      <c r="AG3020" s="56" t="str">
        <f>_xlfn.XLOOKUP(tbl_PV_Milestones[[#This Row],[Work ID]],tbl_PV_Meta[Work ID '#],tbl_PV_Meta[Project Manager/Owner],,0)</f>
        <v>Project Manager 30</v>
      </c>
    </row>
    <row r="3021" spans="4:33" x14ac:dyDescent="0.25">
      <c r="D3021" s="6" t="s">
        <v>154</v>
      </c>
      <c r="E3021" s="6" t="s">
        <v>52</v>
      </c>
      <c r="F3021" s="6" t="s">
        <v>1760</v>
      </c>
      <c r="G3021" s="6" t="s">
        <v>511</v>
      </c>
      <c r="H3021" s="6" t="s">
        <v>505</v>
      </c>
      <c r="I3021" s="6" t="s">
        <v>512</v>
      </c>
      <c r="J3021" s="6" t="s">
        <v>154</v>
      </c>
      <c r="K3021" s="6" t="s">
        <v>39</v>
      </c>
      <c r="L3021" s="6" t="s">
        <v>37</v>
      </c>
      <c r="M3021" s="43"/>
      <c r="N3021" s="44" t="s">
        <v>1979</v>
      </c>
      <c r="O3021" s="39">
        <v>45821.708333333299</v>
      </c>
      <c r="S3021" s="45" t="e">
        <f>_xlfn.CONCAT(#REF!,TRIM(tbl_PV_Milestones[[#This Row],[Milestone Description]]))</f>
        <v>#REF!</v>
      </c>
      <c r="T3021" s="84" t="str">
        <f>IF(COUNTIF(tbl_PV_Milestones[UID],tbl_PV_Milestones[[#This Row],[UID]])&gt;1,"Duplicate","")</f>
        <v>Duplicate</v>
      </c>
      <c r="U3021" s="42" t="str">
        <f>_xlfn.XLOOKUP(tbl_PV_Milestones[[#This Row],[Work ID]],tbl_PV_Meta[Work ID '#],tbl_PV_Meta[Sub-Portfolio])</f>
        <v>Sub-Portfolio 8</v>
      </c>
      <c r="V3021" s="41">
        <f>IF(MONTH(tbl_PV_Milestones[[#This Row],[Baseline Date]])&lt;7,YEAR(tbl_PV_Milestones[[#This Row],[Baseline Date]]),YEAR(tbl_PV_Milestones[[#This Row],[Baseline Date]])+1)</f>
        <v>1900</v>
      </c>
      <c r="W3021" s="41">
        <f>IF(MONTH(tbl_PV_Milestones[[#This Row],[Actual/Schedule Finish]])&lt;7,YEAR(tbl_PV_Milestones[[#This Row],[Actual/Schedule Finish]]),YEAR(tbl_PV_Milestones[[#This Row],[Actual/Schedule Finish]])+1)</f>
        <v>2025</v>
      </c>
      <c r="X3021" s="41" t="str">
        <f>IF(OR(tbl_PV_Milestones[[#This Row],[Project Status]]="Completed",tbl_PV_Milestones[[#This Row],[Project Status]]="Assumed Completed"),"Yes","No")</f>
        <v>No</v>
      </c>
      <c r="Y3021" s="41">
        <f>IF(tbl_PV_Milestones[[#This Row],[Baseline Date]]="",1,0)</f>
        <v>1</v>
      </c>
      <c r="Z3021" s="41">
        <f>IF(tbl_PV_Milestones[[#This Row],[Baseline Date]]&lt;PV_Meta!$B$7,1,0)</f>
        <v>1</v>
      </c>
      <c r="AA3021" s="41">
        <f>IF(tbl_PV_Milestones[[#This Row],[Complete]]="Yes",1,0)</f>
        <v>0</v>
      </c>
      <c r="AB3021" s="41">
        <f>IF(AND(tbl_PV_Milestones[[#This Row],[BL FY]]=2025,tbl_PV_Milestones[[#This Row],[Baseline Date]]&lt;PV_Meta!$B$7),1,0)</f>
        <v>0</v>
      </c>
      <c r="AC3021" s="41">
        <f>IF(AND(tbl_PV_Milestones[[#This Row],[Planned YTD]]=1,tbl_PV_Milestones[[#This Row],[Complete]]="Yes"),1,0)</f>
        <v>0</v>
      </c>
      <c r="AD3021" s="41">
        <f>IF(AND(tbl_PV_Milestones[[#This Row],[Actual/Schedule Finish]]&lt;PV_Meta!$B$7,tbl_PV_Milestones[[#This Row],[Complete]]="No",tbl_PV_Milestones[[#This Row],[Project Status]]&lt;&gt;"On Hold"),1,0)</f>
        <v>0</v>
      </c>
      <c r="AE3021" s="41">
        <f>IF(AND(tbl_PV_Milestones[[#This Row],[Actual/Schedule Finish]]&gt;tbl_PV_Milestones[[#This Row],[Baseline Date]],tbl_PV_Milestones[[#This Row],[Complete]]="No",tbl_PV_Milestones[[#This Row],[Project Status]]&lt;&gt;"On Hold",tbl_PV_Milestones[[#This Row],[Overdue]]=0,tbl_PV_Milestones[[#This Row],[To be Baselined]]&lt;&gt;1),1,0)</f>
        <v>0</v>
      </c>
      <c r="AF3021" s="41">
        <f>IF(AND(tbl_PV_Milestones[[#This Row],[BL FY]]=2025,tbl_PV_Milestones[[#This Row],[Finish FY]]&gt;2025),1,0)</f>
        <v>0</v>
      </c>
      <c r="AG3021" s="56" t="str">
        <f>_xlfn.XLOOKUP(tbl_PV_Milestones[[#This Row],[Work ID]],tbl_PV_Meta[Work ID '#],tbl_PV_Meta[Project Manager/Owner],,0)</f>
        <v>Project Manager 30</v>
      </c>
    </row>
    <row r="3022" spans="4:33" x14ac:dyDescent="0.25">
      <c r="D3022" s="6" t="s">
        <v>154</v>
      </c>
      <c r="E3022" s="6" t="s">
        <v>52</v>
      </c>
      <c r="F3022" s="6" t="s">
        <v>1753</v>
      </c>
      <c r="G3022" s="6" t="s">
        <v>739</v>
      </c>
      <c r="H3022" s="6" t="s">
        <v>505</v>
      </c>
      <c r="I3022" s="6" t="s">
        <v>522</v>
      </c>
      <c r="J3022" s="6" t="s">
        <v>154</v>
      </c>
      <c r="K3022" s="6" t="s">
        <v>36</v>
      </c>
      <c r="L3022" s="6" t="s">
        <v>53</v>
      </c>
      <c r="M3022" s="43"/>
      <c r="N3022" s="44" t="s">
        <v>1979</v>
      </c>
      <c r="S3022" s="45" t="e">
        <f>_xlfn.CONCAT(#REF!,TRIM(tbl_PV_Milestones[[#This Row],[Milestone Description]]))</f>
        <v>#REF!</v>
      </c>
      <c r="T3022" s="84" t="str">
        <f>IF(COUNTIF(tbl_PV_Milestones[UID],tbl_PV_Milestones[[#This Row],[UID]])&gt;1,"Duplicate","")</f>
        <v>Duplicate</v>
      </c>
      <c r="U3022" s="42" t="str">
        <f>_xlfn.XLOOKUP(tbl_PV_Milestones[[#This Row],[Work ID]],tbl_PV_Meta[Work ID '#],tbl_PV_Meta[Sub-Portfolio])</f>
        <v>Sub-Portfolio 8</v>
      </c>
      <c r="V3022" s="41">
        <f>IF(MONTH(tbl_PV_Milestones[[#This Row],[Baseline Date]])&lt;7,YEAR(tbl_PV_Milestones[[#This Row],[Baseline Date]]),YEAR(tbl_PV_Milestones[[#This Row],[Baseline Date]])+1)</f>
        <v>1900</v>
      </c>
      <c r="W3022" s="41">
        <f>IF(MONTH(tbl_PV_Milestones[[#This Row],[Actual/Schedule Finish]])&lt;7,YEAR(tbl_PV_Milestones[[#This Row],[Actual/Schedule Finish]]),YEAR(tbl_PV_Milestones[[#This Row],[Actual/Schedule Finish]])+1)</f>
        <v>1900</v>
      </c>
      <c r="X3022" s="41" t="str">
        <f>IF(OR(tbl_PV_Milestones[[#This Row],[Project Status]]="Completed",tbl_PV_Milestones[[#This Row],[Project Status]]="Assumed Completed"),"Yes","No")</f>
        <v>No</v>
      </c>
      <c r="Y3022" s="41">
        <f>IF(tbl_PV_Milestones[[#This Row],[Baseline Date]]="",1,0)</f>
        <v>1</v>
      </c>
      <c r="Z3022" s="41">
        <f>IF(tbl_PV_Milestones[[#This Row],[Baseline Date]]&lt;PV_Meta!$B$7,1,0)</f>
        <v>1</v>
      </c>
      <c r="AA3022" s="41">
        <f>IF(tbl_PV_Milestones[[#This Row],[Complete]]="Yes",1,0)</f>
        <v>0</v>
      </c>
      <c r="AB3022" s="41">
        <f>IF(AND(tbl_PV_Milestones[[#This Row],[BL FY]]=2025,tbl_PV_Milestones[[#This Row],[Baseline Date]]&lt;PV_Meta!$B$7),1,0)</f>
        <v>0</v>
      </c>
      <c r="AC3022" s="41">
        <f>IF(AND(tbl_PV_Milestones[[#This Row],[Planned YTD]]=1,tbl_PV_Milestones[[#This Row],[Complete]]="Yes"),1,0)</f>
        <v>0</v>
      </c>
      <c r="AD3022" s="41">
        <f>IF(AND(tbl_PV_Milestones[[#This Row],[Actual/Schedule Finish]]&lt;PV_Meta!$B$7,tbl_PV_Milestones[[#This Row],[Complete]]="No",tbl_PV_Milestones[[#This Row],[Project Status]]&lt;&gt;"On Hold"),1,0)</f>
        <v>1</v>
      </c>
      <c r="AE3022" s="41">
        <f>IF(AND(tbl_PV_Milestones[[#This Row],[Actual/Schedule Finish]]&gt;tbl_PV_Milestones[[#This Row],[Baseline Date]],tbl_PV_Milestones[[#This Row],[Complete]]="No",tbl_PV_Milestones[[#This Row],[Project Status]]&lt;&gt;"On Hold",tbl_PV_Milestones[[#This Row],[Overdue]]=0,tbl_PV_Milestones[[#This Row],[To be Baselined]]&lt;&gt;1),1,0)</f>
        <v>0</v>
      </c>
      <c r="AF3022" s="41">
        <f>IF(AND(tbl_PV_Milestones[[#This Row],[BL FY]]=2025,tbl_PV_Milestones[[#This Row],[Finish FY]]&gt;2025),1,0)</f>
        <v>0</v>
      </c>
      <c r="AG3022" s="56" t="str">
        <f>_xlfn.XLOOKUP(tbl_PV_Milestones[[#This Row],[Work ID]],tbl_PV_Meta[Work ID '#],tbl_PV_Meta[Project Manager/Owner],,0)</f>
        <v>Project Manager 25</v>
      </c>
    </row>
    <row r="3023" spans="4:33" x14ac:dyDescent="0.25">
      <c r="D3023" s="6" t="s">
        <v>154</v>
      </c>
      <c r="E3023" s="6" t="s">
        <v>52</v>
      </c>
      <c r="F3023" s="6" t="s">
        <v>1753</v>
      </c>
      <c r="G3023" s="6" t="s">
        <v>741</v>
      </c>
      <c r="H3023" s="6" t="s">
        <v>505</v>
      </c>
      <c r="I3023" s="6" t="s">
        <v>522</v>
      </c>
      <c r="J3023" s="6" t="s">
        <v>154</v>
      </c>
      <c r="K3023" s="6" t="s">
        <v>36</v>
      </c>
      <c r="L3023" s="6" t="s">
        <v>53</v>
      </c>
      <c r="M3023" s="43"/>
      <c r="N3023" s="44" t="s">
        <v>1979</v>
      </c>
      <c r="S3023" s="45" t="e">
        <f>_xlfn.CONCAT(#REF!,TRIM(tbl_PV_Milestones[[#This Row],[Milestone Description]]))</f>
        <v>#REF!</v>
      </c>
      <c r="T3023" s="84" t="str">
        <f>IF(COUNTIF(tbl_PV_Milestones[UID],tbl_PV_Milestones[[#This Row],[UID]])&gt;1,"Duplicate","")</f>
        <v>Duplicate</v>
      </c>
      <c r="U3023" s="42" t="str">
        <f>_xlfn.XLOOKUP(tbl_PV_Milestones[[#This Row],[Work ID]],tbl_PV_Meta[Work ID '#],tbl_PV_Meta[Sub-Portfolio])</f>
        <v>Sub-Portfolio 8</v>
      </c>
      <c r="V3023" s="41">
        <f>IF(MONTH(tbl_PV_Milestones[[#This Row],[Baseline Date]])&lt;7,YEAR(tbl_PV_Milestones[[#This Row],[Baseline Date]]),YEAR(tbl_PV_Milestones[[#This Row],[Baseline Date]])+1)</f>
        <v>1900</v>
      </c>
      <c r="W3023" s="41">
        <f>IF(MONTH(tbl_PV_Milestones[[#This Row],[Actual/Schedule Finish]])&lt;7,YEAR(tbl_PV_Milestones[[#This Row],[Actual/Schedule Finish]]),YEAR(tbl_PV_Milestones[[#This Row],[Actual/Schedule Finish]])+1)</f>
        <v>1900</v>
      </c>
      <c r="X3023" s="41" t="str">
        <f>IF(OR(tbl_PV_Milestones[[#This Row],[Project Status]]="Completed",tbl_PV_Milestones[[#This Row],[Project Status]]="Assumed Completed"),"Yes","No")</f>
        <v>No</v>
      </c>
      <c r="Y3023" s="41">
        <f>IF(tbl_PV_Milestones[[#This Row],[Baseline Date]]="",1,0)</f>
        <v>1</v>
      </c>
      <c r="Z3023" s="41">
        <f>IF(tbl_PV_Milestones[[#This Row],[Baseline Date]]&lt;PV_Meta!$B$7,1,0)</f>
        <v>1</v>
      </c>
      <c r="AA3023" s="41">
        <f>IF(tbl_PV_Milestones[[#This Row],[Complete]]="Yes",1,0)</f>
        <v>0</v>
      </c>
      <c r="AB3023" s="41">
        <f>IF(AND(tbl_PV_Milestones[[#This Row],[BL FY]]=2025,tbl_PV_Milestones[[#This Row],[Baseline Date]]&lt;PV_Meta!$B$7),1,0)</f>
        <v>0</v>
      </c>
      <c r="AC3023" s="41">
        <f>IF(AND(tbl_PV_Milestones[[#This Row],[Planned YTD]]=1,tbl_PV_Milestones[[#This Row],[Complete]]="Yes"),1,0)</f>
        <v>0</v>
      </c>
      <c r="AD3023" s="41">
        <f>IF(AND(tbl_PV_Milestones[[#This Row],[Actual/Schedule Finish]]&lt;PV_Meta!$B$7,tbl_PV_Milestones[[#This Row],[Complete]]="No",tbl_PV_Milestones[[#This Row],[Project Status]]&lt;&gt;"On Hold"),1,0)</f>
        <v>1</v>
      </c>
      <c r="AE3023" s="41">
        <f>IF(AND(tbl_PV_Milestones[[#This Row],[Actual/Schedule Finish]]&gt;tbl_PV_Milestones[[#This Row],[Baseline Date]],tbl_PV_Milestones[[#This Row],[Complete]]="No",tbl_PV_Milestones[[#This Row],[Project Status]]&lt;&gt;"On Hold",tbl_PV_Milestones[[#This Row],[Overdue]]=0,tbl_PV_Milestones[[#This Row],[To be Baselined]]&lt;&gt;1),1,0)</f>
        <v>0</v>
      </c>
      <c r="AF3023" s="41">
        <f>IF(AND(tbl_PV_Milestones[[#This Row],[BL FY]]=2025,tbl_PV_Milestones[[#This Row],[Finish FY]]&gt;2025),1,0)</f>
        <v>0</v>
      </c>
      <c r="AG3023" s="56" t="str">
        <f>_xlfn.XLOOKUP(tbl_PV_Milestones[[#This Row],[Work ID]],tbl_PV_Meta[Work ID '#],tbl_PV_Meta[Project Manager/Owner],,0)</f>
        <v>Project Manager 25</v>
      </c>
    </row>
    <row r="3024" spans="4:33" x14ac:dyDescent="0.25">
      <c r="D3024" s="6" t="s">
        <v>154</v>
      </c>
      <c r="E3024" s="6" t="s">
        <v>52</v>
      </c>
      <c r="F3024" s="6" t="s">
        <v>1753</v>
      </c>
      <c r="G3024" s="6" t="s">
        <v>703</v>
      </c>
      <c r="H3024" s="6" t="s">
        <v>505</v>
      </c>
      <c r="I3024" s="6" t="s">
        <v>522</v>
      </c>
      <c r="J3024" s="6" t="s">
        <v>154</v>
      </c>
      <c r="K3024" s="6" t="s">
        <v>36</v>
      </c>
      <c r="L3024" s="6" t="s">
        <v>53</v>
      </c>
      <c r="M3024" s="43"/>
      <c r="N3024" s="44" t="s">
        <v>1979</v>
      </c>
      <c r="S3024" s="45" t="e">
        <f>_xlfn.CONCAT(#REF!,TRIM(tbl_PV_Milestones[[#This Row],[Milestone Description]]))</f>
        <v>#REF!</v>
      </c>
      <c r="T3024" s="84" t="str">
        <f>IF(COUNTIF(tbl_PV_Milestones[UID],tbl_PV_Milestones[[#This Row],[UID]])&gt;1,"Duplicate","")</f>
        <v>Duplicate</v>
      </c>
      <c r="U3024" s="42" t="str">
        <f>_xlfn.XLOOKUP(tbl_PV_Milestones[[#This Row],[Work ID]],tbl_PV_Meta[Work ID '#],tbl_PV_Meta[Sub-Portfolio])</f>
        <v>Sub-Portfolio 8</v>
      </c>
      <c r="V3024" s="41">
        <f>IF(MONTH(tbl_PV_Milestones[[#This Row],[Baseline Date]])&lt;7,YEAR(tbl_PV_Milestones[[#This Row],[Baseline Date]]),YEAR(tbl_PV_Milestones[[#This Row],[Baseline Date]])+1)</f>
        <v>1900</v>
      </c>
      <c r="W3024" s="41">
        <f>IF(MONTH(tbl_PV_Milestones[[#This Row],[Actual/Schedule Finish]])&lt;7,YEAR(tbl_PV_Milestones[[#This Row],[Actual/Schedule Finish]]),YEAR(tbl_PV_Milestones[[#This Row],[Actual/Schedule Finish]])+1)</f>
        <v>1900</v>
      </c>
      <c r="X3024" s="41" t="str">
        <f>IF(OR(tbl_PV_Milestones[[#This Row],[Project Status]]="Completed",tbl_PV_Milestones[[#This Row],[Project Status]]="Assumed Completed"),"Yes","No")</f>
        <v>No</v>
      </c>
      <c r="Y3024" s="41">
        <f>IF(tbl_PV_Milestones[[#This Row],[Baseline Date]]="",1,0)</f>
        <v>1</v>
      </c>
      <c r="Z3024" s="41">
        <f>IF(tbl_PV_Milestones[[#This Row],[Baseline Date]]&lt;PV_Meta!$B$7,1,0)</f>
        <v>1</v>
      </c>
      <c r="AA3024" s="41">
        <f>IF(tbl_PV_Milestones[[#This Row],[Complete]]="Yes",1,0)</f>
        <v>0</v>
      </c>
      <c r="AB3024" s="41">
        <f>IF(AND(tbl_PV_Milestones[[#This Row],[BL FY]]=2025,tbl_PV_Milestones[[#This Row],[Baseline Date]]&lt;PV_Meta!$B$7),1,0)</f>
        <v>0</v>
      </c>
      <c r="AC3024" s="41">
        <f>IF(AND(tbl_PV_Milestones[[#This Row],[Planned YTD]]=1,tbl_PV_Milestones[[#This Row],[Complete]]="Yes"),1,0)</f>
        <v>0</v>
      </c>
      <c r="AD3024" s="41">
        <f>IF(AND(tbl_PV_Milestones[[#This Row],[Actual/Schedule Finish]]&lt;PV_Meta!$B$7,tbl_PV_Milestones[[#This Row],[Complete]]="No",tbl_PV_Milestones[[#This Row],[Project Status]]&lt;&gt;"On Hold"),1,0)</f>
        <v>1</v>
      </c>
      <c r="AE3024" s="41">
        <f>IF(AND(tbl_PV_Milestones[[#This Row],[Actual/Schedule Finish]]&gt;tbl_PV_Milestones[[#This Row],[Baseline Date]],tbl_PV_Milestones[[#This Row],[Complete]]="No",tbl_PV_Milestones[[#This Row],[Project Status]]&lt;&gt;"On Hold",tbl_PV_Milestones[[#This Row],[Overdue]]=0,tbl_PV_Milestones[[#This Row],[To be Baselined]]&lt;&gt;1),1,0)</f>
        <v>0</v>
      </c>
      <c r="AF3024" s="41">
        <f>IF(AND(tbl_PV_Milestones[[#This Row],[BL FY]]=2025,tbl_PV_Milestones[[#This Row],[Finish FY]]&gt;2025),1,0)</f>
        <v>0</v>
      </c>
      <c r="AG3024" s="56" t="str">
        <f>_xlfn.XLOOKUP(tbl_PV_Milestones[[#This Row],[Work ID]],tbl_PV_Meta[Work ID '#],tbl_PV_Meta[Project Manager/Owner],,0)</f>
        <v>Project Manager 25</v>
      </c>
    </row>
    <row r="3025" spans="4:33" x14ac:dyDescent="0.25">
      <c r="D3025" s="6" t="s">
        <v>154</v>
      </c>
      <c r="E3025" s="6" t="s">
        <v>52</v>
      </c>
      <c r="F3025" s="6" t="s">
        <v>1753</v>
      </c>
      <c r="G3025" s="6" t="s">
        <v>595</v>
      </c>
      <c r="H3025" s="6" t="s">
        <v>505</v>
      </c>
      <c r="I3025" s="6" t="s">
        <v>522</v>
      </c>
      <c r="J3025" s="6" t="s">
        <v>154</v>
      </c>
      <c r="K3025" s="6" t="s">
        <v>36</v>
      </c>
      <c r="L3025" s="6" t="s">
        <v>53</v>
      </c>
      <c r="M3025" s="43"/>
      <c r="N3025" s="44" t="s">
        <v>1979</v>
      </c>
      <c r="S3025" s="45" t="e">
        <f>_xlfn.CONCAT(#REF!,TRIM(tbl_PV_Milestones[[#This Row],[Milestone Description]]))</f>
        <v>#REF!</v>
      </c>
      <c r="T3025" s="84" t="str">
        <f>IF(COUNTIF(tbl_PV_Milestones[UID],tbl_PV_Milestones[[#This Row],[UID]])&gt;1,"Duplicate","")</f>
        <v>Duplicate</v>
      </c>
      <c r="U3025" s="42" t="str">
        <f>_xlfn.XLOOKUP(tbl_PV_Milestones[[#This Row],[Work ID]],tbl_PV_Meta[Work ID '#],tbl_PV_Meta[Sub-Portfolio])</f>
        <v>Sub-Portfolio 8</v>
      </c>
      <c r="V3025" s="41">
        <f>IF(MONTH(tbl_PV_Milestones[[#This Row],[Baseline Date]])&lt;7,YEAR(tbl_PV_Milestones[[#This Row],[Baseline Date]]),YEAR(tbl_PV_Milestones[[#This Row],[Baseline Date]])+1)</f>
        <v>1900</v>
      </c>
      <c r="W3025" s="41">
        <f>IF(MONTH(tbl_PV_Milestones[[#This Row],[Actual/Schedule Finish]])&lt;7,YEAR(tbl_PV_Milestones[[#This Row],[Actual/Schedule Finish]]),YEAR(tbl_PV_Milestones[[#This Row],[Actual/Schedule Finish]])+1)</f>
        <v>1900</v>
      </c>
      <c r="X3025" s="41" t="str">
        <f>IF(OR(tbl_PV_Milestones[[#This Row],[Project Status]]="Completed",tbl_PV_Milestones[[#This Row],[Project Status]]="Assumed Completed"),"Yes","No")</f>
        <v>No</v>
      </c>
      <c r="Y3025" s="41">
        <f>IF(tbl_PV_Milestones[[#This Row],[Baseline Date]]="",1,0)</f>
        <v>1</v>
      </c>
      <c r="Z3025" s="41">
        <f>IF(tbl_PV_Milestones[[#This Row],[Baseline Date]]&lt;PV_Meta!$B$7,1,0)</f>
        <v>1</v>
      </c>
      <c r="AA3025" s="41">
        <f>IF(tbl_PV_Milestones[[#This Row],[Complete]]="Yes",1,0)</f>
        <v>0</v>
      </c>
      <c r="AB3025" s="41">
        <f>IF(AND(tbl_PV_Milestones[[#This Row],[BL FY]]=2025,tbl_PV_Milestones[[#This Row],[Baseline Date]]&lt;PV_Meta!$B$7),1,0)</f>
        <v>0</v>
      </c>
      <c r="AC3025" s="41">
        <f>IF(AND(tbl_PV_Milestones[[#This Row],[Planned YTD]]=1,tbl_PV_Milestones[[#This Row],[Complete]]="Yes"),1,0)</f>
        <v>0</v>
      </c>
      <c r="AD3025" s="41">
        <f>IF(AND(tbl_PV_Milestones[[#This Row],[Actual/Schedule Finish]]&lt;PV_Meta!$B$7,tbl_PV_Milestones[[#This Row],[Complete]]="No",tbl_PV_Milestones[[#This Row],[Project Status]]&lt;&gt;"On Hold"),1,0)</f>
        <v>1</v>
      </c>
      <c r="AE3025" s="41">
        <f>IF(AND(tbl_PV_Milestones[[#This Row],[Actual/Schedule Finish]]&gt;tbl_PV_Milestones[[#This Row],[Baseline Date]],tbl_PV_Milestones[[#This Row],[Complete]]="No",tbl_PV_Milestones[[#This Row],[Project Status]]&lt;&gt;"On Hold",tbl_PV_Milestones[[#This Row],[Overdue]]=0,tbl_PV_Milestones[[#This Row],[To be Baselined]]&lt;&gt;1),1,0)</f>
        <v>0</v>
      </c>
      <c r="AF3025" s="41">
        <f>IF(AND(tbl_PV_Milestones[[#This Row],[BL FY]]=2025,tbl_PV_Milestones[[#This Row],[Finish FY]]&gt;2025),1,0)</f>
        <v>0</v>
      </c>
      <c r="AG3025" s="56" t="str">
        <f>_xlfn.XLOOKUP(tbl_PV_Milestones[[#This Row],[Work ID]],tbl_PV_Meta[Work ID '#],tbl_PV_Meta[Project Manager/Owner],,0)</f>
        <v>Project Manager 25</v>
      </c>
    </row>
    <row r="3026" spans="4:33" x14ac:dyDescent="0.25">
      <c r="D3026" s="6" t="s">
        <v>154</v>
      </c>
      <c r="E3026" s="6" t="s">
        <v>52</v>
      </c>
      <c r="F3026" s="6" t="s">
        <v>1753</v>
      </c>
      <c r="G3026" s="6" t="s">
        <v>628</v>
      </c>
      <c r="H3026" s="6" t="s">
        <v>505</v>
      </c>
      <c r="I3026" s="6" t="s">
        <v>522</v>
      </c>
      <c r="J3026" s="6" t="s">
        <v>154</v>
      </c>
      <c r="K3026" s="6" t="s">
        <v>36</v>
      </c>
      <c r="L3026" s="6" t="s">
        <v>53</v>
      </c>
      <c r="M3026" s="43"/>
      <c r="N3026" s="44" t="s">
        <v>1979</v>
      </c>
      <c r="S3026" s="45" t="e">
        <f>_xlfn.CONCAT(#REF!,TRIM(tbl_PV_Milestones[[#This Row],[Milestone Description]]))</f>
        <v>#REF!</v>
      </c>
      <c r="T3026" s="84" t="str">
        <f>IF(COUNTIF(tbl_PV_Milestones[UID],tbl_PV_Milestones[[#This Row],[UID]])&gt;1,"Duplicate","")</f>
        <v>Duplicate</v>
      </c>
      <c r="U3026" s="42" t="str">
        <f>_xlfn.XLOOKUP(tbl_PV_Milestones[[#This Row],[Work ID]],tbl_PV_Meta[Work ID '#],tbl_PV_Meta[Sub-Portfolio])</f>
        <v>Sub-Portfolio 8</v>
      </c>
      <c r="V3026" s="41">
        <f>IF(MONTH(tbl_PV_Milestones[[#This Row],[Baseline Date]])&lt;7,YEAR(tbl_PV_Milestones[[#This Row],[Baseline Date]]),YEAR(tbl_PV_Milestones[[#This Row],[Baseline Date]])+1)</f>
        <v>1900</v>
      </c>
      <c r="W3026" s="41">
        <f>IF(MONTH(tbl_PV_Milestones[[#This Row],[Actual/Schedule Finish]])&lt;7,YEAR(tbl_PV_Milestones[[#This Row],[Actual/Schedule Finish]]),YEAR(tbl_PV_Milestones[[#This Row],[Actual/Schedule Finish]])+1)</f>
        <v>1900</v>
      </c>
      <c r="X3026" s="41" t="str">
        <f>IF(OR(tbl_PV_Milestones[[#This Row],[Project Status]]="Completed",tbl_PV_Milestones[[#This Row],[Project Status]]="Assumed Completed"),"Yes","No")</f>
        <v>No</v>
      </c>
      <c r="Y3026" s="41">
        <f>IF(tbl_PV_Milestones[[#This Row],[Baseline Date]]="",1,0)</f>
        <v>1</v>
      </c>
      <c r="Z3026" s="41">
        <f>IF(tbl_PV_Milestones[[#This Row],[Baseline Date]]&lt;PV_Meta!$B$7,1,0)</f>
        <v>1</v>
      </c>
      <c r="AA3026" s="41">
        <f>IF(tbl_PV_Milestones[[#This Row],[Complete]]="Yes",1,0)</f>
        <v>0</v>
      </c>
      <c r="AB3026" s="41">
        <f>IF(AND(tbl_PV_Milestones[[#This Row],[BL FY]]=2025,tbl_PV_Milestones[[#This Row],[Baseline Date]]&lt;PV_Meta!$B$7),1,0)</f>
        <v>0</v>
      </c>
      <c r="AC3026" s="41">
        <f>IF(AND(tbl_PV_Milestones[[#This Row],[Planned YTD]]=1,tbl_PV_Milestones[[#This Row],[Complete]]="Yes"),1,0)</f>
        <v>0</v>
      </c>
      <c r="AD3026" s="41">
        <f>IF(AND(tbl_PV_Milestones[[#This Row],[Actual/Schedule Finish]]&lt;PV_Meta!$B$7,tbl_PV_Milestones[[#This Row],[Complete]]="No",tbl_PV_Milestones[[#This Row],[Project Status]]&lt;&gt;"On Hold"),1,0)</f>
        <v>1</v>
      </c>
      <c r="AE3026" s="41">
        <f>IF(AND(tbl_PV_Milestones[[#This Row],[Actual/Schedule Finish]]&gt;tbl_PV_Milestones[[#This Row],[Baseline Date]],tbl_PV_Milestones[[#This Row],[Complete]]="No",tbl_PV_Milestones[[#This Row],[Project Status]]&lt;&gt;"On Hold",tbl_PV_Milestones[[#This Row],[Overdue]]=0,tbl_PV_Milestones[[#This Row],[To be Baselined]]&lt;&gt;1),1,0)</f>
        <v>0</v>
      </c>
      <c r="AF3026" s="41">
        <f>IF(AND(tbl_PV_Milestones[[#This Row],[BL FY]]=2025,tbl_PV_Milestones[[#This Row],[Finish FY]]&gt;2025),1,0)</f>
        <v>0</v>
      </c>
      <c r="AG3026" s="56" t="str">
        <f>_xlfn.XLOOKUP(tbl_PV_Milestones[[#This Row],[Work ID]],tbl_PV_Meta[Work ID '#],tbl_PV_Meta[Project Manager/Owner],,0)</f>
        <v>Project Manager 25</v>
      </c>
    </row>
    <row r="3027" spans="4:33" x14ac:dyDescent="0.25">
      <c r="D3027" s="6" t="s">
        <v>154</v>
      </c>
      <c r="E3027" s="6" t="s">
        <v>52</v>
      </c>
      <c r="F3027" s="6" t="s">
        <v>1753</v>
      </c>
      <c r="G3027" s="6" t="s">
        <v>744</v>
      </c>
      <c r="H3027" s="6" t="s">
        <v>505</v>
      </c>
      <c r="I3027" s="6" t="s">
        <v>522</v>
      </c>
      <c r="J3027" s="6" t="s">
        <v>154</v>
      </c>
      <c r="K3027" s="6" t="s">
        <v>36</v>
      </c>
      <c r="L3027" s="6" t="s">
        <v>53</v>
      </c>
      <c r="M3027" s="43"/>
      <c r="N3027" s="44" t="s">
        <v>1979</v>
      </c>
      <c r="S3027" s="45" t="e">
        <f>_xlfn.CONCAT(#REF!,TRIM(tbl_PV_Milestones[[#This Row],[Milestone Description]]))</f>
        <v>#REF!</v>
      </c>
      <c r="T3027" s="84" t="str">
        <f>IF(COUNTIF(tbl_PV_Milestones[UID],tbl_PV_Milestones[[#This Row],[UID]])&gt;1,"Duplicate","")</f>
        <v>Duplicate</v>
      </c>
      <c r="U3027" s="42" t="str">
        <f>_xlfn.XLOOKUP(tbl_PV_Milestones[[#This Row],[Work ID]],tbl_PV_Meta[Work ID '#],tbl_PV_Meta[Sub-Portfolio])</f>
        <v>Sub-Portfolio 8</v>
      </c>
      <c r="V3027" s="41">
        <f>IF(MONTH(tbl_PV_Milestones[[#This Row],[Baseline Date]])&lt;7,YEAR(tbl_PV_Milestones[[#This Row],[Baseline Date]]),YEAR(tbl_PV_Milestones[[#This Row],[Baseline Date]])+1)</f>
        <v>1900</v>
      </c>
      <c r="W3027" s="41">
        <f>IF(MONTH(tbl_PV_Milestones[[#This Row],[Actual/Schedule Finish]])&lt;7,YEAR(tbl_PV_Milestones[[#This Row],[Actual/Schedule Finish]]),YEAR(tbl_PV_Milestones[[#This Row],[Actual/Schedule Finish]])+1)</f>
        <v>1900</v>
      </c>
      <c r="X3027" s="41" t="str">
        <f>IF(OR(tbl_PV_Milestones[[#This Row],[Project Status]]="Completed",tbl_PV_Milestones[[#This Row],[Project Status]]="Assumed Completed"),"Yes","No")</f>
        <v>No</v>
      </c>
      <c r="Y3027" s="41">
        <f>IF(tbl_PV_Milestones[[#This Row],[Baseline Date]]="",1,0)</f>
        <v>1</v>
      </c>
      <c r="Z3027" s="41">
        <f>IF(tbl_PV_Milestones[[#This Row],[Baseline Date]]&lt;PV_Meta!$B$7,1,0)</f>
        <v>1</v>
      </c>
      <c r="AA3027" s="41">
        <f>IF(tbl_PV_Milestones[[#This Row],[Complete]]="Yes",1,0)</f>
        <v>0</v>
      </c>
      <c r="AB3027" s="41">
        <f>IF(AND(tbl_PV_Milestones[[#This Row],[BL FY]]=2025,tbl_PV_Milestones[[#This Row],[Baseline Date]]&lt;PV_Meta!$B$7),1,0)</f>
        <v>0</v>
      </c>
      <c r="AC3027" s="41">
        <f>IF(AND(tbl_PV_Milestones[[#This Row],[Planned YTD]]=1,tbl_PV_Milestones[[#This Row],[Complete]]="Yes"),1,0)</f>
        <v>0</v>
      </c>
      <c r="AD3027" s="41">
        <f>IF(AND(tbl_PV_Milestones[[#This Row],[Actual/Schedule Finish]]&lt;PV_Meta!$B$7,tbl_PV_Milestones[[#This Row],[Complete]]="No",tbl_PV_Milestones[[#This Row],[Project Status]]&lt;&gt;"On Hold"),1,0)</f>
        <v>1</v>
      </c>
      <c r="AE3027" s="41">
        <f>IF(AND(tbl_PV_Milestones[[#This Row],[Actual/Schedule Finish]]&gt;tbl_PV_Milestones[[#This Row],[Baseline Date]],tbl_PV_Milestones[[#This Row],[Complete]]="No",tbl_PV_Milestones[[#This Row],[Project Status]]&lt;&gt;"On Hold",tbl_PV_Milestones[[#This Row],[Overdue]]=0,tbl_PV_Milestones[[#This Row],[To be Baselined]]&lt;&gt;1),1,0)</f>
        <v>0</v>
      </c>
      <c r="AF3027" s="41">
        <f>IF(AND(tbl_PV_Milestones[[#This Row],[BL FY]]=2025,tbl_PV_Milestones[[#This Row],[Finish FY]]&gt;2025),1,0)</f>
        <v>0</v>
      </c>
      <c r="AG3027" s="56" t="str">
        <f>_xlfn.XLOOKUP(tbl_PV_Milestones[[#This Row],[Work ID]],tbl_PV_Meta[Work ID '#],tbl_PV_Meta[Project Manager/Owner],,0)</f>
        <v>Project Manager 25</v>
      </c>
    </row>
    <row r="3028" spans="4:33" x14ac:dyDescent="0.25">
      <c r="D3028" s="6" t="s">
        <v>154</v>
      </c>
      <c r="E3028" s="6" t="s">
        <v>52</v>
      </c>
      <c r="F3028" s="6" t="s">
        <v>1753</v>
      </c>
      <c r="G3028" s="6" t="s">
        <v>567</v>
      </c>
      <c r="H3028" s="6" t="s">
        <v>505</v>
      </c>
      <c r="I3028" s="6" t="s">
        <v>522</v>
      </c>
      <c r="J3028" s="6" t="s">
        <v>154</v>
      </c>
      <c r="K3028" s="6" t="s">
        <v>36</v>
      </c>
      <c r="L3028" s="6" t="s">
        <v>53</v>
      </c>
      <c r="M3028" s="43"/>
      <c r="N3028" s="44" t="s">
        <v>1979</v>
      </c>
      <c r="S3028" s="45" t="e">
        <f>_xlfn.CONCAT(#REF!,TRIM(tbl_PV_Milestones[[#This Row],[Milestone Description]]))</f>
        <v>#REF!</v>
      </c>
      <c r="T3028" s="84" t="str">
        <f>IF(COUNTIF(tbl_PV_Milestones[UID],tbl_PV_Milestones[[#This Row],[UID]])&gt;1,"Duplicate","")</f>
        <v>Duplicate</v>
      </c>
      <c r="U3028" s="42" t="str">
        <f>_xlfn.XLOOKUP(tbl_PV_Milestones[[#This Row],[Work ID]],tbl_PV_Meta[Work ID '#],tbl_PV_Meta[Sub-Portfolio])</f>
        <v>Sub-Portfolio 8</v>
      </c>
      <c r="V3028" s="41">
        <f>IF(MONTH(tbl_PV_Milestones[[#This Row],[Baseline Date]])&lt;7,YEAR(tbl_PV_Milestones[[#This Row],[Baseline Date]]),YEAR(tbl_PV_Milestones[[#This Row],[Baseline Date]])+1)</f>
        <v>1900</v>
      </c>
      <c r="W3028" s="41">
        <f>IF(MONTH(tbl_PV_Milestones[[#This Row],[Actual/Schedule Finish]])&lt;7,YEAR(tbl_PV_Milestones[[#This Row],[Actual/Schedule Finish]]),YEAR(tbl_PV_Milestones[[#This Row],[Actual/Schedule Finish]])+1)</f>
        <v>1900</v>
      </c>
      <c r="X3028" s="41" t="str">
        <f>IF(OR(tbl_PV_Milestones[[#This Row],[Project Status]]="Completed",tbl_PV_Milestones[[#This Row],[Project Status]]="Assumed Completed"),"Yes","No")</f>
        <v>No</v>
      </c>
      <c r="Y3028" s="41">
        <f>IF(tbl_PV_Milestones[[#This Row],[Baseline Date]]="",1,0)</f>
        <v>1</v>
      </c>
      <c r="Z3028" s="41">
        <f>IF(tbl_PV_Milestones[[#This Row],[Baseline Date]]&lt;PV_Meta!$B$7,1,0)</f>
        <v>1</v>
      </c>
      <c r="AA3028" s="41">
        <f>IF(tbl_PV_Milestones[[#This Row],[Complete]]="Yes",1,0)</f>
        <v>0</v>
      </c>
      <c r="AB3028" s="41">
        <f>IF(AND(tbl_PV_Milestones[[#This Row],[BL FY]]=2025,tbl_PV_Milestones[[#This Row],[Baseline Date]]&lt;PV_Meta!$B$7),1,0)</f>
        <v>0</v>
      </c>
      <c r="AC3028" s="41">
        <f>IF(AND(tbl_PV_Milestones[[#This Row],[Planned YTD]]=1,tbl_PV_Milestones[[#This Row],[Complete]]="Yes"),1,0)</f>
        <v>0</v>
      </c>
      <c r="AD3028" s="41">
        <f>IF(AND(tbl_PV_Milestones[[#This Row],[Actual/Schedule Finish]]&lt;PV_Meta!$B$7,tbl_PV_Milestones[[#This Row],[Complete]]="No",tbl_PV_Milestones[[#This Row],[Project Status]]&lt;&gt;"On Hold"),1,0)</f>
        <v>1</v>
      </c>
      <c r="AE3028" s="41">
        <f>IF(AND(tbl_PV_Milestones[[#This Row],[Actual/Schedule Finish]]&gt;tbl_PV_Milestones[[#This Row],[Baseline Date]],tbl_PV_Milestones[[#This Row],[Complete]]="No",tbl_PV_Milestones[[#This Row],[Project Status]]&lt;&gt;"On Hold",tbl_PV_Milestones[[#This Row],[Overdue]]=0,tbl_PV_Milestones[[#This Row],[To be Baselined]]&lt;&gt;1),1,0)</f>
        <v>0</v>
      </c>
      <c r="AF3028" s="41">
        <f>IF(AND(tbl_PV_Milestones[[#This Row],[BL FY]]=2025,tbl_PV_Milestones[[#This Row],[Finish FY]]&gt;2025),1,0)</f>
        <v>0</v>
      </c>
      <c r="AG3028" s="56" t="str">
        <f>_xlfn.XLOOKUP(tbl_PV_Milestones[[#This Row],[Work ID]],tbl_PV_Meta[Work ID '#],tbl_PV_Meta[Project Manager/Owner],,0)</f>
        <v>Project Manager 25</v>
      </c>
    </row>
    <row r="3029" spans="4:33" x14ac:dyDescent="0.25">
      <c r="D3029" s="6" t="s">
        <v>154</v>
      </c>
      <c r="E3029" s="6" t="s">
        <v>52</v>
      </c>
      <c r="F3029" s="6" t="s">
        <v>1753</v>
      </c>
      <c r="G3029" s="6" t="s">
        <v>568</v>
      </c>
      <c r="H3029" s="6" t="s">
        <v>505</v>
      </c>
      <c r="I3029" s="6" t="s">
        <v>522</v>
      </c>
      <c r="J3029" s="6" t="s">
        <v>154</v>
      </c>
      <c r="K3029" s="6" t="s">
        <v>36</v>
      </c>
      <c r="L3029" s="6" t="s">
        <v>53</v>
      </c>
      <c r="M3029" s="43"/>
      <c r="N3029" s="44" t="s">
        <v>1979</v>
      </c>
      <c r="S3029" s="45" t="e">
        <f>_xlfn.CONCAT(#REF!,TRIM(tbl_PV_Milestones[[#This Row],[Milestone Description]]))</f>
        <v>#REF!</v>
      </c>
      <c r="T3029" s="84" t="str">
        <f>IF(COUNTIF(tbl_PV_Milestones[UID],tbl_PV_Milestones[[#This Row],[UID]])&gt;1,"Duplicate","")</f>
        <v>Duplicate</v>
      </c>
      <c r="U3029" s="42" t="str">
        <f>_xlfn.XLOOKUP(tbl_PV_Milestones[[#This Row],[Work ID]],tbl_PV_Meta[Work ID '#],tbl_PV_Meta[Sub-Portfolio])</f>
        <v>Sub-Portfolio 8</v>
      </c>
      <c r="V3029" s="41">
        <f>IF(MONTH(tbl_PV_Milestones[[#This Row],[Baseline Date]])&lt;7,YEAR(tbl_PV_Milestones[[#This Row],[Baseline Date]]),YEAR(tbl_PV_Milestones[[#This Row],[Baseline Date]])+1)</f>
        <v>1900</v>
      </c>
      <c r="W3029" s="41">
        <f>IF(MONTH(tbl_PV_Milestones[[#This Row],[Actual/Schedule Finish]])&lt;7,YEAR(tbl_PV_Milestones[[#This Row],[Actual/Schedule Finish]]),YEAR(tbl_PV_Milestones[[#This Row],[Actual/Schedule Finish]])+1)</f>
        <v>1900</v>
      </c>
      <c r="X3029" s="41" t="str">
        <f>IF(OR(tbl_PV_Milestones[[#This Row],[Project Status]]="Completed",tbl_PV_Milestones[[#This Row],[Project Status]]="Assumed Completed"),"Yes","No")</f>
        <v>No</v>
      </c>
      <c r="Y3029" s="41">
        <f>IF(tbl_PV_Milestones[[#This Row],[Baseline Date]]="",1,0)</f>
        <v>1</v>
      </c>
      <c r="Z3029" s="41">
        <f>IF(tbl_PV_Milestones[[#This Row],[Baseline Date]]&lt;PV_Meta!$B$7,1,0)</f>
        <v>1</v>
      </c>
      <c r="AA3029" s="41">
        <f>IF(tbl_PV_Milestones[[#This Row],[Complete]]="Yes",1,0)</f>
        <v>0</v>
      </c>
      <c r="AB3029" s="41">
        <f>IF(AND(tbl_PV_Milestones[[#This Row],[BL FY]]=2025,tbl_PV_Milestones[[#This Row],[Baseline Date]]&lt;PV_Meta!$B$7),1,0)</f>
        <v>0</v>
      </c>
      <c r="AC3029" s="41">
        <f>IF(AND(tbl_PV_Milestones[[#This Row],[Planned YTD]]=1,tbl_PV_Milestones[[#This Row],[Complete]]="Yes"),1,0)</f>
        <v>0</v>
      </c>
      <c r="AD3029" s="41">
        <f>IF(AND(tbl_PV_Milestones[[#This Row],[Actual/Schedule Finish]]&lt;PV_Meta!$B$7,tbl_PV_Milestones[[#This Row],[Complete]]="No",tbl_PV_Milestones[[#This Row],[Project Status]]&lt;&gt;"On Hold"),1,0)</f>
        <v>1</v>
      </c>
      <c r="AE3029" s="41">
        <f>IF(AND(tbl_PV_Milestones[[#This Row],[Actual/Schedule Finish]]&gt;tbl_PV_Milestones[[#This Row],[Baseline Date]],tbl_PV_Milestones[[#This Row],[Complete]]="No",tbl_PV_Milestones[[#This Row],[Project Status]]&lt;&gt;"On Hold",tbl_PV_Milestones[[#This Row],[Overdue]]=0,tbl_PV_Milestones[[#This Row],[To be Baselined]]&lt;&gt;1),1,0)</f>
        <v>0</v>
      </c>
      <c r="AF3029" s="41">
        <f>IF(AND(tbl_PV_Milestones[[#This Row],[BL FY]]=2025,tbl_PV_Milestones[[#This Row],[Finish FY]]&gt;2025),1,0)</f>
        <v>0</v>
      </c>
      <c r="AG3029" s="56" t="str">
        <f>_xlfn.XLOOKUP(tbl_PV_Milestones[[#This Row],[Work ID]],tbl_PV_Meta[Work ID '#],tbl_PV_Meta[Project Manager/Owner],,0)</f>
        <v>Project Manager 25</v>
      </c>
    </row>
    <row r="3030" spans="4:33" x14ac:dyDescent="0.25">
      <c r="D3030" s="6" t="s">
        <v>154</v>
      </c>
      <c r="E3030" s="6" t="s">
        <v>52</v>
      </c>
      <c r="F3030" s="6" t="s">
        <v>1753</v>
      </c>
      <c r="G3030" s="6" t="s">
        <v>745</v>
      </c>
      <c r="H3030" s="6" t="s">
        <v>505</v>
      </c>
      <c r="I3030" s="6" t="s">
        <v>522</v>
      </c>
      <c r="J3030" s="6" t="s">
        <v>154</v>
      </c>
      <c r="K3030" s="6" t="s">
        <v>36</v>
      </c>
      <c r="L3030" s="6" t="s">
        <v>53</v>
      </c>
      <c r="M3030" s="43"/>
      <c r="N3030" s="44" t="s">
        <v>1979</v>
      </c>
      <c r="S3030" s="45" t="e">
        <f>_xlfn.CONCAT(#REF!,TRIM(tbl_PV_Milestones[[#This Row],[Milestone Description]]))</f>
        <v>#REF!</v>
      </c>
      <c r="T3030" s="84" t="str">
        <f>IF(COUNTIF(tbl_PV_Milestones[UID],tbl_PV_Milestones[[#This Row],[UID]])&gt;1,"Duplicate","")</f>
        <v>Duplicate</v>
      </c>
      <c r="U3030" s="42" t="str">
        <f>_xlfn.XLOOKUP(tbl_PV_Milestones[[#This Row],[Work ID]],tbl_PV_Meta[Work ID '#],tbl_PV_Meta[Sub-Portfolio])</f>
        <v>Sub-Portfolio 8</v>
      </c>
      <c r="V3030" s="41">
        <f>IF(MONTH(tbl_PV_Milestones[[#This Row],[Baseline Date]])&lt;7,YEAR(tbl_PV_Milestones[[#This Row],[Baseline Date]]),YEAR(tbl_PV_Milestones[[#This Row],[Baseline Date]])+1)</f>
        <v>1900</v>
      </c>
      <c r="W3030" s="41">
        <f>IF(MONTH(tbl_PV_Milestones[[#This Row],[Actual/Schedule Finish]])&lt;7,YEAR(tbl_PV_Milestones[[#This Row],[Actual/Schedule Finish]]),YEAR(tbl_PV_Milestones[[#This Row],[Actual/Schedule Finish]])+1)</f>
        <v>1900</v>
      </c>
      <c r="X3030" s="41" t="str">
        <f>IF(OR(tbl_PV_Milestones[[#This Row],[Project Status]]="Completed",tbl_PV_Milestones[[#This Row],[Project Status]]="Assumed Completed"),"Yes","No")</f>
        <v>No</v>
      </c>
      <c r="Y3030" s="41">
        <f>IF(tbl_PV_Milestones[[#This Row],[Baseline Date]]="",1,0)</f>
        <v>1</v>
      </c>
      <c r="Z3030" s="41">
        <f>IF(tbl_PV_Milestones[[#This Row],[Baseline Date]]&lt;PV_Meta!$B$7,1,0)</f>
        <v>1</v>
      </c>
      <c r="AA3030" s="41">
        <f>IF(tbl_PV_Milestones[[#This Row],[Complete]]="Yes",1,0)</f>
        <v>0</v>
      </c>
      <c r="AB3030" s="41">
        <f>IF(AND(tbl_PV_Milestones[[#This Row],[BL FY]]=2025,tbl_PV_Milestones[[#This Row],[Baseline Date]]&lt;PV_Meta!$B$7),1,0)</f>
        <v>0</v>
      </c>
      <c r="AC3030" s="41">
        <f>IF(AND(tbl_PV_Milestones[[#This Row],[Planned YTD]]=1,tbl_PV_Milestones[[#This Row],[Complete]]="Yes"),1,0)</f>
        <v>0</v>
      </c>
      <c r="AD3030" s="41">
        <f>IF(AND(tbl_PV_Milestones[[#This Row],[Actual/Schedule Finish]]&lt;PV_Meta!$B$7,tbl_PV_Milestones[[#This Row],[Complete]]="No",tbl_PV_Milestones[[#This Row],[Project Status]]&lt;&gt;"On Hold"),1,0)</f>
        <v>1</v>
      </c>
      <c r="AE3030" s="41">
        <f>IF(AND(tbl_PV_Milestones[[#This Row],[Actual/Schedule Finish]]&gt;tbl_PV_Milestones[[#This Row],[Baseline Date]],tbl_PV_Milestones[[#This Row],[Complete]]="No",tbl_PV_Milestones[[#This Row],[Project Status]]&lt;&gt;"On Hold",tbl_PV_Milestones[[#This Row],[Overdue]]=0,tbl_PV_Milestones[[#This Row],[To be Baselined]]&lt;&gt;1),1,0)</f>
        <v>0</v>
      </c>
      <c r="AF3030" s="41">
        <f>IF(AND(tbl_PV_Milestones[[#This Row],[BL FY]]=2025,tbl_PV_Milestones[[#This Row],[Finish FY]]&gt;2025),1,0)</f>
        <v>0</v>
      </c>
      <c r="AG3030" s="56" t="str">
        <f>_xlfn.XLOOKUP(tbl_PV_Milestones[[#This Row],[Work ID]],tbl_PV_Meta[Work ID '#],tbl_PV_Meta[Project Manager/Owner],,0)</f>
        <v>Project Manager 25</v>
      </c>
    </row>
    <row r="3031" spans="4:33" x14ac:dyDescent="0.25">
      <c r="D3031" s="6" t="s">
        <v>154</v>
      </c>
      <c r="E3031" s="6" t="s">
        <v>52</v>
      </c>
      <c r="F3031" s="6" t="s">
        <v>1753</v>
      </c>
      <c r="G3031" s="6" t="s">
        <v>747</v>
      </c>
      <c r="H3031" s="6" t="s">
        <v>505</v>
      </c>
      <c r="I3031" s="6" t="s">
        <v>522</v>
      </c>
      <c r="J3031" s="6" t="s">
        <v>154</v>
      </c>
      <c r="K3031" s="6" t="s">
        <v>36</v>
      </c>
      <c r="L3031" s="6" t="s">
        <v>53</v>
      </c>
      <c r="M3031" s="43"/>
      <c r="N3031" s="44" t="s">
        <v>1979</v>
      </c>
      <c r="S3031" s="45" t="e">
        <f>_xlfn.CONCAT(#REF!,TRIM(tbl_PV_Milestones[[#This Row],[Milestone Description]]))</f>
        <v>#REF!</v>
      </c>
      <c r="T3031" s="84" t="str">
        <f>IF(COUNTIF(tbl_PV_Milestones[UID],tbl_PV_Milestones[[#This Row],[UID]])&gt;1,"Duplicate","")</f>
        <v>Duplicate</v>
      </c>
      <c r="U3031" s="42" t="str">
        <f>_xlfn.XLOOKUP(tbl_PV_Milestones[[#This Row],[Work ID]],tbl_PV_Meta[Work ID '#],tbl_PV_Meta[Sub-Portfolio])</f>
        <v>Sub-Portfolio 8</v>
      </c>
      <c r="V3031" s="41">
        <f>IF(MONTH(tbl_PV_Milestones[[#This Row],[Baseline Date]])&lt;7,YEAR(tbl_PV_Milestones[[#This Row],[Baseline Date]]),YEAR(tbl_PV_Milestones[[#This Row],[Baseline Date]])+1)</f>
        <v>1900</v>
      </c>
      <c r="W3031" s="41">
        <f>IF(MONTH(tbl_PV_Milestones[[#This Row],[Actual/Schedule Finish]])&lt;7,YEAR(tbl_PV_Milestones[[#This Row],[Actual/Schedule Finish]]),YEAR(tbl_PV_Milestones[[#This Row],[Actual/Schedule Finish]])+1)</f>
        <v>1900</v>
      </c>
      <c r="X3031" s="41" t="str">
        <f>IF(OR(tbl_PV_Milestones[[#This Row],[Project Status]]="Completed",tbl_PV_Milestones[[#This Row],[Project Status]]="Assumed Completed"),"Yes","No")</f>
        <v>No</v>
      </c>
      <c r="Y3031" s="41">
        <f>IF(tbl_PV_Milestones[[#This Row],[Baseline Date]]="",1,0)</f>
        <v>1</v>
      </c>
      <c r="Z3031" s="41">
        <f>IF(tbl_PV_Milestones[[#This Row],[Baseline Date]]&lt;PV_Meta!$B$7,1,0)</f>
        <v>1</v>
      </c>
      <c r="AA3031" s="41">
        <f>IF(tbl_PV_Milestones[[#This Row],[Complete]]="Yes",1,0)</f>
        <v>0</v>
      </c>
      <c r="AB3031" s="41">
        <f>IF(AND(tbl_PV_Milestones[[#This Row],[BL FY]]=2025,tbl_PV_Milestones[[#This Row],[Baseline Date]]&lt;PV_Meta!$B$7),1,0)</f>
        <v>0</v>
      </c>
      <c r="AC3031" s="41">
        <f>IF(AND(tbl_PV_Milestones[[#This Row],[Planned YTD]]=1,tbl_PV_Milestones[[#This Row],[Complete]]="Yes"),1,0)</f>
        <v>0</v>
      </c>
      <c r="AD3031" s="41">
        <f>IF(AND(tbl_PV_Milestones[[#This Row],[Actual/Schedule Finish]]&lt;PV_Meta!$B$7,tbl_PV_Milestones[[#This Row],[Complete]]="No",tbl_PV_Milestones[[#This Row],[Project Status]]&lt;&gt;"On Hold"),1,0)</f>
        <v>1</v>
      </c>
      <c r="AE3031" s="41">
        <f>IF(AND(tbl_PV_Milestones[[#This Row],[Actual/Schedule Finish]]&gt;tbl_PV_Milestones[[#This Row],[Baseline Date]],tbl_PV_Milestones[[#This Row],[Complete]]="No",tbl_PV_Milestones[[#This Row],[Project Status]]&lt;&gt;"On Hold",tbl_PV_Milestones[[#This Row],[Overdue]]=0,tbl_PV_Milestones[[#This Row],[To be Baselined]]&lt;&gt;1),1,0)</f>
        <v>0</v>
      </c>
      <c r="AF3031" s="41">
        <f>IF(AND(tbl_PV_Milestones[[#This Row],[BL FY]]=2025,tbl_PV_Milestones[[#This Row],[Finish FY]]&gt;2025),1,0)</f>
        <v>0</v>
      </c>
      <c r="AG3031" s="56" t="str">
        <f>_xlfn.XLOOKUP(tbl_PV_Milestones[[#This Row],[Work ID]],tbl_PV_Meta[Work ID '#],tbl_PV_Meta[Project Manager/Owner],,0)</f>
        <v>Project Manager 25</v>
      </c>
    </row>
    <row r="3032" spans="4:33" x14ac:dyDescent="0.25">
      <c r="D3032" s="6" t="s">
        <v>154</v>
      </c>
      <c r="E3032" s="6" t="s">
        <v>52</v>
      </c>
      <c r="F3032" s="6" t="s">
        <v>1753</v>
      </c>
      <c r="G3032" s="6" t="s">
        <v>629</v>
      </c>
      <c r="H3032" s="6" t="s">
        <v>505</v>
      </c>
      <c r="I3032" s="6" t="s">
        <v>522</v>
      </c>
      <c r="J3032" s="6" t="s">
        <v>154</v>
      </c>
      <c r="K3032" s="6" t="s">
        <v>36</v>
      </c>
      <c r="L3032" s="6" t="s">
        <v>53</v>
      </c>
      <c r="M3032" s="43"/>
      <c r="N3032" s="44" t="s">
        <v>1979</v>
      </c>
      <c r="S3032" s="45" t="e">
        <f>_xlfn.CONCAT(#REF!,TRIM(tbl_PV_Milestones[[#This Row],[Milestone Description]]))</f>
        <v>#REF!</v>
      </c>
      <c r="T3032" s="84" t="str">
        <f>IF(COUNTIF(tbl_PV_Milestones[UID],tbl_PV_Milestones[[#This Row],[UID]])&gt;1,"Duplicate","")</f>
        <v>Duplicate</v>
      </c>
      <c r="U3032" s="42" t="str">
        <f>_xlfn.XLOOKUP(tbl_PV_Milestones[[#This Row],[Work ID]],tbl_PV_Meta[Work ID '#],tbl_PV_Meta[Sub-Portfolio])</f>
        <v>Sub-Portfolio 8</v>
      </c>
      <c r="V3032" s="41">
        <f>IF(MONTH(tbl_PV_Milestones[[#This Row],[Baseline Date]])&lt;7,YEAR(tbl_PV_Milestones[[#This Row],[Baseline Date]]),YEAR(tbl_PV_Milestones[[#This Row],[Baseline Date]])+1)</f>
        <v>1900</v>
      </c>
      <c r="W3032" s="41">
        <f>IF(MONTH(tbl_PV_Milestones[[#This Row],[Actual/Schedule Finish]])&lt;7,YEAR(tbl_PV_Milestones[[#This Row],[Actual/Schedule Finish]]),YEAR(tbl_PV_Milestones[[#This Row],[Actual/Schedule Finish]])+1)</f>
        <v>1900</v>
      </c>
      <c r="X3032" s="41" t="str">
        <f>IF(OR(tbl_PV_Milestones[[#This Row],[Project Status]]="Completed",tbl_PV_Milestones[[#This Row],[Project Status]]="Assumed Completed"),"Yes","No")</f>
        <v>No</v>
      </c>
      <c r="Y3032" s="41">
        <f>IF(tbl_PV_Milestones[[#This Row],[Baseline Date]]="",1,0)</f>
        <v>1</v>
      </c>
      <c r="Z3032" s="41">
        <f>IF(tbl_PV_Milestones[[#This Row],[Baseline Date]]&lt;PV_Meta!$B$7,1,0)</f>
        <v>1</v>
      </c>
      <c r="AA3032" s="41">
        <f>IF(tbl_PV_Milestones[[#This Row],[Complete]]="Yes",1,0)</f>
        <v>0</v>
      </c>
      <c r="AB3032" s="41">
        <f>IF(AND(tbl_PV_Milestones[[#This Row],[BL FY]]=2025,tbl_PV_Milestones[[#This Row],[Baseline Date]]&lt;PV_Meta!$B$7),1,0)</f>
        <v>0</v>
      </c>
      <c r="AC3032" s="41">
        <f>IF(AND(tbl_PV_Milestones[[#This Row],[Planned YTD]]=1,tbl_PV_Milestones[[#This Row],[Complete]]="Yes"),1,0)</f>
        <v>0</v>
      </c>
      <c r="AD3032" s="41">
        <f>IF(AND(tbl_PV_Milestones[[#This Row],[Actual/Schedule Finish]]&lt;PV_Meta!$B$7,tbl_PV_Milestones[[#This Row],[Complete]]="No",tbl_PV_Milestones[[#This Row],[Project Status]]&lt;&gt;"On Hold"),1,0)</f>
        <v>1</v>
      </c>
      <c r="AE3032" s="41">
        <f>IF(AND(tbl_PV_Milestones[[#This Row],[Actual/Schedule Finish]]&gt;tbl_PV_Milestones[[#This Row],[Baseline Date]],tbl_PV_Milestones[[#This Row],[Complete]]="No",tbl_PV_Milestones[[#This Row],[Project Status]]&lt;&gt;"On Hold",tbl_PV_Milestones[[#This Row],[Overdue]]=0,tbl_PV_Milestones[[#This Row],[To be Baselined]]&lt;&gt;1),1,0)</f>
        <v>0</v>
      </c>
      <c r="AF3032" s="41">
        <f>IF(AND(tbl_PV_Milestones[[#This Row],[BL FY]]=2025,tbl_PV_Milestones[[#This Row],[Finish FY]]&gt;2025),1,0)</f>
        <v>0</v>
      </c>
      <c r="AG3032" s="56" t="str">
        <f>_xlfn.XLOOKUP(tbl_PV_Milestones[[#This Row],[Work ID]],tbl_PV_Meta[Work ID '#],tbl_PV_Meta[Project Manager/Owner],,0)</f>
        <v>Project Manager 25</v>
      </c>
    </row>
    <row r="3033" spans="4:33" x14ac:dyDescent="0.25">
      <c r="D3033" s="6" t="s">
        <v>154</v>
      </c>
      <c r="E3033" s="6" t="s">
        <v>52</v>
      </c>
      <c r="F3033" s="6" t="s">
        <v>1753</v>
      </c>
      <c r="G3033" s="6" t="s">
        <v>545</v>
      </c>
      <c r="H3033" s="6" t="s">
        <v>505</v>
      </c>
      <c r="I3033" s="6" t="s">
        <v>510</v>
      </c>
      <c r="J3033" s="6" t="s">
        <v>154</v>
      </c>
      <c r="K3033" s="6" t="s">
        <v>36</v>
      </c>
      <c r="L3033" s="6" t="s">
        <v>53</v>
      </c>
      <c r="M3033" s="43"/>
      <c r="N3033" s="44" t="s">
        <v>1979</v>
      </c>
      <c r="S3033" s="45" t="e">
        <f>_xlfn.CONCAT(#REF!,TRIM(tbl_PV_Milestones[[#This Row],[Milestone Description]]))</f>
        <v>#REF!</v>
      </c>
      <c r="T3033" s="84" t="str">
        <f>IF(COUNTIF(tbl_PV_Milestones[UID],tbl_PV_Milestones[[#This Row],[UID]])&gt;1,"Duplicate","")</f>
        <v>Duplicate</v>
      </c>
      <c r="U3033" s="42" t="str">
        <f>_xlfn.XLOOKUP(tbl_PV_Milestones[[#This Row],[Work ID]],tbl_PV_Meta[Work ID '#],tbl_PV_Meta[Sub-Portfolio])</f>
        <v>Sub-Portfolio 8</v>
      </c>
      <c r="V3033" s="41">
        <f>IF(MONTH(tbl_PV_Milestones[[#This Row],[Baseline Date]])&lt;7,YEAR(tbl_PV_Milestones[[#This Row],[Baseline Date]]),YEAR(tbl_PV_Milestones[[#This Row],[Baseline Date]])+1)</f>
        <v>1900</v>
      </c>
      <c r="W3033" s="41">
        <f>IF(MONTH(tbl_PV_Milestones[[#This Row],[Actual/Schedule Finish]])&lt;7,YEAR(tbl_PV_Milestones[[#This Row],[Actual/Schedule Finish]]),YEAR(tbl_PV_Milestones[[#This Row],[Actual/Schedule Finish]])+1)</f>
        <v>1900</v>
      </c>
      <c r="X3033" s="41" t="str">
        <f>IF(OR(tbl_PV_Milestones[[#This Row],[Project Status]]="Completed",tbl_PV_Milestones[[#This Row],[Project Status]]="Assumed Completed"),"Yes","No")</f>
        <v>No</v>
      </c>
      <c r="Y3033" s="41">
        <f>IF(tbl_PV_Milestones[[#This Row],[Baseline Date]]="",1,0)</f>
        <v>1</v>
      </c>
      <c r="Z3033" s="41">
        <f>IF(tbl_PV_Milestones[[#This Row],[Baseline Date]]&lt;PV_Meta!$B$7,1,0)</f>
        <v>1</v>
      </c>
      <c r="AA3033" s="41">
        <f>IF(tbl_PV_Milestones[[#This Row],[Complete]]="Yes",1,0)</f>
        <v>0</v>
      </c>
      <c r="AB3033" s="41">
        <f>IF(AND(tbl_PV_Milestones[[#This Row],[BL FY]]=2025,tbl_PV_Milestones[[#This Row],[Baseline Date]]&lt;PV_Meta!$B$7),1,0)</f>
        <v>0</v>
      </c>
      <c r="AC3033" s="41">
        <f>IF(AND(tbl_PV_Milestones[[#This Row],[Planned YTD]]=1,tbl_PV_Milestones[[#This Row],[Complete]]="Yes"),1,0)</f>
        <v>0</v>
      </c>
      <c r="AD3033" s="41">
        <f>IF(AND(tbl_PV_Milestones[[#This Row],[Actual/Schedule Finish]]&lt;PV_Meta!$B$7,tbl_PV_Milestones[[#This Row],[Complete]]="No",tbl_PV_Milestones[[#This Row],[Project Status]]&lt;&gt;"On Hold"),1,0)</f>
        <v>1</v>
      </c>
      <c r="AE3033" s="41">
        <f>IF(AND(tbl_PV_Milestones[[#This Row],[Actual/Schedule Finish]]&gt;tbl_PV_Milestones[[#This Row],[Baseline Date]],tbl_PV_Milestones[[#This Row],[Complete]]="No",tbl_PV_Milestones[[#This Row],[Project Status]]&lt;&gt;"On Hold",tbl_PV_Milestones[[#This Row],[Overdue]]=0,tbl_PV_Milestones[[#This Row],[To be Baselined]]&lt;&gt;1),1,0)</f>
        <v>0</v>
      </c>
      <c r="AF3033" s="41">
        <f>IF(AND(tbl_PV_Milestones[[#This Row],[BL FY]]=2025,tbl_PV_Milestones[[#This Row],[Finish FY]]&gt;2025),1,0)</f>
        <v>0</v>
      </c>
      <c r="AG3033" s="56" t="str">
        <f>_xlfn.XLOOKUP(tbl_PV_Milestones[[#This Row],[Work ID]],tbl_PV_Meta[Work ID '#],tbl_PV_Meta[Project Manager/Owner],,0)</f>
        <v>Project Manager 25</v>
      </c>
    </row>
    <row r="3034" spans="4:33" x14ac:dyDescent="0.25">
      <c r="D3034" s="6" t="s">
        <v>154</v>
      </c>
      <c r="E3034" s="6" t="s">
        <v>52</v>
      </c>
      <c r="F3034" s="6" t="s">
        <v>1753</v>
      </c>
      <c r="G3034" s="6" t="s">
        <v>560</v>
      </c>
      <c r="H3034" s="6" t="s">
        <v>505</v>
      </c>
      <c r="I3034" s="6" t="s">
        <v>510</v>
      </c>
      <c r="J3034" s="6" t="s">
        <v>154</v>
      </c>
      <c r="K3034" s="6" t="s">
        <v>36</v>
      </c>
      <c r="L3034" s="6" t="s">
        <v>53</v>
      </c>
      <c r="M3034" s="43"/>
      <c r="N3034" s="44" t="s">
        <v>1979</v>
      </c>
      <c r="S3034" s="45" t="e">
        <f>_xlfn.CONCAT(#REF!,TRIM(tbl_PV_Milestones[[#This Row],[Milestone Description]]))</f>
        <v>#REF!</v>
      </c>
      <c r="T3034" s="84" t="str">
        <f>IF(COUNTIF(tbl_PV_Milestones[UID],tbl_PV_Milestones[[#This Row],[UID]])&gt;1,"Duplicate","")</f>
        <v>Duplicate</v>
      </c>
      <c r="U3034" s="42" t="str">
        <f>_xlfn.XLOOKUP(tbl_PV_Milestones[[#This Row],[Work ID]],tbl_PV_Meta[Work ID '#],tbl_PV_Meta[Sub-Portfolio])</f>
        <v>Sub-Portfolio 8</v>
      </c>
      <c r="V3034" s="41">
        <f>IF(MONTH(tbl_PV_Milestones[[#This Row],[Baseline Date]])&lt;7,YEAR(tbl_PV_Milestones[[#This Row],[Baseline Date]]),YEAR(tbl_PV_Milestones[[#This Row],[Baseline Date]])+1)</f>
        <v>1900</v>
      </c>
      <c r="W3034" s="41">
        <f>IF(MONTH(tbl_PV_Milestones[[#This Row],[Actual/Schedule Finish]])&lt;7,YEAR(tbl_PV_Milestones[[#This Row],[Actual/Schedule Finish]]),YEAR(tbl_PV_Milestones[[#This Row],[Actual/Schedule Finish]])+1)</f>
        <v>1900</v>
      </c>
      <c r="X3034" s="41" t="str">
        <f>IF(OR(tbl_PV_Milestones[[#This Row],[Project Status]]="Completed",tbl_PV_Milestones[[#This Row],[Project Status]]="Assumed Completed"),"Yes","No")</f>
        <v>No</v>
      </c>
      <c r="Y3034" s="41">
        <f>IF(tbl_PV_Milestones[[#This Row],[Baseline Date]]="",1,0)</f>
        <v>1</v>
      </c>
      <c r="Z3034" s="41">
        <f>IF(tbl_PV_Milestones[[#This Row],[Baseline Date]]&lt;PV_Meta!$B$7,1,0)</f>
        <v>1</v>
      </c>
      <c r="AA3034" s="41">
        <f>IF(tbl_PV_Milestones[[#This Row],[Complete]]="Yes",1,0)</f>
        <v>0</v>
      </c>
      <c r="AB3034" s="41">
        <f>IF(AND(tbl_PV_Milestones[[#This Row],[BL FY]]=2025,tbl_PV_Milestones[[#This Row],[Baseline Date]]&lt;PV_Meta!$B$7),1,0)</f>
        <v>0</v>
      </c>
      <c r="AC3034" s="41">
        <f>IF(AND(tbl_PV_Milestones[[#This Row],[Planned YTD]]=1,tbl_PV_Milestones[[#This Row],[Complete]]="Yes"),1,0)</f>
        <v>0</v>
      </c>
      <c r="AD3034" s="41">
        <f>IF(AND(tbl_PV_Milestones[[#This Row],[Actual/Schedule Finish]]&lt;PV_Meta!$B$7,tbl_PV_Milestones[[#This Row],[Complete]]="No",tbl_PV_Milestones[[#This Row],[Project Status]]&lt;&gt;"On Hold"),1,0)</f>
        <v>1</v>
      </c>
      <c r="AE3034" s="41">
        <f>IF(AND(tbl_PV_Milestones[[#This Row],[Actual/Schedule Finish]]&gt;tbl_PV_Milestones[[#This Row],[Baseline Date]],tbl_PV_Milestones[[#This Row],[Complete]]="No",tbl_PV_Milestones[[#This Row],[Project Status]]&lt;&gt;"On Hold",tbl_PV_Milestones[[#This Row],[Overdue]]=0,tbl_PV_Milestones[[#This Row],[To be Baselined]]&lt;&gt;1),1,0)</f>
        <v>0</v>
      </c>
      <c r="AF3034" s="41">
        <f>IF(AND(tbl_PV_Milestones[[#This Row],[BL FY]]=2025,tbl_PV_Milestones[[#This Row],[Finish FY]]&gt;2025),1,0)</f>
        <v>0</v>
      </c>
      <c r="AG3034" s="56" t="str">
        <f>_xlfn.XLOOKUP(tbl_PV_Milestones[[#This Row],[Work ID]],tbl_PV_Meta[Work ID '#],tbl_PV_Meta[Project Manager/Owner],,0)</f>
        <v>Project Manager 25</v>
      </c>
    </row>
    <row r="3035" spans="4:33" x14ac:dyDescent="0.25">
      <c r="D3035" s="6" t="s">
        <v>154</v>
      </c>
      <c r="E3035" s="6" t="s">
        <v>52</v>
      </c>
      <c r="F3035" s="6" t="s">
        <v>1753</v>
      </c>
      <c r="G3035" s="6" t="s">
        <v>546</v>
      </c>
      <c r="H3035" s="6" t="s">
        <v>505</v>
      </c>
      <c r="I3035" s="6" t="s">
        <v>510</v>
      </c>
      <c r="J3035" s="6" t="s">
        <v>154</v>
      </c>
      <c r="K3035" s="6" t="s">
        <v>36</v>
      </c>
      <c r="L3035" s="6" t="s">
        <v>53</v>
      </c>
      <c r="M3035" s="43"/>
      <c r="N3035" s="44" t="s">
        <v>1979</v>
      </c>
      <c r="S3035" s="45" t="e">
        <f>_xlfn.CONCAT(#REF!,TRIM(tbl_PV_Milestones[[#This Row],[Milestone Description]]))</f>
        <v>#REF!</v>
      </c>
      <c r="T3035" s="84" t="str">
        <f>IF(COUNTIF(tbl_PV_Milestones[UID],tbl_PV_Milestones[[#This Row],[UID]])&gt;1,"Duplicate","")</f>
        <v>Duplicate</v>
      </c>
      <c r="U3035" s="42" t="str">
        <f>_xlfn.XLOOKUP(tbl_PV_Milestones[[#This Row],[Work ID]],tbl_PV_Meta[Work ID '#],tbl_PV_Meta[Sub-Portfolio])</f>
        <v>Sub-Portfolio 8</v>
      </c>
      <c r="V3035" s="41">
        <f>IF(MONTH(tbl_PV_Milestones[[#This Row],[Baseline Date]])&lt;7,YEAR(tbl_PV_Milestones[[#This Row],[Baseline Date]]),YEAR(tbl_PV_Milestones[[#This Row],[Baseline Date]])+1)</f>
        <v>1900</v>
      </c>
      <c r="W3035" s="41">
        <f>IF(MONTH(tbl_PV_Milestones[[#This Row],[Actual/Schedule Finish]])&lt;7,YEAR(tbl_PV_Milestones[[#This Row],[Actual/Schedule Finish]]),YEAR(tbl_PV_Milestones[[#This Row],[Actual/Schedule Finish]])+1)</f>
        <v>1900</v>
      </c>
      <c r="X3035" s="41" t="str">
        <f>IF(OR(tbl_PV_Milestones[[#This Row],[Project Status]]="Completed",tbl_PV_Milestones[[#This Row],[Project Status]]="Assumed Completed"),"Yes","No")</f>
        <v>No</v>
      </c>
      <c r="Y3035" s="41">
        <f>IF(tbl_PV_Milestones[[#This Row],[Baseline Date]]="",1,0)</f>
        <v>1</v>
      </c>
      <c r="Z3035" s="41">
        <f>IF(tbl_PV_Milestones[[#This Row],[Baseline Date]]&lt;PV_Meta!$B$7,1,0)</f>
        <v>1</v>
      </c>
      <c r="AA3035" s="41">
        <f>IF(tbl_PV_Milestones[[#This Row],[Complete]]="Yes",1,0)</f>
        <v>0</v>
      </c>
      <c r="AB3035" s="41">
        <f>IF(AND(tbl_PV_Milestones[[#This Row],[BL FY]]=2025,tbl_PV_Milestones[[#This Row],[Baseline Date]]&lt;PV_Meta!$B$7),1,0)</f>
        <v>0</v>
      </c>
      <c r="AC3035" s="41">
        <f>IF(AND(tbl_PV_Milestones[[#This Row],[Planned YTD]]=1,tbl_PV_Milestones[[#This Row],[Complete]]="Yes"),1,0)</f>
        <v>0</v>
      </c>
      <c r="AD3035" s="41">
        <f>IF(AND(tbl_PV_Milestones[[#This Row],[Actual/Schedule Finish]]&lt;PV_Meta!$B$7,tbl_PV_Milestones[[#This Row],[Complete]]="No",tbl_PV_Milestones[[#This Row],[Project Status]]&lt;&gt;"On Hold"),1,0)</f>
        <v>1</v>
      </c>
      <c r="AE3035" s="41">
        <f>IF(AND(tbl_PV_Milestones[[#This Row],[Actual/Schedule Finish]]&gt;tbl_PV_Milestones[[#This Row],[Baseline Date]],tbl_PV_Milestones[[#This Row],[Complete]]="No",tbl_PV_Milestones[[#This Row],[Project Status]]&lt;&gt;"On Hold",tbl_PV_Milestones[[#This Row],[Overdue]]=0,tbl_PV_Milestones[[#This Row],[To be Baselined]]&lt;&gt;1),1,0)</f>
        <v>0</v>
      </c>
      <c r="AF3035" s="41">
        <f>IF(AND(tbl_PV_Milestones[[#This Row],[BL FY]]=2025,tbl_PV_Milestones[[#This Row],[Finish FY]]&gt;2025),1,0)</f>
        <v>0</v>
      </c>
      <c r="AG3035" s="56" t="str">
        <f>_xlfn.XLOOKUP(tbl_PV_Milestones[[#This Row],[Work ID]],tbl_PV_Meta[Work ID '#],tbl_PV_Meta[Project Manager/Owner],,0)</f>
        <v>Project Manager 25</v>
      </c>
    </row>
    <row r="3036" spans="4:33" x14ac:dyDescent="0.25">
      <c r="D3036" s="6" t="s">
        <v>154</v>
      </c>
      <c r="E3036" s="6" t="s">
        <v>52</v>
      </c>
      <c r="F3036" s="6" t="s">
        <v>1753</v>
      </c>
      <c r="G3036" s="6" t="s">
        <v>514</v>
      </c>
      <c r="H3036" s="6" t="s">
        <v>505</v>
      </c>
      <c r="I3036" s="6" t="s">
        <v>510</v>
      </c>
      <c r="J3036" s="6" t="s">
        <v>154</v>
      </c>
      <c r="K3036" s="6" t="s">
        <v>36</v>
      </c>
      <c r="L3036" s="6" t="s">
        <v>53</v>
      </c>
      <c r="M3036" s="43"/>
      <c r="N3036" s="44" t="s">
        <v>1979</v>
      </c>
      <c r="S3036" s="45" t="e">
        <f>_xlfn.CONCAT(#REF!,TRIM(tbl_PV_Milestones[[#This Row],[Milestone Description]]))</f>
        <v>#REF!</v>
      </c>
      <c r="T3036" s="84" t="str">
        <f>IF(COUNTIF(tbl_PV_Milestones[UID],tbl_PV_Milestones[[#This Row],[UID]])&gt;1,"Duplicate","")</f>
        <v>Duplicate</v>
      </c>
      <c r="U3036" s="42" t="str">
        <f>_xlfn.XLOOKUP(tbl_PV_Milestones[[#This Row],[Work ID]],tbl_PV_Meta[Work ID '#],tbl_PV_Meta[Sub-Portfolio])</f>
        <v>Sub-Portfolio 8</v>
      </c>
      <c r="V3036" s="41">
        <f>IF(MONTH(tbl_PV_Milestones[[#This Row],[Baseline Date]])&lt;7,YEAR(tbl_PV_Milestones[[#This Row],[Baseline Date]]),YEAR(tbl_PV_Milestones[[#This Row],[Baseline Date]])+1)</f>
        <v>1900</v>
      </c>
      <c r="W3036" s="41">
        <f>IF(MONTH(tbl_PV_Milestones[[#This Row],[Actual/Schedule Finish]])&lt;7,YEAR(tbl_PV_Milestones[[#This Row],[Actual/Schedule Finish]]),YEAR(tbl_PV_Milestones[[#This Row],[Actual/Schedule Finish]])+1)</f>
        <v>1900</v>
      </c>
      <c r="X3036" s="41" t="str">
        <f>IF(OR(tbl_PV_Milestones[[#This Row],[Project Status]]="Completed",tbl_PV_Milestones[[#This Row],[Project Status]]="Assumed Completed"),"Yes","No")</f>
        <v>No</v>
      </c>
      <c r="Y3036" s="41">
        <f>IF(tbl_PV_Milestones[[#This Row],[Baseline Date]]="",1,0)</f>
        <v>1</v>
      </c>
      <c r="Z3036" s="41">
        <f>IF(tbl_PV_Milestones[[#This Row],[Baseline Date]]&lt;PV_Meta!$B$7,1,0)</f>
        <v>1</v>
      </c>
      <c r="AA3036" s="41">
        <f>IF(tbl_PV_Milestones[[#This Row],[Complete]]="Yes",1,0)</f>
        <v>0</v>
      </c>
      <c r="AB3036" s="41">
        <f>IF(AND(tbl_PV_Milestones[[#This Row],[BL FY]]=2025,tbl_PV_Milestones[[#This Row],[Baseline Date]]&lt;PV_Meta!$B$7),1,0)</f>
        <v>0</v>
      </c>
      <c r="AC3036" s="41">
        <f>IF(AND(tbl_PV_Milestones[[#This Row],[Planned YTD]]=1,tbl_PV_Milestones[[#This Row],[Complete]]="Yes"),1,0)</f>
        <v>0</v>
      </c>
      <c r="AD3036" s="41">
        <f>IF(AND(tbl_PV_Milestones[[#This Row],[Actual/Schedule Finish]]&lt;PV_Meta!$B$7,tbl_PV_Milestones[[#This Row],[Complete]]="No",tbl_PV_Milestones[[#This Row],[Project Status]]&lt;&gt;"On Hold"),1,0)</f>
        <v>1</v>
      </c>
      <c r="AE3036" s="41">
        <f>IF(AND(tbl_PV_Milestones[[#This Row],[Actual/Schedule Finish]]&gt;tbl_PV_Milestones[[#This Row],[Baseline Date]],tbl_PV_Milestones[[#This Row],[Complete]]="No",tbl_PV_Milestones[[#This Row],[Project Status]]&lt;&gt;"On Hold",tbl_PV_Milestones[[#This Row],[Overdue]]=0,tbl_PV_Milestones[[#This Row],[To be Baselined]]&lt;&gt;1),1,0)</f>
        <v>0</v>
      </c>
      <c r="AF3036" s="41">
        <f>IF(AND(tbl_PV_Milestones[[#This Row],[BL FY]]=2025,tbl_PV_Milestones[[#This Row],[Finish FY]]&gt;2025),1,0)</f>
        <v>0</v>
      </c>
      <c r="AG3036" s="56" t="str">
        <f>_xlfn.XLOOKUP(tbl_PV_Milestones[[#This Row],[Work ID]],tbl_PV_Meta[Work ID '#],tbl_PV_Meta[Project Manager/Owner],,0)</f>
        <v>Project Manager 25</v>
      </c>
    </row>
    <row r="3037" spans="4:33" x14ac:dyDescent="0.25">
      <c r="D3037" s="6" t="s">
        <v>154</v>
      </c>
      <c r="E3037" s="6" t="s">
        <v>52</v>
      </c>
      <c r="F3037" s="6" t="s">
        <v>1753</v>
      </c>
      <c r="G3037" s="6" t="s">
        <v>548</v>
      </c>
      <c r="H3037" s="6" t="s">
        <v>505</v>
      </c>
      <c r="I3037" s="6" t="s">
        <v>510</v>
      </c>
      <c r="J3037" s="6" t="s">
        <v>154</v>
      </c>
      <c r="K3037" s="6" t="s">
        <v>36</v>
      </c>
      <c r="L3037" s="6" t="s">
        <v>53</v>
      </c>
      <c r="M3037" s="43"/>
      <c r="N3037" s="44" t="s">
        <v>1979</v>
      </c>
      <c r="S3037" s="45" t="e">
        <f>_xlfn.CONCAT(#REF!,TRIM(tbl_PV_Milestones[[#This Row],[Milestone Description]]))</f>
        <v>#REF!</v>
      </c>
      <c r="T3037" s="84" t="str">
        <f>IF(COUNTIF(tbl_PV_Milestones[UID],tbl_PV_Milestones[[#This Row],[UID]])&gt;1,"Duplicate","")</f>
        <v>Duplicate</v>
      </c>
      <c r="U3037" s="42" t="str">
        <f>_xlfn.XLOOKUP(tbl_PV_Milestones[[#This Row],[Work ID]],tbl_PV_Meta[Work ID '#],tbl_PV_Meta[Sub-Portfolio])</f>
        <v>Sub-Portfolio 8</v>
      </c>
      <c r="V3037" s="41">
        <f>IF(MONTH(tbl_PV_Milestones[[#This Row],[Baseline Date]])&lt;7,YEAR(tbl_PV_Milestones[[#This Row],[Baseline Date]]),YEAR(tbl_PV_Milestones[[#This Row],[Baseline Date]])+1)</f>
        <v>1900</v>
      </c>
      <c r="W3037" s="41">
        <f>IF(MONTH(tbl_PV_Milestones[[#This Row],[Actual/Schedule Finish]])&lt;7,YEAR(tbl_PV_Milestones[[#This Row],[Actual/Schedule Finish]]),YEAR(tbl_PV_Milestones[[#This Row],[Actual/Schedule Finish]])+1)</f>
        <v>1900</v>
      </c>
      <c r="X3037" s="41" t="str">
        <f>IF(OR(tbl_PV_Milestones[[#This Row],[Project Status]]="Completed",tbl_PV_Milestones[[#This Row],[Project Status]]="Assumed Completed"),"Yes","No")</f>
        <v>No</v>
      </c>
      <c r="Y3037" s="41">
        <f>IF(tbl_PV_Milestones[[#This Row],[Baseline Date]]="",1,0)</f>
        <v>1</v>
      </c>
      <c r="Z3037" s="41">
        <f>IF(tbl_PV_Milestones[[#This Row],[Baseline Date]]&lt;PV_Meta!$B$7,1,0)</f>
        <v>1</v>
      </c>
      <c r="AA3037" s="41">
        <f>IF(tbl_PV_Milestones[[#This Row],[Complete]]="Yes",1,0)</f>
        <v>0</v>
      </c>
      <c r="AB3037" s="41">
        <f>IF(AND(tbl_PV_Milestones[[#This Row],[BL FY]]=2025,tbl_PV_Milestones[[#This Row],[Baseline Date]]&lt;PV_Meta!$B$7),1,0)</f>
        <v>0</v>
      </c>
      <c r="AC3037" s="41">
        <f>IF(AND(tbl_PV_Milestones[[#This Row],[Planned YTD]]=1,tbl_PV_Milestones[[#This Row],[Complete]]="Yes"),1,0)</f>
        <v>0</v>
      </c>
      <c r="AD3037" s="41">
        <f>IF(AND(tbl_PV_Milestones[[#This Row],[Actual/Schedule Finish]]&lt;PV_Meta!$B$7,tbl_PV_Milestones[[#This Row],[Complete]]="No",tbl_PV_Milestones[[#This Row],[Project Status]]&lt;&gt;"On Hold"),1,0)</f>
        <v>1</v>
      </c>
      <c r="AE3037" s="41">
        <f>IF(AND(tbl_PV_Milestones[[#This Row],[Actual/Schedule Finish]]&gt;tbl_PV_Milestones[[#This Row],[Baseline Date]],tbl_PV_Milestones[[#This Row],[Complete]]="No",tbl_PV_Milestones[[#This Row],[Project Status]]&lt;&gt;"On Hold",tbl_PV_Milestones[[#This Row],[Overdue]]=0,tbl_PV_Milestones[[#This Row],[To be Baselined]]&lt;&gt;1),1,0)</f>
        <v>0</v>
      </c>
      <c r="AF3037" s="41">
        <f>IF(AND(tbl_PV_Milestones[[#This Row],[BL FY]]=2025,tbl_PV_Milestones[[#This Row],[Finish FY]]&gt;2025),1,0)</f>
        <v>0</v>
      </c>
      <c r="AG3037" s="56" t="str">
        <f>_xlfn.XLOOKUP(tbl_PV_Milestones[[#This Row],[Work ID]],tbl_PV_Meta[Work ID '#],tbl_PV_Meta[Project Manager/Owner],,0)</f>
        <v>Project Manager 25</v>
      </c>
    </row>
    <row r="3038" spans="4:33" x14ac:dyDescent="0.25">
      <c r="D3038" s="6" t="s">
        <v>154</v>
      </c>
      <c r="E3038" s="6" t="s">
        <v>52</v>
      </c>
      <c r="F3038" s="6" t="s">
        <v>1753</v>
      </c>
      <c r="G3038" s="6" t="s">
        <v>549</v>
      </c>
      <c r="H3038" s="6" t="s">
        <v>505</v>
      </c>
      <c r="I3038" s="6" t="s">
        <v>510</v>
      </c>
      <c r="J3038" s="6" t="s">
        <v>154</v>
      </c>
      <c r="K3038" s="6" t="s">
        <v>36</v>
      </c>
      <c r="L3038" s="6" t="s">
        <v>53</v>
      </c>
      <c r="M3038" s="43"/>
      <c r="N3038" s="44" t="s">
        <v>1979</v>
      </c>
      <c r="S3038" s="45" t="e">
        <f>_xlfn.CONCAT(#REF!,TRIM(tbl_PV_Milestones[[#This Row],[Milestone Description]]))</f>
        <v>#REF!</v>
      </c>
      <c r="T3038" s="84" t="str">
        <f>IF(COUNTIF(tbl_PV_Milestones[UID],tbl_PV_Milestones[[#This Row],[UID]])&gt;1,"Duplicate","")</f>
        <v>Duplicate</v>
      </c>
      <c r="U3038" s="42" t="str">
        <f>_xlfn.XLOOKUP(tbl_PV_Milestones[[#This Row],[Work ID]],tbl_PV_Meta[Work ID '#],tbl_PV_Meta[Sub-Portfolio])</f>
        <v>Sub-Portfolio 8</v>
      </c>
      <c r="V3038" s="41">
        <f>IF(MONTH(tbl_PV_Milestones[[#This Row],[Baseline Date]])&lt;7,YEAR(tbl_PV_Milestones[[#This Row],[Baseline Date]]),YEAR(tbl_PV_Milestones[[#This Row],[Baseline Date]])+1)</f>
        <v>1900</v>
      </c>
      <c r="W3038" s="41">
        <f>IF(MONTH(tbl_PV_Milestones[[#This Row],[Actual/Schedule Finish]])&lt;7,YEAR(tbl_PV_Milestones[[#This Row],[Actual/Schedule Finish]]),YEAR(tbl_PV_Milestones[[#This Row],[Actual/Schedule Finish]])+1)</f>
        <v>1900</v>
      </c>
      <c r="X3038" s="41" t="str">
        <f>IF(OR(tbl_PV_Milestones[[#This Row],[Project Status]]="Completed",tbl_PV_Milestones[[#This Row],[Project Status]]="Assumed Completed"),"Yes","No")</f>
        <v>No</v>
      </c>
      <c r="Y3038" s="41">
        <f>IF(tbl_PV_Milestones[[#This Row],[Baseline Date]]="",1,0)</f>
        <v>1</v>
      </c>
      <c r="Z3038" s="41">
        <f>IF(tbl_PV_Milestones[[#This Row],[Baseline Date]]&lt;PV_Meta!$B$7,1,0)</f>
        <v>1</v>
      </c>
      <c r="AA3038" s="41">
        <f>IF(tbl_PV_Milestones[[#This Row],[Complete]]="Yes",1,0)</f>
        <v>0</v>
      </c>
      <c r="AB3038" s="41">
        <f>IF(AND(tbl_PV_Milestones[[#This Row],[BL FY]]=2025,tbl_PV_Milestones[[#This Row],[Baseline Date]]&lt;PV_Meta!$B$7),1,0)</f>
        <v>0</v>
      </c>
      <c r="AC3038" s="41">
        <f>IF(AND(tbl_PV_Milestones[[#This Row],[Planned YTD]]=1,tbl_PV_Milestones[[#This Row],[Complete]]="Yes"),1,0)</f>
        <v>0</v>
      </c>
      <c r="AD3038" s="41">
        <f>IF(AND(tbl_PV_Milestones[[#This Row],[Actual/Schedule Finish]]&lt;PV_Meta!$B$7,tbl_PV_Milestones[[#This Row],[Complete]]="No",tbl_PV_Milestones[[#This Row],[Project Status]]&lt;&gt;"On Hold"),1,0)</f>
        <v>1</v>
      </c>
      <c r="AE3038" s="41">
        <f>IF(AND(tbl_PV_Milestones[[#This Row],[Actual/Schedule Finish]]&gt;tbl_PV_Milestones[[#This Row],[Baseline Date]],tbl_PV_Milestones[[#This Row],[Complete]]="No",tbl_PV_Milestones[[#This Row],[Project Status]]&lt;&gt;"On Hold",tbl_PV_Milestones[[#This Row],[Overdue]]=0,tbl_PV_Milestones[[#This Row],[To be Baselined]]&lt;&gt;1),1,0)</f>
        <v>0</v>
      </c>
      <c r="AF3038" s="41">
        <f>IF(AND(tbl_PV_Milestones[[#This Row],[BL FY]]=2025,tbl_PV_Milestones[[#This Row],[Finish FY]]&gt;2025),1,0)</f>
        <v>0</v>
      </c>
      <c r="AG3038" s="56" t="str">
        <f>_xlfn.XLOOKUP(tbl_PV_Milestones[[#This Row],[Work ID]],tbl_PV_Meta[Work ID '#],tbl_PV_Meta[Project Manager/Owner],,0)</f>
        <v>Project Manager 25</v>
      </c>
    </row>
    <row r="3039" spans="4:33" x14ac:dyDescent="0.25">
      <c r="D3039" s="6" t="s">
        <v>154</v>
      </c>
      <c r="E3039" s="6" t="s">
        <v>52</v>
      </c>
      <c r="F3039" s="6" t="s">
        <v>1753</v>
      </c>
      <c r="G3039" s="6" t="s">
        <v>550</v>
      </c>
      <c r="H3039" s="6" t="s">
        <v>505</v>
      </c>
      <c r="I3039" s="6" t="s">
        <v>510</v>
      </c>
      <c r="J3039" s="6" t="s">
        <v>154</v>
      </c>
      <c r="K3039" s="6" t="s">
        <v>36</v>
      </c>
      <c r="L3039" s="6" t="s">
        <v>53</v>
      </c>
      <c r="M3039" s="43"/>
      <c r="N3039" s="44" t="s">
        <v>1979</v>
      </c>
      <c r="S3039" s="45" t="e">
        <f>_xlfn.CONCAT(#REF!,TRIM(tbl_PV_Milestones[[#This Row],[Milestone Description]]))</f>
        <v>#REF!</v>
      </c>
      <c r="T3039" s="84" t="str">
        <f>IF(COUNTIF(tbl_PV_Milestones[UID],tbl_PV_Milestones[[#This Row],[UID]])&gt;1,"Duplicate","")</f>
        <v>Duplicate</v>
      </c>
      <c r="U3039" s="42" t="str">
        <f>_xlfn.XLOOKUP(tbl_PV_Milestones[[#This Row],[Work ID]],tbl_PV_Meta[Work ID '#],tbl_PV_Meta[Sub-Portfolio])</f>
        <v>Sub-Portfolio 8</v>
      </c>
      <c r="V3039" s="41">
        <f>IF(MONTH(tbl_PV_Milestones[[#This Row],[Baseline Date]])&lt;7,YEAR(tbl_PV_Milestones[[#This Row],[Baseline Date]]),YEAR(tbl_PV_Milestones[[#This Row],[Baseline Date]])+1)</f>
        <v>1900</v>
      </c>
      <c r="W3039" s="41">
        <f>IF(MONTH(tbl_PV_Milestones[[#This Row],[Actual/Schedule Finish]])&lt;7,YEAR(tbl_PV_Milestones[[#This Row],[Actual/Schedule Finish]]),YEAR(tbl_PV_Milestones[[#This Row],[Actual/Schedule Finish]])+1)</f>
        <v>1900</v>
      </c>
      <c r="X3039" s="41" t="str">
        <f>IF(OR(tbl_PV_Milestones[[#This Row],[Project Status]]="Completed",tbl_PV_Milestones[[#This Row],[Project Status]]="Assumed Completed"),"Yes","No")</f>
        <v>No</v>
      </c>
      <c r="Y3039" s="41">
        <f>IF(tbl_PV_Milestones[[#This Row],[Baseline Date]]="",1,0)</f>
        <v>1</v>
      </c>
      <c r="Z3039" s="41">
        <f>IF(tbl_PV_Milestones[[#This Row],[Baseline Date]]&lt;PV_Meta!$B$7,1,0)</f>
        <v>1</v>
      </c>
      <c r="AA3039" s="41">
        <f>IF(tbl_PV_Milestones[[#This Row],[Complete]]="Yes",1,0)</f>
        <v>0</v>
      </c>
      <c r="AB3039" s="41">
        <f>IF(AND(tbl_PV_Milestones[[#This Row],[BL FY]]=2025,tbl_PV_Milestones[[#This Row],[Baseline Date]]&lt;PV_Meta!$B$7),1,0)</f>
        <v>0</v>
      </c>
      <c r="AC3039" s="41">
        <f>IF(AND(tbl_PV_Milestones[[#This Row],[Planned YTD]]=1,tbl_PV_Milestones[[#This Row],[Complete]]="Yes"),1,0)</f>
        <v>0</v>
      </c>
      <c r="AD3039" s="41">
        <f>IF(AND(tbl_PV_Milestones[[#This Row],[Actual/Schedule Finish]]&lt;PV_Meta!$B$7,tbl_PV_Milestones[[#This Row],[Complete]]="No",tbl_PV_Milestones[[#This Row],[Project Status]]&lt;&gt;"On Hold"),1,0)</f>
        <v>1</v>
      </c>
      <c r="AE3039" s="41">
        <f>IF(AND(tbl_PV_Milestones[[#This Row],[Actual/Schedule Finish]]&gt;tbl_PV_Milestones[[#This Row],[Baseline Date]],tbl_PV_Milestones[[#This Row],[Complete]]="No",tbl_PV_Milestones[[#This Row],[Project Status]]&lt;&gt;"On Hold",tbl_PV_Milestones[[#This Row],[Overdue]]=0,tbl_PV_Milestones[[#This Row],[To be Baselined]]&lt;&gt;1),1,0)</f>
        <v>0</v>
      </c>
      <c r="AF3039" s="41">
        <f>IF(AND(tbl_PV_Milestones[[#This Row],[BL FY]]=2025,tbl_PV_Milestones[[#This Row],[Finish FY]]&gt;2025),1,0)</f>
        <v>0</v>
      </c>
      <c r="AG3039" s="56" t="str">
        <f>_xlfn.XLOOKUP(tbl_PV_Milestones[[#This Row],[Work ID]],tbl_PV_Meta[Work ID '#],tbl_PV_Meta[Project Manager/Owner],,0)</f>
        <v>Project Manager 25</v>
      </c>
    </row>
    <row r="3040" spans="4:33" x14ac:dyDescent="0.25">
      <c r="D3040" s="6" t="s">
        <v>154</v>
      </c>
      <c r="E3040" s="6" t="s">
        <v>52</v>
      </c>
      <c r="F3040" s="6" t="s">
        <v>1753</v>
      </c>
      <c r="G3040" s="6" t="s">
        <v>551</v>
      </c>
      <c r="H3040" s="6" t="s">
        <v>505</v>
      </c>
      <c r="I3040" s="6" t="s">
        <v>510</v>
      </c>
      <c r="J3040" s="6" t="s">
        <v>154</v>
      </c>
      <c r="K3040" s="6" t="s">
        <v>36</v>
      </c>
      <c r="L3040" s="6" t="s">
        <v>53</v>
      </c>
      <c r="M3040" s="43"/>
      <c r="N3040" s="44" t="s">
        <v>1979</v>
      </c>
      <c r="S3040" s="45" t="e">
        <f>_xlfn.CONCAT(#REF!,TRIM(tbl_PV_Milestones[[#This Row],[Milestone Description]]))</f>
        <v>#REF!</v>
      </c>
      <c r="T3040" s="84" t="str">
        <f>IF(COUNTIF(tbl_PV_Milestones[UID],tbl_PV_Milestones[[#This Row],[UID]])&gt;1,"Duplicate","")</f>
        <v>Duplicate</v>
      </c>
      <c r="U3040" s="42" t="str">
        <f>_xlfn.XLOOKUP(tbl_PV_Milestones[[#This Row],[Work ID]],tbl_PV_Meta[Work ID '#],tbl_PV_Meta[Sub-Portfolio])</f>
        <v>Sub-Portfolio 8</v>
      </c>
      <c r="V3040" s="41">
        <f>IF(MONTH(tbl_PV_Milestones[[#This Row],[Baseline Date]])&lt;7,YEAR(tbl_PV_Milestones[[#This Row],[Baseline Date]]),YEAR(tbl_PV_Milestones[[#This Row],[Baseline Date]])+1)</f>
        <v>1900</v>
      </c>
      <c r="W3040" s="41">
        <f>IF(MONTH(tbl_PV_Milestones[[#This Row],[Actual/Schedule Finish]])&lt;7,YEAR(tbl_PV_Milestones[[#This Row],[Actual/Schedule Finish]]),YEAR(tbl_PV_Milestones[[#This Row],[Actual/Schedule Finish]])+1)</f>
        <v>1900</v>
      </c>
      <c r="X3040" s="41" t="str">
        <f>IF(OR(tbl_PV_Milestones[[#This Row],[Project Status]]="Completed",tbl_PV_Milestones[[#This Row],[Project Status]]="Assumed Completed"),"Yes","No")</f>
        <v>No</v>
      </c>
      <c r="Y3040" s="41">
        <f>IF(tbl_PV_Milestones[[#This Row],[Baseline Date]]="",1,0)</f>
        <v>1</v>
      </c>
      <c r="Z3040" s="41">
        <f>IF(tbl_PV_Milestones[[#This Row],[Baseline Date]]&lt;PV_Meta!$B$7,1,0)</f>
        <v>1</v>
      </c>
      <c r="AA3040" s="41">
        <f>IF(tbl_PV_Milestones[[#This Row],[Complete]]="Yes",1,0)</f>
        <v>0</v>
      </c>
      <c r="AB3040" s="41">
        <f>IF(AND(tbl_PV_Milestones[[#This Row],[BL FY]]=2025,tbl_PV_Milestones[[#This Row],[Baseline Date]]&lt;PV_Meta!$B$7),1,0)</f>
        <v>0</v>
      </c>
      <c r="AC3040" s="41">
        <f>IF(AND(tbl_PV_Milestones[[#This Row],[Planned YTD]]=1,tbl_PV_Milestones[[#This Row],[Complete]]="Yes"),1,0)</f>
        <v>0</v>
      </c>
      <c r="AD3040" s="41">
        <f>IF(AND(tbl_PV_Milestones[[#This Row],[Actual/Schedule Finish]]&lt;PV_Meta!$B$7,tbl_PV_Milestones[[#This Row],[Complete]]="No",tbl_PV_Milestones[[#This Row],[Project Status]]&lt;&gt;"On Hold"),1,0)</f>
        <v>1</v>
      </c>
      <c r="AE3040" s="41">
        <f>IF(AND(tbl_PV_Milestones[[#This Row],[Actual/Schedule Finish]]&gt;tbl_PV_Milestones[[#This Row],[Baseline Date]],tbl_PV_Milestones[[#This Row],[Complete]]="No",tbl_PV_Milestones[[#This Row],[Project Status]]&lt;&gt;"On Hold",tbl_PV_Milestones[[#This Row],[Overdue]]=0,tbl_PV_Milestones[[#This Row],[To be Baselined]]&lt;&gt;1),1,0)</f>
        <v>0</v>
      </c>
      <c r="AF3040" s="41">
        <f>IF(AND(tbl_PV_Milestones[[#This Row],[BL FY]]=2025,tbl_PV_Milestones[[#This Row],[Finish FY]]&gt;2025),1,0)</f>
        <v>0</v>
      </c>
      <c r="AG3040" s="56" t="str">
        <f>_xlfn.XLOOKUP(tbl_PV_Milestones[[#This Row],[Work ID]],tbl_PV_Meta[Work ID '#],tbl_PV_Meta[Project Manager/Owner],,0)</f>
        <v>Project Manager 25</v>
      </c>
    </row>
    <row r="3041" spans="4:33" x14ac:dyDescent="0.25">
      <c r="D3041" s="6" t="s">
        <v>154</v>
      </c>
      <c r="E3041" s="6" t="s">
        <v>52</v>
      </c>
      <c r="F3041" s="6" t="s">
        <v>1753</v>
      </c>
      <c r="G3041" s="6" t="s">
        <v>553</v>
      </c>
      <c r="H3041" s="6" t="s">
        <v>505</v>
      </c>
      <c r="I3041" s="6" t="s">
        <v>510</v>
      </c>
      <c r="J3041" s="6" t="s">
        <v>154</v>
      </c>
      <c r="K3041" s="6" t="s">
        <v>36</v>
      </c>
      <c r="L3041" s="6" t="s">
        <v>53</v>
      </c>
      <c r="M3041" s="43"/>
      <c r="N3041" s="44" t="s">
        <v>1979</v>
      </c>
      <c r="S3041" s="45" t="e">
        <f>_xlfn.CONCAT(#REF!,TRIM(tbl_PV_Milestones[[#This Row],[Milestone Description]]))</f>
        <v>#REF!</v>
      </c>
      <c r="T3041" s="84" t="str">
        <f>IF(COUNTIF(tbl_PV_Milestones[UID],tbl_PV_Milestones[[#This Row],[UID]])&gt;1,"Duplicate","")</f>
        <v>Duplicate</v>
      </c>
      <c r="U3041" s="42" t="str">
        <f>_xlfn.XLOOKUP(tbl_PV_Milestones[[#This Row],[Work ID]],tbl_PV_Meta[Work ID '#],tbl_PV_Meta[Sub-Portfolio])</f>
        <v>Sub-Portfolio 8</v>
      </c>
      <c r="V3041" s="41">
        <f>IF(MONTH(tbl_PV_Milestones[[#This Row],[Baseline Date]])&lt;7,YEAR(tbl_PV_Milestones[[#This Row],[Baseline Date]]),YEAR(tbl_PV_Milestones[[#This Row],[Baseline Date]])+1)</f>
        <v>1900</v>
      </c>
      <c r="W3041" s="41">
        <f>IF(MONTH(tbl_PV_Milestones[[#This Row],[Actual/Schedule Finish]])&lt;7,YEAR(tbl_PV_Milestones[[#This Row],[Actual/Schedule Finish]]),YEAR(tbl_PV_Milestones[[#This Row],[Actual/Schedule Finish]])+1)</f>
        <v>1900</v>
      </c>
      <c r="X3041" s="41" t="str">
        <f>IF(OR(tbl_PV_Milestones[[#This Row],[Project Status]]="Completed",tbl_PV_Milestones[[#This Row],[Project Status]]="Assumed Completed"),"Yes","No")</f>
        <v>No</v>
      </c>
      <c r="Y3041" s="41">
        <f>IF(tbl_PV_Milestones[[#This Row],[Baseline Date]]="",1,0)</f>
        <v>1</v>
      </c>
      <c r="Z3041" s="41">
        <f>IF(tbl_PV_Milestones[[#This Row],[Baseline Date]]&lt;PV_Meta!$B$7,1,0)</f>
        <v>1</v>
      </c>
      <c r="AA3041" s="41">
        <f>IF(tbl_PV_Milestones[[#This Row],[Complete]]="Yes",1,0)</f>
        <v>0</v>
      </c>
      <c r="AB3041" s="41">
        <f>IF(AND(tbl_PV_Milestones[[#This Row],[BL FY]]=2025,tbl_PV_Milestones[[#This Row],[Baseline Date]]&lt;PV_Meta!$B$7),1,0)</f>
        <v>0</v>
      </c>
      <c r="AC3041" s="41">
        <f>IF(AND(tbl_PV_Milestones[[#This Row],[Planned YTD]]=1,tbl_PV_Milestones[[#This Row],[Complete]]="Yes"),1,0)</f>
        <v>0</v>
      </c>
      <c r="AD3041" s="41">
        <f>IF(AND(tbl_PV_Milestones[[#This Row],[Actual/Schedule Finish]]&lt;PV_Meta!$B$7,tbl_PV_Milestones[[#This Row],[Complete]]="No",tbl_PV_Milestones[[#This Row],[Project Status]]&lt;&gt;"On Hold"),1,0)</f>
        <v>1</v>
      </c>
      <c r="AE3041" s="41">
        <f>IF(AND(tbl_PV_Milestones[[#This Row],[Actual/Schedule Finish]]&gt;tbl_PV_Milestones[[#This Row],[Baseline Date]],tbl_PV_Milestones[[#This Row],[Complete]]="No",tbl_PV_Milestones[[#This Row],[Project Status]]&lt;&gt;"On Hold",tbl_PV_Milestones[[#This Row],[Overdue]]=0,tbl_PV_Milestones[[#This Row],[To be Baselined]]&lt;&gt;1),1,0)</f>
        <v>0</v>
      </c>
      <c r="AF3041" s="41">
        <f>IF(AND(tbl_PV_Milestones[[#This Row],[BL FY]]=2025,tbl_PV_Milestones[[#This Row],[Finish FY]]&gt;2025),1,0)</f>
        <v>0</v>
      </c>
      <c r="AG3041" s="56" t="str">
        <f>_xlfn.XLOOKUP(tbl_PV_Milestones[[#This Row],[Work ID]],tbl_PV_Meta[Work ID '#],tbl_PV_Meta[Project Manager/Owner],,0)</f>
        <v>Project Manager 25</v>
      </c>
    </row>
    <row r="3042" spans="4:33" x14ac:dyDescent="0.25">
      <c r="D3042" s="6" t="s">
        <v>154</v>
      </c>
      <c r="E3042" s="6" t="s">
        <v>52</v>
      </c>
      <c r="F3042" s="6" t="s">
        <v>1753</v>
      </c>
      <c r="G3042" s="6" t="s">
        <v>556</v>
      </c>
      <c r="H3042" s="6" t="s">
        <v>505</v>
      </c>
      <c r="I3042" s="6" t="s">
        <v>510</v>
      </c>
      <c r="J3042" s="6" t="s">
        <v>154</v>
      </c>
      <c r="K3042" s="6" t="s">
        <v>36</v>
      </c>
      <c r="L3042" s="6" t="s">
        <v>53</v>
      </c>
      <c r="M3042" s="43"/>
      <c r="N3042" s="44" t="s">
        <v>1979</v>
      </c>
      <c r="S3042" s="45" t="e">
        <f>_xlfn.CONCAT(#REF!,TRIM(tbl_PV_Milestones[[#This Row],[Milestone Description]]))</f>
        <v>#REF!</v>
      </c>
      <c r="T3042" s="84" t="str">
        <f>IF(COUNTIF(tbl_PV_Milestones[UID],tbl_PV_Milestones[[#This Row],[UID]])&gt;1,"Duplicate","")</f>
        <v>Duplicate</v>
      </c>
      <c r="U3042" s="42" t="str">
        <f>_xlfn.XLOOKUP(tbl_PV_Milestones[[#This Row],[Work ID]],tbl_PV_Meta[Work ID '#],tbl_PV_Meta[Sub-Portfolio])</f>
        <v>Sub-Portfolio 8</v>
      </c>
      <c r="V3042" s="41">
        <f>IF(MONTH(tbl_PV_Milestones[[#This Row],[Baseline Date]])&lt;7,YEAR(tbl_PV_Milestones[[#This Row],[Baseline Date]]),YEAR(tbl_PV_Milestones[[#This Row],[Baseline Date]])+1)</f>
        <v>1900</v>
      </c>
      <c r="W3042" s="41">
        <f>IF(MONTH(tbl_PV_Milestones[[#This Row],[Actual/Schedule Finish]])&lt;7,YEAR(tbl_PV_Milestones[[#This Row],[Actual/Schedule Finish]]),YEAR(tbl_PV_Milestones[[#This Row],[Actual/Schedule Finish]])+1)</f>
        <v>1900</v>
      </c>
      <c r="X3042" s="41" t="str">
        <f>IF(OR(tbl_PV_Milestones[[#This Row],[Project Status]]="Completed",tbl_PV_Milestones[[#This Row],[Project Status]]="Assumed Completed"),"Yes","No")</f>
        <v>No</v>
      </c>
      <c r="Y3042" s="41">
        <f>IF(tbl_PV_Milestones[[#This Row],[Baseline Date]]="",1,0)</f>
        <v>1</v>
      </c>
      <c r="Z3042" s="41">
        <f>IF(tbl_PV_Milestones[[#This Row],[Baseline Date]]&lt;PV_Meta!$B$7,1,0)</f>
        <v>1</v>
      </c>
      <c r="AA3042" s="41">
        <f>IF(tbl_PV_Milestones[[#This Row],[Complete]]="Yes",1,0)</f>
        <v>0</v>
      </c>
      <c r="AB3042" s="41">
        <f>IF(AND(tbl_PV_Milestones[[#This Row],[BL FY]]=2025,tbl_PV_Milestones[[#This Row],[Baseline Date]]&lt;PV_Meta!$B$7),1,0)</f>
        <v>0</v>
      </c>
      <c r="AC3042" s="41">
        <f>IF(AND(tbl_PV_Milestones[[#This Row],[Planned YTD]]=1,tbl_PV_Milestones[[#This Row],[Complete]]="Yes"),1,0)</f>
        <v>0</v>
      </c>
      <c r="AD3042" s="41">
        <f>IF(AND(tbl_PV_Milestones[[#This Row],[Actual/Schedule Finish]]&lt;PV_Meta!$B$7,tbl_PV_Milestones[[#This Row],[Complete]]="No",tbl_PV_Milestones[[#This Row],[Project Status]]&lt;&gt;"On Hold"),1,0)</f>
        <v>1</v>
      </c>
      <c r="AE3042" s="41">
        <f>IF(AND(tbl_PV_Milestones[[#This Row],[Actual/Schedule Finish]]&gt;tbl_PV_Milestones[[#This Row],[Baseline Date]],tbl_PV_Milestones[[#This Row],[Complete]]="No",tbl_PV_Milestones[[#This Row],[Project Status]]&lt;&gt;"On Hold",tbl_PV_Milestones[[#This Row],[Overdue]]=0,tbl_PV_Milestones[[#This Row],[To be Baselined]]&lt;&gt;1),1,0)</f>
        <v>0</v>
      </c>
      <c r="AF3042" s="41">
        <f>IF(AND(tbl_PV_Milestones[[#This Row],[BL FY]]=2025,tbl_PV_Milestones[[#This Row],[Finish FY]]&gt;2025),1,0)</f>
        <v>0</v>
      </c>
      <c r="AG3042" s="56" t="str">
        <f>_xlfn.XLOOKUP(tbl_PV_Milestones[[#This Row],[Work ID]],tbl_PV_Meta[Work ID '#],tbl_PV_Meta[Project Manager/Owner],,0)</f>
        <v>Project Manager 25</v>
      </c>
    </row>
    <row r="3043" spans="4:33" x14ac:dyDescent="0.25">
      <c r="D3043" s="6" t="s">
        <v>154</v>
      </c>
      <c r="E3043" s="6" t="s">
        <v>503</v>
      </c>
      <c r="F3043" s="6" t="s">
        <v>1753</v>
      </c>
      <c r="G3043" s="6" t="s">
        <v>537</v>
      </c>
      <c r="H3043" s="6" t="s">
        <v>505</v>
      </c>
      <c r="I3043" s="6" t="s">
        <v>510</v>
      </c>
      <c r="J3043" s="6" t="s">
        <v>154</v>
      </c>
      <c r="K3043" s="6" t="s">
        <v>36</v>
      </c>
      <c r="L3043" s="6" t="s">
        <v>53</v>
      </c>
      <c r="M3043" s="43"/>
      <c r="N3043" s="44" t="s">
        <v>1979</v>
      </c>
      <c r="O3043" s="39">
        <v>45597.708333333299</v>
      </c>
      <c r="P3043" s="39">
        <v>45597.708333333299</v>
      </c>
      <c r="Q3043" s="6">
        <v>0</v>
      </c>
      <c r="R3043" s="6">
        <v>0</v>
      </c>
      <c r="S3043" s="45" t="e">
        <f>_xlfn.CONCAT(#REF!,TRIM(tbl_PV_Milestones[[#This Row],[Milestone Description]]))</f>
        <v>#REF!</v>
      </c>
      <c r="T3043" s="84" t="str">
        <f>IF(COUNTIF(tbl_PV_Milestones[UID],tbl_PV_Milestones[[#This Row],[UID]])&gt;1,"Duplicate","")</f>
        <v>Duplicate</v>
      </c>
      <c r="U3043" s="42" t="str">
        <f>_xlfn.XLOOKUP(tbl_PV_Milestones[[#This Row],[Work ID]],tbl_PV_Meta[Work ID '#],tbl_PV_Meta[Sub-Portfolio])</f>
        <v>Sub-Portfolio 8</v>
      </c>
      <c r="V3043" s="41">
        <f>IF(MONTH(tbl_PV_Milestones[[#This Row],[Baseline Date]])&lt;7,YEAR(tbl_PV_Milestones[[#This Row],[Baseline Date]]),YEAR(tbl_PV_Milestones[[#This Row],[Baseline Date]])+1)</f>
        <v>2025</v>
      </c>
      <c r="W3043" s="41">
        <f>IF(MONTH(tbl_PV_Milestones[[#This Row],[Actual/Schedule Finish]])&lt;7,YEAR(tbl_PV_Milestones[[#This Row],[Actual/Schedule Finish]]),YEAR(tbl_PV_Milestones[[#This Row],[Actual/Schedule Finish]])+1)</f>
        <v>2025</v>
      </c>
      <c r="X3043" s="41" t="str">
        <f>IF(OR(tbl_PV_Milestones[[#This Row],[Project Status]]="Completed",tbl_PV_Milestones[[#This Row],[Project Status]]="Assumed Completed"),"Yes","No")</f>
        <v>No</v>
      </c>
      <c r="Y3043" s="41">
        <f>IF(tbl_PV_Milestones[[#This Row],[Baseline Date]]="",1,0)</f>
        <v>0</v>
      </c>
      <c r="Z3043" s="41">
        <f>IF(tbl_PV_Milestones[[#This Row],[Baseline Date]]&lt;PV_Meta!$B$7,1,0)</f>
        <v>1</v>
      </c>
      <c r="AA3043" s="41">
        <f>IF(tbl_PV_Milestones[[#This Row],[Complete]]="Yes",1,0)</f>
        <v>0</v>
      </c>
      <c r="AB3043" s="41">
        <f>IF(AND(tbl_PV_Milestones[[#This Row],[BL FY]]=2025,tbl_PV_Milestones[[#This Row],[Baseline Date]]&lt;PV_Meta!$B$7),1,0)</f>
        <v>1</v>
      </c>
      <c r="AC3043" s="41">
        <f>IF(AND(tbl_PV_Milestones[[#This Row],[Planned YTD]]=1,tbl_PV_Milestones[[#This Row],[Complete]]="Yes"),1,0)</f>
        <v>0</v>
      </c>
      <c r="AD3043" s="41">
        <f>IF(AND(tbl_PV_Milestones[[#This Row],[Actual/Schedule Finish]]&lt;PV_Meta!$B$7,tbl_PV_Milestones[[#This Row],[Complete]]="No",tbl_PV_Milestones[[#This Row],[Project Status]]&lt;&gt;"On Hold"),1,0)</f>
        <v>1</v>
      </c>
      <c r="AE3043" s="41">
        <f>IF(AND(tbl_PV_Milestones[[#This Row],[Actual/Schedule Finish]]&gt;tbl_PV_Milestones[[#This Row],[Baseline Date]],tbl_PV_Milestones[[#This Row],[Complete]]="No",tbl_PV_Milestones[[#This Row],[Project Status]]&lt;&gt;"On Hold",tbl_PV_Milestones[[#This Row],[Overdue]]=0,tbl_PV_Milestones[[#This Row],[To be Baselined]]&lt;&gt;1),1,0)</f>
        <v>0</v>
      </c>
      <c r="AF3043" s="41">
        <f>IF(AND(tbl_PV_Milestones[[#This Row],[BL FY]]=2025,tbl_PV_Milestones[[#This Row],[Finish FY]]&gt;2025),1,0)</f>
        <v>0</v>
      </c>
      <c r="AG3043" s="56" t="str">
        <f>_xlfn.XLOOKUP(tbl_PV_Milestones[[#This Row],[Work ID]],tbl_PV_Meta[Work ID '#],tbl_PV_Meta[Project Manager/Owner],,0)</f>
        <v>Project Manager 25</v>
      </c>
    </row>
    <row r="3044" spans="4:33" x14ac:dyDescent="0.25">
      <c r="D3044" s="6" t="s">
        <v>154</v>
      </c>
      <c r="E3044" s="6" t="s">
        <v>52</v>
      </c>
      <c r="F3044" s="6" t="s">
        <v>1753</v>
      </c>
      <c r="G3044" s="6" t="s">
        <v>538</v>
      </c>
      <c r="H3044" s="6" t="s">
        <v>505</v>
      </c>
      <c r="I3044" s="6" t="s">
        <v>510</v>
      </c>
      <c r="J3044" s="6" t="s">
        <v>154</v>
      </c>
      <c r="K3044" s="6" t="s">
        <v>36</v>
      </c>
      <c r="L3044" s="6" t="s">
        <v>53</v>
      </c>
      <c r="M3044" s="43"/>
      <c r="N3044" s="44" t="s">
        <v>1979</v>
      </c>
      <c r="S3044" s="45" t="e">
        <f>_xlfn.CONCAT(#REF!,TRIM(tbl_PV_Milestones[[#This Row],[Milestone Description]]))</f>
        <v>#REF!</v>
      </c>
      <c r="T3044" s="84" t="str">
        <f>IF(COUNTIF(tbl_PV_Milestones[UID],tbl_PV_Milestones[[#This Row],[UID]])&gt;1,"Duplicate","")</f>
        <v>Duplicate</v>
      </c>
      <c r="U3044" s="42" t="str">
        <f>_xlfn.XLOOKUP(tbl_PV_Milestones[[#This Row],[Work ID]],tbl_PV_Meta[Work ID '#],tbl_PV_Meta[Sub-Portfolio])</f>
        <v>Sub-Portfolio 8</v>
      </c>
      <c r="V3044" s="41">
        <f>IF(MONTH(tbl_PV_Milestones[[#This Row],[Baseline Date]])&lt;7,YEAR(tbl_PV_Milestones[[#This Row],[Baseline Date]]),YEAR(tbl_PV_Milestones[[#This Row],[Baseline Date]])+1)</f>
        <v>1900</v>
      </c>
      <c r="W3044" s="41">
        <f>IF(MONTH(tbl_PV_Milestones[[#This Row],[Actual/Schedule Finish]])&lt;7,YEAR(tbl_PV_Milestones[[#This Row],[Actual/Schedule Finish]]),YEAR(tbl_PV_Milestones[[#This Row],[Actual/Schedule Finish]])+1)</f>
        <v>1900</v>
      </c>
      <c r="X3044" s="41" t="str">
        <f>IF(OR(tbl_PV_Milestones[[#This Row],[Project Status]]="Completed",tbl_PV_Milestones[[#This Row],[Project Status]]="Assumed Completed"),"Yes","No")</f>
        <v>No</v>
      </c>
      <c r="Y3044" s="41">
        <f>IF(tbl_PV_Milestones[[#This Row],[Baseline Date]]="",1,0)</f>
        <v>1</v>
      </c>
      <c r="Z3044" s="41">
        <f>IF(tbl_PV_Milestones[[#This Row],[Baseline Date]]&lt;PV_Meta!$B$7,1,0)</f>
        <v>1</v>
      </c>
      <c r="AA3044" s="41">
        <f>IF(tbl_PV_Milestones[[#This Row],[Complete]]="Yes",1,0)</f>
        <v>0</v>
      </c>
      <c r="AB3044" s="41">
        <f>IF(AND(tbl_PV_Milestones[[#This Row],[BL FY]]=2025,tbl_PV_Milestones[[#This Row],[Baseline Date]]&lt;PV_Meta!$B$7),1,0)</f>
        <v>0</v>
      </c>
      <c r="AC3044" s="41">
        <f>IF(AND(tbl_PV_Milestones[[#This Row],[Planned YTD]]=1,tbl_PV_Milestones[[#This Row],[Complete]]="Yes"),1,0)</f>
        <v>0</v>
      </c>
      <c r="AD3044" s="41">
        <f>IF(AND(tbl_PV_Milestones[[#This Row],[Actual/Schedule Finish]]&lt;PV_Meta!$B$7,tbl_PV_Milestones[[#This Row],[Complete]]="No",tbl_PV_Milestones[[#This Row],[Project Status]]&lt;&gt;"On Hold"),1,0)</f>
        <v>1</v>
      </c>
      <c r="AE3044" s="41">
        <f>IF(AND(tbl_PV_Milestones[[#This Row],[Actual/Schedule Finish]]&gt;tbl_PV_Milestones[[#This Row],[Baseline Date]],tbl_PV_Milestones[[#This Row],[Complete]]="No",tbl_PV_Milestones[[#This Row],[Project Status]]&lt;&gt;"On Hold",tbl_PV_Milestones[[#This Row],[Overdue]]=0,tbl_PV_Milestones[[#This Row],[To be Baselined]]&lt;&gt;1),1,0)</f>
        <v>0</v>
      </c>
      <c r="AF3044" s="41">
        <f>IF(AND(tbl_PV_Milestones[[#This Row],[BL FY]]=2025,tbl_PV_Milestones[[#This Row],[Finish FY]]&gt;2025),1,0)</f>
        <v>0</v>
      </c>
      <c r="AG3044" s="56" t="str">
        <f>_xlfn.XLOOKUP(tbl_PV_Milestones[[#This Row],[Work ID]],tbl_PV_Meta[Work ID '#],tbl_PV_Meta[Project Manager/Owner],,0)</f>
        <v>Project Manager 25</v>
      </c>
    </row>
    <row r="3045" spans="4:33" x14ac:dyDescent="0.25">
      <c r="D3045" s="6" t="s">
        <v>154</v>
      </c>
      <c r="E3045" s="6" t="s">
        <v>52</v>
      </c>
      <c r="F3045" s="6" t="s">
        <v>1753</v>
      </c>
      <c r="G3045" s="6" t="s">
        <v>530</v>
      </c>
      <c r="H3045" s="6" t="s">
        <v>505</v>
      </c>
      <c r="I3045" s="6" t="s">
        <v>510</v>
      </c>
      <c r="J3045" s="6" t="s">
        <v>154</v>
      </c>
      <c r="K3045" s="6" t="s">
        <v>36</v>
      </c>
      <c r="L3045" s="6" t="s">
        <v>53</v>
      </c>
      <c r="M3045" s="43"/>
      <c r="N3045" s="44" t="s">
        <v>1979</v>
      </c>
      <c r="S3045" s="45" t="e">
        <f>_xlfn.CONCAT(#REF!,TRIM(tbl_PV_Milestones[[#This Row],[Milestone Description]]))</f>
        <v>#REF!</v>
      </c>
      <c r="T3045" s="84" t="str">
        <f>IF(COUNTIF(tbl_PV_Milestones[UID],tbl_PV_Milestones[[#This Row],[UID]])&gt;1,"Duplicate","")</f>
        <v>Duplicate</v>
      </c>
      <c r="U3045" s="42" t="str">
        <f>_xlfn.XLOOKUP(tbl_PV_Milestones[[#This Row],[Work ID]],tbl_PV_Meta[Work ID '#],tbl_PV_Meta[Sub-Portfolio])</f>
        <v>Sub-Portfolio 8</v>
      </c>
      <c r="V3045" s="41">
        <f>IF(MONTH(tbl_PV_Milestones[[#This Row],[Baseline Date]])&lt;7,YEAR(tbl_PV_Milestones[[#This Row],[Baseline Date]]),YEAR(tbl_PV_Milestones[[#This Row],[Baseline Date]])+1)</f>
        <v>1900</v>
      </c>
      <c r="W3045" s="41">
        <f>IF(MONTH(tbl_PV_Milestones[[#This Row],[Actual/Schedule Finish]])&lt;7,YEAR(tbl_PV_Milestones[[#This Row],[Actual/Schedule Finish]]),YEAR(tbl_PV_Milestones[[#This Row],[Actual/Schedule Finish]])+1)</f>
        <v>1900</v>
      </c>
      <c r="X3045" s="41" t="str">
        <f>IF(OR(tbl_PV_Milestones[[#This Row],[Project Status]]="Completed",tbl_PV_Milestones[[#This Row],[Project Status]]="Assumed Completed"),"Yes","No")</f>
        <v>No</v>
      </c>
      <c r="Y3045" s="41">
        <f>IF(tbl_PV_Milestones[[#This Row],[Baseline Date]]="",1,0)</f>
        <v>1</v>
      </c>
      <c r="Z3045" s="41">
        <f>IF(tbl_PV_Milestones[[#This Row],[Baseline Date]]&lt;PV_Meta!$B$7,1,0)</f>
        <v>1</v>
      </c>
      <c r="AA3045" s="41">
        <f>IF(tbl_PV_Milestones[[#This Row],[Complete]]="Yes",1,0)</f>
        <v>0</v>
      </c>
      <c r="AB3045" s="41">
        <f>IF(AND(tbl_PV_Milestones[[#This Row],[BL FY]]=2025,tbl_PV_Milestones[[#This Row],[Baseline Date]]&lt;PV_Meta!$B$7),1,0)</f>
        <v>0</v>
      </c>
      <c r="AC3045" s="41">
        <f>IF(AND(tbl_PV_Milestones[[#This Row],[Planned YTD]]=1,tbl_PV_Milestones[[#This Row],[Complete]]="Yes"),1,0)</f>
        <v>0</v>
      </c>
      <c r="AD3045" s="41">
        <f>IF(AND(tbl_PV_Milestones[[#This Row],[Actual/Schedule Finish]]&lt;PV_Meta!$B$7,tbl_PV_Milestones[[#This Row],[Complete]]="No",tbl_PV_Milestones[[#This Row],[Project Status]]&lt;&gt;"On Hold"),1,0)</f>
        <v>1</v>
      </c>
      <c r="AE3045" s="41">
        <f>IF(AND(tbl_PV_Milestones[[#This Row],[Actual/Schedule Finish]]&gt;tbl_PV_Milestones[[#This Row],[Baseline Date]],tbl_PV_Milestones[[#This Row],[Complete]]="No",tbl_PV_Milestones[[#This Row],[Project Status]]&lt;&gt;"On Hold",tbl_PV_Milestones[[#This Row],[Overdue]]=0,tbl_PV_Milestones[[#This Row],[To be Baselined]]&lt;&gt;1),1,0)</f>
        <v>0</v>
      </c>
      <c r="AF3045" s="41">
        <f>IF(AND(tbl_PV_Milestones[[#This Row],[BL FY]]=2025,tbl_PV_Milestones[[#This Row],[Finish FY]]&gt;2025),1,0)</f>
        <v>0</v>
      </c>
      <c r="AG3045" s="56" t="str">
        <f>_xlfn.XLOOKUP(tbl_PV_Milestones[[#This Row],[Work ID]],tbl_PV_Meta[Work ID '#],tbl_PV_Meta[Project Manager/Owner],,0)</f>
        <v>Project Manager 25</v>
      </c>
    </row>
    <row r="3046" spans="4:33" x14ac:dyDescent="0.25">
      <c r="D3046" s="6" t="s">
        <v>154</v>
      </c>
      <c r="E3046" s="6" t="s">
        <v>52</v>
      </c>
      <c r="F3046" s="6" t="s">
        <v>1753</v>
      </c>
      <c r="G3046" s="6" t="s">
        <v>525</v>
      </c>
      <c r="H3046" s="6" t="s">
        <v>505</v>
      </c>
      <c r="I3046" s="6" t="s">
        <v>510</v>
      </c>
      <c r="J3046" s="6" t="s">
        <v>154</v>
      </c>
      <c r="K3046" s="6" t="s">
        <v>36</v>
      </c>
      <c r="L3046" s="6" t="s">
        <v>53</v>
      </c>
      <c r="M3046" s="43"/>
      <c r="N3046" s="44" t="s">
        <v>1979</v>
      </c>
      <c r="S3046" s="45" t="e">
        <f>_xlfn.CONCAT(#REF!,TRIM(tbl_PV_Milestones[[#This Row],[Milestone Description]]))</f>
        <v>#REF!</v>
      </c>
      <c r="T3046" s="84" t="str">
        <f>IF(COUNTIF(tbl_PV_Milestones[UID],tbl_PV_Milestones[[#This Row],[UID]])&gt;1,"Duplicate","")</f>
        <v>Duplicate</v>
      </c>
      <c r="U3046" s="42" t="str">
        <f>_xlfn.XLOOKUP(tbl_PV_Milestones[[#This Row],[Work ID]],tbl_PV_Meta[Work ID '#],tbl_PV_Meta[Sub-Portfolio])</f>
        <v>Sub-Portfolio 8</v>
      </c>
      <c r="V3046" s="41">
        <f>IF(MONTH(tbl_PV_Milestones[[#This Row],[Baseline Date]])&lt;7,YEAR(tbl_PV_Milestones[[#This Row],[Baseline Date]]),YEAR(tbl_PV_Milestones[[#This Row],[Baseline Date]])+1)</f>
        <v>1900</v>
      </c>
      <c r="W3046" s="41">
        <f>IF(MONTH(tbl_PV_Milestones[[#This Row],[Actual/Schedule Finish]])&lt;7,YEAR(tbl_PV_Milestones[[#This Row],[Actual/Schedule Finish]]),YEAR(tbl_PV_Milestones[[#This Row],[Actual/Schedule Finish]])+1)</f>
        <v>1900</v>
      </c>
      <c r="X3046" s="41" t="str">
        <f>IF(OR(tbl_PV_Milestones[[#This Row],[Project Status]]="Completed",tbl_PV_Milestones[[#This Row],[Project Status]]="Assumed Completed"),"Yes","No")</f>
        <v>No</v>
      </c>
      <c r="Y3046" s="41">
        <f>IF(tbl_PV_Milestones[[#This Row],[Baseline Date]]="",1,0)</f>
        <v>1</v>
      </c>
      <c r="Z3046" s="41">
        <f>IF(tbl_PV_Milestones[[#This Row],[Baseline Date]]&lt;PV_Meta!$B$7,1,0)</f>
        <v>1</v>
      </c>
      <c r="AA3046" s="41">
        <f>IF(tbl_PV_Milestones[[#This Row],[Complete]]="Yes",1,0)</f>
        <v>0</v>
      </c>
      <c r="AB3046" s="41">
        <f>IF(AND(tbl_PV_Milestones[[#This Row],[BL FY]]=2025,tbl_PV_Milestones[[#This Row],[Baseline Date]]&lt;PV_Meta!$B$7),1,0)</f>
        <v>0</v>
      </c>
      <c r="AC3046" s="41">
        <f>IF(AND(tbl_PV_Milestones[[#This Row],[Planned YTD]]=1,tbl_PV_Milestones[[#This Row],[Complete]]="Yes"),1,0)</f>
        <v>0</v>
      </c>
      <c r="AD3046" s="41">
        <f>IF(AND(tbl_PV_Milestones[[#This Row],[Actual/Schedule Finish]]&lt;PV_Meta!$B$7,tbl_PV_Milestones[[#This Row],[Complete]]="No",tbl_PV_Milestones[[#This Row],[Project Status]]&lt;&gt;"On Hold"),1,0)</f>
        <v>1</v>
      </c>
      <c r="AE3046" s="41">
        <f>IF(AND(tbl_PV_Milestones[[#This Row],[Actual/Schedule Finish]]&gt;tbl_PV_Milestones[[#This Row],[Baseline Date]],tbl_PV_Milestones[[#This Row],[Complete]]="No",tbl_PV_Milestones[[#This Row],[Project Status]]&lt;&gt;"On Hold",tbl_PV_Milestones[[#This Row],[Overdue]]=0,tbl_PV_Milestones[[#This Row],[To be Baselined]]&lt;&gt;1),1,0)</f>
        <v>0</v>
      </c>
      <c r="AF3046" s="41">
        <f>IF(AND(tbl_PV_Milestones[[#This Row],[BL FY]]=2025,tbl_PV_Milestones[[#This Row],[Finish FY]]&gt;2025),1,0)</f>
        <v>0</v>
      </c>
      <c r="AG3046" s="56" t="str">
        <f>_xlfn.XLOOKUP(tbl_PV_Milestones[[#This Row],[Work ID]],tbl_PV_Meta[Work ID '#],tbl_PV_Meta[Project Manager/Owner],,0)</f>
        <v>Project Manager 25</v>
      </c>
    </row>
    <row r="3047" spans="4:33" x14ac:dyDescent="0.25">
      <c r="D3047" s="6" t="s">
        <v>154</v>
      </c>
      <c r="E3047" s="6" t="s">
        <v>52</v>
      </c>
      <c r="F3047" s="6" t="s">
        <v>1753</v>
      </c>
      <c r="G3047" s="6" t="s">
        <v>511</v>
      </c>
      <c r="H3047" s="6" t="s">
        <v>505</v>
      </c>
      <c r="I3047" s="6" t="s">
        <v>512</v>
      </c>
      <c r="J3047" s="6" t="s">
        <v>154</v>
      </c>
      <c r="K3047" s="6" t="s">
        <v>36</v>
      </c>
      <c r="L3047" s="6" t="s">
        <v>53</v>
      </c>
      <c r="M3047" s="43"/>
      <c r="N3047" s="44" t="s">
        <v>1979</v>
      </c>
      <c r="S3047" s="45" t="e">
        <f>_xlfn.CONCAT(#REF!,TRIM(tbl_PV_Milestones[[#This Row],[Milestone Description]]))</f>
        <v>#REF!</v>
      </c>
      <c r="T3047" s="84" t="str">
        <f>IF(COUNTIF(tbl_PV_Milestones[UID],tbl_PV_Milestones[[#This Row],[UID]])&gt;1,"Duplicate","")</f>
        <v>Duplicate</v>
      </c>
      <c r="U3047" s="42" t="str">
        <f>_xlfn.XLOOKUP(tbl_PV_Milestones[[#This Row],[Work ID]],tbl_PV_Meta[Work ID '#],tbl_PV_Meta[Sub-Portfolio])</f>
        <v>Sub-Portfolio 8</v>
      </c>
      <c r="V3047" s="41">
        <f>IF(MONTH(tbl_PV_Milestones[[#This Row],[Baseline Date]])&lt;7,YEAR(tbl_PV_Milestones[[#This Row],[Baseline Date]]),YEAR(tbl_PV_Milestones[[#This Row],[Baseline Date]])+1)</f>
        <v>1900</v>
      </c>
      <c r="W3047" s="41">
        <f>IF(MONTH(tbl_PV_Milestones[[#This Row],[Actual/Schedule Finish]])&lt;7,YEAR(tbl_PV_Milestones[[#This Row],[Actual/Schedule Finish]]),YEAR(tbl_PV_Milestones[[#This Row],[Actual/Schedule Finish]])+1)</f>
        <v>1900</v>
      </c>
      <c r="X3047" s="41" t="str">
        <f>IF(OR(tbl_PV_Milestones[[#This Row],[Project Status]]="Completed",tbl_PV_Milestones[[#This Row],[Project Status]]="Assumed Completed"),"Yes","No")</f>
        <v>No</v>
      </c>
      <c r="Y3047" s="41">
        <f>IF(tbl_PV_Milestones[[#This Row],[Baseline Date]]="",1,0)</f>
        <v>1</v>
      </c>
      <c r="Z3047" s="41">
        <f>IF(tbl_PV_Milestones[[#This Row],[Baseline Date]]&lt;PV_Meta!$B$7,1,0)</f>
        <v>1</v>
      </c>
      <c r="AA3047" s="41">
        <f>IF(tbl_PV_Milestones[[#This Row],[Complete]]="Yes",1,0)</f>
        <v>0</v>
      </c>
      <c r="AB3047" s="41">
        <f>IF(AND(tbl_PV_Milestones[[#This Row],[BL FY]]=2025,tbl_PV_Milestones[[#This Row],[Baseline Date]]&lt;PV_Meta!$B$7),1,0)</f>
        <v>0</v>
      </c>
      <c r="AC3047" s="41">
        <f>IF(AND(tbl_PV_Milestones[[#This Row],[Planned YTD]]=1,tbl_PV_Milestones[[#This Row],[Complete]]="Yes"),1,0)</f>
        <v>0</v>
      </c>
      <c r="AD3047" s="41">
        <f>IF(AND(tbl_PV_Milestones[[#This Row],[Actual/Schedule Finish]]&lt;PV_Meta!$B$7,tbl_PV_Milestones[[#This Row],[Complete]]="No",tbl_PV_Milestones[[#This Row],[Project Status]]&lt;&gt;"On Hold"),1,0)</f>
        <v>1</v>
      </c>
      <c r="AE3047" s="41">
        <f>IF(AND(tbl_PV_Milestones[[#This Row],[Actual/Schedule Finish]]&gt;tbl_PV_Milestones[[#This Row],[Baseline Date]],tbl_PV_Milestones[[#This Row],[Complete]]="No",tbl_PV_Milestones[[#This Row],[Project Status]]&lt;&gt;"On Hold",tbl_PV_Milestones[[#This Row],[Overdue]]=0,tbl_PV_Milestones[[#This Row],[To be Baselined]]&lt;&gt;1),1,0)</f>
        <v>0</v>
      </c>
      <c r="AF3047" s="41">
        <f>IF(AND(tbl_PV_Milestones[[#This Row],[BL FY]]=2025,tbl_PV_Milestones[[#This Row],[Finish FY]]&gt;2025),1,0)</f>
        <v>0</v>
      </c>
      <c r="AG3047" s="56" t="str">
        <f>_xlfn.XLOOKUP(tbl_PV_Milestones[[#This Row],[Work ID]],tbl_PV_Meta[Work ID '#],tbl_PV_Meta[Project Manager/Owner],,0)</f>
        <v>Project Manager 25</v>
      </c>
    </row>
    <row r="3048" spans="4:33" x14ac:dyDescent="0.25">
      <c r="D3048" s="6" t="s">
        <v>154</v>
      </c>
      <c r="E3048" s="6" t="s">
        <v>52</v>
      </c>
      <c r="F3048" s="6" t="s">
        <v>1766</v>
      </c>
      <c r="G3048" s="6" t="s">
        <v>1240</v>
      </c>
      <c r="H3048" s="6" t="s">
        <v>519</v>
      </c>
      <c r="I3048" s="6" t="s">
        <v>510</v>
      </c>
      <c r="J3048" s="6" t="s">
        <v>154</v>
      </c>
      <c r="K3048" s="6" t="s">
        <v>39</v>
      </c>
      <c r="L3048" s="6" t="s">
        <v>77</v>
      </c>
      <c r="M3048" s="43"/>
      <c r="N3048" s="44" t="s">
        <v>1979</v>
      </c>
      <c r="S3048" s="45" t="e">
        <f>_xlfn.CONCAT(#REF!,TRIM(tbl_PV_Milestones[[#This Row],[Milestone Description]]))</f>
        <v>#REF!</v>
      </c>
      <c r="T3048" s="84" t="str">
        <f>IF(COUNTIF(tbl_PV_Milestones[UID],tbl_PV_Milestones[[#This Row],[UID]])&gt;1,"Duplicate","")</f>
        <v>Duplicate</v>
      </c>
      <c r="U3048" s="42" t="str">
        <f>_xlfn.XLOOKUP(tbl_PV_Milestones[[#This Row],[Work ID]],tbl_PV_Meta[Work ID '#],tbl_PV_Meta[Sub-Portfolio])</f>
        <v>Sub-Portfolio 4</v>
      </c>
      <c r="V3048" s="41">
        <f>IF(MONTH(tbl_PV_Milestones[[#This Row],[Baseline Date]])&lt;7,YEAR(tbl_PV_Milestones[[#This Row],[Baseline Date]]),YEAR(tbl_PV_Milestones[[#This Row],[Baseline Date]])+1)</f>
        <v>1900</v>
      </c>
      <c r="W3048" s="41">
        <f>IF(MONTH(tbl_PV_Milestones[[#This Row],[Actual/Schedule Finish]])&lt;7,YEAR(tbl_PV_Milestones[[#This Row],[Actual/Schedule Finish]]),YEAR(tbl_PV_Milestones[[#This Row],[Actual/Schedule Finish]])+1)</f>
        <v>1900</v>
      </c>
      <c r="X3048" s="41" t="str">
        <f>IF(OR(tbl_PV_Milestones[[#This Row],[Project Status]]="Completed",tbl_PV_Milestones[[#This Row],[Project Status]]="Assumed Completed"),"Yes","No")</f>
        <v>No</v>
      </c>
      <c r="Y3048" s="41">
        <f>IF(tbl_PV_Milestones[[#This Row],[Baseline Date]]="",1,0)</f>
        <v>1</v>
      </c>
      <c r="Z3048" s="41">
        <f>IF(tbl_PV_Milestones[[#This Row],[Baseline Date]]&lt;PV_Meta!$B$7,1,0)</f>
        <v>1</v>
      </c>
      <c r="AA3048" s="41">
        <f>IF(tbl_PV_Milestones[[#This Row],[Complete]]="Yes",1,0)</f>
        <v>0</v>
      </c>
      <c r="AB3048" s="41">
        <f>IF(AND(tbl_PV_Milestones[[#This Row],[BL FY]]=2025,tbl_PV_Milestones[[#This Row],[Baseline Date]]&lt;PV_Meta!$B$7),1,0)</f>
        <v>0</v>
      </c>
      <c r="AC3048" s="41">
        <f>IF(AND(tbl_PV_Milestones[[#This Row],[Planned YTD]]=1,tbl_PV_Milestones[[#This Row],[Complete]]="Yes"),1,0)</f>
        <v>0</v>
      </c>
      <c r="AD3048" s="41">
        <f>IF(AND(tbl_PV_Milestones[[#This Row],[Actual/Schedule Finish]]&lt;PV_Meta!$B$7,tbl_PV_Milestones[[#This Row],[Complete]]="No",tbl_PV_Milestones[[#This Row],[Project Status]]&lt;&gt;"On Hold"),1,0)</f>
        <v>1</v>
      </c>
      <c r="AE3048" s="41">
        <f>IF(AND(tbl_PV_Milestones[[#This Row],[Actual/Schedule Finish]]&gt;tbl_PV_Milestones[[#This Row],[Baseline Date]],tbl_PV_Milestones[[#This Row],[Complete]]="No",tbl_PV_Milestones[[#This Row],[Project Status]]&lt;&gt;"On Hold",tbl_PV_Milestones[[#This Row],[Overdue]]=0,tbl_PV_Milestones[[#This Row],[To be Baselined]]&lt;&gt;1),1,0)</f>
        <v>0</v>
      </c>
      <c r="AF3048" s="41">
        <f>IF(AND(tbl_PV_Milestones[[#This Row],[BL FY]]=2025,tbl_PV_Milestones[[#This Row],[Finish FY]]&gt;2025),1,0)</f>
        <v>0</v>
      </c>
      <c r="AG3048" s="56" t="str">
        <f>_xlfn.XLOOKUP(tbl_PV_Milestones[[#This Row],[Work ID]],tbl_PV_Meta[Work ID '#],tbl_PV_Meta[Project Manager/Owner],,0)</f>
        <v>Project Manager 38</v>
      </c>
    </row>
    <row r="3049" spans="4:33" x14ac:dyDescent="0.25">
      <c r="D3049" s="6" t="s">
        <v>154</v>
      </c>
      <c r="E3049" s="6" t="s">
        <v>503</v>
      </c>
      <c r="F3049" s="6" t="s">
        <v>1766</v>
      </c>
      <c r="G3049" s="6" t="s">
        <v>533</v>
      </c>
      <c r="H3049" s="6" t="s">
        <v>519</v>
      </c>
      <c r="I3049" s="6" t="s">
        <v>510</v>
      </c>
      <c r="J3049" s="6" t="s">
        <v>154</v>
      </c>
      <c r="K3049" s="6" t="s">
        <v>39</v>
      </c>
      <c r="L3049" s="6" t="s">
        <v>77</v>
      </c>
      <c r="M3049" s="43"/>
      <c r="N3049" s="44" t="s">
        <v>1979</v>
      </c>
      <c r="O3049" s="39">
        <v>45813.708333333299</v>
      </c>
      <c r="P3049" s="39">
        <v>45813.708333333299</v>
      </c>
      <c r="Q3049" s="6">
        <v>0</v>
      </c>
      <c r="R3049" s="6">
        <v>0</v>
      </c>
      <c r="S3049" s="45" t="e">
        <f>_xlfn.CONCAT(#REF!,TRIM(tbl_PV_Milestones[[#This Row],[Milestone Description]]))</f>
        <v>#REF!</v>
      </c>
      <c r="T3049" s="84" t="str">
        <f>IF(COUNTIF(tbl_PV_Milestones[UID],tbl_PV_Milestones[[#This Row],[UID]])&gt;1,"Duplicate","")</f>
        <v>Duplicate</v>
      </c>
      <c r="U3049" s="42" t="str">
        <f>_xlfn.XLOOKUP(tbl_PV_Milestones[[#This Row],[Work ID]],tbl_PV_Meta[Work ID '#],tbl_PV_Meta[Sub-Portfolio])</f>
        <v>Sub-Portfolio 4</v>
      </c>
      <c r="V3049" s="41">
        <f>IF(MONTH(tbl_PV_Milestones[[#This Row],[Baseline Date]])&lt;7,YEAR(tbl_PV_Milestones[[#This Row],[Baseline Date]]),YEAR(tbl_PV_Milestones[[#This Row],[Baseline Date]])+1)</f>
        <v>2025</v>
      </c>
      <c r="W3049" s="41">
        <f>IF(MONTH(tbl_PV_Milestones[[#This Row],[Actual/Schedule Finish]])&lt;7,YEAR(tbl_PV_Milestones[[#This Row],[Actual/Schedule Finish]]),YEAR(tbl_PV_Milestones[[#This Row],[Actual/Schedule Finish]])+1)</f>
        <v>2025</v>
      </c>
      <c r="X3049" s="41" t="str">
        <f>IF(OR(tbl_PV_Milestones[[#This Row],[Project Status]]="Completed",tbl_PV_Milestones[[#This Row],[Project Status]]="Assumed Completed"),"Yes","No")</f>
        <v>No</v>
      </c>
      <c r="Y3049" s="41">
        <f>IF(tbl_PV_Milestones[[#This Row],[Baseline Date]]="",1,0)</f>
        <v>0</v>
      </c>
      <c r="Z3049" s="41">
        <f>IF(tbl_PV_Milestones[[#This Row],[Baseline Date]]&lt;PV_Meta!$B$7,1,0)</f>
        <v>0</v>
      </c>
      <c r="AA3049" s="41">
        <f>IF(tbl_PV_Milestones[[#This Row],[Complete]]="Yes",1,0)</f>
        <v>0</v>
      </c>
      <c r="AB3049" s="41">
        <f>IF(AND(tbl_PV_Milestones[[#This Row],[BL FY]]=2025,tbl_PV_Milestones[[#This Row],[Baseline Date]]&lt;PV_Meta!$B$7),1,0)</f>
        <v>0</v>
      </c>
      <c r="AC3049" s="41">
        <f>IF(AND(tbl_PV_Milestones[[#This Row],[Planned YTD]]=1,tbl_PV_Milestones[[#This Row],[Complete]]="Yes"),1,0)</f>
        <v>0</v>
      </c>
      <c r="AD3049" s="41">
        <f>IF(AND(tbl_PV_Milestones[[#This Row],[Actual/Schedule Finish]]&lt;PV_Meta!$B$7,tbl_PV_Milestones[[#This Row],[Complete]]="No",tbl_PV_Milestones[[#This Row],[Project Status]]&lt;&gt;"On Hold"),1,0)</f>
        <v>0</v>
      </c>
      <c r="AE3049" s="41">
        <f>IF(AND(tbl_PV_Milestones[[#This Row],[Actual/Schedule Finish]]&gt;tbl_PV_Milestones[[#This Row],[Baseline Date]],tbl_PV_Milestones[[#This Row],[Complete]]="No",tbl_PV_Milestones[[#This Row],[Project Status]]&lt;&gt;"On Hold",tbl_PV_Milestones[[#This Row],[Overdue]]=0,tbl_PV_Milestones[[#This Row],[To be Baselined]]&lt;&gt;1),1,0)</f>
        <v>0</v>
      </c>
      <c r="AF3049" s="41">
        <f>IF(AND(tbl_PV_Milestones[[#This Row],[BL FY]]=2025,tbl_PV_Milestones[[#This Row],[Finish FY]]&gt;2025),1,0)</f>
        <v>0</v>
      </c>
      <c r="AG3049" s="56" t="str">
        <f>_xlfn.XLOOKUP(tbl_PV_Milestones[[#This Row],[Work ID]],tbl_PV_Meta[Work ID '#],tbl_PV_Meta[Project Manager/Owner],,0)</f>
        <v>Project Manager 38</v>
      </c>
    </row>
    <row r="3050" spans="4:33" x14ac:dyDescent="0.25">
      <c r="D3050" s="6" t="s">
        <v>154</v>
      </c>
      <c r="E3050" s="6" t="s">
        <v>52</v>
      </c>
      <c r="F3050" s="6" t="s">
        <v>1718</v>
      </c>
      <c r="G3050" s="6" t="s">
        <v>703</v>
      </c>
      <c r="H3050" s="6" t="s">
        <v>505</v>
      </c>
      <c r="I3050" s="6" t="s">
        <v>522</v>
      </c>
      <c r="J3050" s="6" t="s">
        <v>154</v>
      </c>
      <c r="K3050" s="6" t="s">
        <v>61</v>
      </c>
      <c r="L3050" s="6" t="s">
        <v>90</v>
      </c>
      <c r="M3050" s="43"/>
      <c r="N3050" s="44" t="s">
        <v>1979</v>
      </c>
      <c r="S3050" s="45" t="e">
        <f>_xlfn.CONCAT(#REF!,TRIM(tbl_PV_Milestones[[#This Row],[Milestone Description]]))</f>
        <v>#REF!</v>
      </c>
      <c r="T3050" s="84" t="str">
        <f>IF(COUNTIF(tbl_PV_Milestones[UID],tbl_PV_Milestones[[#This Row],[UID]])&gt;1,"Duplicate","")</f>
        <v>Duplicate</v>
      </c>
      <c r="U3050" s="42" t="str">
        <f>_xlfn.XLOOKUP(tbl_PV_Milestones[[#This Row],[Work ID]],tbl_PV_Meta[Work ID '#],tbl_PV_Meta[Sub-Portfolio])</f>
        <v>Sub-Portfolio 7</v>
      </c>
      <c r="V3050" s="41">
        <f>IF(MONTH(tbl_PV_Milestones[[#This Row],[Baseline Date]])&lt;7,YEAR(tbl_PV_Milestones[[#This Row],[Baseline Date]]),YEAR(tbl_PV_Milestones[[#This Row],[Baseline Date]])+1)</f>
        <v>1900</v>
      </c>
      <c r="W3050" s="41">
        <f>IF(MONTH(tbl_PV_Milestones[[#This Row],[Actual/Schedule Finish]])&lt;7,YEAR(tbl_PV_Milestones[[#This Row],[Actual/Schedule Finish]]),YEAR(tbl_PV_Milestones[[#This Row],[Actual/Schedule Finish]])+1)</f>
        <v>1900</v>
      </c>
      <c r="X3050" s="41" t="str">
        <f>IF(OR(tbl_PV_Milestones[[#This Row],[Project Status]]="Completed",tbl_PV_Milestones[[#This Row],[Project Status]]="Assumed Completed"),"Yes","No")</f>
        <v>No</v>
      </c>
      <c r="Y3050" s="41">
        <f>IF(tbl_PV_Milestones[[#This Row],[Baseline Date]]="",1,0)</f>
        <v>1</v>
      </c>
      <c r="Z3050" s="41">
        <f>IF(tbl_PV_Milestones[[#This Row],[Baseline Date]]&lt;PV_Meta!$B$7,1,0)</f>
        <v>1</v>
      </c>
      <c r="AA3050" s="41">
        <f>IF(tbl_PV_Milestones[[#This Row],[Complete]]="Yes",1,0)</f>
        <v>0</v>
      </c>
      <c r="AB3050" s="41">
        <f>IF(AND(tbl_PV_Milestones[[#This Row],[BL FY]]=2025,tbl_PV_Milestones[[#This Row],[Baseline Date]]&lt;PV_Meta!$B$7),1,0)</f>
        <v>0</v>
      </c>
      <c r="AC3050" s="41">
        <f>IF(AND(tbl_PV_Milestones[[#This Row],[Planned YTD]]=1,tbl_PV_Milestones[[#This Row],[Complete]]="Yes"),1,0)</f>
        <v>0</v>
      </c>
      <c r="AD3050" s="41">
        <f>IF(AND(tbl_PV_Milestones[[#This Row],[Actual/Schedule Finish]]&lt;PV_Meta!$B$7,tbl_PV_Milestones[[#This Row],[Complete]]="No",tbl_PV_Milestones[[#This Row],[Project Status]]&lt;&gt;"On Hold"),1,0)</f>
        <v>1</v>
      </c>
      <c r="AE3050" s="41">
        <f>IF(AND(tbl_PV_Milestones[[#This Row],[Actual/Schedule Finish]]&gt;tbl_PV_Milestones[[#This Row],[Baseline Date]],tbl_PV_Milestones[[#This Row],[Complete]]="No",tbl_PV_Milestones[[#This Row],[Project Status]]&lt;&gt;"On Hold",tbl_PV_Milestones[[#This Row],[Overdue]]=0,tbl_PV_Milestones[[#This Row],[To be Baselined]]&lt;&gt;1),1,0)</f>
        <v>0</v>
      </c>
      <c r="AF3050" s="41">
        <f>IF(AND(tbl_PV_Milestones[[#This Row],[BL FY]]=2025,tbl_PV_Milestones[[#This Row],[Finish FY]]&gt;2025),1,0)</f>
        <v>0</v>
      </c>
      <c r="AG3050" s="56" t="str">
        <f>_xlfn.XLOOKUP(tbl_PV_Milestones[[#This Row],[Work ID]],tbl_PV_Meta[Work ID '#],tbl_PV_Meta[Project Manager/Owner],,0)</f>
        <v>Project Manager 17</v>
      </c>
    </row>
    <row r="3051" spans="4:33" x14ac:dyDescent="0.25">
      <c r="D3051" s="6" t="s">
        <v>154</v>
      </c>
      <c r="E3051" s="6" t="s">
        <v>52</v>
      </c>
      <c r="F3051" s="6" t="s">
        <v>1750</v>
      </c>
      <c r="G3051" s="6" t="s">
        <v>560</v>
      </c>
      <c r="H3051" s="6" t="s">
        <v>505</v>
      </c>
      <c r="I3051" s="6" t="s">
        <v>510</v>
      </c>
      <c r="J3051" s="6" t="s">
        <v>154</v>
      </c>
      <c r="K3051" s="6" t="s">
        <v>36</v>
      </c>
      <c r="L3051" s="6" t="s">
        <v>48</v>
      </c>
      <c r="M3051" s="43"/>
      <c r="N3051" s="44" t="s">
        <v>1979</v>
      </c>
      <c r="S3051" s="45" t="e">
        <f>_xlfn.CONCAT(#REF!,TRIM(tbl_PV_Milestones[[#This Row],[Milestone Description]]))</f>
        <v>#REF!</v>
      </c>
      <c r="T3051" s="84" t="str">
        <f>IF(COUNTIF(tbl_PV_Milestones[UID],tbl_PV_Milestones[[#This Row],[UID]])&gt;1,"Duplicate","")</f>
        <v>Duplicate</v>
      </c>
      <c r="U3051" s="42" t="str">
        <f>_xlfn.XLOOKUP(tbl_PV_Milestones[[#This Row],[Work ID]],tbl_PV_Meta[Work ID '#],tbl_PV_Meta[Sub-Portfolio])</f>
        <v>Sub-Portfolio 8</v>
      </c>
      <c r="V3051" s="41">
        <f>IF(MONTH(tbl_PV_Milestones[[#This Row],[Baseline Date]])&lt;7,YEAR(tbl_PV_Milestones[[#This Row],[Baseline Date]]),YEAR(tbl_PV_Milestones[[#This Row],[Baseline Date]])+1)</f>
        <v>1900</v>
      </c>
      <c r="W3051" s="41">
        <f>IF(MONTH(tbl_PV_Milestones[[#This Row],[Actual/Schedule Finish]])&lt;7,YEAR(tbl_PV_Milestones[[#This Row],[Actual/Schedule Finish]]),YEAR(tbl_PV_Milestones[[#This Row],[Actual/Schedule Finish]])+1)</f>
        <v>1900</v>
      </c>
      <c r="X3051" s="41" t="str">
        <f>IF(OR(tbl_PV_Milestones[[#This Row],[Project Status]]="Completed",tbl_PV_Milestones[[#This Row],[Project Status]]="Assumed Completed"),"Yes","No")</f>
        <v>No</v>
      </c>
      <c r="Y3051" s="41">
        <f>IF(tbl_PV_Milestones[[#This Row],[Baseline Date]]="",1,0)</f>
        <v>1</v>
      </c>
      <c r="Z3051" s="41">
        <f>IF(tbl_PV_Milestones[[#This Row],[Baseline Date]]&lt;PV_Meta!$B$7,1,0)</f>
        <v>1</v>
      </c>
      <c r="AA3051" s="41">
        <f>IF(tbl_PV_Milestones[[#This Row],[Complete]]="Yes",1,0)</f>
        <v>0</v>
      </c>
      <c r="AB3051" s="41">
        <f>IF(AND(tbl_PV_Milestones[[#This Row],[BL FY]]=2025,tbl_PV_Milestones[[#This Row],[Baseline Date]]&lt;PV_Meta!$B$7),1,0)</f>
        <v>0</v>
      </c>
      <c r="AC3051" s="41">
        <f>IF(AND(tbl_PV_Milestones[[#This Row],[Planned YTD]]=1,tbl_PV_Milestones[[#This Row],[Complete]]="Yes"),1,0)</f>
        <v>0</v>
      </c>
      <c r="AD3051" s="41">
        <f>IF(AND(tbl_PV_Milestones[[#This Row],[Actual/Schedule Finish]]&lt;PV_Meta!$B$7,tbl_PV_Milestones[[#This Row],[Complete]]="No",tbl_PV_Milestones[[#This Row],[Project Status]]&lt;&gt;"On Hold"),1,0)</f>
        <v>1</v>
      </c>
      <c r="AE3051" s="41">
        <f>IF(AND(tbl_PV_Milestones[[#This Row],[Actual/Schedule Finish]]&gt;tbl_PV_Milestones[[#This Row],[Baseline Date]],tbl_PV_Milestones[[#This Row],[Complete]]="No",tbl_PV_Milestones[[#This Row],[Project Status]]&lt;&gt;"On Hold",tbl_PV_Milestones[[#This Row],[Overdue]]=0,tbl_PV_Milestones[[#This Row],[To be Baselined]]&lt;&gt;1),1,0)</f>
        <v>0</v>
      </c>
      <c r="AF3051" s="41">
        <f>IF(AND(tbl_PV_Milestones[[#This Row],[BL FY]]=2025,tbl_PV_Milestones[[#This Row],[Finish FY]]&gt;2025),1,0)</f>
        <v>0</v>
      </c>
      <c r="AG3051" s="56" t="str">
        <f>_xlfn.XLOOKUP(tbl_PV_Milestones[[#This Row],[Work ID]],tbl_PV_Meta[Work ID '#],tbl_PV_Meta[Project Manager/Owner],,0)</f>
        <v>Project Manager 25</v>
      </c>
    </row>
    <row r="3052" spans="4:33" x14ac:dyDescent="0.25">
      <c r="D3052" s="6" t="s">
        <v>154</v>
      </c>
      <c r="E3052" s="6" t="s">
        <v>52</v>
      </c>
      <c r="F3052" s="6" t="s">
        <v>1750</v>
      </c>
      <c r="G3052" s="6" t="s">
        <v>546</v>
      </c>
      <c r="H3052" s="6" t="s">
        <v>505</v>
      </c>
      <c r="I3052" s="6" t="s">
        <v>510</v>
      </c>
      <c r="J3052" s="6" t="s">
        <v>154</v>
      </c>
      <c r="K3052" s="6" t="s">
        <v>36</v>
      </c>
      <c r="L3052" s="6" t="s">
        <v>48</v>
      </c>
      <c r="M3052" s="43"/>
      <c r="N3052" s="44" t="s">
        <v>1979</v>
      </c>
      <c r="S3052" s="45" t="e">
        <f>_xlfn.CONCAT(#REF!,TRIM(tbl_PV_Milestones[[#This Row],[Milestone Description]]))</f>
        <v>#REF!</v>
      </c>
      <c r="T3052" s="84" t="str">
        <f>IF(COUNTIF(tbl_PV_Milestones[UID],tbl_PV_Milestones[[#This Row],[UID]])&gt;1,"Duplicate","")</f>
        <v>Duplicate</v>
      </c>
      <c r="U3052" s="42" t="str">
        <f>_xlfn.XLOOKUP(tbl_PV_Milestones[[#This Row],[Work ID]],tbl_PV_Meta[Work ID '#],tbl_PV_Meta[Sub-Portfolio])</f>
        <v>Sub-Portfolio 8</v>
      </c>
      <c r="V3052" s="41">
        <f>IF(MONTH(tbl_PV_Milestones[[#This Row],[Baseline Date]])&lt;7,YEAR(tbl_PV_Milestones[[#This Row],[Baseline Date]]),YEAR(tbl_PV_Milestones[[#This Row],[Baseline Date]])+1)</f>
        <v>1900</v>
      </c>
      <c r="W3052" s="41">
        <f>IF(MONTH(tbl_PV_Milestones[[#This Row],[Actual/Schedule Finish]])&lt;7,YEAR(tbl_PV_Milestones[[#This Row],[Actual/Schedule Finish]]),YEAR(tbl_PV_Milestones[[#This Row],[Actual/Schedule Finish]])+1)</f>
        <v>1900</v>
      </c>
      <c r="X3052" s="41" t="str">
        <f>IF(OR(tbl_PV_Milestones[[#This Row],[Project Status]]="Completed",tbl_PV_Milestones[[#This Row],[Project Status]]="Assumed Completed"),"Yes","No")</f>
        <v>No</v>
      </c>
      <c r="Y3052" s="41">
        <f>IF(tbl_PV_Milestones[[#This Row],[Baseline Date]]="",1,0)</f>
        <v>1</v>
      </c>
      <c r="Z3052" s="41">
        <f>IF(tbl_PV_Milestones[[#This Row],[Baseline Date]]&lt;PV_Meta!$B$7,1,0)</f>
        <v>1</v>
      </c>
      <c r="AA3052" s="41">
        <f>IF(tbl_PV_Milestones[[#This Row],[Complete]]="Yes",1,0)</f>
        <v>0</v>
      </c>
      <c r="AB3052" s="41">
        <f>IF(AND(tbl_PV_Milestones[[#This Row],[BL FY]]=2025,tbl_PV_Milestones[[#This Row],[Baseline Date]]&lt;PV_Meta!$B$7),1,0)</f>
        <v>0</v>
      </c>
      <c r="AC3052" s="41">
        <f>IF(AND(tbl_PV_Milestones[[#This Row],[Planned YTD]]=1,tbl_PV_Milestones[[#This Row],[Complete]]="Yes"),1,0)</f>
        <v>0</v>
      </c>
      <c r="AD3052" s="41">
        <f>IF(AND(tbl_PV_Milestones[[#This Row],[Actual/Schedule Finish]]&lt;PV_Meta!$B$7,tbl_PV_Milestones[[#This Row],[Complete]]="No",tbl_PV_Milestones[[#This Row],[Project Status]]&lt;&gt;"On Hold"),1,0)</f>
        <v>1</v>
      </c>
      <c r="AE3052" s="41">
        <f>IF(AND(tbl_PV_Milestones[[#This Row],[Actual/Schedule Finish]]&gt;tbl_PV_Milestones[[#This Row],[Baseline Date]],tbl_PV_Milestones[[#This Row],[Complete]]="No",tbl_PV_Milestones[[#This Row],[Project Status]]&lt;&gt;"On Hold",tbl_PV_Milestones[[#This Row],[Overdue]]=0,tbl_PV_Milestones[[#This Row],[To be Baselined]]&lt;&gt;1),1,0)</f>
        <v>0</v>
      </c>
      <c r="AF3052" s="41">
        <f>IF(AND(tbl_PV_Milestones[[#This Row],[BL FY]]=2025,tbl_PV_Milestones[[#This Row],[Finish FY]]&gt;2025),1,0)</f>
        <v>0</v>
      </c>
      <c r="AG3052" s="56" t="str">
        <f>_xlfn.XLOOKUP(tbl_PV_Milestones[[#This Row],[Work ID]],tbl_PV_Meta[Work ID '#],tbl_PV_Meta[Project Manager/Owner],,0)</f>
        <v>Project Manager 25</v>
      </c>
    </row>
    <row r="3053" spans="4:33" x14ac:dyDescent="0.25">
      <c r="D3053" s="6" t="s">
        <v>154</v>
      </c>
      <c r="E3053" s="6" t="s">
        <v>503</v>
      </c>
      <c r="F3053" s="6" t="s">
        <v>1750</v>
      </c>
      <c r="G3053" s="6" t="s">
        <v>514</v>
      </c>
      <c r="H3053" s="6" t="s">
        <v>505</v>
      </c>
      <c r="I3053" s="6" t="s">
        <v>510</v>
      </c>
      <c r="J3053" s="6" t="s">
        <v>154</v>
      </c>
      <c r="K3053" s="6" t="s">
        <v>36</v>
      </c>
      <c r="L3053" s="6" t="s">
        <v>48</v>
      </c>
      <c r="M3053" s="43"/>
      <c r="N3053" s="44" t="s">
        <v>1979</v>
      </c>
      <c r="O3053" s="39">
        <v>45681.708333333299</v>
      </c>
      <c r="P3053" s="39">
        <v>45681.708333333299</v>
      </c>
      <c r="Q3053" s="6">
        <v>0</v>
      </c>
      <c r="R3053" s="6">
        <v>0</v>
      </c>
      <c r="S3053" s="45" t="e">
        <f>_xlfn.CONCAT(#REF!,TRIM(tbl_PV_Milestones[[#This Row],[Milestone Description]]))</f>
        <v>#REF!</v>
      </c>
      <c r="T3053" s="84" t="str">
        <f>IF(COUNTIF(tbl_PV_Milestones[UID],tbl_PV_Milestones[[#This Row],[UID]])&gt;1,"Duplicate","")</f>
        <v>Duplicate</v>
      </c>
      <c r="U3053" s="42" t="str">
        <f>_xlfn.XLOOKUP(tbl_PV_Milestones[[#This Row],[Work ID]],tbl_PV_Meta[Work ID '#],tbl_PV_Meta[Sub-Portfolio])</f>
        <v>Sub-Portfolio 8</v>
      </c>
      <c r="V3053" s="41">
        <f>IF(MONTH(tbl_PV_Milestones[[#This Row],[Baseline Date]])&lt;7,YEAR(tbl_PV_Milestones[[#This Row],[Baseline Date]]),YEAR(tbl_PV_Milestones[[#This Row],[Baseline Date]])+1)</f>
        <v>2025</v>
      </c>
      <c r="W3053" s="41">
        <f>IF(MONTH(tbl_PV_Milestones[[#This Row],[Actual/Schedule Finish]])&lt;7,YEAR(tbl_PV_Milestones[[#This Row],[Actual/Schedule Finish]]),YEAR(tbl_PV_Milestones[[#This Row],[Actual/Schedule Finish]])+1)</f>
        <v>2025</v>
      </c>
      <c r="X3053" s="41" t="str">
        <f>IF(OR(tbl_PV_Milestones[[#This Row],[Project Status]]="Completed",tbl_PV_Milestones[[#This Row],[Project Status]]="Assumed Completed"),"Yes","No")</f>
        <v>No</v>
      </c>
      <c r="Y3053" s="41">
        <f>IF(tbl_PV_Milestones[[#This Row],[Baseline Date]]="",1,0)</f>
        <v>0</v>
      </c>
      <c r="Z3053" s="41">
        <f>IF(tbl_PV_Milestones[[#This Row],[Baseline Date]]&lt;PV_Meta!$B$7,1,0)</f>
        <v>1</v>
      </c>
      <c r="AA3053" s="41">
        <f>IF(tbl_PV_Milestones[[#This Row],[Complete]]="Yes",1,0)</f>
        <v>0</v>
      </c>
      <c r="AB3053" s="41">
        <f>IF(AND(tbl_PV_Milestones[[#This Row],[BL FY]]=2025,tbl_PV_Milestones[[#This Row],[Baseline Date]]&lt;PV_Meta!$B$7),1,0)</f>
        <v>1</v>
      </c>
      <c r="AC3053" s="41">
        <f>IF(AND(tbl_PV_Milestones[[#This Row],[Planned YTD]]=1,tbl_PV_Milestones[[#This Row],[Complete]]="Yes"),1,0)</f>
        <v>0</v>
      </c>
      <c r="AD3053" s="41">
        <f>IF(AND(tbl_PV_Milestones[[#This Row],[Actual/Schedule Finish]]&lt;PV_Meta!$B$7,tbl_PV_Milestones[[#This Row],[Complete]]="No",tbl_PV_Milestones[[#This Row],[Project Status]]&lt;&gt;"On Hold"),1,0)</f>
        <v>1</v>
      </c>
      <c r="AE3053" s="41">
        <f>IF(AND(tbl_PV_Milestones[[#This Row],[Actual/Schedule Finish]]&gt;tbl_PV_Milestones[[#This Row],[Baseline Date]],tbl_PV_Milestones[[#This Row],[Complete]]="No",tbl_PV_Milestones[[#This Row],[Project Status]]&lt;&gt;"On Hold",tbl_PV_Milestones[[#This Row],[Overdue]]=0,tbl_PV_Milestones[[#This Row],[To be Baselined]]&lt;&gt;1),1,0)</f>
        <v>0</v>
      </c>
      <c r="AF3053" s="41">
        <f>IF(AND(tbl_PV_Milestones[[#This Row],[BL FY]]=2025,tbl_PV_Milestones[[#This Row],[Finish FY]]&gt;2025),1,0)</f>
        <v>0</v>
      </c>
      <c r="AG3053" s="56" t="str">
        <f>_xlfn.XLOOKUP(tbl_PV_Milestones[[#This Row],[Work ID]],tbl_PV_Meta[Work ID '#],tbl_PV_Meta[Project Manager/Owner],,0)</f>
        <v>Project Manager 25</v>
      </c>
    </row>
    <row r="3054" spans="4:33" x14ac:dyDescent="0.25">
      <c r="D3054" s="6" t="s">
        <v>154</v>
      </c>
      <c r="E3054" s="6" t="s">
        <v>503</v>
      </c>
      <c r="F3054" s="6" t="s">
        <v>1750</v>
      </c>
      <c r="G3054" s="6" t="s">
        <v>548</v>
      </c>
      <c r="H3054" s="6" t="s">
        <v>505</v>
      </c>
      <c r="I3054" s="6" t="s">
        <v>510</v>
      </c>
      <c r="J3054" s="6" t="s">
        <v>154</v>
      </c>
      <c r="K3054" s="6" t="s">
        <v>36</v>
      </c>
      <c r="L3054" s="6" t="s">
        <v>48</v>
      </c>
      <c r="M3054" s="43"/>
      <c r="N3054" s="44" t="s">
        <v>1979</v>
      </c>
      <c r="O3054" s="39">
        <v>45646.708333333299</v>
      </c>
      <c r="P3054" s="39">
        <v>45646.708333333299</v>
      </c>
      <c r="Q3054" s="6">
        <v>0</v>
      </c>
      <c r="R3054" s="6">
        <v>0</v>
      </c>
      <c r="S3054" s="45" t="e">
        <f>_xlfn.CONCAT(#REF!,TRIM(tbl_PV_Milestones[[#This Row],[Milestone Description]]))</f>
        <v>#REF!</v>
      </c>
      <c r="T3054" s="84" t="str">
        <f>IF(COUNTIF(tbl_PV_Milestones[UID],tbl_PV_Milestones[[#This Row],[UID]])&gt;1,"Duplicate","")</f>
        <v>Duplicate</v>
      </c>
      <c r="U3054" s="42" t="str">
        <f>_xlfn.XLOOKUP(tbl_PV_Milestones[[#This Row],[Work ID]],tbl_PV_Meta[Work ID '#],tbl_PV_Meta[Sub-Portfolio])</f>
        <v>Sub-Portfolio 8</v>
      </c>
      <c r="V3054" s="41">
        <f>IF(MONTH(tbl_PV_Milestones[[#This Row],[Baseline Date]])&lt;7,YEAR(tbl_PV_Milestones[[#This Row],[Baseline Date]]),YEAR(tbl_PV_Milestones[[#This Row],[Baseline Date]])+1)</f>
        <v>2025</v>
      </c>
      <c r="W3054" s="41">
        <f>IF(MONTH(tbl_PV_Milestones[[#This Row],[Actual/Schedule Finish]])&lt;7,YEAR(tbl_PV_Milestones[[#This Row],[Actual/Schedule Finish]]),YEAR(tbl_PV_Milestones[[#This Row],[Actual/Schedule Finish]])+1)</f>
        <v>2025</v>
      </c>
      <c r="X3054" s="41" t="str">
        <f>IF(OR(tbl_PV_Milestones[[#This Row],[Project Status]]="Completed",tbl_PV_Milestones[[#This Row],[Project Status]]="Assumed Completed"),"Yes","No")</f>
        <v>No</v>
      </c>
      <c r="Y3054" s="41">
        <f>IF(tbl_PV_Milestones[[#This Row],[Baseline Date]]="",1,0)</f>
        <v>0</v>
      </c>
      <c r="Z3054" s="41">
        <f>IF(tbl_PV_Milestones[[#This Row],[Baseline Date]]&lt;PV_Meta!$B$7,1,0)</f>
        <v>1</v>
      </c>
      <c r="AA3054" s="41">
        <f>IF(tbl_PV_Milestones[[#This Row],[Complete]]="Yes",1,0)</f>
        <v>0</v>
      </c>
      <c r="AB3054" s="41">
        <f>IF(AND(tbl_PV_Milestones[[#This Row],[BL FY]]=2025,tbl_PV_Milestones[[#This Row],[Baseline Date]]&lt;PV_Meta!$B$7),1,0)</f>
        <v>1</v>
      </c>
      <c r="AC3054" s="41">
        <f>IF(AND(tbl_PV_Milestones[[#This Row],[Planned YTD]]=1,tbl_PV_Milestones[[#This Row],[Complete]]="Yes"),1,0)</f>
        <v>0</v>
      </c>
      <c r="AD3054" s="41">
        <f>IF(AND(tbl_PV_Milestones[[#This Row],[Actual/Schedule Finish]]&lt;PV_Meta!$B$7,tbl_PV_Milestones[[#This Row],[Complete]]="No",tbl_PV_Milestones[[#This Row],[Project Status]]&lt;&gt;"On Hold"),1,0)</f>
        <v>1</v>
      </c>
      <c r="AE3054" s="41">
        <f>IF(AND(tbl_PV_Milestones[[#This Row],[Actual/Schedule Finish]]&gt;tbl_PV_Milestones[[#This Row],[Baseline Date]],tbl_PV_Milestones[[#This Row],[Complete]]="No",tbl_PV_Milestones[[#This Row],[Project Status]]&lt;&gt;"On Hold",tbl_PV_Milestones[[#This Row],[Overdue]]=0,tbl_PV_Milestones[[#This Row],[To be Baselined]]&lt;&gt;1),1,0)</f>
        <v>0</v>
      </c>
      <c r="AF3054" s="41">
        <f>IF(AND(tbl_PV_Milestones[[#This Row],[BL FY]]=2025,tbl_PV_Milestones[[#This Row],[Finish FY]]&gt;2025),1,0)</f>
        <v>0</v>
      </c>
      <c r="AG3054" s="56" t="str">
        <f>_xlfn.XLOOKUP(tbl_PV_Milestones[[#This Row],[Work ID]],tbl_PV_Meta[Work ID '#],tbl_PV_Meta[Project Manager/Owner],,0)</f>
        <v>Project Manager 25</v>
      </c>
    </row>
    <row r="3055" spans="4:33" x14ac:dyDescent="0.25">
      <c r="D3055" s="6" t="s">
        <v>154</v>
      </c>
      <c r="E3055" s="6" t="s">
        <v>503</v>
      </c>
      <c r="F3055" s="6" t="s">
        <v>1750</v>
      </c>
      <c r="G3055" s="6" t="s">
        <v>550</v>
      </c>
      <c r="H3055" s="6" t="s">
        <v>505</v>
      </c>
      <c r="I3055" s="6" t="s">
        <v>510</v>
      </c>
      <c r="J3055" s="6" t="s">
        <v>154</v>
      </c>
      <c r="K3055" s="6" t="s">
        <v>36</v>
      </c>
      <c r="L3055" s="6" t="s">
        <v>48</v>
      </c>
      <c r="M3055" s="43"/>
      <c r="N3055" s="44" t="s">
        <v>1979</v>
      </c>
      <c r="O3055" s="39">
        <v>45664.708333333299</v>
      </c>
      <c r="P3055" s="39">
        <v>45664.708333333299</v>
      </c>
      <c r="Q3055" s="6">
        <v>0</v>
      </c>
      <c r="R3055" s="6">
        <v>0</v>
      </c>
      <c r="S3055" s="45" t="e">
        <f>_xlfn.CONCAT(#REF!,TRIM(tbl_PV_Milestones[[#This Row],[Milestone Description]]))</f>
        <v>#REF!</v>
      </c>
      <c r="T3055" s="84" t="str">
        <f>IF(COUNTIF(tbl_PV_Milestones[UID],tbl_PV_Milestones[[#This Row],[UID]])&gt;1,"Duplicate","")</f>
        <v>Duplicate</v>
      </c>
      <c r="U3055" s="42" t="str">
        <f>_xlfn.XLOOKUP(tbl_PV_Milestones[[#This Row],[Work ID]],tbl_PV_Meta[Work ID '#],tbl_PV_Meta[Sub-Portfolio])</f>
        <v>Sub-Portfolio 8</v>
      </c>
      <c r="V3055" s="41">
        <f>IF(MONTH(tbl_PV_Milestones[[#This Row],[Baseline Date]])&lt;7,YEAR(tbl_PV_Milestones[[#This Row],[Baseline Date]]),YEAR(tbl_PV_Milestones[[#This Row],[Baseline Date]])+1)</f>
        <v>2025</v>
      </c>
      <c r="W3055" s="41">
        <f>IF(MONTH(tbl_PV_Milestones[[#This Row],[Actual/Schedule Finish]])&lt;7,YEAR(tbl_PV_Milestones[[#This Row],[Actual/Schedule Finish]]),YEAR(tbl_PV_Milestones[[#This Row],[Actual/Schedule Finish]])+1)</f>
        <v>2025</v>
      </c>
      <c r="X3055" s="41" t="str">
        <f>IF(OR(tbl_PV_Milestones[[#This Row],[Project Status]]="Completed",tbl_PV_Milestones[[#This Row],[Project Status]]="Assumed Completed"),"Yes","No")</f>
        <v>No</v>
      </c>
      <c r="Y3055" s="41">
        <f>IF(tbl_PV_Milestones[[#This Row],[Baseline Date]]="",1,0)</f>
        <v>0</v>
      </c>
      <c r="Z3055" s="41">
        <f>IF(tbl_PV_Milestones[[#This Row],[Baseline Date]]&lt;PV_Meta!$B$7,1,0)</f>
        <v>1</v>
      </c>
      <c r="AA3055" s="41">
        <f>IF(tbl_PV_Milestones[[#This Row],[Complete]]="Yes",1,0)</f>
        <v>0</v>
      </c>
      <c r="AB3055" s="41">
        <f>IF(AND(tbl_PV_Milestones[[#This Row],[BL FY]]=2025,tbl_PV_Milestones[[#This Row],[Baseline Date]]&lt;PV_Meta!$B$7),1,0)</f>
        <v>1</v>
      </c>
      <c r="AC3055" s="41">
        <f>IF(AND(tbl_PV_Milestones[[#This Row],[Planned YTD]]=1,tbl_PV_Milestones[[#This Row],[Complete]]="Yes"),1,0)</f>
        <v>0</v>
      </c>
      <c r="AD3055" s="41">
        <f>IF(AND(tbl_PV_Milestones[[#This Row],[Actual/Schedule Finish]]&lt;PV_Meta!$B$7,tbl_PV_Milestones[[#This Row],[Complete]]="No",tbl_PV_Milestones[[#This Row],[Project Status]]&lt;&gt;"On Hold"),1,0)</f>
        <v>1</v>
      </c>
      <c r="AE3055" s="41">
        <f>IF(AND(tbl_PV_Milestones[[#This Row],[Actual/Schedule Finish]]&gt;tbl_PV_Milestones[[#This Row],[Baseline Date]],tbl_PV_Milestones[[#This Row],[Complete]]="No",tbl_PV_Milestones[[#This Row],[Project Status]]&lt;&gt;"On Hold",tbl_PV_Milestones[[#This Row],[Overdue]]=0,tbl_PV_Milestones[[#This Row],[To be Baselined]]&lt;&gt;1),1,0)</f>
        <v>0</v>
      </c>
      <c r="AF3055" s="41">
        <f>IF(AND(tbl_PV_Milestones[[#This Row],[BL FY]]=2025,tbl_PV_Milestones[[#This Row],[Finish FY]]&gt;2025),1,0)</f>
        <v>0</v>
      </c>
      <c r="AG3055" s="56" t="str">
        <f>_xlfn.XLOOKUP(tbl_PV_Milestones[[#This Row],[Work ID]],tbl_PV_Meta[Work ID '#],tbl_PV_Meta[Project Manager/Owner],,0)</f>
        <v>Project Manager 25</v>
      </c>
    </row>
    <row r="3056" spans="4:33" x14ac:dyDescent="0.25">
      <c r="D3056" s="6" t="s">
        <v>154</v>
      </c>
      <c r="E3056" s="6" t="s">
        <v>503</v>
      </c>
      <c r="F3056" s="6" t="s">
        <v>1750</v>
      </c>
      <c r="G3056" s="6" t="s">
        <v>551</v>
      </c>
      <c r="H3056" s="6" t="s">
        <v>505</v>
      </c>
      <c r="I3056" s="6" t="s">
        <v>510</v>
      </c>
      <c r="J3056" s="6" t="s">
        <v>154</v>
      </c>
      <c r="K3056" s="6" t="s">
        <v>36</v>
      </c>
      <c r="L3056" s="6" t="s">
        <v>48</v>
      </c>
      <c r="M3056" s="43"/>
      <c r="N3056" s="44" t="s">
        <v>1979</v>
      </c>
      <c r="O3056" s="39">
        <v>45646.708333333299</v>
      </c>
      <c r="P3056" s="39">
        <v>45646.708333333299</v>
      </c>
      <c r="Q3056" s="6">
        <v>0</v>
      </c>
      <c r="R3056" s="6">
        <v>0</v>
      </c>
      <c r="S3056" s="45" t="e">
        <f>_xlfn.CONCAT(#REF!,TRIM(tbl_PV_Milestones[[#This Row],[Milestone Description]]))</f>
        <v>#REF!</v>
      </c>
      <c r="T3056" s="84" t="str">
        <f>IF(COUNTIF(tbl_PV_Milestones[UID],tbl_PV_Milestones[[#This Row],[UID]])&gt;1,"Duplicate","")</f>
        <v>Duplicate</v>
      </c>
      <c r="U3056" s="42" t="str">
        <f>_xlfn.XLOOKUP(tbl_PV_Milestones[[#This Row],[Work ID]],tbl_PV_Meta[Work ID '#],tbl_PV_Meta[Sub-Portfolio])</f>
        <v>Sub-Portfolio 8</v>
      </c>
      <c r="V3056" s="41">
        <f>IF(MONTH(tbl_PV_Milestones[[#This Row],[Baseline Date]])&lt;7,YEAR(tbl_PV_Milestones[[#This Row],[Baseline Date]]),YEAR(tbl_PV_Milestones[[#This Row],[Baseline Date]])+1)</f>
        <v>2025</v>
      </c>
      <c r="W3056" s="41">
        <f>IF(MONTH(tbl_PV_Milestones[[#This Row],[Actual/Schedule Finish]])&lt;7,YEAR(tbl_PV_Milestones[[#This Row],[Actual/Schedule Finish]]),YEAR(tbl_PV_Milestones[[#This Row],[Actual/Schedule Finish]])+1)</f>
        <v>2025</v>
      </c>
      <c r="X3056" s="41" t="str">
        <f>IF(OR(tbl_PV_Milestones[[#This Row],[Project Status]]="Completed",tbl_PV_Milestones[[#This Row],[Project Status]]="Assumed Completed"),"Yes","No")</f>
        <v>No</v>
      </c>
      <c r="Y3056" s="41">
        <f>IF(tbl_PV_Milestones[[#This Row],[Baseline Date]]="",1,0)</f>
        <v>0</v>
      </c>
      <c r="Z3056" s="41">
        <f>IF(tbl_PV_Milestones[[#This Row],[Baseline Date]]&lt;PV_Meta!$B$7,1,0)</f>
        <v>1</v>
      </c>
      <c r="AA3056" s="41">
        <f>IF(tbl_PV_Milestones[[#This Row],[Complete]]="Yes",1,0)</f>
        <v>0</v>
      </c>
      <c r="AB3056" s="41">
        <f>IF(AND(tbl_PV_Milestones[[#This Row],[BL FY]]=2025,tbl_PV_Milestones[[#This Row],[Baseline Date]]&lt;PV_Meta!$B$7),1,0)</f>
        <v>1</v>
      </c>
      <c r="AC3056" s="41">
        <f>IF(AND(tbl_PV_Milestones[[#This Row],[Planned YTD]]=1,tbl_PV_Milestones[[#This Row],[Complete]]="Yes"),1,0)</f>
        <v>0</v>
      </c>
      <c r="AD3056" s="41">
        <f>IF(AND(tbl_PV_Milestones[[#This Row],[Actual/Schedule Finish]]&lt;PV_Meta!$B$7,tbl_PV_Milestones[[#This Row],[Complete]]="No",tbl_PV_Milestones[[#This Row],[Project Status]]&lt;&gt;"On Hold"),1,0)</f>
        <v>1</v>
      </c>
      <c r="AE3056" s="41">
        <f>IF(AND(tbl_PV_Milestones[[#This Row],[Actual/Schedule Finish]]&gt;tbl_PV_Milestones[[#This Row],[Baseline Date]],tbl_PV_Milestones[[#This Row],[Complete]]="No",tbl_PV_Milestones[[#This Row],[Project Status]]&lt;&gt;"On Hold",tbl_PV_Milestones[[#This Row],[Overdue]]=0,tbl_PV_Milestones[[#This Row],[To be Baselined]]&lt;&gt;1),1,0)</f>
        <v>0</v>
      </c>
      <c r="AF3056" s="41">
        <f>IF(AND(tbl_PV_Milestones[[#This Row],[BL FY]]=2025,tbl_PV_Milestones[[#This Row],[Finish FY]]&gt;2025),1,0)</f>
        <v>0</v>
      </c>
      <c r="AG3056" s="56" t="str">
        <f>_xlfn.XLOOKUP(tbl_PV_Milestones[[#This Row],[Work ID]],tbl_PV_Meta[Work ID '#],tbl_PV_Meta[Project Manager/Owner],,0)</f>
        <v>Project Manager 25</v>
      </c>
    </row>
    <row r="3057" spans="4:33" x14ac:dyDescent="0.25">
      <c r="D3057" s="6" t="s">
        <v>154</v>
      </c>
      <c r="E3057" s="6" t="s">
        <v>503</v>
      </c>
      <c r="F3057" s="6" t="s">
        <v>1750</v>
      </c>
      <c r="G3057" s="6" t="s">
        <v>558</v>
      </c>
      <c r="H3057" s="6" t="s">
        <v>505</v>
      </c>
      <c r="I3057" s="6" t="s">
        <v>510</v>
      </c>
      <c r="J3057" s="6" t="s">
        <v>154</v>
      </c>
      <c r="K3057" s="6" t="s">
        <v>36</v>
      </c>
      <c r="L3057" s="6" t="s">
        <v>48</v>
      </c>
      <c r="M3057" s="43"/>
      <c r="N3057" s="44" t="s">
        <v>1979</v>
      </c>
      <c r="O3057" s="39">
        <v>45632.708333333299</v>
      </c>
      <c r="P3057" s="39">
        <v>45632.708333333299</v>
      </c>
      <c r="Q3057" s="6">
        <v>0</v>
      </c>
      <c r="R3057" s="6">
        <v>0</v>
      </c>
      <c r="S3057" s="45" t="e">
        <f>_xlfn.CONCAT(#REF!,TRIM(tbl_PV_Milestones[[#This Row],[Milestone Description]]))</f>
        <v>#REF!</v>
      </c>
      <c r="T3057" s="84" t="str">
        <f>IF(COUNTIF(tbl_PV_Milestones[UID],tbl_PV_Milestones[[#This Row],[UID]])&gt;1,"Duplicate","")</f>
        <v>Duplicate</v>
      </c>
      <c r="U3057" s="42" t="str">
        <f>_xlfn.XLOOKUP(tbl_PV_Milestones[[#This Row],[Work ID]],tbl_PV_Meta[Work ID '#],tbl_PV_Meta[Sub-Portfolio])</f>
        <v>Sub-Portfolio 8</v>
      </c>
      <c r="V3057" s="41">
        <f>IF(MONTH(tbl_PV_Milestones[[#This Row],[Baseline Date]])&lt;7,YEAR(tbl_PV_Milestones[[#This Row],[Baseline Date]]),YEAR(tbl_PV_Milestones[[#This Row],[Baseline Date]])+1)</f>
        <v>2025</v>
      </c>
      <c r="W3057" s="41">
        <f>IF(MONTH(tbl_PV_Milestones[[#This Row],[Actual/Schedule Finish]])&lt;7,YEAR(tbl_PV_Milestones[[#This Row],[Actual/Schedule Finish]]),YEAR(tbl_PV_Milestones[[#This Row],[Actual/Schedule Finish]])+1)</f>
        <v>2025</v>
      </c>
      <c r="X3057" s="41" t="str">
        <f>IF(OR(tbl_PV_Milestones[[#This Row],[Project Status]]="Completed",tbl_PV_Milestones[[#This Row],[Project Status]]="Assumed Completed"),"Yes","No")</f>
        <v>No</v>
      </c>
      <c r="Y3057" s="41">
        <f>IF(tbl_PV_Milestones[[#This Row],[Baseline Date]]="",1,0)</f>
        <v>0</v>
      </c>
      <c r="Z3057" s="41">
        <f>IF(tbl_PV_Milestones[[#This Row],[Baseline Date]]&lt;PV_Meta!$B$7,1,0)</f>
        <v>1</v>
      </c>
      <c r="AA3057" s="41">
        <f>IF(tbl_PV_Milestones[[#This Row],[Complete]]="Yes",1,0)</f>
        <v>0</v>
      </c>
      <c r="AB3057" s="41">
        <f>IF(AND(tbl_PV_Milestones[[#This Row],[BL FY]]=2025,tbl_PV_Milestones[[#This Row],[Baseline Date]]&lt;PV_Meta!$B$7),1,0)</f>
        <v>1</v>
      </c>
      <c r="AC3057" s="41">
        <f>IF(AND(tbl_PV_Milestones[[#This Row],[Planned YTD]]=1,tbl_PV_Milestones[[#This Row],[Complete]]="Yes"),1,0)</f>
        <v>0</v>
      </c>
      <c r="AD3057" s="41">
        <f>IF(AND(tbl_PV_Milestones[[#This Row],[Actual/Schedule Finish]]&lt;PV_Meta!$B$7,tbl_PV_Milestones[[#This Row],[Complete]]="No",tbl_PV_Milestones[[#This Row],[Project Status]]&lt;&gt;"On Hold"),1,0)</f>
        <v>1</v>
      </c>
      <c r="AE3057" s="41">
        <f>IF(AND(tbl_PV_Milestones[[#This Row],[Actual/Schedule Finish]]&gt;tbl_PV_Milestones[[#This Row],[Baseline Date]],tbl_PV_Milestones[[#This Row],[Complete]]="No",tbl_PV_Milestones[[#This Row],[Project Status]]&lt;&gt;"On Hold",tbl_PV_Milestones[[#This Row],[Overdue]]=0,tbl_PV_Milestones[[#This Row],[To be Baselined]]&lt;&gt;1),1,0)</f>
        <v>0</v>
      </c>
      <c r="AF3057" s="41">
        <f>IF(AND(tbl_PV_Milestones[[#This Row],[BL FY]]=2025,tbl_PV_Milestones[[#This Row],[Finish FY]]&gt;2025),1,0)</f>
        <v>0</v>
      </c>
      <c r="AG3057" s="56" t="str">
        <f>_xlfn.XLOOKUP(tbl_PV_Milestones[[#This Row],[Work ID]],tbl_PV_Meta[Work ID '#],tbl_PV_Meta[Project Manager/Owner],,0)</f>
        <v>Project Manager 25</v>
      </c>
    </row>
    <row r="3058" spans="4:33" x14ac:dyDescent="0.25">
      <c r="D3058" s="6" t="s">
        <v>154</v>
      </c>
      <c r="E3058" s="6" t="s">
        <v>503</v>
      </c>
      <c r="F3058" s="6" t="s">
        <v>1750</v>
      </c>
      <c r="G3058" s="6" t="s">
        <v>559</v>
      </c>
      <c r="H3058" s="6" t="s">
        <v>505</v>
      </c>
      <c r="I3058" s="6" t="s">
        <v>510</v>
      </c>
      <c r="J3058" s="6" t="s">
        <v>154</v>
      </c>
      <c r="K3058" s="6" t="s">
        <v>36</v>
      </c>
      <c r="L3058" s="6" t="s">
        <v>48</v>
      </c>
      <c r="M3058" s="43"/>
      <c r="N3058" s="44" t="s">
        <v>1979</v>
      </c>
      <c r="O3058" s="39">
        <v>45632.708333333299</v>
      </c>
      <c r="P3058" s="39">
        <v>45632.708333333299</v>
      </c>
      <c r="Q3058" s="6">
        <v>0</v>
      </c>
      <c r="R3058" s="6">
        <v>0</v>
      </c>
      <c r="S3058" s="45" t="e">
        <f>_xlfn.CONCAT(#REF!,TRIM(tbl_PV_Milestones[[#This Row],[Milestone Description]]))</f>
        <v>#REF!</v>
      </c>
      <c r="T3058" s="84" t="str">
        <f>IF(COUNTIF(tbl_PV_Milestones[UID],tbl_PV_Milestones[[#This Row],[UID]])&gt;1,"Duplicate","")</f>
        <v>Duplicate</v>
      </c>
      <c r="U3058" s="42" t="str">
        <f>_xlfn.XLOOKUP(tbl_PV_Milestones[[#This Row],[Work ID]],tbl_PV_Meta[Work ID '#],tbl_PV_Meta[Sub-Portfolio])</f>
        <v>Sub-Portfolio 8</v>
      </c>
      <c r="V3058" s="41">
        <f>IF(MONTH(tbl_PV_Milestones[[#This Row],[Baseline Date]])&lt;7,YEAR(tbl_PV_Milestones[[#This Row],[Baseline Date]]),YEAR(tbl_PV_Milestones[[#This Row],[Baseline Date]])+1)</f>
        <v>2025</v>
      </c>
      <c r="W3058" s="41">
        <f>IF(MONTH(tbl_PV_Milestones[[#This Row],[Actual/Schedule Finish]])&lt;7,YEAR(tbl_PV_Milestones[[#This Row],[Actual/Schedule Finish]]),YEAR(tbl_PV_Milestones[[#This Row],[Actual/Schedule Finish]])+1)</f>
        <v>2025</v>
      </c>
      <c r="X3058" s="41" t="str">
        <f>IF(OR(tbl_PV_Milestones[[#This Row],[Project Status]]="Completed",tbl_PV_Milestones[[#This Row],[Project Status]]="Assumed Completed"),"Yes","No")</f>
        <v>No</v>
      </c>
      <c r="Y3058" s="41">
        <f>IF(tbl_PV_Milestones[[#This Row],[Baseline Date]]="",1,0)</f>
        <v>0</v>
      </c>
      <c r="Z3058" s="41">
        <f>IF(tbl_PV_Milestones[[#This Row],[Baseline Date]]&lt;PV_Meta!$B$7,1,0)</f>
        <v>1</v>
      </c>
      <c r="AA3058" s="41">
        <f>IF(tbl_PV_Milestones[[#This Row],[Complete]]="Yes",1,0)</f>
        <v>0</v>
      </c>
      <c r="AB3058" s="41">
        <f>IF(AND(tbl_PV_Milestones[[#This Row],[BL FY]]=2025,tbl_PV_Milestones[[#This Row],[Baseline Date]]&lt;PV_Meta!$B$7),1,0)</f>
        <v>1</v>
      </c>
      <c r="AC3058" s="41">
        <f>IF(AND(tbl_PV_Milestones[[#This Row],[Planned YTD]]=1,tbl_PV_Milestones[[#This Row],[Complete]]="Yes"),1,0)</f>
        <v>0</v>
      </c>
      <c r="AD3058" s="41">
        <f>IF(AND(tbl_PV_Milestones[[#This Row],[Actual/Schedule Finish]]&lt;PV_Meta!$B$7,tbl_PV_Milestones[[#This Row],[Complete]]="No",tbl_PV_Milestones[[#This Row],[Project Status]]&lt;&gt;"On Hold"),1,0)</f>
        <v>1</v>
      </c>
      <c r="AE3058" s="41">
        <f>IF(AND(tbl_PV_Milestones[[#This Row],[Actual/Schedule Finish]]&gt;tbl_PV_Milestones[[#This Row],[Baseline Date]],tbl_PV_Milestones[[#This Row],[Complete]]="No",tbl_PV_Milestones[[#This Row],[Project Status]]&lt;&gt;"On Hold",tbl_PV_Milestones[[#This Row],[Overdue]]=0,tbl_PV_Milestones[[#This Row],[To be Baselined]]&lt;&gt;1),1,0)</f>
        <v>0</v>
      </c>
      <c r="AF3058" s="41">
        <f>IF(AND(tbl_PV_Milestones[[#This Row],[BL FY]]=2025,tbl_PV_Milestones[[#This Row],[Finish FY]]&gt;2025),1,0)</f>
        <v>0</v>
      </c>
      <c r="AG3058" s="56" t="str">
        <f>_xlfn.XLOOKUP(tbl_PV_Milestones[[#This Row],[Work ID]],tbl_PV_Meta[Work ID '#],tbl_PV_Meta[Project Manager/Owner],,0)</f>
        <v>Project Manager 25</v>
      </c>
    </row>
    <row r="3059" spans="4:33" x14ac:dyDescent="0.25">
      <c r="D3059" s="6" t="s">
        <v>154</v>
      </c>
      <c r="E3059" s="6" t="s">
        <v>503</v>
      </c>
      <c r="F3059" s="6" t="s">
        <v>1750</v>
      </c>
      <c r="G3059" s="6" t="s">
        <v>554</v>
      </c>
      <c r="H3059" s="6" t="s">
        <v>505</v>
      </c>
      <c r="I3059" s="6" t="s">
        <v>510</v>
      </c>
      <c r="J3059" s="6" t="s">
        <v>154</v>
      </c>
      <c r="K3059" s="6" t="s">
        <v>36</v>
      </c>
      <c r="L3059" s="6" t="s">
        <v>48</v>
      </c>
      <c r="M3059" s="43"/>
      <c r="N3059" s="44" t="s">
        <v>1979</v>
      </c>
      <c r="O3059" s="39">
        <v>45667.708333333299</v>
      </c>
      <c r="P3059" s="39">
        <v>45667.708333333299</v>
      </c>
      <c r="Q3059" s="6">
        <v>0</v>
      </c>
      <c r="R3059" s="6">
        <v>0</v>
      </c>
      <c r="S3059" s="45" t="e">
        <f>_xlfn.CONCAT(#REF!,TRIM(tbl_PV_Milestones[[#This Row],[Milestone Description]]))</f>
        <v>#REF!</v>
      </c>
      <c r="T3059" s="84" t="str">
        <f>IF(COUNTIF(tbl_PV_Milestones[UID],tbl_PV_Milestones[[#This Row],[UID]])&gt;1,"Duplicate","")</f>
        <v>Duplicate</v>
      </c>
      <c r="U3059" s="42" t="str">
        <f>_xlfn.XLOOKUP(tbl_PV_Milestones[[#This Row],[Work ID]],tbl_PV_Meta[Work ID '#],tbl_PV_Meta[Sub-Portfolio])</f>
        <v>Sub-Portfolio 8</v>
      </c>
      <c r="V3059" s="41">
        <f>IF(MONTH(tbl_PV_Milestones[[#This Row],[Baseline Date]])&lt;7,YEAR(tbl_PV_Milestones[[#This Row],[Baseline Date]]),YEAR(tbl_PV_Milestones[[#This Row],[Baseline Date]])+1)</f>
        <v>2025</v>
      </c>
      <c r="W3059" s="41">
        <f>IF(MONTH(tbl_PV_Milestones[[#This Row],[Actual/Schedule Finish]])&lt;7,YEAR(tbl_PV_Milestones[[#This Row],[Actual/Schedule Finish]]),YEAR(tbl_PV_Milestones[[#This Row],[Actual/Schedule Finish]])+1)</f>
        <v>2025</v>
      </c>
      <c r="X3059" s="41" t="str">
        <f>IF(OR(tbl_PV_Milestones[[#This Row],[Project Status]]="Completed",tbl_PV_Milestones[[#This Row],[Project Status]]="Assumed Completed"),"Yes","No")</f>
        <v>No</v>
      </c>
      <c r="Y3059" s="41">
        <f>IF(tbl_PV_Milestones[[#This Row],[Baseline Date]]="",1,0)</f>
        <v>0</v>
      </c>
      <c r="Z3059" s="41">
        <f>IF(tbl_PV_Milestones[[#This Row],[Baseline Date]]&lt;PV_Meta!$B$7,1,0)</f>
        <v>1</v>
      </c>
      <c r="AA3059" s="41">
        <f>IF(tbl_PV_Milestones[[#This Row],[Complete]]="Yes",1,0)</f>
        <v>0</v>
      </c>
      <c r="AB3059" s="41">
        <f>IF(AND(tbl_PV_Milestones[[#This Row],[BL FY]]=2025,tbl_PV_Milestones[[#This Row],[Baseline Date]]&lt;PV_Meta!$B$7),1,0)</f>
        <v>1</v>
      </c>
      <c r="AC3059" s="41">
        <f>IF(AND(tbl_PV_Milestones[[#This Row],[Planned YTD]]=1,tbl_PV_Milestones[[#This Row],[Complete]]="Yes"),1,0)</f>
        <v>0</v>
      </c>
      <c r="AD3059" s="41">
        <f>IF(AND(tbl_PV_Milestones[[#This Row],[Actual/Schedule Finish]]&lt;PV_Meta!$B$7,tbl_PV_Milestones[[#This Row],[Complete]]="No",tbl_PV_Milestones[[#This Row],[Project Status]]&lt;&gt;"On Hold"),1,0)</f>
        <v>1</v>
      </c>
      <c r="AE3059" s="41">
        <f>IF(AND(tbl_PV_Milestones[[#This Row],[Actual/Schedule Finish]]&gt;tbl_PV_Milestones[[#This Row],[Baseline Date]],tbl_PV_Milestones[[#This Row],[Complete]]="No",tbl_PV_Milestones[[#This Row],[Project Status]]&lt;&gt;"On Hold",tbl_PV_Milestones[[#This Row],[Overdue]]=0,tbl_PV_Milestones[[#This Row],[To be Baselined]]&lt;&gt;1),1,0)</f>
        <v>0</v>
      </c>
      <c r="AF3059" s="41">
        <f>IF(AND(tbl_PV_Milestones[[#This Row],[BL FY]]=2025,tbl_PV_Milestones[[#This Row],[Finish FY]]&gt;2025),1,0)</f>
        <v>0</v>
      </c>
      <c r="AG3059" s="56" t="str">
        <f>_xlfn.XLOOKUP(tbl_PV_Milestones[[#This Row],[Work ID]],tbl_PV_Meta[Work ID '#],tbl_PV_Meta[Project Manager/Owner],,0)</f>
        <v>Project Manager 25</v>
      </c>
    </row>
    <row r="3060" spans="4:33" x14ac:dyDescent="0.25">
      <c r="D3060" s="6" t="s">
        <v>154</v>
      </c>
      <c r="E3060" s="6" t="s">
        <v>503</v>
      </c>
      <c r="F3060" s="6" t="s">
        <v>1750</v>
      </c>
      <c r="G3060" s="6" t="s">
        <v>556</v>
      </c>
      <c r="H3060" s="6" t="s">
        <v>505</v>
      </c>
      <c r="I3060" s="6" t="s">
        <v>510</v>
      </c>
      <c r="J3060" s="6" t="s">
        <v>154</v>
      </c>
      <c r="K3060" s="6" t="s">
        <v>36</v>
      </c>
      <c r="L3060" s="6" t="s">
        <v>48</v>
      </c>
      <c r="M3060" s="43"/>
      <c r="N3060" s="44" t="s">
        <v>1979</v>
      </c>
      <c r="O3060" s="39">
        <v>45680.708333333299</v>
      </c>
      <c r="P3060" s="39">
        <v>45680.708333333299</v>
      </c>
      <c r="Q3060" s="6">
        <v>0</v>
      </c>
      <c r="R3060" s="6">
        <v>0</v>
      </c>
      <c r="S3060" s="45" t="e">
        <f>_xlfn.CONCAT(#REF!,TRIM(tbl_PV_Milestones[[#This Row],[Milestone Description]]))</f>
        <v>#REF!</v>
      </c>
      <c r="T3060" s="84" t="str">
        <f>IF(COUNTIF(tbl_PV_Milestones[UID],tbl_PV_Milestones[[#This Row],[UID]])&gt;1,"Duplicate","")</f>
        <v>Duplicate</v>
      </c>
      <c r="U3060" s="42" t="str">
        <f>_xlfn.XLOOKUP(tbl_PV_Milestones[[#This Row],[Work ID]],tbl_PV_Meta[Work ID '#],tbl_PV_Meta[Sub-Portfolio])</f>
        <v>Sub-Portfolio 8</v>
      </c>
      <c r="V3060" s="41">
        <f>IF(MONTH(tbl_PV_Milestones[[#This Row],[Baseline Date]])&lt;7,YEAR(tbl_PV_Milestones[[#This Row],[Baseline Date]]),YEAR(tbl_PV_Milestones[[#This Row],[Baseline Date]])+1)</f>
        <v>2025</v>
      </c>
      <c r="W3060" s="41">
        <f>IF(MONTH(tbl_PV_Milestones[[#This Row],[Actual/Schedule Finish]])&lt;7,YEAR(tbl_PV_Milestones[[#This Row],[Actual/Schedule Finish]]),YEAR(tbl_PV_Milestones[[#This Row],[Actual/Schedule Finish]])+1)</f>
        <v>2025</v>
      </c>
      <c r="X3060" s="41" t="str">
        <f>IF(OR(tbl_PV_Milestones[[#This Row],[Project Status]]="Completed",tbl_PV_Milestones[[#This Row],[Project Status]]="Assumed Completed"),"Yes","No")</f>
        <v>No</v>
      </c>
      <c r="Y3060" s="41">
        <f>IF(tbl_PV_Milestones[[#This Row],[Baseline Date]]="",1,0)</f>
        <v>0</v>
      </c>
      <c r="Z3060" s="41">
        <f>IF(tbl_PV_Milestones[[#This Row],[Baseline Date]]&lt;PV_Meta!$B$7,1,0)</f>
        <v>1</v>
      </c>
      <c r="AA3060" s="41">
        <f>IF(tbl_PV_Milestones[[#This Row],[Complete]]="Yes",1,0)</f>
        <v>0</v>
      </c>
      <c r="AB3060" s="41">
        <f>IF(AND(tbl_PV_Milestones[[#This Row],[BL FY]]=2025,tbl_PV_Milestones[[#This Row],[Baseline Date]]&lt;PV_Meta!$B$7),1,0)</f>
        <v>1</v>
      </c>
      <c r="AC3060" s="41">
        <f>IF(AND(tbl_PV_Milestones[[#This Row],[Planned YTD]]=1,tbl_PV_Milestones[[#This Row],[Complete]]="Yes"),1,0)</f>
        <v>0</v>
      </c>
      <c r="AD3060" s="41">
        <f>IF(AND(tbl_PV_Milestones[[#This Row],[Actual/Schedule Finish]]&lt;PV_Meta!$B$7,tbl_PV_Milestones[[#This Row],[Complete]]="No",tbl_PV_Milestones[[#This Row],[Project Status]]&lt;&gt;"On Hold"),1,0)</f>
        <v>1</v>
      </c>
      <c r="AE3060" s="41">
        <f>IF(AND(tbl_PV_Milestones[[#This Row],[Actual/Schedule Finish]]&gt;tbl_PV_Milestones[[#This Row],[Baseline Date]],tbl_PV_Milestones[[#This Row],[Complete]]="No",tbl_PV_Milestones[[#This Row],[Project Status]]&lt;&gt;"On Hold",tbl_PV_Milestones[[#This Row],[Overdue]]=0,tbl_PV_Milestones[[#This Row],[To be Baselined]]&lt;&gt;1),1,0)</f>
        <v>0</v>
      </c>
      <c r="AF3060" s="41">
        <f>IF(AND(tbl_PV_Milestones[[#This Row],[BL FY]]=2025,tbl_PV_Milestones[[#This Row],[Finish FY]]&gt;2025),1,0)</f>
        <v>0</v>
      </c>
      <c r="AG3060" s="56" t="str">
        <f>_xlfn.XLOOKUP(tbl_PV_Milestones[[#This Row],[Work ID]],tbl_PV_Meta[Work ID '#],tbl_PV_Meta[Project Manager/Owner],,0)</f>
        <v>Project Manager 25</v>
      </c>
    </row>
    <row r="3061" spans="4:33" x14ac:dyDescent="0.25">
      <c r="D3061" s="6" t="s">
        <v>154</v>
      </c>
      <c r="E3061" s="6" t="s">
        <v>52</v>
      </c>
      <c r="F3061" s="6" t="s">
        <v>1750</v>
      </c>
      <c r="G3061" s="6" t="s">
        <v>529</v>
      </c>
      <c r="H3061" s="6" t="s">
        <v>505</v>
      </c>
      <c r="I3061" s="6" t="s">
        <v>510</v>
      </c>
      <c r="J3061" s="6" t="s">
        <v>154</v>
      </c>
      <c r="K3061" s="6" t="s">
        <v>36</v>
      </c>
      <c r="L3061" s="6" t="s">
        <v>48</v>
      </c>
      <c r="M3061" s="43"/>
      <c r="N3061" s="44" t="s">
        <v>1979</v>
      </c>
      <c r="S3061" s="45" t="e">
        <f>_xlfn.CONCAT(#REF!,TRIM(tbl_PV_Milestones[[#This Row],[Milestone Description]]))</f>
        <v>#REF!</v>
      </c>
      <c r="T3061" s="84" t="str">
        <f>IF(COUNTIF(tbl_PV_Milestones[UID],tbl_PV_Milestones[[#This Row],[UID]])&gt;1,"Duplicate","")</f>
        <v>Duplicate</v>
      </c>
      <c r="U3061" s="42" t="str">
        <f>_xlfn.XLOOKUP(tbl_PV_Milestones[[#This Row],[Work ID]],tbl_PV_Meta[Work ID '#],tbl_PV_Meta[Sub-Portfolio])</f>
        <v>Sub-Portfolio 8</v>
      </c>
      <c r="V3061" s="41">
        <f>IF(MONTH(tbl_PV_Milestones[[#This Row],[Baseline Date]])&lt;7,YEAR(tbl_PV_Milestones[[#This Row],[Baseline Date]]),YEAR(tbl_PV_Milestones[[#This Row],[Baseline Date]])+1)</f>
        <v>1900</v>
      </c>
      <c r="W3061" s="41">
        <f>IF(MONTH(tbl_PV_Milestones[[#This Row],[Actual/Schedule Finish]])&lt;7,YEAR(tbl_PV_Milestones[[#This Row],[Actual/Schedule Finish]]),YEAR(tbl_PV_Milestones[[#This Row],[Actual/Schedule Finish]])+1)</f>
        <v>1900</v>
      </c>
      <c r="X3061" s="41" t="str">
        <f>IF(OR(tbl_PV_Milestones[[#This Row],[Project Status]]="Completed",tbl_PV_Milestones[[#This Row],[Project Status]]="Assumed Completed"),"Yes","No")</f>
        <v>No</v>
      </c>
      <c r="Y3061" s="41">
        <f>IF(tbl_PV_Milestones[[#This Row],[Baseline Date]]="",1,0)</f>
        <v>1</v>
      </c>
      <c r="Z3061" s="41">
        <f>IF(tbl_PV_Milestones[[#This Row],[Baseline Date]]&lt;PV_Meta!$B$7,1,0)</f>
        <v>1</v>
      </c>
      <c r="AA3061" s="41">
        <f>IF(tbl_PV_Milestones[[#This Row],[Complete]]="Yes",1,0)</f>
        <v>0</v>
      </c>
      <c r="AB3061" s="41">
        <f>IF(AND(tbl_PV_Milestones[[#This Row],[BL FY]]=2025,tbl_PV_Milestones[[#This Row],[Baseline Date]]&lt;PV_Meta!$B$7),1,0)</f>
        <v>0</v>
      </c>
      <c r="AC3061" s="41">
        <f>IF(AND(tbl_PV_Milestones[[#This Row],[Planned YTD]]=1,tbl_PV_Milestones[[#This Row],[Complete]]="Yes"),1,0)</f>
        <v>0</v>
      </c>
      <c r="AD3061" s="41">
        <f>IF(AND(tbl_PV_Milestones[[#This Row],[Actual/Schedule Finish]]&lt;PV_Meta!$B$7,tbl_PV_Milestones[[#This Row],[Complete]]="No",tbl_PV_Milestones[[#This Row],[Project Status]]&lt;&gt;"On Hold"),1,0)</f>
        <v>1</v>
      </c>
      <c r="AE3061" s="41">
        <f>IF(AND(tbl_PV_Milestones[[#This Row],[Actual/Schedule Finish]]&gt;tbl_PV_Milestones[[#This Row],[Baseline Date]],tbl_PV_Milestones[[#This Row],[Complete]]="No",tbl_PV_Milestones[[#This Row],[Project Status]]&lt;&gt;"On Hold",tbl_PV_Milestones[[#This Row],[Overdue]]=0,tbl_PV_Milestones[[#This Row],[To be Baselined]]&lt;&gt;1),1,0)</f>
        <v>0</v>
      </c>
      <c r="AF3061" s="41">
        <f>IF(AND(tbl_PV_Milestones[[#This Row],[BL FY]]=2025,tbl_PV_Milestones[[#This Row],[Finish FY]]&gt;2025),1,0)</f>
        <v>0</v>
      </c>
      <c r="AG3061" s="56" t="str">
        <f>_xlfn.XLOOKUP(tbl_PV_Milestones[[#This Row],[Work ID]],tbl_PV_Meta[Work ID '#],tbl_PV_Meta[Project Manager/Owner],,0)</f>
        <v>Project Manager 25</v>
      </c>
    </row>
    <row r="3062" spans="4:33" x14ac:dyDescent="0.25">
      <c r="D3062" s="6" t="s">
        <v>154</v>
      </c>
      <c r="E3062" s="6" t="s">
        <v>52</v>
      </c>
      <c r="F3062" s="6" t="s">
        <v>1750</v>
      </c>
      <c r="G3062" s="6" t="s">
        <v>530</v>
      </c>
      <c r="H3062" s="6" t="s">
        <v>505</v>
      </c>
      <c r="I3062" s="6" t="s">
        <v>510</v>
      </c>
      <c r="J3062" s="6" t="s">
        <v>154</v>
      </c>
      <c r="K3062" s="6" t="s">
        <v>36</v>
      </c>
      <c r="L3062" s="6" t="s">
        <v>48</v>
      </c>
      <c r="M3062" s="43"/>
      <c r="N3062" s="44" t="s">
        <v>1979</v>
      </c>
      <c r="S3062" s="45" t="e">
        <f>_xlfn.CONCAT(#REF!,TRIM(tbl_PV_Milestones[[#This Row],[Milestone Description]]))</f>
        <v>#REF!</v>
      </c>
      <c r="T3062" s="84" t="str">
        <f>IF(COUNTIF(tbl_PV_Milestones[UID],tbl_PV_Milestones[[#This Row],[UID]])&gt;1,"Duplicate","")</f>
        <v>Duplicate</v>
      </c>
      <c r="U3062" s="42" t="str">
        <f>_xlfn.XLOOKUP(tbl_PV_Milestones[[#This Row],[Work ID]],tbl_PV_Meta[Work ID '#],tbl_PV_Meta[Sub-Portfolio])</f>
        <v>Sub-Portfolio 8</v>
      </c>
      <c r="V3062" s="41">
        <f>IF(MONTH(tbl_PV_Milestones[[#This Row],[Baseline Date]])&lt;7,YEAR(tbl_PV_Milestones[[#This Row],[Baseline Date]]),YEAR(tbl_PV_Milestones[[#This Row],[Baseline Date]])+1)</f>
        <v>1900</v>
      </c>
      <c r="W3062" s="41">
        <f>IF(MONTH(tbl_PV_Milestones[[#This Row],[Actual/Schedule Finish]])&lt;7,YEAR(tbl_PV_Milestones[[#This Row],[Actual/Schedule Finish]]),YEAR(tbl_PV_Milestones[[#This Row],[Actual/Schedule Finish]])+1)</f>
        <v>1900</v>
      </c>
      <c r="X3062" s="41" t="str">
        <f>IF(OR(tbl_PV_Milestones[[#This Row],[Project Status]]="Completed",tbl_PV_Milestones[[#This Row],[Project Status]]="Assumed Completed"),"Yes","No")</f>
        <v>No</v>
      </c>
      <c r="Y3062" s="41">
        <f>IF(tbl_PV_Milestones[[#This Row],[Baseline Date]]="",1,0)</f>
        <v>1</v>
      </c>
      <c r="Z3062" s="41">
        <f>IF(tbl_PV_Milestones[[#This Row],[Baseline Date]]&lt;PV_Meta!$B$7,1,0)</f>
        <v>1</v>
      </c>
      <c r="AA3062" s="41">
        <f>IF(tbl_PV_Milestones[[#This Row],[Complete]]="Yes",1,0)</f>
        <v>0</v>
      </c>
      <c r="AB3062" s="41">
        <f>IF(AND(tbl_PV_Milestones[[#This Row],[BL FY]]=2025,tbl_PV_Milestones[[#This Row],[Baseline Date]]&lt;PV_Meta!$B$7),1,0)</f>
        <v>0</v>
      </c>
      <c r="AC3062" s="41">
        <f>IF(AND(tbl_PV_Milestones[[#This Row],[Planned YTD]]=1,tbl_PV_Milestones[[#This Row],[Complete]]="Yes"),1,0)</f>
        <v>0</v>
      </c>
      <c r="AD3062" s="41">
        <f>IF(AND(tbl_PV_Milestones[[#This Row],[Actual/Schedule Finish]]&lt;PV_Meta!$B$7,tbl_PV_Milestones[[#This Row],[Complete]]="No",tbl_PV_Milestones[[#This Row],[Project Status]]&lt;&gt;"On Hold"),1,0)</f>
        <v>1</v>
      </c>
      <c r="AE3062" s="41">
        <f>IF(AND(tbl_PV_Milestones[[#This Row],[Actual/Schedule Finish]]&gt;tbl_PV_Milestones[[#This Row],[Baseline Date]],tbl_PV_Milestones[[#This Row],[Complete]]="No",tbl_PV_Milestones[[#This Row],[Project Status]]&lt;&gt;"On Hold",tbl_PV_Milestones[[#This Row],[Overdue]]=0,tbl_PV_Milestones[[#This Row],[To be Baselined]]&lt;&gt;1),1,0)</f>
        <v>0</v>
      </c>
      <c r="AF3062" s="41">
        <f>IF(AND(tbl_PV_Milestones[[#This Row],[BL FY]]=2025,tbl_PV_Milestones[[#This Row],[Finish FY]]&gt;2025),1,0)</f>
        <v>0</v>
      </c>
      <c r="AG3062" s="56" t="str">
        <f>_xlfn.XLOOKUP(tbl_PV_Milestones[[#This Row],[Work ID]],tbl_PV_Meta[Work ID '#],tbl_PV_Meta[Project Manager/Owner],,0)</f>
        <v>Project Manager 25</v>
      </c>
    </row>
    <row r="3063" spans="4:33" x14ac:dyDescent="0.25">
      <c r="D3063" s="6" t="s">
        <v>154</v>
      </c>
      <c r="E3063" s="6" t="s">
        <v>503</v>
      </c>
      <c r="F3063" s="6" t="s">
        <v>1774</v>
      </c>
      <c r="G3063" s="6" t="s">
        <v>738</v>
      </c>
      <c r="H3063" s="6" t="s">
        <v>505</v>
      </c>
      <c r="I3063" s="6" t="s">
        <v>522</v>
      </c>
      <c r="J3063" s="6" t="s">
        <v>154</v>
      </c>
      <c r="K3063" s="6" t="s">
        <v>278</v>
      </c>
      <c r="L3063" s="6" t="s">
        <v>168</v>
      </c>
      <c r="M3063" s="43"/>
      <c r="N3063" s="44" t="s">
        <v>1979</v>
      </c>
      <c r="O3063" s="39">
        <v>45512.708333333299</v>
      </c>
      <c r="P3063" s="39">
        <v>45512.708333333299</v>
      </c>
      <c r="Q3063" s="6">
        <v>0</v>
      </c>
      <c r="R3063" s="6">
        <v>0</v>
      </c>
      <c r="S3063" s="45" t="e">
        <f>_xlfn.CONCAT(#REF!,TRIM(tbl_PV_Milestones[[#This Row],[Milestone Description]]))</f>
        <v>#REF!</v>
      </c>
      <c r="T3063" s="84" t="str">
        <f>IF(COUNTIF(tbl_PV_Milestones[UID],tbl_PV_Milestones[[#This Row],[UID]])&gt;1,"Duplicate","")</f>
        <v>Duplicate</v>
      </c>
      <c r="U3063" s="42" t="str">
        <f>_xlfn.XLOOKUP(tbl_PV_Milestones[[#This Row],[Work ID]],tbl_PV_Meta[Work ID '#],tbl_PV_Meta[Sub-Portfolio])</f>
        <v>Sub-Portfolio 4</v>
      </c>
      <c r="V3063" s="41">
        <f>IF(MONTH(tbl_PV_Milestones[[#This Row],[Baseline Date]])&lt;7,YEAR(tbl_PV_Milestones[[#This Row],[Baseline Date]]),YEAR(tbl_PV_Milestones[[#This Row],[Baseline Date]])+1)</f>
        <v>2025</v>
      </c>
      <c r="W3063" s="41">
        <f>IF(MONTH(tbl_PV_Milestones[[#This Row],[Actual/Schedule Finish]])&lt;7,YEAR(tbl_PV_Milestones[[#This Row],[Actual/Schedule Finish]]),YEAR(tbl_PV_Milestones[[#This Row],[Actual/Schedule Finish]])+1)</f>
        <v>2025</v>
      </c>
      <c r="X3063" s="41" t="str">
        <f>IF(OR(tbl_PV_Milestones[[#This Row],[Project Status]]="Completed",tbl_PV_Milestones[[#This Row],[Project Status]]="Assumed Completed"),"Yes","No")</f>
        <v>No</v>
      </c>
      <c r="Y3063" s="41">
        <f>IF(tbl_PV_Milestones[[#This Row],[Baseline Date]]="",1,0)</f>
        <v>0</v>
      </c>
      <c r="Z3063" s="41">
        <f>IF(tbl_PV_Milestones[[#This Row],[Baseline Date]]&lt;PV_Meta!$B$7,1,0)</f>
        <v>1</v>
      </c>
      <c r="AA3063" s="41">
        <f>IF(tbl_PV_Milestones[[#This Row],[Complete]]="Yes",1,0)</f>
        <v>0</v>
      </c>
      <c r="AB3063" s="41">
        <f>IF(AND(tbl_PV_Milestones[[#This Row],[BL FY]]=2025,tbl_PV_Milestones[[#This Row],[Baseline Date]]&lt;PV_Meta!$B$7),1,0)</f>
        <v>1</v>
      </c>
      <c r="AC3063" s="41">
        <f>IF(AND(tbl_PV_Milestones[[#This Row],[Planned YTD]]=1,tbl_PV_Milestones[[#This Row],[Complete]]="Yes"),1,0)</f>
        <v>0</v>
      </c>
      <c r="AD3063" s="41">
        <f>IF(AND(tbl_PV_Milestones[[#This Row],[Actual/Schedule Finish]]&lt;PV_Meta!$B$7,tbl_PV_Milestones[[#This Row],[Complete]]="No",tbl_PV_Milestones[[#This Row],[Project Status]]&lt;&gt;"On Hold"),1,0)</f>
        <v>1</v>
      </c>
      <c r="AE3063" s="41">
        <f>IF(AND(tbl_PV_Milestones[[#This Row],[Actual/Schedule Finish]]&gt;tbl_PV_Milestones[[#This Row],[Baseline Date]],tbl_PV_Milestones[[#This Row],[Complete]]="No",tbl_PV_Milestones[[#This Row],[Project Status]]&lt;&gt;"On Hold",tbl_PV_Milestones[[#This Row],[Overdue]]=0,tbl_PV_Milestones[[#This Row],[To be Baselined]]&lt;&gt;1),1,0)</f>
        <v>0</v>
      </c>
      <c r="AF3063" s="41">
        <f>IF(AND(tbl_PV_Milestones[[#This Row],[BL FY]]=2025,tbl_PV_Milestones[[#This Row],[Finish FY]]&gt;2025),1,0)</f>
        <v>0</v>
      </c>
      <c r="AG3063" s="56" t="str">
        <f>_xlfn.XLOOKUP(tbl_PV_Milestones[[#This Row],[Work ID]],tbl_PV_Meta[Work ID '#],tbl_PV_Meta[Project Manager/Owner],,0)</f>
        <v>Project Manager 14</v>
      </c>
    </row>
    <row r="3064" spans="4:33" x14ac:dyDescent="0.25">
      <c r="D3064" s="6" t="s">
        <v>154</v>
      </c>
      <c r="E3064" s="6" t="s">
        <v>503</v>
      </c>
      <c r="F3064" s="6" t="s">
        <v>1774</v>
      </c>
      <c r="G3064" s="6" t="s">
        <v>566</v>
      </c>
      <c r="H3064" s="6" t="s">
        <v>505</v>
      </c>
      <c r="I3064" s="6" t="s">
        <v>522</v>
      </c>
      <c r="J3064" s="6" t="s">
        <v>154</v>
      </c>
      <c r="K3064" s="6" t="s">
        <v>278</v>
      </c>
      <c r="L3064" s="6" t="s">
        <v>168</v>
      </c>
      <c r="M3064" s="43"/>
      <c r="N3064" s="44" t="s">
        <v>1979</v>
      </c>
      <c r="O3064" s="39">
        <v>45534.708333333299</v>
      </c>
      <c r="P3064" s="39">
        <v>45534.708333333299</v>
      </c>
      <c r="Q3064" s="6">
        <v>0</v>
      </c>
      <c r="R3064" s="6">
        <v>0</v>
      </c>
      <c r="S3064" s="45" t="e">
        <f>_xlfn.CONCAT(#REF!,TRIM(tbl_PV_Milestones[[#This Row],[Milestone Description]]))</f>
        <v>#REF!</v>
      </c>
      <c r="T3064" s="84" t="str">
        <f>IF(COUNTIF(tbl_PV_Milestones[UID],tbl_PV_Milestones[[#This Row],[UID]])&gt;1,"Duplicate","")</f>
        <v>Duplicate</v>
      </c>
      <c r="U3064" s="42" t="str">
        <f>_xlfn.XLOOKUP(tbl_PV_Milestones[[#This Row],[Work ID]],tbl_PV_Meta[Work ID '#],tbl_PV_Meta[Sub-Portfolio])</f>
        <v>Sub-Portfolio 4</v>
      </c>
      <c r="V3064" s="41">
        <f>IF(MONTH(tbl_PV_Milestones[[#This Row],[Baseline Date]])&lt;7,YEAR(tbl_PV_Milestones[[#This Row],[Baseline Date]]),YEAR(tbl_PV_Milestones[[#This Row],[Baseline Date]])+1)</f>
        <v>2025</v>
      </c>
      <c r="W3064" s="41">
        <f>IF(MONTH(tbl_PV_Milestones[[#This Row],[Actual/Schedule Finish]])&lt;7,YEAR(tbl_PV_Milestones[[#This Row],[Actual/Schedule Finish]]),YEAR(tbl_PV_Milestones[[#This Row],[Actual/Schedule Finish]])+1)</f>
        <v>2025</v>
      </c>
      <c r="X3064" s="41" t="str">
        <f>IF(OR(tbl_PV_Milestones[[#This Row],[Project Status]]="Completed",tbl_PV_Milestones[[#This Row],[Project Status]]="Assumed Completed"),"Yes","No")</f>
        <v>No</v>
      </c>
      <c r="Y3064" s="41">
        <f>IF(tbl_PV_Milestones[[#This Row],[Baseline Date]]="",1,0)</f>
        <v>0</v>
      </c>
      <c r="Z3064" s="41">
        <f>IF(tbl_PV_Milestones[[#This Row],[Baseline Date]]&lt;PV_Meta!$B$7,1,0)</f>
        <v>1</v>
      </c>
      <c r="AA3064" s="41">
        <f>IF(tbl_PV_Milestones[[#This Row],[Complete]]="Yes",1,0)</f>
        <v>0</v>
      </c>
      <c r="AB3064" s="41">
        <f>IF(AND(tbl_PV_Milestones[[#This Row],[BL FY]]=2025,tbl_PV_Milestones[[#This Row],[Baseline Date]]&lt;PV_Meta!$B$7),1,0)</f>
        <v>1</v>
      </c>
      <c r="AC3064" s="41">
        <f>IF(AND(tbl_PV_Milestones[[#This Row],[Planned YTD]]=1,tbl_PV_Milestones[[#This Row],[Complete]]="Yes"),1,0)</f>
        <v>0</v>
      </c>
      <c r="AD3064" s="41">
        <f>IF(AND(tbl_PV_Milestones[[#This Row],[Actual/Schedule Finish]]&lt;PV_Meta!$B$7,tbl_PV_Milestones[[#This Row],[Complete]]="No",tbl_PV_Milestones[[#This Row],[Project Status]]&lt;&gt;"On Hold"),1,0)</f>
        <v>1</v>
      </c>
      <c r="AE3064" s="41">
        <f>IF(AND(tbl_PV_Milestones[[#This Row],[Actual/Schedule Finish]]&gt;tbl_PV_Milestones[[#This Row],[Baseline Date]],tbl_PV_Milestones[[#This Row],[Complete]]="No",tbl_PV_Milestones[[#This Row],[Project Status]]&lt;&gt;"On Hold",tbl_PV_Milestones[[#This Row],[Overdue]]=0,tbl_PV_Milestones[[#This Row],[To be Baselined]]&lt;&gt;1),1,0)</f>
        <v>0</v>
      </c>
      <c r="AF3064" s="41">
        <f>IF(AND(tbl_PV_Milestones[[#This Row],[BL FY]]=2025,tbl_PV_Milestones[[#This Row],[Finish FY]]&gt;2025),1,0)</f>
        <v>0</v>
      </c>
      <c r="AG3064" s="56" t="str">
        <f>_xlfn.XLOOKUP(tbl_PV_Milestones[[#This Row],[Work ID]],tbl_PV_Meta[Work ID '#],tbl_PV_Meta[Project Manager/Owner],,0)</f>
        <v>Project Manager 14</v>
      </c>
    </row>
    <row r="3065" spans="4:33" x14ac:dyDescent="0.25">
      <c r="D3065" s="6" t="s">
        <v>154</v>
      </c>
      <c r="E3065" s="6" t="s">
        <v>52</v>
      </c>
      <c r="F3065" s="6" t="s">
        <v>1774</v>
      </c>
      <c r="G3065" s="6" t="s">
        <v>739</v>
      </c>
      <c r="H3065" s="6" t="s">
        <v>505</v>
      </c>
      <c r="I3065" s="6" t="s">
        <v>522</v>
      </c>
      <c r="J3065" s="6" t="s">
        <v>154</v>
      </c>
      <c r="K3065" s="6" t="s">
        <v>278</v>
      </c>
      <c r="L3065" s="6" t="s">
        <v>168</v>
      </c>
      <c r="M3065" s="43"/>
      <c r="N3065" s="44" t="s">
        <v>1979</v>
      </c>
      <c r="S3065" s="45" t="e">
        <f>_xlfn.CONCAT(#REF!,TRIM(tbl_PV_Milestones[[#This Row],[Milestone Description]]))</f>
        <v>#REF!</v>
      </c>
      <c r="T3065" s="84" t="str">
        <f>IF(COUNTIF(tbl_PV_Milestones[UID],tbl_PV_Milestones[[#This Row],[UID]])&gt;1,"Duplicate","")</f>
        <v>Duplicate</v>
      </c>
      <c r="U3065" s="42" t="str">
        <f>_xlfn.XLOOKUP(tbl_PV_Milestones[[#This Row],[Work ID]],tbl_PV_Meta[Work ID '#],tbl_PV_Meta[Sub-Portfolio])</f>
        <v>Sub-Portfolio 4</v>
      </c>
      <c r="V3065" s="41">
        <f>IF(MONTH(tbl_PV_Milestones[[#This Row],[Baseline Date]])&lt;7,YEAR(tbl_PV_Milestones[[#This Row],[Baseline Date]]),YEAR(tbl_PV_Milestones[[#This Row],[Baseline Date]])+1)</f>
        <v>1900</v>
      </c>
      <c r="W3065" s="41">
        <f>IF(MONTH(tbl_PV_Milestones[[#This Row],[Actual/Schedule Finish]])&lt;7,YEAR(tbl_PV_Milestones[[#This Row],[Actual/Schedule Finish]]),YEAR(tbl_PV_Milestones[[#This Row],[Actual/Schedule Finish]])+1)</f>
        <v>1900</v>
      </c>
      <c r="X3065" s="41" t="str">
        <f>IF(OR(tbl_PV_Milestones[[#This Row],[Project Status]]="Completed",tbl_PV_Milestones[[#This Row],[Project Status]]="Assumed Completed"),"Yes","No")</f>
        <v>No</v>
      </c>
      <c r="Y3065" s="41">
        <f>IF(tbl_PV_Milestones[[#This Row],[Baseline Date]]="",1,0)</f>
        <v>1</v>
      </c>
      <c r="Z3065" s="41">
        <f>IF(tbl_PV_Milestones[[#This Row],[Baseline Date]]&lt;PV_Meta!$B$7,1,0)</f>
        <v>1</v>
      </c>
      <c r="AA3065" s="41">
        <f>IF(tbl_PV_Milestones[[#This Row],[Complete]]="Yes",1,0)</f>
        <v>0</v>
      </c>
      <c r="AB3065" s="41">
        <f>IF(AND(tbl_PV_Milestones[[#This Row],[BL FY]]=2025,tbl_PV_Milestones[[#This Row],[Baseline Date]]&lt;PV_Meta!$B$7),1,0)</f>
        <v>0</v>
      </c>
      <c r="AC3065" s="41">
        <f>IF(AND(tbl_PV_Milestones[[#This Row],[Planned YTD]]=1,tbl_PV_Milestones[[#This Row],[Complete]]="Yes"),1,0)</f>
        <v>0</v>
      </c>
      <c r="AD3065" s="41">
        <f>IF(AND(tbl_PV_Milestones[[#This Row],[Actual/Schedule Finish]]&lt;PV_Meta!$B$7,tbl_PV_Milestones[[#This Row],[Complete]]="No",tbl_PV_Milestones[[#This Row],[Project Status]]&lt;&gt;"On Hold"),1,0)</f>
        <v>1</v>
      </c>
      <c r="AE3065" s="41">
        <f>IF(AND(tbl_PV_Milestones[[#This Row],[Actual/Schedule Finish]]&gt;tbl_PV_Milestones[[#This Row],[Baseline Date]],tbl_PV_Milestones[[#This Row],[Complete]]="No",tbl_PV_Milestones[[#This Row],[Project Status]]&lt;&gt;"On Hold",tbl_PV_Milestones[[#This Row],[Overdue]]=0,tbl_PV_Milestones[[#This Row],[To be Baselined]]&lt;&gt;1),1,0)</f>
        <v>0</v>
      </c>
      <c r="AF3065" s="41">
        <f>IF(AND(tbl_PV_Milestones[[#This Row],[BL FY]]=2025,tbl_PV_Milestones[[#This Row],[Finish FY]]&gt;2025),1,0)</f>
        <v>0</v>
      </c>
      <c r="AG3065" s="56" t="str">
        <f>_xlfn.XLOOKUP(tbl_PV_Milestones[[#This Row],[Work ID]],tbl_PV_Meta[Work ID '#],tbl_PV_Meta[Project Manager/Owner],,0)</f>
        <v>Project Manager 14</v>
      </c>
    </row>
    <row r="3066" spans="4:33" x14ac:dyDescent="0.25">
      <c r="D3066" s="6" t="s">
        <v>154</v>
      </c>
      <c r="E3066" s="6" t="s">
        <v>52</v>
      </c>
      <c r="F3066" s="6" t="s">
        <v>1774</v>
      </c>
      <c r="G3066" s="6" t="s">
        <v>740</v>
      </c>
      <c r="H3066" s="6" t="s">
        <v>505</v>
      </c>
      <c r="I3066" s="6" t="s">
        <v>522</v>
      </c>
      <c r="J3066" s="6" t="s">
        <v>154</v>
      </c>
      <c r="K3066" s="6" t="s">
        <v>278</v>
      </c>
      <c r="L3066" s="6" t="s">
        <v>168</v>
      </c>
      <c r="M3066" s="43"/>
      <c r="N3066" s="44" t="s">
        <v>1979</v>
      </c>
      <c r="S3066" s="45" t="e">
        <f>_xlfn.CONCAT(#REF!,TRIM(tbl_PV_Milestones[[#This Row],[Milestone Description]]))</f>
        <v>#REF!</v>
      </c>
      <c r="T3066" s="84" t="str">
        <f>IF(COUNTIF(tbl_PV_Milestones[UID],tbl_PV_Milestones[[#This Row],[UID]])&gt;1,"Duplicate","")</f>
        <v>Duplicate</v>
      </c>
      <c r="U3066" s="42" t="str">
        <f>_xlfn.XLOOKUP(tbl_PV_Milestones[[#This Row],[Work ID]],tbl_PV_Meta[Work ID '#],tbl_PV_Meta[Sub-Portfolio])</f>
        <v>Sub-Portfolio 4</v>
      </c>
      <c r="V3066" s="41">
        <f>IF(MONTH(tbl_PV_Milestones[[#This Row],[Baseline Date]])&lt;7,YEAR(tbl_PV_Milestones[[#This Row],[Baseline Date]]),YEAR(tbl_PV_Milestones[[#This Row],[Baseline Date]])+1)</f>
        <v>1900</v>
      </c>
      <c r="W3066" s="41">
        <f>IF(MONTH(tbl_PV_Milestones[[#This Row],[Actual/Schedule Finish]])&lt;7,YEAR(tbl_PV_Milestones[[#This Row],[Actual/Schedule Finish]]),YEAR(tbl_PV_Milestones[[#This Row],[Actual/Schedule Finish]])+1)</f>
        <v>1900</v>
      </c>
      <c r="X3066" s="41" t="str">
        <f>IF(OR(tbl_PV_Milestones[[#This Row],[Project Status]]="Completed",tbl_PV_Milestones[[#This Row],[Project Status]]="Assumed Completed"),"Yes","No")</f>
        <v>No</v>
      </c>
      <c r="Y3066" s="41">
        <f>IF(tbl_PV_Milestones[[#This Row],[Baseline Date]]="",1,0)</f>
        <v>1</v>
      </c>
      <c r="Z3066" s="41">
        <f>IF(tbl_PV_Milestones[[#This Row],[Baseline Date]]&lt;PV_Meta!$B$7,1,0)</f>
        <v>1</v>
      </c>
      <c r="AA3066" s="41">
        <f>IF(tbl_PV_Milestones[[#This Row],[Complete]]="Yes",1,0)</f>
        <v>0</v>
      </c>
      <c r="AB3066" s="41">
        <f>IF(AND(tbl_PV_Milestones[[#This Row],[BL FY]]=2025,tbl_PV_Milestones[[#This Row],[Baseline Date]]&lt;PV_Meta!$B$7),1,0)</f>
        <v>0</v>
      </c>
      <c r="AC3066" s="41">
        <f>IF(AND(tbl_PV_Milestones[[#This Row],[Planned YTD]]=1,tbl_PV_Milestones[[#This Row],[Complete]]="Yes"),1,0)</f>
        <v>0</v>
      </c>
      <c r="AD3066" s="41">
        <f>IF(AND(tbl_PV_Milestones[[#This Row],[Actual/Schedule Finish]]&lt;PV_Meta!$B$7,tbl_PV_Milestones[[#This Row],[Complete]]="No",tbl_PV_Milestones[[#This Row],[Project Status]]&lt;&gt;"On Hold"),1,0)</f>
        <v>1</v>
      </c>
      <c r="AE3066" s="41">
        <f>IF(AND(tbl_PV_Milestones[[#This Row],[Actual/Schedule Finish]]&gt;tbl_PV_Milestones[[#This Row],[Baseline Date]],tbl_PV_Milestones[[#This Row],[Complete]]="No",tbl_PV_Milestones[[#This Row],[Project Status]]&lt;&gt;"On Hold",tbl_PV_Milestones[[#This Row],[Overdue]]=0,tbl_PV_Milestones[[#This Row],[To be Baselined]]&lt;&gt;1),1,0)</f>
        <v>0</v>
      </c>
      <c r="AF3066" s="41">
        <f>IF(AND(tbl_PV_Milestones[[#This Row],[BL FY]]=2025,tbl_PV_Milestones[[#This Row],[Finish FY]]&gt;2025),1,0)</f>
        <v>0</v>
      </c>
      <c r="AG3066" s="56" t="str">
        <f>_xlfn.XLOOKUP(tbl_PV_Milestones[[#This Row],[Work ID]],tbl_PV_Meta[Work ID '#],tbl_PV_Meta[Project Manager/Owner],,0)</f>
        <v>Project Manager 14</v>
      </c>
    </row>
    <row r="3067" spans="4:33" x14ac:dyDescent="0.25">
      <c r="D3067" s="6" t="s">
        <v>154</v>
      </c>
      <c r="E3067" s="6" t="s">
        <v>52</v>
      </c>
      <c r="F3067" s="6" t="s">
        <v>1774</v>
      </c>
      <c r="G3067" s="6" t="s">
        <v>741</v>
      </c>
      <c r="H3067" s="6" t="s">
        <v>505</v>
      </c>
      <c r="I3067" s="6" t="s">
        <v>522</v>
      </c>
      <c r="J3067" s="6" t="s">
        <v>154</v>
      </c>
      <c r="K3067" s="6" t="s">
        <v>278</v>
      </c>
      <c r="L3067" s="6" t="s">
        <v>168</v>
      </c>
      <c r="M3067" s="43"/>
      <c r="N3067" s="44" t="s">
        <v>1979</v>
      </c>
      <c r="S3067" s="45" t="e">
        <f>_xlfn.CONCAT(#REF!,TRIM(tbl_PV_Milestones[[#This Row],[Milestone Description]]))</f>
        <v>#REF!</v>
      </c>
      <c r="T3067" s="84" t="str">
        <f>IF(COUNTIF(tbl_PV_Milestones[UID],tbl_PV_Milestones[[#This Row],[UID]])&gt;1,"Duplicate","")</f>
        <v>Duplicate</v>
      </c>
      <c r="U3067" s="42" t="str">
        <f>_xlfn.XLOOKUP(tbl_PV_Milestones[[#This Row],[Work ID]],tbl_PV_Meta[Work ID '#],tbl_PV_Meta[Sub-Portfolio])</f>
        <v>Sub-Portfolio 4</v>
      </c>
      <c r="V3067" s="41">
        <f>IF(MONTH(tbl_PV_Milestones[[#This Row],[Baseline Date]])&lt;7,YEAR(tbl_PV_Milestones[[#This Row],[Baseline Date]]),YEAR(tbl_PV_Milestones[[#This Row],[Baseline Date]])+1)</f>
        <v>1900</v>
      </c>
      <c r="W3067" s="41">
        <f>IF(MONTH(tbl_PV_Milestones[[#This Row],[Actual/Schedule Finish]])&lt;7,YEAR(tbl_PV_Milestones[[#This Row],[Actual/Schedule Finish]]),YEAR(tbl_PV_Milestones[[#This Row],[Actual/Schedule Finish]])+1)</f>
        <v>1900</v>
      </c>
      <c r="X3067" s="41" t="str">
        <f>IF(OR(tbl_PV_Milestones[[#This Row],[Project Status]]="Completed",tbl_PV_Milestones[[#This Row],[Project Status]]="Assumed Completed"),"Yes","No")</f>
        <v>No</v>
      </c>
      <c r="Y3067" s="41">
        <f>IF(tbl_PV_Milestones[[#This Row],[Baseline Date]]="",1,0)</f>
        <v>1</v>
      </c>
      <c r="Z3067" s="41">
        <f>IF(tbl_PV_Milestones[[#This Row],[Baseline Date]]&lt;PV_Meta!$B$7,1,0)</f>
        <v>1</v>
      </c>
      <c r="AA3067" s="41">
        <f>IF(tbl_PV_Milestones[[#This Row],[Complete]]="Yes",1,0)</f>
        <v>0</v>
      </c>
      <c r="AB3067" s="41">
        <f>IF(AND(tbl_PV_Milestones[[#This Row],[BL FY]]=2025,tbl_PV_Milestones[[#This Row],[Baseline Date]]&lt;PV_Meta!$B$7),1,0)</f>
        <v>0</v>
      </c>
      <c r="AC3067" s="41">
        <f>IF(AND(tbl_PV_Milestones[[#This Row],[Planned YTD]]=1,tbl_PV_Milestones[[#This Row],[Complete]]="Yes"),1,0)</f>
        <v>0</v>
      </c>
      <c r="AD3067" s="41">
        <f>IF(AND(tbl_PV_Milestones[[#This Row],[Actual/Schedule Finish]]&lt;PV_Meta!$B$7,tbl_PV_Milestones[[#This Row],[Complete]]="No",tbl_PV_Milestones[[#This Row],[Project Status]]&lt;&gt;"On Hold"),1,0)</f>
        <v>1</v>
      </c>
      <c r="AE3067" s="41">
        <f>IF(AND(tbl_PV_Milestones[[#This Row],[Actual/Schedule Finish]]&gt;tbl_PV_Milestones[[#This Row],[Baseline Date]],tbl_PV_Milestones[[#This Row],[Complete]]="No",tbl_PV_Milestones[[#This Row],[Project Status]]&lt;&gt;"On Hold",tbl_PV_Milestones[[#This Row],[Overdue]]=0,tbl_PV_Milestones[[#This Row],[To be Baselined]]&lt;&gt;1),1,0)</f>
        <v>0</v>
      </c>
      <c r="AF3067" s="41">
        <f>IF(AND(tbl_PV_Milestones[[#This Row],[BL FY]]=2025,tbl_PV_Milestones[[#This Row],[Finish FY]]&gt;2025),1,0)</f>
        <v>0</v>
      </c>
      <c r="AG3067" s="56" t="str">
        <f>_xlfn.XLOOKUP(tbl_PV_Milestones[[#This Row],[Work ID]],tbl_PV_Meta[Work ID '#],tbl_PV_Meta[Project Manager/Owner],,0)</f>
        <v>Project Manager 14</v>
      </c>
    </row>
    <row r="3068" spans="4:33" x14ac:dyDescent="0.25">
      <c r="D3068" s="6" t="s">
        <v>154</v>
      </c>
      <c r="E3068" s="6" t="s">
        <v>52</v>
      </c>
      <c r="F3068" s="6" t="s">
        <v>1774</v>
      </c>
      <c r="G3068" s="6" t="s">
        <v>742</v>
      </c>
      <c r="H3068" s="6" t="s">
        <v>505</v>
      </c>
      <c r="I3068" s="6" t="s">
        <v>522</v>
      </c>
      <c r="J3068" s="6" t="s">
        <v>154</v>
      </c>
      <c r="K3068" s="6" t="s">
        <v>278</v>
      </c>
      <c r="L3068" s="6" t="s">
        <v>168</v>
      </c>
      <c r="M3068" s="43"/>
      <c r="N3068" s="44" t="s">
        <v>1979</v>
      </c>
      <c r="S3068" s="45" t="e">
        <f>_xlfn.CONCAT(#REF!,TRIM(tbl_PV_Milestones[[#This Row],[Milestone Description]]))</f>
        <v>#REF!</v>
      </c>
      <c r="T3068" s="84" t="str">
        <f>IF(COUNTIF(tbl_PV_Milestones[UID],tbl_PV_Milestones[[#This Row],[UID]])&gt;1,"Duplicate","")</f>
        <v>Duplicate</v>
      </c>
      <c r="U3068" s="42" t="str">
        <f>_xlfn.XLOOKUP(tbl_PV_Milestones[[#This Row],[Work ID]],tbl_PV_Meta[Work ID '#],tbl_PV_Meta[Sub-Portfolio])</f>
        <v>Sub-Portfolio 4</v>
      </c>
      <c r="V3068" s="41">
        <f>IF(MONTH(tbl_PV_Milestones[[#This Row],[Baseline Date]])&lt;7,YEAR(tbl_PV_Milestones[[#This Row],[Baseline Date]]),YEAR(tbl_PV_Milestones[[#This Row],[Baseline Date]])+1)</f>
        <v>1900</v>
      </c>
      <c r="W3068" s="41">
        <f>IF(MONTH(tbl_PV_Milestones[[#This Row],[Actual/Schedule Finish]])&lt;7,YEAR(tbl_PV_Milestones[[#This Row],[Actual/Schedule Finish]]),YEAR(tbl_PV_Milestones[[#This Row],[Actual/Schedule Finish]])+1)</f>
        <v>1900</v>
      </c>
      <c r="X3068" s="41" t="str">
        <f>IF(OR(tbl_PV_Milestones[[#This Row],[Project Status]]="Completed",tbl_PV_Milestones[[#This Row],[Project Status]]="Assumed Completed"),"Yes","No")</f>
        <v>No</v>
      </c>
      <c r="Y3068" s="41">
        <f>IF(tbl_PV_Milestones[[#This Row],[Baseline Date]]="",1,0)</f>
        <v>1</v>
      </c>
      <c r="Z3068" s="41">
        <f>IF(tbl_PV_Milestones[[#This Row],[Baseline Date]]&lt;PV_Meta!$B$7,1,0)</f>
        <v>1</v>
      </c>
      <c r="AA3068" s="41">
        <f>IF(tbl_PV_Milestones[[#This Row],[Complete]]="Yes",1,0)</f>
        <v>0</v>
      </c>
      <c r="AB3068" s="41">
        <f>IF(AND(tbl_PV_Milestones[[#This Row],[BL FY]]=2025,tbl_PV_Milestones[[#This Row],[Baseline Date]]&lt;PV_Meta!$B$7),1,0)</f>
        <v>0</v>
      </c>
      <c r="AC3068" s="41">
        <f>IF(AND(tbl_PV_Milestones[[#This Row],[Planned YTD]]=1,tbl_PV_Milestones[[#This Row],[Complete]]="Yes"),1,0)</f>
        <v>0</v>
      </c>
      <c r="AD3068" s="41">
        <f>IF(AND(tbl_PV_Milestones[[#This Row],[Actual/Schedule Finish]]&lt;PV_Meta!$B$7,tbl_PV_Milestones[[#This Row],[Complete]]="No",tbl_PV_Milestones[[#This Row],[Project Status]]&lt;&gt;"On Hold"),1,0)</f>
        <v>1</v>
      </c>
      <c r="AE3068" s="41">
        <f>IF(AND(tbl_PV_Milestones[[#This Row],[Actual/Schedule Finish]]&gt;tbl_PV_Milestones[[#This Row],[Baseline Date]],tbl_PV_Milestones[[#This Row],[Complete]]="No",tbl_PV_Milestones[[#This Row],[Project Status]]&lt;&gt;"On Hold",tbl_PV_Milestones[[#This Row],[Overdue]]=0,tbl_PV_Milestones[[#This Row],[To be Baselined]]&lt;&gt;1),1,0)</f>
        <v>0</v>
      </c>
      <c r="AF3068" s="41">
        <f>IF(AND(tbl_PV_Milestones[[#This Row],[BL FY]]=2025,tbl_PV_Milestones[[#This Row],[Finish FY]]&gt;2025),1,0)</f>
        <v>0</v>
      </c>
      <c r="AG3068" s="56" t="str">
        <f>_xlfn.XLOOKUP(tbl_PV_Milestones[[#This Row],[Work ID]],tbl_PV_Meta[Work ID '#],tbl_PV_Meta[Project Manager/Owner],,0)</f>
        <v>Project Manager 14</v>
      </c>
    </row>
    <row r="3069" spans="4:33" x14ac:dyDescent="0.25">
      <c r="D3069" s="6" t="s">
        <v>154</v>
      </c>
      <c r="E3069" s="6" t="s">
        <v>52</v>
      </c>
      <c r="F3069" s="6" t="s">
        <v>1774</v>
      </c>
      <c r="G3069" s="6" t="s">
        <v>743</v>
      </c>
      <c r="H3069" s="6" t="s">
        <v>505</v>
      </c>
      <c r="I3069" s="6" t="s">
        <v>522</v>
      </c>
      <c r="J3069" s="6" t="s">
        <v>154</v>
      </c>
      <c r="K3069" s="6" t="s">
        <v>278</v>
      </c>
      <c r="L3069" s="6" t="s">
        <v>168</v>
      </c>
      <c r="M3069" s="43"/>
      <c r="N3069" s="44" t="s">
        <v>1979</v>
      </c>
      <c r="S3069" s="45" t="e">
        <f>_xlfn.CONCAT(#REF!,TRIM(tbl_PV_Milestones[[#This Row],[Milestone Description]]))</f>
        <v>#REF!</v>
      </c>
      <c r="T3069" s="84" t="str">
        <f>IF(COUNTIF(tbl_PV_Milestones[UID],tbl_PV_Milestones[[#This Row],[UID]])&gt;1,"Duplicate","")</f>
        <v>Duplicate</v>
      </c>
      <c r="U3069" s="42" t="str">
        <f>_xlfn.XLOOKUP(tbl_PV_Milestones[[#This Row],[Work ID]],tbl_PV_Meta[Work ID '#],tbl_PV_Meta[Sub-Portfolio])</f>
        <v>Sub-Portfolio 4</v>
      </c>
      <c r="V3069" s="41">
        <f>IF(MONTH(tbl_PV_Milestones[[#This Row],[Baseline Date]])&lt;7,YEAR(tbl_PV_Milestones[[#This Row],[Baseline Date]]),YEAR(tbl_PV_Milestones[[#This Row],[Baseline Date]])+1)</f>
        <v>1900</v>
      </c>
      <c r="W3069" s="41">
        <f>IF(MONTH(tbl_PV_Milestones[[#This Row],[Actual/Schedule Finish]])&lt;7,YEAR(tbl_PV_Milestones[[#This Row],[Actual/Schedule Finish]]),YEAR(tbl_PV_Milestones[[#This Row],[Actual/Schedule Finish]])+1)</f>
        <v>1900</v>
      </c>
      <c r="X3069" s="41" t="str">
        <f>IF(OR(tbl_PV_Milestones[[#This Row],[Project Status]]="Completed",tbl_PV_Milestones[[#This Row],[Project Status]]="Assumed Completed"),"Yes","No")</f>
        <v>No</v>
      </c>
      <c r="Y3069" s="41">
        <f>IF(tbl_PV_Milestones[[#This Row],[Baseline Date]]="",1,0)</f>
        <v>1</v>
      </c>
      <c r="Z3069" s="41">
        <f>IF(tbl_PV_Milestones[[#This Row],[Baseline Date]]&lt;PV_Meta!$B$7,1,0)</f>
        <v>1</v>
      </c>
      <c r="AA3069" s="41">
        <f>IF(tbl_PV_Milestones[[#This Row],[Complete]]="Yes",1,0)</f>
        <v>0</v>
      </c>
      <c r="AB3069" s="41">
        <f>IF(AND(tbl_PV_Milestones[[#This Row],[BL FY]]=2025,tbl_PV_Milestones[[#This Row],[Baseline Date]]&lt;PV_Meta!$B$7),1,0)</f>
        <v>0</v>
      </c>
      <c r="AC3069" s="41">
        <f>IF(AND(tbl_PV_Milestones[[#This Row],[Planned YTD]]=1,tbl_PV_Milestones[[#This Row],[Complete]]="Yes"),1,0)</f>
        <v>0</v>
      </c>
      <c r="AD3069" s="41">
        <f>IF(AND(tbl_PV_Milestones[[#This Row],[Actual/Schedule Finish]]&lt;PV_Meta!$B$7,tbl_PV_Milestones[[#This Row],[Complete]]="No",tbl_PV_Milestones[[#This Row],[Project Status]]&lt;&gt;"On Hold"),1,0)</f>
        <v>1</v>
      </c>
      <c r="AE3069" s="41">
        <f>IF(AND(tbl_PV_Milestones[[#This Row],[Actual/Schedule Finish]]&gt;tbl_PV_Milestones[[#This Row],[Baseline Date]],tbl_PV_Milestones[[#This Row],[Complete]]="No",tbl_PV_Milestones[[#This Row],[Project Status]]&lt;&gt;"On Hold",tbl_PV_Milestones[[#This Row],[Overdue]]=0,tbl_PV_Milestones[[#This Row],[To be Baselined]]&lt;&gt;1),1,0)</f>
        <v>0</v>
      </c>
      <c r="AF3069" s="41">
        <f>IF(AND(tbl_PV_Milestones[[#This Row],[BL FY]]=2025,tbl_PV_Milestones[[#This Row],[Finish FY]]&gt;2025),1,0)</f>
        <v>0</v>
      </c>
      <c r="AG3069" s="56" t="str">
        <f>_xlfn.XLOOKUP(tbl_PV_Milestones[[#This Row],[Work ID]],tbl_PV_Meta[Work ID '#],tbl_PV_Meta[Project Manager/Owner],,0)</f>
        <v>Project Manager 14</v>
      </c>
    </row>
    <row r="3070" spans="4:33" x14ac:dyDescent="0.25">
      <c r="D3070" s="6" t="s">
        <v>154</v>
      </c>
      <c r="E3070" s="6" t="s">
        <v>503</v>
      </c>
      <c r="F3070" s="6" t="s">
        <v>1774</v>
      </c>
      <c r="G3070" s="6" t="s">
        <v>569</v>
      </c>
      <c r="H3070" s="6" t="s">
        <v>505</v>
      </c>
      <c r="I3070" s="6" t="s">
        <v>522</v>
      </c>
      <c r="J3070" s="6" t="s">
        <v>154</v>
      </c>
      <c r="K3070" s="6" t="s">
        <v>278</v>
      </c>
      <c r="L3070" s="6" t="s">
        <v>168</v>
      </c>
      <c r="M3070" s="43"/>
      <c r="N3070" s="44" t="s">
        <v>1979</v>
      </c>
      <c r="O3070" s="39">
        <v>45512.708333333299</v>
      </c>
      <c r="P3070" s="39">
        <v>45512.708333333299</v>
      </c>
      <c r="Q3070" s="6">
        <v>0</v>
      </c>
      <c r="R3070" s="6">
        <v>0</v>
      </c>
      <c r="S3070" s="45" t="e">
        <f>_xlfn.CONCAT(#REF!,TRIM(tbl_PV_Milestones[[#This Row],[Milestone Description]]))</f>
        <v>#REF!</v>
      </c>
      <c r="T3070" s="84" t="str">
        <f>IF(COUNTIF(tbl_PV_Milestones[UID],tbl_PV_Milestones[[#This Row],[UID]])&gt;1,"Duplicate","")</f>
        <v>Duplicate</v>
      </c>
      <c r="U3070" s="42" t="str">
        <f>_xlfn.XLOOKUP(tbl_PV_Milestones[[#This Row],[Work ID]],tbl_PV_Meta[Work ID '#],tbl_PV_Meta[Sub-Portfolio])</f>
        <v>Sub-Portfolio 4</v>
      </c>
      <c r="V3070" s="41">
        <f>IF(MONTH(tbl_PV_Milestones[[#This Row],[Baseline Date]])&lt;7,YEAR(tbl_PV_Milestones[[#This Row],[Baseline Date]]),YEAR(tbl_PV_Milestones[[#This Row],[Baseline Date]])+1)</f>
        <v>2025</v>
      </c>
      <c r="W3070" s="41">
        <f>IF(MONTH(tbl_PV_Milestones[[#This Row],[Actual/Schedule Finish]])&lt;7,YEAR(tbl_PV_Milestones[[#This Row],[Actual/Schedule Finish]]),YEAR(tbl_PV_Milestones[[#This Row],[Actual/Schedule Finish]])+1)</f>
        <v>2025</v>
      </c>
      <c r="X3070" s="41" t="str">
        <f>IF(OR(tbl_PV_Milestones[[#This Row],[Project Status]]="Completed",tbl_PV_Milestones[[#This Row],[Project Status]]="Assumed Completed"),"Yes","No")</f>
        <v>No</v>
      </c>
      <c r="Y3070" s="41">
        <f>IF(tbl_PV_Milestones[[#This Row],[Baseline Date]]="",1,0)</f>
        <v>0</v>
      </c>
      <c r="Z3070" s="41">
        <f>IF(tbl_PV_Milestones[[#This Row],[Baseline Date]]&lt;PV_Meta!$B$7,1,0)</f>
        <v>1</v>
      </c>
      <c r="AA3070" s="41">
        <f>IF(tbl_PV_Milestones[[#This Row],[Complete]]="Yes",1,0)</f>
        <v>0</v>
      </c>
      <c r="AB3070" s="41">
        <f>IF(AND(tbl_PV_Milestones[[#This Row],[BL FY]]=2025,tbl_PV_Milestones[[#This Row],[Baseline Date]]&lt;PV_Meta!$B$7),1,0)</f>
        <v>1</v>
      </c>
      <c r="AC3070" s="41">
        <f>IF(AND(tbl_PV_Milestones[[#This Row],[Planned YTD]]=1,tbl_PV_Milestones[[#This Row],[Complete]]="Yes"),1,0)</f>
        <v>0</v>
      </c>
      <c r="AD3070" s="41">
        <f>IF(AND(tbl_PV_Milestones[[#This Row],[Actual/Schedule Finish]]&lt;PV_Meta!$B$7,tbl_PV_Milestones[[#This Row],[Complete]]="No",tbl_PV_Milestones[[#This Row],[Project Status]]&lt;&gt;"On Hold"),1,0)</f>
        <v>1</v>
      </c>
      <c r="AE3070" s="41">
        <f>IF(AND(tbl_PV_Milestones[[#This Row],[Actual/Schedule Finish]]&gt;tbl_PV_Milestones[[#This Row],[Baseline Date]],tbl_PV_Milestones[[#This Row],[Complete]]="No",tbl_PV_Milestones[[#This Row],[Project Status]]&lt;&gt;"On Hold",tbl_PV_Milestones[[#This Row],[Overdue]]=0,tbl_PV_Milestones[[#This Row],[To be Baselined]]&lt;&gt;1),1,0)</f>
        <v>0</v>
      </c>
      <c r="AF3070" s="41">
        <f>IF(AND(tbl_PV_Milestones[[#This Row],[BL FY]]=2025,tbl_PV_Milestones[[#This Row],[Finish FY]]&gt;2025),1,0)</f>
        <v>0</v>
      </c>
      <c r="AG3070" s="56" t="str">
        <f>_xlfn.XLOOKUP(tbl_PV_Milestones[[#This Row],[Work ID]],tbl_PV_Meta[Work ID '#],tbl_PV_Meta[Project Manager/Owner],,0)</f>
        <v>Project Manager 14</v>
      </c>
    </row>
    <row r="3071" spans="4:33" x14ac:dyDescent="0.25">
      <c r="D3071" s="6" t="s">
        <v>154</v>
      </c>
      <c r="E3071" s="6" t="s">
        <v>503</v>
      </c>
      <c r="F3071" s="6" t="s">
        <v>1774</v>
      </c>
      <c r="G3071" s="6" t="s">
        <v>628</v>
      </c>
      <c r="H3071" s="6" t="s">
        <v>505</v>
      </c>
      <c r="I3071" s="6" t="s">
        <v>522</v>
      </c>
      <c r="J3071" s="6" t="s">
        <v>154</v>
      </c>
      <c r="K3071" s="6" t="s">
        <v>278</v>
      </c>
      <c r="L3071" s="6" t="s">
        <v>168</v>
      </c>
      <c r="M3071" s="43"/>
      <c r="N3071" s="44" t="s">
        <v>1979</v>
      </c>
      <c r="O3071" s="39">
        <v>45512.708333333299</v>
      </c>
      <c r="P3071" s="39">
        <v>45512.708333333299</v>
      </c>
      <c r="Q3071" s="6">
        <v>0</v>
      </c>
      <c r="R3071" s="6">
        <v>0</v>
      </c>
      <c r="S3071" s="45" t="e">
        <f>_xlfn.CONCAT(#REF!,TRIM(tbl_PV_Milestones[[#This Row],[Milestone Description]]))</f>
        <v>#REF!</v>
      </c>
      <c r="T3071" s="84" t="str">
        <f>IF(COUNTIF(tbl_PV_Milestones[UID],tbl_PV_Milestones[[#This Row],[UID]])&gt;1,"Duplicate","")</f>
        <v>Duplicate</v>
      </c>
      <c r="U3071" s="42" t="str">
        <f>_xlfn.XLOOKUP(tbl_PV_Milestones[[#This Row],[Work ID]],tbl_PV_Meta[Work ID '#],tbl_PV_Meta[Sub-Portfolio])</f>
        <v>Sub-Portfolio 4</v>
      </c>
      <c r="V3071" s="41">
        <f>IF(MONTH(tbl_PV_Milestones[[#This Row],[Baseline Date]])&lt;7,YEAR(tbl_PV_Milestones[[#This Row],[Baseline Date]]),YEAR(tbl_PV_Milestones[[#This Row],[Baseline Date]])+1)</f>
        <v>2025</v>
      </c>
      <c r="W3071" s="41">
        <f>IF(MONTH(tbl_PV_Milestones[[#This Row],[Actual/Schedule Finish]])&lt;7,YEAR(tbl_PV_Milestones[[#This Row],[Actual/Schedule Finish]]),YEAR(tbl_PV_Milestones[[#This Row],[Actual/Schedule Finish]])+1)</f>
        <v>2025</v>
      </c>
      <c r="X3071" s="41" t="str">
        <f>IF(OR(tbl_PV_Milestones[[#This Row],[Project Status]]="Completed",tbl_PV_Milestones[[#This Row],[Project Status]]="Assumed Completed"),"Yes","No")</f>
        <v>No</v>
      </c>
      <c r="Y3071" s="41">
        <f>IF(tbl_PV_Milestones[[#This Row],[Baseline Date]]="",1,0)</f>
        <v>0</v>
      </c>
      <c r="Z3071" s="41">
        <f>IF(tbl_PV_Milestones[[#This Row],[Baseline Date]]&lt;PV_Meta!$B$7,1,0)</f>
        <v>1</v>
      </c>
      <c r="AA3071" s="41">
        <f>IF(tbl_PV_Milestones[[#This Row],[Complete]]="Yes",1,0)</f>
        <v>0</v>
      </c>
      <c r="AB3071" s="41">
        <f>IF(AND(tbl_PV_Milestones[[#This Row],[BL FY]]=2025,tbl_PV_Milestones[[#This Row],[Baseline Date]]&lt;PV_Meta!$B$7),1,0)</f>
        <v>1</v>
      </c>
      <c r="AC3071" s="41">
        <f>IF(AND(tbl_PV_Milestones[[#This Row],[Planned YTD]]=1,tbl_PV_Milestones[[#This Row],[Complete]]="Yes"),1,0)</f>
        <v>0</v>
      </c>
      <c r="AD3071" s="41">
        <f>IF(AND(tbl_PV_Milestones[[#This Row],[Actual/Schedule Finish]]&lt;PV_Meta!$B$7,tbl_PV_Milestones[[#This Row],[Complete]]="No",tbl_PV_Milestones[[#This Row],[Project Status]]&lt;&gt;"On Hold"),1,0)</f>
        <v>1</v>
      </c>
      <c r="AE3071" s="41">
        <f>IF(AND(tbl_PV_Milestones[[#This Row],[Actual/Schedule Finish]]&gt;tbl_PV_Milestones[[#This Row],[Baseline Date]],tbl_PV_Milestones[[#This Row],[Complete]]="No",tbl_PV_Milestones[[#This Row],[Project Status]]&lt;&gt;"On Hold",tbl_PV_Milestones[[#This Row],[Overdue]]=0,tbl_PV_Milestones[[#This Row],[To be Baselined]]&lt;&gt;1),1,0)</f>
        <v>0</v>
      </c>
      <c r="AF3071" s="41">
        <f>IF(AND(tbl_PV_Milestones[[#This Row],[BL FY]]=2025,tbl_PV_Milestones[[#This Row],[Finish FY]]&gt;2025),1,0)</f>
        <v>0</v>
      </c>
      <c r="AG3071" s="56" t="str">
        <f>_xlfn.XLOOKUP(tbl_PV_Milestones[[#This Row],[Work ID]],tbl_PV_Meta[Work ID '#],tbl_PV_Meta[Project Manager/Owner],,0)</f>
        <v>Project Manager 14</v>
      </c>
    </row>
    <row r="3072" spans="4:33" x14ac:dyDescent="0.25">
      <c r="D3072" s="6" t="s">
        <v>154</v>
      </c>
      <c r="E3072" s="6" t="s">
        <v>503</v>
      </c>
      <c r="F3072" s="6" t="s">
        <v>1774</v>
      </c>
      <c r="G3072" s="6" t="s">
        <v>744</v>
      </c>
      <c r="H3072" s="6" t="s">
        <v>505</v>
      </c>
      <c r="I3072" s="6" t="s">
        <v>522</v>
      </c>
      <c r="J3072" s="6" t="s">
        <v>154</v>
      </c>
      <c r="K3072" s="6" t="s">
        <v>278</v>
      </c>
      <c r="L3072" s="6" t="s">
        <v>168</v>
      </c>
      <c r="M3072" s="43"/>
      <c r="N3072" s="44" t="s">
        <v>1979</v>
      </c>
      <c r="O3072" s="39">
        <v>45512.708333333299</v>
      </c>
      <c r="P3072" s="39">
        <v>45512.708333333299</v>
      </c>
      <c r="Q3072" s="6">
        <v>0</v>
      </c>
      <c r="R3072" s="6">
        <v>0</v>
      </c>
      <c r="S3072" s="45" t="e">
        <f>_xlfn.CONCAT(#REF!,TRIM(tbl_PV_Milestones[[#This Row],[Milestone Description]]))</f>
        <v>#REF!</v>
      </c>
      <c r="T3072" s="84" t="str">
        <f>IF(COUNTIF(tbl_PV_Milestones[UID],tbl_PV_Milestones[[#This Row],[UID]])&gt;1,"Duplicate","")</f>
        <v>Duplicate</v>
      </c>
      <c r="U3072" s="42" t="str">
        <f>_xlfn.XLOOKUP(tbl_PV_Milestones[[#This Row],[Work ID]],tbl_PV_Meta[Work ID '#],tbl_PV_Meta[Sub-Portfolio])</f>
        <v>Sub-Portfolio 4</v>
      </c>
      <c r="V3072" s="41">
        <f>IF(MONTH(tbl_PV_Milestones[[#This Row],[Baseline Date]])&lt;7,YEAR(tbl_PV_Milestones[[#This Row],[Baseline Date]]),YEAR(tbl_PV_Milestones[[#This Row],[Baseline Date]])+1)</f>
        <v>2025</v>
      </c>
      <c r="W3072" s="41">
        <f>IF(MONTH(tbl_PV_Milestones[[#This Row],[Actual/Schedule Finish]])&lt;7,YEAR(tbl_PV_Milestones[[#This Row],[Actual/Schedule Finish]]),YEAR(tbl_PV_Milestones[[#This Row],[Actual/Schedule Finish]])+1)</f>
        <v>2025</v>
      </c>
      <c r="X3072" s="41" t="str">
        <f>IF(OR(tbl_PV_Milestones[[#This Row],[Project Status]]="Completed",tbl_PV_Milestones[[#This Row],[Project Status]]="Assumed Completed"),"Yes","No")</f>
        <v>No</v>
      </c>
      <c r="Y3072" s="41">
        <f>IF(tbl_PV_Milestones[[#This Row],[Baseline Date]]="",1,0)</f>
        <v>0</v>
      </c>
      <c r="Z3072" s="41">
        <f>IF(tbl_PV_Milestones[[#This Row],[Baseline Date]]&lt;PV_Meta!$B$7,1,0)</f>
        <v>1</v>
      </c>
      <c r="AA3072" s="41">
        <f>IF(tbl_PV_Milestones[[#This Row],[Complete]]="Yes",1,0)</f>
        <v>0</v>
      </c>
      <c r="AB3072" s="41">
        <f>IF(AND(tbl_PV_Milestones[[#This Row],[BL FY]]=2025,tbl_PV_Milestones[[#This Row],[Baseline Date]]&lt;PV_Meta!$B$7),1,0)</f>
        <v>1</v>
      </c>
      <c r="AC3072" s="41">
        <f>IF(AND(tbl_PV_Milestones[[#This Row],[Planned YTD]]=1,tbl_PV_Milestones[[#This Row],[Complete]]="Yes"),1,0)</f>
        <v>0</v>
      </c>
      <c r="AD3072" s="41">
        <f>IF(AND(tbl_PV_Milestones[[#This Row],[Actual/Schedule Finish]]&lt;PV_Meta!$B$7,tbl_PV_Milestones[[#This Row],[Complete]]="No",tbl_PV_Milestones[[#This Row],[Project Status]]&lt;&gt;"On Hold"),1,0)</f>
        <v>1</v>
      </c>
      <c r="AE3072" s="41">
        <f>IF(AND(tbl_PV_Milestones[[#This Row],[Actual/Schedule Finish]]&gt;tbl_PV_Milestones[[#This Row],[Baseline Date]],tbl_PV_Milestones[[#This Row],[Complete]]="No",tbl_PV_Milestones[[#This Row],[Project Status]]&lt;&gt;"On Hold",tbl_PV_Milestones[[#This Row],[Overdue]]=0,tbl_PV_Milestones[[#This Row],[To be Baselined]]&lt;&gt;1),1,0)</f>
        <v>0</v>
      </c>
      <c r="AF3072" s="41">
        <f>IF(AND(tbl_PV_Milestones[[#This Row],[BL FY]]=2025,tbl_PV_Milestones[[#This Row],[Finish FY]]&gt;2025),1,0)</f>
        <v>0</v>
      </c>
      <c r="AG3072" s="56" t="str">
        <f>_xlfn.XLOOKUP(tbl_PV_Milestones[[#This Row],[Work ID]],tbl_PV_Meta[Work ID '#],tbl_PV_Meta[Project Manager/Owner],,0)</f>
        <v>Project Manager 14</v>
      </c>
    </row>
    <row r="3073" spans="4:33" x14ac:dyDescent="0.25">
      <c r="D3073" s="6" t="s">
        <v>154</v>
      </c>
      <c r="E3073" s="6" t="s">
        <v>503</v>
      </c>
      <c r="F3073" s="6" t="s">
        <v>1774</v>
      </c>
      <c r="G3073" s="6" t="s">
        <v>567</v>
      </c>
      <c r="H3073" s="6" t="s">
        <v>505</v>
      </c>
      <c r="I3073" s="6" t="s">
        <v>522</v>
      </c>
      <c r="J3073" s="6" t="s">
        <v>154</v>
      </c>
      <c r="K3073" s="6" t="s">
        <v>278</v>
      </c>
      <c r="L3073" s="6" t="s">
        <v>168</v>
      </c>
      <c r="M3073" s="43"/>
      <c r="N3073" s="44" t="s">
        <v>1979</v>
      </c>
      <c r="O3073" s="39">
        <v>45512.708333333299</v>
      </c>
      <c r="P3073" s="39">
        <v>45512.708333333299</v>
      </c>
      <c r="Q3073" s="6">
        <v>0</v>
      </c>
      <c r="R3073" s="6">
        <v>0</v>
      </c>
      <c r="S3073" s="45" t="e">
        <f>_xlfn.CONCAT(#REF!,TRIM(tbl_PV_Milestones[[#This Row],[Milestone Description]]))</f>
        <v>#REF!</v>
      </c>
      <c r="T3073" s="84" t="str">
        <f>IF(COUNTIF(tbl_PV_Milestones[UID],tbl_PV_Milestones[[#This Row],[UID]])&gt;1,"Duplicate","")</f>
        <v>Duplicate</v>
      </c>
      <c r="U3073" s="42" t="str">
        <f>_xlfn.XLOOKUP(tbl_PV_Milestones[[#This Row],[Work ID]],tbl_PV_Meta[Work ID '#],tbl_PV_Meta[Sub-Portfolio])</f>
        <v>Sub-Portfolio 4</v>
      </c>
      <c r="V3073" s="41">
        <f>IF(MONTH(tbl_PV_Milestones[[#This Row],[Baseline Date]])&lt;7,YEAR(tbl_PV_Milestones[[#This Row],[Baseline Date]]),YEAR(tbl_PV_Milestones[[#This Row],[Baseline Date]])+1)</f>
        <v>2025</v>
      </c>
      <c r="W3073" s="41">
        <f>IF(MONTH(tbl_PV_Milestones[[#This Row],[Actual/Schedule Finish]])&lt;7,YEAR(tbl_PV_Milestones[[#This Row],[Actual/Schedule Finish]]),YEAR(tbl_PV_Milestones[[#This Row],[Actual/Schedule Finish]])+1)</f>
        <v>2025</v>
      </c>
      <c r="X3073" s="41" t="str">
        <f>IF(OR(tbl_PV_Milestones[[#This Row],[Project Status]]="Completed",tbl_PV_Milestones[[#This Row],[Project Status]]="Assumed Completed"),"Yes","No")</f>
        <v>No</v>
      </c>
      <c r="Y3073" s="41">
        <f>IF(tbl_PV_Milestones[[#This Row],[Baseline Date]]="",1,0)</f>
        <v>0</v>
      </c>
      <c r="Z3073" s="41">
        <f>IF(tbl_PV_Milestones[[#This Row],[Baseline Date]]&lt;PV_Meta!$B$7,1,0)</f>
        <v>1</v>
      </c>
      <c r="AA3073" s="41">
        <f>IF(tbl_PV_Milestones[[#This Row],[Complete]]="Yes",1,0)</f>
        <v>0</v>
      </c>
      <c r="AB3073" s="41">
        <f>IF(AND(tbl_PV_Milestones[[#This Row],[BL FY]]=2025,tbl_PV_Milestones[[#This Row],[Baseline Date]]&lt;PV_Meta!$B$7),1,0)</f>
        <v>1</v>
      </c>
      <c r="AC3073" s="41">
        <f>IF(AND(tbl_PV_Milestones[[#This Row],[Planned YTD]]=1,tbl_PV_Milestones[[#This Row],[Complete]]="Yes"),1,0)</f>
        <v>0</v>
      </c>
      <c r="AD3073" s="41">
        <f>IF(AND(tbl_PV_Milestones[[#This Row],[Actual/Schedule Finish]]&lt;PV_Meta!$B$7,tbl_PV_Milestones[[#This Row],[Complete]]="No",tbl_PV_Milestones[[#This Row],[Project Status]]&lt;&gt;"On Hold"),1,0)</f>
        <v>1</v>
      </c>
      <c r="AE3073" s="41">
        <f>IF(AND(tbl_PV_Milestones[[#This Row],[Actual/Schedule Finish]]&gt;tbl_PV_Milestones[[#This Row],[Baseline Date]],tbl_PV_Milestones[[#This Row],[Complete]]="No",tbl_PV_Milestones[[#This Row],[Project Status]]&lt;&gt;"On Hold",tbl_PV_Milestones[[#This Row],[Overdue]]=0,tbl_PV_Milestones[[#This Row],[To be Baselined]]&lt;&gt;1),1,0)</f>
        <v>0</v>
      </c>
      <c r="AF3073" s="41">
        <f>IF(AND(tbl_PV_Milestones[[#This Row],[BL FY]]=2025,tbl_PV_Milestones[[#This Row],[Finish FY]]&gt;2025),1,0)</f>
        <v>0</v>
      </c>
      <c r="AG3073" s="56" t="str">
        <f>_xlfn.XLOOKUP(tbl_PV_Milestones[[#This Row],[Work ID]],tbl_PV_Meta[Work ID '#],tbl_PV_Meta[Project Manager/Owner],,0)</f>
        <v>Project Manager 14</v>
      </c>
    </row>
    <row r="3074" spans="4:33" x14ac:dyDescent="0.25">
      <c r="D3074" s="6" t="s">
        <v>154</v>
      </c>
      <c r="E3074" s="6" t="s">
        <v>503</v>
      </c>
      <c r="F3074" s="6" t="s">
        <v>1774</v>
      </c>
      <c r="G3074" s="6" t="s">
        <v>568</v>
      </c>
      <c r="H3074" s="6" t="s">
        <v>505</v>
      </c>
      <c r="I3074" s="6" t="s">
        <v>522</v>
      </c>
      <c r="J3074" s="6" t="s">
        <v>154</v>
      </c>
      <c r="K3074" s="6" t="s">
        <v>278</v>
      </c>
      <c r="L3074" s="6" t="s">
        <v>168</v>
      </c>
      <c r="M3074" s="43"/>
      <c r="N3074" s="44" t="s">
        <v>1979</v>
      </c>
      <c r="O3074" s="39">
        <v>45512.708333333299</v>
      </c>
      <c r="P3074" s="39">
        <v>45512.708333333299</v>
      </c>
      <c r="Q3074" s="6">
        <v>0</v>
      </c>
      <c r="R3074" s="6">
        <v>0</v>
      </c>
      <c r="S3074" s="45" t="e">
        <f>_xlfn.CONCAT(#REF!,TRIM(tbl_PV_Milestones[[#This Row],[Milestone Description]]))</f>
        <v>#REF!</v>
      </c>
      <c r="T3074" s="84" t="str">
        <f>IF(COUNTIF(tbl_PV_Milestones[UID],tbl_PV_Milestones[[#This Row],[UID]])&gt;1,"Duplicate","")</f>
        <v>Duplicate</v>
      </c>
      <c r="U3074" s="42" t="str">
        <f>_xlfn.XLOOKUP(tbl_PV_Milestones[[#This Row],[Work ID]],tbl_PV_Meta[Work ID '#],tbl_PV_Meta[Sub-Portfolio])</f>
        <v>Sub-Portfolio 4</v>
      </c>
      <c r="V3074" s="41">
        <f>IF(MONTH(tbl_PV_Milestones[[#This Row],[Baseline Date]])&lt;7,YEAR(tbl_PV_Milestones[[#This Row],[Baseline Date]]),YEAR(tbl_PV_Milestones[[#This Row],[Baseline Date]])+1)</f>
        <v>2025</v>
      </c>
      <c r="W3074" s="41">
        <f>IF(MONTH(tbl_PV_Milestones[[#This Row],[Actual/Schedule Finish]])&lt;7,YEAR(tbl_PV_Milestones[[#This Row],[Actual/Schedule Finish]]),YEAR(tbl_PV_Milestones[[#This Row],[Actual/Schedule Finish]])+1)</f>
        <v>2025</v>
      </c>
      <c r="X3074" s="41" t="str">
        <f>IF(OR(tbl_PV_Milestones[[#This Row],[Project Status]]="Completed",tbl_PV_Milestones[[#This Row],[Project Status]]="Assumed Completed"),"Yes","No")</f>
        <v>No</v>
      </c>
      <c r="Y3074" s="41">
        <f>IF(tbl_PV_Milestones[[#This Row],[Baseline Date]]="",1,0)</f>
        <v>0</v>
      </c>
      <c r="Z3074" s="41">
        <f>IF(tbl_PV_Milestones[[#This Row],[Baseline Date]]&lt;PV_Meta!$B$7,1,0)</f>
        <v>1</v>
      </c>
      <c r="AA3074" s="41">
        <f>IF(tbl_PV_Milestones[[#This Row],[Complete]]="Yes",1,0)</f>
        <v>0</v>
      </c>
      <c r="AB3074" s="41">
        <f>IF(AND(tbl_PV_Milestones[[#This Row],[BL FY]]=2025,tbl_PV_Milestones[[#This Row],[Baseline Date]]&lt;PV_Meta!$B$7),1,0)</f>
        <v>1</v>
      </c>
      <c r="AC3074" s="41">
        <f>IF(AND(tbl_PV_Milestones[[#This Row],[Planned YTD]]=1,tbl_PV_Milestones[[#This Row],[Complete]]="Yes"),1,0)</f>
        <v>0</v>
      </c>
      <c r="AD3074" s="41">
        <f>IF(AND(tbl_PV_Milestones[[#This Row],[Actual/Schedule Finish]]&lt;PV_Meta!$B$7,tbl_PV_Milestones[[#This Row],[Complete]]="No",tbl_PV_Milestones[[#This Row],[Project Status]]&lt;&gt;"On Hold"),1,0)</f>
        <v>1</v>
      </c>
      <c r="AE3074" s="41">
        <f>IF(AND(tbl_PV_Milestones[[#This Row],[Actual/Schedule Finish]]&gt;tbl_PV_Milestones[[#This Row],[Baseline Date]],tbl_PV_Milestones[[#This Row],[Complete]]="No",tbl_PV_Milestones[[#This Row],[Project Status]]&lt;&gt;"On Hold",tbl_PV_Milestones[[#This Row],[Overdue]]=0,tbl_PV_Milestones[[#This Row],[To be Baselined]]&lt;&gt;1),1,0)</f>
        <v>0</v>
      </c>
      <c r="AF3074" s="41">
        <f>IF(AND(tbl_PV_Milestones[[#This Row],[BL FY]]=2025,tbl_PV_Milestones[[#This Row],[Finish FY]]&gt;2025),1,0)</f>
        <v>0</v>
      </c>
      <c r="AG3074" s="56" t="str">
        <f>_xlfn.XLOOKUP(tbl_PV_Milestones[[#This Row],[Work ID]],tbl_PV_Meta[Work ID '#],tbl_PV_Meta[Project Manager/Owner],,0)</f>
        <v>Project Manager 14</v>
      </c>
    </row>
    <row r="3075" spans="4:33" x14ac:dyDescent="0.25">
      <c r="D3075" s="6" t="s">
        <v>154</v>
      </c>
      <c r="E3075" s="6" t="s">
        <v>52</v>
      </c>
      <c r="F3075" s="6" t="s">
        <v>1774</v>
      </c>
      <c r="G3075" s="6" t="s">
        <v>598</v>
      </c>
      <c r="H3075" s="6" t="s">
        <v>505</v>
      </c>
      <c r="I3075" s="6" t="s">
        <v>522</v>
      </c>
      <c r="J3075" s="6" t="s">
        <v>154</v>
      </c>
      <c r="K3075" s="6" t="s">
        <v>278</v>
      </c>
      <c r="L3075" s="6" t="s">
        <v>168</v>
      </c>
      <c r="M3075" s="43"/>
      <c r="N3075" s="44" t="s">
        <v>1979</v>
      </c>
      <c r="S3075" s="45" t="e">
        <f>_xlfn.CONCAT(#REF!,TRIM(tbl_PV_Milestones[[#This Row],[Milestone Description]]))</f>
        <v>#REF!</v>
      </c>
      <c r="T3075" s="84" t="str">
        <f>IF(COUNTIF(tbl_PV_Milestones[UID],tbl_PV_Milestones[[#This Row],[UID]])&gt;1,"Duplicate","")</f>
        <v>Duplicate</v>
      </c>
      <c r="U3075" s="42" t="str">
        <f>_xlfn.XLOOKUP(tbl_PV_Milestones[[#This Row],[Work ID]],tbl_PV_Meta[Work ID '#],tbl_PV_Meta[Sub-Portfolio])</f>
        <v>Sub-Portfolio 4</v>
      </c>
      <c r="V3075" s="41">
        <f>IF(MONTH(tbl_PV_Milestones[[#This Row],[Baseline Date]])&lt;7,YEAR(tbl_PV_Milestones[[#This Row],[Baseline Date]]),YEAR(tbl_PV_Milestones[[#This Row],[Baseline Date]])+1)</f>
        <v>1900</v>
      </c>
      <c r="W3075" s="41">
        <f>IF(MONTH(tbl_PV_Milestones[[#This Row],[Actual/Schedule Finish]])&lt;7,YEAR(tbl_PV_Milestones[[#This Row],[Actual/Schedule Finish]]),YEAR(tbl_PV_Milestones[[#This Row],[Actual/Schedule Finish]])+1)</f>
        <v>1900</v>
      </c>
      <c r="X3075" s="41" t="str">
        <f>IF(OR(tbl_PV_Milestones[[#This Row],[Project Status]]="Completed",tbl_PV_Milestones[[#This Row],[Project Status]]="Assumed Completed"),"Yes","No")</f>
        <v>No</v>
      </c>
      <c r="Y3075" s="41">
        <f>IF(tbl_PV_Milestones[[#This Row],[Baseline Date]]="",1,0)</f>
        <v>1</v>
      </c>
      <c r="Z3075" s="41">
        <f>IF(tbl_PV_Milestones[[#This Row],[Baseline Date]]&lt;PV_Meta!$B$7,1,0)</f>
        <v>1</v>
      </c>
      <c r="AA3075" s="41">
        <f>IF(tbl_PV_Milestones[[#This Row],[Complete]]="Yes",1,0)</f>
        <v>0</v>
      </c>
      <c r="AB3075" s="41">
        <f>IF(AND(tbl_PV_Milestones[[#This Row],[BL FY]]=2025,tbl_PV_Milestones[[#This Row],[Baseline Date]]&lt;PV_Meta!$B$7),1,0)</f>
        <v>0</v>
      </c>
      <c r="AC3075" s="41">
        <f>IF(AND(tbl_PV_Milestones[[#This Row],[Planned YTD]]=1,tbl_PV_Milestones[[#This Row],[Complete]]="Yes"),1,0)</f>
        <v>0</v>
      </c>
      <c r="AD3075" s="41">
        <f>IF(AND(tbl_PV_Milestones[[#This Row],[Actual/Schedule Finish]]&lt;PV_Meta!$B$7,tbl_PV_Milestones[[#This Row],[Complete]]="No",tbl_PV_Milestones[[#This Row],[Project Status]]&lt;&gt;"On Hold"),1,0)</f>
        <v>1</v>
      </c>
      <c r="AE3075" s="41">
        <f>IF(AND(tbl_PV_Milestones[[#This Row],[Actual/Schedule Finish]]&gt;tbl_PV_Milestones[[#This Row],[Baseline Date]],tbl_PV_Milestones[[#This Row],[Complete]]="No",tbl_PV_Milestones[[#This Row],[Project Status]]&lt;&gt;"On Hold",tbl_PV_Milestones[[#This Row],[Overdue]]=0,tbl_PV_Milestones[[#This Row],[To be Baselined]]&lt;&gt;1),1,0)</f>
        <v>0</v>
      </c>
      <c r="AF3075" s="41">
        <f>IF(AND(tbl_PV_Milestones[[#This Row],[BL FY]]=2025,tbl_PV_Milestones[[#This Row],[Finish FY]]&gt;2025),1,0)</f>
        <v>0</v>
      </c>
      <c r="AG3075" s="56" t="str">
        <f>_xlfn.XLOOKUP(tbl_PV_Milestones[[#This Row],[Work ID]],tbl_PV_Meta[Work ID '#],tbl_PV_Meta[Project Manager/Owner],,0)</f>
        <v>Project Manager 14</v>
      </c>
    </row>
    <row r="3076" spans="4:33" x14ac:dyDescent="0.25">
      <c r="D3076" s="6" t="s">
        <v>154</v>
      </c>
      <c r="E3076" s="6" t="s">
        <v>503</v>
      </c>
      <c r="F3076" s="6" t="s">
        <v>1774</v>
      </c>
      <c r="G3076" s="6" t="s">
        <v>745</v>
      </c>
      <c r="H3076" s="6" t="s">
        <v>505</v>
      </c>
      <c r="I3076" s="6" t="s">
        <v>522</v>
      </c>
      <c r="J3076" s="6" t="s">
        <v>154</v>
      </c>
      <c r="K3076" s="6" t="s">
        <v>278</v>
      </c>
      <c r="L3076" s="6" t="s">
        <v>168</v>
      </c>
      <c r="M3076" s="43"/>
      <c r="N3076" s="44" t="s">
        <v>1979</v>
      </c>
      <c r="O3076" s="39">
        <v>45512.708333333299</v>
      </c>
      <c r="P3076" s="39">
        <v>45512.708333333299</v>
      </c>
      <c r="Q3076" s="6">
        <v>0</v>
      </c>
      <c r="R3076" s="6">
        <v>0</v>
      </c>
      <c r="S3076" s="45" t="e">
        <f>_xlfn.CONCAT(#REF!,TRIM(tbl_PV_Milestones[[#This Row],[Milestone Description]]))</f>
        <v>#REF!</v>
      </c>
      <c r="T3076" s="84" t="str">
        <f>IF(COUNTIF(tbl_PV_Milestones[UID],tbl_PV_Milestones[[#This Row],[UID]])&gt;1,"Duplicate","")</f>
        <v>Duplicate</v>
      </c>
      <c r="U3076" s="42" t="str">
        <f>_xlfn.XLOOKUP(tbl_PV_Milestones[[#This Row],[Work ID]],tbl_PV_Meta[Work ID '#],tbl_PV_Meta[Sub-Portfolio])</f>
        <v>Sub-Portfolio 4</v>
      </c>
      <c r="V3076" s="41">
        <f>IF(MONTH(tbl_PV_Milestones[[#This Row],[Baseline Date]])&lt;7,YEAR(tbl_PV_Milestones[[#This Row],[Baseline Date]]),YEAR(tbl_PV_Milestones[[#This Row],[Baseline Date]])+1)</f>
        <v>2025</v>
      </c>
      <c r="W3076" s="41">
        <f>IF(MONTH(tbl_PV_Milestones[[#This Row],[Actual/Schedule Finish]])&lt;7,YEAR(tbl_PV_Milestones[[#This Row],[Actual/Schedule Finish]]),YEAR(tbl_PV_Milestones[[#This Row],[Actual/Schedule Finish]])+1)</f>
        <v>2025</v>
      </c>
      <c r="X3076" s="41" t="str">
        <f>IF(OR(tbl_PV_Milestones[[#This Row],[Project Status]]="Completed",tbl_PV_Milestones[[#This Row],[Project Status]]="Assumed Completed"),"Yes","No")</f>
        <v>No</v>
      </c>
      <c r="Y3076" s="41">
        <f>IF(tbl_PV_Milestones[[#This Row],[Baseline Date]]="",1,0)</f>
        <v>0</v>
      </c>
      <c r="Z3076" s="41">
        <f>IF(tbl_PV_Milestones[[#This Row],[Baseline Date]]&lt;PV_Meta!$B$7,1,0)</f>
        <v>1</v>
      </c>
      <c r="AA3076" s="41">
        <f>IF(tbl_PV_Milestones[[#This Row],[Complete]]="Yes",1,0)</f>
        <v>0</v>
      </c>
      <c r="AB3076" s="41">
        <f>IF(AND(tbl_PV_Milestones[[#This Row],[BL FY]]=2025,tbl_PV_Milestones[[#This Row],[Baseline Date]]&lt;PV_Meta!$B$7),1,0)</f>
        <v>1</v>
      </c>
      <c r="AC3076" s="41">
        <f>IF(AND(tbl_PV_Milestones[[#This Row],[Planned YTD]]=1,tbl_PV_Milestones[[#This Row],[Complete]]="Yes"),1,0)</f>
        <v>0</v>
      </c>
      <c r="AD3076" s="41">
        <f>IF(AND(tbl_PV_Milestones[[#This Row],[Actual/Schedule Finish]]&lt;PV_Meta!$B$7,tbl_PV_Milestones[[#This Row],[Complete]]="No",tbl_PV_Milestones[[#This Row],[Project Status]]&lt;&gt;"On Hold"),1,0)</f>
        <v>1</v>
      </c>
      <c r="AE3076" s="41">
        <f>IF(AND(tbl_PV_Milestones[[#This Row],[Actual/Schedule Finish]]&gt;tbl_PV_Milestones[[#This Row],[Baseline Date]],tbl_PV_Milestones[[#This Row],[Complete]]="No",tbl_PV_Milestones[[#This Row],[Project Status]]&lt;&gt;"On Hold",tbl_PV_Milestones[[#This Row],[Overdue]]=0,tbl_PV_Milestones[[#This Row],[To be Baselined]]&lt;&gt;1),1,0)</f>
        <v>0</v>
      </c>
      <c r="AF3076" s="41">
        <f>IF(AND(tbl_PV_Milestones[[#This Row],[BL FY]]=2025,tbl_PV_Milestones[[#This Row],[Finish FY]]&gt;2025),1,0)</f>
        <v>0</v>
      </c>
      <c r="AG3076" s="56" t="str">
        <f>_xlfn.XLOOKUP(tbl_PV_Milestones[[#This Row],[Work ID]],tbl_PV_Meta[Work ID '#],tbl_PV_Meta[Project Manager/Owner],,0)</f>
        <v>Project Manager 14</v>
      </c>
    </row>
    <row r="3077" spans="4:33" x14ac:dyDescent="0.25">
      <c r="D3077" s="6" t="s">
        <v>154</v>
      </c>
      <c r="E3077" s="6" t="s">
        <v>503</v>
      </c>
      <c r="F3077" s="6" t="s">
        <v>1774</v>
      </c>
      <c r="G3077" s="6" t="s">
        <v>629</v>
      </c>
      <c r="H3077" s="6" t="s">
        <v>505</v>
      </c>
      <c r="I3077" s="6" t="s">
        <v>522</v>
      </c>
      <c r="J3077" s="6" t="s">
        <v>154</v>
      </c>
      <c r="K3077" s="6" t="s">
        <v>278</v>
      </c>
      <c r="L3077" s="6" t="s">
        <v>168</v>
      </c>
      <c r="M3077" s="43"/>
      <c r="N3077" s="44" t="s">
        <v>1979</v>
      </c>
      <c r="O3077" s="39">
        <v>45512.708333333299</v>
      </c>
      <c r="P3077" s="39">
        <v>45512.708333333299</v>
      </c>
      <c r="Q3077" s="6">
        <v>0</v>
      </c>
      <c r="R3077" s="6">
        <v>0</v>
      </c>
      <c r="S3077" s="45" t="e">
        <f>_xlfn.CONCAT(#REF!,TRIM(tbl_PV_Milestones[[#This Row],[Milestone Description]]))</f>
        <v>#REF!</v>
      </c>
      <c r="T3077" s="84" t="str">
        <f>IF(COUNTIF(tbl_PV_Milestones[UID],tbl_PV_Milestones[[#This Row],[UID]])&gt;1,"Duplicate","")</f>
        <v>Duplicate</v>
      </c>
      <c r="U3077" s="42" t="str">
        <f>_xlfn.XLOOKUP(tbl_PV_Milestones[[#This Row],[Work ID]],tbl_PV_Meta[Work ID '#],tbl_PV_Meta[Sub-Portfolio])</f>
        <v>Sub-Portfolio 4</v>
      </c>
      <c r="V3077" s="41">
        <f>IF(MONTH(tbl_PV_Milestones[[#This Row],[Baseline Date]])&lt;7,YEAR(tbl_PV_Milestones[[#This Row],[Baseline Date]]),YEAR(tbl_PV_Milestones[[#This Row],[Baseline Date]])+1)</f>
        <v>2025</v>
      </c>
      <c r="W3077" s="41">
        <f>IF(MONTH(tbl_PV_Milestones[[#This Row],[Actual/Schedule Finish]])&lt;7,YEAR(tbl_PV_Milestones[[#This Row],[Actual/Schedule Finish]]),YEAR(tbl_PV_Milestones[[#This Row],[Actual/Schedule Finish]])+1)</f>
        <v>2025</v>
      </c>
      <c r="X3077" s="41" t="str">
        <f>IF(OR(tbl_PV_Milestones[[#This Row],[Project Status]]="Completed",tbl_PV_Milestones[[#This Row],[Project Status]]="Assumed Completed"),"Yes","No")</f>
        <v>No</v>
      </c>
      <c r="Y3077" s="41">
        <f>IF(tbl_PV_Milestones[[#This Row],[Baseline Date]]="",1,0)</f>
        <v>0</v>
      </c>
      <c r="Z3077" s="41">
        <f>IF(tbl_PV_Milestones[[#This Row],[Baseline Date]]&lt;PV_Meta!$B$7,1,0)</f>
        <v>1</v>
      </c>
      <c r="AA3077" s="41">
        <f>IF(tbl_PV_Milestones[[#This Row],[Complete]]="Yes",1,0)</f>
        <v>0</v>
      </c>
      <c r="AB3077" s="41">
        <f>IF(AND(tbl_PV_Milestones[[#This Row],[BL FY]]=2025,tbl_PV_Milestones[[#This Row],[Baseline Date]]&lt;PV_Meta!$B$7),1,0)</f>
        <v>1</v>
      </c>
      <c r="AC3077" s="41">
        <f>IF(AND(tbl_PV_Milestones[[#This Row],[Planned YTD]]=1,tbl_PV_Milestones[[#This Row],[Complete]]="Yes"),1,0)</f>
        <v>0</v>
      </c>
      <c r="AD3077" s="41">
        <f>IF(AND(tbl_PV_Milestones[[#This Row],[Actual/Schedule Finish]]&lt;PV_Meta!$B$7,tbl_PV_Milestones[[#This Row],[Complete]]="No",tbl_PV_Milestones[[#This Row],[Project Status]]&lt;&gt;"On Hold"),1,0)</f>
        <v>1</v>
      </c>
      <c r="AE3077" s="41">
        <f>IF(AND(tbl_PV_Milestones[[#This Row],[Actual/Schedule Finish]]&gt;tbl_PV_Milestones[[#This Row],[Baseline Date]],tbl_PV_Milestones[[#This Row],[Complete]]="No",tbl_PV_Milestones[[#This Row],[Project Status]]&lt;&gt;"On Hold",tbl_PV_Milestones[[#This Row],[Overdue]]=0,tbl_PV_Milestones[[#This Row],[To be Baselined]]&lt;&gt;1),1,0)</f>
        <v>0</v>
      </c>
      <c r="AF3077" s="41">
        <f>IF(AND(tbl_PV_Milestones[[#This Row],[BL FY]]=2025,tbl_PV_Milestones[[#This Row],[Finish FY]]&gt;2025),1,0)</f>
        <v>0</v>
      </c>
      <c r="AG3077" s="56" t="str">
        <f>_xlfn.XLOOKUP(tbl_PV_Milestones[[#This Row],[Work ID]],tbl_PV_Meta[Work ID '#],tbl_PV_Meta[Project Manager/Owner],,0)</f>
        <v>Project Manager 14</v>
      </c>
    </row>
    <row r="3078" spans="4:33" x14ac:dyDescent="0.25">
      <c r="D3078" s="6" t="s">
        <v>154</v>
      </c>
      <c r="E3078" s="6" t="s">
        <v>52</v>
      </c>
      <c r="F3078" s="6" t="s">
        <v>1774</v>
      </c>
      <c r="G3078" s="6" t="s">
        <v>544</v>
      </c>
      <c r="H3078" s="6" t="s">
        <v>505</v>
      </c>
      <c r="I3078" s="6" t="s">
        <v>510</v>
      </c>
      <c r="J3078" s="6" t="s">
        <v>154</v>
      </c>
      <c r="K3078" s="6" t="s">
        <v>278</v>
      </c>
      <c r="L3078" s="6" t="s">
        <v>168</v>
      </c>
      <c r="M3078" s="43"/>
      <c r="N3078" s="44" t="s">
        <v>1979</v>
      </c>
      <c r="S3078" s="45" t="e">
        <f>_xlfn.CONCAT(#REF!,TRIM(tbl_PV_Milestones[[#This Row],[Milestone Description]]))</f>
        <v>#REF!</v>
      </c>
      <c r="T3078" s="84" t="str">
        <f>IF(COUNTIF(tbl_PV_Milestones[UID],tbl_PV_Milestones[[#This Row],[UID]])&gt;1,"Duplicate","")</f>
        <v>Duplicate</v>
      </c>
      <c r="U3078" s="42" t="str">
        <f>_xlfn.XLOOKUP(tbl_PV_Milestones[[#This Row],[Work ID]],tbl_PV_Meta[Work ID '#],tbl_PV_Meta[Sub-Portfolio])</f>
        <v>Sub-Portfolio 4</v>
      </c>
      <c r="V3078" s="41">
        <f>IF(MONTH(tbl_PV_Milestones[[#This Row],[Baseline Date]])&lt;7,YEAR(tbl_PV_Milestones[[#This Row],[Baseline Date]]),YEAR(tbl_PV_Milestones[[#This Row],[Baseline Date]])+1)</f>
        <v>1900</v>
      </c>
      <c r="W3078" s="41">
        <f>IF(MONTH(tbl_PV_Milestones[[#This Row],[Actual/Schedule Finish]])&lt;7,YEAR(tbl_PV_Milestones[[#This Row],[Actual/Schedule Finish]]),YEAR(tbl_PV_Milestones[[#This Row],[Actual/Schedule Finish]])+1)</f>
        <v>1900</v>
      </c>
      <c r="X3078" s="41" t="str">
        <f>IF(OR(tbl_PV_Milestones[[#This Row],[Project Status]]="Completed",tbl_PV_Milestones[[#This Row],[Project Status]]="Assumed Completed"),"Yes","No")</f>
        <v>No</v>
      </c>
      <c r="Y3078" s="41">
        <f>IF(tbl_PV_Milestones[[#This Row],[Baseline Date]]="",1,0)</f>
        <v>1</v>
      </c>
      <c r="Z3078" s="41">
        <f>IF(tbl_PV_Milestones[[#This Row],[Baseline Date]]&lt;PV_Meta!$B$7,1,0)</f>
        <v>1</v>
      </c>
      <c r="AA3078" s="41">
        <f>IF(tbl_PV_Milestones[[#This Row],[Complete]]="Yes",1,0)</f>
        <v>0</v>
      </c>
      <c r="AB3078" s="41">
        <f>IF(AND(tbl_PV_Milestones[[#This Row],[BL FY]]=2025,tbl_PV_Milestones[[#This Row],[Baseline Date]]&lt;PV_Meta!$B$7),1,0)</f>
        <v>0</v>
      </c>
      <c r="AC3078" s="41">
        <f>IF(AND(tbl_PV_Milestones[[#This Row],[Planned YTD]]=1,tbl_PV_Milestones[[#This Row],[Complete]]="Yes"),1,0)</f>
        <v>0</v>
      </c>
      <c r="AD3078" s="41">
        <f>IF(AND(tbl_PV_Milestones[[#This Row],[Actual/Schedule Finish]]&lt;PV_Meta!$B$7,tbl_PV_Milestones[[#This Row],[Complete]]="No",tbl_PV_Milestones[[#This Row],[Project Status]]&lt;&gt;"On Hold"),1,0)</f>
        <v>1</v>
      </c>
      <c r="AE3078" s="41">
        <f>IF(AND(tbl_PV_Milestones[[#This Row],[Actual/Schedule Finish]]&gt;tbl_PV_Milestones[[#This Row],[Baseline Date]],tbl_PV_Milestones[[#This Row],[Complete]]="No",tbl_PV_Milestones[[#This Row],[Project Status]]&lt;&gt;"On Hold",tbl_PV_Milestones[[#This Row],[Overdue]]=0,tbl_PV_Milestones[[#This Row],[To be Baselined]]&lt;&gt;1),1,0)</f>
        <v>0</v>
      </c>
      <c r="AF3078" s="41">
        <f>IF(AND(tbl_PV_Milestones[[#This Row],[BL FY]]=2025,tbl_PV_Milestones[[#This Row],[Finish FY]]&gt;2025),1,0)</f>
        <v>0</v>
      </c>
      <c r="AG3078" s="56" t="str">
        <f>_xlfn.XLOOKUP(tbl_PV_Milestones[[#This Row],[Work ID]],tbl_PV_Meta[Work ID '#],tbl_PV_Meta[Project Manager/Owner],,0)</f>
        <v>Project Manager 14</v>
      </c>
    </row>
    <row r="3079" spans="4:33" x14ac:dyDescent="0.25">
      <c r="D3079" s="6" t="s">
        <v>154</v>
      </c>
      <c r="E3079" s="6" t="s">
        <v>52</v>
      </c>
      <c r="F3079" s="6" t="s">
        <v>1774</v>
      </c>
      <c r="G3079" s="6" t="s">
        <v>545</v>
      </c>
      <c r="H3079" s="6" t="s">
        <v>505</v>
      </c>
      <c r="I3079" s="6" t="s">
        <v>510</v>
      </c>
      <c r="J3079" s="6" t="s">
        <v>154</v>
      </c>
      <c r="K3079" s="6" t="s">
        <v>278</v>
      </c>
      <c r="L3079" s="6" t="s">
        <v>168</v>
      </c>
      <c r="M3079" s="43"/>
      <c r="N3079" s="44" t="s">
        <v>1979</v>
      </c>
      <c r="S3079" s="45" t="e">
        <f>_xlfn.CONCAT(#REF!,TRIM(tbl_PV_Milestones[[#This Row],[Milestone Description]]))</f>
        <v>#REF!</v>
      </c>
      <c r="T3079" s="84" t="str">
        <f>IF(COUNTIF(tbl_PV_Milestones[UID],tbl_PV_Milestones[[#This Row],[UID]])&gt;1,"Duplicate","")</f>
        <v>Duplicate</v>
      </c>
      <c r="U3079" s="42" t="str">
        <f>_xlfn.XLOOKUP(tbl_PV_Milestones[[#This Row],[Work ID]],tbl_PV_Meta[Work ID '#],tbl_PV_Meta[Sub-Portfolio])</f>
        <v>Sub-Portfolio 4</v>
      </c>
      <c r="V3079" s="41">
        <f>IF(MONTH(tbl_PV_Milestones[[#This Row],[Baseline Date]])&lt;7,YEAR(tbl_PV_Milestones[[#This Row],[Baseline Date]]),YEAR(tbl_PV_Milestones[[#This Row],[Baseline Date]])+1)</f>
        <v>1900</v>
      </c>
      <c r="W3079" s="41">
        <f>IF(MONTH(tbl_PV_Milestones[[#This Row],[Actual/Schedule Finish]])&lt;7,YEAR(tbl_PV_Milestones[[#This Row],[Actual/Schedule Finish]]),YEAR(tbl_PV_Milestones[[#This Row],[Actual/Schedule Finish]])+1)</f>
        <v>1900</v>
      </c>
      <c r="X3079" s="41" t="str">
        <f>IF(OR(tbl_PV_Milestones[[#This Row],[Project Status]]="Completed",tbl_PV_Milestones[[#This Row],[Project Status]]="Assumed Completed"),"Yes","No")</f>
        <v>No</v>
      </c>
      <c r="Y3079" s="41">
        <f>IF(tbl_PV_Milestones[[#This Row],[Baseline Date]]="",1,0)</f>
        <v>1</v>
      </c>
      <c r="Z3079" s="41">
        <f>IF(tbl_PV_Milestones[[#This Row],[Baseline Date]]&lt;PV_Meta!$B$7,1,0)</f>
        <v>1</v>
      </c>
      <c r="AA3079" s="41">
        <f>IF(tbl_PV_Milestones[[#This Row],[Complete]]="Yes",1,0)</f>
        <v>0</v>
      </c>
      <c r="AB3079" s="41">
        <f>IF(AND(tbl_PV_Milestones[[#This Row],[BL FY]]=2025,tbl_PV_Milestones[[#This Row],[Baseline Date]]&lt;PV_Meta!$B$7),1,0)</f>
        <v>0</v>
      </c>
      <c r="AC3079" s="41">
        <f>IF(AND(tbl_PV_Milestones[[#This Row],[Planned YTD]]=1,tbl_PV_Milestones[[#This Row],[Complete]]="Yes"),1,0)</f>
        <v>0</v>
      </c>
      <c r="AD3079" s="41">
        <f>IF(AND(tbl_PV_Milestones[[#This Row],[Actual/Schedule Finish]]&lt;PV_Meta!$B$7,tbl_PV_Milestones[[#This Row],[Complete]]="No",tbl_PV_Milestones[[#This Row],[Project Status]]&lt;&gt;"On Hold"),1,0)</f>
        <v>1</v>
      </c>
      <c r="AE3079" s="41">
        <f>IF(AND(tbl_PV_Milestones[[#This Row],[Actual/Schedule Finish]]&gt;tbl_PV_Milestones[[#This Row],[Baseline Date]],tbl_PV_Milestones[[#This Row],[Complete]]="No",tbl_PV_Milestones[[#This Row],[Project Status]]&lt;&gt;"On Hold",tbl_PV_Milestones[[#This Row],[Overdue]]=0,tbl_PV_Milestones[[#This Row],[To be Baselined]]&lt;&gt;1),1,0)</f>
        <v>0</v>
      </c>
      <c r="AF3079" s="41">
        <f>IF(AND(tbl_PV_Milestones[[#This Row],[BL FY]]=2025,tbl_PV_Milestones[[#This Row],[Finish FY]]&gt;2025),1,0)</f>
        <v>0</v>
      </c>
      <c r="AG3079" s="56" t="str">
        <f>_xlfn.XLOOKUP(tbl_PV_Milestones[[#This Row],[Work ID]],tbl_PV_Meta[Work ID '#],tbl_PV_Meta[Project Manager/Owner],,0)</f>
        <v>Project Manager 14</v>
      </c>
    </row>
    <row r="3080" spans="4:33" x14ac:dyDescent="0.25">
      <c r="D3080" s="6" t="s">
        <v>154</v>
      </c>
      <c r="E3080" s="6" t="s">
        <v>52</v>
      </c>
      <c r="F3080" s="6" t="s">
        <v>1774</v>
      </c>
      <c r="G3080" s="6" t="s">
        <v>560</v>
      </c>
      <c r="H3080" s="6" t="s">
        <v>505</v>
      </c>
      <c r="I3080" s="6" t="s">
        <v>510</v>
      </c>
      <c r="J3080" s="6" t="s">
        <v>154</v>
      </c>
      <c r="K3080" s="6" t="s">
        <v>278</v>
      </c>
      <c r="L3080" s="6" t="s">
        <v>168</v>
      </c>
      <c r="M3080" s="43"/>
      <c r="N3080" s="44" t="s">
        <v>1979</v>
      </c>
      <c r="S3080" s="45" t="e">
        <f>_xlfn.CONCAT(#REF!,TRIM(tbl_PV_Milestones[[#This Row],[Milestone Description]]))</f>
        <v>#REF!</v>
      </c>
      <c r="T3080" s="84" t="str">
        <f>IF(COUNTIF(tbl_PV_Milestones[UID],tbl_PV_Milestones[[#This Row],[UID]])&gt;1,"Duplicate","")</f>
        <v>Duplicate</v>
      </c>
      <c r="U3080" s="42" t="str">
        <f>_xlfn.XLOOKUP(tbl_PV_Milestones[[#This Row],[Work ID]],tbl_PV_Meta[Work ID '#],tbl_PV_Meta[Sub-Portfolio])</f>
        <v>Sub-Portfolio 4</v>
      </c>
      <c r="V3080" s="41">
        <f>IF(MONTH(tbl_PV_Milestones[[#This Row],[Baseline Date]])&lt;7,YEAR(tbl_PV_Milestones[[#This Row],[Baseline Date]]),YEAR(tbl_PV_Milestones[[#This Row],[Baseline Date]])+1)</f>
        <v>1900</v>
      </c>
      <c r="W3080" s="41">
        <f>IF(MONTH(tbl_PV_Milestones[[#This Row],[Actual/Schedule Finish]])&lt;7,YEAR(tbl_PV_Milestones[[#This Row],[Actual/Schedule Finish]]),YEAR(tbl_PV_Milestones[[#This Row],[Actual/Schedule Finish]])+1)</f>
        <v>1900</v>
      </c>
      <c r="X3080" s="41" t="str">
        <f>IF(OR(tbl_PV_Milestones[[#This Row],[Project Status]]="Completed",tbl_PV_Milestones[[#This Row],[Project Status]]="Assumed Completed"),"Yes","No")</f>
        <v>No</v>
      </c>
      <c r="Y3080" s="41">
        <f>IF(tbl_PV_Milestones[[#This Row],[Baseline Date]]="",1,0)</f>
        <v>1</v>
      </c>
      <c r="Z3080" s="41">
        <f>IF(tbl_PV_Milestones[[#This Row],[Baseline Date]]&lt;PV_Meta!$B$7,1,0)</f>
        <v>1</v>
      </c>
      <c r="AA3080" s="41">
        <f>IF(tbl_PV_Milestones[[#This Row],[Complete]]="Yes",1,0)</f>
        <v>0</v>
      </c>
      <c r="AB3080" s="41">
        <f>IF(AND(tbl_PV_Milestones[[#This Row],[BL FY]]=2025,tbl_PV_Milestones[[#This Row],[Baseline Date]]&lt;PV_Meta!$B$7),1,0)</f>
        <v>0</v>
      </c>
      <c r="AC3080" s="41">
        <f>IF(AND(tbl_PV_Milestones[[#This Row],[Planned YTD]]=1,tbl_PV_Milestones[[#This Row],[Complete]]="Yes"),1,0)</f>
        <v>0</v>
      </c>
      <c r="AD3080" s="41">
        <f>IF(AND(tbl_PV_Milestones[[#This Row],[Actual/Schedule Finish]]&lt;PV_Meta!$B$7,tbl_PV_Milestones[[#This Row],[Complete]]="No",tbl_PV_Milestones[[#This Row],[Project Status]]&lt;&gt;"On Hold"),1,0)</f>
        <v>1</v>
      </c>
      <c r="AE3080" s="41">
        <f>IF(AND(tbl_PV_Milestones[[#This Row],[Actual/Schedule Finish]]&gt;tbl_PV_Milestones[[#This Row],[Baseline Date]],tbl_PV_Milestones[[#This Row],[Complete]]="No",tbl_PV_Milestones[[#This Row],[Project Status]]&lt;&gt;"On Hold",tbl_PV_Milestones[[#This Row],[Overdue]]=0,tbl_PV_Milestones[[#This Row],[To be Baselined]]&lt;&gt;1),1,0)</f>
        <v>0</v>
      </c>
      <c r="AF3080" s="41">
        <f>IF(AND(tbl_PV_Milestones[[#This Row],[BL FY]]=2025,tbl_PV_Milestones[[#This Row],[Finish FY]]&gt;2025),1,0)</f>
        <v>0</v>
      </c>
      <c r="AG3080" s="56" t="str">
        <f>_xlfn.XLOOKUP(tbl_PV_Milestones[[#This Row],[Work ID]],tbl_PV_Meta[Work ID '#],tbl_PV_Meta[Project Manager/Owner],,0)</f>
        <v>Project Manager 14</v>
      </c>
    </row>
    <row r="3081" spans="4:33" x14ac:dyDescent="0.25">
      <c r="D3081" s="6" t="s">
        <v>154</v>
      </c>
      <c r="E3081" s="6" t="s">
        <v>52</v>
      </c>
      <c r="F3081" s="6" t="s">
        <v>1774</v>
      </c>
      <c r="G3081" s="6" t="s">
        <v>546</v>
      </c>
      <c r="H3081" s="6" t="s">
        <v>505</v>
      </c>
      <c r="I3081" s="6" t="s">
        <v>510</v>
      </c>
      <c r="J3081" s="6" t="s">
        <v>154</v>
      </c>
      <c r="K3081" s="6" t="s">
        <v>278</v>
      </c>
      <c r="L3081" s="6" t="s">
        <v>168</v>
      </c>
      <c r="M3081" s="43"/>
      <c r="N3081" s="44" t="s">
        <v>1979</v>
      </c>
      <c r="S3081" s="45" t="e">
        <f>_xlfn.CONCAT(#REF!,TRIM(tbl_PV_Milestones[[#This Row],[Milestone Description]]))</f>
        <v>#REF!</v>
      </c>
      <c r="T3081" s="84" t="str">
        <f>IF(COUNTIF(tbl_PV_Milestones[UID],tbl_PV_Milestones[[#This Row],[UID]])&gt;1,"Duplicate","")</f>
        <v>Duplicate</v>
      </c>
      <c r="U3081" s="42" t="str">
        <f>_xlfn.XLOOKUP(tbl_PV_Milestones[[#This Row],[Work ID]],tbl_PV_Meta[Work ID '#],tbl_PV_Meta[Sub-Portfolio])</f>
        <v>Sub-Portfolio 4</v>
      </c>
      <c r="V3081" s="41">
        <f>IF(MONTH(tbl_PV_Milestones[[#This Row],[Baseline Date]])&lt;7,YEAR(tbl_PV_Milestones[[#This Row],[Baseline Date]]),YEAR(tbl_PV_Milestones[[#This Row],[Baseline Date]])+1)</f>
        <v>1900</v>
      </c>
      <c r="W3081" s="41">
        <f>IF(MONTH(tbl_PV_Milestones[[#This Row],[Actual/Schedule Finish]])&lt;7,YEAR(tbl_PV_Milestones[[#This Row],[Actual/Schedule Finish]]),YEAR(tbl_PV_Milestones[[#This Row],[Actual/Schedule Finish]])+1)</f>
        <v>1900</v>
      </c>
      <c r="X3081" s="41" t="str">
        <f>IF(OR(tbl_PV_Milestones[[#This Row],[Project Status]]="Completed",tbl_PV_Milestones[[#This Row],[Project Status]]="Assumed Completed"),"Yes","No")</f>
        <v>No</v>
      </c>
      <c r="Y3081" s="41">
        <f>IF(tbl_PV_Milestones[[#This Row],[Baseline Date]]="",1,0)</f>
        <v>1</v>
      </c>
      <c r="Z3081" s="41">
        <f>IF(tbl_PV_Milestones[[#This Row],[Baseline Date]]&lt;PV_Meta!$B$7,1,0)</f>
        <v>1</v>
      </c>
      <c r="AA3081" s="41">
        <f>IF(tbl_PV_Milestones[[#This Row],[Complete]]="Yes",1,0)</f>
        <v>0</v>
      </c>
      <c r="AB3081" s="41">
        <f>IF(AND(tbl_PV_Milestones[[#This Row],[BL FY]]=2025,tbl_PV_Milestones[[#This Row],[Baseline Date]]&lt;PV_Meta!$B$7),1,0)</f>
        <v>0</v>
      </c>
      <c r="AC3081" s="41">
        <f>IF(AND(tbl_PV_Milestones[[#This Row],[Planned YTD]]=1,tbl_PV_Milestones[[#This Row],[Complete]]="Yes"),1,0)</f>
        <v>0</v>
      </c>
      <c r="AD3081" s="41">
        <f>IF(AND(tbl_PV_Milestones[[#This Row],[Actual/Schedule Finish]]&lt;PV_Meta!$B$7,tbl_PV_Milestones[[#This Row],[Complete]]="No",tbl_PV_Milestones[[#This Row],[Project Status]]&lt;&gt;"On Hold"),1,0)</f>
        <v>1</v>
      </c>
      <c r="AE3081" s="41">
        <f>IF(AND(tbl_PV_Milestones[[#This Row],[Actual/Schedule Finish]]&gt;tbl_PV_Milestones[[#This Row],[Baseline Date]],tbl_PV_Milestones[[#This Row],[Complete]]="No",tbl_PV_Milestones[[#This Row],[Project Status]]&lt;&gt;"On Hold",tbl_PV_Milestones[[#This Row],[Overdue]]=0,tbl_PV_Milestones[[#This Row],[To be Baselined]]&lt;&gt;1),1,0)</f>
        <v>0</v>
      </c>
      <c r="AF3081" s="41">
        <f>IF(AND(tbl_PV_Milestones[[#This Row],[BL FY]]=2025,tbl_PV_Milestones[[#This Row],[Finish FY]]&gt;2025),1,0)</f>
        <v>0</v>
      </c>
      <c r="AG3081" s="56" t="str">
        <f>_xlfn.XLOOKUP(tbl_PV_Milestones[[#This Row],[Work ID]],tbl_PV_Meta[Work ID '#],tbl_PV_Meta[Project Manager/Owner],,0)</f>
        <v>Project Manager 14</v>
      </c>
    </row>
    <row r="3082" spans="4:33" x14ac:dyDescent="0.25">
      <c r="D3082" s="6" t="s">
        <v>154</v>
      </c>
      <c r="E3082" s="6" t="s">
        <v>52</v>
      </c>
      <c r="F3082" s="6" t="s">
        <v>1774</v>
      </c>
      <c r="G3082" s="6" t="s">
        <v>729</v>
      </c>
      <c r="H3082" s="6" t="s">
        <v>505</v>
      </c>
      <c r="I3082" s="6" t="s">
        <v>510</v>
      </c>
      <c r="J3082" s="6" t="s">
        <v>154</v>
      </c>
      <c r="K3082" s="6" t="s">
        <v>278</v>
      </c>
      <c r="L3082" s="6" t="s">
        <v>168</v>
      </c>
      <c r="M3082" s="43"/>
      <c r="N3082" s="44" t="s">
        <v>1979</v>
      </c>
      <c r="S3082" s="45" t="e">
        <f>_xlfn.CONCAT(#REF!,TRIM(tbl_PV_Milestones[[#This Row],[Milestone Description]]))</f>
        <v>#REF!</v>
      </c>
      <c r="T3082" s="84" t="str">
        <f>IF(COUNTIF(tbl_PV_Milestones[UID],tbl_PV_Milestones[[#This Row],[UID]])&gt;1,"Duplicate","")</f>
        <v>Duplicate</v>
      </c>
      <c r="U3082" s="42" t="str">
        <f>_xlfn.XLOOKUP(tbl_PV_Milestones[[#This Row],[Work ID]],tbl_PV_Meta[Work ID '#],tbl_PV_Meta[Sub-Portfolio])</f>
        <v>Sub-Portfolio 4</v>
      </c>
      <c r="V3082" s="41">
        <f>IF(MONTH(tbl_PV_Milestones[[#This Row],[Baseline Date]])&lt;7,YEAR(tbl_PV_Milestones[[#This Row],[Baseline Date]]),YEAR(tbl_PV_Milestones[[#This Row],[Baseline Date]])+1)</f>
        <v>1900</v>
      </c>
      <c r="W3082" s="41">
        <f>IF(MONTH(tbl_PV_Milestones[[#This Row],[Actual/Schedule Finish]])&lt;7,YEAR(tbl_PV_Milestones[[#This Row],[Actual/Schedule Finish]]),YEAR(tbl_PV_Milestones[[#This Row],[Actual/Schedule Finish]])+1)</f>
        <v>1900</v>
      </c>
      <c r="X3082" s="41" t="str">
        <f>IF(OR(tbl_PV_Milestones[[#This Row],[Project Status]]="Completed",tbl_PV_Milestones[[#This Row],[Project Status]]="Assumed Completed"),"Yes","No")</f>
        <v>No</v>
      </c>
      <c r="Y3082" s="41">
        <f>IF(tbl_PV_Milestones[[#This Row],[Baseline Date]]="",1,0)</f>
        <v>1</v>
      </c>
      <c r="Z3082" s="41">
        <f>IF(tbl_PV_Milestones[[#This Row],[Baseline Date]]&lt;PV_Meta!$B$7,1,0)</f>
        <v>1</v>
      </c>
      <c r="AA3082" s="41">
        <f>IF(tbl_PV_Milestones[[#This Row],[Complete]]="Yes",1,0)</f>
        <v>0</v>
      </c>
      <c r="AB3082" s="41">
        <f>IF(AND(tbl_PV_Milestones[[#This Row],[BL FY]]=2025,tbl_PV_Milestones[[#This Row],[Baseline Date]]&lt;PV_Meta!$B$7),1,0)</f>
        <v>0</v>
      </c>
      <c r="AC3082" s="41">
        <f>IF(AND(tbl_PV_Milestones[[#This Row],[Planned YTD]]=1,tbl_PV_Milestones[[#This Row],[Complete]]="Yes"),1,0)</f>
        <v>0</v>
      </c>
      <c r="AD3082" s="41">
        <f>IF(AND(tbl_PV_Milestones[[#This Row],[Actual/Schedule Finish]]&lt;PV_Meta!$B$7,tbl_PV_Milestones[[#This Row],[Complete]]="No",tbl_PV_Milestones[[#This Row],[Project Status]]&lt;&gt;"On Hold"),1,0)</f>
        <v>1</v>
      </c>
      <c r="AE3082" s="41">
        <f>IF(AND(tbl_PV_Milestones[[#This Row],[Actual/Schedule Finish]]&gt;tbl_PV_Milestones[[#This Row],[Baseline Date]],tbl_PV_Milestones[[#This Row],[Complete]]="No",tbl_PV_Milestones[[#This Row],[Project Status]]&lt;&gt;"On Hold",tbl_PV_Milestones[[#This Row],[Overdue]]=0,tbl_PV_Milestones[[#This Row],[To be Baselined]]&lt;&gt;1),1,0)</f>
        <v>0</v>
      </c>
      <c r="AF3082" s="41">
        <f>IF(AND(tbl_PV_Milestones[[#This Row],[BL FY]]=2025,tbl_PV_Milestones[[#This Row],[Finish FY]]&gt;2025),1,0)</f>
        <v>0</v>
      </c>
      <c r="AG3082" s="56" t="str">
        <f>_xlfn.XLOOKUP(tbl_PV_Milestones[[#This Row],[Work ID]],tbl_PV_Meta[Work ID '#],tbl_PV_Meta[Project Manager/Owner],,0)</f>
        <v>Project Manager 14</v>
      </c>
    </row>
    <row r="3083" spans="4:33" x14ac:dyDescent="0.25">
      <c r="D3083" s="6" t="s">
        <v>154</v>
      </c>
      <c r="E3083" s="6" t="s">
        <v>52</v>
      </c>
      <c r="F3083" s="6" t="s">
        <v>1774</v>
      </c>
      <c r="G3083" s="6" t="s">
        <v>548</v>
      </c>
      <c r="H3083" s="6" t="s">
        <v>505</v>
      </c>
      <c r="I3083" s="6" t="s">
        <v>510</v>
      </c>
      <c r="J3083" s="6" t="s">
        <v>154</v>
      </c>
      <c r="K3083" s="6" t="s">
        <v>278</v>
      </c>
      <c r="L3083" s="6" t="s">
        <v>168</v>
      </c>
      <c r="M3083" s="43"/>
      <c r="N3083" s="44" t="s">
        <v>1979</v>
      </c>
      <c r="S3083" s="45" t="e">
        <f>_xlfn.CONCAT(#REF!,TRIM(tbl_PV_Milestones[[#This Row],[Milestone Description]]))</f>
        <v>#REF!</v>
      </c>
      <c r="T3083" s="84" t="str">
        <f>IF(COUNTIF(tbl_PV_Milestones[UID],tbl_PV_Milestones[[#This Row],[UID]])&gt;1,"Duplicate","")</f>
        <v>Duplicate</v>
      </c>
      <c r="U3083" s="42" t="str">
        <f>_xlfn.XLOOKUP(tbl_PV_Milestones[[#This Row],[Work ID]],tbl_PV_Meta[Work ID '#],tbl_PV_Meta[Sub-Portfolio])</f>
        <v>Sub-Portfolio 4</v>
      </c>
      <c r="V3083" s="41">
        <f>IF(MONTH(tbl_PV_Milestones[[#This Row],[Baseline Date]])&lt;7,YEAR(tbl_PV_Milestones[[#This Row],[Baseline Date]]),YEAR(tbl_PV_Milestones[[#This Row],[Baseline Date]])+1)</f>
        <v>1900</v>
      </c>
      <c r="W3083" s="41">
        <f>IF(MONTH(tbl_PV_Milestones[[#This Row],[Actual/Schedule Finish]])&lt;7,YEAR(tbl_PV_Milestones[[#This Row],[Actual/Schedule Finish]]),YEAR(tbl_PV_Milestones[[#This Row],[Actual/Schedule Finish]])+1)</f>
        <v>1900</v>
      </c>
      <c r="X3083" s="41" t="str">
        <f>IF(OR(tbl_PV_Milestones[[#This Row],[Project Status]]="Completed",tbl_PV_Milestones[[#This Row],[Project Status]]="Assumed Completed"),"Yes","No")</f>
        <v>No</v>
      </c>
      <c r="Y3083" s="41">
        <f>IF(tbl_PV_Milestones[[#This Row],[Baseline Date]]="",1,0)</f>
        <v>1</v>
      </c>
      <c r="Z3083" s="41">
        <f>IF(tbl_PV_Milestones[[#This Row],[Baseline Date]]&lt;PV_Meta!$B$7,1,0)</f>
        <v>1</v>
      </c>
      <c r="AA3083" s="41">
        <f>IF(tbl_PV_Milestones[[#This Row],[Complete]]="Yes",1,0)</f>
        <v>0</v>
      </c>
      <c r="AB3083" s="41">
        <f>IF(AND(tbl_PV_Milestones[[#This Row],[BL FY]]=2025,tbl_PV_Milestones[[#This Row],[Baseline Date]]&lt;PV_Meta!$B$7),1,0)</f>
        <v>0</v>
      </c>
      <c r="AC3083" s="41">
        <f>IF(AND(tbl_PV_Milestones[[#This Row],[Planned YTD]]=1,tbl_PV_Milestones[[#This Row],[Complete]]="Yes"),1,0)</f>
        <v>0</v>
      </c>
      <c r="AD3083" s="41">
        <f>IF(AND(tbl_PV_Milestones[[#This Row],[Actual/Schedule Finish]]&lt;PV_Meta!$B$7,tbl_PV_Milestones[[#This Row],[Complete]]="No",tbl_PV_Milestones[[#This Row],[Project Status]]&lt;&gt;"On Hold"),1,0)</f>
        <v>1</v>
      </c>
      <c r="AE3083" s="41">
        <f>IF(AND(tbl_PV_Milestones[[#This Row],[Actual/Schedule Finish]]&gt;tbl_PV_Milestones[[#This Row],[Baseline Date]],tbl_PV_Milestones[[#This Row],[Complete]]="No",tbl_PV_Milestones[[#This Row],[Project Status]]&lt;&gt;"On Hold",tbl_PV_Milestones[[#This Row],[Overdue]]=0,tbl_PV_Milestones[[#This Row],[To be Baselined]]&lt;&gt;1),1,0)</f>
        <v>0</v>
      </c>
      <c r="AF3083" s="41">
        <f>IF(AND(tbl_PV_Milestones[[#This Row],[BL FY]]=2025,tbl_PV_Milestones[[#This Row],[Finish FY]]&gt;2025),1,0)</f>
        <v>0</v>
      </c>
      <c r="AG3083" s="56" t="str">
        <f>_xlfn.XLOOKUP(tbl_PV_Milestones[[#This Row],[Work ID]],tbl_PV_Meta[Work ID '#],tbl_PV_Meta[Project Manager/Owner],,0)</f>
        <v>Project Manager 14</v>
      </c>
    </row>
    <row r="3084" spans="4:33" x14ac:dyDescent="0.25">
      <c r="D3084" s="6" t="s">
        <v>154</v>
      </c>
      <c r="E3084" s="6" t="s">
        <v>52</v>
      </c>
      <c r="F3084" s="6" t="s">
        <v>1774</v>
      </c>
      <c r="G3084" s="6" t="s">
        <v>550</v>
      </c>
      <c r="H3084" s="6" t="s">
        <v>505</v>
      </c>
      <c r="I3084" s="6" t="s">
        <v>510</v>
      </c>
      <c r="J3084" s="6" t="s">
        <v>154</v>
      </c>
      <c r="K3084" s="6" t="s">
        <v>278</v>
      </c>
      <c r="L3084" s="6" t="s">
        <v>168</v>
      </c>
      <c r="M3084" s="43"/>
      <c r="N3084" s="44" t="s">
        <v>1979</v>
      </c>
      <c r="S3084" s="45" t="e">
        <f>_xlfn.CONCAT(#REF!,TRIM(tbl_PV_Milestones[[#This Row],[Milestone Description]]))</f>
        <v>#REF!</v>
      </c>
      <c r="T3084" s="84" t="str">
        <f>IF(COUNTIF(tbl_PV_Milestones[UID],tbl_PV_Milestones[[#This Row],[UID]])&gt;1,"Duplicate","")</f>
        <v>Duplicate</v>
      </c>
      <c r="U3084" s="42" t="str">
        <f>_xlfn.XLOOKUP(tbl_PV_Milestones[[#This Row],[Work ID]],tbl_PV_Meta[Work ID '#],tbl_PV_Meta[Sub-Portfolio])</f>
        <v>Sub-Portfolio 4</v>
      </c>
      <c r="V3084" s="41">
        <f>IF(MONTH(tbl_PV_Milestones[[#This Row],[Baseline Date]])&lt;7,YEAR(tbl_PV_Milestones[[#This Row],[Baseline Date]]),YEAR(tbl_PV_Milestones[[#This Row],[Baseline Date]])+1)</f>
        <v>1900</v>
      </c>
      <c r="W3084" s="41">
        <f>IF(MONTH(tbl_PV_Milestones[[#This Row],[Actual/Schedule Finish]])&lt;7,YEAR(tbl_PV_Milestones[[#This Row],[Actual/Schedule Finish]]),YEAR(tbl_PV_Milestones[[#This Row],[Actual/Schedule Finish]])+1)</f>
        <v>1900</v>
      </c>
      <c r="X3084" s="41" t="str">
        <f>IF(OR(tbl_PV_Milestones[[#This Row],[Project Status]]="Completed",tbl_PV_Milestones[[#This Row],[Project Status]]="Assumed Completed"),"Yes","No")</f>
        <v>No</v>
      </c>
      <c r="Y3084" s="41">
        <f>IF(tbl_PV_Milestones[[#This Row],[Baseline Date]]="",1,0)</f>
        <v>1</v>
      </c>
      <c r="Z3084" s="41">
        <f>IF(tbl_PV_Milestones[[#This Row],[Baseline Date]]&lt;PV_Meta!$B$7,1,0)</f>
        <v>1</v>
      </c>
      <c r="AA3084" s="41">
        <f>IF(tbl_PV_Milestones[[#This Row],[Complete]]="Yes",1,0)</f>
        <v>0</v>
      </c>
      <c r="AB3084" s="41">
        <f>IF(AND(tbl_PV_Milestones[[#This Row],[BL FY]]=2025,tbl_PV_Milestones[[#This Row],[Baseline Date]]&lt;PV_Meta!$B$7),1,0)</f>
        <v>0</v>
      </c>
      <c r="AC3084" s="41">
        <f>IF(AND(tbl_PV_Milestones[[#This Row],[Planned YTD]]=1,tbl_PV_Milestones[[#This Row],[Complete]]="Yes"),1,0)</f>
        <v>0</v>
      </c>
      <c r="AD3084" s="41">
        <f>IF(AND(tbl_PV_Milestones[[#This Row],[Actual/Schedule Finish]]&lt;PV_Meta!$B$7,tbl_PV_Milestones[[#This Row],[Complete]]="No",tbl_PV_Milestones[[#This Row],[Project Status]]&lt;&gt;"On Hold"),1,0)</f>
        <v>1</v>
      </c>
      <c r="AE3084" s="41">
        <f>IF(AND(tbl_PV_Milestones[[#This Row],[Actual/Schedule Finish]]&gt;tbl_PV_Milestones[[#This Row],[Baseline Date]],tbl_PV_Milestones[[#This Row],[Complete]]="No",tbl_PV_Milestones[[#This Row],[Project Status]]&lt;&gt;"On Hold",tbl_PV_Milestones[[#This Row],[Overdue]]=0,tbl_PV_Milestones[[#This Row],[To be Baselined]]&lt;&gt;1),1,0)</f>
        <v>0</v>
      </c>
      <c r="AF3084" s="41">
        <f>IF(AND(tbl_PV_Milestones[[#This Row],[BL FY]]=2025,tbl_PV_Milestones[[#This Row],[Finish FY]]&gt;2025),1,0)</f>
        <v>0</v>
      </c>
      <c r="AG3084" s="56" t="str">
        <f>_xlfn.XLOOKUP(tbl_PV_Milestones[[#This Row],[Work ID]],tbl_PV_Meta[Work ID '#],tbl_PV_Meta[Project Manager/Owner],,0)</f>
        <v>Project Manager 14</v>
      </c>
    </row>
    <row r="3085" spans="4:33" x14ac:dyDescent="0.25">
      <c r="D3085" s="6" t="s">
        <v>154</v>
      </c>
      <c r="E3085" s="6" t="s">
        <v>52</v>
      </c>
      <c r="F3085" s="6" t="s">
        <v>1774</v>
      </c>
      <c r="G3085" s="6" t="s">
        <v>551</v>
      </c>
      <c r="H3085" s="6" t="s">
        <v>505</v>
      </c>
      <c r="I3085" s="6" t="s">
        <v>510</v>
      </c>
      <c r="J3085" s="6" t="s">
        <v>154</v>
      </c>
      <c r="K3085" s="6" t="s">
        <v>278</v>
      </c>
      <c r="L3085" s="6" t="s">
        <v>168</v>
      </c>
      <c r="M3085" s="43"/>
      <c r="N3085" s="44" t="s">
        <v>1979</v>
      </c>
      <c r="S3085" s="45" t="e">
        <f>_xlfn.CONCAT(#REF!,TRIM(tbl_PV_Milestones[[#This Row],[Milestone Description]]))</f>
        <v>#REF!</v>
      </c>
      <c r="T3085" s="84" t="str">
        <f>IF(COUNTIF(tbl_PV_Milestones[UID],tbl_PV_Milestones[[#This Row],[UID]])&gt;1,"Duplicate","")</f>
        <v>Duplicate</v>
      </c>
      <c r="U3085" s="42" t="str">
        <f>_xlfn.XLOOKUP(tbl_PV_Milestones[[#This Row],[Work ID]],tbl_PV_Meta[Work ID '#],tbl_PV_Meta[Sub-Portfolio])</f>
        <v>Sub-Portfolio 4</v>
      </c>
      <c r="V3085" s="41">
        <f>IF(MONTH(tbl_PV_Milestones[[#This Row],[Baseline Date]])&lt;7,YEAR(tbl_PV_Milestones[[#This Row],[Baseline Date]]),YEAR(tbl_PV_Milestones[[#This Row],[Baseline Date]])+1)</f>
        <v>1900</v>
      </c>
      <c r="W3085" s="41">
        <f>IF(MONTH(tbl_PV_Milestones[[#This Row],[Actual/Schedule Finish]])&lt;7,YEAR(tbl_PV_Milestones[[#This Row],[Actual/Schedule Finish]]),YEAR(tbl_PV_Milestones[[#This Row],[Actual/Schedule Finish]])+1)</f>
        <v>1900</v>
      </c>
      <c r="X3085" s="41" t="str">
        <f>IF(OR(tbl_PV_Milestones[[#This Row],[Project Status]]="Completed",tbl_PV_Milestones[[#This Row],[Project Status]]="Assumed Completed"),"Yes","No")</f>
        <v>No</v>
      </c>
      <c r="Y3085" s="41">
        <f>IF(tbl_PV_Milestones[[#This Row],[Baseline Date]]="",1,0)</f>
        <v>1</v>
      </c>
      <c r="Z3085" s="41">
        <f>IF(tbl_PV_Milestones[[#This Row],[Baseline Date]]&lt;PV_Meta!$B$7,1,0)</f>
        <v>1</v>
      </c>
      <c r="AA3085" s="41">
        <f>IF(tbl_PV_Milestones[[#This Row],[Complete]]="Yes",1,0)</f>
        <v>0</v>
      </c>
      <c r="AB3085" s="41">
        <f>IF(AND(tbl_PV_Milestones[[#This Row],[BL FY]]=2025,tbl_PV_Milestones[[#This Row],[Baseline Date]]&lt;PV_Meta!$B$7),1,0)</f>
        <v>0</v>
      </c>
      <c r="AC3085" s="41">
        <f>IF(AND(tbl_PV_Milestones[[#This Row],[Planned YTD]]=1,tbl_PV_Milestones[[#This Row],[Complete]]="Yes"),1,0)</f>
        <v>0</v>
      </c>
      <c r="AD3085" s="41">
        <f>IF(AND(tbl_PV_Milestones[[#This Row],[Actual/Schedule Finish]]&lt;PV_Meta!$B$7,tbl_PV_Milestones[[#This Row],[Complete]]="No",tbl_PV_Milestones[[#This Row],[Project Status]]&lt;&gt;"On Hold"),1,0)</f>
        <v>1</v>
      </c>
      <c r="AE3085" s="41">
        <f>IF(AND(tbl_PV_Milestones[[#This Row],[Actual/Schedule Finish]]&gt;tbl_PV_Milestones[[#This Row],[Baseline Date]],tbl_PV_Milestones[[#This Row],[Complete]]="No",tbl_PV_Milestones[[#This Row],[Project Status]]&lt;&gt;"On Hold",tbl_PV_Milestones[[#This Row],[Overdue]]=0,tbl_PV_Milestones[[#This Row],[To be Baselined]]&lt;&gt;1),1,0)</f>
        <v>0</v>
      </c>
      <c r="AF3085" s="41">
        <f>IF(AND(tbl_PV_Milestones[[#This Row],[BL FY]]=2025,tbl_PV_Milestones[[#This Row],[Finish FY]]&gt;2025),1,0)</f>
        <v>0</v>
      </c>
      <c r="AG3085" s="56" t="str">
        <f>_xlfn.XLOOKUP(tbl_PV_Milestones[[#This Row],[Work ID]],tbl_PV_Meta[Work ID '#],tbl_PV_Meta[Project Manager/Owner],,0)</f>
        <v>Project Manager 14</v>
      </c>
    </row>
    <row r="3086" spans="4:33" x14ac:dyDescent="0.25">
      <c r="D3086" s="6" t="s">
        <v>154</v>
      </c>
      <c r="E3086" s="6" t="s">
        <v>52</v>
      </c>
      <c r="F3086" s="6" t="s">
        <v>1774</v>
      </c>
      <c r="G3086" s="6" t="s">
        <v>552</v>
      </c>
      <c r="H3086" s="6" t="s">
        <v>505</v>
      </c>
      <c r="I3086" s="6" t="s">
        <v>510</v>
      </c>
      <c r="J3086" s="6" t="s">
        <v>154</v>
      </c>
      <c r="K3086" s="6" t="s">
        <v>278</v>
      </c>
      <c r="L3086" s="6" t="s">
        <v>168</v>
      </c>
      <c r="M3086" s="43"/>
      <c r="N3086" s="44" t="s">
        <v>1979</v>
      </c>
      <c r="S3086" s="45" t="e">
        <f>_xlfn.CONCAT(#REF!,TRIM(tbl_PV_Milestones[[#This Row],[Milestone Description]]))</f>
        <v>#REF!</v>
      </c>
      <c r="T3086" s="84" t="str">
        <f>IF(COUNTIF(tbl_PV_Milestones[UID],tbl_PV_Milestones[[#This Row],[UID]])&gt;1,"Duplicate","")</f>
        <v>Duplicate</v>
      </c>
      <c r="U3086" s="42" t="str">
        <f>_xlfn.XLOOKUP(tbl_PV_Milestones[[#This Row],[Work ID]],tbl_PV_Meta[Work ID '#],tbl_PV_Meta[Sub-Portfolio])</f>
        <v>Sub-Portfolio 4</v>
      </c>
      <c r="V3086" s="41">
        <f>IF(MONTH(tbl_PV_Milestones[[#This Row],[Baseline Date]])&lt;7,YEAR(tbl_PV_Milestones[[#This Row],[Baseline Date]]),YEAR(tbl_PV_Milestones[[#This Row],[Baseline Date]])+1)</f>
        <v>1900</v>
      </c>
      <c r="W3086" s="41">
        <f>IF(MONTH(tbl_PV_Milestones[[#This Row],[Actual/Schedule Finish]])&lt;7,YEAR(tbl_PV_Milestones[[#This Row],[Actual/Schedule Finish]]),YEAR(tbl_PV_Milestones[[#This Row],[Actual/Schedule Finish]])+1)</f>
        <v>1900</v>
      </c>
      <c r="X3086" s="41" t="str">
        <f>IF(OR(tbl_PV_Milestones[[#This Row],[Project Status]]="Completed",tbl_PV_Milestones[[#This Row],[Project Status]]="Assumed Completed"),"Yes","No")</f>
        <v>No</v>
      </c>
      <c r="Y3086" s="41">
        <f>IF(tbl_PV_Milestones[[#This Row],[Baseline Date]]="",1,0)</f>
        <v>1</v>
      </c>
      <c r="Z3086" s="41">
        <f>IF(tbl_PV_Milestones[[#This Row],[Baseline Date]]&lt;PV_Meta!$B$7,1,0)</f>
        <v>1</v>
      </c>
      <c r="AA3086" s="41">
        <f>IF(tbl_PV_Milestones[[#This Row],[Complete]]="Yes",1,0)</f>
        <v>0</v>
      </c>
      <c r="AB3086" s="41">
        <f>IF(AND(tbl_PV_Milestones[[#This Row],[BL FY]]=2025,tbl_PV_Milestones[[#This Row],[Baseline Date]]&lt;PV_Meta!$B$7),1,0)</f>
        <v>0</v>
      </c>
      <c r="AC3086" s="41">
        <f>IF(AND(tbl_PV_Milestones[[#This Row],[Planned YTD]]=1,tbl_PV_Milestones[[#This Row],[Complete]]="Yes"),1,0)</f>
        <v>0</v>
      </c>
      <c r="AD3086" s="41">
        <f>IF(AND(tbl_PV_Milestones[[#This Row],[Actual/Schedule Finish]]&lt;PV_Meta!$B$7,tbl_PV_Milestones[[#This Row],[Complete]]="No",tbl_PV_Milestones[[#This Row],[Project Status]]&lt;&gt;"On Hold"),1,0)</f>
        <v>1</v>
      </c>
      <c r="AE3086" s="41">
        <f>IF(AND(tbl_PV_Milestones[[#This Row],[Actual/Schedule Finish]]&gt;tbl_PV_Milestones[[#This Row],[Baseline Date]],tbl_PV_Milestones[[#This Row],[Complete]]="No",tbl_PV_Milestones[[#This Row],[Project Status]]&lt;&gt;"On Hold",tbl_PV_Milestones[[#This Row],[Overdue]]=0,tbl_PV_Milestones[[#This Row],[To be Baselined]]&lt;&gt;1),1,0)</f>
        <v>0</v>
      </c>
      <c r="AF3086" s="41">
        <f>IF(AND(tbl_PV_Milestones[[#This Row],[BL FY]]=2025,tbl_PV_Milestones[[#This Row],[Finish FY]]&gt;2025),1,0)</f>
        <v>0</v>
      </c>
      <c r="AG3086" s="56" t="str">
        <f>_xlfn.XLOOKUP(tbl_PV_Milestones[[#This Row],[Work ID]],tbl_PV_Meta[Work ID '#],tbl_PV_Meta[Project Manager/Owner],,0)</f>
        <v>Project Manager 14</v>
      </c>
    </row>
    <row r="3087" spans="4:33" x14ac:dyDescent="0.25">
      <c r="D3087" s="6" t="s">
        <v>154</v>
      </c>
      <c r="E3087" s="6" t="s">
        <v>52</v>
      </c>
      <c r="F3087" s="6" t="s">
        <v>1774</v>
      </c>
      <c r="G3087" s="6" t="s">
        <v>554</v>
      </c>
      <c r="H3087" s="6" t="s">
        <v>505</v>
      </c>
      <c r="I3087" s="6" t="s">
        <v>510</v>
      </c>
      <c r="J3087" s="6" t="s">
        <v>154</v>
      </c>
      <c r="K3087" s="6" t="s">
        <v>278</v>
      </c>
      <c r="L3087" s="6" t="s">
        <v>168</v>
      </c>
      <c r="M3087" s="43"/>
      <c r="N3087" s="44" t="s">
        <v>1979</v>
      </c>
      <c r="S3087" s="45" t="e">
        <f>_xlfn.CONCAT(#REF!,TRIM(tbl_PV_Milestones[[#This Row],[Milestone Description]]))</f>
        <v>#REF!</v>
      </c>
      <c r="T3087" s="84" t="str">
        <f>IF(COUNTIF(tbl_PV_Milestones[UID],tbl_PV_Milestones[[#This Row],[UID]])&gt;1,"Duplicate","")</f>
        <v>Duplicate</v>
      </c>
      <c r="U3087" s="42" t="str">
        <f>_xlfn.XLOOKUP(tbl_PV_Milestones[[#This Row],[Work ID]],tbl_PV_Meta[Work ID '#],tbl_PV_Meta[Sub-Portfolio])</f>
        <v>Sub-Portfolio 4</v>
      </c>
      <c r="V3087" s="41">
        <f>IF(MONTH(tbl_PV_Milestones[[#This Row],[Baseline Date]])&lt;7,YEAR(tbl_PV_Milestones[[#This Row],[Baseline Date]]),YEAR(tbl_PV_Milestones[[#This Row],[Baseline Date]])+1)</f>
        <v>1900</v>
      </c>
      <c r="W3087" s="41">
        <f>IF(MONTH(tbl_PV_Milestones[[#This Row],[Actual/Schedule Finish]])&lt;7,YEAR(tbl_PV_Milestones[[#This Row],[Actual/Schedule Finish]]),YEAR(tbl_PV_Milestones[[#This Row],[Actual/Schedule Finish]])+1)</f>
        <v>1900</v>
      </c>
      <c r="X3087" s="41" t="str">
        <f>IF(OR(tbl_PV_Milestones[[#This Row],[Project Status]]="Completed",tbl_PV_Milestones[[#This Row],[Project Status]]="Assumed Completed"),"Yes","No")</f>
        <v>No</v>
      </c>
      <c r="Y3087" s="41">
        <f>IF(tbl_PV_Milestones[[#This Row],[Baseline Date]]="",1,0)</f>
        <v>1</v>
      </c>
      <c r="Z3087" s="41">
        <f>IF(tbl_PV_Milestones[[#This Row],[Baseline Date]]&lt;PV_Meta!$B$7,1,0)</f>
        <v>1</v>
      </c>
      <c r="AA3087" s="41">
        <f>IF(tbl_PV_Milestones[[#This Row],[Complete]]="Yes",1,0)</f>
        <v>0</v>
      </c>
      <c r="AB3087" s="41">
        <f>IF(AND(tbl_PV_Milestones[[#This Row],[BL FY]]=2025,tbl_PV_Milestones[[#This Row],[Baseline Date]]&lt;PV_Meta!$B$7),1,0)</f>
        <v>0</v>
      </c>
      <c r="AC3087" s="41">
        <f>IF(AND(tbl_PV_Milestones[[#This Row],[Planned YTD]]=1,tbl_PV_Milestones[[#This Row],[Complete]]="Yes"),1,0)</f>
        <v>0</v>
      </c>
      <c r="AD3087" s="41">
        <f>IF(AND(tbl_PV_Milestones[[#This Row],[Actual/Schedule Finish]]&lt;PV_Meta!$B$7,tbl_PV_Milestones[[#This Row],[Complete]]="No",tbl_PV_Milestones[[#This Row],[Project Status]]&lt;&gt;"On Hold"),1,0)</f>
        <v>1</v>
      </c>
      <c r="AE3087" s="41">
        <f>IF(AND(tbl_PV_Milestones[[#This Row],[Actual/Schedule Finish]]&gt;tbl_PV_Milestones[[#This Row],[Baseline Date]],tbl_PV_Milestones[[#This Row],[Complete]]="No",tbl_PV_Milestones[[#This Row],[Project Status]]&lt;&gt;"On Hold",tbl_PV_Milestones[[#This Row],[Overdue]]=0,tbl_PV_Milestones[[#This Row],[To be Baselined]]&lt;&gt;1),1,0)</f>
        <v>0</v>
      </c>
      <c r="AF3087" s="41">
        <f>IF(AND(tbl_PV_Milestones[[#This Row],[BL FY]]=2025,tbl_PV_Milestones[[#This Row],[Finish FY]]&gt;2025),1,0)</f>
        <v>0</v>
      </c>
      <c r="AG3087" s="56" t="str">
        <f>_xlfn.XLOOKUP(tbl_PV_Milestones[[#This Row],[Work ID]],tbl_PV_Meta[Work ID '#],tbl_PV_Meta[Project Manager/Owner],,0)</f>
        <v>Project Manager 14</v>
      </c>
    </row>
    <row r="3088" spans="4:33" x14ac:dyDescent="0.25">
      <c r="D3088" s="6" t="s">
        <v>154</v>
      </c>
      <c r="E3088" s="6" t="s">
        <v>52</v>
      </c>
      <c r="F3088" s="6" t="s">
        <v>1774</v>
      </c>
      <c r="G3088" s="6" t="s">
        <v>555</v>
      </c>
      <c r="H3088" s="6" t="s">
        <v>505</v>
      </c>
      <c r="I3088" s="6" t="s">
        <v>510</v>
      </c>
      <c r="J3088" s="6" t="s">
        <v>154</v>
      </c>
      <c r="K3088" s="6" t="s">
        <v>278</v>
      </c>
      <c r="L3088" s="6" t="s">
        <v>168</v>
      </c>
      <c r="M3088" s="43"/>
      <c r="N3088" s="44" t="s">
        <v>1979</v>
      </c>
      <c r="S3088" s="45" t="e">
        <f>_xlfn.CONCAT(#REF!,TRIM(tbl_PV_Milestones[[#This Row],[Milestone Description]]))</f>
        <v>#REF!</v>
      </c>
      <c r="T3088" s="84" t="str">
        <f>IF(COUNTIF(tbl_PV_Milestones[UID],tbl_PV_Milestones[[#This Row],[UID]])&gt;1,"Duplicate","")</f>
        <v>Duplicate</v>
      </c>
      <c r="U3088" s="42" t="str">
        <f>_xlfn.XLOOKUP(tbl_PV_Milestones[[#This Row],[Work ID]],tbl_PV_Meta[Work ID '#],tbl_PV_Meta[Sub-Portfolio])</f>
        <v>Sub-Portfolio 4</v>
      </c>
      <c r="V3088" s="41">
        <f>IF(MONTH(tbl_PV_Milestones[[#This Row],[Baseline Date]])&lt;7,YEAR(tbl_PV_Milestones[[#This Row],[Baseline Date]]),YEAR(tbl_PV_Milestones[[#This Row],[Baseline Date]])+1)</f>
        <v>1900</v>
      </c>
      <c r="W3088" s="41">
        <f>IF(MONTH(tbl_PV_Milestones[[#This Row],[Actual/Schedule Finish]])&lt;7,YEAR(tbl_PV_Milestones[[#This Row],[Actual/Schedule Finish]]),YEAR(tbl_PV_Milestones[[#This Row],[Actual/Schedule Finish]])+1)</f>
        <v>1900</v>
      </c>
      <c r="X3088" s="41" t="str">
        <f>IF(OR(tbl_PV_Milestones[[#This Row],[Project Status]]="Completed",tbl_PV_Milestones[[#This Row],[Project Status]]="Assumed Completed"),"Yes","No")</f>
        <v>No</v>
      </c>
      <c r="Y3088" s="41">
        <f>IF(tbl_PV_Milestones[[#This Row],[Baseline Date]]="",1,0)</f>
        <v>1</v>
      </c>
      <c r="Z3088" s="41">
        <f>IF(tbl_PV_Milestones[[#This Row],[Baseline Date]]&lt;PV_Meta!$B$7,1,0)</f>
        <v>1</v>
      </c>
      <c r="AA3088" s="41">
        <f>IF(tbl_PV_Milestones[[#This Row],[Complete]]="Yes",1,0)</f>
        <v>0</v>
      </c>
      <c r="AB3088" s="41">
        <f>IF(AND(tbl_PV_Milestones[[#This Row],[BL FY]]=2025,tbl_PV_Milestones[[#This Row],[Baseline Date]]&lt;PV_Meta!$B$7),1,0)</f>
        <v>0</v>
      </c>
      <c r="AC3088" s="41">
        <f>IF(AND(tbl_PV_Milestones[[#This Row],[Planned YTD]]=1,tbl_PV_Milestones[[#This Row],[Complete]]="Yes"),1,0)</f>
        <v>0</v>
      </c>
      <c r="AD3088" s="41">
        <f>IF(AND(tbl_PV_Milestones[[#This Row],[Actual/Schedule Finish]]&lt;PV_Meta!$B$7,tbl_PV_Milestones[[#This Row],[Complete]]="No",tbl_PV_Milestones[[#This Row],[Project Status]]&lt;&gt;"On Hold"),1,0)</f>
        <v>1</v>
      </c>
      <c r="AE3088" s="41">
        <f>IF(AND(tbl_PV_Milestones[[#This Row],[Actual/Schedule Finish]]&gt;tbl_PV_Milestones[[#This Row],[Baseline Date]],tbl_PV_Milestones[[#This Row],[Complete]]="No",tbl_PV_Milestones[[#This Row],[Project Status]]&lt;&gt;"On Hold",tbl_PV_Milestones[[#This Row],[Overdue]]=0,tbl_PV_Milestones[[#This Row],[To be Baselined]]&lt;&gt;1),1,0)</f>
        <v>0</v>
      </c>
      <c r="AF3088" s="41">
        <f>IF(AND(tbl_PV_Milestones[[#This Row],[BL FY]]=2025,tbl_PV_Milestones[[#This Row],[Finish FY]]&gt;2025),1,0)</f>
        <v>0</v>
      </c>
      <c r="AG3088" s="56" t="str">
        <f>_xlfn.XLOOKUP(tbl_PV_Milestones[[#This Row],[Work ID]],tbl_PV_Meta[Work ID '#],tbl_PV_Meta[Project Manager/Owner],,0)</f>
        <v>Project Manager 14</v>
      </c>
    </row>
    <row r="3089" spans="4:33" x14ac:dyDescent="0.25">
      <c r="D3089" s="6" t="s">
        <v>154</v>
      </c>
      <c r="E3089" s="6" t="s">
        <v>52</v>
      </c>
      <c r="F3089" s="6" t="s">
        <v>1774</v>
      </c>
      <c r="G3089" s="6" t="s">
        <v>556</v>
      </c>
      <c r="H3089" s="6" t="s">
        <v>505</v>
      </c>
      <c r="I3089" s="6" t="s">
        <v>510</v>
      </c>
      <c r="J3089" s="6" t="s">
        <v>154</v>
      </c>
      <c r="K3089" s="6" t="s">
        <v>278</v>
      </c>
      <c r="L3089" s="6" t="s">
        <v>168</v>
      </c>
      <c r="M3089" s="43"/>
      <c r="N3089" s="44" t="s">
        <v>1979</v>
      </c>
      <c r="S3089" s="45" t="e">
        <f>_xlfn.CONCAT(#REF!,TRIM(tbl_PV_Milestones[[#This Row],[Milestone Description]]))</f>
        <v>#REF!</v>
      </c>
      <c r="T3089" s="84" t="str">
        <f>IF(COUNTIF(tbl_PV_Milestones[UID],tbl_PV_Milestones[[#This Row],[UID]])&gt;1,"Duplicate","")</f>
        <v>Duplicate</v>
      </c>
      <c r="U3089" s="42" t="str">
        <f>_xlfn.XLOOKUP(tbl_PV_Milestones[[#This Row],[Work ID]],tbl_PV_Meta[Work ID '#],tbl_PV_Meta[Sub-Portfolio])</f>
        <v>Sub-Portfolio 4</v>
      </c>
      <c r="V3089" s="41">
        <f>IF(MONTH(tbl_PV_Milestones[[#This Row],[Baseline Date]])&lt;7,YEAR(tbl_PV_Milestones[[#This Row],[Baseline Date]]),YEAR(tbl_PV_Milestones[[#This Row],[Baseline Date]])+1)</f>
        <v>1900</v>
      </c>
      <c r="W3089" s="41">
        <f>IF(MONTH(tbl_PV_Milestones[[#This Row],[Actual/Schedule Finish]])&lt;7,YEAR(tbl_PV_Milestones[[#This Row],[Actual/Schedule Finish]]),YEAR(tbl_PV_Milestones[[#This Row],[Actual/Schedule Finish]])+1)</f>
        <v>1900</v>
      </c>
      <c r="X3089" s="41" t="str">
        <f>IF(OR(tbl_PV_Milestones[[#This Row],[Project Status]]="Completed",tbl_PV_Milestones[[#This Row],[Project Status]]="Assumed Completed"),"Yes","No")</f>
        <v>No</v>
      </c>
      <c r="Y3089" s="41">
        <f>IF(tbl_PV_Milestones[[#This Row],[Baseline Date]]="",1,0)</f>
        <v>1</v>
      </c>
      <c r="Z3089" s="41">
        <f>IF(tbl_PV_Milestones[[#This Row],[Baseline Date]]&lt;PV_Meta!$B$7,1,0)</f>
        <v>1</v>
      </c>
      <c r="AA3089" s="41">
        <f>IF(tbl_PV_Milestones[[#This Row],[Complete]]="Yes",1,0)</f>
        <v>0</v>
      </c>
      <c r="AB3089" s="41">
        <f>IF(AND(tbl_PV_Milestones[[#This Row],[BL FY]]=2025,tbl_PV_Milestones[[#This Row],[Baseline Date]]&lt;PV_Meta!$B$7),1,0)</f>
        <v>0</v>
      </c>
      <c r="AC3089" s="41">
        <f>IF(AND(tbl_PV_Milestones[[#This Row],[Planned YTD]]=1,tbl_PV_Milestones[[#This Row],[Complete]]="Yes"),1,0)</f>
        <v>0</v>
      </c>
      <c r="AD3089" s="41">
        <f>IF(AND(tbl_PV_Milestones[[#This Row],[Actual/Schedule Finish]]&lt;PV_Meta!$B$7,tbl_PV_Milestones[[#This Row],[Complete]]="No",tbl_PV_Milestones[[#This Row],[Project Status]]&lt;&gt;"On Hold"),1,0)</f>
        <v>1</v>
      </c>
      <c r="AE3089" s="41">
        <f>IF(AND(tbl_PV_Milestones[[#This Row],[Actual/Schedule Finish]]&gt;tbl_PV_Milestones[[#This Row],[Baseline Date]],tbl_PV_Milestones[[#This Row],[Complete]]="No",tbl_PV_Milestones[[#This Row],[Project Status]]&lt;&gt;"On Hold",tbl_PV_Milestones[[#This Row],[Overdue]]=0,tbl_PV_Milestones[[#This Row],[To be Baselined]]&lt;&gt;1),1,0)</f>
        <v>0</v>
      </c>
      <c r="AF3089" s="41">
        <f>IF(AND(tbl_PV_Milestones[[#This Row],[BL FY]]=2025,tbl_PV_Milestones[[#This Row],[Finish FY]]&gt;2025),1,0)</f>
        <v>0</v>
      </c>
      <c r="AG3089" s="56" t="str">
        <f>_xlfn.XLOOKUP(tbl_PV_Milestones[[#This Row],[Work ID]],tbl_PV_Meta[Work ID '#],tbl_PV_Meta[Project Manager/Owner],,0)</f>
        <v>Project Manager 14</v>
      </c>
    </row>
    <row r="3090" spans="4:33" x14ac:dyDescent="0.25">
      <c r="D3090" s="6" t="s">
        <v>154</v>
      </c>
      <c r="E3090" s="6" t="s">
        <v>503</v>
      </c>
      <c r="F3090" s="6" t="s">
        <v>1774</v>
      </c>
      <c r="G3090" s="6" t="s">
        <v>537</v>
      </c>
      <c r="H3090" s="6" t="s">
        <v>505</v>
      </c>
      <c r="I3090" s="6" t="s">
        <v>510</v>
      </c>
      <c r="J3090" s="6" t="s">
        <v>154</v>
      </c>
      <c r="K3090" s="6" t="s">
        <v>278</v>
      </c>
      <c r="L3090" s="6" t="s">
        <v>168</v>
      </c>
      <c r="M3090" s="43"/>
      <c r="N3090" s="44" t="s">
        <v>1979</v>
      </c>
      <c r="O3090" s="39">
        <v>45569.708333333299</v>
      </c>
      <c r="P3090" s="39">
        <v>45569.708333333299</v>
      </c>
      <c r="Q3090" s="6">
        <v>0</v>
      </c>
      <c r="R3090" s="6">
        <v>0</v>
      </c>
      <c r="S3090" s="45" t="e">
        <f>_xlfn.CONCAT(#REF!,TRIM(tbl_PV_Milestones[[#This Row],[Milestone Description]]))</f>
        <v>#REF!</v>
      </c>
      <c r="T3090" s="84" t="str">
        <f>IF(COUNTIF(tbl_PV_Milestones[UID],tbl_PV_Milestones[[#This Row],[UID]])&gt;1,"Duplicate","")</f>
        <v>Duplicate</v>
      </c>
      <c r="U3090" s="42" t="str">
        <f>_xlfn.XLOOKUP(tbl_PV_Milestones[[#This Row],[Work ID]],tbl_PV_Meta[Work ID '#],tbl_PV_Meta[Sub-Portfolio])</f>
        <v>Sub-Portfolio 4</v>
      </c>
      <c r="V3090" s="41">
        <f>IF(MONTH(tbl_PV_Milestones[[#This Row],[Baseline Date]])&lt;7,YEAR(tbl_PV_Milestones[[#This Row],[Baseline Date]]),YEAR(tbl_PV_Milestones[[#This Row],[Baseline Date]])+1)</f>
        <v>2025</v>
      </c>
      <c r="W3090" s="41">
        <f>IF(MONTH(tbl_PV_Milestones[[#This Row],[Actual/Schedule Finish]])&lt;7,YEAR(tbl_PV_Milestones[[#This Row],[Actual/Schedule Finish]]),YEAR(tbl_PV_Milestones[[#This Row],[Actual/Schedule Finish]])+1)</f>
        <v>2025</v>
      </c>
      <c r="X3090" s="41" t="str">
        <f>IF(OR(tbl_PV_Milestones[[#This Row],[Project Status]]="Completed",tbl_PV_Milestones[[#This Row],[Project Status]]="Assumed Completed"),"Yes","No")</f>
        <v>No</v>
      </c>
      <c r="Y3090" s="41">
        <f>IF(tbl_PV_Milestones[[#This Row],[Baseline Date]]="",1,0)</f>
        <v>0</v>
      </c>
      <c r="Z3090" s="41">
        <f>IF(tbl_PV_Milestones[[#This Row],[Baseline Date]]&lt;PV_Meta!$B$7,1,0)</f>
        <v>1</v>
      </c>
      <c r="AA3090" s="41">
        <f>IF(tbl_PV_Milestones[[#This Row],[Complete]]="Yes",1,0)</f>
        <v>0</v>
      </c>
      <c r="AB3090" s="41">
        <f>IF(AND(tbl_PV_Milestones[[#This Row],[BL FY]]=2025,tbl_PV_Milestones[[#This Row],[Baseline Date]]&lt;PV_Meta!$B$7),1,0)</f>
        <v>1</v>
      </c>
      <c r="AC3090" s="41">
        <f>IF(AND(tbl_PV_Milestones[[#This Row],[Planned YTD]]=1,tbl_PV_Milestones[[#This Row],[Complete]]="Yes"),1,0)</f>
        <v>0</v>
      </c>
      <c r="AD3090" s="41">
        <f>IF(AND(tbl_PV_Milestones[[#This Row],[Actual/Schedule Finish]]&lt;PV_Meta!$B$7,tbl_PV_Milestones[[#This Row],[Complete]]="No",tbl_PV_Milestones[[#This Row],[Project Status]]&lt;&gt;"On Hold"),1,0)</f>
        <v>1</v>
      </c>
      <c r="AE3090" s="41">
        <f>IF(AND(tbl_PV_Milestones[[#This Row],[Actual/Schedule Finish]]&gt;tbl_PV_Milestones[[#This Row],[Baseline Date]],tbl_PV_Milestones[[#This Row],[Complete]]="No",tbl_PV_Milestones[[#This Row],[Project Status]]&lt;&gt;"On Hold",tbl_PV_Milestones[[#This Row],[Overdue]]=0,tbl_PV_Milestones[[#This Row],[To be Baselined]]&lt;&gt;1),1,0)</f>
        <v>0</v>
      </c>
      <c r="AF3090" s="41">
        <f>IF(AND(tbl_PV_Milestones[[#This Row],[BL FY]]=2025,tbl_PV_Milestones[[#This Row],[Finish FY]]&gt;2025),1,0)</f>
        <v>0</v>
      </c>
      <c r="AG3090" s="56" t="str">
        <f>_xlfn.XLOOKUP(tbl_PV_Milestones[[#This Row],[Work ID]],tbl_PV_Meta[Work ID '#],tbl_PV_Meta[Project Manager/Owner],,0)</f>
        <v>Project Manager 14</v>
      </c>
    </row>
    <row r="3091" spans="4:33" x14ac:dyDescent="0.25">
      <c r="D3091" s="6" t="s">
        <v>154</v>
      </c>
      <c r="E3091" s="6" t="s">
        <v>503</v>
      </c>
      <c r="F3091" s="6" t="s">
        <v>1774</v>
      </c>
      <c r="G3091" s="6" t="s">
        <v>539</v>
      </c>
      <c r="H3091" s="6" t="s">
        <v>505</v>
      </c>
      <c r="I3091" s="6" t="s">
        <v>510</v>
      </c>
      <c r="J3091" s="6" t="s">
        <v>154</v>
      </c>
      <c r="K3091" s="6" t="s">
        <v>278</v>
      </c>
      <c r="L3091" s="6" t="s">
        <v>168</v>
      </c>
      <c r="M3091" s="43"/>
      <c r="N3091" s="44" t="s">
        <v>1979</v>
      </c>
      <c r="O3091" s="39">
        <v>45569.708333333299</v>
      </c>
      <c r="P3091" s="39">
        <v>45569.708333333299</v>
      </c>
      <c r="Q3091" s="6">
        <v>0</v>
      </c>
      <c r="R3091" s="6">
        <v>0</v>
      </c>
      <c r="S3091" s="45" t="e">
        <f>_xlfn.CONCAT(#REF!,TRIM(tbl_PV_Milestones[[#This Row],[Milestone Description]]))</f>
        <v>#REF!</v>
      </c>
      <c r="T3091" s="84" t="str">
        <f>IF(COUNTIF(tbl_PV_Milestones[UID],tbl_PV_Milestones[[#This Row],[UID]])&gt;1,"Duplicate","")</f>
        <v>Duplicate</v>
      </c>
      <c r="U3091" s="42" t="str">
        <f>_xlfn.XLOOKUP(tbl_PV_Milestones[[#This Row],[Work ID]],tbl_PV_Meta[Work ID '#],tbl_PV_Meta[Sub-Portfolio])</f>
        <v>Sub-Portfolio 4</v>
      </c>
      <c r="V3091" s="41">
        <f>IF(MONTH(tbl_PV_Milestones[[#This Row],[Baseline Date]])&lt;7,YEAR(tbl_PV_Milestones[[#This Row],[Baseline Date]]),YEAR(tbl_PV_Milestones[[#This Row],[Baseline Date]])+1)</f>
        <v>2025</v>
      </c>
      <c r="W3091" s="41">
        <f>IF(MONTH(tbl_PV_Milestones[[#This Row],[Actual/Schedule Finish]])&lt;7,YEAR(tbl_PV_Milestones[[#This Row],[Actual/Schedule Finish]]),YEAR(tbl_PV_Milestones[[#This Row],[Actual/Schedule Finish]])+1)</f>
        <v>2025</v>
      </c>
      <c r="X3091" s="41" t="str">
        <f>IF(OR(tbl_PV_Milestones[[#This Row],[Project Status]]="Completed",tbl_PV_Milestones[[#This Row],[Project Status]]="Assumed Completed"),"Yes","No")</f>
        <v>No</v>
      </c>
      <c r="Y3091" s="41">
        <f>IF(tbl_PV_Milestones[[#This Row],[Baseline Date]]="",1,0)</f>
        <v>0</v>
      </c>
      <c r="Z3091" s="41">
        <f>IF(tbl_PV_Milestones[[#This Row],[Baseline Date]]&lt;PV_Meta!$B$7,1,0)</f>
        <v>1</v>
      </c>
      <c r="AA3091" s="41">
        <f>IF(tbl_PV_Milestones[[#This Row],[Complete]]="Yes",1,0)</f>
        <v>0</v>
      </c>
      <c r="AB3091" s="41">
        <f>IF(AND(tbl_PV_Milestones[[#This Row],[BL FY]]=2025,tbl_PV_Milestones[[#This Row],[Baseline Date]]&lt;PV_Meta!$B$7),1,0)</f>
        <v>1</v>
      </c>
      <c r="AC3091" s="41">
        <f>IF(AND(tbl_PV_Milestones[[#This Row],[Planned YTD]]=1,tbl_PV_Milestones[[#This Row],[Complete]]="Yes"),1,0)</f>
        <v>0</v>
      </c>
      <c r="AD3091" s="41">
        <f>IF(AND(tbl_PV_Milestones[[#This Row],[Actual/Schedule Finish]]&lt;PV_Meta!$B$7,tbl_PV_Milestones[[#This Row],[Complete]]="No",tbl_PV_Milestones[[#This Row],[Project Status]]&lt;&gt;"On Hold"),1,0)</f>
        <v>1</v>
      </c>
      <c r="AE3091" s="41">
        <f>IF(AND(tbl_PV_Milestones[[#This Row],[Actual/Schedule Finish]]&gt;tbl_PV_Milestones[[#This Row],[Baseline Date]],tbl_PV_Milestones[[#This Row],[Complete]]="No",tbl_PV_Milestones[[#This Row],[Project Status]]&lt;&gt;"On Hold",tbl_PV_Milestones[[#This Row],[Overdue]]=0,tbl_PV_Milestones[[#This Row],[To be Baselined]]&lt;&gt;1),1,0)</f>
        <v>0</v>
      </c>
      <c r="AF3091" s="41">
        <f>IF(AND(tbl_PV_Milestones[[#This Row],[BL FY]]=2025,tbl_PV_Milestones[[#This Row],[Finish FY]]&gt;2025),1,0)</f>
        <v>0</v>
      </c>
      <c r="AG3091" s="56" t="str">
        <f>_xlfn.XLOOKUP(tbl_PV_Milestones[[#This Row],[Work ID]],tbl_PV_Meta[Work ID '#],tbl_PV_Meta[Project Manager/Owner],,0)</f>
        <v>Project Manager 14</v>
      </c>
    </row>
    <row r="3092" spans="4:33" x14ac:dyDescent="0.25">
      <c r="D3092" s="6" t="s">
        <v>154</v>
      </c>
      <c r="E3092" s="6" t="s">
        <v>503</v>
      </c>
      <c r="F3092" s="6" t="s">
        <v>1774</v>
      </c>
      <c r="G3092" s="6" t="s">
        <v>534</v>
      </c>
      <c r="H3092" s="6" t="s">
        <v>505</v>
      </c>
      <c r="I3092" s="6" t="s">
        <v>510</v>
      </c>
      <c r="J3092" s="6" t="s">
        <v>154</v>
      </c>
      <c r="K3092" s="6" t="s">
        <v>278</v>
      </c>
      <c r="L3092" s="6" t="s">
        <v>168</v>
      </c>
      <c r="M3092" s="43"/>
      <c r="N3092" s="44" t="s">
        <v>1979</v>
      </c>
      <c r="O3092" s="39">
        <v>45569.708333333299</v>
      </c>
      <c r="P3092" s="39">
        <v>45569.708333333299</v>
      </c>
      <c r="Q3092" s="6">
        <v>0</v>
      </c>
      <c r="R3092" s="6">
        <v>0</v>
      </c>
      <c r="S3092" s="45" t="e">
        <f>_xlfn.CONCAT(#REF!,TRIM(tbl_PV_Milestones[[#This Row],[Milestone Description]]))</f>
        <v>#REF!</v>
      </c>
      <c r="T3092" s="84" t="str">
        <f>IF(COUNTIF(tbl_PV_Milestones[UID],tbl_PV_Milestones[[#This Row],[UID]])&gt;1,"Duplicate","")</f>
        <v>Duplicate</v>
      </c>
      <c r="U3092" s="42" t="str">
        <f>_xlfn.XLOOKUP(tbl_PV_Milestones[[#This Row],[Work ID]],tbl_PV_Meta[Work ID '#],tbl_PV_Meta[Sub-Portfolio])</f>
        <v>Sub-Portfolio 4</v>
      </c>
      <c r="V3092" s="41">
        <f>IF(MONTH(tbl_PV_Milestones[[#This Row],[Baseline Date]])&lt;7,YEAR(tbl_PV_Milestones[[#This Row],[Baseline Date]]),YEAR(tbl_PV_Milestones[[#This Row],[Baseline Date]])+1)</f>
        <v>2025</v>
      </c>
      <c r="W3092" s="41">
        <f>IF(MONTH(tbl_PV_Milestones[[#This Row],[Actual/Schedule Finish]])&lt;7,YEAR(tbl_PV_Milestones[[#This Row],[Actual/Schedule Finish]]),YEAR(tbl_PV_Milestones[[#This Row],[Actual/Schedule Finish]])+1)</f>
        <v>2025</v>
      </c>
      <c r="X3092" s="41" t="str">
        <f>IF(OR(tbl_PV_Milestones[[#This Row],[Project Status]]="Completed",tbl_PV_Milestones[[#This Row],[Project Status]]="Assumed Completed"),"Yes","No")</f>
        <v>No</v>
      </c>
      <c r="Y3092" s="41">
        <f>IF(tbl_PV_Milestones[[#This Row],[Baseline Date]]="",1,0)</f>
        <v>0</v>
      </c>
      <c r="Z3092" s="41">
        <f>IF(tbl_PV_Milestones[[#This Row],[Baseline Date]]&lt;PV_Meta!$B$7,1,0)</f>
        <v>1</v>
      </c>
      <c r="AA3092" s="41">
        <f>IF(tbl_PV_Milestones[[#This Row],[Complete]]="Yes",1,0)</f>
        <v>0</v>
      </c>
      <c r="AB3092" s="41">
        <f>IF(AND(tbl_PV_Milestones[[#This Row],[BL FY]]=2025,tbl_PV_Milestones[[#This Row],[Baseline Date]]&lt;PV_Meta!$B$7),1,0)</f>
        <v>1</v>
      </c>
      <c r="AC3092" s="41">
        <f>IF(AND(tbl_PV_Milestones[[#This Row],[Planned YTD]]=1,tbl_PV_Milestones[[#This Row],[Complete]]="Yes"),1,0)</f>
        <v>0</v>
      </c>
      <c r="AD3092" s="41">
        <f>IF(AND(tbl_PV_Milestones[[#This Row],[Actual/Schedule Finish]]&lt;PV_Meta!$B$7,tbl_PV_Milestones[[#This Row],[Complete]]="No",tbl_PV_Milestones[[#This Row],[Project Status]]&lt;&gt;"On Hold"),1,0)</f>
        <v>1</v>
      </c>
      <c r="AE3092" s="41">
        <f>IF(AND(tbl_PV_Milestones[[#This Row],[Actual/Schedule Finish]]&gt;tbl_PV_Milestones[[#This Row],[Baseline Date]],tbl_PV_Milestones[[#This Row],[Complete]]="No",tbl_PV_Milestones[[#This Row],[Project Status]]&lt;&gt;"On Hold",tbl_PV_Milestones[[#This Row],[Overdue]]=0,tbl_PV_Milestones[[#This Row],[To be Baselined]]&lt;&gt;1),1,0)</f>
        <v>0</v>
      </c>
      <c r="AF3092" s="41">
        <f>IF(AND(tbl_PV_Milestones[[#This Row],[BL FY]]=2025,tbl_PV_Milestones[[#This Row],[Finish FY]]&gt;2025),1,0)</f>
        <v>0</v>
      </c>
      <c r="AG3092" s="56" t="str">
        <f>_xlfn.XLOOKUP(tbl_PV_Milestones[[#This Row],[Work ID]],tbl_PV_Meta[Work ID '#],tbl_PV_Meta[Project Manager/Owner],,0)</f>
        <v>Project Manager 14</v>
      </c>
    </row>
    <row r="3093" spans="4:33" x14ac:dyDescent="0.25">
      <c r="D3093" s="6" t="s">
        <v>154</v>
      </c>
      <c r="E3093" s="6" t="s">
        <v>503</v>
      </c>
      <c r="F3093" s="6" t="s">
        <v>1774</v>
      </c>
      <c r="G3093" s="6" t="s">
        <v>540</v>
      </c>
      <c r="H3093" s="6" t="s">
        <v>505</v>
      </c>
      <c r="I3093" s="6" t="s">
        <v>510</v>
      </c>
      <c r="J3093" s="6" t="s">
        <v>154</v>
      </c>
      <c r="K3093" s="6" t="s">
        <v>278</v>
      </c>
      <c r="L3093" s="6" t="s">
        <v>168</v>
      </c>
      <c r="M3093" s="43"/>
      <c r="N3093" s="44" t="s">
        <v>1979</v>
      </c>
      <c r="O3093" s="39">
        <v>45569.708333333299</v>
      </c>
      <c r="P3093" s="39">
        <v>45569.708333333299</v>
      </c>
      <c r="Q3093" s="6">
        <v>0</v>
      </c>
      <c r="R3093" s="6">
        <v>0</v>
      </c>
      <c r="S3093" s="45" t="e">
        <f>_xlfn.CONCAT(#REF!,TRIM(tbl_PV_Milestones[[#This Row],[Milestone Description]]))</f>
        <v>#REF!</v>
      </c>
      <c r="T3093" s="84" t="str">
        <f>IF(COUNTIF(tbl_PV_Milestones[UID],tbl_PV_Milestones[[#This Row],[UID]])&gt;1,"Duplicate","")</f>
        <v>Duplicate</v>
      </c>
      <c r="U3093" s="42" t="str">
        <f>_xlfn.XLOOKUP(tbl_PV_Milestones[[#This Row],[Work ID]],tbl_PV_Meta[Work ID '#],tbl_PV_Meta[Sub-Portfolio])</f>
        <v>Sub-Portfolio 4</v>
      </c>
      <c r="V3093" s="41">
        <f>IF(MONTH(tbl_PV_Milestones[[#This Row],[Baseline Date]])&lt;7,YEAR(tbl_PV_Milestones[[#This Row],[Baseline Date]]),YEAR(tbl_PV_Milestones[[#This Row],[Baseline Date]])+1)</f>
        <v>2025</v>
      </c>
      <c r="W3093" s="41">
        <f>IF(MONTH(tbl_PV_Milestones[[#This Row],[Actual/Schedule Finish]])&lt;7,YEAR(tbl_PV_Milestones[[#This Row],[Actual/Schedule Finish]]),YEAR(tbl_PV_Milestones[[#This Row],[Actual/Schedule Finish]])+1)</f>
        <v>2025</v>
      </c>
      <c r="X3093" s="41" t="str">
        <f>IF(OR(tbl_PV_Milestones[[#This Row],[Project Status]]="Completed",tbl_PV_Milestones[[#This Row],[Project Status]]="Assumed Completed"),"Yes","No")</f>
        <v>No</v>
      </c>
      <c r="Y3093" s="41">
        <f>IF(tbl_PV_Milestones[[#This Row],[Baseline Date]]="",1,0)</f>
        <v>0</v>
      </c>
      <c r="Z3093" s="41">
        <f>IF(tbl_PV_Milestones[[#This Row],[Baseline Date]]&lt;PV_Meta!$B$7,1,0)</f>
        <v>1</v>
      </c>
      <c r="AA3093" s="41">
        <f>IF(tbl_PV_Milestones[[#This Row],[Complete]]="Yes",1,0)</f>
        <v>0</v>
      </c>
      <c r="AB3093" s="41">
        <f>IF(AND(tbl_PV_Milestones[[#This Row],[BL FY]]=2025,tbl_PV_Milestones[[#This Row],[Baseline Date]]&lt;PV_Meta!$B$7),1,0)</f>
        <v>1</v>
      </c>
      <c r="AC3093" s="41">
        <f>IF(AND(tbl_PV_Milestones[[#This Row],[Planned YTD]]=1,tbl_PV_Milestones[[#This Row],[Complete]]="Yes"),1,0)</f>
        <v>0</v>
      </c>
      <c r="AD3093" s="41">
        <f>IF(AND(tbl_PV_Milestones[[#This Row],[Actual/Schedule Finish]]&lt;PV_Meta!$B$7,tbl_PV_Milestones[[#This Row],[Complete]]="No",tbl_PV_Milestones[[#This Row],[Project Status]]&lt;&gt;"On Hold"),1,0)</f>
        <v>1</v>
      </c>
      <c r="AE3093" s="41">
        <f>IF(AND(tbl_PV_Milestones[[#This Row],[Actual/Schedule Finish]]&gt;tbl_PV_Milestones[[#This Row],[Baseline Date]],tbl_PV_Milestones[[#This Row],[Complete]]="No",tbl_PV_Milestones[[#This Row],[Project Status]]&lt;&gt;"On Hold",tbl_PV_Milestones[[#This Row],[Overdue]]=0,tbl_PV_Milestones[[#This Row],[To be Baselined]]&lt;&gt;1),1,0)</f>
        <v>0</v>
      </c>
      <c r="AF3093" s="41">
        <f>IF(AND(tbl_PV_Milestones[[#This Row],[BL FY]]=2025,tbl_PV_Milestones[[#This Row],[Finish FY]]&gt;2025),1,0)</f>
        <v>0</v>
      </c>
      <c r="AG3093" s="56" t="str">
        <f>_xlfn.XLOOKUP(tbl_PV_Milestones[[#This Row],[Work ID]],tbl_PV_Meta[Work ID '#],tbl_PV_Meta[Project Manager/Owner],,0)</f>
        <v>Project Manager 14</v>
      </c>
    </row>
    <row r="3094" spans="4:33" x14ac:dyDescent="0.25">
      <c r="D3094" s="6" t="s">
        <v>154</v>
      </c>
      <c r="E3094" s="6" t="s">
        <v>503</v>
      </c>
      <c r="F3094" s="6" t="s">
        <v>1774</v>
      </c>
      <c r="G3094" s="6" t="s">
        <v>541</v>
      </c>
      <c r="H3094" s="6" t="s">
        <v>505</v>
      </c>
      <c r="I3094" s="6" t="s">
        <v>510</v>
      </c>
      <c r="J3094" s="6" t="s">
        <v>154</v>
      </c>
      <c r="K3094" s="6" t="s">
        <v>278</v>
      </c>
      <c r="L3094" s="6" t="s">
        <v>168</v>
      </c>
      <c r="M3094" s="43"/>
      <c r="N3094" s="44" t="s">
        <v>1979</v>
      </c>
      <c r="O3094" s="39">
        <v>45569.708333333299</v>
      </c>
      <c r="P3094" s="39">
        <v>45569.708333333299</v>
      </c>
      <c r="Q3094" s="6">
        <v>0</v>
      </c>
      <c r="R3094" s="6">
        <v>0</v>
      </c>
      <c r="S3094" s="45" t="e">
        <f>_xlfn.CONCAT(#REF!,TRIM(tbl_PV_Milestones[[#This Row],[Milestone Description]]))</f>
        <v>#REF!</v>
      </c>
      <c r="T3094" s="84" t="str">
        <f>IF(COUNTIF(tbl_PV_Milestones[UID],tbl_PV_Milestones[[#This Row],[UID]])&gt;1,"Duplicate","")</f>
        <v>Duplicate</v>
      </c>
      <c r="U3094" s="42" t="str">
        <f>_xlfn.XLOOKUP(tbl_PV_Milestones[[#This Row],[Work ID]],tbl_PV_Meta[Work ID '#],tbl_PV_Meta[Sub-Portfolio])</f>
        <v>Sub-Portfolio 4</v>
      </c>
      <c r="V3094" s="41">
        <f>IF(MONTH(tbl_PV_Milestones[[#This Row],[Baseline Date]])&lt;7,YEAR(tbl_PV_Milestones[[#This Row],[Baseline Date]]),YEAR(tbl_PV_Milestones[[#This Row],[Baseline Date]])+1)</f>
        <v>2025</v>
      </c>
      <c r="W3094" s="41">
        <f>IF(MONTH(tbl_PV_Milestones[[#This Row],[Actual/Schedule Finish]])&lt;7,YEAR(tbl_PV_Milestones[[#This Row],[Actual/Schedule Finish]]),YEAR(tbl_PV_Milestones[[#This Row],[Actual/Schedule Finish]])+1)</f>
        <v>2025</v>
      </c>
      <c r="X3094" s="41" t="str">
        <f>IF(OR(tbl_PV_Milestones[[#This Row],[Project Status]]="Completed",tbl_PV_Milestones[[#This Row],[Project Status]]="Assumed Completed"),"Yes","No")</f>
        <v>No</v>
      </c>
      <c r="Y3094" s="41">
        <f>IF(tbl_PV_Milestones[[#This Row],[Baseline Date]]="",1,0)</f>
        <v>0</v>
      </c>
      <c r="Z3094" s="41">
        <f>IF(tbl_PV_Milestones[[#This Row],[Baseline Date]]&lt;PV_Meta!$B$7,1,0)</f>
        <v>1</v>
      </c>
      <c r="AA3094" s="41">
        <f>IF(tbl_PV_Milestones[[#This Row],[Complete]]="Yes",1,0)</f>
        <v>0</v>
      </c>
      <c r="AB3094" s="41">
        <f>IF(AND(tbl_PV_Milestones[[#This Row],[BL FY]]=2025,tbl_PV_Milestones[[#This Row],[Baseline Date]]&lt;PV_Meta!$B$7),1,0)</f>
        <v>1</v>
      </c>
      <c r="AC3094" s="41">
        <f>IF(AND(tbl_PV_Milestones[[#This Row],[Planned YTD]]=1,tbl_PV_Milestones[[#This Row],[Complete]]="Yes"),1,0)</f>
        <v>0</v>
      </c>
      <c r="AD3094" s="41">
        <f>IF(AND(tbl_PV_Milestones[[#This Row],[Actual/Schedule Finish]]&lt;PV_Meta!$B$7,tbl_PV_Milestones[[#This Row],[Complete]]="No",tbl_PV_Milestones[[#This Row],[Project Status]]&lt;&gt;"On Hold"),1,0)</f>
        <v>1</v>
      </c>
      <c r="AE3094" s="41">
        <f>IF(AND(tbl_PV_Milestones[[#This Row],[Actual/Schedule Finish]]&gt;tbl_PV_Milestones[[#This Row],[Baseline Date]],tbl_PV_Milestones[[#This Row],[Complete]]="No",tbl_PV_Milestones[[#This Row],[Project Status]]&lt;&gt;"On Hold",tbl_PV_Milestones[[#This Row],[Overdue]]=0,tbl_PV_Milestones[[#This Row],[To be Baselined]]&lt;&gt;1),1,0)</f>
        <v>0</v>
      </c>
      <c r="AF3094" s="41">
        <f>IF(AND(tbl_PV_Milestones[[#This Row],[BL FY]]=2025,tbl_PV_Milestones[[#This Row],[Finish FY]]&gt;2025),1,0)</f>
        <v>0</v>
      </c>
      <c r="AG3094" s="56" t="str">
        <f>_xlfn.XLOOKUP(tbl_PV_Milestones[[#This Row],[Work ID]],tbl_PV_Meta[Work ID '#],tbl_PV_Meta[Project Manager/Owner],,0)</f>
        <v>Project Manager 14</v>
      </c>
    </row>
    <row r="3095" spans="4:33" x14ac:dyDescent="0.25">
      <c r="D3095" s="6" t="s">
        <v>154</v>
      </c>
      <c r="E3095" s="6" t="s">
        <v>503</v>
      </c>
      <c r="F3095" s="6" t="s">
        <v>1774</v>
      </c>
      <c r="G3095" s="6" t="s">
        <v>747</v>
      </c>
      <c r="H3095" s="6" t="s">
        <v>505</v>
      </c>
      <c r="I3095" s="6" t="s">
        <v>522</v>
      </c>
      <c r="J3095" s="6" t="s">
        <v>154</v>
      </c>
      <c r="K3095" s="6" t="s">
        <v>278</v>
      </c>
      <c r="L3095" s="6" t="s">
        <v>168</v>
      </c>
      <c r="M3095" s="43"/>
      <c r="N3095" s="44" t="s">
        <v>1979</v>
      </c>
      <c r="O3095" s="39">
        <v>45512.708333333299</v>
      </c>
      <c r="P3095" s="39">
        <v>45512.708333333299</v>
      </c>
      <c r="Q3095" s="6">
        <v>0</v>
      </c>
      <c r="R3095" s="6">
        <v>0</v>
      </c>
      <c r="S3095" s="45" t="e">
        <f>_xlfn.CONCAT(#REF!,TRIM(tbl_PV_Milestones[[#This Row],[Milestone Description]]))</f>
        <v>#REF!</v>
      </c>
      <c r="T3095" s="84" t="str">
        <f>IF(COUNTIF(tbl_PV_Milestones[UID],tbl_PV_Milestones[[#This Row],[UID]])&gt;1,"Duplicate","")</f>
        <v>Duplicate</v>
      </c>
      <c r="U3095" s="42" t="str">
        <f>_xlfn.XLOOKUP(tbl_PV_Milestones[[#This Row],[Work ID]],tbl_PV_Meta[Work ID '#],tbl_PV_Meta[Sub-Portfolio])</f>
        <v>Sub-Portfolio 4</v>
      </c>
      <c r="V3095" s="41">
        <f>IF(MONTH(tbl_PV_Milestones[[#This Row],[Baseline Date]])&lt;7,YEAR(tbl_PV_Milestones[[#This Row],[Baseline Date]]),YEAR(tbl_PV_Milestones[[#This Row],[Baseline Date]])+1)</f>
        <v>2025</v>
      </c>
      <c r="W3095" s="41">
        <f>IF(MONTH(tbl_PV_Milestones[[#This Row],[Actual/Schedule Finish]])&lt;7,YEAR(tbl_PV_Milestones[[#This Row],[Actual/Schedule Finish]]),YEAR(tbl_PV_Milestones[[#This Row],[Actual/Schedule Finish]])+1)</f>
        <v>2025</v>
      </c>
      <c r="X3095" s="41" t="str">
        <f>IF(OR(tbl_PV_Milestones[[#This Row],[Project Status]]="Completed",tbl_PV_Milestones[[#This Row],[Project Status]]="Assumed Completed"),"Yes","No")</f>
        <v>No</v>
      </c>
      <c r="Y3095" s="41">
        <f>IF(tbl_PV_Milestones[[#This Row],[Baseline Date]]="",1,0)</f>
        <v>0</v>
      </c>
      <c r="Z3095" s="41">
        <f>IF(tbl_PV_Milestones[[#This Row],[Baseline Date]]&lt;PV_Meta!$B$7,1,0)</f>
        <v>1</v>
      </c>
      <c r="AA3095" s="41">
        <f>IF(tbl_PV_Milestones[[#This Row],[Complete]]="Yes",1,0)</f>
        <v>0</v>
      </c>
      <c r="AB3095" s="41">
        <f>IF(AND(tbl_PV_Milestones[[#This Row],[BL FY]]=2025,tbl_PV_Milestones[[#This Row],[Baseline Date]]&lt;PV_Meta!$B$7),1,0)</f>
        <v>1</v>
      </c>
      <c r="AC3095" s="41">
        <f>IF(AND(tbl_PV_Milestones[[#This Row],[Planned YTD]]=1,tbl_PV_Milestones[[#This Row],[Complete]]="Yes"),1,0)</f>
        <v>0</v>
      </c>
      <c r="AD3095" s="41">
        <f>IF(AND(tbl_PV_Milestones[[#This Row],[Actual/Schedule Finish]]&lt;PV_Meta!$B$7,tbl_PV_Milestones[[#This Row],[Complete]]="No",tbl_PV_Milestones[[#This Row],[Project Status]]&lt;&gt;"On Hold"),1,0)</f>
        <v>1</v>
      </c>
      <c r="AE3095" s="41">
        <f>IF(AND(tbl_PV_Milestones[[#This Row],[Actual/Schedule Finish]]&gt;tbl_PV_Milestones[[#This Row],[Baseline Date]],tbl_PV_Milestones[[#This Row],[Complete]]="No",tbl_PV_Milestones[[#This Row],[Project Status]]&lt;&gt;"On Hold",tbl_PV_Milestones[[#This Row],[Overdue]]=0,tbl_PV_Milestones[[#This Row],[To be Baselined]]&lt;&gt;1),1,0)</f>
        <v>0</v>
      </c>
      <c r="AF3095" s="41">
        <f>IF(AND(tbl_PV_Milestones[[#This Row],[BL FY]]=2025,tbl_PV_Milestones[[#This Row],[Finish FY]]&gt;2025),1,0)</f>
        <v>0</v>
      </c>
      <c r="AG3095" s="56" t="str">
        <f>_xlfn.XLOOKUP(tbl_PV_Milestones[[#This Row],[Work ID]],tbl_PV_Meta[Work ID '#],tbl_PV_Meta[Project Manager/Owner],,0)</f>
        <v>Project Manager 14</v>
      </c>
    </row>
    <row r="3096" spans="4:33" x14ac:dyDescent="0.25">
      <c r="D3096" s="6" t="s">
        <v>154</v>
      </c>
      <c r="E3096" s="6" t="s">
        <v>503</v>
      </c>
      <c r="F3096" s="6" t="s">
        <v>1774</v>
      </c>
      <c r="G3096" s="6" t="s">
        <v>571</v>
      </c>
      <c r="H3096" s="6" t="s">
        <v>505</v>
      </c>
      <c r="I3096" s="6" t="s">
        <v>522</v>
      </c>
      <c r="J3096" s="6" t="s">
        <v>154</v>
      </c>
      <c r="K3096" s="6" t="s">
        <v>278</v>
      </c>
      <c r="L3096" s="6" t="s">
        <v>168</v>
      </c>
      <c r="M3096" s="43"/>
      <c r="N3096" s="44" t="s">
        <v>1979</v>
      </c>
      <c r="O3096" s="39">
        <v>45512.708333333299</v>
      </c>
      <c r="P3096" s="39">
        <v>45512.708333333299</v>
      </c>
      <c r="Q3096" s="6">
        <v>0</v>
      </c>
      <c r="R3096" s="6">
        <v>0</v>
      </c>
      <c r="S3096" s="45" t="e">
        <f>_xlfn.CONCAT(#REF!,TRIM(tbl_PV_Milestones[[#This Row],[Milestone Description]]))</f>
        <v>#REF!</v>
      </c>
      <c r="T3096" s="84" t="str">
        <f>IF(COUNTIF(tbl_PV_Milestones[UID],tbl_PV_Milestones[[#This Row],[UID]])&gt;1,"Duplicate","")</f>
        <v>Duplicate</v>
      </c>
      <c r="U3096" s="42" t="str">
        <f>_xlfn.XLOOKUP(tbl_PV_Milestones[[#This Row],[Work ID]],tbl_PV_Meta[Work ID '#],tbl_PV_Meta[Sub-Portfolio])</f>
        <v>Sub-Portfolio 4</v>
      </c>
      <c r="V3096" s="41">
        <f>IF(MONTH(tbl_PV_Milestones[[#This Row],[Baseline Date]])&lt;7,YEAR(tbl_PV_Milestones[[#This Row],[Baseline Date]]),YEAR(tbl_PV_Milestones[[#This Row],[Baseline Date]])+1)</f>
        <v>2025</v>
      </c>
      <c r="W3096" s="41">
        <f>IF(MONTH(tbl_PV_Milestones[[#This Row],[Actual/Schedule Finish]])&lt;7,YEAR(tbl_PV_Milestones[[#This Row],[Actual/Schedule Finish]]),YEAR(tbl_PV_Milestones[[#This Row],[Actual/Schedule Finish]])+1)</f>
        <v>2025</v>
      </c>
      <c r="X3096" s="41" t="str">
        <f>IF(OR(tbl_PV_Milestones[[#This Row],[Project Status]]="Completed",tbl_PV_Milestones[[#This Row],[Project Status]]="Assumed Completed"),"Yes","No")</f>
        <v>No</v>
      </c>
      <c r="Y3096" s="41">
        <f>IF(tbl_PV_Milestones[[#This Row],[Baseline Date]]="",1,0)</f>
        <v>0</v>
      </c>
      <c r="Z3096" s="41">
        <f>IF(tbl_PV_Milestones[[#This Row],[Baseline Date]]&lt;PV_Meta!$B$7,1,0)</f>
        <v>1</v>
      </c>
      <c r="AA3096" s="41">
        <f>IF(tbl_PV_Milestones[[#This Row],[Complete]]="Yes",1,0)</f>
        <v>0</v>
      </c>
      <c r="AB3096" s="41">
        <f>IF(AND(tbl_PV_Milestones[[#This Row],[BL FY]]=2025,tbl_PV_Milestones[[#This Row],[Baseline Date]]&lt;PV_Meta!$B$7),1,0)</f>
        <v>1</v>
      </c>
      <c r="AC3096" s="41">
        <f>IF(AND(tbl_PV_Milestones[[#This Row],[Planned YTD]]=1,tbl_PV_Milestones[[#This Row],[Complete]]="Yes"),1,0)</f>
        <v>0</v>
      </c>
      <c r="AD3096" s="41">
        <f>IF(AND(tbl_PV_Milestones[[#This Row],[Actual/Schedule Finish]]&lt;PV_Meta!$B$7,tbl_PV_Milestones[[#This Row],[Complete]]="No",tbl_PV_Milestones[[#This Row],[Project Status]]&lt;&gt;"On Hold"),1,0)</f>
        <v>1</v>
      </c>
      <c r="AE3096" s="41">
        <f>IF(AND(tbl_PV_Milestones[[#This Row],[Actual/Schedule Finish]]&gt;tbl_PV_Milestones[[#This Row],[Baseline Date]],tbl_PV_Milestones[[#This Row],[Complete]]="No",tbl_PV_Milestones[[#This Row],[Project Status]]&lt;&gt;"On Hold",tbl_PV_Milestones[[#This Row],[Overdue]]=0,tbl_PV_Milestones[[#This Row],[To be Baselined]]&lt;&gt;1),1,0)</f>
        <v>0</v>
      </c>
      <c r="AF3096" s="41">
        <f>IF(AND(tbl_PV_Milestones[[#This Row],[BL FY]]=2025,tbl_PV_Milestones[[#This Row],[Finish FY]]&gt;2025),1,0)</f>
        <v>0</v>
      </c>
      <c r="AG3096" s="56" t="str">
        <f>_xlfn.XLOOKUP(tbl_PV_Milestones[[#This Row],[Work ID]],tbl_PV_Meta[Work ID '#],tbl_PV_Meta[Project Manager/Owner],,0)</f>
        <v>Project Manager 14</v>
      </c>
    </row>
    <row r="3097" spans="4:33" x14ac:dyDescent="0.25">
      <c r="D3097" s="6" t="s">
        <v>154</v>
      </c>
      <c r="E3097" s="6" t="s">
        <v>52</v>
      </c>
      <c r="F3097" s="6" t="s">
        <v>1750</v>
      </c>
      <c r="G3097" s="6" t="s">
        <v>738</v>
      </c>
      <c r="H3097" s="6" t="s">
        <v>505</v>
      </c>
      <c r="I3097" s="6" t="s">
        <v>522</v>
      </c>
      <c r="J3097" s="6" t="s">
        <v>154</v>
      </c>
      <c r="K3097" s="6" t="s">
        <v>36</v>
      </c>
      <c r="L3097" s="6" t="s">
        <v>48</v>
      </c>
      <c r="M3097" s="43"/>
      <c r="N3097" s="44" t="s">
        <v>1979</v>
      </c>
      <c r="S3097" s="45" t="e">
        <f>_xlfn.CONCAT(#REF!,TRIM(tbl_PV_Milestones[[#This Row],[Milestone Description]]))</f>
        <v>#REF!</v>
      </c>
      <c r="T3097" s="84" t="str">
        <f>IF(COUNTIF(tbl_PV_Milestones[UID],tbl_PV_Milestones[[#This Row],[UID]])&gt;1,"Duplicate","")</f>
        <v>Duplicate</v>
      </c>
      <c r="U3097" s="42" t="str">
        <f>_xlfn.XLOOKUP(tbl_PV_Milestones[[#This Row],[Work ID]],tbl_PV_Meta[Work ID '#],tbl_PV_Meta[Sub-Portfolio])</f>
        <v>Sub-Portfolio 8</v>
      </c>
      <c r="V3097" s="41">
        <f>IF(MONTH(tbl_PV_Milestones[[#This Row],[Baseline Date]])&lt;7,YEAR(tbl_PV_Milestones[[#This Row],[Baseline Date]]),YEAR(tbl_PV_Milestones[[#This Row],[Baseline Date]])+1)</f>
        <v>1900</v>
      </c>
      <c r="W3097" s="41">
        <f>IF(MONTH(tbl_PV_Milestones[[#This Row],[Actual/Schedule Finish]])&lt;7,YEAR(tbl_PV_Milestones[[#This Row],[Actual/Schedule Finish]]),YEAR(tbl_PV_Milestones[[#This Row],[Actual/Schedule Finish]])+1)</f>
        <v>1900</v>
      </c>
      <c r="X3097" s="41" t="str">
        <f>IF(OR(tbl_PV_Milestones[[#This Row],[Project Status]]="Completed",tbl_PV_Milestones[[#This Row],[Project Status]]="Assumed Completed"),"Yes","No")</f>
        <v>No</v>
      </c>
      <c r="Y3097" s="41">
        <f>IF(tbl_PV_Milestones[[#This Row],[Baseline Date]]="",1,0)</f>
        <v>1</v>
      </c>
      <c r="Z3097" s="41">
        <f>IF(tbl_PV_Milestones[[#This Row],[Baseline Date]]&lt;PV_Meta!$B$7,1,0)</f>
        <v>1</v>
      </c>
      <c r="AA3097" s="41">
        <f>IF(tbl_PV_Milestones[[#This Row],[Complete]]="Yes",1,0)</f>
        <v>0</v>
      </c>
      <c r="AB3097" s="41">
        <f>IF(AND(tbl_PV_Milestones[[#This Row],[BL FY]]=2025,tbl_PV_Milestones[[#This Row],[Baseline Date]]&lt;PV_Meta!$B$7),1,0)</f>
        <v>0</v>
      </c>
      <c r="AC3097" s="41">
        <f>IF(AND(tbl_PV_Milestones[[#This Row],[Planned YTD]]=1,tbl_PV_Milestones[[#This Row],[Complete]]="Yes"),1,0)</f>
        <v>0</v>
      </c>
      <c r="AD3097" s="41">
        <f>IF(AND(tbl_PV_Milestones[[#This Row],[Actual/Schedule Finish]]&lt;PV_Meta!$B$7,tbl_PV_Milestones[[#This Row],[Complete]]="No",tbl_PV_Milestones[[#This Row],[Project Status]]&lt;&gt;"On Hold"),1,0)</f>
        <v>1</v>
      </c>
      <c r="AE3097" s="41">
        <f>IF(AND(tbl_PV_Milestones[[#This Row],[Actual/Schedule Finish]]&gt;tbl_PV_Milestones[[#This Row],[Baseline Date]],tbl_PV_Milestones[[#This Row],[Complete]]="No",tbl_PV_Milestones[[#This Row],[Project Status]]&lt;&gt;"On Hold",tbl_PV_Milestones[[#This Row],[Overdue]]=0,tbl_PV_Milestones[[#This Row],[To be Baselined]]&lt;&gt;1),1,0)</f>
        <v>0</v>
      </c>
      <c r="AF3097" s="41">
        <f>IF(AND(tbl_PV_Milestones[[#This Row],[BL FY]]=2025,tbl_PV_Milestones[[#This Row],[Finish FY]]&gt;2025),1,0)</f>
        <v>0</v>
      </c>
      <c r="AG3097" s="56" t="str">
        <f>_xlfn.XLOOKUP(tbl_PV_Milestones[[#This Row],[Work ID]],tbl_PV_Meta[Work ID '#],tbl_PV_Meta[Project Manager/Owner],,0)</f>
        <v>Project Manager 25</v>
      </c>
    </row>
    <row r="3098" spans="4:33" x14ac:dyDescent="0.25">
      <c r="D3098" s="6" t="s">
        <v>154</v>
      </c>
      <c r="E3098" s="6" t="s">
        <v>52</v>
      </c>
      <c r="F3098" s="6" t="s">
        <v>1750</v>
      </c>
      <c r="G3098" s="6" t="s">
        <v>630</v>
      </c>
      <c r="H3098" s="6" t="s">
        <v>505</v>
      </c>
      <c r="I3098" s="6" t="s">
        <v>522</v>
      </c>
      <c r="J3098" s="6" t="s">
        <v>154</v>
      </c>
      <c r="K3098" s="6" t="s">
        <v>36</v>
      </c>
      <c r="L3098" s="6" t="s">
        <v>48</v>
      </c>
      <c r="M3098" s="43"/>
      <c r="N3098" s="44" t="s">
        <v>1979</v>
      </c>
      <c r="S3098" s="45" t="e">
        <f>_xlfn.CONCAT(#REF!,TRIM(tbl_PV_Milestones[[#This Row],[Milestone Description]]))</f>
        <v>#REF!</v>
      </c>
      <c r="T3098" s="84" t="str">
        <f>IF(COUNTIF(tbl_PV_Milestones[UID],tbl_PV_Milestones[[#This Row],[UID]])&gt;1,"Duplicate","")</f>
        <v>Duplicate</v>
      </c>
      <c r="U3098" s="42" t="str">
        <f>_xlfn.XLOOKUP(tbl_PV_Milestones[[#This Row],[Work ID]],tbl_PV_Meta[Work ID '#],tbl_PV_Meta[Sub-Portfolio])</f>
        <v>Sub-Portfolio 8</v>
      </c>
      <c r="V3098" s="41">
        <f>IF(MONTH(tbl_PV_Milestones[[#This Row],[Baseline Date]])&lt;7,YEAR(tbl_PV_Milestones[[#This Row],[Baseline Date]]),YEAR(tbl_PV_Milestones[[#This Row],[Baseline Date]])+1)</f>
        <v>1900</v>
      </c>
      <c r="W3098" s="41">
        <f>IF(MONTH(tbl_PV_Milestones[[#This Row],[Actual/Schedule Finish]])&lt;7,YEAR(tbl_PV_Milestones[[#This Row],[Actual/Schedule Finish]]),YEAR(tbl_PV_Milestones[[#This Row],[Actual/Schedule Finish]])+1)</f>
        <v>1900</v>
      </c>
      <c r="X3098" s="41" t="str">
        <f>IF(OR(tbl_PV_Milestones[[#This Row],[Project Status]]="Completed",tbl_PV_Milestones[[#This Row],[Project Status]]="Assumed Completed"),"Yes","No")</f>
        <v>No</v>
      </c>
      <c r="Y3098" s="41">
        <f>IF(tbl_PV_Milestones[[#This Row],[Baseline Date]]="",1,0)</f>
        <v>1</v>
      </c>
      <c r="Z3098" s="41">
        <f>IF(tbl_PV_Milestones[[#This Row],[Baseline Date]]&lt;PV_Meta!$B$7,1,0)</f>
        <v>1</v>
      </c>
      <c r="AA3098" s="41">
        <f>IF(tbl_PV_Milestones[[#This Row],[Complete]]="Yes",1,0)</f>
        <v>0</v>
      </c>
      <c r="AB3098" s="41">
        <f>IF(AND(tbl_PV_Milestones[[#This Row],[BL FY]]=2025,tbl_PV_Milestones[[#This Row],[Baseline Date]]&lt;PV_Meta!$B$7),1,0)</f>
        <v>0</v>
      </c>
      <c r="AC3098" s="41">
        <f>IF(AND(tbl_PV_Milestones[[#This Row],[Planned YTD]]=1,tbl_PV_Milestones[[#This Row],[Complete]]="Yes"),1,0)</f>
        <v>0</v>
      </c>
      <c r="AD3098" s="41">
        <f>IF(AND(tbl_PV_Milestones[[#This Row],[Actual/Schedule Finish]]&lt;PV_Meta!$B$7,tbl_PV_Milestones[[#This Row],[Complete]]="No",tbl_PV_Milestones[[#This Row],[Project Status]]&lt;&gt;"On Hold"),1,0)</f>
        <v>1</v>
      </c>
      <c r="AE3098" s="41">
        <f>IF(AND(tbl_PV_Milestones[[#This Row],[Actual/Schedule Finish]]&gt;tbl_PV_Milestones[[#This Row],[Baseline Date]],tbl_PV_Milestones[[#This Row],[Complete]]="No",tbl_PV_Milestones[[#This Row],[Project Status]]&lt;&gt;"On Hold",tbl_PV_Milestones[[#This Row],[Overdue]]=0,tbl_PV_Milestones[[#This Row],[To be Baselined]]&lt;&gt;1),1,0)</f>
        <v>0</v>
      </c>
      <c r="AF3098" s="41">
        <f>IF(AND(tbl_PV_Milestones[[#This Row],[BL FY]]=2025,tbl_PV_Milestones[[#This Row],[Finish FY]]&gt;2025),1,0)</f>
        <v>0</v>
      </c>
      <c r="AG3098" s="56" t="str">
        <f>_xlfn.XLOOKUP(tbl_PV_Milestones[[#This Row],[Work ID]],tbl_PV_Meta[Work ID '#],tbl_PV_Meta[Project Manager/Owner],,0)</f>
        <v>Project Manager 25</v>
      </c>
    </row>
    <row r="3099" spans="4:33" x14ac:dyDescent="0.25">
      <c r="D3099" s="6" t="s">
        <v>154</v>
      </c>
      <c r="E3099" s="6" t="s">
        <v>52</v>
      </c>
      <c r="F3099" s="6" t="s">
        <v>1750</v>
      </c>
      <c r="G3099" s="6" t="s">
        <v>521</v>
      </c>
      <c r="H3099" s="6" t="s">
        <v>505</v>
      </c>
      <c r="I3099" s="6" t="s">
        <v>522</v>
      </c>
      <c r="J3099" s="6" t="s">
        <v>154</v>
      </c>
      <c r="K3099" s="6" t="s">
        <v>36</v>
      </c>
      <c r="L3099" s="6" t="s">
        <v>48</v>
      </c>
      <c r="M3099" s="43"/>
      <c r="N3099" s="44" t="s">
        <v>1979</v>
      </c>
      <c r="S3099" s="45" t="e">
        <f>_xlfn.CONCAT(#REF!,TRIM(tbl_PV_Milestones[[#This Row],[Milestone Description]]))</f>
        <v>#REF!</v>
      </c>
      <c r="T3099" s="84" t="str">
        <f>IF(COUNTIF(tbl_PV_Milestones[UID],tbl_PV_Milestones[[#This Row],[UID]])&gt;1,"Duplicate","")</f>
        <v>Duplicate</v>
      </c>
      <c r="U3099" s="42" t="str">
        <f>_xlfn.XLOOKUP(tbl_PV_Milestones[[#This Row],[Work ID]],tbl_PV_Meta[Work ID '#],tbl_PV_Meta[Sub-Portfolio])</f>
        <v>Sub-Portfolio 8</v>
      </c>
      <c r="V3099" s="41">
        <f>IF(MONTH(tbl_PV_Milestones[[#This Row],[Baseline Date]])&lt;7,YEAR(tbl_PV_Milestones[[#This Row],[Baseline Date]]),YEAR(tbl_PV_Milestones[[#This Row],[Baseline Date]])+1)</f>
        <v>1900</v>
      </c>
      <c r="W3099" s="41">
        <f>IF(MONTH(tbl_PV_Milestones[[#This Row],[Actual/Schedule Finish]])&lt;7,YEAR(tbl_PV_Milestones[[#This Row],[Actual/Schedule Finish]]),YEAR(tbl_PV_Milestones[[#This Row],[Actual/Schedule Finish]])+1)</f>
        <v>1900</v>
      </c>
      <c r="X3099" s="41" t="str">
        <f>IF(OR(tbl_PV_Milestones[[#This Row],[Project Status]]="Completed",tbl_PV_Milestones[[#This Row],[Project Status]]="Assumed Completed"),"Yes","No")</f>
        <v>No</v>
      </c>
      <c r="Y3099" s="41">
        <f>IF(tbl_PV_Milestones[[#This Row],[Baseline Date]]="",1,0)</f>
        <v>1</v>
      </c>
      <c r="Z3099" s="41">
        <f>IF(tbl_PV_Milestones[[#This Row],[Baseline Date]]&lt;PV_Meta!$B$7,1,0)</f>
        <v>1</v>
      </c>
      <c r="AA3099" s="41">
        <f>IF(tbl_PV_Milestones[[#This Row],[Complete]]="Yes",1,0)</f>
        <v>0</v>
      </c>
      <c r="AB3099" s="41">
        <f>IF(AND(tbl_PV_Milestones[[#This Row],[BL FY]]=2025,tbl_PV_Milestones[[#This Row],[Baseline Date]]&lt;PV_Meta!$B$7),1,0)</f>
        <v>0</v>
      </c>
      <c r="AC3099" s="41">
        <f>IF(AND(tbl_PV_Milestones[[#This Row],[Planned YTD]]=1,tbl_PV_Milestones[[#This Row],[Complete]]="Yes"),1,0)</f>
        <v>0</v>
      </c>
      <c r="AD3099" s="41">
        <f>IF(AND(tbl_PV_Milestones[[#This Row],[Actual/Schedule Finish]]&lt;PV_Meta!$B$7,tbl_PV_Milestones[[#This Row],[Complete]]="No",tbl_PV_Milestones[[#This Row],[Project Status]]&lt;&gt;"On Hold"),1,0)</f>
        <v>1</v>
      </c>
      <c r="AE3099" s="41">
        <f>IF(AND(tbl_PV_Milestones[[#This Row],[Actual/Schedule Finish]]&gt;tbl_PV_Milestones[[#This Row],[Baseline Date]],tbl_PV_Milestones[[#This Row],[Complete]]="No",tbl_PV_Milestones[[#This Row],[Project Status]]&lt;&gt;"On Hold",tbl_PV_Milestones[[#This Row],[Overdue]]=0,tbl_PV_Milestones[[#This Row],[To be Baselined]]&lt;&gt;1),1,0)</f>
        <v>0</v>
      </c>
      <c r="AF3099" s="41">
        <f>IF(AND(tbl_PV_Milestones[[#This Row],[BL FY]]=2025,tbl_PV_Milestones[[#This Row],[Finish FY]]&gt;2025),1,0)</f>
        <v>0</v>
      </c>
      <c r="AG3099" s="56" t="str">
        <f>_xlfn.XLOOKUP(tbl_PV_Milestones[[#This Row],[Work ID]],tbl_PV_Meta[Work ID '#],tbl_PV_Meta[Project Manager/Owner],,0)</f>
        <v>Project Manager 25</v>
      </c>
    </row>
    <row r="3100" spans="4:33" x14ac:dyDescent="0.25">
      <c r="D3100" s="6" t="s">
        <v>154</v>
      </c>
      <c r="E3100" s="6" t="s">
        <v>52</v>
      </c>
      <c r="F3100" s="6" t="s">
        <v>1750</v>
      </c>
      <c r="G3100" s="6" t="s">
        <v>747</v>
      </c>
      <c r="H3100" s="6" t="s">
        <v>505</v>
      </c>
      <c r="I3100" s="6" t="s">
        <v>522</v>
      </c>
      <c r="J3100" s="6" t="s">
        <v>154</v>
      </c>
      <c r="K3100" s="6" t="s">
        <v>36</v>
      </c>
      <c r="L3100" s="6" t="s">
        <v>48</v>
      </c>
      <c r="M3100" s="43"/>
      <c r="N3100" s="44" t="s">
        <v>1979</v>
      </c>
      <c r="S3100" s="45" t="e">
        <f>_xlfn.CONCAT(#REF!,TRIM(tbl_PV_Milestones[[#This Row],[Milestone Description]]))</f>
        <v>#REF!</v>
      </c>
      <c r="T3100" s="84" t="str">
        <f>IF(COUNTIF(tbl_PV_Milestones[UID],tbl_PV_Milestones[[#This Row],[UID]])&gt;1,"Duplicate","")</f>
        <v>Duplicate</v>
      </c>
      <c r="U3100" s="42" t="str">
        <f>_xlfn.XLOOKUP(tbl_PV_Milestones[[#This Row],[Work ID]],tbl_PV_Meta[Work ID '#],tbl_PV_Meta[Sub-Portfolio])</f>
        <v>Sub-Portfolio 8</v>
      </c>
      <c r="V3100" s="41">
        <f>IF(MONTH(tbl_PV_Milestones[[#This Row],[Baseline Date]])&lt;7,YEAR(tbl_PV_Milestones[[#This Row],[Baseline Date]]),YEAR(tbl_PV_Milestones[[#This Row],[Baseline Date]])+1)</f>
        <v>1900</v>
      </c>
      <c r="W3100" s="41">
        <f>IF(MONTH(tbl_PV_Milestones[[#This Row],[Actual/Schedule Finish]])&lt;7,YEAR(tbl_PV_Milestones[[#This Row],[Actual/Schedule Finish]]),YEAR(tbl_PV_Milestones[[#This Row],[Actual/Schedule Finish]])+1)</f>
        <v>1900</v>
      </c>
      <c r="X3100" s="41" t="str">
        <f>IF(OR(tbl_PV_Milestones[[#This Row],[Project Status]]="Completed",tbl_PV_Milestones[[#This Row],[Project Status]]="Assumed Completed"),"Yes","No")</f>
        <v>No</v>
      </c>
      <c r="Y3100" s="41">
        <f>IF(tbl_PV_Milestones[[#This Row],[Baseline Date]]="",1,0)</f>
        <v>1</v>
      </c>
      <c r="Z3100" s="41">
        <f>IF(tbl_PV_Milestones[[#This Row],[Baseline Date]]&lt;PV_Meta!$B$7,1,0)</f>
        <v>1</v>
      </c>
      <c r="AA3100" s="41">
        <f>IF(tbl_PV_Milestones[[#This Row],[Complete]]="Yes",1,0)</f>
        <v>0</v>
      </c>
      <c r="AB3100" s="41">
        <f>IF(AND(tbl_PV_Milestones[[#This Row],[BL FY]]=2025,tbl_PV_Milestones[[#This Row],[Baseline Date]]&lt;PV_Meta!$B$7),1,0)</f>
        <v>0</v>
      </c>
      <c r="AC3100" s="41">
        <f>IF(AND(tbl_PV_Milestones[[#This Row],[Planned YTD]]=1,tbl_PV_Milestones[[#This Row],[Complete]]="Yes"),1,0)</f>
        <v>0</v>
      </c>
      <c r="AD3100" s="41">
        <f>IF(AND(tbl_PV_Milestones[[#This Row],[Actual/Schedule Finish]]&lt;PV_Meta!$B$7,tbl_PV_Milestones[[#This Row],[Complete]]="No",tbl_PV_Milestones[[#This Row],[Project Status]]&lt;&gt;"On Hold"),1,0)</f>
        <v>1</v>
      </c>
      <c r="AE3100" s="41">
        <f>IF(AND(tbl_PV_Milestones[[#This Row],[Actual/Schedule Finish]]&gt;tbl_PV_Milestones[[#This Row],[Baseline Date]],tbl_PV_Milestones[[#This Row],[Complete]]="No",tbl_PV_Milestones[[#This Row],[Project Status]]&lt;&gt;"On Hold",tbl_PV_Milestones[[#This Row],[Overdue]]=0,tbl_PV_Milestones[[#This Row],[To be Baselined]]&lt;&gt;1),1,0)</f>
        <v>0</v>
      </c>
      <c r="AF3100" s="41">
        <f>IF(AND(tbl_PV_Milestones[[#This Row],[BL FY]]=2025,tbl_PV_Milestones[[#This Row],[Finish FY]]&gt;2025),1,0)</f>
        <v>0</v>
      </c>
      <c r="AG3100" s="56" t="str">
        <f>_xlfn.XLOOKUP(tbl_PV_Milestones[[#This Row],[Work ID]],tbl_PV_Meta[Work ID '#],tbl_PV_Meta[Project Manager/Owner],,0)</f>
        <v>Project Manager 25</v>
      </c>
    </row>
    <row r="3101" spans="4:33" x14ac:dyDescent="0.25">
      <c r="D3101" s="6" t="s">
        <v>154</v>
      </c>
      <c r="E3101" s="6" t="s">
        <v>52</v>
      </c>
      <c r="F3101" s="6" t="s">
        <v>1750</v>
      </c>
      <c r="G3101" s="6" t="s">
        <v>545</v>
      </c>
      <c r="H3101" s="6" t="s">
        <v>505</v>
      </c>
      <c r="I3101" s="6" t="s">
        <v>510</v>
      </c>
      <c r="J3101" s="6" t="s">
        <v>154</v>
      </c>
      <c r="K3101" s="6" t="s">
        <v>36</v>
      </c>
      <c r="L3101" s="6" t="s">
        <v>48</v>
      </c>
      <c r="M3101" s="43"/>
      <c r="N3101" s="44" t="s">
        <v>1979</v>
      </c>
      <c r="S3101" s="45" t="e">
        <f>_xlfn.CONCAT(#REF!,TRIM(tbl_PV_Milestones[[#This Row],[Milestone Description]]))</f>
        <v>#REF!</v>
      </c>
      <c r="T3101" s="84" t="str">
        <f>IF(COUNTIF(tbl_PV_Milestones[UID],tbl_PV_Milestones[[#This Row],[UID]])&gt;1,"Duplicate","")</f>
        <v>Duplicate</v>
      </c>
      <c r="U3101" s="42" t="str">
        <f>_xlfn.XLOOKUP(tbl_PV_Milestones[[#This Row],[Work ID]],tbl_PV_Meta[Work ID '#],tbl_PV_Meta[Sub-Portfolio])</f>
        <v>Sub-Portfolio 8</v>
      </c>
      <c r="V3101" s="41">
        <f>IF(MONTH(tbl_PV_Milestones[[#This Row],[Baseline Date]])&lt;7,YEAR(tbl_PV_Milestones[[#This Row],[Baseline Date]]),YEAR(tbl_PV_Milestones[[#This Row],[Baseline Date]])+1)</f>
        <v>1900</v>
      </c>
      <c r="W3101" s="41">
        <f>IF(MONTH(tbl_PV_Milestones[[#This Row],[Actual/Schedule Finish]])&lt;7,YEAR(tbl_PV_Milestones[[#This Row],[Actual/Schedule Finish]]),YEAR(tbl_PV_Milestones[[#This Row],[Actual/Schedule Finish]])+1)</f>
        <v>1900</v>
      </c>
      <c r="X3101" s="41" t="str">
        <f>IF(OR(tbl_PV_Milestones[[#This Row],[Project Status]]="Completed",tbl_PV_Milestones[[#This Row],[Project Status]]="Assumed Completed"),"Yes","No")</f>
        <v>No</v>
      </c>
      <c r="Y3101" s="41">
        <f>IF(tbl_PV_Milestones[[#This Row],[Baseline Date]]="",1,0)</f>
        <v>1</v>
      </c>
      <c r="Z3101" s="41">
        <f>IF(tbl_PV_Milestones[[#This Row],[Baseline Date]]&lt;PV_Meta!$B$7,1,0)</f>
        <v>1</v>
      </c>
      <c r="AA3101" s="41">
        <f>IF(tbl_PV_Milestones[[#This Row],[Complete]]="Yes",1,0)</f>
        <v>0</v>
      </c>
      <c r="AB3101" s="41">
        <f>IF(AND(tbl_PV_Milestones[[#This Row],[BL FY]]=2025,tbl_PV_Milestones[[#This Row],[Baseline Date]]&lt;PV_Meta!$B$7),1,0)</f>
        <v>0</v>
      </c>
      <c r="AC3101" s="41">
        <f>IF(AND(tbl_PV_Milestones[[#This Row],[Planned YTD]]=1,tbl_PV_Milestones[[#This Row],[Complete]]="Yes"),1,0)</f>
        <v>0</v>
      </c>
      <c r="AD3101" s="41">
        <f>IF(AND(tbl_PV_Milestones[[#This Row],[Actual/Schedule Finish]]&lt;PV_Meta!$B$7,tbl_PV_Milestones[[#This Row],[Complete]]="No",tbl_PV_Milestones[[#This Row],[Project Status]]&lt;&gt;"On Hold"),1,0)</f>
        <v>1</v>
      </c>
      <c r="AE3101" s="41">
        <f>IF(AND(tbl_PV_Milestones[[#This Row],[Actual/Schedule Finish]]&gt;tbl_PV_Milestones[[#This Row],[Baseline Date]],tbl_PV_Milestones[[#This Row],[Complete]]="No",tbl_PV_Milestones[[#This Row],[Project Status]]&lt;&gt;"On Hold",tbl_PV_Milestones[[#This Row],[Overdue]]=0,tbl_PV_Milestones[[#This Row],[To be Baselined]]&lt;&gt;1),1,0)</f>
        <v>0</v>
      </c>
      <c r="AF3101" s="41">
        <f>IF(AND(tbl_PV_Milestones[[#This Row],[BL FY]]=2025,tbl_PV_Milestones[[#This Row],[Finish FY]]&gt;2025),1,0)</f>
        <v>0</v>
      </c>
      <c r="AG3101" s="56" t="str">
        <f>_xlfn.XLOOKUP(tbl_PV_Milestones[[#This Row],[Work ID]],tbl_PV_Meta[Work ID '#],tbl_PV_Meta[Project Manager/Owner],,0)</f>
        <v>Project Manager 25</v>
      </c>
    </row>
    <row r="3102" spans="4:33" x14ac:dyDescent="0.25">
      <c r="D3102" s="6" t="s">
        <v>154</v>
      </c>
      <c r="E3102" s="6" t="s">
        <v>52</v>
      </c>
      <c r="F3102" s="6" t="s">
        <v>1750</v>
      </c>
      <c r="G3102" s="6" t="s">
        <v>560</v>
      </c>
      <c r="H3102" s="6" t="s">
        <v>505</v>
      </c>
      <c r="I3102" s="6" t="s">
        <v>510</v>
      </c>
      <c r="J3102" s="6" t="s">
        <v>154</v>
      </c>
      <c r="K3102" s="6" t="s">
        <v>36</v>
      </c>
      <c r="L3102" s="6" t="s">
        <v>48</v>
      </c>
      <c r="M3102" s="43"/>
      <c r="N3102" s="44" t="s">
        <v>1979</v>
      </c>
      <c r="S3102" s="45" t="e">
        <f>_xlfn.CONCAT(#REF!,TRIM(tbl_PV_Milestones[[#This Row],[Milestone Description]]))</f>
        <v>#REF!</v>
      </c>
      <c r="T3102" s="84" t="str">
        <f>IF(COUNTIF(tbl_PV_Milestones[UID],tbl_PV_Milestones[[#This Row],[UID]])&gt;1,"Duplicate","")</f>
        <v>Duplicate</v>
      </c>
      <c r="U3102" s="42" t="str">
        <f>_xlfn.XLOOKUP(tbl_PV_Milestones[[#This Row],[Work ID]],tbl_PV_Meta[Work ID '#],tbl_PV_Meta[Sub-Portfolio])</f>
        <v>Sub-Portfolio 8</v>
      </c>
      <c r="V3102" s="41">
        <f>IF(MONTH(tbl_PV_Milestones[[#This Row],[Baseline Date]])&lt;7,YEAR(tbl_PV_Milestones[[#This Row],[Baseline Date]]),YEAR(tbl_PV_Milestones[[#This Row],[Baseline Date]])+1)</f>
        <v>1900</v>
      </c>
      <c r="W3102" s="41">
        <f>IF(MONTH(tbl_PV_Milestones[[#This Row],[Actual/Schedule Finish]])&lt;7,YEAR(tbl_PV_Milestones[[#This Row],[Actual/Schedule Finish]]),YEAR(tbl_PV_Milestones[[#This Row],[Actual/Schedule Finish]])+1)</f>
        <v>1900</v>
      </c>
      <c r="X3102" s="41" t="str">
        <f>IF(OR(tbl_PV_Milestones[[#This Row],[Project Status]]="Completed",tbl_PV_Milestones[[#This Row],[Project Status]]="Assumed Completed"),"Yes","No")</f>
        <v>No</v>
      </c>
      <c r="Y3102" s="41">
        <f>IF(tbl_PV_Milestones[[#This Row],[Baseline Date]]="",1,0)</f>
        <v>1</v>
      </c>
      <c r="Z3102" s="41">
        <f>IF(tbl_PV_Milestones[[#This Row],[Baseline Date]]&lt;PV_Meta!$B$7,1,0)</f>
        <v>1</v>
      </c>
      <c r="AA3102" s="41">
        <f>IF(tbl_PV_Milestones[[#This Row],[Complete]]="Yes",1,0)</f>
        <v>0</v>
      </c>
      <c r="AB3102" s="41">
        <f>IF(AND(tbl_PV_Milestones[[#This Row],[BL FY]]=2025,tbl_PV_Milestones[[#This Row],[Baseline Date]]&lt;PV_Meta!$B$7),1,0)</f>
        <v>0</v>
      </c>
      <c r="AC3102" s="41">
        <f>IF(AND(tbl_PV_Milestones[[#This Row],[Planned YTD]]=1,tbl_PV_Milestones[[#This Row],[Complete]]="Yes"),1,0)</f>
        <v>0</v>
      </c>
      <c r="AD3102" s="41">
        <f>IF(AND(tbl_PV_Milestones[[#This Row],[Actual/Schedule Finish]]&lt;PV_Meta!$B$7,tbl_PV_Milestones[[#This Row],[Complete]]="No",tbl_PV_Milestones[[#This Row],[Project Status]]&lt;&gt;"On Hold"),1,0)</f>
        <v>1</v>
      </c>
      <c r="AE3102" s="41">
        <f>IF(AND(tbl_PV_Milestones[[#This Row],[Actual/Schedule Finish]]&gt;tbl_PV_Milestones[[#This Row],[Baseline Date]],tbl_PV_Milestones[[#This Row],[Complete]]="No",tbl_PV_Milestones[[#This Row],[Project Status]]&lt;&gt;"On Hold",tbl_PV_Milestones[[#This Row],[Overdue]]=0,tbl_PV_Milestones[[#This Row],[To be Baselined]]&lt;&gt;1),1,0)</f>
        <v>0</v>
      </c>
      <c r="AF3102" s="41">
        <f>IF(AND(tbl_PV_Milestones[[#This Row],[BL FY]]=2025,tbl_PV_Milestones[[#This Row],[Finish FY]]&gt;2025),1,0)</f>
        <v>0</v>
      </c>
      <c r="AG3102" s="56" t="str">
        <f>_xlfn.XLOOKUP(tbl_PV_Milestones[[#This Row],[Work ID]],tbl_PV_Meta[Work ID '#],tbl_PV_Meta[Project Manager/Owner],,0)</f>
        <v>Project Manager 25</v>
      </c>
    </row>
    <row r="3103" spans="4:33" x14ac:dyDescent="0.25">
      <c r="D3103" s="6" t="s">
        <v>154</v>
      </c>
      <c r="E3103" s="6" t="s">
        <v>52</v>
      </c>
      <c r="F3103" s="6" t="s">
        <v>1750</v>
      </c>
      <c r="G3103" s="6" t="s">
        <v>546</v>
      </c>
      <c r="H3103" s="6" t="s">
        <v>505</v>
      </c>
      <c r="I3103" s="6" t="s">
        <v>510</v>
      </c>
      <c r="J3103" s="6" t="s">
        <v>154</v>
      </c>
      <c r="K3103" s="6" t="s">
        <v>36</v>
      </c>
      <c r="L3103" s="6" t="s">
        <v>48</v>
      </c>
      <c r="M3103" s="43"/>
      <c r="N3103" s="44" t="s">
        <v>1979</v>
      </c>
      <c r="S3103" s="45" t="e">
        <f>_xlfn.CONCAT(#REF!,TRIM(tbl_PV_Milestones[[#This Row],[Milestone Description]]))</f>
        <v>#REF!</v>
      </c>
      <c r="T3103" s="84" t="str">
        <f>IF(COUNTIF(tbl_PV_Milestones[UID],tbl_PV_Milestones[[#This Row],[UID]])&gt;1,"Duplicate","")</f>
        <v>Duplicate</v>
      </c>
      <c r="U3103" s="42" t="str">
        <f>_xlfn.XLOOKUP(tbl_PV_Milestones[[#This Row],[Work ID]],tbl_PV_Meta[Work ID '#],tbl_PV_Meta[Sub-Portfolio])</f>
        <v>Sub-Portfolio 8</v>
      </c>
      <c r="V3103" s="41">
        <f>IF(MONTH(tbl_PV_Milestones[[#This Row],[Baseline Date]])&lt;7,YEAR(tbl_PV_Milestones[[#This Row],[Baseline Date]]),YEAR(tbl_PV_Milestones[[#This Row],[Baseline Date]])+1)</f>
        <v>1900</v>
      </c>
      <c r="W3103" s="41">
        <f>IF(MONTH(tbl_PV_Milestones[[#This Row],[Actual/Schedule Finish]])&lt;7,YEAR(tbl_PV_Milestones[[#This Row],[Actual/Schedule Finish]]),YEAR(tbl_PV_Milestones[[#This Row],[Actual/Schedule Finish]])+1)</f>
        <v>1900</v>
      </c>
      <c r="X3103" s="41" t="str">
        <f>IF(OR(tbl_PV_Milestones[[#This Row],[Project Status]]="Completed",tbl_PV_Milestones[[#This Row],[Project Status]]="Assumed Completed"),"Yes","No")</f>
        <v>No</v>
      </c>
      <c r="Y3103" s="41">
        <f>IF(tbl_PV_Milestones[[#This Row],[Baseline Date]]="",1,0)</f>
        <v>1</v>
      </c>
      <c r="Z3103" s="41">
        <f>IF(tbl_PV_Milestones[[#This Row],[Baseline Date]]&lt;PV_Meta!$B$7,1,0)</f>
        <v>1</v>
      </c>
      <c r="AA3103" s="41">
        <f>IF(tbl_PV_Milestones[[#This Row],[Complete]]="Yes",1,0)</f>
        <v>0</v>
      </c>
      <c r="AB3103" s="41">
        <f>IF(AND(tbl_PV_Milestones[[#This Row],[BL FY]]=2025,tbl_PV_Milestones[[#This Row],[Baseline Date]]&lt;PV_Meta!$B$7),1,0)</f>
        <v>0</v>
      </c>
      <c r="AC3103" s="41">
        <f>IF(AND(tbl_PV_Milestones[[#This Row],[Planned YTD]]=1,tbl_PV_Milestones[[#This Row],[Complete]]="Yes"),1,0)</f>
        <v>0</v>
      </c>
      <c r="AD3103" s="41">
        <f>IF(AND(tbl_PV_Milestones[[#This Row],[Actual/Schedule Finish]]&lt;PV_Meta!$B$7,tbl_PV_Milestones[[#This Row],[Complete]]="No",tbl_PV_Milestones[[#This Row],[Project Status]]&lt;&gt;"On Hold"),1,0)</f>
        <v>1</v>
      </c>
      <c r="AE3103" s="41">
        <f>IF(AND(tbl_PV_Milestones[[#This Row],[Actual/Schedule Finish]]&gt;tbl_PV_Milestones[[#This Row],[Baseline Date]],tbl_PV_Milestones[[#This Row],[Complete]]="No",tbl_PV_Milestones[[#This Row],[Project Status]]&lt;&gt;"On Hold",tbl_PV_Milestones[[#This Row],[Overdue]]=0,tbl_PV_Milestones[[#This Row],[To be Baselined]]&lt;&gt;1),1,0)</f>
        <v>0</v>
      </c>
      <c r="AF3103" s="41">
        <f>IF(AND(tbl_PV_Milestones[[#This Row],[BL FY]]=2025,tbl_PV_Milestones[[#This Row],[Finish FY]]&gt;2025),1,0)</f>
        <v>0</v>
      </c>
      <c r="AG3103" s="56" t="str">
        <f>_xlfn.XLOOKUP(tbl_PV_Milestones[[#This Row],[Work ID]],tbl_PV_Meta[Work ID '#],tbl_PV_Meta[Project Manager/Owner],,0)</f>
        <v>Project Manager 25</v>
      </c>
    </row>
    <row r="3104" spans="4:33" x14ac:dyDescent="0.25">
      <c r="D3104" s="6" t="s">
        <v>154</v>
      </c>
      <c r="E3104" s="6" t="s">
        <v>52</v>
      </c>
      <c r="F3104" s="6" t="s">
        <v>1750</v>
      </c>
      <c r="G3104" s="6" t="s">
        <v>514</v>
      </c>
      <c r="H3104" s="6" t="s">
        <v>505</v>
      </c>
      <c r="I3104" s="6" t="s">
        <v>510</v>
      </c>
      <c r="J3104" s="6" t="s">
        <v>154</v>
      </c>
      <c r="K3104" s="6" t="s">
        <v>36</v>
      </c>
      <c r="L3104" s="6" t="s">
        <v>48</v>
      </c>
      <c r="M3104" s="43"/>
      <c r="N3104" s="44" t="s">
        <v>1979</v>
      </c>
      <c r="S3104" s="45" t="e">
        <f>_xlfn.CONCAT(#REF!,TRIM(tbl_PV_Milestones[[#This Row],[Milestone Description]]))</f>
        <v>#REF!</v>
      </c>
      <c r="T3104" s="84" t="str">
        <f>IF(COUNTIF(tbl_PV_Milestones[UID],tbl_PV_Milestones[[#This Row],[UID]])&gt;1,"Duplicate","")</f>
        <v>Duplicate</v>
      </c>
      <c r="U3104" s="42" t="str">
        <f>_xlfn.XLOOKUP(tbl_PV_Milestones[[#This Row],[Work ID]],tbl_PV_Meta[Work ID '#],tbl_PV_Meta[Sub-Portfolio])</f>
        <v>Sub-Portfolio 8</v>
      </c>
      <c r="V3104" s="41">
        <f>IF(MONTH(tbl_PV_Milestones[[#This Row],[Baseline Date]])&lt;7,YEAR(tbl_PV_Milestones[[#This Row],[Baseline Date]]),YEAR(tbl_PV_Milestones[[#This Row],[Baseline Date]])+1)</f>
        <v>1900</v>
      </c>
      <c r="W3104" s="41">
        <f>IF(MONTH(tbl_PV_Milestones[[#This Row],[Actual/Schedule Finish]])&lt;7,YEAR(tbl_PV_Milestones[[#This Row],[Actual/Schedule Finish]]),YEAR(tbl_PV_Milestones[[#This Row],[Actual/Schedule Finish]])+1)</f>
        <v>1900</v>
      </c>
      <c r="X3104" s="41" t="str">
        <f>IF(OR(tbl_PV_Milestones[[#This Row],[Project Status]]="Completed",tbl_PV_Milestones[[#This Row],[Project Status]]="Assumed Completed"),"Yes","No")</f>
        <v>No</v>
      </c>
      <c r="Y3104" s="41">
        <f>IF(tbl_PV_Milestones[[#This Row],[Baseline Date]]="",1,0)</f>
        <v>1</v>
      </c>
      <c r="Z3104" s="41">
        <f>IF(tbl_PV_Milestones[[#This Row],[Baseline Date]]&lt;PV_Meta!$B$7,1,0)</f>
        <v>1</v>
      </c>
      <c r="AA3104" s="41">
        <f>IF(tbl_PV_Milestones[[#This Row],[Complete]]="Yes",1,0)</f>
        <v>0</v>
      </c>
      <c r="AB3104" s="41">
        <f>IF(AND(tbl_PV_Milestones[[#This Row],[BL FY]]=2025,tbl_PV_Milestones[[#This Row],[Baseline Date]]&lt;PV_Meta!$B$7),1,0)</f>
        <v>0</v>
      </c>
      <c r="AC3104" s="41">
        <f>IF(AND(tbl_PV_Milestones[[#This Row],[Planned YTD]]=1,tbl_PV_Milestones[[#This Row],[Complete]]="Yes"),1,0)</f>
        <v>0</v>
      </c>
      <c r="AD3104" s="41">
        <f>IF(AND(tbl_PV_Milestones[[#This Row],[Actual/Schedule Finish]]&lt;PV_Meta!$B$7,tbl_PV_Milestones[[#This Row],[Complete]]="No",tbl_PV_Milestones[[#This Row],[Project Status]]&lt;&gt;"On Hold"),1,0)</f>
        <v>1</v>
      </c>
      <c r="AE3104" s="41">
        <f>IF(AND(tbl_PV_Milestones[[#This Row],[Actual/Schedule Finish]]&gt;tbl_PV_Milestones[[#This Row],[Baseline Date]],tbl_PV_Milestones[[#This Row],[Complete]]="No",tbl_PV_Milestones[[#This Row],[Project Status]]&lt;&gt;"On Hold",tbl_PV_Milestones[[#This Row],[Overdue]]=0,tbl_PV_Milestones[[#This Row],[To be Baselined]]&lt;&gt;1),1,0)</f>
        <v>0</v>
      </c>
      <c r="AF3104" s="41">
        <f>IF(AND(tbl_PV_Milestones[[#This Row],[BL FY]]=2025,tbl_PV_Milestones[[#This Row],[Finish FY]]&gt;2025),1,0)</f>
        <v>0</v>
      </c>
      <c r="AG3104" s="56" t="str">
        <f>_xlfn.XLOOKUP(tbl_PV_Milestones[[#This Row],[Work ID]],tbl_PV_Meta[Work ID '#],tbl_PV_Meta[Project Manager/Owner],,0)</f>
        <v>Project Manager 25</v>
      </c>
    </row>
    <row r="3105" spans="4:33" x14ac:dyDescent="0.25">
      <c r="D3105" s="6" t="s">
        <v>154</v>
      </c>
      <c r="E3105" s="6" t="s">
        <v>52</v>
      </c>
      <c r="F3105" s="6" t="s">
        <v>1750</v>
      </c>
      <c r="G3105" s="6" t="s">
        <v>515</v>
      </c>
      <c r="H3105" s="6" t="s">
        <v>505</v>
      </c>
      <c r="I3105" s="6" t="s">
        <v>510</v>
      </c>
      <c r="J3105" s="6" t="s">
        <v>154</v>
      </c>
      <c r="K3105" s="6" t="s">
        <v>36</v>
      </c>
      <c r="L3105" s="6" t="s">
        <v>48</v>
      </c>
      <c r="M3105" s="43"/>
      <c r="N3105" s="44" t="s">
        <v>1979</v>
      </c>
      <c r="S3105" s="45" t="e">
        <f>_xlfn.CONCAT(#REF!,TRIM(tbl_PV_Milestones[[#This Row],[Milestone Description]]))</f>
        <v>#REF!</v>
      </c>
      <c r="T3105" s="84" t="str">
        <f>IF(COUNTIF(tbl_PV_Milestones[UID],tbl_PV_Milestones[[#This Row],[UID]])&gt;1,"Duplicate","")</f>
        <v>Duplicate</v>
      </c>
      <c r="U3105" s="42" t="str">
        <f>_xlfn.XLOOKUP(tbl_PV_Milestones[[#This Row],[Work ID]],tbl_PV_Meta[Work ID '#],tbl_PV_Meta[Sub-Portfolio])</f>
        <v>Sub-Portfolio 8</v>
      </c>
      <c r="V3105" s="41">
        <f>IF(MONTH(tbl_PV_Milestones[[#This Row],[Baseline Date]])&lt;7,YEAR(tbl_PV_Milestones[[#This Row],[Baseline Date]]),YEAR(tbl_PV_Milestones[[#This Row],[Baseline Date]])+1)</f>
        <v>1900</v>
      </c>
      <c r="W3105" s="41">
        <f>IF(MONTH(tbl_PV_Milestones[[#This Row],[Actual/Schedule Finish]])&lt;7,YEAR(tbl_PV_Milestones[[#This Row],[Actual/Schedule Finish]]),YEAR(tbl_PV_Milestones[[#This Row],[Actual/Schedule Finish]])+1)</f>
        <v>1900</v>
      </c>
      <c r="X3105" s="41" t="str">
        <f>IF(OR(tbl_PV_Milestones[[#This Row],[Project Status]]="Completed",tbl_PV_Milestones[[#This Row],[Project Status]]="Assumed Completed"),"Yes","No")</f>
        <v>No</v>
      </c>
      <c r="Y3105" s="41">
        <f>IF(tbl_PV_Milestones[[#This Row],[Baseline Date]]="",1,0)</f>
        <v>1</v>
      </c>
      <c r="Z3105" s="41">
        <f>IF(tbl_PV_Milestones[[#This Row],[Baseline Date]]&lt;PV_Meta!$B$7,1,0)</f>
        <v>1</v>
      </c>
      <c r="AA3105" s="41">
        <f>IF(tbl_PV_Milestones[[#This Row],[Complete]]="Yes",1,0)</f>
        <v>0</v>
      </c>
      <c r="AB3105" s="41">
        <f>IF(AND(tbl_PV_Milestones[[#This Row],[BL FY]]=2025,tbl_PV_Milestones[[#This Row],[Baseline Date]]&lt;PV_Meta!$B$7),1,0)</f>
        <v>0</v>
      </c>
      <c r="AC3105" s="41">
        <f>IF(AND(tbl_PV_Milestones[[#This Row],[Planned YTD]]=1,tbl_PV_Milestones[[#This Row],[Complete]]="Yes"),1,0)</f>
        <v>0</v>
      </c>
      <c r="AD3105" s="41">
        <f>IF(AND(tbl_PV_Milestones[[#This Row],[Actual/Schedule Finish]]&lt;PV_Meta!$B$7,tbl_PV_Milestones[[#This Row],[Complete]]="No",tbl_PV_Milestones[[#This Row],[Project Status]]&lt;&gt;"On Hold"),1,0)</f>
        <v>1</v>
      </c>
      <c r="AE3105" s="41">
        <f>IF(AND(tbl_PV_Milestones[[#This Row],[Actual/Schedule Finish]]&gt;tbl_PV_Milestones[[#This Row],[Baseline Date]],tbl_PV_Milestones[[#This Row],[Complete]]="No",tbl_PV_Milestones[[#This Row],[Project Status]]&lt;&gt;"On Hold",tbl_PV_Milestones[[#This Row],[Overdue]]=0,tbl_PV_Milestones[[#This Row],[To be Baselined]]&lt;&gt;1),1,0)</f>
        <v>0</v>
      </c>
      <c r="AF3105" s="41">
        <f>IF(AND(tbl_PV_Milestones[[#This Row],[BL FY]]=2025,tbl_PV_Milestones[[#This Row],[Finish FY]]&gt;2025),1,0)</f>
        <v>0</v>
      </c>
      <c r="AG3105" s="56" t="str">
        <f>_xlfn.XLOOKUP(tbl_PV_Milestones[[#This Row],[Work ID]],tbl_PV_Meta[Work ID '#],tbl_PV_Meta[Project Manager/Owner],,0)</f>
        <v>Project Manager 25</v>
      </c>
    </row>
    <row r="3106" spans="4:33" x14ac:dyDescent="0.25">
      <c r="D3106" s="6" t="s">
        <v>154</v>
      </c>
      <c r="E3106" s="6" t="s">
        <v>52</v>
      </c>
      <c r="F3106" s="6" t="s">
        <v>1750</v>
      </c>
      <c r="G3106" s="6" t="s">
        <v>548</v>
      </c>
      <c r="H3106" s="6" t="s">
        <v>505</v>
      </c>
      <c r="I3106" s="6" t="s">
        <v>510</v>
      </c>
      <c r="J3106" s="6" t="s">
        <v>154</v>
      </c>
      <c r="K3106" s="6" t="s">
        <v>36</v>
      </c>
      <c r="L3106" s="6" t="s">
        <v>48</v>
      </c>
      <c r="M3106" s="43"/>
      <c r="N3106" s="44" t="s">
        <v>1979</v>
      </c>
      <c r="S3106" s="45" t="e">
        <f>_xlfn.CONCAT(#REF!,TRIM(tbl_PV_Milestones[[#This Row],[Milestone Description]]))</f>
        <v>#REF!</v>
      </c>
      <c r="T3106" s="84" t="str">
        <f>IF(COUNTIF(tbl_PV_Milestones[UID],tbl_PV_Milestones[[#This Row],[UID]])&gt;1,"Duplicate","")</f>
        <v>Duplicate</v>
      </c>
      <c r="U3106" s="42" t="str">
        <f>_xlfn.XLOOKUP(tbl_PV_Milestones[[#This Row],[Work ID]],tbl_PV_Meta[Work ID '#],tbl_PV_Meta[Sub-Portfolio])</f>
        <v>Sub-Portfolio 8</v>
      </c>
      <c r="V3106" s="41">
        <f>IF(MONTH(tbl_PV_Milestones[[#This Row],[Baseline Date]])&lt;7,YEAR(tbl_PV_Milestones[[#This Row],[Baseline Date]]),YEAR(tbl_PV_Milestones[[#This Row],[Baseline Date]])+1)</f>
        <v>1900</v>
      </c>
      <c r="W3106" s="41">
        <f>IF(MONTH(tbl_PV_Milestones[[#This Row],[Actual/Schedule Finish]])&lt;7,YEAR(tbl_PV_Milestones[[#This Row],[Actual/Schedule Finish]]),YEAR(tbl_PV_Milestones[[#This Row],[Actual/Schedule Finish]])+1)</f>
        <v>1900</v>
      </c>
      <c r="X3106" s="41" t="str">
        <f>IF(OR(tbl_PV_Milestones[[#This Row],[Project Status]]="Completed",tbl_PV_Milestones[[#This Row],[Project Status]]="Assumed Completed"),"Yes","No")</f>
        <v>No</v>
      </c>
      <c r="Y3106" s="41">
        <f>IF(tbl_PV_Milestones[[#This Row],[Baseline Date]]="",1,0)</f>
        <v>1</v>
      </c>
      <c r="Z3106" s="41">
        <f>IF(tbl_PV_Milestones[[#This Row],[Baseline Date]]&lt;PV_Meta!$B$7,1,0)</f>
        <v>1</v>
      </c>
      <c r="AA3106" s="41">
        <f>IF(tbl_PV_Milestones[[#This Row],[Complete]]="Yes",1,0)</f>
        <v>0</v>
      </c>
      <c r="AB3106" s="41">
        <f>IF(AND(tbl_PV_Milestones[[#This Row],[BL FY]]=2025,tbl_PV_Milestones[[#This Row],[Baseline Date]]&lt;PV_Meta!$B$7),1,0)</f>
        <v>0</v>
      </c>
      <c r="AC3106" s="41">
        <f>IF(AND(tbl_PV_Milestones[[#This Row],[Planned YTD]]=1,tbl_PV_Milestones[[#This Row],[Complete]]="Yes"),1,0)</f>
        <v>0</v>
      </c>
      <c r="AD3106" s="41">
        <f>IF(AND(tbl_PV_Milestones[[#This Row],[Actual/Schedule Finish]]&lt;PV_Meta!$B$7,tbl_PV_Milestones[[#This Row],[Complete]]="No",tbl_PV_Milestones[[#This Row],[Project Status]]&lt;&gt;"On Hold"),1,0)</f>
        <v>1</v>
      </c>
      <c r="AE3106" s="41">
        <f>IF(AND(tbl_PV_Milestones[[#This Row],[Actual/Schedule Finish]]&gt;tbl_PV_Milestones[[#This Row],[Baseline Date]],tbl_PV_Milestones[[#This Row],[Complete]]="No",tbl_PV_Milestones[[#This Row],[Project Status]]&lt;&gt;"On Hold",tbl_PV_Milestones[[#This Row],[Overdue]]=0,tbl_PV_Milestones[[#This Row],[To be Baselined]]&lt;&gt;1),1,0)</f>
        <v>0</v>
      </c>
      <c r="AF3106" s="41">
        <f>IF(AND(tbl_PV_Milestones[[#This Row],[BL FY]]=2025,tbl_PV_Milestones[[#This Row],[Finish FY]]&gt;2025),1,0)</f>
        <v>0</v>
      </c>
      <c r="AG3106" s="56" t="str">
        <f>_xlfn.XLOOKUP(tbl_PV_Milestones[[#This Row],[Work ID]],tbl_PV_Meta[Work ID '#],tbl_PV_Meta[Project Manager/Owner],,0)</f>
        <v>Project Manager 25</v>
      </c>
    </row>
    <row r="3107" spans="4:33" x14ac:dyDescent="0.25">
      <c r="D3107" s="6" t="s">
        <v>154</v>
      </c>
      <c r="E3107" s="6" t="s">
        <v>52</v>
      </c>
      <c r="F3107" s="6" t="s">
        <v>1750</v>
      </c>
      <c r="G3107" s="6" t="s">
        <v>549</v>
      </c>
      <c r="H3107" s="6" t="s">
        <v>505</v>
      </c>
      <c r="I3107" s="6" t="s">
        <v>510</v>
      </c>
      <c r="J3107" s="6" t="s">
        <v>154</v>
      </c>
      <c r="K3107" s="6" t="s">
        <v>36</v>
      </c>
      <c r="L3107" s="6" t="s">
        <v>48</v>
      </c>
      <c r="M3107" s="43"/>
      <c r="N3107" s="44" t="s">
        <v>1979</v>
      </c>
      <c r="S3107" s="45" t="e">
        <f>_xlfn.CONCAT(#REF!,TRIM(tbl_PV_Milestones[[#This Row],[Milestone Description]]))</f>
        <v>#REF!</v>
      </c>
      <c r="T3107" s="84" t="str">
        <f>IF(COUNTIF(tbl_PV_Milestones[UID],tbl_PV_Milestones[[#This Row],[UID]])&gt;1,"Duplicate","")</f>
        <v>Duplicate</v>
      </c>
      <c r="U3107" s="42" t="str">
        <f>_xlfn.XLOOKUP(tbl_PV_Milestones[[#This Row],[Work ID]],tbl_PV_Meta[Work ID '#],tbl_PV_Meta[Sub-Portfolio])</f>
        <v>Sub-Portfolio 8</v>
      </c>
      <c r="V3107" s="41">
        <f>IF(MONTH(tbl_PV_Milestones[[#This Row],[Baseline Date]])&lt;7,YEAR(tbl_PV_Milestones[[#This Row],[Baseline Date]]),YEAR(tbl_PV_Milestones[[#This Row],[Baseline Date]])+1)</f>
        <v>1900</v>
      </c>
      <c r="W3107" s="41">
        <f>IF(MONTH(tbl_PV_Milestones[[#This Row],[Actual/Schedule Finish]])&lt;7,YEAR(tbl_PV_Milestones[[#This Row],[Actual/Schedule Finish]]),YEAR(tbl_PV_Milestones[[#This Row],[Actual/Schedule Finish]])+1)</f>
        <v>1900</v>
      </c>
      <c r="X3107" s="41" t="str">
        <f>IF(OR(tbl_PV_Milestones[[#This Row],[Project Status]]="Completed",tbl_PV_Milestones[[#This Row],[Project Status]]="Assumed Completed"),"Yes","No")</f>
        <v>No</v>
      </c>
      <c r="Y3107" s="41">
        <f>IF(tbl_PV_Milestones[[#This Row],[Baseline Date]]="",1,0)</f>
        <v>1</v>
      </c>
      <c r="Z3107" s="41">
        <f>IF(tbl_PV_Milestones[[#This Row],[Baseline Date]]&lt;PV_Meta!$B$7,1,0)</f>
        <v>1</v>
      </c>
      <c r="AA3107" s="41">
        <f>IF(tbl_PV_Milestones[[#This Row],[Complete]]="Yes",1,0)</f>
        <v>0</v>
      </c>
      <c r="AB3107" s="41">
        <f>IF(AND(tbl_PV_Milestones[[#This Row],[BL FY]]=2025,tbl_PV_Milestones[[#This Row],[Baseline Date]]&lt;PV_Meta!$B$7),1,0)</f>
        <v>0</v>
      </c>
      <c r="AC3107" s="41">
        <f>IF(AND(tbl_PV_Milestones[[#This Row],[Planned YTD]]=1,tbl_PV_Milestones[[#This Row],[Complete]]="Yes"),1,0)</f>
        <v>0</v>
      </c>
      <c r="AD3107" s="41">
        <f>IF(AND(tbl_PV_Milestones[[#This Row],[Actual/Schedule Finish]]&lt;PV_Meta!$B$7,tbl_PV_Milestones[[#This Row],[Complete]]="No",tbl_PV_Milestones[[#This Row],[Project Status]]&lt;&gt;"On Hold"),1,0)</f>
        <v>1</v>
      </c>
      <c r="AE3107" s="41">
        <f>IF(AND(tbl_PV_Milestones[[#This Row],[Actual/Schedule Finish]]&gt;tbl_PV_Milestones[[#This Row],[Baseline Date]],tbl_PV_Milestones[[#This Row],[Complete]]="No",tbl_PV_Milestones[[#This Row],[Project Status]]&lt;&gt;"On Hold",tbl_PV_Milestones[[#This Row],[Overdue]]=0,tbl_PV_Milestones[[#This Row],[To be Baselined]]&lt;&gt;1),1,0)</f>
        <v>0</v>
      </c>
      <c r="AF3107" s="41">
        <f>IF(AND(tbl_PV_Milestones[[#This Row],[BL FY]]=2025,tbl_PV_Milestones[[#This Row],[Finish FY]]&gt;2025),1,0)</f>
        <v>0</v>
      </c>
      <c r="AG3107" s="56" t="str">
        <f>_xlfn.XLOOKUP(tbl_PV_Milestones[[#This Row],[Work ID]],tbl_PV_Meta[Work ID '#],tbl_PV_Meta[Project Manager/Owner],,0)</f>
        <v>Project Manager 25</v>
      </c>
    </row>
    <row r="3108" spans="4:33" x14ac:dyDescent="0.25">
      <c r="D3108" s="6" t="s">
        <v>154</v>
      </c>
      <c r="E3108" s="6" t="s">
        <v>52</v>
      </c>
      <c r="F3108" s="6" t="s">
        <v>1750</v>
      </c>
      <c r="G3108" s="6" t="s">
        <v>550</v>
      </c>
      <c r="H3108" s="6" t="s">
        <v>505</v>
      </c>
      <c r="I3108" s="6" t="s">
        <v>510</v>
      </c>
      <c r="J3108" s="6" t="s">
        <v>154</v>
      </c>
      <c r="K3108" s="6" t="s">
        <v>36</v>
      </c>
      <c r="L3108" s="6" t="s">
        <v>48</v>
      </c>
      <c r="M3108" s="43"/>
      <c r="N3108" s="44" t="s">
        <v>1979</v>
      </c>
      <c r="S3108" s="45" t="e">
        <f>_xlfn.CONCAT(#REF!,TRIM(tbl_PV_Milestones[[#This Row],[Milestone Description]]))</f>
        <v>#REF!</v>
      </c>
      <c r="T3108" s="84" t="str">
        <f>IF(COUNTIF(tbl_PV_Milestones[UID],tbl_PV_Milestones[[#This Row],[UID]])&gt;1,"Duplicate","")</f>
        <v>Duplicate</v>
      </c>
      <c r="U3108" s="42" t="str">
        <f>_xlfn.XLOOKUP(tbl_PV_Milestones[[#This Row],[Work ID]],tbl_PV_Meta[Work ID '#],tbl_PV_Meta[Sub-Portfolio])</f>
        <v>Sub-Portfolio 8</v>
      </c>
      <c r="V3108" s="41">
        <f>IF(MONTH(tbl_PV_Milestones[[#This Row],[Baseline Date]])&lt;7,YEAR(tbl_PV_Milestones[[#This Row],[Baseline Date]]),YEAR(tbl_PV_Milestones[[#This Row],[Baseline Date]])+1)</f>
        <v>1900</v>
      </c>
      <c r="W3108" s="41">
        <f>IF(MONTH(tbl_PV_Milestones[[#This Row],[Actual/Schedule Finish]])&lt;7,YEAR(tbl_PV_Milestones[[#This Row],[Actual/Schedule Finish]]),YEAR(tbl_PV_Milestones[[#This Row],[Actual/Schedule Finish]])+1)</f>
        <v>1900</v>
      </c>
      <c r="X3108" s="41" t="str">
        <f>IF(OR(tbl_PV_Milestones[[#This Row],[Project Status]]="Completed",tbl_PV_Milestones[[#This Row],[Project Status]]="Assumed Completed"),"Yes","No")</f>
        <v>No</v>
      </c>
      <c r="Y3108" s="41">
        <f>IF(tbl_PV_Milestones[[#This Row],[Baseline Date]]="",1,0)</f>
        <v>1</v>
      </c>
      <c r="Z3108" s="41">
        <f>IF(tbl_PV_Milestones[[#This Row],[Baseline Date]]&lt;PV_Meta!$B$7,1,0)</f>
        <v>1</v>
      </c>
      <c r="AA3108" s="41">
        <f>IF(tbl_PV_Milestones[[#This Row],[Complete]]="Yes",1,0)</f>
        <v>0</v>
      </c>
      <c r="AB3108" s="41">
        <f>IF(AND(tbl_PV_Milestones[[#This Row],[BL FY]]=2025,tbl_PV_Milestones[[#This Row],[Baseline Date]]&lt;PV_Meta!$B$7),1,0)</f>
        <v>0</v>
      </c>
      <c r="AC3108" s="41">
        <f>IF(AND(tbl_PV_Milestones[[#This Row],[Planned YTD]]=1,tbl_PV_Milestones[[#This Row],[Complete]]="Yes"),1,0)</f>
        <v>0</v>
      </c>
      <c r="AD3108" s="41">
        <f>IF(AND(tbl_PV_Milestones[[#This Row],[Actual/Schedule Finish]]&lt;PV_Meta!$B$7,tbl_PV_Milestones[[#This Row],[Complete]]="No",tbl_PV_Milestones[[#This Row],[Project Status]]&lt;&gt;"On Hold"),1,0)</f>
        <v>1</v>
      </c>
      <c r="AE3108" s="41">
        <f>IF(AND(tbl_PV_Milestones[[#This Row],[Actual/Schedule Finish]]&gt;tbl_PV_Milestones[[#This Row],[Baseline Date]],tbl_PV_Milestones[[#This Row],[Complete]]="No",tbl_PV_Milestones[[#This Row],[Project Status]]&lt;&gt;"On Hold",tbl_PV_Milestones[[#This Row],[Overdue]]=0,tbl_PV_Milestones[[#This Row],[To be Baselined]]&lt;&gt;1),1,0)</f>
        <v>0</v>
      </c>
      <c r="AF3108" s="41">
        <f>IF(AND(tbl_PV_Milestones[[#This Row],[BL FY]]=2025,tbl_PV_Milestones[[#This Row],[Finish FY]]&gt;2025),1,0)</f>
        <v>0</v>
      </c>
      <c r="AG3108" s="56" t="str">
        <f>_xlfn.XLOOKUP(tbl_PV_Milestones[[#This Row],[Work ID]],tbl_PV_Meta[Work ID '#],tbl_PV_Meta[Project Manager/Owner],,0)</f>
        <v>Project Manager 25</v>
      </c>
    </row>
    <row r="3109" spans="4:33" x14ac:dyDescent="0.25">
      <c r="D3109" s="6" t="s">
        <v>154</v>
      </c>
      <c r="E3109" s="6" t="s">
        <v>52</v>
      </c>
      <c r="F3109" s="6" t="s">
        <v>1750</v>
      </c>
      <c r="G3109" s="6" t="s">
        <v>551</v>
      </c>
      <c r="H3109" s="6" t="s">
        <v>505</v>
      </c>
      <c r="I3109" s="6" t="s">
        <v>510</v>
      </c>
      <c r="J3109" s="6" t="s">
        <v>154</v>
      </c>
      <c r="K3109" s="6" t="s">
        <v>36</v>
      </c>
      <c r="L3109" s="6" t="s">
        <v>48</v>
      </c>
      <c r="M3109" s="43"/>
      <c r="N3109" s="44" t="s">
        <v>1979</v>
      </c>
      <c r="S3109" s="45" t="e">
        <f>_xlfn.CONCAT(#REF!,TRIM(tbl_PV_Milestones[[#This Row],[Milestone Description]]))</f>
        <v>#REF!</v>
      </c>
      <c r="T3109" s="84" t="str">
        <f>IF(COUNTIF(tbl_PV_Milestones[UID],tbl_PV_Milestones[[#This Row],[UID]])&gt;1,"Duplicate","")</f>
        <v>Duplicate</v>
      </c>
      <c r="U3109" s="42" t="str">
        <f>_xlfn.XLOOKUP(tbl_PV_Milestones[[#This Row],[Work ID]],tbl_PV_Meta[Work ID '#],tbl_PV_Meta[Sub-Portfolio])</f>
        <v>Sub-Portfolio 8</v>
      </c>
      <c r="V3109" s="41">
        <f>IF(MONTH(tbl_PV_Milestones[[#This Row],[Baseline Date]])&lt;7,YEAR(tbl_PV_Milestones[[#This Row],[Baseline Date]]),YEAR(tbl_PV_Milestones[[#This Row],[Baseline Date]])+1)</f>
        <v>1900</v>
      </c>
      <c r="W3109" s="41">
        <f>IF(MONTH(tbl_PV_Milestones[[#This Row],[Actual/Schedule Finish]])&lt;7,YEAR(tbl_PV_Milestones[[#This Row],[Actual/Schedule Finish]]),YEAR(tbl_PV_Milestones[[#This Row],[Actual/Schedule Finish]])+1)</f>
        <v>1900</v>
      </c>
      <c r="X3109" s="41" t="str">
        <f>IF(OR(tbl_PV_Milestones[[#This Row],[Project Status]]="Completed",tbl_PV_Milestones[[#This Row],[Project Status]]="Assumed Completed"),"Yes","No")</f>
        <v>No</v>
      </c>
      <c r="Y3109" s="41">
        <f>IF(tbl_PV_Milestones[[#This Row],[Baseline Date]]="",1,0)</f>
        <v>1</v>
      </c>
      <c r="Z3109" s="41">
        <f>IF(tbl_PV_Milestones[[#This Row],[Baseline Date]]&lt;PV_Meta!$B$7,1,0)</f>
        <v>1</v>
      </c>
      <c r="AA3109" s="41">
        <f>IF(tbl_PV_Milestones[[#This Row],[Complete]]="Yes",1,0)</f>
        <v>0</v>
      </c>
      <c r="AB3109" s="41">
        <f>IF(AND(tbl_PV_Milestones[[#This Row],[BL FY]]=2025,tbl_PV_Milestones[[#This Row],[Baseline Date]]&lt;PV_Meta!$B$7),1,0)</f>
        <v>0</v>
      </c>
      <c r="AC3109" s="41">
        <f>IF(AND(tbl_PV_Milestones[[#This Row],[Planned YTD]]=1,tbl_PV_Milestones[[#This Row],[Complete]]="Yes"),1,0)</f>
        <v>0</v>
      </c>
      <c r="AD3109" s="41">
        <f>IF(AND(tbl_PV_Milestones[[#This Row],[Actual/Schedule Finish]]&lt;PV_Meta!$B$7,tbl_PV_Milestones[[#This Row],[Complete]]="No",tbl_PV_Milestones[[#This Row],[Project Status]]&lt;&gt;"On Hold"),1,0)</f>
        <v>1</v>
      </c>
      <c r="AE3109" s="41">
        <f>IF(AND(tbl_PV_Milestones[[#This Row],[Actual/Schedule Finish]]&gt;tbl_PV_Milestones[[#This Row],[Baseline Date]],tbl_PV_Milestones[[#This Row],[Complete]]="No",tbl_PV_Milestones[[#This Row],[Project Status]]&lt;&gt;"On Hold",tbl_PV_Milestones[[#This Row],[Overdue]]=0,tbl_PV_Milestones[[#This Row],[To be Baselined]]&lt;&gt;1),1,0)</f>
        <v>0</v>
      </c>
      <c r="AF3109" s="41">
        <f>IF(AND(tbl_PV_Milestones[[#This Row],[BL FY]]=2025,tbl_PV_Milestones[[#This Row],[Finish FY]]&gt;2025),1,0)</f>
        <v>0</v>
      </c>
      <c r="AG3109" s="56" t="str">
        <f>_xlfn.XLOOKUP(tbl_PV_Milestones[[#This Row],[Work ID]],tbl_PV_Meta[Work ID '#],tbl_PV_Meta[Project Manager/Owner],,0)</f>
        <v>Project Manager 25</v>
      </c>
    </row>
    <row r="3110" spans="4:33" x14ac:dyDescent="0.25">
      <c r="D3110" s="6" t="s">
        <v>154</v>
      </c>
      <c r="E3110" s="6" t="s">
        <v>52</v>
      </c>
      <c r="F3110" s="6" t="s">
        <v>1750</v>
      </c>
      <c r="G3110" s="6" t="s">
        <v>553</v>
      </c>
      <c r="H3110" s="6" t="s">
        <v>505</v>
      </c>
      <c r="I3110" s="6" t="s">
        <v>510</v>
      </c>
      <c r="J3110" s="6" t="s">
        <v>154</v>
      </c>
      <c r="K3110" s="6" t="s">
        <v>36</v>
      </c>
      <c r="L3110" s="6" t="s">
        <v>48</v>
      </c>
      <c r="M3110" s="43"/>
      <c r="N3110" s="44" t="s">
        <v>1979</v>
      </c>
      <c r="S3110" s="45" t="e">
        <f>_xlfn.CONCAT(#REF!,TRIM(tbl_PV_Milestones[[#This Row],[Milestone Description]]))</f>
        <v>#REF!</v>
      </c>
      <c r="T3110" s="84" t="str">
        <f>IF(COUNTIF(tbl_PV_Milestones[UID],tbl_PV_Milestones[[#This Row],[UID]])&gt;1,"Duplicate","")</f>
        <v>Duplicate</v>
      </c>
      <c r="U3110" s="42" t="str">
        <f>_xlfn.XLOOKUP(tbl_PV_Milestones[[#This Row],[Work ID]],tbl_PV_Meta[Work ID '#],tbl_PV_Meta[Sub-Portfolio])</f>
        <v>Sub-Portfolio 8</v>
      </c>
      <c r="V3110" s="41">
        <f>IF(MONTH(tbl_PV_Milestones[[#This Row],[Baseline Date]])&lt;7,YEAR(tbl_PV_Milestones[[#This Row],[Baseline Date]]),YEAR(tbl_PV_Milestones[[#This Row],[Baseline Date]])+1)</f>
        <v>1900</v>
      </c>
      <c r="W3110" s="41">
        <f>IF(MONTH(tbl_PV_Milestones[[#This Row],[Actual/Schedule Finish]])&lt;7,YEAR(tbl_PV_Milestones[[#This Row],[Actual/Schedule Finish]]),YEAR(tbl_PV_Milestones[[#This Row],[Actual/Schedule Finish]])+1)</f>
        <v>1900</v>
      </c>
      <c r="X3110" s="41" t="str">
        <f>IF(OR(tbl_PV_Milestones[[#This Row],[Project Status]]="Completed",tbl_PV_Milestones[[#This Row],[Project Status]]="Assumed Completed"),"Yes","No")</f>
        <v>No</v>
      </c>
      <c r="Y3110" s="41">
        <f>IF(tbl_PV_Milestones[[#This Row],[Baseline Date]]="",1,0)</f>
        <v>1</v>
      </c>
      <c r="Z3110" s="41">
        <f>IF(tbl_PV_Milestones[[#This Row],[Baseline Date]]&lt;PV_Meta!$B$7,1,0)</f>
        <v>1</v>
      </c>
      <c r="AA3110" s="41">
        <f>IF(tbl_PV_Milestones[[#This Row],[Complete]]="Yes",1,0)</f>
        <v>0</v>
      </c>
      <c r="AB3110" s="41">
        <f>IF(AND(tbl_PV_Milestones[[#This Row],[BL FY]]=2025,tbl_PV_Milestones[[#This Row],[Baseline Date]]&lt;PV_Meta!$B$7),1,0)</f>
        <v>0</v>
      </c>
      <c r="AC3110" s="41">
        <f>IF(AND(tbl_PV_Milestones[[#This Row],[Planned YTD]]=1,tbl_PV_Milestones[[#This Row],[Complete]]="Yes"),1,0)</f>
        <v>0</v>
      </c>
      <c r="AD3110" s="41">
        <f>IF(AND(tbl_PV_Milestones[[#This Row],[Actual/Schedule Finish]]&lt;PV_Meta!$B$7,tbl_PV_Milestones[[#This Row],[Complete]]="No",tbl_PV_Milestones[[#This Row],[Project Status]]&lt;&gt;"On Hold"),1,0)</f>
        <v>1</v>
      </c>
      <c r="AE3110" s="41">
        <f>IF(AND(tbl_PV_Milestones[[#This Row],[Actual/Schedule Finish]]&gt;tbl_PV_Milestones[[#This Row],[Baseline Date]],tbl_PV_Milestones[[#This Row],[Complete]]="No",tbl_PV_Milestones[[#This Row],[Project Status]]&lt;&gt;"On Hold",tbl_PV_Milestones[[#This Row],[Overdue]]=0,tbl_PV_Milestones[[#This Row],[To be Baselined]]&lt;&gt;1),1,0)</f>
        <v>0</v>
      </c>
      <c r="AF3110" s="41">
        <f>IF(AND(tbl_PV_Milestones[[#This Row],[BL FY]]=2025,tbl_PV_Milestones[[#This Row],[Finish FY]]&gt;2025),1,0)</f>
        <v>0</v>
      </c>
      <c r="AG3110" s="56" t="str">
        <f>_xlfn.XLOOKUP(tbl_PV_Milestones[[#This Row],[Work ID]],tbl_PV_Meta[Work ID '#],tbl_PV_Meta[Project Manager/Owner],,0)</f>
        <v>Project Manager 25</v>
      </c>
    </row>
    <row r="3111" spans="4:33" x14ac:dyDescent="0.25">
      <c r="D3111" s="6" t="s">
        <v>154</v>
      </c>
      <c r="E3111" s="6" t="s">
        <v>52</v>
      </c>
      <c r="F3111" s="6" t="s">
        <v>1750</v>
      </c>
      <c r="G3111" s="6" t="s">
        <v>558</v>
      </c>
      <c r="H3111" s="6" t="s">
        <v>505</v>
      </c>
      <c r="I3111" s="6" t="s">
        <v>510</v>
      </c>
      <c r="J3111" s="6" t="s">
        <v>154</v>
      </c>
      <c r="K3111" s="6" t="s">
        <v>36</v>
      </c>
      <c r="L3111" s="6" t="s">
        <v>48</v>
      </c>
      <c r="M3111" s="43"/>
      <c r="N3111" s="44" t="s">
        <v>1979</v>
      </c>
      <c r="S3111" s="45" t="e">
        <f>_xlfn.CONCAT(#REF!,TRIM(tbl_PV_Milestones[[#This Row],[Milestone Description]]))</f>
        <v>#REF!</v>
      </c>
      <c r="T3111" s="84" t="str">
        <f>IF(COUNTIF(tbl_PV_Milestones[UID],tbl_PV_Milestones[[#This Row],[UID]])&gt;1,"Duplicate","")</f>
        <v>Duplicate</v>
      </c>
      <c r="U3111" s="42" t="str">
        <f>_xlfn.XLOOKUP(tbl_PV_Milestones[[#This Row],[Work ID]],tbl_PV_Meta[Work ID '#],tbl_PV_Meta[Sub-Portfolio])</f>
        <v>Sub-Portfolio 8</v>
      </c>
      <c r="V3111" s="41">
        <f>IF(MONTH(tbl_PV_Milestones[[#This Row],[Baseline Date]])&lt;7,YEAR(tbl_PV_Milestones[[#This Row],[Baseline Date]]),YEAR(tbl_PV_Milestones[[#This Row],[Baseline Date]])+1)</f>
        <v>1900</v>
      </c>
      <c r="W3111" s="41">
        <f>IF(MONTH(tbl_PV_Milestones[[#This Row],[Actual/Schedule Finish]])&lt;7,YEAR(tbl_PV_Milestones[[#This Row],[Actual/Schedule Finish]]),YEAR(tbl_PV_Milestones[[#This Row],[Actual/Schedule Finish]])+1)</f>
        <v>1900</v>
      </c>
      <c r="X3111" s="41" t="str">
        <f>IF(OR(tbl_PV_Milestones[[#This Row],[Project Status]]="Completed",tbl_PV_Milestones[[#This Row],[Project Status]]="Assumed Completed"),"Yes","No")</f>
        <v>No</v>
      </c>
      <c r="Y3111" s="41">
        <f>IF(tbl_PV_Milestones[[#This Row],[Baseline Date]]="",1,0)</f>
        <v>1</v>
      </c>
      <c r="Z3111" s="41">
        <f>IF(tbl_PV_Milestones[[#This Row],[Baseline Date]]&lt;PV_Meta!$B$7,1,0)</f>
        <v>1</v>
      </c>
      <c r="AA3111" s="41">
        <f>IF(tbl_PV_Milestones[[#This Row],[Complete]]="Yes",1,0)</f>
        <v>0</v>
      </c>
      <c r="AB3111" s="41">
        <f>IF(AND(tbl_PV_Milestones[[#This Row],[BL FY]]=2025,tbl_PV_Milestones[[#This Row],[Baseline Date]]&lt;PV_Meta!$B$7),1,0)</f>
        <v>0</v>
      </c>
      <c r="AC3111" s="41">
        <f>IF(AND(tbl_PV_Milestones[[#This Row],[Planned YTD]]=1,tbl_PV_Milestones[[#This Row],[Complete]]="Yes"),1,0)</f>
        <v>0</v>
      </c>
      <c r="AD3111" s="41">
        <f>IF(AND(tbl_PV_Milestones[[#This Row],[Actual/Schedule Finish]]&lt;PV_Meta!$B$7,tbl_PV_Milestones[[#This Row],[Complete]]="No",tbl_PV_Milestones[[#This Row],[Project Status]]&lt;&gt;"On Hold"),1,0)</f>
        <v>1</v>
      </c>
      <c r="AE3111" s="41">
        <f>IF(AND(tbl_PV_Milestones[[#This Row],[Actual/Schedule Finish]]&gt;tbl_PV_Milestones[[#This Row],[Baseline Date]],tbl_PV_Milestones[[#This Row],[Complete]]="No",tbl_PV_Milestones[[#This Row],[Project Status]]&lt;&gt;"On Hold",tbl_PV_Milestones[[#This Row],[Overdue]]=0,tbl_PV_Milestones[[#This Row],[To be Baselined]]&lt;&gt;1),1,0)</f>
        <v>0</v>
      </c>
      <c r="AF3111" s="41">
        <f>IF(AND(tbl_PV_Milestones[[#This Row],[BL FY]]=2025,tbl_PV_Milestones[[#This Row],[Finish FY]]&gt;2025),1,0)</f>
        <v>0</v>
      </c>
      <c r="AG3111" s="56" t="str">
        <f>_xlfn.XLOOKUP(tbl_PV_Milestones[[#This Row],[Work ID]],tbl_PV_Meta[Work ID '#],tbl_PV_Meta[Project Manager/Owner],,0)</f>
        <v>Project Manager 25</v>
      </c>
    </row>
    <row r="3112" spans="4:33" x14ac:dyDescent="0.25">
      <c r="D3112" s="6" t="s">
        <v>154</v>
      </c>
      <c r="E3112" s="6" t="s">
        <v>52</v>
      </c>
      <c r="F3112" s="6" t="s">
        <v>1750</v>
      </c>
      <c r="G3112" s="6" t="s">
        <v>559</v>
      </c>
      <c r="H3112" s="6" t="s">
        <v>505</v>
      </c>
      <c r="I3112" s="6" t="s">
        <v>510</v>
      </c>
      <c r="J3112" s="6" t="s">
        <v>154</v>
      </c>
      <c r="K3112" s="6" t="s">
        <v>36</v>
      </c>
      <c r="L3112" s="6" t="s">
        <v>48</v>
      </c>
      <c r="M3112" s="43"/>
      <c r="N3112" s="44" t="s">
        <v>1979</v>
      </c>
      <c r="S3112" s="45" t="e">
        <f>_xlfn.CONCAT(#REF!,TRIM(tbl_PV_Milestones[[#This Row],[Milestone Description]]))</f>
        <v>#REF!</v>
      </c>
      <c r="T3112" s="84" t="str">
        <f>IF(COUNTIF(tbl_PV_Milestones[UID],tbl_PV_Milestones[[#This Row],[UID]])&gt;1,"Duplicate","")</f>
        <v>Duplicate</v>
      </c>
      <c r="U3112" s="42" t="str">
        <f>_xlfn.XLOOKUP(tbl_PV_Milestones[[#This Row],[Work ID]],tbl_PV_Meta[Work ID '#],tbl_PV_Meta[Sub-Portfolio])</f>
        <v>Sub-Portfolio 8</v>
      </c>
      <c r="V3112" s="41">
        <f>IF(MONTH(tbl_PV_Milestones[[#This Row],[Baseline Date]])&lt;7,YEAR(tbl_PV_Milestones[[#This Row],[Baseline Date]]),YEAR(tbl_PV_Milestones[[#This Row],[Baseline Date]])+1)</f>
        <v>1900</v>
      </c>
      <c r="W3112" s="41">
        <f>IF(MONTH(tbl_PV_Milestones[[#This Row],[Actual/Schedule Finish]])&lt;7,YEAR(tbl_PV_Milestones[[#This Row],[Actual/Schedule Finish]]),YEAR(tbl_PV_Milestones[[#This Row],[Actual/Schedule Finish]])+1)</f>
        <v>1900</v>
      </c>
      <c r="X3112" s="41" t="str">
        <f>IF(OR(tbl_PV_Milestones[[#This Row],[Project Status]]="Completed",tbl_PV_Milestones[[#This Row],[Project Status]]="Assumed Completed"),"Yes","No")</f>
        <v>No</v>
      </c>
      <c r="Y3112" s="41">
        <f>IF(tbl_PV_Milestones[[#This Row],[Baseline Date]]="",1,0)</f>
        <v>1</v>
      </c>
      <c r="Z3112" s="41">
        <f>IF(tbl_PV_Milestones[[#This Row],[Baseline Date]]&lt;PV_Meta!$B$7,1,0)</f>
        <v>1</v>
      </c>
      <c r="AA3112" s="41">
        <f>IF(tbl_PV_Milestones[[#This Row],[Complete]]="Yes",1,0)</f>
        <v>0</v>
      </c>
      <c r="AB3112" s="41">
        <f>IF(AND(tbl_PV_Milestones[[#This Row],[BL FY]]=2025,tbl_PV_Milestones[[#This Row],[Baseline Date]]&lt;PV_Meta!$B$7),1,0)</f>
        <v>0</v>
      </c>
      <c r="AC3112" s="41">
        <f>IF(AND(tbl_PV_Milestones[[#This Row],[Planned YTD]]=1,tbl_PV_Milestones[[#This Row],[Complete]]="Yes"),1,0)</f>
        <v>0</v>
      </c>
      <c r="AD3112" s="41">
        <f>IF(AND(tbl_PV_Milestones[[#This Row],[Actual/Schedule Finish]]&lt;PV_Meta!$B$7,tbl_PV_Milestones[[#This Row],[Complete]]="No",tbl_PV_Milestones[[#This Row],[Project Status]]&lt;&gt;"On Hold"),1,0)</f>
        <v>1</v>
      </c>
      <c r="AE3112" s="41">
        <f>IF(AND(tbl_PV_Milestones[[#This Row],[Actual/Schedule Finish]]&gt;tbl_PV_Milestones[[#This Row],[Baseline Date]],tbl_PV_Milestones[[#This Row],[Complete]]="No",tbl_PV_Milestones[[#This Row],[Project Status]]&lt;&gt;"On Hold",tbl_PV_Milestones[[#This Row],[Overdue]]=0,tbl_PV_Milestones[[#This Row],[To be Baselined]]&lt;&gt;1),1,0)</f>
        <v>0</v>
      </c>
      <c r="AF3112" s="41">
        <f>IF(AND(tbl_PV_Milestones[[#This Row],[BL FY]]=2025,tbl_PV_Milestones[[#This Row],[Finish FY]]&gt;2025),1,0)</f>
        <v>0</v>
      </c>
      <c r="AG3112" s="56" t="str">
        <f>_xlfn.XLOOKUP(tbl_PV_Milestones[[#This Row],[Work ID]],tbl_PV_Meta[Work ID '#],tbl_PV_Meta[Project Manager/Owner],,0)</f>
        <v>Project Manager 25</v>
      </c>
    </row>
    <row r="3113" spans="4:33" x14ac:dyDescent="0.25">
      <c r="D3113" s="6" t="s">
        <v>154</v>
      </c>
      <c r="E3113" s="6" t="s">
        <v>52</v>
      </c>
      <c r="F3113" s="6" t="s">
        <v>1750</v>
      </c>
      <c r="G3113" s="6" t="s">
        <v>554</v>
      </c>
      <c r="H3113" s="6" t="s">
        <v>505</v>
      </c>
      <c r="I3113" s="6" t="s">
        <v>510</v>
      </c>
      <c r="J3113" s="6" t="s">
        <v>154</v>
      </c>
      <c r="K3113" s="6" t="s">
        <v>36</v>
      </c>
      <c r="L3113" s="6" t="s">
        <v>48</v>
      </c>
      <c r="M3113" s="43"/>
      <c r="N3113" s="44" t="s">
        <v>1979</v>
      </c>
      <c r="S3113" s="45" t="e">
        <f>_xlfn.CONCAT(#REF!,TRIM(tbl_PV_Milestones[[#This Row],[Milestone Description]]))</f>
        <v>#REF!</v>
      </c>
      <c r="T3113" s="84" t="str">
        <f>IF(COUNTIF(tbl_PV_Milestones[UID],tbl_PV_Milestones[[#This Row],[UID]])&gt;1,"Duplicate","")</f>
        <v>Duplicate</v>
      </c>
      <c r="U3113" s="42" t="str">
        <f>_xlfn.XLOOKUP(tbl_PV_Milestones[[#This Row],[Work ID]],tbl_PV_Meta[Work ID '#],tbl_PV_Meta[Sub-Portfolio])</f>
        <v>Sub-Portfolio 8</v>
      </c>
      <c r="V3113" s="41">
        <f>IF(MONTH(tbl_PV_Milestones[[#This Row],[Baseline Date]])&lt;7,YEAR(tbl_PV_Milestones[[#This Row],[Baseline Date]]),YEAR(tbl_PV_Milestones[[#This Row],[Baseline Date]])+1)</f>
        <v>1900</v>
      </c>
      <c r="W3113" s="41">
        <f>IF(MONTH(tbl_PV_Milestones[[#This Row],[Actual/Schedule Finish]])&lt;7,YEAR(tbl_PV_Milestones[[#This Row],[Actual/Schedule Finish]]),YEAR(tbl_PV_Milestones[[#This Row],[Actual/Schedule Finish]])+1)</f>
        <v>1900</v>
      </c>
      <c r="X3113" s="41" t="str">
        <f>IF(OR(tbl_PV_Milestones[[#This Row],[Project Status]]="Completed",tbl_PV_Milestones[[#This Row],[Project Status]]="Assumed Completed"),"Yes","No")</f>
        <v>No</v>
      </c>
      <c r="Y3113" s="41">
        <f>IF(tbl_PV_Milestones[[#This Row],[Baseline Date]]="",1,0)</f>
        <v>1</v>
      </c>
      <c r="Z3113" s="41">
        <f>IF(tbl_PV_Milestones[[#This Row],[Baseline Date]]&lt;PV_Meta!$B$7,1,0)</f>
        <v>1</v>
      </c>
      <c r="AA3113" s="41">
        <f>IF(tbl_PV_Milestones[[#This Row],[Complete]]="Yes",1,0)</f>
        <v>0</v>
      </c>
      <c r="AB3113" s="41">
        <f>IF(AND(tbl_PV_Milestones[[#This Row],[BL FY]]=2025,tbl_PV_Milestones[[#This Row],[Baseline Date]]&lt;PV_Meta!$B$7),1,0)</f>
        <v>0</v>
      </c>
      <c r="AC3113" s="41">
        <f>IF(AND(tbl_PV_Milestones[[#This Row],[Planned YTD]]=1,tbl_PV_Milestones[[#This Row],[Complete]]="Yes"),1,0)</f>
        <v>0</v>
      </c>
      <c r="AD3113" s="41">
        <f>IF(AND(tbl_PV_Milestones[[#This Row],[Actual/Schedule Finish]]&lt;PV_Meta!$B$7,tbl_PV_Milestones[[#This Row],[Complete]]="No",tbl_PV_Milestones[[#This Row],[Project Status]]&lt;&gt;"On Hold"),1,0)</f>
        <v>1</v>
      </c>
      <c r="AE3113" s="41">
        <f>IF(AND(tbl_PV_Milestones[[#This Row],[Actual/Schedule Finish]]&gt;tbl_PV_Milestones[[#This Row],[Baseline Date]],tbl_PV_Milestones[[#This Row],[Complete]]="No",tbl_PV_Milestones[[#This Row],[Project Status]]&lt;&gt;"On Hold",tbl_PV_Milestones[[#This Row],[Overdue]]=0,tbl_PV_Milestones[[#This Row],[To be Baselined]]&lt;&gt;1),1,0)</f>
        <v>0</v>
      </c>
      <c r="AF3113" s="41">
        <f>IF(AND(tbl_PV_Milestones[[#This Row],[BL FY]]=2025,tbl_PV_Milestones[[#This Row],[Finish FY]]&gt;2025),1,0)</f>
        <v>0</v>
      </c>
      <c r="AG3113" s="56" t="str">
        <f>_xlfn.XLOOKUP(tbl_PV_Milestones[[#This Row],[Work ID]],tbl_PV_Meta[Work ID '#],tbl_PV_Meta[Project Manager/Owner],,0)</f>
        <v>Project Manager 25</v>
      </c>
    </row>
    <row r="3114" spans="4:33" x14ac:dyDescent="0.25">
      <c r="D3114" s="6" t="s">
        <v>154</v>
      </c>
      <c r="E3114" s="6" t="s">
        <v>503</v>
      </c>
      <c r="F3114" s="6" t="s">
        <v>1750</v>
      </c>
      <c r="G3114" s="6" t="s">
        <v>555</v>
      </c>
      <c r="H3114" s="6" t="s">
        <v>505</v>
      </c>
      <c r="I3114" s="6" t="s">
        <v>510</v>
      </c>
      <c r="J3114" s="6" t="s">
        <v>154</v>
      </c>
      <c r="K3114" s="6" t="s">
        <v>36</v>
      </c>
      <c r="L3114" s="6" t="s">
        <v>48</v>
      </c>
      <c r="M3114" s="43"/>
      <c r="N3114" s="44" t="s">
        <v>1979</v>
      </c>
      <c r="O3114" s="39">
        <v>45674.708333333299</v>
      </c>
      <c r="P3114" s="39">
        <v>45674.708333333299</v>
      </c>
      <c r="Q3114" s="6">
        <v>0</v>
      </c>
      <c r="R3114" s="6">
        <v>0</v>
      </c>
      <c r="S3114" s="45" t="e">
        <f>_xlfn.CONCAT(#REF!,TRIM(tbl_PV_Milestones[[#This Row],[Milestone Description]]))</f>
        <v>#REF!</v>
      </c>
      <c r="T3114" s="84" t="str">
        <f>IF(COUNTIF(tbl_PV_Milestones[UID],tbl_PV_Milestones[[#This Row],[UID]])&gt;1,"Duplicate","")</f>
        <v>Duplicate</v>
      </c>
      <c r="U3114" s="42" t="str">
        <f>_xlfn.XLOOKUP(tbl_PV_Milestones[[#This Row],[Work ID]],tbl_PV_Meta[Work ID '#],tbl_PV_Meta[Sub-Portfolio])</f>
        <v>Sub-Portfolio 8</v>
      </c>
      <c r="V3114" s="41">
        <f>IF(MONTH(tbl_PV_Milestones[[#This Row],[Baseline Date]])&lt;7,YEAR(tbl_PV_Milestones[[#This Row],[Baseline Date]]),YEAR(tbl_PV_Milestones[[#This Row],[Baseline Date]])+1)</f>
        <v>2025</v>
      </c>
      <c r="W3114" s="41">
        <f>IF(MONTH(tbl_PV_Milestones[[#This Row],[Actual/Schedule Finish]])&lt;7,YEAR(tbl_PV_Milestones[[#This Row],[Actual/Schedule Finish]]),YEAR(tbl_PV_Milestones[[#This Row],[Actual/Schedule Finish]])+1)</f>
        <v>2025</v>
      </c>
      <c r="X3114" s="41" t="str">
        <f>IF(OR(tbl_PV_Milestones[[#This Row],[Project Status]]="Completed",tbl_PV_Milestones[[#This Row],[Project Status]]="Assumed Completed"),"Yes","No")</f>
        <v>No</v>
      </c>
      <c r="Y3114" s="41">
        <f>IF(tbl_PV_Milestones[[#This Row],[Baseline Date]]="",1,0)</f>
        <v>0</v>
      </c>
      <c r="Z3114" s="41">
        <f>IF(tbl_PV_Milestones[[#This Row],[Baseline Date]]&lt;PV_Meta!$B$7,1,0)</f>
        <v>1</v>
      </c>
      <c r="AA3114" s="41">
        <f>IF(tbl_PV_Milestones[[#This Row],[Complete]]="Yes",1,0)</f>
        <v>0</v>
      </c>
      <c r="AB3114" s="41">
        <f>IF(AND(tbl_PV_Milestones[[#This Row],[BL FY]]=2025,tbl_PV_Milestones[[#This Row],[Baseline Date]]&lt;PV_Meta!$B$7),1,0)</f>
        <v>1</v>
      </c>
      <c r="AC3114" s="41">
        <f>IF(AND(tbl_PV_Milestones[[#This Row],[Planned YTD]]=1,tbl_PV_Milestones[[#This Row],[Complete]]="Yes"),1,0)</f>
        <v>0</v>
      </c>
      <c r="AD3114" s="41">
        <f>IF(AND(tbl_PV_Milestones[[#This Row],[Actual/Schedule Finish]]&lt;PV_Meta!$B$7,tbl_PV_Milestones[[#This Row],[Complete]]="No",tbl_PV_Milestones[[#This Row],[Project Status]]&lt;&gt;"On Hold"),1,0)</f>
        <v>1</v>
      </c>
      <c r="AE3114" s="41">
        <f>IF(AND(tbl_PV_Milestones[[#This Row],[Actual/Schedule Finish]]&gt;tbl_PV_Milestones[[#This Row],[Baseline Date]],tbl_PV_Milestones[[#This Row],[Complete]]="No",tbl_PV_Milestones[[#This Row],[Project Status]]&lt;&gt;"On Hold",tbl_PV_Milestones[[#This Row],[Overdue]]=0,tbl_PV_Milestones[[#This Row],[To be Baselined]]&lt;&gt;1),1,0)</f>
        <v>0</v>
      </c>
      <c r="AF3114" s="41">
        <f>IF(AND(tbl_PV_Milestones[[#This Row],[BL FY]]=2025,tbl_PV_Milestones[[#This Row],[Finish FY]]&gt;2025),1,0)</f>
        <v>0</v>
      </c>
      <c r="AG3114" s="56" t="str">
        <f>_xlfn.XLOOKUP(tbl_PV_Milestones[[#This Row],[Work ID]],tbl_PV_Meta[Work ID '#],tbl_PV_Meta[Project Manager/Owner],,0)</f>
        <v>Project Manager 25</v>
      </c>
    </row>
    <row r="3115" spans="4:33" x14ac:dyDescent="0.25">
      <c r="D3115" s="6" t="s">
        <v>154</v>
      </c>
      <c r="E3115" s="6" t="s">
        <v>52</v>
      </c>
      <c r="F3115" s="6" t="s">
        <v>1750</v>
      </c>
      <c r="G3115" s="6" t="s">
        <v>556</v>
      </c>
      <c r="H3115" s="6" t="s">
        <v>505</v>
      </c>
      <c r="I3115" s="6" t="s">
        <v>510</v>
      </c>
      <c r="J3115" s="6" t="s">
        <v>154</v>
      </c>
      <c r="K3115" s="6" t="s">
        <v>36</v>
      </c>
      <c r="L3115" s="6" t="s">
        <v>48</v>
      </c>
      <c r="M3115" s="43"/>
      <c r="N3115" s="44" t="s">
        <v>1979</v>
      </c>
      <c r="S3115" s="45" t="e">
        <f>_xlfn.CONCAT(#REF!,TRIM(tbl_PV_Milestones[[#This Row],[Milestone Description]]))</f>
        <v>#REF!</v>
      </c>
      <c r="T3115" s="84" t="str">
        <f>IF(COUNTIF(tbl_PV_Milestones[UID],tbl_PV_Milestones[[#This Row],[UID]])&gt;1,"Duplicate","")</f>
        <v>Duplicate</v>
      </c>
      <c r="U3115" s="42" t="str">
        <f>_xlfn.XLOOKUP(tbl_PV_Milestones[[#This Row],[Work ID]],tbl_PV_Meta[Work ID '#],tbl_PV_Meta[Sub-Portfolio])</f>
        <v>Sub-Portfolio 8</v>
      </c>
      <c r="V3115" s="41">
        <f>IF(MONTH(tbl_PV_Milestones[[#This Row],[Baseline Date]])&lt;7,YEAR(tbl_PV_Milestones[[#This Row],[Baseline Date]]),YEAR(tbl_PV_Milestones[[#This Row],[Baseline Date]])+1)</f>
        <v>1900</v>
      </c>
      <c r="W3115" s="41">
        <f>IF(MONTH(tbl_PV_Milestones[[#This Row],[Actual/Schedule Finish]])&lt;7,YEAR(tbl_PV_Milestones[[#This Row],[Actual/Schedule Finish]]),YEAR(tbl_PV_Milestones[[#This Row],[Actual/Schedule Finish]])+1)</f>
        <v>1900</v>
      </c>
      <c r="X3115" s="41" t="str">
        <f>IF(OR(tbl_PV_Milestones[[#This Row],[Project Status]]="Completed",tbl_PV_Milestones[[#This Row],[Project Status]]="Assumed Completed"),"Yes","No")</f>
        <v>No</v>
      </c>
      <c r="Y3115" s="41">
        <f>IF(tbl_PV_Milestones[[#This Row],[Baseline Date]]="",1,0)</f>
        <v>1</v>
      </c>
      <c r="Z3115" s="41">
        <f>IF(tbl_PV_Milestones[[#This Row],[Baseline Date]]&lt;PV_Meta!$B$7,1,0)</f>
        <v>1</v>
      </c>
      <c r="AA3115" s="41">
        <f>IF(tbl_PV_Milestones[[#This Row],[Complete]]="Yes",1,0)</f>
        <v>0</v>
      </c>
      <c r="AB3115" s="41">
        <f>IF(AND(tbl_PV_Milestones[[#This Row],[BL FY]]=2025,tbl_PV_Milestones[[#This Row],[Baseline Date]]&lt;PV_Meta!$B$7),1,0)</f>
        <v>0</v>
      </c>
      <c r="AC3115" s="41">
        <f>IF(AND(tbl_PV_Milestones[[#This Row],[Planned YTD]]=1,tbl_PV_Milestones[[#This Row],[Complete]]="Yes"),1,0)</f>
        <v>0</v>
      </c>
      <c r="AD3115" s="41">
        <f>IF(AND(tbl_PV_Milestones[[#This Row],[Actual/Schedule Finish]]&lt;PV_Meta!$B$7,tbl_PV_Milestones[[#This Row],[Complete]]="No",tbl_PV_Milestones[[#This Row],[Project Status]]&lt;&gt;"On Hold"),1,0)</f>
        <v>1</v>
      </c>
      <c r="AE3115" s="41">
        <f>IF(AND(tbl_PV_Milestones[[#This Row],[Actual/Schedule Finish]]&gt;tbl_PV_Milestones[[#This Row],[Baseline Date]],tbl_PV_Milestones[[#This Row],[Complete]]="No",tbl_PV_Milestones[[#This Row],[Project Status]]&lt;&gt;"On Hold",tbl_PV_Milestones[[#This Row],[Overdue]]=0,tbl_PV_Milestones[[#This Row],[To be Baselined]]&lt;&gt;1),1,0)</f>
        <v>0</v>
      </c>
      <c r="AF3115" s="41">
        <f>IF(AND(tbl_PV_Milestones[[#This Row],[BL FY]]=2025,tbl_PV_Milestones[[#This Row],[Finish FY]]&gt;2025),1,0)</f>
        <v>0</v>
      </c>
      <c r="AG3115" s="56" t="str">
        <f>_xlfn.XLOOKUP(tbl_PV_Milestones[[#This Row],[Work ID]],tbl_PV_Meta[Work ID '#],tbl_PV_Meta[Project Manager/Owner],,0)</f>
        <v>Project Manager 25</v>
      </c>
    </row>
    <row r="3116" spans="4:33" x14ac:dyDescent="0.25">
      <c r="D3116" s="6" t="s">
        <v>154</v>
      </c>
      <c r="E3116" s="6" t="s">
        <v>503</v>
      </c>
      <c r="F3116" s="6" t="s">
        <v>1750</v>
      </c>
      <c r="G3116" s="6" t="s">
        <v>537</v>
      </c>
      <c r="H3116" s="6" t="s">
        <v>505</v>
      </c>
      <c r="I3116" s="6" t="s">
        <v>510</v>
      </c>
      <c r="J3116" s="6" t="s">
        <v>154</v>
      </c>
      <c r="K3116" s="6" t="s">
        <v>36</v>
      </c>
      <c r="L3116" s="6" t="s">
        <v>48</v>
      </c>
      <c r="M3116" s="43"/>
      <c r="N3116" s="44" t="s">
        <v>1979</v>
      </c>
      <c r="O3116" s="39">
        <v>45693.708333333299</v>
      </c>
      <c r="P3116" s="39">
        <v>45693.708333333299</v>
      </c>
      <c r="Q3116" s="6">
        <v>0</v>
      </c>
      <c r="R3116" s="6">
        <v>0</v>
      </c>
      <c r="S3116" s="45" t="e">
        <f>_xlfn.CONCAT(#REF!,TRIM(tbl_PV_Milestones[[#This Row],[Milestone Description]]))</f>
        <v>#REF!</v>
      </c>
      <c r="T3116" s="84" t="str">
        <f>IF(COUNTIF(tbl_PV_Milestones[UID],tbl_PV_Milestones[[#This Row],[UID]])&gt;1,"Duplicate","")</f>
        <v>Duplicate</v>
      </c>
      <c r="U3116" s="42" t="str">
        <f>_xlfn.XLOOKUP(tbl_PV_Milestones[[#This Row],[Work ID]],tbl_PV_Meta[Work ID '#],tbl_PV_Meta[Sub-Portfolio])</f>
        <v>Sub-Portfolio 8</v>
      </c>
      <c r="V3116" s="41">
        <f>IF(MONTH(tbl_PV_Milestones[[#This Row],[Baseline Date]])&lt;7,YEAR(tbl_PV_Milestones[[#This Row],[Baseline Date]]),YEAR(tbl_PV_Milestones[[#This Row],[Baseline Date]])+1)</f>
        <v>2025</v>
      </c>
      <c r="W3116" s="41">
        <f>IF(MONTH(tbl_PV_Milestones[[#This Row],[Actual/Schedule Finish]])&lt;7,YEAR(tbl_PV_Milestones[[#This Row],[Actual/Schedule Finish]]),YEAR(tbl_PV_Milestones[[#This Row],[Actual/Schedule Finish]])+1)</f>
        <v>2025</v>
      </c>
      <c r="X3116" s="41" t="str">
        <f>IF(OR(tbl_PV_Milestones[[#This Row],[Project Status]]="Completed",tbl_PV_Milestones[[#This Row],[Project Status]]="Assumed Completed"),"Yes","No")</f>
        <v>No</v>
      </c>
      <c r="Y3116" s="41">
        <f>IF(tbl_PV_Milestones[[#This Row],[Baseline Date]]="",1,0)</f>
        <v>0</v>
      </c>
      <c r="Z3116" s="41">
        <f>IF(tbl_PV_Milestones[[#This Row],[Baseline Date]]&lt;PV_Meta!$B$7,1,0)</f>
        <v>1</v>
      </c>
      <c r="AA3116" s="41">
        <f>IF(tbl_PV_Milestones[[#This Row],[Complete]]="Yes",1,0)</f>
        <v>0</v>
      </c>
      <c r="AB3116" s="41">
        <f>IF(AND(tbl_PV_Milestones[[#This Row],[BL FY]]=2025,tbl_PV_Milestones[[#This Row],[Baseline Date]]&lt;PV_Meta!$B$7),1,0)</f>
        <v>1</v>
      </c>
      <c r="AC3116" s="41">
        <f>IF(AND(tbl_PV_Milestones[[#This Row],[Planned YTD]]=1,tbl_PV_Milestones[[#This Row],[Complete]]="Yes"),1,0)</f>
        <v>0</v>
      </c>
      <c r="AD3116" s="41">
        <f>IF(AND(tbl_PV_Milestones[[#This Row],[Actual/Schedule Finish]]&lt;PV_Meta!$B$7,tbl_PV_Milestones[[#This Row],[Complete]]="No",tbl_PV_Milestones[[#This Row],[Project Status]]&lt;&gt;"On Hold"),1,0)</f>
        <v>1</v>
      </c>
      <c r="AE3116" s="41">
        <f>IF(AND(tbl_PV_Milestones[[#This Row],[Actual/Schedule Finish]]&gt;tbl_PV_Milestones[[#This Row],[Baseline Date]],tbl_PV_Milestones[[#This Row],[Complete]]="No",tbl_PV_Milestones[[#This Row],[Project Status]]&lt;&gt;"On Hold",tbl_PV_Milestones[[#This Row],[Overdue]]=0,tbl_PV_Milestones[[#This Row],[To be Baselined]]&lt;&gt;1),1,0)</f>
        <v>0</v>
      </c>
      <c r="AF3116" s="41">
        <f>IF(AND(tbl_PV_Milestones[[#This Row],[BL FY]]=2025,tbl_PV_Milestones[[#This Row],[Finish FY]]&gt;2025),1,0)</f>
        <v>0</v>
      </c>
      <c r="AG3116" s="56" t="str">
        <f>_xlfn.XLOOKUP(tbl_PV_Milestones[[#This Row],[Work ID]],tbl_PV_Meta[Work ID '#],tbl_PV_Meta[Project Manager/Owner],,0)</f>
        <v>Project Manager 25</v>
      </c>
    </row>
    <row r="3117" spans="4:33" x14ac:dyDescent="0.25">
      <c r="D3117" s="6" t="s">
        <v>154</v>
      </c>
      <c r="E3117" s="6" t="s">
        <v>503</v>
      </c>
      <c r="F3117" s="6" t="s">
        <v>1750</v>
      </c>
      <c r="G3117" s="6" t="s">
        <v>540</v>
      </c>
      <c r="H3117" s="6" t="s">
        <v>505</v>
      </c>
      <c r="I3117" s="6" t="s">
        <v>510</v>
      </c>
      <c r="J3117" s="6" t="s">
        <v>154</v>
      </c>
      <c r="K3117" s="6" t="s">
        <v>36</v>
      </c>
      <c r="L3117" s="6" t="s">
        <v>48</v>
      </c>
      <c r="M3117" s="43"/>
      <c r="N3117" s="44" t="s">
        <v>1979</v>
      </c>
      <c r="O3117" s="39">
        <v>45702.708333333299</v>
      </c>
      <c r="P3117" s="39">
        <v>45702.708333333299</v>
      </c>
      <c r="Q3117" s="6">
        <v>0</v>
      </c>
      <c r="R3117" s="6">
        <v>0</v>
      </c>
      <c r="S3117" s="45" t="e">
        <f>_xlfn.CONCAT(#REF!,TRIM(tbl_PV_Milestones[[#This Row],[Milestone Description]]))</f>
        <v>#REF!</v>
      </c>
      <c r="T3117" s="84" t="str">
        <f>IF(COUNTIF(tbl_PV_Milestones[UID],tbl_PV_Milestones[[#This Row],[UID]])&gt;1,"Duplicate","")</f>
        <v>Duplicate</v>
      </c>
      <c r="U3117" s="42" t="str">
        <f>_xlfn.XLOOKUP(tbl_PV_Milestones[[#This Row],[Work ID]],tbl_PV_Meta[Work ID '#],tbl_PV_Meta[Sub-Portfolio])</f>
        <v>Sub-Portfolio 8</v>
      </c>
      <c r="V3117" s="41">
        <f>IF(MONTH(tbl_PV_Milestones[[#This Row],[Baseline Date]])&lt;7,YEAR(tbl_PV_Milestones[[#This Row],[Baseline Date]]),YEAR(tbl_PV_Milestones[[#This Row],[Baseline Date]])+1)</f>
        <v>2025</v>
      </c>
      <c r="W3117" s="41">
        <f>IF(MONTH(tbl_PV_Milestones[[#This Row],[Actual/Schedule Finish]])&lt;7,YEAR(tbl_PV_Milestones[[#This Row],[Actual/Schedule Finish]]),YEAR(tbl_PV_Milestones[[#This Row],[Actual/Schedule Finish]])+1)</f>
        <v>2025</v>
      </c>
      <c r="X3117" s="41" t="str">
        <f>IF(OR(tbl_PV_Milestones[[#This Row],[Project Status]]="Completed",tbl_PV_Milestones[[#This Row],[Project Status]]="Assumed Completed"),"Yes","No")</f>
        <v>No</v>
      </c>
      <c r="Y3117" s="41">
        <f>IF(tbl_PV_Milestones[[#This Row],[Baseline Date]]="",1,0)</f>
        <v>0</v>
      </c>
      <c r="Z3117" s="41">
        <f>IF(tbl_PV_Milestones[[#This Row],[Baseline Date]]&lt;PV_Meta!$B$7,1,0)</f>
        <v>1</v>
      </c>
      <c r="AA3117" s="41">
        <f>IF(tbl_PV_Milestones[[#This Row],[Complete]]="Yes",1,0)</f>
        <v>0</v>
      </c>
      <c r="AB3117" s="41">
        <f>IF(AND(tbl_PV_Milestones[[#This Row],[BL FY]]=2025,tbl_PV_Milestones[[#This Row],[Baseline Date]]&lt;PV_Meta!$B$7),1,0)</f>
        <v>1</v>
      </c>
      <c r="AC3117" s="41">
        <f>IF(AND(tbl_PV_Milestones[[#This Row],[Planned YTD]]=1,tbl_PV_Milestones[[#This Row],[Complete]]="Yes"),1,0)</f>
        <v>0</v>
      </c>
      <c r="AD3117" s="41">
        <f>IF(AND(tbl_PV_Milestones[[#This Row],[Actual/Schedule Finish]]&lt;PV_Meta!$B$7,tbl_PV_Milestones[[#This Row],[Complete]]="No",tbl_PV_Milestones[[#This Row],[Project Status]]&lt;&gt;"On Hold"),1,0)</f>
        <v>1</v>
      </c>
      <c r="AE3117" s="41">
        <f>IF(AND(tbl_PV_Milestones[[#This Row],[Actual/Schedule Finish]]&gt;tbl_PV_Milestones[[#This Row],[Baseline Date]],tbl_PV_Milestones[[#This Row],[Complete]]="No",tbl_PV_Milestones[[#This Row],[Project Status]]&lt;&gt;"On Hold",tbl_PV_Milestones[[#This Row],[Overdue]]=0,tbl_PV_Milestones[[#This Row],[To be Baselined]]&lt;&gt;1),1,0)</f>
        <v>0</v>
      </c>
      <c r="AF3117" s="41">
        <f>IF(AND(tbl_PV_Milestones[[#This Row],[BL FY]]=2025,tbl_PV_Milestones[[#This Row],[Finish FY]]&gt;2025),1,0)</f>
        <v>0</v>
      </c>
      <c r="AG3117" s="56" t="str">
        <f>_xlfn.XLOOKUP(tbl_PV_Milestones[[#This Row],[Work ID]],tbl_PV_Meta[Work ID '#],tbl_PV_Meta[Project Manager/Owner],,0)</f>
        <v>Project Manager 25</v>
      </c>
    </row>
    <row r="3118" spans="4:33" x14ac:dyDescent="0.25">
      <c r="D3118" s="6" t="s">
        <v>154</v>
      </c>
      <c r="E3118" s="6" t="s">
        <v>52</v>
      </c>
      <c r="F3118" s="6" t="s">
        <v>1750</v>
      </c>
      <c r="G3118" s="6" t="s">
        <v>534</v>
      </c>
      <c r="H3118" s="6" t="s">
        <v>505</v>
      </c>
      <c r="I3118" s="6" t="s">
        <v>510</v>
      </c>
      <c r="J3118" s="6" t="s">
        <v>154</v>
      </c>
      <c r="K3118" s="6" t="s">
        <v>36</v>
      </c>
      <c r="L3118" s="6" t="s">
        <v>48</v>
      </c>
      <c r="M3118" s="43"/>
      <c r="N3118" s="44" t="s">
        <v>1979</v>
      </c>
      <c r="S3118" s="45" t="e">
        <f>_xlfn.CONCAT(#REF!,TRIM(tbl_PV_Milestones[[#This Row],[Milestone Description]]))</f>
        <v>#REF!</v>
      </c>
      <c r="T3118" s="84" t="str">
        <f>IF(COUNTIF(tbl_PV_Milestones[UID],tbl_PV_Milestones[[#This Row],[UID]])&gt;1,"Duplicate","")</f>
        <v>Duplicate</v>
      </c>
      <c r="U3118" s="42" t="str">
        <f>_xlfn.XLOOKUP(tbl_PV_Milestones[[#This Row],[Work ID]],tbl_PV_Meta[Work ID '#],tbl_PV_Meta[Sub-Portfolio])</f>
        <v>Sub-Portfolio 8</v>
      </c>
      <c r="V3118" s="41">
        <f>IF(MONTH(tbl_PV_Milestones[[#This Row],[Baseline Date]])&lt;7,YEAR(tbl_PV_Milestones[[#This Row],[Baseline Date]]),YEAR(tbl_PV_Milestones[[#This Row],[Baseline Date]])+1)</f>
        <v>1900</v>
      </c>
      <c r="W3118" s="41">
        <f>IF(MONTH(tbl_PV_Milestones[[#This Row],[Actual/Schedule Finish]])&lt;7,YEAR(tbl_PV_Milestones[[#This Row],[Actual/Schedule Finish]]),YEAR(tbl_PV_Milestones[[#This Row],[Actual/Schedule Finish]])+1)</f>
        <v>1900</v>
      </c>
      <c r="X3118" s="41" t="str">
        <f>IF(OR(tbl_PV_Milestones[[#This Row],[Project Status]]="Completed",tbl_PV_Milestones[[#This Row],[Project Status]]="Assumed Completed"),"Yes","No")</f>
        <v>No</v>
      </c>
      <c r="Y3118" s="41">
        <f>IF(tbl_PV_Milestones[[#This Row],[Baseline Date]]="",1,0)</f>
        <v>1</v>
      </c>
      <c r="Z3118" s="41">
        <f>IF(tbl_PV_Milestones[[#This Row],[Baseline Date]]&lt;PV_Meta!$B$7,1,0)</f>
        <v>1</v>
      </c>
      <c r="AA3118" s="41">
        <f>IF(tbl_PV_Milestones[[#This Row],[Complete]]="Yes",1,0)</f>
        <v>0</v>
      </c>
      <c r="AB3118" s="41">
        <f>IF(AND(tbl_PV_Milestones[[#This Row],[BL FY]]=2025,tbl_PV_Milestones[[#This Row],[Baseline Date]]&lt;PV_Meta!$B$7),1,0)</f>
        <v>0</v>
      </c>
      <c r="AC3118" s="41">
        <f>IF(AND(tbl_PV_Milestones[[#This Row],[Planned YTD]]=1,tbl_PV_Milestones[[#This Row],[Complete]]="Yes"),1,0)</f>
        <v>0</v>
      </c>
      <c r="AD3118" s="41">
        <f>IF(AND(tbl_PV_Milestones[[#This Row],[Actual/Schedule Finish]]&lt;PV_Meta!$B$7,tbl_PV_Milestones[[#This Row],[Complete]]="No",tbl_PV_Milestones[[#This Row],[Project Status]]&lt;&gt;"On Hold"),1,0)</f>
        <v>1</v>
      </c>
      <c r="AE3118" s="41">
        <f>IF(AND(tbl_PV_Milestones[[#This Row],[Actual/Schedule Finish]]&gt;tbl_PV_Milestones[[#This Row],[Baseline Date]],tbl_PV_Milestones[[#This Row],[Complete]]="No",tbl_PV_Milestones[[#This Row],[Project Status]]&lt;&gt;"On Hold",tbl_PV_Milestones[[#This Row],[Overdue]]=0,tbl_PV_Milestones[[#This Row],[To be Baselined]]&lt;&gt;1),1,0)</f>
        <v>0</v>
      </c>
      <c r="AF3118" s="41">
        <f>IF(AND(tbl_PV_Milestones[[#This Row],[BL FY]]=2025,tbl_PV_Milestones[[#This Row],[Finish FY]]&gt;2025),1,0)</f>
        <v>0</v>
      </c>
      <c r="AG3118" s="56" t="str">
        <f>_xlfn.XLOOKUP(tbl_PV_Milestones[[#This Row],[Work ID]],tbl_PV_Meta[Work ID '#],tbl_PV_Meta[Project Manager/Owner],,0)</f>
        <v>Project Manager 25</v>
      </c>
    </row>
    <row r="3119" spans="4:33" x14ac:dyDescent="0.25">
      <c r="D3119" s="6" t="s">
        <v>154</v>
      </c>
      <c r="E3119" s="6" t="s">
        <v>52</v>
      </c>
      <c r="F3119" s="6" t="s">
        <v>1750</v>
      </c>
      <c r="G3119" s="6" t="s">
        <v>535</v>
      </c>
      <c r="H3119" s="6" t="s">
        <v>505</v>
      </c>
      <c r="I3119" s="6" t="s">
        <v>510</v>
      </c>
      <c r="J3119" s="6" t="s">
        <v>154</v>
      </c>
      <c r="K3119" s="6" t="s">
        <v>36</v>
      </c>
      <c r="L3119" s="6" t="s">
        <v>48</v>
      </c>
      <c r="M3119" s="43"/>
      <c r="N3119" s="44" t="s">
        <v>1979</v>
      </c>
      <c r="S3119" s="45" t="e">
        <f>_xlfn.CONCAT(#REF!,TRIM(tbl_PV_Milestones[[#This Row],[Milestone Description]]))</f>
        <v>#REF!</v>
      </c>
      <c r="T3119" s="84" t="str">
        <f>IF(COUNTIF(tbl_PV_Milestones[UID],tbl_PV_Milestones[[#This Row],[UID]])&gt;1,"Duplicate","")</f>
        <v>Duplicate</v>
      </c>
      <c r="U3119" s="42" t="str">
        <f>_xlfn.XLOOKUP(tbl_PV_Milestones[[#This Row],[Work ID]],tbl_PV_Meta[Work ID '#],tbl_PV_Meta[Sub-Portfolio])</f>
        <v>Sub-Portfolio 8</v>
      </c>
      <c r="V3119" s="41">
        <f>IF(MONTH(tbl_PV_Milestones[[#This Row],[Baseline Date]])&lt;7,YEAR(tbl_PV_Milestones[[#This Row],[Baseline Date]]),YEAR(tbl_PV_Milestones[[#This Row],[Baseline Date]])+1)</f>
        <v>1900</v>
      </c>
      <c r="W3119" s="41">
        <f>IF(MONTH(tbl_PV_Milestones[[#This Row],[Actual/Schedule Finish]])&lt;7,YEAR(tbl_PV_Milestones[[#This Row],[Actual/Schedule Finish]]),YEAR(tbl_PV_Milestones[[#This Row],[Actual/Schedule Finish]])+1)</f>
        <v>1900</v>
      </c>
      <c r="X3119" s="41" t="str">
        <f>IF(OR(tbl_PV_Milestones[[#This Row],[Project Status]]="Completed",tbl_PV_Milestones[[#This Row],[Project Status]]="Assumed Completed"),"Yes","No")</f>
        <v>No</v>
      </c>
      <c r="Y3119" s="41">
        <f>IF(tbl_PV_Milestones[[#This Row],[Baseline Date]]="",1,0)</f>
        <v>1</v>
      </c>
      <c r="Z3119" s="41">
        <f>IF(tbl_PV_Milestones[[#This Row],[Baseline Date]]&lt;PV_Meta!$B$7,1,0)</f>
        <v>1</v>
      </c>
      <c r="AA3119" s="41">
        <f>IF(tbl_PV_Milestones[[#This Row],[Complete]]="Yes",1,0)</f>
        <v>0</v>
      </c>
      <c r="AB3119" s="41">
        <f>IF(AND(tbl_PV_Milestones[[#This Row],[BL FY]]=2025,tbl_PV_Milestones[[#This Row],[Baseline Date]]&lt;PV_Meta!$B$7),1,0)</f>
        <v>0</v>
      </c>
      <c r="AC3119" s="41">
        <f>IF(AND(tbl_PV_Milestones[[#This Row],[Planned YTD]]=1,tbl_PV_Milestones[[#This Row],[Complete]]="Yes"),1,0)</f>
        <v>0</v>
      </c>
      <c r="AD3119" s="41">
        <f>IF(AND(tbl_PV_Milestones[[#This Row],[Actual/Schedule Finish]]&lt;PV_Meta!$B$7,tbl_PV_Milestones[[#This Row],[Complete]]="No",tbl_PV_Milestones[[#This Row],[Project Status]]&lt;&gt;"On Hold"),1,0)</f>
        <v>1</v>
      </c>
      <c r="AE3119" s="41">
        <f>IF(AND(tbl_PV_Milestones[[#This Row],[Actual/Schedule Finish]]&gt;tbl_PV_Milestones[[#This Row],[Baseline Date]],tbl_PV_Milestones[[#This Row],[Complete]]="No",tbl_PV_Milestones[[#This Row],[Project Status]]&lt;&gt;"On Hold",tbl_PV_Milestones[[#This Row],[Overdue]]=0,tbl_PV_Milestones[[#This Row],[To be Baselined]]&lt;&gt;1),1,0)</f>
        <v>0</v>
      </c>
      <c r="AF3119" s="41">
        <f>IF(AND(tbl_PV_Milestones[[#This Row],[BL FY]]=2025,tbl_PV_Milestones[[#This Row],[Finish FY]]&gt;2025),1,0)</f>
        <v>0</v>
      </c>
      <c r="AG3119" s="56" t="str">
        <f>_xlfn.XLOOKUP(tbl_PV_Milestones[[#This Row],[Work ID]],tbl_PV_Meta[Work ID '#],tbl_PV_Meta[Project Manager/Owner],,0)</f>
        <v>Project Manager 25</v>
      </c>
    </row>
    <row r="3120" spans="4:33" x14ac:dyDescent="0.25">
      <c r="D3120" s="6" t="s">
        <v>154</v>
      </c>
      <c r="E3120" s="6" t="s">
        <v>52</v>
      </c>
      <c r="F3120" s="6" t="s">
        <v>1750</v>
      </c>
      <c r="G3120" s="6" t="s">
        <v>537</v>
      </c>
      <c r="H3120" s="6" t="s">
        <v>505</v>
      </c>
      <c r="I3120" s="6" t="s">
        <v>510</v>
      </c>
      <c r="J3120" s="6" t="s">
        <v>154</v>
      </c>
      <c r="K3120" s="6" t="s">
        <v>36</v>
      </c>
      <c r="L3120" s="6" t="s">
        <v>48</v>
      </c>
      <c r="M3120" s="43"/>
      <c r="N3120" s="44" t="s">
        <v>1979</v>
      </c>
      <c r="S3120" s="45" t="e">
        <f>_xlfn.CONCAT(#REF!,TRIM(tbl_PV_Milestones[[#This Row],[Milestone Description]]))</f>
        <v>#REF!</v>
      </c>
      <c r="T3120" s="84" t="str">
        <f>IF(COUNTIF(tbl_PV_Milestones[UID],tbl_PV_Milestones[[#This Row],[UID]])&gt;1,"Duplicate","")</f>
        <v>Duplicate</v>
      </c>
      <c r="U3120" s="42" t="str">
        <f>_xlfn.XLOOKUP(tbl_PV_Milestones[[#This Row],[Work ID]],tbl_PV_Meta[Work ID '#],tbl_PV_Meta[Sub-Portfolio])</f>
        <v>Sub-Portfolio 8</v>
      </c>
      <c r="V3120" s="41">
        <f>IF(MONTH(tbl_PV_Milestones[[#This Row],[Baseline Date]])&lt;7,YEAR(tbl_PV_Milestones[[#This Row],[Baseline Date]]),YEAR(tbl_PV_Milestones[[#This Row],[Baseline Date]])+1)</f>
        <v>1900</v>
      </c>
      <c r="W3120" s="41">
        <f>IF(MONTH(tbl_PV_Milestones[[#This Row],[Actual/Schedule Finish]])&lt;7,YEAR(tbl_PV_Milestones[[#This Row],[Actual/Schedule Finish]]),YEAR(tbl_PV_Milestones[[#This Row],[Actual/Schedule Finish]])+1)</f>
        <v>1900</v>
      </c>
      <c r="X3120" s="41" t="str">
        <f>IF(OR(tbl_PV_Milestones[[#This Row],[Project Status]]="Completed",tbl_PV_Milestones[[#This Row],[Project Status]]="Assumed Completed"),"Yes","No")</f>
        <v>No</v>
      </c>
      <c r="Y3120" s="41">
        <f>IF(tbl_PV_Milestones[[#This Row],[Baseline Date]]="",1,0)</f>
        <v>1</v>
      </c>
      <c r="Z3120" s="41">
        <f>IF(tbl_PV_Milestones[[#This Row],[Baseline Date]]&lt;PV_Meta!$B$7,1,0)</f>
        <v>1</v>
      </c>
      <c r="AA3120" s="41">
        <f>IF(tbl_PV_Milestones[[#This Row],[Complete]]="Yes",1,0)</f>
        <v>0</v>
      </c>
      <c r="AB3120" s="41">
        <f>IF(AND(tbl_PV_Milestones[[#This Row],[BL FY]]=2025,tbl_PV_Milestones[[#This Row],[Baseline Date]]&lt;PV_Meta!$B$7),1,0)</f>
        <v>0</v>
      </c>
      <c r="AC3120" s="41">
        <f>IF(AND(tbl_PV_Milestones[[#This Row],[Planned YTD]]=1,tbl_PV_Milestones[[#This Row],[Complete]]="Yes"),1,0)</f>
        <v>0</v>
      </c>
      <c r="AD3120" s="41">
        <f>IF(AND(tbl_PV_Milestones[[#This Row],[Actual/Schedule Finish]]&lt;PV_Meta!$B$7,tbl_PV_Milestones[[#This Row],[Complete]]="No",tbl_PV_Milestones[[#This Row],[Project Status]]&lt;&gt;"On Hold"),1,0)</f>
        <v>1</v>
      </c>
      <c r="AE3120" s="41">
        <f>IF(AND(tbl_PV_Milestones[[#This Row],[Actual/Schedule Finish]]&gt;tbl_PV_Milestones[[#This Row],[Baseline Date]],tbl_PV_Milestones[[#This Row],[Complete]]="No",tbl_PV_Milestones[[#This Row],[Project Status]]&lt;&gt;"On Hold",tbl_PV_Milestones[[#This Row],[Overdue]]=0,tbl_PV_Milestones[[#This Row],[To be Baselined]]&lt;&gt;1),1,0)</f>
        <v>0</v>
      </c>
      <c r="AF3120" s="41">
        <f>IF(AND(tbl_PV_Milestones[[#This Row],[BL FY]]=2025,tbl_PV_Milestones[[#This Row],[Finish FY]]&gt;2025),1,0)</f>
        <v>0</v>
      </c>
      <c r="AG3120" s="56" t="str">
        <f>_xlfn.XLOOKUP(tbl_PV_Milestones[[#This Row],[Work ID]],tbl_PV_Meta[Work ID '#],tbl_PV_Meta[Project Manager/Owner],,0)</f>
        <v>Project Manager 25</v>
      </c>
    </row>
    <row r="3121" spans="4:33" x14ac:dyDescent="0.25">
      <c r="D3121" s="6" t="s">
        <v>154</v>
      </c>
      <c r="E3121" s="6" t="s">
        <v>52</v>
      </c>
      <c r="F3121" s="6" t="s">
        <v>1750</v>
      </c>
      <c r="G3121" s="6" t="s">
        <v>538</v>
      </c>
      <c r="H3121" s="6" t="s">
        <v>505</v>
      </c>
      <c r="I3121" s="6" t="s">
        <v>510</v>
      </c>
      <c r="J3121" s="6" t="s">
        <v>154</v>
      </c>
      <c r="K3121" s="6" t="s">
        <v>36</v>
      </c>
      <c r="L3121" s="6" t="s">
        <v>48</v>
      </c>
      <c r="M3121" s="43"/>
      <c r="N3121" s="44" t="s">
        <v>1979</v>
      </c>
      <c r="S3121" s="45" t="e">
        <f>_xlfn.CONCAT(#REF!,TRIM(tbl_PV_Milestones[[#This Row],[Milestone Description]]))</f>
        <v>#REF!</v>
      </c>
      <c r="T3121" s="84" t="str">
        <f>IF(COUNTIF(tbl_PV_Milestones[UID],tbl_PV_Milestones[[#This Row],[UID]])&gt;1,"Duplicate","")</f>
        <v>Duplicate</v>
      </c>
      <c r="U3121" s="42" t="str">
        <f>_xlfn.XLOOKUP(tbl_PV_Milestones[[#This Row],[Work ID]],tbl_PV_Meta[Work ID '#],tbl_PV_Meta[Sub-Portfolio])</f>
        <v>Sub-Portfolio 8</v>
      </c>
      <c r="V3121" s="41">
        <f>IF(MONTH(tbl_PV_Milestones[[#This Row],[Baseline Date]])&lt;7,YEAR(tbl_PV_Milestones[[#This Row],[Baseline Date]]),YEAR(tbl_PV_Milestones[[#This Row],[Baseline Date]])+1)</f>
        <v>1900</v>
      </c>
      <c r="W3121" s="41">
        <f>IF(MONTH(tbl_PV_Milestones[[#This Row],[Actual/Schedule Finish]])&lt;7,YEAR(tbl_PV_Milestones[[#This Row],[Actual/Schedule Finish]]),YEAR(tbl_PV_Milestones[[#This Row],[Actual/Schedule Finish]])+1)</f>
        <v>1900</v>
      </c>
      <c r="X3121" s="41" t="str">
        <f>IF(OR(tbl_PV_Milestones[[#This Row],[Project Status]]="Completed",tbl_PV_Milestones[[#This Row],[Project Status]]="Assumed Completed"),"Yes","No")</f>
        <v>No</v>
      </c>
      <c r="Y3121" s="41">
        <f>IF(tbl_PV_Milestones[[#This Row],[Baseline Date]]="",1,0)</f>
        <v>1</v>
      </c>
      <c r="Z3121" s="41">
        <f>IF(tbl_PV_Milestones[[#This Row],[Baseline Date]]&lt;PV_Meta!$B$7,1,0)</f>
        <v>1</v>
      </c>
      <c r="AA3121" s="41">
        <f>IF(tbl_PV_Milestones[[#This Row],[Complete]]="Yes",1,0)</f>
        <v>0</v>
      </c>
      <c r="AB3121" s="41">
        <f>IF(AND(tbl_PV_Milestones[[#This Row],[BL FY]]=2025,tbl_PV_Milestones[[#This Row],[Baseline Date]]&lt;PV_Meta!$B$7),1,0)</f>
        <v>0</v>
      </c>
      <c r="AC3121" s="41">
        <f>IF(AND(tbl_PV_Milestones[[#This Row],[Planned YTD]]=1,tbl_PV_Milestones[[#This Row],[Complete]]="Yes"),1,0)</f>
        <v>0</v>
      </c>
      <c r="AD3121" s="41">
        <f>IF(AND(tbl_PV_Milestones[[#This Row],[Actual/Schedule Finish]]&lt;PV_Meta!$B$7,tbl_PV_Milestones[[#This Row],[Complete]]="No",tbl_PV_Milestones[[#This Row],[Project Status]]&lt;&gt;"On Hold"),1,0)</f>
        <v>1</v>
      </c>
      <c r="AE3121" s="41">
        <f>IF(AND(tbl_PV_Milestones[[#This Row],[Actual/Schedule Finish]]&gt;tbl_PV_Milestones[[#This Row],[Baseline Date]],tbl_PV_Milestones[[#This Row],[Complete]]="No",tbl_PV_Milestones[[#This Row],[Project Status]]&lt;&gt;"On Hold",tbl_PV_Milestones[[#This Row],[Overdue]]=0,tbl_PV_Milestones[[#This Row],[To be Baselined]]&lt;&gt;1),1,0)</f>
        <v>0</v>
      </c>
      <c r="AF3121" s="41">
        <f>IF(AND(tbl_PV_Milestones[[#This Row],[BL FY]]=2025,tbl_PV_Milestones[[#This Row],[Finish FY]]&gt;2025),1,0)</f>
        <v>0</v>
      </c>
      <c r="AG3121" s="56" t="str">
        <f>_xlfn.XLOOKUP(tbl_PV_Milestones[[#This Row],[Work ID]],tbl_PV_Meta[Work ID '#],tbl_PV_Meta[Project Manager/Owner],,0)</f>
        <v>Project Manager 25</v>
      </c>
    </row>
    <row r="3122" spans="4:33" x14ac:dyDescent="0.25">
      <c r="D3122" s="6" t="s">
        <v>154</v>
      </c>
      <c r="E3122" s="6" t="s">
        <v>52</v>
      </c>
      <c r="F3122" s="6" t="s">
        <v>1750</v>
      </c>
      <c r="G3122" s="6" t="s">
        <v>539</v>
      </c>
      <c r="H3122" s="6" t="s">
        <v>505</v>
      </c>
      <c r="I3122" s="6" t="s">
        <v>510</v>
      </c>
      <c r="J3122" s="6" t="s">
        <v>154</v>
      </c>
      <c r="K3122" s="6" t="s">
        <v>36</v>
      </c>
      <c r="L3122" s="6" t="s">
        <v>48</v>
      </c>
      <c r="M3122" s="43"/>
      <c r="N3122" s="44" t="s">
        <v>1979</v>
      </c>
      <c r="S3122" s="45" t="e">
        <f>_xlfn.CONCAT(#REF!,TRIM(tbl_PV_Milestones[[#This Row],[Milestone Description]]))</f>
        <v>#REF!</v>
      </c>
      <c r="T3122" s="84" t="str">
        <f>IF(COUNTIF(tbl_PV_Milestones[UID],tbl_PV_Milestones[[#This Row],[UID]])&gt;1,"Duplicate","")</f>
        <v>Duplicate</v>
      </c>
      <c r="U3122" s="42" t="str">
        <f>_xlfn.XLOOKUP(tbl_PV_Milestones[[#This Row],[Work ID]],tbl_PV_Meta[Work ID '#],tbl_PV_Meta[Sub-Portfolio])</f>
        <v>Sub-Portfolio 8</v>
      </c>
      <c r="V3122" s="41">
        <f>IF(MONTH(tbl_PV_Milestones[[#This Row],[Baseline Date]])&lt;7,YEAR(tbl_PV_Milestones[[#This Row],[Baseline Date]]),YEAR(tbl_PV_Milestones[[#This Row],[Baseline Date]])+1)</f>
        <v>1900</v>
      </c>
      <c r="W3122" s="41">
        <f>IF(MONTH(tbl_PV_Milestones[[#This Row],[Actual/Schedule Finish]])&lt;7,YEAR(tbl_PV_Milestones[[#This Row],[Actual/Schedule Finish]]),YEAR(tbl_PV_Milestones[[#This Row],[Actual/Schedule Finish]])+1)</f>
        <v>1900</v>
      </c>
      <c r="X3122" s="41" t="str">
        <f>IF(OR(tbl_PV_Milestones[[#This Row],[Project Status]]="Completed",tbl_PV_Milestones[[#This Row],[Project Status]]="Assumed Completed"),"Yes","No")</f>
        <v>No</v>
      </c>
      <c r="Y3122" s="41">
        <f>IF(tbl_PV_Milestones[[#This Row],[Baseline Date]]="",1,0)</f>
        <v>1</v>
      </c>
      <c r="Z3122" s="41">
        <f>IF(tbl_PV_Milestones[[#This Row],[Baseline Date]]&lt;PV_Meta!$B$7,1,0)</f>
        <v>1</v>
      </c>
      <c r="AA3122" s="41">
        <f>IF(tbl_PV_Milestones[[#This Row],[Complete]]="Yes",1,0)</f>
        <v>0</v>
      </c>
      <c r="AB3122" s="41">
        <f>IF(AND(tbl_PV_Milestones[[#This Row],[BL FY]]=2025,tbl_PV_Milestones[[#This Row],[Baseline Date]]&lt;PV_Meta!$B$7),1,0)</f>
        <v>0</v>
      </c>
      <c r="AC3122" s="41">
        <f>IF(AND(tbl_PV_Milestones[[#This Row],[Planned YTD]]=1,tbl_PV_Milestones[[#This Row],[Complete]]="Yes"),1,0)</f>
        <v>0</v>
      </c>
      <c r="AD3122" s="41">
        <f>IF(AND(tbl_PV_Milestones[[#This Row],[Actual/Schedule Finish]]&lt;PV_Meta!$B$7,tbl_PV_Milestones[[#This Row],[Complete]]="No",tbl_PV_Milestones[[#This Row],[Project Status]]&lt;&gt;"On Hold"),1,0)</f>
        <v>1</v>
      </c>
      <c r="AE3122" s="41">
        <f>IF(AND(tbl_PV_Milestones[[#This Row],[Actual/Schedule Finish]]&gt;tbl_PV_Milestones[[#This Row],[Baseline Date]],tbl_PV_Milestones[[#This Row],[Complete]]="No",tbl_PV_Milestones[[#This Row],[Project Status]]&lt;&gt;"On Hold",tbl_PV_Milestones[[#This Row],[Overdue]]=0,tbl_PV_Milestones[[#This Row],[To be Baselined]]&lt;&gt;1),1,0)</f>
        <v>0</v>
      </c>
      <c r="AF3122" s="41">
        <f>IF(AND(tbl_PV_Milestones[[#This Row],[BL FY]]=2025,tbl_PV_Milestones[[#This Row],[Finish FY]]&gt;2025),1,0)</f>
        <v>0</v>
      </c>
      <c r="AG3122" s="56" t="str">
        <f>_xlfn.XLOOKUP(tbl_PV_Milestones[[#This Row],[Work ID]],tbl_PV_Meta[Work ID '#],tbl_PV_Meta[Project Manager/Owner],,0)</f>
        <v>Project Manager 25</v>
      </c>
    </row>
    <row r="3123" spans="4:33" x14ac:dyDescent="0.25">
      <c r="D3123" s="6" t="s">
        <v>154</v>
      </c>
      <c r="E3123" s="6" t="s">
        <v>503</v>
      </c>
      <c r="F3123" s="6" t="s">
        <v>1754</v>
      </c>
      <c r="G3123" s="6" t="s">
        <v>739</v>
      </c>
      <c r="H3123" s="6" t="s">
        <v>505</v>
      </c>
      <c r="I3123" s="6" t="s">
        <v>522</v>
      </c>
      <c r="J3123" s="6" t="s">
        <v>154</v>
      </c>
      <c r="K3123" s="6" t="s">
        <v>36</v>
      </c>
      <c r="L3123" s="6" t="s">
        <v>34</v>
      </c>
      <c r="M3123" s="43"/>
      <c r="N3123" s="44" t="s">
        <v>1979</v>
      </c>
      <c r="O3123" s="39">
        <v>45537.708333333299</v>
      </c>
      <c r="P3123" s="39">
        <v>45537.708333333299</v>
      </c>
      <c r="Q3123" s="6">
        <v>0</v>
      </c>
      <c r="R3123" s="6">
        <v>0</v>
      </c>
      <c r="S3123" s="45" t="e">
        <f>_xlfn.CONCAT(#REF!,TRIM(tbl_PV_Milestones[[#This Row],[Milestone Description]]))</f>
        <v>#REF!</v>
      </c>
      <c r="T3123" s="84" t="str">
        <f>IF(COUNTIF(tbl_PV_Milestones[UID],tbl_PV_Milestones[[#This Row],[UID]])&gt;1,"Duplicate","")</f>
        <v>Duplicate</v>
      </c>
      <c r="U3123" s="42" t="str">
        <f>_xlfn.XLOOKUP(tbl_PV_Milestones[[#This Row],[Work ID]],tbl_PV_Meta[Work ID '#],tbl_PV_Meta[Sub-Portfolio])</f>
        <v>Sub-Portfolio 8</v>
      </c>
      <c r="V3123" s="41">
        <f>IF(MONTH(tbl_PV_Milestones[[#This Row],[Baseline Date]])&lt;7,YEAR(tbl_PV_Milestones[[#This Row],[Baseline Date]]),YEAR(tbl_PV_Milestones[[#This Row],[Baseline Date]])+1)</f>
        <v>2025</v>
      </c>
      <c r="W3123" s="41">
        <f>IF(MONTH(tbl_PV_Milestones[[#This Row],[Actual/Schedule Finish]])&lt;7,YEAR(tbl_PV_Milestones[[#This Row],[Actual/Schedule Finish]]),YEAR(tbl_PV_Milestones[[#This Row],[Actual/Schedule Finish]])+1)</f>
        <v>2025</v>
      </c>
      <c r="X3123" s="41" t="str">
        <f>IF(OR(tbl_PV_Milestones[[#This Row],[Project Status]]="Completed",tbl_PV_Milestones[[#This Row],[Project Status]]="Assumed Completed"),"Yes","No")</f>
        <v>No</v>
      </c>
      <c r="Y3123" s="41">
        <f>IF(tbl_PV_Milestones[[#This Row],[Baseline Date]]="",1,0)</f>
        <v>0</v>
      </c>
      <c r="Z3123" s="41">
        <f>IF(tbl_PV_Milestones[[#This Row],[Baseline Date]]&lt;PV_Meta!$B$7,1,0)</f>
        <v>1</v>
      </c>
      <c r="AA3123" s="41">
        <f>IF(tbl_PV_Milestones[[#This Row],[Complete]]="Yes",1,0)</f>
        <v>0</v>
      </c>
      <c r="AB3123" s="41">
        <f>IF(AND(tbl_PV_Milestones[[#This Row],[BL FY]]=2025,tbl_PV_Milestones[[#This Row],[Baseline Date]]&lt;PV_Meta!$B$7),1,0)</f>
        <v>1</v>
      </c>
      <c r="AC3123" s="41">
        <f>IF(AND(tbl_PV_Milestones[[#This Row],[Planned YTD]]=1,tbl_PV_Milestones[[#This Row],[Complete]]="Yes"),1,0)</f>
        <v>0</v>
      </c>
      <c r="AD3123" s="41">
        <f>IF(AND(tbl_PV_Milestones[[#This Row],[Actual/Schedule Finish]]&lt;PV_Meta!$B$7,tbl_PV_Milestones[[#This Row],[Complete]]="No",tbl_PV_Milestones[[#This Row],[Project Status]]&lt;&gt;"On Hold"),1,0)</f>
        <v>1</v>
      </c>
      <c r="AE3123" s="41">
        <f>IF(AND(tbl_PV_Milestones[[#This Row],[Actual/Schedule Finish]]&gt;tbl_PV_Milestones[[#This Row],[Baseline Date]],tbl_PV_Milestones[[#This Row],[Complete]]="No",tbl_PV_Milestones[[#This Row],[Project Status]]&lt;&gt;"On Hold",tbl_PV_Milestones[[#This Row],[Overdue]]=0,tbl_PV_Milestones[[#This Row],[To be Baselined]]&lt;&gt;1),1,0)</f>
        <v>0</v>
      </c>
      <c r="AF3123" s="41">
        <f>IF(AND(tbl_PV_Milestones[[#This Row],[BL FY]]=2025,tbl_PV_Milestones[[#This Row],[Finish FY]]&gt;2025),1,0)</f>
        <v>0</v>
      </c>
      <c r="AG3123" s="56" t="str">
        <f>_xlfn.XLOOKUP(tbl_PV_Milestones[[#This Row],[Work ID]],tbl_PV_Meta[Work ID '#],tbl_PV_Meta[Project Manager/Owner],,0)</f>
        <v>Project Manager 29</v>
      </c>
    </row>
    <row r="3124" spans="4:33" x14ac:dyDescent="0.25">
      <c r="D3124" s="6" t="s">
        <v>154</v>
      </c>
      <c r="E3124" s="6" t="s">
        <v>503</v>
      </c>
      <c r="F3124" s="6" t="s">
        <v>1754</v>
      </c>
      <c r="G3124" s="6" t="s">
        <v>740</v>
      </c>
      <c r="H3124" s="6" t="s">
        <v>505</v>
      </c>
      <c r="I3124" s="6" t="s">
        <v>522</v>
      </c>
      <c r="J3124" s="6" t="s">
        <v>154</v>
      </c>
      <c r="K3124" s="6" t="s">
        <v>36</v>
      </c>
      <c r="L3124" s="6" t="s">
        <v>34</v>
      </c>
      <c r="M3124" s="43"/>
      <c r="N3124" s="44" t="s">
        <v>1979</v>
      </c>
      <c r="O3124" s="39">
        <v>45537.708333333299</v>
      </c>
      <c r="P3124" s="39">
        <v>45537.708333333299</v>
      </c>
      <c r="Q3124" s="6">
        <v>0</v>
      </c>
      <c r="R3124" s="6">
        <v>0</v>
      </c>
      <c r="S3124" s="45" t="e">
        <f>_xlfn.CONCAT(#REF!,TRIM(tbl_PV_Milestones[[#This Row],[Milestone Description]]))</f>
        <v>#REF!</v>
      </c>
      <c r="T3124" s="84" t="str">
        <f>IF(COUNTIF(tbl_PV_Milestones[UID],tbl_PV_Milestones[[#This Row],[UID]])&gt;1,"Duplicate","")</f>
        <v>Duplicate</v>
      </c>
      <c r="U3124" s="42" t="str">
        <f>_xlfn.XLOOKUP(tbl_PV_Milestones[[#This Row],[Work ID]],tbl_PV_Meta[Work ID '#],tbl_PV_Meta[Sub-Portfolio])</f>
        <v>Sub-Portfolio 8</v>
      </c>
      <c r="V3124" s="41">
        <f>IF(MONTH(tbl_PV_Milestones[[#This Row],[Baseline Date]])&lt;7,YEAR(tbl_PV_Milestones[[#This Row],[Baseline Date]]),YEAR(tbl_PV_Milestones[[#This Row],[Baseline Date]])+1)</f>
        <v>2025</v>
      </c>
      <c r="W3124" s="41">
        <f>IF(MONTH(tbl_PV_Milestones[[#This Row],[Actual/Schedule Finish]])&lt;7,YEAR(tbl_PV_Milestones[[#This Row],[Actual/Schedule Finish]]),YEAR(tbl_PV_Milestones[[#This Row],[Actual/Schedule Finish]])+1)</f>
        <v>2025</v>
      </c>
      <c r="X3124" s="41" t="str">
        <f>IF(OR(tbl_PV_Milestones[[#This Row],[Project Status]]="Completed",tbl_PV_Milestones[[#This Row],[Project Status]]="Assumed Completed"),"Yes","No")</f>
        <v>No</v>
      </c>
      <c r="Y3124" s="41">
        <f>IF(tbl_PV_Milestones[[#This Row],[Baseline Date]]="",1,0)</f>
        <v>0</v>
      </c>
      <c r="Z3124" s="41">
        <f>IF(tbl_PV_Milestones[[#This Row],[Baseline Date]]&lt;PV_Meta!$B$7,1,0)</f>
        <v>1</v>
      </c>
      <c r="AA3124" s="41">
        <f>IF(tbl_PV_Milestones[[#This Row],[Complete]]="Yes",1,0)</f>
        <v>0</v>
      </c>
      <c r="AB3124" s="41">
        <f>IF(AND(tbl_PV_Milestones[[#This Row],[BL FY]]=2025,tbl_PV_Milestones[[#This Row],[Baseline Date]]&lt;PV_Meta!$B$7),1,0)</f>
        <v>1</v>
      </c>
      <c r="AC3124" s="41">
        <f>IF(AND(tbl_PV_Milestones[[#This Row],[Planned YTD]]=1,tbl_PV_Milestones[[#This Row],[Complete]]="Yes"),1,0)</f>
        <v>0</v>
      </c>
      <c r="AD3124" s="41">
        <f>IF(AND(tbl_PV_Milestones[[#This Row],[Actual/Schedule Finish]]&lt;PV_Meta!$B$7,tbl_PV_Milestones[[#This Row],[Complete]]="No",tbl_PV_Milestones[[#This Row],[Project Status]]&lt;&gt;"On Hold"),1,0)</f>
        <v>1</v>
      </c>
      <c r="AE3124" s="41">
        <f>IF(AND(tbl_PV_Milestones[[#This Row],[Actual/Schedule Finish]]&gt;tbl_PV_Milestones[[#This Row],[Baseline Date]],tbl_PV_Milestones[[#This Row],[Complete]]="No",tbl_PV_Milestones[[#This Row],[Project Status]]&lt;&gt;"On Hold",tbl_PV_Milestones[[#This Row],[Overdue]]=0,tbl_PV_Milestones[[#This Row],[To be Baselined]]&lt;&gt;1),1,0)</f>
        <v>0</v>
      </c>
      <c r="AF3124" s="41">
        <f>IF(AND(tbl_PV_Milestones[[#This Row],[BL FY]]=2025,tbl_PV_Milestones[[#This Row],[Finish FY]]&gt;2025),1,0)</f>
        <v>0</v>
      </c>
      <c r="AG3124" s="56" t="str">
        <f>_xlfn.XLOOKUP(tbl_PV_Milestones[[#This Row],[Work ID]],tbl_PV_Meta[Work ID '#],tbl_PV_Meta[Project Manager/Owner],,0)</f>
        <v>Project Manager 29</v>
      </c>
    </row>
    <row r="3125" spans="4:33" x14ac:dyDescent="0.25">
      <c r="D3125" s="6" t="s">
        <v>154</v>
      </c>
      <c r="E3125" s="6" t="s">
        <v>503</v>
      </c>
      <c r="F3125" s="6" t="s">
        <v>1754</v>
      </c>
      <c r="G3125" s="6" t="s">
        <v>741</v>
      </c>
      <c r="H3125" s="6" t="s">
        <v>505</v>
      </c>
      <c r="I3125" s="6" t="s">
        <v>522</v>
      </c>
      <c r="J3125" s="6" t="s">
        <v>154</v>
      </c>
      <c r="K3125" s="6" t="s">
        <v>36</v>
      </c>
      <c r="L3125" s="6" t="s">
        <v>34</v>
      </c>
      <c r="M3125" s="43"/>
      <c r="N3125" s="44" t="s">
        <v>1979</v>
      </c>
      <c r="O3125" s="39">
        <v>45537.708333333299</v>
      </c>
      <c r="P3125" s="39">
        <v>45537.708333333299</v>
      </c>
      <c r="Q3125" s="6">
        <v>0</v>
      </c>
      <c r="R3125" s="6">
        <v>0</v>
      </c>
      <c r="S3125" s="45" t="e">
        <f>_xlfn.CONCAT(#REF!,TRIM(tbl_PV_Milestones[[#This Row],[Milestone Description]]))</f>
        <v>#REF!</v>
      </c>
      <c r="T3125" s="84" t="str">
        <f>IF(COUNTIF(tbl_PV_Milestones[UID],tbl_PV_Milestones[[#This Row],[UID]])&gt;1,"Duplicate","")</f>
        <v>Duplicate</v>
      </c>
      <c r="U3125" s="42" t="str">
        <f>_xlfn.XLOOKUP(tbl_PV_Milestones[[#This Row],[Work ID]],tbl_PV_Meta[Work ID '#],tbl_PV_Meta[Sub-Portfolio])</f>
        <v>Sub-Portfolio 8</v>
      </c>
      <c r="V3125" s="41">
        <f>IF(MONTH(tbl_PV_Milestones[[#This Row],[Baseline Date]])&lt;7,YEAR(tbl_PV_Milestones[[#This Row],[Baseline Date]]),YEAR(tbl_PV_Milestones[[#This Row],[Baseline Date]])+1)</f>
        <v>2025</v>
      </c>
      <c r="W3125" s="41">
        <f>IF(MONTH(tbl_PV_Milestones[[#This Row],[Actual/Schedule Finish]])&lt;7,YEAR(tbl_PV_Milestones[[#This Row],[Actual/Schedule Finish]]),YEAR(tbl_PV_Milestones[[#This Row],[Actual/Schedule Finish]])+1)</f>
        <v>2025</v>
      </c>
      <c r="X3125" s="41" t="str">
        <f>IF(OR(tbl_PV_Milestones[[#This Row],[Project Status]]="Completed",tbl_PV_Milestones[[#This Row],[Project Status]]="Assumed Completed"),"Yes","No")</f>
        <v>No</v>
      </c>
      <c r="Y3125" s="41">
        <f>IF(tbl_PV_Milestones[[#This Row],[Baseline Date]]="",1,0)</f>
        <v>0</v>
      </c>
      <c r="Z3125" s="41">
        <f>IF(tbl_PV_Milestones[[#This Row],[Baseline Date]]&lt;PV_Meta!$B$7,1,0)</f>
        <v>1</v>
      </c>
      <c r="AA3125" s="41">
        <f>IF(tbl_PV_Milestones[[#This Row],[Complete]]="Yes",1,0)</f>
        <v>0</v>
      </c>
      <c r="AB3125" s="41">
        <f>IF(AND(tbl_PV_Milestones[[#This Row],[BL FY]]=2025,tbl_PV_Milestones[[#This Row],[Baseline Date]]&lt;PV_Meta!$B$7),1,0)</f>
        <v>1</v>
      </c>
      <c r="AC3125" s="41">
        <f>IF(AND(tbl_PV_Milestones[[#This Row],[Planned YTD]]=1,tbl_PV_Milestones[[#This Row],[Complete]]="Yes"),1,0)</f>
        <v>0</v>
      </c>
      <c r="AD3125" s="41">
        <f>IF(AND(tbl_PV_Milestones[[#This Row],[Actual/Schedule Finish]]&lt;PV_Meta!$B$7,tbl_PV_Milestones[[#This Row],[Complete]]="No",tbl_PV_Milestones[[#This Row],[Project Status]]&lt;&gt;"On Hold"),1,0)</f>
        <v>1</v>
      </c>
      <c r="AE3125" s="41">
        <f>IF(AND(tbl_PV_Milestones[[#This Row],[Actual/Schedule Finish]]&gt;tbl_PV_Milestones[[#This Row],[Baseline Date]],tbl_PV_Milestones[[#This Row],[Complete]]="No",tbl_PV_Milestones[[#This Row],[Project Status]]&lt;&gt;"On Hold",tbl_PV_Milestones[[#This Row],[Overdue]]=0,tbl_PV_Milestones[[#This Row],[To be Baselined]]&lt;&gt;1),1,0)</f>
        <v>0</v>
      </c>
      <c r="AF3125" s="41">
        <f>IF(AND(tbl_PV_Milestones[[#This Row],[BL FY]]=2025,tbl_PV_Milestones[[#This Row],[Finish FY]]&gt;2025),1,0)</f>
        <v>0</v>
      </c>
      <c r="AG3125" s="56" t="str">
        <f>_xlfn.XLOOKUP(tbl_PV_Milestones[[#This Row],[Work ID]],tbl_PV_Meta[Work ID '#],tbl_PV_Meta[Project Manager/Owner],,0)</f>
        <v>Project Manager 29</v>
      </c>
    </row>
    <row r="3126" spans="4:33" x14ac:dyDescent="0.25">
      <c r="D3126" s="6" t="s">
        <v>154</v>
      </c>
      <c r="E3126" s="6" t="s">
        <v>503</v>
      </c>
      <c r="F3126" s="6" t="s">
        <v>1754</v>
      </c>
      <c r="G3126" s="6" t="s">
        <v>742</v>
      </c>
      <c r="H3126" s="6" t="s">
        <v>505</v>
      </c>
      <c r="I3126" s="6" t="s">
        <v>522</v>
      </c>
      <c r="J3126" s="6" t="s">
        <v>154</v>
      </c>
      <c r="K3126" s="6" t="s">
        <v>36</v>
      </c>
      <c r="L3126" s="6" t="s">
        <v>34</v>
      </c>
      <c r="M3126" s="43"/>
      <c r="N3126" s="44" t="s">
        <v>1979</v>
      </c>
      <c r="O3126" s="39">
        <v>45537.708333333299</v>
      </c>
      <c r="P3126" s="39">
        <v>45537.708333333299</v>
      </c>
      <c r="Q3126" s="6">
        <v>0</v>
      </c>
      <c r="R3126" s="6">
        <v>0</v>
      </c>
      <c r="S3126" s="45" t="e">
        <f>_xlfn.CONCAT(#REF!,TRIM(tbl_PV_Milestones[[#This Row],[Milestone Description]]))</f>
        <v>#REF!</v>
      </c>
      <c r="T3126" s="84" t="str">
        <f>IF(COUNTIF(tbl_PV_Milestones[UID],tbl_PV_Milestones[[#This Row],[UID]])&gt;1,"Duplicate","")</f>
        <v>Duplicate</v>
      </c>
      <c r="U3126" s="42" t="str">
        <f>_xlfn.XLOOKUP(tbl_PV_Milestones[[#This Row],[Work ID]],tbl_PV_Meta[Work ID '#],tbl_PV_Meta[Sub-Portfolio])</f>
        <v>Sub-Portfolio 8</v>
      </c>
      <c r="V3126" s="41">
        <f>IF(MONTH(tbl_PV_Milestones[[#This Row],[Baseline Date]])&lt;7,YEAR(tbl_PV_Milestones[[#This Row],[Baseline Date]]),YEAR(tbl_PV_Milestones[[#This Row],[Baseline Date]])+1)</f>
        <v>2025</v>
      </c>
      <c r="W3126" s="41">
        <f>IF(MONTH(tbl_PV_Milestones[[#This Row],[Actual/Schedule Finish]])&lt;7,YEAR(tbl_PV_Milestones[[#This Row],[Actual/Schedule Finish]]),YEAR(tbl_PV_Milestones[[#This Row],[Actual/Schedule Finish]])+1)</f>
        <v>2025</v>
      </c>
      <c r="X3126" s="41" t="str">
        <f>IF(OR(tbl_PV_Milestones[[#This Row],[Project Status]]="Completed",tbl_PV_Milestones[[#This Row],[Project Status]]="Assumed Completed"),"Yes","No")</f>
        <v>No</v>
      </c>
      <c r="Y3126" s="41">
        <f>IF(tbl_PV_Milestones[[#This Row],[Baseline Date]]="",1,0)</f>
        <v>0</v>
      </c>
      <c r="Z3126" s="41">
        <f>IF(tbl_PV_Milestones[[#This Row],[Baseline Date]]&lt;PV_Meta!$B$7,1,0)</f>
        <v>1</v>
      </c>
      <c r="AA3126" s="41">
        <f>IF(tbl_PV_Milestones[[#This Row],[Complete]]="Yes",1,0)</f>
        <v>0</v>
      </c>
      <c r="AB3126" s="41">
        <f>IF(AND(tbl_PV_Milestones[[#This Row],[BL FY]]=2025,tbl_PV_Milestones[[#This Row],[Baseline Date]]&lt;PV_Meta!$B$7),1,0)</f>
        <v>1</v>
      </c>
      <c r="AC3126" s="41">
        <f>IF(AND(tbl_PV_Milestones[[#This Row],[Planned YTD]]=1,tbl_PV_Milestones[[#This Row],[Complete]]="Yes"),1,0)</f>
        <v>0</v>
      </c>
      <c r="AD3126" s="41">
        <f>IF(AND(tbl_PV_Milestones[[#This Row],[Actual/Schedule Finish]]&lt;PV_Meta!$B$7,tbl_PV_Milestones[[#This Row],[Complete]]="No",tbl_PV_Milestones[[#This Row],[Project Status]]&lt;&gt;"On Hold"),1,0)</f>
        <v>1</v>
      </c>
      <c r="AE3126" s="41">
        <f>IF(AND(tbl_PV_Milestones[[#This Row],[Actual/Schedule Finish]]&gt;tbl_PV_Milestones[[#This Row],[Baseline Date]],tbl_PV_Milestones[[#This Row],[Complete]]="No",tbl_PV_Milestones[[#This Row],[Project Status]]&lt;&gt;"On Hold",tbl_PV_Milestones[[#This Row],[Overdue]]=0,tbl_PV_Milestones[[#This Row],[To be Baselined]]&lt;&gt;1),1,0)</f>
        <v>0</v>
      </c>
      <c r="AF3126" s="41">
        <f>IF(AND(tbl_PV_Milestones[[#This Row],[BL FY]]=2025,tbl_PV_Milestones[[#This Row],[Finish FY]]&gt;2025),1,0)</f>
        <v>0</v>
      </c>
      <c r="AG3126" s="56" t="str">
        <f>_xlfn.XLOOKUP(tbl_PV_Milestones[[#This Row],[Work ID]],tbl_PV_Meta[Work ID '#],tbl_PV_Meta[Project Manager/Owner],,0)</f>
        <v>Project Manager 29</v>
      </c>
    </row>
    <row r="3127" spans="4:33" x14ac:dyDescent="0.25">
      <c r="D3127" s="6" t="s">
        <v>154</v>
      </c>
      <c r="E3127" s="6" t="s">
        <v>503</v>
      </c>
      <c r="F3127" s="6" t="s">
        <v>1754</v>
      </c>
      <c r="G3127" s="6" t="s">
        <v>703</v>
      </c>
      <c r="H3127" s="6" t="s">
        <v>505</v>
      </c>
      <c r="I3127" s="6" t="s">
        <v>522</v>
      </c>
      <c r="J3127" s="6" t="s">
        <v>154</v>
      </c>
      <c r="K3127" s="6" t="s">
        <v>36</v>
      </c>
      <c r="L3127" s="6" t="s">
        <v>34</v>
      </c>
      <c r="M3127" s="43"/>
      <c r="N3127" s="44" t="s">
        <v>1979</v>
      </c>
      <c r="O3127" s="39">
        <v>45537.708333333299</v>
      </c>
      <c r="P3127" s="39">
        <v>45537.708333333299</v>
      </c>
      <c r="Q3127" s="6">
        <v>0</v>
      </c>
      <c r="R3127" s="6">
        <v>0</v>
      </c>
      <c r="S3127" s="45" t="e">
        <f>_xlfn.CONCAT(#REF!,TRIM(tbl_PV_Milestones[[#This Row],[Milestone Description]]))</f>
        <v>#REF!</v>
      </c>
      <c r="T3127" s="84" t="str">
        <f>IF(COUNTIF(tbl_PV_Milestones[UID],tbl_PV_Milestones[[#This Row],[UID]])&gt;1,"Duplicate","")</f>
        <v>Duplicate</v>
      </c>
      <c r="U3127" s="42" t="str">
        <f>_xlfn.XLOOKUP(tbl_PV_Milestones[[#This Row],[Work ID]],tbl_PV_Meta[Work ID '#],tbl_PV_Meta[Sub-Portfolio])</f>
        <v>Sub-Portfolio 8</v>
      </c>
      <c r="V3127" s="41">
        <f>IF(MONTH(tbl_PV_Milestones[[#This Row],[Baseline Date]])&lt;7,YEAR(tbl_PV_Milestones[[#This Row],[Baseline Date]]),YEAR(tbl_PV_Milestones[[#This Row],[Baseline Date]])+1)</f>
        <v>2025</v>
      </c>
      <c r="W3127" s="41">
        <f>IF(MONTH(tbl_PV_Milestones[[#This Row],[Actual/Schedule Finish]])&lt;7,YEAR(tbl_PV_Milestones[[#This Row],[Actual/Schedule Finish]]),YEAR(tbl_PV_Milestones[[#This Row],[Actual/Schedule Finish]])+1)</f>
        <v>2025</v>
      </c>
      <c r="X3127" s="41" t="str">
        <f>IF(OR(tbl_PV_Milestones[[#This Row],[Project Status]]="Completed",tbl_PV_Milestones[[#This Row],[Project Status]]="Assumed Completed"),"Yes","No")</f>
        <v>No</v>
      </c>
      <c r="Y3127" s="41">
        <f>IF(tbl_PV_Milestones[[#This Row],[Baseline Date]]="",1,0)</f>
        <v>0</v>
      </c>
      <c r="Z3127" s="41">
        <f>IF(tbl_PV_Milestones[[#This Row],[Baseline Date]]&lt;PV_Meta!$B$7,1,0)</f>
        <v>1</v>
      </c>
      <c r="AA3127" s="41">
        <f>IF(tbl_PV_Milestones[[#This Row],[Complete]]="Yes",1,0)</f>
        <v>0</v>
      </c>
      <c r="AB3127" s="41">
        <f>IF(AND(tbl_PV_Milestones[[#This Row],[BL FY]]=2025,tbl_PV_Milestones[[#This Row],[Baseline Date]]&lt;PV_Meta!$B$7),1,0)</f>
        <v>1</v>
      </c>
      <c r="AC3127" s="41">
        <f>IF(AND(tbl_PV_Milestones[[#This Row],[Planned YTD]]=1,tbl_PV_Milestones[[#This Row],[Complete]]="Yes"),1,0)</f>
        <v>0</v>
      </c>
      <c r="AD3127" s="41">
        <f>IF(AND(tbl_PV_Milestones[[#This Row],[Actual/Schedule Finish]]&lt;PV_Meta!$B$7,tbl_PV_Milestones[[#This Row],[Complete]]="No",tbl_PV_Milestones[[#This Row],[Project Status]]&lt;&gt;"On Hold"),1,0)</f>
        <v>1</v>
      </c>
      <c r="AE3127" s="41">
        <f>IF(AND(tbl_PV_Milestones[[#This Row],[Actual/Schedule Finish]]&gt;tbl_PV_Milestones[[#This Row],[Baseline Date]],tbl_PV_Milestones[[#This Row],[Complete]]="No",tbl_PV_Milestones[[#This Row],[Project Status]]&lt;&gt;"On Hold",tbl_PV_Milestones[[#This Row],[Overdue]]=0,tbl_PV_Milestones[[#This Row],[To be Baselined]]&lt;&gt;1),1,0)</f>
        <v>0</v>
      </c>
      <c r="AF3127" s="41">
        <f>IF(AND(tbl_PV_Milestones[[#This Row],[BL FY]]=2025,tbl_PV_Milestones[[#This Row],[Finish FY]]&gt;2025),1,0)</f>
        <v>0</v>
      </c>
      <c r="AG3127" s="56" t="str">
        <f>_xlfn.XLOOKUP(tbl_PV_Milestones[[#This Row],[Work ID]],tbl_PV_Meta[Work ID '#],tbl_PV_Meta[Project Manager/Owner],,0)</f>
        <v>Project Manager 29</v>
      </c>
    </row>
    <row r="3128" spans="4:33" x14ac:dyDescent="0.25">
      <c r="D3128" s="6" t="s">
        <v>154</v>
      </c>
      <c r="E3128" s="6" t="s">
        <v>503</v>
      </c>
      <c r="F3128" s="6" t="s">
        <v>1754</v>
      </c>
      <c r="G3128" s="6" t="s">
        <v>595</v>
      </c>
      <c r="H3128" s="6" t="s">
        <v>505</v>
      </c>
      <c r="I3128" s="6" t="s">
        <v>522</v>
      </c>
      <c r="J3128" s="6" t="s">
        <v>154</v>
      </c>
      <c r="K3128" s="6" t="s">
        <v>36</v>
      </c>
      <c r="L3128" s="6" t="s">
        <v>34</v>
      </c>
      <c r="M3128" s="43"/>
      <c r="N3128" s="44" t="s">
        <v>1979</v>
      </c>
      <c r="O3128" s="39">
        <v>45537.708333333299</v>
      </c>
      <c r="P3128" s="39">
        <v>45537.708333333299</v>
      </c>
      <c r="Q3128" s="6">
        <v>0</v>
      </c>
      <c r="R3128" s="6">
        <v>0</v>
      </c>
      <c r="S3128" s="45" t="e">
        <f>_xlfn.CONCAT(#REF!,TRIM(tbl_PV_Milestones[[#This Row],[Milestone Description]]))</f>
        <v>#REF!</v>
      </c>
      <c r="T3128" s="84" t="str">
        <f>IF(COUNTIF(tbl_PV_Milestones[UID],tbl_PV_Milestones[[#This Row],[UID]])&gt;1,"Duplicate","")</f>
        <v>Duplicate</v>
      </c>
      <c r="U3128" s="42" t="str">
        <f>_xlfn.XLOOKUP(tbl_PV_Milestones[[#This Row],[Work ID]],tbl_PV_Meta[Work ID '#],tbl_PV_Meta[Sub-Portfolio])</f>
        <v>Sub-Portfolio 8</v>
      </c>
      <c r="V3128" s="41">
        <f>IF(MONTH(tbl_PV_Milestones[[#This Row],[Baseline Date]])&lt;7,YEAR(tbl_PV_Milestones[[#This Row],[Baseline Date]]),YEAR(tbl_PV_Milestones[[#This Row],[Baseline Date]])+1)</f>
        <v>2025</v>
      </c>
      <c r="W3128" s="41">
        <f>IF(MONTH(tbl_PV_Milestones[[#This Row],[Actual/Schedule Finish]])&lt;7,YEAR(tbl_PV_Milestones[[#This Row],[Actual/Schedule Finish]]),YEAR(tbl_PV_Milestones[[#This Row],[Actual/Schedule Finish]])+1)</f>
        <v>2025</v>
      </c>
      <c r="X3128" s="41" t="str">
        <f>IF(OR(tbl_PV_Milestones[[#This Row],[Project Status]]="Completed",tbl_PV_Milestones[[#This Row],[Project Status]]="Assumed Completed"),"Yes","No")</f>
        <v>No</v>
      </c>
      <c r="Y3128" s="41">
        <f>IF(tbl_PV_Milestones[[#This Row],[Baseline Date]]="",1,0)</f>
        <v>0</v>
      </c>
      <c r="Z3128" s="41">
        <f>IF(tbl_PV_Milestones[[#This Row],[Baseline Date]]&lt;PV_Meta!$B$7,1,0)</f>
        <v>1</v>
      </c>
      <c r="AA3128" s="41">
        <f>IF(tbl_PV_Milestones[[#This Row],[Complete]]="Yes",1,0)</f>
        <v>0</v>
      </c>
      <c r="AB3128" s="41">
        <f>IF(AND(tbl_PV_Milestones[[#This Row],[BL FY]]=2025,tbl_PV_Milestones[[#This Row],[Baseline Date]]&lt;PV_Meta!$B$7),1,0)</f>
        <v>1</v>
      </c>
      <c r="AC3128" s="41">
        <f>IF(AND(tbl_PV_Milestones[[#This Row],[Planned YTD]]=1,tbl_PV_Milestones[[#This Row],[Complete]]="Yes"),1,0)</f>
        <v>0</v>
      </c>
      <c r="AD3128" s="41">
        <f>IF(AND(tbl_PV_Milestones[[#This Row],[Actual/Schedule Finish]]&lt;PV_Meta!$B$7,tbl_PV_Milestones[[#This Row],[Complete]]="No",tbl_PV_Milestones[[#This Row],[Project Status]]&lt;&gt;"On Hold"),1,0)</f>
        <v>1</v>
      </c>
      <c r="AE3128" s="41">
        <f>IF(AND(tbl_PV_Milestones[[#This Row],[Actual/Schedule Finish]]&gt;tbl_PV_Milestones[[#This Row],[Baseline Date]],tbl_PV_Milestones[[#This Row],[Complete]]="No",tbl_PV_Milestones[[#This Row],[Project Status]]&lt;&gt;"On Hold",tbl_PV_Milestones[[#This Row],[Overdue]]=0,tbl_PV_Milestones[[#This Row],[To be Baselined]]&lt;&gt;1),1,0)</f>
        <v>0</v>
      </c>
      <c r="AF3128" s="41">
        <f>IF(AND(tbl_PV_Milestones[[#This Row],[BL FY]]=2025,tbl_PV_Milestones[[#This Row],[Finish FY]]&gt;2025),1,0)</f>
        <v>0</v>
      </c>
      <c r="AG3128" s="56" t="str">
        <f>_xlfn.XLOOKUP(tbl_PV_Milestones[[#This Row],[Work ID]],tbl_PV_Meta[Work ID '#],tbl_PV_Meta[Project Manager/Owner],,0)</f>
        <v>Project Manager 29</v>
      </c>
    </row>
    <row r="3129" spans="4:33" x14ac:dyDescent="0.25">
      <c r="D3129" s="6" t="s">
        <v>154</v>
      </c>
      <c r="E3129" s="6" t="s">
        <v>503</v>
      </c>
      <c r="F3129" s="6" t="s">
        <v>1754</v>
      </c>
      <c r="G3129" s="6" t="s">
        <v>568</v>
      </c>
      <c r="H3129" s="6" t="s">
        <v>505</v>
      </c>
      <c r="I3129" s="6" t="s">
        <v>522</v>
      </c>
      <c r="J3129" s="6" t="s">
        <v>154</v>
      </c>
      <c r="K3129" s="6" t="s">
        <v>36</v>
      </c>
      <c r="L3129" s="6" t="s">
        <v>34</v>
      </c>
      <c r="M3129" s="43"/>
      <c r="N3129" s="44" t="s">
        <v>1979</v>
      </c>
      <c r="O3129" s="39">
        <v>45537.708333333299</v>
      </c>
      <c r="P3129" s="39">
        <v>45537.708333333299</v>
      </c>
      <c r="Q3129" s="6">
        <v>0</v>
      </c>
      <c r="R3129" s="6">
        <v>0</v>
      </c>
      <c r="S3129" s="45" t="e">
        <f>_xlfn.CONCAT(#REF!,TRIM(tbl_PV_Milestones[[#This Row],[Milestone Description]]))</f>
        <v>#REF!</v>
      </c>
      <c r="T3129" s="84" t="str">
        <f>IF(COUNTIF(tbl_PV_Milestones[UID],tbl_PV_Milestones[[#This Row],[UID]])&gt;1,"Duplicate","")</f>
        <v>Duplicate</v>
      </c>
      <c r="U3129" s="42" t="str">
        <f>_xlfn.XLOOKUP(tbl_PV_Milestones[[#This Row],[Work ID]],tbl_PV_Meta[Work ID '#],tbl_PV_Meta[Sub-Portfolio])</f>
        <v>Sub-Portfolio 8</v>
      </c>
      <c r="V3129" s="41">
        <f>IF(MONTH(tbl_PV_Milestones[[#This Row],[Baseline Date]])&lt;7,YEAR(tbl_PV_Milestones[[#This Row],[Baseline Date]]),YEAR(tbl_PV_Milestones[[#This Row],[Baseline Date]])+1)</f>
        <v>2025</v>
      </c>
      <c r="W3129" s="41">
        <f>IF(MONTH(tbl_PV_Milestones[[#This Row],[Actual/Schedule Finish]])&lt;7,YEAR(tbl_PV_Milestones[[#This Row],[Actual/Schedule Finish]]),YEAR(tbl_PV_Milestones[[#This Row],[Actual/Schedule Finish]])+1)</f>
        <v>2025</v>
      </c>
      <c r="X3129" s="41" t="str">
        <f>IF(OR(tbl_PV_Milestones[[#This Row],[Project Status]]="Completed",tbl_PV_Milestones[[#This Row],[Project Status]]="Assumed Completed"),"Yes","No")</f>
        <v>No</v>
      </c>
      <c r="Y3129" s="41">
        <f>IF(tbl_PV_Milestones[[#This Row],[Baseline Date]]="",1,0)</f>
        <v>0</v>
      </c>
      <c r="Z3129" s="41">
        <f>IF(tbl_PV_Milestones[[#This Row],[Baseline Date]]&lt;PV_Meta!$B$7,1,0)</f>
        <v>1</v>
      </c>
      <c r="AA3129" s="41">
        <f>IF(tbl_PV_Milestones[[#This Row],[Complete]]="Yes",1,0)</f>
        <v>0</v>
      </c>
      <c r="AB3129" s="41">
        <f>IF(AND(tbl_PV_Milestones[[#This Row],[BL FY]]=2025,tbl_PV_Milestones[[#This Row],[Baseline Date]]&lt;PV_Meta!$B$7),1,0)</f>
        <v>1</v>
      </c>
      <c r="AC3129" s="41">
        <f>IF(AND(tbl_PV_Milestones[[#This Row],[Planned YTD]]=1,tbl_PV_Milestones[[#This Row],[Complete]]="Yes"),1,0)</f>
        <v>0</v>
      </c>
      <c r="AD3129" s="41">
        <f>IF(AND(tbl_PV_Milestones[[#This Row],[Actual/Schedule Finish]]&lt;PV_Meta!$B$7,tbl_PV_Milestones[[#This Row],[Complete]]="No",tbl_PV_Milestones[[#This Row],[Project Status]]&lt;&gt;"On Hold"),1,0)</f>
        <v>1</v>
      </c>
      <c r="AE3129" s="41">
        <f>IF(AND(tbl_PV_Milestones[[#This Row],[Actual/Schedule Finish]]&gt;tbl_PV_Milestones[[#This Row],[Baseline Date]],tbl_PV_Milestones[[#This Row],[Complete]]="No",tbl_PV_Milestones[[#This Row],[Project Status]]&lt;&gt;"On Hold",tbl_PV_Milestones[[#This Row],[Overdue]]=0,tbl_PV_Milestones[[#This Row],[To be Baselined]]&lt;&gt;1),1,0)</f>
        <v>0</v>
      </c>
      <c r="AF3129" s="41">
        <f>IF(AND(tbl_PV_Milestones[[#This Row],[BL FY]]=2025,tbl_PV_Milestones[[#This Row],[Finish FY]]&gt;2025),1,0)</f>
        <v>0</v>
      </c>
      <c r="AG3129" s="56" t="str">
        <f>_xlfn.XLOOKUP(tbl_PV_Milestones[[#This Row],[Work ID]],tbl_PV_Meta[Work ID '#],tbl_PV_Meta[Project Manager/Owner],,0)</f>
        <v>Project Manager 29</v>
      </c>
    </row>
    <row r="3130" spans="4:33" x14ac:dyDescent="0.25">
      <c r="D3130" s="6" t="s">
        <v>154</v>
      </c>
      <c r="E3130" s="6" t="s">
        <v>503</v>
      </c>
      <c r="F3130" s="6" t="s">
        <v>1754</v>
      </c>
      <c r="G3130" s="6" t="s">
        <v>570</v>
      </c>
      <c r="H3130" s="6" t="s">
        <v>505</v>
      </c>
      <c r="I3130" s="6" t="s">
        <v>522</v>
      </c>
      <c r="J3130" s="6" t="s">
        <v>154</v>
      </c>
      <c r="K3130" s="6" t="s">
        <v>36</v>
      </c>
      <c r="L3130" s="6" t="s">
        <v>34</v>
      </c>
      <c r="M3130" s="43"/>
      <c r="N3130" s="44" t="s">
        <v>1979</v>
      </c>
      <c r="O3130" s="39">
        <v>45537.708333333299</v>
      </c>
      <c r="P3130" s="39">
        <v>45537.708333333299</v>
      </c>
      <c r="Q3130" s="6">
        <v>0</v>
      </c>
      <c r="R3130" s="6">
        <v>0</v>
      </c>
      <c r="S3130" s="45" t="e">
        <f>_xlfn.CONCAT(#REF!,TRIM(tbl_PV_Milestones[[#This Row],[Milestone Description]]))</f>
        <v>#REF!</v>
      </c>
      <c r="T3130" s="84" t="str">
        <f>IF(COUNTIF(tbl_PV_Milestones[UID],tbl_PV_Milestones[[#This Row],[UID]])&gt;1,"Duplicate","")</f>
        <v>Duplicate</v>
      </c>
      <c r="U3130" s="42" t="str">
        <f>_xlfn.XLOOKUP(tbl_PV_Milestones[[#This Row],[Work ID]],tbl_PV_Meta[Work ID '#],tbl_PV_Meta[Sub-Portfolio])</f>
        <v>Sub-Portfolio 8</v>
      </c>
      <c r="V3130" s="41">
        <f>IF(MONTH(tbl_PV_Milestones[[#This Row],[Baseline Date]])&lt;7,YEAR(tbl_PV_Milestones[[#This Row],[Baseline Date]]),YEAR(tbl_PV_Milestones[[#This Row],[Baseline Date]])+1)</f>
        <v>2025</v>
      </c>
      <c r="W3130" s="41">
        <f>IF(MONTH(tbl_PV_Milestones[[#This Row],[Actual/Schedule Finish]])&lt;7,YEAR(tbl_PV_Milestones[[#This Row],[Actual/Schedule Finish]]),YEAR(tbl_PV_Milestones[[#This Row],[Actual/Schedule Finish]])+1)</f>
        <v>2025</v>
      </c>
      <c r="X3130" s="41" t="str">
        <f>IF(OR(tbl_PV_Milestones[[#This Row],[Project Status]]="Completed",tbl_PV_Milestones[[#This Row],[Project Status]]="Assumed Completed"),"Yes","No")</f>
        <v>No</v>
      </c>
      <c r="Y3130" s="41">
        <f>IF(tbl_PV_Milestones[[#This Row],[Baseline Date]]="",1,0)</f>
        <v>0</v>
      </c>
      <c r="Z3130" s="41">
        <f>IF(tbl_PV_Milestones[[#This Row],[Baseline Date]]&lt;PV_Meta!$B$7,1,0)</f>
        <v>1</v>
      </c>
      <c r="AA3130" s="41">
        <f>IF(tbl_PV_Milestones[[#This Row],[Complete]]="Yes",1,0)</f>
        <v>0</v>
      </c>
      <c r="AB3130" s="41">
        <f>IF(AND(tbl_PV_Milestones[[#This Row],[BL FY]]=2025,tbl_PV_Milestones[[#This Row],[Baseline Date]]&lt;PV_Meta!$B$7),1,0)</f>
        <v>1</v>
      </c>
      <c r="AC3130" s="41">
        <f>IF(AND(tbl_PV_Milestones[[#This Row],[Planned YTD]]=1,tbl_PV_Milestones[[#This Row],[Complete]]="Yes"),1,0)</f>
        <v>0</v>
      </c>
      <c r="AD3130" s="41">
        <f>IF(AND(tbl_PV_Milestones[[#This Row],[Actual/Schedule Finish]]&lt;PV_Meta!$B$7,tbl_PV_Milestones[[#This Row],[Complete]]="No",tbl_PV_Milestones[[#This Row],[Project Status]]&lt;&gt;"On Hold"),1,0)</f>
        <v>1</v>
      </c>
      <c r="AE3130" s="41">
        <f>IF(AND(tbl_PV_Milestones[[#This Row],[Actual/Schedule Finish]]&gt;tbl_PV_Milestones[[#This Row],[Baseline Date]],tbl_PV_Milestones[[#This Row],[Complete]]="No",tbl_PV_Milestones[[#This Row],[Project Status]]&lt;&gt;"On Hold",tbl_PV_Milestones[[#This Row],[Overdue]]=0,tbl_PV_Milestones[[#This Row],[To be Baselined]]&lt;&gt;1),1,0)</f>
        <v>0</v>
      </c>
      <c r="AF3130" s="41">
        <f>IF(AND(tbl_PV_Milestones[[#This Row],[BL FY]]=2025,tbl_PV_Milestones[[#This Row],[Finish FY]]&gt;2025),1,0)</f>
        <v>0</v>
      </c>
      <c r="AG3130" s="56" t="str">
        <f>_xlfn.XLOOKUP(tbl_PV_Milestones[[#This Row],[Work ID]],tbl_PV_Meta[Work ID '#],tbl_PV_Meta[Project Manager/Owner],,0)</f>
        <v>Project Manager 29</v>
      </c>
    </row>
    <row r="3131" spans="4:33" x14ac:dyDescent="0.25">
      <c r="D3131" s="6" t="s">
        <v>154</v>
      </c>
      <c r="E3131" s="6" t="s">
        <v>503</v>
      </c>
      <c r="F3131" s="6" t="s">
        <v>1754</v>
      </c>
      <c r="G3131" s="6" t="s">
        <v>598</v>
      </c>
      <c r="H3131" s="6" t="s">
        <v>505</v>
      </c>
      <c r="I3131" s="6" t="s">
        <v>522</v>
      </c>
      <c r="J3131" s="6" t="s">
        <v>154</v>
      </c>
      <c r="K3131" s="6" t="s">
        <v>36</v>
      </c>
      <c r="L3131" s="6" t="s">
        <v>34</v>
      </c>
      <c r="M3131" s="43"/>
      <c r="N3131" s="44" t="s">
        <v>1979</v>
      </c>
      <c r="O3131" s="39">
        <v>45537.708333333299</v>
      </c>
      <c r="P3131" s="39">
        <v>45537.708333333299</v>
      </c>
      <c r="Q3131" s="6">
        <v>0</v>
      </c>
      <c r="R3131" s="6">
        <v>0</v>
      </c>
      <c r="S3131" s="45" t="e">
        <f>_xlfn.CONCAT(#REF!,TRIM(tbl_PV_Milestones[[#This Row],[Milestone Description]]))</f>
        <v>#REF!</v>
      </c>
      <c r="T3131" s="84" t="str">
        <f>IF(COUNTIF(tbl_PV_Milestones[UID],tbl_PV_Milestones[[#This Row],[UID]])&gt;1,"Duplicate","")</f>
        <v>Duplicate</v>
      </c>
      <c r="U3131" s="42" t="str">
        <f>_xlfn.XLOOKUP(tbl_PV_Milestones[[#This Row],[Work ID]],tbl_PV_Meta[Work ID '#],tbl_PV_Meta[Sub-Portfolio])</f>
        <v>Sub-Portfolio 8</v>
      </c>
      <c r="V3131" s="41">
        <f>IF(MONTH(tbl_PV_Milestones[[#This Row],[Baseline Date]])&lt;7,YEAR(tbl_PV_Milestones[[#This Row],[Baseline Date]]),YEAR(tbl_PV_Milestones[[#This Row],[Baseline Date]])+1)</f>
        <v>2025</v>
      </c>
      <c r="W3131" s="41">
        <f>IF(MONTH(tbl_PV_Milestones[[#This Row],[Actual/Schedule Finish]])&lt;7,YEAR(tbl_PV_Milestones[[#This Row],[Actual/Schedule Finish]]),YEAR(tbl_PV_Milestones[[#This Row],[Actual/Schedule Finish]])+1)</f>
        <v>2025</v>
      </c>
      <c r="X3131" s="41" t="str">
        <f>IF(OR(tbl_PV_Milestones[[#This Row],[Project Status]]="Completed",tbl_PV_Milestones[[#This Row],[Project Status]]="Assumed Completed"),"Yes","No")</f>
        <v>No</v>
      </c>
      <c r="Y3131" s="41">
        <f>IF(tbl_PV_Milestones[[#This Row],[Baseline Date]]="",1,0)</f>
        <v>0</v>
      </c>
      <c r="Z3131" s="41">
        <f>IF(tbl_PV_Milestones[[#This Row],[Baseline Date]]&lt;PV_Meta!$B$7,1,0)</f>
        <v>1</v>
      </c>
      <c r="AA3131" s="41">
        <f>IF(tbl_PV_Milestones[[#This Row],[Complete]]="Yes",1,0)</f>
        <v>0</v>
      </c>
      <c r="AB3131" s="41">
        <f>IF(AND(tbl_PV_Milestones[[#This Row],[BL FY]]=2025,tbl_PV_Milestones[[#This Row],[Baseline Date]]&lt;PV_Meta!$B$7),1,0)</f>
        <v>1</v>
      </c>
      <c r="AC3131" s="41">
        <f>IF(AND(tbl_PV_Milestones[[#This Row],[Planned YTD]]=1,tbl_PV_Milestones[[#This Row],[Complete]]="Yes"),1,0)</f>
        <v>0</v>
      </c>
      <c r="AD3131" s="41">
        <f>IF(AND(tbl_PV_Milestones[[#This Row],[Actual/Schedule Finish]]&lt;PV_Meta!$B$7,tbl_PV_Milestones[[#This Row],[Complete]]="No",tbl_PV_Milestones[[#This Row],[Project Status]]&lt;&gt;"On Hold"),1,0)</f>
        <v>1</v>
      </c>
      <c r="AE3131" s="41">
        <f>IF(AND(tbl_PV_Milestones[[#This Row],[Actual/Schedule Finish]]&gt;tbl_PV_Milestones[[#This Row],[Baseline Date]],tbl_PV_Milestones[[#This Row],[Complete]]="No",tbl_PV_Milestones[[#This Row],[Project Status]]&lt;&gt;"On Hold",tbl_PV_Milestones[[#This Row],[Overdue]]=0,tbl_PV_Milestones[[#This Row],[To be Baselined]]&lt;&gt;1),1,0)</f>
        <v>0</v>
      </c>
      <c r="AF3131" s="41">
        <f>IF(AND(tbl_PV_Milestones[[#This Row],[BL FY]]=2025,tbl_PV_Milestones[[#This Row],[Finish FY]]&gt;2025),1,0)</f>
        <v>0</v>
      </c>
      <c r="AG3131" s="56" t="str">
        <f>_xlfn.XLOOKUP(tbl_PV_Milestones[[#This Row],[Work ID]],tbl_PV_Meta[Work ID '#],tbl_PV_Meta[Project Manager/Owner],,0)</f>
        <v>Project Manager 29</v>
      </c>
    </row>
    <row r="3132" spans="4:33" x14ac:dyDescent="0.25">
      <c r="D3132" s="6" t="s">
        <v>154</v>
      </c>
      <c r="E3132" s="6" t="s">
        <v>503</v>
      </c>
      <c r="F3132" s="6" t="s">
        <v>1754</v>
      </c>
      <c r="G3132" s="6" t="s">
        <v>745</v>
      </c>
      <c r="H3132" s="6" t="s">
        <v>505</v>
      </c>
      <c r="I3132" s="6" t="s">
        <v>522</v>
      </c>
      <c r="J3132" s="6" t="s">
        <v>154</v>
      </c>
      <c r="K3132" s="6" t="s">
        <v>36</v>
      </c>
      <c r="L3132" s="6" t="s">
        <v>34</v>
      </c>
      <c r="M3132" s="43"/>
      <c r="N3132" s="44" t="s">
        <v>1979</v>
      </c>
      <c r="O3132" s="39">
        <v>45537.708333333299</v>
      </c>
      <c r="P3132" s="39">
        <v>45537.708333333299</v>
      </c>
      <c r="Q3132" s="6">
        <v>0</v>
      </c>
      <c r="R3132" s="6">
        <v>0</v>
      </c>
      <c r="S3132" s="45" t="e">
        <f>_xlfn.CONCAT(#REF!,TRIM(tbl_PV_Milestones[[#This Row],[Milestone Description]]))</f>
        <v>#REF!</v>
      </c>
      <c r="T3132" s="84" t="str">
        <f>IF(COUNTIF(tbl_PV_Milestones[UID],tbl_PV_Milestones[[#This Row],[UID]])&gt;1,"Duplicate","")</f>
        <v>Duplicate</v>
      </c>
      <c r="U3132" s="42" t="str">
        <f>_xlfn.XLOOKUP(tbl_PV_Milestones[[#This Row],[Work ID]],tbl_PV_Meta[Work ID '#],tbl_PV_Meta[Sub-Portfolio])</f>
        <v>Sub-Portfolio 8</v>
      </c>
      <c r="V3132" s="41">
        <f>IF(MONTH(tbl_PV_Milestones[[#This Row],[Baseline Date]])&lt;7,YEAR(tbl_PV_Milestones[[#This Row],[Baseline Date]]),YEAR(tbl_PV_Milestones[[#This Row],[Baseline Date]])+1)</f>
        <v>2025</v>
      </c>
      <c r="W3132" s="41">
        <f>IF(MONTH(tbl_PV_Milestones[[#This Row],[Actual/Schedule Finish]])&lt;7,YEAR(tbl_PV_Milestones[[#This Row],[Actual/Schedule Finish]]),YEAR(tbl_PV_Milestones[[#This Row],[Actual/Schedule Finish]])+1)</f>
        <v>2025</v>
      </c>
      <c r="X3132" s="41" t="str">
        <f>IF(OR(tbl_PV_Milestones[[#This Row],[Project Status]]="Completed",tbl_PV_Milestones[[#This Row],[Project Status]]="Assumed Completed"),"Yes","No")</f>
        <v>No</v>
      </c>
      <c r="Y3132" s="41">
        <f>IF(tbl_PV_Milestones[[#This Row],[Baseline Date]]="",1,0)</f>
        <v>0</v>
      </c>
      <c r="Z3132" s="41">
        <f>IF(tbl_PV_Milestones[[#This Row],[Baseline Date]]&lt;PV_Meta!$B$7,1,0)</f>
        <v>1</v>
      </c>
      <c r="AA3132" s="41">
        <f>IF(tbl_PV_Milestones[[#This Row],[Complete]]="Yes",1,0)</f>
        <v>0</v>
      </c>
      <c r="AB3132" s="41">
        <f>IF(AND(tbl_PV_Milestones[[#This Row],[BL FY]]=2025,tbl_PV_Milestones[[#This Row],[Baseline Date]]&lt;PV_Meta!$B$7),1,0)</f>
        <v>1</v>
      </c>
      <c r="AC3132" s="41">
        <f>IF(AND(tbl_PV_Milestones[[#This Row],[Planned YTD]]=1,tbl_PV_Milestones[[#This Row],[Complete]]="Yes"),1,0)</f>
        <v>0</v>
      </c>
      <c r="AD3132" s="41">
        <f>IF(AND(tbl_PV_Milestones[[#This Row],[Actual/Schedule Finish]]&lt;PV_Meta!$B$7,tbl_PV_Milestones[[#This Row],[Complete]]="No",tbl_PV_Milestones[[#This Row],[Project Status]]&lt;&gt;"On Hold"),1,0)</f>
        <v>1</v>
      </c>
      <c r="AE3132" s="41">
        <f>IF(AND(tbl_PV_Milestones[[#This Row],[Actual/Schedule Finish]]&gt;tbl_PV_Milestones[[#This Row],[Baseline Date]],tbl_PV_Milestones[[#This Row],[Complete]]="No",tbl_PV_Milestones[[#This Row],[Project Status]]&lt;&gt;"On Hold",tbl_PV_Milestones[[#This Row],[Overdue]]=0,tbl_PV_Milestones[[#This Row],[To be Baselined]]&lt;&gt;1),1,0)</f>
        <v>0</v>
      </c>
      <c r="AF3132" s="41">
        <f>IF(AND(tbl_PV_Milestones[[#This Row],[BL FY]]=2025,tbl_PV_Milestones[[#This Row],[Finish FY]]&gt;2025),1,0)</f>
        <v>0</v>
      </c>
      <c r="AG3132" s="56" t="str">
        <f>_xlfn.XLOOKUP(tbl_PV_Milestones[[#This Row],[Work ID]],tbl_PV_Meta[Work ID '#],tbl_PV_Meta[Project Manager/Owner],,0)</f>
        <v>Project Manager 29</v>
      </c>
    </row>
    <row r="3133" spans="4:33" x14ac:dyDescent="0.25">
      <c r="D3133" s="6" t="s">
        <v>154</v>
      </c>
      <c r="E3133" s="6" t="s">
        <v>503</v>
      </c>
      <c r="F3133" s="6" t="s">
        <v>1754</v>
      </c>
      <c r="G3133" s="6" t="s">
        <v>629</v>
      </c>
      <c r="H3133" s="6" t="s">
        <v>505</v>
      </c>
      <c r="I3133" s="6" t="s">
        <v>522</v>
      </c>
      <c r="J3133" s="6" t="s">
        <v>154</v>
      </c>
      <c r="K3133" s="6" t="s">
        <v>36</v>
      </c>
      <c r="L3133" s="6" t="s">
        <v>34</v>
      </c>
      <c r="M3133" s="43"/>
      <c r="N3133" s="44" t="s">
        <v>1979</v>
      </c>
      <c r="O3133" s="39">
        <v>45537.708333333299</v>
      </c>
      <c r="P3133" s="39">
        <v>45537.708333333299</v>
      </c>
      <c r="Q3133" s="6">
        <v>0</v>
      </c>
      <c r="R3133" s="6">
        <v>0</v>
      </c>
      <c r="S3133" s="45" t="e">
        <f>_xlfn.CONCAT(#REF!,TRIM(tbl_PV_Milestones[[#This Row],[Milestone Description]]))</f>
        <v>#REF!</v>
      </c>
      <c r="T3133" s="84" t="str">
        <f>IF(COUNTIF(tbl_PV_Milestones[UID],tbl_PV_Milestones[[#This Row],[UID]])&gt;1,"Duplicate","")</f>
        <v>Duplicate</v>
      </c>
      <c r="U3133" s="42" t="str">
        <f>_xlfn.XLOOKUP(tbl_PV_Milestones[[#This Row],[Work ID]],tbl_PV_Meta[Work ID '#],tbl_PV_Meta[Sub-Portfolio])</f>
        <v>Sub-Portfolio 8</v>
      </c>
      <c r="V3133" s="41">
        <f>IF(MONTH(tbl_PV_Milestones[[#This Row],[Baseline Date]])&lt;7,YEAR(tbl_PV_Milestones[[#This Row],[Baseline Date]]),YEAR(tbl_PV_Milestones[[#This Row],[Baseline Date]])+1)</f>
        <v>2025</v>
      </c>
      <c r="W3133" s="41">
        <f>IF(MONTH(tbl_PV_Milestones[[#This Row],[Actual/Schedule Finish]])&lt;7,YEAR(tbl_PV_Milestones[[#This Row],[Actual/Schedule Finish]]),YEAR(tbl_PV_Milestones[[#This Row],[Actual/Schedule Finish]])+1)</f>
        <v>2025</v>
      </c>
      <c r="X3133" s="41" t="str">
        <f>IF(OR(tbl_PV_Milestones[[#This Row],[Project Status]]="Completed",tbl_PV_Milestones[[#This Row],[Project Status]]="Assumed Completed"),"Yes","No")</f>
        <v>No</v>
      </c>
      <c r="Y3133" s="41">
        <f>IF(tbl_PV_Milestones[[#This Row],[Baseline Date]]="",1,0)</f>
        <v>0</v>
      </c>
      <c r="Z3133" s="41">
        <f>IF(tbl_PV_Milestones[[#This Row],[Baseline Date]]&lt;PV_Meta!$B$7,1,0)</f>
        <v>1</v>
      </c>
      <c r="AA3133" s="41">
        <f>IF(tbl_PV_Milestones[[#This Row],[Complete]]="Yes",1,0)</f>
        <v>0</v>
      </c>
      <c r="AB3133" s="41">
        <f>IF(AND(tbl_PV_Milestones[[#This Row],[BL FY]]=2025,tbl_PV_Milestones[[#This Row],[Baseline Date]]&lt;PV_Meta!$B$7),1,0)</f>
        <v>1</v>
      </c>
      <c r="AC3133" s="41">
        <f>IF(AND(tbl_PV_Milestones[[#This Row],[Planned YTD]]=1,tbl_PV_Milestones[[#This Row],[Complete]]="Yes"),1,0)</f>
        <v>0</v>
      </c>
      <c r="AD3133" s="41">
        <f>IF(AND(tbl_PV_Milestones[[#This Row],[Actual/Schedule Finish]]&lt;PV_Meta!$B$7,tbl_PV_Milestones[[#This Row],[Complete]]="No",tbl_PV_Milestones[[#This Row],[Project Status]]&lt;&gt;"On Hold"),1,0)</f>
        <v>1</v>
      </c>
      <c r="AE3133" s="41">
        <f>IF(AND(tbl_PV_Milestones[[#This Row],[Actual/Schedule Finish]]&gt;tbl_PV_Milestones[[#This Row],[Baseline Date]],tbl_PV_Milestones[[#This Row],[Complete]]="No",tbl_PV_Milestones[[#This Row],[Project Status]]&lt;&gt;"On Hold",tbl_PV_Milestones[[#This Row],[Overdue]]=0,tbl_PV_Milestones[[#This Row],[To be Baselined]]&lt;&gt;1),1,0)</f>
        <v>0</v>
      </c>
      <c r="AF3133" s="41">
        <f>IF(AND(tbl_PV_Milestones[[#This Row],[BL FY]]=2025,tbl_PV_Milestones[[#This Row],[Finish FY]]&gt;2025),1,0)</f>
        <v>0</v>
      </c>
      <c r="AG3133" s="56" t="str">
        <f>_xlfn.XLOOKUP(tbl_PV_Milestones[[#This Row],[Work ID]],tbl_PV_Meta[Work ID '#],tbl_PV_Meta[Project Manager/Owner],,0)</f>
        <v>Project Manager 29</v>
      </c>
    </row>
    <row r="3134" spans="4:33" x14ac:dyDescent="0.25">
      <c r="D3134" s="6" t="s">
        <v>154</v>
      </c>
      <c r="E3134" s="6" t="s">
        <v>503</v>
      </c>
      <c r="F3134" s="6" t="s">
        <v>1754</v>
      </c>
      <c r="G3134" s="6" t="s">
        <v>537</v>
      </c>
      <c r="H3134" s="6" t="s">
        <v>505</v>
      </c>
      <c r="I3134" s="6" t="s">
        <v>510</v>
      </c>
      <c r="J3134" s="6" t="s">
        <v>154</v>
      </c>
      <c r="K3134" s="6" t="s">
        <v>36</v>
      </c>
      <c r="L3134" s="6" t="s">
        <v>34</v>
      </c>
      <c r="M3134" s="43"/>
      <c r="N3134" s="44" t="s">
        <v>1979</v>
      </c>
      <c r="O3134" s="39">
        <v>45636.708333333299</v>
      </c>
      <c r="P3134" s="39">
        <v>45636.708333333299</v>
      </c>
      <c r="Q3134" s="6">
        <v>0</v>
      </c>
      <c r="R3134" s="6">
        <v>0</v>
      </c>
      <c r="S3134" s="45" t="e">
        <f>_xlfn.CONCAT(#REF!,TRIM(tbl_PV_Milestones[[#This Row],[Milestone Description]]))</f>
        <v>#REF!</v>
      </c>
      <c r="T3134" s="84" t="str">
        <f>IF(COUNTIF(tbl_PV_Milestones[UID],tbl_PV_Milestones[[#This Row],[UID]])&gt;1,"Duplicate","")</f>
        <v>Duplicate</v>
      </c>
      <c r="U3134" s="42" t="str">
        <f>_xlfn.XLOOKUP(tbl_PV_Milestones[[#This Row],[Work ID]],tbl_PV_Meta[Work ID '#],tbl_PV_Meta[Sub-Portfolio])</f>
        <v>Sub-Portfolio 8</v>
      </c>
      <c r="V3134" s="41">
        <f>IF(MONTH(tbl_PV_Milestones[[#This Row],[Baseline Date]])&lt;7,YEAR(tbl_PV_Milestones[[#This Row],[Baseline Date]]),YEAR(tbl_PV_Milestones[[#This Row],[Baseline Date]])+1)</f>
        <v>2025</v>
      </c>
      <c r="W3134" s="41">
        <f>IF(MONTH(tbl_PV_Milestones[[#This Row],[Actual/Schedule Finish]])&lt;7,YEAR(tbl_PV_Milestones[[#This Row],[Actual/Schedule Finish]]),YEAR(tbl_PV_Milestones[[#This Row],[Actual/Schedule Finish]])+1)</f>
        <v>2025</v>
      </c>
      <c r="X3134" s="41" t="str">
        <f>IF(OR(tbl_PV_Milestones[[#This Row],[Project Status]]="Completed",tbl_PV_Milestones[[#This Row],[Project Status]]="Assumed Completed"),"Yes","No")</f>
        <v>No</v>
      </c>
      <c r="Y3134" s="41">
        <f>IF(tbl_PV_Milestones[[#This Row],[Baseline Date]]="",1,0)</f>
        <v>0</v>
      </c>
      <c r="Z3134" s="41">
        <f>IF(tbl_PV_Milestones[[#This Row],[Baseline Date]]&lt;PV_Meta!$B$7,1,0)</f>
        <v>1</v>
      </c>
      <c r="AA3134" s="41">
        <f>IF(tbl_PV_Milestones[[#This Row],[Complete]]="Yes",1,0)</f>
        <v>0</v>
      </c>
      <c r="AB3134" s="41">
        <f>IF(AND(tbl_PV_Milestones[[#This Row],[BL FY]]=2025,tbl_PV_Milestones[[#This Row],[Baseline Date]]&lt;PV_Meta!$B$7),1,0)</f>
        <v>1</v>
      </c>
      <c r="AC3134" s="41">
        <f>IF(AND(tbl_PV_Milestones[[#This Row],[Planned YTD]]=1,tbl_PV_Milestones[[#This Row],[Complete]]="Yes"),1,0)</f>
        <v>0</v>
      </c>
      <c r="AD3134" s="41">
        <f>IF(AND(tbl_PV_Milestones[[#This Row],[Actual/Schedule Finish]]&lt;PV_Meta!$B$7,tbl_PV_Milestones[[#This Row],[Complete]]="No",tbl_PV_Milestones[[#This Row],[Project Status]]&lt;&gt;"On Hold"),1,0)</f>
        <v>1</v>
      </c>
      <c r="AE3134" s="41">
        <f>IF(AND(tbl_PV_Milestones[[#This Row],[Actual/Schedule Finish]]&gt;tbl_PV_Milestones[[#This Row],[Baseline Date]],tbl_PV_Milestones[[#This Row],[Complete]]="No",tbl_PV_Milestones[[#This Row],[Project Status]]&lt;&gt;"On Hold",tbl_PV_Milestones[[#This Row],[Overdue]]=0,tbl_PV_Milestones[[#This Row],[To be Baselined]]&lt;&gt;1),1,0)</f>
        <v>0</v>
      </c>
      <c r="AF3134" s="41">
        <f>IF(AND(tbl_PV_Milestones[[#This Row],[BL FY]]=2025,tbl_PV_Milestones[[#This Row],[Finish FY]]&gt;2025),1,0)</f>
        <v>0</v>
      </c>
      <c r="AG3134" s="56" t="str">
        <f>_xlfn.XLOOKUP(tbl_PV_Milestones[[#This Row],[Work ID]],tbl_PV_Meta[Work ID '#],tbl_PV_Meta[Project Manager/Owner],,0)</f>
        <v>Project Manager 29</v>
      </c>
    </row>
    <row r="3135" spans="4:33" x14ac:dyDescent="0.25">
      <c r="D3135" s="6" t="s">
        <v>154</v>
      </c>
      <c r="E3135" s="6" t="s">
        <v>52</v>
      </c>
      <c r="F3135" s="6" t="s">
        <v>1754</v>
      </c>
      <c r="G3135" s="6" t="s">
        <v>538</v>
      </c>
      <c r="H3135" s="6" t="s">
        <v>505</v>
      </c>
      <c r="I3135" s="6" t="s">
        <v>510</v>
      </c>
      <c r="J3135" s="6" t="s">
        <v>154</v>
      </c>
      <c r="K3135" s="6" t="s">
        <v>36</v>
      </c>
      <c r="L3135" s="6" t="s">
        <v>34</v>
      </c>
      <c r="M3135" s="43"/>
      <c r="N3135" s="44" t="s">
        <v>1979</v>
      </c>
      <c r="S3135" s="45" t="e">
        <f>_xlfn.CONCAT(#REF!,TRIM(tbl_PV_Milestones[[#This Row],[Milestone Description]]))</f>
        <v>#REF!</v>
      </c>
      <c r="T3135" s="84" t="str">
        <f>IF(COUNTIF(tbl_PV_Milestones[UID],tbl_PV_Milestones[[#This Row],[UID]])&gt;1,"Duplicate","")</f>
        <v>Duplicate</v>
      </c>
      <c r="U3135" s="42" t="str">
        <f>_xlfn.XLOOKUP(tbl_PV_Milestones[[#This Row],[Work ID]],tbl_PV_Meta[Work ID '#],tbl_PV_Meta[Sub-Portfolio])</f>
        <v>Sub-Portfolio 8</v>
      </c>
      <c r="V3135" s="41">
        <f>IF(MONTH(tbl_PV_Milestones[[#This Row],[Baseline Date]])&lt;7,YEAR(tbl_PV_Milestones[[#This Row],[Baseline Date]]),YEAR(tbl_PV_Milestones[[#This Row],[Baseline Date]])+1)</f>
        <v>1900</v>
      </c>
      <c r="W3135" s="41">
        <f>IF(MONTH(tbl_PV_Milestones[[#This Row],[Actual/Schedule Finish]])&lt;7,YEAR(tbl_PV_Milestones[[#This Row],[Actual/Schedule Finish]]),YEAR(tbl_PV_Milestones[[#This Row],[Actual/Schedule Finish]])+1)</f>
        <v>1900</v>
      </c>
      <c r="X3135" s="41" t="str">
        <f>IF(OR(tbl_PV_Milestones[[#This Row],[Project Status]]="Completed",tbl_PV_Milestones[[#This Row],[Project Status]]="Assumed Completed"),"Yes","No")</f>
        <v>No</v>
      </c>
      <c r="Y3135" s="41">
        <f>IF(tbl_PV_Milestones[[#This Row],[Baseline Date]]="",1,0)</f>
        <v>1</v>
      </c>
      <c r="Z3135" s="41">
        <f>IF(tbl_PV_Milestones[[#This Row],[Baseline Date]]&lt;PV_Meta!$B$7,1,0)</f>
        <v>1</v>
      </c>
      <c r="AA3135" s="41">
        <f>IF(tbl_PV_Milestones[[#This Row],[Complete]]="Yes",1,0)</f>
        <v>0</v>
      </c>
      <c r="AB3135" s="41">
        <f>IF(AND(tbl_PV_Milestones[[#This Row],[BL FY]]=2025,tbl_PV_Milestones[[#This Row],[Baseline Date]]&lt;PV_Meta!$B$7),1,0)</f>
        <v>0</v>
      </c>
      <c r="AC3135" s="41">
        <f>IF(AND(tbl_PV_Milestones[[#This Row],[Planned YTD]]=1,tbl_PV_Milestones[[#This Row],[Complete]]="Yes"),1,0)</f>
        <v>0</v>
      </c>
      <c r="AD3135" s="41">
        <f>IF(AND(tbl_PV_Milestones[[#This Row],[Actual/Schedule Finish]]&lt;PV_Meta!$B$7,tbl_PV_Milestones[[#This Row],[Complete]]="No",tbl_PV_Milestones[[#This Row],[Project Status]]&lt;&gt;"On Hold"),1,0)</f>
        <v>1</v>
      </c>
      <c r="AE3135" s="41">
        <f>IF(AND(tbl_PV_Milestones[[#This Row],[Actual/Schedule Finish]]&gt;tbl_PV_Milestones[[#This Row],[Baseline Date]],tbl_PV_Milestones[[#This Row],[Complete]]="No",tbl_PV_Milestones[[#This Row],[Project Status]]&lt;&gt;"On Hold",tbl_PV_Milestones[[#This Row],[Overdue]]=0,tbl_PV_Milestones[[#This Row],[To be Baselined]]&lt;&gt;1),1,0)</f>
        <v>0</v>
      </c>
      <c r="AF3135" s="41">
        <f>IF(AND(tbl_PV_Milestones[[#This Row],[BL FY]]=2025,tbl_PV_Milestones[[#This Row],[Finish FY]]&gt;2025),1,0)</f>
        <v>0</v>
      </c>
      <c r="AG3135" s="56" t="str">
        <f>_xlfn.XLOOKUP(tbl_PV_Milestones[[#This Row],[Work ID]],tbl_PV_Meta[Work ID '#],tbl_PV_Meta[Project Manager/Owner],,0)</f>
        <v>Project Manager 29</v>
      </c>
    </row>
    <row r="3136" spans="4:33" x14ac:dyDescent="0.25">
      <c r="D3136" s="6" t="s">
        <v>154</v>
      </c>
      <c r="E3136" s="6" t="s">
        <v>503</v>
      </c>
      <c r="F3136" s="6" t="s">
        <v>1754</v>
      </c>
      <c r="G3136" s="6" t="s">
        <v>540</v>
      </c>
      <c r="H3136" s="6" t="s">
        <v>505</v>
      </c>
      <c r="I3136" s="6" t="s">
        <v>510</v>
      </c>
      <c r="J3136" s="6" t="s">
        <v>154</v>
      </c>
      <c r="K3136" s="6" t="s">
        <v>36</v>
      </c>
      <c r="L3136" s="6" t="s">
        <v>34</v>
      </c>
      <c r="M3136" s="43"/>
      <c r="N3136" s="44" t="s">
        <v>1979</v>
      </c>
      <c r="O3136" s="39">
        <v>45777.708333333299</v>
      </c>
      <c r="P3136" s="39">
        <v>45777.708333333299</v>
      </c>
      <c r="Q3136" s="6">
        <v>0</v>
      </c>
      <c r="R3136" s="6">
        <v>0</v>
      </c>
      <c r="S3136" s="45" t="e">
        <f>_xlfn.CONCAT(#REF!,TRIM(tbl_PV_Milestones[[#This Row],[Milestone Description]]))</f>
        <v>#REF!</v>
      </c>
      <c r="T3136" s="84" t="str">
        <f>IF(COUNTIF(tbl_PV_Milestones[UID],tbl_PV_Milestones[[#This Row],[UID]])&gt;1,"Duplicate","")</f>
        <v>Duplicate</v>
      </c>
      <c r="U3136" s="42" t="str">
        <f>_xlfn.XLOOKUP(tbl_PV_Milestones[[#This Row],[Work ID]],tbl_PV_Meta[Work ID '#],tbl_PV_Meta[Sub-Portfolio])</f>
        <v>Sub-Portfolio 8</v>
      </c>
      <c r="V3136" s="41">
        <f>IF(MONTH(tbl_PV_Milestones[[#This Row],[Baseline Date]])&lt;7,YEAR(tbl_PV_Milestones[[#This Row],[Baseline Date]]),YEAR(tbl_PV_Milestones[[#This Row],[Baseline Date]])+1)</f>
        <v>2025</v>
      </c>
      <c r="W3136" s="41">
        <f>IF(MONTH(tbl_PV_Milestones[[#This Row],[Actual/Schedule Finish]])&lt;7,YEAR(tbl_PV_Milestones[[#This Row],[Actual/Schedule Finish]]),YEAR(tbl_PV_Milestones[[#This Row],[Actual/Schedule Finish]])+1)</f>
        <v>2025</v>
      </c>
      <c r="X3136" s="41" t="str">
        <f>IF(OR(tbl_PV_Milestones[[#This Row],[Project Status]]="Completed",tbl_PV_Milestones[[#This Row],[Project Status]]="Assumed Completed"),"Yes","No")</f>
        <v>No</v>
      </c>
      <c r="Y3136" s="41">
        <f>IF(tbl_PV_Milestones[[#This Row],[Baseline Date]]="",1,0)</f>
        <v>0</v>
      </c>
      <c r="Z3136" s="41">
        <f>IF(tbl_PV_Milestones[[#This Row],[Baseline Date]]&lt;PV_Meta!$B$7,1,0)</f>
        <v>1</v>
      </c>
      <c r="AA3136" s="41">
        <f>IF(tbl_PV_Milestones[[#This Row],[Complete]]="Yes",1,0)</f>
        <v>0</v>
      </c>
      <c r="AB3136" s="41">
        <f>IF(AND(tbl_PV_Milestones[[#This Row],[BL FY]]=2025,tbl_PV_Milestones[[#This Row],[Baseline Date]]&lt;PV_Meta!$B$7),1,0)</f>
        <v>1</v>
      </c>
      <c r="AC3136" s="41">
        <f>IF(AND(tbl_PV_Milestones[[#This Row],[Planned YTD]]=1,tbl_PV_Milestones[[#This Row],[Complete]]="Yes"),1,0)</f>
        <v>0</v>
      </c>
      <c r="AD3136" s="41">
        <f>IF(AND(tbl_PV_Milestones[[#This Row],[Actual/Schedule Finish]]&lt;PV_Meta!$B$7,tbl_PV_Milestones[[#This Row],[Complete]]="No",tbl_PV_Milestones[[#This Row],[Project Status]]&lt;&gt;"On Hold"),1,0)</f>
        <v>1</v>
      </c>
      <c r="AE3136" s="41">
        <f>IF(AND(tbl_PV_Milestones[[#This Row],[Actual/Schedule Finish]]&gt;tbl_PV_Milestones[[#This Row],[Baseline Date]],tbl_PV_Milestones[[#This Row],[Complete]]="No",tbl_PV_Milestones[[#This Row],[Project Status]]&lt;&gt;"On Hold",tbl_PV_Milestones[[#This Row],[Overdue]]=0,tbl_PV_Milestones[[#This Row],[To be Baselined]]&lt;&gt;1),1,0)</f>
        <v>0</v>
      </c>
      <c r="AF3136" s="41">
        <f>IF(AND(tbl_PV_Milestones[[#This Row],[BL FY]]=2025,tbl_PV_Milestones[[#This Row],[Finish FY]]&gt;2025),1,0)</f>
        <v>0</v>
      </c>
      <c r="AG3136" s="56" t="str">
        <f>_xlfn.XLOOKUP(tbl_PV_Milestones[[#This Row],[Work ID]],tbl_PV_Meta[Work ID '#],tbl_PV_Meta[Project Manager/Owner],,0)</f>
        <v>Project Manager 29</v>
      </c>
    </row>
    <row r="3137" spans="4:33" x14ac:dyDescent="0.25">
      <c r="D3137" s="6" t="s">
        <v>154</v>
      </c>
      <c r="E3137" s="6" t="s">
        <v>503</v>
      </c>
      <c r="F3137" s="6" t="s">
        <v>1754</v>
      </c>
      <c r="G3137" s="6" t="s">
        <v>529</v>
      </c>
      <c r="H3137" s="6" t="s">
        <v>505</v>
      </c>
      <c r="I3137" s="6" t="s">
        <v>510</v>
      </c>
      <c r="J3137" s="6" t="s">
        <v>154</v>
      </c>
      <c r="K3137" s="6" t="s">
        <v>36</v>
      </c>
      <c r="L3137" s="6" t="s">
        <v>34</v>
      </c>
      <c r="M3137" s="43"/>
      <c r="N3137" s="44" t="s">
        <v>1979</v>
      </c>
      <c r="O3137" s="39">
        <v>45667.708333333299</v>
      </c>
      <c r="P3137" s="39">
        <v>45667.708333333299</v>
      </c>
      <c r="Q3137" s="6">
        <v>0</v>
      </c>
      <c r="R3137" s="6">
        <v>0</v>
      </c>
      <c r="S3137" s="45" t="e">
        <f>_xlfn.CONCAT(#REF!,TRIM(tbl_PV_Milestones[[#This Row],[Milestone Description]]))</f>
        <v>#REF!</v>
      </c>
      <c r="T3137" s="84" t="str">
        <f>IF(COUNTIF(tbl_PV_Milestones[UID],tbl_PV_Milestones[[#This Row],[UID]])&gt;1,"Duplicate","")</f>
        <v>Duplicate</v>
      </c>
      <c r="U3137" s="42" t="str">
        <f>_xlfn.XLOOKUP(tbl_PV_Milestones[[#This Row],[Work ID]],tbl_PV_Meta[Work ID '#],tbl_PV_Meta[Sub-Portfolio])</f>
        <v>Sub-Portfolio 8</v>
      </c>
      <c r="V3137" s="41">
        <f>IF(MONTH(tbl_PV_Milestones[[#This Row],[Baseline Date]])&lt;7,YEAR(tbl_PV_Milestones[[#This Row],[Baseline Date]]),YEAR(tbl_PV_Milestones[[#This Row],[Baseline Date]])+1)</f>
        <v>2025</v>
      </c>
      <c r="W3137" s="41">
        <f>IF(MONTH(tbl_PV_Milestones[[#This Row],[Actual/Schedule Finish]])&lt;7,YEAR(tbl_PV_Milestones[[#This Row],[Actual/Schedule Finish]]),YEAR(tbl_PV_Milestones[[#This Row],[Actual/Schedule Finish]])+1)</f>
        <v>2025</v>
      </c>
      <c r="X3137" s="41" t="str">
        <f>IF(OR(tbl_PV_Milestones[[#This Row],[Project Status]]="Completed",tbl_PV_Milestones[[#This Row],[Project Status]]="Assumed Completed"),"Yes","No")</f>
        <v>No</v>
      </c>
      <c r="Y3137" s="41">
        <f>IF(tbl_PV_Milestones[[#This Row],[Baseline Date]]="",1,0)</f>
        <v>0</v>
      </c>
      <c r="Z3137" s="41">
        <f>IF(tbl_PV_Milestones[[#This Row],[Baseline Date]]&lt;PV_Meta!$B$7,1,0)</f>
        <v>1</v>
      </c>
      <c r="AA3137" s="41">
        <f>IF(tbl_PV_Milestones[[#This Row],[Complete]]="Yes",1,0)</f>
        <v>0</v>
      </c>
      <c r="AB3137" s="41">
        <f>IF(AND(tbl_PV_Milestones[[#This Row],[BL FY]]=2025,tbl_PV_Milestones[[#This Row],[Baseline Date]]&lt;PV_Meta!$B$7),1,0)</f>
        <v>1</v>
      </c>
      <c r="AC3137" s="41">
        <f>IF(AND(tbl_PV_Milestones[[#This Row],[Planned YTD]]=1,tbl_PV_Milestones[[#This Row],[Complete]]="Yes"),1,0)</f>
        <v>0</v>
      </c>
      <c r="AD3137" s="41">
        <f>IF(AND(tbl_PV_Milestones[[#This Row],[Actual/Schedule Finish]]&lt;PV_Meta!$B$7,tbl_PV_Milestones[[#This Row],[Complete]]="No",tbl_PV_Milestones[[#This Row],[Project Status]]&lt;&gt;"On Hold"),1,0)</f>
        <v>1</v>
      </c>
      <c r="AE3137" s="41">
        <f>IF(AND(tbl_PV_Milestones[[#This Row],[Actual/Schedule Finish]]&gt;tbl_PV_Milestones[[#This Row],[Baseline Date]],tbl_PV_Milestones[[#This Row],[Complete]]="No",tbl_PV_Milestones[[#This Row],[Project Status]]&lt;&gt;"On Hold",tbl_PV_Milestones[[#This Row],[Overdue]]=0,tbl_PV_Milestones[[#This Row],[To be Baselined]]&lt;&gt;1),1,0)</f>
        <v>0</v>
      </c>
      <c r="AF3137" s="41">
        <f>IF(AND(tbl_PV_Milestones[[#This Row],[BL FY]]=2025,tbl_PV_Milestones[[#This Row],[Finish FY]]&gt;2025),1,0)</f>
        <v>0</v>
      </c>
      <c r="AG3137" s="56" t="str">
        <f>_xlfn.XLOOKUP(tbl_PV_Milestones[[#This Row],[Work ID]],tbl_PV_Meta[Work ID '#],tbl_PV_Meta[Project Manager/Owner],,0)</f>
        <v>Project Manager 29</v>
      </c>
    </row>
    <row r="3138" spans="4:33" x14ac:dyDescent="0.25">
      <c r="D3138" s="6" t="s">
        <v>154</v>
      </c>
      <c r="E3138" s="6" t="s">
        <v>52</v>
      </c>
      <c r="F3138" s="6" t="s">
        <v>1754</v>
      </c>
      <c r="G3138" s="6" t="s">
        <v>530</v>
      </c>
      <c r="H3138" s="6" t="s">
        <v>505</v>
      </c>
      <c r="I3138" s="6" t="s">
        <v>510</v>
      </c>
      <c r="J3138" s="6" t="s">
        <v>154</v>
      </c>
      <c r="K3138" s="6" t="s">
        <v>36</v>
      </c>
      <c r="L3138" s="6" t="s">
        <v>34</v>
      </c>
      <c r="M3138" s="43"/>
      <c r="N3138" s="44" t="s">
        <v>1979</v>
      </c>
      <c r="S3138" s="45" t="e">
        <f>_xlfn.CONCAT(#REF!,TRIM(tbl_PV_Milestones[[#This Row],[Milestone Description]]))</f>
        <v>#REF!</v>
      </c>
      <c r="T3138" s="84" t="str">
        <f>IF(COUNTIF(tbl_PV_Milestones[UID],tbl_PV_Milestones[[#This Row],[UID]])&gt;1,"Duplicate","")</f>
        <v>Duplicate</v>
      </c>
      <c r="U3138" s="42" t="str">
        <f>_xlfn.XLOOKUP(tbl_PV_Milestones[[#This Row],[Work ID]],tbl_PV_Meta[Work ID '#],tbl_PV_Meta[Sub-Portfolio])</f>
        <v>Sub-Portfolio 8</v>
      </c>
      <c r="V3138" s="41">
        <f>IF(MONTH(tbl_PV_Milestones[[#This Row],[Baseline Date]])&lt;7,YEAR(tbl_PV_Milestones[[#This Row],[Baseline Date]]),YEAR(tbl_PV_Milestones[[#This Row],[Baseline Date]])+1)</f>
        <v>1900</v>
      </c>
      <c r="W3138" s="41">
        <f>IF(MONTH(tbl_PV_Milestones[[#This Row],[Actual/Schedule Finish]])&lt;7,YEAR(tbl_PV_Milestones[[#This Row],[Actual/Schedule Finish]]),YEAR(tbl_PV_Milestones[[#This Row],[Actual/Schedule Finish]])+1)</f>
        <v>1900</v>
      </c>
      <c r="X3138" s="41" t="str">
        <f>IF(OR(tbl_PV_Milestones[[#This Row],[Project Status]]="Completed",tbl_PV_Milestones[[#This Row],[Project Status]]="Assumed Completed"),"Yes","No")</f>
        <v>No</v>
      </c>
      <c r="Y3138" s="41">
        <f>IF(tbl_PV_Milestones[[#This Row],[Baseline Date]]="",1,0)</f>
        <v>1</v>
      </c>
      <c r="Z3138" s="41">
        <f>IF(tbl_PV_Milestones[[#This Row],[Baseline Date]]&lt;PV_Meta!$B$7,1,0)</f>
        <v>1</v>
      </c>
      <c r="AA3138" s="41">
        <f>IF(tbl_PV_Milestones[[#This Row],[Complete]]="Yes",1,0)</f>
        <v>0</v>
      </c>
      <c r="AB3138" s="41">
        <f>IF(AND(tbl_PV_Milestones[[#This Row],[BL FY]]=2025,tbl_PV_Milestones[[#This Row],[Baseline Date]]&lt;PV_Meta!$B$7),1,0)</f>
        <v>0</v>
      </c>
      <c r="AC3138" s="41">
        <f>IF(AND(tbl_PV_Milestones[[#This Row],[Planned YTD]]=1,tbl_PV_Milestones[[#This Row],[Complete]]="Yes"),1,0)</f>
        <v>0</v>
      </c>
      <c r="AD3138" s="41">
        <f>IF(AND(tbl_PV_Milestones[[#This Row],[Actual/Schedule Finish]]&lt;PV_Meta!$B$7,tbl_PV_Milestones[[#This Row],[Complete]]="No",tbl_PV_Milestones[[#This Row],[Project Status]]&lt;&gt;"On Hold"),1,0)</f>
        <v>1</v>
      </c>
      <c r="AE3138" s="41">
        <f>IF(AND(tbl_PV_Milestones[[#This Row],[Actual/Schedule Finish]]&gt;tbl_PV_Milestones[[#This Row],[Baseline Date]],tbl_PV_Milestones[[#This Row],[Complete]]="No",tbl_PV_Milestones[[#This Row],[Project Status]]&lt;&gt;"On Hold",tbl_PV_Milestones[[#This Row],[Overdue]]=0,tbl_PV_Milestones[[#This Row],[To be Baselined]]&lt;&gt;1),1,0)</f>
        <v>0</v>
      </c>
      <c r="AF3138" s="41">
        <f>IF(AND(tbl_PV_Milestones[[#This Row],[BL FY]]=2025,tbl_PV_Milestones[[#This Row],[Finish FY]]&gt;2025),1,0)</f>
        <v>0</v>
      </c>
      <c r="AG3138" s="56" t="str">
        <f>_xlfn.XLOOKUP(tbl_PV_Milestones[[#This Row],[Work ID]],tbl_PV_Meta[Work ID '#],tbl_PV_Meta[Project Manager/Owner],,0)</f>
        <v>Project Manager 29</v>
      </c>
    </row>
    <row r="3139" spans="4:33" x14ac:dyDescent="0.25">
      <c r="D3139" s="6" t="s">
        <v>154</v>
      </c>
      <c r="E3139" s="6" t="s">
        <v>503</v>
      </c>
      <c r="F3139" s="6" t="s">
        <v>1754</v>
      </c>
      <c r="G3139" s="6" t="s">
        <v>747</v>
      </c>
      <c r="H3139" s="6" t="s">
        <v>505</v>
      </c>
      <c r="I3139" s="6" t="s">
        <v>522</v>
      </c>
      <c r="J3139" s="6" t="s">
        <v>154</v>
      </c>
      <c r="K3139" s="6" t="s">
        <v>36</v>
      </c>
      <c r="L3139" s="6" t="s">
        <v>34</v>
      </c>
      <c r="M3139" s="43"/>
      <c r="N3139" s="44" t="s">
        <v>1979</v>
      </c>
      <c r="O3139" s="39">
        <v>45537.708333333299</v>
      </c>
      <c r="P3139" s="39">
        <v>45537.708333333299</v>
      </c>
      <c r="Q3139" s="6">
        <v>0</v>
      </c>
      <c r="R3139" s="6">
        <v>0</v>
      </c>
      <c r="S3139" s="45" t="e">
        <f>_xlfn.CONCAT(#REF!,TRIM(tbl_PV_Milestones[[#This Row],[Milestone Description]]))</f>
        <v>#REF!</v>
      </c>
      <c r="T3139" s="84" t="str">
        <f>IF(COUNTIF(tbl_PV_Milestones[UID],tbl_PV_Milestones[[#This Row],[UID]])&gt;1,"Duplicate","")</f>
        <v>Duplicate</v>
      </c>
      <c r="U3139" s="42" t="str">
        <f>_xlfn.XLOOKUP(tbl_PV_Milestones[[#This Row],[Work ID]],tbl_PV_Meta[Work ID '#],tbl_PV_Meta[Sub-Portfolio])</f>
        <v>Sub-Portfolio 8</v>
      </c>
      <c r="V3139" s="41">
        <f>IF(MONTH(tbl_PV_Milestones[[#This Row],[Baseline Date]])&lt;7,YEAR(tbl_PV_Milestones[[#This Row],[Baseline Date]]),YEAR(tbl_PV_Milestones[[#This Row],[Baseline Date]])+1)</f>
        <v>2025</v>
      </c>
      <c r="W3139" s="41">
        <f>IF(MONTH(tbl_PV_Milestones[[#This Row],[Actual/Schedule Finish]])&lt;7,YEAR(tbl_PV_Milestones[[#This Row],[Actual/Schedule Finish]]),YEAR(tbl_PV_Milestones[[#This Row],[Actual/Schedule Finish]])+1)</f>
        <v>2025</v>
      </c>
      <c r="X3139" s="41" t="str">
        <f>IF(OR(tbl_PV_Milestones[[#This Row],[Project Status]]="Completed",tbl_PV_Milestones[[#This Row],[Project Status]]="Assumed Completed"),"Yes","No")</f>
        <v>No</v>
      </c>
      <c r="Y3139" s="41">
        <f>IF(tbl_PV_Milestones[[#This Row],[Baseline Date]]="",1,0)</f>
        <v>0</v>
      </c>
      <c r="Z3139" s="41">
        <f>IF(tbl_PV_Milestones[[#This Row],[Baseline Date]]&lt;PV_Meta!$B$7,1,0)</f>
        <v>1</v>
      </c>
      <c r="AA3139" s="41">
        <f>IF(tbl_PV_Milestones[[#This Row],[Complete]]="Yes",1,0)</f>
        <v>0</v>
      </c>
      <c r="AB3139" s="41">
        <f>IF(AND(tbl_PV_Milestones[[#This Row],[BL FY]]=2025,tbl_PV_Milestones[[#This Row],[Baseline Date]]&lt;PV_Meta!$B$7),1,0)</f>
        <v>1</v>
      </c>
      <c r="AC3139" s="41">
        <f>IF(AND(tbl_PV_Milestones[[#This Row],[Planned YTD]]=1,tbl_PV_Milestones[[#This Row],[Complete]]="Yes"),1,0)</f>
        <v>0</v>
      </c>
      <c r="AD3139" s="41">
        <f>IF(AND(tbl_PV_Milestones[[#This Row],[Actual/Schedule Finish]]&lt;PV_Meta!$B$7,tbl_PV_Milestones[[#This Row],[Complete]]="No",tbl_PV_Milestones[[#This Row],[Project Status]]&lt;&gt;"On Hold"),1,0)</f>
        <v>1</v>
      </c>
      <c r="AE3139" s="41">
        <f>IF(AND(tbl_PV_Milestones[[#This Row],[Actual/Schedule Finish]]&gt;tbl_PV_Milestones[[#This Row],[Baseline Date]],tbl_PV_Milestones[[#This Row],[Complete]]="No",tbl_PV_Milestones[[#This Row],[Project Status]]&lt;&gt;"On Hold",tbl_PV_Milestones[[#This Row],[Overdue]]=0,tbl_PV_Milestones[[#This Row],[To be Baselined]]&lt;&gt;1),1,0)</f>
        <v>0</v>
      </c>
      <c r="AF3139" s="41">
        <f>IF(AND(tbl_PV_Milestones[[#This Row],[BL FY]]=2025,tbl_PV_Milestones[[#This Row],[Finish FY]]&gt;2025),1,0)</f>
        <v>0</v>
      </c>
      <c r="AG3139" s="56" t="str">
        <f>_xlfn.XLOOKUP(tbl_PV_Milestones[[#This Row],[Work ID]],tbl_PV_Meta[Work ID '#],tbl_PV_Meta[Project Manager/Owner],,0)</f>
        <v>Project Manager 29</v>
      </c>
    </row>
    <row r="3140" spans="4:33" x14ac:dyDescent="0.25">
      <c r="D3140" s="6" t="s">
        <v>154</v>
      </c>
      <c r="E3140" s="6" t="s">
        <v>503</v>
      </c>
      <c r="F3140" s="6" t="s">
        <v>1754</v>
      </c>
      <c r="G3140" s="6" t="s">
        <v>571</v>
      </c>
      <c r="H3140" s="6" t="s">
        <v>505</v>
      </c>
      <c r="I3140" s="6" t="s">
        <v>522</v>
      </c>
      <c r="J3140" s="6" t="s">
        <v>154</v>
      </c>
      <c r="K3140" s="6" t="s">
        <v>36</v>
      </c>
      <c r="L3140" s="6" t="s">
        <v>34</v>
      </c>
      <c r="M3140" s="43"/>
      <c r="N3140" s="44" t="s">
        <v>1979</v>
      </c>
      <c r="O3140" s="39">
        <v>45537.708333333299</v>
      </c>
      <c r="P3140" s="39">
        <v>45537.708333333299</v>
      </c>
      <c r="Q3140" s="6">
        <v>0</v>
      </c>
      <c r="R3140" s="6">
        <v>0</v>
      </c>
      <c r="S3140" s="45" t="e">
        <f>_xlfn.CONCAT(#REF!,TRIM(tbl_PV_Milestones[[#This Row],[Milestone Description]]))</f>
        <v>#REF!</v>
      </c>
      <c r="T3140" s="84" t="str">
        <f>IF(COUNTIF(tbl_PV_Milestones[UID],tbl_PV_Milestones[[#This Row],[UID]])&gt;1,"Duplicate","")</f>
        <v>Duplicate</v>
      </c>
      <c r="U3140" s="42" t="str">
        <f>_xlfn.XLOOKUP(tbl_PV_Milestones[[#This Row],[Work ID]],tbl_PV_Meta[Work ID '#],tbl_PV_Meta[Sub-Portfolio])</f>
        <v>Sub-Portfolio 8</v>
      </c>
      <c r="V3140" s="41">
        <f>IF(MONTH(tbl_PV_Milestones[[#This Row],[Baseline Date]])&lt;7,YEAR(tbl_PV_Milestones[[#This Row],[Baseline Date]]),YEAR(tbl_PV_Milestones[[#This Row],[Baseline Date]])+1)</f>
        <v>2025</v>
      </c>
      <c r="W3140" s="41">
        <f>IF(MONTH(tbl_PV_Milestones[[#This Row],[Actual/Schedule Finish]])&lt;7,YEAR(tbl_PV_Milestones[[#This Row],[Actual/Schedule Finish]]),YEAR(tbl_PV_Milestones[[#This Row],[Actual/Schedule Finish]])+1)</f>
        <v>2025</v>
      </c>
      <c r="X3140" s="41" t="str">
        <f>IF(OR(tbl_PV_Milestones[[#This Row],[Project Status]]="Completed",tbl_PV_Milestones[[#This Row],[Project Status]]="Assumed Completed"),"Yes","No")</f>
        <v>No</v>
      </c>
      <c r="Y3140" s="41">
        <f>IF(tbl_PV_Milestones[[#This Row],[Baseline Date]]="",1,0)</f>
        <v>0</v>
      </c>
      <c r="Z3140" s="41">
        <f>IF(tbl_PV_Milestones[[#This Row],[Baseline Date]]&lt;PV_Meta!$B$7,1,0)</f>
        <v>1</v>
      </c>
      <c r="AA3140" s="41">
        <f>IF(tbl_PV_Milestones[[#This Row],[Complete]]="Yes",1,0)</f>
        <v>0</v>
      </c>
      <c r="AB3140" s="41">
        <f>IF(AND(tbl_PV_Milestones[[#This Row],[BL FY]]=2025,tbl_PV_Milestones[[#This Row],[Baseline Date]]&lt;PV_Meta!$B$7),1,0)</f>
        <v>1</v>
      </c>
      <c r="AC3140" s="41">
        <f>IF(AND(tbl_PV_Milestones[[#This Row],[Planned YTD]]=1,tbl_PV_Milestones[[#This Row],[Complete]]="Yes"),1,0)</f>
        <v>0</v>
      </c>
      <c r="AD3140" s="41">
        <f>IF(AND(tbl_PV_Milestones[[#This Row],[Actual/Schedule Finish]]&lt;PV_Meta!$B$7,tbl_PV_Milestones[[#This Row],[Complete]]="No",tbl_PV_Milestones[[#This Row],[Project Status]]&lt;&gt;"On Hold"),1,0)</f>
        <v>1</v>
      </c>
      <c r="AE3140" s="41">
        <f>IF(AND(tbl_PV_Milestones[[#This Row],[Actual/Schedule Finish]]&gt;tbl_PV_Milestones[[#This Row],[Baseline Date]],tbl_PV_Milestones[[#This Row],[Complete]]="No",tbl_PV_Milestones[[#This Row],[Project Status]]&lt;&gt;"On Hold",tbl_PV_Milestones[[#This Row],[Overdue]]=0,tbl_PV_Milestones[[#This Row],[To be Baselined]]&lt;&gt;1),1,0)</f>
        <v>0</v>
      </c>
      <c r="AF3140" s="41">
        <f>IF(AND(tbl_PV_Milestones[[#This Row],[BL FY]]=2025,tbl_PV_Milestones[[#This Row],[Finish FY]]&gt;2025),1,0)</f>
        <v>0</v>
      </c>
      <c r="AG3140" s="56" t="str">
        <f>_xlfn.XLOOKUP(tbl_PV_Milestones[[#This Row],[Work ID]],tbl_PV_Meta[Work ID '#],tbl_PV_Meta[Project Manager/Owner],,0)</f>
        <v>Project Manager 29</v>
      </c>
    </row>
    <row r="3141" spans="4:33" x14ac:dyDescent="0.25">
      <c r="D3141" s="6" t="s">
        <v>154</v>
      </c>
      <c r="E3141" s="6" t="s">
        <v>503</v>
      </c>
      <c r="F3141" s="6" t="s">
        <v>1705</v>
      </c>
      <c r="G3141" s="6" t="s">
        <v>738</v>
      </c>
      <c r="H3141" s="6" t="s">
        <v>505</v>
      </c>
      <c r="I3141" s="6" t="s">
        <v>522</v>
      </c>
      <c r="J3141" s="6" t="s">
        <v>154</v>
      </c>
      <c r="K3141" s="6" t="s">
        <v>29</v>
      </c>
      <c r="L3141" s="6" t="s">
        <v>82</v>
      </c>
      <c r="M3141" s="43"/>
      <c r="N3141" s="44" t="s">
        <v>1979</v>
      </c>
      <c r="O3141" s="39">
        <v>45253.708333333299</v>
      </c>
      <c r="P3141" s="39">
        <v>45253.708333333299</v>
      </c>
      <c r="Q3141" s="6">
        <v>0</v>
      </c>
      <c r="R3141" s="6">
        <v>0</v>
      </c>
      <c r="S3141" s="45" t="e">
        <f>_xlfn.CONCAT(#REF!,TRIM(tbl_PV_Milestones[[#This Row],[Milestone Description]]))</f>
        <v>#REF!</v>
      </c>
      <c r="T3141" s="84" t="str">
        <f>IF(COUNTIF(tbl_PV_Milestones[UID],tbl_PV_Milestones[[#This Row],[UID]])&gt;1,"Duplicate","")</f>
        <v>Duplicate</v>
      </c>
      <c r="U3141" s="42" t="str">
        <f>_xlfn.XLOOKUP(tbl_PV_Milestones[[#This Row],[Work ID]],tbl_PV_Meta[Work ID '#],tbl_PV_Meta[Sub-Portfolio])</f>
        <v>Sub-Portfolio 7</v>
      </c>
      <c r="V3141" s="41">
        <f>IF(MONTH(tbl_PV_Milestones[[#This Row],[Baseline Date]])&lt;7,YEAR(tbl_PV_Milestones[[#This Row],[Baseline Date]]),YEAR(tbl_PV_Milestones[[#This Row],[Baseline Date]])+1)</f>
        <v>2024</v>
      </c>
      <c r="W3141" s="41">
        <f>IF(MONTH(tbl_PV_Milestones[[#This Row],[Actual/Schedule Finish]])&lt;7,YEAR(tbl_PV_Milestones[[#This Row],[Actual/Schedule Finish]]),YEAR(tbl_PV_Milestones[[#This Row],[Actual/Schedule Finish]])+1)</f>
        <v>2024</v>
      </c>
      <c r="X3141" s="41" t="str">
        <f>IF(OR(tbl_PV_Milestones[[#This Row],[Project Status]]="Completed",tbl_PV_Milestones[[#This Row],[Project Status]]="Assumed Completed"),"Yes","No")</f>
        <v>No</v>
      </c>
      <c r="Y3141" s="41">
        <f>IF(tbl_PV_Milestones[[#This Row],[Baseline Date]]="",1,0)</f>
        <v>0</v>
      </c>
      <c r="Z3141" s="41">
        <f>IF(tbl_PV_Milestones[[#This Row],[Baseline Date]]&lt;PV_Meta!$B$7,1,0)</f>
        <v>1</v>
      </c>
      <c r="AA3141" s="41">
        <f>IF(tbl_PV_Milestones[[#This Row],[Complete]]="Yes",1,0)</f>
        <v>0</v>
      </c>
      <c r="AB3141" s="41">
        <f>IF(AND(tbl_PV_Milestones[[#This Row],[BL FY]]=2025,tbl_PV_Milestones[[#This Row],[Baseline Date]]&lt;PV_Meta!$B$7),1,0)</f>
        <v>0</v>
      </c>
      <c r="AC3141" s="41">
        <f>IF(AND(tbl_PV_Milestones[[#This Row],[Planned YTD]]=1,tbl_PV_Milestones[[#This Row],[Complete]]="Yes"),1,0)</f>
        <v>0</v>
      </c>
      <c r="AD3141" s="41">
        <f>IF(AND(tbl_PV_Milestones[[#This Row],[Actual/Schedule Finish]]&lt;PV_Meta!$B$7,tbl_PV_Milestones[[#This Row],[Complete]]="No",tbl_PV_Milestones[[#This Row],[Project Status]]&lt;&gt;"On Hold"),1,0)</f>
        <v>1</v>
      </c>
      <c r="AE3141" s="41">
        <f>IF(AND(tbl_PV_Milestones[[#This Row],[Actual/Schedule Finish]]&gt;tbl_PV_Milestones[[#This Row],[Baseline Date]],tbl_PV_Milestones[[#This Row],[Complete]]="No",tbl_PV_Milestones[[#This Row],[Project Status]]&lt;&gt;"On Hold",tbl_PV_Milestones[[#This Row],[Overdue]]=0,tbl_PV_Milestones[[#This Row],[To be Baselined]]&lt;&gt;1),1,0)</f>
        <v>0</v>
      </c>
      <c r="AF3141" s="41">
        <f>IF(AND(tbl_PV_Milestones[[#This Row],[BL FY]]=2025,tbl_PV_Milestones[[#This Row],[Finish FY]]&gt;2025),1,0)</f>
        <v>0</v>
      </c>
      <c r="AG3141" s="56" t="str">
        <f>_xlfn.XLOOKUP(tbl_PV_Milestones[[#This Row],[Work ID]],tbl_PV_Meta[Work ID '#],tbl_PV_Meta[Project Manager/Owner],,0)</f>
        <v>Project Manager 34</v>
      </c>
    </row>
    <row r="3142" spans="4:33" x14ac:dyDescent="0.25">
      <c r="D3142" s="6" t="s">
        <v>154</v>
      </c>
      <c r="E3142" s="6" t="s">
        <v>503</v>
      </c>
      <c r="F3142" s="6" t="s">
        <v>1705</v>
      </c>
      <c r="G3142" s="6" t="s">
        <v>739</v>
      </c>
      <c r="H3142" s="6" t="s">
        <v>505</v>
      </c>
      <c r="I3142" s="6" t="s">
        <v>522</v>
      </c>
      <c r="J3142" s="6" t="s">
        <v>154</v>
      </c>
      <c r="K3142" s="6" t="s">
        <v>29</v>
      </c>
      <c r="L3142" s="6" t="s">
        <v>82</v>
      </c>
      <c r="M3142" s="43"/>
      <c r="N3142" s="44" t="s">
        <v>1979</v>
      </c>
      <c r="O3142" s="39">
        <v>45253.708333333299</v>
      </c>
      <c r="P3142" s="39">
        <v>45253.708333333299</v>
      </c>
      <c r="Q3142" s="6">
        <v>0</v>
      </c>
      <c r="R3142" s="6">
        <v>0</v>
      </c>
      <c r="S3142" s="45" t="e">
        <f>_xlfn.CONCAT(#REF!,TRIM(tbl_PV_Milestones[[#This Row],[Milestone Description]]))</f>
        <v>#REF!</v>
      </c>
      <c r="T3142" s="84" t="str">
        <f>IF(COUNTIF(tbl_PV_Milestones[UID],tbl_PV_Milestones[[#This Row],[UID]])&gt;1,"Duplicate","")</f>
        <v>Duplicate</v>
      </c>
      <c r="U3142" s="42" t="str">
        <f>_xlfn.XLOOKUP(tbl_PV_Milestones[[#This Row],[Work ID]],tbl_PV_Meta[Work ID '#],tbl_PV_Meta[Sub-Portfolio])</f>
        <v>Sub-Portfolio 7</v>
      </c>
      <c r="V3142" s="41">
        <f>IF(MONTH(tbl_PV_Milestones[[#This Row],[Baseline Date]])&lt;7,YEAR(tbl_PV_Milestones[[#This Row],[Baseline Date]]),YEAR(tbl_PV_Milestones[[#This Row],[Baseline Date]])+1)</f>
        <v>2024</v>
      </c>
      <c r="W3142" s="41">
        <f>IF(MONTH(tbl_PV_Milestones[[#This Row],[Actual/Schedule Finish]])&lt;7,YEAR(tbl_PV_Milestones[[#This Row],[Actual/Schedule Finish]]),YEAR(tbl_PV_Milestones[[#This Row],[Actual/Schedule Finish]])+1)</f>
        <v>2024</v>
      </c>
      <c r="X3142" s="41" t="str">
        <f>IF(OR(tbl_PV_Milestones[[#This Row],[Project Status]]="Completed",tbl_PV_Milestones[[#This Row],[Project Status]]="Assumed Completed"),"Yes","No")</f>
        <v>No</v>
      </c>
      <c r="Y3142" s="41">
        <f>IF(tbl_PV_Milestones[[#This Row],[Baseline Date]]="",1,0)</f>
        <v>0</v>
      </c>
      <c r="Z3142" s="41">
        <f>IF(tbl_PV_Milestones[[#This Row],[Baseline Date]]&lt;PV_Meta!$B$7,1,0)</f>
        <v>1</v>
      </c>
      <c r="AA3142" s="41">
        <f>IF(tbl_PV_Milestones[[#This Row],[Complete]]="Yes",1,0)</f>
        <v>0</v>
      </c>
      <c r="AB3142" s="41">
        <f>IF(AND(tbl_PV_Milestones[[#This Row],[BL FY]]=2025,tbl_PV_Milestones[[#This Row],[Baseline Date]]&lt;PV_Meta!$B$7),1,0)</f>
        <v>0</v>
      </c>
      <c r="AC3142" s="41">
        <f>IF(AND(tbl_PV_Milestones[[#This Row],[Planned YTD]]=1,tbl_PV_Milestones[[#This Row],[Complete]]="Yes"),1,0)</f>
        <v>0</v>
      </c>
      <c r="AD3142" s="41">
        <f>IF(AND(tbl_PV_Milestones[[#This Row],[Actual/Schedule Finish]]&lt;PV_Meta!$B$7,tbl_PV_Milestones[[#This Row],[Complete]]="No",tbl_PV_Milestones[[#This Row],[Project Status]]&lt;&gt;"On Hold"),1,0)</f>
        <v>1</v>
      </c>
      <c r="AE3142" s="41">
        <f>IF(AND(tbl_PV_Milestones[[#This Row],[Actual/Schedule Finish]]&gt;tbl_PV_Milestones[[#This Row],[Baseline Date]],tbl_PV_Milestones[[#This Row],[Complete]]="No",tbl_PV_Milestones[[#This Row],[Project Status]]&lt;&gt;"On Hold",tbl_PV_Milestones[[#This Row],[Overdue]]=0,tbl_PV_Milestones[[#This Row],[To be Baselined]]&lt;&gt;1),1,0)</f>
        <v>0</v>
      </c>
      <c r="AF3142" s="41">
        <f>IF(AND(tbl_PV_Milestones[[#This Row],[BL FY]]=2025,tbl_PV_Milestones[[#This Row],[Finish FY]]&gt;2025),1,0)</f>
        <v>0</v>
      </c>
      <c r="AG3142" s="56" t="str">
        <f>_xlfn.XLOOKUP(tbl_PV_Milestones[[#This Row],[Work ID]],tbl_PV_Meta[Work ID '#],tbl_PV_Meta[Project Manager/Owner],,0)</f>
        <v>Project Manager 34</v>
      </c>
    </row>
    <row r="3143" spans="4:33" x14ac:dyDescent="0.25">
      <c r="D3143" s="6" t="s">
        <v>154</v>
      </c>
      <c r="E3143" s="6" t="s">
        <v>503</v>
      </c>
      <c r="F3143" s="6" t="s">
        <v>1705</v>
      </c>
      <c r="G3143" s="6" t="s">
        <v>740</v>
      </c>
      <c r="H3143" s="6" t="s">
        <v>505</v>
      </c>
      <c r="I3143" s="6" t="s">
        <v>522</v>
      </c>
      <c r="J3143" s="6" t="s">
        <v>154</v>
      </c>
      <c r="K3143" s="6" t="s">
        <v>29</v>
      </c>
      <c r="L3143" s="6" t="s">
        <v>82</v>
      </c>
      <c r="M3143" s="43"/>
      <c r="N3143" s="44" t="s">
        <v>1979</v>
      </c>
      <c r="O3143" s="39">
        <v>45253.708333333299</v>
      </c>
      <c r="P3143" s="39">
        <v>45253.708333333299</v>
      </c>
      <c r="Q3143" s="6">
        <v>0</v>
      </c>
      <c r="R3143" s="6">
        <v>0</v>
      </c>
      <c r="S3143" s="45" t="e">
        <f>_xlfn.CONCAT(#REF!,TRIM(tbl_PV_Milestones[[#This Row],[Milestone Description]]))</f>
        <v>#REF!</v>
      </c>
      <c r="T3143" s="84" t="str">
        <f>IF(COUNTIF(tbl_PV_Milestones[UID],tbl_PV_Milestones[[#This Row],[UID]])&gt;1,"Duplicate","")</f>
        <v>Duplicate</v>
      </c>
      <c r="U3143" s="42" t="str">
        <f>_xlfn.XLOOKUP(tbl_PV_Milestones[[#This Row],[Work ID]],tbl_PV_Meta[Work ID '#],tbl_PV_Meta[Sub-Portfolio])</f>
        <v>Sub-Portfolio 7</v>
      </c>
      <c r="V3143" s="41">
        <f>IF(MONTH(tbl_PV_Milestones[[#This Row],[Baseline Date]])&lt;7,YEAR(tbl_PV_Milestones[[#This Row],[Baseline Date]]),YEAR(tbl_PV_Milestones[[#This Row],[Baseline Date]])+1)</f>
        <v>2024</v>
      </c>
      <c r="W3143" s="41">
        <f>IF(MONTH(tbl_PV_Milestones[[#This Row],[Actual/Schedule Finish]])&lt;7,YEAR(tbl_PV_Milestones[[#This Row],[Actual/Schedule Finish]]),YEAR(tbl_PV_Milestones[[#This Row],[Actual/Schedule Finish]])+1)</f>
        <v>2024</v>
      </c>
      <c r="X3143" s="41" t="str">
        <f>IF(OR(tbl_PV_Milestones[[#This Row],[Project Status]]="Completed",tbl_PV_Milestones[[#This Row],[Project Status]]="Assumed Completed"),"Yes","No")</f>
        <v>No</v>
      </c>
      <c r="Y3143" s="41">
        <f>IF(tbl_PV_Milestones[[#This Row],[Baseline Date]]="",1,0)</f>
        <v>0</v>
      </c>
      <c r="Z3143" s="41">
        <f>IF(tbl_PV_Milestones[[#This Row],[Baseline Date]]&lt;PV_Meta!$B$7,1,0)</f>
        <v>1</v>
      </c>
      <c r="AA3143" s="41">
        <f>IF(tbl_PV_Milestones[[#This Row],[Complete]]="Yes",1,0)</f>
        <v>0</v>
      </c>
      <c r="AB3143" s="41">
        <f>IF(AND(tbl_PV_Milestones[[#This Row],[BL FY]]=2025,tbl_PV_Milestones[[#This Row],[Baseline Date]]&lt;PV_Meta!$B$7),1,0)</f>
        <v>0</v>
      </c>
      <c r="AC3143" s="41">
        <f>IF(AND(tbl_PV_Milestones[[#This Row],[Planned YTD]]=1,tbl_PV_Milestones[[#This Row],[Complete]]="Yes"),1,0)</f>
        <v>0</v>
      </c>
      <c r="AD3143" s="41">
        <f>IF(AND(tbl_PV_Milestones[[#This Row],[Actual/Schedule Finish]]&lt;PV_Meta!$B$7,tbl_PV_Milestones[[#This Row],[Complete]]="No",tbl_PV_Milestones[[#This Row],[Project Status]]&lt;&gt;"On Hold"),1,0)</f>
        <v>1</v>
      </c>
      <c r="AE3143" s="41">
        <f>IF(AND(tbl_PV_Milestones[[#This Row],[Actual/Schedule Finish]]&gt;tbl_PV_Milestones[[#This Row],[Baseline Date]],tbl_PV_Milestones[[#This Row],[Complete]]="No",tbl_PV_Milestones[[#This Row],[Project Status]]&lt;&gt;"On Hold",tbl_PV_Milestones[[#This Row],[Overdue]]=0,tbl_PV_Milestones[[#This Row],[To be Baselined]]&lt;&gt;1),1,0)</f>
        <v>0</v>
      </c>
      <c r="AF3143" s="41">
        <f>IF(AND(tbl_PV_Milestones[[#This Row],[BL FY]]=2025,tbl_PV_Milestones[[#This Row],[Finish FY]]&gt;2025),1,0)</f>
        <v>0</v>
      </c>
      <c r="AG3143" s="56" t="str">
        <f>_xlfn.XLOOKUP(tbl_PV_Milestones[[#This Row],[Work ID]],tbl_PV_Meta[Work ID '#],tbl_PV_Meta[Project Manager/Owner],,0)</f>
        <v>Project Manager 34</v>
      </c>
    </row>
    <row r="3144" spans="4:33" x14ac:dyDescent="0.25">
      <c r="D3144" s="6" t="s">
        <v>154</v>
      </c>
      <c r="E3144" s="6" t="s">
        <v>503</v>
      </c>
      <c r="F3144" s="6" t="s">
        <v>1705</v>
      </c>
      <c r="G3144" s="6" t="s">
        <v>741</v>
      </c>
      <c r="H3144" s="6" t="s">
        <v>505</v>
      </c>
      <c r="I3144" s="6" t="s">
        <v>522</v>
      </c>
      <c r="J3144" s="6" t="s">
        <v>154</v>
      </c>
      <c r="K3144" s="6" t="s">
        <v>29</v>
      </c>
      <c r="L3144" s="6" t="s">
        <v>82</v>
      </c>
      <c r="M3144" s="43"/>
      <c r="N3144" s="44" t="s">
        <v>1979</v>
      </c>
      <c r="O3144" s="39">
        <v>45253.708333333299</v>
      </c>
      <c r="P3144" s="39">
        <v>45253.708333333299</v>
      </c>
      <c r="Q3144" s="6">
        <v>0</v>
      </c>
      <c r="R3144" s="6">
        <v>0</v>
      </c>
      <c r="S3144" s="45" t="e">
        <f>_xlfn.CONCAT(#REF!,TRIM(tbl_PV_Milestones[[#This Row],[Milestone Description]]))</f>
        <v>#REF!</v>
      </c>
      <c r="T3144" s="84" t="str">
        <f>IF(COUNTIF(tbl_PV_Milestones[UID],tbl_PV_Milestones[[#This Row],[UID]])&gt;1,"Duplicate","")</f>
        <v>Duplicate</v>
      </c>
      <c r="U3144" s="42" t="str">
        <f>_xlfn.XLOOKUP(tbl_PV_Milestones[[#This Row],[Work ID]],tbl_PV_Meta[Work ID '#],tbl_PV_Meta[Sub-Portfolio])</f>
        <v>Sub-Portfolio 7</v>
      </c>
      <c r="V3144" s="41">
        <f>IF(MONTH(tbl_PV_Milestones[[#This Row],[Baseline Date]])&lt;7,YEAR(tbl_PV_Milestones[[#This Row],[Baseline Date]]),YEAR(tbl_PV_Milestones[[#This Row],[Baseline Date]])+1)</f>
        <v>2024</v>
      </c>
      <c r="W3144" s="41">
        <f>IF(MONTH(tbl_PV_Milestones[[#This Row],[Actual/Schedule Finish]])&lt;7,YEAR(tbl_PV_Milestones[[#This Row],[Actual/Schedule Finish]]),YEAR(tbl_PV_Milestones[[#This Row],[Actual/Schedule Finish]])+1)</f>
        <v>2024</v>
      </c>
      <c r="X3144" s="41" t="str">
        <f>IF(OR(tbl_PV_Milestones[[#This Row],[Project Status]]="Completed",tbl_PV_Milestones[[#This Row],[Project Status]]="Assumed Completed"),"Yes","No")</f>
        <v>No</v>
      </c>
      <c r="Y3144" s="41">
        <f>IF(tbl_PV_Milestones[[#This Row],[Baseline Date]]="",1,0)</f>
        <v>0</v>
      </c>
      <c r="Z3144" s="41">
        <f>IF(tbl_PV_Milestones[[#This Row],[Baseline Date]]&lt;PV_Meta!$B$7,1,0)</f>
        <v>1</v>
      </c>
      <c r="AA3144" s="41">
        <f>IF(tbl_PV_Milestones[[#This Row],[Complete]]="Yes",1,0)</f>
        <v>0</v>
      </c>
      <c r="AB3144" s="41">
        <f>IF(AND(tbl_PV_Milestones[[#This Row],[BL FY]]=2025,tbl_PV_Milestones[[#This Row],[Baseline Date]]&lt;PV_Meta!$B$7),1,0)</f>
        <v>0</v>
      </c>
      <c r="AC3144" s="41">
        <f>IF(AND(tbl_PV_Milestones[[#This Row],[Planned YTD]]=1,tbl_PV_Milestones[[#This Row],[Complete]]="Yes"),1,0)</f>
        <v>0</v>
      </c>
      <c r="AD3144" s="41">
        <f>IF(AND(tbl_PV_Milestones[[#This Row],[Actual/Schedule Finish]]&lt;PV_Meta!$B$7,tbl_PV_Milestones[[#This Row],[Complete]]="No",tbl_PV_Milestones[[#This Row],[Project Status]]&lt;&gt;"On Hold"),1,0)</f>
        <v>1</v>
      </c>
      <c r="AE3144" s="41">
        <f>IF(AND(tbl_PV_Milestones[[#This Row],[Actual/Schedule Finish]]&gt;tbl_PV_Milestones[[#This Row],[Baseline Date]],tbl_PV_Milestones[[#This Row],[Complete]]="No",tbl_PV_Milestones[[#This Row],[Project Status]]&lt;&gt;"On Hold",tbl_PV_Milestones[[#This Row],[Overdue]]=0,tbl_PV_Milestones[[#This Row],[To be Baselined]]&lt;&gt;1),1,0)</f>
        <v>0</v>
      </c>
      <c r="AF3144" s="41">
        <f>IF(AND(tbl_PV_Milestones[[#This Row],[BL FY]]=2025,tbl_PV_Milestones[[#This Row],[Finish FY]]&gt;2025),1,0)</f>
        <v>0</v>
      </c>
      <c r="AG3144" s="56" t="str">
        <f>_xlfn.XLOOKUP(tbl_PV_Milestones[[#This Row],[Work ID]],tbl_PV_Meta[Work ID '#],tbl_PV_Meta[Project Manager/Owner],,0)</f>
        <v>Project Manager 34</v>
      </c>
    </row>
    <row r="3145" spans="4:33" x14ac:dyDescent="0.25">
      <c r="D3145" s="6" t="s">
        <v>154</v>
      </c>
      <c r="E3145" s="6" t="s">
        <v>503</v>
      </c>
      <c r="F3145" s="6" t="s">
        <v>1705</v>
      </c>
      <c r="G3145" s="6" t="s">
        <v>742</v>
      </c>
      <c r="H3145" s="6" t="s">
        <v>505</v>
      </c>
      <c r="I3145" s="6" t="s">
        <v>522</v>
      </c>
      <c r="J3145" s="6" t="s">
        <v>154</v>
      </c>
      <c r="K3145" s="6" t="s">
        <v>29</v>
      </c>
      <c r="L3145" s="6" t="s">
        <v>82</v>
      </c>
      <c r="M3145" s="43"/>
      <c r="N3145" s="44" t="s">
        <v>1979</v>
      </c>
      <c r="O3145" s="39">
        <v>45253.708333333299</v>
      </c>
      <c r="P3145" s="39">
        <v>45253.708333333299</v>
      </c>
      <c r="Q3145" s="6">
        <v>0</v>
      </c>
      <c r="R3145" s="6">
        <v>0</v>
      </c>
      <c r="S3145" s="45" t="e">
        <f>_xlfn.CONCAT(#REF!,TRIM(tbl_PV_Milestones[[#This Row],[Milestone Description]]))</f>
        <v>#REF!</v>
      </c>
      <c r="T3145" s="84" t="str">
        <f>IF(COUNTIF(tbl_PV_Milestones[UID],tbl_PV_Milestones[[#This Row],[UID]])&gt;1,"Duplicate","")</f>
        <v>Duplicate</v>
      </c>
      <c r="U3145" s="42" t="str">
        <f>_xlfn.XLOOKUP(tbl_PV_Milestones[[#This Row],[Work ID]],tbl_PV_Meta[Work ID '#],tbl_PV_Meta[Sub-Portfolio])</f>
        <v>Sub-Portfolio 7</v>
      </c>
      <c r="V3145" s="41">
        <f>IF(MONTH(tbl_PV_Milestones[[#This Row],[Baseline Date]])&lt;7,YEAR(tbl_PV_Milestones[[#This Row],[Baseline Date]]),YEAR(tbl_PV_Milestones[[#This Row],[Baseline Date]])+1)</f>
        <v>2024</v>
      </c>
      <c r="W3145" s="41">
        <f>IF(MONTH(tbl_PV_Milestones[[#This Row],[Actual/Schedule Finish]])&lt;7,YEAR(tbl_PV_Milestones[[#This Row],[Actual/Schedule Finish]]),YEAR(tbl_PV_Milestones[[#This Row],[Actual/Schedule Finish]])+1)</f>
        <v>2024</v>
      </c>
      <c r="X3145" s="41" t="str">
        <f>IF(OR(tbl_PV_Milestones[[#This Row],[Project Status]]="Completed",tbl_PV_Milestones[[#This Row],[Project Status]]="Assumed Completed"),"Yes","No")</f>
        <v>No</v>
      </c>
      <c r="Y3145" s="41">
        <f>IF(tbl_PV_Milestones[[#This Row],[Baseline Date]]="",1,0)</f>
        <v>0</v>
      </c>
      <c r="Z3145" s="41">
        <f>IF(tbl_PV_Milestones[[#This Row],[Baseline Date]]&lt;PV_Meta!$B$7,1,0)</f>
        <v>1</v>
      </c>
      <c r="AA3145" s="41">
        <f>IF(tbl_PV_Milestones[[#This Row],[Complete]]="Yes",1,0)</f>
        <v>0</v>
      </c>
      <c r="AB3145" s="41">
        <f>IF(AND(tbl_PV_Milestones[[#This Row],[BL FY]]=2025,tbl_PV_Milestones[[#This Row],[Baseline Date]]&lt;PV_Meta!$B$7),1,0)</f>
        <v>0</v>
      </c>
      <c r="AC3145" s="41">
        <f>IF(AND(tbl_PV_Milestones[[#This Row],[Planned YTD]]=1,tbl_PV_Milestones[[#This Row],[Complete]]="Yes"),1,0)</f>
        <v>0</v>
      </c>
      <c r="AD3145" s="41">
        <f>IF(AND(tbl_PV_Milestones[[#This Row],[Actual/Schedule Finish]]&lt;PV_Meta!$B$7,tbl_PV_Milestones[[#This Row],[Complete]]="No",tbl_PV_Milestones[[#This Row],[Project Status]]&lt;&gt;"On Hold"),1,0)</f>
        <v>1</v>
      </c>
      <c r="AE3145" s="41">
        <f>IF(AND(tbl_PV_Milestones[[#This Row],[Actual/Schedule Finish]]&gt;tbl_PV_Milestones[[#This Row],[Baseline Date]],tbl_PV_Milestones[[#This Row],[Complete]]="No",tbl_PV_Milestones[[#This Row],[Project Status]]&lt;&gt;"On Hold",tbl_PV_Milestones[[#This Row],[Overdue]]=0,tbl_PV_Milestones[[#This Row],[To be Baselined]]&lt;&gt;1),1,0)</f>
        <v>0</v>
      </c>
      <c r="AF3145" s="41">
        <f>IF(AND(tbl_PV_Milestones[[#This Row],[BL FY]]=2025,tbl_PV_Milestones[[#This Row],[Finish FY]]&gt;2025),1,0)</f>
        <v>0</v>
      </c>
      <c r="AG3145" s="56" t="str">
        <f>_xlfn.XLOOKUP(tbl_PV_Milestones[[#This Row],[Work ID]],tbl_PV_Meta[Work ID '#],tbl_PV_Meta[Project Manager/Owner],,0)</f>
        <v>Project Manager 34</v>
      </c>
    </row>
    <row r="3146" spans="4:33" x14ac:dyDescent="0.25">
      <c r="D3146" s="6" t="s">
        <v>154</v>
      </c>
      <c r="E3146" s="6" t="s">
        <v>503</v>
      </c>
      <c r="F3146" s="6" t="s">
        <v>1705</v>
      </c>
      <c r="G3146" s="6" t="s">
        <v>743</v>
      </c>
      <c r="H3146" s="6" t="s">
        <v>505</v>
      </c>
      <c r="I3146" s="6" t="s">
        <v>522</v>
      </c>
      <c r="J3146" s="6" t="s">
        <v>154</v>
      </c>
      <c r="K3146" s="6" t="s">
        <v>29</v>
      </c>
      <c r="L3146" s="6" t="s">
        <v>82</v>
      </c>
      <c r="M3146" s="43"/>
      <c r="N3146" s="44" t="s">
        <v>1979</v>
      </c>
      <c r="O3146" s="39">
        <v>45253.708333333299</v>
      </c>
      <c r="P3146" s="39">
        <v>45253.708333333299</v>
      </c>
      <c r="Q3146" s="6">
        <v>0</v>
      </c>
      <c r="R3146" s="6">
        <v>0</v>
      </c>
      <c r="S3146" s="45" t="e">
        <f>_xlfn.CONCAT(#REF!,TRIM(tbl_PV_Milestones[[#This Row],[Milestone Description]]))</f>
        <v>#REF!</v>
      </c>
      <c r="T3146" s="84" t="str">
        <f>IF(COUNTIF(tbl_PV_Milestones[UID],tbl_PV_Milestones[[#This Row],[UID]])&gt;1,"Duplicate","")</f>
        <v>Duplicate</v>
      </c>
      <c r="U3146" s="42" t="str">
        <f>_xlfn.XLOOKUP(tbl_PV_Milestones[[#This Row],[Work ID]],tbl_PV_Meta[Work ID '#],tbl_PV_Meta[Sub-Portfolio])</f>
        <v>Sub-Portfolio 7</v>
      </c>
      <c r="V3146" s="41">
        <f>IF(MONTH(tbl_PV_Milestones[[#This Row],[Baseline Date]])&lt;7,YEAR(tbl_PV_Milestones[[#This Row],[Baseline Date]]),YEAR(tbl_PV_Milestones[[#This Row],[Baseline Date]])+1)</f>
        <v>2024</v>
      </c>
      <c r="W3146" s="41">
        <f>IF(MONTH(tbl_PV_Milestones[[#This Row],[Actual/Schedule Finish]])&lt;7,YEAR(tbl_PV_Milestones[[#This Row],[Actual/Schedule Finish]]),YEAR(tbl_PV_Milestones[[#This Row],[Actual/Schedule Finish]])+1)</f>
        <v>2024</v>
      </c>
      <c r="X3146" s="41" t="str">
        <f>IF(OR(tbl_PV_Milestones[[#This Row],[Project Status]]="Completed",tbl_PV_Milestones[[#This Row],[Project Status]]="Assumed Completed"),"Yes","No")</f>
        <v>No</v>
      </c>
      <c r="Y3146" s="41">
        <f>IF(tbl_PV_Milestones[[#This Row],[Baseline Date]]="",1,0)</f>
        <v>0</v>
      </c>
      <c r="Z3146" s="41">
        <f>IF(tbl_PV_Milestones[[#This Row],[Baseline Date]]&lt;PV_Meta!$B$7,1,0)</f>
        <v>1</v>
      </c>
      <c r="AA3146" s="41">
        <f>IF(tbl_PV_Milestones[[#This Row],[Complete]]="Yes",1,0)</f>
        <v>0</v>
      </c>
      <c r="AB3146" s="41">
        <f>IF(AND(tbl_PV_Milestones[[#This Row],[BL FY]]=2025,tbl_PV_Milestones[[#This Row],[Baseline Date]]&lt;PV_Meta!$B$7),1,0)</f>
        <v>0</v>
      </c>
      <c r="AC3146" s="41">
        <f>IF(AND(tbl_PV_Milestones[[#This Row],[Planned YTD]]=1,tbl_PV_Milestones[[#This Row],[Complete]]="Yes"),1,0)</f>
        <v>0</v>
      </c>
      <c r="AD3146" s="41">
        <f>IF(AND(tbl_PV_Milestones[[#This Row],[Actual/Schedule Finish]]&lt;PV_Meta!$B$7,tbl_PV_Milestones[[#This Row],[Complete]]="No",tbl_PV_Milestones[[#This Row],[Project Status]]&lt;&gt;"On Hold"),1,0)</f>
        <v>1</v>
      </c>
      <c r="AE3146" s="41">
        <f>IF(AND(tbl_PV_Milestones[[#This Row],[Actual/Schedule Finish]]&gt;tbl_PV_Milestones[[#This Row],[Baseline Date]],tbl_PV_Milestones[[#This Row],[Complete]]="No",tbl_PV_Milestones[[#This Row],[Project Status]]&lt;&gt;"On Hold",tbl_PV_Milestones[[#This Row],[Overdue]]=0,tbl_PV_Milestones[[#This Row],[To be Baselined]]&lt;&gt;1),1,0)</f>
        <v>0</v>
      </c>
      <c r="AF3146" s="41">
        <f>IF(AND(tbl_PV_Milestones[[#This Row],[BL FY]]=2025,tbl_PV_Milestones[[#This Row],[Finish FY]]&gt;2025),1,0)</f>
        <v>0</v>
      </c>
      <c r="AG3146" s="56" t="str">
        <f>_xlfn.XLOOKUP(tbl_PV_Milestones[[#This Row],[Work ID]],tbl_PV_Meta[Work ID '#],tbl_PV_Meta[Project Manager/Owner],,0)</f>
        <v>Project Manager 34</v>
      </c>
    </row>
    <row r="3147" spans="4:33" x14ac:dyDescent="0.25">
      <c r="D3147" s="6" t="s">
        <v>154</v>
      </c>
      <c r="E3147" s="6" t="s">
        <v>503</v>
      </c>
      <c r="F3147" s="6" t="s">
        <v>1705</v>
      </c>
      <c r="G3147" s="6" t="s">
        <v>703</v>
      </c>
      <c r="H3147" s="6" t="s">
        <v>505</v>
      </c>
      <c r="I3147" s="6" t="s">
        <v>522</v>
      </c>
      <c r="J3147" s="6" t="s">
        <v>154</v>
      </c>
      <c r="K3147" s="6" t="s">
        <v>29</v>
      </c>
      <c r="L3147" s="6" t="s">
        <v>82</v>
      </c>
      <c r="M3147" s="43"/>
      <c r="N3147" s="44" t="s">
        <v>1979</v>
      </c>
      <c r="O3147" s="39">
        <v>45253.708333333299</v>
      </c>
      <c r="P3147" s="39">
        <v>45253.708333333299</v>
      </c>
      <c r="Q3147" s="6">
        <v>0</v>
      </c>
      <c r="R3147" s="6">
        <v>0</v>
      </c>
      <c r="S3147" s="45" t="e">
        <f>_xlfn.CONCAT(#REF!,TRIM(tbl_PV_Milestones[[#This Row],[Milestone Description]]))</f>
        <v>#REF!</v>
      </c>
      <c r="T3147" s="84" t="str">
        <f>IF(COUNTIF(tbl_PV_Milestones[UID],tbl_PV_Milestones[[#This Row],[UID]])&gt;1,"Duplicate","")</f>
        <v>Duplicate</v>
      </c>
      <c r="U3147" s="42" t="str">
        <f>_xlfn.XLOOKUP(tbl_PV_Milestones[[#This Row],[Work ID]],tbl_PV_Meta[Work ID '#],tbl_PV_Meta[Sub-Portfolio])</f>
        <v>Sub-Portfolio 7</v>
      </c>
      <c r="V3147" s="41">
        <f>IF(MONTH(tbl_PV_Milestones[[#This Row],[Baseline Date]])&lt;7,YEAR(tbl_PV_Milestones[[#This Row],[Baseline Date]]),YEAR(tbl_PV_Milestones[[#This Row],[Baseline Date]])+1)</f>
        <v>2024</v>
      </c>
      <c r="W3147" s="41">
        <f>IF(MONTH(tbl_PV_Milestones[[#This Row],[Actual/Schedule Finish]])&lt;7,YEAR(tbl_PV_Milestones[[#This Row],[Actual/Schedule Finish]]),YEAR(tbl_PV_Milestones[[#This Row],[Actual/Schedule Finish]])+1)</f>
        <v>2024</v>
      </c>
      <c r="X3147" s="41" t="str">
        <f>IF(OR(tbl_PV_Milestones[[#This Row],[Project Status]]="Completed",tbl_PV_Milestones[[#This Row],[Project Status]]="Assumed Completed"),"Yes","No")</f>
        <v>No</v>
      </c>
      <c r="Y3147" s="41">
        <f>IF(tbl_PV_Milestones[[#This Row],[Baseline Date]]="",1,0)</f>
        <v>0</v>
      </c>
      <c r="Z3147" s="41">
        <f>IF(tbl_PV_Milestones[[#This Row],[Baseline Date]]&lt;PV_Meta!$B$7,1,0)</f>
        <v>1</v>
      </c>
      <c r="AA3147" s="41">
        <f>IF(tbl_PV_Milestones[[#This Row],[Complete]]="Yes",1,0)</f>
        <v>0</v>
      </c>
      <c r="AB3147" s="41">
        <f>IF(AND(tbl_PV_Milestones[[#This Row],[BL FY]]=2025,tbl_PV_Milestones[[#This Row],[Baseline Date]]&lt;PV_Meta!$B$7),1,0)</f>
        <v>0</v>
      </c>
      <c r="AC3147" s="41">
        <f>IF(AND(tbl_PV_Milestones[[#This Row],[Planned YTD]]=1,tbl_PV_Milestones[[#This Row],[Complete]]="Yes"),1,0)</f>
        <v>0</v>
      </c>
      <c r="AD3147" s="41">
        <f>IF(AND(tbl_PV_Milestones[[#This Row],[Actual/Schedule Finish]]&lt;PV_Meta!$B$7,tbl_PV_Milestones[[#This Row],[Complete]]="No",tbl_PV_Milestones[[#This Row],[Project Status]]&lt;&gt;"On Hold"),1,0)</f>
        <v>1</v>
      </c>
      <c r="AE3147" s="41">
        <f>IF(AND(tbl_PV_Milestones[[#This Row],[Actual/Schedule Finish]]&gt;tbl_PV_Milestones[[#This Row],[Baseline Date]],tbl_PV_Milestones[[#This Row],[Complete]]="No",tbl_PV_Milestones[[#This Row],[Project Status]]&lt;&gt;"On Hold",tbl_PV_Milestones[[#This Row],[Overdue]]=0,tbl_PV_Milestones[[#This Row],[To be Baselined]]&lt;&gt;1),1,0)</f>
        <v>0</v>
      </c>
      <c r="AF3147" s="41">
        <f>IF(AND(tbl_PV_Milestones[[#This Row],[BL FY]]=2025,tbl_PV_Milestones[[#This Row],[Finish FY]]&gt;2025),1,0)</f>
        <v>0</v>
      </c>
      <c r="AG3147" s="56" t="str">
        <f>_xlfn.XLOOKUP(tbl_PV_Milestones[[#This Row],[Work ID]],tbl_PV_Meta[Work ID '#],tbl_PV_Meta[Project Manager/Owner],,0)</f>
        <v>Project Manager 34</v>
      </c>
    </row>
    <row r="3148" spans="4:33" x14ac:dyDescent="0.25">
      <c r="D3148" s="6" t="s">
        <v>154</v>
      </c>
      <c r="E3148" s="6" t="s">
        <v>503</v>
      </c>
      <c r="F3148" s="6" t="s">
        <v>1705</v>
      </c>
      <c r="G3148" s="6" t="s">
        <v>744</v>
      </c>
      <c r="H3148" s="6" t="s">
        <v>505</v>
      </c>
      <c r="I3148" s="6" t="s">
        <v>522</v>
      </c>
      <c r="J3148" s="6" t="s">
        <v>154</v>
      </c>
      <c r="K3148" s="6" t="s">
        <v>29</v>
      </c>
      <c r="L3148" s="6" t="s">
        <v>82</v>
      </c>
      <c r="M3148" s="43"/>
      <c r="N3148" s="44" t="s">
        <v>1979</v>
      </c>
      <c r="O3148" s="39">
        <v>45253.708333333299</v>
      </c>
      <c r="P3148" s="39">
        <v>45253.708333333299</v>
      </c>
      <c r="Q3148" s="6">
        <v>0</v>
      </c>
      <c r="R3148" s="6">
        <v>0</v>
      </c>
      <c r="S3148" s="45" t="e">
        <f>_xlfn.CONCAT(#REF!,TRIM(tbl_PV_Milestones[[#This Row],[Milestone Description]]))</f>
        <v>#REF!</v>
      </c>
      <c r="T3148" s="84" t="str">
        <f>IF(COUNTIF(tbl_PV_Milestones[UID],tbl_PV_Milestones[[#This Row],[UID]])&gt;1,"Duplicate","")</f>
        <v>Duplicate</v>
      </c>
      <c r="U3148" s="42" t="str">
        <f>_xlfn.XLOOKUP(tbl_PV_Milestones[[#This Row],[Work ID]],tbl_PV_Meta[Work ID '#],tbl_PV_Meta[Sub-Portfolio])</f>
        <v>Sub-Portfolio 7</v>
      </c>
      <c r="V3148" s="41">
        <f>IF(MONTH(tbl_PV_Milestones[[#This Row],[Baseline Date]])&lt;7,YEAR(tbl_PV_Milestones[[#This Row],[Baseline Date]]),YEAR(tbl_PV_Milestones[[#This Row],[Baseline Date]])+1)</f>
        <v>2024</v>
      </c>
      <c r="W3148" s="41">
        <f>IF(MONTH(tbl_PV_Milestones[[#This Row],[Actual/Schedule Finish]])&lt;7,YEAR(tbl_PV_Milestones[[#This Row],[Actual/Schedule Finish]]),YEAR(tbl_PV_Milestones[[#This Row],[Actual/Schedule Finish]])+1)</f>
        <v>2024</v>
      </c>
      <c r="X3148" s="41" t="str">
        <f>IF(OR(tbl_PV_Milestones[[#This Row],[Project Status]]="Completed",tbl_PV_Milestones[[#This Row],[Project Status]]="Assumed Completed"),"Yes","No")</f>
        <v>No</v>
      </c>
      <c r="Y3148" s="41">
        <f>IF(tbl_PV_Milestones[[#This Row],[Baseline Date]]="",1,0)</f>
        <v>0</v>
      </c>
      <c r="Z3148" s="41">
        <f>IF(tbl_PV_Milestones[[#This Row],[Baseline Date]]&lt;PV_Meta!$B$7,1,0)</f>
        <v>1</v>
      </c>
      <c r="AA3148" s="41">
        <f>IF(tbl_PV_Milestones[[#This Row],[Complete]]="Yes",1,0)</f>
        <v>0</v>
      </c>
      <c r="AB3148" s="41">
        <f>IF(AND(tbl_PV_Milestones[[#This Row],[BL FY]]=2025,tbl_PV_Milestones[[#This Row],[Baseline Date]]&lt;PV_Meta!$B$7),1,0)</f>
        <v>0</v>
      </c>
      <c r="AC3148" s="41">
        <f>IF(AND(tbl_PV_Milestones[[#This Row],[Planned YTD]]=1,tbl_PV_Milestones[[#This Row],[Complete]]="Yes"),1,0)</f>
        <v>0</v>
      </c>
      <c r="AD3148" s="41">
        <f>IF(AND(tbl_PV_Milestones[[#This Row],[Actual/Schedule Finish]]&lt;PV_Meta!$B$7,tbl_PV_Milestones[[#This Row],[Complete]]="No",tbl_PV_Milestones[[#This Row],[Project Status]]&lt;&gt;"On Hold"),1,0)</f>
        <v>1</v>
      </c>
      <c r="AE3148" s="41">
        <f>IF(AND(tbl_PV_Milestones[[#This Row],[Actual/Schedule Finish]]&gt;tbl_PV_Milestones[[#This Row],[Baseline Date]],tbl_PV_Milestones[[#This Row],[Complete]]="No",tbl_PV_Milestones[[#This Row],[Project Status]]&lt;&gt;"On Hold",tbl_PV_Milestones[[#This Row],[Overdue]]=0,tbl_PV_Milestones[[#This Row],[To be Baselined]]&lt;&gt;1),1,0)</f>
        <v>0</v>
      </c>
      <c r="AF3148" s="41">
        <f>IF(AND(tbl_PV_Milestones[[#This Row],[BL FY]]=2025,tbl_PV_Milestones[[#This Row],[Finish FY]]&gt;2025),1,0)</f>
        <v>0</v>
      </c>
      <c r="AG3148" s="56" t="str">
        <f>_xlfn.XLOOKUP(tbl_PV_Milestones[[#This Row],[Work ID]],tbl_PV_Meta[Work ID '#],tbl_PV_Meta[Project Manager/Owner],,0)</f>
        <v>Project Manager 34</v>
      </c>
    </row>
    <row r="3149" spans="4:33" x14ac:dyDescent="0.25">
      <c r="D3149" s="6" t="s">
        <v>154</v>
      </c>
      <c r="E3149" s="6" t="s">
        <v>503</v>
      </c>
      <c r="F3149" s="6" t="s">
        <v>1705</v>
      </c>
      <c r="G3149" s="6" t="s">
        <v>567</v>
      </c>
      <c r="H3149" s="6" t="s">
        <v>505</v>
      </c>
      <c r="I3149" s="6" t="s">
        <v>522</v>
      </c>
      <c r="J3149" s="6" t="s">
        <v>154</v>
      </c>
      <c r="K3149" s="6" t="s">
        <v>29</v>
      </c>
      <c r="L3149" s="6" t="s">
        <v>82</v>
      </c>
      <c r="M3149" s="43"/>
      <c r="N3149" s="44" t="s">
        <v>1979</v>
      </c>
      <c r="O3149" s="39">
        <v>45253.708333333299</v>
      </c>
      <c r="P3149" s="39">
        <v>45253.708333333299</v>
      </c>
      <c r="Q3149" s="6">
        <v>0</v>
      </c>
      <c r="R3149" s="6">
        <v>0</v>
      </c>
      <c r="S3149" s="45" t="e">
        <f>_xlfn.CONCAT(#REF!,TRIM(tbl_PV_Milestones[[#This Row],[Milestone Description]]))</f>
        <v>#REF!</v>
      </c>
      <c r="T3149" s="84" t="str">
        <f>IF(COUNTIF(tbl_PV_Milestones[UID],tbl_PV_Milestones[[#This Row],[UID]])&gt;1,"Duplicate","")</f>
        <v>Duplicate</v>
      </c>
      <c r="U3149" s="42" t="str">
        <f>_xlfn.XLOOKUP(tbl_PV_Milestones[[#This Row],[Work ID]],tbl_PV_Meta[Work ID '#],tbl_PV_Meta[Sub-Portfolio])</f>
        <v>Sub-Portfolio 7</v>
      </c>
      <c r="V3149" s="41">
        <f>IF(MONTH(tbl_PV_Milestones[[#This Row],[Baseline Date]])&lt;7,YEAR(tbl_PV_Milestones[[#This Row],[Baseline Date]]),YEAR(tbl_PV_Milestones[[#This Row],[Baseline Date]])+1)</f>
        <v>2024</v>
      </c>
      <c r="W3149" s="41">
        <f>IF(MONTH(tbl_PV_Milestones[[#This Row],[Actual/Schedule Finish]])&lt;7,YEAR(tbl_PV_Milestones[[#This Row],[Actual/Schedule Finish]]),YEAR(tbl_PV_Milestones[[#This Row],[Actual/Schedule Finish]])+1)</f>
        <v>2024</v>
      </c>
      <c r="X3149" s="41" t="str">
        <f>IF(OR(tbl_PV_Milestones[[#This Row],[Project Status]]="Completed",tbl_PV_Milestones[[#This Row],[Project Status]]="Assumed Completed"),"Yes","No")</f>
        <v>No</v>
      </c>
      <c r="Y3149" s="41">
        <f>IF(tbl_PV_Milestones[[#This Row],[Baseline Date]]="",1,0)</f>
        <v>0</v>
      </c>
      <c r="Z3149" s="41">
        <f>IF(tbl_PV_Milestones[[#This Row],[Baseline Date]]&lt;PV_Meta!$B$7,1,0)</f>
        <v>1</v>
      </c>
      <c r="AA3149" s="41">
        <f>IF(tbl_PV_Milestones[[#This Row],[Complete]]="Yes",1,0)</f>
        <v>0</v>
      </c>
      <c r="AB3149" s="41">
        <f>IF(AND(tbl_PV_Milestones[[#This Row],[BL FY]]=2025,tbl_PV_Milestones[[#This Row],[Baseline Date]]&lt;PV_Meta!$B$7),1,0)</f>
        <v>0</v>
      </c>
      <c r="AC3149" s="41">
        <f>IF(AND(tbl_PV_Milestones[[#This Row],[Planned YTD]]=1,tbl_PV_Milestones[[#This Row],[Complete]]="Yes"),1,0)</f>
        <v>0</v>
      </c>
      <c r="AD3149" s="41">
        <f>IF(AND(tbl_PV_Milestones[[#This Row],[Actual/Schedule Finish]]&lt;PV_Meta!$B$7,tbl_PV_Milestones[[#This Row],[Complete]]="No",tbl_PV_Milestones[[#This Row],[Project Status]]&lt;&gt;"On Hold"),1,0)</f>
        <v>1</v>
      </c>
      <c r="AE3149" s="41">
        <f>IF(AND(tbl_PV_Milestones[[#This Row],[Actual/Schedule Finish]]&gt;tbl_PV_Milestones[[#This Row],[Baseline Date]],tbl_PV_Milestones[[#This Row],[Complete]]="No",tbl_PV_Milestones[[#This Row],[Project Status]]&lt;&gt;"On Hold",tbl_PV_Milestones[[#This Row],[Overdue]]=0,tbl_PV_Milestones[[#This Row],[To be Baselined]]&lt;&gt;1),1,0)</f>
        <v>0</v>
      </c>
      <c r="AF3149" s="41">
        <f>IF(AND(tbl_PV_Milestones[[#This Row],[BL FY]]=2025,tbl_PV_Milestones[[#This Row],[Finish FY]]&gt;2025),1,0)</f>
        <v>0</v>
      </c>
      <c r="AG3149" s="56" t="str">
        <f>_xlfn.XLOOKUP(tbl_PV_Milestones[[#This Row],[Work ID]],tbl_PV_Meta[Work ID '#],tbl_PV_Meta[Project Manager/Owner],,0)</f>
        <v>Project Manager 34</v>
      </c>
    </row>
    <row r="3150" spans="4:33" x14ac:dyDescent="0.25">
      <c r="D3150" s="6" t="s">
        <v>154</v>
      </c>
      <c r="E3150" s="6" t="s">
        <v>503</v>
      </c>
      <c r="F3150" s="6" t="s">
        <v>1705</v>
      </c>
      <c r="G3150" s="6" t="s">
        <v>568</v>
      </c>
      <c r="H3150" s="6" t="s">
        <v>505</v>
      </c>
      <c r="I3150" s="6" t="s">
        <v>522</v>
      </c>
      <c r="J3150" s="6" t="s">
        <v>154</v>
      </c>
      <c r="K3150" s="6" t="s">
        <v>29</v>
      </c>
      <c r="L3150" s="6" t="s">
        <v>82</v>
      </c>
      <c r="M3150" s="43"/>
      <c r="N3150" s="44" t="s">
        <v>1979</v>
      </c>
      <c r="O3150" s="39">
        <v>45253.708333333299</v>
      </c>
      <c r="P3150" s="39">
        <v>45253.708333333299</v>
      </c>
      <c r="Q3150" s="6">
        <v>0</v>
      </c>
      <c r="R3150" s="6">
        <v>0</v>
      </c>
      <c r="S3150" s="45" t="e">
        <f>_xlfn.CONCAT(#REF!,TRIM(tbl_PV_Milestones[[#This Row],[Milestone Description]]))</f>
        <v>#REF!</v>
      </c>
      <c r="T3150" s="84" t="str">
        <f>IF(COUNTIF(tbl_PV_Milestones[UID],tbl_PV_Milestones[[#This Row],[UID]])&gt;1,"Duplicate","")</f>
        <v>Duplicate</v>
      </c>
      <c r="U3150" s="42" t="str">
        <f>_xlfn.XLOOKUP(tbl_PV_Milestones[[#This Row],[Work ID]],tbl_PV_Meta[Work ID '#],tbl_PV_Meta[Sub-Portfolio])</f>
        <v>Sub-Portfolio 7</v>
      </c>
      <c r="V3150" s="41">
        <f>IF(MONTH(tbl_PV_Milestones[[#This Row],[Baseline Date]])&lt;7,YEAR(tbl_PV_Milestones[[#This Row],[Baseline Date]]),YEAR(tbl_PV_Milestones[[#This Row],[Baseline Date]])+1)</f>
        <v>2024</v>
      </c>
      <c r="W3150" s="41">
        <f>IF(MONTH(tbl_PV_Milestones[[#This Row],[Actual/Schedule Finish]])&lt;7,YEAR(tbl_PV_Milestones[[#This Row],[Actual/Schedule Finish]]),YEAR(tbl_PV_Milestones[[#This Row],[Actual/Schedule Finish]])+1)</f>
        <v>2024</v>
      </c>
      <c r="X3150" s="41" t="str">
        <f>IF(OR(tbl_PV_Milestones[[#This Row],[Project Status]]="Completed",tbl_PV_Milestones[[#This Row],[Project Status]]="Assumed Completed"),"Yes","No")</f>
        <v>No</v>
      </c>
      <c r="Y3150" s="41">
        <f>IF(tbl_PV_Milestones[[#This Row],[Baseline Date]]="",1,0)</f>
        <v>0</v>
      </c>
      <c r="Z3150" s="41">
        <f>IF(tbl_PV_Milestones[[#This Row],[Baseline Date]]&lt;PV_Meta!$B$7,1,0)</f>
        <v>1</v>
      </c>
      <c r="AA3150" s="41">
        <f>IF(tbl_PV_Milestones[[#This Row],[Complete]]="Yes",1,0)</f>
        <v>0</v>
      </c>
      <c r="AB3150" s="41">
        <f>IF(AND(tbl_PV_Milestones[[#This Row],[BL FY]]=2025,tbl_PV_Milestones[[#This Row],[Baseline Date]]&lt;PV_Meta!$B$7),1,0)</f>
        <v>0</v>
      </c>
      <c r="AC3150" s="41">
        <f>IF(AND(tbl_PV_Milestones[[#This Row],[Planned YTD]]=1,tbl_PV_Milestones[[#This Row],[Complete]]="Yes"),1,0)</f>
        <v>0</v>
      </c>
      <c r="AD3150" s="41">
        <f>IF(AND(tbl_PV_Milestones[[#This Row],[Actual/Schedule Finish]]&lt;PV_Meta!$B$7,tbl_PV_Milestones[[#This Row],[Complete]]="No",tbl_PV_Milestones[[#This Row],[Project Status]]&lt;&gt;"On Hold"),1,0)</f>
        <v>1</v>
      </c>
      <c r="AE3150" s="41">
        <f>IF(AND(tbl_PV_Milestones[[#This Row],[Actual/Schedule Finish]]&gt;tbl_PV_Milestones[[#This Row],[Baseline Date]],tbl_PV_Milestones[[#This Row],[Complete]]="No",tbl_PV_Milestones[[#This Row],[Project Status]]&lt;&gt;"On Hold",tbl_PV_Milestones[[#This Row],[Overdue]]=0,tbl_PV_Milestones[[#This Row],[To be Baselined]]&lt;&gt;1),1,0)</f>
        <v>0</v>
      </c>
      <c r="AF3150" s="41">
        <f>IF(AND(tbl_PV_Milestones[[#This Row],[BL FY]]=2025,tbl_PV_Milestones[[#This Row],[Finish FY]]&gt;2025),1,0)</f>
        <v>0</v>
      </c>
      <c r="AG3150" s="56" t="str">
        <f>_xlfn.XLOOKUP(tbl_PV_Milestones[[#This Row],[Work ID]],tbl_PV_Meta[Work ID '#],tbl_PV_Meta[Project Manager/Owner],,0)</f>
        <v>Project Manager 34</v>
      </c>
    </row>
    <row r="3151" spans="4:33" x14ac:dyDescent="0.25">
      <c r="D3151" s="6" t="s">
        <v>154</v>
      </c>
      <c r="E3151" s="6" t="s">
        <v>503</v>
      </c>
      <c r="F3151" s="6" t="s">
        <v>1705</v>
      </c>
      <c r="G3151" s="6" t="s">
        <v>745</v>
      </c>
      <c r="H3151" s="6" t="s">
        <v>505</v>
      </c>
      <c r="I3151" s="6" t="s">
        <v>522</v>
      </c>
      <c r="J3151" s="6" t="s">
        <v>154</v>
      </c>
      <c r="K3151" s="6" t="s">
        <v>29</v>
      </c>
      <c r="L3151" s="6" t="s">
        <v>82</v>
      </c>
      <c r="M3151" s="43"/>
      <c r="N3151" s="44" t="s">
        <v>1979</v>
      </c>
      <c r="O3151" s="39">
        <v>45253.708333333299</v>
      </c>
      <c r="P3151" s="39">
        <v>45253.708333333299</v>
      </c>
      <c r="Q3151" s="6">
        <v>0</v>
      </c>
      <c r="R3151" s="6">
        <v>0</v>
      </c>
      <c r="S3151" s="45" t="e">
        <f>_xlfn.CONCAT(#REF!,TRIM(tbl_PV_Milestones[[#This Row],[Milestone Description]]))</f>
        <v>#REF!</v>
      </c>
      <c r="T3151" s="84" t="str">
        <f>IF(COUNTIF(tbl_PV_Milestones[UID],tbl_PV_Milestones[[#This Row],[UID]])&gt;1,"Duplicate","")</f>
        <v>Duplicate</v>
      </c>
      <c r="U3151" s="42" t="str">
        <f>_xlfn.XLOOKUP(tbl_PV_Milestones[[#This Row],[Work ID]],tbl_PV_Meta[Work ID '#],tbl_PV_Meta[Sub-Portfolio])</f>
        <v>Sub-Portfolio 7</v>
      </c>
      <c r="V3151" s="41">
        <f>IF(MONTH(tbl_PV_Milestones[[#This Row],[Baseline Date]])&lt;7,YEAR(tbl_PV_Milestones[[#This Row],[Baseline Date]]),YEAR(tbl_PV_Milestones[[#This Row],[Baseline Date]])+1)</f>
        <v>2024</v>
      </c>
      <c r="W3151" s="41">
        <f>IF(MONTH(tbl_PV_Milestones[[#This Row],[Actual/Schedule Finish]])&lt;7,YEAR(tbl_PV_Milestones[[#This Row],[Actual/Schedule Finish]]),YEAR(tbl_PV_Milestones[[#This Row],[Actual/Schedule Finish]])+1)</f>
        <v>2024</v>
      </c>
      <c r="X3151" s="41" t="str">
        <f>IF(OR(tbl_PV_Milestones[[#This Row],[Project Status]]="Completed",tbl_PV_Milestones[[#This Row],[Project Status]]="Assumed Completed"),"Yes","No")</f>
        <v>No</v>
      </c>
      <c r="Y3151" s="41">
        <f>IF(tbl_PV_Milestones[[#This Row],[Baseline Date]]="",1,0)</f>
        <v>0</v>
      </c>
      <c r="Z3151" s="41">
        <f>IF(tbl_PV_Milestones[[#This Row],[Baseline Date]]&lt;PV_Meta!$B$7,1,0)</f>
        <v>1</v>
      </c>
      <c r="AA3151" s="41">
        <f>IF(tbl_PV_Milestones[[#This Row],[Complete]]="Yes",1,0)</f>
        <v>0</v>
      </c>
      <c r="AB3151" s="41">
        <f>IF(AND(tbl_PV_Milestones[[#This Row],[BL FY]]=2025,tbl_PV_Milestones[[#This Row],[Baseline Date]]&lt;PV_Meta!$B$7),1,0)</f>
        <v>0</v>
      </c>
      <c r="AC3151" s="41">
        <f>IF(AND(tbl_PV_Milestones[[#This Row],[Planned YTD]]=1,tbl_PV_Milestones[[#This Row],[Complete]]="Yes"),1,0)</f>
        <v>0</v>
      </c>
      <c r="AD3151" s="41">
        <f>IF(AND(tbl_PV_Milestones[[#This Row],[Actual/Schedule Finish]]&lt;PV_Meta!$B$7,tbl_PV_Milestones[[#This Row],[Complete]]="No",tbl_PV_Milestones[[#This Row],[Project Status]]&lt;&gt;"On Hold"),1,0)</f>
        <v>1</v>
      </c>
      <c r="AE3151" s="41">
        <f>IF(AND(tbl_PV_Milestones[[#This Row],[Actual/Schedule Finish]]&gt;tbl_PV_Milestones[[#This Row],[Baseline Date]],tbl_PV_Milestones[[#This Row],[Complete]]="No",tbl_PV_Milestones[[#This Row],[Project Status]]&lt;&gt;"On Hold",tbl_PV_Milestones[[#This Row],[Overdue]]=0,tbl_PV_Milestones[[#This Row],[To be Baselined]]&lt;&gt;1),1,0)</f>
        <v>0</v>
      </c>
      <c r="AF3151" s="41">
        <f>IF(AND(tbl_PV_Milestones[[#This Row],[BL FY]]=2025,tbl_PV_Milestones[[#This Row],[Finish FY]]&gt;2025),1,0)</f>
        <v>0</v>
      </c>
      <c r="AG3151" s="56" t="str">
        <f>_xlfn.XLOOKUP(tbl_PV_Milestones[[#This Row],[Work ID]],tbl_PV_Meta[Work ID '#],tbl_PV_Meta[Project Manager/Owner],,0)</f>
        <v>Project Manager 34</v>
      </c>
    </row>
    <row r="3152" spans="4:33" x14ac:dyDescent="0.25">
      <c r="D3152" s="6" t="s">
        <v>154</v>
      </c>
      <c r="E3152" s="6" t="s">
        <v>503</v>
      </c>
      <c r="F3152" s="6" t="s">
        <v>1705</v>
      </c>
      <c r="G3152" s="6" t="s">
        <v>545</v>
      </c>
      <c r="H3152" s="6" t="s">
        <v>505</v>
      </c>
      <c r="I3152" s="6" t="s">
        <v>510</v>
      </c>
      <c r="J3152" s="6" t="s">
        <v>154</v>
      </c>
      <c r="K3152" s="6" t="s">
        <v>29</v>
      </c>
      <c r="L3152" s="6" t="s">
        <v>82</v>
      </c>
      <c r="M3152" s="43"/>
      <c r="N3152" s="44" t="s">
        <v>1979</v>
      </c>
      <c r="O3152" s="39">
        <v>45014.708333333299</v>
      </c>
      <c r="P3152" s="39">
        <v>45014.708333333299</v>
      </c>
      <c r="Q3152" s="6">
        <v>0</v>
      </c>
      <c r="R3152" s="6">
        <v>0</v>
      </c>
      <c r="S3152" s="45" t="e">
        <f>_xlfn.CONCAT(#REF!,TRIM(tbl_PV_Milestones[[#This Row],[Milestone Description]]))</f>
        <v>#REF!</v>
      </c>
      <c r="T3152" s="84" t="str">
        <f>IF(COUNTIF(tbl_PV_Milestones[UID],tbl_PV_Milestones[[#This Row],[UID]])&gt;1,"Duplicate","")</f>
        <v>Duplicate</v>
      </c>
      <c r="U3152" s="42" t="str">
        <f>_xlfn.XLOOKUP(tbl_PV_Milestones[[#This Row],[Work ID]],tbl_PV_Meta[Work ID '#],tbl_PV_Meta[Sub-Portfolio])</f>
        <v>Sub-Portfolio 7</v>
      </c>
      <c r="V3152" s="41">
        <f>IF(MONTH(tbl_PV_Milestones[[#This Row],[Baseline Date]])&lt;7,YEAR(tbl_PV_Milestones[[#This Row],[Baseline Date]]),YEAR(tbl_PV_Milestones[[#This Row],[Baseline Date]])+1)</f>
        <v>2023</v>
      </c>
      <c r="W3152" s="41">
        <f>IF(MONTH(tbl_PV_Milestones[[#This Row],[Actual/Schedule Finish]])&lt;7,YEAR(tbl_PV_Milestones[[#This Row],[Actual/Schedule Finish]]),YEAR(tbl_PV_Milestones[[#This Row],[Actual/Schedule Finish]])+1)</f>
        <v>2023</v>
      </c>
      <c r="X3152" s="41" t="str">
        <f>IF(OR(tbl_PV_Milestones[[#This Row],[Project Status]]="Completed",tbl_PV_Milestones[[#This Row],[Project Status]]="Assumed Completed"),"Yes","No")</f>
        <v>No</v>
      </c>
      <c r="Y3152" s="41">
        <f>IF(tbl_PV_Milestones[[#This Row],[Baseline Date]]="",1,0)</f>
        <v>0</v>
      </c>
      <c r="Z3152" s="41">
        <f>IF(tbl_PV_Milestones[[#This Row],[Baseline Date]]&lt;PV_Meta!$B$7,1,0)</f>
        <v>1</v>
      </c>
      <c r="AA3152" s="41">
        <f>IF(tbl_PV_Milestones[[#This Row],[Complete]]="Yes",1,0)</f>
        <v>0</v>
      </c>
      <c r="AB3152" s="41">
        <f>IF(AND(tbl_PV_Milestones[[#This Row],[BL FY]]=2025,tbl_PV_Milestones[[#This Row],[Baseline Date]]&lt;PV_Meta!$B$7),1,0)</f>
        <v>0</v>
      </c>
      <c r="AC3152" s="41">
        <f>IF(AND(tbl_PV_Milestones[[#This Row],[Planned YTD]]=1,tbl_PV_Milestones[[#This Row],[Complete]]="Yes"),1,0)</f>
        <v>0</v>
      </c>
      <c r="AD3152" s="41">
        <f>IF(AND(tbl_PV_Milestones[[#This Row],[Actual/Schedule Finish]]&lt;PV_Meta!$B$7,tbl_PV_Milestones[[#This Row],[Complete]]="No",tbl_PV_Milestones[[#This Row],[Project Status]]&lt;&gt;"On Hold"),1,0)</f>
        <v>1</v>
      </c>
      <c r="AE3152" s="41">
        <f>IF(AND(tbl_PV_Milestones[[#This Row],[Actual/Schedule Finish]]&gt;tbl_PV_Milestones[[#This Row],[Baseline Date]],tbl_PV_Milestones[[#This Row],[Complete]]="No",tbl_PV_Milestones[[#This Row],[Project Status]]&lt;&gt;"On Hold",tbl_PV_Milestones[[#This Row],[Overdue]]=0,tbl_PV_Milestones[[#This Row],[To be Baselined]]&lt;&gt;1),1,0)</f>
        <v>0</v>
      </c>
      <c r="AF3152" s="41">
        <f>IF(AND(tbl_PV_Milestones[[#This Row],[BL FY]]=2025,tbl_PV_Milestones[[#This Row],[Finish FY]]&gt;2025),1,0)</f>
        <v>0</v>
      </c>
      <c r="AG3152" s="56" t="str">
        <f>_xlfn.XLOOKUP(tbl_PV_Milestones[[#This Row],[Work ID]],tbl_PV_Meta[Work ID '#],tbl_PV_Meta[Project Manager/Owner],,0)</f>
        <v>Project Manager 34</v>
      </c>
    </row>
    <row r="3153" spans="4:33" x14ac:dyDescent="0.25">
      <c r="D3153" s="6" t="s">
        <v>154</v>
      </c>
      <c r="E3153" s="6" t="s">
        <v>503</v>
      </c>
      <c r="F3153" s="6" t="s">
        <v>1705</v>
      </c>
      <c r="G3153" s="6" t="s">
        <v>560</v>
      </c>
      <c r="H3153" s="6" t="s">
        <v>505</v>
      </c>
      <c r="I3153" s="6" t="s">
        <v>510</v>
      </c>
      <c r="J3153" s="6" t="s">
        <v>154</v>
      </c>
      <c r="K3153" s="6" t="s">
        <v>29</v>
      </c>
      <c r="L3153" s="6" t="s">
        <v>82</v>
      </c>
      <c r="M3153" s="43"/>
      <c r="N3153" s="44" t="s">
        <v>1979</v>
      </c>
      <c r="O3153" s="39">
        <v>45014.708333333299</v>
      </c>
      <c r="P3153" s="39">
        <v>45014.708333333299</v>
      </c>
      <c r="Q3153" s="6">
        <v>0</v>
      </c>
      <c r="R3153" s="6">
        <v>0</v>
      </c>
      <c r="S3153" s="45" t="e">
        <f>_xlfn.CONCAT(#REF!,TRIM(tbl_PV_Milestones[[#This Row],[Milestone Description]]))</f>
        <v>#REF!</v>
      </c>
      <c r="T3153" s="84" t="str">
        <f>IF(COUNTIF(tbl_PV_Milestones[UID],tbl_PV_Milestones[[#This Row],[UID]])&gt;1,"Duplicate","")</f>
        <v>Duplicate</v>
      </c>
      <c r="U3153" s="42" t="str">
        <f>_xlfn.XLOOKUP(tbl_PV_Milestones[[#This Row],[Work ID]],tbl_PV_Meta[Work ID '#],tbl_PV_Meta[Sub-Portfolio])</f>
        <v>Sub-Portfolio 7</v>
      </c>
      <c r="V3153" s="41">
        <f>IF(MONTH(tbl_PV_Milestones[[#This Row],[Baseline Date]])&lt;7,YEAR(tbl_PV_Milestones[[#This Row],[Baseline Date]]),YEAR(tbl_PV_Milestones[[#This Row],[Baseline Date]])+1)</f>
        <v>2023</v>
      </c>
      <c r="W3153" s="41">
        <f>IF(MONTH(tbl_PV_Milestones[[#This Row],[Actual/Schedule Finish]])&lt;7,YEAR(tbl_PV_Milestones[[#This Row],[Actual/Schedule Finish]]),YEAR(tbl_PV_Milestones[[#This Row],[Actual/Schedule Finish]])+1)</f>
        <v>2023</v>
      </c>
      <c r="X3153" s="41" t="str">
        <f>IF(OR(tbl_PV_Milestones[[#This Row],[Project Status]]="Completed",tbl_PV_Milestones[[#This Row],[Project Status]]="Assumed Completed"),"Yes","No")</f>
        <v>No</v>
      </c>
      <c r="Y3153" s="41">
        <f>IF(tbl_PV_Milestones[[#This Row],[Baseline Date]]="",1,0)</f>
        <v>0</v>
      </c>
      <c r="Z3153" s="41">
        <f>IF(tbl_PV_Milestones[[#This Row],[Baseline Date]]&lt;PV_Meta!$B$7,1,0)</f>
        <v>1</v>
      </c>
      <c r="AA3153" s="41">
        <f>IF(tbl_PV_Milestones[[#This Row],[Complete]]="Yes",1,0)</f>
        <v>0</v>
      </c>
      <c r="AB3153" s="41">
        <f>IF(AND(tbl_PV_Milestones[[#This Row],[BL FY]]=2025,tbl_PV_Milestones[[#This Row],[Baseline Date]]&lt;PV_Meta!$B$7),1,0)</f>
        <v>0</v>
      </c>
      <c r="AC3153" s="41">
        <f>IF(AND(tbl_PV_Milestones[[#This Row],[Planned YTD]]=1,tbl_PV_Milestones[[#This Row],[Complete]]="Yes"),1,0)</f>
        <v>0</v>
      </c>
      <c r="AD3153" s="41">
        <f>IF(AND(tbl_PV_Milestones[[#This Row],[Actual/Schedule Finish]]&lt;PV_Meta!$B$7,tbl_PV_Milestones[[#This Row],[Complete]]="No",tbl_PV_Milestones[[#This Row],[Project Status]]&lt;&gt;"On Hold"),1,0)</f>
        <v>1</v>
      </c>
      <c r="AE3153" s="41">
        <f>IF(AND(tbl_PV_Milestones[[#This Row],[Actual/Schedule Finish]]&gt;tbl_PV_Milestones[[#This Row],[Baseline Date]],tbl_PV_Milestones[[#This Row],[Complete]]="No",tbl_PV_Milestones[[#This Row],[Project Status]]&lt;&gt;"On Hold",tbl_PV_Milestones[[#This Row],[Overdue]]=0,tbl_PV_Milestones[[#This Row],[To be Baselined]]&lt;&gt;1),1,0)</f>
        <v>0</v>
      </c>
      <c r="AF3153" s="41">
        <f>IF(AND(tbl_PV_Milestones[[#This Row],[BL FY]]=2025,tbl_PV_Milestones[[#This Row],[Finish FY]]&gt;2025),1,0)</f>
        <v>0</v>
      </c>
      <c r="AG3153" s="56" t="str">
        <f>_xlfn.XLOOKUP(tbl_PV_Milestones[[#This Row],[Work ID]],tbl_PV_Meta[Work ID '#],tbl_PV_Meta[Project Manager/Owner],,0)</f>
        <v>Project Manager 34</v>
      </c>
    </row>
    <row r="3154" spans="4:33" x14ac:dyDescent="0.25">
      <c r="D3154" s="6" t="s">
        <v>154</v>
      </c>
      <c r="E3154" s="6" t="s">
        <v>503</v>
      </c>
      <c r="F3154" s="6" t="s">
        <v>1705</v>
      </c>
      <c r="G3154" s="6" t="s">
        <v>546</v>
      </c>
      <c r="H3154" s="6" t="s">
        <v>505</v>
      </c>
      <c r="I3154" s="6" t="s">
        <v>510</v>
      </c>
      <c r="J3154" s="6" t="s">
        <v>154</v>
      </c>
      <c r="K3154" s="6" t="s">
        <v>29</v>
      </c>
      <c r="L3154" s="6" t="s">
        <v>82</v>
      </c>
      <c r="M3154" s="43"/>
      <c r="N3154" s="44" t="s">
        <v>1979</v>
      </c>
      <c r="O3154" s="39">
        <v>45014.708333333299</v>
      </c>
      <c r="P3154" s="39">
        <v>45014.708333333299</v>
      </c>
      <c r="Q3154" s="6">
        <v>0</v>
      </c>
      <c r="R3154" s="6">
        <v>0</v>
      </c>
      <c r="S3154" s="45" t="e">
        <f>_xlfn.CONCAT(#REF!,TRIM(tbl_PV_Milestones[[#This Row],[Milestone Description]]))</f>
        <v>#REF!</v>
      </c>
      <c r="T3154" s="84" t="str">
        <f>IF(COUNTIF(tbl_PV_Milestones[UID],tbl_PV_Milestones[[#This Row],[UID]])&gt;1,"Duplicate","")</f>
        <v>Duplicate</v>
      </c>
      <c r="U3154" s="42" t="str">
        <f>_xlfn.XLOOKUP(tbl_PV_Milestones[[#This Row],[Work ID]],tbl_PV_Meta[Work ID '#],tbl_PV_Meta[Sub-Portfolio])</f>
        <v>Sub-Portfolio 7</v>
      </c>
      <c r="V3154" s="41">
        <f>IF(MONTH(tbl_PV_Milestones[[#This Row],[Baseline Date]])&lt;7,YEAR(tbl_PV_Milestones[[#This Row],[Baseline Date]]),YEAR(tbl_PV_Milestones[[#This Row],[Baseline Date]])+1)</f>
        <v>2023</v>
      </c>
      <c r="W3154" s="41">
        <f>IF(MONTH(tbl_PV_Milestones[[#This Row],[Actual/Schedule Finish]])&lt;7,YEAR(tbl_PV_Milestones[[#This Row],[Actual/Schedule Finish]]),YEAR(tbl_PV_Milestones[[#This Row],[Actual/Schedule Finish]])+1)</f>
        <v>2023</v>
      </c>
      <c r="X3154" s="41" t="str">
        <f>IF(OR(tbl_PV_Milestones[[#This Row],[Project Status]]="Completed",tbl_PV_Milestones[[#This Row],[Project Status]]="Assumed Completed"),"Yes","No")</f>
        <v>No</v>
      </c>
      <c r="Y3154" s="41">
        <f>IF(tbl_PV_Milestones[[#This Row],[Baseline Date]]="",1,0)</f>
        <v>0</v>
      </c>
      <c r="Z3154" s="41">
        <f>IF(tbl_PV_Milestones[[#This Row],[Baseline Date]]&lt;PV_Meta!$B$7,1,0)</f>
        <v>1</v>
      </c>
      <c r="AA3154" s="41">
        <f>IF(tbl_PV_Milestones[[#This Row],[Complete]]="Yes",1,0)</f>
        <v>0</v>
      </c>
      <c r="AB3154" s="41">
        <f>IF(AND(tbl_PV_Milestones[[#This Row],[BL FY]]=2025,tbl_PV_Milestones[[#This Row],[Baseline Date]]&lt;PV_Meta!$B$7),1,0)</f>
        <v>0</v>
      </c>
      <c r="AC3154" s="41">
        <f>IF(AND(tbl_PV_Milestones[[#This Row],[Planned YTD]]=1,tbl_PV_Milestones[[#This Row],[Complete]]="Yes"),1,0)</f>
        <v>0</v>
      </c>
      <c r="AD3154" s="41">
        <f>IF(AND(tbl_PV_Milestones[[#This Row],[Actual/Schedule Finish]]&lt;PV_Meta!$B$7,tbl_PV_Milestones[[#This Row],[Complete]]="No",tbl_PV_Milestones[[#This Row],[Project Status]]&lt;&gt;"On Hold"),1,0)</f>
        <v>1</v>
      </c>
      <c r="AE3154" s="41">
        <f>IF(AND(tbl_PV_Milestones[[#This Row],[Actual/Schedule Finish]]&gt;tbl_PV_Milestones[[#This Row],[Baseline Date]],tbl_PV_Milestones[[#This Row],[Complete]]="No",tbl_PV_Milestones[[#This Row],[Project Status]]&lt;&gt;"On Hold",tbl_PV_Milestones[[#This Row],[Overdue]]=0,tbl_PV_Milestones[[#This Row],[To be Baselined]]&lt;&gt;1),1,0)</f>
        <v>0</v>
      </c>
      <c r="AF3154" s="41">
        <f>IF(AND(tbl_PV_Milestones[[#This Row],[BL FY]]=2025,tbl_PV_Milestones[[#This Row],[Finish FY]]&gt;2025),1,0)</f>
        <v>0</v>
      </c>
      <c r="AG3154" s="56" t="str">
        <f>_xlfn.XLOOKUP(tbl_PV_Milestones[[#This Row],[Work ID]],tbl_PV_Meta[Work ID '#],tbl_PV_Meta[Project Manager/Owner],,0)</f>
        <v>Project Manager 34</v>
      </c>
    </row>
    <row r="3155" spans="4:33" x14ac:dyDescent="0.25">
      <c r="D3155" s="6" t="s">
        <v>154</v>
      </c>
      <c r="E3155" s="6" t="s">
        <v>52</v>
      </c>
      <c r="F3155" s="6" t="s">
        <v>1705</v>
      </c>
      <c r="G3155" s="6" t="s">
        <v>514</v>
      </c>
      <c r="H3155" s="6" t="s">
        <v>505</v>
      </c>
      <c r="I3155" s="6" t="s">
        <v>510</v>
      </c>
      <c r="J3155" s="6" t="s">
        <v>154</v>
      </c>
      <c r="K3155" s="6" t="s">
        <v>29</v>
      </c>
      <c r="L3155" s="6" t="s">
        <v>82</v>
      </c>
      <c r="M3155" s="43"/>
      <c r="N3155" s="44" t="s">
        <v>1979</v>
      </c>
      <c r="O3155" s="39">
        <v>44530.708333333299</v>
      </c>
      <c r="S3155" s="45" t="e">
        <f>_xlfn.CONCAT(#REF!,TRIM(tbl_PV_Milestones[[#This Row],[Milestone Description]]))</f>
        <v>#REF!</v>
      </c>
      <c r="T3155" s="84" t="str">
        <f>IF(COUNTIF(tbl_PV_Milestones[UID],tbl_PV_Milestones[[#This Row],[UID]])&gt;1,"Duplicate","")</f>
        <v>Duplicate</v>
      </c>
      <c r="U3155" s="42" t="str">
        <f>_xlfn.XLOOKUP(tbl_PV_Milestones[[#This Row],[Work ID]],tbl_PV_Meta[Work ID '#],tbl_PV_Meta[Sub-Portfolio])</f>
        <v>Sub-Portfolio 7</v>
      </c>
      <c r="V3155" s="41">
        <f>IF(MONTH(tbl_PV_Milestones[[#This Row],[Baseline Date]])&lt;7,YEAR(tbl_PV_Milestones[[#This Row],[Baseline Date]]),YEAR(tbl_PV_Milestones[[#This Row],[Baseline Date]])+1)</f>
        <v>1900</v>
      </c>
      <c r="W3155" s="41">
        <f>IF(MONTH(tbl_PV_Milestones[[#This Row],[Actual/Schedule Finish]])&lt;7,YEAR(tbl_PV_Milestones[[#This Row],[Actual/Schedule Finish]]),YEAR(tbl_PV_Milestones[[#This Row],[Actual/Schedule Finish]])+1)</f>
        <v>2022</v>
      </c>
      <c r="X3155" s="41" t="str">
        <f>IF(OR(tbl_PV_Milestones[[#This Row],[Project Status]]="Completed",tbl_PV_Milestones[[#This Row],[Project Status]]="Assumed Completed"),"Yes","No")</f>
        <v>No</v>
      </c>
      <c r="Y3155" s="41">
        <f>IF(tbl_PV_Milestones[[#This Row],[Baseline Date]]="",1,0)</f>
        <v>1</v>
      </c>
      <c r="Z3155" s="41">
        <f>IF(tbl_PV_Milestones[[#This Row],[Baseline Date]]&lt;PV_Meta!$B$7,1,0)</f>
        <v>1</v>
      </c>
      <c r="AA3155" s="41">
        <f>IF(tbl_PV_Milestones[[#This Row],[Complete]]="Yes",1,0)</f>
        <v>0</v>
      </c>
      <c r="AB3155" s="41">
        <f>IF(AND(tbl_PV_Milestones[[#This Row],[BL FY]]=2025,tbl_PV_Milestones[[#This Row],[Baseline Date]]&lt;PV_Meta!$B$7),1,0)</f>
        <v>0</v>
      </c>
      <c r="AC3155" s="41">
        <f>IF(AND(tbl_PV_Milestones[[#This Row],[Planned YTD]]=1,tbl_PV_Milestones[[#This Row],[Complete]]="Yes"),1,0)</f>
        <v>0</v>
      </c>
      <c r="AD3155" s="41">
        <f>IF(AND(tbl_PV_Milestones[[#This Row],[Actual/Schedule Finish]]&lt;PV_Meta!$B$7,tbl_PV_Milestones[[#This Row],[Complete]]="No",tbl_PV_Milestones[[#This Row],[Project Status]]&lt;&gt;"On Hold"),1,0)</f>
        <v>1</v>
      </c>
      <c r="AE3155" s="41">
        <f>IF(AND(tbl_PV_Milestones[[#This Row],[Actual/Schedule Finish]]&gt;tbl_PV_Milestones[[#This Row],[Baseline Date]],tbl_PV_Milestones[[#This Row],[Complete]]="No",tbl_PV_Milestones[[#This Row],[Project Status]]&lt;&gt;"On Hold",tbl_PV_Milestones[[#This Row],[Overdue]]=0,tbl_PV_Milestones[[#This Row],[To be Baselined]]&lt;&gt;1),1,0)</f>
        <v>0</v>
      </c>
      <c r="AF3155" s="41">
        <f>IF(AND(tbl_PV_Milestones[[#This Row],[BL FY]]=2025,tbl_PV_Milestones[[#This Row],[Finish FY]]&gt;2025),1,0)</f>
        <v>0</v>
      </c>
      <c r="AG3155" s="56" t="str">
        <f>_xlfn.XLOOKUP(tbl_PV_Milestones[[#This Row],[Work ID]],tbl_PV_Meta[Work ID '#],tbl_PV_Meta[Project Manager/Owner],,0)</f>
        <v>Project Manager 34</v>
      </c>
    </row>
    <row r="3156" spans="4:33" x14ac:dyDescent="0.25">
      <c r="D3156" s="6" t="s">
        <v>154</v>
      </c>
      <c r="E3156" s="6" t="s">
        <v>52</v>
      </c>
      <c r="F3156" s="6" t="s">
        <v>1705</v>
      </c>
      <c r="G3156" s="6" t="s">
        <v>729</v>
      </c>
      <c r="H3156" s="6" t="s">
        <v>505</v>
      </c>
      <c r="I3156" s="6" t="s">
        <v>510</v>
      </c>
      <c r="J3156" s="6" t="s">
        <v>154</v>
      </c>
      <c r="K3156" s="6" t="s">
        <v>29</v>
      </c>
      <c r="L3156" s="6" t="s">
        <v>82</v>
      </c>
      <c r="M3156" s="43"/>
      <c r="N3156" s="44" t="s">
        <v>1979</v>
      </c>
      <c r="O3156" s="39">
        <v>44530.708333333299</v>
      </c>
      <c r="S3156" s="45" t="e">
        <f>_xlfn.CONCAT(#REF!,TRIM(tbl_PV_Milestones[[#This Row],[Milestone Description]]))</f>
        <v>#REF!</v>
      </c>
      <c r="T3156" s="84" t="str">
        <f>IF(COUNTIF(tbl_PV_Milestones[UID],tbl_PV_Milestones[[#This Row],[UID]])&gt;1,"Duplicate","")</f>
        <v>Duplicate</v>
      </c>
      <c r="U3156" s="42" t="str">
        <f>_xlfn.XLOOKUP(tbl_PV_Milestones[[#This Row],[Work ID]],tbl_PV_Meta[Work ID '#],tbl_PV_Meta[Sub-Portfolio])</f>
        <v>Sub-Portfolio 7</v>
      </c>
      <c r="V3156" s="41">
        <f>IF(MONTH(tbl_PV_Milestones[[#This Row],[Baseline Date]])&lt;7,YEAR(tbl_PV_Milestones[[#This Row],[Baseline Date]]),YEAR(tbl_PV_Milestones[[#This Row],[Baseline Date]])+1)</f>
        <v>1900</v>
      </c>
      <c r="W3156" s="41">
        <f>IF(MONTH(tbl_PV_Milestones[[#This Row],[Actual/Schedule Finish]])&lt;7,YEAR(tbl_PV_Milestones[[#This Row],[Actual/Schedule Finish]]),YEAR(tbl_PV_Milestones[[#This Row],[Actual/Schedule Finish]])+1)</f>
        <v>2022</v>
      </c>
      <c r="X3156" s="41" t="str">
        <f>IF(OR(tbl_PV_Milestones[[#This Row],[Project Status]]="Completed",tbl_PV_Milestones[[#This Row],[Project Status]]="Assumed Completed"),"Yes","No")</f>
        <v>No</v>
      </c>
      <c r="Y3156" s="41">
        <f>IF(tbl_PV_Milestones[[#This Row],[Baseline Date]]="",1,0)</f>
        <v>1</v>
      </c>
      <c r="Z3156" s="41">
        <f>IF(tbl_PV_Milestones[[#This Row],[Baseline Date]]&lt;PV_Meta!$B$7,1,0)</f>
        <v>1</v>
      </c>
      <c r="AA3156" s="41">
        <f>IF(tbl_PV_Milestones[[#This Row],[Complete]]="Yes",1,0)</f>
        <v>0</v>
      </c>
      <c r="AB3156" s="41">
        <f>IF(AND(tbl_PV_Milestones[[#This Row],[BL FY]]=2025,tbl_PV_Milestones[[#This Row],[Baseline Date]]&lt;PV_Meta!$B$7),1,0)</f>
        <v>0</v>
      </c>
      <c r="AC3156" s="41">
        <f>IF(AND(tbl_PV_Milestones[[#This Row],[Planned YTD]]=1,tbl_PV_Milestones[[#This Row],[Complete]]="Yes"),1,0)</f>
        <v>0</v>
      </c>
      <c r="AD3156" s="41">
        <f>IF(AND(tbl_PV_Milestones[[#This Row],[Actual/Schedule Finish]]&lt;PV_Meta!$B$7,tbl_PV_Milestones[[#This Row],[Complete]]="No",tbl_PV_Milestones[[#This Row],[Project Status]]&lt;&gt;"On Hold"),1,0)</f>
        <v>1</v>
      </c>
      <c r="AE3156" s="41">
        <f>IF(AND(tbl_PV_Milestones[[#This Row],[Actual/Schedule Finish]]&gt;tbl_PV_Milestones[[#This Row],[Baseline Date]],tbl_PV_Milestones[[#This Row],[Complete]]="No",tbl_PV_Milestones[[#This Row],[Project Status]]&lt;&gt;"On Hold",tbl_PV_Milestones[[#This Row],[Overdue]]=0,tbl_PV_Milestones[[#This Row],[To be Baselined]]&lt;&gt;1),1,0)</f>
        <v>0</v>
      </c>
      <c r="AF3156" s="41">
        <f>IF(AND(tbl_PV_Milestones[[#This Row],[BL FY]]=2025,tbl_PV_Milestones[[#This Row],[Finish FY]]&gt;2025),1,0)</f>
        <v>0</v>
      </c>
      <c r="AG3156" s="56" t="str">
        <f>_xlfn.XLOOKUP(tbl_PV_Milestones[[#This Row],[Work ID]],tbl_PV_Meta[Work ID '#],tbl_PV_Meta[Project Manager/Owner],,0)</f>
        <v>Project Manager 34</v>
      </c>
    </row>
    <row r="3157" spans="4:33" x14ac:dyDescent="0.25">
      <c r="D3157" s="6" t="s">
        <v>154</v>
      </c>
      <c r="E3157" s="6" t="s">
        <v>52</v>
      </c>
      <c r="F3157" s="6" t="s">
        <v>1705</v>
      </c>
      <c r="G3157" s="6" t="s">
        <v>548</v>
      </c>
      <c r="H3157" s="6" t="s">
        <v>505</v>
      </c>
      <c r="I3157" s="6" t="s">
        <v>510</v>
      </c>
      <c r="J3157" s="6" t="s">
        <v>154</v>
      </c>
      <c r="K3157" s="6" t="s">
        <v>29</v>
      </c>
      <c r="L3157" s="6" t="s">
        <v>82</v>
      </c>
      <c r="M3157" s="43"/>
      <c r="N3157" s="44" t="s">
        <v>1979</v>
      </c>
      <c r="O3157" s="39">
        <v>44530.708333333299</v>
      </c>
      <c r="S3157" s="45" t="e">
        <f>_xlfn.CONCAT(#REF!,TRIM(tbl_PV_Milestones[[#This Row],[Milestone Description]]))</f>
        <v>#REF!</v>
      </c>
      <c r="T3157" s="84" t="str">
        <f>IF(COUNTIF(tbl_PV_Milestones[UID],tbl_PV_Milestones[[#This Row],[UID]])&gt;1,"Duplicate","")</f>
        <v>Duplicate</v>
      </c>
      <c r="U3157" s="42" t="str">
        <f>_xlfn.XLOOKUP(tbl_PV_Milestones[[#This Row],[Work ID]],tbl_PV_Meta[Work ID '#],tbl_PV_Meta[Sub-Portfolio])</f>
        <v>Sub-Portfolio 7</v>
      </c>
      <c r="V3157" s="41">
        <f>IF(MONTH(tbl_PV_Milestones[[#This Row],[Baseline Date]])&lt;7,YEAR(tbl_PV_Milestones[[#This Row],[Baseline Date]]),YEAR(tbl_PV_Milestones[[#This Row],[Baseline Date]])+1)</f>
        <v>1900</v>
      </c>
      <c r="W3157" s="41">
        <f>IF(MONTH(tbl_PV_Milestones[[#This Row],[Actual/Schedule Finish]])&lt;7,YEAR(tbl_PV_Milestones[[#This Row],[Actual/Schedule Finish]]),YEAR(tbl_PV_Milestones[[#This Row],[Actual/Schedule Finish]])+1)</f>
        <v>2022</v>
      </c>
      <c r="X3157" s="41" t="str">
        <f>IF(OR(tbl_PV_Milestones[[#This Row],[Project Status]]="Completed",tbl_PV_Milestones[[#This Row],[Project Status]]="Assumed Completed"),"Yes","No")</f>
        <v>No</v>
      </c>
      <c r="Y3157" s="41">
        <f>IF(tbl_PV_Milestones[[#This Row],[Baseline Date]]="",1,0)</f>
        <v>1</v>
      </c>
      <c r="Z3157" s="41">
        <f>IF(tbl_PV_Milestones[[#This Row],[Baseline Date]]&lt;PV_Meta!$B$7,1,0)</f>
        <v>1</v>
      </c>
      <c r="AA3157" s="41">
        <f>IF(tbl_PV_Milestones[[#This Row],[Complete]]="Yes",1,0)</f>
        <v>0</v>
      </c>
      <c r="AB3157" s="41">
        <f>IF(AND(tbl_PV_Milestones[[#This Row],[BL FY]]=2025,tbl_PV_Milestones[[#This Row],[Baseline Date]]&lt;PV_Meta!$B$7),1,0)</f>
        <v>0</v>
      </c>
      <c r="AC3157" s="41">
        <f>IF(AND(tbl_PV_Milestones[[#This Row],[Planned YTD]]=1,tbl_PV_Milestones[[#This Row],[Complete]]="Yes"),1,0)</f>
        <v>0</v>
      </c>
      <c r="AD3157" s="41">
        <f>IF(AND(tbl_PV_Milestones[[#This Row],[Actual/Schedule Finish]]&lt;PV_Meta!$B$7,tbl_PV_Milestones[[#This Row],[Complete]]="No",tbl_PV_Milestones[[#This Row],[Project Status]]&lt;&gt;"On Hold"),1,0)</f>
        <v>1</v>
      </c>
      <c r="AE3157" s="41">
        <f>IF(AND(tbl_PV_Milestones[[#This Row],[Actual/Schedule Finish]]&gt;tbl_PV_Milestones[[#This Row],[Baseline Date]],tbl_PV_Milestones[[#This Row],[Complete]]="No",tbl_PV_Milestones[[#This Row],[Project Status]]&lt;&gt;"On Hold",tbl_PV_Milestones[[#This Row],[Overdue]]=0,tbl_PV_Milestones[[#This Row],[To be Baselined]]&lt;&gt;1),1,0)</f>
        <v>0</v>
      </c>
      <c r="AF3157" s="41">
        <f>IF(AND(tbl_PV_Milestones[[#This Row],[BL FY]]=2025,tbl_PV_Milestones[[#This Row],[Finish FY]]&gt;2025),1,0)</f>
        <v>0</v>
      </c>
      <c r="AG3157" s="56" t="str">
        <f>_xlfn.XLOOKUP(tbl_PV_Milestones[[#This Row],[Work ID]],tbl_PV_Meta[Work ID '#],tbl_PV_Meta[Project Manager/Owner],,0)</f>
        <v>Project Manager 34</v>
      </c>
    </row>
    <row r="3158" spans="4:33" x14ac:dyDescent="0.25">
      <c r="D3158" s="6" t="s">
        <v>154</v>
      </c>
      <c r="E3158" s="6" t="s">
        <v>503</v>
      </c>
      <c r="F3158" s="6" t="s">
        <v>1705</v>
      </c>
      <c r="G3158" s="6" t="s">
        <v>550</v>
      </c>
      <c r="H3158" s="6" t="s">
        <v>505</v>
      </c>
      <c r="I3158" s="6" t="s">
        <v>510</v>
      </c>
      <c r="J3158" s="6" t="s">
        <v>154</v>
      </c>
      <c r="K3158" s="6" t="s">
        <v>29</v>
      </c>
      <c r="L3158" s="6" t="s">
        <v>82</v>
      </c>
      <c r="M3158" s="43"/>
      <c r="N3158" s="44" t="s">
        <v>1979</v>
      </c>
      <c r="O3158" s="39">
        <v>45014.708333333299</v>
      </c>
      <c r="P3158" s="39">
        <v>45014.708333333299</v>
      </c>
      <c r="Q3158" s="6">
        <v>0</v>
      </c>
      <c r="R3158" s="6">
        <v>0</v>
      </c>
      <c r="S3158" s="45" t="e">
        <f>_xlfn.CONCAT(#REF!,TRIM(tbl_PV_Milestones[[#This Row],[Milestone Description]]))</f>
        <v>#REF!</v>
      </c>
      <c r="T3158" s="84" t="str">
        <f>IF(COUNTIF(tbl_PV_Milestones[UID],tbl_PV_Milestones[[#This Row],[UID]])&gt;1,"Duplicate","")</f>
        <v>Duplicate</v>
      </c>
      <c r="U3158" s="42" t="str">
        <f>_xlfn.XLOOKUP(tbl_PV_Milestones[[#This Row],[Work ID]],tbl_PV_Meta[Work ID '#],tbl_PV_Meta[Sub-Portfolio])</f>
        <v>Sub-Portfolio 7</v>
      </c>
      <c r="V3158" s="41">
        <f>IF(MONTH(tbl_PV_Milestones[[#This Row],[Baseline Date]])&lt;7,YEAR(tbl_PV_Milestones[[#This Row],[Baseline Date]]),YEAR(tbl_PV_Milestones[[#This Row],[Baseline Date]])+1)</f>
        <v>2023</v>
      </c>
      <c r="W3158" s="41">
        <f>IF(MONTH(tbl_PV_Milestones[[#This Row],[Actual/Schedule Finish]])&lt;7,YEAR(tbl_PV_Milestones[[#This Row],[Actual/Schedule Finish]]),YEAR(tbl_PV_Milestones[[#This Row],[Actual/Schedule Finish]])+1)</f>
        <v>2023</v>
      </c>
      <c r="X3158" s="41" t="str">
        <f>IF(OR(tbl_PV_Milestones[[#This Row],[Project Status]]="Completed",tbl_PV_Milestones[[#This Row],[Project Status]]="Assumed Completed"),"Yes","No")</f>
        <v>No</v>
      </c>
      <c r="Y3158" s="41">
        <f>IF(tbl_PV_Milestones[[#This Row],[Baseline Date]]="",1,0)</f>
        <v>0</v>
      </c>
      <c r="Z3158" s="41">
        <f>IF(tbl_PV_Milestones[[#This Row],[Baseline Date]]&lt;PV_Meta!$B$7,1,0)</f>
        <v>1</v>
      </c>
      <c r="AA3158" s="41">
        <f>IF(tbl_PV_Milestones[[#This Row],[Complete]]="Yes",1,0)</f>
        <v>0</v>
      </c>
      <c r="AB3158" s="41">
        <f>IF(AND(tbl_PV_Milestones[[#This Row],[BL FY]]=2025,tbl_PV_Milestones[[#This Row],[Baseline Date]]&lt;PV_Meta!$B$7),1,0)</f>
        <v>0</v>
      </c>
      <c r="AC3158" s="41">
        <f>IF(AND(tbl_PV_Milestones[[#This Row],[Planned YTD]]=1,tbl_PV_Milestones[[#This Row],[Complete]]="Yes"),1,0)</f>
        <v>0</v>
      </c>
      <c r="AD3158" s="41">
        <f>IF(AND(tbl_PV_Milestones[[#This Row],[Actual/Schedule Finish]]&lt;PV_Meta!$B$7,tbl_PV_Milestones[[#This Row],[Complete]]="No",tbl_PV_Milestones[[#This Row],[Project Status]]&lt;&gt;"On Hold"),1,0)</f>
        <v>1</v>
      </c>
      <c r="AE3158" s="41">
        <f>IF(AND(tbl_PV_Milestones[[#This Row],[Actual/Schedule Finish]]&gt;tbl_PV_Milestones[[#This Row],[Baseline Date]],tbl_PV_Milestones[[#This Row],[Complete]]="No",tbl_PV_Milestones[[#This Row],[Project Status]]&lt;&gt;"On Hold",tbl_PV_Milestones[[#This Row],[Overdue]]=0,tbl_PV_Milestones[[#This Row],[To be Baselined]]&lt;&gt;1),1,0)</f>
        <v>0</v>
      </c>
      <c r="AF3158" s="41">
        <f>IF(AND(tbl_PV_Milestones[[#This Row],[BL FY]]=2025,tbl_PV_Milestones[[#This Row],[Finish FY]]&gt;2025),1,0)</f>
        <v>0</v>
      </c>
      <c r="AG3158" s="56" t="str">
        <f>_xlfn.XLOOKUP(tbl_PV_Milestones[[#This Row],[Work ID]],tbl_PV_Meta[Work ID '#],tbl_PV_Meta[Project Manager/Owner],,0)</f>
        <v>Project Manager 34</v>
      </c>
    </row>
    <row r="3159" spans="4:33" x14ac:dyDescent="0.25">
      <c r="D3159" s="6" t="s">
        <v>154</v>
      </c>
      <c r="E3159" s="6" t="s">
        <v>503</v>
      </c>
      <c r="F3159" s="6" t="s">
        <v>1705</v>
      </c>
      <c r="G3159" s="6" t="s">
        <v>551</v>
      </c>
      <c r="H3159" s="6" t="s">
        <v>505</v>
      </c>
      <c r="I3159" s="6" t="s">
        <v>510</v>
      </c>
      <c r="J3159" s="6" t="s">
        <v>154</v>
      </c>
      <c r="K3159" s="6" t="s">
        <v>29</v>
      </c>
      <c r="L3159" s="6" t="s">
        <v>82</v>
      </c>
      <c r="M3159" s="43"/>
      <c r="N3159" s="44" t="s">
        <v>1979</v>
      </c>
      <c r="O3159" s="39">
        <v>45014.708333333299</v>
      </c>
      <c r="P3159" s="39">
        <v>45014.708333333299</v>
      </c>
      <c r="Q3159" s="6">
        <v>0</v>
      </c>
      <c r="R3159" s="6">
        <v>0</v>
      </c>
      <c r="S3159" s="45" t="e">
        <f>_xlfn.CONCAT(#REF!,TRIM(tbl_PV_Milestones[[#This Row],[Milestone Description]]))</f>
        <v>#REF!</v>
      </c>
      <c r="T3159" s="84" t="str">
        <f>IF(COUNTIF(tbl_PV_Milestones[UID],tbl_PV_Milestones[[#This Row],[UID]])&gt;1,"Duplicate","")</f>
        <v>Duplicate</v>
      </c>
      <c r="U3159" s="42" t="str">
        <f>_xlfn.XLOOKUP(tbl_PV_Milestones[[#This Row],[Work ID]],tbl_PV_Meta[Work ID '#],tbl_PV_Meta[Sub-Portfolio])</f>
        <v>Sub-Portfolio 7</v>
      </c>
      <c r="V3159" s="41">
        <f>IF(MONTH(tbl_PV_Milestones[[#This Row],[Baseline Date]])&lt;7,YEAR(tbl_PV_Milestones[[#This Row],[Baseline Date]]),YEAR(tbl_PV_Milestones[[#This Row],[Baseline Date]])+1)</f>
        <v>2023</v>
      </c>
      <c r="W3159" s="41">
        <f>IF(MONTH(tbl_PV_Milestones[[#This Row],[Actual/Schedule Finish]])&lt;7,YEAR(tbl_PV_Milestones[[#This Row],[Actual/Schedule Finish]]),YEAR(tbl_PV_Milestones[[#This Row],[Actual/Schedule Finish]])+1)</f>
        <v>2023</v>
      </c>
      <c r="X3159" s="41" t="str">
        <f>IF(OR(tbl_PV_Milestones[[#This Row],[Project Status]]="Completed",tbl_PV_Milestones[[#This Row],[Project Status]]="Assumed Completed"),"Yes","No")</f>
        <v>No</v>
      </c>
      <c r="Y3159" s="41">
        <f>IF(tbl_PV_Milestones[[#This Row],[Baseline Date]]="",1,0)</f>
        <v>0</v>
      </c>
      <c r="Z3159" s="41">
        <f>IF(tbl_PV_Milestones[[#This Row],[Baseline Date]]&lt;PV_Meta!$B$7,1,0)</f>
        <v>1</v>
      </c>
      <c r="AA3159" s="41">
        <f>IF(tbl_PV_Milestones[[#This Row],[Complete]]="Yes",1,0)</f>
        <v>0</v>
      </c>
      <c r="AB3159" s="41">
        <f>IF(AND(tbl_PV_Milestones[[#This Row],[BL FY]]=2025,tbl_PV_Milestones[[#This Row],[Baseline Date]]&lt;PV_Meta!$B$7),1,0)</f>
        <v>0</v>
      </c>
      <c r="AC3159" s="41">
        <f>IF(AND(tbl_PV_Milestones[[#This Row],[Planned YTD]]=1,tbl_PV_Milestones[[#This Row],[Complete]]="Yes"),1,0)</f>
        <v>0</v>
      </c>
      <c r="AD3159" s="41">
        <f>IF(AND(tbl_PV_Milestones[[#This Row],[Actual/Schedule Finish]]&lt;PV_Meta!$B$7,tbl_PV_Milestones[[#This Row],[Complete]]="No",tbl_PV_Milestones[[#This Row],[Project Status]]&lt;&gt;"On Hold"),1,0)</f>
        <v>1</v>
      </c>
      <c r="AE3159" s="41">
        <f>IF(AND(tbl_PV_Milestones[[#This Row],[Actual/Schedule Finish]]&gt;tbl_PV_Milestones[[#This Row],[Baseline Date]],tbl_PV_Milestones[[#This Row],[Complete]]="No",tbl_PV_Milestones[[#This Row],[Project Status]]&lt;&gt;"On Hold",tbl_PV_Milestones[[#This Row],[Overdue]]=0,tbl_PV_Milestones[[#This Row],[To be Baselined]]&lt;&gt;1),1,0)</f>
        <v>0</v>
      </c>
      <c r="AF3159" s="41">
        <f>IF(AND(tbl_PV_Milestones[[#This Row],[BL FY]]=2025,tbl_PV_Milestones[[#This Row],[Finish FY]]&gt;2025),1,0)</f>
        <v>0</v>
      </c>
      <c r="AG3159" s="56" t="str">
        <f>_xlfn.XLOOKUP(tbl_PV_Milestones[[#This Row],[Work ID]],tbl_PV_Meta[Work ID '#],tbl_PV_Meta[Project Manager/Owner],,0)</f>
        <v>Project Manager 34</v>
      </c>
    </row>
    <row r="3160" spans="4:33" x14ac:dyDescent="0.25">
      <c r="D3160" s="6" t="s">
        <v>154</v>
      </c>
      <c r="E3160" s="6" t="s">
        <v>1241</v>
      </c>
      <c r="F3160" s="6" t="s">
        <v>1705</v>
      </c>
      <c r="G3160" s="6" t="s">
        <v>552</v>
      </c>
      <c r="H3160" s="6" t="s">
        <v>505</v>
      </c>
      <c r="I3160" s="6" t="s">
        <v>510</v>
      </c>
      <c r="J3160" s="6" t="s">
        <v>154</v>
      </c>
      <c r="K3160" s="6" t="s">
        <v>29</v>
      </c>
      <c r="L3160" s="6" t="s">
        <v>82</v>
      </c>
      <c r="M3160" s="43"/>
      <c r="N3160" s="44" t="s">
        <v>1979</v>
      </c>
      <c r="O3160" s="39">
        <v>44530.708333333299</v>
      </c>
      <c r="P3160" s="39">
        <v>45625.708333333299</v>
      </c>
      <c r="Q3160" s="6">
        <v>760</v>
      </c>
      <c r="R3160" s="6">
        <v>0.35398230088495602</v>
      </c>
      <c r="S3160" s="45" t="e">
        <f>_xlfn.CONCAT(#REF!,TRIM(tbl_PV_Milestones[[#This Row],[Milestone Description]]))</f>
        <v>#REF!</v>
      </c>
      <c r="T3160" s="84" t="str">
        <f>IF(COUNTIF(tbl_PV_Milestones[UID],tbl_PV_Milestones[[#This Row],[UID]])&gt;1,"Duplicate","")</f>
        <v>Duplicate</v>
      </c>
      <c r="U3160" s="42" t="str">
        <f>_xlfn.XLOOKUP(tbl_PV_Milestones[[#This Row],[Work ID]],tbl_PV_Meta[Work ID '#],tbl_PV_Meta[Sub-Portfolio])</f>
        <v>Sub-Portfolio 7</v>
      </c>
      <c r="V3160" s="41">
        <f>IF(MONTH(tbl_PV_Milestones[[#This Row],[Baseline Date]])&lt;7,YEAR(tbl_PV_Milestones[[#This Row],[Baseline Date]]),YEAR(tbl_PV_Milestones[[#This Row],[Baseline Date]])+1)</f>
        <v>2025</v>
      </c>
      <c r="W3160" s="41">
        <f>IF(MONTH(tbl_PV_Milestones[[#This Row],[Actual/Schedule Finish]])&lt;7,YEAR(tbl_PV_Milestones[[#This Row],[Actual/Schedule Finish]]),YEAR(tbl_PV_Milestones[[#This Row],[Actual/Schedule Finish]])+1)</f>
        <v>2022</v>
      </c>
      <c r="X3160" s="41" t="str">
        <f>IF(OR(tbl_PV_Milestones[[#This Row],[Project Status]]="Completed",tbl_PV_Milestones[[#This Row],[Project Status]]="Assumed Completed"),"Yes","No")</f>
        <v>No</v>
      </c>
      <c r="Y3160" s="41">
        <f>IF(tbl_PV_Milestones[[#This Row],[Baseline Date]]="",1,0)</f>
        <v>0</v>
      </c>
      <c r="Z3160" s="41">
        <f>IF(tbl_PV_Milestones[[#This Row],[Baseline Date]]&lt;PV_Meta!$B$7,1,0)</f>
        <v>1</v>
      </c>
      <c r="AA3160" s="41">
        <f>IF(tbl_PV_Milestones[[#This Row],[Complete]]="Yes",1,0)</f>
        <v>0</v>
      </c>
      <c r="AB3160" s="41">
        <f>IF(AND(tbl_PV_Milestones[[#This Row],[BL FY]]=2025,tbl_PV_Milestones[[#This Row],[Baseline Date]]&lt;PV_Meta!$B$7),1,0)</f>
        <v>1</v>
      </c>
      <c r="AC3160" s="41">
        <f>IF(AND(tbl_PV_Milestones[[#This Row],[Planned YTD]]=1,tbl_PV_Milestones[[#This Row],[Complete]]="Yes"),1,0)</f>
        <v>0</v>
      </c>
      <c r="AD3160" s="41">
        <f>IF(AND(tbl_PV_Milestones[[#This Row],[Actual/Schedule Finish]]&lt;PV_Meta!$B$7,tbl_PV_Milestones[[#This Row],[Complete]]="No",tbl_PV_Milestones[[#This Row],[Project Status]]&lt;&gt;"On Hold"),1,0)</f>
        <v>1</v>
      </c>
      <c r="AE3160" s="41">
        <f>IF(AND(tbl_PV_Milestones[[#This Row],[Actual/Schedule Finish]]&gt;tbl_PV_Milestones[[#This Row],[Baseline Date]],tbl_PV_Milestones[[#This Row],[Complete]]="No",tbl_PV_Milestones[[#This Row],[Project Status]]&lt;&gt;"On Hold",tbl_PV_Milestones[[#This Row],[Overdue]]=0,tbl_PV_Milestones[[#This Row],[To be Baselined]]&lt;&gt;1),1,0)</f>
        <v>0</v>
      </c>
      <c r="AF3160" s="41">
        <f>IF(AND(tbl_PV_Milestones[[#This Row],[BL FY]]=2025,tbl_PV_Milestones[[#This Row],[Finish FY]]&gt;2025),1,0)</f>
        <v>0</v>
      </c>
      <c r="AG3160" s="56" t="str">
        <f>_xlfn.XLOOKUP(tbl_PV_Milestones[[#This Row],[Work ID]],tbl_PV_Meta[Work ID '#],tbl_PV_Meta[Project Manager/Owner],,0)</f>
        <v>Project Manager 34</v>
      </c>
    </row>
    <row r="3161" spans="4:33" x14ac:dyDescent="0.25">
      <c r="D3161" s="6" t="s">
        <v>154</v>
      </c>
      <c r="E3161" s="6" t="s">
        <v>503</v>
      </c>
      <c r="F3161" s="6" t="s">
        <v>1705</v>
      </c>
      <c r="G3161" s="6" t="s">
        <v>553</v>
      </c>
      <c r="H3161" s="6" t="s">
        <v>505</v>
      </c>
      <c r="I3161" s="6" t="s">
        <v>510</v>
      </c>
      <c r="J3161" s="6" t="s">
        <v>154</v>
      </c>
      <c r="K3161" s="6" t="s">
        <v>29</v>
      </c>
      <c r="L3161" s="6" t="s">
        <v>82</v>
      </c>
      <c r="M3161" s="43"/>
      <c r="N3161" s="44" t="s">
        <v>1979</v>
      </c>
      <c r="O3161" s="39">
        <v>45014.708333333299</v>
      </c>
      <c r="P3161" s="39">
        <v>45014.708333333299</v>
      </c>
      <c r="Q3161" s="6">
        <v>0</v>
      </c>
      <c r="R3161" s="6">
        <v>0</v>
      </c>
      <c r="S3161" s="45" t="e">
        <f>_xlfn.CONCAT(#REF!,TRIM(tbl_PV_Milestones[[#This Row],[Milestone Description]]))</f>
        <v>#REF!</v>
      </c>
      <c r="T3161" s="84" t="str">
        <f>IF(COUNTIF(tbl_PV_Milestones[UID],tbl_PV_Milestones[[#This Row],[UID]])&gt;1,"Duplicate","")</f>
        <v>Duplicate</v>
      </c>
      <c r="U3161" s="42" t="str">
        <f>_xlfn.XLOOKUP(tbl_PV_Milestones[[#This Row],[Work ID]],tbl_PV_Meta[Work ID '#],tbl_PV_Meta[Sub-Portfolio])</f>
        <v>Sub-Portfolio 7</v>
      </c>
      <c r="V3161" s="41">
        <f>IF(MONTH(tbl_PV_Milestones[[#This Row],[Baseline Date]])&lt;7,YEAR(tbl_PV_Milestones[[#This Row],[Baseline Date]]),YEAR(tbl_PV_Milestones[[#This Row],[Baseline Date]])+1)</f>
        <v>2023</v>
      </c>
      <c r="W3161" s="41">
        <f>IF(MONTH(tbl_PV_Milestones[[#This Row],[Actual/Schedule Finish]])&lt;7,YEAR(tbl_PV_Milestones[[#This Row],[Actual/Schedule Finish]]),YEAR(tbl_PV_Milestones[[#This Row],[Actual/Schedule Finish]])+1)</f>
        <v>2023</v>
      </c>
      <c r="X3161" s="41" t="str">
        <f>IF(OR(tbl_PV_Milestones[[#This Row],[Project Status]]="Completed",tbl_PV_Milestones[[#This Row],[Project Status]]="Assumed Completed"),"Yes","No")</f>
        <v>No</v>
      </c>
      <c r="Y3161" s="41">
        <f>IF(tbl_PV_Milestones[[#This Row],[Baseline Date]]="",1,0)</f>
        <v>0</v>
      </c>
      <c r="Z3161" s="41">
        <f>IF(tbl_PV_Milestones[[#This Row],[Baseline Date]]&lt;PV_Meta!$B$7,1,0)</f>
        <v>1</v>
      </c>
      <c r="AA3161" s="41">
        <f>IF(tbl_PV_Milestones[[#This Row],[Complete]]="Yes",1,0)</f>
        <v>0</v>
      </c>
      <c r="AB3161" s="41">
        <f>IF(AND(tbl_PV_Milestones[[#This Row],[BL FY]]=2025,tbl_PV_Milestones[[#This Row],[Baseline Date]]&lt;PV_Meta!$B$7),1,0)</f>
        <v>0</v>
      </c>
      <c r="AC3161" s="41">
        <f>IF(AND(tbl_PV_Milestones[[#This Row],[Planned YTD]]=1,tbl_PV_Milestones[[#This Row],[Complete]]="Yes"),1,0)</f>
        <v>0</v>
      </c>
      <c r="AD3161" s="41">
        <f>IF(AND(tbl_PV_Milestones[[#This Row],[Actual/Schedule Finish]]&lt;PV_Meta!$B$7,tbl_PV_Milestones[[#This Row],[Complete]]="No",tbl_PV_Milestones[[#This Row],[Project Status]]&lt;&gt;"On Hold"),1,0)</f>
        <v>1</v>
      </c>
      <c r="AE3161" s="41">
        <f>IF(AND(tbl_PV_Milestones[[#This Row],[Actual/Schedule Finish]]&gt;tbl_PV_Milestones[[#This Row],[Baseline Date]],tbl_PV_Milestones[[#This Row],[Complete]]="No",tbl_PV_Milestones[[#This Row],[Project Status]]&lt;&gt;"On Hold",tbl_PV_Milestones[[#This Row],[Overdue]]=0,tbl_PV_Milestones[[#This Row],[To be Baselined]]&lt;&gt;1),1,0)</f>
        <v>0</v>
      </c>
      <c r="AF3161" s="41">
        <f>IF(AND(tbl_PV_Milestones[[#This Row],[BL FY]]=2025,tbl_PV_Milestones[[#This Row],[Finish FY]]&gt;2025),1,0)</f>
        <v>0</v>
      </c>
      <c r="AG3161" s="56" t="str">
        <f>_xlfn.XLOOKUP(tbl_PV_Milestones[[#This Row],[Work ID]],tbl_PV_Meta[Work ID '#],tbl_PV_Meta[Project Manager/Owner],,0)</f>
        <v>Project Manager 34</v>
      </c>
    </row>
    <row r="3162" spans="4:33" x14ac:dyDescent="0.25">
      <c r="D3162" s="6" t="s">
        <v>154</v>
      </c>
      <c r="E3162" s="6" t="s">
        <v>52</v>
      </c>
      <c r="F3162" s="6" t="s">
        <v>1705</v>
      </c>
      <c r="G3162" s="6" t="s">
        <v>558</v>
      </c>
      <c r="H3162" s="6" t="s">
        <v>505</v>
      </c>
      <c r="I3162" s="6" t="s">
        <v>510</v>
      </c>
      <c r="J3162" s="6" t="s">
        <v>154</v>
      </c>
      <c r="K3162" s="6" t="s">
        <v>29</v>
      </c>
      <c r="L3162" s="6" t="s">
        <v>82</v>
      </c>
      <c r="M3162" s="43"/>
      <c r="N3162" s="44" t="s">
        <v>1979</v>
      </c>
      <c r="O3162" s="39">
        <v>44530.708333333299</v>
      </c>
      <c r="S3162" s="45" t="e">
        <f>_xlfn.CONCAT(#REF!,TRIM(tbl_PV_Milestones[[#This Row],[Milestone Description]]))</f>
        <v>#REF!</v>
      </c>
      <c r="T3162" s="84" t="str">
        <f>IF(COUNTIF(tbl_PV_Milestones[UID],tbl_PV_Milestones[[#This Row],[UID]])&gt;1,"Duplicate","")</f>
        <v>Duplicate</v>
      </c>
      <c r="U3162" s="42" t="str">
        <f>_xlfn.XLOOKUP(tbl_PV_Milestones[[#This Row],[Work ID]],tbl_PV_Meta[Work ID '#],tbl_PV_Meta[Sub-Portfolio])</f>
        <v>Sub-Portfolio 7</v>
      </c>
      <c r="V3162" s="41">
        <f>IF(MONTH(tbl_PV_Milestones[[#This Row],[Baseline Date]])&lt;7,YEAR(tbl_PV_Milestones[[#This Row],[Baseline Date]]),YEAR(tbl_PV_Milestones[[#This Row],[Baseline Date]])+1)</f>
        <v>1900</v>
      </c>
      <c r="W3162" s="41">
        <f>IF(MONTH(tbl_PV_Milestones[[#This Row],[Actual/Schedule Finish]])&lt;7,YEAR(tbl_PV_Milestones[[#This Row],[Actual/Schedule Finish]]),YEAR(tbl_PV_Milestones[[#This Row],[Actual/Schedule Finish]])+1)</f>
        <v>2022</v>
      </c>
      <c r="X3162" s="41" t="str">
        <f>IF(OR(tbl_PV_Milestones[[#This Row],[Project Status]]="Completed",tbl_PV_Milestones[[#This Row],[Project Status]]="Assumed Completed"),"Yes","No")</f>
        <v>No</v>
      </c>
      <c r="Y3162" s="41">
        <f>IF(tbl_PV_Milestones[[#This Row],[Baseline Date]]="",1,0)</f>
        <v>1</v>
      </c>
      <c r="Z3162" s="41">
        <f>IF(tbl_PV_Milestones[[#This Row],[Baseline Date]]&lt;PV_Meta!$B$7,1,0)</f>
        <v>1</v>
      </c>
      <c r="AA3162" s="41">
        <f>IF(tbl_PV_Milestones[[#This Row],[Complete]]="Yes",1,0)</f>
        <v>0</v>
      </c>
      <c r="AB3162" s="41">
        <f>IF(AND(tbl_PV_Milestones[[#This Row],[BL FY]]=2025,tbl_PV_Milestones[[#This Row],[Baseline Date]]&lt;PV_Meta!$B$7),1,0)</f>
        <v>0</v>
      </c>
      <c r="AC3162" s="41">
        <f>IF(AND(tbl_PV_Milestones[[#This Row],[Planned YTD]]=1,tbl_PV_Milestones[[#This Row],[Complete]]="Yes"),1,0)</f>
        <v>0</v>
      </c>
      <c r="AD3162" s="41">
        <f>IF(AND(tbl_PV_Milestones[[#This Row],[Actual/Schedule Finish]]&lt;PV_Meta!$B$7,tbl_PV_Milestones[[#This Row],[Complete]]="No",tbl_PV_Milestones[[#This Row],[Project Status]]&lt;&gt;"On Hold"),1,0)</f>
        <v>1</v>
      </c>
      <c r="AE3162" s="41">
        <f>IF(AND(tbl_PV_Milestones[[#This Row],[Actual/Schedule Finish]]&gt;tbl_PV_Milestones[[#This Row],[Baseline Date]],tbl_PV_Milestones[[#This Row],[Complete]]="No",tbl_PV_Milestones[[#This Row],[Project Status]]&lt;&gt;"On Hold",tbl_PV_Milestones[[#This Row],[Overdue]]=0,tbl_PV_Milestones[[#This Row],[To be Baselined]]&lt;&gt;1),1,0)</f>
        <v>0</v>
      </c>
      <c r="AF3162" s="41">
        <f>IF(AND(tbl_PV_Milestones[[#This Row],[BL FY]]=2025,tbl_PV_Milestones[[#This Row],[Finish FY]]&gt;2025),1,0)</f>
        <v>0</v>
      </c>
      <c r="AG3162" s="56" t="str">
        <f>_xlfn.XLOOKUP(tbl_PV_Milestones[[#This Row],[Work ID]],tbl_PV_Meta[Work ID '#],tbl_PV_Meta[Project Manager/Owner],,0)</f>
        <v>Project Manager 34</v>
      </c>
    </row>
    <row r="3163" spans="4:33" x14ac:dyDescent="0.25">
      <c r="D3163" s="6" t="s">
        <v>154</v>
      </c>
      <c r="E3163" s="6" t="s">
        <v>52</v>
      </c>
      <c r="F3163" s="6" t="s">
        <v>1705</v>
      </c>
      <c r="G3163" s="6" t="s">
        <v>559</v>
      </c>
      <c r="H3163" s="6" t="s">
        <v>505</v>
      </c>
      <c r="I3163" s="6" t="s">
        <v>510</v>
      </c>
      <c r="J3163" s="6" t="s">
        <v>154</v>
      </c>
      <c r="K3163" s="6" t="s">
        <v>29</v>
      </c>
      <c r="L3163" s="6" t="s">
        <v>82</v>
      </c>
      <c r="M3163" s="43"/>
      <c r="N3163" s="44" t="s">
        <v>1979</v>
      </c>
      <c r="O3163" s="39">
        <v>44530.708333333299</v>
      </c>
      <c r="S3163" s="45" t="e">
        <f>_xlfn.CONCAT(#REF!,TRIM(tbl_PV_Milestones[[#This Row],[Milestone Description]]))</f>
        <v>#REF!</v>
      </c>
      <c r="T3163" s="84" t="str">
        <f>IF(COUNTIF(tbl_PV_Milestones[UID],tbl_PV_Milestones[[#This Row],[UID]])&gt;1,"Duplicate","")</f>
        <v>Duplicate</v>
      </c>
      <c r="U3163" s="42" t="str">
        <f>_xlfn.XLOOKUP(tbl_PV_Milestones[[#This Row],[Work ID]],tbl_PV_Meta[Work ID '#],tbl_PV_Meta[Sub-Portfolio])</f>
        <v>Sub-Portfolio 7</v>
      </c>
      <c r="V3163" s="41">
        <f>IF(MONTH(tbl_PV_Milestones[[#This Row],[Baseline Date]])&lt;7,YEAR(tbl_PV_Milestones[[#This Row],[Baseline Date]]),YEAR(tbl_PV_Milestones[[#This Row],[Baseline Date]])+1)</f>
        <v>1900</v>
      </c>
      <c r="W3163" s="41">
        <f>IF(MONTH(tbl_PV_Milestones[[#This Row],[Actual/Schedule Finish]])&lt;7,YEAR(tbl_PV_Milestones[[#This Row],[Actual/Schedule Finish]]),YEAR(tbl_PV_Milestones[[#This Row],[Actual/Schedule Finish]])+1)</f>
        <v>2022</v>
      </c>
      <c r="X3163" s="41" t="str">
        <f>IF(OR(tbl_PV_Milestones[[#This Row],[Project Status]]="Completed",tbl_PV_Milestones[[#This Row],[Project Status]]="Assumed Completed"),"Yes","No")</f>
        <v>No</v>
      </c>
      <c r="Y3163" s="41">
        <f>IF(tbl_PV_Milestones[[#This Row],[Baseline Date]]="",1,0)</f>
        <v>1</v>
      </c>
      <c r="Z3163" s="41">
        <f>IF(tbl_PV_Milestones[[#This Row],[Baseline Date]]&lt;PV_Meta!$B$7,1,0)</f>
        <v>1</v>
      </c>
      <c r="AA3163" s="41">
        <f>IF(tbl_PV_Milestones[[#This Row],[Complete]]="Yes",1,0)</f>
        <v>0</v>
      </c>
      <c r="AB3163" s="41">
        <f>IF(AND(tbl_PV_Milestones[[#This Row],[BL FY]]=2025,tbl_PV_Milestones[[#This Row],[Baseline Date]]&lt;PV_Meta!$B$7),1,0)</f>
        <v>0</v>
      </c>
      <c r="AC3163" s="41">
        <f>IF(AND(tbl_PV_Milestones[[#This Row],[Planned YTD]]=1,tbl_PV_Milestones[[#This Row],[Complete]]="Yes"),1,0)</f>
        <v>0</v>
      </c>
      <c r="AD3163" s="41">
        <f>IF(AND(tbl_PV_Milestones[[#This Row],[Actual/Schedule Finish]]&lt;PV_Meta!$B$7,tbl_PV_Milestones[[#This Row],[Complete]]="No",tbl_PV_Milestones[[#This Row],[Project Status]]&lt;&gt;"On Hold"),1,0)</f>
        <v>1</v>
      </c>
      <c r="AE3163" s="41">
        <f>IF(AND(tbl_PV_Milestones[[#This Row],[Actual/Schedule Finish]]&gt;tbl_PV_Milestones[[#This Row],[Baseline Date]],tbl_PV_Milestones[[#This Row],[Complete]]="No",tbl_PV_Milestones[[#This Row],[Project Status]]&lt;&gt;"On Hold",tbl_PV_Milestones[[#This Row],[Overdue]]=0,tbl_PV_Milestones[[#This Row],[To be Baselined]]&lt;&gt;1),1,0)</f>
        <v>0</v>
      </c>
      <c r="AF3163" s="41">
        <f>IF(AND(tbl_PV_Milestones[[#This Row],[BL FY]]=2025,tbl_PV_Milestones[[#This Row],[Finish FY]]&gt;2025),1,0)</f>
        <v>0</v>
      </c>
      <c r="AG3163" s="56" t="str">
        <f>_xlfn.XLOOKUP(tbl_PV_Milestones[[#This Row],[Work ID]],tbl_PV_Meta[Work ID '#],tbl_PV_Meta[Project Manager/Owner],,0)</f>
        <v>Project Manager 34</v>
      </c>
    </row>
    <row r="3164" spans="4:33" x14ac:dyDescent="0.25">
      <c r="D3164" s="6" t="s">
        <v>154</v>
      </c>
      <c r="E3164" s="6" t="s">
        <v>503</v>
      </c>
      <c r="F3164" s="6" t="s">
        <v>1705</v>
      </c>
      <c r="G3164" s="6" t="s">
        <v>554</v>
      </c>
      <c r="H3164" s="6" t="s">
        <v>505</v>
      </c>
      <c r="I3164" s="6" t="s">
        <v>510</v>
      </c>
      <c r="J3164" s="6" t="s">
        <v>154</v>
      </c>
      <c r="K3164" s="6" t="s">
        <v>29</v>
      </c>
      <c r="L3164" s="6" t="s">
        <v>82</v>
      </c>
      <c r="M3164" s="43"/>
      <c r="N3164" s="44" t="s">
        <v>1979</v>
      </c>
      <c r="O3164" s="39">
        <v>45562.708333333299</v>
      </c>
      <c r="P3164" s="39">
        <v>45562.708333333299</v>
      </c>
      <c r="Q3164" s="6">
        <v>0</v>
      </c>
      <c r="R3164" s="6">
        <v>0</v>
      </c>
      <c r="S3164" s="45" t="e">
        <f>_xlfn.CONCAT(#REF!,TRIM(tbl_PV_Milestones[[#This Row],[Milestone Description]]))</f>
        <v>#REF!</v>
      </c>
      <c r="T3164" s="84" t="str">
        <f>IF(COUNTIF(tbl_PV_Milestones[UID],tbl_PV_Milestones[[#This Row],[UID]])&gt;1,"Duplicate","")</f>
        <v>Duplicate</v>
      </c>
      <c r="U3164" s="42" t="str">
        <f>_xlfn.XLOOKUP(tbl_PV_Milestones[[#This Row],[Work ID]],tbl_PV_Meta[Work ID '#],tbl_PV_Meta[Sub-Portfolio])</f>
        <v>Sub-Portfolio 7</v>
      </c>
      <c r="V3164" s="41">
        <f>IF(MONTH(tbl_PV_Milestones[[#This Row],[Baseline Date]])&lt;7,YEAR(tbl_PV_Milestones[[#This Row],[Baseline Date]]),YEAR(tbl_PV_Milestones[[#This Row],[Baseline Date]])+1)</f>
        <v>2025</v>
      </c>
      <c r="W3164" s="41">
        <f>IF(MONTH(tbl_PV_Milestones[[#This Row],[Actual/Schedule Finish]])&lt;7,YEAR(tbl_PV_Milestones[[#This Row],[Actual/Schedule Finish]]),YEAR(tbl_PV_Milestones[[#This Row],[Actual/Schedule Finish]])+1)</f>
        <v>2025</v>
      </c>
      <c r="X3164" s="41" t="str">
        <f>IF(OR(tbl_PV_Milestones[[#This Row],[Project Status]]="Completed",tbl_PV_Milestones[[#This Row],[Project Status]]="Assumed Completed"),"Yes","No")</f>
        <v>No</v>
      </c>
      <c r="Y3164" s="41">
        <f>IF(tbl_PV_Milestones[[#This Row],[Baseline Date]]="",1,0)</f>
        <v>0</v>
      </c>
      <c r="Z3164" s="41">
        <f>IF(tbl_PV_Milestones[[#This Row],[Baseline Date]]&lt;PV_Meta!$B$7,1,0)</f>
        <v>1</v>
      </c>
      <c r="AA3164" s="41">
        <f>IF(tbl_PV_Milestones[[#This Row],[Complete]]="Yes",1,0)</f>
        <v>0</v>
      </c>
      <c r="AB3164" s="41">
        <f>IF(AND(tbl_PV_Milestones[[#This Row],[BL FY]]=2025,tbl_PV_Milestones[[#This Row],[Baseline Date]]&lt;PV_Meta!$B$7),1,0)</f>
        <v>1</v>
      </c>
      <c r="AC3164" s="41">
        <f>IF(AND(tbl_PV_Milestones[[#This Row],[Planned YTD]]=1,tbl_PV_Milestones[[#This Row],[Complete]]="Yes"),1,0)</f>
        <v>0</v>
      </c>
      <c r="AD3164" s="41">
        <f>IF(AND(tbl_PV_Milestones[[#This Row],[Actual/Schedule Finish]]&lt;PV_Meta!$B$7,tbl_PV_Milestones[[#This Row],[Complete]]="No",tbl_PV_Milestones[[#This Row],[Project Status]]&lt;&gt;"On Hold"),1,0)</f>
        <v>1</v>
      </c>
      <c r="AE3164" s="41">
        <f>IF(AND(tbl_PV_Milestones[[#This Row],[Actual/Schedule Finish]]&gt;tbl_PV_Milestones[[#This Row],[Baseline Date]],tbl_PV_Milestones[[#This Row],[Complete]]="No",tbl_PV_Milestones[[#This Row],[Project Status]]&lt;&gt;"On Hold",tbl_PV_Milestones[[#This Row],[Overdue]]=0,tbl_PV_Milestones[[#This Row],[To be Baselined]]&lt;&gt;1),1,0)</f>
        <v>0</v>
      </c>
      <c r="AF3164" s="41">
        <f>IF(AND(tbl_PV_Milestones[[#This Row],[BL FY]]=2025,tbl_PV_Milestones[[#This Row],[Finish FY]]&gt;2025),1,0)</f>
        <v>0</v>
      </c>
      <c r="AG3164" s="56" t="str">
        <f>_xlfn.XLOOKUP(tbl_PV_Milestones[[#This Row],[Work ID]],tbl_PV_Meta[Work ID '#],tbl_PV_Meta[Project Manager/Owner],,0)</f>
        <v>Project Manager 34</v>
      </c>
    </row>
    <row r="3165" spans="4:33" x14ac:dyDescent="0.25">
      <c r="D3165" s="6" t="s">
        <v>154</v>
      </c>
      <c r="E3165" s="6" t="s">
        <v>52</v>
      </c>
      <c r="F3165" s="6" t="s">
        <v>1705</v>
      </c>
      <c r="G3165" s="6" t="s">
        <v>555</v>
      </c>
      <c r="H3165" s="6" t="s">
        <v>505</v>
      </c>
      <c r="I3165" s="6" t="s">
        <v>510</v>
      </c>
      <c r="J3165" s="6" t="s">
        <v>154</v>
      </c>
      <c r="K3165" s="6" t="s">
        <v>29</v>
      </c>
      <c r="L3165" s="6" t="s">
        <v>82</v>
      </c>
      <c r="M3165" s="43"/>
      <c r="N3165" s="44" t="s">
        <v>1979</v>
      </c>
      <c r="O3165" s="39">
        <v>44530.708333333299</v>
      </c>
      <c r="S3165" s="45" t="e">
        <f>_xlfn.CONCAT(#REF!,TRIM(tbl_PV_Milestones[[#This Row],[Milestone Description]]))</f>
        <v>#REF!</v>
      </c>
      <c r="T3165" s="84" t="str">
        <f>IF(COUNTIF(tbl_PV_Milestones[UID],tbl_PV_Milestones[[#This Row],[UID]])&gt;1,"Duplicate","")</f>
        <v>Duplicate</v>
      </c>
      <c r="U3165" s="42" t="str">
        <f>_xlfn.XLOOKUP(tbl_PV_Milestones[[#This Row],[Work ID]],tbl_PV_Meta[Work ID '#],tbl_PV_Meta[Sub-Portfolio])</f>
        <v>Sub-Portfolio 7</v>
      </c>
      <c r="V3165" s="41">
        <f>IF(MONTH(tbl_PV_Milestones[[#This Row],[Baseline Date]])&lt;7,YEAR(tbl_PV_Milestones[[#This Row],[Baseline Date]]),YEAR(tbl_PV_Milestones[[#This Row],[Baseline Date]])+1)</f>
        <v>1900</v>
      </c>
      <c r="W3165" s="41">
        <f>IF(MONTH(tbl_PV_Milestones[[#This Row],[Actual/Schedule Finish]])&lt;7,YEAR(tbl_PV_Milestones[[#This Row],[Actual/Schedule Finish]]),YEAR(tbl_PV_Milestones[[#This Row],[Actual/Schedule Finish]])+1)</f>
        <v>2022</v>
      </c>
      <c r="X3165" s="41" t="str">
        <f>IF(OR(tbl_PV_Milestones[[#This Row],[Project Status]]="Completed",tbl_PV_Milestones[[#This Row],[Project Status]]="Assumed Completed"),"Yes","No")</f>
        <v>No</v>
      </c>
      <c r="Y3165" s="41">
        <f>IF(tbl_PV_Milestones[[#This Row],[Baseline Date]]="",1,0)</f>
        <v>1</v>
      </c>
      <c r="Z3165" s="41">
        <f>IF(tbl_PV_Milestones[[#This Row],[Baseline Date]]&lt;PV_Meta!$B$7,1,0)</f>
        <v>1</v>
      </c>
      <c r="AA3165" s="41">
        <f>IF(tbl_PV_Milestones[[#This Row],[Complete]]="Yes",1,0)</f>
        <v>0</v>
      </c>
      <c r="AB3165" s="41">
        <f>IF(AND(tbl_PV_Milestones[[#This Row],[BL FY]]=2025,tbl_PV_Milestones[[#This Row],[Baseline Date]]&lt;PV_Meta!$B$7),1,0)</f>
        <v>0</v>
      </c>
      <c r="AC3165" s="41">
        <f>IF(AND(tbl_PV_Milestones[[#This Row],[Planned YTD]]=1,tbl_PV_Milestones[[#This Row],[Complete]]="Yes"),1,0)</f>
        <v>0</v>
      </c>
      <c r="AD3165" s="41">
        <f>IF(AND(tbl_PV_Milestones[[#This Row],[Actual/Schedule Finish]]&lt;PV_Meta!$B$7,tbl_PV_Milestones[[#This Row],[Complete]]="No",tbl_PV_Milestones[[#This Row],[Project Status]]&lt;&gt;"On Hold"),1,0)</f>
        <v>1</v>
      </c>
      <c r="AE3165" s="41">
        <f>IF(AND(tbl_PV_Milestones[[#This Row],[Actual/Schedule Finish]]&gt;tbl_PV_Milestones[[#This Row],[Baseline Date]],tbl_PV_Milestones[[#This Row],[Complete]]="No",tbl_PV_Milestones[[#This Row],[Project Status]]&lt;&gt;"On Hold",tbl_PV_Milestones[[#This Row],[Overdue]]=0,tbl_PV_Milestones[[#This Row],[To be Baselined]]&lt;&gt;1),1,0)</f>
        <v>0</v>
      </c>
      <c r="AF3165" s="41">
        <f>IF(AND(tbl_PV_Milestones[[#This Row],[BL FY]]=2025,tbl_PV_Milestones[[#This Row],[Finish FY]]&gt;2025),1,0)</f>
        <v>0</v>
      </c>
      <c r="AG3165" s="56" t="str">
        <f>_xlfn.XLOOKUP(tbl_PV_Milestones[[#This Row],[Work ID]],tbl_PV_Meta[Work ID '#],tbl_PV_Meta[Project Manager/Owner],,0)</f>
        <v>Project Manager 34</v>
      </c>
    </row>
    <row r="3166" spans="4:33" x14ac:dyDescent="0.25">
      <c r="D3166" s="6" t="s">
        <v>154</v>
      </c>
      <c r="E3166" s="6" t="s">
        <v>52</v>
      </c>
      <c r="F3166" s="6" t="s">
        <v>1705</v>
      </c>
      <c r="G3166" s="6" t="s">
        <v>556</v>
      </c>
      <c r="H3166" s="6" t="s">
        <v>505</v>
      </c>
      <c r="I3166" s="6" t="s">
        <v>510</v>
      </c>
      <c r="J3166" s="6" t="s">
        <v>154</v>
      </c>
      <c r="K3166" s="6" t="s">
        <v>29</v>
      </c>
      <c r="L3166" s="6" t="s">
        <v>82</v>
      </c>
      <c r="M3166" s="43"/>
      <c r="N3166" s="44" t="s">
        <v>1979</v>
      </c>
      <c r="O3166" s="39">
        <v>44530.708333333299</v>
      </c>
      <c r="S3166" s="45" t="e">
        <f>_xlfn.CONCAT(#REF!,TRIM(tbl_PV_Milestones[[#This Row],[Milestone Description]]))</f>
        <v>#REF!</v>
      </c>
      <c r="T3166" s="84" t="str">
        <f>IF(COUNTIF(tbl_PV_Milestones[UID],tbl_PV_Milestones[[#This Row],[UID]])&gt;1,"Duplicate","")</f>
        <v>Duplicate</v>
      </c>
      <c r="U3166" s="42" t="str">
        <f>_xlfn.XLOOKUP(tbl_PV_Milestones[[#This Row],[Work ID]],tbl_PV_Meta[Work ID '#],tbl_PV_Meta[Sub-Portfolio])</f>
        <v>Sub-Portfolio 7</v>
      </c>
      <c r="V3166" s="41">
        <f>IF(MONTH(tbl_PV_Milestones[[#This Row],[Baseline Date]])&lt;7,YEAR(tbl_PV_Milestones[[#This Row],[Baseline Date]]),YEAR(tbl_PV_Milestones[[#This Row],[Baseline Date]])+1)</f>
        <v>1900</v>
      </c>
      <c r="W3166" s="41">
        <f>IF(MONTH(tbl_PV_Milestones[[#This Row],[Actual/Schedule Finish]])&lt;7,YEAR(tbl_PV_Milestones[[#This Row],[Actual/Schedule Finish]]),YEAR(tbl_PV_Milestones[[#This Row],[Actual/Schedule Finish]])+1)</f>
        <v>2022</v>
      </c>
      <c r="X3166" s="41" t="str">
        <f>IF(OR(tbl_PV_Milestones[[#This Row],[Project Status]]="Completed",tbl_PV_Milestones[[#This Row],[Project Status]]="Assumed Completed"),"Yes","No")</f>
        <v>No</v>
      </c>
      <c r="Y3166" s="41">
        <f>IF(tbl_PV_Milestones[[#This Row],[Baseline Date]]="",1,0)</f>
        <v>1</v>
      </c>
      <c r="Z3166" s="41">
        <f>IF(tbl_PV_Milestones[[#This Row],[Baseline Date]]&lt;PV_Meta!$B$7,1,0)</f>
        <v>1</v>
      </c>
      <c r="AA3166" s="41">
        <f>IF(tbl_PV_Milestones[[#This Row],[Complete]]="Yes",1,0)</f>
        <v>0</v>
      </c>
      <c r="AB3166" s="41">
        <f>IF(AND(tbl_PV_Milestones[[#This Row],[BL FY]]=2025,tbl_PV_Milestones[[#This Row],[Baseline Date]]&lt;PV_Meta!$B$7),1,0)</f>
        <v>0</v>
      </c>
      <c r="AC3166" s="41">
        <f>IF(AND(tbl_PV_Milestones[[#This Row],[Planned YTD]]=1,tbl_PV_Milestones[[#This Row],[Complete]]="Yes"),1,0)</f>
        <v>0</v>
      </c>
      <c r="AD3166" s="41">
        <f>IF(AND(tbl_PV_Milestones[[#This Row],[Actual/Schedule Finish]]&lt;PV_Meta!$B$7,tbl_PV_Milestones[[#This Row],[Complete]]="No",tbl_PV_Milestones[[#This Row],[Project Status]]&lt;&gt;"On Hold"),1,0)</f>
        <v>1</v>
      </c>
      <c r="AE3166" s="41">
        <f>IF(AND(tbl_PV_Milestones[[#This Row],[Actual/Schedule Finish]]&gt;tbl_PV_Milestones[[#This Row],[Baseline Date]],tbl_PV_Milestones[[#This Row],[Complete]]="No",tbl_PV_Milestones[[#This Row],[Project Status]]&lt;&gt;"On Hold",tbl_PV_Milestones[[#This Row],[Overdue]]=0,tbl_PV_Milestones[[#This Row],[To be Baselined]]&lt;&gt;1),1,0)</f>
        <v>0</v>
      </c>
      <c r="AF3166" s="41">
        <f>IF(AND(tbl_PV_Milestones[[#This Row],[BL FY]]=2025,tbl_PV_Milestones[[#This Row],[Finish FY]]&gt;2025),1,0)</f>
        <v>0</v>
      </c>
      <c r="AG3166" s="56" t="str">
        <f>_xlfn.XLOOKUP(tbl_PV_Milestones[[#This Row],[Work ID]],tbl_PV_Meta[Work ID '#],tbl_PV_Meta[Project Manager/Owner],,0)</f>
        <v>Project Manager 34</v>
      </c>
    </row>
    <row r="3167" spans="4:33" x14ac:dyDescent="0.25">
      <c r="D3167" s="6" t="s">
        <v>154</v>
      </c>
      <c r="E3167" s="6" t="s">
        <v>503</v>
      </c>
      <c r="F3167" s="6" t="s">
        <v>1694</v>
      </c>
      <c r="G3167" s="6" t="s">
        <v>560</v>
      </c>
      <c r="H3167" s="6" t="s">
        <v>505</v>
      </c>
      <c r="I3167" s="6" t="s">
        <v>510</v>
      </c>
      <c r="J3167" s="6" t="s">
        <v>154</v>
      </c>
      <c r="K3167" s="6" t="s">
        <v>39</v>
      </c>
      <c r="L3167" s="6" t="s">
        <v>80</v>
      </c>
      <c r="M3167" s="43"/>
      <c r="N3167" s="44" t="s">
        <v>1979</v>
      </c>
      <c r="O3167" s="39">
        <v>45537.333333333299</v>
      </c>
      <c r="P3167" s="39">
        <v>45537.333333333299</v>
      </c>
      <c r="Q3167" s="6">
        <v>0</v>
      </c>
      <c r="R3167" s="6">
        <v>0</v>
      </c>
      <c r="S3167" s="45" t="e">
        <f>_xlfn.CONCAT(#REF!,TRIM(tbl_PV_Milestones[[#This Row],[Milestone Description]]))</f>
        <v>#REF!</v>
      </c>
      <c r="T3167" s="84" t="str">
        <f>IF(COUNTIF(tbl_PV_Milestones[UID],tbl_PV_Milestones[[#This Row],[UID]])&gt;1,"Duplicate","")</f>
        <v>Duplicate</v>
      </c>
      <c r="U3167" s="42" t="str">
        <f>_xlfn.XLOOKUP(tbl_PV_Milestones[[#This Row],[Work ID]],tbl_PV_Meta[Work ID '#],tbl_PV_Meta[Sub-Portfolio])</f>
        <v>Sub-Portfolio 7</v>
      </c>
      <c r="V3167" s="41">
        <f>IF(MONTH(tbl_PV_Milestones[[#This Row],[Baseline Date]])&lt;7,YEAR(tbl_PV_Milestones[[#This Row],[Baseline Date]]),YEAR(tbl_PV_Milestones[[#This Row],[Baseline Date]])+1)</f>
        <v>2025</v>
      </c>
      <c r="W3167" s="41">
        <f>IF(MONTH(tbl_PV_Milestones[[#This Row],[Actual/Schedule Finish]])&lt;7,YEAR(tbl_PV_Milestones[[#This Row],[Actual/Schedule Finish]]),YEAR(tbl_PV_Milestones[[#This Row],[Actual/Schedule Finish]])+1)</f>
        <v>2025</v>
      </c>
      <c r="X3167" s="41" t="str">
        <f>IF(OR(tbl_PV_Milestones[[#This Row],[Project Status]]="Completed",tbl_PV_Milestones[[#This Row],[Project Status]]="Assumed Completed"),"Yes","No")</f>
        <v>No</v>
      </c>
      <c r="Y3167" s="41">
        <f>IF(tbl_PV_Milestones[[#This Row],[Baseline Date]]="",1,0)</f>
        <v>0</v>
      </c>
      <c r="Z3167" s="41">
        <f>IF(tbl_PV_Milestones[[#This Row],[Baseline Date]]&lt;PV_Meta!$B$7,1,0)</f>
        <v>1</v>
      </c>
      <c r="AA3167" s="41">
        <f>IF(tbl_PV_Milestones[[#This Row],[Complete]]="Yes",1,0)</f>
        <v>0</v>
      </c>
      <c r="AB3167" s="41">
        <f>IF(AND(tbl_PV_Milestones[[#This Row],[BL FY]]=2025,tbl_PV_Milestones[[#This Row],[Baseline Date]]&lt;PV_Meta!$B$7),1,0)</f>
        <v>1</v>
      </c>
      <c r="AC3167" s="41">
        <f>IF(AND(tbl_PV_Milestones[[#This Row],[Planned YTD]]=1,tbl_PV_Milestones[[#This Row],[Complete]]="Yes"),1,0)</f>
        <v>0</v>
      </c>
      <c r="AD3167" s="41">
        <f>IF(AND(tbl_PV_Milestones[[#This Row],[Actual/Schedule Finish]]&lt;PV_Meta!$B$7,tbl_PV_Milestones[[#This Row],[Complete]]="No",tbl_PV_Milestones[[#This Row],[Project Status]]&lt;&gt;"On Hold"),1,0)</f>
        <v>1</v>
      </c>
      <c r="AE3167" s="41">
        <f>IF(AND(tbl_PV_Milestones[[#This Row],[Actual/Schedule Finish]]&gt;tbl_PV_Milestones[[#This Row],[Baseline Date]],tbl_PV_Milestones[[#This Row],[Complete]]="No",tbl_PV_Milestones[[#This Row],[Project Status]]&lt;&gt;"On Hold",tbl_PV_Milestones[[#This Row],[Overdue]]=0,tbl_PV_Milestones[[#This Row],[To be Baselined]]&lt;&gt;1),1,0)</f>
        <v>0</v>
      </c>
      <c r="AF3167" s="41">
        <f>IF(AND(tbl_PV_Milestones[[#This Row],[BL FY]]=2025,tbl_PV_Milestones[[#This Row],[Finish FY]]&gt;2025),1,0)</f>
        <v>0</v>
      </c>
      <c r="AG3167" s="56" t="str">
        <f>_xlfn.XLOOKUP(tbl_PV_Milestones[[#This Row],[Work ID]],tbl_PV_Meta[Work ID '#],tbl_PV_Meta[Project Manager/Owner],,0)</f>
        <v>Project Manager 8</v>
      </c>
    </row>
    <row r="3168" spans="4:33" x14ac:dyDescent="0.25">
      <c r="D3168" s="6" t="s">
        <v>154</v>
      </c>
      <c r="E3168" s="6" t="s">
        <v>503</v>
      </c>
      <c r="F3168" s="6" t="s">
        <v>1694</v>
      </c>
      <c r="G3168" s="6" t="s">
        <v>546</v>
      </c>
      <c r="H3168" s="6" t="s">
        <v>505</v>
      </c>
      <c r="I3168" s="6" t="s">
        <v>510</v>
      </c>
      <c r="J3168" s="6" t="s">
        <v>154</v>
      </c>
      <c r="K3168" s="6" t="s">
        <v>39</v>
      </c>
      <c r="L3168" s="6" t="s">
        <v>80</v>
      </c>
      <c r="M3168" s="43"/>
      <c r="N3168" s="44" t="s">
        <v>1979</v>
      </c>
      <c r="O3168" s="39">
        <v>45537.333333333299</v>
      </c>
      <c r="P3168" s="39">
        <v>45537.333333333299</v>
      </c>
      <c r="Q3168" s="6">
        <v>0</v>
      </c>
      <c r="R3168" s="6">
        <v>0</v>
      </c>
      <c r="S3168" s="45" t="e">
        <f>_xlfn.CONCAT(#REF!,TRIM(tbl_PV_Milestones[[#This Row],[Milestone Description]]))</f>
        <v>#REF!</v>
      </c>
      <c r="T3168" s="84" t="str">
        <f>IF(COUNTIF(tbl_PV_Milestones[UID],tbl_PV_Milestones[[#This Row],[UID]])&gt;1,"Duplicate","")</f>
        <v>Duplicate</v>
      </c>
      <c r="U3168" s="42" t="str">
        <f>_xlfn.XLOOKUP(tbl_PV_Milestones[[#This Row],[Work ID]],tbl_PV_Meta[Work ID '#],tbl_PV_Meta[Sub-Portfolio])</f>
        <v>Sub-Portfolio 7</v>
      </c>
      <c r="V3168" s="41">
        <f>IF(MONTH(tbl_PV_Milestones[[#This Row],[Baseline Date]])&lt;7,YEAR(tbl_PV_Milestones[[#This Row],[Baseline Date]]),YEAR(tbl_PV_Milestones[[#This Row],[Baseline Date]])+1)</f>
        <v>2025</v>
      </c>
      <c r="W3168" s="41">
        <f>IF(MONTH(tbl_PV_Milestones[[#This Row],[Actual/Schedule Finish]])&lt;7,YEAR(tbl_PV_Milestones[[#This Row],[Actual/Schedule Finish]]),YEAR(tbl_PV_Milestones[[#This Row],[Actual/Schedule Finish]])+1)</f>
        <v>2025</v>
      </c>
      <c r="X3168" s="41" t="str">
        <f>IF(OR(tbl_PV_Milestones[[#This Row],[Project Status]]="Completed",tbl_PV_Milestones[[#This Row],[Project Status]]="Assumed Completed"),"Yes","No")</f>
        <v>No</v>
      </c>
      <c r="Y3168" s="41">
        <f>IF(tbl_PV_Milestones[[#This Row],[Baseline Date]]="",1,0)</f>
        <v>0</v>
      </c>
      <c r="Z3168" s="41">
        <f>IF(tbl_PV_Milestones[[#This Row],[Baseline Date]]&lt;PV_Meta!$B$7,1,0)</f>
        <v>1</v>
      </c>
      <c r="AA3168" s="41">
        <f>IF(tbl_PV_Milestones[[#This Row],[Complete]]="Yes",1,0)</f>
        <v>0</v>
      </c>
      <c r="AB3168" s="41">
        <f>IF(AND(tbl_PV_Milestones[[#This Row],[BL FY]]=2025,tbl_PV_Milestones[[#This Row],[Baseline Date]]&lt;PV_Meta!$B$7),1,0)</f>
        <v>1</v>
      </c>
      <c r="AC3168" s="41">
        <f>IF(AND(tbl_PV_Milestones[[#This Row],[Planned YTD]]=1,tbl_PV_Milestones[[#This Row],[Complete]]="Yes"),1,0)</f>
        <v>0</v>
      </c>
      <c r="AD3168" s="41">
        <f>IF(AND(tbl_PV_Milestones[[#This Row],[Actual/Schedule Finish]]&lt;PV_Meta!$B$7,tbl_PV_Milestones[[#This Row],[Complete]]="No",tbl_PV_Milestones[[#This Row],[Project Status]]&lt;&gt;"On Hold"),1,0)</f>
        <v>1</v>
      </c>
      <c r="AE3168" s="41">
        <f>IF(AND(tbl_PV_Milestones[[#This Row],[Actual/Schedule Finish]]&gt;tbl_PV_Milestones[[#This Row],[Baseline Date]],tbl_PV_Milestones[[#This Row],[Complete]]="No",tbl_PV_Milestones[[#This Row],[Project Status]]&lt;&gt;"On Hold",tbl_PV_Milestones[[#This Row],[Overdue]]=0,tbl_PV_Milestones[[#This Row],[To be Baselined]]&lt;&gt;1),1,0)</f>
        <v>0</v>
      </c>
      <c r="AF3168" s="41">
        <f>IF(AND(tbl_PV_Milestones[[#This Row],[BL FY]]=2025,tbl_PV_Milestones[[#This Row],[Finish FY]]&gt;2025),1,0)</f>
        <v>0</v>
      </c>
      <c r="AG3168" s="56" t="str">
        <f>_xlfn.XLOOKUP(tbl_PV_Milestones[[#This Row],[Work ID]],tbl_PV_Meta[Work ID '#],tbl_PV_Meta[Project Manager/Owner],,0)</f>
        <v>Project Manager 8</v>
      </c>
    </row>
    <row r="3169" spans="4:33" x14ac:dyDescent="0.25">
      <c r="D3169" s="6" t="s">
        <v>154</v>
      </c>
      <c r="E3169" s="6" t="s">
        <v>52</v>
      </c>
      <c r="F3169" s="6" t="s">
        <v>1694</v>
      </c>
      <c r="G3169" s="6" t="s">
        <v>551</v>
      </c>
      <c r="H3169" s="6" t="s">
        <v>505</v>
      </c>
      <c r="I3169" s="6" t="s">
        <v>510</v>
      </c>
      <c r="J3169" s="6" t="s">
        <v>154</v>
      </c>
      <c r="K3169" s="6" t="s">
        <v>39</v>
      </c>
      <c r="L3169" s="6" t="s">
        <v>80</v>
      </c>
      <c r="M3169" s="43"/>
      <c r="N3169" s="44" t="s">
        <v>1979</v>
      </c>
      <c r="S3169" s="45" t="e">
        <f>_xlfn.CONCAT(#REF!,TRIM(tbl_PV_Milestones[[#This Row],[Milestone Description]]))</f>
        <v>#REF!</v>
      </c>
      <c r="T3169" s="84" t="str">
        <f>IF(COUNTIF(tbl_PV_Milestones[UID],tbl_PV_Milestones[[#This Row],[UID]])&gt;1,"Duplicate","")</f>
        <v>Duplicate</v>
      </c>
      <c r="U3169" s="42" t="str">
        <f>_xlfn.XLOOKUP(tbl_PV_Milestones[[#This Row],[Work ID]],tbl_PV_Meta[Work ID '#],tbl_PV_Meta[Sub-Portfolio])</f>
        <v>Sub-Portfolio 7</v>
      </c>
      <c r="V3169" s="41">
        <f>IF(MONTH(tbl_PV_Milestones[[#This Row],[Baseline Date]])&lt;7,YEAR(tbl_PV_Milestones[[#This Row],[Baseline Date]]),YEAR(tbl_PV_Milestones[[#This Row],[Baseline Date]])+1)</f>
        <v>1900</v>
      </c>
      <c r="W3169" s="41">
        <f>IF(MONTH(tbl_PV_Milestones[[#This Row],[Actual/Schedule Finish]])&lt;7,YEAR(tbl_PV_Milestones[[#This Row],[Actual/Schedule Finish]]),YEAR(tbl_PV_Milestones[[#This Row],[Actual/Schedule Finish]])+1)</f>
        <v>1900</v>
      </c>
      <c r="X3169" s="41" t="str">
        <f>IF(OR(tbl_PV_Milestones[[#This Row],[Project Status]]="Completed",tbl_PV_Milestones[[#This Row],[Project Status]]="Assumed Completed"),"Yes","No")</f>
        <v>No</v>
      </c>
      <c r="Y3169" s="41">
        <f>IF(tbl_PV_Milestones[[#This Row],[Baseline Date]]="",1,0)</f>
        <v>1</v>
      </c>
      <c r="Z3169" s="41">
        <f>IF(tbl_PV_Milestones[[#This Row],[Baseline Date]]&lt;PV_Meta!$B$7,1,0)</f>
        <v>1</v>
      </c>
      <c r="AA3169" s="41">
        <f>IF(tbl_PV_Milestones[[#This Row],[Complete]]="Yes",1,0)</f>
        <v>0</v>
      </c>
      <c r="AB3169" s="41">
        <f>IF(AND(tbl_PV_Milestones[[#This Row],[BL FY]]=2025,tbl_PV_Milestones[[#This Row],[Baseline Date]]&lt;PV_Meta!$B$7),1,0)</f>
        <v>0</v>
      </c>
      <c r="AC3169" s="41">
        <f>IF(AND(tbl_PV_Milestones[[#This Row],[Planned YTD]]=1,tbl_PV_Milestones[[#This Row],[Complete]]="Yes"),1,0)</f>
        <v>0</v>
      </c>
      <c r="AD3169" s="41">
        <f>IF(AND(tbl_PV_Milestones[[#This Row],[Actual/Schedule Finish]]&lt;PV_Meta!$B$7,tbl_PV_Milestones[[#This Row],[Complete]]="No",tbl_PV_Milestones[[#This Row],[Project Status]]&lt;&gt;"On Hold"),1,0)</f>
        <v>1</v>
      </c>
      <c r="AE3169" s="41">
        <f>IF(AND(tbl_PV_Milestones[[#This Row],[Actual/Schedule Finish]]&gt;tbl_PV_Milestones[[#This Row],[Baseline Date]],tbl_PV_Milestones[[#This Row],[Complete]]="No",tbl_PV_Milestones[[#This Row],[Project Status]]&lt;&gt;"On Hold",tbl_PV_Milestones[[#This Row],[Overdue]]=0,tbl_PV_Milestones[[#This Row],[To be Baselined]]&lt;&gt;1),1,0)</f>
        <v>0</v>
      </c>
      <c r="AF3169" s="41">
        <f>IF(AND(tbl_PV_Milestones[[#This Row],[BL FY]]=2025,tbl_PV_Milestones[[#This Row],[Finish FY]]&gt;2025),1,0)</f>
        <v>0</v>
      </c>
      <c r="AG3169" s="56" t="str">
        <f>_xlfn.XLOOKUP(tbl_PV_Milestones[[#This Row],[Work ID]],tbl_PV_Meta[Work ID '#],tbl_PV_Meta[Project Manager/Owner],,0)</f>
        <v>Project Manager 8</v>
      </c>
    </row>
    <row r="3170" spans="4:33" x14ac:dyDescent="0.25">
      <c r="D3170" s="6" t="s">
        <v>154</v>
      </c>
      <c r="E3170" s="6" t="s">
        <v>52</v>
      </c>
      <c r="F3170" s="6" t="s">
        <v>1694</v>
      </c>
      <c r="G3170" s="6" t="s">
        <v>553</v>
      </c>
      <c r="H3170" s="6" t="s">
        <v>505</v>
      </c>
      <c r="I3170" s="6" t="s">
        <v>510</v>
      </c>
      <c r="J3170" s="6" t="s">
        <v>154</v>
      </c>
      <c r="K3170" s="6" t="s">
        <v>39</v>
      </c>
      <c r="L3170" s="6" t="s">
        <v>80</v>
      </c>
      <c r="M3170" s="43"/>
      <c r="N3170" s="44" t="s">
        <v>1979</v>
      </c>
      <c r="S3170" s="45" t="e">
        <f>_xlfn.CONCAT(#REF!,TRIM(tbl_PV_Milestones[[#This Row],[Milestone Description]]))</f>
        <v>#REF!</v>
      </c>
      <c r="T3170" s="84" t="str">
        <f>IF(COUNTIF(tbl_PV_Milestones[UID],tbl_PV_Milestones[[#This Row],[UID]])&gt;1,"Duplicate","")</f>
        <v>Duplicate</v>
      </c>
      <c r="U3170" s="42" t="str">
        <f>_xlfn.XLOOKUP(tbl_PV_Milestones[[#This Row],[Work ID]],tbl_PV_Meta[Work ID '#],tbl_PV_Meta[Sub-Portfolio])</f>
        <v>Sub-Portfolio 7</v>
      </c>
      <c r="V3170" s="41">
        <f>IF(MONTH(tbl_PV_Milestones[[#This Row],[Baseline Date]])&lt;7,YEAR(tbl_PV_Milestones[[#This Row],[Baseline Date]]),YEAR(tbl_PV_Milestones[[#This Row],[Baseline Date]])+1)</f>
        <v>1900</v>
      </c>
      <c r="W3170" s="41">
        <f>IF(MONTH(tbl_PV_Milestones[[#This Row],[Actual/Schedule Finish]])&lt;7,YEAR(tbl_PV_Milestones[[#This Row],[Actual/Schedule Finish]]),YEAR(tbl_PV_Milestones[[#This Row],[Actual/Schedule Finish]])+1)</f>
        <v>1900</v>
      </c>
      <c r="X3170" s="41" t="str">
        <f>IF(OR(tbl_PV_Milestones[[#This Row],[Project Status]]="Completed",tbl_PV_Milestones[[#This Row],[Project Status]]="Assumed Completed"),"Yes","No")</f>
        <v>No</v>
      </c>
      <c r="Y3170" s="41">
        <f>IF(tbl_PV_Milestones[[#This Row],[Baseline Date]]="",1,0)</f>
        <v>1</v>
      </c>
      <c r="Z3170" s="41">
        <f>IF(tbl_PV_Milestones[[#This Row],[Baseline Date]]&lt;PV_Meta!$B$7,1,0)</f>
        <v>1</v>
      </c>
      <c r="AA3170" s="41">
        <f>IF(tbl_PV_Milestones[[#This Row],[Complete]]="Yes",1,0)</f>
        <v>0</v>
      </c>
      <c r="AB3170" s="41">
        <f>IF(AND(tbl_PV_Milestones[[#This Row],[BL FY]]=2025,tbl_PV_Milestones[[#This Row],[Baseline Date]]&lt;PV_Meta!$B$7),1,0)</f>
        <v>0</v>
      </c>
      <c r="AC3170" s="41">
        <f>IF(AND(tbl_PV_Milestones[[#This Row],[Planned YTD]]=1,tbl_PV_Milestones[[#This Row],[Complete]]="Yes"),1,0)</f>
        <v>0</v>
      </c>
      <c r="AD3170" s="41">
        <f>IF(AND(tbl_PV_Milestones[[#This Row],[Actual/Schedule Finish]]&lt;PV_Meta!$B$7,tbl_PV_Milestones[[#This Row],[Complete]]="No",tbl_PV_Milestones[[#This Row],[Project Status]]&lt;&gt;"On Hold"),1,0)</f>
        <v>1</v>
      </c>
      <c r="AE3170" s="41">
        <f>IF(AND(tbl_PV_Milestones[[#This Row],[Actual/Schedule Finish]]&gt;tbl_PV_Milestones[[#This Row],[Baseline Date]],tbl_PV_Milestones[[#This Row],[Complete]]="No",tbl_PV_Milestones[[#This Row],[Project Status]]&lt;&gt;"On Hold",tbl_PV_Milestones[[#This Row],[Overdue]]=0,tbl_PV_Milestones[[#This Row],[To be Baselined]]&lt;&gt;1),1,0)</f>
        <v>0</v>
      </c>
      <c r="AF3170" s="41">
        <f>IF(AND(tbl_PV_Milestones[[#This Row],[BL FY]]=2025,tbl_PV_Milestones[[#This Row],[Finish FY]]&gt;2025),1,0)</f>
        <v>0</v>
      </c>
      <c r="AG3170" s="56" t="str">
        <f>_xlfn.XLOOKUP(tbl_PV_Milestones[[#This Row],[Work ID]],tbl_PV_Meta[Work ID '#],tbl_PV_Meta[Project Manager/Owner],,0)</f>
        <v>Project Manager 8</v>
      </c>
    </row>
    <row r="3171" spans="4:33" x14ac:dyDescent="0.25">
      <c r="D3171" s="6" t="s">
        <v>154</v>
      </c>
      <c r="E3171" s="6" t="s">
        <v>503</v>
      </c>
      <c r="F3171" s="6" t="s">
        <v>1748</v>
      </c>
      <c r="G3171" s="6" t="s">
        <v>545</v>
      </c>
      <c r="H3171" s="6" t="s">
        <v>505</v>
      </c>
      <c r="I3171" s="6" t="s">
        <v>510</v>
      </c>
      <c r="J3171" s="6" t="s">
        <v>154</v>
      </c>
      <c r="K3171" s="6" t="s">
        <v>39</v>
      </c>
      <c r="L3171" s="6" t="s">
        <v>83</v>
      </c>
      <c r="M3171" s="43"/>
      <c r="N3171" s="44" t="s">
        <v>1979</v>
      </c>
      <c r="O3171" s="39">
        <v>45523.708333333299</v>
      </c>
      <c r="P3171" s="39">
        <v>45523.708333333299</v>
      </c>
      <c r="Q3171" s="6">
        <v>0</v>
      </c>
      <c r="R3171" s="6">
        <v>0</v>
      </c>
      <c r="S3171" s="45" t="e">
        <f>_xlfn.CONCAT(#REF!,TRIM(tbl_PV_Milestones[[#This Row],[Milestone Description]]))</f>
        <v>#REF!</v>
      </c>
      <c r="T3171" s="84" t="str">
        <f>IF(COUNTIF(tbl_PV_Milestones[UID],tbl_PV_Milestones[[#This Row],[UID]])&gt;1,"Duplicate","")</f>
        <v>Duplicate</v>
      </c>
      <c r="U3171" s="42" t="str">
        <f>_xlfn.XLOOKUP(tbl_PV_Milestones[[#This Row],[Work ID]],tbl_PV_Meta[Work ID '#],tbl_PV_Meta[Sub-Portfolio])</f>
        <v>Sub-Portfolio 7</v>
      </c>
      <c r="V3171" s="41">
        <f>IF(MONTH(tbl_PV_Milestones[[#This Row],[Baseline Date]])&lt;7,YEAR(tbl_PV_Milestones[[#This Row],[Baseline Date]]),YEAR(tbl_PV_Milestones[[#This Row],[Baseline Date]])+1)</f>
        <v>2025</v>
      </c>
      <c r="W3171" s="41">
        <f>IF(MONTH(tbl_PV_Milestones[[#This Row],[Actual/Schedule Finish]])&lt;7,YEAR(tbl_PV_Milestones[[#This Row],[Actual/Schedule Finish]]),YEAR(tbl_PV_Milestones[[#This Row],[Actual/Schedule Finish]])+1)</f>
        <v>2025</v>
      </c>
      <c r="X3171" s="41" t="str">
        <f>IF(OR(tbl_PV_Milestones[[#This Row],[Project Status]]="Completed",tbl_PV_Milestones[[#This Row],[Project Status]]="Assumed Completed"),"Yes","No")</f>
        <v>No</v>
      </c>
      <c r="Y3171" s="41">
        <f>IF(tbl_PV_Milestones[[#This Row],[Baseline Date]]="",1,0)</f>
        <v>0</v>
      </c>
      <c r="Z3171" s="41">
        <f>IF(tbl_PV_Milestones[[#This Row],[Baseline Date]]&lt;PV_Meta!$B$7,1,0)</f>
        <v>1</v>
      </c>
      <c r="AA3171" s="41">
        <f>IF(tbl_PV_Milestones[[#This Row],[Complete]]="Yes",1,0)</f>
        <v>0</v>
      </c>
      <c r="AB3171" s="41">
        <f>IF(AND(tbl_PV_Milestones[[#This Row],[BL FY]]=2025,tbl_PV_Milestones[[#This Row],[Baseline Date]]&lt;PV_Meta!$B$7),1,0)</f>
        <v>1</v>
      </c>
      <c r="AC3171" s="41">
        <f>IF(AND(tbl_PV_Milestones[[#This Row],[Planned YTD]]=1,tbl_PV_Milestones[[#This Row],[Complete]]="Yes"),1,0)</f>
        <v>0</v>
      </c>
      <c r="AD3171" s="41">
        <f>IF(AND(tbl_PV_Milestones[[#This Row],[Actual/Schedule Finish]]&lt;PV_Meta!$B$7,tbl_PV_Milestones[[#This Row],[Complete]]="No",tbl_PV_Milestones[[#This Row],[Project Status]]&lt;&gt;"On Hold"),1,0)</f>
        <v>1</v>
      </c>
      <c r="AE3171" s="41">
        <f>IF(AND(tbl_PV_Milestones[[#This Row],[Actual/Schedule Finish]]&gt;tbl_PV_Milestones[[#This Row],[Baseline Date]],tbl_PV_Milestones[[#This Row],[Complete]]="No",tbl_PV_Milestones[[#This Row],[Project Status]]&lt;&gt;"On Hold",tbl_PV_Milestones[[#This Row],[Overdue]]=0,tbl_PV_Milestones[[#This Row],[To be Baselined]]&lt;&gt;1),1,0)</f>
        <v>0</v>
      </c>
      <c r="AF3171" s="41">
        <f>IF(AND(tbl_PV_Milestones[[#This Row],[BL FY]]=2025,tbl_PV_Milestones[[#This Row],[Finish FY]]&gt;2025),1,0)</f>
        <v>0</v>
      </c>
      <c r="AG3171" s="56" t="str">
        <f>_xlfn.XLOOKUP(tbl_PV_Milestones[[#This Row],[Work ID]],tbl_PV_Meta[Work ID '#],tbl_PV_Meta[Project Manager/Owner],,0)</f>
        <v>Project Manager 14</v>
      </c>
    </row>
    <row r="3172" spans="4:33" x14ac:dyDescent="0.25">
      <c r="D3172" s="6" t="s">
        <v>154</v>
      </c>
      <c r="E3172" s="6" t="s">
        <v>503</v>
      </c>
      <c r="F3172" s="6" t="s">
        <v>1748</v>
      </c>
      <c r="G3172" s="6" t="s">
        <v>560</v>
      </c>
      <c r="H3172" s="6" t="s">
        <v>505</v>
      </c>
      <c r="I3172" s="6" t="s">
        <v>510</v>
      </c>
      <c r="J3172" s="6" t="s">
        <v>154</v>
      </c>
      <c r="K3172" s="6" t="s">
        <v>39</v>
      </c>
      <c r="L3172" s="6" t="s">
        <v>83</v>
      </c>
      <c r="M3172" s="43"/>
      <c r="N3172" s="44" t="s">
        <v>1979</v>
      </c>
      <c r="O3172" s="39">
        <v>45523.708333333299</v>
      </c>
      <c r="P3172" s="39">
        <v>45523.708333333299</v>
      </c>
      <c r="Q3172" s="6">
        <v>0</v>
      </c>
      <c r="R3172" s="6">
        <v>0</v>
      </c>
      <c r="S3172" s="45" t="e">
        <f>_xlfn.CONCAT(#REF!,TRIM(tbl_PV_Milestones[[#This Row],[Milestone Description]]))</f>
        <v>#REF!</v>
      </c>
      <c r="T3172" s="84" t="str">
        <f>IF(COUNTIF(tbl_PV_Milestones[UID],tbl_PV_Milestones[[#This Row],[UID]])&gt;1,"Duplicate","")</f>
        <v>Duplicate</v>
      </c>
      <c r="U3172" s="42" t="str">
        <f>_xlfn.XLOOKUP(tbl_PV_Milestones[[#This Row],[Work ID]],tbl_PV_Meta[Work ID '#],tbl_PV_Meta[Sub-Portfolio])</f>
        <v>Sub-Portfolio 7</v>
      </c>
      <c r="V3172" s="41">
        <f>IF(MONTH(tbl_PV_Milestones[[#This Row],[Baseline Date]])&lt;7,YEAR(tbl_PV_Milestones[[#This Row],[Baseline Date]]),YEAR(tbl_PV_Milestones[[#This Row],[Baseline Date]])+1)</f>
        <v>2025</v>
      </c>
      <c r="W3172" s="41">
        <f>IF(MONTH(tbl_PV_Milestones[[#This Row],[Actual/Schedule Finish]])&lt;7,YEAR(tbl_PV_Milestones[[#This Row],[Actual/Schedule Finish]]),YEAR(tbl_PV_Milestones[[#This Row],[Actual/Schedule Finish]])+1)</f>
        <v>2025</v>
      </c>
      <c r="X3172" s="41" t="str">
        <f>IF(OR(tbl_PV_Milestones[[#This Row],[Project Status]]="Completed",tbl_PV_Milestones[[#This Row],[Project Status]]="Assumed Completed"),"Yes","No")</f>
        <v>No</v>
      </c>
      <c r="Y3172" s="41">
        <f>IF(tbl_PV_Milestones[[#This Row],[Baseline Date]]="",1,0)</f>
        <v>0</v>
      </c>
      <c r="Z3172" s="41">
        <f>IF(tbl_PV_Milestones[[#This Row],[Baseline Date]]&lt;PV_Meta!$B$7,1,0)</f>
        <v>1</v>
      </c>
      <c r="AA3172" s="41">
        <f>IF(tbl_PV_Milestones[[#This Row],[Complete]]="Yes",1,0)</f>
        <v>0</v>
      </c>
      <c r="AB3172" s="41">
        <f>IF(AND(tbl_PV_Milestones[[#This Row],[BL FY]]=2025,tbl_PV_Milestones[[#This Row],[Baseline Date]]&lt;PV_Meta!$B$7),1,0)</f>
        <v>1</v>
      </c>
      <c r="AC3172" s="41">
        <f>IF(AND(tbl_PV_Milestones[[#This Row],[Planned YTD]]=1,tbl_PV_Milestones[[#This Row],[Complete]]="Yes"),1,0)</f>
        <v>0</v>
      </c>
      <c r="AD3172" s="41">
        <f>IF(AND(tbl_PV_Milestones[[#This Row],[Actual/Schedule Finish]]&lt;PV_Meta!$B$7,tbl_PV_Milestones[[#This Row],[Complete]]="No",tbl_PV_Milestones[[#This Row],[Project Status]]&lt;&gt;"On Hold"),1,0)</f>
        <v>1</v>
      </c>
      <c r="AE3172" s="41">
        <f>IF(AND(tbl_PV_Milestones[[#This Row],[Actual/Schedule Finish]]&gt;tbl_PV_Milestones[[#This Row],[Baseline Date]],tbl_PV_Milestones[[#This Row],[Complete]]="No",tbl_PV_Milestones[[#This Row],[Project Status]]&lt;&gt;"On Hold",tbl_PV_Milestones[[#This Row],[Overdue]]=0,tbl_PV_Milestones[[#This Row],[To be Baselined]]&lt;&gt;1),1,0)</f>
        <v>0</v>
      </c>
      <c r="AF3172" s="41">
        <f>IF(AND(tbl_PV_Milestones[[#This Row],[BL FY]]=2025,tbl_PV_Milestones[[#This Row],[Finish FY]]&gt;2025),1,0)</f>
        <v>0</v>
      </c>
      <c r="AG3172" s="56" t="str">
        <f>_xlfn.XLOOKUP(tbl_PV_Milestones[[#This Row],[Work ID]],tbl_PV_Meta[Work ID '#],tbl_PV_Meta[Project Manager/Owner],,0)</f>
        <v>Project Manager 14</v>
      </c>
    </row>
    <row r="3173" spans="4:33" x14ac:dyDescent="0.25">
      <c r="D3173" s="6" t="s">
        <v>154</v>
      </c>
      <c r="E3173" s="6" t="s">
        <v>503</v>
      </c>
      <c r="F3173" s="6" t="s">
        <v>1748</v>
      </c>
      <c r="G3173" s="6" t="s">
        <v>546</v>
      </c>
      <c r="H3173" s="6" t="s">
        <v>505</v>
      </c>
      <c r="I3173" s="6" t="s">
        <v>510</v>
      </c>
      <c r="J3173" s="6" t="s">
        <v>154</v>
      </c>
      <c r="K3173" s="6" t="s">
        <v>39</v>
      </c>
      <c r="L3173" s="6" t="s">
        <v>83</v>
      </c>
      <c r="M3173" s="43"/>
      <c r="N3173" s="44" t="s">
        <v>1979</v>
      </c>
      <c r="O3173" s="39">
        <v>45523.708333333299</v>
      </c>
      <c r="P3173" s="39">
        <v>45523.708333333299</v>
      </c>
      <c r="Q3173" s="6">
        <v>0</v>
      </c>
      <c r="R3173" s="6">
        <v>0</v>
      </c>
      <c r="S3173" s="45" t="e">
        <f>_xlfn.CONCAT(#REF!,TRIM(tbl_PV_Milestones[[#This Row],[Milestone Description]]))</f>
        <v>#REF!</v>
      </c>
      <c r="T3173" s="84" t="str">
        <f>IF(COUNTIF(tbl_PV_Milestones[UID],tbl_PV_Milestones[[#This Row],[UID]])&gt;1,"Duplicate","")</f>
        <v>Duplicate</v>
      </c>
      <c r="U3173" s="42" t="str">
        <f>_xlfn.XLOOKUP(tbl_PV_Milestones[[#This Row],[Work ID]],tbl_PV_Meta[Work ID '#],tbl_PV_Meta[Sub-Portfolio])</f>
        <v>Sub-Portfolio 7</v>
      </c>
      <c r="V3173" s="41">
        <f>IF(MONTH(tbl_PV_Milestones[[#This Row],[Baseline Date]])&lt;7,YEAR(tbl_PV_Milestones[[#This Row],[Baseline Date]]),YEAR(tbl_PV_Milestones[[#This Row],[Baseline Date]])+1)</f>
        <v>2025</v>
      </c>
      <c r="W3173" s="41">
        <f>IF(MONTH(tbl_PV_Milestones[[#This Row],[Actual/Schedule Finish]])&lt;7,YEAR(tbl_PV_Milestones[[#This Row],[Actual/Schedule Finish]]),YEAR(tbl_PV_Milestones[[#This Row],[Actual/Schedule Finish]])+1)</f>
        <v>2025</v>
      </c>
      <c r="X3173" s="41" t="str">
        <f>IF(OR(tbl_PV_Milestones[[#This Row],[Project Status]]="Completed",tbl_PV_Milestones[[#This Row],[Project Status]]="Assumed Completed"),"Yes","No")</f>
        <v>No</v>
      </c>
      <c r="Y3173" s="41">
        <f>IF(tbl_PV_Milestones[[#This Row],[Baseline Date]]="",1,0)</f>
        <v>0</v>
      </c>
      <c r="Z3173" s="41">
        <f>IF(tbl_PV_Milestones[[#This Row],[Baseline Date]]&lt;PV_Meta!$B$7,1,0)</f>
        <v>1</v>
      </c>
      <c r="AA3173" s="41">
        <f>IF(tbl_PV_Milestones[[#This Row],[Complete]]="Yes",1,0)</f>
        <v>0</v>
      </c>
      <c r="AB3173" s="41">
        <f>IF(AND(tbl_PV_Milestones[[#This Row],[BL FY]]=2025,tbl_PV_Milestones[[#This Row],[Baseline Date]]&lt;PV_Meta!$B$7),1,0)</f>
        <v>1</v>
      </c>
      <c r="AC3173" s="41">
        <f>IF(AND(tbl_PV_Milestones[[#This Row],[Planned YTD]]=1,tbl_PV_Milestones[[#This Row],[Complete]]="Yes"),1,0)</f>
        <v>0</v>
      </c>
      <c r="AD3173" s="41">
        <f>IF(AND(tbl_PV_Milestones[[#This Row],[Actual/Schedule Finish]]&lt;PV_Meta!$B$7,tbl_PV_Milestones[[#This Row],[Complete]]="No",tbl_PV_Milestones[[#This Row],[Project Status]]&lt;&gt;"On Hold"),1,0)</f>
        <v>1</v>
      </c>
      <c r="AE3173" s="41">
        <f>IF(AND(tbl_PV_Milestones[[#This Row],[Actual/Schedule Finish]]&gt;tbl_PV_Milestones[[#This Row],[Baseline Date]],tbl_PV_Milestones[[#This Row],[Complete]]="No",tbl_PV_Milestones[[#This Row],[Project Status]]&lt;&gt;"On Hold",tbl_PV_Milestones[[#This Row],[Overdue]]=0,tbl_PV_Milestones[[#This Row],[To be Baselined]]&lt;&gt;1),1,0)</f>
        <v>0</v>
      </c>
      <c r="AF3173" s="41">
        <f>IF(AND(tbl_PV_Milestones[[#This Row],[BL FY]]=2025,tbl_PV_Milestones[[#This Row],[Finish FY]]&gt;2025),1,0)</f>
        <v>0</v>
      </c>
      <c r="AG3173" s="56" t="str">
        <f>_xlfn.XLOOKUP(tbl_PV_Milestones[[#This Row],[Work ID]],tbl_PV_Meta[Work ID '#],tbl_PV_Meta[Project Manager/Owner],,0)</f>
        <v>Project Manager 14</v>
      </c>
    </row>
    <row r="3174" spans="4:33" x14ac:dyDescent="0.25">
      <c r="D3174" s="6" t="s">
        <v>154</v>
      </c>
      <c r="E3174" s="6" t="s">
        <v>503</v>
      </c>
      <c r="F3174" s="6" t="s">
        <v>1748</v>
      </c>
      <c r="G3174" s="6" t="s">
        <v>514</v>
      </c>
      <c r="H3174" s="6" t="s">
        <v>505</v>
      </c>
      <c r="I3174" s="6" t="s">
        <v>510</v>
      </c>
      <c r="J3174" s="6" t="s">
        <v>154</v>
      </c>
      <c r="K3174" s="6" t="s">
        <v>39</v>
      </c>
      <c r="L3174" s="6" t="s">
        <v>83</v>
      </c>
      <c r="M3174" s="43"/>
      <c r="N3174" s="44" t="s">
        <v>1979</v>
      </c>
      <c r="O3174" s="39">
        <v>45523.708333333299</v>
      </c>
      <c r="P3174" s="39">
        <v>45523.708333333299</v>
      </c>
      <c r="Q3174" s="6">
        <v>0</v>
      </c>
      <c r="R3174" s="6">
        <v>0</v>
      </c>
      <c r="S3174" s="45" t="e">
        <f>_xlfn.CONCAT(#REF!,TRIM(tbl_PV_Milestones[[#This Row],[Milestone Description]]))</f>
        <v>#REF!</v>
      </c>
      <c r="T3174" s="84" t="str">
        <f>IF(COUNTIF(tbl_PV_Milestones[UID],tbl_PV_Milestones[[#This Row],[UID]])&gt;1,"Duplicate","")</f>
        <v>Duplicate</v>
      </c>
      <c r="U3174" s="42" t="str">
        <f>_xlfn.XLOOKUP(tbl_PV_Milestones[[#This Row],[Work ID]],tbl_PV_Meta[Work ID '#],tbl_PV_Meta[Sub-Portfolio])</f>
        <v>Sub-Portfolio 7</v>
      </c>
      <c r="V3174" s="41">
        <f>IF(MONTH(tbl_PV_Milestones[[#This Row],[Baseline Date]])&lt;7,YEAR(tbl_PV_Milestones[[#This Row],[Baseline Date]]),YEAR(tbl_PV_Milestones[[#This Row],[Baseline Date]])+1)</f>
        <v>2025</v>
      </c>
      <c r="W3174" s="41">
        <f>IF(MONTH(tbl_PV_Milestones[[#This Row],[Actual/Schedule Finish]])&lt;7,YEAR(tbl_PV_Milestones[[#This Row],[Actual/Schedule Finish]]),YEAR(tbl_PV_Milestones[[#This Row],[Actual/Schedule Finish]])+1)</f>
        <v>2025</v>
      </c>
      <c r="X3174" s="41" t="str">
        <f>IF(OR(tbl_PV_Milestones[[#This Row],[Project Status]]="Completed",tbl_PV_Milestones[[#This Row],[Project Status]]="Assumed Completed"),"Yes","No")</f>
        <v>No</v>
      </c>
      <c r="Y3174" s="41">
        <f>IF(tbl_PV_Milestones[[#This Row],[Baseline Date]]="",1,0)</f>
        <v>0</v>
      </c>
      <c r="Z3174" s="41">
        <f>IF(tbl_PV_Milestones[[#This Row],[Baseline Date]]&lt;PV_Meta!$B$7,1,0)</f>
        <v>1</v>
      </c>
      <c r="AA3174" s="41">
        <f>IF(tbl_PV_Milestones[[#This Row],[Complete]]="Yes",1,0)</f>
        <v>0</v>
      </c>
      <c r="AB3174" s="41">
        <f>IF(AND(tbl_PV_Milestones[[#This Row],[BL FY]]=2025,tbl_PV_Milestones[[#This Row],[Baseline Date]]&lt;PV_Meta!$B$7),1,0)</f>
        <v>1</v>
      </c>
      <c r="AC3174" s="41">
        <f>IF(AND(tbl_PV_Milestones[[#This Row],[Planned YTD]]=1,tbl_PV_Milestones[[#This Row],[Complete]]="Yes"),1,0)</f>
        <v>0</v>
      </c>
      <c r="AD3174" s="41">
        <f>IF(AND(tbl_PV_Milestones[[#This Row],[Actual/Schedule Finish]]&lt;PV_Meta!$B$7,tbl_PV_Milestones[[#This Row],[Complete]]="No",tbl_PV_Milestones[[#This Row],[Project Status]]&lt;&gt;"On Hold"),1,0)</f>
        <v>1</v>
      </c>
      <c r="AE3174" s="41">
        <f>IF(AND(tbl_PV_Milestones[[#This Row],[Actual/Schedule Finish]]&gt;tbl_PV_Milestones[[#This Row],[Baseline Date]],tbl_PV_Milestones[[#This Row],[Complete]]="No",tbl_PV_Milestones[[#This Row],[Project Status]]&lt;&gt;"On Hold",tbl_PV_Milestones[[#This Row],[Overdue]]=0,tbl_PV_Milestones[[#This Row],[To be Baselined]]&lt;&gt;1),1,0)</f>
        <v>0</v>
      </c>
      <c r="AF3174" s="41">
        <f>IF(AND(tbl_PV_Milestones[[#This Row],[BL FY]]=2025,tbl_PV_Milestones[[#This Row],[Finish FY]]&gt;2025),1,0)</f>
        <v>0</v>
      </c>
      <c r="AG3174" s="56" t="str">
        <f>_xlfn.XLOOKUP(tbl_PV_Milestones[[#This Row],[Work ID]],tbl_PV_Meta[Work ID '#],tbl_PV_Meta[Project Manager/Owner],,0)</f>
        <v>Project Manager 14</v>
      </c>
    </row>
    <row r="3175" spans="4:33" x14ac:dyDescent="0.25">
      <c r="D3175" s="6" t="s">
        <v>154</v>
      </c>
      <c r="E3175" s="6" t="s">
        <v>503</v>
      </c>
      <c r="F3175" s="6" t="s">
        <v>1748</v>
      </c>
      <c r="G3175" s="6" t="s">
        <v>729</v>
      </c>
      <c r="H3175" s="6" t="s">
        <v>505</v>
      </c>
      <c r="I3175" s="6" t="s">
        <v>510</v>
      </c>
      <c r="J3175" s="6" t="s">
        <v>154</v>
      </c>
      <c r="K3175" s="6" t="s">
        <v>39</v>
      </c>
      <c r="L3175" s="6" t="s">
        <v>83</v>
      </c>
      <c r="M3175" s="43"/>
      <c r="N3175" s="44" t="s">
        <v>1979</v>
      </c>
      <c r="O3175" s="39">
        <v>45523.708333333299</v>
      </c>
      <c r="P3175" s="39">
        <v>45523.708333333299</v>
      </c>
      <c r="Q3175" s="6">
        <v>0</v>
      </c>
      <c r="R3175" s="6">
        <v>0</v>
      </c>
      <c r="S3175" s="45" t="e">
        <f>_xlfn.CONCAT(#REF!,TRIM(tbl_PV_Milestones[[#This Row],[Milestone Description]]))</f>
        <v>#REF!</v>
      </c>
      <c r="T3175" s="84" t="str">
        <f>IF(COUNTIF(tbl_PV_Milestones[UID],tbl_PV_Milestones[[#This Row],[UID]])&gt;1,"Duplicate","")</f>
        <v>Duplicate</v>
      </c>
      <c r="U3175" s="42" t="str">
        <f>_xlfn.XLOOKUP(tbl_PV_Milestones[[#This Row],[Work ID]],tbl_PV_Meta[Work ID '#],tbl_PV_Meta[Sub-Portfolio])</f>
        <v>Sub-Portfolio 7</v>
      </c>
      <c r="V3175" s="41">
        <f>IF(MONTH(tbl_PV_Milestones[[#This Row],[Baseline Date]])&lt;7,YEAR(tbl_PV_Milestones[[#This Row],[Baseline Date]]),YEAR(tbl_PV_Milestones[[#This Row],[Baseline Date]])+1)</f>
        <v>2025</v>
      </c>
      <c r="W3175" s="41">
        <f>IF(MONTH(tbl_PV_Milestones[[#This Row],[Actual/Schedule Finish]])&lt;7,YEAR(tbl_PV_Milestones[[#This Row],[Actual/Schedule Finish]]),YEAR(tbl_PV_Milestones[[#This Row],[Actual/Schedule Finish]])+1)</f>
        <v>2025</v>
      </c>
      <c r="X3175" s="41" t="str">
        <f>IF(OR(tbl_PV_Milestones[[#This Row],[Project Status]]="Completed",tbl_PV_Milestones[[#This Row],[Project Status]]="Assumed Completed"),"Yes","No")</f>
        <v>No</v>
      </c>
      <c r="Y3175" s="41">
        <f>IF(tbl_PV_Milestones[[#This Row],[Baseline Date]]="",1,0)</f>
        <v>0</v>
      </c>
      <c r="Z3175" s="41">
        <f>IF(tbl_PV_Milestones[[#This Row],[Baseline Date]]&lt;PV_Meta!$B$7,1,0)</f>
        <v>1</v>
      </c>
      <c r="AA3175" s="41">
        <f>IF(tbl_PV_Milestones[[#This Row],[Complete]]="Yes",1,0)</f>
        <v>0</v>
      </c>
      <c r="AB3175" s="41">
        <f>IF(AND(tbl_PV_Milestones[[#This Row],[BL FY]]=2025,tbl_PV_Milestones[[#This Row],[Baseline Date]]&lt;PV_Meta!$B$7),1,0)</f>
        <v>1</v>
      </c>
      <c r="AC3175" s="41">
        <f>IF(AND(tbl_PV_Milestones[[#This Row],[Planned YTD]]=1,tbl_PV_Milestones[[#This Row],[Complete]]="Yes"),1,0)</f>
        <v>0</v>
      </c>
      <c r="AD3175" s="41">
        <f>IF(AND(tbl_PV_Milestones[[#This Row],[Actual/Schedule Finish]]&lt;PV_Meta!$B$7,tbl_PV_Milestones[[#This Row],[Complete]]="No",tbl_PV_Milestones[[#This Row],[Project Status]]&lt;&gt;"On Hold"),1,0)</f>
        <v>1</v>
      </c>
      <c r="AE3175" s="41">
        <f>IF(AND(tbl_PV_Milestones[[#This Row],[Actual/Schedule Finish]]&gt;tbl_PV_Milestones[[#This Row],[Baseline Date]],tbl_PV_Milestones[[#This Row],[Complete]]="No",tbl_PV_Milestones[[#This Row],[Project Status]]&lt;&gt;"On Hold",tbl_PV_Milestones[[#This Row],[Overdue]]=0,tbl_PV_Milestones[[#This Row],[To be Baselined]]&lt;&gt;1),1,0)</f>
        <v>0</v>
      </c>
      <c r="AF3175" s="41">
        <f>IF(AND(tbl_PV_Milestones[[#This Row],[BL FY]]=2025,tbl_PV_Milestones[[#This Row],[Finish FY]]&gt;2025),1,0)</f>
        <v>0</v>
      </c>
      <c r="AG3175" s="56" t="str">
        <f>_xlfn.XLOOKUP(tbl_PV_Milestones[[#This Row],[Work ID]],tbl_PV_Meta[Work ID '#],tbl_PV_Meta[Project Manager/Owner],,0)</f>
        <v>Project Manager 14</v>
      </c>
    </row>
    <row r="3176" spans="4:33" x14ac:dyDescent="0.25">
      <c r="D3176" s="6" t="s">
        <v>154</v>
      </c>
      <c r="E3176" s="6" t="s">
        <v>503</v>
      </c>
      <c r="F3176" s="6" t="s">
        <v>1748</v>
      </c>
      <c r="G3176" s="6" t="s">
        <v>548</v>
      </c>
      <c r="H3176" s="6" t="s">
        <v>505</v>
      </c>
      <c r="I3176" s="6" t="s">
        <v>510</v>
      </c>
      <c r="J3176" s="6" t="s">
        <v>154</v>
      </c>
      <c r="K3176" s="6" t="s">
        <v>39</v>
      </c>
      <c r="L3176" s="6" t="s">
        <v>83</v>
      </c>
      <c r="M3176" s="43"/>
      <c r="N3176" s="44" t="s">
        <v>1979</v>
      </c>
      <c r="O3176" s="39">
        <v>45523.708333333299</v>
      </c>
      <c r="P3176" s="39">
        <v>45523.708333333299</v>
      </c>
      <c r="Q3176" s="6">
        <v>0</v>
      </c>
      <c r="R3176" s="6">
        <v>0</v>
      </c>
      <c r="S3176" s="45" t="e">
        <f>_xlfn.CONCAT(#REF!,TRIM(tbl_PV_Milestones[[#This Row],[Milestone Description]]))</f>
        <v>#REF!</v>
      </c>
      <c r="T3176" s="84" t="str">
        <f>IF(COUNTIF(tbl_PV_Milestones[UID],tbl_PV_Milestones[[#This Row],[UID]])&gt;1,"Duplicate","")</f>
        <v>Duplicate</v>
      </c>
      <c r="U3176" s="42" t="str">
        <f>_xlfn.XLOOKUP(tbl_PV_Milestones[[#This Row],[Work ID]],tbl_PV_Meta[Work ID '#],tbl_PV_Meta[Sub-Portfolio])</f>
        <v>Sub-Portfolio 7</v>
      </c>
      <c r="V3176" s="41">
        <f>IF(MONTH(tbl_PV_Milestones[[#This Row],[Baseline Date]])&lt;7,YEAR(tbl_PV_Milestones[[#This Row],[Baseline Date]]),YEAR(tbl_PV_Milestones[[#This Row],[Baseline Date]])+1)</f>
        <v>2025</v>
      </c>
      <c r="W3176" s="41">
        <f>IF(MONTH(tbl_PV_Milestones[[#This Row],[Actual/Schedule Finish]])&lt;7,YEAR(tbl_PV_Milestones[[#This Row],[Actual/Schedule Finish]]),YEAR(tbl_PV_Milestones[[#This Row],[Actual/Schedule Finish]])+1)</f>
        <v>2025</v>
      </c>
      <c r="X3176" s="41" t="str">
        <f>IF(OR(tbl_PV_Milestones[[#This Row],[Project Status]]="Completed",tbl_PV_Milestones[[#This Row],[Project Status]]="Assumed Completed"),"Yes","No")</f>
        <v>No</v>
      </c>
      <c r="Y3176" s="41">
        <f>IF(tbl_PV_Milestones[[#This Row],[Baseline Date]]="",1,0)</f>
        <v>0</v>
      </c>
      <c r="Z3176" s="41">
        <f>IF(tbl_PV_Milestones[[#This Row],[Baseline Date]]&lt;PV_Meta!$B$7,1,0)</f>
        <v>1</v>
      </c>
      <c r="AA3176" s="41">
        <f>IF(tbl_PV_Milestones[[#This Row],[Complete]]="Yes",1,0)</f>
        <v>0</v>
      </c>
      <c r="AB3176" s="41">
        <f>IF(AND(tbl_PV_Milestones[[#This Row],[BL FY]]=2025,tbl_PV_Milestones[[#This Row],[Baseline Date]]&lt;PV_Meta!$B$7),1,0)</f>
        <v>1</v>
      </c>
      <c r="AC3176" s="41">
        <f>IF(AND(tbl_PV_Milestones[[#This Row],[Planned YTD]]=1,tbl_PV_Milestones[[#This Row],[Complete]]="Yes"),1,0)</f>
        <v>0</v>
      </c>
      <c r="AD3176" s="41">
        <f>IF(AND(tbl_PV_Milestones[[#This Row],[Actual/Schedule Finish]]&lt;PV_Meta!$B$7,tbl_PV_Milestones[[#This Row],[Complete]]="No",tbl_PV_Milestones[[#This Row],[Project Status]]&lt;&gt;"On Hold"),1,0)</f>
        <v>1</v>
      </c>
      <c r="AE3176" s="41">
        <f>IF(AND(tbl_PV_Milestones[[#This Row],[Actual/Schedule Finish]]&gt;tbl_PV_Milestones[[#This Row],[Baseline Date]],tbl_PV_Milestones[[#This Row],[Complete]]="No",tbl_PV_Milestones[[#This Row],[Project Status]]&lt;&gt;"On Hold",tbl_PV_Milestones[[#This Row],[Overdue]]=0,tbl_PV_Milestones[[#This Row],[To be Baselined]]&lt;&gt;1),1,0)</f>
        <v>0</v>
      </c>
      <c r="AF3176" s="41">
        <f>IF(AND(tbl_PV_Milestones[[#This Row],[BL FY]]=2025,tbl_PV_Milestones[[#This Row],[Finish FY]]&gt;2025),1,0)</f>
        <v>0</v>
      </c>
      <c r="AG3176" s="56" t="str">
        <f>_xlfn.XLOOKUP(tbl_PV_Milestones[[#This Row],[Work ID]],tbl_PV_Meta[Work ID '#],tbl_PV_Meta[Project Manager/Owner],,0)</f>
        <v>Project Manager 14</v>
      </c>
    </row>
    <row r="3177" spans="4:33" x14ac:dyDescent="0.25">
      <c r="D3177" s="6" t="s">
        <v>154</v>
      </c>
      <c r="E3177" s="6" t="s">
        <v>52</v>
      </c>
      <c r="F3177" s="6" t="s">
        <v>1748</v>
      </c>
      <c r="G3177" s="6" t="s">
        <v>550</v>
      </c>
      <c r="H3177" s="6" t="s">
        <v>505</v>
      </c>
      <c r="I3177" s="6" t="s">
        <v>510</v>
      </c>
      <c r="J3177" s="6" t="s">
        <v>154</v>
      </c>
      <c r="K3177" s="6" t="s">
        <v>39</v>
      </c>
      <c r="L3177" s="6" t="s">
        <v>83</v>
      </c>
      <c r="M3177" s="43"/>
      <c r="N3177" s="44" t="s">
        <v>1979</v>
      </c>
      <c r="S3177" s="45" t="e">
        <f>_xlfn.CONCAT(#REF!,TRIM(tbl_PV_Milestones[[#This Row],[Milestone Description]]))</f>
        <v>#REF!</v>
      </c>
      <c r="T3177" s="84" t="str">
        <f>IF(COUNTIF(tbl_PV_Milestones[UID],tbl_PV_Milestones[[#This Row],[UID]])&gt;1,"Duplicate","")</f>
        <v>Duplicate</v>
      </c>
      <c r="U3177" s="42" t="str">
        <f>_xlfn.XLOOKUP(tbl_PV_Milestones[[#This Row],[Work ID]],tbl_PV_Meta[Work ID '#],tbl_PV_Meta[Sub-Portfolio])</f>
        <v>Sub-Portfolio 7</v>
      </c>
      <c r="V3177" s="41">
        <f>IF(MONTH(tbl_PV_Milestones[[#This Row],[Baseline Date]])&lt;7,YEAR(tbl_PV_Milestones[[#This Row],[Baseline Date]]),YEAR(tbl_PV_Milestones[[#This Row],[Baseline Date]])+1)</f>
        <v>1900</v>
      </c>
      <c r="W3177" s="41">
        <f>IF(MONTH(tbl_PV_Milestones[[#This Row],[Actual/Schedule Finish]])&lt;7,YEAR(tbl_PV_Milestones[[#This Row],[Actual/Schedule Finish]]),YEAR(tbl_PV_Milestones[[#This Row],[Actual/Schedule Finish]])+1)</f>
        <v>1900</v>
      </c>
      <c r="X3177" s="41" t="str">
        <f>IF(OR(tbl_PV_Milestones[[#This Row],[Project Status]]="Completed",tbl_PV_Milestones[[#This Row],[Project Status]]="Assumed Completed"),"Yes","No")</f>
        <v>No</v>
      </c>
      <c r="Y3177" s="41">
        <f>IF(tbl_PV_Milestones[[#This Row],[Baseline Date]]="",1,0)</f>
        <v>1</v>
      </c>
      <c r="Z3177" s="41">
        <f>IF(tbl_PV_Milestones[[#This Row],[Baseline Date]]&lt;PV_Meta!$B$7,1,0)</f>
        <v>1</v>
      </c>
      <c r="AA3177" s="41">
        <f>IF(tbl_PV_Milestones[[#This Row],[Complete]]="Yes",1,0)</f>
        <v>0</v>
      </c>
      <c r="AB3177" s="41">
        <f>IF(AND(tbl_PV_Milestones[[#This Row],[BL FY]]=2025,tbl_PV_Milestones[[#This Row],[Baseline Date]]&lt;PV_Meta!$B$7),1,0)</f>
        <v>0</v>
      </c>
      <c r="AC3177" s="41">
        <f>IF(AND(tbl_PV_Milestones[[#This Row],[Planned YTD]]=1,tbl_PV_Milestones[[#This Row],[Complete]]="Yes"),1,0)</f>
        <v>0</v>
      </c>
      <c r="AD3177" s="41">
        <f>IF(AND(tbl_PV_Milestones[[#This Row],[Actual/Schedule Finish]]&lt;PV_Meta!$B$7,tbl_PV_Milestones[[#This Row],[Complete]]="No",tbl_PV_Milestones[[#This Row],[Project Status]]&lt;&gt;"On Hold"),1,0)</f>
        <v>1</v>
      </c>
      <c r="AE3177" s="41">
        <f>IF(AND(tbl_PV_Milestones[[#This Row],[Actual/Schedule Finish]]&gt;tbl_PV_Milestones[[#This Row],[Baseline Date]],tbl_PV_Milestones[[#This Row],[Complete]]="No",tbl_PV_Milestones[[#This Row],[Project Status]]&lt;&gt;"On Hold",tbl_PV_Milestones[[#This Row],[Overdue]]=0,tbl_PV_Milestones[[#This Row],[To be Baselined]]&lt;&gt;1),1,0)</f>
        <v>0</v>
      </c>
      <c r="AF3177" s="41">
        <f>IF(AND(tbl_PV_Milestones[[#This Row],[BL FY]]=2025,tbl_PV_Milestones[[#This Row],[Finish FY]]&gt;2025),1,0)</f>
        <v>0</v>
      </c>
      <c r="AG3177" s="56" t="str">
        <f>_xlfn.XLOOKUP(tbl_PV_Milestones[[#This Row],[Work ID]],tbl_PV_Meta[Work ID '#],tbl_PV_Meta[Project Manager/Owner],,0)</f>
        <v>Project Manager 14</v>
      </c>
    </row>
    <row r="3178" spans="4:33" x14ac:dyDescent="0.25">
      <c r="D3178" s="6" t="s">
        <v>154</v>
      </c>
      <c r="E3178" s="6" t="s">
        <v>503</v>
      </c>
      <c r="F3178" s="6" t="s">
        <v>1748</v>
      </c>
      <c r="G3178" s="6" t="s">
        <v>551</v>
      </c>
      <c r="H3178" s="6" t="s">
        <v>505</v>
      </c>
      <c r="I3178" s="6" t="s">
        <v>510</v>
      </c>
      <c r="J3178" s="6" t="s">
        <v>154</v>
      </c>
      <c r="K3178" s="6" t="s">
        <v>39</v>
      </c>
      <c r="L3178" s="6" t="s">
        <v>83</v>
      </c>
      <c r="M3178" s="43"/>
      <c r="N3178" s="44" t="s">
        <v>1979</v>
      </c>
      <c r="O3178" s="39">
        <v>45523.708333333299</v>
      </c>
      <c r="P3178" s="39">
        <v>45523.708333333299</v>
      </c>
      <c r="Q3178" s="6">
        <v>0</v>
      </c>
      <c r="R3178" s="6">
        <v>0</v>
      </c>
      <c r="S3178" s="45" t="e">
        <f>_xlfn.CONCAT(#REF!,TRIM(tbl_PV_Milestones[[#This Row],[Milestone Description]]))</f>
        <v>#REF!</v>
      </c>
      <c r="T3178" s="84" t="str">
        <f>IF(COUNTIF(tbl_PV_Milestones[UID],tbl_PV_Milestones[[#This Row],[UID]])&gt;1,"Duplicate","")</f>
        <v>Duplicate</v>
      </c>
      <c r="U3178" s="42" t="str">
        <f>_xlfn.XLOOKUP(tbl_PV_Milestones[[#This Row],[Work ID]],tbl_PV_Meta[Work ID '#],tbl_PV_Meta[Sub-Portfolio])</f>
        <v>Sub-Portfolio 7</v>
      </c>
      <c r="V3178" s="41">
        <f>IF(MONTH(tbl_PV_Milestones[[#This Row],[Baseline Date]])&lt;7,YEAR(tbl_PV_Milestones[[#This Row],[Baseline Date]]),YEAR(tbl_PV_Milestones[[#This Row],[Baseline Date]])+1)</f>
        <v>2025</v>
      </c>
      <c r="W3178" s="41">
        <f>IF(MONTH(tbl_PV_Milestones[[#This Row],[Actual/Schedule Finish]])&lt;7,YEAR(tbl_PV_Milestones[[#This Row],[Actual/Schedule Finish]]),YEAR(tbl_PV_Milestones[[#This Row],[Actual/Schedule Finish]])+1)</f>
        <v>2025</v>
      </c>
      <c r="X3178" s="41" t="str">
        <f>IF(OR(tbl_PV_Milestones[[#This Row],[Project Status]]="Completed",tbl_PV_Milestones[[#This Row],[Project Status]]="Assumed Completed"),"Yes","No")</f>
        <v>No</v>
      </c>
      <c r="Y3178" s="41">
        <f>IF(tbl_PV_Milestones[[#This Row],[Baseline Date]]="",1,0)</f>
        <v>0</v>
      </c>
      <c r="Z3178" s="41">
        <f>IF(tbl_PV_Milestones[[#This Row],[Baseline Date]]&lt;PV_Meta!$B$7,1,0)</f>
        <v>1</v>
      </c>
      <c r="AA3178" s="41">
        <f>IF(tbl_PV_Milestones[[#This Row],[Complete]]="Yes",1,0)</f>
        <v>0</v>
      </c>
      <c r="AB3178" s="41">
        <f>IF(AND(tbl_PV_Milestones[[#This Row],[BL FY]]=2025,tbl_PV_Milestones[[#This Row],[Baseline Date]]&lt;PV_Meta!$B$7),1,0)</f>
        <v>1</v>
      </c>
      <c r="AC3178" s="41">
        <f>IF(AND(tbl_PV_Milestones[[#This Row],[Planned YTD]]=1,tbl_PV_Milestones[[#This Row],[Complete]]="Yes"),1,0)</f>
        <v>0</v>
      </c>
      <c r="AD3178" s="41">
        <f>IF(AND(tbl_PV_Milestones[[#This Row],[Actual/Schedule Finish]]&lt;PV_Meta!$B$7,tbl_PV_Milestones[[#This Row],[Complete]]="No",tbl_PV_Milestones[[#This Row],[Project Status]]&lt;&gt;"On Hold"),1,0)</f>
        <v>1</v>
      </c>
      <c r="AE3178" s="41">
        <f>IF(AND(tbl_PV_Milestones[[#This Row],[Actual/Schedule Finish]]&gt;tbl_PV_Milestones[[#This Row],[Baseline Date]],tbl_PV_Milestones[[#This Row],[Complete]]="No",tbl_PV_Milestones[[#This Row],[Project Status]]&lt;&gt;"On Hold",tbl_PV_Milestones[[#This Row],[Overdue]]=0,tbl_PV_Milestones[[#This Row],[To be Baselined]]&lt;&gt;1),1,0)</f>
        <v>0</v>
      </c>
      <c r="AF3178" s="41">
        <f>IF(AND(tbl_PV_Milestones[[#This Row],[BL FY]]=2025,tbl_PV_Milestones[[#This Row],[Finish FY]]&gt;2025),1,0)</f>
        <v>0</v>
      </c>
      <c r="AG3178" s="56" t="str">
        <f>_xlfn.XLOOKUP(tbl_PV_Milestones[[#This Row],[Work ID]],tbl_PV_Meta[Work ID '#],tbl_PV_Meta[Project Manager/Owner],,0)</f>
        <v>Project Manager 14</v>
      </c>
    </row>
    <row r="3179" spans="4:33" x14ac:dyDescent="0.25">
      <c r="D3179" s="6" t="s">
        <v>154</v>
      </c>
      <c r="E3179" s="6" t="s">
        <v>503</v>
      </c>
      <c r="F3179" s="6" t="s">
        <v>1748</v>
      </c>
      <c r="G3179" s="6" t="s">
        <v>552</v>
      </c>
      <c r="H3179" s="6" t="s">
        <v>505</v>
      </c>
      <c r="I3179" s="6" t="s">
        <v>510</v>
      </c>
      <c r="J3179" s="6" t="s">
        <v>154</v>
      </c>
      <c r="K3179" s="6" t="s">
        <v>39</v>
      </c>
      <c r="L3179" s="6" t="s">
        <v>83</v>
      </c>
      <c r="M3179" s="43"/>
      <c r="N3179" s="44" t="s">
        <v>1979</v>
      </c>
      <c r="O3179" s="39">
        <v>45523.708333333299</v>
      </c>
      <c r="P3179" s="39">
        <v>45523.708333333299</v>
      </c>
      <c r="Q3179" s="6">
        <v>0</v>
      </c>
      <c r="R3179" s="6">
        <v>0</v>
      </c>
      <c r="S3179" s="45" t="e">
        <f>_xlfn.CONCAT(#REF!,TRIM(tbl_PV_Milestones[[#This Row],[Milestone Description]]))</f>
        <v>#REF!</v>
      </c>
      <c r="T3179" s="84" t="str">
        <f>IF(COUNTIF(tbl_PV_Milestones[UID],tbl_PV_Milestones[[#This Row],[UID]])&gt;1,"Duplicate","")</f>
        <v>Duplicate</v>
      </c>
      <c r="U3179" s="42" t="str">
        <f>_xlfn.XLOOKUP(tbl_PV_Milestones[[#This Row],[Work ID]],tbl_PV_Meta[Work ID '#],tbl_PV_Meta[Sub-Portfolio])</f>
        <v>Sub-Portfolio 7</v>
      </c>
      <c r="V3179" s="41">
        <f>IF(MONTH(tbl_PV_Milestones[[#This Row],[Baseline Date]])&lt;7,YEAR(tbl_PV_Milestones[[#This Row],[Baseline Date]]),YEAR(tbl_PV_Milestones[[#This Row],[Baseline Date]])+1)</f>
        <v>2025</v>
      </c>
      <c r="W3179" s="41">
        <f>IF(MONTH(tbl_PV_Milestones[[#This Row],[Actual/Schedule Finish]])&lt;7,YEAR(tbl_PV_Milestones[[#This Row],[Actual/Schedule Finish]]),YEAR(tbl_PV_Milestones[[#This Row],[Actual/Schedule Finish]])+1)</f>
        <v>2025</v>
      </c>
      <c r="X3179" s="41" t="str">
        <f>IF(OR(tbl_PV_Milestones[[#This Row],[Project Status]]="Completed",tbl_PV_Milestones[[#This Row],[Project Status]]="Assumed Completed"),"Yes","No")</f>
        <v>No</v>
      </c>
      <c r="Y3179" s="41">
        <f>IF(tbl_PV_Milestones[[#This Row],[Baseline Date]]="",1,0)</f>
        <v>0</v>
      </c>
      <c r="Z3179" s="41">
        <f>IF(tbl_PV_Milestones[[#This Row],[Baseline Date]]&lt;PV_Meta!$B$7,1,0)</f>
        <v>1</v>
      </c>
      <c r="AA3179" s="41">
        <f>IF(tbl_PV_Milestones[[#This Row],[Complete]]="Yes",1,0)</f>
        <v>0</v>
      </c>
      <c r="AB3179" s="41">
        <f>IF(AND(tbl_PV_Milestones[[#This Row],[BL FY]]=2025,tbl_PV_Milestones[[#This Row],[Baseline Date]]&lt;PV_Meta!$B$7),1,0)</f>
        <v>1</v>
      </c>
      <c r="AC3179" s="41">
        <f>IF(AND(tbl_PV_Milestones[[#This Row],[Planned YTD]]=1,tbl_PV_Milestones[[#This Row],[Complete]]="Yes"),1,0)</f>
        <v>0</v>
      </c>
      <c r="AD3179" s="41">
        <f>IF(AND(tbl_PV_Milestones[[#This Row],[Actual/Schedule Finish]]&lt;PV_Meta!$B$7,tbl_PV_Milestones[[#This Row],[Complete]]="No",tbl_PV_Milestones[[#This Row],[Project Status]]&lt;&gt;"On Hold"),1,0)</f>
        <v>1</v>
      </c>
      <c r="AE3179" s="41">
        <f>IF(AND(tbl_PV_Milestones[[#This Row],[Actual/Schedule Finish]]&gt;tbl_PV_Milestones[[#This Row],[Baseline Date]],tbl_PV_Milestones[[#This Row],[Complete]]="No",tbl_PV_Milestones[[#This Row],[Project Status]]&lt;&gt;"On Hold",tbl_PV_Milestones[[#This Row],[Overdue]]=0,tbl_PV_Milestones[[#This Row],[To be Baselined]]&lt;&gt;1),1,0)</f>
        <v>0</v>
      </c>
      <c r="AF3179" s="41">
        <f>IF(AND(tbl_PV_Milestones[[#This Row],[BL FY]]=2025,tbl_PV_Milestones[[#This Row],[Finish FY]]&gt;2025),1,0)</f>
        <v>0</v>
      </c>
      <c r="AG3179" s="56" t="str">
        <f>_xlfn.XLOOKUP(tbl_PV_Milestones[[#This Row],[Work ID]],tbl_PV_Meta[Work ID '#],tbl_PV_Meta[Project Manager/Owner],,0)</f>
        <v>Project Manager 14</v>
      </c>
    </row>
    <row r="3180" spans="4:33" x14ac:dyDescent="0.25">
      <c r="D3180" s="6" t="s">
        <v>154</v>
      </c>
      <c r="E3180" s="6" t="s">
        <v>503</v>
      </c>
      <c r="F3180" s="6" t="s">
        <v>1748</v>
      </c>
      <c r="G3180" s="6" t="s">
        <v>553</v>
      </c>
      <c r="H3180" s="6" t="s">
        <v>505</v>
      </c>
      <c r="I3180" s="6" t="s">
        <v>510</v>
      </c>
      <c r="J3180" s="6" t="s">
        <v>154</v>
      </c>
      <c r="K3180" s="6" t="s">
        <v>39</v>
      </c>
      <c r="L3180" s="6" t="s">
        <v>83</v>
      </c>
      <c r="M3180" s="43"/>
      <c r="N3180" s="44" t="s">
        <v>1979</v>
      </c>
      <c r="O3180" s="39">
        <v>45523.708333333299</v>
      </c>
      <c r="P3180" s="39">
        <v>45523.708333333299</v>
      </c>
      <c r="Q3180" s="6">
        <v>0</v>
      </c>
      <c r="R3180" s="6">
        <v>0</v>
      </c>
      <c r="S3180" s="45" t="e">
        <f>_xlfn.CONCAT(#REF!,TRIM(tbl_PV_Milestones[[#This Row],[Milestone Description]]))</f>
        <v>#REF!</v>
      </c>
      <c r="T3180" s="84" t="str">
        <f>IF(COUNTIF(tbl_PV_Milestones[UID],tbl_PV_Milestones[[#This Row],[UID]])&gt;1,"Duplicate","")</f>
        <v>Duplicate</v>
      </c>
      <c r="U3180" s="42" t="str">
        <f>_xlfn.XLOOKUP(tbl_PV_Milestones[[#This Row],[Work ID]],tbl_PV_Meta[Work ID '#],tbl_PV_Meta[Sub-Portfolio])</f>
        <v>Sub-Portfolio 7</v>
      </c>
      <c r="V3180" s="41">
        <f>IF(MONTH(tbl_PV_Milestones[[#This Row],[Baseline Date]])&lt;7,YEAR(tbl_PV_Milestones[[#This Row],[Baseline Date]]),YEAR(tbl_PV_Milestones[[#This Row],[Baseline Date]])+1)</f>
        <v>2025</v>
      </c>
      <c r="W3180" s="41">
        <f>IF(MONTH(tbl_PV_Milestones[[#This Row],[Actual/Schedule Finish]])&lt;7,YEAR(tbl_PV_Milestones[[#This Row],[Actual/Schedule Finish]]),YEAR(tbl_PV_Milestones[[#This Row],[Actual/Schedule Finish]])+1)</f>
        <v>2025</v>
      </c>
      <c r="X3180" s="41" t="str">
        <f>IF(OR(tbl_PV_Milestones[[#This Row],[Project Status]]="Completed",tbl_PV_Milestones[[#This Row],[Project Status]]="Assumed Completed"),"Yes","No")</f>
        <v>No</v>
      </c>
      <c r="Y3180" s="41">
        <f>IF(tbl_PV_Milestones[[#This Row],[Baseline Date]]="",1,0)</f>
        <v>0</v>
      </c>
      <c r="Z3180" s="41">
        <f>IF(tbl_PV_Milestones[[#This Row],[Baseline Date]]&lt;PV_Meta!$B$7,1,0)</f>
        <v>1</v>
      </c>
      <c r="AA3180" s="41">
        <f>IF(tbl_PV_Milestones[[#This Row],[Complete]]="Yes",1,0)</f>
        <v>0</v>
      </c>
      <c r="AB3180" s="41">
        <f>IF(AND(tbl_PV_Milestones[[#This Row],[BL FY]]=2025,tbl_PV_Milestones[[#This Row],[Baseline Date]]&lt;PV_Meta!$B$7),1,0)</f>
        <v>1</v>
      </c>
      <c r="AC3180" s="41">
        <f>IF(AND(tbl_PV_Milestones[[#This Row],[Planned YTD]]=1,tbl_PV_Milestones[[#This Row],[Complete]]="Yes"),1,0)</f>
        <v>0</v>
      </c>
      <c r="AD3180" s="41">
        <f>IF(AND(tbl_PV_Milestones[[#This Row],[Actual/Schedule Finish]]&lt;PV_Meta!$B$7,tbl_PV_Milestones[[#This Row],[Complete]]="No",tbl_PV_Milestones[[#This Row],[Project Status]]&lt;&gt;"On Hold"),1,0)</f>
        <v>1</v>
      </c>
      <c r="AE3180" s="41">
        <f>IF(AND(tbl_PV_Milestones[[#This Row],[Actual/Schedule Finish]]&gt;tbl_PV_Milestones[[#This Row],[Baseline Date]],tbl_PV_Milestones[[#This Row],[Complete]]="No",tbl_PV_Milestones[[#This Row],[Project Status]]&lt;&gt;"On Hold",tbl_PV_Milestones[[#This Row],[Overdue]]=0,tbl_PV_Milestones[[#This Row],[To be Baselined]]&lt;&gt;1),1,0)</f>
        <v>0</v>
      </c>
      <c r="AF3180" s="41">
        <f>IF(AND(tbl_PV_Milestones[[#This Row],[BL FY]]=2025,tbl_PV_Milestones[[#This Row],[Finish FY]]&gt;2025),1,0)</f>
        <v>0</v>
      </c>
      <c r="AG3180" s="56" t="str">
        <f>_xlfn.XLOOKUP(tbl_PV_Milestones[[#This Row],[Work ID]],tbl_PV_Meta[Work ID '#],tbl_PV_Meta[Project Manager/Owner],,0)</f>
        <v>Project Manager 14</v>
      </c>
    </row>
    <row r="3181" spans="4:33" x14ac:dyDescent="0.25">
      <c r="D3181" s="6" t="s">
        <v>154</v>
      </c>
      <c r="E3181" s="6" t="s">
        <v>52</v>
      </c>
      <c r="F3181" s="6" t="s">
        <v>1748</v>
      </c>
      <c r="G3181" s="6" t="s">
        <v>554</v>
      </c>
      <c r="H3181" s="6" t="s">
        <v>505</v>
      </c>
      <c r="I3181" s="6" t="s">
        <v>510</v>
      </c>
      <c r="J3181" s="6" t="s">
        <v>154</v>
      </c>
      <c r="K3181" s="6" t="s">
        <v>39</v>
      </c>
      <c r="L3181" s="6" t="s">
        <v>83</v>
      </c>
      <c r="M3181" s="43"/>
      <c r="N3181" s="44" t="s">
        <v>1979</v>
      </c>
      <c r="S3181" s="45" t="e">
        <f>_xlfn.CONCAT(#REF!,TRIM(tbl_PV_Milestones[[#This Row],[Milestone Description]]))</f>
        <v>#REF!</v>
      </c>
      <c r="T3181" s="84" t="str">
        <f>IF(COUNTIF(tbl_PV_Milestones[UID],tbl_PV_Milestones[[#This Row],[UID]])&gt;1,"Duplicate","")</f>
        <v>Duplicate</v>
      </c>
      <c r="U3181" s="42" t="str">
        <f>_xlfn.XLOOKUP(tbl_PV_Milestones[[#This Row],[Work ID]],tbl_PV_Meta[Work ID '#],tbl_PV_Meta[Sub-Portfolio])</f>
        <v>Sub-Portfolio 7</v>
      </c>
      <c r="V3181" s="41">
        <f>IF(MONTH(tbl_PV_Milestones[[#This Row],[Baseline Date]])&lt;7,YEAR(tbl_PV_Milestones[[#This Row],[Baseline Date]]),YEAR(tbl_PV_Milestones[[#This Row],[Baseline Date]])+1)</f>
        <v>1900</v>
      </c>
      <c r="W3181" s="41">
        <f>IF(MONTH(tbl_PV_Milestones[[#This Row],[Actual/Schedule Finish]])&lt;7,YEAR(tbl_PV_Milestones[[#This Row],[Actual/Schedule Finish]]),YEAR(tbl_PV_Milestones[[#This Row],[Actual/Schedule Finish]])+1)</f>
        <v>1900</v>
      </c>
      <c r="X3181" s="41" t="str">
        <f>IF(OR(tbl_PV_Milestones[[#This Row],[Project Status]]="Completed",tbl_PV_Milestones[[#This Row],[Project Status]]="Assumed Completed"),"Yes","No")</f>
        <v>No</v>
      </c>
      <c r="Y3181" s="41">
        <f>IF(tbl_PV_Milestones[[#This Row],[Baseline Date]]="",1,0)</f>
        <v>1</v>
      </c>
      <c r="Z3181" s="41">
        <f>IF(tbl_PV_Milestones[[#This Row],[Baseline Date]]&lt;PV_Meta!$B$7,1,0)</f>
        <v>1</v>
      </c>
      <c r="AA3181" s="41">
        <f>IF(tbl_PV_Milestones[[#This Row],[Complete]]="Yes",1,0)</f>
        <v>0</v>
      </c>
      <c r="AB3181" s="41">
        <f>IF(AND(tbl_PV_Milestones[[#This Row],[BL FY]]=2025,tbl_PV_Milestones[[#This Row],[Baseline Date]]&lt;PV_Meta!$B$7),1,0)</f>
        <v>0</v>
      </c>
      <c r="AC3181" s="41">
        <f>IF(AND(tbl_PV_Milestones[[#This Row],[Planned YTD]]=1,tbl_PV_Milestones[[#This Row],[Complete]]="Yes"),1,0)</f>
        <v>0</v>
      </c>
      <c r="AD3181" s="41">
        <f>IF(AND(tbl_PV_Milestones[[#This Row],[Actual/Schedule Finish]]&lt;PV_Meta!$B$7,tbl_PV_Milestones[[#This Row],[Complete]]="No",tbl_PV_Milestones[[#This Row],[Project Status]]&lt;&gt;"On Hold"),1,0)</f>
        <v>1</v>
      </c>
      <c r="AE3181" s="41">
        <f>IF(AND(tbl_PV_Milestones[[#This Row],[Actual/Schedule Finish]]&gt;tbl_PV_Milestones[[#This Row],[Baseline Date]],tbl_PV_Milestones[[#This Row],[Complete]]="No",tbl_PV_Milestones[[#This Row],[Project Status]]&lt;&gt;"On Hold",tbl_PV_Milestones[[#This Row],[Overdue]]=0,tbl_PV_Milestones[[#This Row],[To be Baselined]]&lt;&gt;1),1,0)</f>
        <v>0</v>
      </c>
      <c r="AF3181" s="41">
        <f>IF(AND(tbl_PV_Milestones[[#This Row],[BL FY]]=2025,tbl_PV_Milestones[[#This Row],[Finish FY]]&gt;2025),1,0)</f>
        <v>0</v>
      </c>
      <c r="AG3181" s="56" t="str">
        <f>_xlfn.XLOOKUP(tbl_PV_Milestones[[#This Row],[Work ID]],tbl_PV_Meta[Work ID '#],tbl_PV_Meta[Project Manager/Owner],,0)</f>
        <v>Project Manager 14</v>
      </c>
    </row>
    <row r="3182" spans="4:33" x14ac:dyDescent="0.25">
      <c r="D3182" s="6" t="s">
        <v>154</v>
      </c>
      <c r="E3182" s="6" t="s">
        <v>52</v>
      </c>
      <c r="F3182" s="6" t="s">
        <v>1748</v>
      </c>
      <c r="G3182" s="6" t="s">
        <v>555</v>
      </c>
      <c r="H3182" s="6" t="s">
        <v>505</v>
      </c>
      <c r="I3182" s="6" t="s">
        <v>510</v>
      </c>
      <c r="J3182" s="6" t="s">
        <v>154</v>
      </c>
      <c r="K3182" s="6" t="s">
        <v>39</v>
      </c>
      <c r="L3182" s="6" t="s">
        <v>83</v>
      </c>
      <c r="M3182" s="43"/>
      <c r="N3182" s="44" t="s">
        <v>1979</v>
      </c>
      <c r="S3182" s="45" t="e">
        <f>_xlfn.CONCAT(#REF!,TRIM(tbl_PV_Milestones[[#This Row],[Milestone Description]]))</f>
        <v>#REF!</v>
      </c>
      <c r="T3182" s="84" t="str">
        <f>IF(COUNTIF(tbl_PV_Milestones[UID],tbl_PV_Milestones[[#This Row],[UID]])&gt;1,"Duplicate","")</f>
        <v>Duplicate</v>
      </c>
      <c r="U3182" s="42" t="str">
        <f>_xlfn.XLOOKUP(tbl_PV_Milestones[[#This Row],[Work ID]],tbl_PV_Meta[Work ID '#],tbl_PV_Meta[Sub-Portfolio])</f>
        <v>Sub-Portfolio 7</v>
      </c>
      <c r="V3182" s="41">
        <f>IF(MONTH(tbl_PV_Milestones[[#This Row],[Baseline Date]])&lt;7,YEAR(tbl_PV_Milestones[[#This Row],[Baseline Date]]),YEAR(tbl_PV_Milestones[[#This Row],[Baseline Date]])+1)</f>
        <v>1900</v>
      </c>
      <c r="W3182" s="41">
        <f>IF(MONTH(tbl_PV_Milestones[[#This Row],[Actual/Schedule Finish]])&lt;7,YEAR(tbl_PV_Milestones[[#This Row],[Actual/Schedule Finish]]),YEAR(tbl_PV_Milestones[[#This Row],[Actual/Schedule Finish]])+1)</f>
        <v>1900</v>
      </c>
      <c r="X3182" s="41" t="str">
        <f>IF(OR(tbl_PV_Milestones[[#This Row],[Project Status]]="Completed",tbl_PV_Milestones[[#This Row],[Project Status]]="Assumed Completed"),"Yes","No")</f>
        <v>No</v>
      </c>
      <c r="Y3182" s="41">
        <f>IF(tbl_PV_Milestones[[#This Row],[Baseline Date]]="",1,0)</f>
        <v>1</v>
      </c>
      <c r="Z3182" s="41">
        <f>IF(tbl_PV_Milestones[[#This Row],[Baseline Date]]&lt;PV_Meta!$B$7,1,0)</f>
        <v>1</v>
      </c>
      <c r="AA3182" s="41">
        <f>IF(tbl_PV_Milestones[[#This Row],[Complete]]="Yes",1,0)</f>
        <v>0</v>
      </c>
      <c r="AB3182" s="41">
        <f>IF(AND(tbl_PV_Milestones[[#This Row],[BL FY]]=2025,tbl_PV_Milestones[[#This Row],[Baseline Date]]&lt;PV_Meta!$B$7),1,0)</f>
        <v>0</v>
      </c>
      <c r="AC3182" s="41">
        <f>IF(AND(tbl_PV_Milestones[[#This Row],[Planned YTD]]=1,tbl_PV_Milestones[[#This Row],[Complete]]="Yes"),1,0)</f>
        <v>0</v>
      </c>
      <c r="AD3182" s="41">
        <f>IF(AND(tbl_PV_Milestones[[#This Row],[Actual/Schedule Finish]]&lt;PV_Meta!$B$7,tbl_PV_Milestones[[#This Row],[Complete]]="No",tbl_PV_Milestones[[#This Row],[Project Status]]&lt;&gt;"On Hold"),1,0)</f>
        <v>1</v>
      </c>
      <c r="AE3182" s="41">
        <f>IF(AND(tbl_PV_Milestones[[#This Row],[Actual/Schedule Finish]]&gt;tbl_PV_Milestones[[#This Row],[Baseline Date]],tbl_PV_Milestones[[#This Row],[Complete]]="No",tbl_PV_Milestones[[#This Row],[Project Status]]&lt;&gt;"On Hold",tbl_PV_Milestones[[#This Row],[Overdue]]=0,tbl_PV_Milestones[[#This Row],[To be Baselined]]&lt;&gt;1),1,0)</f>
        <v>0</v>
      </c>
      <c r="AF3182" s="41">
        <f>IF(AND(tbl_PV_Milestones[[#This Row],[BL FY]]=2025,tbl_PV_Milestones[[#This Row],[Finish FY]]&gt;2025),1,0)</f>
        <v>0</v>
      </c>
      <c r="AG3182" s="56" t="str">
        <f>_xlfn.XLOOKUP(tbl_PV_Milestones[[#This Row],[Work ID]],tbl_PV_Meta[Work ID '#],tbl_PV_Meta[Project Manager/Owner],,0)</f>
        <v>Project Manager 14</v>
      </c>
    </row>
    <row r="3183" spans="4:33" x14ac:dyDescent="0.25">
      <c r="D3183" s="6" t="s">
        <v>154</v>
      </c>
      <c r="E3183" s="6" t="s">
        <v>52</v>
      </c>
      <c r="F3183" s="6" t="s">
        <v>1748</v>
      </c>
      <c r="G3183" s="6" t="s">
        <v>556</v>
      </c>
      <c r="H3183" s="6" t="s">
        <v>505</v>
      </c>
      <c r="I3183" s="6" t="s">
        <v>510</v>
      </c>
      <c r="J3183" s="6" t="s">
        <v>154</v>
      </c>
      <c r="K3183" s="6" t="s">
        <v>39</v>
      </c>
      <c r="L3183" s="6" t="s">
        <v>83</v>
      </c>
      <c r="M3183" s="43"/>
      <c r="N3183" s="44" t="s">
        <v>1979</v>
      </c>
      <c r="S3183" s="45" t="e">
        <f>_xlfn.CONCAT(#REF!,TRIM(tbl_PV_Milestones[[#This Row],[Milestone Description]]))</f>
        <v>#REF!</v>
      </c>
      <c r="T3183" s="84" t="str">
        <f>IF(COUNTIF(tbl_PV_Milestones[UID],tbl_PV_Milestones[[#This Row],[UID]])&gt;1,"Duplicate","")</f>
        <v>Duplicate</v>
      </c>
      <c r="U3183" s="42" t="str">
        <f>_xlfn.XLOOKUP(tbl_PV_Milestones[[#This Row],[Work ID]],tbl_PV_Meta[Work ID '#],tbl_PV_Meta[Sub-Portfolio])</f>
        <v>Sub-Portfolio 7</v>
      </c>
      <c r="V3183" s="41">
        <f>IF(MONTH(tbl_PV_Milestones[[#This Row],[Baseline Date]])&lt;7,YEAR(tbl_PV_Milestones[[#This Row],[Baseline Date]]),YEAR(tbl_PV_Milestones[[#This Row],[Baseline Date]])+1)</f>
        <v>1900</v>
      </c>
      <c r="W3183" s="41">
        <f>IF(MONTH(tbl_PV_Milestones[[#This Row],[Actual/Schedule Finish]])&lt;7,YEAR(tbl_PV_Milestones[[#This Row],[Actual/Schedule Finish]]),YEAR(tbl_PV_Milestones[[#This Row],[Actual/Schedule Finish]])+1)</f>
        <v>1900</v>
      </c>
      <c r="X3183" s="41" t="str">
        <f>IF(OR(tbl_PV_Milestones[[#This Row],[Project Status]]="Completed",tbl_PV_Milestones[[#This Row],[Project Status]]="Assumed Completed"),"Yes","No")</f>
        <v>No</v>
      </c>
      <c r="Y3183" s="41">
        <f>IF(tbl_PV_Milestones[[#This Row],[Baseline Date]]="",1,0)</f>
        <v>1</v>
      </c>
      <c r="Z3183" s="41">
        <f>IF(tbl_PV_Milestones[[#This Row],[Baseline Date]]&lt;PV_Meta!$B$7,1,0)</f>
        <v>1</v>
      </c>
      <c r="AA3183" s="41">
        <f>IF(tbl_PV_Milestones[[#This Row],[Complete]]="Yes",1,0)</f>
        <v>0</v>
      </c>
      <c r="AB3183" s="41">
        <f>IF(AND(tbl_PV_Milestones[[#This Row],[BL FY]]=2025,tbl_PV_Milestones[[#This Row],[Baseline Date]]&lt;PV_Meta!$B$7),1,0)</f>
        <v>0</v>
      </c>
      <c r="AC3183" s="41">
        <f>IF(AND(tbl_PV_Milestones[[#This Row],[Planned YTD]]=1,tbl_PV_Milestones[[#This Row],[Complete]]="Yes"),1,0)</f>
        <v>0</v>
      </c>
      <c r="AD3183" s="41">
        <f>IF(AND(tbl_PV_Milestones[[#This Row],[Actual/Schedule Finish]]&lt;PV_Meta!$B$7,tbl_PV_Milestones[[#This Row],[Complete]]="No",tbl_PV_Milestones[[#This Row],[Project Status]]&lt;&gt;"On Hold"),1,0)</f>
        <v>1</v>
      </c>
      <c r="AE3183" s="41">
        <f>IF(AND(tbl_PV_Milestones[[#This Row],[Actual/Schedule Finish]]&gt;tbl_PV_Milestones[[#This Row],[Baseline Date]],tbl_PV_Milestones[[#This Row],[Complete]]="No",tbl_PV_Milestones[[#This Row],[Project Status]]&lt;&gt;"On Hold",tbl_PV_Milestones[[#This Row],[Overdue]]=0,tbl_PV_Milestones[[#This Row],[To be Baselined]]&lt;&gt;1),1,0)</f>
        <v>0</v>
      </c>
      <c r="AF3183" s="41">
        <f>IF(AND(tbl_PV_Milestones[[#This Row],[BL FY]]=2025,tbl_PV_Milestones[[#This Row],[Finish FY]]&gt;2025),1,0)</f>
        <v>0</v>
      </c>
      <c r="AG3183" s="56" t="str">
        <f>_xlfn.XLOOKUP(tbl_PV_Milestones[[#This Row],[Work ID]],tbl_PV_Meta[Work ID '#],tbl_PV_Meta[Project Manager/Owner],,0)</f>
        <v>Project Manager 14</v>
      </c>
    </row>
    <row r="3184" spans="4:33" x14ac:dyDescent="0.25">
      <c r="D3184" s="6" t="s">
        <v>154</v>
      </c>
      <c r="E3184" s="6" t="s">
        <v>52</v>
      </c>
      <c r="F3184" s="6" t="s">
        <v>1748</v>
      </c>
      <c r="G3184" s="6" t="s">
        <v>534</v>
      </c>
      <c r="H3184" s="6" t="s">
        <v>505</v>
      </c>
      <c r="I3184" s="6" t="s">
        <v>510</v>
      </c>
      <c r="J3184" s="6" t="s">
        <v>154</v>
      </c>
      <c r="K3184" s="6" t="s">
        <v>39</v>
      </c>
      <c r="L3184" s="6" t="s">
        <v>83</v>
      </c>
      <c r="M3184" s="43"/>
      <c r="N3184" s="44" t="s">
        <v>1979</v>
      </c>
      <c r="S3184" s="45" t="e">
        <f>_xlfn.CONCAT(#REF!,TRIM(tbl_PV_Milestones[[#This Row],[Milestone Description]]))</f>
        <v>#REF!</v>
      </c>
      <c r="T3184" s="84" t="str">
        <f>IF(COUNTIF(tbl_PV_Milestones[UID],tbl_PV_Milestones[[#This Row],[UID]])&gt;1,"Duplicate","")</f>
        <v>Duplicate</v>
      </c>
      <c r="U3184" s="42" t="str">
        <f>_xlfn.XLOOKUP(tbl_PV_Milestones[[#This Row],[Work ID]],tbl_PV_Meta[Work ID '#],tbl_PV_Meta[Sub-Portfolio])</f>
        <v>Sub-Portfolio 7</v>
      </c>
      <c r="V3184" s="41">
        <f>IF(MONTH(tbl_PV_Milestones[[#This Row],[Baseline Date]])&lt;7,YEAR(tbl_PV_Milestones[[#This Row],[Baseline Date]]),YEAR(tbl_PV_Milestones[[#This Row],[Baseline Date]])+1)</f>
        <v>1900</v>
      </c>
      <c r="W3184" s="41">
        <f>IF(MONTH(tbl_PV_Milestones[[#This Row],[Actual/Schedule Finish]])&lt;7,YEAR(tbl_PV_Milestones[[#This Row],[Actual/Schedule Finish]]),YEAR(tbl_PV_Milestones[[#This Row],[Actual/Schedule Finish]])+1)</f>
        <v>1900</v>
      </c>
      <c r="X3184" s="41" t="str">
        <f>IF(OR(tbl_PV_Milestones[[#This Row],[Project Status]]="Completed",tbl_PV_Milestones[[#This Row],[Project Status]]="Assumed Completed"),"Yes","No")</f>
        <v>No</v>
      </c>
      <c r="Y3184" s="41">
        <f>IF(tbl_PV_Milestones[[#This Row],[Baseline Date]]="",1,0)</f>
        <v>1</v>
      </c>
      <c r="Z3184" s="41">
        <f>IF(tbl_PV_Milestones[[#This Row],[Baseline Date]]&lt;PV_Meta!$B$7,1,0)</f>
        <v>1</v>
      </c>
      <c r="AA3184" s="41">
        <f>IF(tbl_PV_Milestones[[#This Row],[Complete]]="Yes",1,0)</f>
        <v>0</v>
      </c>
      <c r="AB3184" s="41">
        <f>IF(AND(tbl_PV_Milestones[[#This Row],[BL FY]]=2025,tbl_PV_Milestones[[#This Row],[Baseline Date]]&lt;PV_Meta!$B$7),1,0)</f>
        <v>0</v>
      </c>
      <c r="AC3184" s="41">
        <f>IF(AND(tbl_PV_Milestones[[#This Row],[Planned YTD]]=1,tbl_PV_Milestones[[#This Row],[Complete]]="Yes"),1,0)</f>
        <v>0</v>
      </c>
      <c r="AD3184" s="41">
        <f>IF(AND(tbl_PV_Milestones[[#This Row],[Actual/Schedule Finish]]&lt;PV_Meta!$B$7,tbl_PV_Milestones[[#This Row],[Complete]]="No",tbl_PV_Milestones[[#This Row],[Project Status]]&lt;&gt;"On Hold"),1,0)</f>
        <v>1</v>
      </c>
      <c r="AE3184" s="41">
        <f>IF(AND(tbl_PV_Milestones[[#This Row],[Actual/Schedule Finish]]&gt;tbl_PV_Milestones[[#This Row],[Baseline Date]],tbl_PV_Milestones[[#This Row],[Complete]]="No",tbl_PV_Milestones[[#This Row],[Project Status]]&lt;&gt;"On Hold",tbl_PV_Milestones[[#This Row],[Overdue]]=0,tbl_PV_Milestones[[#This Row],[To be Baselined]]&lt;&gt;1),1,0)</f>
        <v>0</v>
      </c>
      <c r="AF3184" s="41">
        <f>IF(AND(tbl_PV_Milestones[[#This Row],[BL FY]]=2025,tbl_PV_Milestones[[#This Row],[Finish FY]]&gt;2025),1,0)</f>
        <v>0</v>
      </c>
      <c r="AG3184" s="56" t="str">
        <f>_xlfn.XLOOKUP(tbl_PV_Milestones[[#This Row],[Work ID]],tbl_PV_Meta[Work ID '#],tbl_PV_Meta[Project Manager/Owner],,0)</f>
        <v>Project Manager 14</v>
      </c>
    </row>
    <row r="3185" spans="4:33" x14ac:dyDescent="0.25">
      <c r="D3185" s="6" t="s">
        <v>154</v>
      </c>
      <c r="E3185" s="6" t="s">
        <v>52</v>
      </c>
      <c r="F3185" s="6" t="s">
        <v>1748</v>
      </c>
      <c r="G3185" s="6" t="s">
        <v>537</v>
      </c>
      <c r="H3185" s="6" t="s">
        <v>505</v>
      </c>
      <c r="I3185" s="6" t="s">
        <v>510</v>
      </c>
      <c r="J3185" s="6" t="s">
        <v>154</v>
      </c>
      <c r="K3185" s="6" t="s">
        <v>39</v>
      </c>
      <c r="L3185" s="6" t="s">
        <v>83</v>
      </c>
      <c r="M3185" s="43"/>
      <c r="N3185" s="44" t="s">
        <v>1979</v>
      </c>
      <c r="S3185" s="45" t="e">
        <f>_xlfn.CONCAT(#REF!,TRIM(tbl_PV_Milestones[[#This Row],[Milestone Description]]))</f>
        <v>#REF!</v>
      </c>
      <c r="T3185" s="84" t="str">
        <f>IF(COUNTIF(tbl_PV_Milestones[UID],tbl_PV_Milestones[[#This Row],[UID]])&gt;1,"Duplicate","")</f>
        <v>Duplicate</v>
      </c>
      <c r="U3185" s="42" t="str">
        <f>_xlfn.XLOOKUP(tbl_PV_Milestones[[#This Row],[Work ID]],tbl_PV_Meta[Work ID '#],tbl_PV_Meta[Sub-Portfolio])</f>
        <v>Sub-Portfolio 7</v>
      </c>
      <c r="V3185" s="41">
        <f>IF(MONTH(tbl_PV_Milestones[[#This Row],[Baseline Date]])&lt;7,YEAR(tbl_PV_Milestones[[#This Row],[Baseline Date]]),YEAR(tbl_PV_Milestones[[#This Row],[Baseline Date]])+1)</f>
        <v>1900</v>
      </c>
      <c r="W3185" s="41">
        <f>IF(MONTH(tbl_PV_Milestones[[#This Row],[Actual/Schedule Finish]])&lt;7,YEAR(tbl_PV_Milestones[[#This Row],[Actual/Schedule Finish]]),YEAR(tbl_PV_Milestones[[#This Row],[Actual/Schedule Finish]])+1)</f>
        <v>1900</v>
      </c>
      <c r="X3185" s="41" t="str">
        <f>IF(OR(tbl_PV_Milestones[[#This Row],[Project Status]]="Completed",tbl_PV_Milestones[[#This Row],[Project Status]]="Assumed Completed"),"Yes","No")</f>
        <v>No</v>
      </c>
      <c r="Y3185" s="41">
        <f>IF(tbl_PV_Milestones[[#This Row],[Baseline Date]]="",1,0)</f>
        <v>1</v>
      </c>
      <c r="Z3185" s="41">
        <f>IF(tbl_PV_Milestones[[#This Row],[Baseline Date]]&lt;PV_Meta!$B$7,1,0)</f>
        <v>1</v>
      </c>
      <c r="AA3185" s="41">
        <f>IF(tbl_PV_Milestones[[#This Row],[Complete]]="Yes",1,0)</f>
        <v>0</v>
      </c>
      <c r="AB3185" s="41">
        <f>IF(AND(tbl_PV_Milestones[[#This Row],[BL FY]]=2025,tbl_PV_Milestones[[#This Row],[Baseline Date]]&lt;PV_Meta!$B$7),1,0)</f>
        <v>0</v>
      </c>
      <c r="AC3185" s="41">
        <f>IF(AND(tbl_PV_Milestones[[#This Row],[Planned YTD]]=1,tbl_PV_Milestones[[#This Row],[Complete]]="Yes"),1,0)</f>
        <v>0</v>
      </c>
      <c r="AD3185" s="41">
        <f>IF(AND(tbl_PV_Milestones[[#This Row],[Actual/Schedule Finish]]&lt;PV_Meta!$B$7,tbl_PV_Milestones[[#This Row],[Complete]]="No",tbl_PV_Milestones[[#This Row],[Project Status]]&lt;&gt;"On Hold"),1,0)</f>
        <v>1</v>
      </c>
      <c r="AE3185" s="41">
        <f>IF(AND(tbl_PV_Milestones[[#This Row],[Actual/Schedule Finish]]&gt;tbl_PV_Milestones[[#This Row],[Baseline Date]],tbl_PV_Milestones[[#This Row],[Complete]]="No",tbl_PV_Milestones[[#This Row],[Project Status]]&lt;&gt;"On Hold",tbl_PV_Milestones[[#This Row],[Overdue]]=0,tbl_PV_Milestones[[#This Row],[To be Baselined]]&lt;&gt;1),1,0)</f>
        <v>0</v>
      </c>
      <c r="AF3185" s="41">
        <f>IF(AND(tbl_PV_Milestones[[#This Row],[BL FY]]=2025,tbl_PV_Milestones[[#This Row],[Finish FY]]&gt;2025),1,0)</f>
        <v>0</v>
      </c>
      <c r="AG3185" s="56" t="str">
        <f>_xlfn.XLOOKUP(tbl_PV_Milestones[[#This Row],[Work ID]],tbl_PV_Meta[Work ID '#],tbl_PV_Meta[Project Manager/Owner],,0)</f>
        <v>Project Manager 14</v>
      </c>
    </row>
    <row r="3186" spans="4:33" x14ac:dyDescent="0.25">
      <c r="D3186" s="6" t="s">
        <v>154</v>
      </c>
      <c r="E3186" s="6" t="s">
        <v>52</v>
      </c>
      <c r="F3186" s="6" t="s">
        <v>1748</v>
      </c>
      <c r="G3186" s="6" t="s">
        <v>538</v>
      </c>
      <c r="H3186" s="6" t="s">
        <v>505</v>
      </c>
      <c r="I3186" s="6" t="s">
        <v>510</v>
      </c>
      <c r="J3186" s="6" t="s">
        <v>154</v>
      </c>
      <c r="K3186" s="6" t="s">
        <v>39</v>
      </c>
      <c r="L3186" s="6" t="s">
        <v>83</v>
      </c>
      <c r="M3186" s="43"/>
      <c r="N3186" s="44" t="s">
        <v>1979</v>
      </c>
      <c r="S3186" s="45" t="e">
        <f>_xlfn.CONCAT(#REF!,TRIM(tbl_PV_Milestones[[#This Row],[Milestone Description]]))</f>
        <v>#REF!</v>
      </c>
      <c r="T3186" s="84" t="str">
        <f>IF(COUNTIF(tbl_PV_Milestones[UID],tbl_PV_Milestones[[#This Row],[UID]])&gt;1,"Duplicate","")</f>
        <v>Duplicate</v>
      </c>
      <c r="U3186" s="42" t="str">
        <f>_xlfn.XLOOKUP(tbl_PV_Milestones[[#This Row],[Work ID]],tbl_PV_Meta[Work ID '#],tbl_PV_Meta[Sub-Portfolio])</f>
        <v>Sub-Portfolio 7</v>
      </c>
      <c r="V3186" s="41">
        <f>IF(MONTH(tbl_PV_Milestones[[#This Row],[Baseline Date]])&lt;7,YEAR(tbl_PV_Milestones[[#This Row],[Baseline Date]]),YEAR(tbl_PV_Milestones[[#This Row],[Baseline Date]])+1)</f>
        <v>1900</v>
      </c>
      <c r="W3186" s="41">
        <f>IF(MONTH(tbl_PV_Milestones[[#This Row],[Actual/Schedule Finish]])&lt;7,YEAR(tbl_PV_Milestones[[#This Row],[Actual/Schedule Finish]]),YEAR(tbl_PV_Milestones[[#This Row],[Actual/Schedule Finish]])+1)</f>
        <v>1900</v>
      </c>
      <c r="X3186" s="41" t="str">
        <f>IF(OR(tbl_PV_Milestones[[#This Row],[Project Status]]="Completed",tbl_PV_Milestones[[#This Row],[Project Status]]="Assumed Completed"),"Yes","No")</f>
        <v>No</v>
      </c>
      <c r="Y3186" s="41">
        <f>IF(tbl_PV_Milestones[[#This Row],[Baseline Date]]="",1,0)</f>
        <v>1</v>
      </c>
      <c r="Z3186" s="41">
        <f>IF(tbl_PV_Milestones[[#This Row],[Baseline Date]]&lt;PV_Meta!$B$7,1,0)</f>
        <v>1</v>
      </c>
      <c r="AA3186" s="41">
        <f>IF(tbl_PV_Milestones[[#This Row],[Complete]]="Yes",1,0)</f>
        <v>0</v>
      </c>
      <c r="AB3186" s="41">
        <f>IF(AND(tbl_PV_Milestones[[#This Row],[BL FY]]=2025,tbl_PV_Milestones[[#This Row],[Baseline Date]]&lt;PV_Meta!$B$7),1,0)</f>
        <v>0</v>
      </c>
      <c r="AC3186" s="41">
        <f>IF(AND(tbl_PV_Milestones[[#This Row],[Planned YTD]]=1,tbl_PV_Milestones[[#This Row],[Complete]]="Yes"),1,0)</f>
        <v>0</v>
      </c>
      <c r="AD3186" s="41">
        <f>IF(AND(tbl_PV_Milestones[[#This Row],[Actual/Schedule Finish]]&lt;PV_Meta!$B$7,tbl_PV_Milestones[[#This Row],[Complete]]="No",tbl_PV_Milestones[[#This Row],[Project Status]]&lt;&gt;"On Hold"),1,0)</f>
        <v>1</v>
      </c>
      <c r="AE3186" s="41">
        <f>IF(AND(tbl_PV_Milestones[[#This Row],[Actual/Schedule Finish]]&gt;tbl_PV_Milestones[[#This Row],[Baseline Date]],tbl_PV_Milestones[[#This Row],[Complete]]="No",tbl_PV_Milestones[[#This Row],[Project Status]]&lt;&gt;"On Hold",tbl_PV_Milestones[[#This Row],[Overdue]]=0,tbl_PV_Milestones[[#This Row],[To be Baselined]]&lt;&gt;1),1,0)</f>
        <v>0</v>
      </c>
      <c r="AF3186" s="41">
        <f>IF(AND(tbl_PV_Milestones[[#This Row],[BL FY]]=2025,tbl_PV_Milestones[[#This Row],[Finish FY]]&gt;2025),1,0)</f>
        <v>0</v>
      </c>
      <c r="AG3186" s="56" t="str">
        <f>_xlfn.XLOOKUP(tbl_PV_Milestones[[#This Row],[Work ID]],tbl_PV_Meta[Work ID '#],tbl_PV_Meta[Project Manager/Owner],,0)</f>
        <v>Project Manager 14</v>
      </c>
    </row>
    <row r="3187" spans="4:33" x14ac:dyDescent="0.25">
      <c r="D3187" s="6" t="s">
        <v>154</v>
      </c>
      <c r="E3187" s="6" t="s">
        <v>52</v>
      </c>
      <c r="F3187" s="6" t="s">
        <v>1748</v>
      </c>
      <c r="G3187" s="6" t="s">
        <v>540</v>
      </c>
      <c r="H3187" s="6" t="s">
        <v>505</v>
      </c>
      <c r="I3187" s="6" t="s">
        <v>510</v>
      </c>
      <c r="J3187" s="6" t="s">
        <v>154</v>
      </c>
      <c r="K3187" s="6" t="s">
        <v>39</v>
      </c>
      <c r="L3187" s="6" t="s">
        <v>83</v>
      </c>
      <c r="M3187" s="43"/>
      <c r="N3187" s="44" t="s">
        <v>1979</v>
      </c>
      <c r="S3187" s="45" t="e">
        <f>_xlfn.CONCAT(#REF!,TRIM(tbl_PV_Milestones[[#This Row],[Milestone Description]]))</f>
        <v>#REF!</v>
      </c>
      <c r="T3187" s="84" t="str">
        <f>IF(COUNTIF(tbl_PV_Milestones[UID],tbl_PV_Milestones[[#This Row],[UID]])&gt;1,"Duplicate","")</f>
        <v>Duplicate</v>
      </c>
      <c r="U3187" s="42" t="str">
        <f>_xlfn.XLOOKUP(tbl_PV_Milestones[[#This Row],[Work ID]],tbl_PV_Meta[Work ID '#],tbl_PV_Meta[Sub-Portfolio])</f>
        <v>Sub-Portfolio 7</v>
      </c>
      <c r="V3187" s="41">
        <f>IF(MONTH(tbl_PV_Milestones[[#This Row],[Baseline Date]])&lt;7,YEAR(tbl_PV_Milestones[[#This Row],[Baseline Date]]),YEAR(tbl_PV_Milestones[[#This Row],[Baseline Date]])+1)</f>
        <v>1900</v>
      </c>
      <c r="W3187" s="41">
        <f>IF(MONTH(tbl_PV_Milestones[[#This Row],[Actual/Schedule Finish]])&lt;7,YEAR(tbl_PV_Milestones[[#This Row],[Actual/Schedule Finish]]),YEAR(tbl_PV_Milestones[[#This Row],[Actual/Schedule Finish]])+1)</f>
        <v>1900</v>
      </c>
      <c r="X3187" s="41" t="str">
        <f>IF(OR(tbl_PV_Milestones[[#This Row],[Project Status]]="Completed",tbl_PV_Milestones[[#This Row],[Project Status]]="Assumed Completed"),"Yes","No")</f>
        <v>No</v>
      </c>
      <c r="Y3187" s="41">
        <f>IF(tbl_PV_Milestones[[#This Row],[Baseline Date]]="",1,0)</f>
        <v>1</v>
      </c>
      <c r="Z3187" s="41">
        <f>IF(tbl_PV_Milestones[[#This Row],[Baseline Date]]&lt;PV_Meta!$B$7,1,0)</f>
        <v>1</v>
      </c>
      <c r="AA3187" s="41">
        <f>IF(tbl_PV_Milestones[[#This Row],[Complete]]="Yes",1,0)</f>
        <v>0</v>
      </c>
      <c r="AB3187" s="41">
        <f>IF(AND(tbl_PV_Milestones[[#This Row],[BL FY]]=2025,tbl_PV_Milestones[[#This Row],[Baseline Date]]&lt;PV_Meta!$B$7),1,0)</f>
        <v>0</v>
      </c>
      <c r="AC3187" s="41">
        <f>IF(AND(tbl_PV_Milestones[[#This Row],[Planned YTD]]=1,tbl_PV_Milestones[[#This Row],[Complete]]="Yes"),1,0)</f>
        <v>0</v>
      </c>
      <c r="AD3187" s="41">
        <f>IF(AND(tbl_PV_Milestones[[#This Row],[Actual/Schedule Finish]]&lt;PV_Meta!$B$7,tbl_PV_Milestones[[#This Row],[Complete]]="No",tbl_PV_Milestones[[#This Row],[Project Status]]&lt;&gt;"On Hold"),1,0)</f>
        <v>1</v>
      </c>
      <c r="AE3187" s="41">
        <f>IF(AND(tbl_PV_Milestones[[#This Row],[Actual/Schedule Finish]]&gt;tbl_PV_Milestones[[#This Row],[Baseline Date]],tbl_PV_Milestones[[#This Row],[Complete]]="No",tbl_PV_Milestones[[#This Row],[Project Status]]&lt;&gt;"On Hold",tbl_PV_Milestones[[#This Row],[Overdue]]=0,tbl_PV_Milestones[[#This Row],[To be Baselined]]&lt;&gt;1),1,0)</f>
        <v>0</v>
      </c>
      <c r="AF3187" s="41">
        <f>IF(AND(tbl_PV_Milestones[[#This Row],[BL FY]]=2025,tbl_PV_Milestones[[#This Row],[Finish FY]]&gt;2025),1,0)</f>
        <v>0</v>
      </c>
      <c r="AG3187" s="56" t="str">
        <f>_xlfn.XLOOKUP(tbl_PV_Milestones[[#This Row],[Work ID]],tbl_PV_Meta[Work ID '#],tbl_PV_Meta[Project Manager/Owner],,0)</f>
        <v>Project Manager 14</v>
      </c>
    </row>
    <row r="3188" spans="4:33" x14ac:dyDescent="0.25">
      <c r="D3188" s="6" t="s">
        <v>154</v>
      </c>
      <c r="E3188" s="6" t="s">
        <v>52</v>
      </c>
      <c r="F3188" s="6" t="s">
        <v>1748</v>
      </c>
      <c r="G3188" s="6" t="s">
        <v>526</v>
      </c>
      <c r="H3188" s="6" t="s">
        <v>505</v>
      </c>
      <c r="I3188" s="6" t="s">
        <v>510</v>
      </c>
      <c r="J3188" s="6" t="s">
        <v>154</v>
      </c>
      <c r="K3188" s="6" t="s">
        <v>39</v>
      </c>
      <c r="L3188" s="6" t="s">
        <v>83</v>
      </c>
      <c r="M3188" s="43"/>
      <c r="N3188" s="44" t="s">
        <v>1979</v>
      </c>
      <c r="S3188" s="45" t="e">
        <f>_xlfn.CONCAT(#REF!,TRIM(tbl_PV_Milestones[[#This Row],[Milestone Description]]))</f>
        <v>#REF!</v>
      </c>
      <c r="T3188" s="84" t="str">
        <f>IF(COUNTIF(tbl_PV_Milestones[UID],tbl_PV_Milestones[[#This Row],[UID]])&gt;1,"Duplicate","")</f>
        <v>Duplicate</v>
      </c>
      <c r="U3188" s="42" t="str">
        <f>_xlfn.XLOOKUP(tbl_PV_Milestones[[#This Row],[Work ID]],tbl_PV_Meta[Work ID '#],tbl_PV_Meta[Sub-Portfolio])</f>
        <v>Sub-Portfolio 7</v>
      </c>
      <c r="V3188" s="41">
        <f>IF(MONTH(tbl_PV_Milestones[[#This Row],[Baseline Date]])&lt;7,YEAR(tbl_PV_Milestones[[#This Row],[Baseline Date]]),YEAR(tbl_PV_Milestones[[#This Row],[Baseline Date]])+1)</f>
        <v>1900</v>
      </c>
      <c r="W3188" s="41">
        <f>IF(MONTH(tbl_PV_Milestones[[#This Row],[Actual/Schedule Finish]])&lt;7,YEAR(tbl_PV_Milestones[[#This Row],[Actual/Schedule Finish]]),YEAR(tbl_PV_Milestones[[#This Row],[Actual/Schedule Finish]])+1)</f>
        <v>1900</v>
      </c>
      <c r="X3188" s="41" t="str">
        <f>IF(OR(tbl_PV_Milestones[[#This Row],[Project Status]]="Completed",tbl_PV_Milestones[[#This Row],[Project Status]]="Assumed Completed"),"Yes","No")</f>
        <v>No</v>
      </c>
      <c r="Y3188" s="41">
        <f>IF(tbl_PV_Milestones[[#This Row],[Baseline Date]]="",1,0)</f>
        <v>1</v>
      </c>
      <c r="Z3188" s="41">
        <f>IF(tbl_PV_Milestones[[#This Row],[Baseline Date]]&lt;PV_Meta!$B$7,1,0)</f>
        <v>1</v>
      </c>
      <c r="AA3188" s="41">
        <f>IF(tbl_PV_Milestones[[#This Row],[Complete]]="Yes",1,0)</f>
        <v>0</v>
      </c>
      <c r="AB3188" s="41">
        <f>IF(AND(tbl_PV_Milestones[[#This Row],[BL FY]]=2025,tbl_PV_Milestones[[#This Row],[Baseline Date]]&lt;PV_Meta!$B$7),1,0)</f>
        <v>0</v>
      </c>
      <c r="AC3188" s="41">
        <f>IF(AND(tbl_PV_Milestones[[#This Row],[Planned YTD]]=1,tbl_PV_Milestones[[#This Row],[Complete]]="Yes"),1,0)</f>
        <v>0</v>
      </c>
      <c r="AD3188" s="41">
        <f>IF(AND(tbl_PV_Milestones[[#This Row],[Actual/Schedule Finish]]&lt;PV_Meta!$B$7,tbl_PV_Milestones[[#This Row],[Complete]]="No",tbl_PV_Milestones[[#This Row],[Project Status]]&lt;&gt;"On Hold"),1,0)</f>
        <v>1</v>
      </c>
      <c r="AE3188" s="41">
        <f>IF(AND(tbl_PV_Milestones[[#This Row],[Actual/Schedule Finish]]&gt;tbl_PV_Milestones[[#This Row],[Baseline Date]],tbl_PV_Milestones[[#This Row],[Complete]]="No",tbl_PV_Milestones[[#This Row],[Project Status]]&lt;&gt;"On Hold",tbl_PV_Milestones[[#This Row],[Overdue]]=0,tbl_PV_Milestones[[#This Row],[To be Baselined]]&lt;&gt;1),1,0)</f>
        <v>0</v>
      </c>
      <c r="AF3188" s="41">
        <f>IF(AND(tbl_PV_Milestones[[#This Row],[BL FY]]=2025,tbl_PV_Milestones[[#This Row],[Finish FY]]&gt;2025),1,0)</f>
        <v>0</v>
      </c>
      <c r="AG3188" s="56" t="str">
        <f>_xlfn.XLOOKUP(tbl_PV_Milestones[[#This Row],[Work ID]],tbl_PV_Meta[Work ID '#],tbl_PV_Meta[Project Manager/Owner],,0)</f>
        <v>Project Manager 14</v>
      </c>
    </row>
    <row r="3189" spans="4:33" x14ac:dyDescent="0.25">
      <c r="D3189" s="6" t="s">
        <v>154</v>
      </c>
      <c r="E3189" s="6" t="s">
        <v>52</v>
      </c>
      <c r="F3189" s="6" t="s">
        <v>1748</v>
      </c>
      <c r="G3189" s="6" t="s">
        <v>527</v>
      </c>
      <c r="H3189" s="6" t="s">
        <v>505</v>
      </c>
      <c r="I3189" s="6" t="s">
        <v>510</v>
      </c>
      <c r="J3189" s="6" t="s">
        <v>154</v>
      </c>
      <c r="K3189" s="6" t="s">
        <v>39</v>
      </c>
      <c r="L3189" s="6" t="s">
        <v>83</v>
      </c>
      <c r="M3189" s="43"/>
      <c r="N3189" s="44" t="s">
        <v>1979</v>
      </c>
      <c r="S3189" s="45" t="e">
        <f>_xlfn.CONCAT(#REF!,TRIM(tbl_PV_Milestones[[#This Row],[Milestone Description]]))</f>
        <v>#REF!</v>
      </c>
      <c r="T3189" s="84" t="str">
        <f>IF(COUNTIF(tbl_PV_Milestones[UID],tbl_PV_Milestones[[#This Row],[UID]])&gt;1,"Duplicate","")</f>
        <v>Duplicate</v>
      </c>
      <c r="U3189" s="42" t="str">
        <f>_xlfn.XLOOKUP(tbl_PV_Milestones[[#This Row],[Work ID]],tbl_PV_Meta[Work ID '#],tbl_PV_Meta[Sub-Portfolio])</f>
        <v>Sub-Portfolio 7</v>
      </c>
      <c r="V3189" s="41">
        <f>IF(MONTH(tbl_PV_Milestones[[#This Row],[Baseline Date]])&lt;7,YEAR(tbl_PV_Milestones[[#This Row],[Baseline Date]]),YEAR(tbl_PV_Milestones[[#This Row],[Baseline Date]])+1)</f>
        <v>1900</v>
      </c>
      <c r="W3189" s="41">
        <f>IF(MONTH(tbl_PV_Milestones[[#This Row],[Actual/Schedule Finish]])&lt;7,YEAR(tbl_PV_Milestones[[#This Row],[Actual/Schedule Finish]]),YEAR(tbl_PV_Milestones[[#This Row],[Actual/Schedule Finish]])+1)</f>
        <v>1900</v>
      </c>
      <c r="X3189" s="41" t="str">
        <f>IF(OR(tbl_PV_Milestones[[#This Row],[Project Status]]="Completed",tbl_PV_Milestones[[#This Row],[Project Status]]="Assumed Completed"),"Yes","No")</f>
        <v>No</v>
      </c>
      <c r="Y3189" s="41">
        <f>IF(tbl_PV_Milestones[[#This Row],[Baseline Date]]="",1,0)</f>
        <v>1</v>
      </c>
      <c r="Z3189" s="41">
        <f>IF(tbl_PV_Milestones[[#This Row],[Baseline Date]]&lt;PV_Meta!$B$7,1,0)</f>
        <v>1</v>
      </c>
      <c r="AA3189" s="41">
        <f>IF(tbl_PV_Milestones[[#This Row],[Complete]]="Yes",1,0)</f>
        <v>0</v>
      </c>
      <c r="AB3189" s="41">
        <f>IF(AND(tbl_PV_Milestones[[#This Row],[BL FY]]=2025,tbl_PV_Milestones[[#This Row],[Baseline Date]]&lt;PV_Meta!$B$7),1,0)</f>
        <v>0</v>
      </c>
      <c r="AC3189" s="41">
        <f>IF(AND(tbl_PV_Milestones[[#This Row],[Planned YTD]]=1,tbl_PV_Milestones[[#This Row],[Complete]]="Yes"),1,0)</f>
        <v>0</v>
      </c>
      <c r="AD3189" s="41">
        <f>IF(AND(tbl_PV_Milestones[[#This Row],[Actual/Schedule Finish]]&lt;PV_Meta!$B$7,tbl_PV_Milestones[[#This Row],[Complete]]="No",tbl_PV_Milestones[[#This Row],[Project Status]]&lt;&gt;"On Hold"),1,0)</f>
        <v>1</v>
      </c>
      <c r="AE3189" s="41">
        <f>IF(AND(tbl_PV_Milestones[[#This Row],[Actual/Schedule Finish]]&gt;tbl_PV_Milestones[[#This Row],[Baseline Date]],tbl_PV_Milestones[[#This Row],[Complete]]="No",tbl_PV_Milestones[[#This Row],[Project Status]]&lt;&gt;"On Hold",tbl_PV_Milestones[[#This Row],[Overdue]]=0,tbl_PV_Milestones[[#This Row],[To be Baselined]]&lt;&gt;1),1,0)</f>
        <v>0</v>
      </c>
      <c r="AF3189" s="41">
        <f>IF(AND(tbl_PV_Milestones[[#This Row],[BL FY]]=2025,tbl_PV_Milestones[[#This Row],[Finish FY]]&gt;2025),1,0)</f>
        <v>0</v>
      </c>
      <c r="AG3189" s="56" t="str">
        <f>_xlfn.XLOOKUP(tbl_PV_Milestones[[#This Row],[Work ID]],tbl_PV_Meta[Work ID '#],tbl_PV_Meta[Project Manager/Owner],,0)</f>
        <v>Project Manager 14</v>
      </c>
    </row>
    <row r="3190" spans="4:33" x14ac:dyDescent="0.25">
      <c r="D3190" s="6" t="s">
        <v>154</v>
      </c>
      <c r="E3190" s="6" t="s">
        <v>52</v>
      </c>
      <c r="F3190" s="6" t="s">
        <v>1748</v>
      </c>
      <c r="G3190" s="6" t="s">
        <v>529</v>
      </c>
      <c r="H3190" s="6" t="s">
        <v>505</v>
      </c>
      <c r="I3190" s="6" t="s">
        <v>510</v>
      </c>
      <c r="J3190" s="6" t="s">
        <v>154</v>
      </c>
      <c r="K3190" s="6" t="s">
        <v>39</v>
      </c>
      <c r="L3190" s="6" t="s">
        <v>83</v>
      </c>
      <c r="M3190" s="43"/>
      <c r="N3190" s="44" t="s">
        <v>1979</v>
      </c>
      <c r="S3190" s="45" t="e">
        <f>_xlfn.CONCAT(#REF!,TRIM(tbl_PV_Milestones[[#This Row],[Milestone Description]]))</f>
        <v>#REF!</v>
      </c>
      <c r="T3190" s="84" t="str">
        <f>IF(COUNTIF(tbl_PV_Milestones[UID],tbl_PV_Milestones[[#This Row],[UID]])&gt;1,"Duplicate","")</f>
        <v>Duplicate</v>
      </c>
      <c r="U3190" s="42" t="str">
        <f>_xlfn.XLOOKUP(tbl_PV_Milestones[[#This Row],[Work ID]],tbl_PV_Meta[Work ID '#],tbl_PV_Meta[Sub-Portfolio])</f>
        <v>Sub-Portfolio 7</v>
      </c>
      <c r="V3190" s="41">
        <f>IF(MONTH(tbl_PV_Milestones[[#This Row],[Baseline Date]])&lt;7,YEAR(tbl_PV_Milestones[[#This Row],[Baseline Date]]),YEAR(tbl_PV_Milestones[[#This Row],[Baseline Date]])+1)</f>
        <v>1900</v>
      </c>
      <c r="W3190" s="41">
        <f>IF(MONTH(tbl_PV_Milestones[[#This Row],[Actual/Schedule Finish]])&lt;7,YEAR(tbl_PV_Milestones[[#This Row],[Actual/Schedule Finish]]),YEAR(tbl_PV_Milestones[[#This Row],[Actual/Schedule Finish]])+1)</f>
        <v>1900</v>
      </c>
      <c r="X3190" s="41" t="str">
        <f>IF(OR(tbl_PV_Milestones[[#This Row],[Project Status]]="Completed",tbl_PV_Milestones[[#This Row],[Project Status]]="Assumed Completed"),"Yes","No")</f>
        <v>No</v>
      </c>
      <c r="Y3190" s="41">
        <f>IF(tbl_PV_Milestones[[#This Row],[Baseline Date]]="",1,0)</f>
        <v>1</v>
      </c>
      <c r="Z3190" s="41">
        <f>IF(tbl_PV_Milestones[[#This Row],[Baseline Date]]&lt;PV_Meta!$B$7,1,0)</f>
        <v>1</v>
      </c>
      <c r="AA3190" s="41">
        <f>IF(tbl_PV_Milestones[[#This Row],[Complete]]="Yes",1,0)</f>
        <v>0</v>
      </c>
      <c r="AB3190" s="41">
        <f>IF(AND(tbl_PV_Milestones[[#This Row],[BL FY]]=2025,tbl_PV_Milestones[[#This Row],[Baseline Date]]&lt;PV_Meta!$B$7),1,0)</f>
        <v>0</v>
      </c>
      <c r="AC3190" s="41">
        <f>IF(AND(tbl_PV_Milestones[[#This Row],[Planned YTD]]=1,tbl_PV_Milestones[[#This Row],[Complete]]="Yes"),1,0)</f>
        <v>0</v>
      </c>
      <c r="AD3190" s="41">
        <f>IF(AND(tbl_PV_Milestones[[#This Row],[Actual/Schedule Finish]]&lt;PV_Meta!$B$7,tbl_PV_Milestones[[#This Row],[Complete]]="No",tbl_PV_Milestones[[#This Row],[Project Status]]&lt;&gt;"On Hold"),1,0)</f>
        <v>1</v>
      </c>
      <c r="AE3190" s="41">
        <f>IF(AND(tbl_PV_Milestones[[#This Row],[Actual/Schedule Finish]]&gt;tbl_PV_Milestones[[#This Row],[Baseline Date]],tbl_PV_Milestones[[#This Row],[Complete]]="No",tbl_PV_Milestones[[#This Row],[Project Status]]&lt;&gt;"On Hold",tbl_PV_Milestones[[#This Row],[Overdue]]=0,tbl_PV_Milestones[[#This Row],[To be Baselined]]&lt;&gt;1),1,0)</f>
        <v>0</v>
      </c>
      <c r="AF3190" s="41">
        <f>IF(AND(tbl_PV_Milestones[[#This Row],[BL FY]]=2025,tbl_PV_Milestones[[#This Row],[Finish FY]]&gt;2025),1,0)</f>
        <v>0</v>
      </c>
      <c r="AG3190" s="56" t="str">
        <f>_xlfn.XLOOKUP(tbl_PV_Milestones[[#This Row],[Work ID]],tbl_PV_Meta[Work ID '#],tbl_PV_Meta[Project Manager/Owner],,0)</f>
        <v>Project Manager 14</v>
      </c>
    </row>
    <row r="3191" spans="4:33" x14ac:dyDescent="0.25">
      <c r="D3191" s="6" t="s">
        <v>154</v>
      </c>
      <c r="E3191" s="6" t="s">
        <v>52</v>
      </c>
      <c r="F3191" s="6" t="s">
        <v>1748</v>
      </c>
      <c r="G3191" s="6" t="s">
        <v>530</v>
      </c>
      <c r="H3191" s="6" t="s">
        <v>505</v>
      </c>
      <c r="I3191" s="6" t="s">
        <v>510</v>
      </c>
      <c r="J3191" s="6" t="s">
        <v>154</v>
      </c>
      <c r="K3191" s="6" t="s">
        <v>39</v>
      </c>
      <c r="L3191" s="6" t="s">
        <v>83</v>
      </c>
      <c r="M3191" s="43"/>
      <c r="N3191" s="44" t="s">
        <v>1979</v>
      </c>
      <c r="S3191" s="45" t="e">
        <f>_xlfn.CONCAT(#REF!,TRIM(tbl_PV_Milestones[[#This Row],[Milestone Description]]))</f>
        <v>#REF!</v>
      </c>
      <c r="T3191" s="84" t="str">
        <f>IF(COUNTIF(tbl_PV_Milestones[UID],tbl_PV_Milestones[[#This Row],[UID]])&gt;1,"Duplicate","")</f>
        <v>Duplicate</v>
      </c>
      <c r="U3191" s="42" t="str">
        <f>_xlfn.XLOOKUP(tbl_PV_Milestones[[#This Row],[Work ID]],tbl_PV_Meta[Work ID '#],tbl_PV_Meta[Sub-Portfolio])</f>
        <v>Sub-Portfolio 7</v>
      </c>
      <c r="V3191" s="41">
        <f>IF(MONTH(tbl_PV_Milestones[[#This Row],[Baseline Date]])&lt;7,YEAR(tbl_PV_Milestones[[#This Row],[Baseline Date]]),YEAR(tbl_PV_Milestones[[#This Row],[Baseline Date]])+1)</f>
        <v>1900</v>
      </c>
      <c r="W3191" s="41">
        <f>IF(MONTH(tbl_PV_Milestones[[#This Row],[Actual/Schedule Finish]])&lt;7,YEAR(tbl_PV_Milestones[[#This Row],[Actual/Schedule Finish]]),YEAR(tbl_PV_Milestones[[#This Row],[Actual/Schedule Finish]])+1)</f>
        <v>1900</v>
      </c>
      <c r="X3191" s="41" t="str">
        <f>IF(OR(tbl_PV_Milestones[[#This Row],[Project Status]]="Completed",tbl_PV_Milestones[[#This Row],[Project Status]]="Assumed Completed"),"Yes","No")</f>
        <v>No</v>
      </c>
      <c r="Y3191" s="41">
        <f>IF(tbl_PV_Milestones[[#This Row],[Baseline Date]]="",1,0)</f>
        <v>1</v>
      </c>
      <c r="Z3191" s="41">
        <f>IF(tbl_PV_Milestones[[#This Row],[Baseline Date]]&lt;PV_Meta!$B$7,1,0)</f>
        <v>1</v>
      </c>
      <c r="AA3191" s="41">
        <f>IF(tbl_PV_Milestones[[#This Row],[Complete]]="Yes",1,0)</f>
        <v>0</v>
      </c>
      <c r="AB3191" s="41">
        <f>IF(AND(tbl_PV_Milestones[[#This Row],[BL FY]]=2025,tbl_PV_Milestones[[#This Row],[Baseline Date]]&lt;PV_Meta!$B$7),1,0)</f>
        <v>0</v>
      </c>
      <c r="AC3191" s="41">
        <f>IF(AND(tbl_PV_Milestones[[#This Row],[Planned YTD]]=1,tbl_PV_Milestones[[#This Row],[Complete]]="Yes"),1,0)</f>
        <v>0</v>
      </c>
      <c r="AD3191" s="41">
        <f>IF(AND(tbl_PV_Milestones[[#This Row],[Actual/Schedule Finish]]&lt;PV_Meta!$B$7,tbl_PV_Milestones[[#This Row],[Complete]]="No",tbl_PV_Milestones[[#This Row],[Project Status]]&lt;&gt;"On Hold"),1,0)</f>
        <v>1</v>
      </c>
      <c r="AE3191" s="41">
        <f>IF(AND(tbl_PV_Milestones[[#This Row],[Actual/Schedule Finish]]&gt;tbl_PV_Milestones[[#This Row],[Baseline Date]],tbl_PV_Milestones[[#This Row],[Complete]]="No",tbl_PV_Milestones[[#This Row],[Project Status]]&lt;&gt;"On Hold",tbl_PV_Milestones[[#This Row],[Overdue]]=0,tbl_PV_Milestones[[#This Row],[To be Baselined]]&lt;&gt;1),1,0)</f>
        <v>0</v>
      </c>
      <c r="AF3191" s="41">
        <f>IF(AND(tbl_PV_Milestones[[#This Row],[BL FY]]=2025,tbl_PV_Milestones[[#This Row],[Finish FY]]&gt;2025),1,0)</f>
        <v>0</v>
      </c>
      <c r="AG3191" s="56" t="str">
        <f>_xlfn.XLOOKUP(tbl_PV_Milestones[[#This Row],[Work ID]],tbl_PV_Meta[Work ID '#],tbl_PV_Meta[Project Manager/Owner],,0)</f>
        <v>Project Manager 14</v>
      </c>
    </row>
    <row r="3192" spans="4:33" x14ac:dyDescent="0.25">
      <c r="D3192" s="6" t="s">
        <v>154</v>
      </c>
      <c r="E3192" s="6" t="s">
        <v>52</v>
      </c>
      <c r="F3192" s="6" t="s">
        <v>1748</v>
      </c>
      <c r="G3192" s="6" t="s">
        <v>1242</v>
      </c>
      <c r="H3192" s="6" t="s">
        <v>505</v>
      </c>
      <c r="I3192" s="6" t="s">
        <v>510</v>
      </c>
      <c r="J3192" s="6" t="s">
        <v>154</v>
      </c>
      <c r="K3192" s="6" t="s">
        <v>39</v>
      </c>
      <c r="L3192" s="6" t="s">
        <v>83</v>
      </c>
      <c r="M3192" s="43"/>
      <c r="N3192" s="44" t="s">
        <v>1979</v>
      </c>
      <c r="S3192" s="45" t="e">
        <f>_xlfn.CONCAT(#REF!,TRIM(tbl_PV_Milestones[[#This Row],[Milestone Description]]))</f>
        <v>#REF!</v>
      </c>
      <c r="T3192" s="84" t="str">
        <f>IF(COUNTIF(tbl_PV_Milestones[UID],tbl_PV_Milestones[[#This Row],[UID]])&gt;1,"Duplicate","")</f>
        <v>Duplicate</v>
      </c>
      <c r="U3192" s="42" t="str">
        <f>_xlfn.XLOOKUP(tbl_PV_Milestones[[#This Row],[Work ID]],tbl_PV_Meta[Work ID '#],tbl_PV_Meta[Sub-Portfolio])</f>
        <v>Sub-Portfolio 7</v>
      </c>
      <c r="V3192" s="41">
        <f>IF(MONTH(tbl_PV_Milestones[[#This Row],[Baseline Date]])&lt;7,YEAR(tbl_PV_Milestones[[#This Row],[Baseline Date]]),YEAR(tbl_PV_Milestones[[#This Row],[Baseline Date]])+1)</f>
        <v>1900</v>
      </c>
      <c r="W3192" s="41">
        <f>IF(MONTH(tbl_PV_Milestones[[#This Row],[Actual/Schedule Finish]])&lt;7,YEAR(tbl_PV_Milestones[[#This Row],[Actual/Schedule Finish]]),YEAR(tbl_PV_Milestones[[#This Row],[Actual/Schedule Finish]])+1)</f>
        <v>1900</v>
      </c>
      <c r="X3192" s="41" t="str">
        <f>IF(OR(tbl_PV_Milestones[[#This Row],[Project Status]]="Completed",tbl_PV_Milestones[[#This Row],[Project Status]]="Assumed Completed"),"Yes","No")</f>
        <v>No</v>
      </c>
      <c r="Y3192" s="41">
        <f>IF(tbl_PV_Milestones[[#This Row],[Baseline Date]]="",1,0)</f>
        <v>1</v>
      </c>
      <c r="Z3192" s="41">
        <f>IF(tbl_PV_Milestones[[#This Row],[Baseline Date]]&lt;PV_Meta!$B$7,1,0)</f>
        <v>1</v>
      </c>
      <c r="AA3192" s="41">
        <f>IF(tbl_PV_Milestones[[#This Row],[Complete]]="Yes",1,0)</f>
        <v>0</v>
      </c>
      <c r="AB3192" s="41">
        <f>IF(AND(tbl_PV_Milestones[[#This Row],[BL FY]]=2025,tbl_PV_Milestones[[#This Row],[Baseline Date]]&lt;PV_Meta!$B$7),1,0)</f>
        <v>0</v>
      </c>
      <c r="AC3192" s="41">
        <f>IF(AND(tbl_PV_Milestones[[#This Row],[Planned YTD]]=1,tbl_PV_Milestones[[#This Row],[Complete]]="Yes"),1,0)</f>
        <v>0</v>
      </c>
      <c r="AD3192" s="41">
        <f>IF(AND(tbl_PV_Milestones[[#This Row],[Actual/Schedule Finish]]&lt;PV_Meta!$B$7,tbl_PV_Milestones[[#This Row],[Complete]]="No",tbl_PV_Milestones[[#This Row],[Project Status]]&lt;&gt;"On Hold"),1,0)</f>
        <v>1</v>
      </c>
      <c r="AE3192" s="41">
        <f>IF(AND(tbl_PV_Milestones[[#This Row],[Actual/Schedule Finish]]&gt;tbl_PV_Milestones[[#This Row],[Baseline Date]],tbl_PV_Milestones[[#This Row],[Complete]]="No",tbl_PV_Milestones[[#This Row],[Project Status]]&lt;&gt;"On Hold",tbl_PV_Milestones[[#This Row],[Overdue]]=0,tbl_PV_Milestones[[#This Row],[To be Baselined]]&lt;&gt;1),1,0)</f>
        <v>0</v>
      </c>
      <c r="AF3192" s="41">
        <f>IF(AND(tbl_PV_Milestones[[#This Row],[BL FY]]=2025,tbl_PV_Milestones[[#This Row],[Finish FY]]&gt;2025),1,0)</f>
        <v>0</v>
      </c>
      <c r="AG3192" s="56" t="str">
        <f>_xlfn.XLOOKUP(tbl_PV_Milestones[[#This Row],[Work ID]],tbl_PV_Meta[Work ID '#],tbl_PV_Meta[Project Manager/Owner],,0)</f>
        <v>Project Manager 14</v>
      </c>
    </row>
    <row r="3193" spans="4:33" x14ac:dyDescent="0.25">
      <c r="D3193" s="6" t="s">
        <v>154</v>
      </c>
      <c r="E3193" s="6" t="s">
        <v>503</v>
      </c>
      <c r="F3193" s="6" t="s">
        <v>1692</v>
      </c>
      <c r="G3193" s="6" t="s">
        <v>740</v>
      </c>
      <c r="H3193" s="6" t="s">
        <v>505</v>
      </c>
      <c r="I3193" s="6" t="s">
        <v>522</v>
      </c>
      <c r="J3193" s="6" t="s">
        <v>154</v>
      </c>
      <c r="K3193" s="6" t="s">
        <v>39</v>
      </c>
      <c r="L3193" s="6" t="s">
        <v>70</v>
      </c>
      <c r="M3193" s="43"/>
      <c r="N3193" s="44" t="s">
        <v>1979</v>
      </c>
      <c r="O3193" s="39">
        <v>45527.708333333299</v>
      </c>
      <c r="P3193" s="39">
        <v>45527.708333333299</v>
      </c>
      <c r="Q3193" s="6">
        <v>0</v>
      </c>
      <c r="R3193" s="6">
        <v>0</v>
      </c>
      <c r="S3193" s="45" t="e">
        <f>_xlfn.CONCAT(#REF!,TRIM(tbl_PV_Milestones[[#This Row],[Milestone Description]]))</f>
        <v>#REF!</v>
      </c>
      <c r="T3193" s="84" t="str">
        <f>IF(COUNTIF(tbl_PV_Milestones[UID],tbl_PV_Milestones[[#This Row],[UID]])&gt;1,"Duplicate","")</f>
        <v>Duplicate</v>
      </c>
      <c r="U3193" s="42" t="str">
        <f>_xlfn.XLOOKUP(tbl_PV_Milestones[[#This Row],[Work ID]],tbl_PV_Meta[Work ID '#],tbl_PV_Meta[Sub-Portfolio])</f>
        <v>Sub-Portfolio 4</v>
      </c>
      <c r="V3193" s="41">
        <f>IF(MONTH(tbl_PV_Milestones[[#This Row],[Baseline Date]])&lt;7,YEAR(tbl_PV_Milestones[[#This Row],[Baseline Date]]),YEAR(tbl_PV_Milestones[[#This Row],[Baseline Date]])+1)</f>
        <v>2025</v>
      </c>
      <c r="W3193" s="41">
        <f>IF(MONTH(tbl_PV_Milestones[[#This Row],[Actual/Schedule Finish]])&lt;7,YEAR(tbl_PV_Milestones[[#This Row],[Actual/Schedule Finish]]),YEAR(tbl_PV_Milestones[[#This Row],[Actual/Schedule Finish]])+1)</f>
        <v>2025</v>
      </c>
      <c r="X3193" s="41" t="str">
        <f>IF(OR(tbl_PV_Milestones[[#This Row],[Project Status]]="Completed",tbl_PV_Milestones[[#This Row],[Project Status]]="Assumed Completed"),"Yes","No")</f>
        <v>No</v>
      </c>
      <c r="Y3193" s="41">
        <f>IF(tbl_PV_Milestones[[#This Row],[Baseline Date]]="",1,0)</f>
        <v>0</v>
      </c>
      <c r="Z3193" s="41">
        <f>IF(tbl_PV_Milestones[[#This Row],[Baseline Date]]&lt;PV_Meta!$B$7,1,0)</f>
        <v>1</v>
      </c>
      <c r="AA3193" s="41">
        <f>IF(tbl_PV_Milestones[[#This Row],[Complete]]="Yes",1,0)</f>
        <v>0</v>
      </c>
      <c r="AB3193" s="41">
        <f>IF(AND(tbl_PV_Milestones[[#This Row],[BL FY]]=2025,tbl_PV_Milestones[[#This Row],[Baseline Date]]&lt;PV_Meta!$B$7),1,0)</f>
        <v>1</v>
      </c>
      <c r="AC3193" s="41">
        <f>IF(AND(tbl_PV_Milestones[[#This Row],[Planned YTD]]=1,tbl_PV_Milestones[[#This Row],[Complete]]="Yes"),1,0)</f>
        <v>0</v>
      </c>
      <c r="AD3193" s="41">
        <f>IF(AND(tbl_PV_Milestones[[#This Row],[Actual/Schedule Finish]]&lt;PV_Meta!$B$7,tbl_PV_Milestones[[#This Row],[Complete]]="No",tbl_PV_Milestones[[#This Row],[Project Status]]&lt;&gt;"On Hold"),1,0)</f>
        <v>1</v>
      </c>
      <c r="AE3193" s="41">
        <f>IF(AND(tbl_PV_Milestones[[#This Row],[Actual/Schedule Finish]]&gt;tbl_PV_Milestones[[#This Row],[Baseline Date]],tbl_PV_Milestones[[#This Row],[Complete]]="No",tbl_PV_Milestones[[#This Row],[Project Status]]&lt;&gt;"On Hold",tbl_PV_Milestones[[#This Row],[Overdue]]=0,tbl_PV_Milestones[[#This Row],[To be Baselined]]&lt;&gt;1),1,0)</f>
        <v>0</v>
      </c>
      <c r="AF3193" s="41">
        <f>IF(AND(tbl_PV_Milestones[[#This Row],[BL FY]]=2025,tbl_PV_Milestones[[#This Row],[Finish FY]]&gt;2025),1,0)</f>
        <v>0</v>
      </c>
      <c r="AG3193" s="56" t="str">
        <f>_xlfn.XLOOKUP(tbl_PV_Milestones[[#This Row],[Work ID]],tbl_PV_Meta[Work ID '#],tbl_PV_Meta[Project Manager/Owner],,0)</f>
        <v>Project Manager 4</v>
      </c>
    </row>
    <row r="3194" spans="4:33" x14ac:dyDescent="0.25">
      <c r="D3194" s="6" t="s">
        <v>154</v>
      </c>
      <c r="E3194" s="6" t="s">
        <v>503</v>
      </c>
      <c r="F3194" s="6" t="s">
        <v>1692</v>
      </c>
      <c r="G3194" s="6" t="s">
        <v>741</v>
      </c>
      <c r="H3194" s="6" t="s">
        <v>505</v>
      </c>
      <c r="I3194" s="6" t="s">
        <v>522</v>
      </c>
      <c r="J3194" s="6" t="s">
        <v>154</v>
      </c>
      <c r="K3194" s="6" t="s">
        <v>39</v>
      </c>
      <c r="L3194" s="6" t="s">
        <v>70</v>
      </c>
      <c r="M3194" s="43"/>
      <c r="N3194" s="44" t="s">
        <v>1979</v>
      </c>
      <c r="O3194" s="39">
        <v>45527.708333333299</v>
      </c>
      <c r="P3194" s="39">
        <v>45527.708333333299</v>
      </c>
      <c r="Q3194" s="6">
        <v>0</v>
      </c>
      <c r="R3194" s="6">
        <v>0</v>
      </c>
      <c r="S3194" s="45" t="e">
        <f>_xlfn.CONCAT(#REF!,TRIM(tbl_PV_Milestones[[#This Row],[Milestone Description]]))</f>
        <v>#REF!</v>
      </c>
      <c r="T3194" s="84" t="str">
        <f>IF(COUNTIF(tbl_PV_Milestones[UID],tbl_PV_Milestones[[#This Row],[UID]])&gt;1,"Duplicate","")</f>
        <v>Duplicate</v>
      </c>
      <c r="U3194" s="42" t="str">
        <f>_xlfn.XLOOKUP(tbl_PV_Milestones[[#This Row],[Work ID]],tbl_PV_Meta[Work ID '#],tbl_PV_Meta[Sub-Portfolio])</f>
        <v>Sub-Portfolio 4</v>
      </c>
      <c r="V3194" s="41">
        <f>IF(MONTH(tbl_PV_Milestones[[#This Row],[Baseline Date]])&lt;7,YEAR(tbl_PV_Milestones[[#This Row],[Baseline Date]]),YEAR(tbl_PV_Milestones[[#This Row],[Baseline Date]])+1)</f>
        <v>2025</v>
      </c>
      <c r="W3194" s="41">
        <f>IF(MONTH(tbl_PV_Milestones[[#This Row],[Actual/Schedule Finish]])&lt;7,YEAR(tbl_PV_Milestones[[#This Row],[Actual/Schedule Finish]]),YEAR(tbl_PV_Milestones[[#This Row],[Actual/Schedule Finish]])+1)</f>
        <v>2025</v>
      </c>
      <c r="X3194" s="41" t="str">
        <f>IF(OR(tbl_PV_Milestones[[#This Row],[Project Status]]="Completed",tbl_PV_Milestones[[#This Row],[Project Status]]="Assumed Completed"),"Yes","No")</f>
        <v>No</v>
      </c>
      <c r="Y3194" s="41">
        <f>IF(tbl_PV_Milestones[[#This Row],[Baseline Date]]="",1,0)</f>
        <v>0</v>
      </c>
      <c r="Z3194" s="41">
        <f>IF(tbl_PV_Milestones[[#This Row],[Baseline Date]]&lt;PV_Meta!$B$7,1,0)</f>
        <v>1</v>
      </c>
      <c r="AA3194" s="41">
        <f>IF(tbl_PV_Milestones[[#This Row],[Complete]]="Yes",1,0)</f>
        <v>0</v>
      </c>
      <c r="AB3194" s="41">
        <f>IF(AND(tbl_PV_Milestones[[#This Row],[BL FY]]=2025,tbl_PV_Milestones[[#This Row],[Baseline Date]]&lt;PV_Meta!$B$7),1,0)</f>
        <v>1</v>
      </c>
      <c r="AC3194" s="41">
        <f>IF(AND(tbl_PV_Milestones[[#This Row],[Planned YTD]]=1,tbl_PV_Milestones[[#This Row],[Complete]]="Yes"),1,0)</f>
        <v>0</v>
      </c>
      <c r="AD3194" s="41">
        <f>IF(AND(tbl_PV_Milestones[[#This Row],[Actual/Schedule Finish]]&lt;PV_Meta!$B$7,tbl_PV_Milestones[[#This Row],[Complete]]="No",tbl_PV_Milestones[[#This Row],[Project Status]]&lt;&gt;"On Hold"),1,0)</f>
        <v>1</v>
      </c>
      <c r="AE3194" s="41">
        <f>IF(AND(tbl_PV_Milestones[[#This Row],[Actual/Schedule Finish]]&gt;tbl_PV_Milestones[[#This Row],[Baseline Date]],tbl_PV_Milestones[[#This Row],[Complete]]="No",tbl_PV_Milestones[[#This Row],[Project Status]]&lt;&gt;"On Hold",tbl_PV_Milestones[[#This Row],[Overdue]]=0,tbl_PV_Milestones[[#This Row],[To be Baselined]]&lt;&gt;1),1,0)</f>
        <v>0</v>
      </c>
      <c r="AF3194" s="41">
        <f>IF(AND(tbl_PV_Milestones[[#This Row],[BL FY]]=2025,tbl_PV_Milestones[[#This Row],[Finish FY]]&gt;2025),1,0)</f>
        <v>0</v>
      </c>
      <c r="AG3194" s="56" t="str">
        <f>_xlfn.XLOOKUP(tbl_PV_Milestones[[#This Row],[Work ID]],tbl_PV_Meta[Work ID '#],tbl_PV_Meta[Project Manager/Owner],,0)</f>
        <v>Project Manager 4</v>
      </c>
    </row>
    <row r="3195" spans="4:33" x14ac:dyDescent="0.25">
      <c r="D3195" s="6" t="s">
        <v>154</v>
      </c>
      <c r="E3195" s="6" t="s">
        <v>503</v>
      </c>
      <c r="F3195" s="6" t="s">
        <v>1692</v>
      </c>
      <c r="G3195" s="6" t="s">
        <v>742</v>
      </c>
      <c r="H3195" s="6" t="s">
        <v>505</v>
      </c>
      <c r="I3195" s="6" t="s">
        <v>522</v>
      </c>
      <c r="J3195" s="6" t="s">
        <v>154</v>
      </c>
      <c r="K3195" s="6" t="s">
        <v>39</v>
      </c>
      <c r="L3195" s="6" t="s">
        <v>70</v>
      </c>
      <c r="M3195" s="43"/>
      <c r="N3195" s="44" t="s">
        <v>1979</v>
      </c>
      <c r="O3195" s="39">
        <v>45527.708333333299</v>
      </c>
      <c r="P3195" s="39">
        <v>45527.708333333299</v>
      </c>
      <c r="Q3195" s="6">
        <v>0</v>
      </c>
      <c r="R3195" s="6">
        <v>0</v>
      </c>
      <c r="S3195" s="45" t="e">
        <f>_xlfn.CONCAT(#REF!,TRIM(tbl_PV_Milestones[[#This Row],[Milestone Description]]))</f>
        <v>#REF!</v>
      </c>
      <c r="T3195" s="84" t="str">
        <f>IF(COUNTIF(tbl_PV_Milestones[UID],tbl_PV_Milestones[[#This Row],[UID]])&gt;1,"Duplicate","")</f>
        <v>Duplicate</v>
      </c>
      <c r="U3195" s="42" t="str">
        <f>_xlfn.XLOOKUP(tbl_PV_Milestones[[#This Row],[Work ID]],tbl_PV_Meta[Work ID '#],tbl_PV_Meta[Sub-Portfolio])</f>
        <v>Sub-Portfolio 4</v>
      </c>
      <c r="V3195" s="41">
        <f>IF(MONTH(tbl_PV_Milestones[[#This Row],[Baseline Date]])&lt;7,YEAR(tbl_PV_Milestones[[#This Row],[Baseline Date]]),YEAR(tbl_PV_Milestones[[#This Row],[Baseline Date]])+1)</f>
        <v>2025</v>
      </c>
      <c r="W3195" s="41">
        <f>IF(MONTH(tbl_PV_Milestones[[#This Row],[Actual/Schedule Finish]])&lt;7,YEAR(tbl_PV_Milestones[[#This Row],[Actual/Schedule Finish]]),YEAR(tbl_PV_Milestones[[#This Row],[Actual/Schedule Finish]])+1)</f>
        <v>2025</v>
      </c>
      <c r="X3195" s="41" t="str">
        <f>IF(OR(tbl_PV_Milestones[[#This Row],[Project Status]]="Completed",tbl_PV_Milestones[[#This Row],[Project Status]]="Assumed Completed"),"Yes","No")</f>
        <v>No</v>
      </c>
      <c r="Y3195" s="41">
        <f>IF(tbl_PV_Milestones[[#This Row],[Baseline Date]]="",1,0)</f>
        <v>0</v>
      </c>
      <c r="Z3195" s="41">
        <f>IF(tbl_PV_Milestones[[#This Row],[Baseline Date]]&lt;PV_Meta!$B$7,1,0)</f>
        <v>1</v>
      </c>
      <c r="AA3195" s="41">
        <f>IF(tbl_PV_Milestones[[#This Row],[Complete]]="Yes",1,0)</f>
        <v>0</v>
      </c>
      <c r="AB3195" s="41">
        <f>IF(AND(tbl_PV_Milestones[[#This Row],[BL FY]]=2025,tbl_PV_Milestones[[#This Row],[Baseline Date]]&lt;PV_Meta!$B$7),1,0)</f>
        <v>1</v>
      </c>
      <c r="AC3195" s="41">
        <f>IF(AND(tbl_PV_Milestones[[#This Row],[Planned YTD]]=1,tbl_PV_Milestones[[#This Row],[Complete]]="Yes"),1,0)</f>
        <v>0</v>
      </c>
      <c r="AD3195" s="41">
        <f>IF(AND(tbl_PV_Milestones[[#This Row],[Actual/Schedule Finish]]&lt;PV_Meta!$B$7,tbl_PV_Milestones[[#This Row],[Complete]]="No",tbl_PV_Milestones[[#This Row],[Project Status]]&lt;&gt;"On Hold"),1,0)</f>
        <v>1</v>
      </c>
      <c r="AE3195" s="41">
        <f>IF(AND(tbl_PV_Milestones[[#This Row],[Actual/Schedule Finish]]&gt;tbl_PV_Milestones[[#This Row],[Baseline Date]],tbl_PV_Milestones[[#This Row],[Complete]]="No",tbl_PV_Milestones[[#This Row],[Project Status]]&lt;&gt;"On Hold",tbl_PV_Milestones[[#This Row],[Overdue]]=0,tbl_PV_Milestones[[#This Row],[To be Baselined]]&lt;&gt;1),1,0)</f>
        <v>0</v>
      </c>
      <c r="AF3195" s="41">
        <f>IF(AND(tbl_PV_Milestones[[#This Row],[BL FY]]=2025,tbl_PV_Milestones[[#This Row],[Finish FY]]&gt;2025),1,0)</f>
        <v>0</v>
      </c>
      <c r="AG3195" s="56" t="str">
        <f>_xlfn.XLOOKUP(tbl_PV_Milestones[[#This Row],[Work ID]],tbl_PV_Meta[Work ID '#],tbl_PV_Meta[Project Manager/Owner],,0)</f>
        <v>Project Manager 4</v>
      </c>
    </row>
    <row r="3196" spans="4:33" x14ac:dyDescent="0.25">
      <c r="D3196" s="6" t="s">
        <v>154</v>
      </c>
      <c r="E3196" s="6" t="s">
        <v>503</v>
      </c>
      <c r="F3196" s="6" t="s">
        <v>1692</v>
      </c>
      <c r="G3196" s="6" t="s">
        <v>745</v>
      </c>
      <c r="H3196" s="6" t="s">
        <v>505</v>
      </c>
      <c r="I3196" s="6" t="s">
        <v>522</v>
      </c>
      <c r="J3196" s="6" t="s">
        <v>154</v>
      </c>
      <c r="K3196" s="6" t="s">
        <v>39</v>
      </c>
      <c r="L3196" s="6" t="s">
        <v>70</v>
      </c>
      <c r="M3196" s="43"/>
      <c r="N3196" s="44" t="s">
        <v>1979</v>
      </c>
      <c r="O3196" s="39">
        <v>45527.708333333299</v>
      </c>
      <c r="P3196" s="39">
        <v>45527.708333333299</v>
      </c>
      <c r="Q3196" s="6">
        <v>0</v>
      </c>
      <c r="R3196" s="6">
        <v>0</v>
      </c>
      <c r="S3196" s="45" t="e">
        <f>_xlfn.CONCAT(#REF!,TRIM(tbl_PV_Milestones[[#This Row],[Milestone Description]]))</f>
        <v>#REF!</v>
      </c>
      <c r="T3196" s="84" t="str">
        <f>IF(COUNTIF(tbl_PV_Milestones[UID],tbl_PV_Milestones[[#This Row],[UID]])&gt;1,"Duplicate","")</f>
        <v>Duplicate</v>
      </c>
      <c r="U3196" s="42" t="str">
        <f>_xlfn.XLOOKUP(tbl_PV_Milestones[[#This Row],[Work ID]],tbl_PV_Meta[Work ID '#],tbl_PV_Meta[Sub-Portfolio])</f>
        <v>Sub-Portfolio 4</v>
      </c>
      <c r="V3196" s="41">
        <f>IF(MONTH(tbl_PV_Milestones[[#This Row],[Baseline Date]])&lt;7,YEAR(tbl_PV_Milestones[[#This Row],[Baseline Date]]),YEAR(tbl_PV_Milestones[[#This Row],[Baseline Date]])+1)</f>
        <v>2025</v>
      </c>
      <c r="W3196" s="41">
        <f>IF(MONTH(tbl_PV_Milestones[[#This Row],[Actual/Schedule Finish]])&lt;7,YEAR(tbl_PV_Milestones[[#This Row],[Actual/Schedule Finish]]),YEAR(tbl_PV_Milestones[[#This Row],[Actual/Schedule Finish]])+1)</f>
        <v>2025</v>
      </c>
      <c r="X3196" s="41" t="str">
        <f>IF(OR(tbl_PV_Milestones[[#This Row],[Project Status]]="Completed",tbl_PV_Milestones[[#This Row],[Project Status]]="Assumed Completed"),"Yes","No")</f>
        <v>No</v>
      </c>
      <c r="Y3196" s="41">
        <f>IF(tbl_PV_Milestones[[#This Row],[Baseline Date]]="",1,0)</f>
        <v>0</v>
      </c>
      <c r="Z3196" s="41">
        <f>IF(tbl_PV_Milestones[[#This Row],[Baseline Date]]&lt;PV_Meta!$B$7,1,0)</f>
        <v>1</v>
      </c>
      <c r="AA3196" s="41">
        <f>IF(tbl_PV_Milestones[[#This Row],[Complete]]="Yes",1,0)</f>
        <v>0</v>
      </c>
      <c r="AB3196" s="41">
        <f>IF(AND(tbl_PV_Milestones[[#This Row],[BL FY]]=2025,tbl_PV_Milestones[[#This Row],[Baseline Date]]&lt;PV_Meta!$B$7),1,0)</f>
        <v>1</v>
      </c>
      <c r="AC3196" s="41">
        <f>IF(AND(tbl_PV_Milestones[[#This Row],[Planned YTD]]=1,tbl_PV_Milestones[[#This Row],[Complete]]="Yes"),1,0)</f>
        <v>0</v>
      </c>
      <c r="AD3196" s="41">
        <f>IF(AND(tbl_PV_Milestones[[#This Row],[Actual/Schedule Finish]]&lt;PV_Meta!$B$7,tbl_PV_Milestones[[#This Row],[Complete]]="No",tbl_PV_Milestones[[#This Row],[Project Status]]&lt;&gt;"On Hold"),1,0)</f>
        <v>1</v>
      </c>
      <c r="AE3196" s="41">
        <f>IF(AND(tbl_PV_Milestones[[#This Row],[Actual/Schedule Finish]]&gt;tbl_PV_Milestones[[#This Row],[Baseline Date]],tbl_PV_Milestones[[#This Row],[Complete]]="No",tbl_PV_Milestones[[#This Row],[Project Status]]&lt;&gt;"On Hold",tbl_PV_Milestones[[#This Row],[Overdue]]=0,tbl_PV_Milestones[[#This Row],[To be Baselined]]&lt;&gt;1),1,0)</f>
        <v>0</v>
      </c>
      <c r="AF3196" s="41">
        <f>IF(AND(tbl_PV_Milestones[[#This Row],[BL FY]]=2025,tbl_PV_Milestones[[#This Row],[Finish FY]]&gt;2025),1,0)</f>
        <v>0</v>
      </c>
      <c r="AG3196" s="56" t="str">
        <f>_xlfn.XLOOKUP(tbl_PV_Milestones[[#This Row],[Work ID]],tbl_PV_Meta[Work ID '#],tbl_PV_Meta[Project Manager/Owner],,0)</f>
        <v>Project Manager 4</v>
      </c>
    </row>
    <row r="3197" spans="4:33" x14ac:dyDescent="0.25">
      <c r="D3197" s="6" t="s">
        <v>154</v>
      </c>
      <c r="E3197" s="6" t="s">
        <v>503</v>
      </c>
      <c r="F3197" s="6" t="s">
        <v>1692</v>
      </c>
      <c r="G3197" s="6" t="s">
        <v>629</v>
      </c>
      <c r="H3197" s="6" t="s">
        <v>505</v>
      </c>
      <c r="I3197" s="6" t="s">
        <v>522</v>
      </c>
      <c r="J3197" s="6" t="s">
        <v>154</v>
      </c>
      <c r="K3197" s="6" t="s">
        <v>39</v>
      </c>
      <c r="L3197" s="6" t="s">
        <v>70</v>
      </c>
      <c r="M3197" s="43"/>
      <c r="N3197" s="44" t="s">
        <v>1979</v>
      </c>
      <c r="O3197" s="39">
        <v>45527.708333333299</v>
      </c>
      <c r="P3197" s="39">
        <v>45527.708333333299</v>
      </c>
      <c r="Q3197" s="6">
        <v>0</v>
      </c>
      <c r="R3197" s="6">
        <v>0</v>
      </c>
      <c r="S3197" s="45" t="e">
        <f>_xlfn.CONCAT(#REF!,TRIM(tbl_PV_Milestones[[#This Row],[Milestone Description]]))</f>
        <v>#REF!</v>
      </c>
      <c r="T3197" s="84" t="str">
        <f>IF(COUNTIF(tbl_PV_Milestones[UID],tbl_PV_Milestones[[#This Row],[UID]])&gt;1,"Duplicate","")</f>
        <v>Duplicate</v>
      </c>
      <c r="U3197" s="42" t="str">
        <f>_xlfn.XLOOKUP(tbl_PV_Milestones[[#This Row],[Work ID]],tbl_PV_Meta[Work ID '#],tbl_PV_Meta[Sub-Portfolio])</f>
        <v>Sub-Portfolio 4</v>
      </c>
      <c r="V3197" s="41">
        <f>IF(MONTH(tbl_PV_Milestones[[#This Row],[Baseline Date]])&lt;7,YEAR(tbl_PV_Milestones[[#This Row],[Baseline Date]]),YEAR(tbl_PV_Milestones[[#This Row],[Baseline Date]])+1)</f>
        <v>2025</v>
      </c>
      <c r="W3197" s="41">
        <f>IF(MONTH(tbl_PV_Milestones[[#This Row],[Actual/Schedule Finish]])&lt;7,YEAR(tbl_PV_Milestones[[#This Row],[Actual/Schedule Finish]]),YEAR(tbl_PV_Milestones[[#This Row],[Actual/Schedule Finish]])+1)</f>
        <v>2025</v>
      </c>
      <c r="X3197" s="41" t="str">
        <f>IF(OR(tbl_PV_Milestones[[#This Row],[Project Status]]="Completed",tbl_PV_Milestones[[#This Row],[Project Status]]="Assumed Completed"),"Yes","No")</f>
        <v>No</v>
      </c>
      <c r="Y3197" s="41">
        <f>IF(tbl_PV_Milestones[[#This Row],[Baseline Date]]="",1,0)</f>
        <v>0</v>
      </c>
      <c r="Z3197" s="41">
        <f>IF(tbl_PV_Milestones[[#This Row],[Baseline Date]]&lt;PV_Meta!$B$7,1,0)</f>
        <v>1</v>
      </c>
      <c r="AA3197" s="41">
        <f>IF(tbl_PV_Milestones[[#This Row],[Complete]]="Yes",1,0)</f>
        <v>0</v>
      </c>
      <c r="AB3197" s="41">
        <f>IF(AND(tbl_PV_Milestones[[#This Row],[BL FY]]=2025,tbl_PV_Milestones[[#This Row],[Baseline Date]]&lt;PV_Meta!$B$7),1,0)</f>
        <v>1</v>
      </c>
      <c r="AC3197" s="41">
        <f>IF(AND(tbl_PV_Milestones[[#This Row],[Planned YTD]]=1,tbl_PV_Milestones[[#This Row],[Complete]]="Yes"),1,0)</f>
        <v>0</v>
      </c>
      <c r="AD3197" s="41">
        <f>IF(AND(tbl_PV_Milestones[[#This Row],[Actual/Schedule Finish]]&lt;PV_Meta!$B$7,tbl_PV_Milestones[[#This Row],[Complete]]="No",tbl_PV_Milestones[[#This Row],[Project Status]]&lt;&gt;"On Hold"),1,0)</f>
        <v>1</v>
      </c>
      <c r="AE3197" s="41">
        <f>IF(AND(tbl_PV_Milestones[[#This Row],[Actual/Schedule Finish]]&gt;tbl_PV_Milestones[[#This Row],[Baseline Date]],tbl_PV_Milestones[[#This Row],[Complete]]="No",tbl_PV_Milestones[[#This Row],[Project Status]]&lt;&gt;"On Hold",tbl_PV_Milestones[[#This Row],[Overdue]]=0,tbl_PV_Milestones[[#This Row],[To be Baselined]]&lt;&gt;1),1,0)</f>
        <v>0</v>
      </c>
      <c r="AF3197" s="41">
        <f>IF(AND(tbl_PV_Milestones[[#This Row],[BL FY]]=2025,tbl_PV_Milestones[[#This Row],[Finish FY]]&gt;2025),1,0)</f>
        <v>0</v>
      </c>
      <c r="AG3197" s="56" t="str">
        <f>_xlfn.XLOOKUP(tbl_PV_Milestones[[#This Row],[Work ID]],tbl_PV_Meta[Work ID '#],tbl_PV_Meta[Project Manager/Owner],,0)</f>
        <v>Project Manager 4</v>
      </c>
    </row>
    <row r="3198" spans="4:33" x14ac:dyDescent="0.25">
      <c r="D3198" s="6" t="s">
        <v>154</v>
      </c>
      <c r="E3198" s="6" t="s">
        <v>52</v>
      </c>
      <c r="F3198" s="6" t="s">
        <v>1782</v>
      </c>
      <c r="G3198" s="6" t="s">
        <v>545</v>
      </c>
      <c r="H3198" s="6" t="s">
        <v>505</v>
      </c>
      <c r="I3198" s="6" t="s">
        <v>510</v>
      </c>
      <c r="J3198" s="6" t="s">
        <v>154</v>
      </c>
      <c r="K3198" s="6" t="s">
        <v>39</v>
      </c>
      <c r="L3198" s="6" t="s">
        <v>64</v>
      </c>
      <c r="M3198" s="43"/>
      <c r="N3198" s="44" t="s">
        <v>1979</v>
      </c>
      <c r="S3198" s="45" t="e">
        <f>_xlfn.CONCAT(#REF!,TRIM(tbl_PV_Milestones[[#This Row],[Milestone Description]]))</f>
        <v>#REF!</v>
      </c>
      <c r="T3198" s="84" t="str">
        <f>IF(COUNTIF(tbl_PV_Milestones[UID],tbl_PV_Milestones[[#This Row],[UID]])&gt;1,"Duplicate","")</f>
        <v>Duplicate</v>
      </c>
      <c r="U3198" s="42" t="str">
        <f>_xlfn.XLOOKUP(tbl_PV_Milestones[[#This Row],[Work ID]],tbl_PV_Meta[Work ID '#],tbl_PV_Meta[Sub-Portfolio])</f>
        <v>Sub-Portfolio 8</v>
      </c>
      <c r="V3198" s="41">
        <f>IF(MONTH(tbl_PV_Milestones[[#This Row],[Baseline Date]])&lt;7,YEAR(tbl_PV_Milestones[[#This Row],[Baseline Date]]),YEAR(tbl_PV_Milestones[[#This Row],[Baseline Date]])+1)</f>
        <v>1900</v>
      </c>
      <c r="W3198" s="41">
        <f>IF(MONTH(tbl_PV_Milestones[[#This Row],[Actual/Schedule Finish]])&lt;7,YEAR(tbl_PV_Milestones[[#This Row],[Actual/Schedule Finish]]),YEAR(tbl_PV_Milestones[[#This Row],[Actual/Schedule Finish]])+1)</f>
        <v>1900</v>
      </c>
      <c r="X3198" s="41" t="str">
        <f>IF(OR(tbl_PV_Milestones[[#This Row],[Project Status]]="Completed",tbl_PV_Milestones[[#This Row],[Project Status]]="Assumed Completed"),"Yes","No")</f>
        <v>No</v>
      </c>
      <c r="Y3198" s="41">
        <f>IF(tbl_PV_Milestones[[#This Row],[Baseline Date]]="",1,0)</f>
        <v>1</v>
      </c>
      <c r="Z3198" s="41">
        <f>IF(tbl_PV_Milestones[[#This Row],[Baseline Date]]&lt;PV_Meta!$B$7,1,0)</f>
        <v>1</v>
      </c>
      <c r="AA3198" s="41">
        <f>IF(tbl_PV_Milestones[[#This Row],[Complete]]="Yes",1,0)</f>
        <v>0</v>
      </c>
      <c r="AB3198" s="41">
        <f>IF(AND(tbl_PV_Milestones[[#This Row],[BL FY]]=2025,tbl_PV_Milestones[[#This Row],[Baseline Date]]&lt;PV_Meta!$B$7),1,0)</f>
        <v>0</v>
      </c>
      <c r="AC3198" s="41">
        <f>IF(AND(tbl_PV_Milestones[[#This Row],[Planned YTD]]=1,tbl_PV_Milestones[[#This Row],[Complete]]="Yes"),1,0)</f>
        <v>0</v>
      </c>
      <c r="AD3198" s="41">
        <f>IF(AND(tbl_PV_Milestones[[#This Row],[Actual/Schedule Finish]]&lt;PV_Meta!$B$7,tbl_PV_Milestones[[#This Row],[Complete]]="No",tbl_PV_Milestones[[#This Row],[Project Status]]&lt;&gt;"On Hold"),1,0)</f>
        <v>1</v>
      </c>
      <c r="AE3198" s="41">
        <f>IF(AND(tbl_PV_Milestones[[#This Row],[Actual/Schedule Finish]]&gt;tbl_PV_Milestones[[#This Row],[Baseline Date]],tbl_PV_Milestones[[#This Row],[Complete]]="No",tbl_PV_Milestones[[#This Row],[Project Status]]&lt;&gt;"On Hold",tbl_PV_Milestones[[#This Row],[Overdue]]=0,tbl_PV_Milestones[[#This Row],[To be Baselined]]&lt;&gt;1),1,0)</f>
        <v>0</v>
      </c>
      <c r="AF3198" s="41">
        <f>IF(AND(tbl_PV_Milestones[[#This Row],[BL FY]]=2025,tbl_PV_Milestones[[#This Row],[Finish FY]]&gt;2025),1,0)</f>
        <v>0</v>
      </c>
      <c r="AG3198" s="56" t="str">
        <f>_xlfn.XLOOKUP(tbl_PV_Milestones[[#This Row],[Work ID]],tbl_PV_Meta[Work ID '#],tbl_PV_Meta[Project Manager/Owner],,0)</f>
        <v>Project Manager 13</v>
      </c>
    </row>
    <row r="3199" spans="4:33" x14ac:dyDescent="0.25">
      <c r="D3199" s="6" t="s">
        <v>154</v>
      </c>
      <c r="E3199" s="6" t="s">
        <v>52</v>
      </c>
      <c r="F3199" s="6" t="s">
        <v>1782</v>
      </c>
      <c r="G3199" s="6" t="s">
        <v>515</v>
      </c>
      <c r="H3199" s="6" t="s">
        <v>505</v>
      </c>
      <c r="I3199" s="6" t="s">
        <v>510</v>
      </c>
      <c r="J3199" s="6" t="s">
        <v>154</v>
      </c>
      <c r="K3199" s="6" t="s">
        <v>39</v>
      </c>
      <c r="L3199" s="6" t="s">
        <v>64</v>
      </c>
      <c r="M3199" s="43"/>
      <c r="N3199" s="44" t="s">
        <v>1979</v>
      </c>
      <c r="S3199" s="45" t="e">
        <f>_xlfn.CONCAT(#REF!,TRIM(tbl_PV_Milestones[[#This Row],[Milestone Description]]))</f>
        <v>#REF!</v>
      </c>
      <c r="T3199" s="84" t="str">
        <f>IF(COUNTIF(tbl_PV_Milestones[UID],tbl_PV_Milestones[[#This Row],[UID]])&gt;1,"Duplicate","")</f>
        <v>Duplicate</v>
      </c>
      <c r="U3199" s="42" t="str">
        <f>_xlfn.XLOOKUP(tbl_PV_Milestones[[#This Row],[Work ID]],tbl_PV_Meta[Work ID '#],tbl_PV_Meta[Sub-Portfolio])</f>
        <v>Sub-Portfolio 8</v>
      </c>
      <c r="V3199" s="41">
        <f>IF(MONTH(tbl_PV_Milestones[[#This Row],[Baseline Date]])&lt;7,YEAR(tbl_PV_Milestones[[#This Row],[Baseline Date]]),YEAR(tbl_PV_Milestones[[#This Row],[Baseline Date]])+1)</f>
        <v>1900</v>
      </c>
      <c r="W3199" s="41">
        <f>IF(MONTH(tbl_PV_Milestones[[#This Row],[Actual/Schedule Finish]])&lt;7,YEAR(tbl_PV_Milestones[[#This Row],[Actual/Schedule Finish]]),YEAR(tbl_PV_Milestones[[#This Row],[Actual/Schedule Finish]])+1)</f>
        <v>1900</v>
      </c>
      <c r="X3199" s="41" t="str">
        <f>IF(OR(tbl_PV_Milestones[[#This Row],[Project Status]]="Completed",tbl_PV_Milestones[[#This Row],[Project Status]]="Assumed Completed"),"Yes","No")</f>
        <v>No</v>
      </c>
      <c r="Y3199" s="41">
        <f>IF(tbl_PV_Milestones[[#This Row],[Baseline Date]]="",1,0)</f>
        <v>1</v>
      </c>
      <c r="Z3199" s="41">
        <f>IF(tbl_PV_Milestones[[#This Row],[Baseline Date]]&lt;PV_Meta!$B$7,1,0)</f>
        <v>1</v>
      </c>
      <c r="AA3199" s="41">
        <f>IF(tbl_PV_Milestones[[#This Row],[Complete]]="Yes",1,0)</f>
        <v>0</v>
      </c>
      <c r="AB3199" s="41">
        <f>IF(AND(tbl_PV_Milestones[[#This Row],[BL FY]]=2025,tbl_PV_Milestones[[#This Row],[Baseline Date]]&lt;PV_Meta!$B$7),1,0)</f>
        <v>0</v>
      </c>
      <c r="AC3199" s="41">
        <f>IF(AND(tbl_PV_Milestones[[#This Row],[Planned YTD]]=1,tbl_PV_Milestones[[#This Row],[Complete]]="Yes"),1,0)</f>
        <v>0</v>
      </c>
      <c r="AD3199" s="41">
        <f>IF(AND(tbl_PV_Milestones[[#This Row],[Actual/Schedule Finish]]&lt;PV_Meta!$B$7,tbl_PV_Milestones[[#This Row],[Complete]]="No",tbl_PV_Milestones[[#This Row],[Project Status]]&lt;&gt;"On Hold"),1,0)</f>
        <v>1</v>
      </c>
      <c r="AE3199" s="41">
        <f>IF(AND(tbl_PV_Milestones[[#This Row],[Actual/Schedule Finish]]&gt;tbl_PV_Milestones[[#This Row],[Baseline Date]],tbl_PV_Milestones[[#This Row],[Complete]]="No",tbl_PV_Milestones[[#This Row],[Project Status]]&lt;&gt;"On Hold",tbl_PV_Milestones[[#This Row],[Overdue]]=0,tbl_PV_Milestones[[#This Row],[To be Baselined]]&lt;&gt;1),1,0)</f>
        <v>0</v>
      </c>
      <c r="AF3199" s="41">
        <f>IF(AND(tbl_PV_Milestones[[#This Row],[BL FY]]=2025,tbl_PV_Milestones[[#This Row],[Finish FY]]&gt;2025),1,0)</f>
        <v>0</v>
      </c>
      <c r="AG3199" s="56" t="str">
        <f>_xlfn.XLOOKUP(tbl_PV_Milestones[[#This Row],[Work ID]],tbl_PV_Meta[Work ID '#],tbl_PV_Meta[Project Manager/Owner],,0)</f>
        <v>Project Manager 13</v>
      </c>
    </row>
    <row r="3200" spans="4:33" x14ac:dyDescent="0.25">
      <c r="D3200" s="6" t="s">
        <v>154</v>
      </c>
      <c r="E3200" s="6" t="s">
        <v>52</v>
      </c>
      <c r="F3200" s="6" t="s">
        <v>1782</v>
      </c>
      <c r="G3200" s="6" t="s">
        <v>548</v>
      </c>
      <c r="H3200" s="6" t="s">
        <v>505</v>
      </c>
      <c r="I3200" s="6" t="s">
        <v>510</v>
      </c>
      <c r="J3200" s="6" t="s">
        <v>154</v>
      </c>
      <c r="K3200" s="6" t="s">
        <v>39</v>
      </c>
      <c r="L3200" s="6" t="s">
        <v>64</v>
      </c>
      <c r="M3200" s="43"/>
      <c r="N3200" s="44" t="s">
        <v>1979</v>
      </c>
      <c r="S3200" s="45" t="e">
        <f>_xlfn.CONCAT(#REF!,TRIM(tbl_PV_Milestones[[#This Row],[Milestone Description]]))</f>
        <v>#REF!</v>
      </c>
      <c r="T3200" s="84" t="str">
        <f>IF(COUNTIF(tbl_PV_Milestones[UID],tbl_PV_Milestones[[#This Row],[UID]])&gt;1,"Duplicate","")</f>
        <v>Duplicate</v>
      </c>
      <c r="U3200" s="42" t="str">
        <f>_xlfn.XLOOKUP(tbl_PV_Milestones[[#This Row],[Work ID]],tbl_PV_Meta[Work ID '#],tbl_PV_Meta[Sub-Portfolio])</f>
        <v>Sub-Portfolio 8</v>
      </c>
      <c r="V3200" s="41">
        <f>IF(MONTH(tbl_PV_Milestones[[#This Row],[Baseline Date]])&lt;7,YEAR(tbl_PV_Milestones[[#This Row],[Baseline Date]]),YEAR(tbl_PV_Milestones[[#This Row],[Baseline Date]])+1)</f>
        <v>1900</v>
      </c>
      <c r="W3200" s="41">
        <f>IF(MONTH(tbl_PV_Milestones[[#This Row],[Actual/Schedule Finish]])&lt;7,YEAR(tbl_PV_Milestones[[#This Row],[Actual/Schedule Finish]]),YEAR(tbl_PV_Milestones[[#This Row],[Actual/Schedule Finish]])+1)</f>
        <v>1900</v>
      </c>
      <c r="X3200" s="41" t="str">
        <f>IF(OR(tbl_PV_Milestones[[#This Row],[Project Status]]="Completed",tbl_PV_Milestones[[#This Row],[Project Status]]="Assumed Completed"),"Yes","No")</f>
        <v>No</v>
      </c>
      <c r="Y3200" s="41">
        <f>IF(tbl_PV_Milestones[[#This Row],[Baseline Date]]="",1,0)</f>
        <v>1</v>
      </c>
      <c r="Z3200" s="41">
        <f>IF(tbl_PV_Milestones[[#This Row],[Baseline Date]]&lt;PV_Meta!$B$7,1,0)</f>
        <v>1</v>
      </c>
      <c r="AA3200" s="41">
        <f>IF(tbl_PV_Milestones[[#This Row],[Complete]]="Yes",1,0)</f>
        <v>0</v>
      </c>
      <c r="AB3200" s="41">
        <f>IF(AND(tbl_PV_Milestones[[#This Row],[BL FY]]=2025,tbl_PV_Milestones[[#This Row],[Baseline Date]]&lt;PV_Meta!$B$7),1,0)</f>
        <v>0</v>
      </c>
      <c r="AC3200" s="41">
        <f>IF(AND(tbl_PV_Milestones[[#This Row],[Planned YTD]]=1,tbl_PV_Milestones[[#This Row],[Complete]]="Yes"),1,0)</f>
        <v>0</v>
      </c>
      <c r="AD3200" s="41">
        <f>IF(AND(tbl_PV_Milestones[[#This Row],[Actual/Schedule Finish]]&lt;PV_Meta!$B$7,tbl_PV_Milestones[[#This Row],[Complete]]="No",tbl_PV_Milestones[[#This Row],[Project Status]]&lt;&gt;"On Hold"),1,0)</f>
        <v>1</v>
      </c>
      <c r="AE3200" s="41">
        <f>IF(AND(tbl_PV_Milestones[[#This Row],[Actual/Schedule Finish]]&gt;tbl_PV_Milestones[[#This Row],[Baseline Date]],tbl_PV_Milestones[[#This Row],[Complete]]="No",tbl_PV_Milestones[[#This Row],[Project Status]]&lt;&gt;"On Hold",tbl_PV_Milestones[[#This Row],[Overdue]]=0,tbl_PV_Milestones[[#This Row],[To be Baselined]]&lt;&gt;1),1,0)</f>
        <v>0</v>
      </c>
      <c r="AF3200" s="41">
        <f>IF(AND(tbl_PV_Milestones[[#This Row],[BL FY]]=2025,tbl_PV_Milestones[[#This Row],[Finish FY]]&gt;2025),1,0)</f>
        <v>0</v>
      </c>
      <c r="AG3200" s="56" t="str">
        <f>_xlfn.XLOOKUP(tbl_PV_Milestones[[#This Row],[Work ID]],tbl_PV_Meta[Work ID '#],tbl_PV_Meta[Project Manager/Owner],,0)</f>
        <v>Project Manager 13</v>
      </c>
    </row>
    <row r="3201" spans="4:33" x14ac:dyDescent="0.25">
      <c r="D3201" s="6" t="s">
        <v>154</v>
      </c>
      <c r="E3201" s="6" t="s">
        <v>52</v>
      </c>
      <c r="F3201" s="6" t="s">
        <v>1782</v>
      </c>
      <c r="G3201" s="6" t="s">
        <v>549</v>
      </c>
      <c r="H3201" s="6" t="s">
        <v>505</v>
      </c>
      <c r="I3201" s="6" t="s">
        <v>510</v>
      </c>
      <c r="J3201" s="6" t="s">
        <v>154</v>
      </c>
      <c r="K3201" s="6" t="s">
        <v>39</v>
      </c>
      <c r="L3201" s="6" t="s">
        <v>64</v>
      </c>
      <c r="M3201" s="43"/>
      <c r="N3201" s="44" t="s">
        <v>1979</v>
      </c>
      <c r="S3201" s="45" t="e">
        <f>_xlfn.CONCAT(#REF!,TRIM(tbl_PV_Milestones[[#This Row],[Milestone Description]]))</f>
        <v>#REF!</v>
      </c>
      <c r="T3201" s="84" t="str">
        <f>IF(COUNTIF(tbl_PV_Milestones[UID],tbl_PV_Milestones[[#This Row],[UID]])&gt;1,"Duplicate","")</f>
        <v>Duplicate</v>
      </c>
      <c r="U3201" s="42" t="str">
        <f>_xlfn.XLOOKUP(tbl_PV_Milestones[[#This Row],[Work ID]],tbl_PV_Meta[Work ID '#],tbl_PV_Meta[Sub-Portfolio])</f>
        <v>Sub-Portfolio 8</v>
      </c>
      <c r="V3201" s="41">
        <f>IF(MONTH(tbl_PV_Milestones[[#This Row],[Baseline Date]])&lt;7,YEAR(tbl_PV_Milestones[[#This Row],[Baseline Date]]),YEAR(tbl_PV_Milestones[[#This Row],[Baseline Date]])+1)</f>
        <v>1900</v>
      </c>
      <c r="W3201" s="41">
        <f>IF(MONTH(tbl_PV_Milestones[[#This Row],[Actual/Schedule Finish]])&lt;7,YEAR(tbl_PV_Milestones[[#This Row],[Actual/Schedule Finish]]),YEAR(tbl_PV_Milestones[[#This Row],[Actual/Schedule Finish]])+1)</f>
        <v>1900</v>
      </c>
      <c r="X3201" s="41" t="str">
        <f>IF(OR(tbl_PV_Milestones[[#This Row],[Project Status]]="Completed",tbl_PV_Milestones[[#This Row],[Project Status]]="Assumed Completed"),"Yes","No")</f>
        <v>No</v>
      </c>
      <c r="Y3201" s="41">
        <f>IF(tbl_PV_Milestones[[#This Row],[Baseline Date]]="",1,0)</f>
        <v>1</v>
      </c>
      <c r="Z3201" s="41">
        <f>IF(tbl_PV_Milestones[[#This Row],[Baseline Date]]&lt;PV_Meta!$B$7,1,0)</f>
        <v>1</v>
      </c>
      <c r="AA3201" s="41">
        <f>IF(tbl_PV_Milestones[[#This Row],[Complete]]="Yes",1,0)</f>
        <v>0</v>
      </c>
      <c r="AB3201" s="41">
        <f>IF(AND(tbl_PV_Milestones[[#This Row],[BL FY]]=2025,tbl_PV_Milestones[[#This Row],[Baseline Date]]&lt;PV_Meta!$B$7),1,0)</f>
        <v>0</v>
      </c>
      <c r="AC3201" s="41">
        <f>IF(AND(tbl_PV_Milestones[[#This Row],[Planned YTD]]=1,tbl_PV_Milestones[[#This Row],[Complete]]="Yes"),1,0)</f>
        <v>0</v>
      </c>
      <c r="AD3201" s="41">
        <f>IF(AND(tbl_PV_Milestones[[#This Row],[Actual/Schedule Finish]]&lt;PV_Meta!$B$7,tbl_PV_Milestones[[#This Row],[Complete]]="No",tbl_PV_Milestones[[#This Row],[Project Status]]&lt;&gt;"On Hold"),1,0)</f>
        <v>1</v>
      </c>
      <c r="AE3201" s="41">
        <f>IF(AND(tbl_PV_Milestones[[#This Row],[Actual/Schedule Finish]]&gt;tbl_PV_Milestones[[#This Row],[Baseline Date]],tbl_PV_Milestones[[#This Row],[Complete]]="No",tbl_PV_Milestones[[#This Row],[Project Status]]&lt;&gt;"On Hold",tbl_PV_Milestones[[#This Row],[Overdue]]=0,tbl_PV_Milestones[[#This Row],[To be Baselined]]&lt;&gt;1),1,0)</f>
        <v>0</v>
      </c>
      <c r="AF3201" s="41">
        <f>IF(AND(tbl_PV_Milestones[[#This Row],[BL FY]]=2025,tbl_PV_Milestones[[#This Row],[Finish FY]]&gt;2025),1,0)</f>
        <v>0</v>
      </c>
      <c r="AG3201" s="56" t="str">
        <f>_xlfn.XLOOKUP(tbl_PV_Milestones[[#This Row],[Work ID]],tbl_PV_Meta[Work ID '#],tbl_PV_Meta[Project Manager/Owner],,0)</f>
        <v>Project Manager 13</v>
      </c>
    </row>
    <row r="3202" spans="4:33" x14ac:dyDescent="0.25">
      <c r="D3202" s="6" t="s">
        <v>154</v>
      </c>
      <c r="E3202" s="6" t="s">
        <v>52</v>
      </c>
      <c r="F3202" s="6" t="s">
        <v>1782</v>
      </c>
      <c r="G3202" s="6" t="s">
        <v>550</v>
      </c>
      <c r="H3202" s="6" t="s">
        <v>505</v>
      </c>
      <c r="I3202" s="6" t="s">
        <v>510</v>
      </c>
      <c r="J3202" s="6" t="s">
        <v>154</v>
      </c>
      <c r="K3202" s="6" t="s">
        <v>39</v>
      </c>
      <c r="L3202" s="6" t="s">
        <v>64</v>
      </c>
      <c r="M3202" s="43"/>
      <c r="N3202" s="44" t="s">
        <v>1979</v>
      </c>
      <c r="S3202" s="45" t="e">
        <f>_xlfn.CONCAT(#REF!,TRIM(tbl_PV_Milestones[[#This Row],[Milestone Description]]))</f>
        <v>#REF!</v>
      </c>
      <c r="T3202" s="84" t="str">
        <f>IF(COUNTIF(tbl_PV_Milestones[UID],tbl_PV_Milestones[[#This Row],[UID]])&gt;1,"Duplicate","")</f>
        <v>Duplicate</v>
      </c>
      <c r="U3202" s="42" t="str">
        <f>_xlfn.XLOOKUP(tbl_PV_Milestones[[#This Row],[Work ID]],tbl_PV_Meta[Work ID '#],tbl_PV_Meta[Sub-Portfolio])</f>
        <v>Sub-Portfolio 8</v>
      </c>
      <c r="V3202" s="41">
        <f>IF(MONTH(tbl_PV_Milestones[[#This Row],[Baseline Date]])&lt;7,YEAR(tbl_PV_Milestones[[#This Row],[Baseline Date]]),YEAR(tbl_PV_Milestones[[#This Row],[Baseline Date]])+1)</f>
        <v>1900</v>
      </c>
      <c r="W3202" s="41">
        <f>IF(MONTH(tbl_PV_Milestones[[#This Row],[Actual/Schedule Finish]])&lt;7,YEAR(tbl_PV_Milestones[[#This Row],[Actual/Schedule Finish]]),YEAR(tbl_PV_Milestones[[#This Row],[Actual/Schedule Finish]])+1)</f>
        <v>1900</v>
      </c>
      <c r="X3202" s="41" t="str">
        <f>IF(OR(tbl_PV_Milestones[[#This Row],[Project Status]]="Completed",tbl_PV_Milestones[[#This Row],[Project Status]]="Assumed Completed"),"Yes","No")</f>
        <v>No</v>
      </c>
      <c r="Y3202" s="41">
        <f>IF(tbl_PV_Milestones[[#This Row],[Baseline Date]]="",1,0)</f>
        <v>1</v>
      </c>
      <c r="Z3202" s="41">
        <f>IF(tbl_PV_Milestones[[#This Row],[Baseline Date]]&lt;PV_Meta!$B$7,1,0)</f>
        <v>1</v>
      </c>
      <c r="AA3202" s="41">
        <f>IF(tbl_PV_Milestones[[#This Row],[Complete]]="Yes",1,0)</f>
        <v>0</v>
      </c>
      <c r="AB3202" s="41">
        <f>IF(AND(tbl_PV_Milestones[[#This Row],[BL FY]]=2025,tbl_PV_Milestones[[#This Row],[Baseline Date]]&lt;PV_Meta!$B$7),1,0)</f>
        <v>0</v>
      </c>
      <c r="AC3202" s="41">
        <f>IF(AND(tbl_PV_Milestones[[#This Row],[Planned YTD]]=1,tbl_PV_Milestones[[#This Row],[Complete]]="Yes"),1,0)</f>
        <v>0</v>
      </c>
      <c r="AD3202" s="41">
        <f>IF(AND(tbl_PV_Milestones[[#This Row],[Actual/Schedule Finish]]&lt;PV_Meta!$B$7,tbl_PV_Milestones[[#This Row],[Complete]]="No",tbl_PV_Milestones[[#This Row],[Project Status]]&lt;&gt;"On Hold"),1,0)</f>
        <v>1</v>
      </c>
      <c r="AE3202" s="41">
        <f>IF(AND(tbl_PV_Milestones[[#This Row],[Actual/Schedule Finish]]&gt;tbl_PV_Milestones[[#This Row],[Baseline Date]],tbl_PV_Milestones[[#This Row],[Complete]]="No",tbl_PV_Milestones[[#This Row],[Project Status]]&lt;&gt;"On Hold",tbl_PV_Milestones[[#This Row],[Overdue]]=0,tbl_PV_Milestones[[#This Row],[To be Baselined]]&lt;&gt;1),1,0)</f>
        <v>0</v>
      </c>
      <c r="AF3202" s="41">
        <f>IF(AND(tbl_PV_Milestones[[#This Row],[BL FY]]=2025,tbl_PV_Milestones[[#This Row],[Finish FY]]&gt;2025),1,0)</f>
        <v>0</v>
      </c>
      <c r="AG3202" s="56" t="str">
        <f>_xlfn.XLOOKUP(tbl_PV_Milestones[[#This Row],[Work ID]],tbl_PV_Meta[Work ID '#],tbl_PV_Meta[Project Manager/Owner],,0)</f>
        <v>Project Manager 13</v>
      </c>
    </row>
    <row r="3203" spans="4:33" x14ac:dyDescent="0.25">
      <c r="D3203" s="6" t="s">
        <v>154</v>
      </c>
      <c r="E3203" s="6" t="s">
        <v>52</v>
      </c>
      <c r="F3203" s="6" t="s">
        <v>1782</v>
      </c>
      <c r="G3203" s="6" t="s">
        <v>551</v>
      </c>
      <c r="H3203" s="6" t="s">
        <v>505</v>
      </c>
      <c r="I3203" s="6" t="s">
        <v>510</v>
      </c>
      <c r="J3203" s="6" t="s">
        <v>154</v>
      </c>
      <c r="K3203" s="6" t="s">
        <v>39</v>
      </c>
      <c r="L3203" s="6" t="s">
        <v>64</v>
      </c>
      <c r="M3203" s="43"/>
      <c r="N3203" s="44" t="s">
        <v>1979</v>
      </c>
      <c r="S3203" s="45" t="e">
        <f>_xlfn.CONCAT(#REF!,TRIM(tbl_PV_Milestones[[#This Row],[Milestone Description]]))</f>
        <v>#REF!</v>
      </c>
      <c r="T3203" s="84" t="str">
        <f>IF(COUNTIF(tbl_PV_Milestones[UID],tbl_PV_Milestones[[#This Row],[UID]])&gt;1,"Duplicate","")</f>
        <v>Duplicate</v>
      </c>
      <c r="U3203" s="42" t="str">
        <f>_xlfn.XLOOKUP(tbl_PV_Milestones[[#This Row],[Work ID]],tbl_PV_Meta[Work ID '#],tbl_PV_Meta[Sub-Portfolio])</f>
        <v>Sub-Portfolio 8</v>
      </c>
      <c r="V3203" s="41">
        <f>IF(MONTH(tbl_PV_Milestones[[#This Row],[Baseline Date]])&lt;7,YEAR(tbl_PV_Milestones[[#This Row],[Baseline Date]]),YEAR(tbl_PV_Milestones[[#This Row],[Baseline Date]])+1)</f>
        <v>1900</v>
      </c>
      <c r="W3203" s="41">
        <f>IF(MONTH(tbl_PV_Milestones[[#This Row],[Actual/Schedule Finish]])&lt;7,YEAR(tbl_PV_Milestones[[#This Row],[Actual/Schedule Finish]]),YEAR(tbl_PV_Milestones[[#This Row],[Actual/Schedule Finish]])+1)</f>
        <v>1900</v>
      </c>
      <c r="X3203" s="41" t="str">
        <f>IF(OR(tbl_PV_Milestones[[#This Row],[Project Status]]="Completed",tbl_PV_Milestones[[#This Row],[Project Status]]="Assumed Completed"),"Yes","No")</f>
        <v>No</v>
      </c>
      <c r="Y3203" s="41">
        <f>IF(tbl_PV_Milestones[[#This Row],[Baseline Date]]="",1,0)</f>
        <v>1</v>
      </c>
      <c r="Z3203" s="41">
        <f>IF(tbl_PV_Milestones[[#This Row],[Baseline Date]]&lt;PV_Meta!$B$7,1,0)</f>
        <v>1</v>
      </c>
      <c r="AA3203" s="41">
        <f>IF(tbl_PV_Milestones[[#This Row],[Complete]]="Yes",1,0)</f>
        <v>0</v>
      </c>
      <c r="AB3203" s="41">
        <f>IF(AND(tbl_PV_Milestones[[#This Row],[BL FY]]=2025,tbl_PV_Milestones[[#This Row],[Baseline Date]]&lt;PV_Meta!$B$7),1,0)</f>
        <v>0</v>
      </c>
      <c r="AC3203" s="41">
        <f>IF(AND(tbl_PV_Milestones[[#This Row],[Planned YTD]]=1,tbl_PV_Milestones[[#This Row],[Complete]]="Yes"),1,0)</f>
        <v>0</v>
      </c>
      <c r="AD3203" s="41">
        <f>IF(AND(tbl_PV_Milestones[[#This Row],[Actual/Schedule Finish]]&lt;PV_Meta!$B$7,tbl_PV_Milestones[[#This Row],[Complete]]="No",tbl_PV_Milestones[[#This Row],[Project Status]]&lt;&gt;"On Hold"),1,0)</f>
        <v>1</v>
      </c>
      <c r="AE3203" s="41">
        <f>IF(AND(tbl_PV_Milestones[[#This Row],[Actual/Schedule Finish]]&gt;tbl_PV_Milestones[[#This Row],[Baseline Date]],tbl_PV_Milestones[[#This Row],[Complete]]="No",tbl_PV_Milestones[[#This Row],[Project Status]]&lt;&gt;"On Hold",tbl_PV_Milestones[[#This Row],[Overdue]]=0,tbl_PV_Milestones[[#This Row],[To be Baselined]]&lt;&gt;1),1,0)</f>
        <v>0</v>
      </c>
      <c r="AF3203" s="41">
        <f>IF(AND(tbl_PV_Milestones[[#This Row],[BL FY]]=2025,tbl_PV_Milestones[[#This Row],[Finish FY]]&gt;2025),1,0)</f>
        <v>0</v>
      </c>
      <c r="AG3203" s="56" t="str">
        <f>_xlfn.XLOOKUP(tbl_PV_Milestones[[#This Row],[Work ID]],tbl_PV_Meta[Work ID '#],tbl_PV_Meta[Project Manager/Owner],,0)</f>
        <v>Project Manager 13</v>
      </c>
    </row>
    <row r="3204" spans="4:33" x14ac:dyDescent="0.25">
      <c r="D3204" s="6" t="s">
        <v>154</v>
      </c>
      <c r="E3204" s="6" t="s">
        <v>52</v>
      </c>
      <c r="F3204" s="6" t="s">
        <v>1782</v>
      </c>
      <c r="G3204" s="6" t="s">
        <v>553</v>
      </c>
      <c r="H3204" s="6" t="s">
        <v>505</v>
      </c>
      <c r="I3204" s="6" t="s">
        <v>510</v>
      </c>
      <c r="J3204" s="6" t="s">
        <v>154</v>
      </c>
      <c r="K3204" s="6" t="s">
        <v>39</v>
      </c>
      <c r="L3204" s="6" t="s">
        <v>64</v>
      </c>
      <c r="M3204" s="43"/>
      <c r="N3204" s="44" t="s">
        <v>1979</v>
      </c>
      <c r="S3204" s="45" t="e">
        <f>_xlfn.CONCAT(#REF!,TRIM(tbl_PV_Milestones[[#This Row],[Milestone Description]]))</f>
        <v>#REF!</v>
      </c>
      <c r="T3204" s="84" t="str">
        <f>IF(COUNTIF(tbl_PV_Milestones[UID],tbl_PV_Milestones[[#This Row],[UID]])&gt;1,"Duplicate","")</f>
        <v>Duplicate</v>
      </c>
      <c r="U3204" s="42" t="str">
        <f>_xlfn.XLOOKUP(tbl_PV_Milestones[[#This Row],[Work ID]],tbl_PV_Meta[Work ID '#],tbl_PV_Meta[Sub-Portfolio])</f>
        <v>Sub-Portfolio 8</v>
      </c>
      <c r="V3204" s="41">
        <f>IF(MONTH(tbl_PV_Milestones[[#This Row],[Baseline Date]])&lt;7,YEAR(tbl_PV_Milestones[[#This Row],[Baseline Date]]),YEAR(tbl_PV_Milestones[[#This Row],[Baseline Date]])+1)</f>
        <v>1900</v>
      </c>
      <c r="W3204" s="41">
        <f>IF(MONTH(tbl_PV_Milestones[[#This Row],[Actual/Schedule Finish]])&lt;7,YEAR(tbl_PV_Milestones[[#This Row],[Actual/Schedule Finish]]),YEAR(tbl_PV_Milestones[[#This Row],[Actual/Schedule Finish]])+1)</f>
        <v>1900</v>
      </c>
      <c r="X3204" s="41" t="str">
        <f>IF(OR(tbl_PV_Milestones[[#This Row],[Project Status]]="Completed",tbl_PV_Milestones[[#This Row],[Project Status]]="Assumed Completed"),"Yes","No")</f>
        <v>No</v>
      </c>
      <c r="Y3204" s="41">
        <f>IF(tbl_PV_Milestones[[#This Row],[Baseline Date]]="",1,0)</f>
        <v>1</v>
      </c>
      <c r="Z3204" s="41">
        <f>IF(tbl_PV_Milestones[[#This Row],[Baseline Date]]&lt;PV_Meta!$B$7,1,0)</f>
        <v>1</v>
      </c>
      <c r="AA3204" s="41">
        <f>IF(tbl_PV_Milestones[[#This Row],[Complete]]="Yes",1,0)</f>
        <v>0</v>
      </c>
      <c r="AB3204" s="41">
        <f>IF(AND(tbl_PV_Milestones[[#This Row],[BL FY]]=2025,tbl_PV_Milestones[[#This Row],[Baseline Date]]&lt;PV_Meta!$B$7),1,0)</f>
        <v>0</v>
      </c>
      <c r="AC3204" s="41">
        <f>IF(AND(tbl_PV_Milestones[[#This Row],[Planned YTD]]=1,tbl_PV_Milestones[[#This Row],[Complete]]="Yes"),1,0)</f>
        <v>0</v>
      </c>
      <c r="AD3204" s="41">
        <f>IF(AND(tbl_PV_Milestones[[#This Row],[Actual/Schedule Finish]]&lt;PV_Meta!$B$7,tbl_PV_Milestones[[#This Row],[Complete]]="No",tbl_PV_Milestones[[#This Row],[Project Status]]&lt;&gt;"On Hold"),1,0)</f>
        <v>1</v>
      </c>
      <c r="AE3204" s="41">
        <f>IF(AND(tbl_PV_Milestones[[#This Row],[Actual/Schedule Finish]]&gt;tbl_PV_Milestones[[#This Row],[Baseline Date]],tbl_PV_Milestones[[#This Row],[Complete]]="No",tbl_PV_Milestones[[#This Row],[Project Status]]&lt;&gt;"On Hold",tbl_PV_Milestones[[#This Row],[Overdue]]=0,tbl_PV_Milestones[[#This Row],[To be Baselined]]&lt;&gt;1),1,0)</f>
        <v>0</v>
      </c>
      <c r="AF3204" s="41">
        <f>IF(AND(tbl_PV_Milestones[[#This Row],[BL FY]]=2025,tbl_PV_Milestones[[#This Row],[Finish FY]]&gt;2025),1,0)</f>
        <v>0</v>
      </c>
      <c r="AG3204" s="56" t="str">
        <f>_xlfn.XLOOKUP(tbl_PV_Milestones[[#This Row],[Work ID]],tbl_PV_Meta[Work ID '#],tbl_PV_Meta[Project Manager/Owner],,0)</f>
        <v>Project Manager 13</v>
      </c>
    </row>
    <row r="3205" spans="4:33" x14ac:dyDescent="0.25">
      <c r="D3205" s="6" t="s">
        <v>154</v>
      </c>
      <c r="E3205" s="6" t="s">
        <v>52</v>
      </c>
      <c r="F3205" s="6" t="s">
        <v>1782</v>
      </c>
      <c r="G3205" s="6" t="s">
        <v>538</v>
      </c>
      <c r="H3205" s="6" t="s">
        <v>505</v>
      </c>
      <c r="I3205" s="6" t="s">
        <v>510</v>
      </c>
      <c r="J3205" s="6" t="s">
        <v>154</v>
      </c>
      <c r="K3205" s="6" t="s">
        <v>39</v>
      </c>
      <c r="L3205" s="6" t="s">
        <v>64</v>
      </c>
      <c r="M3205" s="43"/>
      <c r="N3205" s="44" t="s">
        <v>1979</v>
      </c>
      <c r="S3205" s="45" t="e">
        <f>_xlfn.CONCAT(#REF!,TRIM(tbl_PV_Milestones[[#This Row],[Milestone Description]]))</f>
        <v>#REF!</v>
      </c>
      <c r="T3205" s="84" t="str">
        <f>IF(COUNTIF(tbl_PV_Milestones[UID],tbl_PV_Milestones[[#This Row],[UID]])&gt;1,"Duplicate","")</f>
        <v>Duplicate</v>
      </c>
      <c r="U3205" s="42" t="str">
        <f>_xlfn.XLOOKUP(tbl_PV_Milestones[[#This Row],[Work ID]],tbl_PV_Meta[Work ID '#],tbl_PV_Meta[Sub-Portfolio])</f>
        <v>Sub-Portfolio 8</v>
      </c>
      <c r="V3205" s="41">
        <f>IF(MONTH(tbl_PV_Milestones[[#This Row],[Baseline Date]])&lt;7,YEAR(tbl_PV_Milestones[[#This Row],[Baseline Date]]),YEAR(tbl_PV_Milestones[[#This Row],[Baseline Date]])+1)</f>
        <v>1900</v>
      </c>
      <c r="W3205" s="41">
        <f>IF(MONTH(tbl_PV_Milestones[[#This Row],[Actual/Schedule Finish]])&lt;7,YEAR(tbl_PV_Milestones[[#This Row],[Actual/Schedule Finish]]),YEAR(tbl_PV_Milestones[[#This Row],[Actual/Schedule Finish]])+1)</f>
        <v>1900</v>
      </c>
      <c r="X3205" s="41" t="str">
        <f>IF(OR(tbl_PV_Milestones[[#This Row],[Project Status]]="Completed",tbl_PV_Milestones[[#This Row],[Project Status]]="Assumed Completed"),"Yes","No")</f>
        <v>No</v>
      </c>
      <c r="Y3205" s="41">
        <f>IF(tbl_PV_Milestones[[#This Row],[Baseline Date]]="",1,0)</f>
        <v>1</v>
      </c>
      <c r="Z3205" s="41">
        <f>IF(tbl_PV_Milestones[[#This Row],[Baseline Date]]&lt;PV_Meta!$B$7,1,0)</f>
        <v>1</v>
      </c>
      <c r="AA3205" s="41">
        <f>IF(tbl_PV_Milestones[[#This Row],[Complete]]="Yes",1,0)</f>
        <v>0</v>
      </c>
      <c r="AB3205" s="41">
        <f>IF(AND(tbl_PV_Milestones[[#This Row],[BL FY]]=2025,tbl_PV_Milestones[[#This Row],[Baseline Date]]&lt;PV_Meta!$B$7),1,0)</f>
        <v>0</v>
      </c>
      <c r="AC3205" s="41">
        <f>IF(AND(tbl_PV_Milestones[[#This Row],[Planned YTD]]=1,tbl_PV_Milestones[[#This Row],[Complete]]="Yes"),1,0)</f>
        <v>0</v>
      </c>
      <c r="AD3205" s="41">
        <f>IF(AND(tbl_PV_Milestones[[#This Row],[Actual/Schedule Finish]]&lt;PV_Meta!$B$7,tbl_PV_Milestones[[#This Row],[Complete]]="No",tbl_PV_Milestones[[#This Row],[Project Status]]&lt;&gt;"On Hold"),1,0)</f>
        <v>1</v>
      </c>
      <c r="AE3205" s="41">
        <f>IF(AND(tbl_PV_Milestones[[#This Row],[Actual/Schedule Finish]]&gt;tbl_PV_Milestones[[#This Row],[Baseline Date]],tbl_PV_Milestones[[#This Row],[Complete]]="No",tbl_PV_Milestones[[#This Row],[Project Status]]&lt;&gt;"On Hold",tbl_PV_Milestones[[#This Row],[Overdue]]=0,tbl_PV_Milestones[[#This Row],[To be Baselined]]&lt;&gt;1),1,0)</f>
        <v>0</v>
      </c>
      <c r="AF3205" s="41">
        <f>IF(AND(tbl_PV_Milestones[[#This Row],[BL FY]]=2025,tbl_PV_Milestones[[#This Row],[Finish FY]]&gt;2025),1,0)</f>
        <v>0</v>
      </c>
      <c r="AG3205" s="56" t="str">
        <f>_xlfn.XLOOKUP(tbl_PV_Milestones[[#This Row],[Work ID]],tbl_PV_Meta[Work ID '#],tbl_PV_Meta[Project Manager/Owner],,0)</f>
        <v>Project Manager 13</v>
      </c>
    </row>
    <row r="3206" spans="4:33" x14ac:dyDescent="0.25">
      <c r="D3206" s="6" t="s">
        <v>154</v>
      </c>
      <c r="E3206" s="6" t="s">
        <v>52</v>
      </c>
      <c r="F3206" s="6" t="s">
        <v>1782</v>
      </c>
      <c r="G3206" s="6" t="s">
        <v>530</v>
      </c>
      <c r="H3206" s="6" t="s">
        <v>505</v>
      </c>
      <c r="I3206" s="6" t="s">
        <v>510</v>
      </c>
      <c r="J3206" s="6" t="s">
        <v>154</v>
      </c>
      <c r="K3206" s="6" t="s">
        <v>39</v>
      </c>
      <c r="L3206" s="6" t="s">
        <v>64</v>
      </c>
      <c r="M3206" s="43"/>
      <c r="N3206" s="44" t="s">
        <v>1979</v>
      </c>
      <c r="S3206" s="45" t="e">
        <f>_xlfn.CONCAT(#REF!,TRIM(tbl_PV_Milestones[[#This Row],[Milestone Description]]))</f>
        <v>#REF!</v>
      </c>
      <c r="T3206" s="84" t="str">
        <f>IF(COUNTIF(tbl_PV_Milestones[UID],tbl_PV_Milestones[[#This Row],[UID]])&gt;1,"Duplicate","")</f>
        <v>Duplicate</v>
      </c>
      <c r="U3206" s="42" t="str">
        <f>_xlfn.XLOOKUP(tbl_PV_Milestones[[#This Row],[Work ID]],tbl_PV_Meta[Work ID '#],tbl_PV_Meta[Sub-Portfolio])</f>
        <v>Sub-Portfolio 8</v>
      </c>
      <c r="V3206" s="41">
        <f>IF(MONTH(tbl_PV_Milestones[[#This Row],[Baseline Date]])&lt;7,YEAR(tbl_PV_Milestones[[#This Row],[Baseline Date]]),YEAR(tbl_PV_Milestones[[#This Row],[Baseline Date]])+1)</f>
        <v>1900</v>
      </c>
      <c r="W3206" s="41">
        <f>IF(MONTH(tbl_PV_Milestones[[#This Row],[Actual/Schedule Finish]])&lt;7,YEAR(tbl_PV_Milestones[[#This Row],[Actual/Schedule Finish]]),YEAR(tbl_PV_Milestones[[#This Row],[Actual/Schedule Finish]])+1)</f>
        <v>1900</v>
      </c>
      <c r="X3206" s="41" t="str">
        <f>IF(OR(tbl_PV_Milestones[[#This Row],[Project Status]]="Completed",tbl_PV_Milestones[[#This Row],[Project Status]]="Assumed Completed"),"Yes","No")</f>
        <v>No</v>
      </c>
      <c r="Y3206" s="41">
        <f>IF(tbl_PV_Milestones[[#This Row],[Baseline Date]]="",1,0)</f>
        <v>1</v>
      </c>
      <c r="Z3206" s="41">
        <f>IF(tbl_PV_Milestones[[#This Row],[Baseline Date]]&lt;PV_Meta!$B$7,1,0)</f>
        <v>1</v>
      </c>
      <c r="AA3206" s="41">
        <f>IF(tbl_PV_Milestones[[#This Row],[Complete]]="Yes",1,0)</f>
        <v>0</v>
      </c>
      <c r="AB3206" s="41">
        <f>IF(AND(tbl_PV_Milestones[[#This Row],[BL FY]]=2025,tbl_PV_Milestones[[#This Row],[Baseline Date]]&lt;PV_Meta!$B$7),1,0)</f>
        <v>0</v>
      </c>
      <c r="AC3206" s="41">
        <f>IF(AND(tbl_PV_Milestones[[#This Row],[Planned YTD]]=1,tbl_PV_Milestones[[#This Row],[Complete]]="Yes"),1,0)</f>
        <v>0</v>
      </c>
      <c r="AD3206" s="41">
        <f>IF(AND(tbl_PV_Milestones[[#This Row],[Actual/Schedule Finish]]&lt;PV_Meta!$B$7,tbl_PV_Milestones[[#This Row],[Complete]]="No",tbl_PV_Milestones[[#This Row],[Project Status]]&lt;&gt;"On Hold"),1,0)</f>
        <v>1</v>
      </c>
      <c r="AE3206" s="41">
        <f>IF(AND(tbl_PV_Milestones[[#This Row],[Actual/Schedule Finish]]&gt;tbl_PV_Milestones[[#This Row],[Baseline Date]],tbl_PV_Milestones[[#This Row],[Complete]]="No",tbl_PV_Milestones[[#This Row],[Project Status]]&lt;&gt;"On Hold",tbl_PV_Milestones[[#This Row],[Overdue]]=0,tbl_PV_Milestones[[#This Row],[To be Baselined]]&lt;&gt;1),1,0)</f>
        <v>0</v>
      </c>
      <c r="AF3206" s="41">
        <f>IF(AND(tbl_PV_Milestones[[#This Row],[BL FY]]=2025,tbl_PV_Milestones[[#This Row],[Finish FY]]&gt;2025),1,0)</f>
        <v>0</v>
      </c>
      <c r="AG3206" s="56" t="str">
        <f>_xlfn.XLOOKUP(tbl_PV_Milestones[[#This Row],[Work ID]],tbl_PV_Meta[Work ID '#],tbl_PV_Meta[Project Manager/Owner],,0)</f>
        <v>Project Manager 13</v>
      </c>
    </row>
    <row r="3207" spans="4:33" x14ac:dyDescent="0.25">
      <c r="D3207" s="6" t="s">
        <v>154</v>
      </c>
      <c r="E3207" s="6" t="s">
        <v>52</v>
      </c>
      <c r="F3207" s="6" t="s">
        <v>1720</v>
      </c>
      <c r="G3207" s="6" t="s">
        <v>745</v>
      </c>
      <c r="H3207" s="6" t="s">
        <v>505</v>
      </c>
      <c r="I3207" s="6" t="s">
        <v>522</v>
      </c>
      <c r="J3207" s="6" t="s">
        <v>154</v>
      </c>
      <c r="K3207" s="6" t="s">
        <v>213</v>
      </c>
      <c r="L3207" s="6" t="s">
        <v>135</v>
      </c>
      <c r="M3207" s="43"/>
      <c r="N3207" s="44" t="s">
        <v>1979</v>
      </c>
      <c r="O3207" s="39">
        <v>45412.708333333299</v>
      </c>
      <c r="S3207" s="45" t="e">
        <f>_xlfn.CONCAT(#REF!,TRIM(tbl_PV_Milestones[[#This Row],[Milestone Description]]))</f>
        <v>#REF!</v>
      </c>
      <c r="T3207" s="84" t="str">
        <f>IF(COUNTIF(tbl_PV_Milestones[UID],tbl_PV_Milestones[[#This Row],[UID]])&gt;1,"Duplicate","")</f>
        <v>Duplicate</v>
      </c>
      <c r="U3207" s="42" t="str">
        <f>_xlfn.XLOOKUP(tbl_PV_Milestones[[#This Row],[Work ID]],tbl_PV_Meta[Work ID '#],tbl_PV_Meta[Sub-Portfolio])</f>
        <v>Sub-Portfolio 8</v>
      </c>
      <c r="V3207" s="41">
        <f>IF(MONTH(tbl_PV_Milestones[[#This Row],[Baseline Date]])&lt;7,YEAR(tbl_PV_Milestones[[#This Row],[Baseline Date]]),YEAR(tbl_PV_Milestones[[#This Row],[Baseline Date]])+1)</f>
        <v>1900</v>
      </c>
      <c r="W3207" s="41">
        <f>IF(MONTH(tbl_PV_Milestones[[#This Row],[Actual/Schedule Finish]])&lt;7,YEAR(tbl_PV_Milestones[[#This Row],[Actual/Schedule Finish]]),YEAR(tbl_PV_Milestones[[#This Row],[Actual/Schedule Finish]])+1)</f>
        <v>2024</v>
      </c>
      <c r="X3207" s="41" t="str">
        <f>IF(OR(tbl_PV_Milestones[[#This Row],[Project Status]]="Completed",tbl_PV_Milestones[[#This Row],[Project Status]]="Assumed Completed"),"Yes","No")</f>
        <v>No</v>
      </c>
      <c r="Y3207" s="41">
        <f>IF(tbl_PV_Milestones[[#This Row],[Baseline Date]]="",1,0)</f>
        <v>1</v>
      </c>
      <c r="Z3207" s="41">
        <f>IF(tbl_PV_Milestones[[#This Row],[Baseline Date]]&lt;PV_Meta!$B$7,1,0)</f>
        <v>1</v>
      </c>
      <c r="AA3207" s="41">
        <f>IF(tbl_PV_Milestones[[#This Row],[Complete]]="Yes",1,0)</f>
        <v>0</v>
      </c>
      <c r="AB3207" s="41">
        <f>IF(AND(tbl_PV_Milestones[[#This Row],[BL FY]]=2025,tbl_PV_Milestones[[#This Row],[Baseline Date]]&lt;PV_Meta!$B$7),1,0)</f>
        <v>0</v>
      </c>
      <c r="AC3207" s="41">
        <f>IF(AND(tbl_PV_Milestones[[#This Row],[Planned YTD]]=1,tbl_PV_Milestones[[#This Row],[Complete]]="Yes"),1,0)</f>
        <v>0</v>
      </c>
      <c r="AD3207" s="41">
        <f>IF(AND(tbl_PV_Milestones[[#This Row],[Actual/Schedule Finish]]&lt;PV_Meta!$B$7,tbl_PV_Milestones[[#This Row],[Complete]]="No",tbl_PV_Milestones[[#This Row],[Project Status]]&lt;&gt;"On Hold"),1,0)</f>
        <v>1</v>
      </c>
      <c r="AE3207" s="41">
        <f>IF(AND(tbl_PV_Milestones[[#This Row],[Actual/Schedule Finish]]&gt;tbl_PV_Milestones[[#This Row],[Baseline Date]],tbl_PV_Milestones[[#This Row],[Complete]]="No",tbl_PV_Milestones[[#This Row],[Project Status]]&lt;&gt;"On Hold",tbl_PV_Milestones[[#This Row],[Overdue]]=0,tbl_PV_Milestones[[#This Row],[To be Baselined]]&lt;&gt;1),1,0)</f>
        <v>0</v>
      </c>
      <c r="AF3207" s="41">
        <f>IF(AND(tbl_PV_Milestones[[#This Row],[BL FY]]=2025,tbl_PV_Milestones[[#This Row],[Finish FY]]&gt;2025),1,0)</f>
        <v>0</v>
      </c>
      <c r="AG3207" s="56" t="str">
        <f>_xlfn.XLOOKUP(tbl_PV_Milestones[[#This Row],[Work ID]],tbl_PV_Meta[Work ID '#],tbl_PV_Meta[Project Manager/Owner],,0)</f>
        <v>Project Manager 7</v>
      </c>
    </row>
    <row r="3208" spans="4:33" x14ac:dyDescent="0.25">
      <c r="D3208" s="6" t="s">
        <v>154</v>
      </c>
      <c r="E3208" s="6" t="s">
        <v>52</v>
      </c>
      <c r="F3208" s="6" t="s">
        <v>1720</v>
      </c>
      <c r="G3208" s="6" t="s">
        <v>629</v>
      </c>
      <c r="H3208" s="6" t="s">
        <v>505</v>
      </c>
      <c r="I3208" s="6" t="s">
        <v>522</v>
      </c>
      <c r="J3208" s="6" t="s">
        <v>154</v>
      </c>
      <c r="K3208" s="6" t="s">
        <v>213</v>
      </c>
      <c r="L3208" s="6" t="s">
        <v>135</v>
      </c>
      <c r="M3208" s="43"/>
      <c r="N3208" s="44" t="s">
        <v>1979</v>
      </c>
      <c r="O3208" s="39">
        <v>45412.708333333299</v>
      </c>
      <c r="S3208" s="45" t="e">
        <f>_xlfn.CONCAT(#REF!,TRIM(tbl_PV_Milestones[[#This Row],[Milestone Description]]))</f>
        <v>#REF!</v>
      </c>
      <c r="T3208" s="84" t="str">
        <f>IF(COUNTIF(tbl_PV_Milestones[UID],tbl_PV_Milestones[[#This Row],[UID]])&gt;1,"Duplicate","")</f>
        <v>Duplicate</v>
      </c>
      <c r="U3208" s="42" t="str">
        <f>_xlfn.XLOOKUP(tbl_PV_Milestones[[#This Row],[Work ID]],tbl_PV_Meta[Work ID '#],tbl_PV_Meta[Sub-Portfolio])</f>
        <v>Sub-Portfolio 8</v>
      </c>
      <c r="V3208" s="41">
        <f>IF(MONTH(tbl_PV_Milestones[[#This Row],[Baseline Date]])&lt;7,YEAR(tbl_PV_Milestones[[#This Row],[Baseline Date]]),YEAR(tbl_PV_Milestones[[#This Row],[Baseline Date]])+1)</f>
        <v>1900</v>
      </c>
      <c r="W3208" s="41">
        <f>IF(MONTH(tbl_PV_Milestones[[#This Row],[Actual/Schedule Finish]])&lt;7,YEAR(tbl_PV_Milestones[[#This Row],[Actual/Schedule Finish]]),YEAR(tbl_PV_Milestones[[#This Row],[Actual/Schedule Finish]])+1)</f>
        <v>2024</v>
      </c>
      <c r="X3208" s="41" t="str">
        <f>IF(OR(tbl_PV_Milestones[[#This Row],[Project Status]]="Completed",tbl_PV_Milestones[[#This Row],[Project Status]]="Assumed Completed"),"Yes","No")</f>
        <v>No</v>
      </c>
      <c r="Y3208" s="41">
        <f>IF(tbl_PV_Milestones[[#This Row],[Baseline Date]]="",1,0)</f>
        <v>1</v>
      </c>
      <c r="Z3208" s="41">
        <f>IF(tbl_PV_Milestones[[#This Row],[Baseline Date]]&lt;PV_Meta!$B$7,1,0)</f>
        <v>1</v>
      </c>
      <c r="AA3208" s="41">
        <f>IF(tbl_PV_Milestones[[#This Row],[Complete]]="Yes",1,0)</f>
        <v>0</v>
      </c>
      <c r="AB3208" s="41">
        <f>IF(AND(tbl_PV_Milestones[[#This Row],[BL FY]]=2025,tbl_PV_Milestones[[#This Row],[Baseline Date]]&lt;PV_Meta!$B$7),1,0)</f>
        <v>0</v>
      </c>
      <c r="AC3208" s="41">
        <f>IF(AND(tbl_PV_Milestones[[#This Row],[Planned YTD]]=1,tbl_PV_Milestones[[#This Row],[Complete]]="Yes"),1,0)</f>
        <v>0</v>
      </c>
      <c r="AD3208" s="41">
        <f>IF(AND(tbl_PV_Milestones[[#This Row],[Actual/Schedule Finish]]&lt;PV_Meta!$B$7,tbl_PV_Milestones[[#This Row],[Complete]]="No",tbl_PV_Milestones[[#This Row],[Project Status]]&lt;&gt;"On Hold"),1,0)</f>
        <v>1</v>
      </c>
      <c r="AE3208" s="41">
        <f>IF(AND(tbl_PV_Milestones[[#This Row],[Actual/Schedule Finish]]&gt;tbl_PV_Milestones[[#This Row],[Baseline Date]],tbl_PV_Milestones[[#This Row],[Complete]]="No",tbl_PV_Milestones[[#This Row],[Project Status]]&lt;&gt;"On Hold",tbl_PV_Milestones[[#This Row],[Overdue]]=0,tbl_PV_Milestones[[#This Row],[To be Baselined]]&lt;&gt;1),1,0)</f>
        <v>0</v>
      </c>
      <c r="AF3208" s="41">
        <f>IF(AND(tbl_PV_Milestones[[#This Row],[BL FY]]=2025,tbl_PV_Milestones[[#This Row],[Finish FY]]&gt;2025),1,0)</f>
        <v>0</v>
      </c>
      <c r="AG3208" s="56" t="str">
        <f>_xlfn.XLOOKUP(tbl_PV_Milestones[[#This Row],[Work ID]],tbl_PV_Meta[Work ID '#],tbl_PV_Meta[Project Manager/Owner],,0)</f>
        <v>Project Manager 7</v>
      </c>
    </row>
    <row r="3209" spans="4:33" x14ac:dyDescent="0.25">
      <c r="D3209" s="6" t="s">
        <v>154</v>
      </c>
      <c r="E3209" s="6" t="s">
        <v>52</v>
      </c>
      <c r="F3209" s="6" t="s">
        <v>1720</v>
      </c>
      <c r="G3209" s="6" t="s">
        <v>560</v>
      </c>
      <c r="H3209" s="6" t="s">
        <v>505</v>
      </c>
      <c r="I3209" s="6" t="s">
        <v>510</v>
      </c>
      <c r="J3209" s="6" t="s">
        <v>154</v>
      </c>
      <c r="K3209" s="6" t="s">
        <v>213</v>
      </c>
      <c r="L3209" s="6" t="s">
        <v>135</v>
      </c>
      <c r="M3209" s="43"/>
      <c r="N3209" s="44" t="s">
        <v>1979</v>
      </c>
      <c r="O3209" s="39">
        <v>45443.708333333299</v>
      </c>
      <c r="S3209" s="45" t="e">
        <f>_xlfn.CONCAT(#REF!,TRIM(tbl_PV_Milestones[[#This Row],[Milestone Description]]))</f>
        <v>#REF!</v>
      </c>
      <c r="T3209" s="84" t="str">
        <f>IF(COUNTIF(tbl_PV_Milestones[UID],tbl_PV_Milestones[[#This Row],[UID]])&gt;1,"Duplicate","")</f>
        <v>Duplicate</v>
      </c>
      <c r="U3209" s="42" t="str">
        <f>_xlfn.XLOOKUP(tbl_PV_Milestones[[#This Row],[Work ID]],tbl_PV_Meta[Work ID '#],tbl_PV_Meta[Sub-Portfolio])</f>
        <v>Sub-Portfolio 8</v>
      </c>
      <c r="V3209" s="41">
        <f>IF(MONTH(tbl_PV_Milestones[[#This Row],[Baseline Date]])&lt;7,YEAR(tbl_PV_Milestones[[#This Row],[Baseline Date]]),YEAR(tbl_PV_Milestones[[#This Row],[Baseline Date]])+1)</f>
        <v>1900</v>
      </c>
      <c r="W3209" s="41">
        <f>IF(MONTH(tbl_PV_Milestones[[#This Row],[Actual/Schedule Finish]])&lt;7,YEAR(tbl_PV_Milestones[[#This Row],[Actual/Schedule Finish]]),YEAR(tbl_PV_Milestones[[#This Row],[Actual/Schedule Finish]])+1)</f>
        <v>2024</v>
      </c>
      <c r="X3209" s="41" t="str">
        <f>IF(OR(tbl_PV_Milestones[[#This Row],[Project Status]]="Completed",tbl_PV_Milestones[[#This Row],[Project Status]]="Assumed Completed"),"Yes","No")</f>
        <v>No</v>
      </c>
      <c r="Y3209" s="41">
        <f>IF(tbl_PV_Milestones[[#This Row],[Baseline Date]]="",1,0)</f>
        <v>1</v>
      </c>
      <c r="Z3209" s="41">
        <f>IF(tbl_PV_Milestones[[#This Row],[Baseline Date]]&lt;PV_Meta!$B$7,1,0)</f>
        <v>1</v>
      </c>
      <c r="AA3209" s="41">
        <f>IF(tbl_PV_Milestones[[#This Row],[Complete]]="Yes",1,0)</f>
        <v>0</v>
      </c>
      <c r="AB3209" s="41">
        <f>IF(AND(tbl_PV_Milestones[[#This Row],[BL FY]]=2025,tbl_PV_Milestones[[#This Row],[Baseline Date]]&lt;PV_Meta!$B$7),1,0)</f>
        <v>0</v>
      </c>
      <c r="AC3209" s="41">
        <f>IF(AND(tbl_PV_Milestones[[#This Row],[Planned YTD]]=1,tbl_PV_Milestones[[#This Row],[Complete]]="Yes"),1,0)</f>
        <v>0</v>
      </c>
      <c r="AD3209" s="41">
        <f>IF(AND(tbl_PV_Milestones[[#This Row],[Actual/Schedule Finish]]&lt;PV_Meta!$B$7,tbl_PV_Milestones[[#This Row],[Complete]]="No",tbl_PV_Milestones[[#This Row],[Project Status]]&lt;&gt;"On Hold"),1,0)</f>
        <v>1</v>
      </c>
      <c r="AE3209" s="41">
        <f>IF(AND(tbl_PV_Milestones[[#This Row],[Actual/Schedule Finish]]&gt;tbl_PV_Milestones[[#This Row],[Baseline Date]],tbl_PV_Milestones[[#This Row],[Complete]]="No",tbl_PV_Milestones[[#This Row],[Project Status]]&lt;&gt;"On Hold",tbl_PV_Milestones[[#This Row],[Overdue]]=0,tbl_PV_Milestones[[#This Row],[To be Baselined]]&lt;&gt;1),1,0)</f>
        <v>0</v>
      </c>
      <c r="AF3209" s="41">
        <f>IF(AND(tbl_PV_Milestones[[#This Row],[BL FY]]=2025,tbl_PV_Milestones[[#This Row],[Finish FY]]&gt;2025),1,0)</f>
        <v>0</v>
      </c>
      <c r="AG3209" s="56" t="str">
        <f>_xlfn.XLOOKUP(tbl_PV_Milestones[[#This Row],[Work ID]],tbl_PV_Meta[Work ID '#],tbl_PV_Meta[Project Manager/Owner],,0)</f>
        <v>Project Manager 7</v>
      </c>
    </row>
    <row r="3210" spans="4:33" x14ac:dyDescent="0.25">
      <c r="D3210" s="6" t="s">
        <v>154</v>
      </c>
      <c r="E3210" s="6" t="s">
        <v>52</v>
      </c>
      <c r="F3210" s="6" t="s">
        <v>1720</v>
      </c>
      <c r="G3210" s="6" t="s">
        <v>546</v>
      </c>
      <c r="H3210" s="6" t="s">
        <v>505</v>
      </c>
      <c r="I3210" s="6" t="s">
        <v>510</v>
      </c>
      <c r="J3210" s="6" t="s">
        <v>154</v>
      </c>
      <c r="K3210" s="6" t="s">
        <v>213</v>
      </c>
      <c r="L3210" s="6" t="s">
        <v>135</v>
      </c>
      <c r="M3210" s="43"/>
      <c r="N3210" s="44" t="s">
        <v>1979</v>
      </c>
      <c r="O3210" s="39">
        <v>45443.708333333299</v>
      </c>
      <c r="S3210" s="45" t="e">
        <f>_xlfn.CONCAT(#REF!,TRIM(tbl_PV_Milestones[[#This Row],[Milestone Description]]))</f>
        <v>#REF!</v>
      </c>
      <c r="T3210" s="84" t="str">
        <f>IF(COUNTIF(tbl_PV_Milestones[UID],tbl_PV_Milestones[[#This Row],[UID]])&gt;1,"Duplicate","")</f>
        <v>Duplicate</v>
      </c>
      <c r="U3210" s="42" t="str">
        <f>_xlfn.XLOOKUP(tbl_PV_Milestones[[#This Row],[Work ID]],tbl_PV_Meta[Work ID '#],tbl_PV_Meta[Sub-Portfolio])</f>
        <v>Sub-Portfolio 8</v>
      </c>
      <c r="V3210" s="41">
        <f>IF(MONTH(tbl_PV_Milestones[[#This Row],[Baseline Date]])&lt;7,YEAR(tbl_PV_Milestones[[#This Row],[Baseline Date]]),YEAR(tbl_PV_Milestones[[#This Row],[Baseline Date]])+1)</f>
        <v>1900</v>
      </c>
      <c r="W3210" s="41">
        <f>IF(MONTH(tbl_PV_Milestones[[#This Row],[Actual/Schedule Finish]])&lt;7,YEAR(tbl_PV_Milestones[[#This Row],[Actual/Schedule Finish]]),YEAR(tbl_PV_Milestones[[#This Row],[Actual/Schedule Finish]])+1)</f>
        <v>2024</v>
      </c>
      <c r="X3210" s="41" t="str">
        <f>IF(OR(tbl_PV_Milestones[[#This Row],[Project Status]]="Completed",tbl_PV_Milestones[[#This Row],[Project Status]]="Assumed Completed"),"Yes","No")</f>
        <v>No</v>
      </c>
      <c r="Y3210" s="41">
        <f>IF(tbl_PV_Milestones[[#This Row],[Baseline Date]]="",1,0)</f>
        <v>1</v>
      </c>
      <c r="Z3210" s="41">
        <f>IF(tbl_PV_Milestones[[#This Row],[Baseline Date]]&lt;PV_Meta!$B$7,1,0)</f>
        <v>1</v>
      </c>
      <c r="AA3210" s="41">
        <f>IF(tbl_PV_Milestones[[#This Row],[Complete]]="Yes",1,0)</f>
        <v>0</v>
      </c>
      <c r="AB3210" s="41">
        <f>IF(AND(tbl_PV_Milestones[[#This Row],[BL FY]]=2025,tbl_PV_Milestones[[#This Row],[Baseline Date]]&lt;PV_Meta!$B$7),1,0)</f>
        <v>0</v>
      </c>
      <c r="AC3210" s="41">
        <f>IF(AND(tbl_PV_Milestones[[#This Row],[Planned YTD]]=1,tbl_PV_Milestones[[#This Row],[Complete]]="Yes"),1,0)</f>
        <v>0</v>
      </c>
      <c r="AD3210" s="41">
        <f>IF(AND(tbl_PV_Milestones[[#This Row],[Actual/Schedule Finish]]&lt;PV_Meta!$B$7,tbl_PV_Milestones[[#This Row],[Complete]]="No",tbl_PV_Milestones[[#This Row],[Project Status]]&lt;&gt;"On Hold"),1,0)</f>
        <v>1</v>
      </c>
      <c r="AE3210" s="41">
        <f>IF(AND(tbl_PV_Milestones[[#This Row],[Actual/Schedule Finish]]&gt;tbl_PV_Milestones[[#This Row],[Baseline Date]],tbl_PV_Milestones[[#This Row],[Complete]]="No",tbl_PV_Milestones[[#This Row],[Project Status]]&lt;&gt;"On Hold",tbl_PV_Milestones[[#This Row],[Overdue]]=0,tbl_PV_Milestones[[#This Row],[To be Baselined]]&lt;&gt;1),1,0)</f>
        <v>0</v>
      </c>
      <c r="AF3210" s="41">
        <f>IF(AND(tbl_PV_Milestones[[#This Row],[BL FY]]=2025,tbl_PV_Milestones[[#This Row],[Finish FY]]&gt;2025),1,0)</f>
        <v>0</v>
      </c>
      <c r="AG3210" s="56" t="str">
        <f>_xlfn.XLOOKUP(tbl_PV_Milestones[[#This Row],[Work ID]],tbl_PV_Meta[Work ID '#],tbl_PV_Meta[Project Manager/Owner],,0)</f>
        <v>Project Manager 7</v>
      </c>
    </row>
    <row r="3211" spans="4:33" x14ac:dyDescent="0.25">
      <c r="D3211" s="6" t="s">
        <v>154</v>
      </c>
      <c r="E3211" s="6" t="s">
        <v>52</v>
      </c>
      <c r="F3211" s="6" t="s">
        <v>1720</v>
      </c>
      <c r="G3211" s="6" t="s">
        <v>529</v>
      </c>
      <c r="H3211" s="6" t="s">
        <v>505</v>
      </c>
      <c r="I3211" s="6" t="s">
        <v>510</v>
      </c>
      <c r="J3211" s="6" t="s">
        <v>154</v>
      </c>
      <c r="K3211" s="6" t="s">
        <v>213</v>
      </c>
      <c r="L3211" s="6" t="s">
        <v>135</v>
      </c>
      <c r="M3211" s="43"/>
      <c r="N3211" s="44" t="s">
        <v>1979</v>
      </c>
      <c r="O3211" s="39">
        <v>45471.708333333299</v>
      </c>
      <c r="S3211" s="45" t="e">
        <f>_xlfn.CONCAT(#REF!,TRIM(tbl_PV_Milestones[[#This Row],[Milestone Description]]))</f>
        <v>#REF!</v>
      </c>
      <c r="T3211" s="84" t="str">
        <f>IF(COUNTIF(tbl_PV_Milestones[UID],tbl_PV_Milestones[[#This Row],[UID]])&gt;1,"Duplicate","")</f>
        <v>Duplicate</v>
      </c>
      <c r="U3211" s="42" t="str">
        <f>_xlfn.XLOOKUP(tbl_PV_Milestones[[#This Row],[Work ID]],tbl_PV_Meta[Work ID '#],tbl_PV_Meta[Sub-Portfolio])</f>
        <v>Sub-Portfolio 8</v>
      </c>
      <c r="V3211" s="41">
        <f>IF(MONTH(tbl_PV_Milestones[[#This Row],[Baseline Date]])&lt;7,YEAR(tbl_PV_Milestones[[#This Row],[Baseline Date]]),YEAR(tbl_PV_Milestones[[#This Row],[Baseline Date]])+1)</f>
        <v>1900</v>
      </c>
      <c r="W3211" s="41">
        <f>IF(MONTH(tbl_PV_Milestones[[#This Row],[Actual/Schedule Finish]])&lt;7,YEAR(tbl_PV_Milestones[[#This Row],[Actual/Schedule Finish]]),YEAR(tbl_PV_Milestones[[#This Row],[Actual/Schedule Finish]])+1)</f>
        <v>2024</v>
      </c>
      <c r="X3211" s="41" t="str">
        <f>IF(OR(tbl_PV_Milestones[[#This Row],[Project Status]]="Completed",tbl_PV_Milestones[[#This Row],[Project Status]]="Assumed Completed"),"Yes","No")</f>
        <v>No</v>
      </c>
      <c r="Y3211" s="41">
        <f>IF(tbl_PV_Milestones[[#This Row],[Baseline Date]]="",1,0)</f>
        <v>1</v>
      </c>
      <c r="Z3211" s="41">
        <f>IF(tbl_PV_Milestones[[#This Row],[Baseline Date]]&lt;PV_Meta!$B$7,1,0)</f>
        <v>1</v>
      </c>
      <c r="AA3211" s="41">
        <f>IF(tbl_PV_Milestones[[#This Row],[Complete]]="Yes",1,0)</f>
        <v>0</v>
      </c>
      <c r="AB3211" s="41">
        <f>IF(AND(tbl_PV_Milestones[[#This Row],[BL FY]]=2025,tbl_PV_Milestones[[#This Row],[Baseline Date]]&lt;PV_Meta!$B$7),1,0)</f>
        <v>0</v>
      </c>
      <c r="AC3211" s="41">
        <f>IF(AND(tbl_PV_Milestones[[#This Row],[Planned YTD]]=1,tbl_PV_Milestones[[#This Row],[Complete]]="Yes"),1,0)</f>
        <v>0</v>
      </c>
      <c r="AD3211" s="41">
        <f>IF(AND(tbl_PV_Milestones[[#This Row],[Actual/Schedule Finish]]&lt;PV_Meta!$B$7,tbl_PV_Milestones[[#This Row],[Complete]]="No",tbl_PV_Milestones[[#This Row],[Project Status]]&lt;&gt;"On Hold"),1,0)</f>
        <v>1</v>
      </c>
      <c r="AE3211" s="41">
        <f>IF(AND(tbl_PV_Milestones[[#This Row],[Actual/Schedule Finish]]&gt;tbl_PV_Milestones[[#This Row],[Baseline Date]],tbl_PV_Milestones[[#This Row],[Complete]]="No",tbl_PV_Milestones[[#This Row],[Project Status]]&lt;&gt;"On Hold",tbl_PV_Milestones[[#This Row],[Overdue]]=0,tbl_PV_Milestones[[#This Row],[To be Baselined]]&lt;&gt;1),1,0)</f>
        <v>0</v>
      </c>
      <c r="AF3211" s="41">
        <f>IF(AND(tbl_PV_Milestones[[#This Row],[BL FY]]=2025,tbl_PV_Milestones[[#This Row],[Finish FY]]&gt;2025),1,0)</f>
        <v>0</v>
      </c>
      <c r="AG3211" s="56" t="str">
        <f>_xlfn.XLOOKUP(tbl_PV_Milestones[[#This Row],[Work ID]],tbl_PV_Meta[Work ID '#],tbl_PV_Meta[Project Manager/Owner],,0)</f>
        <v>Project Manager 7</v>
      </c>
    </row>
    <row r="3212" spans="4:33" x14ac:dyDescent="0.25">
      <c r="D3212" s="6" t="s">
        <v>154</v>
      </c>
      <c r="E3212" s="6" t="s">
        <v>503</v>
      </c>
      <c r="F3212" s="6" t="s">
        <v>1705</v>
      </c>
      <c r="G3212" s="6" t="s">
        <v>537</v>
      </c>
      <c r="H3212" s="6" t="s">
        <v>505</v>
      </c>
      <c r="I3212" s="6" t="s">
        <v>510</v>
      </c>
      <c r="J3212" s="6" t="s">
        <v>154</v>
      </c>
      <c r="K3212" s="6" t="s">
        <v>29</v>
      </c>
      <c r="L3212" s="6" t="s">
        <v>82</v>
      </c>
      <c r="M3212" s="43"/>
      <c r="N3212" s="44" t="s">
        <v>1979</v>
      </c>
      <c r="O3212" s="39">
        <v>45777.333333333299</v>
      </c>
      <c r="P3212" s="39">
        <v>45777.333333333299</v>
      </c>
      <c r="Q3212" s="6">
        <v>0</v>
      </c>
      <c r="R3212" s="6">
        <v>0</v>
      </c>
      <c r="S3212" s="45" t="e">
        <f>_xlfn.CONCAT(#REF!,TRIM(tbl_PV_Milestones[[#This Row],[Milestone Description]]))</f>
        <v>#REF!</v>
      </c>
      <c r="T3212" s="84" t="str">
        <f>IF(COUNTIF(tbl_PV_Milestones[UID],tbl_PV_Milestones[[#This Row],[UID]])&gt;1,"Duplicate","")</f>
        <v>Duplicate</v>
      </c>
      <c r="U3212" s="42" t="str">
        <f>_xlfn.XLOOKUP(tbl_PV_Milestones[[#This Row],[Work ID]],tbl_PV_Meta[Work ID '#],tbl_PV_Meta[Sub-Portfolio])</f>
        <v>Sub-Portfolio 7</v>
      </c>
      <c r="V3212" s="41">
        <f>IF(MONTH(tbl_PV_Milestones[[#This Row],[Baseline Date]])&lt;7,YEAR(tbl_PV_Milestones[[#This Row],[Baseline Date]]),YEAR(tbl_PV_Milestones[[#This Row],[Baseline Date]])+1)</f>
        <v>2025</v>
      </c>
      <c r="W3212" s="41">
        <f>IF(MONTH(tbl_PV_Milestones[[#This Row],[Actual/Schedule Finish]])&lt;7,YEAR(tbl_PV_Milestones[[#This Row],[Actual/Schedule Finish]]),YEAR(tbl_PV_Milestones[[#This Row],[Actual/Schedule Finish]])+1)</f>
        <v>2025</v>
      </c>
      <c r="X3212" s="41" t="str">
        <f>IF(OR(tbl_PV_Milestones[[#This Row],[Project Status]]="Completed",tbl_PV_Milestones[[#This Row],[Project Status]]="Assumed Completed"),"Yes","No")</f>
        <v>No</v>
      </c>
      <c r="Y3212" s="41">
        <f>IF(tbl_PV_Milestones[[#This Row],[Baseline Date]]="",1,0)</f>
        <v>0</v>
      </c>
      <c r="Z3212" s="41">
        <f>IF(tbl_PV_Milestones[[#This Row],[Baseline Date]]&lt;PV_Meta!$B$7,1,0)</f>
        <v>1</v>
      </c>
      <c r="AA3212" s="41">
        <f>IF(tbl_PV_Milestones[[#This Row],[Complete]]="Yes",1,0)</f>
        <v>0</v>
      </c>
      <c r="AB3212" s="41">
        <f>IF(AND(tbl_PV_Milestones[[#This Row],[BL FY]]=2025,tbl_PV_Milestones[[#This Row],[Baseline Date]]&lt;PV_Meta!$B$7),1,0)</f>
        <v>1</v>
      </c>
      <c r="AC3212" s="41">
        <f>IF(AND(tbl_PV_Milestones[[#This Row],[Planned YTD]]=1,tbl_PV_Milestones[[#This Row],[Complete]]="Yes"),1,0)</f>
        <v>0</v>
      </c>
      <c r="AD3212" s="41">
        <f>IF(AND(tbl_PV_Milestones[[#This Row],[Actual/Schedule Finish]]&lt;PV_Meta!$B$7,tbl_PV_Milestones[[#This Row],[Complete]]="No",tbl_PV_Milestones[[#This Row],[Project Status]]&lt;&gt;"On Hold"),1,0)</f>
        <v>1</v>
      </c>
      <c r="AE3212" s="41">
        <f>IF(AND(tbl_PV_Milestones[[#This Row],[Actual/Schedule Finish]]&gt;tbl_PV_Milestones[[#This Row],[Baseline Date]],tbl_PV_Milestones[[#This Row],[Complete]]="No",tbl_PV_Milestones[[#This Row],[Project Status]]&lt;&gt;"On Hold",tbl_PV_Milestones[[#This Row],[Overdue]]=0,tbl_PV_Milestones[[#This Row],[To be Baselined]]&lt;&gt;1),1,0)</f>
        <v>0</v>
      </c>
      <c r="AF3212" s="41">
        <f>IF(AND(tbl_PV_Milestones[[#This Row],[BL FY]]=2025,tbl_PV_Milestones[[#This Row],[Finish FY]]&gt;2025),1,0)</f>
        <v>0</v>
      </c>
      <c r="AG3212" s="56" t="str">
        <f>_xlfn.XLOOKUP(tbl_PV_Milestones[[#This Row],[Work ID]],tbl_PV_Meta[Work ID '#],tbl_PV_Meta[Project Manager/Owner],,0)</f>
        <v>Project Manager 34</v>
      </c>
    </row>
    <row r="3213" spans="4:33" x14ac:dyDescent="0.25">
      <c r="D3213" s="6" t="s">
        <v>154</v>
      </c>
      <c r="E3213" s="6" t="s">
        <v>503</v>
      </c>
      <c r="F3213" s="6" t="s">
        <v>1705</v>
      </c>
      <c r="G3213" s="6" t="s">
        <v>529</v>
      </c>
      <c r="H3213" s="6" t="s">
        <v>505</v>
      </c>
      <c r="I3213" s="6" t="s">
        <v>510</v>
      </c>
      <c r="J3213" s="6" t="s">
        <v>154</v>
      </c>
      <c r="K3213" s="6" t="s">
        <v>29</v>
      </c>
      <c r="L3213" s="6" t="s">
        <v>82</v>
      </c>
      <c r="M3213" s="43"/>
      <c r="N3213" s="44" t="s">
        <v>1979</v>
      </c>
      <c r="O3213" s="39">
        <v>45894.333333333299</v>
      </c>
      <c r="P3213" s="39">
        <v>45894.333333333299</v>
      </c>
      <c r="Q3213" s="6">
        <v>0</v>
      </c>
      <c r="R3213" s="6">
        <v>0</v>
      </c>
      <c r="S3213" s="45" t="e">
        <f>_xlfn.CONCAT(#REF!,TRIM(tbl_PV_Milestones[[#This Row],[Milestone Description]]))</f>
        <v>#REF!</v>
      </c>
      <c r="T3213" s="84" t="str">
        <f>IF(COUNTIF(tbl_PV_Milestones[UID],tbl_PV_Milestones[[#This Row],[UID]])&gt;1,"Duplicate","")</f>
        <v>Duplicate</v>
      </c>
      <c r="U3213" s="42" t="str">
        <f>_xlfn.XLOOKUP(tbl_PV_Milestones[[#This Row],[Work ID]],tbl_PV_Meta[Work ID '#],tbl_PV_Meta[Sub-Portfolio])</f>
        <v>Sub-Portfolio 7</v>
      </c>
      <c r="V3213" s="41">
        <f>IF(MONTH(tbl_PV_Milestones[[#This Row],[Baseline Date]])&lt;7,YEAR(tbl_PV_Milestones[[#This Row],[Baseline Date]]),YEAR(tbl_PV_Milestones[[#This Row],[Baseline Date]])+1)</f>
        <v>2026</v>
      </c>
      <c r="W3213" s="41">
        <f>IF(MONTH(tbl_PV_Milestones[[#This Row],[Actual/Schedule Finish]])&lt;7,YEAR(tbl_PV_Milestones[[#This Row],[Actual/Schedule Finish]]),YEAR(tbl_PV_Milestones[[#This Row],[Actual/Schedule Finish]])+1)</f>
        <v>2026</v>
      </c>
      <c r="X3213" s="41" t="str">
        <f>IF(OR(tbl_PV_Milestones[[#This Row],[Project Status]]="Completed",tbl_PV_Milestones[[#This Row],[Project Status]]="Assumed Completed"),"Yes","No")</f>
        <v>No</v>
      </c>
      <c r="Y3213" s="41">
        <f>IF(tbl_PV_Milestones[[#This Row],[Baseline Date]]="",1,0)</f>
        <v>0</v>
      </c>
      <c r="Z3213" s="41">
        <f>IF(tbl_PV_Milestones[[#This Row],[Baseline Date]]&lt;PV_Meta!$B$7,1,0)</f>
        <v>0</v>
      </c>
      <c r="AA3213" s="41">
        <f>IF(tbl_PV_Milestones[[#This Row],[Complete]]="Yes",1,0)</f>
        <v>0</v>
      </c>
      <c r="AB3213" s="41">
        <f>IF(AND(tbl_PV_Milestones[[#This Row],[BL FY]]=2025,tbl_PV_Milestones[[#This Row],[Baseline Date]]&lt;PV_Meta!$B$7),1,0)</f>
        <v>0</v>
      </c>
      <c r="AC3213" s="41">
        <f>IF(AND(tbl_PV_Milestones[[#This Row],[Planned YTD]]=1,tbl_PV_Milestones[[#This Row],[Complete]]="Yes"),1,0)</f>
        <v>0</v>
      </c>
      <c r="AD3213" s="41">
        <f>IF(AND(tbl_PV_Milestones[[#This Row],[Actual/Schedule Finish]]&lt;PV_Meta!$B$7,tbl_PV_Milestones[[#This Row],[Complete]]="No",tbl_PV_Milestones[[#This Row],[Project Status]]&lt;&gt;"On Hold"),1,0)</f>
        <v>0</v>
      </c>
      <c r="AE3213" s="41">
        <f>IF(AND(tbl_PV_Milestones[[#This Row],[Actual/Schedule Finish]]&gt;tbl_PV_Milestones[[#This Row],[Baseline Date]],tbl_PV_Milestones[[#This Row],[Complete]]="No",tbl_PV_Milestones[[#This Row],[Project Status]]&lt;&gt;"On Hold",tbl_PV_Milestones[[#This Row],[Overdue]]=0,tbl_PV_Milestones[[#This Row],[To be Baselined]]&lt;&gt;1),1,0)</f>
        <v>0</v>
      </c>
      <c r="AF3213" s="41">
        <f>IF(AND(tbl_PV_Milestones[[#This Row],[BL FY]]=2025,tbl_PV_Milestones[[#This Row],[Finish FY]]&gt;2025),1,0)</f>
        <v>0</v>
      </c>
      <c r="AG3213" s="56" t="str">
        <f>_xlfn.XLOOKUP(tbl_PV_Milestones[[#This Row],[Work ID]],tbl_PV_Meta[Work ID '#],tbl_PV_Meta[Project Manager/Owner],,0)</f>
        <v>Project Manager 34</v>
      </c>
    </row>
    <row r="3214" spans="4:33" x14ac:dyDescent="0.25">
      <c r="D3214" s="6" t="s">
        <v>154</v>
      </c>
      <c r="E3214" s="6" t="s">
        <v>52</v>
      </c>
      <c r="F3214" s="6" t="s">
        <v>1752</v>
      </c>
      <c r="G3214" s="6" t="s">
        <v>738</v>
      </c>
      <c r="H3214" s="6" t="s">
        <v>505</v>
      </c>
      <c r="I3214" s="6" t="s">
        <v>522</v>
      </c>
      <c r="J3214" s="6" t="s">
        <v>154</v>
      </c>
      <c r="K3214" s="6" t="s">
        <v>39</v>
      </c>
      <c r="L3214" s="6" t="s">
        <v>66</v>
      </c>
      <c r="M3214" s="43"/>
      <c r="N3214" s="44" t="s">
        <v>1979</v>
      </c>
      <c r="S3214" s="45" t="e">
        <f>_xlfn.CONCAT(#REF!,TRIM(tbl_PV_Milestones[[#This Row],[Milestone Description]]))</f>
        <v>#REF!</v>
      </c>
      <c r="T3214" s="84" t="str">
        <f>IF(COUNTIF(tbl_PV_Milestones[UID],tbl_PV_Milestones[[#This Row],[UID]])&gt;1,"Duplicate","")</f>
        <v>Duplicate</v>
      </c>
      <c r="U3214" s="42" t="str">
        <f>_xlfn.XLOOKUP(tbl_PV_Milestones[[#This Row],[Work ID]],tbl_PV_Meta[Work ID '#],tbl_PV_Meta[Sub-Portfolio])</f>
        <v>Sub-Portfolio 4</v>
      </c>
      <c r="V3214" s="41">
        <f>IF(MONTH(tbl_PV_Milestones[[#This Row],[Baseline Date]])&lt;7,YEAR(tbl_PV_Milestones[[#This Row],[Baseline Date]]),YEAR(tbl_PV_Milestones[[#This Row],[Baseline Date]])+1)</f>
        <v>1900</v>
      </c>
      <c r="W3214" s="41">
        <f>IF(MONTH(tbl_PV_Milestones[[#This Row],[Actual/Schedule Finish]])&lt;7,YEAR(tbl_PV_Milestones[[#This Row],[Actual/Schedule Finish]]),YEAR(tbl_PV_Milestones[[#This Row],[Actual/Schedule Finish]])+1)</f>
        <v>1900</v>
      </c>
      <c r="X3214" s="41" t="str">
        <f>IF(OR(tbl_PV_Milestones[[#This Row],[Project Status]]="Completed",tbl_PV_Milestones[[#This Row],[Project Status]]="Assumed Completed"),"Yes","No")</f>
        <v>No</v>
      </c>
      <c r="Y3214" s="41">
        <f>IF(tbl_PV_Milestones[[#This Row],[Baseline Date]]="",1,0)</f>
        <v>1</v>
      </c>
      <c r="Z3214" s="41">
        <f>IF(tbl_PV_Milestones[[#This Row],[Baseline Date]]&lt;PV_Meta!$B$7,1,0)</f>
        <v>1</v>
      </c>
      <c r="AA3214" s="41">
        <f>IF(tbl_PV_Milestones[[#This Row],[Complete]]="Yes",1,0)</f>
        <v>0</v>
      </c>
      <c r="AB3214" s="41">
        <f>IF(AND(tbl_PV_Milestones[[#This Row],[BL FY]]=2025,tbl_PV_Milestones[[#This Row],[Baseline Date]]&lt;PV_Meta!$B$7),1,0)</f>
        <v>0</v>
      </c>
      <c r="AC3214" s="41">
        <f>IF(AND(tbl_PV_Milestones[[#This Row],[Planned YTD]]=1,tbl_PV_Milestones[[#This Row],[Complete]]="Yes"),1,0)</f>
        <v>0</v>
      </c>
      <c r="AD3214" s="41">
        <f>IF(AND(tbl_PV_Milestones[[#This Row],[Actual/Schedule Finish]]&lt;PV_Meta!$B$7,tbl_PV_Milestones[[#This Row],[Complete]]="No",tbl_PV_Milestones[[#This Row],[Project Status]]&lt;&gt;"On Hold"),1,0)</f>
        <v>1</v>
      </c>
      <c r="AE3214" s="41">
        <f>IF(AND(tbl_PV_Milestones[[#This Row],[Actual/Schedule Finish]]&gt;tbl_PV_Milestones[[#This Row],[Baseline Date]],tbl_PV_Milestones[[#This Row],[Complete]]="No",tbl_PV_Milestones[[#This Row],[Project Status]]&lt;&gt;"On Hold",tbl_PV_Milestones[[#This Row],[Overdue]]=0,tbl_PV_Milestones[[#This Row],[To be Baselined]]&lt;&gt;1),1,0)</f>
        <v>0</v>
      </c>
      <c r="AF3214" s="41">
        <f>IF(AND(tbl_PV_Milestones[[#This Row],[BL FY]]=2025,tbl_PV_Milestones[[#This Row],[Finish FY]]&gt;2025),1,0)</f>
        <v>0</v>
      </c>
      <c r="AG3214" s="56" t="str">
        <f>_xlfn.XLOOKUP(tbl_PV_Milestones[[#This Row],[Work ID]],tbl_PV_Meta[Work ID '#],tbl_PV_Meta[Project Manager/Owner],,0)</f>
        <v>Project Manager 18</v>
      </c>
    </row>
    <row r="3215" spans="4:33" x14ac:dyDescent="0.25">
      <c r="D3215" s="6" t="s">
        <v>154</v>
      </c>
      <c r="E3215" s="6" t="s">
        <v>52</v>
      </c>
      <c r="F3215" s="6" t="s">
        <v>1752</v>
      </c>
      <c r="G3215" s="6" t="s">
        <v>739</v>
      </c>
      <c r="H3215" s="6" t="s">
        <v>505</v>
      </c>
      <c r="I3215" s="6" t="s">
        <v>522</v>
      </c>
      <c r="J3215" s="6" t="s">
        <v>154</v>
      </c>
      <c r="K3215" s="6" t="s">
        <v>39</v>
      </c>
      <c r="L3215" s="6" t="s">
        <v>66</v>
      </c>
      <c r="M3215" s="43"/>
      <c r="N3215" s="44" t="s">
        <v>1979</v>
      </c>
      <c r="S3215" s="45" t="e">
        <f>_xlfn.CONCAT(#REF!,TRIM(tbl_PV_Milestones[[#This Row],[Milestone Description]]))</f>
        <v>#REF!</v>
      </c>
      <c r="T3215" s="84" t="str">
        <f>IF(COUNTIF(tbl_PV_Milestones[UID],tbl_PV_Milestones[[#This Row],[UID]])&gt;1,"Duplicate","")</f>
        <v>Duplicate</v>
      </c>
      <c r="U3215" s="42" t="str">
        <f>_xlfn.XLOOKUP(tbl_PV_Milestones[[#This Row],[Work ID]],tbl_PV_Meta[Work ID '#],tbl_PV_Meta[Sub-Portfolio])</f>
        <v>Sub-Portfolio 4</v>
      </c>
      <c r="V3215" s="41">
        <f>IF(MONTH(tbl_PV_Milestones[[#This Row],[Baseline Date]])&lt;7,YEAR(tbl_PV_Milestones[[#This Row],[Baseline Date]]),YEAR(tbl_PV_Milestones[[#This Row],[Baseline Date]])+1)</f>
        <v>1900</v>
      </c>
      <c r="W3215" s="41">
        <f>IF(MONTH(tbl_PV_Milestones[[#This Row],[Actual/Schedule Finish]])&lt;7,YEAR(tbl_PV_Milestones[[#This Row],[Actual/Schedule Finish]]),YEAR(tbl_PV_Milestones[[#This Row],[Actual/Schedule Finish]])+1)</f>
        <v>1900</v>
      </c>
      <c r="X3215" s="41" t="str">
        <f>IF(OR(tbl_PV_Milestones[[#This Row],[Project Status]]="Completed",tbl_PV_Milestones[[#This Row],[Project Status]]="Assumed Completed"),"Yes","No")</f>
        <v>No</v>
      </c>
      <c r="Y3215" s="41">
        <f>IF(tbl_PV_Milestones[[#This Row],[Baseline Date]]="",1,0)</f>
        <v>1</v>
      </c>
      <c r="Z3215" s="41">
        <f>IF(tbl_PV_Milestones[[#This Row],[Baseline Date]]&lt;PV_Meta!$B$7,1,0)</f>
        <v>1</v>
      </c>
      <c r="AA3215" s="41">
        <f>IF(tbl_PV_Milestones[[#This Row],[Complete]]="Yes",1,0)</f>
        <v>0</v>
      </c>
      <c r="AB3215" s="41">
        <f>IF(AND(tbl_PV_Milestones[[#This Row],[BL FY]]=2025,tbl_PV_Milestones[[#This Row],[Baseline Date]]&lt;PV_Meta!$B$7),1,0)</f>
        <v>0</v>
      </c>
      <c r="AC3215" s="41">
        <f>IF(AND(tbl_PV_Milestones[[#This Row],[Planned YTD]]=1,tbl_PV_Milestones[[#This Row],[Complete]]="Yes"),1,0)</f>
        <v>0</v>
      </c>
      <c r="AD3215" s="41">
        <f>IF(AND(tbl_PV_Milestones[[#This Row],[Actual/Schedule Finish]]&lt;PV_Meta!$B$7,tbl_PV_Milestones[[#This Row],[Complete]]="No",tbl_PV_Milestones[[#This Row],[Project Status]]&lt;&gt;"On Hold"),1,0)</f>
        <v>1</v>
      </c>
      <c r="AE3215" s="41">
        <f>IF(AND(tbl_PV_Milestones[[#This Row],[Actual/Schedule Finish]]&gt;tbl_PV_Milestones[[#This Row],[Baseline Date]],tbl_PV_Milestones[[#This Row],[Complete]]="No",tbl_PV_Milestones[[#This Row],[Project Status]]&lt;&gt;"On Hold",tbl_PV_Milestones[[#This Row],[Overdue]]=0,tbl_PV_Milestones[[#This Row],[To be Baselined]]&lt;&gt;1),1,0)</f>
        <v>0</v>
      </c>
      <c r="AF3215" s="41">
        <f>IF(AND(tbl_PV_Milestones[[#This Row],[BL FY]]=2025,tbl_PV_Milestones[[#This Row],[Finish FY]]&gt;2025),1,0)</f>
        <v>0</v>
      </c>
      <c r="AG3215" s="56" t="str">
        <f>_xlfn.XLOOKUP(tbl_PV_Milestones[[#This Row],[Work ID]],tbl_PV_Meta[Work ID '#],tbl_PV_Meta[Project Manager/Owner],,0)</f>
        <v>Project Manager 18</v>
      </c>
    </row>
    <row r="3216" spans="4:33" x14ac:dyDescent="0.25">
      <c r="D3216" s="6" t="s">
        <v>154</v>
      </c>
      <c r="E3216" s="6" t="s">
        <v>52</v>
      </c>
      <c r="F3216" s="6" t="s">
        <v>1752</v>
      </c>
      <c r="G3216" s="6" t="s">
        <v>740</v>
      </c>
      <c r="H3216" s="6" t="s">
        <v>505</v>
      </c>
      <c r="I3216" s="6" t="s">
        <v>522</v>
      </c>
      <c r="J3216" s="6" t="s">
        <v>154</v>
      </c>
      <c r="K3216" s="6" t="s">
        <v>39</v>
      </c>
      <c r="L3216" s="6" t="s">
        <v>66</v>
      </c>
      <c r="M3216" s="43"/>
      <c r="N3216" s="44" t="s">
        <v>1979</v>
      </c>
      <c r="S3216" s="45" t="e">
        <f>_xlfn.CONCAT(#REF!,TRIM(tbl_PV_Milestones[[#This Row],[Milestone Description]]))</f>
        <v>#REF!</v>
      </c>
      <c r="T3216" s="84" t="str">
        <f>IF(COUNTIF(tbl_PV_Milestones[UID],tbl_PV_Milestones[[#This Row],[UID]])&gt;1,"Duplicate","")</f>
        <v>Duplicate</v>
      </c>
      <c r="U3216" s="42" t="str">
        <f>_xlfn.XLOOKUP(tbl_PV_Milestones[[#This Row],[Work ID]],tbl_PV_Meta[Work ID '#],tbl_PV_Meta[Sub-Portfolio])</f>
        <v>Sub-Portfolio 4</v>
      </c>
      <c r="V3216" s="41">
        <f>IF(MONTH(tbl_PV_Milestones[[#This Row],[Baseline Date]])&lt;7,YEAR(tbl_PV_Milestones[[#This Row],[Baseline Date]]),YEAR(tbl_PV_Milestones[[#This Row],[Baseline Date]])+1)</f>
        <v>1900</v>
      </c>
      <c r="W3216" s="41">
        <f>IF(MONTH(tbl_PV_Milestones[[#This Row],[Actual/Schedule Finish]])&lt;7,YEAR(tbl_PV_Milestones[[#This Row],[Actual/Schedule Finish]]),YEAR(tbl_PV_Milestones[[#This Row],[Actual/Schedule Finish]])+1)</f>
        <v>1900</v>
      </c>
      <c r="X3216" s="41" t="str">
        <f>IF(OR(tbl_PV_Milestones[[#This Row],[Project Status]]="Completed",tbl_PV_Milestones[[#This Row],[Project Status]]="Assumed Completed"),"Yes","No")</f>
        <v>No</v>
      </c>
      <c r="Y3216" s="41">
        <f>IF(tbl_PV_Milestones[[#This Row],[Baseline Date]]="",1,0)</f>
        <v>1</v>
      </c>
      <c r="Z3216" s="41">
        <f>IF(tbl_PV_Milestones[[#This Row],[Baseline Date]]&lt;PV_Meta!$B$7,1,0)</f>
        <v>1</v>
      </c>
      <c r="AA3216" s="41">
        <f>IF(tbl_PV_Milestones[[#This Row],[Complete]]="Yes",1,0)</f>
        <v>0</v>
      </c>
      <c r="AB3216" s="41">
        <f>IF(AND(tbl_PV_Milestones[[#This Row],[BL FY]]=2025,tbl_PV_Milestones[[#This Row],[Baseline Date]]&lt;PV_Meta!$B$7),1,0)</f>
        <v>0</v>
      </c>
      <c r="AC3216" s="41">
        <f>IF(AND(tbl_PV_Milestones[[#This Row],[Planned YTD]]=1,tbl_PV_Milestones[[#This Row],[Complete]]="Yes"),1,0)</f>
        <v>0</v>
      </c>
      <c r="AD3216" s="41">
        <f>IF(AND(tbl_PV_Milestones[[#This Row],[Actual/Schedule Finish]]&lt;PV_Meta!$B$7,tbl_PV_Milestones[[#This Row],[Complete]]="No",tbl_PV_Milestones[[#This Row],[Project Status]]&lt;&gt;"On Hold"),1,0)</f>
        <v>1</v>
      </c>
      <c r="AE3216" s="41">
        <f>IF(AND(tbl_PV_Milestones[[#This Row],[Actual/Schedule Finish]]&gt;tbl_PV_Milestones[[#This Row],[Baseline Date]],tbl_PV_Milestones[[#This Row],[Complete]]="No",tbl_PV_Milestones[[#This Row],[Project Status]]&lt;&gt;"On Hold",tbl_PV_Milestones[[#This Row],[Overdue]]=0,tbl_PV_Milestones[[#This Row],[To be Baselined]]&lt;&gt;1),1,0)</f>
        <v>0</v>
      </c>
      <c r="AF3216" s="41">
        <f>IF(AND(tbl_PV_Milestones[[#This Row],[BL FY]]=2025,tbl_PV_Milestones[[#This Row],[Finish FY]]&gt;2025),1,0)</f>
        <v>0</v>
      </c>
      <c r="AG3216" s="56" t="str">
        <f>_xlfn.XLOOKUP(tbl_PV_Milestones[[#This Row],[Work ID]],tbl_PV_Meta[Work ID '#],tbl_PV_Meta[Project Manager/Owner],,0)</f>
        <v>Project Manager 18</v>
      </c>
    </row>
    <row r="3217" spans="4:33" x14ac:dyDescent="0.25">
      <c r="D3217" s="6" t="s">
        <v>154</v>
      </c>
      <c r="E3217" s="6" t="s">
        <v>52</v>
      </c>
      <c r="F3217" s="6" t="s">
        <v>1752</v>
      </c>
      <c r="G3217" s="6" t="s">
        <v>741</v>
      </c>
      <c r="H3217" s="6" t="s">
        <v>505</v>
      </c>
      <c r="I3217" s="6" t="s">
        <v>522</v>
      </c>
      <c r="J3217" s="6" t="s">
        <v>154</v>
      </c>
      <c r="K3217" s="6" t="s">
        <v>39</v>
      </c>
      <c r="L3217" s="6" t="s">
        <v>66</v>
      </c>
      <c r="M3217" s="43"/>
      <c r="N3217" s="44" t="s">
        <v>1979</v>
      </c>
      <c r="S3217" s="45" t="e">
        <f>_xlfn.CONCAT(#REF!,TRIM(tbl_PV_Milestones[[#This Row],[Milestone Description]]))</f>
        <v>#REF!</v>
      </c>
      <c r="T3217" s="84" t="str">
        <f>IF(COUNTIF(tbl_PV_Milestones[UID],tbl_PV_Milestones[[#This Row],[UID]])&gt;1,"Duplicate","")</f>
        <v>Duplicate</v>
      </c>
      <c r="U3217" s="42" t="str">
        <f>_xlfn.XLOOKUP(tbl_PV_Milestones[[#This Row],[Work ID]],tbl_PV_Meta[Work ID '#],tbl_PV_Meta[Sub-Portfolio])</f>
        <v>Sub-Portfolio 4</v>
      </c>
      <c r="V3217" s="41">
        <f>IF(MONTH(tbl_PV_Milestones[[#This Row],[Baseline Date]])&lt;7,YEAR(tbl_PV_Milestones[[#This Row],[Baseline Date]]),YEAR(tbl_PV_Milestones[[#This Row],[Baseline Date]])+1)</f>
        <v>1900</v>
      </c>
      <c r="W3217" s="41">
        <f>IF(MONTH(tbl_PV_Milestones[[#This Row],[Actual/Schedule Finish]])&lt;7,YEAR(tbl_PV_Milestones[[#This Row],[Actual/Schedule Finish]]),YEAR(tbl_PV_Milestones[[#This Row],[Actual/Schedule Finish]])+1)</f>
        <v>1900</v>
      </c>
      <c r="X3217" s="41" t="str">
        <f>IF(OR(tbl_PV_Milestones[[#This Row],[Project Status]]="Completed",tbl_PV_Milestones[[#This Row],[Project Status]]="Assumed Completed"),"Yes","No")</f>
        <v>No</v>
      </c>
      <c r="Y3217" s="41">
        <f>IF(tbl_PV_Milestones[[#This Row],[Baseline Date]]="",1,0)</f>
        <v>1</v>
      </c>
      <c r="Z3217" s="41">
        <f>IF(tbl_PV_Milestones[[#This Row],[Baseline Date]]&lt;PV_Meta!$B$7,1,0)</f>
        <v>1</v>
      </c>
      <c r="AA3217" s="41">
        <f>IF(tbl_PV_Milestones[[#This Row],[Complete]]="Yes",1,0)</f>
        <v>0</v>
      </c>
      <c r="AB3217" s="41">
        <f>IF(AND(tbl_PV_Milestones[[#This Row],[BL FY]]=2025,tbl_PV_Milestones[[#This Row],[Baseline Date]]&lt;PV_Meta!$B$7),1,0)</f>
        <v>0</v>
      </c>
      <c r="AC3217" s="41">
        <f>IF(AND(tbl_PV_Milestones[[#This Row],[Planned YTD]]=1,tbl_PV_Milestones[[#This Row],[Complete]]="Yes"),1,0)</f>
        <v>0</v>
      </c>
      <c r="AD3217" s="41">
        <f>IF(AND(tbl_PV_Milestones[[#This Row],[Actual/Schedule Finish]]&lt;PV_Meta!$B$7,tbl_PV_Milestones[[#This Row],[Complete]]="No",tbl_PV_Milestones[[#This Row],[Project Status]]&lt;&gt;"On Hold"),1,0)</f>
        <v>1</v>
      </c>
      <c r="AE3217" s="41">
        <f>IF(AND(tbl_PV_Milestones[[#This Row],[Actual/Schedule Finish]]&gt;tbl_PV_Milestones[[#This Row],[Baseline Date]],tbl_PV_Milestones[[#This Row],[Complete]]="No",tbl_PV_Milestones[[#This Row],[Project Status]]&lt;&gt;"On Hold",tbl_PV_Milestones[[#This Row],[Overdue]]=0,tbl_PV_Milestones[[#This Row],[To be Baselined]]&lt;&gt;1),1,0)</f>
        <v>0</v>
      </c>
      <c r="AF3217" s="41">
        <f>IF(AND(tbl_PV_Milestones[[#This Row],[BL FY]]=2025,tbl_PV_Milestones[[#This Row],[Finish FY]]&gt;2025),1,0)</f>
        <v>0</v>
      </c>
      <c r="AG3217" s="56" t="str">
        <f>_xlfn.XLOOKUP(tbl_PV_Milestones[[#This Row],[Work ID]],tbl_PV_Meta[Work ID '#],tbl_PV_Meta[Project Manager/Owner],,0)</f>
        <v>Project Manager 18</v>
      </c>
    </row>
    <row r="3218" spans="4:33" x14ac:dyDescent="0.25">
      <c r="D3218" s="6" t="s">
        <v>154</v>
      </c>
      <c r="E3218" s="6" t="s">
        <v>52</v>
      </c>
      <c r="F3218" s="6" t="s">
        <v>1752</v>
      </c>
      <c r="G3218" s="6" t="s">
        <v>742</v>
      </c>
      <c r="H3218" s="6" t="s">
        <v>505</v>
      </c>
      <c r="I3218" s="6" t="s">
        <v>522</v>
      </c>
      <c r="J3218" s="6" t="s">
        <v>154</v>
      </c>
      <c r="K3218" s="6" t="s">
        <v>39</v>
      </c>
      <c r="L3218" s="6" t="s">
        <v>66</v>
      </c>
      <c r="M3218" s="43"/>
      <c r="N3218" s="44" t="s">
        <v>1979</v>
      </c>
      <c r="S3218" s="45" t="e">
        <f>_xlfn.CONCAT(#REF!,TRIM(tbl_PV_Milestones[[#This Row],[Milestone Description]]))</f>
        <v>#REF!</v>
      </c>
      <c r="T3218" s="84" t="str">
        <f>IF(COUNTIF(tbl_PV_Milestones[UID],tbl_PV_Milestones[[#This Row],[UID]])&gt;1,"Duplicate","")</f>
        <v>Duplicate</v>
      </c>
      <c r="U3218" s="42" t="str">
        <f>_xlfn.XLOOKUP(tbl_PV_Milestones[[#This Row],[Work ID]],tbl_PV_Meta[Work ID '#],tbl_PV_Meta[Sub-Portfolio])</f>
        <v>Sub-Portfolio 4</v>
      </c>
      <c r="V3218" s="41">
        <f>IF(MONTH(tbl_PV_Milestones[[#This Row],[Baseline Date]])&lt;7,YEAR(tbl_PV_Milestones[[#This Row],[Baseline Date]]),YEAR(tbl_PV_Milestones[[#This Row],[Baseline Date]])+1)</f>
        <v>1900</v>
      </c>
      <c r="W3218" s="41">
        <f>IF(MONTH(tbl_PV_Milestones[[#This Row],[Actual/Schedule Finish]])&lt;7,YEAR(tbl_PV_Milestones[[#This Row],[Actual/Schedule Finish]]),YEAR(tbl_PV_Milestones[[#This Row],[Actual/Schedule Finish]])+1)</f>
        <v>1900</v>
      </c>
      <c r="X3218" s="41" t="str">
        <f>IF(OR(tbl_PV_Milestones[[#This Row],[Project Status]]="Completed",tbl_PV_Milestones[[#This Row],[Project Status]]="Assumed Completed"),"Yes","No")</f>
        <v>No</v>
      </c>
      <c r="Y3218" s="41">
        <f>IF(tbl_PV_Milestones[[#This Row],[Baseline Date]]="",1,0)</f>
        <v>1</v>
      </c>
      <c r="Z3218" s="41">
        <f>IF(tbl_PV_Milestones[[#This Row],[Baseline Date]]&lt;PV_Meta!$B$7,1,0)</f>
        <v>1</v>
      </c>
      <c r="AA3218" s="41">
        <f>IF(tbl_PV_Milestones[[#This Row],[Complete]]="Yes",1,0)</f>
        <v>0</v>
      </c>
      <c r="AB3218" s="41">
        <f>IF(AND(tbl_PV_Milestones[[#This Row],[BL FY]]=2025,tbl_PV_Milestones[[#This Row],[Baseline Date]]&lt;PV_Meta!$B$7),1,0)</f>
        <v>0</v>
      </c>
      <c r="AC3218" s="41">
        <f>IF(AND(tbl_PV_Milestones[[#This Row],[Planned YTD]]=1,tbl_PV_Milestones[[#This Row],[Complete]]="Yes"),1,0)</f>
        <v>0</v>
      </c>
      <c r="AD3218" s="41">
        <f>IF(AND(tbl_PV_Milestones[[#This Row],[Actual/Schedule Finish]]&lt;PV_Meta!$B$7,tbl_PV_Milestones[[#This Row],[Complete]]="No",tbl_PV_Milestones[[#This Row],[Project Status]]&lt;&gt;"On Hold"),1,0)</f>
        <v>1</v>
      </c>
      <c r="AE3218" s="41">
        <f>IF(AND(tbl_PV_Milestones[[#This Row],[Actual/Schedule Finish]]&gt;tbl_PV_Milestones[[#This Row],[Baseline Date]],tbl_PV_Milestones[[#This Row],[Complete]]="No",tbl_PV_Milestones[[#This Row],[Project Status]]&lt;&gt;"On Hold",tbl_PV_Milestones[[#This Row],[Overdue]]=0,tbl_PV_Milestones[[#This Row],[To be Baselined]]&lt;&gt;1),1,0)</f>
        <v>0</v>
      </c>
      <c r="AF3218" s="41">
        <f>IF(AND(tbl_PV_Milestones[[#This Row],[BL FY]]=2025,tbl_PV_Milestones[[#This Row],[Finish FY]]&gt;2025),1,0)</f>
        <v>0</v>
      </c>
      <c r="AG3218" s="56" t="str">
        <f>_xlfn.XLOOKUP(tbl_PV_Milestones[[#This Row],[Work ID]],tbl_PV_Meta[Work ID '#],tbl_PV_Meta[Project Manager/Owner],,0)</f>
        <v>Project Manager 18</v>
      </c>
    </row>
    <row r="3219" spans="4:33" x14ac:dyDescent="0.25">
      <c r="D3219" s="6" t="s">
        <v>154</v>
      </c>
      <c r="E3219" s="6" t="s">
        <v>52</v>
      </c>
      <c r="F3219" s="6" t="s">
        <v>1752</v>
      </c>
      <c r="G3219" s="6" t="s">
        <v>703</v>
      </c>
      <c r="H3219" s="6" t="s">
        <v>505</v>
      </c>
      <c r="I3219" s="6" t="s">
        <v>522</v>
      </c>
      <c r="J3219" s="6" t="s">
        <v>154</v>
      </c>
      <c r="K3219" s="6" t="s">
        <v>39</v>
      </c>
      <c r="L3219" s="6" t="s">
        <v>66</v>
      </c>
      <c r="M3219" s="43"/>
      <c r="N3219" s="44" t="s">
        <v>1979</v>
      </c>
      <c r="S3219" s="45" t="e">
        <f>_xlfn.CONCAT(#REF!,TRIM(tbl_PV_Milestones[[#This Row],[Milestone Description]]))</f>
        <v>#REF!</v>
      </c>
      <c r="T3219" s="84" t="str">
        <f>IF(COUNTIF(tbl_PV_Milestones[UID],tbl_PV_Milestones[[#This Row],[UID]])&gt;1,"Duplicate","")</f>
        <v>Duplicate</v>
      </c>
      <c r="U3219" s="42" t="str">
        <f>_xlfn.XLOOKUP(tbl_PV_Milestones[[#This Row],[Work ID]],tbl_PV_Meta[Work ID '#],tbl_PV_Meta[Sub-Portfolio])</f>
        <v>Sub-Portfolio 4</v>
      </c>
      <c r="V3219" s="41">
        <f>IF(MONTH(tbl_PV_Milestones[[#This Row],[Baseline Date]])&lt;7,YEAR(tbl_PV_Milestones[[#This Row],[Baseline Date]]),YEAR(tbl_PV_Milestones[[#This Row],[Baseline Date]])+1)</f>
        <v>1900</v>
      </c>
      <c r="W3219" s="41">
        <f>IF(MONTH(tbl_PV_Milestones[[#This Row],[Actual/Schedule Finish]])&lt;7,YEAR(tbl_PV_Milestones[[#This Row],[Actual/Schedule Finish]]),YEAR(tbl_PV_Milestones[[#This Row],[Actual/Schedule Finish]])+1)</f>
        <v>1900</v>
      </c>
      <c r="X3219" s="41" t="str">
        <f>IF(OR(tbl_PV_Milestones[[#This Row],[Project Status]]="Completed",tbl_PV_Milestones[[#This Row],[Project Status]]="Assumed Completed"),"Yes","No")</f>
        <v>No</v>
      </c>
      <c r="Y3219" s="41">
        <f>IF(tbl_PV_Milestones[[#This Row],[Baseline Date]]="",1,0)</f>
        <v>1</v>
      </c>
      <c r="Z3219" s="41">
        <f>IF(tbl_PV_Milestones[[#This Row],[Baseline Date]]&lt;PV_Meta!$B$7,1,0)</f>
        <v>1</v>
      </c>
      <c r="AA3219" s="41">
        <f>IF(tbl_PV_Milestones[[#This Row],[Complete]]="Yes",1,0)</f>
        <v>0</v>
      </c>
      <c r="AB3219" s="41">
        <f>IF(AND(tbl_PV_Milestones[[#This Row],[BL FY]]=2025,tbl_PV_Milestones[[#This Row],[Baseline Date]]&lt;PV_Meta!$B$7),1,0)</f>
        <v>0</v>
      </c>
      <c r="AC3219" s="41">
        <f>IF(AND(tbl_PV_Milestones[[#This Row],[Planned YTD]]=1,tbl_PV_Milestones[[#This Row],[Complete]]="Yes"),1,0)</f>
        <v>0</v>
      </c>
      <c r="AD3219" s="41">
        <f>IF(AND(tbl_PV_Milestones[[#This Row],[Actual/Schedule Finish]]&lt;PV_Meta!$B$7,tbl_PV_Milestones[[#This Row],[Complete]]="No",tbl_PV_Milestones[[#This Row],[Project Status]]&lt;&gt;"On Hold"),1,0)</f>
        <v>1</v>
      </c>
      <c r="AE3219" s="41">
        <f>IF(AND(tbl_PV_Milestones[[#This Row],[Actual/Schedule Finish]]&gt;tbl_PV_Milestones[[#This Row],[Baseline Date]],tbl_PV_Milestones[[#This Row],[Complete]]="No",tbl_PV_Milestones[[#This Row],[Project Status]]&lt;&gt;"On Hold",tbl_PV_Milestones[[#This Row],[Overdue]]=0,tbl_PV_Milestones[[#This Row],[To be Baselined]]&lt;&gt;1),1,0)</f>
        <v>0</v>
      </c>
      <c r="AF3219" s="41">
        <f>IF(AND(tbl_PV_Milestones[[#This Row],[BL FY]]=2025,tbl_PV_Milestones[[#This Row],[Finish FY]]&gt;2025),1,0)</f>
        <v>0</v>
      </c>
      <c r="AG3219" s="56" t="str">
        <f>_xlfn.XLOOKUP(tbl_PV_Milestones[[#This Row],[Work ID]],tbl_PV_Meta[Work ID '#],tbl_PV_Meta[Project Manager/Owner],,0)</f>
        <v>Project Manager 18</v>
      </c>
    </row>
    <row r="3220" spans="4:33" x14ac:dyDescent="0.25">
      <c r="D3220" s="6" t="s">
        <v>154</v>
      </c>
      <c r="E3220" s="6" t="s">
        <v>52</v>
      </c>
      <c r="F3220" s="6" t="s">
        <v>1752</v>
      </c>
      <c r="G3220" s="6" t="s">
        <v>628</v>
      </c>
      <c r="H3220" s="6" t="s">
        <v>505</v>
      </c>
      <c r="I3220" s="6" t="s">
        <v>522</v>
      </c>
      <c r="J3220" s="6" t="s">
        <v>154</v>
      </c>
      <c r="K3220" s="6" t="s">
        <v>39</v>
      </c>
      <c r="L3220" s="6" t="s">
        <v>66</v>
      </c>
      <c r="M3220" s="43"/>
      <c r="N3220" s="44" t="s">
        <v>1979</v>
      </c>
      <c r="S3220" s="45" t="e">
        <f>_xlfn.CONCAT(#REF!,TRIM(tbl_PV_Milestones[[#This Row],[Milestone Description]]))</f>
        <v>#REF!</v>
      </c>
      <c r="T3220" s="84" t="str">
        <f>IF(COUNTIF(tbl_PV_Milestones[UID],tbl_PV_Milestones[[#This Row],[UID]])&gt;1,"Duplicate","")</f>
        <v>Duplicate</v>
      </c>
      <c r="U3220" s="42" t="str">
        <f>_xlfn.XLOOKUP(tbl_PV_Milestones[[#This Row],[Work ID]],tbl_PV_Meta[Work ID '#],tbl_PV_Meta[Sub-Portfolio])</f>
        <v>Sub-Portfolio 4</v>
      </c>
      <c r="V3220" s="41">
        <f>IF(MONTH(tbl_PV_Milestones[[#This Row],[Baseline Date]])&lt;7,YEAR(tbl_PV_Milestones[[#This Row],[Baseline Date]]),YEAR(tbl_PV_Milestones[[#This Row],[Baseline Date]])+1)</f>
        <v>1900</v>
      </c>
      <c r="W3220" s="41">
        <f>IF(MONTH(tbl_PV_Milestones[[#This Row],[Actual/Schedule Finish]])&lt;7,YEAR(tbl_PV_Milestones[[#This Row],[Actual/Schedule Finish]]),YEAR(tbl_PV_Milestones[[#This Row],[Actual/Schedule Finish]])+1)</f>
        <v>1900</v>
      </c>
      <c r="X3220" s="41" t="str">
        <f>IF(OR(tbl_PV_Milestones[[#This Row],[Project Status]]="Completed",tbl_PV_Milestones[[#This Row],[Project Status]]="Assumed Completed"),"Yes","No")</f>
        <v>No</v>
      </c>
      <c r="Y3220" s="41">
        <f>IF(tbl_PV_Milestones[[#This Row],[Baseline Date]]="",1,0)</f>
        <v>1</v>
      </c>
      <c r="Z3220" s="41">
        <f>IF(tbl_PV_Milestones[[#This Row],[Baseline Date]]&lt;PV_Meta!$B$7,1,0)</f>
        <v>1</v>
      </c>
      <c r="AA3220" s="41">
        <f>IF(tbl_PV_Milestones[[#This Row],[Complete]]="Yes",1,0)</f>
        <v>0</v>
      </c>
      <c r="AB3220" s="41">
        <f>IF(AND(tbl_PV_Milestones[[#This Row],[BL FY]]=2025,tbl_PV_Milestones[[#This Row],[Baseline Date]]&lt;PV_Meta!$B$7),1,0)</f>
        <v>0</v>
      </c>
      <c r="AC3220" s="41">
        <f>IF(AND(tbl_PV_Milestones[[#This Row],[Planned YTD]]=1,tbl_PV_Milestones[[#This Row],[Complete]]="Yes"),1,0)</f>
        <v>0</v>
      </c>
      <c r="AD3220" s="41">
        <f>IF(AND(tbl_PV_Milestones[[#This Row],[Actual/Schedule Finish]]&lt;PV_Meta!$B$7,tbl_PV_Milestones[[#This Row],[Complete]]="No",tbl_PV_Milestones[[#This Row],[Project Status]]&lt;&gt;"On Hold"),1,0)</f>
        <v>1</v>
      </c>
      <c r="AE3220" s="41">
        <f>IF(AND(tbl_PV_Milestones[[#This Row],[Actual/Schedule Finish]]&gt;tbl_PV_Milestones[[#This Row],[Baseline Date]],tbl_PV_Milestones[[#This Row],[Complete]]="No",tbl_PV_Milestones[[#This Row],[Project Status]]&lt;&gt;"On Hold",tbl_PV_Milestones[[#This Row],[Overdue]]=0,tbl_PV_Milestones[[#This Row],[To be Baselined]]&lt;&gt;1),1,0)</f>
        <v>0</v>
      </c>
      <c r="AF3220" s="41">
        <f>IF(AND(tbl_PV_Milestones[[#This Row],[BL FY]]=2025,tbl_PV_Milestones[[#This Row],[Finish FY]]&gt;2025),1,0)</f>
        <v>0</v>
      </c>
      <c r="AG3220" s="56" t="str">
        <f>_xlfn.XLOOKUP(tbl_PV_Milestones[[#This Row],[Work ID]],tbl_PV_Meta[Work ID '#],tbl_PV_Meta[Project Manager/Owner],,0)</f>
        <v>Project Manager 18</v>
      </c>
    </row>
    <row r="3221" spans="4:33" x14ac:dyDescent="0.25">
      <c r="D3221" s="6" t="s">
        <v>154</v>
      </c>
      <c r="E3221" s="6" t="s">
        <v>52</v>
      </c>
      <c r="F3221" s="6" t="s">
        <v>1752</v>
      </c>
      <c r="G3221" s="6" t="s">
        <v>567</v>
      </c>
      <c r="H3221" s="6" t="s">
        <v>505</v>
      </c>
      <c r="I3221" s="6" t="s">
        <v>522</v>
      </c>
      <c r="J3221" s="6" t="s">
        <v>154</v>
      </c>
      <c r="K3221" s="6" t="s">
        <v>39</v>
      </c>
      <c r="L3221" s="6" t="s">
        <v>66</v>
      </c>
      <c r="M3221" s="43"/>
      <c r="N3221" s="44" t="s">
        <v>1979</v>
      </c>
      <c r="S3221" s="45" t="e">
        <f>_xlfn.CONCAT(#REF!,TRIM(tbl_PV_Milestones[[#This Row],[Milestone Description]]))</f>
        <v>#REF!</v>
      </c>
      <c r="T3221" s="84" t="str">
        <f>IF(COUNTIF(tbl_PV_Milestones[UID],tbl_PV_Milestones[[#This Row],[UID]])&gt;1,"Duplicate","")</f>
        <v>Duplicate</v>
      </c>
      <c r="U3221" s="42" t="str">
        <f>_xlfn.XLOOKUP(tbl_PV_Milestones[[#This Row],[Work ID]],tbl_PV_Meta[Work ID '#],tbl_PV_Meta[Sub-Portfolio])</f>
        <v>Sub-Portfolio 4</v>
      </c>
      <c r="V3221" s="41">
        <f>IF(MONTH(tbl_PV_Milestones[[#This Row],[Baseline Date]])&lt;7,YEAR(tbl_PV_Milestones[[#This Row],[Baseline Date]]),YEAR(tbl_PV_Milestones[[#This Row],[Baseline Date]])+1)</f>
        <v>1900</v>
      </c>
      <c r="W3221" s="41">
        <f>IF(MONTH(tbl_PV_Milestones[[#This Row],[Actual/Schedule Finish]])&lt;7,YEAR(tbl_PV_Milestones[[#This Row],[Actual/Schedule Finish]]),YEAR(tbl_PV_Milestones[[#This Row],[Actual/Schedule Finish]])+1)</f>
        <v>1900</v>
      </c>
      <c r="X3221" s="41" t="str">
        <f>IF(OR(tbl_PV_Milestones[[#This Row],[Project Status]]="Completed",tbl_PV_Milestones[[#This Row],[Project Status]]="Assumed Completed"),"Yes","No")</f>
        <v>No</v>
      </c>
      <c r="Y3221" s="41">
        <f>IF(tbl_PV_Milestones[[#This Row],[Baseline Date]]="",1,0)</f>
        <v>1</v>
      </c>
      <c r="Z3221" s="41">
        <f>IF(tbl_PV_Milestones[[#This Row],[Baseline Date]]&lt;PV_Meta!$B$7,1,0)</f>
        <v>1</v>
      </c>
      <c r="AA3221" s="41">
        <f>IF(tbl_PV_Milestones[[#This Row],[Complete]]="Yes",1,0)</f>
        <v>0</v>
      </c>
      <c r="AB3221" s="41">
        <f>IF(AND(tbl_PV_Milestones[[#This Row],[BL FY]]=2025,tbl_PV_Milestones[[#This Row],[Baseline Date]]&lt;PV_Meta!$B$7),1,0)</f>
        <v>0</v>
      </c>
      <c r="AC3221" s="41">
        <f>IF(AND(tbl_PV_Milestones[[#This Row],[Planned YTD]]=1,tbl_PV_Milestones[[#This Row],[Complete]]="Yes"),1,0)</f>
        <v>0</v>
      </c>
      <c r="AD3221" s="41">
        <f>IF(AND(tbl_PV_Milestones[[#This Row],[Actual/Schedule Finish]]&lt;PV_Meta!$B$7,tbl_PV_Milestones[[#This Row],[Complete]]="No",tbl_PV_Milestones[[#This Row],[Project Status]]&lt;&gt;"On Hold"),1,0)</f>
        <v>1</v>
      </c>
      <c r="AE3221" s="41">
        <f>IF(AND(tbl_PV_Milestones[[#This Row],[Actual/Schedule Finish]]&gt;tbl_PV_Milestones[[#This Row],[Baseline Date]],tbl_PV_Milestones[[#This Row],[Complete]]="No",tbl_PV_Milestones[[#This Row],[Project Status]]&lt;&gt;"On Hold",tbl_PV_Milestones[[#This Row],[Overdue]]=0,tbl_PV_Milestones[[#This Row],[To be Baselined]]&lt;&gt;1),1,0)</f>
        <v>0</v>
      </c>
      <c r="AF3221" s="41">
        <f>IF(AND(tbl_PV_Milestones[[#This Row],[BL FY]]=2025,tbl_PV_Milestones[[#This Row],[Finish FY]]&gt;2025),1,0)</f>
        <v>0</v>
      </c>
      <c r="AG3221" s="56" t="str">
        <f>_xlfn.XLOOKUP(tbl_PV_Milestones[[#This Row],[Work ID]],tbl_PV_Meta[Work ID '#],tbl_PV_Meta[Project Manager/Owner],,0)</f>
        <v>Project Manager 18</v>
      </c>
    </row>
    <row r="3222" spans="4:33" x14ac:dyDescent="0.25">
      <c r="D3222" s="6" t="s">
        <v>154</v>
      </c>
      <c r="E3222" s="6" t="s">
        <v>52</v>
      </c>
      <c r="F3222" s="6" t="s">
        <v>1752</v>
      </c>
      <c r="G3222" s="6" t="s">
        <v>745</v>
      </c>
      <c r="H3222" s="6" t="s">
        <v>505</v>
      </c>
      <c r="I3222" s="6" t="s">
        <v>522</v>
      </c>
      <c r="J3222" s="6" t="s">
        <v>154</v>
      </c>
      <c r="K3222" s="6" t="s">
        <v>39</v>
      </c>
      <c r="L3222" s="6" t="s">
        <v>66</v>
      </c>
      <c r="M3222" s="43"/>
      <c r="N3222" s="44" t="s">
        <v>1979</v>
      </c>
      <c r="S3222" s="45" t="e">
        <f>_xlfn.CONCAT(#REF!,TRIM(tbl_PV_Milestones[[#This Row],[Milestone Description]]))</f>
        <v>#REF!</v>
      </c>
      <c r="T3222" s="84" t="str">
        <f>IF(COUNTIF(tbl_PV_Milestones[UID],tbl_PV_Milestones[[#This Row],[UID]])&gt;1,"Duplicate","")</f>
        <v>Duplicate</v>
      </c>
      <c r="U3222" s="42" t="str">
        <f>_xlfn.XLOOKUP(tbl_PV_Milestones[[#This Row],[Work ID]],tbl_PV_Meta[Work ID '#],tbl_PV_Meta[Sub-Portfolio])</f>
        <v>Sub-Portfolio 4</v>
      </c>
      <c r="V3222" s="41">
        <f>IF(MONTH(tbl_PV_Milestones[[#This Row],[Baseline Date]])&lt;7,YEAR(tbl_PV_Milestones[[#This Row],[Baseline Date]]),YEAR(tbl_PV_Milestones[[#This Row],[Baseline Date]])+1)</f>
        <v>1900</v>
      </c>
      <c r="W3222" s="41">
        <f>IF(MONTH(tbl_PV_Milestones[[#This Row],[Actual/Schedule Finish]])&lt;7,YEAR(tbl_PV_Milestones[[#This Row],[Actual/Schedule Finish]]),YEAR(tbl_PV_Milestones[[#This Row],[Actual/Schedule Finish]])+1)</f>
        <v>1900</v>
      </c>
      <c r="X3222" s="41" t="str">
        <f>IF(OR(tbl_PV_Milestones[[#This Row],[Project Status]]="Completed",tbl_PV_Milestones[[#This Row],[Project Status]]="Assumed Completed"),"Yes","No")</f>
        <v>No</v>
      </c>
      <c r="Y3222" s="41">
        <f>IF(tbl_PV_Milestones[[#This Row],[Baseline Date]]="",1,0)</f>
        <v>1</v>
      </c>
      <c r="Z3222" s="41">
        <f>IF(tbl_PV_Milestones[[#This Row],[Baseline Date]]&lt;PV_Meta!$B$7,1,0)</f>
        <v>1</v>
      </c>
      <c r="AA3222" s="41">
        <f>IF(tbl_PV_Milestones[[#This Row],[Complete]]="Yes",1,0)</f>
        <v>0</v>
      </c>
      <c r="AB3222" s="41">
        <f>IF(AND(tbl_PV_Milestones[[#This Row],[BL FY]]=2025,tbl_PV_Milestones[[#This Row],[Baseline Date]]&lt;PV_Meta!$B$7),1,0)</f>
        <v>0</v>
      </c>
      <c r="AC3222" s="41">
        <f>IF(AND(tbl_PV_Milestones[[#This Row],[Planned YTD]]=1,tbl_PV_Milestones[[#This Row],[Complete]]="Yes"),1,0)</f>
        <v>0</v>
      </c>
      <c r="AD3222" s="41">
        <f>IF(AND(tbl_PV_Milestones[[#This Row],[Actual/Schedule Finish]]&lt;PV_Meta!$B$7,tbl_PV_Milestones[[#This Row],[Complete]]="No",tbl_PV_Milestones[[#This Row],[Project Status]]&lt;&gt;"On Hold"),1,0)</f>
        <v>1</v>
      </c>
      <c r="AE3222" s="41">
        <f>IF(AND(tbl_PV_Milestones[[#This Row],[Actual/Schedule Finish]]&gt;tbl_PV_Milestones[[#This Row],[Baseline Date]],tbl_PV_Milestones[[#This Row],[Complete]]="No",tbl_PV_Milestones[[#This Row],[Project Status]]&lt;&gt;"On Hold",tbl_PV_Milestones[[#This Row],[Overdue]]=0,tbl_PV_Milestones[[#This Row],[To be Baselined]]&lt;&gt;1),1,0)</f>
        <v>0</v>
      </c>
      <c r="AF3222" s="41">
        <f>IF(AND(tbl_PV_Milestones[[#This Row],[BL FY]]=2025,tbl_PV_Milestones[[#This Row],[Finish FY]]&gt;2025),1,0)</f>
        <v>0</v>
      </c>
      <c r="AG3222" s="56" t="str">
        <f>_xlfn.XLOOKUP(tbl_PV_Milestones[[#This Row],[Work ID]],tbl_PV_Meta[Work ID '#],tbl_PV_Meta[Project Manager/Owner],,0)</f>
        <v>Project Manager 18</v>
      </c>
    </row>
    <row r="3223" spans="4:33" x14ac:dyDescent="0.25">
      <c r="D3223" s="6" t="s">
        <v>154</v>
      </c>
      <c r="E3223" s="6" t="s">
        <v>52</v>
      </c>
      <c r="F3223" s="6" t="s">
        <v>1752</v>
      </c>
      <c r="G3223" s="6" t="s">
        <v>546</v>
      </c>
      <c r="H3223" s="6" t="s">
        <v>505</v>
      </c>
      <c r="I3223" s="6" t="s">
        <v>510</v>
      </c>
      <c r="J3223" s="6" t="s">
        <v>154</v>
      </c>
      <c r="K3223" s="6" t="s">
        <v>39</v>
      </c>
      <c r="L3223" s="6" t="s">
        <v>66</v>
      </c>
      <c r="M3223" s="43"/>
      <c r="N3223" s="44" t="s">
        <v>1979</v>
      </c>
      <c r="S3223" s="45" t="e">
        <f>_xlfn.CONCAT(#REF!,TRIM(tbl_PV_Milestones[[#This Row],[Milestone Description]]))</f>
        <v>#REF!</v>
      </c>
      <c r="T3223" s="84" t="str">
        <f>IF(COUNTIF(tbl_PV_Milestones[UID],tbl_PV_Milestones[[#This Row],[UID]])&gt;1,"Duplicate","")</f>
        <v>Duplicate</v>
      </c>
      <c r="U3223" s="42" t="str">
        <f>_xlfn.XLOOKUP(tbl_PV_Milestones[[#This Row],[Work ID]],tbl_PV_Meta[Work ID '#],tbl_PV_Meta[Sub-Portfolio])</f>
        <v>Sub-Portfolio 4</v>
      </c>
      <c r="V3223" s="41">
        <f>IF(MONTH(tbl_PV_Milestones[[#This Row],[Baseline Date]])&lt;7,YEAR(tbl_PV_Milestones[[#This Row],[Baseline Date]]),YEAR(tbl_PV_Milestones[[#This Row],[Baseline Date]])+1)</f>
        <v>1900</v>
      </c>
      <c r="W3223" s="41">
        <f>IF(MONTH(tbl_PV_Milestones[[#This Row],[Actual/Schedule Finish]])&lt;7,YEAR(tbl_PV_Milestones[[#This Row],[Actual/Schedule Finish]]),YEAR(tbl_PV_Milestones[[#This Row],[Actual/Schedule Finish]])+1)</f>
        <v>1900</v>
      </c>
      <c r="X3223" s="41" t="str">
        <f>IF(OR(tbl_PV_Milestones[[#This Row],[Project Status]]="Completed",tbl_PV_Milestones[[#This Row],[Project Status]]="Assumed Completed"),"Yes","No")</f>
        <v>No</v>
      </c>
      <c r="Y3223" s="41">
        <f>IF(tbl_PV_Milestones[[#This Row],[Baseline Date]]="",1,0)</f>
        <v>1</v>
      </c>
      <c r="Z3223" s="41">
        <f>IF(tbl_PV_Milestones[[#This Row],[Baseline Date]]&lt;PV_Meta!$B$7,1,0)</f>
        <v>1</v>
      </c>
      <c r="AA3223" s="41">
        <f>IF(tbl_PV_Milestones[[#This Row],[Complete]]="Yes",1,0)</f>
        <v>0</v>
      </c>
      <c r="AB3223" s="41">
        <f>IF(AND(tbl_PV_Milestones[[#This Row],[BL FY]]=2025,tbl_PV_Milestones[[#This Row],[Baseline Date]]&lt;PV_Meta!$B$7),1,0)</f>
        <v>0</v>
      </c>
      <c r="AC3223" s="41">
        <f>IF(AND(tbl_PV_Milestones[[#This Row],[Planned YTD]]=1,tbl_PV_Milestones[[#This Row],[Complete]]="Yes"),1,0)</f>
        <v>0</v>
      </c>
      <c r="AD3223" s="41">
        <f>IF(AND(tbl_PV_Milestones[[#This Row],[Actual/Schedule Finish]]&lt;PV_Meta!$B$7,tbl_PV_Milestones[[#This Row],[Complete]]="No",tbl_PV_Milestones[[#This Row],[Project Status]]&lt;&gt;"On Hold"),1,0)</f>
        <v>1</v>
      </c>
      <c r="AE3223" s="41">
        <f>IF(AND(tbl_PV_Milestones[[#This Row],[Actual/Schedule Finish]]&gt;tbl_PV_Milestones[[#This Row],[Baseline Date]],tbl_PV_Milestones[[#This Row],[Complete]]="No",tbl_PV_Milestones[[#This Row],[Project Status]]&lt;&gt;"On Hold",tbl_PV_Milestones[[#This Row],[Overdue]]=0,tbl_PV_Milestones[[#This Row],[To be Baselined]]&lt;&gt;1),1,0)</f>
        <v>0</v>
      </c>
      <c r="AF3223" s="41">
        <f>IF(AND(tbl_PV_Milestones[[#This Row],[BL FY]]=2025,tbl_PV_Milestones[[#This Row],[Finish FY]]&gt;2025),1,0)</f>
        <v>0</v>
      </c>
      <c r="AG3223" s="56" t="str">
        <f>_xlfn.XLOOKUP(tbl_PV_Milestones[[#This Row],[Work ID]],tbl_PV_Meta[Work ID '#],tbl_PV_Meta[Project Manager/Owner],,0)</f>
        <v>Project Manager 18</v>
      </c>
    </row>
    <row r="3224" spans="4:33" x14ac:dyDescent="0.25">
      <c r="D3224" s="6" t="s">
        <v>154</v>
      </c>
      <c r="E3224" s="6" t="s">
        <v>52</v>
      </c>
      <c r="F3224" s="6" t="s">
        <v>1752</v>
      </c>
      <c r="G3224" s="6" t="s">
        <v>514</v>
      </c>
      <c r="H3224" s="6" t="s">
        <v>505</v>
      </c>
      <c r="I3224" s="6" t="s">
        <v>510</v>
      </c>
      <c r="J3224" s="6" t="s">
        <v>154</v>
      </c>
      <c r="K3224" s="6" t="s">
        <v>39</v>
      </c>
      <c r="L3224" s="6" t="s">
        <v>66</v>
      </c>
      <c r="M3224" s="43"/>
      <c r="N3224" s="44" t="s">
        <v>1979</v>
      </c>
      <c r="P3224" s="39">
        <v>45709.708333333299</v>
      </c>
      <c r="S3224" s="45" t="e">
        <f>_xlfn.CONCAT(#REF!,TRIM(tbl_PV_Milestones[[#This Row],[Milestone Description]]))</f>
        <v>#REF!</v>
      </c>
      <c r="T3224" s="84" t="str">
        <f>IF(COUNTIF(tbl_PV_Milestones[UID],tbl_PV_Milestones[[#This Row],[UID]])&gt;1,"Duplicate","")</f>
        <v>Duplicate</v>
      </c>
      <c r="U3224" s="42" t="str">
        <f>_xlfn.XLOOKUP(tbl_PV_Milestones[[#This Row],[Work ID]],tbl_PV_Meta[Work ID '#],tbl_PV_Meta[Sub-Portfolio])</f>
        <v>Sub-Portfolio 4</v>
      </c>
      <c r="V3224" s="41">
        <f>IF(MONTH(tbl_PV_Milestones[[#This Row],[Baseline Date]])&lt;7,YEAR(tbl_PV_Milestones[[#This Row],[Baseline Date]]),YEAR(tbl_PV_Milestones[[#This Row],[Baseline Date]])+1)</f>
        <v>2025</v>
      </c>
      <c r="W3224" s="41">
        <f>IF(MONTH(tbl_PV_Milestones[[#This Row],[Actual/Schedule Finish]])&lt;7,YEAR(tbl_PV_Milestones[[#This Row],[Actual/Schedule Finish]]),YEAR(tbl_PV_Milestones[[#This Row],[Actual/Schedule Finish]])+1)</f>
        <v>1900</v>
      </c>
      <c r="X3224" s="41" t="str">
        <f>IF(OR(tbl_PV_Milestones[[#This Row],[Project Status]]="Completed",tbl_PV_Milestones[[#This Row],[Project Status]]="Assumed Completed"),"Yes","No")</f>
        <v>No</v>
      </c>
      <c r="Y3224" s="41">
        <f>IF(tbl_PV_Milestones[[#This Row],[Baseline Date]]="",1,0)</f>
        <v>0</v>
      </c>
      <c r="Z3224" s="41">
        <f>IF(tbl_PV_Milestones[[#This Row],[Baseline Date]]&lt;PV_Meta!$B$7,1,0)</f>
        <v>1</v>
      </c>
      <c r="AA3224" s="41">
        <f>IF(tbl_PV_Milestones[[#This Row],[Complete]]="Yes",1,0)</f>
        <v>0</v>
      </c>
      <c r="AB3224" s="41">
        <f>IF(AND(tbl_PV_Milestones[[#This Row],[BL FY]]=2025,tbl_PV_Milestones[[#This Row],[Baseline Date]]&lt;PV_Meta!$B$7),1,0)</f>
        <v>1</v>
      </c>
      <c r="AC3224" s="41">
        <f>IF(AND(tbl_PV_Milestones[[#This Row],[Planned YTD]]=1,tbl_PV_Milestones[[#This Row],[Complete]]="Yes"),1,0)</f>
        <v>0</v>
      </c>
      <c r="AD3224" s="41">
        <f>IF(AND(tbl_PV_Milestones[[#This Row],[Actual/Schedule Finish]]&lt;PV_Meta!$B$7,tbl_PV_Milestones[[#This Row],[Complete]]="No",tbl_PV_Milestones[[#This Row],[Project Status]]&lt;&gt;"On Hold"),1,0)</f>
        <v>1</v>
      </c>
      <c r="AE3224" s="41">
        <f>IF(AND(tbl_PV_Milestones[[#This Row],[Actual/Schedule Finish]]&gt;tbl_PV_Milestones[[#This Row],[Baseline Date]],tbl_PV_Milestones[[#This Row],[Complete]]="No",tbl_PV_Milestones[[#This Row],[Project Status]]&lt;&gt;"On Hold",tbl_PV_Milestones[[#This Row],[Overdue]]=0,tbl_PV_Milestones[[#This Row],[To be Baselined]]&lt;&gt;1),1,0)</f>
        <v>0</v>
      </c>
      <c r="AF3224" s="41">
        <f>IF(AND(tbl_PV_Milestones[[#This Row],[BL FY]]=2025,tbl_PV_Milestones[[#This Row],[Finish FY]]&gt;2025),1,0)</f>
        <v>0</v>
      </c>
      <c r="AG3224" s="56" t="str">
        <f>_xlfn.XLOOKUP(tbl_PV_Milestones[[#This Row],[Work ID]],tbl_PV_Meta[Work ID '#],tbl_PV_Meta[Project Manager/Owner],,0)</f>
        <v>Project Manager 18</v>
      </c>
    </row>
    <row r="3225" spans="4:33" x14ac:dyDescent="0.25">
      <c r="D3225" s="6" t="s">
        <v>154</v>
      </c>
      <c r="E3225" s="6" t="s">
        <v>52</v>
      </c>
      <c r="F3225" s="6" t="s">
        <v>1752</v>
      </c>
      <c r="G3225" s="6" t="s">
        <v>515</v>
      </c>
      <c r="H3225" s="6" t="s">
        <v>505</v>
      </c>
      <c r="I3225" s="6" t="s">
        <v>510</v>
      </c>
      <c r="J3225" s="6" t="s">
        <v>154</v>
      </c>
      <c r="K3225" s="6" t="s">
        <v>39</v>
      </c>
      <c r="L3225" s="6" t="s">
        <v>66</v>
      </c>
      <c r="M3225" s="43"/>
      <c r="N3225" s="44" t="s">
        <v>1979</v>
      </c>
      <c r="S3225" s="45" t="e">
        <f>_xlfn.CONCAT(#REF!,TRIM(tbl_PV_Milestones[[#This Row],[Milestone Description]]))</f>
        <v>#REF!</v>
      </c>
      <c r="T3225" s="84" t="str">
        <f>IF(COUNTIF(tbl_PV_Milestones[UID],tbl_PV_Milestones[[#This Row],[UID]])&gt;1,"Duplicate","")</f>
        <v>Duplicate</v>
      </c>
      <c r="U3225" s="42" t="str">
        <f>_xlfn.XLOOKUP(tbl_PV_Milestones[[#This Row],[Work ID]],tbl_PV_Meta[Work ID '#],tbl_PV_Meta[Sub-Portfolio])</f>
        <v>Sub-Portfolio 4</v>
      </c>
      <c r="V3225" s="41">
        <f>IF(MONTH(tbl_PV_Milestones[[#This Row],[Baseline Date]])&lt;7,YEAR(tbl_PV_Milestones[[#This Row],[Baseline Date]]),YEAR(tbl_PV_Milestones[[#This Row],[Baseline Date]])+1)</f>
        <v>1900</v>
      </c>
      <c r="W3225" s="41">
        <f>IF(MONTH(tbl_PV_Milestones[[#This Row],[Actual/Schedule Finish]])&lt;7,YEAR(tbl_PV_Milestones[[#This Row],[Actual/Schedule Finish]]),YEAR(tbl_PV_Milestones[[#This Row],[Actual/Schedule Finish]])+1)</f>
        <v>1900</v>
      </c>
      <c r="X3225" s="41" t="str">
        <f>IF(OR(tbl_PV_Milestones[[#This Row],[Project Status]]="Completed",tbl_PV_Milestones[[#This Row],[Project Status]]="Assumed Completed"),"Yes","No")</f>
        <v>No</v>
      </c>
      <c r="Y3225" s="41">
        <f>IF(tbl_PV_Milestones[[#This Row],[Baseline Date]]="",1,0)</f>
        <v>1</v>
      </c>
      <c r="Z3225" s="41">
        <f>IF(tbl_PV_Milestones[[#This Row],[Baseline Date]]&lt;PV_Meta!$B$7,1,0)</f>
        <v>1</v>
      </c>
      <c r="AA3225" s="41">
        <f>IF(tbl_PV_Milestones[[#This Row],[Complete]]="Yes",1,0)</f>
        <v>0</v>
      </c>
      <c r="AB3225" s="41">
        <f>IF(AND(tbl_PV_Milestones[[#This Row],[BL FY]]=2025,tbl_PV_Milestones[[#This Row],[Baseline Date]]&lt;PV_Meta!$B$7),1,0)</f>
        <v>0</v>
      </c>
      <c r="AC3225" s="41">
        <f>IF(AND(tbl_PV_Milestones[[#This Row],[Planned YTD]]=1,tbl_PV_Milestones[[#This Row],[Complete]]="Yes"),1,0)</f>
        <v>0</v>
      </c>
      <c r="AD3225" s="41">
        <f>IF(AND(tbl_PV_Milestones[[#This Row],[Actual/Schedule Finish]]&lt;PV_Meta!$B$7,tbl_PV_Milestones[[#This Row],[Complete]]="No",tbl_PV_Milestones[[#This Row],[Project Status]]&lt;&gt;"On Hold"),1,0)</f>
        <v>1</v>
      </c>
      <c r="AE3225" s="41">
        <f>IF(AND(tbl_PV_Milestones[[#This Row],[Actual/Schedule Finish]]&gt;tbl_PV_Milestones[[#This Row],[Baseline Date]],tbl_PV_Milestones[[#This Row],[Complete]]="No",tbl_PV_Milestones[[#This Row],[Project Status]]&lt;&gt;"On Hold",tbl_PV_Milestones[[#This Row],[Overdue]]=0,tbl_PV_Milestones[[#This Row],[To be Baselined]]&lt;&gt;1),1,0)</f>
        <v>0</v>
      </c>
      <c r="AF3225" s="41">
        <f>IF(AND(tbl_PV_Milestones[[#This Row],[BL FY]]=2025,tbl_PV_Milestones[[#This Row],[Finish FY]]&gt;2025),1,0)</f>
        <v>0</v>
      </c>
      <c r="AG3225" s="56" t="str">
        <f>_xlfn.XLOOKUP(tbl_PV_Milestones[[#This Row],[Work ID]],tbl_PV_Meta[Work ID '#],tbl_PV_Meta[Project Manager/Owner],,0)</f>
        <v>Project Manager 18</v>
      </c>
    </row>
    <row r="3226" spans="4:33" x14ac:dyDescent="0.25">
      <c r="D3226" s="6" t="s">
        <v>154</v>
      </c>
      <c r="E3226" s="6" t="s">
        <v>52</v>
      </c>
      <c r="F3226" s="6" t="s">
        <v>1752</v>
      </c>
      <c r="G3226" s="6" t="s">
        <v>551</v>
      </c>
      <c r="H3226" s="6" t="s">
        <v>505</v>
      </c>
      <c r="I3226" s="6" t="s">
        <v>510</v>
      </c>
      <c r="J3226" s="6" t="s">
        <v>154</v>
      </c>
      <c r="K3226" s="6" t="s">
        <v>39</v>
      </c>
      <c r="L3226" s="6" t="s">
        <v>66</v>
      </c>
      <c r="M3226" s="43"/>
      <c r="N3226" s="44" t="s">
        <v>1979</v>
      </c>
      <c r="S3226" s="45" t="e">
        <f>_xlfn.CONCAT(#REF!,TRIM(tbl_PV_Milestones[[#This Row],[Milestone Description]]))</f>
        <v>#REF!</v>
      </c>
      <c r="T3226" s="84" t="str">
        <f>IF(COUNTIF(tbl_PV_Milestones[UID],tbl_PV_Milestones[[#This Row],[UID]])&gt;1,"Duplicate","")</f>
        <v>Duplicate</v>
      </c>
      <c r="U3226" s="42" t="str">
        <f>_xlfn.XLOOKUP(tbl_PV_Milestones[[#This Row],[Work ID]],tbl_PV_Meta[Work ID '#],tbl_PV_Meta[Sub-Portfolio])</f>
        <v>Sub-Portfolio 4</v>
      </c>
      <c r="V3226" s="41">
        <f>IF(MONTH(tbl_PV_Milestones[[#This Row],[Baseline Date]])&lt;7,YEAR(tbl_PV_Milestones[[#This Row],[Baseline Date]]),YEAR(tbl_PV_Milestones[[#This Row],[Baseline Date]])+1)</f>
        <v>1900</v>
      </c>
      <c r="W3226" s="41">
        <f>IF(MONTH(tbl_PV_Milestones[[#This Row],[Actual/Schedule Finish]])&lt;7,YEAR(tbl_PV_Milestones[[#This Row],[Actual/Schedule Finish]]),YEAR(tbl_PV_Milestones[[#This Row],[Actual/Schedule Finish]])+1)</f>
        <v>1900</v>
      </c>
      <c r="X3226" s="41" t="str">
        <f>IF(OR(tbl_PV_Milestones[[#This Row],[Project Status]]="Completed",tbl_PV_Milestones[[#This Row],[Project Status]]="Assumed Completed"),"Yes","No")</f>
        <v>No</v>
      </c>
      <c r="Y3226" s="41">
        <f>IF(tbl_PV_Milestones[[#This Row],[Baseline Date]]="",1,0)</f>
        <v>1</v>
      </c>
      <c r="Z3226" s="41">
        <f>IF(tbl_PV_Milestones[[#This Row],[Baseline Date]]&lt;PV_Meta!$B$7,1,0)</f>
        <v>1</v>
      </c>
      <c r="AA3226" s="41">
        <f>IF(tbl_PV_Milestones[[#This Row],[Complete]]="Yes",1,0)</f>
        <v>0</v>
      </c>
      <c r="AB3226" s="41">
        <f>IF(AND(tbl_PV_Milestones[[#This Row],[BL FY]]=2025,tbl_PV_Milestones[[#This Row],[Baseline Date]]&lt;PV_Meta!$B$7),1,0)</f>
        <v>0</v>
      </c>
      <c r="AC3226" s="41">
        <f>IF(AND(tbl_PV_Milestones[[#This Row],[Planned YTD]]=1,tbl_PV_Milestones[[#This Row],[Complete]]="Yes"),1,0)</f>
        <v>0</v>
      </c>
      <c r="AD3226" s="41">
        <f>IF(AND(tbl_PV_Milestones[[#This Row],[Actual/Schedule Finish]]&lt;PV_Meta!$B$7,tbl_PV_Milestones[[#This Row],[Complete]]="No",tbl_PV_Milestones[[#This Row],[Project Status]]&lt;&gt;"On Hold"),1,0)</f>
        <v>1</v>
      </c>
      <c r="AE3226" s="41">
        <f>IF(AND(tbl_PV_Milestones[[#This Row],[Actual/Schedule Finish]]&gt;tbl_PV_Milestones[[#This Row],[Baseline Date]],tbl_PV_Milestones[[#This Row],[Complete]]="No",tbl_PV_Milestones[[#This Row],[Project Status]]&lt;&gt;"On Hold",tbl_PV_Milestones[[#This Row],[Overdue]]=0,tbl_PV_Milestones[[#This Row],[To be Baselined]]&lt;&gt;1),1,0)</f>
        <v>0</v>
      </c>
      <c r="AF3226" s="41">
        <f>IF(AND(tbl_PV_Milestones[[#This Row],[BL FY]]=2025,tbl_PV_Milestones[[#This Row],[Finish FY]]&gt;2025),1,0)</f>
        <v>0</v>
      </c>
      <c r="AG3226" s="56" t="str">
        <f>_xlfn.XLOOKUP(tbl_PV_Milestones[[#This Row],[Work ID]],tbl_PV_Meta[Work ID '#],tbl_PV_Meta[Project Manager/Owner],,0)</f>
        <v>Project Manager 18</v>
      </c>
    </row>
    <row r="3227" spans="4:33" x14ac:dyDescent="0.25">
      <c r="D3227" s="6" t="s">
        <v>154</v>
      </c>
      <c r="E3227" s="6" t="s">
        <v>52</v>
      </c>
      <c r="F3227" s="6" t="s">
        <v>1752</v>
      </c>
      <c r="G3227" s="6" t="s">
        <v>537</v>
      </c>
      <c r="H3227" s="6" t="s">
        <v>505</v>
      </c>
      <c r="I3227" s="6" t="s">
        <v>510</v>
      </c>
      <c r="J3227" s="6" t="s">
        <v>154</v>
      </c>
      <c r="K3227" s="6" t="s">
        <v>39</v>
      </c>
      <c r="L3227" s="6" t="s">
        <v>66</v>
      </c>
      <c r="M3227" s="43"/>
      <c r="N3227" s="44" t="s">
        <v>1979</v>
      </c>
      <c r="S3227" s="45" t="e">
        <f>_xlfn.CONCAT(#REF!,TRIM(tbl_PV_Milestones[[#This Row],[Milestone Description]]))</f>
        <v>#REF!</v>
      </c>
      <c r="T3227" s="84" t="str">
        <f>IF(COUNTIF(tbl_PV_Milestones[UID],tbl_PV_Milestones[[#This Row],[UID]])&gt;1,"Duplicate","")</f>
        <v>Duplicate</v>
      </c>
      <c r="U3227" s="42" t="str">
        <f>_xlfn.XLOOKUP(tbl_PV_Milestones[[#This Row],[Work ID]],tbl_PV_Meta[Work ID '#],tbl_PV_Meta[Sub-Portfolio])</f>
        <v>Sub-Portfolio 4</v>
      </c>
      <c r="V3227" s="41">
        <f>IF(MONTH(tbl_PV_Milestones[[#This Row],[Baseline Date]])&lt;7,YEAR(tbl_PV_Milestones[[#This Row],[Baseline Date]]),YEAR(tbl_PV_Milestones[[#This Row],[Baseline Date]])+1)</f>
        <v>1900</v>
      </c>
      <c r="W3227" s="41">
        <f>IF(MONTH(tbl_PV_Milestones[[#This Row],[Actual/Schedule Finish]])&lt;7,YEAR(tbl_PV_Milestones[[#This Row],[Actual/Schedule Finish]]),YEAR(tbl_PV_Milestones[[#This Row],[Actual/Schedule Finish]])+1)</f>
        <v>1900</v>
      </c>
      <c r="X3227" s="41" t="str">
        <f>IF(OR(tbl_PV_Milestones[[#This Row],[Project Status]]="Completed",tbl_PV_Milestones[[#This Row],[Project Status]]="Assumed Completed"),"Yes","No")</f>
        <v>No</v>
      </c>
      <c r="Y3227" s="41">
        <f>IF(tbl_PV_Milestones[[#This Row],[Baseline Date]]="",1,0)</f>
        <v>1</v>
      </c>
      <c r="Z3227" s="41">
        <f>IF(tbl_PV_Milestones[[#This Row],[Baseline Date]]&lt;PV_Meta!$B$7,1,0)</f>
        <v>1</v>
      </c>
      <c r="AA3227" s="41">
        <f>IF(tbl_PV_Milestones[[#This Row],[Complete]]="Yes",1,0)</f>
        <v>0</v>
      </c>
      <c r="AB3227" s="41">
        <f>IF(AND(tbl_PV_Milestones[[#This Row],[BL FY]]=2025,tbl_PV_Milestones[[#This Row],[Baseline Date]]&lt;PV_Meta!$B$7),1,0)</f>
        <v>0</v>
      </c>
      <c r="AC3227" s="41">
        <f>IF(AND(tbl_PV_Milestones[[#This Row],[Planned YTD]]=1,tbl_PV_Milestones[[#This Row],[Complete]]="Yes"),1,0)</f>
        <v>0</v>
      </c>
      <c r="AD3227" s="41">
        <f>IF(AND(tbl_PV_Milestones[[#This Row],[Actual/Schedule Finish]]&lt;PV_Meta!$B$7,tbl_PV_Milestones[[#This Row],[Complete]]="No",tbl_PV_Milestones[[#This Row],[Project Status]]&lt;&gt;"On Hold"),1,0)</f>
        <v>1</v>
      </c>
      <c r="AE3227" s="41">
        <f>IF(AND(tbl_PV_Milestones[[#This Row],[Actual/Schedule Finish]]&gt;tbl_PV_Milestones[[#This Row],[Baseline Date]],tbl_PV_Milestones[[#This Row],[Complete]]="No",tbl_PV_Milestones[[#This Row],[Project Status]]&lt;&gt;"On Hold",tbl_PV_Milestones[[#This Row],[Overdue]]=0,tbl_PV_Milestones[[#This Row],[To be Baselined]]&lt;&gt;1),1,0)</f>
        <v>0</v>
      </c>
      <c r="AF3227" s="41">
        <f>IF(AND(tbl_PV_Milestones[[#This Row],[BL FY]]=2025,tbl_PV_Milestones[[#This Row],[Finish FY]]&gt;2025),1,0)</f>
        <v>0</v>
      </c>
      <c r="AG3227" s="56" t="str">
        <f>_xlfn.XLOOKUP(tbl_PV_Milestones[[#This Row],[Work ID]],tbl_PV_Meta[Work ID '#],tbl_PV_Meta[Project Manager/Owner],,0)</f>
        <v>Project Manager 18</v>
      </c>
    </row>
    <row r="3228" spans="4:33" x14ac:dyDescent="0.25">
      <c r="D3228" s="6" t="s">
        <v>154</v>
      </c>
      <c r="E3228" s="6" t="s">
        <v>52</v>
      </c>
      <c r="F3228" s="6" t="s">
        <v>1752</v>
      </c>
      <c r="G3228" s="6" t="s">
        <v>539</v>
      </c>
      <c r="H3228" s="6" t="s">
        <v>505</v>
      </c>
      <c r="I3228" s="6" t="s">
        <v>510</v>
      </c>
      <c r="J3228" s="6" t="s">
        <v>154</v>
      </c>
      <c r="K3228" s="6" t="s">
        <v>39</v>
      </c>
      <c r="L3228" s="6" t="s">
        <v>66</v>
      </c>
      <c r="M3228" s="43"/>
      <c r="N3228" s="44" t="s">
        <v>1979</v>
      </c>
      <c r="S3228" s="45" t="e">
        <f>_xlfn.CONCAT(#REF!,TRIM(tbl_PV_Milestones[[#This Row],[Milestone Description]]))</f>
        <v>#REF!</v>
      </c>
      <c r="T3228" s="84" t="str">
        <f>IF(COUNTIF(tbl_PV_Milestones[UID],tbl_PV_Milestones[[#This Row],[UID]])&gt;1,"Duplicate","")</f>
        <v>Duplicate</v>
      </c>
      <c r="U3228" s="42" t="str">
        <f>_xlfn.XLOOKUP(tbl_PV_Milestones[[#This Row],[Work ID]],tbl_PV_Meta[Work ID '#],tbl_PV_Meta[Sub-Portfolio])</f>
        <v>Sub-Portfolio 4</v>
      </c>
      <c r="V3228" s="41">
        <f>IF(MONTH(tbl_PV_Milestones[[#This Row],[Baseline Date]])&lt;7,YEAR(tbl_PV_Milestones[[#This Row],[Baseline Date]]),YEAR(tbl_PV_Milestones[[#This Row],[Baseline Date]])+1)</f>
        <v>1900</v>
      </c>
      <c r="W3228" s="41">
        <f>IF(MONTH(tbl_PV_Milestones[[#This Row],[Actual/Schedule Finish]])&lt;7,YEAR(tbl_PV_Milestones[[#This Row],[Actual/Schedule Finish]]),YEAR(tbl_PV_Milestones[[#This Row],[Actual/Schedule Finish]])+1)</f>
        <v>1900</v>
      </c>
      <c r="X3228" s="41" t="str">
        <f>IF(OR(tbl_PV_Milestones[[#This Row],[Project Status]]="Completed",tbl_PV_Milestones[[#This Row],[Project Status]]="Assumed Completed"),"Yes","No")</f>
        <v>No</v>
      </c>
      <c r="Y3228" s="41">
        <f>IF(tbl_PV_Milestones[[#This Row],[Baseline Date]]="",1,0)</f>
        <v>1</v>
      </c>
      <c r="Z3228" s="41">
        <f>IF(tbl_PV_Milestones[[#This Row],[Baseline Date]]&lt;PV_Meta!$B$7,1,0)</f>
        <v>1</v>
      </c>
      <c r="AA3228" s="41">
        <f>IF(tbl_PV_Milestones[[#This Row],[Complete]]="Yes",1,0)</f>
        <v>0</v>
      </c>
      <c r="AB3228" s="41">
        <f>IF(AND(tbl_PV_Milestones[[#This Row],[BL FY]]=2025,tbl_PV_Milestones[[#This Row],[Baseline Date]]&lt;PV_Meta!$B$7),1,0)</f>
        <v>0</v>
      </c>
      <c r="AC3228" s="41">
        <f>IF(AND(tbl_PV_Milestones[[#This Row],[Planned YTD]]=1,tbl_PV_Milestones[[#This Row],[Complete]]="Yes"),1,0)</f>
        <v>0</v>
      </c>
      <c r="AD3228" s="41">
        <f>IF(AND(tbl_PV_Milestones[[#This Row],[Actual/Schedule Finish]]&lt;PV_Meta!$B$7,tbl_PV_Milestones[[#This Row],[Complete]]="No",tbl_PV_Milestones[[#This Row],[Project Status]]&lt;&gt;"On Hold"),1,0)</f>
        <v>1</v>
      </c>
      <c r="AE3228" s="41">
        <f>IF(AND(tbl_PV_Milestones[[#This Row],[Actual/Schedule Finish]]&gt;tbl_PV_Milestones[[#This Row],[Baseline Date]],tbl_PV_Milestones[[#This Row],[Complete]]="No",tbl_PV_Milestones[[#This Row],[Project Status]]&lt;&gt;"On Hold",tbl_PV_Milestones[[#This Row],[Overdue]]=0,tbl_PV_Milestones[[#This Row],[To be Baselined]]&lt;&gt;1),1,0)</f>
        <v>0</v>
      </c>
      <c r="AF3228" s="41">
        <f>IF(AND(tbl_PV_Milestones[[#This Row],[BL FY]]=2025,tbl_PV_Milestones[[#This Row],[Finish FY]]&gt;2025),1,0)</f>
        <v>0</v>
      </c>
      <c r="AG3228" s="56" t="str">
        <f>_xlfn.XLOOKUP(tbl_PV_Milestones[[#This Row],[Work ID]],tbl_PV_Meta[Work ID '#],tbl_PV_Meta[Project Manager/Owner],,0)</f>
        <v>Project Manager 18</v>
      </c>
    </row>
    <row r="3229" spans="4:33" x14ac:dyDescent="0.25">
      <c r="D3229" s="6" t="s">
        <v>154</v>
      </c>
      <c r="E3229" s="6" t="s">
        <v>52</v>
      </c>
      <c r="F3229" s="6" t="s">
        <v>1752</v>
      </c>
      <c r="G3229" s="6" t="s">
        <v>540</v>
      </c>
      <c r="H3229" s="6" t="s">
        <v>505</v>
      </c>
      <c r="I3229" s="6" t="s">
        <v>510</v>
      </c>
      <c r="J3229" s="6" t="s">
        <v>154</v>
      </c>
      <c r="K3229" s="6" t="s">
        <v>39</v>
      </c>
      <c r="L3229" s="6" t="s">
        <v>66</v>
      </c>
      <c r="M3229" s="43"/>
      <c r="N3229" s="44" t="s">
        <v>1979</v>
      </c>
      <c r="S3229" s="45" t="e">
        <f>_xlfn.CONCAT(#REF!,TRIM(tbl_PV_Milestones[[#This Row],[Milestone Description]]))</f>
        <v>#REF!</v>
      </c>
      <c r="T3229" s="84" t="str">
        <f>IF(COUNTIF(tbl_PV_Milestones[UID],tbl_PV_Milestones[[#This Row],[UID]])&gt;1,"Duplicate","")</f>
        <v>Duplicate</v>
      </c>
      <c r="U3229" s="42" t="str">
        <f>_xlfn.XLOOKUP(tbl_PV_Milestones[[#This Row],[Work ID]],tbl_PV_Meta[Work ID '#],tbl_PV_Meta[Sub-Portfolio])</f>
        <v>Sub-Portfolio 4</v>
      </c>
      <c r="V3229" s="41">
        <f>IF(MONTH(tbl_PV_Milestones[[#This Row],[Baseline Date]])&lt;7,YEAR(tbl_PV_Milestones[[#This Row],[Baseline Date]]),YEAR(tbl_PV_Milestones[[#This Row],[Baseline Date]])+1)</f>
        <v>1900</v>
      </c>
      <c r="W3229" s="41">
        <f>IF(MONTH(tbl_PV_Milestones[[#This Row],[Actual/Schedule Finish]])&lt;7,YEAR(tbl_PV_Milestones[[#This Row],[Actual/Schedule Finish]]),YEAR(tbl_PV_Milestones[[#This Row],[Actual/Schedule Finish]])+1)</f>
        <v>1900</v>
      </c>
      <c r="X3229" s="41" t="str">
        <f>IF(OR(tbl_PV_Milestones[[#This Row],[Project Status]]="Completed",tbl_PV_Milestones[[#This Row],[Project Status]]="Assumed Completed"),"Yes","No")</f>
        <v>No</v>
      </c>
      <c r="Y3229" s="41">
        <f>IF(tbl_PV_Milestones[[#This Row],[Baseline Date]]="",1,0)</f>
        <v>1</v>
      </c>
      <c r="Z3229" s="41">
        <f>IF(tbl_PV_Milestones[[#This Row],[Baseline Date]]&lt;PV_Meta!$B$7,1,0)</f>
        <v>1</v>
      </c>
      <c r="AA3229" s="41">
        <f>IF(tbl_PV_Milestones[[#This Row],[Complete]]="Yes",1,0)</f>
        <v>0</v>
      </c>
      <c r="AB3229" s="41">
        <f>IF(AND(tbl_PV_Milestones[[#This Row],[BL FY]]=2025,tbl_PV_Milestones[[#This Row],[Baseline Date]]&lt;PV_Meta!$B$7),1,0)</f>
        <v>0</v>
      </c>
      <c r="AC3229" s="41">
        <f>IF(AND(tbl_PV_Milestones[[#This Row],[Planned YTD]]=1,tbl_PV_Milestones[[#This Row],[Complete]]="Yes"),1,0)</f>
        <v>0</v>
      </c>
      <c r="AD3229" s="41">
        <f>IF(AND(tbl_PV_Milestones[[#This Row],[Actual/Schedule Finish]]&lt;PV_Meta!$B$7,tbl_PV_Milestones[[#This Row],[Complete]]="No",tbl_PV_Milestones[[#This Row],[Project Status]]&lt;&gt;"On Hold"),1,0)</f>
        <v>1</v>
      </c>
      <c r="AE3229" s="41">
        <f>IF(AND(tbl_PV_Milestones[[#This Row],[Actual/Schedule Finish]]&gt;tbl_PV_Milestones[[#This Row],[Baseline Date]],tbl_PV_Milestones[[#This Row],[Complete]]="No",tbl_PV_Milestones[[#This Row],[Project Status]]&lt;&gt;"On Hold",tbl_PV_Milestones[[#This Row],[Overdue]]=0,tbl_PV_Milestones[[#This Row],[To be Baselined]]&lt;&gt;1),1,0)</f>
        <v>0</v>
      </c>
      <c r="AF3229" s="41">
        <f>IF(AND(tbl_PV_Milestones[[#This Row],[BL FY]]=2025,tbl_PV_Milestones[[#This Row],[Finish FY]]&gt;2025),1,0)</f>
        <v>0</v>
      </c>
      <c r="AG3229" s="56" t="str">
        <f>_xlfn.XLOOKUP(tbl_PV_Milestones[[#This Row],[Work ID]],tbl_PV_Meta[Work ID '#],tbl_PV_Meta[Project Manager/Owner],,0)</f>
        <v>Project Manager 18</v>
      </c>
    </row>
    <row r="3230" spans="4:33" x14ac:dyDescent="0.25">
      <c r="D3230" s="6" t="s">
        <v>154</v>
      </c>
      <c r="E3230" s="6" t="s">
        <v>52</v>
      </c>
      <c r="F3230" s="6" t="s">
        <v>1752</v>
      </c>
      <c r="G3230" s="6" t="s">
        <v>525</v>
      </c>
      <c r="H3230" s="6" t="s">
        <v>505</v>
      </c>
      <c r="I3230" s="6" t="s">
        <v>510</v>
      </c>
      <c r="J3230" s="6" t="s">
        <v>154</v>
      </c>
      <c r="K3230" s="6" t="s">
        <v>39</v>
      </c>
      <c r="L3230" s="6" t="s">
        <v>66</v>
      </c>
      <c r="M3230" s="43"/>
      <c r="N3230" s="44" t="s">
        <v>1979</v>
      </c>
      <c r="S3230" s="45" t="e">
        <f>_xlfn.CONCAT(#REF!,TRIM(tbl_PV_Milestones[[#This Row],[Milestone Description]]))</f>
        <v>#REF!</v>
      </c>
      <c r="T3230" s="84" t="str">
        <f>IF(COUNTIF(tbl_PV_Milestones[UID],tbl_PV_Milestones[[#This Row],[UID]])&gt;1,"Duplicate","")</f>
        <v>Duplicate</v>
      </c>
      <c r="U3230" s="42" t="str">
        <f>_xlfn.XLOOKUP(tbl_PV_Milestones[[#This Row],[Work ID]],tbl_PV_Meta[Work ID '#],tbl_PV_Meta[Sub-Portfolio])</f>
        <v>Sub-Portfolio 4</v>
      </c>
      <c r="V3230" s="41">
        <f>IF(MONTH(tbl_PV_Milestones[[#This Row],[Baseline Date]])&lt;7,YEAR(tbl_PV_Milestones[[#This Row],[Baseline Date]]),YEAR(tbl_PV_Milestones[[#This Row],[Baseline Date]])+1)</f>
        <v>1900</v>
      </c>
      <c r="W3230" s="41">
        <f>IF(MONTH(tbl_PV_Milestones[[#This Row],[Actual/Schedule Finish]])&lt;7,YEAR(tbl_PV_Milestones[[#This Row],[Actual/Schedule Finish]]),YEAR(tbl_PV_Milestones[[#This Row],[Actual/Schedule Finish]])+1)</f>
        <v>1900</v>
      </c>
      <c r="X3230" s="41" t="str">
        <f>IF(OR(tbl_PV_Milestones[[#This Row],[Project Status]]="Completed",tbl_PV_Milestones[[#This Row],[Project Status]]="Assumed Completed"),"Yes","No")</f>
        <v>No</v>
      </c>
      <c r="Y3230" s="41">
        <f>IF(tbl_PV_Milestones[[#This Row],[Baseline Date]]="",1,0)</f>
        <v>1</v>
      </c>
      <c r="Z3230" s="41">
        <f>IF(tbl_PV_Milestones[[#This Row],[Baseline Date]]&lt;PV_Meta!$B$7,1,0)</f>
        <v>1</v>
      </c>
      <c r="AA3230" s="41">
        <f>IF(tbl_PV_Milestones[[#This Row],[Complete]]="Yes",1,0)</f>
        <v>0</v>
      </c>
      <c r="AB3230" s="41">
        <f>IF(AND(tbl_PV_Milestones[[#This Row],[BL FY]]=2025,tbl_PV_Milestones[[#This Row],[Baseline Date]]&lt;PV_Meta!$B$7),1,0)</f>
        <v>0</v>
      </c>
      <c r="AC3230" s="41">
        <f>IF(AND(tbl_PV_Milestones[[#This Row],[Planned YTD]]=1,tbl_PV_Milestones[[#This Row],[Complete]]="Yes"),1,0)</f>
        <v>0</v>
      </c>
      <c r="AD3230" s="41">
        <f>IF(AND(tbl_PV_Milestones[[#This Row],[Actual/Schedule Finish]]&lt;PV_Meta!$B$7,tbl_PV_Milestones[[#This Row],[Complete]]="No",tbl_PV_Milestones[[#This Row],[Project Status]]&lt;&gt;"On Hold"),1,0)</f>
        <v>1</v>
      </c>
      <c r="AE3230" s="41">
        <f>IF(AND(tbl_PV_Milestones[[#This Row],[Actual/Schedule Finish]]&gt;tbl_PV_Milestones[[#This Row],[Baseline Date]],tbl_PV_Milestones[[#This Row],[Complete]]="No",tbl_PV_Milestones[[#This Row],[Project Status]]&lt;&gt;"On Hold",tbl_PV_Milestones[[#This Row],[Overdue]]=0,tbl_PV_Milestones[[#This Row],[To be Baselined]]&lt;&gt;1),1,0)</f>
        <v>0</v>
      </c>
      <c r="AF3230" s="41">
        <f>IF(AND(tbl_PV_Milestones[[#This Row],[BL FY]]=2025,tbl_PV_Milestones[[#This Row],[Finish FY]]&gt;2025),1,0)</f>
        <v>0</v>
      </c>
      <c r="AG3230" s="56" t="str">
        <f>_xlfn.XLOOKUP(tbl_PV_Milestones[[#This Row],[Work ID]],tbl_PV_Meta[Work ID '#],tbl_PV_Meta[Project Manager/Owner],,0)</f>
        <v>Project Manager 18</v>
      </c>
    </row>
    <row r="3231" spans="4:33" x14ac:dyDescent="0.25">
      <c r="D3231" s="6" t="s">
        <v>154</v>
      </c>
      <c r="E3231" s="6" t="s">
        <v>52</v>
      </c>
      <c r="F3231" s="6" t="s">
        <v>1752</v>
      </c>
      <c r="G3231" s="6" t="s">
        <v>529</v>
      </c>
      <c r="H3231" s="6" t="s">
        <v>505</v>
      </c>
      <c r="I3231" s="6" t="s">
        <v>510</v>
      </c>
      <c r="J3231" s="6" t="s">
        <v>154</v>
      </c>
      <c r="K3231" s="6" t="s">
        <v>39</v>
      </c>
      <c r="L3231" s="6" t="s">
        <v>66</v>
      </c>
      <c r="M3231" s="43"/>
      <c r="N3231" s="44" t="s">
        <v>1979</v>
      </c>
      <c r="S3231" s="45" t="e">
        <f>_xlfn.CONCAT(#REF!,TRIM(tbl_PV_Milestones[[#This Row],[Milestone Description]]))</f>
        <v>#REF!</v>
      </c>
      <c r="T3231" s="84" t="str">
        <f>IF(COUNTIF(tbl_PV_Milestones[UID],tbl_PV_Milestones[[#This Row],[UID]])&gt;1,"Duplicate","")</f>
        <v>Duplicate</v>
      </c>
      <c r="U3231" s="42" t="str">
        <f>_xlfn.XLOOKUP(tbl_PV_Milestones[[#This Row],[Work ID]],tbl_PV_Meta[Work ID '#],tbl_PV_Meta[Sub-Portfolio])</f>
        <v>Sub-Portfolio 4</v>
      </c>
      <c r="V3231" s="41">
        <f>IF(MONTH(tbl_PV_Milestones[[#This Row],[Baseline Date]])&lt;7,YEAR(tbl_PV_Milestones[[#This Row],[Baseline Date]]),YEAR(tbl_PV_Milestones[[#This Row],[Baseline Date]])+1)</f>
        <v>1900</v>
      </c>
      <c r="W3231" s="41">
        <f>IF(MONTH(tbl_PV_Milestones[[#This Row],[Actual/Schedule Finish]])&lt;7,YEAR(tbl_PV_Milestones[[#This Row],[Actual/Schedule Finish]]),YEAR(tbl_PV_Milestones[[#This Row],[Actual/Schedule Finish]])+1)</f>
        <v>1900</v>
      </c>
      <c r="X3231" s="41" t="str">
        <f>IF(OR(tbl_PV_Milestones[[#This Row],[Project Status]]="Completed",tbl_PV_Milestones[[#This Row],[Project Status]]="Assumed Completed"),"Yes","No")</f>
        <v>No</v>
      </c>
      <c r="Y3231" s="41">
        <f>IF(tbl_PV_Milestones[[#This Row],[Baseline Date]]="",1,0)</f>
        <v>1</v>
      </c>
      <c r="Z3231" s="41">
        <f>IF(tbl_PV_Milestones[[#This Row],[Baseline Date]]&lt;PV_Meta!$B$7,1,0)</f>
        <v>1</v>
      </c>
      <c r="AA3231" s="41">
        <f>IF(tbl_PV_Milestones[[#This Row],[Complete]]="Yes",1,0)</f>
        <v>0</v>
      </c>
      <c r="AB3231" s="41">
        <f>IF(AND(tbl_PV_Milestones[[#This Row],[BL FY]]=2025,tbl_PV_Milestones[[#This Row],[Baseline Date]]&lt;PV_Meta!$B$7),1,0)</f>
        <v>0</v>
      </c>
      <c r="AC3231" s="41">
        <f>IF(AND(tbl_PV_Milestones[[#This Row],[Planned YTD]]=1,tbl_PV_Milestones[[#This Row],[Complete]]="Yes"),1,0)</f>
        <v>0</v>
      </c>
      <c r="AD3231" s="41">
        <f>IF(AND(tbl_PV_Milestones[[#This Row],[Actual/Schedule Finish]]&lt;PV_Meta!$B$7,tbl_PV_Milestones[[#This Row],[Complete]]="No",tbl_PV_Milestones[[#This Row],[Project Status]]&lt;&gt;"On Hold"),1,0)</f>
        <v>1</v>
      </c>
      <c r="AE3231" s="41">
        <f>IF(AND(tbl_PV_Milestones[[#This Row],[Actual/Schedule Finish]]&gt;tbl_PV_Milestones[[#This Row],[Baseline Date]],tbl_PV_Milestones[[#This Row],[Complete]]="No",tbl_PV_Milestones[[#This Row],[Project Status]]&lt;&gt;"On Hold",tbl_PV_Milestones[[#This Row],[Overdue]]=0,tbl_PV_Milestones[[#This Row],[To be Baselined]]&lt;&gt;1),1,0)</f>
        <v>0</v>
      </c>
      <c r="AF3231" s="41">
        <f>IF(AND(tbl_PV_Milestones[[#This Row],[BL FY]]=2025,tbl_PV_Milestones[[#This Row],[Finish FY]]&gt;2025),1,0)</f>
        <v>0</v>
      </c>
      <c r="AG3231" s="56" t="str">
        <f>_xlfn.XLOOKUP(tbl_PV_Milestones[[#This Row],[Work ID]],tbl_PV_Meta[Work ID '#],tbl_PV_Meta[Project Manager/Owner],,0)</f>
        <v>Project Manager 18</v>
      </c>
    </row>
    <row r="3232" spans="4:33" x14ac:dyDescent="0.25">
      <c r="D3232" s="6" t="s">
        <v>154</v>
      </c>
      <c r="E3232" s="6" t="s">
        <v>52</v>
      </c>
      <c r="F3232" s="6" t="s">
        <v>1752</v>
      </c>
      <c r="G3232" s="6" t="s">
        <v>511</v>
      </c>
      <c r="H3232" s="6" t="s">
        <v>505</v>
      </c>
      <c r="I3232" s="6" t="s">
        <v>512</v>
      </c>
      <c r="J3232" s="6" t="s">
        <v>154</v>
      </c>
      <c r="K3232" s="6" t="s">
        <v>39</v>
      </c>
      <c r="L3232" s="6" t="s">
        <v>66</v>
      </c>
      <c r="M3232" s="43"/>
      <c r="N3232" s="44" t="s">
        <v>1979</v>
      </c>
      <c r="S3232" s="45" t="e">
        <f>_xlfn.CONCAT(#REF!,TRIM(tbl_PV_Milestones[[#This Row],[Milestone Description]]))</f>
        <v>#REF!</v>
      </c>
      <c r="T3232" s="84" t="str">
        <f>IF(COUNTIF(tbl_PV_Milestones[UID],tbl_PV_Milestones[[#This Row],[UID]])&gt;1,"Duplicate","")</f>
        <v>Duplicate</v>
      </c>
      <c r="U3232" s="42" t="str">
        <f>_xlfn.XLOOKUP(tbl_PV_Milestones[[#This Row],[Work ID]],tbl_PV_Meta[Work ID '#],tbl_PV_Meta[Sub-Portfolio])</f>
        <v>Sub-Portfolio 4</v>
      </c>
      <c r="V3232" s="41">
        <f>IF(MONTH(tbl_PV_Milestones[[#This Row],[Baseline Date]])&lt;7,YEAR(tbl_PV_Milestones[[#This Row],[Baseline Date]]),YEAR(tbl_PV_Milestones[[#This Row],[Baseline Date]])+1)</f>
        <v>1900</v>
      </c>
      <c r="W3232" s="41">
        <f>IF(MONTH(tbl_PV_Milestones[[#This Row],[Actual/Schedule Finish]])&lt;7,YEAR(tbl_PV_Milestones[[#This Row],[Actual/Schedule Finish]]),YEAR(tbl_PV_Milestones[[#This Row],[Actual/Schedule Finish]])+1)</f>
        <v>1900</v>
      </c>
      <c r="X3232" s="41" t="str">
        <f>IF(OR(tbl_PV_Milestones[[#This Row],[Project Status]]="Completed",tbl_PV_Milestones[[#This Row],[Project Status]]="Assumed Completed"),"Yes","No")</f>
        <v>No</v>
      </c>
      <c r="Y3232" s="41">
        <f>IF(tbl_PV_Milestones[[#This Row],[Baseline Date]]="",1,0)</f>
        <v>1</v>
      </c>
      <c r="Z3232" s="41">
        <f>IF(tbl_PV_Milestones[[#This Row],[Baseline Date]]&lt;PV_Meta!$B$7,1,0)</f>
        <v>1</v>
      </c>
      <c r="AA3232" s="41">
        <f>IF(tbl_PV_Milestones[[#This Row],[Complete]]="Yes",1,0)</f>
        <v>0</v>
      </c>
      <c r="AB3232" s="41">
        <f>IF(AND(tbl_PV_Milestones[[#This Row],[BL FY]]=2025,tbl_PV_Milestones[[#This Row],[Baseline Date]]&lt;PV_Meta!$B$7),1,0)</f>
        <v>0</v>
      </c>
      <c r="AC3232" s="41">
        <f>IF(AND(tbl_PV_Milestones[[#This Row],[Planned YTD]]=1,tbl_PV_Milestones[[#This Row],[Complete]]="Yes"),1,0)</f>
        <v>0</v>
      </c>
      <c r="AD3232" s="41">
        <f>IF(AND(tbl_PV_Milestones[[#This Row],[Actual/Schedule Finish]]&lt;PV_Meta!$B$7,tbl_PV_Milestones[[#This Row],[Complete]]="No",tbl_PV_Milestones[[#This Row],[Project Status]]&lt;&gt;"On Hold"),1,0)</f>
        <v>1</v>
      </c>
      <c r="AE3232" s="41">
        <f>IF(AND(tbl_PV_Milestones[[#This Row],[Actual/Schedule Finish]]&gt;tbl_PV_Milestones[[#This Row],[Baseline Date]],tbl_PV_Milestones[[#This Row],[Complete]]="No",tbl_PV_Milestones[[#This Row],[Project Status]]&lt;&gt;"On Hold",tbl_PV_Milestones[[#This Row],[Overdue]]=0,tbl_PV_Milestones[[#This Row],[To be Baselined]]&lt;&gt;1),1,0)</f>
        <v>0</v>
      </c>
      <c r="AF3232" s="41">
        <f>IF(AND(tbl_PV_Milestones[[#This Row],[BL FY]]=2025,tbl_PV_Milestones[[#This Row],[Finish FY]]&gt;2025),1,0)</f>
        <v>0</v>
      </c>
      <c r="AG3232" s="56" t="str">
        <f>_xlfn.XLOOKUP(tbl_PV_Milestones[[#This Row],[Work ID]],tbl_PV_Meta[Work ID '#],tbl_PV_Meta[Project Manager/Owner],,0)</f>
        <v>Project Manager 18</v>
      </c>
    </row>
    <row r="3233" spans="4:33" x14ac:dyDescent="0.25">
      <c r="D3233" s="6" t="s">
        <v>154</v>
      </c>
      <c r="E3233" s="6" t="s">
        <v>52</v>
      </c>
      <c r="F3233" s="6" t="s">
        <v>1752</v>
      </c>
      <c r="G3233" s="6" t="s">
        <v>747</v>
      </c>
      <c r="H3233" s="6" t="s">
        <v>505</v>
      </c>
      <c r="I3233" s="6" t="s">
        <v>522</v>
      </c>
      <c r="J3233" s="6" t="s">
        <v>154</v>
      </c>
      <c r="K3233" s="6" t="s">
        <v>39</v>
      </c>
      <c r="L3233" s="6" t="s">
        <v>66</v>
      </c>
      <c r="M3233" s="43"/>
      <c r="N3233" s="44" t="s">
        <v>1979</v>
      </c>
      <c r="S3233" s="45" t="e">
        <f>_xlfn.CONCAT(#REF!,TRIM(tbl_PV_Milestones[[#This Row],[Milestone Description]]))</f>
        <v>#REF!</v>
      </c>
      <c r="T3233" s="84" t="str">
        <f>IF(COUNTIF(tbl_PV_Milestones[UID],tbl_PV_Milestones[[#This Row],[UID]])&gt;1,"Duplicate","")</f>
        <v>Duplicate</v>
      </c>
      <c r="U3233" s="42" t="str">
        <f>_xlfn.XLOOKUP(tbl_PV_Milestones[[#This Row],[Work ID]],tbl_PV_Meta[Work ID '#],tbl_PV_Meta[Sub-Portfolio])</f>
        <v>Sub-Portfolio 4</v>
      </c>
      <c r="V3233" s="41">
        <f>IF(MONTH(tbl_PV_Milestones[[#This Row],[Baseline Date]])&lt;7,YEAR(tbl_PV_Milestones[[#This Row],[Baseline Date]]),YEAR(tbl_PV_Milestones[[#This Row],[Baseline Date]])+1)</f>
        <v>1900</v>
      </c>
      <c r="W3233" s="41">
        <f>IF(MONTH(tbl_PV_Milestones[[#This Row],[Actual/Schedule Finish]])&lt;7,YEAR(tbl_PV_Milestones[[#This Row],[Actual/Schedule Finish]]),YEAR(tbl_PV_Milestones[[#This Row],[Actual/Schedule Finish]])+1)</f>
        <v>1900</v>
      </c>
      <c r="X3233" s="41" t="str">
        <f>IF(OR(tbl_PV_Milestones[[#This Row],[Project Status]]="Completed",tbl_PV_Milestones[[#This Row],[Project Status]]="Assumed Completed"),"Yes","No")</f>
        <v>No</v>
      </c>
      <c r="Y3233" s="41">
        <f>IF(tbl_PV_Milestones[[#This Row],[Baseline Date]]="",1,0)</f>
        <v>1</v>
      </c>
      <c r="Z3233" s="41">
        <f>IF(tbl_PV_Milestones[[#This Row],[Baseline Date]]&lt;PV_Meta!$B$7,1,0)</f>
        <v>1</v>
      </c>
      <c r="AA3233" s="41">
        <f>IF(tbl_PV_Milestones[[#This Row],[Complete]]="Yes",1,0)</f>
        <v>0</v>
      </c>
      <c r="AB3233" s="41">
        <f>IF(AND(tbl_PV_Milestones[[#This Row],[BL FY]]=2025,tbl_PV_Milestones[[#This Row],[Baseline Date]]&lt;PV_Meta!$B$7),1,0)</f>
        <v>0</v>
      </c>
      <c r="AC3233" s="41">
        <f>IF(AND(tbl_PV_Milestones[[#This Row],[Planned YTD]]=1,tbl_PV_Milestones[[#This Row],[Complete]]="Yes"),1,0)</f>
        <v>0</v>
      </c>
      <c r="AD3233" s="41">
        <f>IF(AND(tbl_PV_Milestones[[#This Row],[Actual/Schedule Finish]]&lt;PV_Meta!$B$7,tbl_PV_Milestones[[#This Row],[Complete]]="No",tbl_PV_Milestones[[#This Row],[Project Status]]&lt;&gt;"On Hold"),1,0)</f>
        <v>1</v>
      </c>
      <c r="AE3233" s="41">
        <f>IF(AND(tbl_PV_Milestones[[#This Row],[Actual/Schedule Finish]]&gt;tbl_PV_Milestones[[#This Row],[Baseline Date]],tbl_PV_Milestones[[#This Row],[Complete]]="No",tbl_PV_Milestones[[#This Row],[Project Status]]&lt;&gt;"On Hold",tbl_PV_Milestones[[#This Row],[Overdue]]=0,tbl_PV_Milestones[[#This Row],[To be Baselined]]&lt;&gt;1),1,0)</f>
        <v>0</v>
      </c>
      <c r="AF3233" s="41">
        <f>IF(AND(tbl_PV_Milestones[[#This Row],[BL FY]]=2025,tbl_PV_Milestones[[#This Row],[Finish FY]]&gt;2025),1,0)</f>
        <v>0</v>
      </c>
      <c r="AG3233" s="56" t="str">
        <f>_xlfn.XLOOKUP(tbl_PV_Milestones[[#This Row],[Work ID]],tbl_PV_Meta[Work ID '#],tbl_PV_Meta[Project Manager/Owner],,0)</f>
        <v>Project Manager 18</v>
      </c>
    </row>
    <row r="3234" spans="4:33" x14ac:dyDescent="0.25">
      <c r="D3234" s="6" t="s">
        <v>154</v>
      </c>
      <c r="E3234" s="6" t="s">
        <v>52</v>
      </c>
      <c r="F3234" s="6" t="s">
        <v>1693</v>
      </c>
      <c r="G3234" s="6" t="s">
        <v>738</v>
      </c>
      <c r="H3234" s="6" t="s">
        <v>505</v>
      </c>
      <c r="I3234" s="6" t="s">
        <v>522</v>
      </c>
      <c r="J3234" s="6" t="s">
        <v>154</v>
      </c>
      <c r="K3234" s="6" t="s">
        <v>36</v>
      </c>
      <c r="L3234" s="6" t="s">
        <v>300</v>
      </c>
      <c r="M3234" s="43"/>
      <c r="N3234" s="44" t="s">
        <v>1979</v>
      </c>
      <c r="S3234" s="45" t="e">
        <f>_xlfn.CONCAT(#REF!,TRIM(tbl_PV_Milestones[[#This Row],[Milestone Description]]))</f>
        <v>#REF!</v>
      </c>
      <c r="T3234" s="84" t="str">
        <f>IF(COUNTIF(tbl_PV_Milestones[UID],tbl_PV_Milestones[[#This Row],[UID]])&gt;1,"Duplicate","")</f>
        <v>Duplicate</v>
      </c>
      <c r="U3234" s="42" t="str">
        <f>_xlfn.XLOOKUP(tbl_PV_Milestones[[#This Row],[Work ID]],tbl_PV_Meta[Work ID '#],tbl_PV_Meta[Sub-Portfolio])</f>
        <v>Sub-Portfolio 4</v>
      </c>
      <c r="V3234" s="41">
        <f>IF(MONTH(tbl_PV_Milestones[[#This Row],[Baseline Date]])&lt;7,YEAR(tbl_PV_Milestones[[#This Row],[Baseline Date]]),YEAR(tbl_PV_Milestones[[#This Row],[Baseline Date]])+1)</f>
        <v>1900</v>
      </c>
      <c r="W3234" s="41">
        <f>IF(MONTH(tbl_PV_Milestones[[#This Row],[Actual/Schedule Finish]])&lt;7,YEAR(tbl_PV_Milestones[[#This Row],[Actual/Schedule Finish]]),YEAR(tbl_PV_Milestones[[#This Row],[Actual/Schedule Finish]])+1)</f>
        <v>1900</v>
      </c>
      <c r="X3234" s="41" t="str">
        <f>IF(OR(tbl_PV_Milestones[[#This Row],[Project Status]]="Completed",tbl_PV_Milestones[[#This Row],[Project Status]]="Assumed Completed"),"Yes","No")</f>
        <v>No</v>
      </c>
      <c r="Y3234" s="41">
        <f>IF(tbl_PV_Milestones[[#This Row],[Baseline Date]]="",1,0)</f>
        <v>1</v>
      </c>
      <c r="Z3234" s="41">
        <f>IF(tbl_PV_Milestones[[#This Row],[Baseline Date]]&lt;PV_Meta!$B$7,1,0)</f>
        <v>1</v>
      </c>
      <c r="AA3234" s="41">
        <f>IF(tbl_PV_Milestones[[#This Row],[Complete]]="Yes",1,0)</f>
        <v>0</v>
      </c>
      <c r="AB3234" s="41">
        <f>IF(AND(tbl_PV_Milestones[[#This Row],[BL FY]]=2025,tbl_PV_Milestones[[#This Row],[Baseline Date]]&lt;PV_Meta!$B$7),1,0)</f>
        <v>0</v>
      </c>
      <c r="AC3234" s="41">
        <f>IF(AND(tbl_PV_Milestones[[#This Row],[Planned YTD]]=1,tbl_PV_Milestones[[#This Row],[Complete]]="Yes"),1,0)</f>
        <v>0</v>
      </c>
      <c r="AD3234" s="41">
        <f>IF(AND(tbl_PV_Milestones[[#This Row],[Actual/Schedule Finish]]&lt;PV_Meta!$B$7,tbl_PV_Milestones[[#This Row],[Complete]]="No",tbl_PV_Milestones[[#This Row],[Project Status]]&lt;&gt;"On Hold"),1,0)</f>
        <v>1</v>
      </c>
      <c r="AE3234" s="41">
        <f>IF(AND(tbl_PV_Milestones[[#This Row],[Actual/Schedule Finish]]&gt;tbl_PV_Milestones[[#This Row],[Baseline Date]],tbl_PV_Milestones[[#This Row],[Complete]]="No",tbl_PV_Milestones[[#This Row],[Project Status]]&lt;&gt;"On Hold",tbl_PV_Milestones[[#This Row],[Overdue]]=0,tbl_PV_Milestones[[#This Row],[To be Baselined]]&lt;&gt;1),1,0)</f>
        <v>0</v>
      </c>
      <c r="AF3234" s="41">
        <f>IF(AND(tbl_PV_Milestones[[#This Row],[BL FY]]=2025,tbl_PV_Milestones[[#This Row],[Finish FY]]&gt;2025),1,0)</f>
        <v>0</v>
      </c>
      <c r="AG3234" s="56" t="str">
        <f>_xlfn.XLOOKUP(tbl_PV_Milestones[[#This Row],[Work ID]],tbl_PV_Meta[Work ID '#],tbl_PV_Meta[Project Manager/Owner],,0)</f>
        <v>Project Manager 15</v>
      </c>
    </row>
    <row r="3235" spans="4:33" x14ac:dyDescent="0.25">
      <c r="D3235" s="6" t="s">
        <v>154</v>
      </c>
      <c r="E3235" s="6" t="s">
        <v>52</v>
      </c>
      <c r="F3235" s="6" t="s">
        <v>1693</v>
      </c>
      <c r="G3235" s="6" t="s">
        <v>566</v>
      </c>
      <c r="H3235" s="6" t="s">
        <v>505</v>
      </c>
      <c r="I3235" s="6" t="s">
        <v>522</v>
      </c>
      <c r="J3235" s="6" t="s">
        <v>154</v>
      </c>
      <c r="K3235" s="6" t="s">
        <v>36</v>
      </c>
      <c r="L3235" s="6" t="s">
        <v>300</v>
      </c>
      <c r="M3235" s="43"/>
      <c r="N3235" s="44" t="s">
        <v>1979</v>
      </c>
      <c r="S3235" s="45" t="e">
        <f>_xlfn.CONCAT(#REF!,TRIM(tbl_PV_Milestones[[#This Row],[Milestone Description]]))</f>
        <v>#REF!</v>
      </c>
      <c r="T3235" s="84" t="str">
        <f>IF(COUNTIF(tbl_PV_Milestones[UID],tbl_PV_Milestones[[#This Row],[UID]])&gt;1,"Duplicate","")</f>
        <v>Duplicate</v>
      </c>
      <c r="U3235" s="42" t="str">
        <f>_xlfn.XLOOKUP(tbl_PV_Milestones[[#This Row],[Work ID]],tbl_PV_Meta[Work ID '#],tbl_PV_Meta[Sub-Portfolio])</f>
        <v>Sub-Portfolio 4</v>
      </c>
      <c r="V3235" s="41">
        <f>IF(MONTH(tbl_PV_Milestones[[#This Row],[Baseline Date]])&lt;7,YEAR(tbl_PV_Milestones[[#This Row],[Baseline Date]]),YEAR(tbl_PV_Milestones[[#This Row],[Baseline Date]])+1)</f>
        <v>1900</v>
      </c>
      <c r="W3235" s="41">
        <f>IF(MONTH(tbl_PV_Milestones[[#This Row],[Actual/Schedule Finish]])&lt;7,YEAR(tbl_PV_Milestones[[#This Row],[Actual/Schedule Finish]]),YEAR(tbl_PV_Milestones[[#This Row],[Actual/Schedule Finish]])+1)</f>
        <v>1900</v>
      </c>
      <c r="X3235" s="41" t="str">
        <f>IF(OR(tbl_PV_Milestones[[#This Row],[Project Status]]="Completed",tbl_PV_Milestones[[#This Row],[Project Status]]="Assumed Completed"),"Yes","No")</f>
        <v>No</v>
      </c>
      <c r="Y3235" s="41">
        <f>IF(tbl_PV_Milestones[[#This Row],[Baseline Date]]="",1,0)</f>
        <v>1</v>
      </c>
      <c r="Z3235" s="41">
        <f>IF(tbl_PV_Milestones[[#This Row],[Baseline Date]]&lt;PV_Meta!$B$7,1,0)</f>
        <v>1</v>
      </c>
      <c r="AA3235" s="41">
        <f>IF(tbl_PV_Milestones[[#This Row],[Complete]]="Yes",1,0)</f>
        <v>0</v>
      </c>
      <c r="AB3235" s="41">
        <f>IF(AND(tbl_PV_Milestones[[#This Row],[BL FY]]=2025,tbl_PV_Milestones[[#This Row],[Baseline Date]]&lt;PV_Meta!$B$7),1,0)</f>
        <v>0</v>
      </c>
      <c r="AC3235" s="41">
        <f>IF(AND(tbl_PV_Milestones[[#This Row],[Planned YTD]]=1,tbl_PV_Milestones[[#This Row],[Complete]]="Yes"),1,0)</f>
        <v>0</v>
      </c>
      <c r="AD3235" s="41">
        <f>IF(AND(tbl_PV_Milestones[[#This Row],[Actual/Schedule Finish]]&lt;PV_Meta!$B$7,tbl_PV_Milestones[[#This Row],[Complete]]="No",tbl_PV_Milestones[[#This Row],[Project Status]]&lt;&gt;"On Hold"),1,0)</f>
        <v>1</v>
      </c>
      <c r="AE3235" s="41">
        <f>IF(AND(tbl_PV_Milestones[[#This Row],[Actual/Schedule Finish]]&gt;tbl_PV_Milestones[[#This Row],[Baseline Date]],tbl_PV_Milestones[[#This Row],[Complete]]="No",tbl_PV_Milestones[[#This Row],[Project Status]]&lt;&gt;"On Hold",tbl_PV_Milestones[[#This Row],[Overdue]]=0,tbl_PV_Milestones[[#This Row],[To be Baselined]]&lt;&gt;1),1,0)</f>
        <v>0</v>
      </c>
      <c r="AF3235" s="41">
        <f>IF(AND(tbl_PV_Milestones[[#This Row],[BL FY]]=2025,tbl_PV_Milestones[[#This Row],[Finish FY]]&gt;2025),1,0)</f>
        <v>0</v>
      </c>
      <c r="AG3235" s="56" t="str">
        <f>_xlfn.XLOOKUP(tbl_PV_Milestones[[#This Row],[Work ID]],tbl_PV_Meta[Work ID '#],tbl_PV_Meta[Project Manager/Owner],,0)</f>
        <v>Project Manager 15</v>
      </c>
    </row>
    <row r="3236" spans="4:33" x14ac:dyDescent="0.25">
      <c r="D3236" s="6" t="s">
        <v>154</v>
      </c>
      <c r="E3236" s="6" t="s">
        <v>52</v>
      </c>
      <c r="F3236" s="6" t="s">
        <v>1693</v>
      </c>
      <c r="G3236" s="6" t="s">
        <v>739</v>
      </c>
      <c r="H3236" s="6" t="s">
        <v>505</v>
      </c>
      <c r="I3236" s="6" t="s">
        <v>522</v>
      </c>
      <c r="J3236" s="6" t="s">
        <v>154</v>
      </c>
      <c r="K3236" s="6" t="s">
        <v>36</v>
      </c>
      <c r="L3236" s="6" t="s">
        <v>300</v>
      </c>
      <c r="M3236" s="43"/>
      <c r="N3236" s="44" t="s">
        <v>1979</v>
      </c>
      <c r="S3236" s="45" t="e">
        <f>_xlfn.CONCAT(#REF!,TRIM(tbl_PV_Milestones[[#This Row],[Milestone Description]]))</f>
        <v>#REF!</v>
      </c>
      <c r="T3236" s="84" t="str">
        <f>IF(COUNTIF(tbl_PV_Milestones[UID],tbl_PV_Milestones[[#This Row],[UID]])&gt;1,"Duplicate","")</f>
        <v>Duplicate</v>
      </c>
      <c r="U3236" s="42" t="str">
        <f>_xlfn.XLOOKUP(tbl_PV_Milestones[[#This Row],[Work ID]],tbl_PV_Meta[Work ID '#],tbl_PV_Meta[Sub-Portfolio])</f>
        <v>Sub-Portfolio 4</v>
      </c>
      <c r="V3236" s="41">
        <f>IF(MONTH(tbl_PV_Milestones[[#This Row],[Baseline Date]])&lt;7,YEAR(tbl_PV_Milestones[[#This Row],[Baseline Date]]),YEAR(tbl_PV_Milestones[[#This Row],[Baseline Date]])+1)</f>
        <v>1900</v>
      </c>
      <c r="W3236" s="41">
        <f>IF(MONTH(tbl_PV_Milestones[[#This Row],[Actual/Schedule Finish]])&lt;7,YEAR(tbl_PV_Milestones[[#This Row],[Actual/Schedule Finish]]),YEAR(tbl_PV_Milestones[[#This Row],[Actual/Schedule Finish]])+1)</f>
        <v>1900</v>
      </c>
      <c r="X3236" s="41" t="str">
        <f>IF(OR(tbl_PV_Milestones[[#This Row],[Project Status]]="Completed",tbl_PV_Milestones[[#This Row],[Project Status]]="Assumed Completed"),"Yes","No")</f>
        <v>No</v>
      </c>
      <c r="Y3236" s="41">
        <f>IF(tbl_PV_Milestones[[#This Row],[Baseline Date]]="",1,0)</f>
        <v>1</v>
      </c>
      <c r="Z3236" s="41">
        <f>IF(tbl_PV_Milestones[[#This Row],[Baseline Date]]&lt;PV_Meta!$B$7,1,0)</f>
        <v>1</v>
      </c>
      <c r="AA3236" s="41">
        <f>IF(tbl_PV_Milestones[[#This Row],[Complete]]="Yes",1,0)</f>
        <v>0</v>
      </c>
      <c r="AB3236" s="41">
        <f>IF(AND(tbl_PV_Milestones[[#This Row],[BL FY]]=2025,tbl_PV_Milestones[[#This Row],[Baseline Date]]&lt;PV_Meta!$B$7),1,0)</f>
        <v>0</v>
      </c>
      <c r="AC3236" s="41">
        <f>IF(AND(tbl_PV_Milestones[[#This Row],[Planned YTD]]=1,tbl_PV_Milestones[[#This Row],[Complete]]="Yes"),1,0)</f>
        <v>0</v>
      </c>
      <c r="AD3236" s="41">
        <f>IF(AND(tbl_PV_Milestones[[#This Row],[Actual/Schedule Finish]]&lt;PV_Meta!$B$7,tbl_PV_Milestones[[#This Row],[Complete]]="No",tbl_PV_Milestones[[#This Row],[Project Status]]&lt;&gt;"On Hold"),1,0)</f>
        <v>1</v>
      </c>
      <c r="AE3236" s="41">
        <f>IF(AND(tbl_PV_Milestones[[#This Row],[Actual/Schedule Finish]]&gt;tbl_PV_Milestones[[#This Row],[Baseline Date]],tbl_PV_Milestones[[#This Row],[Complete]]="No",tbl_PV_Milestones[[#This Row],[Project Status]]&lt;&gt;"On Hold",tbl_PV_Milestones[[#This Row],[Overdue]]=0,tbl_PV_Milestones[[#This Row],[To be Baselined]]&lt;&gt;1),1,0)</f>
        <v>0</v>
      </c>
      <c r="AF3236" s="41">
        <f>IF(AND(tbl_PV_Milestones[[#This Row],[BL FY]]=2025,tbl_PV_Milestones[[#This Row],[Finish FY]]&gt;2025),1,0)</f>
        <v>0</v>
      </c>
      <c r="AG3236" s="56" t="str">
        <f>_xlfn.XLOOKUP(tbl_PV_Milestones[[#This Row],[Work ID]],tbl_PV_Meta[Work ID '#],tbl_PV_Meta[Project Manager/Owner],,0)</f>
        <v>Project Manager 15</v>
      </c>
    </row>
    <row r="3237" spans="4:33" x14ac:dyDescent="0.25">
      <c r="D3237" s="6" t="s">
        <v>154</v>
      </c>
      <c r="E3237" s="6" t="s">
        <v>52</v>
      </c>
      <c r="F3237" s="6" t="s">
        <v>1693</v>
      </c>
      <c r="G3237" s="6" t="s">
        <v>740</v>
      </c>
      <c r="H3237" s="6" t="s">
        <v>505</v>
      </c>
      <c r="I3237" s="6" t="s">
        <v>522</v>
      </c>
      <c r="J3237" s="6" t="s">
        <v>154</v>
      </c>
      <c r="K3237" s="6" t="s">
        <v>36</v>
      </c>
      <c r="L3237" s="6" t="s">
        <v>300</v>
      </c>
      <c r="M3237" s="43"/>
      <c r="N3237" s="44" t="s">
        <v>1979</v>
      </c>
      <c r="S3237" s="45" t="e">
        <f>_xlfn.CONCAT(#REF!,TRIM(tbl_PV_Milestones[[#This Row],[Milestone Description]]))</f>
        <v>#REF!</v>
      </c>
      <c r="T3237" s="84" t="str">
        <f>IF(COUNTIF(tbl_PV_Milestones[UID],tbl_PV_Milestones[[#This Row],[UID]])&gt;1,"Duplicate","")</f>
        <v>Duplicate</v>
      </c>
      <c r="U3237" s="42" t="str">
        <f>_xlfn.XLOOKUP(tbl_PV_Milestones[[#This Row],[Work ID]],tbl_PV_Meta[Work ID '#],tbl_PV_Meta[Sub-Portfolio])</f>
        <v>Sub-Portfolio 4</v>
      </c>
      <c r="V3237" s="41">
        <f>IF(MONTH(tbl_PV_Milestones[[#This Row],[Baseline Date]])&lt;7,YEAR(tbl_PV_Milestones[[#This Row],[Baseline Date]]),YEAR(tbl_PV_Milestones[[#This Row],[Baseline Date]])+1)</f>
        <v>1900</v>
      </c>
      <c r="W3237" s="41">
        <f>IF(MONTH(tbl_PV_Milestones[[#This Row],[Actual/Schedule Finish]])&lt;7,YEAR(tbl_PV_Milestones[[#This Row],[Actual/Schedule Finish]]),YEAR(tbl_PV_Milestones[[#This Row],[Actual/Schedule Finish]])+1)</f>
        <v>1900</v>
      </c>
      <c r="X3237" s="41" t="str">
        <f>IF(OR(tbl_PV_Milestones[[#This Row],[Project Status]]="Completed",tbl_PV_Milestones[[#This Row],[Project Status]]="Assumed Completed"),"Yes","No")</f>
        <v>No</v>
      </c>
      <c r="Y3237" s="41">
        <f>IF(tbl_PV_Milestones[[#This Row],[Baseline Date]]="",1,0)</f>
        <v>1</v>
      </c>
      <c r="Z3237" s="41">
        <f>IF(tbl_PV_Milestones[[#This Row],[Baseline Date]]&lt;PV_Meta!$B$7,1,0)</f>
        <v>1</v>
      </c>
      <c r="AA3237" s="41">
        <f>IF(tbl_PV_Milestones[[#This Row],[Complete]]="Yes",1,0)</f>
        <v>0</v>
      </c>
      <c r="AB3237" s="41">
        <f>IF(AND(tbl_PV_Milestones[[#This Row],[BL FY]]=2025,tbl_PV_Milestones[[#This Row],[Baseline Date]]&lt;PV_Meta!$B$7),1,0)</f>
        <v>0</v>
      </c>
      <c r="AC3237" s="41">
        <f>IF(AND(tbl_PV_Milestones[[#This Row],[Planned YTD]]=1,tbl_PV_Milestones[[#This Row],[Complete]]="Yes"),1,0)</f>
        <v>0</v>
      </c>
      <c r="AD3237" s="41">
        <f>IF(AND(tbl_PV_Milestones[[#This Row],[Actual/Schedule Finish]]&lt;PV_Meta!$B$7,tbl_PV_Milestones[[#This Row],[Complete]]="No",tbl_PV_Milestones[[#This Row],[Project Status]]&lt;&gt;"On Hold"),1,0)</f>
        <v>1</v>
      </c>
      <c r="AE3237" s="41">
        <f>IF(AND(tbl_PV_Milestones[[#This Row],[Actual/Schedule Finish]]&gt;tbl_PV_Milestones[[#This Row],[Baseline Date]],tbl_PV_Milestones[[#This Row],[Complete]]="No",tbl_PV_Milestones[[#This Row],[Project Status]]&lt;&gt;"On Hold",tbl_PV_Milestones[[#This Row],[Overdue]]=0,tbl_PV_Milestones[[#This Row],[To be Baselined]]&lt;&gt;1),1,0)</f>
        <v>0</v>
      </c>
      <c r="AF3237" s="41">
        <f>IF(AND(tbl_PV_Milestones[[#This Row],[BL FY]]=2025,tbl_PV_Milestones[[#This Row],[Finish FY]]&gt;2025),1,0)</f>
        <v>0</v>
      </c>
      <c r="AG3237" s="56" t="str">
        <f>_xlfn.XLOOKUP(tbl_PV_Milestones[[#This Row],[Work ID]],tbl_PV_Meta[Work ID '#],tbl_PV_Meta[Project Manager/Owner],,0)</f>
        <v>Project Manager 15</v>
      </c>
    </row>
    <row r="3238" spans="4:33" x14ac:dyDescent="0.25">
      <c r="D3238" s="6" t="s">
        <v>154</v>
      </c>
      <c r="E3238" s="6" t="s">
        <v>52</v>
      </c>
      <c r="F3238" s="6" t="s">
        <v>1693</v>
      </c>
      <c r="G3238" s="6" t="s">
        <v>741</v>
      </c>
      <c r="H3238" s="6" t="s">
        <v>505</v>
      </c>
      <c r="I3238" s="6" t="s">
        <v>522</v>
      </c>
      <c r="J3238" s="6" t="s">
        <v>154</v>
      </c>
      <c r="K3238" s="6" t="s">
        <v>36</v>
      </c>
      <c r="L3238" s="6" t="s">
        <v>300</v>
      </c>
      <c r="M3238" s="43"/>
      <c r="N3238" s="44" t="s">
        <v>1979</v>
      </c>
      <c r="S3238" s="45" t="e">
        <f>_xlfn.CONCAT(#REF!,TRIM(tbl_PV_Milestones[[#This Row],[Milestone Description]]))</f>
        <v>#REF!</v>
      </c>
      <c r="T3238" s="84" t="str">
        <f>IF(COUNTIF(tbl_PV_Milestones[UID],tbl_PV_Milestones[[#This Row],[UID]])&gt;1,"Duplicate","")</f>
        <v>Duplicate</v>
      </c>
      <c r="U3238" s="42" t="str">
        <f>_xlfn.XLOOKUP(tbl_PV_Milestones[[#This Row],[Work ID]],tbl_PV_Meta[Work ID '#],tbl_PV_Meta[Sub-Portfolio])</f>
        <v>Sub-Portfolio 4</v>
      </c>
      <c r="V3238" s="41">
        <f>IF(MONTH(tbl_PV_Milestones[[#This Row],[Baseline Date]])&lt;7,YEAR(tbl_PV_Milestones[[#This Row],[Baseline Date]]),YEAR(tbl_PV_Milestones[[#This Row],[Baseline Date]])+1)</f>
        <v>1900</v>
      </c>
      <c r="W3238" s="41">
        <f>IF(MONTH(tbl_PV_Milestones[[#This Row],[Actual/Schedule Finish]])&lt;7,YEAR(tbl_PV_Milestones[[#This Row],[Actual/Schedule Finish]]),YEAR(tbl_PV_Milestones[[#This Row],[Actual/Schedule Finish]])+1)</f>
        <v>1900</v>
      </c>
      <c r="X3238" s="41" t="str">
        <f>IF(OR(tbl_PV_Milestones[[#This Row],[Project Status]]="Completed",tbl_PV_Milestones[[#This Row],[Project Status]]="Assumed Completed"),"Yes","No")</f>
        <v>No</v>
      </c>
      <c r="Y3238" s="41">
        <f>IF(tbl_PV_Milestones[[#This Row],[Baseline Date]]="",1,0)</f>
        <v>1</v>
      </c>
      <c r="Z3238" s="41">
        <f>IF(tbl_PV_Milestones[[#This Row],[Baseline Date]]&lt;PV_Meta!$B$7,1,0)</f>
        <v>1</v>
      </c>
      <c r="AA3238" s="41">
        <f>IF(tbl_PV_Milestones[[#This Row],[Complete]]="Yes",1,0)</f>
        <v>0</v>
      </c>
      <c r="AB3238" s="41">
        <f>IF(AND(tbl_PV_Milestones[[#This Row],[BL FY]]=2025,tbl_PV_Milestones[[#This Row],[Baseline Date]]&lt;PV_Meta!$B$7),1,0)</f>
        <v>0</v>
      </c>
      <c r="AC3238" s="41">
        <f>IF(AND(tbl_PV_Milestones[[#This Row],[Planned YTD]]=1,tbl_PV_Milestones[[#This Row],[Complete]]="Yes"),1,0)</f>
        <v>0</v>
      </c>
      <c r="AD3238" s="41">
        <f>IF(AND(tbl_PV_Milestones[[#This Row],[Actual/Schedule Finish]]&lt;PV_Meta!$B$7,tbl_PV_Milestones[[#This Row],[Complete]]="No",tbl_PV_Milestones[[#This Row],[Project Status]]&lt;&gt;"On Hold"),1,0)</f>
        <v>1</v>
      </c>
      <c r="AE3238" s="41">
        <f>IF(AND(tbl_PV_Milestones[[#This Row],[Actual/Schedule Finish]]&gt;tbl_PV_Milestones[[#This Row],[Baseline Date]],tbl_PV_Milestones[[#This Row],[Complete]]="No",tbl_PV_Milestones[[#This Row],[Project Status]]&lt;&gt;"On Hold",tbl_PV_Milestones[[#This Row],[Overdue]]=0,tbl_PV_Milestones[[#This Row],[To be Baselined]]&lt;&gt;1),1,0)</f>
        <v>0</v>
      </c>
      <c r="AF3238" s="41">
        <f>IF(AND(tbl_PV_Milestones[[#This Row],[BL FY]]=2025,tbl_PV_Milestones[[#This Row],[Finish FY]]&gt;2025),1,0)</f>
        <v>0</v>
      </c>
      <c r="AG3238" s="56" t="str">
        <f>_xlfn.XLOOKUP(tbl_PV_Milestones[[#This Row],[Work ID]],tbl_PV_Meta[Work ID '#],tbl_PV_Meta[Project Manager/Owner],,0)</f>
        <v>Project Manager 15</v>
      </c>
    </row>
    <row r="3239" spans="4:33" x14ac:dyDescent="0.25">
      <c r="D3239" s="6" t="s">
        <v>154</v>
      </c>
      <c r="E3239" s="6" t="s">
        <v>52</v>
      </c>
      <c r="F3239" s="6" t="s">
        <v>1693</v>
      </c>
      <c r="G3239" s="6" t="s">
        <v>742</v>
      </c>
      <c r="H3239" s="6" t="s">
        <v>505</v>
      </c>
      <c r="I3239" s="6" t="s">
        <v>522</v>
      </c>
      <c r="J3239" s="6" t="s">
        <v>154</v>
      </c>
      <c r="K3239" s="6" t="s">
        <v>36</v>
      </c>
      <c r="L3239" s="6" t="s">
        <v>300</v>
      </c>
      <c r="M3239" s="43"/>
      <c r="N3239" s="44" t="s">
        <v>1979</v>
      </c>
      <c r="S3239" s="45" t="e">
        <f>_xlfn.CONCAT(#REF!,TRIM(tbl_PV_Milestones[[#This Row],[Milestone Description]]))</f>
        <v>#REF!</v>
      </c>
      <c r="T3239" s="84" t="str">
        <f>IF(COUNTIF(tbl_PV_Milestones[UID],tbl_PV_Milestones[[#This Row],[UID]])&gt;1,"Duplicate","")</f>
        <v>Duplicate</v>
      </c>
      <c r="U3239" s="42" t="str">
        <f>_xlfn.XLOOKUP(tbl_PV_Milestones[[#This Row],[Work ID]],tbl_PV_Meta[Work ID '#],tbl_PV_Meta[Sub-Portfolio])</f>
        <v>Sub-Portfolio 4</v>
      </c>
      <c r="V3239" s="41">
        <f>IF(MONTH(tbl_PV_Milestones[[#This Row],[Baseline Date]])&lt;7,YEAR(tbl_PV_Milestones[[#This Row],[Baseline Date]]),YEAR(tbl_PV_Milestones[[#This Row],[Baseline Date]])+1)</f>
        <v>1900</v>
      </c>
      <c r="W3239" s="41">
        <f>IF(MONTH(tbl_PV_Milestones[[#This Row],[Actual/Schedule Finish]])&lt;7,YEAR(tbl_PV_Milestones[[#This Row],[Actual/Schedule Finish]]),YEAR(tbl_PV_Milestones[[#This Row],[Actual/Schedule Finish]])+1)</f>
        <v>1900</v>
      </c>
      <c r="X3239" s="41" t="str">
        <f>IF(OR(tbl_PV_Milestones[[#This Row],[Project Status]]="Completed",tbl_PV_Milestones[[#This Row],[Project Status]]="Assumed Completed"),"Yes","No")</f>
        <v>No</v>
      </c>
      <c r="Y3239" s="41">
        <f>IF(tbl_PV_Milestones[[#This Row],[Baseline Date]]="",1,0)</f>
        <v>1</v>
      </c>
      <c r="Z3239" s="41">
        <f>IF(tbl_PV_Milestones[[#This Row],[Baseline Date]]&lt;PV_Meta!$B$7,1,0)</f>
        <v>1</v>
      </c>
      <c r="AA3239" s="41">
        <f>IF(tbl_PV_Milestones[[#This Row],[Complete]]="Yes",1,0)</f>
        <v>0</v>
      </c>
      <c r="AB3239" s="41">
        <f>IF(AND(tbl_PV_Milestones[[#This Row],[BL FY]]=2025,tbl_PV_Milestones[[#This Row],[Baseline Date]]&lt;PV_Meta!$B$7),1,0)</f>
        <v>0</v>
      </c>
      <c r="AC3239" s="41">
        <f>IF(AND(tbl_PV_Milestones[[#This Row],[Planned YTD]]=1,tbl_PV_Milestones[[#This Row],[Complete]]="Yes"),1,0)</f>
        <v>0</v>
      </c>
      <c r="AD3239" s="41">
        <f>IF(AND(tbl_PV_Milestones[[#This Row],[Actual/Schedule Finish]]&lt;PV_Meta!$B$7,tbl_PV_Milestones[[#This Row],[Complete]]="No",tbl_PV_Milestones[[#This Row],[Project Status]]&lt;&gt;"On Hold"),1,0)</f>
        <v>1</v>
      </c>
      <c r="AE3239" s="41">
        <f>IF(AND(tbl_PV_Milestones[[#This Row],[Actual/Schedule Finish]]&gt;tbl_PV_Milestones[[#This Row],[Baseline Date]],tbl_PV_Milestones[[#This Row],[Complete]]="No",tbl_PV_Milestones[[#This Row],[Project Status]]&lt;&gt;"On Hold",tbl_PV_Milestones[[#This Row],[Overdue]]=0,tbl_PV_Milestones[[#This Row],[To be Baselined]]&lt;&gt;1),1,0)</f>
        <v>0</v>
      </c>
      <c r="AF3239" s="41">
        <f>IF(AND(tbl_PV_Milestones[[#This Row],[BL FY]]=2025,tbl_PV_Milestones[[#This Row],[Finish FY]]&gt;2025),1,0)</f>
        <v>0</v>
      </c>
      <c r="AG3239" s="56" t="str">
        <f>_xlfn.XLOOKUP(tbl_PV_Milestones[[#This Row],[Work ID]],tbl_PV_Meta[Work ID '#],tbl_PV_Meta[Project Manager/Owner],,0)</f>
        <v>Project Manager 15</v>
      </c>
    </row>
    <row r="3240" spans="4:33" x14ac:dyDescent="0.25">
      <c r="D3240" s="6" t="s">
        <v>154</v>
      </c>
      <c r="E3240" s="6" t="s">
        <v>52</v>
      </c>
      <c r="F3240" s="6" t="s">
        <v>1693</v>
      </c>
      <c r="G3240" s="6" t="s">
        <v>703</v>
      </c>
      <c r="H3240" s="6" t="s">
        <v>505</v>
      </c>
      <c r="I3240" s="6" t="s">
        <v>522</v>
      </c>
      <c r="J3240" s="6" t="s">
        <v>154</v>
      </c>
      <c r="K3240" s="6" t="s">
        <v>36</v>
      </c>
      <c r="L3240" s="6" t="s">
        <v>300</v>
      </c>
      <c r="M3240" s="43"/>
      <c r="N3240" s="44" t="s">
        <v>1979</v>
      </c>
      <c r="S3240" s="45" t="e">
        <f>_xlfn.CONCAT(#REF!,TRIM(tbl_PV_Milestones[[#This Row],[Milestone Description]]))</f>
        <v>#REF!</v>
      </c>
      <c r="T3240" s="84" t="str">
        <f>IF(COUNTIF(tbl_PV_Milestones[UID],tbl_PV_Milestones[[#This Row],[UID]])&gt;1,"Duplicate","")</f>
        <v>Duplicate</v>
      </c>
      <c r="U3240" s="42" t="str">
        <f>_xlfn.XLOOKUP(tbl_PV_Milestones[[#This Row],[Work ID]],tbl_PV_Meta[Work ID '#],tbl_PV_Meta[Sub-Portfolio])</f>
        <v>Sub-Portfolio 4</v>
      </c>
      <c r="V3240" s="41">
        <f>IF(MONTH(tbl_PV_Milestones[[#This Row],[Baseline Date]])&lt;7,YEAR(tbl_PV_Milestones[[#This Row],[Baseline Date]]),YEAR(tbl_PV_Milestones[[#This Row],[Baseline Date]])+1)</f>
        <v>1900</v>
      </c>
      <c r="W3240" s="41">
        <f>IF(MONTH(tbl_PV_Milestones[[#This Row],[Actual/Schedule Finish]])&lt;7,YEAR(tbl_PV_Milestones[[#This Row],[Actual/Schedule Finish]]),YEAR(tbl_PV_Milestones[[#This Row],[Actual/Schedule Finish]])+1)</f>
        <v>1900</v>
      </c>
      <c r="X3240" s="41" t="str">
        <f>IF(OR(tbl_PV_Milestones[[#This Row],[Project Status]]="Completed",tbl_PV_Milestones[[#This Row],[Project Status]]="Assumed Completed"),"Yes","No")</f>
        <v>No</v>
      </c>
      <c r="Y3240" s="41">
        <f>IF(tbl_PV_Milestones[[#This Row],[Baseline Date]]="",1,0)</f>
        <v>1</v>
      </c>
      <c r="Z3240" s="41">
        <f>IF(tbl_PV_Milestones[[#This Row],[Baseline Date]]&lt;PV_Meta!$B$7,1,0)</f>
        <v>1</v>
      </c>
      <c r="AA3240" s="41">
        <f>IF(tbl_PV_Milestones[[#This Row],[Complete]]="Yes",1,0)</f>
        <v>0</v>
      </c>
      <c r="AB3240" s="41">
        <f>IF(AND(tbl_PV_Milestones[[#This Row],[BL FY]]=2025,tbl_PV_Milestones[[#This Row],[Baseline Date]]&lt;PV_Meta!$B$7),1,0)</f>
        <v>0</v>
      </c>
      <c r="AC3240" s="41">
        <f>IF(AND(tbl_PV_Milestones[[#This Row],[Planned YTD]]=1,tbl_PV_Milestones[[#This Row],[Complete]]="Yes"),1,0)</f>
        <v>0</v>
      </c>
      <c r="AD3240" s="41">
        <f>IF(AND(tbl_PV_Milestones[[#This Row],[Actual/Schedule Finish]]&lt;PV_Meta!$B$7,tbl_PV_Milestones[[#This Row],[Complete]]="No",tbl_PV_Milestones[[#This Row],[Project Status]]&lt;&gt;"On Hold"),1,0)</f>
        <v>1</v>
      </c>
      <c r="AE3240" s="41">
        <f>IF(AND(tbl_PV_Milestones[[#This Row],[Actual/Schedule Finish]]&gt;tbl_PV_Milestones[[#This Row],[Baseline Date]],tbl_PV_Milestones[[#This Row],[Complete]]="No",tbl_PV_Milestones[[#This Row],[Project Status]]&lt;&gt;"On Hold",tbl_PV_Milestones[[#This Row],[Overdue]]=0,tbl_PV_Milestones[[#This Row],[To be Baselined]]&lt;&gt;1),1,0)</f>
        <v>0</v>
      </c>
      <c r="AF3240" s="41">
        <f>IF(AND(tbl_PV_Milestones[[#This Row],[BL FY]]=2025,tbl_PV_Milestones[[#This Row],[Finish FY]]&gt;2025),1,0)</f>
        <v>0</v>
      </c>
      <c r="AG3240" s="56" t="str">
        <f>_xlfn.XLOOKUP(tbl_PV_Milestones[[#This Row],[Work ID]],tbl_PV_Meta[Work ID '#],tbl_PV_Meta[Project Manager/Owner],,0)</f>
        <v>Project Manager 15</v>
      </c>
    </row>
    <row r="3241" spans="4:33" x14ac:dyDescent="0.25">
      <c r="D3241" s="6" t="s">
        <v>154</v>
      </c>
      <c r="E3241" s="6" t="s">
        <v>52</v>
      </c>
      <c r="F3241" s="6" t="s">
        <v>1693</v>
      </c>
      <c r="G3241" s="6" t="s">
        <v>595</v>
      </c>
      <c r="H3241" s="6" t="s">
        <v>505</v>
      </c>
      <c r="I3241" s="6" t="s">
        <v>522</v>
      </c>
      <c r="J3241" s="6" t="s">
        <v>154</v>
      </c>
      <c r="K3241" s="6" t="s">
        <v>36</v>
      </c>
      <c r="L3241" s="6" t="s">
        <v>300</v>
      </c>
      <c r="M3241" s="43"/>
      <c r="N3241" s="44" t="s">
        <v>1979</v>
      </c>
      <c r="S3241" s="45" t="e">
        <f>_xlfn.CONCAT(#REF!,TRIM(tbl_PV_Milestones[[#This Row],[Milestone Description]]))</f>
        <v>#REF!</v>
      </c>
      <c r="T3241" s="84" t="str">
        <f>IF(COUNTIF(tbl_PV_Milestones[UID],tbl_PV_Milestones[[#This Row],[UID]])&gt;1,"Duplicate","")</f>
        <v>Duplicate</v>
      </c>
      <c r="U3241" s="42" t="str">
        <f>_xlfn.XLOOKUP(tbl_PV_Milestones[[#This Row],[Work ID]],tbl_PV_Meta[Work ID '#],tbl_PV_Meta[Sub-Portfolio])</f>
        <v>Sub-Portfolio 4</v>
      </c>
      <c r="V3241" s="41">
        <f>IF(MONTH(tbl_PV_Milestones[[#This Row],[Baseline Date]])&lt;7,YEAR(tbl_PV_Milestones[[#This Row],[Baseline Date]]),YEAR(tbl_PV_Milestones[[#This Row],[Baseline Date]])+1)</f>
        <v>1900</v>
      </c>
      <c r="W3241" s="41">
        <f>IF(MONTH(tbl_PV_Milestones[[#This Row],[Actual/Schedule Finish]])&lt;7,YEAR(tbl_PV_Milestones[[#This Row],[Actual/Schedule Finish]]),YEAR(tbl_PV_Milestones[[#This Row],[Actual/Schedule Finish]])+1)</f>
        <v>1900</v>
      </c>
      <c r="X3241" s="41" t="str">
        <f>IF(OR(tbl_PV_Milestones[[#This Row],[Project Status]]="Completed",tbl_PV_Milestones[[#This Row],[Project Status]]="Assumed Completed"),"Yes","No")</f>
        <v>No</v>
      </c>
      <c r="Y3241" s="41">
        <f>IF(tbl_PV_Milestones[[#This Row],[Baseline Date]]="",1,0)</f>
        <v>1</v>
      </c>
      <c r="Z3241" s="41">
        <f>IF(tbl_PV_Milestones[[#This Row],[Baseline Date]]&lt;PV_Meta!$B$7,1,0)</f>
        <v>1</v>
      </c>
      <c r="AA3241" s="41">
        <f>IF(tbl_PV_Milestones[[#This Row],[Complete]]="Yes",1,0)</f>
        <v>0</v>
      </c>
      <c r="AB3241" s="41">
        <f>IF(AND(tbl_PV_Milestones[[#This Row],[BL FY]]=2025,tbl_PV_Milestones[[#This Row],[Baseline Date]]&lt;PV_Meta!$B$7),1,0)</f>
        <v>0</v>
      </c>
      <c r="AC3241" s="41">
        <f>IF(AND(tbl_PV_Milestones[[#This Row],[Planned YTD]]=1,tbl_PV_Milestones[[#This Row],[Complete]]="Yes"),1,0)</f>
        <v>0</v>
      </c>
      <c r="AD3241" s="41">
        <f>IF(AND(tbl_PV_Milestones[[#This Row],[Actual/Schedule Finish]]&lt;PV_Meta!$B$7,tbl_PV_Milestones[[#This Row],[Complete]]="No",tbl_PV_Milestones[[#This Row],[Project Status]]&lt;&gt;"On Hold"),1,0)</f>
        <v>1</v>
      </c>
      <c r="AE3241" s="41">
        <f>IF(AND(tbl_PV_Milestones[[#This Row],[Actual/Schedule Finish]]&gt;tbl_PV_Milestones[[#This Row],[Baseline Date]],tbl_PV_Milestones[[#This Row],[Complete]]="No",tbl_PV_Milestones[[#This Row],[Project Status]]&lt;&gt;"On Hold",tbl_PV_Milestones[[#This Row],[Overdue]]=0,tbl_PV_Milestones[[#This Row],[To be Baselined]]&lt;&gt;1),1,0)</f>
        <v>0</v>
      </c>
      <c r="AF3241" s="41">
        <f>IF(AND(tbl_PV_Milestones[[#This Row],[BL FY]]=2025,tbl_PV_Milestones[[#This Row],[Finish FY]]&gt;2025),1,0)</f>
        <v>0</v>
      </c>
      <c r="AG3241" s="56" t="str">
        <f>_xlfn.XLOOKUP(tbl_PV_Milestones[[#This Row],[Work ID]],tbl_PV_Meta[Work ID '#],tbl_PV_Meta[Project Manager/Owner],,0)</f>
        <v>Project Manager 15</v>
      </c>
    </row>
    <row r="3242" spans="4:33" x14ac:dyDescent="0.25">
      <c r="D3242" s="6" t="s">
        <v>154</v>
      </c>
      <c r="E3242" s="6" t="s">
        <v>52</v>
      </c>
      <c r="F3242" s="6" t="s">
        <v>1693</v>
      </c>
      <c r="G3242" s="6" t="s">
        <v>569</v>
      </c>
      <c r="H3242" s="6" t="s">
        <v>505</v>
      </c>
      <c r="I3242" s="6" t="s">
        <v>522</v>
      </c>
      <c r="J3242" s="6" t="s">
        <v>154</v>
      </c>
      <c r="K3242" s="6" t="s">
        <v>36</v>
      </c>
      <c r="L3242" s="6" t="s">
        <v>300</v>
      </c>
      <c r="M3242" s="43"/>
      <c r="N3242" s="44" t="s">
        <v>1979</v>
      </c>
      <c r="S3242" s="45" t="e">
        <f>_xlfn.CONCAT(#REF!,TRIM(tbl_PV_Milestones[[#This Row],[Milestone Description]]))</f>
        <v>#REF!</v>
      </c>
      <c r="T3242" s="84" t="str">
        <f>IF(COUNTIF(tbl_PV_Milestones[UID],tbl_PV_Milestones[[#This Row],[UID]])&gt;1,"Duplicate","")</f>
        <v>Duplicate</v>
      </c>
      <c r="U3242" s="42" t="str">
        <f>_xlfn.XLOOKUP(tbl_PV_Milestones[[#This Row],[Work ID]],tbl_PV_Meta[Work ID '#],tbl_PV_Meta[Sub-Portfolio])</f>
        <v>Sub-Portfolio 4</v>
      </c>
      <c r="V3242" s="41">
        <f>IF(MONTH(tbl_PV_Milestones[[#This Row],[Baseline Date]])&lt;7,YEAR(tbl_PV_Milestones[[#This Row],[Baseline Date]]),YEAR(tbl_PV_Milestones[[#This Row],[Baseline Date]])+1)</f>
        <v>1900</v>
      </c>
      <c r="W3242" s="41">
        <f>IF(MONTH(tbl_PV_Milestones[[#This Row],[Actual/Schedule Finish]])&lt;7,YEAR(tbl_PV_Milestones[[#This Row],[Actual/Schedule Finish]]),YEAR(tbl_PV_Milestones[[#This Row],[Actual/Schedule Finish]])+1)</f>
        <v>1900</v>
      </c>
      <c r="X3242" s="41" t="str">
        <f>IF(OR(tbl_PV_Milestones[[#This Row],[Project Status]]="Completed",tbl_PV_Milestones[[#This Row],[Project Status]]="Assumed Completed"),"Yes","No")</f>
        <v>No</v>
      </c>
      <c r="Y3242" s="41">
        <f>IF(tbl_PV_Milestones[[#This Row],[Baseline Date]]="",1,0)</f>
        <v>1</v>
      </c>
      <c r="Z3242" s="41">
        <f>IF(tbl_PV_Milestones[[#This Row],[Baseline Date]]&lt;PV_Meta!$B$7,1,0)</f>
        <v>1</v>
      </c>
      <c r="AA3242" s="41">
        <f>IF(tbl_PV_Milestones[[#This Row],[Complete]]="Yes",1,0)</f>
        <v>0</v>
      </c>
      <c r="AB3242" s="41">
        <f>IF(AND(tbl_PV_Milestones[[#This Row],[BL FY]]=2025,tbl_PV_Milestones[[#This Row],[Baseline Date]]&lt;PV_Meta!$B$7),1,0)</f>
        <v>0</v>
      </c>
      <c r="AC3242" s="41">
        <f>IF(AND(tbl_PV_Milestones[[#This Row],[Planned YTD]]=1,tbl_PV_Milestones[[#This Row],[Complete]]="Yes"),1,0)</f>
        <v>0</v>
      </c>
      <c r="AD3242" s="41">
        <f>IF(AND(tbl_PV_Milestones[[#This Row],[Actual/Schedule Finish]]&lt;PV_Meta!$B$7,tbl_PV_Milestones[[#This Row],[Complete]]="No",tbl_PV_Milestones[[#This Row],[Project Status]]&lt;&gt;"On Hold"),1,0)</f>
        <v>1</v>
      </c>
      <c r="AE3242" s="41">
        <f>IF(AND(tbl_PV_Milestones[[#This Row],[Actual/Schedule Finish]]&gt;tbl_PV_Milestones[[#This Row],[Baseline Date]],tbl_PV_Milestones[[#This Row],[Complete]]="No",tbl_PV_Milestones[[#This Row],[Project Status]]&lt;&gt;"On Hold",tbl_PV_Milestones[[#This Row],[Overdue]]=0,tbl_PV_Milestones[[#This Row],[To be Baselined]]&lt;&gt;1),1,0)</f>
        <v>0</v>
      </c>
      <c r="AF3242" s="41">
        <f>IF(AND(tbl_PV_Milestones[[#This Row],[BL FY]]=2025,tbl_PV_Milestones[[#This Row],[Finish FY]]&gt;2025),1,0)</f>
        <v>0</v>
      </c>
      <c r="AG3242" s="56" t="str">
        <f>_xlfn.XLOOKUP(tbl_PV_Milestones[[#This Row],[Work ID]],tbl_PV_Meta[Work ID '#],tbl_PV_Meta[Project Manager/Owner],,0)</f>
        <v>Project Manager 15</v>
      </c>
    </row>
    <row r="3243" spans="4:33" x14ac:dyDescent="0.25">
      <c r="D3243" s="6" t="s">
        <v>154</v>
      </c>
      <c r="E3243" s="6" t="s">
        <v>52</v>
      </c>
      <c r="F3243" s="6" t="s">
        <v>1693</v>
      </c>
      <c r="G3243" s="6" t="s">
        <v>628</v>
      </c>
      <c r="H3243" s="6" t="s">
        <v>505</v>
      </c>
      <c r="I3243" s="6" t="s">
        <v>522</v>
      </c>
      <c r="J3243" s="6" t="s">
        <v>154</v>
      </c>
      <c r="K3243" s="6" t="s">
        <v>36</v>
      </c>
      <c r="L3243" s="6" t="s">
        <v>300</v>
      </c>
      <c r="M3243" s="43"/>
      <c r="N3243" s="44" t="s">
        <v>1979</v>
      </c>
      <c r="S3243" s="45" t="e">
        <f>_xlfn.CONCAT(#REF!,TRIM(tbl_PV_Milestones[[#This Row],[Milestone Description]]))</f>
        <v>#REF!</v>
      </c>
      <c r="T3243" s="84" t="str">
        <f>IF(COUNTIF(tbl_PV_Milestones[UID],tbl_PV_Milestones[[#This Row],[UID]])&gt;1,"Duplicate","")</f>
        <v>Duplicate</v>
      </c>
      <c r="U3243" s="42" t="str">
        <f>_xlfn.XLOOKUP(tbl_PV_Milestones[[#This Row],[Work ID]],tbl_PV_Meta[Work ID '#],tbl_PV_Meta[Sub-Portfolio])</f>
        <v>Sub-Portfolio 4</v>
      </c>
      <c r="V3243" s="41">
        <f>IF(MONTH(tbl_PV_Milestones[[#This Row],[Baseline Date]])&lt;7,YEAR(tbl_PV_Milestones[[#This Row],[Baseline Date]]),YEAR(tbl_PV_Milestones[[#This Row],[Baseline Date]])+1)</f>
        <v>1900</v>
      </c>
      <c r="W3243" s="41">
        <f>IF(MONTH(tbl_PV_Milestones[[#This Row],[Actual/Schedule Finish]])&lt;7,YEAR(tbl_PV_Milestones[[#This Row],[Actual/Schedule Finish]]),YEAR(tbl_PV_Milestones[[#This Row],[Actual/Schedule Finish]])+1)</f>
        <v>1900</v>
      </c>
      <c r="X3243" s="41" t="str">
        <f>IF(OR(tbl_PV_Milestones[[#This Row],[Project Status]]="Completed",tbl_PV_Milestones[[#This Row],[Project Status]]="Assumed Completed"),"Yes","No")</f>
        <v>No</v>
      </c>
      <c r="Y3243" s="41">
        <f>IF(tbl_PV_Milestones[[#This Row],[Baseline Date]]="",1,0)</f>
        <v>1</v>
      </c>
      <c r="Z3243" s="41">
        <f>IF(tbl_PV_Milestones[[#This Row],[Baseline Date]]&lt;PV_Meta!$B$7,1,0)</f>
        <v>1</v>
      </c>
      <c r="AA3243" s="41">
        <f>IF(tbl_PV_Milestones[[#This Row],[Complete]]="Yes",1,0)</f>
        <v>0</v>
      </c>
      <c r="AB3243" s="41">
        <f>IF(AND(tbl_PV_Milestones[[#This Row],[BL FY]]=2025,tbl_PV_Milestones[[#This Row],[Baseline Date]]&lt;PV_Meta!$B$7),1,0)</f>
        <v>0</v>
      </c>
      <c r="AC3243" s="41">
        <f>IF(AND(tbl_PV_Milestones[[#This Row],[Planned YTD]]=1,tbl_PV_Milestones[[#This Row],[Complete]]="Yes"),1,0)</f>
        <v>0</v>
      </c>
      <c r="AD3243" s="41">
        <f>IF(AND(tbl_PV_Milestones[[#This Row],[Actual/Schedule Finish]]&lt;PV_Meta!$B$7,tbl_PV_Milestones[[#This Row],[Complete]]="No",tbl_PV_Milestones[[#This Row],[Project Status]]&lt;&gt;"On Hold"),1,0)</f>
        <v>1</v>
      </c>
      <c r="AE3243" s="41">
        <f>IF(AND(tbl_PV_Milestones[[#This Row],[Actual/Schedule Finish]]&gt;tbl_PV_Milestones[[#This Row],[Baseline Date]],tbl_PV_Milestones[[#This Row],[Complete]]="No",tbl_PV_Milestones[[#This Row],[Project Status]]&lt;&gt;"On Hold",tbl_PV_Milestones[[#This Row],[Overdue]]=0,tbl_PV_Milestones[[#This Row],[To be Baselined]]&lt;&gt;1),1,0)</f>
        <v>0</v>
      </c>
      <c r="AF3243" s="41">
        <f>IF(AND(tbl_PV_Milestones[[#This Row],[BL FY]]=2025,tbl_PV_Milestones[[#This Row],[Finish FY]]&gt;2025),1,0)</f>
        <v>0</v>
      </c>
      <c r="AG3243" s="56" t="str">
        <f>_xlfn.XLOOKUP(tbl_PV_Milestones[[#This Row],[Work ID]],tbl_PV_Meta[Work ID '#],tbl_PV_Meta[Project Manager/Owner],,0)</f>
        <v>Project Manager 15</v>
      </c>
    </row>
    <row r="3244" spans="4:33" x14ac:dyDescent="0.25">
      <c r="D3244" s="6" t="s">
        <v>154</v>
      </c>
      <c r="E3244" s="6" t="s">
        <v>52</v>
      </c>
      <c r="F3244" s="6" t="s">
        <v>1693</v>
      </c>
      <c r="G3244" s="6" t="s">
        <v>744</v>
      </c>
      <c r="H3244" s="6" t="s">
        <v>505</v>
      </c>
      <c r="I3244" s="6" t="s">
        <v>522</v>
      </c>
      <c r="J3244" s="6" t="s">
        <v>154</v>
      </c>
      <c r="K3244" s="6" t="s">
        <v>36</v>
      </c>
      <c r="L3244" s="6" t="s">
        <v>300</v>
      </c>
      <c r="M3244" s="43"/>
      <c r="N3244" s="44" t="s">
        <v>1979</v>
      </c>
      <c r="S3244" s="45" t="e">
        <f>_xlfn.CONCAT(#REF!,TRIM(tbl_PV_Milestones[[#This Row],[Milestone Description]]))</f>
        <v>#REF!</v>
      </c>
      <c r="T3244" s="84" t="str">
        <f>IF(COUNTIF(tbl_PV_Milestones[UID],tbl_PV_Milestones[[#This Row],[UID]])&gt;1,"Duplicate","")</f>
        <v>Duplicate</v>
      </c>
      <c r="U3244" s="42" t="str">
        <f>_xlfn.XLOOKUP(tbl_PV_Milestones[[#This Row],[Work ID]],tbl_PV_Meta[Work ID '#],tbl_PV_Meta[Sub-Portfolio])</f>
        <v>Sub-Portfolio 4</v>
      </c>
      <c r="V3244" s="41">
        <f>IF(MONTH(tbl_PV_Milestones[[#This Row],[Baseline Date]])&lt;7,YEAR(tbl_PV_Milestones[[#This Row],[Baseline Date]]),YEAR(tbl_PV_Milestones[[#This Row],[Baseline Date]])+1)</f>
        <v>1900</v>
      </c>
      <c r="W3244" s="41">
        <f>IF(MONTH(tbl_PV_Milestones[[#This Row],[Actual/Schedule Finish]])&lt;7,YEAR(tbl_PV_Milestones[[#This Row],[Actual/Schedule Finish]]),YEAR(tbl_PV_Milestones[[#This Row],[Actual/Schedule Finish]])+1)</f>
        <v>1900</v>
      </c>
      <c r="X3244" s="41" t="str">
        <f>IF(OR(tbl_PV_Milestones[[#This Row],[Project Status]]="Completed",tbl_PV_Milestones[[#This Row],[Project Status]]="Assumed Completed"),"Yes","No")</f>
        <v>No</v>
      </c>
      <c r="Y3244" s="41">
        <f>IF(tbl_PV_Milestones[[#This Row],[Baseline Date]]="",1,0)</f>
        <v>1</v>
      </c>
      <c r="Z3244" s="41">
        <f>IF(tbl_PV_Milestones[[#This Row],[Baseline Date]]&lt;PV_Meta!$B$7,1,0)</f>
        <v>1</v>
      </c>
      <c r="AA3244" s="41">
        <f>IF(tbl_PV_Milestones[[#This Row],[Complete]]="Yes",1,0)</f>
        <v>0</v>
      </c>
      <c r="AB3244" s="41">
        <f>IF(AND(tbl_PV_Milestones[[#This Row],[BL FY]]=2025,tbl_PV_Milestones[[#This Row],[Baseline Date]]&lt;PV_Meta!$B$7),1,0)</f>
        <v>0</v>
      </c>
      <c r="AC3244" s="41">
        <f>IF(AND(tbl_PV_Milestones[[#This Row],[Planned YTD]]=1,tbl_PV_Milestones[[#This Row],[Complete]]="Yes"),1,0)</f>
        <v>0</v>
      </c>
      <c r="AD3244" s="41">
        <f>IF(AND(tbl_PV_Milestones[[#This Row],[Actual/Schedule Finish]]&lt;PV_Meta!$B$7,tbl_PV_Milestones[[#This Row],[Complete]]="No",tbl_PV_Milestones[[#This Row],[Project Status]]&lt;&gt;"On Hold"),1,0)</f>
        <v>1</v>
      </c>
      <c r="AE3244" s="41">
        <f>IF(AND(tbl_PV_Milestones[[#This Row],[Actual/Schedule Finish]]&gt;tbl_PV_Milestones[[#This Row],[Baseline Date]],tbl_PV_Milestones[[#This Row],[Complete]]="No",tbl_PV_Milestones[[#This Row],[Project Status]]&lt;&gt;"On Hold",tbl_PV_Milestones[[#This Row],[Overdue]]=0,tbl_PV_Milestones[[#This Row],[To be Baselined]]&lt;&gt;1),1,0)</f>
        <v>0</v>
      </c>
      <c r="AF3244" s="41">
        <f>IF(AND(tbl_PV_Milestones[[#This Row],[BL FY]]=2025,tbl_PV_Milestones[[#This Row],[Finish FY]]&gt;2025),1,0)</f>
        <v>0</v>
      </c>
      <c r="AG3244" s="56" t="str">
        <f>_xlfn.XLOOKUP(tbl_PV_Milestones[[#This Row],[Work ID]],tbl_PV_Meta[Work ID '#],tbl_PV_Meta[Project Manager/Owner],,0)</f>
        <v>Project Manager 15</v>
      </c>
    </row>
    <row r="3245" spans="4:33" x14ac:dyDescent="0.25">
      <c r="D3245" s="6" t="s">
        <v>154</v>
      </c>
      <c r="E3245" s="6" t="s">
        <v>52</v>
      </c>
      <c r="F3245" s="6" t="s">
        <v>1693</v>
      </c>
      <c r="G3245" s="6" t="s">
        <v>567</v>
      </c>
      <c r="H3245" s="6" t="s">
        <v>505</v>
      </c>
      <c r="I3245" s="6" t="s">
        <v>522</v>
      </c>
      <c r="J3245" s="6" t="s">
        <v>154</v>
      </c>
      <c r="K3245" s="6" t="s">
        <v>36</v>
      </c>
      <c r="L3245" s="6" t="s">
        <v>300</v>
      </c>
      <c r="M3245" s="43"/>
      <c r="N3245" s="44" t="s">
        <v>1979</v>
      </c>
      <c r="S3245" s="45" t="e">
        <f>_xlfn.CONCAT(#REF!,TRIM(tbl_PV_Milestones[[#This Row],[Milestone Description]]))</f>
        <v>#REF!</v>
      </c>
      <c r="T3245" s="84" t="str">
        <f>IF(COUNTIF(tbl_PV_Milestones[UID],tbl_PV_Milestones[[#This Row],[UID]])&gt;1,"Duplicate","")</f>
        <v>Duplicate</v>
      </c>
      <c r="U3245" s="42" t="str">
        <f>_xlfn.XLOOKUP(tbl_PV_Milestones[[#This Row],[Work ID]],tbl_PV_Meta[Work ID '#],tbl_PV_Meta[Sub-Portfolio])</f>
        <v>Sub-Portfolio 4</v>
      </c>
      <c r="V3245" s="41">
        <f>IF(MONTH(tbl_PV_Milestones[[#This Row],[Baseline Date]])&lt;7,YEAR(tbl_PV_Milestones[[#This Row],[Baseline Date]]),YEAR(tbl_PV_Milestones[[#This Row],[Baseline Date]])+1)</f>
        <v>1900</v>
      </c>
      <c r="W3245" s="41">
        <f>IF(MONTH(tbl_PV_Milestones[[#This Row],[Actual/Schedule Finish]])&lt;7,YEAR(tbl_PV_Milestones[[#This Row],[Actual/Schedule Finish]]),YEAR(tbl_PV_Milestones[[#This Row],[Actual/Schedule Finish]])+1)</f>
        <v>1900</v>
      </c>
      <c r="X3245" s="41" t="str">
        <f>IF(OR(tbl_PV_Milestones[[#This Row],[Project Status]]="Completed",tbl_PV_Milestones[[#This Row],[Project Status]]="Assumed Completed"),"Yes","No")</f>
        <v>No</v>
      </c>
      <c r="Y3245" s="41">
        <f>IF(tbl_PV_Milestones[[#This Row],[Baseline Date]]="",1,0)</f>
        <v>1</v>
      </c>
      <c r="Z3245" s="41">
        <f>IF(tbl_PV_Milestones[[#This Row],[Baseline Date]]&lt;PV_Meta!$B$7,1,0)</f>
        <v>1</v>
      </c>
      <c r="AA3245" s="41">
        <f>IF(tbl_PV_Milestones[[#This Row],[Complete]]="Yes",1,0)</f>
        <v>0</v>
      </c>
      <c r="AB3245" s="41">
        <f>IF(AND(tbl_PV_Milestones[[#This Row],[BL FY]]=2025,tbl_PV_Milestones[[#This Row],[Baseline Date]]&lt;PV_Meta!$B$7),1,0)</f>
        <v>0</v>
      </c>
      <c r="AC3245" s="41">
        <f>IF(AND(tbl_PV_Milestones[[#This Row],[Planned YTD]]=1,tbl_PV_Milestones[[#This Row],[Complete]]="Yes"),1,0)</f>
        <v>0</v>
      </c>
      <c r="AD3245" s="41">
        <f>IF(AND(tbl_PV_Milestones[[#This Row],[Actual/Schedule Finish]]&lt;PV_Meta!$B$7,tbl_PV_Milestones[[#This Row],[Complete]]="No",tbl_PV_Milestones[[#This Row],[Project Status]]&lt;&gt;"On Hold"),1,0)</f>
        <v>1</v>
      </c>
      <c r="AE3245" s="41">
        <f>IF(AND(tbl_PV_Milestones[[#This Row],[Actual/Schedule Finish]]&gt;tbl_PV_Milestones[[#This Row],[Baseline Date]],tbl_PV_Milestones[[#This Row],[Complete]]="No",tbl_PV_Milestones[[#This Row],[Project Status]]&lt;&gt;"On Hold",tbl_PV_Milestones[[#This Row],[Overdue]]=0,tbl_PV_Milestones[[#This Row],[To be Baselined]]&lt;&gt;1),1,0)</f>
        <v>0</v>
      </c>
      <c r="AF3245" s="41">
        <f>IF(AND(tbl_PV_Milestones[[#This Row],[BL FY]]=2025,tbl_PV_Milestones[[#This Row],[Finish FY]]&gt;2025),1,0)</f>
        <v>0</v>
      </c>
      <c r="AG3245" s="56" t="str">
        <f>_xlfn.XLOOKUP(tbl_PV_Milestones[[#This Row],[Work ID]],tbl_PV_Meta[Work ID '#],tbl_PV_Meta[Project Manager/Owner],,0)</f>
        <v>Project Manager 15</v>
      </c>
    </row>
    <row r="3246" spans="4:33" x14ac:dyDescent="0.25">
      <c r="D3246" s="6" t="s">
        <v>154</v>
      </c>
      <c r="E3246" s="6" t="s">
        <v>52</v>
      </c>
      <c r="F3246" s="6" t="s">
        <v>1693</v>
      </c>
      <c r="G3246" s="6" t="s">
        <v>598</v>
      </c>
      <c r="H3246" s="6" t="s">
        <v>505</v>
      </c>
      <c r="I3246" s="6" t="s">
        <v>522</v>
      </c>
      <c r="J3246" s="6" t="s">
        <v>154</v>
      </c>
      <c r="K3246" s="6" t="s">
        <v>36</v>
      </c>
      <c r="L3246" s="6" t="s">
        <v>300</v>
      </c>
      <c r="M3246" s="43"/>
      <c r="N3246" s="44" t="s">
        <v>1979</v>
      </c>
      <c r="S3246" s="45" t="e">
        <f>_xlfn.CONCAT(#REF!,TRIM(tbl_PV_Milestones[[#This Row],[Milestone Description]]))</f>
        <v>#REF!</v>
      </c>
      <c r="T3246" s="84" t="str">
        <f>IF(COUNTIF(tbl_PV_Milestones[UID],tbl_PV_Milestones[[#This Row],[UID]])&gt;1,"Duplicate","")</f>
        <v>Duplicate</v>
      </c>
      <c r="U3246" s="42" t="str">
        <f>_xlfn.XLOOKUP(tbl_PV_Milestones[[#This Row],[Work ID]],tbl_PV_Meta[Work ID '#],tbl_PV_Meta[Sub-Portfolio])</f>
        <v>Sub-Portfolio 4</v>
      </c>
      <c r="V3246" s="41">
        <f>IF(MONTH(tbl_PV_Milestones[[#This Row],[Baseline Date]])&lt;7,YEAR(tbl_PV_Milestones[[#This Row],[Baseline Date]]),YEAR(tbl_PV_Milestones[[#This Row],[Baseline Date]])+1)</f>
        <v>1900</v>
      </c>
      <c r="W3246" s="41">
        <f>IF(MONTH(tbl_PV_Milestones[[#This Row],[Actual/Schedule Finish]])&lt;7,YEAR(tbl_PV_Milestones[[#This Row],[Actual/Schedule Finish]]),YEAR(tbl_PV_Milestones[[#This Row],[Actual/Schedule Finish]])+1)</f>
        <v>1900</v>
      </c>
      <c r="X3246" s="41" t="str">
        <f>IF(OR(tbl_PV_Milestones[[#This Row],[Project Status]]="Completed",tbl_PV_Milestones[[#This Row],[Project Status]]="Assumed Completed"),"Yes","No")</f>
        <v>No</v>
      </c>
      <c r="Y3246" s="41">
        <f>IF(tbl_PV_Milestones[[#This Row],[Baseline Date]]="",1,0)</f>
        <v>1</v>
      </c>
      <c r="Z3246" s="41">
        <f>IF(tbl_PV_Milestones[[#This Row],[Baseline Date]]&lt;PV_Meta!$B$7,1,0)</f>
        <v>1</v>
      </c>
      <c r="AA3246" s="41">
        <f>IF(tbl_PV_Milestones[[#This Row],[Complete]]="Yes",1,0)</f>
        <v>0</v>
      </c>
      <c r="AB3246" s="41">
        <f>IF(AND(tbl_PV_Milestones[[#This Row],[BL FY]]=2025,tbl_PV_Milestones[[#This Row],[Baseline Date]]&lt;PV_Meta!$B$7),1,0)</f>
        <v>0</v>
      </c>
      <c r="AC3246" s="41">
        <f>IF(AND(tbl_PV_Milestones[[#This Row],[Planned YTD]]=1,tbl_PV_Milestones[[#This Row],[Complete]]="Yes"),1,0)</f>
        <v>0</v>
      </c>
      <c r="AD3246" s="41">
        <f>IF(AND(tbl_PV_Milestones[[#This Row],[Actual/Schedule Finish]]&lt;PV_Meta!$B$7,tbl_PV_Milestones[[#This Row],[Complete]]="No",tbl_PV_Milestones[[#This Row],[Project Status]]&lt;&gt;"On Hold"),1,0)</f>
        <v>1</v>
      </c>
      <c r="AE3246" s="41">
        <f>IF(AND(tbl_PV_Milestones[[#This Row],[Actual/Schedule Finish]]&gt;tbl_PV_Milestones[[#This Row],[Baseline Date]],tbl_PV_Milestones[[#This Row],[Complete]]="No",tbl_PV_Milestones[[#This Row],[Project Status]]&lt;&gt;"On Hold",tbl_PV_Milestones[[#This Row],[Overdue]]=0,tbl_PV_Milestones[[#This Row],[To be Baselined]]&lt;&gt;1),1,0)</f>
        <v>0</v>
      </c>
      <c r="AF3246" s="41">
        <f>IF(AND(tbl_PV_Milestones[[#This Row],[BL FY]]=2025,tbl_PV_Milestones[[#This Row],[Finish FY]]&gt;2025),1,0)</f>
        <v>0</v>
      </c>
      <c r="AG3246" s="56" t="str">
        <f>_xlfn.XLOOKUP(tbl_PV_Milestones[[#This Row],[Work ID]],tbl_PV_Meta[Work ID '#],tbl_PV_Meta[Project Manager/Owner],,0)</f>
        <v>Project Manager 15</v>
      </c>
    </row>
    <row r="3247" spans="4:33" x14ac:dyDescent="0.25">
      <c r="D3247" s="6" t="s">
        <v>154</v>
      </c>
      <c r="E3247" s="6" t="s">
        <v>52</v>
      </c>
      <c r="F3247" s="6" t="s">
        <v>1693</v>
      </c>
      <c r="G3247" s="6" t="s">
        <v>745</v>
      </c>
      <c r="H3247" s="6" t="s">
        <v>505</v>
      </c>
      <c r="I3247" s="6" t="s">
        <v>522</v>
      </c>
      <c r="J3247" s="6" t="s">
        <v>154</v>
      </c>
      <c r="K3247" s="6" t="s">
        <v>36</v>
      </c>
      <c r="L3247" s="6" t="s">
        <v>300</v>
      </c>
      <c r="M3247" s="43"/>
      <c r="N3247" s="44" t="s">
        <v>1979</v>
      </c>
      <c r="S3247" s="45" t="e">
        <f>_xlfn.CONCAT(#REF!,TRIM(tbl_PV_Milestones[[#This Row],[Milestone Description]]))</f>
        <v>#REF!</v>
      </c>
      <c r="T3247" s="84" t="str">
        <f>IF(COUNTIF(tbl_PV_Milestones[UID],tbl_PV_Milestones[[#This Row],[UID]])&gt;1,"Duplicate","")</f>
        <v>Duplicate</v>
      </c>
      <c r="U3247" s="42" t="str">
        <f>_xlfn.XLOOKUP(tbl_PV_Milestones[[#This Row],[Work ID]],tbl_PV_Meta[Work ID '#],tbl_PV_Meta[Sub-Portfolio])</f>
        <v>Sub-Portfolio 4</v>
      </c>
      <c r="V3247" s="41">
        <f>IF(MONTH(tbl_PV_Milestones[[#This Row],[Baseline Date]])&lt;7,YEAR(tbl_PV_Milestones[[#This Row],[Baseline Date]]),YEAR(tbl_PV_Milestones[[#This Row],[Baseline Date]])+1)</f>
        <v>1900</v>
      </c>
      <c r="W3247" s="41">
        <f>IF(MONTH(tbl_PV_Milestones[[#This Row],[Actual/Schedule Finish]])&lt;7,YEAR(tbl_PV_Milestones[[#This Row],[Actual/Schedule Finish]]),YEAR(tbl_PV_Milestones[[#This Row],[Actual/Schedule Finish]])+1)</f>
        <v>1900</v>
      </c>
      <c r="X3247" s="41" t="str">
        <f>IF(OR(tbl_PV_Milestones[[#This Row],[Project Status]]="Completed",tbl_PV_Milestones[[#This Row],[Project Status]]="Assumed Completed"),"Yes","No")</f>
        <v>No</v>
      </c>
      <c r="Y3247" s="41">
        <f>IF(tbl_PV_Milestones[[#This Row],[Baseline Date]]="",1,0)</f>
        <v>1</v>
      </c>
      <c r="Z3247" s="41">
        <f>IF(tbl_PV_Milestones[[#This Row],[Baseline Date]]&lt;PV_Meta!$B$7,1,0)</f>
        <v>1</v>
      </c>
      <c r="AA3247" s="41">
        <f>IF(tbl_PV_Milestones[[#This Row],[Complete]]="Yes",1,0)</f>
        <v>0</v>
      </c>
      <c r="AB3247" s="41">
        <f>IF(AND(tbl_PV_Milestones[[#This Row],[BL FY]]=2025,tbl_PV_Milestones[[#This Row],[Baseline Date]]&lt;PV_Meta!$B$7),1,0)</f>
        <v>0</v>
      </c>
      <c r="AC3247" s="41">
        <f>IF(AND(tbl_PV_Milestones[[#This Row],[Planned YTD]]=1,tbl_PV_Milestones[[#This Row],[Complete]]="Yes"),1,0)</f>
        <v>0</v>
      </c>
      <c r="AD3247" s="41">
        <f>IF(AND(tbl_PV_Milestones[[#This Row],[Actual/Schedule Finish]]&lt;PV_Meta!$B$7,tbl_PV_Milestones[[#This Row],[Complete]]="No",tbl_PV_Milestones[[#This Row],[Project Status]]&lt;&gt;"On Hold"),1,0)</f>
        <v>1</v>
      </c>
      <c r="AE3247" s="41">
        <f>IF(AND(tbl_PV_Milestones[[#This Row],[Actual/Schedule Finish]]&gt;tbl_PV_Milestones[[#This Row],[Baseline Date]],tbl_PV_Milestones[[#This Row],[Complete]]="No",tbl_PV_Milestones[[#This Row],[Project Status]]&lt;&gt;"On Hold",tbl_PV_Milestones[[#This Row],[Overdue]]=0,tbl_PV_Milestones[[#This Row],[To be Baselined]]&lt;&gt;1),1,0)</f>
        <v>0</v>
      </c>
      <c r="AF3247" s="41">
        <f>IF(AND(tbl_PV_Milestones[[#This Row],[BL FY]]=2025,tbl_PV_Milestones[[#This Row],[Finish FY]]&gt;2025),1,0)</f>
        <v>0</v>
      </c>
      <c r="AG3247" s="56" t="str">
        <f>_xlfn.XLOOKUP(tbl_PV_Milestones[[#This Row],[Work ID]],tbl_PV_Meta[Work ID '#],tbl_PV_Meta[Project Manager/Owner],,0)</f>
        <v>Project Manager 15</v>
      </c>
    </row>
    <row r="3248" spans="4:33" x14ac:dyDescent="0.25">
      <c r="D3248" s="6" t="s">
        <v>154</v>
      </c>
      <c r="E3248" s="6" t="s">
        <v>52</v>
      </c>
      <c r="F3248" s="6" t="s">
        <v>1693</v>
      </c>
      <c r="G3248" s="6" t="s">
        <v>629</v>
      </c>
      <c r="H3248" s="6" t="s">
        <v>505</v>
      </c>
      <c r="I3248" s="6" t="s">
        <v>522</v>
      </c>
      <c r="J3248" s="6" t="s">
        <v>154</v>
      </c>
      <c r="K3248" s="6" t="s">
        <v>36</v>
      </c>
      <c r="L3248" s="6" t="s">
        <v>300</v>
      </c>
      <c r="M3248" s="43"/>
      <c r="N3248" s="44" t="s">
        <v>1979</v>
      </c>
      <c r="S3248" s="45" t="e">
        <f>_xlfn.CONCAT(#REF!,TRIM(tbl_PV_Milestones[[#This Row],[Milestone Description]]))</f>
        <v>#REF!</v>
      </c>
      <c r="T3248" s="84" t="str">
        <f>IF(COUNTIF(tbl_PV_Milestones[UID],tbl_PV_Milestones[[#This Row],[UID]])&gt;1,"Duplicate","")</f>
        <v>Duplicate</v>
      </c>
      <c r="U3248" s="42" t="str">
        <f>_xlfn.XLOOKUP(tbl_PV_Milestones[[#This Row],[Work ID]],tbl_PV_Meta[Work ID '#],tbl_PV_Meta[Sub-Portfolio])</f>
        <v>Sub-Portfolio 4</v>
      </c>
      <c r="V3248" s="41">
        <f>IF(MONTH(tbl_PV_Milestones[[#This Row],[Baseline Date]])&lt;7,YEAR(tbl_PV_Milestones[[#This Row],[Baseline Date]]),YEAR(tbl_PV_Milestones[[#This Row],[Baseline Date]])+1)</f>
        <v>1900</v>
      </c>
      <c r="W3248" s="41">
        <f>IF(MONTH(tbl_PV_Milestones[[#This Row],[Actual/Schedule Finish]])&lt;7,YEAR(tbl_PV_Milestones[[#This Row],[Actual/Schedule Finish]]),YEAR(tbl_PV_Milestones[[#This Row],[Actual/Schedule Finish]])+1)</f>
        <v>1900</v>
      </c>
      <c r="X3248" s="41" t="str">
        <f>IF(OR(tbl_PV_Milestones[[#This Row],[Project Status]]="Completed",tbl_PV_Milestones[[#This Row],[Project Status]]="Assumed Completed"),"Yes","No")</f>
        <v>No</v>
      </c>
      <c r="Y3248" s="41">
        <f>IF(tbl_PV_Milestones[[#This Row],[Baseline Date]]="",1,0)</f>
        <v>1</v>
      </c>
      <c r="Z3248" s="41">
        <f>IF(tbl_PV_Milestones[[#This Row],[Baseline Date]]&lt;PV_Meta!$B$7,1,0)</f>
        <v>1</v>
      </c>
      <c r="AA3248" s="41">
        <f>IF(tbl_PV_Milestones[[#This Row],[Complete]]="Yes",1,0)</f>
        <v>0</v>
      </c>
      <c r="AB3248" s="41">
        <f>IF(AND(tbl_PV_Milestones[[#This Row],[BL FY]]=2025,tbl_PV_Milestones[[#This Row],[Baseline Date]]&lt;PV_Meta!$B$7),1,0)</f>
        <v>0</v>
      </c>
      <c r="AC3248" s="41">
        <f>IF(AND(tbl_PV_Milestones[[#This Row],[Planned YTD]]=1,tbl_PV_Milestones[[#This Row],[Complete]]="Yes"),1,0)</f>
        <v>0</v>
      </c>
      <c r="AD3248" s="41">
        <f>IF(AND(tbl_PV_Milestones[[#This Row],[Actual/Schedule Finish]]&lt;PV_Meta!$B$7,tbl_PV_Milestones[[#This Row],[Complete]]="No",tbl_PV_Milestones[[#This Row],[Project Status]]&lt;&gt;"On Hold"),1,0)</f>
        <v>1</v>
      </c>
      <c r="AE3248" s="41">
        <f>IF(AND(tbl_PV_Milestones[[#This Row],[Actual/Schedule Finish]]&gt;tbl_PV_Milestones[[#This Row],[Baseline Date]],tbl_PV_Milestones[[#This Row],[Complete]]="No",tbl_PV_Milestones[[#This Row],[Project Status]]&lt;&gt;"On Hold",tbl_PV_Milestones[[#This Row],[Overdue]]=0,tbl_PV_Milestones[[#This Row],[To be Baselined]]&lt;&gt;1),1,0)</f>
        <v>0</v>
      </c>
      <c r="AF3248" s="41">
        <f>IF(AND(tbl_PV_Milestones[[#This Row],[BL FY]]=2025,tbl_PV_Milestones[[#This Row],[Finish FY]]&gt;2025),1,0)</f>
        <v>0</v>
      </c>
      <c r="AG3248" s="56" t="str">
        <f>_xlfn.XLOOKUP(tbl_PV_Milestones[[#This Row],[Work ID]],tbl_PV_Meta[Work ID '#],tbl_PV_Meta[Project Manager/Owner],,0)</f>
        <v>Project Manager 15</v>
      </c>
    </row>
    <row r="3249" spans="4:33" x14ac:dyDescent="0.25">
      <c r="D3249" s="6" t="s">
        <v>154</v>
      </c>
      <c r="E3249" s="6" t="s">
        <v>52</v>
      </c>
      <c r="F3249" s="6" t="s">
        <v>1693</v>
      </c>
      <c r="G3249" s="6" t="s">
        <v>746</v>
      </c>
      <c r="H3249" s="6" t="s">
        <v>505</v>
      </c>
      <c r="I3249" s="6" t="s">
        <v>522</v>
      </c>
      <c r="J3249" s="6" t="s">
        <v>154</v>
      </c>
      <c r="K3249" s="6" t="s">
        <v>36</v>
      </c>
      <c r="L3249" s="6" t="s">
        <v>300</v>
      </c>
      <c r="M3249" s="43"/>
      <c r="N3249" s="44" t="s">
        <v>1979</v>
      </c>
      <c r="S3249" s="45" t="e">
        <f>_xlfn.CONCAT(#REF!,TRIM(tbl_PV_Milestones[[#This Row],[Milestone Description]]))</f>
        <v>#REF!</v>
      </c>
      <c r="T3249" s="84" t="str">
        <f>IF(COUNTIF(tbl_PV_Milestones[UID],tbl_PV_Milestones[[#This Row],[UID]])&gt;1,"Duplicate","")</f>
        <v>Duplicate</v>
      </c>
      <c r="U3249" s="42" t="str">
        <f>_xlfn.XLOOKUP(tbl_PV_Milestones[[#This Row],[Work ID]],tbl_PV_Meta[Work ID '#],tbl_PV_Meta[Sub-Portfolio])</f>
        <v>Sub-Portfolio 4</v>
      </c>
      <c r="V3249" s="41">
        <f>IF(MONTH(tbl_PV_Milestones[[#This Row],[Baseline Date]])&lt;7,YEAR(tbl_PV_Milestones[[#This Row],[Baseline Date]]),YEAR(tbl_PV_Milestones[[#This Row],[Baseline Date]])+1)</f>
        <v>1900</v>
      </c>
      <c r="W3249" s="41">
        <f>IF(MONTH(tbl_PV_Milestones[[#This Row],[Actual/Schedule Finish]])&lt;7,YEAR(tbl_PV_Milestones[[#This Row],[Actual/Schedule Finish]]),YEAR(tbl_PV_Milestones[[#This Row],[Actual/Schedule Finish]])+1)</f>
        <v>1900</v>
      </c>
      <c r="X3249" s="41" t="str">
        <f>IF(OR(tbl_PV_Milestones[[#This Row],[Project Status]]="Completed",tbl_PV_Milestones[[#This Row],[Project Status]]="Assumed Completed"),"Yes","No")</f>
        <v>No</v>
      </c>
      <c r="Y3249" s="41">
        <f>IF(tbl_PV_Milestones[[#This Row],[Baseline Date]]="",1,0)</f>
        <v>1</v>
      </c>
      <c r="Z3249" s="41">
        <f>IF(tbl_PV_Milestones[[#This Row],[Baseline Date]]&lt;PV_Meta!$B$7,1,0)</f>
        <v>1</v>
      </c>
      <c r="AA3249" s="41">
        <f>IF(tbl_PV_Milestones[[#This Row],[Complete]]="Yes",1,0)</f>
        <v>0</v>
      </c>
      <c r="AB3249" s="41">
        <f>IF(AND(tbl_PV_Milestones[[#This Row],[BL FY]]=2025,tbl_PV_Milestones[[#This Row],[Baseline Date]]&lt;PV_Meta!$B$7),1,0)</f>
        <v>0</v>
      </c>
      <c r="AC3249" s="41">
        <f>IF(AND(tbl_PV_Milestones[[#This Row],[Planned YTD]]=1,tbl_PV_Milestones[[#This Row],[Complete]]="Yes"),1,0)</f>
        <v>0</v>
      </c>
      <c r="AD3249" s="41">
        <f>IF(AND(tbl_PV_Milestones[[#This Row],[Actual/Schedule Finish]]&lt;PV_Meta!$B$7,tbl_PV_Milestones[[#This Row],[Complete]]="No",tbl_PV_Milestones[[#This Row],[Project Status]]&lt;&gt;"On Hold"),1,0)</f>
        <v>1</v>
      </c>
      <c r="AE3249" s="41">
        <f>IF(AND(tbl_PV_Milestones[[#This Row],[Actual/Schedule Finish]]&gt;tbl_PV_Milestones[[#This Row],[Baseline Date]],tbl_PV_Milestones[[#This Row],[Complete]]="No",tbl_PV_Milestones[[#This Row],[Project Status]]&lt;&gt;"On Hold",tbl_PV_Milestones[[#This Row],[Overdue]]=0,tbl_PV_Milestones[[#This Row],[To be Baselined]]&lt;&gt;1),1,0)</f>
        <v>0</v>
      </c>
      <c r="AF3249" s="41">
        <f>IF(AND(tbl_PV_Milestones[[#This Row],[BL FY]]=2025,tbl_PV_Milestones[[#This Row],[Finish FY]]&gt;2025),1,0)</f>
        <v>0</v>
      </c>
      <c r="AG3249" s="56" t="str">
        <f>_xlfn.XLOOKUP(tbl_PV_Milestones[[#This Row],[Work ID]],tbl_PV_Meta[Work ID '#],tbl_PV_Meta[Project Manager/Owner],,0)</f>
        <v>Project Manager 15</v>
      </c>
    </row>
    <row r="3250" spans="4:33" x14ac:dyDescent="0.25">
      <c r="D3250" s="6" t="s">
        <v>154</v>
      </c>
      <c r="E3250" s="6" t="s">
        <v>52</v>
      </c>
      <c r="F3250" s="6" t="s">
        <v>1693</v>
      </c>
      <c r="G3250" s="6" t="s">
        <v>525</v>
      </c>
      <c r="H3250" s="6" t="s">
        <v>505</v>
      </c>
      <c r="I3250" s="6" t="s">
        <v>510</v>
      </c>
      <c r="J3250" s="6" t="s">
        <v>154</v>
      </c>
      <c r="K3250" s="6" t="s">
        <v>36</v>
      </c>
      <c r="L3250" s="6" t="s">
        <v>300</v>
      </c>
      <c r="M3250" s="43"/>
      <c r="N3250" s="44" t="s">
        <v>1979</v>
      </c>
      <c r="S3250" s="45" t="e">
        <f>_xlfn.CONCAT(#REF!,TRIM(tbl_PV_Milestones[[#This Row],[Milestone Description]]))</f>
        <v>#REF!</v>
      </c>
      <c r="T3250" s="84" t="str">
        <f>IF(COUNTIF(tbl_PV_Milestones[UID],tbl_PV_Milestones[[#This Row],[UID]])&gt;1,"Duplicate","")</f>
        <v>Duplicate</v>
      </c>
      <c r="U3250" s="42" t="str">
        <f>_xlfn.XLOOKUP(tbl_PV_Milestones[[#This Row],[Work ID]],tbl_PV_Meta[Work ID '#],tbl_PV_Meta[Sub-Portfolio])</f>
        <v>Sub-Portfolio 4</v>
      </c>
      <c r="V3250" s="41">
        <f>IF(MONTH(tbl_PV_Milestones[[#This Row],[Baseline Date]])&lt;7,YEAR(tbl_PV_Milestones[[#This Row],[Baseline Date]]),YEAR(tbl_PV_Milestones[[#This Row],[Baseline Date]])+1)</f>
        <v>1900</v>
      </c>
      <c r="W3250" s="41">
        <f>IF(MONTH(tbl_PV_Milestones[[#This Row],[Actual/Schedule Finish]])&lt;7,YEAR(tbl_PV_Milestones[[#This Row],[Actual/Schedule Finish]]),YEAR(tbl_PV_Milestones[[#This Row],[Actual/Schedule Finish]])+1)</f>
        <v>1900</v>
      </c>
      <c r="X3250" s="41" t="str">
        <f>IF(OR(tbl_PV_Milestones[[#This Row],[Project Status]]="Completed",tbl_PV_Milestones[[#This Row],[Project Status]]="Assumed Completed"),"Yes","No")</f>
        <v>No</v>
      </c>
      <c r="Y3250" s="41">
        <f>IF(tbl_PV_Milestones[[#This Row],[Baseline Date]]="",1,0)</f>
        <v>1</v>
      </c>
      <c r="Z3250" s="41">
        <f>IF(tbl_PV_Milestones[[#This Row],[Baseline Date]]&lt;PV_Meta!$B$7,1,0)</f>
        <v>1</v>
      </c>
      <c r="AA3250" s="41">
        <f>IF(tbl_PV_Milestones[[#This Row],[Complete]]="Yes",1,0)</f>
        <v>0</v>
      </c>
      <c r="AB3250" s="41">
        <f>IF(AND(tbl_PV_Milestones[[#This Row],[BL FY]]=2025,tbl_PV_Milestones[[#This Row],[Baseline Date]]&lt;PV_Meta!$B$7),1,0)</f>
        <v>0</v>
      </c>
      <c r="AC3250" s="41">
        <f>IF(AND(tbl_PV_Milestones[[#This Row],[Planned YTD]]=1,tbl_PV_Milestones[[#This Row],[Complete]]="Yes"),1,0)</f>
        <v>0</v>
      </c>
      <c r="AD3250" s="41">
        <f>IF(AND(tbl_PV_Milestones[[#This Row],[Actual/Schedule Finish]]&lt;PV_Meta!$B$7,tbl_PV_Milestones[[#This Row],[Complete]]="No",tbl_PV_Milestones[[#This Row],[Project Status]]&lt;&gt;"On Hold"),1,0)</f>
        <v>1</v>
      </c>
      <c r="AE3250" s="41">
        <f>IF(AND(tbl_PV_Milestones[[#This Row],[Actual/Schedule Finish]]&gt;tbl_PV_Milestones[[#This Row],[Baseline Date]],tbl_PV_Milestones[[#This Row],[Complete]]="No",tbl_PV_Milestones[[#This Row],[Project Status]]&lt;&gt;"On Hold",tbl_PV_Milestones[[#This Row],[Overdue]]=0,tbl_PV_Milestones[[#This Row],[To be Baselined]]&lt;&gt;1),1,0)</f>
        <v>0</v>
      </c>
      <c r="AF3250" s="41">
        <f>IF(AND(tbl_PV_Milestones[[#This Row],[BL FY]]=2025,tbl_PV_Milestones[[#This Row],[Finish FY]]&gt;2025),1,0)</f>
        <v>0</v>
      </c>
      <c r="AG3250" s="56" t="str">
        <f>_xlfn.XLOOKUP(tbl_PV_Milestones[[#This Row],[Work ID]],tbl_PV_Meta[Work ID '#],tbl_PV_Meta[Project Manager/Owner],,0)</f>
        <v>Project Manager 15</v>
      </c>
    </row>
    <row r="3251" spans="4:33" x14ac:dyDescent="0.25">
      <c r="D3251" s="6" t="s">
        <v>154</v>
      </c>
      <c r="E3251" s="6" t="s">
        <v>52</v>
      </c>
      <c r="F3251" s="6" t="s">
        <v>1693</v>
      </c>
      <c r="G3251" s="6" t="s">
        <v>526</v>
      </c>
      <c r="H3251" s="6" t="s">
        <v>505</v>
      </c>
      <c r="I3251" s="6" t="s">
        <v>510</v>
      </c>
      <c r="J3251" s="6" t="s">
        <v>154</v>
      </c>
      <c r="K3251" s="6" t="s">
        <v>36</v>
      </c>
      <c r="L3251" s="6" t="s">
        <v>300</v>
      </c>
      <c r="M3251" s="43"/>
      <c r="N3251" s="44" t="s">
        <v>1979</v>
      </c>
      <c r="S3251" s="45" t="e">
        <f>_xlfn.CONCAT(#REF!,TRIM(tbl_PV_Milestones[[#This Row],[Milestone Description]]))</f>
        <v>#REF!</v>
      </c>
      <c r="T3251" s="84" t="str">
        <f>IF(COUNTIF(tbl_PV_Milestones[UID],tbl_PV_Milestones[[#This Row],[UID]])&gt;1,"Duplicate","")</f>
        <v>Duplicate</v>
      </c>
      <c r="U3251" s="42" t="str">
        <f>_xlfn.XLOOKUP(tbl_PV_Milestones[[#This Row],[Work ID]],tbl_PV_Meta[Work ID '#],tbl_PV_Meta[Sub-Portfolio])</f>
        <v>Sub-Portfolio 4</v>
      </c>
      <c r="V3251" s="41">
        <f>IF(MONTH(tbl_PV_Milestones[[#This Row],[Baseline Date]])&lt;7,YEAR(tbl_PV_Milestones[[#This Row],[Baseline Date]]),YEAR(tbl_PV_Milestones[[#This Row],[Baseline Date]])+1)</f>
        <v>1900</v>
      </c>
      <c r="W3251" s="41">
        <f>IF(MONTH(tbl_PV_Milestones[[#This Row],[Actual/Schedule Finish]])&lt;7,YEAR(tbl_PV_Milestones[[#This Row],[Actual/Schedule Finish]]),YEAR(tbl_PV_Milestones[[#This Row],[Actual/Schedule Finish]])+1)</f>
        <v>1900</v>
      </c>
      <c r="X3251" s="41" t="str">
        <f>IF(OR(tbl_PV_Milestones[[#This Row],[Project Status]]="Completed",tbl_PV_Milestones[[#This Row],[Project Status]]="Assumed Completed"),"Yes","No")</f>
        <v>No</v>
      </c>
      <c r="Y3251" s="41">
        <f>IF(tbl_PV_Milestones[[#This Row],[Baseline Date]]="",1,0)</f>
        <v>1</v>
      </c>
      <c r="Z3251" s="41">
        <f>IF(tbl_PV_Milestones[[#This Row],[Baseline Date]]&lt;PV_Meta!$B$7,1,0)</f>
        <v>1</v>
      </c>
      <c r="AA3251" s="41">
        <f>IF(tbl_PV_Milestones[[#This Row],[Complete]]="Yes",1,0)</f>
        <v>0</v>
      </c>
      <c r="AB3251" s="41">
        <f>IF(AND(tbl_PV_Milestones[[#This Row],[BL FY]]=2025,tbl_PV_Milestones[[#This Row],[Baseline Date]]&lt;PV_Meta!$B$7),1,0)</f>
        <v>0</v>
      </c>
      <c r="AC3251" s="41">
        <f>IF(AND(tbl_PV_Milestones[[#This Row],[Planned YTD]]=1,tbl_PV_Milestones[[#This Row],[Complete]]="Yes"),1,0)</f>
        <v>0</v>
      </c>
      <c r="AD3251" s="41">
        <f>IF(AND(tbl_PV_Milestones[[#This Row],[Actual/Schedule Finish]]&lt;PV_Meta!$B$7,tbl_PV_Milestones[[#This Row],[Complete]]="No",tbl_PV_Milestones[[#This Row],[Project Status]]&lt;&gt;"On Hold"),1,0)</f>
        <v>1</v>
      </c>
      <c r="AE3251" s="41">
        <f>IF(AND(tbl_PV_Milestones[[#This Row],[Actual/Schedule Finish]]&gt;tbl_PV_Milestones[[#This Row],[Baseline Date]],tbl_PV_Milestones[[#This Row],[Complete]]="No",tbl_PV_Milestones[[#This Row],[Project Status]]&lt;&gt;"On Hold",tbl_PV_Milestones[[#This Row],[Overdue]]=0,tbl_PV_Milestones[[#This Row],[To be Baselined]]&lt;&gt;1),1,0)</f>
        <v>0</v>
      </c>
      <c r="AF3251" s="41">
        <f>IF(AND(tbl_PV_Milestones[[#This Row],[BL FY]]=2025,tbl_PV_Milestones[[#This Row],[Finish FY]]&gt;2025),1,0)</f>
        <v>0</v>
      </c>
      <c r="AG3251" s="56" t="str">
        <f>_xlfn.XLOOKUP(tbl_PV_Milestones[[#This Row],[Work ID]],tbl_PV_Meta[Work ID '#],tbl_PV_Meta[Project Manager/Owner],,0)</f>
        <v>Project Manager 15</v>
      </c>
    </row>
    <row r="3252" spans="4:33" x14ac:dyDescent="0.25">
      <c r="D3252" s="6" t="s">
        <v>154</v>
      </c>
      <c r="E3252" s="6" t="s">
        <v>52</v>
      </c>
      <c r="F3252" s="6" t="s">
        <v>1693</v>
      </c>
      <c r="G3252" s="6" t="s">
        <v>528</v>
      </c>
      <c r="H3252" s="6" t="s">
        <v>505</v>
      </c>
      <c r="I3252" s="6" t="s">
        <v>510</v>
      </c>
      <c r="J3252" s="6" t="s">
        <v>154</v>
      </c>
      <c r="K3252" s="6" t="s">
        <v>36</v>
      </c>
      <c r="L3252" s="6" t="s">
        <v>300</v>
      </c>
      <c r="M3252" s="43"/>
      <c r="N3252" s="44" t="s">
        <v>1979</v>
      </c>
      <c r="S3252" s="45" t="e">
        <f>_xlfn.CONCAT(#REF!,TRIM(tbl_PV_Milestones[[#This Row],[Milestone Description]]))</f>
        <v>#REF!</v>
      </c>
      <c r="T3252" s="84" t="str">
        <f>IF(COUNTIF(tbl_PV_Milestones[UID],tbl_PV_Milestones[[#This Row],[UID]])&gt;1,"Duplicate","")</f>
        <v>Duplicate</v>
      </c>
      <c r="U3252" s="42" t="str">
        <f>_xlfn.XLOOKUP(tbl_PV_Milestones[[#This Row],[Work ID]],tbl_PV_Meta[Work ID '#],tbl_PV_Meta[Sub-Portfolio])</f>
        <v>Sub-Portfolio 4</v>
      </c>
      <c r="V3252" s="41">
        <f>IF(MONTH(tbl_PV_Milestones[[#This Row],[Baseline Date]])&lt;7,YEAR(tbl_PV_Milestones[[#This Row],[Baseline Date]]),YEAR(tbl_PV_Milestones[[#This Row],[Baseline Date]])+1)</f>
        <v>1900</v>
      </c>
      <c r="W3252" s="41">
        <f>IF(MONTH(tbl_PV_Milestones[[#This Row],[Actual/Schedule Finish]])&lt;7,YEAR(tbl_PV_Milestones[[#This Row],[Actual/Schedule Finish]]),YEAR(tbl_PV_Milestones[[#This Row],[Actual/Schedule Finish]])+1)</f>
        <v>1900</v>
      </c>
      <c r="X3252" s="41" t="str">
        <f>IF(OR(tbl_PV_Milestones[[#This Row],[Project Status]]="Completed",tbl_PV_Milestones[[#This Row],[Project Status]]="Assumed Completed"),"Yes","No")</f>
        <v>No</v>
      </c>
      <c r="Y3252" s="41">
        <f>IF(tbl_PV_Milestones[[#This Row],[Baseline Date]]="",1,0)</f>
        <v>1</v>
      </c>
      <c r="Z3252" s="41">
        <f>IF(tbl_PV_Milestones[[#This Row],[Baseline Date]]&lt;PV_Meta!$B$7,1,0)</f>
        <v>1</v>
      </c>
      <c r="AA3252" s="41">
        <f>IF(tbl_PV_Milestones[[#This Row],[Complete]]="Yes",1,0)</f>
        <v>0</v>
      </c>
      <c r="AB3252" s="41">
        <f>IF(AND(tbl_PV_Milestones[[#This Row],[BL FY]]=2025,tbl_PV_Milestones[[#This Row],[Baseline Date]]&lt;PV_Meta!$B$7),1,0)</f>
        <v>0</v>
      </c>
      <c r="AC3252" s="41">
        <f>IF(AND(tbl_PV_Milestones[[#This Row],[Planned YTD]]=1,tbl_PV_Milestones[[#This Row],[Complete]]="Yes"),1,0)</f>
        <v>0</v>
      </c>
      <c r="AD3252" s="41">
        <f>IF(AND(tbl_PV_Milestones[[#This Row],[Actual/Schedule Finish]]&lt;PV_Meta!$B$7,tbl_PV_Milestones[[#This Row],[Complete]]="No",tbl_PV_Milestones[[#This Row],[Project Status]]&lt;&gt;"On Hold"),1,0)</f>
        <v>1</v>
      </c>
      <c r="AE3252" s="41">
        <f>IF(AND(tbl_PV_Milestones[[#This Row],[Actual/Schedule Finish]]&gt;tbl_PV_Milestones[[#This Row],[Baseline Date]],tbl_PV_Milestones[[#This Row],[Complete]]="No",tbl_PV_Milestones[[#This Row],[Project Status]]&lt;&gt;"On Hold",tbl_PV_Milestones[[#This Row],[Overdue]]=0,tbl_PV_Milestones[[#This Row],[To be Baselined]]&lt;&gt;1),1,0)</f>
        <v>0</v>
      </c>
      <c r="AF3252" s="41">
        <f>IF(AND(tbl_PV_Milestones[[#This Row],[BL FY]]=2025,tbl_PV_Milestones[[#This Row],[Finish FY]]&gt;2025),1,0)</f>
        <v>0</v>
      </c>
      <c r="AG3252" s="56" t="str">
        <f>_xlfn.XLOOKUP(tbl_PV_Milestones[[#This Row],[Work ID]],tbl_PV_Meta[Work ID '#],tbl_PV_Meta[Project Manager/Owner],,0)</f>
        <v>Project Manager 15</v>
      </c>
    </row>
    <row r="3253" spans="4:33" x14ac:dyDescent="0.25">
      <c r="D3253" s="6" t="s">
        <v>154</v>
      </c>
      <c r="E3253" s="6" t="s">
        <v>52</v>
      </c>
      <c r="F3253" s="6" t="s">
        <v>1693</v>
      </c>
      <c r="G3253" s="6" t="s">
        <v>529</v>
      </c>
      <c r="H3253" s="6" t="s">
        <v>505</v>
      </c>
      <c r="I3253" s="6" t="s">
        <v>510</v>
      </c>
      <c r="J3253" s="6" t="s">
        <v>154</v>
      </c>
      <c r="K3253" s="6" t="s">
        <v>36</v>
      </c>
      <c r="L3253" s="6" t="s">
        <v>300</v>
      </c>
      <c r="M3253" s="43"/>
      <c r="N3253" s="44" t="s">
        <v>1979</v>
      </c>
      <c r="S3253" s="45" t="e">
        <f>_xlfn.CONCAT(#REF!,TRIM(tbl_PV_Milestones[[#This Row],[Milestone Description]]))</f>
        <v>#REF!</v>
      </c>
      <c r="T3253" s="84" t="str">
        <f>IF(COUNTIF(tbl_PV_Milestones[UID],tbl_PV_Milestones[[#This Row],[UID]])&gt;1,"Duplicate","")</f>
        <v>Duplicate</v>
      </c>
      <c r="U3253" s="42" t="str">
        <f>_xlfn.XLOOKUP(tbl_PV_Milestones[[#This Row],[Work ID]],tbl_PV_Meta[Work ID '#],tbl_PV_Meta[Sub-Portfolio])</f>
        <v>Sub-Portfolio 4</v>
      </c>
      <c r="V3253" s="41">
        <f>IF(MONTH(tbl_PV_Milestones[[#This Row],[Baseline Date]])&lt;7,YEAR(tbl_PV_Milestones[[#This Row],[Baseline Date]]),YEAR(tbl_PV_Milestones[[#This Row],[Baseline Date]])+1)</f>
        <v>1900</v>
      </c>
      <c r="W3253" s="41">
        <f>IF(MONTH(tbl_PV_Milestones[[#This Row],[Actual/Schedule Finish]])&lt;7,YEAR(tbl_PV_Milestones[[#This Row],[Actual/Schedule Finish]]),YEAR(tbl_PV_Milestones[[#This Row],[Actual/Schedule Finish]])+1)</f>
        <v>1900</v>
      </c>
      <c r="X3253" s="41" t="str">
        <f>IF(OR(tbl_PV_Milestones[[#This Row],[Project Status]]="Completed",tbl_PV_Milestones[[#This Row],[Project Status]]="Assumed Completed"),"Yes","No")</f>
        <v>No</v>
      </c>
      <c r="Y3253" s="41">
        <f>IF(tbl_PV_Milestones[[#This Row],[Baseline Date]]="",1,0)</f>
        <v>1</v>
      </c>
      <c r="Z3253" s="41">
        <f>IF(tbl_PV_Milestones[[#This Row],[Baseline Date]]&lt;PV_Meta!$B$7,1,0)</f>
        <v>1</v>
      </c>
      <c r="AA3253" s="41">
        <f>IF(tbl_PV_Milestones[[#This Row],[Complete]]="Yes",1,0)</f>
        <v>0</v>
      </c>
      <c r="AB3253" s="41">
        <f>IF(AND(tbl_PV_Milestones[[#This Row],[BL FY]]=2025,tbl_PV_Milestones[[#This Row],[Baseline Date]]&lt;PV_Meta!$B$7),1,0)</f>
        <v>0</v>
      </c>
      <c r="AC3253" s="41">
        <f>IF(AND(tbl_PV_Milestones[[#This Row],[Planned YTD]]=1,tbl_PV_Milestones[[#This Row],[Complete]]="Yes"),1,0)</f>
        <v>0</v>
      </c>
      <c r="AD3253" s="41">
        <f>IF(AND(tbl_PV_Milestones[[#This Row],[Actual/Schedule Finish]]&lt;PV_Meta!$B$7,tbl_PV_Milestones[[#This Row],[Complete]]="No",tbl_PV_Milestones[[#This Row],[Project Status]]&lt;&gt;"On Hold"),1,0)</f>
        <v>1</v>
      </c>
      <c r="AE3253" s="41">
        <f>IF(AND(tbl_PV_Milestones[[#This Row],[Actual/Schedule Finish]]&gt;tbl_PV_Milestones[[#This Row],[Baseline Date]],tbl_PV_Milestones[[#This Row],[Complete]]="No",tbl_PV_Milestones[[#This Row],[Project Status]]&lt;&gt;"On Hold",tbl_PV_Milestones[[#This Row],[Overdue]]=0,tbl_PV_Milestones[[#This Row],[To be Baselined]]&lt;&gt;1),1,0)</f>
        <v>0</v>
      </c>
      <c r="AF3253" s="41">
        <f>IF(AND(tbl_PV_Milestones[[#This Row],[BL FY]]=2025,tbl_PV_Milestones[[#This Row],[Finish FY]]&gt;2025),1,0)</f>
        <v>0</v>
      </c>
      <c r="AG3253" s="56" t="str">
        <f>_xlfn.XLOOKUP(tbl_PV_Milestones[[#This Row],[Work ID]],tbl_PV_Meta[Work ID '#],tbl_PV_Meta[Project Manager/Owner],,0)</f>
        <v>Project Manager 15</v>
      </c>
    </row>
    <row r="3254" spans="4:33" x14ac:dyDescent="0.25">
      <c r="D3254" s="6" t="s">
        <v>154</v>
      </c>
      <c r="E3254" s="6" t="s">
        <v>52</v>
      </c>
      <c r="F3254" s="6" t="s">
        <v>1693</v>
      </c>
      <c r="G3254" s="6" t="s">
        <v>530</v>
      </c>
      <c r="H3254" s="6" t="s">
        <v>505</v>
      </c>
      <c r="I3254" s="6" t="s">
        <v>510</v>
      </c>
      <c r="J3254" s="6" t="s">
        <v>154</v>
      </c>
      <c r="K3254" s="6" t="s">
        <v>36</v>
      </c>
      <c r="L3254" s="6" t="s">
        <v>300</v>
      </c>
      <c r="M3254" s="43"/>
      <c r="N3254" s="44" t="s">
        <v>1979</v>
      </c>
      <c r="S3254" s="45" t="e">
        <f>_xlfn.CONCAT(#REF!,TRIM(tbl_PV_Milestones[[#This Row],[Milestone Description]]))</f>
        <v>#REF!</v>
      </c>
      <c r="T3254" s="84" t="str">
        <f>IF(COUNTIF(tbl_PV_Milestones[UID],tbl_PV_Milestones[[#This Row],[UID]])&gt;1,"Duplicate","")</f>
        <v>Duplicate</v>
      </c>
      <c r="U3254" s="42" t="str">
        <f>_xlfn.XLOOKUP(tbl_PV_Milestones[[#This Row],[Work ID]],tbl_PV_Meta[Work ID '#],tbl_PV_Meta[Sub-Portfolio])</f>
        <v>Sub-Portfolio 4</v>
      </c>
      <c r="V3254" s="41">
        <f>IF(MONTH(tbl_PV_Milestones[[#This Row],[Baseline Date]])&lt;7,YEAR(tbl_PV_Milestones[[#This Row],[Baseline Date]]),YEAR(tbl_PV_Milestones[[#This Row],[Baseline Date]])+1)</f>
        <v>1900</v>
      </c>
      <c r="W3254" s="41">
        <f>IF(MONTH(tbl_PV_Milestones[[#This Row],[Actual/Schedule Finish]])&lt;7,YEAR(tbl_PV_Milestones[[#This Row],[Actual/Schedule Finish]]),YEAR(tbl_PV_Milestones[[#This Row],[Actual/Schedule Finish]])+1)</f>
        <v>1900</v>
      </c>
      <c r="X3254" s="41" t="str">
        <f>IF(OR(tbl_PV_Milestones[[#This Row],[Project Status]]="Completed",tbl_PV_Milestones[[#This Row],[Project Status]]="Assumed Completed"),"Yes","No")</f>
        <v>No</v>
      </c>
      <c r="Y3254" s="41">
        <f>IF(tbl_PV_Milestones[[#This Row],[Baseline Date]]="",1,0)</f>
        <v>1</v>
      </c>
      <c r="Z3254" s="41">
        <f>IF(tbl_PV_Milestones[[#This Row],[Baseline Date]]&lt;PV_Meta!$B$7,1,0)</f>
        <v>1</v>
      </c>
      <c r="AA3254" s="41">
        <f>IF(tbl_PV_Milestones[[#This Row],[Complete]]="Yes",1,0)</f>
        <v>0</v>
      </c>
      <c r="AB3254" s="41">
        <f>IF(AND(tbl_PV_Milestones[[#This Row],[BL FY]]=2025,tbl_PV_Milestones[[#This Row],[Baseline Date]]&lt;PV_Meta!$B$7),1,0)</f>
        <v>0</v>
      </c>
      <c r="AC3254" s="41">
        <f>IF(AND(tbl_PV_Milestones[[#This Row],[Planned YTD]]=1,tbl_PV_Milestones[[#This Row],[Complete]]="Yes"),1,0)</f>
        <v>0</v>
      </c>
      <c r="AD3254" s="41">
        <f>IF(AND(tbl_PV_Milestones[[#This Row],[Actual/Schedule Finish]]&lt;PV_Meta!$B$7,tbl_PV_Milestones[[#This Row],[Complete]]="No",tbl_PV_Milestones[[#This Row],[Project Status]]&lt;&gt;"On Hold"),1,0)</f>
        <v>1</v>
      </c>
      <c r="AE3254" s="41">
        <f>IF(AND(tbl_PV_Milestones[[#This Row],[Actual/Schedule Finish]]&gt;tbl_PV_Milestones[[#This Row],[Baseline Date]],tbl_PV_Milestones[[#This Row],[Complete]]="No",tbl_PV_Milestones[[#This Row],[Project Status]]&lt;&gt;"On Hold",tbl_PV_Milestones[[#This Row],[Overdue]]=0,tbl_PV_Milestones[[#This Row],[To be Baselined]]&lt;&gt;1),1,0)</f>
        <v>0</v>
      </c>
      <c r="AF3254" s="41">
        <f>IF(AND(tbl_PV_Milestones[[#This Row],[BL FY]]=2025,tbl_PV_Milestones[[#This Row],[Finish FY]]&gt;2025),1,0)</f>
        <v>0</v>
      </c>
      <c r="AG3254" s="56" t="str">
        <f>_xlfn.XLOOKUP(tbl_PV_Milestones[[#This Row],[Work ID]],tbl_PV_Meta[Work ID '#],tbl_PV_Meta[Project Manager/Owner],,0)</f>
        <v>Project Manager 15</v>
      </c>
    </row>
    <row r="3255" spans="4:33" x14ac:dyDescent="0.25">
      <c r="D3255" s="6" t="s">
        <v>154</v>
      </c>
      <c r="E3255" s="6" t="s">
        <v>52</v>
      </c>
      <c r="F3255" s="6" t="s">
        <v>1693</v>
      </c>
      <c r="G3255" s="6" t="s">
        <v>516</v>
      </c>
      <c r="H3255" s="6" t="s">
        <v>505</v>
      </c>
      <c r="I3255" s="6" t="s">
        <v>512</v>
      </c>
      <c r="J3255" s="6" t="s">
        <v>154</v>
      </c>
      <c r="K3255" s="6" t="s">
        <v>36</v>
      </c>
      <c r="L3255" s="6" t="s">
        <v>300</v>
      </c>
      <c r="M3255" s="43"/>
      <c r="N3255" s="44" t="s">
        <v>1979</v>
      </c>
      <c r="S3255" s="45" t="e">
        <f>_xlfn.CONCAT(#REF!,TRIM(tbl_PV_Milestones[[#This Row],[Milestone Description]]))</f>
        <v>#REF!</v>
      </c>
      <c r="T3255" s="84" t="str">
        <f>IF(COUNTIF(tbl_PV_Milestones[UID],tbl_PV_Milestones[[#This Row],[UID]])&gt;1,"Duplicate","")</f>
        <v>Duplicate</v>
      </c>
      <c r="U3255" s="42" t="str">
        <f>_xlfn.XLOOKUP(tbl_PV_Milestones[[#This Row],[Work ID]],tbl_PV_Meta[Work ID '#],tbl_PV_Meta[Sub-Portfolio])</f>
        <v>Sub-Portfolio 4</v>
      </c>
      <c r="V3255" s="41">
        <f>IF(MONTH(tbl_PV_Milestones[[#This Row],[Baseline Date]])&lt;7,YEAR(tbl_PV_Milestones[[#This Row],[Baseline Date]]),YEAR(tbl_PV_Milestones[[#This Row],[Baseline Date]])+1)</f>
        <v>1900</v>
      </c>
      <c r="W3255" s="41">
        <f>IF(MONTH(tbl_PV_Milestones[[#This Row],[Actual/Schedule Finish]])&lt;7,YEAR(tbl_PV_Milestones[[#This Row],[Actual/Schedule Finish]]),YEAR(tbl_PV_Milestones[[#This Row],[Actual/Schedule Finish]])+1)</f>
        <v>1900</v>
      </c>
      <c r="X3255" s="41" t="str">
        <f>IF(OR(tbl_PV_Milestones[[#This Row],[Project Status]]="Completed",tbl_PV_Milestones[[#This Row],[Project Status]]="Assumed Completed"),"Yes","No")</f>
        <v>No</v>
      </c>
      <c r="Y3255" s="41">
        <f>IF(tbl_PV_Milestones[[#This Row],[Baseline Date]]="",1,0)</f>
        <v>1</v>
      </c>
      <c r="Z3255" s="41">
        <f>IF(tbl_PV_Milestones[[#This Row],[Baseline Date]]&lt;PV_Meta!$B$7,1,0)</f>
        <v>1</v>
      </c>
      <c r="AA3255" s="41">
        <f>IF(tbl_PV_Milestones[[#This Row],[Complete]]="Yes",1,0)</f>
        <v>0</v>
      </c>
      <c r="AB3255" s="41">
        <f>IF(AND(tbl_PV_Milestones[[#This Row],[BL FY]]=2025,tbl_PV_Milestones[[#This Row],[Baseline Date]]&lt;PV_Meta!$B$7),1,0)</f>
        <v>0</v>
      </c>
      <c r="AC3255" s="41">
        <f>IF(AND(tbl_PV_Milestones[[#This Row],[Planned YTD]]=1,tbl_PV_Milestones[[#This Row],[Complete]]="Yes"),1,0)</f>
        <v>0</v>
      </c>
      <c r="AD3255" s="41">
        <f>IF(AND(tbl_PV_Milestones[[#This Row],[Actual/Schedule Finish]]&lt;PV_Meta!$B$7,tbl_PV_Milestones[[#This Row],[Complete]]="No",tbl_PV_Milestones[[#This Row],[Project Status]]&lt;&gt;"On Hold"),1,0)</f>
        <v>1</v>
      </c>
      <c r="AE3255" s="41">
        <f>IF(AND(tbl_PV_Milestones[[#This Row],[Actual/Schedule Finish]]&gt;tbl_PV_Milestones[[#This Row],[Baseline Date]],tbl_PV_Milestones[[#This Row],[Complete]]="No",tbl_PV_Milestones[[#This Row],[Project Status]]&lt;&gt;"On Hold",tbl_PV_Milestones[[#This Row],[Overdue]]=0,tbl_PV_Milestones[[#This Row],[To be Baselined]]&lt;&gt;1),1,0)</f>
        <v>0</v>
      </c>
      <c r="AF3255" s="41">
        <f>IF(AND(tbl_PV_Milestones[[#This Row],[BL FY]]=2025,tbl_PV_Milestones[[#This Row],[Finish FY]]&gt;2025),1,0)</f>
        <v>0</v>
      </c>
      <c r="AG3255" s="56" t="str">
        <f>_xlfn.XLOOKUP(tbl_PV_Milestones[[#This Row],[Work ID]],tbl_PV_Meta[Work ID '#],tbl_PV_Meta[Project Manager/Owner],,0)</f>
        <v>Project Manager 15</v>
      </c>
    </row>
    <row r="3256" spans="4:33" x14ac:dyDescent="0.25">
      <c r="D3256" s="6" t="s">
        <v>154</v>
      </c>
      <c r="E3256" s="6" t="s">
        <v>52</v>
      </c>
      <c r="F3256" s="6" t="s">
        <v>1765</v>
      </c>
      <c r="G3256" s="6" t="s">
        <v>544</v>
      </c>
      <c r="H3256" s="6" t="s">
        <v>505</v>
      </c>
      <c r="I3256" s="6" t="s">
        <v>510</v>
      </c>
      <c r="J3256" s="6" t="s">
        <v>154</v>
      </c>
      <c r="K3256" s="6" t="s">
        <v>39</v>
      </c>
      <c r="L3256" s="6" t="s">
        <v>75</v>
      </c>
      <c r="M3256" s="43"/>
      <c r="N3256" s="44" t="s">
        <v>1979</v>
      </c>
      <c r="S3256" s="45" t="e">
        <f>_xlfn.CONCAT(#REF!,TRIM(tbl_PV_Milestones[[#This Row],[Milestone Description]]))</f>
        <v>#REF!</v>
      </c>
      <c r="T3256" s="84" t="str">
        <f>IF(COUNTIF(tbl_PV_Milestones[UID],tbl_PV_Milestones[[#This Row],[UID]])&gt;1,"Duplicate","")</f>
        <v>Duplicate</v>
      </c>
      <c r="U3256" s="42" t="str">
        <f>_xlfn.XLOOKUP(tbl_PV_Milestones[[#This Row],[Work ID]],tbl_PV_Meta[Work ID '#],tbl_PV_Meta[Sub-Portfolio])</f>
        <v>Sub-Portfolio 4</v>
      </c>
      <c r="V3256" s="41">
        <f>IF(MONTH(tbl_PV_Milestones[[#This Row],[Baseline Date]])&lt;7,YEAR(tbl_PV_Milestones[[#This Row],[Baseline Date]]),YEAR(tbl_PV_Milestones[[#This Row],[Baseline Date]])+1)</f>
        <v>1900</v>
      </c>
      <c r="W3256" s="41">
        <f>IF(MONTH(tbl_PV_Milestones[[#This Row],[Actual/Schedule Finish]])&lt;7,YEAR(tbl_PV_Milestones[[#This Row],[Actual/Schedule Finish]]),YEAR(tbl_PV_Milestones[[#This Row],[Actual/Schedule Finish]])+1)</f>
        <v>1900</v>
      </c>
      <c r="X3256" s="41" t="str">
        <f>IF(OR(tbl_PV_Milestones[[#This Row],[Project Status]]="Completed",tbl_PV_Milestones[[#This Row],[Project Status]]="Assumed Completed"),"Yes","No")</f>
        <v>No</v>
      </c>
      <c r="Y3256" s="41">
        <f>IF(tbl_PV_Milestones[[#This Row],[Baseline Date]]="",1,0)</f>
        <v>1</v>
      </c>
      <c r="Z3256" s="41">
        <f>IF(tbl_PV_Milestones[[#This Row],[Baseline Date]]&lt;PV_Meta!$B$7,1,0)</f>
        <v>1</v>
      </c>
      <c r="AA3256" s="41">
        <f>IF(tbl_PV_Milestones[[#This Row],[Complete]]="Yes",1,0)</f>
        <v>0</v>
      </c>
      <c r="AB3256" s="41">
        <f>IF(AND(tbl_PV_Milestones[[#This Row],[BL FY]]=2025,tbl_PV_Milestones[[#This Row],[Baseline Date]]&lt;PV_Meta!$B$7),1,0)</f>
        <v>0</v>
      </c>
      <c r="AC3256" s="41">
        <f>IF(AND(tbl_PV_Milestones[[#This Row],[Planned YTD]]=1,tbl_PV_Milestones[[#This Row],[Complete]]="Yes"),1,0)</f>
        <v>0</v>
      </c>
      <c r="AD3256" s="41">
        <f>IF(AND(tbl_PV_Milestones[[#This Row],[Actual/Schedule Finish]]&lt;PV_Meta!$B$7,tbl_PV_Milestones[[#This Row],[Complete]]="No",tbl_PV_Milestones[[#This Row],[Project Status]]&lt;&gt;"On Hold"),1,0)</f>
        <v>1</v>
      </c>
      <c r="AE3256" s="41">
        <f>IF(AND(tbl_PV_Milestones[[#This Row],[Actual/Schedule Finish]]&gt;tbl_PV_Milestones[[#This Row],[Baseline Date]],tbl_PV_Milestones[[#This Row],[Complete]]="No",tbl_PV_Milestones[[#This Row],[Project Status]]&lt;&gt;"On Hold",tbl_PV_Milestones[[#This Row],[Overdue]]=0,tbl_PV_Milestones[[#This Row],[To be Baselined]]&lt;&gt;1),1,0)</f>
        <v>0</v>
      </c>
      <c r="AF3256" s="41">
        <f>IF(AND(tbl_PV_Milestones[[#This Row],[BL FY]]=2025,tbl_PV_Milestones[[#This Row],[Finish FY]]&gt;2025),1,0)</f>
        <v>0</v>
      </c>
      <c r="AG3256" s="56" t="str">
        <f>_xlfn.XLOOKUP(tbl_PV_Milestones[[#This Row],[Work ID]],tbl_PV_Meta[Work ID '#],tbl_PV_Meta[Project Manager/Owner],,0)</f>
        <v>Project Manager 38</v>
      </c>
    </row>
    <row r="3257" spans="4:33" x14ac:dyDescent="0.25">
      <c r="D3257" s="6" t="s">
        <v>154</v>
      </c>
      <c r="E3257" s="6" t="s">
        <v>52</v>
      </c>
      <c r="F3257" s="6" t="s">
        <v>1765</v>
      </c>
      <c r="G3257" s="6" t="s">
        <v>545</v>
      </c>
      <c r="H3257" s="6" t="s">
        <v>505</v>
      </c>
      <c r="I3257" s="6" t="s">
        <v>510</v>
      </c>
      <c r="J3257" s="6" t="s">
        <v>154</v>
      </c>
      <c r="K3257" s="6" t="s">
        <v>39</v>
      </c>
      <c r="L3257" s="6" t="s">
        <v>75</v>
      </c>
      <c r="M3257" s="43"/>
      <c r="N3257" s="44" t="s">
        <v>1979</v>
      </c>
      <c r="S3257" s="45" t="e">
        <f>_xlfn.CONCAT(#REF!,TRIM(tbl_PV_Milestones[[#This Row],[Milestone Description]]))</f>
        <v>#REF!</v>
      </c>
      <c r="T3257" s="84" t="str">
        <f>IF(COUNTIF(tbl_PV_Milestones[UID],tbl_PV_Milestones[[#This Row],[UID]])&gt;1,"Duplicate","")</f>
        <v>Duplicate</v>
      </c>
      <c r="U3257" s="42" t="str">
        <f>_xlfn.XLOOKUP(tbl_PV_Milestones[[#This Row],[Work ID]],tbl_PV_Meta[Work ID '#],tbl_PV_Meta[Sub-Portfolio])</f>
        <v>Sub-Portfolio 4</v>
      </c>
      <c r="V3257" s="41">
        <f>IF(MONTH(tbl_PV_Milestones[[#This Row],[Baseline Date]])&lt;7,YEAR(tbl_PV_Milestones[[#This Row],[Baseline Date]]),YEAR(tbl_PV_Milestones[[#This Row],[Baseline Date]])+1)</f>
        <v>1900</v>
      </c>
      <c r="W3257" s="41">
        <f>IF(MONTH(tbl_PV_Milestones[[#This Row],[Actual/Schedule Finish]])&lt;7,YEAR(tbl_PV_Milestones[[#This Row],[Actual/Schedule Finish]]),YEAR(tbl_PV_Milestones[[#This Row],[Actual/Schedule Finish]])+1)</f>
        <v>1900</v>
      </c>
      <c r="X3257" s="41" t="str">
        <f>IF(OR(tbl_PV_Milestones[[#This Row],[Project Status]]="Completed",tbl_PV_Milestones[[#This Row],[Project Status]]="Assumed Completed"),"Yes","No")</f>
        <v>No</v>
      </c>
      <c r="Y3257" s="41">
        <f>IF(tbl_PV_Milestones[[#This Row],[Baseline Date]]="",1,0)</f>
        <v>1</v>
      </c>
      <c r="Z3257" s="41">
        <f>IF(tbl_PV_Milestones[[#This Row],[Baseline Date]]&lt;PV_Meta!$B$7,1,0)</f>
        <v>1</v>
      </c>
      <c r="AA3257" s="41">
        <f>IF(tbl_PV_Milestones[[#This Row],[Complete]]="Yes",1,0)</f>
        <v>0</v>
      </c>
      <c r="AB3257" s="41">
        <f>IF(AND(tbl_PV_Milestones[[#This Row],[BL FY]]=2025,tbl_PV_Milestones[[#This Row],[Baseline Date]]&lt;PV_Meta!$B$7),1,0)</f>
        <v>0</v>
      </c>
      <c r="AC3257" s="41">
        <f>IF(AND(tbl_PV_Milestones[[#This Row],[Planned YTD]]=1,tbl_PV_Milestones[[#This Row],[Complete]]="Yes"),1,0)</f>
        <v>0</v>
      </c>
      <c r="AD3257" s="41">
        <f>IF(AND(tbl_PV_Milestones[[#This Row],[Actual/Schedule Finish]]&lt;PV_Meta!$B$7,tbl_PV_Milestones[[#This Row],[Complete]]="No",tbl_PV_Milestones[[#This Row],[Project Status]]&lt;&gt;"On Hold"),1,0)</f>
        <v>1</v>
      </c>
      <c r="AE3257" s="41">
        <f>IF(AND(tbl_PV_Milestones[[#This Row],[Actual/Schedule Finish]]&gt;tbl_PV_Milestones[[#This Row],[Baseline Date]],tbl_PV_Milestones[[#This Row],[Complete]]="No",tbl_PV_Milestones[[#This Row],[Project Status]]&lt;&gt;"On Hold",tbl_PV_Milestones[[#This Row],[Overdue]]=0,tbl_PV_Milestones[[#This Row],[To be Baselined]]&lt;&gt;1),1,0)</f>
        <v>0</v>
      </c>
      <c r="AF3257" s="41">
        <f>IF(AND(tbl_PV_Milestones[[#This Row],[BL FY]]=2025,tbl_PV_Milestones[[#This Row],[Finish FY]]&gt;2025),1,0)</f>
        <v>0</v>
      </c>
      <c r="AG3257" s="56" t="str">
        <f>_xlfn.XLOOKUP(tbl_PV_Milestones[[#This Row],[Work ID]],tbl_PV_Meta[Work ID '#],tbl_PV_Meta[Project Manager/Owner],,0)</f>
        <v>Project Manager 38</v>
      </c>
    </row>
    <row r="3258" spans="4:33" x14ac:dyDescent="0.25">
      <c r="D3258" s="6" t="s">
        <v>154</v>
      </c>
      <c r="E3258" s="6" t="s">
        <v>52</v>
      </c>
      <c r="F3258" s="6" t="s">
        <v>1765</v>
      </c>
      <c r="G3258" s="6" t="s">
        <v>560</v>
      </c>
      <c r="H3258" s="6" t="s">
        <v>505</v>
      </c>
      <c r="I3258" s="6" t="s">
        <v>510</v>
      </c>
      <c r="J3258" s="6" t="s">
        <v>154</v>
      </c>
      <c r="K3258" s="6" t="s">
        <v>39</v>
      </c>
      <c r="L3258" s="6" t="s">
        <v>75</v>
      </c>
      <c r="M3258" s="43"/>
      <c r="N3258" s="44" t="s">
        <v>1979</v>
      </c>
      <c r="S3258" s="45" t="e">
        <f>_xlfn.CONCAT(#REF!,TRIM(tbl_PV_Milestones[[#This Row],[Milestone Description]]))</f>
        <v>#REF!</v>
      </c>
      <c r="T3258" s="84" t="str">
        <f>IF(COUNTIF(tbl_PV_Milestones[UID],tbl_PV_Milestones[[#This Row],[UID]])&gt;1,"Duplicate","")</f>
        <v>Duplicate</v>
      </c>
      <c r="U3258" s="42" t="str">
        <f>_xlfn.XLOOKUP(tbl_PV_Milestones[[#This Row],[Work ID]],tbl_PV_Meta[Work ID '#],tbl_PV_Meta[Sub-Portfolio])</f>
        <v>Sub-Portfolio 4</v>
      </c>
      <c r="V3258" s="41">
        <f>IF(MONTH(tbl_PV_Milestones[[#This Row],[Baseline Date]])&lt;7,YEAR(tbl_PV_Milestones[[#This Row],[Baseline Date]]),YEAR(tbl_PV_Milestones[[#This Row],[Baseline Date]])+1)</f>
        <v>1900</v>
      </c>
      <c r="W3258" s="41">
        <f>IF(MONTH(tbl_PV_Milestones[[#This Row],[Actual/Schedule Finish]])&lt;7,YEAR(tbl_PV_Milestones[[#This Row],[Actual/Schedule Finish]]),YEAR(tbl_PV_Milestones[[#This Row],[Actual/Schedule Finish]])+1)</f>
        <v>1900</v>
      </c>
      <c r="X3258" s="41" t="str">
        <f>IF(OR(tbl_PV_Milestones[[#This Row],[Project Status]]="Completed",tbl_PV_Milestones[[#This Row],[Project Status]]="Assumed Completed"),"Yes","No")</f>
        <v>No</v>
      </c>
      <c r="Y3258" s="41">
        <f>IF(tbl_PV_Milestones[[#This Row],[Baseline Date]]="",1,0)</f>
        <v>1</v>
      </c>
      <c r="Z3258" s="41">
        <f>IF(tbl_PV_Milestones[[#This Row],[Baseline Date]]&lt;PV_Meta!$B$7,1,0)</f>
        <v>1</v>
      </c>
      <c r="AA3258" s="41">
        <f>IF(tbl_PV_Milestones[[#This Row],[Complete]]="Yes",1,0)</f>
        <v>0</v>
      </c>
      <c r="AB3258" s="41">
        <f>IF(AND(tbl_PV_Milestones[[#This Row],[BL FY]]=2025,tbl_PV_Milestones[[#This Row],[Baseline Date]]&lt;PV_Meta!$B$7),1,0)</f>
        <v>0</v>
      </c>
      <c r="AC3258" s="41">
        <f>IF(AND(tbl_PV_Milestones[[#This Row],[Planned YTD]]=1,tbl_PV_Milestones[[#This Row],[Complete]]="Yes"),1,0)</f>
        <v>0</v>
      </c>
      <c r="AD3258" s="41">
        <f>IF(AND(tbl_PV_Milestones[[#This Row],[Actual/Schedule Finish]]&lt;PV_Meta!$B$7,tbl_PV_Milestones[[#This Row],[Complete]]="No",tbl_PV_Milestones[[#This Row],[Project Status]]&lt;&gt;"On Hold"),1,0)</f>
        <v>1</v>
      </c>
      <c r="AE3258" s="41">
        <f>IF(AND(tbl_PV_Milestones[[#This Row],[Actual/Schedule Finish]]&gt;tbl_PV_Milestones[[#This Row],[Baseline Date]],tbl_PV_Milestones[[#This Row],[Complete]]="No",tbl_PV_Milestones[[#This Row],[Project Status]]&lt;&gt;"On Hold",tbl_PV_Milestones[[#This Row],[Overdue]]=0,tbl_PV_Milestones[[#This Row],[To be Baselined]]&lt;&gt;1),1,0)</f>
        <v>0</v>
      </c>
      <c r="AF3258" s="41">
        <f>IF(AND(tbl_PV_Milestones[[#This Row],[BL FY]]=2025,tbl_PV_Milestones[[#This Row],[Finish FY]]&gt;2025),1,0)</f>
        <v>0</v>
      </c>
      <c r="AG3258" s="56" t="str">
        <f>_xlfn.XLOOKUP(tbl_PV_Milestones[[#This Row],[Work ID]],tbl_PV_Meta[Work ID '#],tbl_PV_Meta[Project Manager/Owner],,0)</f>
        <v>Project Manager 38</v>
      </c>
    </row>
    <row r="3259" spans="4:33" x14ac:dyDescent="0.25">
      <c r="D3259" s="6" t="s">
        <v>154</v>
      </c>
      <c r="E3259" s="6" t="s">
        <v>52</v>
      </c>
      <c r="F3259" s="6" t="s">
        <v>1765</v>
      </c>
      <c r="G3259" s="6" t="s">
        <v>546</v>
      </c>
      <c r="H3259" s="6" t="s">
        <v>505</v>
      </c>
      <c r="I3259" s="6" t="s">
        <v>510</v>
      </c>
      <c r="J3259" s="6" t="s">
        <v>154</v>
      </c>
      <c r="K3259" s="6" t="s">
        <v>39</v>
      </c>
      <c r="L3259" s="6" t="s">
        <v>75</v>
      </c>
      <c r="M3259" s="43"/>
      <c r="N3259" s="44" t="s">
        <v>1979</v>
      </c>
      <c r="S3259" s="45" t="e">
        <f>_xlfn.CONCAT(#REF!,TRIM(tbl_PV_Milestones[[#This Row],[Milestone Description]]))</f>
        <v>#REF!</v>
      </c>
      <c r="T3259" s="84" t="str">
        <f>IF(COUNTIF(tbl_PV_Milestones[UID],tbl_PV_Milestones[[#This Row],[UID]])&gt;1,"Duplicate","")</f>
        <v>Duplicate</v>
      </c>
      <c r="U3259" s="42" t="str">
        <f>_xlfn.XLOOKUP(tbl_PV_Milestones[[#This Row],[Work ID]],tbl_PV_Meta[Work ID '#],tbl_PV_Meta[Sub-Portfolio])</f>
        <v>Sub-Portfolio 4</v>
      </c>
      <c r="V3259" s="41">
        <f>IF(MONTH(tbl_PV_Milestones[[#This Row],[Baseline Date]])&lt;7,YEAR(tbl_PV_Milestones[[#This Row],[Baseline Date]]),YEAR(tbl_PV_Milestones[[#This Row],[Baseline Date]])+1)</f>
        <v>1900</v>
      </c>
      <c r="W3259" s="41">
        <f>IF(MONTH(tbl_PV_Milestones[[#This Row],[Actual/Schedule Finish]])&lt;7,YEAR(tbl_PV_Milestones[[#This Row],[Actual/Schedule Finish]]),YEAR(tbl_PV_Milestones[[#This Row],[Actual/Schedule Finish]])+1)</f>
        <v>1900</v>
      </c>
      <c r="X3259" s="41" t="str">
        <f>IF(OR(tbl_PV_Milestones[[#This Row],[Project Status]]="Completed",tbl_PV_Milestones[[#This Row],[Project Status]]="Assumed Completed"),"Yes","No")</f>
        <v>No</v>
      </c>
      <c r="Y3259" s="41">
        <f>IF(tbl_PV_Milestones[[#This Row],[Baseline Date]]="",1,0)</f>
        <v>1</v>
      </c>
      <c r="Z3259" s="41">
        <f>IF(tbl_PV_Milestones[[#This Row],[Baseline Date]]&lt;PV_Meta!$B$7,1,0)</f>
        <v>1</v>
      </c>
      <c r="AA3259" s="41">
        <f>IF(tbl_PV_Milestones[[#This Row],[Complete]]="Yes",1,0)</f>
        <v>0</v>
      </c>
      <c r="AB3259" s="41">
        <f>IF(AND(tbl_PV_Milestones[[#This Row],[BL FY]]=2025,tbl_PV_Milestones[[#This Row],[Baseline Date]]&lt;PV_Meta!$B$7),1,0)</f>
        <v>0</v>
      </c>
      <c r="AC3259" s="41">
        <f>IF(AND(tbl_PV_Milestones[[#This Row],[Planned YTD]]=1,tbl_PV_Milestones[[#This Row],[Complete]]="Yes"),1,0)</f>
        <v>0</v>
      </c>
      <c r="AD3259" s="41">
        <f>IF(AND(tbl_PV_Milestones[[#This Row],[Actual/Schedule Finish]]&lt;PV_Meta!$B$7,tbl_PV_Milestones[[#This Row],[Complete]]="No",tbl_PV_Milestones[[#This Row],[Project Status]]&lt;&gt;"On Hold"),1,0)</f>
        <v>1</v>
      </c>
      <c r="AE3259" s="41">
        <f>IF(AND(tbl_PV_Milestones[[#This Row],[Actual/Schedule Finish]]&gt;tbl_PV_Milestones[[#This Row],[Baseline Date]],tbl_PV_Milestones[[#This Row],[Complete]]="No",tbl_PV_Milestones[[#This Row],[Project Status]]&lt;&gt;"On Hold",tbl_PV_Milestones[[#This Row],[Overdue]]=0,tbl_PV_Milestones[[#This Row],[To be Baselined]]&lt;&gt;1),1,0)</f>
        <v>0</v>
      </c>
      <c r="AF3259" s="41">
        <f>IF(AND(tbl_PV_Milestones[[#This Row],[BL FY]]=2025,tbl_PV_Milestones[[#This Row],[Finish FY]]&gt;2025),1,0)</f>
        <v>0</v>
      </c>
      <c r="AG3259" s="56" t="str">
        <f>_xlfn.XLOOKUP(tbl_PV_Milestones[[#This Row],[Work ID]],tbl_PV_Meta[Work ID '#],tbl_PV_Meta[Project Manager/Owner],,0)</f>
        <v>Project Manager 38</v>
      </c>
    </row>
    <row r="3260" spans="4:33" x14ac:dyDescent="0.25">
      <c r="D3260" s="6" t="s">
        <v>154</v>
      </c>
      <c r="E3260" s="6" t="s">
        <v>503</v>
      </c>
      <c r="F3260" s="6" t="s">
        <v>1765</v>
      </c>
      <c r="G3260" s="6" t="s">
        <v>515</v>
      </c>
      <c r="H3260" s="6" t="s">
        <v>505</v>
      </c>
      <c r="I3260" s="6" t="s">
        <v>510</v>
      </c>
      <c r="J3260" s="6" t="s">
        <v>154</v>
      </c>
      <c r="K3260" s="6" t="s">
        <v>39</v>
      </c>
      <c r="L3260" s="6" t="s">
        <v>75</v>
      </c>
      <c r="M3260" s="43"/>
      <c r="N3260" s="44" t="s">
        <v>1979</v>
      </c>
      <c r="O3260" s="39">
        <v>45687.708333333299</v>
      </c>
      <c r="P3260" s="39">
        <v>45687.708333333299</v>
      </c>
      <c r="Q3260" s="6">
        <v>0</v>
      </c>
      <c r="R3260" s="6">
        <v>0</v>
      </c>
      <c r="S3260" s="45" t="e">
        <f>_xlfn.CONCAT(#REF!,TRIM(tbl_PV_Milestones[[#This Row],[Milestone Description]]))</f>
        <v>#REF!</v>
      </c>
      <c r="T3260" s="84" t="str">
        <f>IF(COUNTIF(tbl_PV_Milestones[UID],tbl_PV_Milestones[[#This Row],[UID]])&gt;1,"Duplicate","")</f>
        <v>Duplicate</v>
      </c>
      <c r="U3260" s="42" t="str">
        <f>_xlfn.XLOOKUP(tbl_PV_Milestones[[#This Row],[Work ID]],tbl_PV_Meta[Work ID '#],tbl_PV_Meta[Sub-Portfolio])</f>
        <v>Sub-Portfolio 4</v>
      </c>
      <c r="V3260" s="41">
        <f>IF(MONTH(tbl_PV_Milestones[[#This Row],[Baseline Date]])&lt;7,YEAR(tbl_PV_Milestones[[#This Row],[Baseline Date]]),YEAR(tbl_PV_Milestones[[#This Row],[Baseline Date]])+1)</f>
        <v>2025</v>
      </c>
      <c r="W3260" s="41">
        <f>IF(MONTH(tbl_PV_Milestones[[#This Row],[Actual/Schedule Finish]])&lt;7,YEAR(tbl_PV_Milestones[[#This Row],[Actual/Schedule Finish]]),YEAR(tbl_PV_Milestones[[#This Row],[Actual/Schedule Finish]])+1)</f>
        <v>2025</v>
      </c>
      <c r="X3260" s="41" t="str">
        <f>IF(OR(tbl_PV_Milestones[[#This Row],[Project Status]]="Completed",tbl_PV_Milestones[[#This Row],[Project Status]]="Assumed Completed"),"Yes","No")</f>
        <v>No</v>
      </c>
      <c r="Y3260" s="41">
        <f>IF(tbl_PV_Milestones[[#This Row],[Baseline Date]]="",1,0)</f>
        <v>0</v>
      </c>
      <c r="Z3260" s="41">
        <f>IF(tbl_PV_Milestones[[#This Row],[Baseline Date]]&lt;PV_Meta!$B$7,1,0)</f>
        <v>1</v>
      </c>
      <c r="AA3260" s="41">
        <f>IF(tbl_PV_Milestones[[#This Row],[Complete]]="Yes",1,0)</f>
        <v>0</v>
      </c>
      <c r="AB3260" s="41">
        <f>IF(AND(tbl_PV_Milestones[[#This Row],[BL FY]]=2025,tbl_PV_Milestones[[#This Row],[Baseline Date]]&lt;PV_Meta!$B$7),1,0)</f>
        <v>1</v>
      </c>
      <c r="AC3260" s="41">
        <f>IF(AND(tbl_PV_Milestones[[#This Row],[Planned YTD]]=1,tbl_PV_Milestones[[#This Row],[Complete]]="Yes"),1,0)</f>
        <v>0</v>
      </c>
      <c r="AD3260" s="41">
        <f>IF(AND(tbl_PV_Milestones[[#This Row],[Actual/Schedule Finish]]&lt;PV_Meta!$B$7,tbl_PV_Milestones[[#This Row],[Complete]]="No",tbl_PV_Milestones[[#This Row],[Project Status]]&lt;&gt;"On Hold"),1,0)</f>
        <v>1</v>
      </c>
      <c r="AE3260" s="41">
        <f>IF(AND(tbl_PV_Milestones[[#This Row],[Actual/Schedule Finish]]&gt;tbl_PV_Milestones[[#This Row],[Baseline Date]],tbl_PV_Milestones[[#This Row],[Complete]]="No",tbl_PV_Milestones[[#This Row],[Project Status]]&lt;&gt;"On Hold",tbl_PV_Milestones[[#This Row],[Overdue]]=0,tbl_PV_Milestones[[#This Row],[To be Baselined]]&lt;&gt;1),1,0)</f>
        <v>0</v>
      </c>
      <c r="AF3260" s="41">
        <f>IF(AND(tbl_PV_Milestones[[#This Row],[BL FY]]=2025,tbl_PV_Milestones[[#This Row],[Finish FY]]&gt;2025),1,0)</f>
        <v>0</v>
      </c>
      <c r="AG3260" s="56" t="str">
        <f>_xlfn.XLOOKUP(tbl_PV_Milestones[[#This Row],[Work ID]],tbl_PV_Meta[Work ID '#],tbl_PV_Meta[Project Manager/Owner],,0)</f>
        <v>Project Manager 38</v>
      </c>
    </row>
    <row r="3261" spans="4:33" x14ac:dyDescent="0.25">
      <c r="D3261" s="6" t="s">
        <v>154</v>
      </c>
      <c r="E3261" s="6" t="s">
        <v>52</v>
      </c>
      <c r="F3261" s="6" t="s">
        <v>1765</v>
      </c>
      <c r="G3261" s="6" t="s">
        <v>548</v>
      </c>
      <c r="H3261" s="6" t="s">
        <v>505</v>
      </c>
      <c r="I3261" s="6" t="s">
        <v>510</v>
      </c>
      <c r="J3261" s="6" t="s">
        <v>154</v>
      </c>
      <c r="K3261" s="6" t="s">
        <v>39</v>
      </c>
      <c r="L3261" s="6" t="s">
        <v>75</v>
      </c>
      <c r="M3261" s="43"/>
      <c r="N3261" s="44" t="s">
        <v>1979</v>
      </c>
      <c r="S3261" s="45" t="e">
        <f>_xlfn.CONCAT(#REF!,TRIM(tbl_PV_Milestones[[#This Row],[Milestone Description]]))</f>
        <v>#REF!</v>
      </c>
      <c r="T3261" s="84" t="str">
        <f>IF(COUNTIF(tbl_PV_Milestones[UID],tbl_PV_Milestones[[#This Row],[UID]])&gt;1,"Duplicate","")</f>
        <v>Duplicate</v>
      </c>
      <c r="U3261" s="42" t="str">
        <f>_xlfn.XLOOKUP(tbl_PV_Milestones[[#This Row],[Work ID]],tbl_PV_Meta[Work ID '#],tbl_PV_Meta[Sub-Portfolio])</f>
        <v>Sub-Portfolio 4</v>
      </c>
      <c r="V3261" s="41">
        <f>IF(MONTH(tbl_PV_Milestones[[#This Row],[Baseline Date]])&lt;7,YEAR(tbl_PV_Milestones[[#This Row],[Baseline Date]]),YEAR(tbl_PV_Milestones[[#This Row],[Baseline Date]])+1)</f>
        <v>1900</v>
      </c>
      <c r="W3261" s="41">
        <f>IF(MONTH(tbl_PV_Milestones[[#This Row],[Actual/Schedule Finish]])&lt;7,YEAR(tbl_PV_Milestones[[#This Row],[Actual/Schedule Finish]]),YEAR(tbl_PV_Milestones[[#This Row],[Actual/Schedule Finish]])+1)</f>
        <v>1900</v>
      </c>
      <c r="X3261" s="41" t="str">
        <f>IF(OR(tbl_PV_Milestones[[#This Row],[Project Status]]="Completed",tbl_PV_Milestones[[#This Row],[Project Status]]="Assumed Completed"),"Yes","No")</f>
        <v>No</v>
      </c>
      <c r="Y3261" s="41">
        <f>IF(tbl_PV_Milestones[[#This Row],[Baseline Date]]="",1,0)</f>
        <v>1</v>
      </c>
      <c r="Z3261" s="41">
        <f>IF(tbl_PV_Milestones[[#This Row],[Baseline Date]]&lt;PV_Meta!$B$7,1,0)</f>
        <v>1</v>
      </c>
      <c r="AA3261" s="41">
        <f>IF(tbl_PV_Milestones[[#This Row],[Complete]]="Yes",1,0)</f>
        <v>0</v>
      </c>
      <c r="AB3261" s="41">
        <f>IF(AND(tbl_PV_Milestones[[#This Row],[BL FY]]=2025,tbl_PV_Milestones[[#This Row],[Baseline Date]]&lt;PV_Meta!$B$7),1,0)</f>
        <v>0</v>
      </c>
      <c r="AC3261" s="41">
        <f>IF(AND(tbl_PV_Milestones[[#This Row],[Planned YTD]]=1,tbl_PV_Milestones[[#This Row],[Complete]]="Yes"),1,0)</f>
        <v>0</v>
      </c>
      <c r="AD3261" s="41">
        <f>IF(AND(tbl_PV_Milestones[[#This Row],[Actual/Schedule Finish]]&lt;PV_Meta!$B$7,tbl_PV_Milestones[[#This Row],[Complete]]="No",tbl_PV_Milestones[[#This Row],[Project Status]]&lt;&gt;"On Hold"),1,0)</f>
        <v>1</v>
      </c>
      <c r="AE3261" s="41">
        <f>IF(AND(tbl_PV_Milestones[[#This Row],[Actual/Schedule Finish]]&gt;tbl_PV_Milestones[[#This Row],[Baseline Date]],tbl_PV_Milestones[[#This Row],[Complete]]="No",tbl_PV_Milestones[[#This Row],[Project Status]]&lt;&gt;"On Hold",tbl_PV_Milestones[[#This Row],[Overdue]]=0,tbl_PV_Milestones[[#This Row],[To be Baselined]]&lt;&gt;1),1,0)</f>
        <v>0</v>
      </c>
      <c r="AF3261" s="41">
        <f>IF(AND(tbl_PV_Milestones[[#This Row],[BL FY]]=2025,tbl_PV_Milestones[[#This Row],[Finish FY]]&gt;2025),1,0)</f>
        <v>0</v>
      </c>
      <c r="AG3261" s="56" t="str">
        <f>_xlfn.XLOOKUP(tbl_PV_Milestones[[#This Row],[Work ID]],tbl_PV_Meta[Work ID '#],tbl_PV_Meta[Project Manager/Owner],,0)</f>
        <v>Project Manager 38</v>
      </c>
    </row>
    <row r="3262" spans="4:33" x14ac:dyDescent="0.25">
      <c r="D3262" s="6" t="s">
        <v>154</v>
      </c>
      <c r="E3262" s="6" t="s">
        <v>503</v>
      </c>
      <c r="F3262" s="6" t="s">
        <v>1765</v>
      </c>
      <c r="G3262" s="6" t="s">
        <v>549</v>
      </c>
      <c r="H3262" s="6" t="s">
        <v>505</v>
      </c>
      <c r="I3262" s="6" t="s">
        <v>510</v>
      </c>
      <c r="J3262" s="6" t="s">
        <v>154</v>
      </c>
      <c r="K3262" s="6" t="s">
        <v>39</v>
      </c>
      <c r="L3262" s="6" t="s">
        <v>75</v>
      </c>
      <c r="M3262" s="43"/>
      <c r="N3262" s="44" t="s">
        <v>1979</v>
      </c>
      <c r="O3262" s="39">
        <v>45702.708333333299</v>
      </c>
      <c r="P3262" s="39">
        <v>45702.708333333299</v>
      </c>
      <c r="Q3262" s="6">
        <v>0</v>
      </c>
      <c r="R3262" s="6">
        <v>0</v>
      </c>
      <c r="S3262" s="45" t="e">
        <f>_xlfn.CONCAT(#REF!,TRIM(tbl_PV_Milestones[[#This Row],[Milestone Description]]))</f>
        <v>#REF!</v>
      </c>
      <c r="T3262" s="84" t="str">
        <f>IF(COUNTIF(tbl_PV_Milestones[UID],tbl_PV_Milestones[[#This Row],[UID]])&gt;1,"Duplicate","")</f>
        <v>Duplicate</v>
      </c>
      <c r="U3262" s="42" t="str">
        <f>_xlfn.XLOOKUP(tbl_PV_Milestones[[#This Row],[Work ID]],tbl_PV_Meta[Work ID '#],tbl_PV_Meta[Sub-Portfolio])</f>
        <v>Sub-Portfolio 4</v>
      </c>
      <c r="V3262" s="41">
        <f>IF(MONTH(tbl_PV_Milestones[[#This Row],[Baseline Date]])&lt;7,YEAR(tbl_PV_Milestones[[#This Row],[Baseline Date]]),YEAR(tbl_PV_Milestones[[#This Row],[Baseline Date]])+1)</f>
        <v>2025</v>
      </c>
      <c r="W3262" s="41">
        <f>IF(MONTH(tbl_PV_Milestones[[#This Row],[Actual/Schedule Finish]])&lt;7,YEAR(tbl_PV_Milestones[[#This Row],[Actual/Schedule Finish]]),YEAR(tbl_PV_Milestones[[#This Row],[Actual/Schedule Finish]])+1)</f>
        <v>2025</v>
      </c>
      <c r="X3262" s="41" t="str">
        <f>IF(OR(tbl_PV_Milestones[[#This Row],[Project Status]]="Completed",tbl_PV_Milestones[[#This Row],[Project Status]]="Assumed Completed"),"Yes","No")</f>
        <v>No</v>
      </c>
      <c r="Y3262" s="41">
        <f>IF(tbl_PV_Milestones[[#This Row],[Baseline Date]]="",1,0)</f>
        <v>0</v>
      </c>
      <c r="Z3262" s="41">
        <f>IF(tbl_PV_Milestones[[#This Row],[Baseline Date]]&lt;PV_Meta!$B$7,1,0)</f>
        <v>1</v>
      </c>
      <c r="AA3262" s="41">
        <f>IF(tbl_PV_Milestones[[#This Row],[Complete]]="Yes",1,0)</f>
        <v>0</v>
      </c>
      <c r="AB3262" s="41">
        <f>IF(AND(tbl_PV_Milestones[[#This Row],[BL FY]]=2025,tbl_PV_Milestones[[#This Row],[Baseline Date]]&lt;PV_Meta!$B$7),1,0)</f>
        <v>1</v>
      </c>
      <c r="AC3262" s="41">
        <f>IF(AND(tbl_PV_Milestones[[#This Row],[Planned YTD]]=1,tbl_PV_Milestones[[#This Row],[Complete]]="Yes"),1,0)</f>
        <v>0</v>
      </c>
      <c r="AD3262" s="41">
        <f>IF(AND(tbl_PV_Milestones[[#This Row],[Actual/Schedule Finish]]&lt;PV_Meta!$B$7,tbl_PV_Milestones[[#This Row],[Complete]]="No",tbl_PV_Milestones[[#This Row],[Project Status]]&lt;&gt;"On Hold"),1,0)</f>
        <v>1</v>
      </c>
      <c r="AE3262" s="41">
        <f>IF(AND(tbl_PV_Milestones[[#This Row],[Actual/Schedule Finish]]&gt;tbl_PV_Milestones[[#This Row],[Baseline Date]],tbl_PV_Milestones[[#This Row],[Complete]]="No",tbl_PV_Milestones[[#This Row],[Project Status]]&lt;&gt;"On Hold",tbl_PV_Milestones[[#This Row],[Overdue]]=0,tbl_PV_Milestones[[#This Row],[To be Baselined]]&lt;&gt;1),1,0)</f>
        <v>0</v>
      </c>
      <c r="AF3262" s="41">
        <f>IF(AND(tbl_PV_Milestones[[#This Row],[BL FY]]=2025,tbl_PV_Milestones[[#This Row],[Finish FY]]&gt;2025),1,0)</f>
        <v>0</v>
      </c>
      <c r="AG3262" s="56" t="str">
        <f>_xlfn.XLOOKUP(tbl_PV_Milestones[[#This Row],[Work ID]],tbl_PV_Meta[Work ID '#],tbl_PV_Meta[Project Manager/Owner],,0)</f>
        <v>Project Manager 38</v>
      </c>
    </row>
    <row r="3263" spans="4:33" x14ac:dyDescent="0.25">
      <c r="D3263" s="6" t="s">
        <v>154</v>
      </c>
      <c r="E3263" s="6" t="s">
        <v>52</v>
      </c>
      <c r="F3263" s="6" t="s">
        <v>1765</v>
      </c>
      <c r="G3263" s="6" t="s">
        <v>551</v>
      </c>
      <c r="H3263" s="6" t="s">
        <v>505</v>
      </c>
      <c r="I3263" s="6" t="s">
        <v>510</v>
      </c>
      <c r="J3263" s="6" t="s">
        <v>154</v>
      </c>
      <c r="K3263" s="6" t="s">
        <v>39</v>
      </c>
      <c r="L3263" s="6" t="s">
        <v>75</v>
      </c>
      <c r="M3263" s="43"/>
      <c r="N3263" s="44" t="s">
        <v>1979</v>
      </c>
      <c r="S3263" s="45" t="e">
        <f>_xlfn.CONCAT(#REF!,TRIM(tbl_PV_Milestones[[#This Row],[Milestone Description]]))</f>
        <v>#REF!</v>
      </c>
      <c r="T3263" s="84" t="str">
        <f>IF(COUNTIF(tbl_PV_Milestones[UID],tbl_PV_Milestones[[#This Row],[UID]])&gt;1,"Duplicate","")</f>
        <v>Duplicate</v>
      </c>
      <c r="U3263" s="42" t="str">
        <f>_xlfn.XLOOKUP(tbl_PV_Milestones[[#This Row],[Work ID]],tbl_PV_Meta[Work ID '#],tbl_PV_Meta[Sub-Portfolio])</f>
        <v>Sub-Portfolio 4</v>
      </c>
      <c r="V3263" s="41">
        <f>IF(MONTH(tbl_PV_Milestones[[#This Row],[Baseline Date]])&lt;7,YEAR(tbl_PV_Milestones[[#This Row],[Baseline Date]]),YEAR(tbl_PV_Milestones[[#This Row],[Baseline Date]])+1)</f>
        <v>1900</v>
      </c>
      <c r="W3263" s="41">
        <f>IF(MONTH(tbl_PV_Milestones[[#This Row],[Actual/Schedule Finish]])&lt;7,YEAR(tbl_PV_Milestones[[#This Row],[Actual/Schedule Finish]]),YEAR(tbl_PV_Milestones[[#This Row],[Actual/Schedule Finish]])+1)</f>
        <v>1900</v>
      </c>
      <c r="X3263" s="41" t="str">
        <f>IF(OR(tbl_PV_Milestones[[#This Row],[Project Status]]="Completed",tbl_PV_Milestones[[#This Row],[Project Status]]="Assumed Completed"),"Yes","No")</f>
        <v>No</v>
      </c>
      <c r="Y3263" s="41">
        <f>IF(tbl_PV_Milestones[[#This Row],[Baseline Date]]="",1,0)</f>
        <v>1</v>
      </c>
      <c r="Z3263" s="41">
        <f>IF(tbl_PV_Milestones[[#This Row],[Baseline Date]]&lt;PV_Meta!$B$7,1,0)</f>
        <v>1</v>
      </c>
      <c r="AA3263" s="41">
        <f>IF(tbl_PV_Milestones[[#This Row],[Complete]]="Yes",1,0)</f>
        <v>0</v>
      </c>
      <c r="AB3263" s="41">
        <f>IF(AND(tbl_PV_Milestones[[#This Row],[BL FY]]=2025,tbl_PV_Milestones[[#This Row],[Baseline Date]]&lt;PV_Meta!$B$7),1,0)</f>
        <v>0</v>
      </c>
      <c r="AC3263" s="41">
        <f>IF(AND(tbl_PV_Milestones[[#This Row],[Planned YTD]]=1,tbl_PV_Milestones[[#This Row],[Complete]]="Yes"),1,0)</f>
        <v>0</v>
      </c>
      <c r="AD3263" s="41">
        <f>IF(AND(tbl_PV_Milestones[[#This Row],[Actual/Schedule Finish]]&lt;PV_Meta!$B$7,tbl_PV_Milestones[[#This Row],[Complete]]="No",tbl_PV_Milestones[[#This Row],[Project Status]]&lt;&gt;"On Hold"),1,0)</f>
        <v>1</v>
      </c>
      <c r="AE3263" s="41">
        <f>IF(AND(tbl_PV_Milestones[[#This Row],[Actual/Schedule Finish]]&gt;tbl_PV_Milestones[[#This Row],[Baseline Date]],tbl_PV_Milestones[[#This Row],[Complete]]="No",tbl_PV_Milestones[[#This Row],[Project Status]]&lt;&gt;"On Hold",tbl_PV_Milestones[[#This Row],[Overdue]]=0,tbl_PV_Milestones[[#This Row],[To be Baselined]]&lt;&gt;1),1,0)</f>
        <v>0</v>
      </c>
      <c r="AF3263" s="41">
        <f>IF(AND(tbl_PV_Milestones[[#This Row],[BL FY]]=2025,tbl_PV_Milestones[[#This Row],[Finish FY]]&gt;2025),1,0)</f>
        <v>0</v>
      </c>
      <c r="AG3263" s="56" t="str">
        <f>_xlfn.XLOOKUP(tbl_PV_Milestones[[#This Row],[Work ID]],tbl_PV_Meta[Work ID '#],tbl_PV_Meta[Project Manager/Owner],,0)</f>
        <v>Project Manager 38</v>
      </c>
    </row>
    <row r="3264" spans="4:33" x14ac:dyDescent="0.25">
      <c r="D3264" s="6" t="s">
        <v>154</v>
      </c>
      <c r="E3264" s="6" t="s">
        <v>52</v>
      </c>
      <c r="F3264" s="6" t="s">
        <v>1765</v>
      </c>
      <c r="G3264" s="6" t="s">
        <v>552</v>
      </c>
      <c r="H3264" s="6" t="s">
        <v>505</v>
      </c>
      <c r="I3264" s="6" t="s">
        <v>510</v>
      </c>
      <c r="J3264" s="6" t="s">
        <v>154</v>
      </c>
      <c r="K3264" s="6" t="s">
        <v>39</v>
      </c>
      <c r="L3264" s="6" t="s">
        <v>75</v>
      </c>
      <c r="M3264" s="43"/>
      <c r="N3264" s="44" t="s">
        <v>1979</v>
      </c>
      <c r="S3264" s="45" t="e">
        <f>_xlfn.CONCAT(#REF!,TRIM(tbl_PV_Milestones[[#This Row],[Milestone Description]]))</f>
        <v>#REF!</v>
      </c>
      <c r="T3264" s="84" t="str">
        <f>IF(COUNTIF(tbl_PV_Milestones[UID],tbl_PV_Milestones[[#This Row],[UID]])&gt;1,"Duplicate","")</f>
        <v>Duplicate</v>
      </c>
      <c r="U3264" s="42" t="str">
        <f>_xlfn.XLOOKUP(tbl_PV_Milestones[[#This Row],[Work ID]],tbl_PV_Meta[Work ID '#],tbl_PV_Meta[Sub-Portfolio])</f>
        <v>Sub-Portfolio 4</v>
      </c>
      <c r="V3264" s="41">
        <f>IF(MONTH(tbl_PV_Milestones[[#This Row],[Baseline Date]])&lt;7,YEAR(tbl_PV_Milestones[[#This Row],[Baseline Date]]),YEAR(tbl_PV_Milestones[[#This Row],[Baseline Date]])+1)</f>
        <v>1900</v>
      </c>
      <c r="W3264" s="41">
        <f>IF(MONTH(tbl_PV_Milestones[[#This Row],[Actual/Schedule Finish]])&lt;7,YEAR(tbl_PV_Milestones[[#This Row],[Actual/Schedule Finish]]),YEAR(tbl_PV_Milestones[[#This Row],[Actual/Schedule Finish]])+1)</f>
        <v>1900</v>
      </c>
      <c r="X3264" s="41" t="str">
        <f>IF(OR(tbl_PV_Milestones[[#This Row],[Project Status]]="Completed",tbl_PV_Milestones[[#This Row],[Project Status]]="Assumed Completed"),"Yes","No")</f>
        <v>No</v>
      </c>
      <c r="Y3264" s="41">
        <f>IF(tbl_PV_Milestones[[#This Row],[Baseline Date]]="",1,0)</f>
        <v>1</v>
      </c>
      <c r="Z3264" s="41">
        <f>IF(tbl_PV_Milestones[[#This Row],[Baseline Date]]&lt;PV_Meta!$B$7,1,0)</f>
        <v>1</v>
      </c>
      <c r="AA3264" s="41">
        <f>IF(tbl_PV_Milestones[[#This Row],[Complete]]="Yes",1,0)</f>
        <v>0</v>
      </c>
      <c r="AB3264" s="41">
        <f>IF(AND(tbl_PV_Milestones[[#This Row],[BL FY]]=2025,tbl_PV_Milestones[[#This Row],[Baseline Date]]&lt;PV_Meta!$B$7),1,0)</f>
        <v>0</v>
      </c>
      <c r="AC3264" s="41">
        <f>IF(AND(tbl_PV_Milestones[[#This Row],[Planned YTD]]=1,tbl_PV_Milestones[[#This Row],[Complete]]="Yes"),1,0)</f>
        <v>0</v>
      </c>
      <c r="AD3264" s="41">
        <f>IF(AND(tbl_PV_Milestones[[#This Row],[Actual/Schedule Finish]]&lt;PV_Meta!$B$7,tbl_PV_Milestones[[#This Row],[Complete]]="No",tbl_PV_Milestones[[#This Row],[Project Status]]&lt;&gt;"On Hold"),1,0)</f>
        <v>1</v>
      </c>
      <c r="AE3264" s="41">
        <f>IF(AND(tbl_PV_Milestones[[#This Row],[Actual/Schedule Finish]]&gt;tbl_PV_Milestones[[#This Row],[Baseline Date]],tbl_PV_Milestones[[#This Row],[Complete]]="No",tbl_PV_Milestones[[#This Row],[Project Status]]&lt;&gt;"On Hold",tbl_PV_Milestones[[#This Row],[Overdue]]=0,tbl_PV_Milestones[[#This Row],[To be Baselined]]&lt;&gt;1),1,0)</f>
        <v>0</v>
      </c>
      <c r="AF3264" s="41">
        <f>IF(AND(tbl_PV_Milestones[[#This Row],[BL FY]]=2025,tbl_PV_Milestones[[#This Row],[Finish FY]]&gt;2025),1,0)</f>
        <v>0</v>
      </c>
      <c r="AG3264" s="56" t="str">
        <f>_xlfn.XLOOKUP(tbl_PV_Milestones[[#This Row],[Work ID]],tbl_PV_Meta[Work ID '#],tbl_PV_Meta[Project Manager/Owner],,0)</f>
        <v>Project Manager 38</v>
      </c>
    </row>
    <row r="3265" spans="4:33" x14ac:dyDescent="0.25">
      <c r="D3265" s="6" t="s">
        <v>154</v>
      </c>
      <c r="E3265" s="6" t="s">
        <v>52</v>
      </c>
      <c r="F3265" s="6" t="s">
        <v>1765</v>
      </c>
      <c r="G3265" s="6" t="s">
        <v>553</v>
      </c>
      <c r="H3265" s="6" t="s">
        <v>505</v>
      </c>
      <c r="I3265" s="6" t="s">
        <v>510</v>
      </c>
      <c r="J3265" s="6" t="s">
        <v>154</v>
      </c>
      <c r="K3265" s="6" t="s">
        <v>39</v>
      </c>
      <c r="L3265" s="6" t="s">
        <v>75</v>
      </c>
      <c r="M3265" s="43"/>
      <c r="N3265" s="44" t="s">
        <v>1979</v>
      </c>
      <c r="S3265" s="45" t="e">
        <f>_xlfn.CONCAT(#REF!,TRIM(tbl_PV_Milestones[[#This Row],[Milestone Description]]))</f>
        <v>#REF!</v>
      </c>
      <c r="T3265" s="84" t="str">
        <f>IF(COUNTIF(tbl_PV_Milestones[UID],tbl_PV_Milestones[[#This Row],[UID]])&gt;1,"Duplicate","")</f>
        <v>Duplicate</v>
      </c>
      <c r="U3265" s="42" t="str">
        <f>_xlfn.XLOOKUP(tbl_PV_Milestones[[#This Row],[Work ID]],tbl_PV_Meta[Work ID '#],tbl_PV_Meta[Sub-Portfolio])</f>
        <v>Sub-Portfolio 4</v>
      </c>
      <c r="V3265" s="41">
        <f>IF(MONTH(tbl_PV_Milestones[[#This Row],[Baseline Date]])&lt;7,YEAR(tbl_PV_Milestones[[#This Row],[Baseline Date]]),YEAR(tbl_PV_Milestones[[#This Row],[Baseline Date]])+1)</f>
        <v>1900</v>
      </c>
      <c r="W3265" s="41">
        <f>IF(MONTH(tbl_PV_Milestones[[#This Row],[Actual/Schedule Finish]])&lt;7,YEAR(tbl_PV_Milestones[[#This Row],[Actual/Schedule Finish]]),YEAR(tbl_PV_Milestones[[#This Row],[Actual/Schedule Finish]])+1)</f>
        <v>1900</v>
      </c>
      <c r="X3265" s="41" t="str">
        <f>IF(OR(tbl_PV_Milestones[[#This Row],[Project Status]]="Completed",tbl_PV_Milestones[[#This Row],[Project Status]]="Assumed Completed"),"Yes","No")</f>
        <v>No</v>
      </c>
      <c r="Y3265" s="41">
        <f>IF(tbl_PV_Milestones[[#This Row],[Baseline Date]]="",1,0)</f>
        <v>1</v>
      </c>
      <c r="Z3265" s="41">
        <f>IF(tbl_PV_Milestones[[#This Row],[Baseline Date]]&lt;PV_Meta!$B$7,1,0)</f>
        <v>1</v>
      </c>
      <c r="AA3265" s="41">
        <f>IF(tbl_PV_Milestones[[#This Row],[Complete]]="Yes",1,0)</f>
        <v>0</v>
      </c>
      <c r="AB3265" s="41">
        <f>IF(AND(tbl_PV_Milestones[[#This Row],[BL FY]]=2025,tbl_PV_Milestones[[#This Row],[Baseline Date]]&lt;PV_Meta!$B$7),1,0)</f>
        <v>0</v>
      </c>
      <c r="AC3265" s="41">
        <f>IF(AND(tbl_PV_Milestones[[#This Row],[Planned YTD]]=1,tbl_PV_Milestones[[#This Row],[Complete]]="Yes"),1,0)</f>
        <v>0</v>
      </c>
      <c r="AD3265" s="41">
        <f>IF(AND(tbl_PV_Milestones[[#This Row],[Actual/Schedule Finish]]&lt;PV_Meta!$B$7,tbl_PV_Milestones[[#This Row],[Complete]]="No",tbl_PV_Milestones[[#This Row],[Project Status]]&lt;&gt;"On Hold"),1,0)</f>
        <v>1</v>
      </c>
      <c r="AE3265" s="41">
        <f>IF(AND(tbl_PV_Milestones[[#This Row],[Actual/Schedule Finish]]&gt;tbl_PV_Milestones[[#This Row],[Baseline Date]],tbl_PV_Milestones[[#This Row],[Complete]]="No",tbl_PV_Milestones[[#This Row],[Project Status]]&lt;&gt;"On Hold",tbl_PV_Milestones[[#This Row],[Overdue]]=0,tbl_PV_Milestones[[#This Row],[To be Baselined]]&lt;&gt;1),1,0)</f>
        <v>0</v>
      </c>
      <c r="AF3265" s="41">
        <f>IF(AND(tbl_PV_Milestones[[#This Row],[BL FY]]=2025,tbl_PV_Milestones[[#This Row],[Finish FY]]&gt;2025),1,0)</f>
        <v>0</v>
      </c>
      <c r="AG3265" s="56" t="str">
        <f>_xlfn.XLOOKUP(tbl_PV_Milestones[[#This Row],[Work ID]],tbl_PV_Meta[Work ID '#],tbl_PV_Meta[Project Manager/Owner],,0)</f>
        <v>Project Manager 38</v>
      </c>
    </row>
    <row r="3266" spans="4:33" x14ac:dyDescent="0.25">
      <c r="D3266" s="6" t="s">
        <v>154</v>
      </c>
      <c r="E3266" s="6" t="s">
        <v>52</v>
      </c>
      <c r="F3266" s="6" t="s">
        <v>1765</v>
      </c>
      <c r="G3266" s="6" t="s">
        <v>556</v>
      </c>
      <c r="H3266" s="6" t="s">
        <v>505</v>
      </c>
      <c r="I3266" s="6" t="s">
        <v>510</v>
      </c>
      <c r="J3266" s="6" t="s">
        <v>154</v>
      </c>
      <c r="K3266" s="6" t="s">
        <v>39</v>
      </c>
      <c r="L3266" s="6" t="s">
        <v>75</v>
      </c>
      <c r="M3266" s="43"/>
      <c r="N3266" s="44" t="s">
        <v>1979</v>
      </c>
      <c r="S3266" s="45" t="e">
        <f>_xlfn.CONCAT(#REF!,TRIM(tbl_PV_Milestones[[#This Row],[Milestone Description]]))</f>
        <v>#REF!</v>
      </c>
      <c r="T3266" s="84" t="str">
        <f>IF(COUNTIF(tbl_PV_Milestones[UID],tbl_PV_Milestones[[#This Row],[UID]])&gt;1,"Duplicate","")</f>
        <v>Duplicate</v>
      </c>
      <c r="U3266" s="42" t="str">
        <f>_xlfn.XLOOKUP(tbl_PV_Milestones[[#This Row],[Work ID]],tbl_PV_Meta[Work ID '#],tbl_PV_Meta[Sub-Portfolio])</f>
        <v>Sub-Portfolio 4</v>
      </c>
      <c r="V3266" s="41">
        <f>IF(MONTH(tbl_PV_Milestones[[#This Row],[Baseline Date]])&lt;7,YEAR(tbl_PV_Milestones[[#This Row],[Baseline Date]]),YEAR(tbl_PV_Milestones[[#This Row],[Baseline Date]])+1)</f>
        <v>1900</v>
      </c>
      <c r="W3266" s="41">
        <f>IF(MONTH(tbl_PV_Milestones[[#This Row],[Actual/Schedule Finish]])&lt;7,YEAR(tbl_PV_Milestones[[#This Row],[Actual/Schedule Finish]]),YEAR(tbl_PV_Milestones[[#This Row],[Actual/Schedule Finish]])+1)</f>
        <v>1900</v>
      </c>
      <c r="X3266" s="41" t="str">
        <f>IF(OR(tbl_PV_Milestones[[#This Row],[Project Status]]="Completed",tbl_PV_Milestones[[#This Row],[Project Status]]="Assumed Completed"),"Yes","No")</f>
        <v>No</v>
      </c>
      <c r="Y3266" s="41">
        <f>IF(tbl_PV_Milestones[[#This Row],[Baseline Date]]="",1,0)</f>
        <v>1</v>
      </c>
      <c r="Z3266" s="41">
        <f>IF(tbl_PV_Milestones[[#This Row],[Baseline Date]]&lt;PV_Meta!$B$7,1,0)</f>
        <v>1</v>
      </c>
      <c r="AA3266" s="41">
        <f>IF(tbl_PV_Milestones[[#This Row],[Complete]]="Yes",1,0)</f>
        <v>0</v>
      </c>
      <c r="AB3266" s="41">
        <f>IF(AND(tbl_PV_Milestones[[#This Row],[BL FY]]=2025,tbl_PV_Milestones[[#This Row],[Baseline Date]]&lt;PV_Meta!$B$7),1,0)</f>
        <v>0</v>
      </c>
      <c r="AC3266" s="41">
        <f>IF(AND(tbl_PV_Milestones[[#This Row],[Planned YTD]]=1,tbl_PV_Milestones[[#This Row],[Complete]]="Yes"),1,0)</f>
        <v>0</v>
      </c>
      <c r="AD3266" s="41">
        <f>IF(AND(tbl_PV_Milestones[[#This Row],[Actual/Schedule Finish]]&lt;PV_Meta!$B$7,tbl_PV_Milestones[[#This Row],[Complete]]="No",tbl_PV_Milestones[[#This Row],[Project Status]]&lt;&gt;"On Hold"),1,0)</f>
        <v>1</v>
      </c>
      <c r="AE3266" s="41">
        <f>IF(AND(tbl_PV_Milestones[[#This Row],[Actual/Schedule Finish]]&gt;tbl_PV_Milestones[[#This Row],[Baseline Date]],tbl_PV_Milestones[[#This Row],[Complete]]="No",tbl_PV_Milestones[[#This Row],[Project Status]]&lt;&gt;"On Hold",tbl_PV_Milestones[[#This Row],[Overdue]]=0,tbl_PV_Milestones[[#This Row],[To be Baselined]]&lt;&gt;1),1,0)</f>
        <v>0</v>
      </c>
      <c r="AF3266" s="41">
        <f>IF(AND(tbl_PV_Milestones[[#This Row],[BL FY]]=2025,tbl_PV_Milestones[[#This Row],[Finish FY]]&gt;2025),1,0)</f>
        <v>0</v>
      </c>
      <c r="AG3266" s="56" t="str">
        <f>_xlfn.XLOOKUP(tbl_PV_Milestones[[#This Row],[Work ID]],tbl_PV_Meta[Work ID '#],tbl_PV_Meta[Project Manager/Owner],,0)</f>
        <v>Project Manager 38</v>
      </c>
    </row>
    <row r="3267" spans="4:33" x14ac:dyDescent="0.25">
      <c r="D3267" s="6" t="s">
        <v>154</v>
      </c>
      <c r="E3267" s="6" t="s">
        <v>52</v>
      </c>
      <c r="F3267" s="6" t="s">
        <v>1765</v>
      </c>
      <c r="G3267" s="6" t="s">
        <v>537</v>
      </c>
      <c r="H3267" s="6" t="s">
        <v>505</v>
      </c>
      <c r="I3267" s="6" t="s">
        <v>510</v>
      </c>
      <c r="J3267" s="6" t="s">
        <v>154</v>
      </c>
      <c r="K3267" s="6" t="s">
        <v>39</v>
      </c>
      <c r="L3267" s="6" t="s">
        <v>75</v>
      </c>
      <c r="M3267" s="43"/>
      <c r="N3267" s="44" t="s">
        <v>1979</v>
      </c>
      <c r="S3267" s="45" t="e">
        <f>_xlfn.CONCAT(#REF!,TRIM(tbl_PV_Milestones[[#This Row],[Milestone Description]]))</f>
        <v>#REF!</v>
      </c>
      <c r="T3267" s="84" t="str">
        <f>IF(COUNTIF(tbl_PV_Milestones[UID],tbl_PV_Milestones[[#This Row],[UID]])&gt;1,"Duplicate","")</f>
        <v>Duplicate</v>
      </c>
      <c r="U3267" s="42" t="str">
        <f>_xlfn.XLOOKUP(tbl_PV_Milestones[[#This Row],[Work ID]],tbl_PV_Meta[Work ID '#],tbl_PV_Meta[Sub-Portfolio])</f>
        <v>Sub-Portfolio 4</v>
      </c>
      <c r="V3267" s="41">
        <f>IF(MONTH(tbl_PV_Milestones[[#This Row],[Baseline Date]])&lt;7,YEAR(tbl_PV_Milestones[[#This Row],[Baseline Date]]),YEAR(tbl_PV_Milestones[[#This Row],[Baseline Date]])+1)</f>
        <v>1900</v>
      </c>
      <c r="W3267" s="41">
        <f>IF(MONTH(tbl_PV_Milestones[[#This Row],[Actual/Schedule Finish]])&lt;7,YEAR(tbl_PV_Milestones[[#This Row],[Actual/Schedule Finish]]),YEAR(tbl_PV_Milestones[[#This Row],[Actual/Schedule Finish]])+1)</f>
        <v>1900</v>
      </c>
      <c r="X3267" s="41" t="str">
        <f>IF(OR(tbl_PV_Milestones[[#This Row],[Project Status]]="Completed",tbl_PV_Milestones[[#This Row],[Project Status]]="Assumed Completed"),"Yes","No")</f>
        <v>No</v>
      </c>
      <c r="Y3267" s="41">
        <f>IF(tbl_PV_Milestones[[#This Row],[Baseline Date]]="",1,0)</f>
        <v>1</v>
      </c>
      <c r="Z3267" s="41">
        <f>IF(tbl_PV_Milestones[[#This Row],[Baseline Date]]&lt;PV_Meta!$B$7,1,0)</f>
        <v>1</v>
      </c>
      <c r="AA3267" s="41">
        <f>IF(tbl_PV_Milestones[[#This Row],[Complete]]="Yes",1,0)</f>
        <v>0</v>
      </c>
      <c r="AB3267" s="41">
        <f>IF(AND(tbl_PV_Milestones[[#This Row],[BL FY]]=2025,tbl_PV_Milestones[[#This Row],[Baseline Date]]&lt;PV_Meta!$B$7),1,0)</f>
        <v>0</v>
      </c>
      <c r="AC3267" s="41">
        <f>IF(AND(tbl_PV_Milestones[[#This Row],[Planned YTD]]=1,tbl_PV_Milestones[[#This Row],[Complete]]="Yes"),1,0)</f>
        <v>0</v>
      </c>
      <c r="AD3267" s="41">
        <f>IF(AND(tbl_PV_Milestones[[#This Row],[Actual/Schedule Finish]]&lt;PV_Meta!$B$7,tbl_PV_Milestones[[#This Row],[Complete]]="No",tbl_PV_Milestones[[#This Row],[Project Status]]&lt;&gt;"On Hold"),1,0)</f>
        <v>1</v>
      </c>
      <c r="AE3267" s="41">
        <f>IF(AND(tbl_PV_Milestones[[#This Row],[Actual/Schedule Finish]]&gt;tbl_PV_Milestones[[#This Row],[Baseline Date]],tbl_PV_Milestones[[#This Row],[Complete]]="No",tbl_PV_Milestones[[#This Row],[Project Status]]&lt;&gt;"On Hold",tbl_PV_Milestones[[#This Row],[Overdue]]=0,tbl_PV_Milestones[[#This Row],[To be Baselined]]&lt;&gt;1),1,0)</f>
        <v>0</v>
      </c>
      <c r="AF3267" s="41">
        <f>IF(AND(tbl_PV_Milestones[[#This Row],[BL FY]]=2025,tbl_PV_Milestones[[#This Row],[Finish FY]]&gt;2025),1,0)</f>
        <v>0</v>
      </c>
      <c r="AG3267" s="56" t="str">
        <f>_xlfn.XLOOKUP(tbl_PV_Milestones[[#This Row],[Work ID]],tbl_PV_Meta[Work ID '#],tbl_PV_Meta[Project Manager/Owner],,0)</f>
        <v>Project Manager 38</v>
      </c>
    </row>
    <row r="3268" spans="4:33" x14ac:dyDescent="0.25">
      <c r="D3268" s="6" t="s">
        <v>154</v>
      </c>
      <c r="E3268" s="6" t="s">
        <v>503</v>
      </c>
      <c r="F3268" s="6" t="s">
        <v>1765</v>
      </c>
      <c r="G3268" s="6" t="s">
        <v>538</v>
      </c>
      <c r="H3268" s="6" t="s">
        <v>505</v>
      </c>
      <c r="I3268" s="6" t="s">
        <v>510</v>
      </c>
      <c r="J3268" s="6" t="s">
        <v>154</v>
      </c>
      <c r="K3268" s="6" t="s">
        <v>39</v>
      </c>
      <c r="L3268" s="6" t="s">
        <v>75</v>
      </c>
      <c r="M3268" s="43"/>
      <c r="N3268" s="44" t="s">
        <v>1979</v>
      </c>
      <c r="O3268" s="39">
        <v>45705.333333333299</v>
      </c>
      <c r="P3268" s="39">
        <v>45705.333333333299</v>
      </c>
      <c r="Q3268" s="6">
        <v>0</v>
      </c>
      <c r="R3268" s="6">
        <v>0</v>
      </c>
      <c r="S3268" s="45" t="e">
        <f>_xlfn.CONCAT(#REF!,TRIM(tbl_PV_Milestones[[#This Row],[Milestone Description]]))</f>
        <v>#REF!</v>
      </c>
      <c r="T3268" s="84" t="str">
        <f>IF(COUNTIF(tbl_PV_Milestones[UID],tbl_PV_Milestones[[#This Row],[UID]])&gt;1,"Duplicate","")</f>
        <v>Duplicate</v>
      </c>
      <c r="U3268" s="42" t="str">
        <f>_xlfn.XLOOKUP(tbl_PV_Milestones[[#This Row],[Work ID]],tbl_PV_Meta[Work ID '#],tbl_PV_Meta[Sub-Portfolio])</f>
        <v>Sub-Portfolio 4</v>
      </c>
      <c r="V3268" s="41">
        <f>IF(MONTH(tbl_PV_Milestones[[#This Row],[Baseline Date]])&lt;7,YEAR(tbl_PV_Milestones[[#This Row],[Baseline Date]]),YEAR(tbl_PV_Milestones[[#This Row],[Baseline Date]])+1)</f>
        <v>2025</v>
      </c>
      <c r="W3268" s="41">
        <f>IF(MONTH(tbl_PV_Milestones[[#This Row],[Actual/Schedule Finish]])&lt;7,YEAR(tbl_PV_Milestones[[#This Row],[Actual/Schedule Finish]]),YEAR(tbl_PV_Milestones[[#This Row],[Actual/Schedule Finish]])+1)</f>
        <v>2025</v>
      </c>
      <c r="X3268" s="41" t="str">
        <f>IF(OR(tbl_PV_Milestones[[#This Row],[Project Status]]="Completed",tbl_PV_Milestones[[#This Row],[Project Status]]="Assumed Completed"),"Yes","No")</f>
        <v>No</v>
      </c>
      <c r="Y3268" s="41">
        <f>IF(tbl_PV_Milestones[[#This Row],[Baseline Date]]="",1,0)</f>
        <v>0</v>
      </c>
      <c r="Z3268" s="41">
        <f>IF(tbl_PV_Milestones[[#This Row],[Baseline Date]]&lt;PV_Meta!$B$7,1,0)</f>
        <v>1</v>
      </c>
      <c r="AA3268" s="41">
        <f>IF(tbl_PV_Milestones[[#This Row],[Complete]]="Yes",1,0)</f>
        <v>0</v>
      </c>
      <c r="AB3268" s="41">
        <f>IF(AND(tbl_PV_Milestones[[#This Row],[BL FY]]=2025,tbl_PV_Milestones[[#This Row],[Baseline Date]]&lt;PV_Meta!$B$7),1,0)</f>
        <v>1</v>
      </c>
      <c r="AC3268" s="41">
        <f>IF(AND(tbl_PV_Milestones[[#This Row],[Planned YTD]]=1,tbl_PV_Milestones[[#This Row],[Complete]]="Yes"),1,0)</f>
        <v>0</v>
      </c>
      <c r="AD3268" s="41">
        <f>IF(AND(tbl_PV_Milestones[[#This Row],[Actual/Schedule Finish]]&lt;PV_Meta!$B$7,tbl_PV_Milestones[[#This Row],[Complete]]="No",tbl_PV_Milestones[[#This Row],[Project Status]]&lt;&gt;"On Hold"),1,0)</f>
        <v>1</v>
      </c>
      <c r="AE3268" s="41">
        <f>IF(AND(tbl_PV_Milestones[[#This Row],[Actual/Schedule Finish]]&gt;tbl_PV_Milestones[[#This Row],[Baseline Date]],tbl_PV_Milestones[[#This Row],[Complete]]="No",tbl_PV_Milestones[[#This Row],[Project Status]]&lt;&gt;"On Hold",tbl_PV_Milestones[[#This Row],[Overdue]]=0,tbl_PV_Milestones[[#This Row],[To be Baselined]]&lt;&gt;1),1,0)</f>
        <v>0</v>
      </c>
      <c r="AF3268" s="41">
        <f>IF(AND(tbl_PV_Milestones[[#This Row],[BL FY]]=2025,tbl_PV_Milestones[[#This Row],[Finish FY]]&gt;2025),1,0)</f>
        <v>0</v>
      </c>
      <c r="AG3268" s="56" t="str">
        <f>_xlfn.XLOOKUP(tbl_PV_Milestones[[#This Row],[Work ID]],tbl_PV_Meta[Work ID '#],tbl_PV_Meta[Project Manager/Owner],,0)</f>
        <v>Project Manager 38</v>
      </c>
    </row>
    <row r="3269" spans="4:33" x14ac:dyDescent="0.25">
      <c r="D3269" s="6" t="s">
        <v>154</v>
      </c>
      <c r="E3269" s="6" t="s">
        <v>503</v>
      </c>
      <c r="F3269" s="6" t="s">
        <v>1765</v>
      </c>
      <c r="G3269" s="6" t="s">
        <v>540</v>
      </c>
      <c r="H3269" s="6" t="s">
        <v>505</v>
      </c>
      <c r="I3269" s="6" t="s">
        <v>510</v>
      </c>
      <c r="J3269" s="6" t="s">
        <v>154</v>
      </c>
      <c r="K3269" s="6" t="s">
        <v>39</v>
      </c>
      <c r="L3269" s="6" t="s">
        <v>75</v>
      </c>
      <c r="M3269" s="43"/>
      <c r="N3269" s="44" t="s">
        <v>1979</v>
      </c>
      <c r="O3269" s="39">
        <v>45705.333333333299</v>
      </c>
      <c r="P3269" s="39">
        <v>45705.333333333299</v>
      </c>
      <c r="Q3269" s="6">
        <v>0</v>
      </c>
      <c r="R3269" s="6">
        <v>0</v>
      </c>
      <c r="S3269" s="45" t="e">
        <f>_xlfn.CONCAT(#REF!,TRIM(tbl_PV_Milestones[[#This Row],[Milestone Description]]))</f>
        <v>#REF!</v>
      </c>
      <c r="T3269" s="84" t="str">
        <f>IF(COUNTIF(tbl_PV_Milestones[UID],tbl_PV_Milestones[[#This Row],[UID]])&gt;1,"Duplicate","")</f>
        <v>Duplicate</v>
      </c>
      <c r="U3269" s="42" t="str">
        <f>_xlfn.XLOOKUP(tbl_PV_Milestones[[#This Row],[Work ID]],tbl_PV_Meta[Work ID '#],tbl_PV_Meta[Sub-Portfolio])</f>
        <v>Sub-Portfolio 4</v>
      </c>
      <c r="V3269" s="41">
        <f>IF(MONTH(tbl_PV_Milestones[[#This Row],[Baseline Date]])&lt;7,YEAR(tbl_PV_Milestones[[#This Row],[Baseline Date]]),YEAR(tbl_PV_Milestones[[#This Row],[Baseline Date]])+1)</f>
        <v>2025</v>
      </c>
      <c r="W3269" s="41">
        <f>IF(MONTH(tbl_PV_Milestones[[#This Row],[Actual/Schedule Finish]])&lt;7,YEAR(tbl_PV_Milestones[[#This Row],[Actual/Schedule Finish]]),YEAR(tbl_PV_Milestones[[#This Row],[Actual/Schedule Finish]])+1)</f>
        <v>2025</v>
      </c>
      <c r="X3269" s="41" t="str">
        <f>IF(OR(tbl_PV_Milestones[[#This Row],[Project Status]]="Completed",tbl_PV_Milestones[[#This Row],[Project Status]]="Assumed Completed"),"Yes","No")</f>
        <v>No</v>
      </c>
      <c r="Y3269" s="41">
        <f>IF(tbl_PV_Milestones[[#This Row],[Baseline Date]]="",1,0)</f>
        <v>0</v>
      </c>
      <c r="Z3269" s="41">
        <f>IF(tbl_PV_Milestones[[#This Row],[Baseline Date]]&lt;PV_Meta!$B$7,1,0)</f>
        <v>1</v>
      </c>
      <c r="AA3269" s="41">
        <f>IF(tbl_PV_Milestones[[#This Row],[Complete]]="Yes",1,0)</f>
        <v>0</v>
      </c>
      <c r="AB3269" s="41">
        <f>IF(AND(tbl_PV_Milestones[[#This Row],[BL FY]]=2025,tbl_PV_Milestones[[#This Row],[Baseline Date]]&lt;PV_Meta!$B$7),1,0)</f>
        <v>1</v>
      </c>
      <c r="AC3269" s="41">
        <f>IF(AND(tbl_PV_Milestones[[#This Row],[Planned YTD]]=1,tbl_PV_Milestones[[#This Row],[Complete]]="Yes"),1,0)</f>
        <v>0</v>
      </c>
      <c r="AD3269" s="41">
        <f>IF(AND(tbl_PV_Milestones[[#This Row],[Actual/Schedule Finish]]&lt;PV_Meta!$B$7,tbl_PV_Milestones[[#This Row],[Complete]]="No",tbl_PV_Milestones[[#This Row],[Project Status]]&lt;&gt;"On Hold"),1,0)</f>
        <v>1</v>
      </c>
      <c r="AE3269" s="41">
        <f>IF(AND(tbl_PV_Milestones[[#This Row],[Actual/Schedule Finish]]&gt;tbl_PV_Milestones[[#This Row],[Baseline Date]],tbl_PV_Milestones[[#This Row],[Complete]]="No",tbl_PV_Milestones[[#This Row],[Project Status]]&lt;&gt;"On Hold",tbl_PV_Milestones[[#This Row],[Overdue]]=0,tbl_PV_Milestones[[#This Row],[To be Baselined]]&lt;&gt;1),1,0)</f>
        <v>0</v>
      </c>
      <c r="AF3269" s="41">
        <f>IF(AND(tbl_PV_Milestones[[#This Row],[BL FY]]=2025,tbl_PV_Milestones[[#This Row],[Finish FY]]&gt;2025),1,0)</f>
        <v>0</v>
      </c>
      <c r="AG3269" s="56" t="str">
        <f>_xlfn.XLOOKUP(tbl_PV_Milestones[[#This Row],[Work ID]],tbl_PV_Meta[Work ID '#],tbl_PV_Meta[Project Manager/Owner],,0)</f>
        <v>Project Manager 38</v>
      </c>
    </row>
    <row r="3270" spans="4:33" x14ac:dyDescent="0.25">
      <c r="D3270" s="6" t="s">
        <v>154</v>
      </c>
      <c r="E3270" s="6" t="s">
        <v>503</v>
      </c>
      <c r="F3270" s="6" t="s">
        <v>1765</v>
      </c>
      <c r="G3270" s="6" t="s">
        <v>525</v>
      </c>
      <c r="H3270" s="6" t="s">
        <v>505</v>
      </c>
      <c r="I3270" s="6" t="s">
        <v>510</v>
      </c>
      <c r="J3270" s="6" t="s">
        <v>154</v>
      </c>
      <c r="K3270" s="6" t="s">
        <v>39</v>
      </c>
      <c r="L3270" s="6" t="s">
        <v>75</v>
      </c>
      <c r="M3270" s="43"/>
      <c r="N3270" s="44" t="s">
        <v>1979</v>
      </c>
      <c r="O3270" s="39">
        <v>45747.333333333299</v>
      </c>
      <c r="P3270" s="39">
        <v>45747.333333333299</v>
      </c>
      <c r="Q3270" s="6">
        <v>0</v>
      </c>
      <c r="R3270" s="6">
        <v>0</v>
      </c>
      <c r="S3270" s="45" t="e">
        <f>_xlfn.CONCAT(#REF!,TRIM(tbl_PV_Milestones[[#This Row],[Milestone Description]]))</f>
        <v>#REF!</v>
      </c>
      <c r="T3270" s="84" t="str">
        <f>IF(COUNTIF(tbl_PV_Milestones[UID],tbl_PV_Milestones[[#This Row],[UID]])&gt;1,"Duplicate","")</f>
        <v>Duplicate</v>
      </c>
      <c r="U3270" s="42" t="str">
        <f>_xlfn.XLOOKUP(tbl_PV_Milestones[[#This Row],[Work ID]],tbl_PV_Meta[Work ID '#],tbl_PV_Meta[Sub-Portfolio])</f>
        <v>Sub-Portfolio 4</v>
      </c>
      <c r="V3270" s="41">
        <f>IF(MONTH(tbl_PV_Milestones[[#This Row],[Baseline Date]])&lt;7,YEAR(tbl_PV_Milestones[[#This Row],[Baseline Date]]),YEAR(tbl_PV_Milestones[[#This Row],[Baseline Date]])+1)</f>
        <v>2025</v>
      </c>
      <c r="W3270" s="41">
        <f>IF(MONTH(tbl_PV_Milestones[[#This Row],[Actual/Schedule Finish]])&lt;7,YEAR(tbl_PV_Milestones[[#This Row],[Actual/Schedule Finish]]),YEAR(tbl_PV_Milestones[[#This Row],[Actual/Schedule Finish]])+1)</f>
        <v>2025</v>
      </c>
      <c r="X3270" s="41" t="str">
        <f>IF(OR(tbl_PV_Milestones[[#This Row],[Project Status]]="Completed",tbl_PV_Milestones[[#This Row],[Project Status]]="Assumed Completed"),"Yes","No")</f>
        <v>No</v>
      </c>
      <c r="Y3270" s="41">
        <f>IF(tbl_PV_Milestones[[#This Row],[Baseline Date]]="",1,0)</f>
        <v>0</v>
      </c>
      <c r="Z3270" s="41">
        <f>IF(tbl_PV_Milestones[[#This Row],[Baseline Date]]&lt;PV_Meta!$B$7,1,0)</f>
        <v>1</v>
      </c>
      <c r="AA3270" s="41">
        <f>IF(tbl_PV_Milestones[[#This Row],[Complete]]="Yes",1,0)</f>
        <v>0</v>
      </c>
      <c r="AB3270" s="41">
        <f>IF(AND(tbl_PV_Milestones[[#This Row],[BL FY]]=2025,tbl_PV_Milestones[[#This Row],[Baseline Date]]&lt;PV_Meta!$B$7),1,0)</f>
        <v>1</v>
      </c>
      <c r="AC3270" s="41">
        <f>IF(AND(tbl_PV_Milestones[[#This Row],[Planned YTD]]=1,tbl_PV_Milestones[[#This Row],[Complete]]="Yes"),1,0)</f>
        <v>0</v>
      </c>
      <c r="AD3270" s="41">
        <f>IF(AND(tbl_PV_Milestones[[#This Row],[Actual/Schedule Finish]]&lt;PV_Meta!$B$7,tbl_PV_Milestones[[#This Row],[Complete]]="No",tbl_PV_Milestones[[#This Row],[Project Status]]&lt;&gt;"On Hold"),1,0)</f>
        <v>1</v>
      </c>
      <c r="AE3270" s="41">
        <f>IF(AND(tbl_PV_Milestones[[#This Row],[Actual/Schedule Finish]]&gt;tbl_PV_Milestones[[#This Row],[Baseline Date]],tbl_PV_Milestones[[#This Row],[Complete]]="No",tbl_PV_Milestones[[#This Row],[Project Status]]&lt;&gt;"On Hold",tbl_PV_Milestones[[#This Row],[Overdue]]=0,tbl_PV_Milestones[[#This Row],[To be Baselined]]&lt;&gt;1),1,0)</f>
        <v>0</v>
      </c>
      <c r="AF3270" s="41">
        <f>IF(AND(tbl_PV_Milestones[[#This Row],[BL FY]]=2025,tbl_PV_Milestones[[#This Row],[Finish FY]]&gt;2025),1,0)</f>
        <v>0</v>
      </c>
      <c r="AG3270" s="56" t="str">
        <f>_xlfn.XLOOKUP(tbl_PV_Milestones[[#This Row],[Work ID]],tbl_PV_Meta[Work ID '#],tbl_PV_Meta[Project Manager/Owner],,0)</f>
        <v>Project Manager 38</v>
      </c>
    </row>
    <row r="3271" spans="4:33" x14ac:dyDescent="0.25">
      <c r="D3271" s="6" t="s">
        <v>154</v>
      </c>
      <c r="E3271" s="6" t="s">
        <v>52</v>
      </c>
      <c r="F3271" s="6" t="s">
        <v>1765</v>
      </c>
      <c r="G3271" s="6" t="s">
        <v>526</v>
      </c>
      <c r="H3271" s="6" t="s">
        <v>505</v>
      </c>
      <c r="I3271" s="6" t="s">
        <v>510</v>
      </c>
      <c r="J3271" s="6" t="s">
        <v>154</v>
      </c>
      <c r="K3271" s="6" t="s">
        <v>39</v>
      </c>
      <c r="L3271" s="6" t="s">
        <v>75</v>
      </c>
      <c r="M3271" s="43"/>
      <c r="N3271" s="44" t="s">
        <v>1979</v>
      </c>
      <c r="S3271" s="45" t="e">
        <f>_xlfn.CONCAT(#REF!,TRIM(tbl_PV_Milestones[[#This Row],[Milestone Description]]))</f>
        <v>#REF!</v>
      </c>
      <c r="T3271" s="84" t="str">
        <f>IF(COUNTIF(tbl_PV_Milestones[UID],tbl_PV_Milestones[[#This Row],[UID]])&gt;1,"Duplicate","")</f>
        <v>Duplicate</v>
      </c>
      <c r="U3271" s="42" t="str">
        <f>_xlfn.XLOOKUP(tbl_PV_Milestones[[#This Row],[Work ID]],tbl_PV_Meta[Work ID '#],tbl_PV_Meta[Sub-Portfolio])</f>
        <v>Sub-Portfolio 4</v>
      </c>
      <c r="V3271" s="41">
        <f>IF(MONTH(tbl_PV_Milestones[[#This Row],[Baseline Date]])&lt;7,YEAR(tbl_PV_Milestones[[#This Row],[Baseline Date]]),YEAR(tbl_PV_Milestones[[#This Row],[Baseline Date]])+1)</f>
        <v>1900</v>
      </c>
      <c r="W3271" s="41">
        <f>IF(MONTH(tbl_PV_Milestones[[#This Row],[Actual/Schedule Finish]])&lt;7,YEAR(tbl_PV_Milestones[[#This Row],[Actual/Schedule Finish]]),YEAR(tbl_PV_Milestones[[#This Row],[Actual/Schedule Finish]])+1)</f>
        <v>1900</v>
      </c>
      <c r="X3271" s="41" t="str">
        <f>IF(OR(tbl_PV_Milestones[[#This Row],[Project Status]]="Completed",tbl_PV_Milestones[[#This Row],[Project Status]]="Assumed Completed"),"Yes","No")</f>
        <v>No</v>
      </c>
      <c r="Y3271" s="41">
        <f>IF(tbl_PV_Milestones[[#This Row],[Baseline Date]]="",1,0)</f>
        <v>1</v>
      </c>
      <c r="Z3271" s="41">
        <f>IF(tbl_PV_Milestones[[#This Row],[Baseline Date]]&lt;PV_Meta!$B$7,1,0)</f>
        <v>1</v>
      </c>
      <c r="AA3271" s="41">
        <f>IF(tbl_PV_Milestones[[#This Row],[Complete]]="Yes",1,0)</f>
        <v>0</v>
      </c>
      <c r="AB3271" s="41">
        <f>IF(AND(tbl_PV_Milestones[[#This Row],[BL FY]]=2025,tbl_PV_Milestones[[#This Row],[Baseline Date]]&lt;PV_Meta!$B$7),1,0)</f>
        <v>0</v>
      </c>
      <c r="AC3271" s="41">
        <f>IF(AND(tbl_PV_Milestones[[#This Row],[Planned YTD]]=1,tbl_PV_Milestones[[#This Row],[Complete]]="Yes"),1,0)</f>
        <v>0</v>
      </c>
      <c r="AD3271" s="41">
        <f>IF(AND(tbl_PV_Milestones[[#This Row],[Actual/Schedule Finish]]&lt;PV_Meta!$B$7,tbl_PV_Milestones[[#This Row],[Complete]]="No",tbl_PV_Milestones[[#This Row],[Project Status]]&lt;&gt;"On Hold"),1,0)</f>
        <v>1</v>
      </c>
      <c r="AE3271" s="41">
        <f>IF(AND(tbl_PV_Milestones[[#This Row],[Actual/Schedule Finish]]&gt;tbl_PV_Milestones[[#This Row],[Baseline Date]],tbl_PV_Milestones[[#This Row],[Complete]]="No",tbl_PV_Milestones[[#This Row],[Project Status]]&lt;&gt;"On Hold",tbl_PV_Milestones[[#This Row],[Overdue]]=0,tbl_PV_Milestones[[#This Row],[To be Baselined]]&lt;&gt;1),1,0)</f>
        <v>0</v>
      </c>
      <c r="AF3271" s="41">
        <f>IF(AND(tbl_PV_Milestones[[#This Row],[BL FY]]=2025,tbl_PV_Milestones[[#This Row],[Finish FY]]&gt;2025),1,0)</f>
        <v>0</v>
      </c>
      <c r="AG3271" s="56" t="str">
        <f>_xlfn.XLOOKUP(tbl_PV_Milestones[[#This Row],[Work ID]],tbl_PV_Meta[Work ID '#],tbl_PV_Meta[Project Manager/Owner],,0)</f>
        <v>Project Manager 38</v>
      </c>
    </row>
    <row r="3272" spans="4:33" x14ac:dyDescent="0.25">
      <c r="D3272" s="6" t="s">
        <v>154</v>
      </c>
      <c r="E3272" s="6" t="s">
        <v>503</v>
      </c>
      <c r="F3272" s="6" t="s">
        <v>1765</v>
      </c>
      <c r="G3272" s="6" t="s">
        <v>530</v>
      </c>
      <c r="H3272" s="6" t="s">
        <v>505</v>
      </c>
      <c r="I3272" s="6" t="s">
        <v>510</v>
      </c>
      <c r="J3272" s="6" t="s">
        <v>154</v>
      </c>
      <c r="K3272" s="6" t="s">
        <v>39</v>
      </c>
      <c r="L3272" s="6" t="s">
        <v>75</v>
      </c>
      <c r="M3272" s="43"/>
      <c r="N3272" s="44" t="s">
        <v>1979</v>
      </c>
      <c r="O3272" s="39">
        <v>45747.333333333299</v>
      </c>
      <c r="P3272" s="39">
        <v>45747.333333333299</v>
      </c>
      <c r="Q3272" s="6">
        <v>0</v>
      </c>
      <c r="R3272" s="6">
        <v>0</v>
      </c>
      <c r="S3272" s="45" t="e">
        <f>_xlfn.CONCAT(#REF!,TRIM(tbl_PV_Milestones[[#This Row],[Milestone Description]]))</f>
        <v>#REF!</v>
      </c>
      <c r="T3272" s="84" t="str">
        <f>IF(COUNTIF(tbl_PV_Milestones[UID],tbl_PV_Milestones[[#This Row],[UID]])&gt;1,"Duplicate","")</f>
        <v>Duplicate</v>
      </c>
      <c r="U3272" s="42" t="str">
        <f>_xlfn.XLOOKUP(tbl_PV_Milestones[[#This Row],[Work ID]],tbl_PV_Meta[Work ID '#],tbl_PV_Meta[Sub-Portfolio])</f>
        <v>Sub-Portfolio 4</v>
      </c>
      <c r="V3272" s="41">
        <f>IF(MONTH(tbl_PV_Milestones[[#This Row],[Baseline Date]])&lt;7,YEAR(tbl_PV_Milestones[[#This Row],[Baseline Date]]),YEAR(tbl_PV_Milestones[[#This Row],[Baseline Date]])+1)</f>
        <v>2025</v>
      </c>
      <c r="W3272" s="41">
        <f>IF(MONTH(tbl_PV_Milestones[[#This Row],[Actual/Schedule Finish]])&lt;7,YEAR(tbl_PV_Milestones[[#This Row],[Actual/Schedule Finish]]),YEAR(tbl_PV_Milestones[[#This Row],[Actual/Schedule Finish]])+1)</f>
        <v>2025</v>
      </c>
      <c r="X3272" s="41" t="str">
        <f>IF(OR(tbl_PV_Milestones[[#This Row],[Project Status]]="Completed",tbl_PV_Milestones[[#This Row],[Project Status]]="Assumed Completed"),"Yes","No")</f>
        <v>No</v>
      </c>
      <c r="Y3272" s="41">
        <f>IF(tbl_PV_Milestones[[#This Row],[Baseline Date]]="",1,0)</f>
        <v>0</v>
      </c>
      <c r="Z3272" s="41">
        <f>IF(tbl_PV_Milestones[[#This Row],[Baseline Date]]&lt;PV_Meta!$B$7,1,0)</f>
        <v>1</v>
      </c>
      <c r="AA3272" s="41">
        <f>IF(tbl_PV_Milestones[[#This Row],[Complete]]="Yes",1,0)</f>
        <v>0</v>
      </c>
      <c r="AB3272" s="41">
        <f>IF(AND(tbl_PV_Milestones[[#This Row],[BL FY]]=2025,tbl_PV_Milestones[[#This Row],[Baseline Date]]&lt;PV_Meta!$B$7),1,0)</f>
        <v>1</v>
      </c>
      <c r="AC3272" s="41">
        <f>IF(AND(tbl_PV_Milestones[[#This Row],[Planned YTD]]=1,tbl_PV_Milestones[[#This Row],[Complete]]="Yes"),1,0)</f>
        <v>0</v>
      </c>
      <c r="AD3272" s="41">
        <f>IF(AND(tbl_PV_Milestones[[#This Row],[Actual/Schedule Finish]]&lt;PV_Meta!$B$7,tbl_PV_Milestones[[#This Row],[Complete]]="No",tbl_PV_Milestones[[#This Row],[Project Status]]&lt;&gt;"On Hold"),1,0)</f>
        <v>1</v>
      </c>
      <c r="AE3272" s="41">
        <f>IF(AND(tbl_PV_Milestones[[#This Row],[Actual/Schedule Finish]]&gt;tbl_PV_Milestones[[#This Row],[Baseline Date]],tbl_PV_Milestones[[#This Row],[Complete]]="No",tbl_PV_Milestones[[#This Row],[Project Status]]&lt;&gt;"On Hold",tbl_PV_Milestones[[#This Row],[Overdue]]=0,tbl_PV_Milestones[[#This Row],[To be Baselined]]&lt;&gt;1),1,0)</f>
        <v>0</v>
      </c>
      <c r="AF3272" s="41">
        <f>IF(AND(tbl_PV_Milestones[[#This Row],[BL FY]]=2025,tbl_PV_Milestones[[#This Row],[Finish FY]]&gt;2025),1,0)</f>
        <v>0</v>
      </c>
      <c r="AG3272" s="56" t="str">
        <f>_xlfn.XLOOKUP(tbl_PV_Milestones[[#This Row],[Work ID]],tbl_PV_Meta[Work ID '#],tbl_PV_Meta[Project Manager/Owner],,0)</f>
        <v>Project Manager 38</v>
      </c>
    </row>
    <row r="3273" spans="4:33" x14ac:dyDescent="0.25">
      <c r="D3273" s="6" t="s">
        <v>154</v>
      </c>
      <c r="E3273" s="6" t="s">
        <v>52</v>
      </c>
      <c r="F3273" s="6" t="s">
        <v>1708</v>
      </c>
      <c r="G3273" s="6" t="s">
        <v>537</v>
      </c>
      <c r="H3273" s="6" t="s">
        <v>505</v>
      </c>
      <c r="I3273" s="6" t="s">
        <v>110</v>
      </c>
      <c r="J3273" s="6" t="s">
        <v>154</v>
      </c>
      <c r="K3273" s="6" t="s">
        <v>29</v>
      </c>
      <c r="L3273" s="6" t="s">
        <v>27</v>
      </c>
      <c r="M3273" s="43"/>
      <c r="N3273" s="44" t="s">
        <v>1979</v>
      </c>
      <c r="S3273" s="45" t="e">
        <f>_xlfn.CONCAT(#REF!,TRIM(tbl_PV_Milestones[[#This Row],[Milestone Description]]))</f>
        <v>#REF!</v>
      </c>
      <c r="T3273" s="84" t="str">
        <f>IF(COUNTIF(tbl_PV_Milestones[UID],tbl_PV_Milestones[[#This Row],[UID]])&gt;1,"Duplicate","")</f>
        <v>Duplicate</v>
      </c>
      <c r="U3273" s="42" t="str">
        <f>_xlfn.XLOOKUP(tbl_PV_Milestones[[#This Row],[Work ID]],tbl_PV_Meta[Work ID '#],tbl_PV_Meta[Sub-Portfolio])</f>
        <v>Sub-Portfolio 8</v>
      </c>
      <c r="V3273" s="41">
        <f>IF(MONTH(tbl_PV_Milestones[[#This Row],[Baseline Date]])&lt;7,YEAR(tbl_PV_Milestones[[#This Row],[Baseline Date]]),YEAR(tbl_PV_Milestones[[#This Row],[Baseline Date]])+1)</f>
        <v>1900</v>
      </c>
      <c r="W3273" s="41">
        <f>IF(MONTH(tbl_PV_Milestones[[#This Row],[Actual/Schedule Finish]])&lt;7,YEAR(tbl_PV_Milestones[[#This Row],[Actual/Schedule Finish]]),YEAR(tbl_PV_Milestones[[#This Row],[Actual/Schedule Finish]])+1)</f>
        <v>1900</v>
      </c>
      <c r="X3273" s="41" t="str">
        <f>IF(OR(tbl_PV_Milestones[[#This Row],[Project Status]]="Completed",tbl_PV_Milestones[[#This Row],[Project Status]]="Assumed Completed"),"Yes","No")</f>
        <v>No</v>
      </c>
      <c r="Y3273" s="41">
        <f>IF(tbl_PV_Milestones[[#This Row],[Baseline Date]]="",1,0)</f>
        <v>1</v>
      </c>
      <c r="Z3273" s="41">
        <f>IF(tbl_PV_Milestones[[#This Row],[Baseline Date]]&lt;PV_Meta!$B$7,1,0)</f>
        <v>1</v>
      </c>
      <c r="AA3273" s="41">
        <f>IF(tbl_PV_Milestones[[#This Row],[Complete]]="Yes",1,0)</f>
        <v>0</v>
      </c>
      <c r="AB3273" s="41">
        <f>IF(AND(tbl_PV_Milestones[[#This Row],[BL FY]]=2025,tbl_PV_Milestones[[#This Row],[Baseline Date]]&lt;PV_Meta!$B$7),1,0)</f>
        <v>0</v>
      </c>
      <c r="AC3273" s="41">
        <f>IF(AND(tbl_PV_Milestones[[#This Row],[Planned YTD]]=1,tbl_PV_Milestones[[#This Row],[Complete]]="Yes"),1,0)</f>
        <v>0</v>
      </c>
      <c r="AD3273" s="41">
        <f>IF(AND(tbl_PV_Milestones[[#This Row],[Actual/Schedule Finish]]&lt;PV_Meta!$B$7,tbl_PV_Milestones[[#This Row],[Complete]]="No",tbl_PV_Milestones[[#This Row],[Project Status]]&lt;&gt;"On Hold"),1,0)</f>
        <v>1</v>
      </c>
      <c r="AE3273" s="41">
        <f>IF(AND(tbl_PV_Milestones[[#This Row],[Actual/Schedule Finish]]&gt;tbl_PV_Milestones[[#This Row],[Baseline Date]],tbl_PV_Milestones[[#This Row],[Complete]]="No",tbl_PV_Milestones[[#This Row],[Project Status]]&lt;&gt;"On Hold",tbl_PV_Milestones[[#This Row],[Overdue]]=0,tbl_PV_Milestones[[#This Row],[To be Baselined]]&lt;&gt;1),1,0)</f>
        <v>0</v>
      </c>
      <c r="AF3273" s="41">
        <f>IF(AND(tbl_PV_Milestones[[#This Row],[BL FY]]=2025,tbl_PV_Milestones[[#This Row],[Finish FY]]&gt;2025),1,0)</f>
        <v>0</v>
      </c>
      <c r="AG3273" s="56" t="str">
        <f>_xlfn.XLOOKUP(tbl_PV_Milestones[[#This Row],[Work ID]],tbl_PV_Meta[Work ID '#],tbl_PV_Meta[Project Manager/Owner],,0)</f>
        <v>Project Manager 6</v>
      </c>
    </row>
    <row r="3274" spans="4:33" x14ac:dyDescent="0.25">
      <c r="D3274" s="6" t="s">
        <v>154</v>
      </c>
      <c r="E3274" s="6" t="s">
        <v>52</v>
      </c>
      <c r="F3274" s="6" t="s">
        <v>1708</v>
      </c>
      <c r="G3274" s="6" t="s">
        <v>538</v>
      </c>
      <c r="H3274" s="6" t="s">
        <v>505</v>
      </c>
      <c r="I3274" s="6" t="s">
        <v>110</v>
      </c>
      <c r="J3274" s="6" t="s">
        <v>154</v>
      </c>
      <c r="K3274" s="6" t="s">
        <v>29</v>
      </c>
      <c r="L3274" s="6" t="s">
        <v>27</v>
      </c>
      <c r="M3274" s="43"/>
      <c r="N3274" s="44" t="s">
        <v>1979</v>
      </c>
      <c r="S3274" s="45" t="e">
        <f>_xlfn.CONCAT(#REF!,TRIM(tbl_PV_Milestones[[#This Row],[Milestone Description]]))</f>
        <v>#REF!</v>
      </c>
      <c r="T3274" s="84" t="str">
        <f>IF(COUNTIF(tbl_PV_Milestones[UID],tbl_PV_Milestones[[#This Row],[UID]])&gt;1,"Duplicate","")</f>
        <v>Duplicate</v>
      </c>
      <c r="U3274" s="42" t="str">
        <f>_xlfn.XLOOKUP(tbl_PV_Milestones[[#This Row],[Work ID]],tbl_PV_Meta[Work ID '#],tbl_PV_Meta[Sub-Portfolio])</f>
        <v>Sub-Portfolio 8</v>
      </c>
      <c r="V3274" s="41">
        <f>IF(MONTH(tbl_PV_Milestones[[#This Row],[Baseline Date]])&lt;7,YEAR(tbl_PV_Milestones[[#This Row],[Baseline Date]]),YEAR(tbl_PV_Milestones[[#This Row],[Baseline Date]])+1)</f>
        <v>1900</v>
      </c>
      <c r="W3274" s="41">
        <f>IF(MONTH(tbl_PV_Milestones[[#This Row],[Actual/Schedule Finish]])&lt;7,YEAR(tbl_PV_Milestones[[#This Row],[Actual/Schedule Finish]]),YEAR(tbl_PV_Milestones[[#This Row],[Actual/Schedule Finish]])+1)</f>
        <v>1900</v>
      </c>
      <c r="X3274" s="41" t="str">
        <f>IF(OR(tbl_PV_Milestones[[#This Row],[Project Status]]="Completed",tbl_PV_Milestones[[#This Row],[Project Status]]="Assumed Completed"),"Yes","No")</f>
        <v>No</v>
      </c>
      <c r="Y3274" s="41">
        <f>IF(tbl_PV_Milestones[[#This Row],[Baseline Date]]="",1,0)</f>
        <v>1</v>
      </c>
      <c r="Z3274" s="41">
        <f>IF(tbl_PV_Milestones[[#This Row],[Baseline Date]]&lt;PV_Meta!$B$7,1,0)</f>
        <v>1</v>
      </c>
      <c r="AA3274" s="41">
        <f>IF(tbl_PV_Milestones[[#This Row],[Complete]]="Yes",1,0)</f>
        <v>0</v>
      </c>
      <c r="AB3274" s="41">
        <f>IF(AND(tbl_PV_Milestones[[#This Row],[BL FY]]=2025,tbl_PV_Milestones[[#This Row],[Baseline Date]]&lt;PV_Meta!$B$7),1,0)</f>
        <v>0</v>
      </c>
      <c r="AC3274" s="41">
        <f>IF(AND(tbl_PV_Milestones[[#This Row],[Planned YTD]]=1,tbl_PV_Milestones[[#This Row],[Complete]]="Yes"),1,0)</f>
        <v>0</v>
      </c>
      <c r="AD3274" s="41">
        <f>IF(AND(tbl_PV_Milestones[[#This Row],[Actual/Schedule Finish]]&lt;PV_Meta!$B$7,tbl_PV_Milestones[[#This Row],[Complete]]="No",tbl_PV_Milestones[[#This Row],[Project Status]]&lt;&gt;"On Hold"),1,0)</f>
        <v>1</v>
      </c>
      <c r="AE3274" s="41">
        <f>IF(AND(tbl_PV_Milestones[[#This Row],[Actual/Schedule Finish]]&gt;tbl_PV_Milestones[[#This Row],[Baseline Date]],tbl_PV_Milestones[[#This Row],[Complete]]="No",tbl_PV_Milestones[[#This Row],[Project Status]]&lt;&gt;"On Hold",tbl_PV_Milestones[[#This Row],[Overdue]]=0,tbl_PV_Milestones[[#This Row],[To be Baselined]]&lt;&gt;1),1,0)</f>
        <v>0</v>
      </c>
      <c r="AF3274" s="41">
        <f>IF(AND(tbl_PV_Milestones[[#This Row],[BL FY]]=2025,tbl_PV_Milestones[[#This Row],[Finish FY]]&gt;2025),1,0)</f>
        <v>0</v>
      </c>
      <c r="AG3274" s="56" t="str">
        <f>_xlfn.XLOOKUP(tbl_PV_Milestones[[#This Row],[Work ID]],tbl_PV_Meta[Work ID '#],tbl_PV_Meta[Project Manager/Owner],,0)</f>
        <v>Project Manager 6</v>
      </c>
    </row>
    <row r="3275" spans="4:33" x14ac:dyDescent="0.25">
      <c r="D3275" s="6" t="s">
        <v>154</v>
      </c>
      <c r="E3275" s="6" t="s">
        <v>52</v>
      </c>
      <c r="F3275" s="6" t="s">
        <v>1708</v>
      </c>
      <c r="G3275" s="6" t="s">
        <v>525</v>
      </c>
      <c r="H3275" s="6" t="s">
        <v>505</v>
      </c>
      <c r="I3275" s="6" t="s">
        <v>110</v>
      </c>
      <c r="J3275" s="6" t="s">
        <v>154</v>
      </c>
      <c r="K3275" s="6" t="s">
        <v>29</v>
      </c>
      <c r="L3275" s="6" t="s">
        <v>27</v>
      </c>
      <c r="M3275" s="43"/>
      <c r="N3275" s="44" t="s">
        <v>1979</v>
      </c>
      <c r="S3275" s="45" t="e">
        <f>_xlfn.CONCAT(#REF!,TRIM(tbl_PV_Milestones[[#This Row],[Milestone Description]]))</f>
        <v>#REF!</v>
      </c>
      <c r="T3275" s="84" t="str">
        <f>IF(COUNTIF(tbl_PV_Milestones[UID],tbl_PV_Milestones[[#This Row],[UID]])&gt;1,"Duplicate","")</f>
        <v>Duplicate</v>
      </c>
      <c r="U3275" s="42" t="str">
        <f>_xlfn.XLOOKUP(tbl_PV_Milestones[[#This Row],[Work ID]],tbl_PV_Meta[Work ID '#],tbl_PV_Meta[Sub-Portfolio])</f>
        <v>Sub-Portfolio 8</v>
      </c>
      <c r="V3275" s="41">
        <f>IF(MONTH(tbl_PV_Milestones[[#This Row],[Baseline Date]])&lt;7,YEAR(tbl_PV_Milestones[[#This Row],[Baseline Date]]),YEAR(tbl_PV_Milestones[[#This Row],[Baseline Date]])+1)</f>
        <v>1900</v>
      </c>
      <c r="W3275" s="41">
        <f>IF(MONTH(tbl_PV_Milestones[[#This Row],[Actual/Schedule Finish]])&lt;7,YEAR(tbl_PV_Milestones[[#This Row],[Actual/Schedule Finish]]),YEAR(tbl_PV_Milestones[[#This Row],[Actual/Schedule Finish]])+1)</f>
        <v>1900</v>
      </c>
      <c r="X3275" s="41" t="str">
        <f>IF(OR(tbl_PV_Milestones[[#This Row],[Project Status]]="Completed",tbl_PV_Milestones[[#This Row],[Project Status]]="Assumed Completed"),"Yes","No")</f>
        <v>No</v>
      </c>
      <c r="Y3275" s="41">
        <f>IF(tbl_PV_Milestones[[#This Row],[Baseline Date]]="",1,0)</f>
        <v>1</v>
      </c>
      <c r="Z3275" s="41">
        <f>IF(tbl_PV_Milestones[[#This Row],[Baseline Date]]&lt;PV_Meta!$B$7,1,0)</f>
        <v>1</v>
      </c>
      <c r="AA3275" s="41">
        <f>IF(tbl_PV_Milestones[[#This Row],[Complete]]="Yes",1,0)</f>
        <v>0</v>
      </c>
      <c r="AB3275" s="41">
        <f>IF(AND(tbl_PV_Milestones[[#This Row],[BL FY]]=2025,tbl_PV_Milestones[[#This Row],[Baseline Date]]&lt;PV_Meta!$B$7),1,0)</f>
        <v>0</v>
      </c>
      <c r="AC3275" s="41">
        <f>IF(AND(tbl_PV_Milestones[[#This Row],[Planned YTD]]=1,tbl_PV_Milestones[[#This Row],[Complete]]="Yes"),1,0)</f>
        <v>0</v>
      </c>
      <c r="AD3275" s="41">
        <f>IF(AND(tbl_PV_Milestones[[#This Row],[Actual/Schedule Finish]]&lt;PV_Meta!$B$7,tbl_PV_Milestones[[#This Row],[Complete]]="No",tbl_PV_Milestones[[#This Row],[Project Status]]&lt;&gt;"On Hold"),1,0)</f>
        <v>1</v>
      </c>
      <c r="AE3275" s="41">
        <f>IF(AND(tbl_PV_Milestones[[#This Row],[Actual/Schedule Finish]]&gt;tbl_PV_Milestones[[#This Row],[Baseline Date]],tbl_PV_Milestones[[#This Row],[Complete]]="No",tbl_PV_Milestones[[#This Row],[Project Status]]&lt;&gt;"On Hold",tbl_PV_Milestones[[#This Row],[Overdue]]=0,tbl_PV_Milestones[[#This Row],[To be Baselined]]&lt;&gt;1),1,0)</f>
        <v>0</v>
      </c>
      <c r="AF3275" s="41">
        <f>IF(AND(tbl_PV_Milestones[[#This Row],[BL FY]]=2025,tbl_PV_Milestones[[#This Row],[Finish FY]]&gt;2025),1,0)</f>
        <v>0</v>
      </c>
      <c r="AG3275" s="56" t="str">
        <f>_xlfn.XLOOKUP(tbl_PV_Milestones[[#This Row],[Work ID]],tbl_PV_Meta[Work ID '#],tbl_PV_Meta[Project Manager/Owner],,0)</f>
        <v>Project Manager 6</v>
      </c>
    </row>
    <row r="3276" spans="4:33" x14ac:dyDescent="0.25">
      <c r="D3276" s="6" t="s">
        <v>154</v>
      </c>
      <c r="E3276" s="6" t="s">
        <v>52</v>
      </c>
      <c r="F3276" s="6" t="s">
        <v>1708</v>
      </c>
      <c r="G3276" s="6" t="s">
        <v>529</v>
      </c>
      <c r="H3276" s="6" t="s">
        <v>505</v>
      </c>
      <c r="I3276" s="6" t="s">
        <v>110</v>
      </c>
      <c r="J3276" s="6" t="s">
        <v>154</v>
      </c>
      <c r="K3276" s="6" t="s">
        <v>29</v>
      </c>
      <c r="L3276" s="6" t="s">
        <v>27</v>
      </c>
      <c r="M3276" s="43"/>
      <c r="N3276" s="44" t="s">
        <v>1979</v>
      </c>
      <c r="S3276" s="45" t="e">
        <f>_xlfn.CONCAT(#REF!,TRIM(tbl_PV_Milestones[[#This Row],[Milestone Description]]))</f>
        <v>#REF!</v>
      </c>
      <c r="T3276" s="84" t="str">
        <f>IF(COUNTIF(tbl_PV_Milestones[UID],tbl_PV_Milestones[[#This Row],[UID]])&gt;1,"Duplicate","")</f>
        <v>Duplicate</v>
      </c>
      <c r="U3276" s="42" t="str">
        <f>_xlfn.XLOOKUP(tbl_PV_Milestones[[#This Row],[Work ID]],tbl_PV_Meta[Work ID '#],tbl_PV_Meta[Sub-Portfolio])</f>
        <v>Sub-Portfolio 8</v>
      </c>
      <c r="V3276" s="41">
        <f>IF(MONTH(tbl_PV_Milestones[[#This Row],[Baseline Date]])&lt;7,YEAR(tbl_PV_Milestones[[#This Row],[Baseline Date]]),YEAR(tbl_PV_Milestones[[#This Row],[Baseline Date]])+1)</f>
        <v>1900</v>
      </c>
      <c r="W3276" s="41">
        <f>IF(MONTH(tbl_PV_Milestones[[#This Row],[Actual/Schedule Finish]])&lt;7,YEAR(tbl_PV_Milestones[[#This Row],[Actual/Schedule Finish]]),YEAR(tbl_PV_Milestones[[#This Row],[Actual/Schedule Finish]])+1)</f>
        <v>1900</v>
      </c>
      <c r="X3276" s="41" t="str">
        <f>IF(OR(tbl_PV_Milestones[[#This Row],[Project Status]]="Completed",tbl_PV_Milestones[[#This Row],[Project Status]]="Assumed Completed"),"Yes","No")</f>
        <v>No</v>
      </c>
      <c r="Y3276" s="41">
        <f>IF(tbl_PV_Milestones[[#This Row],[Baseline Date]]="",1,0)</f>
        <v>1</v>
      </c>
      <c r="Z3276" s="41">
        <f>IF(tbl_PV_Milestones[[#This Row],[Baseline Date]]&lt;PV_Meta!$B$7,1,0)</f>
        <v>1</v>
      </c>
      <c r="AA3276" s="41">
        <f>IF(tbl_PV_Milestones[[#This Row],[Complete]]="Yes",1,0)</f>
        <v>0</v>
      </c>
      <c r="AB3276" s="41">
        <f>IF(AND(tbl_PV_Milestones[[#This Row],[BL FY]]=2025,tbl_PV_Milestones[[#This Row],[Baseline Date]]&lt;PV_Meta!$B$7),1,0)</f>
        <v>0</v>
      </c>
      <c r="AC3276" s="41">
        <f>IF(AND(tbl_PV_Milestones[[#This Row],[Planned YTD]]=1,tbl_PV_Milestones[[#This Row],[Complete]]="Yes"),1,0)</f>
        <v>0</v>
      </c>
      <c r="AD3276" s="41">
        <f>IF(AND(tbl_PV_Milestones[[#This Row],[Actual/Schedule Finish]]&lt;PV_Meta!$B$7,tbl_PV_Milestones[[#This Row],[Complete]]="No",tbl_PV_Milestones[[#This Row],[Project Status]]&lt;&gt;"On Hold"),1,0)</f>
        <v>1</v>
      </c>
      <c r="AE3276" s="41">
        <f>IF(AND(tbl_PV_Milestones[[#This Row],[Actual/Schedule Finish]]&gt;tbl_PV_Milestones[[#This Row],[Baseline Date]],tbl_PV_Milestones[[#This Row],[Complete]]="No",tbl_PV_Milestones[[#This Row],[Project Status]]&lt;&gt;"On Hold",tbl_PV_Milestones[[#This Row],[Overdue]]=0,tbl_PV_Milestones[[#This Row],[To be Baselined]]&lt;&gt;1),1,0)</f>
        <v>0</v>
      </c>
      <c r="AF3276" s="41">
        <f>IF(AND(tbl_PV_Milestones[[#This Row],[BL FY]]=2025,tbl_PV_Milestones[[#This Row],[Finish FY]]&gt;2025),1,0)</f>
        <v>0</v>
      </c>
      <c r="AG3276" s="56" t="str">
        <f>_xlfn.XLOOKUP(tbl_PV_Milestones[[#This Row],[Work ID]],tbl_PV_Meta[Work ID '#],tbl_PV_Meta[Project Manager/Owner],,0)</f>
        <v>Project Manager 6</v>
      </c>
    </row>
    <row r="3277" spans="4:33" x14ac:dyDescent="0.25">
      <c r="D3277" s="6" t="s">
        <v>154</v>
      </c>
      <c r="E3277" s="6" t="s">
        <v>52</v>
      </c>
      <c r="F3277" s="6" t="s">
        <v>1708</v>
      </c>
      <c r="G3277" s="6" t="s">
        <v>530</v>
      </c>
      <c r="H3277" s="6" t="s">
        <v>505</v>
      </c>
      <c r="I3277" s="6" t="s">
        <v>110</v>
      </c>
      <c r="J3277" s="6" t="s">
        <v>154</v>
      </c>
      <c r="K3277" s="6" t="s">
        <v>29</v>
      </c>
      <c r="L3277" s="6" t="s">
        <v>27</v>
      </c>
      <c r="M3277" s="43"/>
      <c r="N3277" s="44" t="s">
        <v>1979</v>
      </c>
      <c r="S3277" s="45" t="e">
        <f>_xlfn.CONCAT(#REF!,TRIM(tbl_PV_Milestones[[#This Row],[Milestone Description]]))</f>
        <v>#REF!</v>
      </c>
      <c r="T3277" s="84" t="str">
        <f>IF(COUNTIF(tbl_PV_Milestones[UID],tbl_PV_Milestones[[#This Row],[UID]])&gt;1,"Duplicate","")</f>
        <v>Duplicate</v>
      </c>
      <c r="U3277" s="42" t="str">
        <f>_xlfn.XLOOKUP(tbl_PV_Milestones[[#This Row],[Work ID]],tbl_PV_Meta[Work ID '#],tbl_PV_Meta[Sub-Portfolio])</f>
        <v>Sub-Portfolio 8</v>
      </c>
      <c r="V3277" s="41">
        <f>IF(MONTH(tbl_PV_Milestones[[#This Row],[Baseline Date]])&lt;7,YEAR(tbl_PV_Milestones[[#This Row],[Baseline Date]]),YEAR(tbl_PV_Milestones[[#This Row],[Baseline Date]])+1)</f>
        <v>1900</v>
      </c>
      <c r="W3277" s="41">
        <f>IF(MONTH(tbl_PV_Milestones[[#This Row],[Actual/Schedule Finish]])&lt;7,YEAR(tbl_PV_Milestones[[#This Row],[Actual/Schedule Finish]]),YEAR(tbl_PV_Milestones[[#This Row],[Actual/Schedule Finish]])+1)</f>
        <v>1900</v>
      </c>
      <c r="X3277" s="41" t="str">
        <f>IF(OR(tbl_PV_Milestones[[#This Row],[Project Status]]="Completed",tbl_PV_Milestones[[#This Row],[Project Status]]="Assumed Completed"),"Yes","No")</f>
        <v>No</v>
      </c>
      <c r="Y3277" s="41">
        <f>IF(tbl_PV_Milestones[[#This Row],[Baseline Date]]="",1,0)</f>
        <v>1</v>
      </c>
      <c r="Z3277" s="41">
        <f>IF(tbl_PV_Milestones[[#This Row],[Baseline Date]]&lt;PV_Meta!$B$7,1,0)</f>
        <v>1</v>
      </c>
      <c r="AA3277" s="41">
        <f>IF(tbl_PV_Milestones[[#This Row],[Complete]]="Yes",1,0)</f>
        <v>0</v>
      </c>
      <c r="AB3277" s="41">
        <f>IF(AND(tbl_PV_Milestones[[#This Row],[BL FY]]=2025,tbl_PV_Milestones[[#This Row],[Baseline Date]]&lt;PV_Meta!$B$7),1,0)</f>
        <v>0</v>
      </c>
      <c r="AC3277" s="41">
        <f>IF(AND(tbl_PV_Milestones[[#This Row],[Planned YTD]]=1,tbl_PV_Milestones[[#This Row],[Complete]]="Yes"),1,0)</f>
        <v>0</v>
      </c>
      <c r="AD3277" s="41">
        <f>IF(AND(tbl_PV_Milestones[[#This Row],[Actual/Schedule Finish]]&lt;PV_Meta!$B$7,tbl_PV_Milestones[[#This Row],[Complete]]="No",tbl_PV_Milestones[[#This Row],[Project Status]]&lt;&gt;"On Hold"),1,0)</f>
        <v>1</v>
      </c>
      <c r="AE3277" s="41">
        <f>IF(AND(tbl_PV_Milestones[[#This Row],[Actual/Schedule Finish]]&gt;tbl_PV_Milestones[[#This Row],[Baseline Date]],tbl_PV_Milestones[[#This Row],[Complete]]="No",tbl_PV_Milestones[[#This Row],[Project Status]]&lt;&gt;"On Hold",tbl_PV_Milestones[[#This Row],[Overdue]]=0,tbl_PV_Milestones[[#This Row],[To be Baselined]]&lt;&gt;1),1,0)</f>
        <v>0</v>
      </c>
      <c r="AF3277" s="41">
        <f>IF(AND(tbl_PV_Milestones[[#This Row],[BL FY]]=2025,tbl_PV_Milestones[[#This Row],[Finish FY]]&gt;2025),1,0)</f>
        <v>0</v>
      </c>
      <c r="AG3277" s="56" t="str">
        <f>_xlfn.XLOOKUP(tbl_PV_Milestones[[#This Row],[Work ID]],tbl_PV_Meta[Work ID '#],tbl_PV_Meta[Project Manager/Owner],,0)</f>
        <v>Project Manager 6</v>
      </c>
    </row>
    <row r="3278" spans="4:33" x14ac:dyDescent="0.25">
      <c r="D3278" s="6" t="s">
        <v>154</v>
      </c>
      <c r="E3278" s="6" t="s">
        <v>52</v>
      </c>
      <c r="F3278" s="6" t="s">
        <v>1708</v>
      </c>
      <c r="G3278" s="6" t="s">
        <v>534</v>
      </c>
      <c r="H3278" s="6" t="s">
        <v>505</v>
      </c>
      <c r="I3278" s="6" t="s">
        <v>110</v>
      </c>
      <c r="J3278" s="6" t="s">
        <v>154</v>
      </c>
      <c r="K3278" s="6" t="s">
        <v>29</v>
      </c>
      <c r="L3278" s="6" t="s">
        <v>27</v>
      </c>
      <c r="M3278" s="43"/>
      <c r="N3278" s="44" t="s">
        <v>1979</v>
      </c>
      <c r="S3278" s="45" t="e">
        <f>_xlfn.CONCAT(#REF!,TRIM(tbl_PV_Milestones[[#This Row],[Milestone Description]]))</f>
        <v>#REF!</v>
      </c>
      <c r="T3278" s="84" t="str">
        <f>IF(COUNTIF(tbl_PV_Milestones[UID],tbl_PV_Milestones[[#This Row],[UID]])&gt;1,"Duplicate","")</f>
        <v>Duplicate</v>
      </c>
      <c r="U3278" s="42" t="str">
        <f>_xlfn.XLOOKUP(tbl_PV_Milestones[[#This Row],[Work ID]],tbl_PV_Meta[Work ID '#],tbl_PV_Meta[Sub-Portfolio])</f>
        <v>Sub-Portfolio 8</v>
      </c>
      <c r="V3278" s="41">
        <f>IF(MONTH(tbl_PV_Milestones[[#This Row],[Baseline Date]])&lt;7,YEAR(tbl_PV_Milestones[[#This Row],[Baseline Date]]),YEAR(tbl_PV_Milestones[[#This Row],[Baseline Date]])+1)</f>
        <v>1900</v>
      </c>
      <c r="W3278" s="41">
        <f>IF(MONTH(tbl_PV_Milestones[[#This Row],[Actual/Schedule Finish]])&lt;7,YEAR(tbl_PV_Milestones[[#This Row],[Actual/Schedule Finish]]),YEAR(tbl_PV_Milestones[[#This Row],[Actual/Schedule Finish]])+1)</f>
        <v>1900</v>
      </c>
      <c r="X3278" s="41" t="str">
        <f>IF(OR(tbl_PV_Milestones[[#This Row],[Project Status]]="Completed",tbl_PV_Milestones[[#This Row],[Project Status]]="Assumed Completed"),"Yes","No")</f>
        <v>No</v>
      </c>
      <c r="Y3278" s="41">
        <f>IF(tbl_PV_Milestones[[#This Row],[Baseline Date]]="",1,0)</f>
        <v>1</v>
      </c>
      <c r="Z3278" s="41">
        <f>IF(tbl_PV_Milestones[[#This Row],[Baseline Date]]&lt;PV_Meta!$B$7,1,0)</f>
        <v>1</v>
      </c>
      <c r="AA3278" s="41">
        <f>IF(tbl_PV_Milestones[[#This Row],[Complete]]="Yes",1,0)</f>
        <v>0</v>
      </c>
      <c r="AB3278" s="41">
        <f>IF(AND(tbl_PV_Milestones[[#This Row],[BL FY]]=2025,tbl_PV_Milestones[[#This Row],[Baseline Date]]&lt;PV_Meta!$B$7),1,0)</f>
        <v>0</v>
      </c>
      <c r="AC3278" s="41">
        <f>IF(AND(tbl_PV_Milestones[[#This Row],[Planned YTD]]=1,tbl_PV_Milestones[[#This Row],[Complete]]="Yes"),1,0)</f>
        <v>0</v>
      </c>
      <c r="AD3278" s="41">
        <f>IF(AND(tbl_PV_Milestones[[#This Row],[Actual/Schedule Finish]]&lt;PV_Meta!$B$7,tbl_PV_Milestones[[#This Row],[Complete]]="No",tbl_PV_Milestones[[#This Row],[Project Status]]&lt;&gt;"On Hold"),1,0)</f>
        <v>1</v>
      </c>
      <c r="AE3278" s="41">
        <f>IF(AND(tbl_PV_Milestones[[#This Row],[Actual/Schedule Finish]]&gt;tbl_PV_Milestones[[#This Row],[Baseline Date]],tbl_PV_Milestones[[#This Row],[Complete]]="No",tbl_PV_Milestones[[#This Row],[Project Status]]&lt;&gt;"On Hold",tbl_PV_Milestones[[#This Row],[Overdue]]=0,tbl_PV_Milestones[[#This Row],[To be Baselined]]&lt;&gt;1),1,0)</f>
        <v>0</v>
      </c>
      <c r="AF3278" s="41">
        <f>IF(AND(tbl_PV_Milestones[[#This Row],[BL FY]]=2025,tbl_PV_Milestones[[#This Row],[Finish FY]]&gt;2025),1,0)</f>
        <v>0</v>
      </c>
      <c r="AG3278" s="56" t="str">
        <f>_xlfn.XLOOKUP(tbl_PV_Milestones[[#This Row],[Work ID]],tbl_PV_Meta[Work ID '#],tbl_PV_Meta[Project Manager/Owner],,0)</f>
        <v>Project Manager 6</v>
      </c>
    </row>
    <row r="3279" spans="4:33" x14ac:dyDescent="0.25">
      <c r="D3279" s="6" t="s">
        <v>154</v>
      </c>
      <c r="E3279" s="6" t="s">
        <v>52</v>
      </c>
      <c r="F3279" s="6" t="s">
        <v>1708</v>
      </c>
      <c r="G3279" s="6" t="s">
        <v>537</v>
      </c>
      <c r="H3279" s="6" t="s">
        <v>505</v>
      </c>
      <c r="I3279" s="6" t="s">
        <v>110</v>
      </c>
      <c r="J3279" s="6" t="s">
        <v>154</v>
      </c>
      <c r="K3279" s="6" t="s">
        <v>29</v>
      </c>
      <c r="L3279" s="6" t="s">
        <v>27</v>
      </c>
      <c r="M3279" s="43"/>
      <c r="N3279" s="44" t="s">
        <v>1979</v>
      </c>
      <c r="S3279" s="45" t="e">
        <f>_xlfn.CONCAT(#REF!,TRIM(tbl_PV_Milestones[[#This Row],[Milestone Description]]))</f>
        <v>#REF!</v>
      </c>
      <c r="T3279" s="84" t="str">
        <f>IF(COUNTIF(tbl_PV_Milestones[UID],tbl_PV_Milestones[[#This Row],[UID]])&gt;1,"Duplicate","")</f>
        <v>Duplicate</v>
      </c>
      <c r="U3279" s="42" t="str">
        <f>_xlfn.XLOOKUP(tbl_PV_Milestones[[#This Row],[Work ID]],tbl_PV_Meta[Work ID '#],tbl_PV_Meta[Sub-Portfolio])</f>
        <v>Sub-Portfolio 8</v>
      </c>
      <c r="V3279" s="41">
        <f>IF(MONTH(tbl_PV_Milestones[[#This Row],[Baseline Date]])&lt;7,YEAR(tbl_PV_Milestones[[#This Row],[Baseline Date]]),YEAR(tbl_PV_Milestones[[#This Row],[Baseline Date]])+1)</f>
        <v>1900</v>
      </c>
      <c r="W3279" s="41">
        <f>IF(MONTH(tbl_PV_Milestones[[#This Row],[Actual/Schedule Finish]])&lt;7,YEAR(tbl_PV_Milestones[[#This Row],[Actual/Schedule Finish]]),YEAR(tbl_PV_Milestones[[#This Row],[Actual/Schedule Finish]])+1)</f>
        <v>1900</v>
      </c>
      <c r="X3279" s="41" t="str">
        <f>IF(OR(tbl_PV_Milestones[[#This Row],[Project Status]]="Completed",tbl_PV_Milestones[[#This Row],[Project Status]]="Assumed Completed"),"Yes","No")</f>
        <v>No</v>
      </c>
      <c r="Y3279" s="41">
        <f>IF(tbl_PV_Milestones[[#This Row],[Baseline Date]]="",1,0)</f>
        <v>1</v>
      </c>
      <c r="Z3279" s="41">
        <f>IF(tbl_PV_Milestones[[#This Row],[Baseline Date]]&lt;PV_Meta!$B$7,1,0)</f>
        <v>1</v>
      </c>
      <c r="AA3279" s="41">
        <f>IF(tbl_PV_Milestones[[#This Row],[Complete]]="Yes",1,0)</f>
        <v>0</v>
      </c>
      <c r="AB3279" s="41">
        <f>IF(AND(tbl_PV_Milestones[[#This Row],[BL FY]]=2025,tbl_PV_Milestones[[#This Row],[Baseline Date]]&lt;PV_Meta!$B$7),1,0)</f>
        <v>0</v>
      </c>
      <c r="AC3279" s="41">
        <f>IF(AND(tbl_PV_Milestones[[#This Row],[Planned YTD]]=1,tbl_PV_Milestones[[#This Row],[Complete]]="Yes"),1,0)</f>
        <v>0</v>
      </c>
      <c r="AD3279" s="41">
        <f>IF(AND(tbl_PV_Milestones[[#This Row],[Actual/Schedule Finish]]&lt;PV_Meta!$B$7,tbl_PV_Milestones[[#This Row],[Complete]]="No",tbl_PV_Milestones[[#This Row],[Project Status]]&lt;&gt;"On Hold"),1,0)</f>
        <v>1</v>
      </c>
      <c r="AE3279" s="41">
        <f>IF(AND(tbl_PV_Milestones[[#This Row],[Actual/Schedule Finish]]&gt;tbl_PV_Milestones[[#This Row],[Baseline Date]],tbl_PV_Milestones[[#This Row],[Complete]]="No",tbl_PV_Milestones[[#This Row],[Project Status]]&lt;&gt;"On Hold",tbl_PV_Milestones[[#This Row],[Overdue]]=0,tbl_PV_Milestones[[#This Row],[To be Baselined]]&lt;&gt;1),1,0)</f>
        <v>0</v>
      </c>
      <c r="AF3279" s="41">
        <f>IF(AND(tbl_PV_Milestones[[#This Row],[BL FY]]=2025,tbl_PV_Milestones[[#This Row],[Finish FY]]&gt;2025),1,0)</f>
        <v>0</v>
      </c>
      <c r="AG3279" s="56" t="str">
        <f>_xlfn.XLOOKUP(tbl_PV_Milestones[[#This Row],[Work ID]],tbl_PV_Meta[Work ID '#],tbl_PV_Meta[Project Manager/Owner],,0)</f>
        <v>Project Manager 6</v>
      </c>
    </row>
    <row r="3280" spans="4:33" x14ac:dyDescent="0.25">
      <c r="D3280" s="6" t="s">
        <v>154</v>
      </c>
      <c r="E3280" s="6" t="s">
        <v>52</v>
      </c>
      <c r="F3280" s="6" t="s">
        <v>1708</v>
      </c>
      <c r="G3280" s="6" t="s">
        <v>525</v>
      </c>
      <c r="H3280" s="6" t="s">
        <v>505</v>
      </c>
      <c r="I3280" s="6" t="s">
        <v>110</v>
      </c>
      <c r="J3280" s="6" t="s">
        <v>154</v>
      </c>
      <c r="K3280" s="6" t="s">
        <v>29</v>
      </c>
      <c r="L3280" s="6" t="s">
        <v>27</v>
      </c>
      <c r="M3280" s="43"/>
      <c r="N3280" s="44" t="s">
        <v>1979</v>
      </c>
      <c r="S3280" s="45" t="e">
        <f>_xlfn.CONCAT(#REF!,TRIM(tbl_PV_Milestones[[#This Row],[Milestone Description]]))</f>
        <v>#REF!</v>
      </c>
      <c r="T3280" s="84" t="str">
        <f>IF(COUNTIF(tbl_PV_Milestones[UID],tbl_PV_Milestones[[#This Row],[UID]])&gt;1,"Duplicate","")</f>
        <v>Duplicate</v>
      </c>
      <c r="U3280" s="42" t="str">
        <f>_xlfn.XLOOKUP(tbl_PV_Milestones[[#This Row],[Work ID]],tbl_PV_Meta[Work ID '#],tbl_PV_Meta[Sub-Portfolio])</f>
        <v>Sub-Portfolio 8</v>
      </c>
      <c r="V3280" s="41">
        <f>IF(MONTH(tbl_PV_Milestones[[#This Row],[Baseline Date]])&lt;7,YEAR(tbl_PV_Milestones[[#This Row],[Baseline Date]]),YEAR(tbl_PV_Milestones[[#This Row],[Baseline Date]])+1)</f>
        <v>1900</v>
      </c>
      <c r="W3280" s="41">
        <f>IF(MONTH(tbl_PV_Milestones[[#This Row],[Actual/Schedule Finish]])&lt;7,YEAR(tbl_PV_Milestones[[#This Row],[Actual/Schedule Finish]]),YEAR(tbl_PV_Milestones[[#This Row],[Actual/Schedule Finish]])+1)</f>
        <v>1900</v>
      </c>
      <c r="X3280" s="41" t="str">
        <f>IF(OR(tbl_PV_Milestones[[#This Row],[Project Status]]="Completed",tbl_PV_Milestones[[#This Row],[Project Status]]="Assumed Completed"),"Yes","No")</f>
        <v>No</v>
      </c>
      <c r="Y3280" s="41">
        <f>IF(tbl_PV_Milestones[[#This Row],[Baseline Date]]="",1,0)</f>
        <v>1</v>
      </c>
      <c r="Z3280" s="41">
        <f>IF(tbl_PV_Milestones[[#This Row],[Baseline Date]]&lt;PV_Meta!$B$7,1,0)</f>
        <v>1</v>
      </c>
      <c r="AA3280" s="41">
        <f>IF(tbl_PV_Milestones[[#This Row],[Complete]]="Yes",1,0)</f>
        <v>0</v>
      </c>
      <c r="AB3280" s="41">
        <f>IF(AND(tbl_PV_Milestones[[#This Row],[BL FY]]=2025,tbl_PV_Milestones[[#This Row],[Baseline Date]]&lt;PV_Meta!$B$7),1,0)</f>
        <v>0</v>
      </c>
      <c r="AC3280" s="41">
        <f>IF(AND(tbl_PV_Milestones[[#This Row],[Planned YTD]]=1,tbl_PV_Milestones[[#This Row],[Complete]]="Yes"),1,0)</f>
        <v>0</v>
      </c>
      <c r="AD3280" s="41">
        <f>IF(AND(tbl_PV_Milestones[[#This Row],[Actual/Schedule Finish]]&lt;PV_Meta!$B$7,tbl_PV_Milestones[[#This Row],[Complete]]="No",tbl_PV_Milestones[[#This Row],[Project Status]]&lt;&gt;"On Hold"),1,0)</f>
        <v>1</v>
      </c>
      <c r="AE3280" s="41">
        <f>IF(AND(tbl_PV_Milestones[[#This Row],[Actual/Schedule Finish]]&gt;tbl_PV_Milestones[[#This Row],[Baseline Date]],tbl_PV_Milestones[[#This Row],[Complete]]="No",tbl_PV_Milestones[[#This Row],[Project Status]]&lt;&gt;"On Hold",tbl_PV_Milestones[[#This Row],[Overdue]]=0,tbl_PV_Milestones[[#This Row],[To be Baselined]]&lt;&gt;1),1,0)</f>
        <v>0</v>
      </c>
      <c r="AF3280" s="41">
        <f>IF(AND(tbl_PV_Milestones[[#This Row],[BL FY]]=2025,tbl_PV_Milestones[[#This Row],[Finish FY]]&gt;2025),1,0)</f>
        <v>0</v>
      </c>
      <c r="AG3280" s="56" t="str">
        <f>_xlfn.XLOOKUP(tbl_PV_Milestones[[#This Row],[Work ID]],tbl_PV_Meta[Work ID '#],tbl_PV_Meta[Project Manager/Owner],,0)</f>
        <v>Project Manager 6</v>
      </c>
    </row>
    <row r="3281" spans="4:33" x14ac:dyDescent="0.25">
      <c r="D3281" s="6" t="s">
        <v>154</v>
      </c>
      <c r="E3281" s="6" t="s">
        <v>52</v>
      </c>
      <c r="F3281" s="6" t="s">
        <v>1708</v>
      </c>
      <c r="G3281" s="6" t="s">
        <v>529</v>
      </c>
      <c r="H3281" s="6" t="s">
        <v>505</v>
      </c>
      <c r="I3281" s="6" t="s">
        <v>110</v>
      </c>
      <c r="J3281" s="6" t="s">
        <v>154</v>
      </c>
      <c r="K3281" s="6" t="s">
        <v>29</v>
      </c>
      <c r="L3281" s="6" t="s">
        <v>27</v>
      </c>
      <c r="M3281" s="43"/>
      <c r="N3281" s="44" t="s">
        <v>1979</v>
      </c>
      <c r="S3281" s="45" t="e">
        <f>_xlfn.CONCAT(#REF!,TRIM(tbl_PV_Milestones[[#This Row],[Milestone Description]]))</f>
        <v>#REF!</v>
      </c>
      <c r="T3281" s="84" t="str">
        <f>IF(COUNTIF(tbl_PV_Milestones[UID],tbl_PV_Milestones[[#This Row],[UID]])&gt;1,"Duplicate","")</f>
        <v>Duplicate</v>
      </c>
      <c r="U3281" s="42" t="str">
        <f>_xlfn.XLOOKUP(tbl_PV_Milestones[[#This Row],[Work ID]],tbl_PV_Meta[Work ID '#],tbl_PV_Meta[Sub-Portfolio])</f>
        <v>Sub-Portfolio 8</v>
      </c>
      <c r="V3281" s="41">
        <f>IF(MONTH(tbl_PV_Milestones[[#This Row],[Baseline Date]])&lt;7,YEAR(tbl_PV_Milestones[[#This Row],[Baseline Date]]),YEAR(tbl_PV_Milestones[[#This Row],[Baseline Date]])+1)</f>
        <v>1900</v>
      </c>
      <c r="W3281" s="41">
        <f>IF(MONTH(tbl_PV_Milestones[[#This Row],[Actual/Schedule Finish]])&lt;7,YEAR(tbl_PV_Milestones[[#This Row],[Actual/Schedule Finish]]),YEAR(tbl_PV_Milestones[[#This Row],[Actual/Schedule Finish]])+1)</f>
        <v>1900</v>
      </c>
      <c r="X3281" s="41" t="str">
        <f>IF(OR(tbl_PV_Milestones[[#This Row],[Project Status]]="Completed",tbl_PV_Milestones[[#This Row],[Project Status]]="Assumed Completed"),"Yes","No")</f>
        <v>No</v>
      </c>
      <c r="Y3281" s="41">
        <f>IF(tbl_PV_Milestones[[#This Row],[Baseline Date]]="",1,0)</f>
        <v>1</v>
      </c>
      <c r="Z3281" s="41">
        <f>IF(tbl_PV_Milestones[[#This Row],[Baseline Date]]&lt;PV_Meta!$B$7,1,0)</f>
        <v>1</v>
      </c>
      <c r="AA3281" s="41">
        <f>IF(tbl_PV_Milestones[[#This Row],[Complete]]="Yes",1,0)</f>
        <v>0</v>
      </c>
      <c r="AB3281" s="41">
        <f>IF(AND(tbl_PV_Milestones[[#This Row],[BL FY]]=2025,tbl_PV_Milestones[[#This Row],[Baseline Date]]&lt;PV_Meta!$B$7),1,0)</f>
        <v>0</v>
      </c>
      <c r="AC3281" s="41">
        <f>IF(AND(tbl_PV_Milestones[[#This Row],[Planned YTD]]=1,tbl_PV_Milestones[[#This Row],[Complete]]="Yes"),1,0)</f>
        <v>0</v>
      </c>
      <c r="AD3281" s="41">
        <f>IF(AND(tbl_PV_Milestones[[#This Row],[Actual/Schedule Finish]]&lt;PV_Meta!$B$7,tbl_PV_Milestones[[#This Row],[Complete]]="No",tbl_PV_Milestones[[#This Row],[Project Status]]&lt;&gt;"On Hold"),1,0)</f>
        <v>1</v>
      </c>
      <c r="AE3281" s="41">
        <f>IF(AND(tbl_PV_Milestones[[#This Row],[Actual/Schedule Finish]]&gt;tbl_PV_Milestones[[#This Row],[Baseline Date]],tbl_PV_Milestones[[#This Row],[Complete]]="No",tbl_PV_Milestones[[#This Row],[Project Status]]&lt;&gt;"On Hold",tbl_PV_Milestones[[#This Row],[Overdue]]=0,tbl_PV_Milestones[[#This Row],[To be Baselined]]&lt;&gt;1),1,0)</f>
        <v>0</v>
      </c>
      <c r="AF3281" s="41">
        <f>IF(AND(tbl_PV_Milestones[[#This Row],[BL FY]]=2025,tbl_PV_Milestones[[#This Row],[Finish FY]]&gt;2025),1,0)</f>
        <v>0</v>
      </c>
      <c r="AG3281" s="56" t="str">
        <f>_xlfn.XLOOKUP(tbl_PV_Milestones[[#This Row],[Work ID]],tbl_PV_Meta[Work ID '#],tbl_PV_Meta[Project Manager/Owner],,0)</f>
        <v>Project Manager 6</v>
      </c>
    </row>
    <row r="3282" spans="4:33" x14ac:dyDescent="0.25">
      <c r="D3282" s="6" t="s">
        <v>154</v>
      </c>
      <c r="E3282" s="6" t="s">
        <v>52</v>
      </c>
      <c r="F3282" s="6" t="s">
        <v>1708</v>
      </c>
      <c r="G3282" s="6" t="s">
        <v>530</v>
      </c>
      <c r="H3282" s="6" t="s">
        <v>505</v>
      </c>
      <c r="I3282" s="6" t="s">
        <v>110</v>
      </c>
      <c r="J3282" s="6" t="s">
        <v>154</v>
      </c>
      <c r="K3282" s="6" t="s">
        <v>29</v>
      </c>
      <c r="L3282" s="6" t="s">
        <v>27</v>
      </c>
      <c r="M3282" s="43"/>
      <c r="N3282" s="44" t="s">
        <v>1979</v>
      </c>
      <c r="S3282" s="45" t="e">
        <f>_xlfn.CONCAT(#REF!,TRIM(tbl_PV_Milestones[[#This Row],[Milestone Description]]))</f>
        <v>#REF!</v>
      </c>
      <c r="T3282" s="84" t="str">
        <f>IF(COUNTIF(tbl_PV_Milestones[UID],tbl_PV_Milestones[[#This Row],[UID]])&gt;1,"Duplicate","")</f>
        <v>Duplicate</v>
      </c>
      <c r="U3282" s="42" t="str">
        <f>_xlfn.XLOOKUP(tbl_PV_Milestones[[#This Row],[Work ID]],tbl_PV_Meta[Work ID '#],tbl_PV_Meta[Sub-Portfolio])</f>
        <v>Sub-Portfolio 8</v>
      </c>
      <c r="V3282" s="41">
        <f>IF(MONTH(tbl_PV_Milestones[[#This Row],[Baseline Date]])&lt;7,YEAR(tbl_PV_Milestones[[#This Row],[Baseline Date]]),YEAR(tbl_PV_Milestones[[#This Row],[Baseline Date]])+1)</f>
        <v>1900</v>
      </c>
      <c r="W3282" s="41">
        <f>IF(MONTH(tbl_PV_Milestones[[#This Row],[Actual/Schedule Finish]])&lt;7,YEAR(tbl_PV_Milestones[[#This Row],[Actual/Schedule Finish]]),YEAR(tbl_PV_Milestones[[#This Row],[Actual/Schedule Finish]])+1)</f>
        <v>1900</v>
      </c>
      <c r="X3282" s="41" t="str">
        <f>IF(OR(tbl_PV_Milestones[[#This Row],[Project Status]]="Completed",tbl_PV_Milestones[[#This Row],[Project Status]]="Assumed Completed"),"Yes","No")</f>
        <v>No</v>
      </c>
      <c r="Y3282" s="41">
        <f>IF(tbl_PV_Milestones[[#This Row],[Baseline Date]]="",1,0)</f>
        <v>1</v>
      </c>
      <c r="Z3282" s="41">
        <f>IF(tbl_PV_Milestones[[#This Row],[Baseline Date]]&lt;PV_Meta!$B$7,1,0)</f>
        <v>1</v>
      </c>
      <c r="AA3282" s="41">
        <f>IF(tbl_PV_Milestones[[#This Row],[Complete]]="Yes",1,0)</f>
        <v>0</v>
      </c>
      <c r="AB3282" s="41">
        <f>IF(AND(tbl_PV_Milestones[[#This Row],[BL FY]]=2025,tbl_PV_Milestones[[#This Row],[Baseline Date]]&lt;PV_Meta!$B$7),1,0)</f>
        <v>0</v>
      </c>
      <c r="AC3282" s="41">
        <f>IF(AND(tbl_PV_Milestones[[#This Row],[Planned YTD]]=1,tbl_PV_Milestones[[#This Row],[Complete]]="Yes"),1,0)</f>
        <v>0</v>
      </c>
      <c r="AD3282" s="41">
        <f>IF(AND(tbl_PV_Milestones[[#This Row],[Actual/Schedule Finish]]&lt;PV_Meta!$B$7,tbl_PV_Milestones[[#This Row],[Complete]]="No",tbl_PV_Milestones[[#This Row],[Project Status]]&lt;&gt;"On Hold"),1,0)</f>
        <v>1</v>
      </c>
      <c r="AE3282" s="41">
        <f>IF(AND(tbl_PV_Milestones[[#This Row],[Actual/Schedule Finish]]&gt;tbl_PV_Milestones[[#This Row],[Baseline Date]],tbl_PV_Milestones[[#This Row],[Complete]]="No",tbl_PV_Milestones[[#This Row],[Project Status]]&lt;&gt;"On Hold",tbl_PV_Milestones[[#This Row],[Overdue]]=0,tbl_PV_Milestones[[#This Row],[To be Baselined]]&lt;&gt;1),1,0)</f>
        <v>0</v>
      </c>
      <c r="AF3282" s="41">
        <f>IF(AND(tbl_PV_Milestones[[#This Row],[BL FY]]=2025,tbl_PV_Milestones[[#This Row],[Finish FY]]&gt;2025),1,0)</f>
        <v>0</v>
      </c>
      <c r="AG3282" s="56" t="str">
        <f>_xlfn.XLOOKUP(tbl_PV_Milestones[[#This Row],[Work ID]],tbl_PV_Meta[Work ID '#],tbl_PV_Meta[Project Manager/Owner],,0)</f>
        <v>Project Manager 6</v>
      </c>
    </row>
    <row r="3283" spans="4:33" x14ac:dyDescent="0.25">
      <c r="D3283" s="6" t="s">
        <v>154</v>
      </c>
      <c r="E3283" s="6" t="s">
        <v>52</v>
      </c>
      <c r="F3283" s="6" t="s">
        <v>1718</v>
      </c>
      <c r="G3283" s="6" t="s">
        <v>545</v>
      </c>
      <c r="H3283" s="6" t="s">
        <v>505</v>
      </c>
      <c r="I3283" s="6" t="s">
        <v>510</v>
      </c>
      <c r="J3283" s="6" t="s">
        <v>154</v>
      </c>
      <c r="K3283" s="6" t="s">
        <v>61</v>
      </c>
      <c r="L3283" s="6" t="s">
        <v>90</v>
      </c>
      <c r="M3283" s="43"/>
      <c r="N3283" s="44" t="s">
        <v>1979</v>
      </c>
      <c r="S3283" s="45" t="e">
        <f>_xlfn.CONCAT(#REF!,TRIM(tbl_PV_Milestones[[#This Row],[Milestone Description]]))</f>
        <v>#REF!</v>
      </c>
      <c r="T3283" s="84" t="str">
        <f>IF(COUNTIF(tbl_PV_Milestones[UID],tbl_PV_Milestones[[#This Row],[UID]])&gt;1,"Duplicate","")</f>
        <v>Duplicate</v>
      </c>
      <c r="U3283" s="42" t="str">
        <f>_xlfn.XLOOKUP(tbl_PV_Milestones[[#This Row],[Work ID]],tbl_PV_Meta[Work ID '#],tbl_PV_Meta[Sub-Portfolio])</f>
        <v>Sub-Portfolio 7</v>
      </c>
      <c r="V3283" s="41">
        <f>IF(MONTH(tbl_PV_Milestones[[#This Row],[Baseline Date]])&lt;7,YEAR(tbl_PV_Milestones[[#This Row],[Baseline Date]]),YEAR(tbl_PV_Milestones[[#This Row],[Baseline Date]])+1)</f>
        <v>1900</v>
      </c>
      <c r="W3283" s="41">
        <f>IF(MONTH(tbl_PV_Milestones[[#This Row],[Actual/Schedule Finish]])&lt;7,YEAR(tbl_PV_Milestones[[#This Row],[Actual/Schedule Finish]]),YEAR(tbl_PV_Milestones[[#This Row],[Actual/Schedule Finish]])+1)</f>
        <v>1900</v>
      </c>
      <c r="X3283" s="41" t="str">
        <f>IF(OR(tbl_PV_Milestones[[#This Row],[Project Status]]="Completed",tbl_PV_Milestones[[#This Row],[Project Status]]="Assumed Completed"),"Yes","No")</f>
        <v>No</v>
      </c>
      <c r="Y3283" s="41">
        <f>IF(tbl_PV_Milestones[[#This Row],[Baseline Date]]="",1,0)</f>
        <v>1</v>
      </c>
      <c r="Z3283" s="41">
        <f>IF(tbl_PV_Milestones[[#This Row],[Baseline Date]]&lt;PV_Meta!$B$7,1,0)</f>
        <v>1</v>
      </c>
      <c r="AA3283" s="41">
        <f>IF(tbl_PV_Milestones[[#This Row],[Complete]]="Yes",1,0)</f>
        <v>0</v>
      </c>
      <c r="AB3283" s="41">
        <f>IF(AND(tbl_PV_Milestones[[#This Row],[BL FY]]=2025,tbl_PV_Milestones[[#This Row],[Baseline Date]]&lt;PV_Meta!$B$7),1,0)</f>
        <v>0</v>
      </c>
      <c r="AC3283" s="41">
        <f>IF(AND(tbl_PV_Milestones[[#This Row],[Planned YTD]]=1,tbl_PV_Milestones[[#This Row],[Complete]]="Yes"),1,0)</f>
        <v>0</v>
      </c>
      <c r="AD3283" s="41">
        <f>IF(AND(tbl_PV_Milestones[[#This Row],[Actual/Schedule Finish]]&lt;PV_Meta!$B$7,tbl_PV_Milestones[[#This Row],[Complete]]="No",tbl_PV_Milestones[[#This Row],[Project Status]]&lt;&gt;"On Hold"),1,0)</f>
        <v>1</v>
      </c>
      <c r="AE3283" s="41">
        <f>IF(AND(tbl_PV_Milestones[[#This Row],[Actual/Schedule Finish]]&gt;tbl_PV_Milestones[[#This Row],[Baseline Date]],tbl_PV_Milestones[[#This Row],[Complete]]="No",tbl_PV_Milestones[[#This Row],[Project Status]]&lt;&gt;"On Hold",tbl_PV_Milestones[[#This Row],[Overdue]]=0,tbl_PV_Milestones[[#This Row],[To be Baselined]]&lt;&gt;1),1,0)</f>
        <v>0</v>
      </c>
      <c r="AF3283" s="41">
        <f>IF(AND(tbl_PV_Milestones[[#This Row],[BL FY]]=2025,tbl_PV_Milestones[[#This Row],[Finish FY]]&gt;2025),1,0)</f>
        <v>0</v>
      </c>
      <c r="AG3283" s="56" t="str">
        <f>_xlfn.XLOOKUP(tbl_PV_Milestones[[#This Row],[Work ID]],tbl_PV_Meta[Work ID '#],tbl_PV_Meta[Project Manager/Owner],,0)</f>
        <v>Project Manager 17</v>
      </c>
    </row>
    <row r="3284" spans="4:33" x14ac:dyDescent="0.25">
      <c r="D3284" s="6" t="s">
        <v>154</v>
      </c>
      <c r="E3284" s="6" t="s">
        <v>52</v>
      </c>
      <c r="F3284" s="6" t="s">
        <v>1718</v>
      </c>
      <c r="G3284" s="6" t="s">
        <v>560</v>
      </c>
      <c r="H3284" s="6" t="s">
        <v>505</v>
      </c>
      <c r="I3284" s="6" t="s">
        <v>510</v>
      </c>
      <c r="J3284" s="6" t="s">
        <v>154</v>
      </c>
      <c r="K3284" s="6" t="s">
        <v>61</v>
      </c>
      <c r="L3284" s="6" t="s">
        <v>90</v>
      </c>
      <c r="M3284" s="43"/>
      <c r="N3284" s="44" t="s">
        <v>1979</v>
      </c>
      <c r="S3284" s="45" t="e">
        <f>_xlfn.CONCAT(#REF!,TRIM(tbl_PV_Milestones[[#This Row],[Milestone Description]]))</f>
        <v>#REF!</v>
      </c>
      <c r="T3284" s="84" t="str">
        <f>IF(COUNTIF(tbl_PV_Milestones[UID],tbl_PV_Milestones[[#This Row],[UID]])&gt;1,"Duplicate","")</f>
        <v>Duplicate</v>
      </c>
      <c r="U3284" s="42" t="str">
        <f>_xlfn.XLOOKUP(tbl_PV_Milestones[[#This Row],[Work ID]],tbl_PV_Meta[Work ID '#],tbl_PV_Meta[Sub-Portfolio])</f>
        <v>Sub-Portfolio 7</v>
      </c>
      <c r="V3284" s="41">
        <f>IF(MONTH(tbl_PV_Milestones[[#This Row],[Baseline Date]])&lt;7,YEAR(tbl_PV_Milestones[[#This Row],[Baseline Date]]),YEAR(tbl_PV_Milestones[[#This Row],[Baseline Date]])+1)</f>
        <v>1900</v>
      </c>
      <c r="W3284" s="41">
        <f>IF(MONTH(tbl_PV_Milestones[[#This Row],[Actual/Schedule Finish]])&lt;7,YEAR(tbl_PV_Milestones[[#This Row],[Actual/Schedule Finish]]),YEAR(tbl_PV_Milestones[[#This Row],[Actual/Schedule Finish]])+1)</f>
        <v>1900</v>
      </c>
      <c r="X3284" s="41" t="str">
        <f>IF(OR(tbl_PV_Milestones[[#This Row],[Project Status]]="Completed",tbl_PV_Milestones[[#This Row],[Project Status]]="Assumed Completed"),"Yes","No")</f>
        <v>No</v>
      </c>
      <c r="Y3284" s="41">
        <f>IF(tbl_PV_Milestones[[#This Row],[Baseline Date]]="",1,0)</f>
        <v>1</v>
      </c>
      <c r="Z3284" s="41">
        <f>IF(tbl_PV_Milestones[[#This Row],[Baseline Date]]&lt;PV_Meta!$B$7,1,0)</f>
        <v>1</v>
      </c>
      <c r="AA3284" s="41">
        <f>IF(tbl_PV_Milestones[[#This Row],[Complete]]="Yes",1,0)</f>
        <v>0</v>
      </c>
      <c r="AB3284" s="41">
        <f>IF(AND(tbl_PV_Milestones[[#This Row],[BL FY]]=2025,tbl_PV_Milestones[[#This Row],[Baseline Date]]&lt;PV_Meta!$B$7),1,0)</f>
        <v>0</v>
      </c>
      <c r="AC3284" s="41">
        <f>IF(AND(tbl_PV_Milestones[[#This Row],[Planned YTD]]=1,tbl_PV_Milestones[[#This Row],[Complete]]="Yes"),1,0)</f>
        <v>0</v>
      </c>
      <c r="AD3284" s="41">
        <f>IF(AND(tbl_PV_Milestones[[#This Row],[Actual/Schedule Finish]]&lt;PV_Meta!$B$7,tbl_PV_Milestones[[#This Row],[Complete]]="No",tbl_PV_Milestones[[#This Row],[Project Status]]&lt;&gt;"On Hold"),1,0)</f>
        <v>1</v>
      </c>
      <c r="AE3284" s="41">
        <f>IF(AND(tbl_PV_Milestones[[#This Row],[Actual/Schedule Finish]]&gt;tbl_PV_Milestones[[#This Row],[Baseline Date]],tbl_PV_Milestones[[#This Row],[Complete]]="No",tbl_PV_Milestones[[#This Row],[Project Status]]&lt;&gt;"On Hold",tbl_PV_Milestones[[#This Row],[Overdue]]=0,tbl_PV_Milestones[[#This Row],[To be Baselined]]&lt;&gt;1),1,0)</f>
        <v>0</v>
      </c>
      <c r="AF3284" s="41">
        <f>IF(AND(tbl_PV_Milestones[[#This Row],[BL FY]]=2025,tbl_PV_Milestones[[#This Row],[Finish FY]]&gt;2025),1,0)</f>
        <v>0</v>
      </c>
      <c r="AG3284" s="56" t="str">
        <f>_xlfn.XLOOKUP(tbl_PV_Milestones[[#This Row],[Work ID]],tbl_PV_Meta[Work ID '#],tbl_PV_Meta[Project Manager/Owner],,0)</f>
        <v>Project Manager 17</v>
      </c>
    </row>
    <row r="3285" spans="4:33" x14ac:dyDescent="0.25">
      <c r="D3285" s="6" t="s">
        <v>154</v>
      </c>
      <c r="E3285" s="6" t="s">
        <v>52</v>
      </c>
      <c r="F3285" s="6" t="s">
        <v>1718</v>
      </c>
      <c r="G3285" s="6" t="s">
        <v>546</v>
      </c>
      <c r="H3285" s="6" t="s">
        <v>505</v>
      </c>
      <c r="I3285" s="6" t="s">
        <v>510</v>
      </c>
      <c r="J3285" s="6" t="s">
        <v>154</v>
      </c>
      <c r="K3285" s="6" t="s">
        <v>61</v>
      </c>
      <c r="L3285" s="6" t="s">
        <v>90</v>
      </c>
      <c r="M3285" s="43"/>
      <c r="N3285" s="44" t="s">
        <v>1979</v>
      </c>
      <c r="S3285" s="45" t="e">
        <f>_xlfn.CONCAT(#REF!,TRIM(tbl_PV_Milestones[[#This Row],[Milestone Description]]))</f>
        <v>#REF!</v>
      </c>
      <c r="T3285" s="84" t="str">
        <f>IF(COUNTIF(tbl_PV_Milestones[UID],tbl_PV_Milestones[[#This Row],[UID]])&gt;1,"Duplicate","")</f>
        <v>Duplicate</v>
      </c>
      <c r="U3285" s="42" t="str">
        <f>_xlfn.XLOOKUP(tbl_PV_Milestones[[#This Row],[Work ID]],tbl_PV_Meta[Work ID '#],tbl_PV_Meta[Sub-Portfolio])</f>
        <v>Sub-Portfolio 7</v>
      </c>
      <c r="V3285" s="41">
        <f>IF(MONTH(tbl_PV_Milestones[[#This Row],[Baseline Date]])&lt;7,YEAR(tbl_PV_Milestones[[#This Row],[Baseline Date]]),YEAR(tbl_PV_Milestones[[#This Row],[Baseline Date]])+1)</f>
        <v>1900</v>
      </c>
      <c r="W3285" s="41">
        <f>IF(MONTH(tbl_PV_Milestones[[#This Row],[Actual/Schedule Finish]])&lt;7,YEAR(tbl_PV_Milestones[[#This Row],[Actual/Schedule Finish]]),YEAR(tbl_PV_Milestones[[#This Row],[Actual/Schedule Finish]])+1)</f>
        <v>1900</v>
      </c>
      <c r="X3285" s="41" t="str">
        <f>IF(OR(tbl_PV_Milestones[[#This Row],[Project Status]]="Completed",tbl_PV_Milestones[[#This Row],[Project Status]]="Assumed Completed"),"Yes","No")</f>
        <v>No</v>
      </c>
      <c r="Y3285" s="41">
        <f>IF(tbl_PV_Milestones[[#This Row],[Baseline Date]]="",1,0)</f>
        <v>1</v>
      </c>
      <c r="Z3285" s="41">
        <f>IF(tbl_PV_Milestones[[#This Row],[Baseline Date]]&lt;PV_Meta!$B$7,1,0)</f>
        <v>1</v>
      </c>
      <c r="AA3285" s="41">
        <f>IF(tbl_PV_Milestones[[#This Row],[Complete]]="Yes",1,0)</f>
        <v>0</v>
      </c>
      <c r="AB3285" s="41">
        <f>IF(AND(tbl_PV_Milestones[[#This Row],[BL FY]]=2025,tbl_PV_Milestones[[#This Row],[Baseline Date]]&lt;PV_Meta!$B$7),1,0)</f>
        <v>0</v>
      </c>
      <c r="AC3285" s="41">
        <f>IF(AND(tbl_PV_Milestones[[#This Row],[Planned YTD]]=1,tbl_PV_Milestones[[#This Row],[Complete]]="Yes"),1,0)</f>
        <v>0</v>
      </c>
      <c r="AD3285" s="41">
        <f>IF(AND(tbl_PV_Milestones[[#This Row],[Actual/Schedule Finish]]&lt;PV_Meta!$B$7,tbl_PV_Milestones[[#This Row],[Complete]]="No",tbl_PV_Milestones[[#This Row],[Project Status]]&lt;&gt;"On Hold"),1,0)</f>
        <v>1</v>
      </c>
      <c r="AE3285" s="41">
        <f>IF(AND(tbl_PV_Milestones[[#This Row],[Actual/Schedule Finish]]&gt;tbl_PV_Milestones[[#This Row],[Baseline Date]],tbl_PV_Milestones[[#This Row],[Complete]]="No",tbl_PV_Milestones[[#This Row],[Project Status]]&lt;&gt;"On Hold",tbl_PV_Milestones[[#This Row],[Overdue]]=0,tbl_PV_Milestones[[#This Row],[To be Baselined]]&lt;&gt;1),1,0)</f>
        <v>0</v>
      </c>
      <c r="AF3285" s="41">
        <f>IF(AND(tbl_PV_Milestones[[#This Row],[BL FY]]=2025,tbl_PV_Milestones[[#This Row],[Finish FY]]&gt;2025),1,0)</f>
        <v>0</v>
      </c>
      <c r="AG3285" s="56" t="str">
        <f>_xlfn.XLOOKUP(tbl_PV_Milestones[[#This Row],[Work ID]],tbl_PV_Meta[Work ID '#],tbl_PV_Meta[Project Manager/Owner],,0)</f>
        <v>Project Manager 17</v>
      </c>
    </row>
    <row r="3286" spans="4:33" x14ac:dyDescent="0.25">
      <c r="D3286" s="6" t="s">
        <v>154</v>
      </c>
      <c r="E3286" s="6" t="s">
        <v>52</v>
      </c>
      <c r="F3286" s="6" t="s">
        <v>1718</v>
      </c>
      <c r="G3286" s="6" t="s">
        <v>514</v>
      </c>
      <c r="H3286" s="6" t="s">
        <v>505</v>
      </c>
      <c r="I3286" s="6" t="s">
        <v>510</v>
      </c>
      <c r="J3286" s="6" t="s">
        <v>154</v>
      </c>
      <c r="K3286" s="6" t="s">
        <v>61</v>
      </c>
      <c r="L3286" s="6" t="s">
        <v>90</v>
      </c>
      <c r="M3286" s="43"/>
      <c r="N3286" s="44" t="s">
        <v>1979</v>
      </c>
      <c r="S3286" s="45" t="e">
        <f>_xlfn.CONCAT(#REF!,TRIM(tbl_PV_Milestones[[#This Row],[Milestone Description]]))</f>
        <v>#REF!</v>
      </c>
      <c r="T3286" s="84" t="str">
        <f>IF(COUNTIF(tbl_PV_Milestones[UID],tbl_PV_Milestones[[#This Row],[UID]])&gt;1,"Duplicate","")</f>
        <v>Duplicate</v>
      </c>
      <c r="U3286" s="42" t="str">
        <f>_xlfn.XLOOKUP(tbl_PV_Milestones[[#This Row],[Work ID]],tbl_PV_Meta[Work ID '#],tbl_PV_Meta[Sub-Portfolio])</f>
        <v>Sub-Portfolio 7</v>
      </c>
      <c r="V3286" s="41">
        <f>IF(MONTH(tbl_PV_Milestones[[#This Row],[Baseline Date]])&lt;7,YEAR(tbl_PV_Milestones[[#This Row],[Baseline Date]]),YEAR(tbl_PV_Milestones[[#This Row],[Baseline Date]])+1)</f>
        <v>1900</v>
      </c>
      <c r="W3286" s="41">
        <f>IF(MONTH(tbl_PV_Milestones[[#This Row],[Actual/Schedule Finish]])&lt;7,YEAR(tbl_PV_Milestones[[#This Row],[Actual/Schedule Finish]]),YEAR(tbl_PV_Milestones[[#This Row],[Actual/Schedule Finish]])+1)</f>
        <v>1900</v>
      </c>
      <c r="X3286" s="41" t="str">
        <f>IF(OR(tbl_PV_Milestones[[#This Row],[Project Status]]="Completed",tbl_PV_Milestones[[#This Row],[Project Status]]="Assumed Completed"),"Yes","No")</f>
        <v>No</v>
      </c>
      <c r="Y3286" s="41">
        <f>IF(tbl_PV_Milestones[[#This Row],[Baseline Date]]="",1,0)</f>
        <v>1</v>
      </c>
      <c r="Z3286" s="41">
        <f>IF(tbl_PV_Milestones[[#This Row],[Baseline Date]]&lt;PV_Meta!$B$7,1,0)</f>
        <v>1</v>
      </c>
      <c r="AA3286" s="41">
        <f>IF(tbl_PV_Milestones[[#This Row],[Complete]]="Yes",1,0)</f>
        <v>0</v>
      </c>
      <c r="AB3286" s="41">
        <f>IF(AND(tbl_PV_Milestones[[#This Row],[BL FY]]=2025,tbl_PV_Milestones[[#This Row],[Baseline Date]]&lt;PV_Meta!$B$7),1,0)</f>
        <v>0</v>
      </c>
      <c r="AC3286" s="41">
        <f>IF(AND(tbl_PV_Milestones[[#This Row],[Planned YTD]]=1,tbl_PV_Milestones[[#This Row],[Complete]]="Yes"),1,0)</f>
        <v>0</v>
      </c>
      <c r="AD3286" s="41">
        <f>IF(AND(tbl_PV_Milestones[[#This Row],[Actual/Schedule Finish]]&lt;PV_Meta!$B$7,tbl_PV_Milestones[[#This Row],[Complete]]="No",tbl_PV_Milestones[[#This Row],[Project Status]]&lt;&gt;"On Hold"),1,0)</f>
        <v>1</v>
      </c>
      <c r="AE3286" s="41">
        <f>IF(AND(tbl_PV_Milestones[[#This Row],[Actual/Schedule Finish]]&gt;tbl_PV_Milestones[[#This Row],[Baseline Date]],tbl_PV_Milestones[[#This Row],[Complete]]="No",tbl_PV_Milestones[[#This Row],[Project Status]]&lt;&gt;"On Hold",tbl_PV_Milestones[[#This Row],[Overdue]]=0,tbl_PV_Milestones[[#This Row],[To be Baselined]]&lt;&gt;1),1,0)</f>
        <v>0</v>
      </c>
      <c r="AF3286" s="41">
        <f>IF(AND(tbl_PV_Milestones[[#This Row],[BL FY]]=2025,tbl_PV_Milestones[[#This Row],[Finish FY]]&gt;2025),1,0)</f>
        <v>0</v>
      </c>
      <c r="AG3286" s="56" t="str">
        <f>_xlfn.XLOOKUP(tbl_PV_Milestones[[#This Row],[Work ID]],tbl_PV_Meta[Work ID '#],tbl_PV_Meta[Project Manager/Owner],,0)</f>
        <v>Project Manager 17</v>
      </c>
    </row>
    <row r="3287" spans="4:33" x14ac:dyDescent="0.25">
      <c r="D3287" s="6" t="s">
        <v>154</v>
      </c>
      <c r="E3287" s="6" t="s">
        <v>52</v>
      </c>
      <c r="F3287" s="6" t="s">
        <v>1718</v>
      </c>
      <c r="G3287" s="6" t="s">
        <v>515</v>
      </c>
      <c r="H3287" s="6" t="s">
        <v>505</v>
      </c>
      <c r="I3287" s="6" t="s">
        <v>510</v>
      </c>
      <c r="J3287" s="6" t="s">
        <v>154</v>
      </c>
      <c r="K3287" s="6" t="s">
        <v>61</v>
      </c>
      <c r="L3287" s="6" t="s">
        <v>90</v>
      </c>
      <c r="M3287" s="43"/>
      <c r="N3287" s="44" t="s">
        <v>1979</v>
      </c>
      <c r="S3287" s="45" t="e">
        <f>_xlfn.CONCAT(#REF!,TRIM(tbl_PV_Milestones[[#This Row],[Milestone Description]]))</f>
        <v>#REF!</v>
      </c>
      <c r="T3287" s="84" t="str">
        <f>IF(COUNTIF(tbl_PV_Milestones[UID],tbl_PV_Milestones[[#This Row],[UID]])&gt;1,"Duplicate","")</f>
        <v>Duplicate</v>
      </c>
      <c r="U3287" s="42" t="str">
        <f>_xlfn.XLOOKUP(tbl_PV_Milestones[[#This Row],[Work ID]],tbl_PV_Meta[Work ID '#],tbl_PV_Meta[Sub-Portfolio])</f>
        <v>Sub-Portfolio 7</v>
      </c>
      <c r="V3287" s="41">
        <f>IF(MONTH(tbl_PV_Milestones[[#This Row],[Baseline Date]])&lt;7,YEAR(tbl_PV_Milestones[[#This Row],[Baseline Date]]),YEAR(tbl_PV_Milestones[[#This Row],[Baseline Date]])+1)</f>
        <v>1900</v>
      </c>
      <c r="W3287" s="41">
        <f>IF(MONTH(tbl_PV_Milestones[[#This Row],[Actual/Schedule Finish]])&lt;7,YEAR(tbl_PV_Milestones[[#This Row],[Actual/Schedule Finish]]),YEAR(tbl_PV_Milestones[[#This Row],[Actual/Schedule Finish]])+1)</f>
        <v>1900</v>
      </c>
      <c r="X3287" s="41" t="str">
        <f>IF(OR(tbl_PV_Milestones[[#This Row],[Project Status]]="Completed",tbl_PV_Milestones[[#This Row],[Project Status]]="Assumed Completed"),"Yes","No")</f>
        <v>No</v>
      </c>
      <c r="Y3287" s="41">
        <f>IF(tbl_PV_Milestones[[#This Row],[Baseline Date]]="",1,0)</f>
        <v>1</v>
      </c>
      <c r="Z3287" s="41">
        <f>IF(tbl_PV_Milestones[[#This Row],[Baseline Date]]&lt;PV_Meta!$B$7,1,0)</f>
        <v>1</v>
      </c>
      <c r="AA3287" s="41">
        <f>IF(tbl_PV_Milestones[[#This Row],[Complete]]="Yes",1,0)</f>
        <v>0</v>
      </c>
      <c r="AB3287" s="41">
        <f>IF(AND(tbl_PV_Milestones[[#This Row],[BL FY]]=2025,tbl_PV_Milestones[[#This Row],[Baseline Date]]&lt;PV_Meta!$B$7),1,0)</f>
        <v>0</v>
      </c>
      <c r="AC3287" s="41">
        <f>IF(AND(tbl_PV_Milestones[[#This Row],[Planned YTD]]=1,tbl_PV_Milestones[[#This Row],[Complete]]="Yes"),1,0)</f>
        <v>0</v>
      </c>
      <c r="AD3287" s="41">
        <f>IF(AND(tbl_PV_Milestones[[#This Row],[Actual/Schedule Finish]]&lt;PV_Meta!$B$7,tbl_PV_Milestones[[#This Row],[Complete]]="No",tbl_PV_Milestones[[#This Row],[Project Status]]&lt;&gt;"On Hold"),1,0)</f>
        <v>1</v>
      </c>
      <c r="AE3287" s="41">
        <f>IF(AND(tbl_PV_Milestones[[#This Row],[Actual/Schedule Finish]]&gt;tbl_PV_Milestones[[#This Row],[Baseline Date]],tbl_PV_Milestones[[#This Row],[Complete]]="No",tbl_PV_Milestones[[#This Row],[Project Status]]&lt;&gt;"On Hold",tbl_PV_Milestones[[#This Row],[Overdue]]=0,tbl_PV_Milestones[[#This Row],[To be Baselined]]&lt;&gt;1),1,0)</f>
        <v>0</v>
      </c>
      <c r="AF3287" s="41">
        <f>IF(AND(tbl_PV_Milestones[[#This Row],[BL FY]]=2025,tbl_PV_Milestones[[#This Row],[Finish FY]]&gt;2025),1,0)</f>
        <v>0</v>
      </c>
      <c r="AG3287" s="56" t="str">
        <f>_xlfn.XLOOKUP(tbl_PV_Milestones[[#This Row],[Work ID]],tbl_PV_Meta[Work ID '#],tbl_PV_Meta[Project Manager/Owner],,0)</f>
        <v>Project Manager 17</v>
      </c>
    </row>
    <row r="3288" spans="4:33" x14ac:dyDescent="0.25">
      <c r="D3288" s="6" t="s">
        <v>154</v>
      </c>
      <c r="E3288" s="6" t="s">
        <v>52</v>
      </c>
      <c r="F3288" s="6" t="s">
        <v>1718</v>
      </c>
      <c r="G3288" s="6" t="s">
        <v>550</v>
      </c>
      <c r="H3288" s="6" t="s">
        <v>505</v>
      </c>
      <c r="I3288" s="6" t="s">
        <v>510</v>
      </c>
      <c r="J3288" s="6" t="s">
        <v>154</v>
      </c>
      <c r="K3288" s="6" t="s">
        <v>61</v>
      </c>
      <c r="L3288" s="6" t="s">
        <v>90</v>
      </c>
      <c r="M3288" s="43"/>
      <c r="N3288" s="44" t="s">
        <v>1979</v>
      </c>
      <c r="S3288" s="45" t="e">
        <f>_xlfn.CONCAT(#REF!,TRIM(tbl_PV_Milestones[[#This Row],[Milestone Description]]))</f>
        <v>#REF!</v>
      </c>
      <c r="T3288" s="84" t="str">
        <f>IF(COUNTIF(tbl_PV_Milestones[UID],tbl_PV_Milestones[[#This Row],[UID]])&gt;1,"Duplicate","")</f>
        <v>Duplicate</v>
      </c>
      <c r="U3288" s="42" t="str">
        <f>_xlfn.XLOOKUP(tbl_PV_Milestones[[#This Row],[Work ID]],tbl_PV_Meta[Work ID '#],tbl_PV_Meta[Sub-Portfolio])</f>
        <v>Sub-Portfolio 7</v>
      </c>
      <c r="V3288" s="41">
        <f>IF(MONTH(tbl_PV_Milestones[[#This Row],[Baseline Date]])&lt;7,YEAR(tbl_PV_Milestones[[#This Row],[Baseline Date]]),YEAR(tbl_PV_Milestones[[#This Row],[Baseline Date]])+1)</f>
        <v>1900</v>
      </c>
      <c r="W3288" s="41">
        <f>IF(MONTH(tbl_PV_Milestones[[#This Row],[Actual/Schedule Finish]])&lt;7,YEAR(tbl_PV_Milestones[[#This Row],[Actual/Schedule Finish]]),YEAR(tbl_PV_Milestones[[#This Row],[Actual/Schedule Finish]])+1)</f>
        <v>1900</v>
      </c>
      <c r="X3288" s="41" t="str">
        <f>IF(OR(tbl_PV_Milestones[[#This Row],[Project Status]]="Completed",tbl_PV_Milestones[[#This Row],[Project Status]]="Assumed Completed"),"Yes","No")</f>
        <v>No</v>
      </c>
      <c r="Y3288" s="41">
        <f>IF(tbl_PV_Milestones[[#This Row],[Baseline Date]]="",1,0)</f>
        <v>1</v>
      </c>
      <c r="Z3288" s="41">
        <f>IF(tbl_PV_Milestones[[#This Row],[Baseline Date]]&lt;PV_Meta!$B$7,1,0)</f>
        <v>1</v>
      </c>
      <c r="AA3288" s="41">
        <f>IF(tbl_PV_Milestones[[#This Row],[Complete]]="Yes",1,0)</f>
        <v>0</v>
      </c>
      <c r="AB3288" s="41">
        <f>IF(AND(tbl_PV_Milestones[[#This Row],[BL FY]]=2025,tbl_PV_Milestones[[#This Row],[Baseline Date]]&lt;PV_Meta!$B$7),1,0)</f>
        <v>0</v>
      </c>
      <c r="AC3288" s="41">
        <f>IF(AND(tbl_PV_Milestones[[#This Row],[Planned YTD]]=1,tbl_PV_Milestones[[#This Row],[Complete]]="Yes"),1,0)</f>
        <v>0</v>
      </c>
      <c r="AD3288" s="41">
        <f>IF(AND(tbl_PV_Milestones[[#This Row],[Actual/Schedule Finish]]&lt;PV_Meta!$B$7,tbl_PV_Milestones[[#This Row],[Complete]]="No",tbl_PV_Milestones[[#This Row],[Project Status]]&lt;&gt;"On Hold"),1,0)</f>
        <v>1</v>
      </c>
      <c r="AE3288" s="41">
        <f>IF(AND(tbl_PV_Milestones[[#This Row],[Actual/Schedule Finish]]&gt;tbl_PV_Milestones[[#This Row],[Baseline Date]],tbl_PV_Milestones[[#This Row],[Complete]]="No",tbl_PV_Milestones[[#This Row],[Project Status]]&lt;&gt;"On Hold",tbl_PV_Milestones[[#This Row],[Overdue]]=0,tbl_PV_Milestones[[#This Row],[To be Baselined]]&lt;&gt;1),1,0)</f>
        <v>0</v>
      </c>
      <c r="AF3288" s="41">
        <f>IF(AND(tbl_PV_Milestones[[#This Row],[BL FY]]=2025,tbl_PV_Milestones[[#This Row],[Finish FY]]&gt;2025),1,0)</f>
        <v>0</v>
      </c>
      <c r="AG3288" s="56" t="str">
        <f>_xlfn.XLOOKUP(tbl_PV_Milestones[[#This Row],[Work ID]],tbl_PV_Meta[Work ID '#],tbl_PV_Meta[Project Manager/Owner],,0)</f>
        <v>Project Manager 17</v>
      </c>
    </row>
    <row r="3289" spans="4:33" x14ac:dyDescent="0.25">
      <c r="D3289" s="6" t="s">
        <v>154</v>
      </c>
      <c r="E3289" s="6" t="s">
        <v>52</v>
      </c>
      <c r="F3289" s="6" t="s">
        <v>1718</v>
      </c>
      <c r="G3289" s="6" t="s">
        <v>551</v>
      </c>
      <c r="H3289" s="6" t="s">
        <v>505</v>
      </c>
      <c r="I3289" s="6" t="s">
        <v>510</v>
      </c>
      <c r="J3289" s="6" t="s">
        <v>154</v>
      </c>
      <c r="K3289" s="6" t="s">
        <v>61</v>
      </c>
      <c r="L3289" s="6" t="s">
        <v>90</v>
      </c>
      <c r="M3289" s="43"/>
      <c r="N3289" s="44" t="s">
        <v>1979</v>
      </c>
      <c r="S3289" s="45" t="e">
        <f>_xlfn.CONCAT(#REF!,TRIM(tbl_PV_Milestones[[#This Row],[Milestone Description]]))</f>
        <v>#REF!</v>
      </c>
      <c r="T3289" s="84" t="str">
        <f>IF(COUNTIF(tbl_PV_Milestones[UID],tbl_PV_Milestones[[#This Row],[UID]])&gt;1,"Duplicate","")</f>
        <v>Duplicate</v>
      </c>
      <c r="U3289" s="42" t="str">
        <f>_xlfn.XLOOKUP(tbl_PV_Milestones[[#This Row],[Work ID]],tbl_PV_Meta[Work ID '#],tbl_PV_Meta[Sub-Portfolio])</f>
        <v>Sub-Portfolio 7</v>
      </c>
      <c r="V3289" s="41">
        <f>IF(MONTH(tbl_PV_Milestones[[#This Row],[Baseline Date]])&lt;7,YEAR(tbl_PV_Milestones[[#This Row],[Baseline Date]]),YEAR(tbl_PV_Milestones[[#This Row],[Baseline Date]])+1)</f>
        <v>1900</v>
      </c>
      <c r="W3289" s="41">
        <f>IF(MONTH(tbl_PV_Milestones[[#This Row],[Actual/Schedule Finish]])&lt;7,YEAR(tbl_PV_Milestones[[#This Row],[Actual/Schedule Finish]]),YEAR(tbl_PV_Milestones[[#This Row],[Actual/Schedule Finish]])+1)</f>
        <v>1900</v>
      </c>
      <c r="X3289" s="41" t="str">
        <f>IF(OR(tbl_PV_Milestones[[#This Row],[Project Status]]="Completed",tbl_PV_Milestones[[#This Row],[Project Status]]="Assumed Completed"),"Yes","No")</f>
        <v>No</v>
      </c>
      <c r="Y3289" s="41">
        <f>IF(tbl_PV_Milestones[[#This Row],[Baseline Date]]="",1,0)</f>
        <v>1</v>
      </c>
      <c r="Z3289" s="41">
        <f>IF(tbl_PV_Milestones[[#This Row],[Baseline Date]]&lt;PV_Meta!$B$7,1,0)</f>
        <v>1</v>
      </c>
      <c r="AA3289" s="41">
        <f>IF(tbl_PV_Milestones[[#This Row],[Complete]]="Yes",1,0)</f>
        <v>0</v>
      </c>
      <c r="AB3289" s="41">
        <f>IF(AND(tbl_PV_Milestones[[#This Row],[BL FY]]=2025,tbl_PV_Milestones[[#This Row],[Baseline Date]]&lt;PV_Meta!$B$7),1,0)</f>
        <v>0</v>
      </c>
      <c r="AC3289" s="41">
        <f>IF(AND(tbl_PV_Milestones[[#This Row],[Planned YTD]]=1,tbl_PV_Milestones[[#This Row],[Complete]]="Yes"),1,0)</f>
        <v>0</v>
      </c>
      <c r="AD3289" s="41">
        <f>IF(AND(tbl_PV_Milestones[[#This Row],[Actual/Schedule Finish]]&lt;PV_Meta!$B$7,tbl_PV_Milestones[[#This Row],[Complete]]="No",tbl_PV_Milestones[[#This Row],[Project Status]]&lt;&gt;"On Hold"),1,0)</f>
        <v>1</v>
      </c>
      <c r="AE3289" s="41">
        <f>IF(AND(tbl_PV_Milestones[[#This Row],[Actual/Schedule Finish]]&gt;tbl_PV_Milestones[[#This Row],[Baseline Date]],tbl_PV_Milestones[[#This Row],[Complete]]="No",tbl_PV_Milestones[[#This Row],[Project Status]]&lt;&gt;"On Hold",tbl_PV_Milestones[[#This Row],[Overdue]]=0,tbl_PV_Milestones[[#This Row],[To be Baselined]]&lt;&gt;1),1,0)</f>
        <v>0</v>
      </c>
      <c r="AF3289" s="41">
        <f>IF(AND(tbl_PV_Milestones[[#This Row],[BL FY]]=2025,tbl_PV_Milestones[[#This Row],[Finish FY]]&gt;2025),1,0)</f>
        <v>0</v>
      </c>
      <c r="AG3289" s="56" t="str">
        <f>_xlfn.XLOOKUP(tbl_PV_Milestones[[#This Row],[Work ID]],tbl_PV_Meta[Work ID '#],tbl_PV_Meta[Project Manager/Owner],,0)</f>
        <v>Project Manager 17</v>
      </c>
    </row>
    <row r="3290" spans="4:33" x14ac:dyDescent="0.25">
      <c r="D3290" s="6" t="s">
        <v>154</v>
      </c>
      <c r="E3290" s="6" t="s">
        <v>52</v>
      </c>
      <c r="F3290" s="6" t="s">
        <v>1718</v>
      </c>
      <c r="G3290" s="6" t="s">
        <v>553</v>
      </c>
      <c r="H3290" s="6" t="s">
        <v>505</v>
      </c>
      <c r="I3290" s="6" t="s">
        <v>510</v>
      </c>
      <c r="J3290" s="6" t="s">
        <v>154</v>
      </c>
      <c r="K3290" s="6" t="s">
        <v>61</v>
      </c>
      <c r="L3290" s="6" t="s">
        <v>90</v>
      </c>
      <c r="M3290" s="43"/>
      <c r="N3290" s="44" t="s">
        <v>1979</v>
      </c>
      <c r="S3290" s="45" t="e">
        <f>_xlfn.CONCAT(#REF!,TRIM(tbl_PV_Milestones[[#This Row],[Milestone Description]]))</f>
        <v>#REF!</v>
      </c>
      <c r="T3290" s="84" t="str">
        <f>IF(COUNTIF(tbl_PV_Milestones[UID],tbl_PV_Milestones[[#This Row],[UID]])&gt;1,"Duplicate","")</f>
        <v>Duplicate</v>
      </c>
      <c r="U3290" s="42" t="str">
        <f>_xlfn.XLOOKUP(tbl_PV_Milestones[[#This Row],[Work ID]],tbl_PV_Meta[Work ID '#],tbl_PV_Meta[Sub-Portfolio])</f>
        <v>Sub-Portfolio 7</v>
      </c>
      <c r="V3290" s="41">
        <f>IF(MONTH(tbl_PV_Milestones[[#This Row],[Baseline Date]])&lt;7,YEAR(tbl_PV_Milestones[[#This Row],[Baseline Date]]),YEAR(tbl_PV_Milestones[[#This Row],[Baseline Date]])+1)</f>
        <v>1900</v>
      </c>
      <c r="W3290" s="41">
        <f>IF(MONTH(tbl_PV_Milestones[[#This Row],[Actual/Schedule Finish]])&lt;7,YEAR(tbl_PV_Milestones[[#This Row],[Actual/Schedule Finish]]),YEAR(tbl_PV_Milestones[[#This Row],[Actual/Schedule Finish]])+1)</f>
        <v>1900</v>
      </c>
      <c r="X3290" s="41" t="str">
        <f>IF(OR(tbl_PV_Milestones[[#This Row],[Project Status]]="Completed",tbl_PV_Milestones[[#This Row],[Project Status]]="Assumed Completed"),"Yes","No")</f>
        <v>No</v>
      </c>
      <c r="Y3290" s="41">
        <f>IF(tbl_PV_Milestones[[#This Row],[Baseline Date]]="",1,0)</f>
        <v>1</v>
      </c>
      <c r="Z3290" s="41">
        <f>IF(tbl_PV_Milestones[[#This Row],[Baseline Date]]&lt;PV_Meta!$B$7,1,0)</f>
        <v>1</v>
      </c>
      <c r="AA3290" s="41">
        <f>IF(tbl_PV_Milestones[[#This Row],[Complete]]="Yes",1,0)</f>
        <v>0</v>
      </c>
      <c r="AB3290" s="41">
        <f>IF(AND(tbl_PV_Milestones[[#This Row],[BL FY]]=2025,tbl_PV_Milestones[[#This Row],[Baseline Date]]&lt;PV_Meta!$B$7),1,0)</f>
        <v>0</v>
      </c>
      <c r="AC3290" s="41">
        <f>IF(AND(tbl_PV_Milestones[[#This Row],[Planned YTD]]=1,tbl_PV_Milestones[[#This Row],[Complete]]="Yes"),1,0)</f>
        <v>0</v>
      </c>
      <c r="AD3290" s="41">
        <f>IF(AND(tbl_PV_Milestones[[#This Row],[Actual/Schedule Finish]]&lt;PV_Meta!$B$7,tbl_PV_Milestones[[#This Row],[Complete]]="No",tbl_PV_Milestones[[#This Row],[Project Status]]&lt;&gt;"On Hold"),1,0)</f>
        <v>1</v>
      </c>
      <c r="AE3290" s="41">
        <f>IF(AND(tbl_PV_Milestones[[#This Row],[Actual/Schedule Finish]]&gt;tbl_PV_Milestones[[#This Row],[Baseline Date]],tbl_PV_Milestones[[#This Row],[Complete]]="No",tbl_PV_Milestones[[#This Row],[Project Status]]&lt;&gt;"On Hold",tbl_PV_Milestones[[#This Row],[Overdue]]=0,tbl_PV_Milestones[[#This Row],[To be Baselined]]&lt;&gt;1),1,0)</f>
        <v>0</v>
      </c>
      <c r="AF3290" s="41">
        <f>IF(AND(tbl_PV_Milestones[[#This Row],[BL FY]]=2025,tbl_PV_Milestones[[#This Row],[Finish FY]]&gt;2025),1,0)</f>
        <v>0</v>
      </c>
      <c r="AG3290" s="56" t="str">
        <f>_xlfn.XLOOKUP(tbl_PV_Milestones[[#This Row],[Work ID]],tbl_PV_Meta[Work ID '#],tbl_PV_Meta[Project Manager/Owner],,0)</f>
        <v>Project Manager 17</v>
      </c>
    </row>
    <row r="3291" spans="4:33" x14ac:dyDescent="0.25">
      <c r="D3291" s="6" t="s">
        <v>154</v>
      </c>
      <c r="E3291" s="6" t="s">
        <v>52</v>
      </c>
      <c r="F3291" s="6" t="s">
        <v>1718</v>
      </c>
      <c r="G3291" s="6" t="s">
        <v>554</v>
      </c>
      <c r="H3291" s="6" t="s">
        <v>505</v>
      </c>
      <c r="I3291" s="6" t="s">
        <v>510</v>
      </c>
      <c r="J3291" s="6" t="s">
        <v>154</v>
      </c>
      <c r="K3291" s="6" t="s">
        <v>61</v>
      </c>
      <c r="L3291" s="6" t="s">
        <v>90</v>
      </c>
      <c r="M3291" s="43"/>
      <c r="N3291" s="44" t="s">
        <v>1979</v>
      </c>
      <c r="S3291" s="45" t="e">
        <f>_xlfn.CONCAT(#REF!,TRIM(tbl_PV_Milestones[[#This Row],[Milestone Description]]))</f>
        <v>#REF!</v>
      </c>
      <c r="T3291" s="84" t="str">
        <f>IF(COUNTIF(tbl_PV_Milestones[UID],tbl_PV_Milestones[[#This Row],[UID]])&gt;1,"Duplicate","")</f>
        <v>Duplicate</v>
      </c>
      <c r="U3291" s="42" t="str">
        <f>_xlfn.XLOOKUP(tbl_PV_Milestones[[#This Row],[Work ID]],tbl_PV_Meta[Work ID '#],tbl_PV_Meta[Sub-Portfolio])</f>
        <v>Sub-Portfolio 7</v>
      </c>
      <c r="V3291" s="41">
        <f>IF(MONTH(tbl_PV_Milestones[[#This Row],[Baseline Date]])&lt;7,YEAR(tbl_PV_Milestones[[#This Row],[Baseline Date]]),YEAR(tbl_PV_Milestones[[#This Row],[Baseline Date]])+1)</f>
        <v>1900</v>
      </c>
      <c r="W3291" s="41">
        <f>IF(MONTH(tbl_PV_Milestones[[#This Row],[Actual/Schedule Finish]])&lt;7,YEAR(tbl_PV_Milestones[[#This Row],[Actual/Schedule Finish]]),YEAR(tbl_PV_Milestones[[#This Row],[Actual/Schedule Finish]])+1)</f>
        <v>1900</v>
      </c>
      <c r="X3291" s="41" t="str">
        <f>IF(OR(tbl_PV_Milestones[[#This Row],[Project Status]]="Completed",tbl_PV_Milestones[[#This Row],[Project Status]]="Assumed Completed"),"Yes","No")</f>
        <v>No</v>
      </c>
      <c r="Y3291" s="41">
        <f>IF(tbl_PV_Milestones[[#This Row],[Baseline Date]]="",1,0)</f>
        <v>1</v>
      </c>
      <c r="Z3291" s="41">
        <f>IF(tbl_PV_Milestones[[#This Row],[Baseline Date]]&lt;PV_Meta!$B$7,1,0)</f>
        <v>1</v>
      </c>
      <c r="AA3291" s="41">
        <f>IF(tbl_PV_Milestones[[#This Row],[Complete]]="Yes",1,0)</f>
        <v>0</v>
      </c>
      <c r="AB3291" s="41">
        <f>IF(AND(tbl_PV_Milestones[[#This Row],[BL FY]]=2025,tbl_PV_Milestones[[#This Row],[Baseline Date]]&lt;PV_Meta!$B$7),1,0)</f>
        <v>0</v>
      </c>
      <c r="AC3291" s="41">
        <f>IF(AND(tbl_PV_Milestones[[#This Row],[Planned YTD]]=1,tbl_PV_Milestones[[#This Row],[Complete]]="Yes"),1,0)</f>
        <v>0</v>
      </c>
      <c r="AD3291" s="41">
        <f>IF(AND(tbl_PV_Milestones[[#This Row],[Actual/Schedule Finish]]&lt;PV_Meta!$B$7,tbl_PV_Milestones[[#This Row],[Complete]]="No",tbl_PV_Milestones[[#This Row],[Project Status]]&lt;&gt;"On Hold"),1,0)</f>
        <v>1</v>
      </c>
      <c r="AE3291" s="41">
        <f>IF(AND(tbl_PV_Milestones[[#This Row],[Actual/Schedule Finish]]&gt;tbl_PV_Milestones[[#This Row],[Baseline Date]],tbl_PV_Milestones[[#This Row],[Complete]]="No",tbl_PV_Milestones[[#This Row],[Project Status]]&lt;&gt;"On Hold",tbl_PV_Milestones[[#This Row],[Overdue]]=0,tbl_PV_Milestones[[#This Row],[To be Baselined]]&lt;&gt;1),1,0)</f>
        <v>0</v>
      </c>
      <c r="AF3291" s="41">
        <f>IF(AND(tbl_PV_Milestones[[#This Row],[BL FY]]=2025,tbl_PV_Milestones[[#This Row],[Finish FY]]&gt;2025),1,0)</f>
        <v>0</v>
      </c>
      <c r="AG3291" s="56" t="str">
        <f>_xlfn.XLOOKUP(tbl_PV_Milestones[[#This Row],[Work ID]],tbl_PV_Meta[Work ID '#],tbl_PV_Meta[Project Manager/Owner],,0)</f>
        <v>Project Manager 17</v>
      </c>
    </row>
    <row r="3292" spans="4:33" x14ac:dyDescent="0.25">
      <c r="D3292" s="6" t="s">
        <v>154</v>
      </c>
      <c r="E3292" s="6" t="s">
        <v>52</v>
      </c>
      <c r="F3292" s="6" t="s">
        <v>1718</v>
      </c>
      <c r="G3292" s="6" t="s">
        <v>555</v>
      </c>
      <c r="H3292" s="6" t="s">
        <v>505</v>
      </c>
      <c r="I3292" s="6" t="s">
        <v>510</v>
      </c>
      <c r="J3292" s="6" t="s">
        <v>154</v>
      </c>
      <c r="K3292" s="6" t="s">
        <v>61</v>
      </c>
      <c r="L3292" s="6" t="s">
        <v>90</v>
      </c>
      <c r="M3292" s="43"/>
      <c r="N3292" s="44" t="s">
        <v>1979</v>
      </c>
      <c r="S3292" s="45" t="e">
        <f>_xlfn.CONCAT(#REF!,TRIM(tbl_PV_Milestones[[#This Row],[Milestone Description]]))</f>
        <v>#REF!</v>
      </c>
      <c r="T3292" s="84" t="str">
        <f>IF(COUNTIF(tbl_PV_Milestones[UID],tbl_PV_Milestones[[#This Row],[UID]])&gt;1,"Duplicate","")</f>
        <v>Duplicate</v>
      </c>
      <c r="U3292" s="42" t="str">
        <f>_xlfn.XLOOKUP(tbl_PV_Milestones[[#This Row],[Work ID]],tbl_PV_Meta[Work ID '#],tbl_PV_Meta[Sub-Portfolio])</f>
        <v>Sub-Portfolio 7</v>
      </c>
      <c r="V3292" s="41">
        <f>IF(MONTH(tbl_PV_Milestones[[#This Row],[Baseline Date]])&lt;7,YEAR(tbl_PV_Milestones[[#This Row],[Baseline Date]]),YEAR(tbl_PV_Milestones[[#This Row],[Baseline Date]])+1)</f>
        <v>1900</v>
      </c>
      <c r="W3292" s="41">
        <f>IF(MONTH(tbl_PV_Milestones[[#This Row],[Actual/Schedule Finish]])&lt;7,YEAR(tbl_PV_Milestones[[#This Row],[Actual/Schedule Finish]]),YEAR(tbl_PV_Milestones[[#This Row],[Actual/Schedule Finish]])+1)</f>
        <v>1900</v>
      </c>
      <c r="X3292" s="41" t="str">
        <f>IF(OR(tbl_PV_Milestones[[#This Row],[Project Status]]="Completed",tbl_PV_Milestones[[#This Row],[Project Status]]="Assumed Completed"),"Yes","No")</f>
        <v>No</v>
      </c>
      <c r="Y3292" s="41">
        <f>IF(tbl_PV_Milestones[[#This Row],[Baseline Date]]="",1,0)</f>
        <v>1</v>
      </c>
      <c r="Z3292" s="41">
        <f>IF(tbl_PV_Milestones[[#This Row],[Baseline Date]]&lt;PV_Meta!$B$7,1,0)</f>
        <v>1</v>
      </c>
      <c r="AA3292" s="41">
        <f>IF(tbl_PV_Milestones[[#This Row],[Complete]]="Yes",1,0)</f>
        <v>0</v>
      </c>
      <c r="AB3292" s="41">
        <f>IF(AND(tbl_PV_Milestones[[#This Row],[BL FY]]=2025,tbl_PV_Milestones[[#This Row],[Baseline Date]]&lt;PV_Meta!$B$7),1,0)</f>
        <v>0</v>
      </c>
      <c r="AC3292" s="41">
        <f>IF(AND(tbl_PV_Milestones[[#This Row],[Planned YTD]]=1,tbl_PV_Milestones[[#This Row],[Complete]]="Yes"),1,0)</f>
        <v>0</v>
      </c>
      <c r="AD3292" s="41">
        <f>IF(AND(tbl_PV_Milestones[[#This Row],[Actual/Schedule Finish]]&lt;PV_Meta!$B$7,tbl_PV_Milestones[[#This Row],[Complete]]="No",tbl_PV_Milestones[[#This Row],[Project Status]]&lt;&gt;"On Hold"),1,0)</f>
        <v>1</v>
      </c>
      <c r="AE3292" s="41">
        <f>IF(AND(tbl_PV_Milestones[[#This Row],[Actual/Schedule Finish]]&gt;tbl_PV_Milestones[[#This Row],[Baseline Date]],tbl_PV_Milestones[[#This Row],[Complete]]="No",tbl_PV_Milestones[[#This Row],[Project Status]]&lt;&gt;"On Hold",tbl_PV_Milestones[[#This Row],[Overdue]]=0,tbl_PV_Milestones[[#This Row],[To be Baselined]]&lt;&gt;1),1,0)</f>
        <v>0</v>
      </c>
      <c r="AF3292" s="41">
        <f>IF(AND(tbl_PV_Milestones[[#This Row],[BL FY]]=2025,tbl_PV_Milestones[[#This Row],[Finish FY]]&gt;2025),1,0)</f>
        <v>0</v>
      </c>
      <c r="AG3292" s="56" t="str">
        <f>_xlfn.XLOOKUP(tbl_PV_Milestones[[#This Row],[Work ID]],tbl_PV_Meta[Work ID '#],tbl_PV_Meta[Project Manager/Owner],,0)</f>
        <v>Project Manager 17</v>
      </c>
    </row>
    <row r="3293" spans="4:33" x14ac:dyDescent="0.25">
      <c r="D3293" s="6" t="s">
        <v>154</v>
      </c>
      <c r="E3293" s="6" t="s">
        <v>52</v>
      </c>
      <c r="F3293" s="6" t="s">
        <v>1799</v>
      </c>
      <c r="G3293" s="6" t="s">
        <v>1243</v>
      </c>
      <c r="H3293" s="6" t="s">
        <v>505</v>
      </c>
      <c r="I3293" s="6" t="s">
        <v>510</v>
      </c>
      <c r="J3293" s="6" t="s">
        <v>154</v>
      </c>
      <c r="K3293" s="6" t="s">
        <v>39</v>
      </c>
      <c r="L3293" s="6" t="s">
        <v>45</v>
      </c>
      <c r="M3293" s="43"/>
      <c r="N3293" s="44" t="s">
        <v>1979</v>
      </c>
      <c r="S3293" s="45" t="e">
        <f>_xlfn.CONCAT(#REF!,TRIM(tbl_PV_Milestones[[#This Row],[Milestone Description]]))</f>
        <v>#REF!</v>
      </c>
      <c r="T3293" s="84" t="str">
        <f>IF(COUNTIF(tbl_PV_Milestones[UID],tbl_PV_Milestones[[#This Row],[UID]])&gt;1,"Duplicate","")</f>
        <v>Duplicate</v>
      </c>
      <c r="U3293" s="42" t="str">
        <f>_xlfn.XLOOKUP(tbl_PV_Milestones[[#This Row],[Work ID]],tbl_PV_Meta[Work ID '#],tbl_PV_Meta[Sub-Portfolio])</f>
        <v>Sub-Portfolio 8</v>
      </c>
      <c r="V3293" s="41">
        <f>IF(MONTH(tbl_PV_Milestones[[#This Row],[Baseline Date]])&lt;7,YEAR(tbl_PV_Milestones[[#This Row],[Baseline Date]]),YEAR(tbl_PV_Milestones[[#This Row],[Baseline Date]])+1)</f>
        <v>1900</v>
      </c>
      <c r="W3293" s="41">
        <f>IF(MONTH(tbl_PV_Milestones[[#This Row],[Actual/Schedule Finish]])&lt;7,YEAR(tbl_PV_Milestones[[#This Row],[Actual/Schedule Finish]]),YEAR(tbl_PV_Milestones[[#This Row],[Actual/Schedule Finish]])+1)</f>
        <v>1900</v>
      </c>
      <c r="X3293" s="41" t="str">
        <f>IF(OR(tbl_PV_Milestones[[#This Row],[Project Status]]="Completed",tbl_PV_Milestones[[#This Row],[Project Status]]="Assumed Completed"),"Yes","No")</f>
        <v>No</v>
      </c>
      <c r="Y3293" s="41">
        <f>IF(tbl_PV_Milestones[[#This Row],[Baseline Date]]="",1,0)</f>
        <v>1</v>
      </c>
      <c r="Z3293" s="41">
        <f>IF(tbl_PV_Milestones[[#This Row],[Baseline Date]]&lt;PV_Meta!$B$7,1,0)</f>
        <v>1</v>
      </c>
      <c r="AA3293" s="41">
        <f>IF(tbl_PV_Milestones[[#This Row],[Complete]]="Yes",1,0)</f>
        <v>0</v>
      </c>
      <c r="AB3293" s="41">
        <f>IF(AND(tbl_PV_Milestones[[#This Row],[BL FY]]=2025,tbl_PV_Milestones[[#This Row],[Baseline Date]]&lt;PV_Meta!$B$7),1,0)</f>
        <v>0</v>
      </c>
      <c r="AC3293" s="41">
        <f>IF(AND(tbl_PV_Milestones[[#This Row],[Planned YTD]]=1,tbl_PV_Milestones[[#This Row],[Complete]]="Yes"),1,0)</f>
        <v>0</v>
      </c>
      <c r="AD3293" s="41">
        <f>IF(AND(tbl_PV_Milestones[[#This Row],[Actual/Schedule Finish]]&lt;PV_Meta!$B$7,tbl_PV_Milestones[[#This Row],[Complete]]="No",tbl_PV_Milestones[[#This Row],[Project Status]]&lt;&gt;"On Hold"),1,0)</f>
        <v>1</v>
      </c>
      <c r="AE3293" s="41">
        <f>IF(AND(tbl_PV_Milestones[[#This Row],[Actual/Schedule Finish]]&gt;tbl_PV_Milestones[[#This Row],[Baseline Date]],tbl_PV_Milestones[[#This Row],[Complete]]="No",tbl_PV_Milestones[[#This Row],[Project Status]]&lt;&gt;"On Hold",tbl_PV_Milestones[[#This Row],[Overdue]]=0,tbl_PV_Milestones[[#This Row],[To be Baselined]]&lt;&gt;1),1,0)</f>
        <v>0</v>
      </c>
      <c r="AF3293" s="41">
        <f>IF(AND(tbl_PV_Milestones[[#This Row],[BL FY]]=2025,tbl_PV_Milestones[[#This Row],[Finish FY]]&gt;2025),1,0)</f>
        <v>0</v>
      </c>
      <c r="AG3293" s="56" t="str">
        <f>_xlfn.XLOOKUP(tbl_PV_Milestones[[#This Row],[Work ID]],tbl_PV_Meta[Work ID '#],tbl_PV_Meta[Project Manager/Owner],,0)</f>
        <v>Project Manager 22</v>
      </c>
    </row>
    <row r="3294" spans="4:33" x14ac:dyDescent="0.25">
      <c r="D3294" s="6" t="s">
        <v>154</v>
      </c>
      <c r="E3294" s="6" t="s">
        <v>52</v>
      </c>
      <c r="F3294" s="6" t="s">
        <v>1799</v>
      </c>
      <c r="G3294" s="6" t="s">
        <v>1244</v>
      </c>
      <c r="H3294" s="6" t="s">
        <v>505</v>
      </c>
      <c r="I3294" s="6" t="s">
        <v>510</v>
      </c>
      <c r="J3294" s="6" t="s">
        <v>154</v>
      </c>
      <c r="K3294" s="6" t="s">
        <v>39</v>
      </c>
      <c r="L3294" s="6" t="s">
        <v>45</v>
      </c>
      <c r="M3294" s="43"/>
      <c r="N3294" s="44" t="s">
        <v>1979</v>
      </c>
      <c r="S3294" s="45" t="e">
        <f>_xlfn.CONCAT(#REF!,TRIM(tbl_PV_Milestones[[#This Row],[Milestone Description]]))</f>
        <v>#REF!</v>
      </c>
      <c r="T3294" s="84" t="str">
        <f>IF(COUNTIF(tbl_PV_Milestones[UID],tbl_PV_Milestones[[#This Row],[UID]])&gt;1,"Duplicate","")</f>
        <v>Duplicate</v>
      </c>
      <c r="U3294" s="42" t="str">
        <f>_xlfn.XLOOKUP(tbl_PV_Milestones[[#This Row],[Work ID]],tbl_PV_Meta[Work ID '#],tbl_PV_Meta[Sub-Portfolio])</f>
        <v>Sub-Portfolio 8</v>
      </c>
      <c r="V3294" s="41">
        <f>IF(MONTH(tbl_PV_Milestones[[#This Row],[Baseline Date]])&lt;7,YEAR(tbl_PV_Milestones[[#This Row],[Baseline Date]]),YEAR(tbl_PV_Milestones[[#This Row],[Baseline Date]])+1)</f>
        <v>1900</v>
      </c>
      <c r="W3294" s="41">
        <f>IF(MONTH(tbl_PV_Milestones[[#This Row],[Actual/Schedule Finish]])&lt;7,YEAR(tbl_PV_Milestones[[#This Row],[Actual/Schedule Finish]]),YEAR(tbl_PV_Milestones[[#This Row],[Actual/Schedule Finish]])+1)</f>
        <v>1900</v>
      </c>
      <c r="X3294" s="41" t="str">
        <f>IF(OR(tbl_PV_Milestones[[#This Row],[Project Status]]="Completed",tbl_PV_Milestones[[#This Row],[Project Status]]="Assumed Completed"),"Yes","No")</f>
        <v>No</v>
      </c>
      <c r="Y3294" s="41">
        <f>IF(tbl_PV_Milestones[[#This Row],[Baseline Date]]="",1,0)</f>
        <v>1</v>
      </c>
      <c r="Z3294" s="41">
        <f>IF(tbl_PV_Milestones[[#This Row],[Baseline Date]]&lt;PV_Meta!$B$7,1,0)</f>
        <v>1</v>
      </c>
      <c r="AA3294" s="41">
        <f>IF(tbl_PV_Milestones[[#This Row],[Complete]]="Yes",1,0)</f>
        <v>0</v>
      </c>
      <c r="AB3294" s="41">
        <f>IF(AND(tbl_PV_Milestones[[#This Row],[BL FY]]=2025,tbl_PV_Milestones[[#This Row],[Baseline Date]]&lt;PV_Meta!$B$7),1,0)</f>
        <v>0</v>
      </c>
      <c r="AC3294" s="41">
        <f>IF(AND(tbl_PV_Milestones[[#This Row],[Planned YTD]]=1,tbl_PV_Milestones[[#This Row],[Complete]]="Yes"),1,0)</f>
        <v>0</v>
      </c>
      <c r="AD3294" s="41">
        <f>IF(AND(tbl_PV_Milestones[[#This Row],[Actual/Schedule Finish]]&lt;PV_Meta!$B$7,tbl_PV_Milestones[[#This Row],[Complete]]="No",tbl_PV_Milestones[[#This Row],[Project Status]]&lt;&gt;"On Hold"),1,0)</f>
        <v>1</v>
      </c>
      <c r="AE3294" s="41">
        <f>IF(AND(tbl_PV_Milestones[[#This Row],[Actual/Schedule Finish]]&gt;tbl_PV_Milestones[[#This Row],[Baseline Date]],tbl_PV_Milestones[[#This Row],[Complete]]="No",tbl_PV_Milestones[[#This Row],[Project Status]]&lt;&gt;"On Hold",tbl_PV_Milestones[[#This Row],[Overdue]]=0,tbl_PV_Milestones[[#This Row],[To be Baselined]]&lt;&gt;1),1,0)</f>
        <v>0</v>
      </c>
      <c r="AF3294" s="41">
        <f>IF(AND(tbl_PV_Milestones[[#This Row],[BL FY]]=2025,tbl_PV_Milestones[[#This Row],[Finish FY]]&gt;2025),1,0)</f>
        <v>0</v>
      </c>
      <c r="AG3294" s="56" t="str">
        <f>_xlfn.XLOOKUP(tbl_PV_Milestones[[#This Row],[Work ID]],tbl_PV_Meta[Work ID '#],tbl_PV_Meta[Project Manager/Owner],,0)</f>
        <v>Project Manager 22</v>
      </c>
    </row>
    <row r="3295" spans="4:33" x14ac:dyDescent="0.25">
      <c r="D3295" s="6" t="s">
        <v>154</v>
      </c>
      <c r="E3295" s="6" t="s">
        <v>52</v>
      </c>
      <c r="F3295" s="6" t="s">
        <v>1799</v>
      </c>
      <c r="G3295" s="6" t="s">
        <v>739</v>
      </c>
      <c r="H3295" s="6" t="s">
        <v>505</v>
      </c>
      <c r="I3295" s="6" t="s">
        <v>522</v>
      </c>
      <c r="J3295" s="6" t="s">
        <v>154</v>
      </c>
      <c r="K3295" s="6" t="s">
        <v>39</v>
      </c>
      <c r="L3295" s="6" t="s">
        <v>45</v>
      </c>
      <c r="M3295" s="43"/>
      <c r="N3295" s="44" t="s">
        <v>1979</v>
      </c>
      <c r="S3295" s="45" t="e">
        <f>_xlfn.CONCAT(#REF!,TRIM(tbl_PV_Milestones[[#This Row],[Milestone Description]]))</f>
        <v>#REF!</v>
      </c>
      <c r="T3295" s="84" t="str">
        <f>IF(COUNTIF(tbl_PV_Milestones[UID],tbl_PV_Milestones[[#This Row],[UID]])&gt;1,"Duplicate","")</f>
        <v>Duplicate</v>
      </c>
      <c r="U3295" s="42" t="str">
        <f>_xlfn.XLOOKUP(tbl_PV_Milestones[[#This Row],[Work ID]],tbl_PV_Meta[Work ID '#],tbl_PV_Meta[Sub-Portfolio])</f>
        <v>Sub-Portfolio 8</v>
      </c>
      <c r="V3295" s="41">
        <f>IF(MONTH(tbl_PV_Milestones[[#This Row],[Baseline Date]])&lt;7,YEAR(tbl_PV_Milestones[[#This Row],[Baseline Date]]),YEAR(tbl_PV_Milestones[[#This Row],[Baseline Date]])+1)</f>
        <v>1900</v>
      </c>
      <c r="W3295" s="41">
        <f>IF(MONTH(tbl_PV_Milestones[[#This Row],[Actual/Schedule Finish]])&lt;7,YEAR(tbl_PV_Milestones[[#This Row],[Actual/Schedule Finish]]),YEAR(tbl_PV_Milestones[[#This Row],[Actual/Schedule Finish]])+1)</f>
        <v>1900</v>
      </c>
      <c r="X3295" s="41" t="str">
        <f>IF(OR(tbl_PV_Milestones[[#This Row],[Project Status]]="Completed",tbl_PV_Milestones[[#This Row],[Project Status]]="Assumed Completed"),"Yes","No")</f>
        <v>No</v>
      </c>
      <c r="Y3295" s="41">
        <f>IF(tbl_PV_Milestones[[#This Row],[Baseline Date]]="",1,0)</f>
        <v>1</v>
      </c>
      <c r="Z3295" s="41">
        <f>IF(tbl_PV_Milestones[[#This Row],[Baseline Date]]&lt;PV_Meta!$B$7,1,0)</f>
        <v>1</v>
      </c>
      <c r="AA3295" s="41">
        <f>IF(tbl_PV_Milestones[[#This Row],[Complete]]="Yes",1,0)</f>
        <v>0</v>
      </c>
      <c r="AB3295" s="41">
        <f>IF(AND(tbl_PV_Milestones[[#This Row],[BL FY]]=2025,tbl_PV_Milestones[[#This Row],[Baseline Date]]&lt;PV_Meta!$B$7),1,0)</f>
        <v>0</v>
      </c>
      <c r="AC3295" s="41">
        <f>IF(AND(tbl_PV_Milestones[[#This Row],[Planned YTD]]=1,tbl_PV_Milestones[[#This Row],[Complete]]="Yes"),1,0)</f>
        <v>0</v>
      </c>
      <c r="AD3295" s="41">
        <f>IF(AND(tbl_PV_Milestones[[#This Row],[Actual/Schedule Finish]]&lt;PV_Meta!$B$7,tbl_PV_Milestones[[#This Row],[Complete]]="No",tbl_PV_Milestones[[#This Row],[Project Status]]&lt;&gt;"On Hold"),1,0)</f>
        <v>1</v>
      </c>
      <c r="AE3295" s="41">
        <f>IF(AND(tbl_PV_Milestones[[#This Row],[Actual/Schedule Finish]]&gt;tbl_PV_Milestones[[#This Row],[Baseline Date]],tbl_PV_Milestones[[#This Row],[Complete]]="No",tbl_PV_Milestones[[#This Row],[Project Status]]&lt;&gt;"On Hold",tbl_PV_Milestones[[#This Row],[Overdue]]=0,tbl_PV_Milestones[[#This Row],[To be Baselined]]&lt;&gt;1),1,0)</f>
        <v>0</v>
      </c>
      <c r="AF3295" s="41">
        <f>IF(AND(tbl_PV_Milestones[[#This Row],[BL FY]]=2025,tbl_PV_Milestones[[#This Row],[Finish FY]]&gt;2025),1,0)</f>
        <v>0</v>
      </c>
      <c r="AG3295" s="56" t="str">
        <f>_xlfn.XLOOKUP(tbl_PV_Milestones[[#This Row],[Work ID]],tbl_PV_Meta[Work ID '#],tbl_PV_Meta[Project Manager/Owner],,0)</f>
        <v>Project Manager 22</v>
      </c>
    </row>
    <row r="3296" spans="4:33" x14ac:dyDescent="0.25">
      <c r="D3296" s="6" t="s">
        <v>154</v>
      </c>
      <c r="E3296" s="6" t="s">
        <v>52</v>
      </c>
      <c r="F3296" s="6" t="s">
        <v>1799</v>
      </c>
      <c r="G3296" s="6" t="s">
        <v>742</v>
      </c>
      <c r="H3296" s="6" t="s">
        <v>505</v>
      </c>
      <c r="I3296" s="6" t="s">
        <v>522</v>
      </c>
      <c r="J3296" s="6" t="s">
        <v>154</v>
      </c>
      <c r="K3296" s="6" t="s">
        <v>39</v>
      </c>
      <c r="L3296" s="6" t="s">
        <v>45</v>
      </c>
      <c r="M3296" s="43"/>
      <c r="N3296" s="44" t="s">
        <v>1979</v>
      </c>
      <c r="S3296" s="45" t="e">
        <f>_xlfn.CONCAT(#REF!,TRIM(tbl_PV_Milestones[[#This Row],[Milestone Description]]))</f>
        <v>#REF!</v>
      </c>
      <c r="T3296" s="84" t="str">
        <f>IF(COUNTIF(tbl_PV_Milestones[UID],tbl_PV_Milestones[[#This Row],[UID]])&gt;1,"Duplicate","")</f>
        <v>Duplicate</v>
      </c>
      <c r="U3296" s="42" t="str">
        <f>_xlfn.XLOOKUP(tbl_PV_Milestones[[#This Row],[Work ID]],tbl_PV_Meta[Work ID '#],tbl_PV_Meta[Sub-Portfolio])</f>
        <v>Sub-Portfolio 8</v>
      </c>
      <c r="V3296" s="41">
        <f>IF(MONTH(tbl_PV_Milestones[[#This Row],[Baseline Date]])&lt;7,YEAR(tbl_PV_Milestones[[#This Row],[Baseline Date]]),YEAR(tbl_PV_Milestones[[#This Row],[Baseline Date]])+1)</f>
        <v>1900</v>
      </c>
      <c r="W3296" s="41">
        <f>IF(MONTH(tbl_PV_Milestones[[#This Row],[Actual/Schedule Finish]])&lt;7,YEAR(tbl_PV_Milestones[[#This Row],[Actual/Schedule Finish]]),YEAR(tbl_PV_Milestones[[#This Row],[Actual/Schedule Finish]])+1)</f>
        <v>1900</v>
      </c>
      <c r="X3296" s="41" t="str">
        <f>IF(OR(tbl_PV_Milestones[[#This Row],[Project Status]]="Completed",tbl_PV_Milestones[[#This Row],[Project Status]]="Assumed Completed"),"Yes","No")</f>
        <v>No</v>
      </c>
      <c r="Y3296" s="41">
        <f>IF(tbl_PV_Milestones[[#This Row],[Baseline Date]]="",1,0)</f>
        <v>1</v>
      </c>
      <c r="Z3296" s="41">
        <f>IF(tbl_PV_Milestones[[#This Row],[Baseline Date]]&lt;PV_Meta!$B$7,1,0)</f>
        <v>1</v>
      </c>
      <c r="AA3296" s="41">
        <f>IF(tbl_PV_Milestones[[#This Row],[Complete]]="Yes",1,0)</f>
        <v>0</v>
      </c>
      <c r="AB3296" s="41">
        <f>IF(AND(tbl_PV_Milestones[[#This Row],[BL FY]]=2025,tbl_PV_Milestones[[#This Row],[Baseline Date]]&lt;PV_Meta!$B$7),1,0)</f>
        <v>0</v>
      </c>
      <c r="AC3296" s="41">
        <f>IF(AND(tbl_PV_Milestones[[#This Row],[Planned YTD]]=1,tbl_PV_Milestones[[#This Row],[Complete]]="Yes"),1,0)</f>
        <v>0</v>
      </c>
      <c r="AD3296" s="41">
        <f>IF(AND(tbl_PV_Milestones[[#This Row],[Actual/Schedule Finish]]&lt;PV_Meta!$B$7,tbl_PV_Milestones[[#This Row],[Complete]]="No",tbl_PV_Milestones[[#This Row],[Project Status]]&lt;&gt;"On Hold"),1,0)</f>
        <v>1</v>
      </c>
      <c r="AE3296" s="41">
        <f>IF(AND(tbl_PV_Milestones[[#This Row],[Actual/Schedule Finish]]&gt;tbl_PV_Milestones[[#This Row],[Baseline Date]],tbl_PV_Milestones[[#This Row],[Complete]]="No",tbl_PV_Milestones[[#This Row],[Project Status]]&lt;&gt;"On Hold",tbl_PV_Milestones[[#This Row],[Overdue]]=0,tbl_PV_Milestones[[#This Row],[To be Baselined]]&lt;&gt;1),1,0)</f>
        <v>0</v>
      </c>
      <c r="AF3296" s="41">
        <f>IF(AND(tbl_PV_Milestones[[#This Row],[BL FY]]=2025,tbl_PV_Milestones[[#This Row],[Finish FY]]&gt;2025),1,0)</f>
        <v>0</v>
      </c>
      <c r="AG3296" s="56" t="str">
        <f>_xlfn.XLOOKUP(tbl_PV_Milestones[[#This Row],[Work ID]],tbl_PV_Meta[Work ID '#],tbl_PV_Meta[Project Manager/Owner],,0)</f>
        <v>Project Manager 22</v>
      </c>
    </row>
    <row r="3297" spans="4:33" x14ac:dyDescent="0.25">
      <c r="D3297" s="6" t="s">
        <v>154</v>
      </c>
      <c r="E3297" s="6" t="s">
        <v>52</v>
      </c>
      <c r="F3297" s="6" t="s">
        <v>1799</v>
      </c>
      <c r="G3297" s="6" t="s">
        <v>745</v>
      </c>
      <c r="H3297" s="6" t="s">
        <v>505</v>
      </c>
      <c r="I3297" s="6" t="s">
        <v>522</v>
      </c>
      <c r="J3297" s="6" t="s">
        <v>154</v>
      </c>
      <c r="K3297" s="6" t="s">
        <v>39</v>
      </c>
      <c r="L3297" s="6" t="s">
        <v>45</v>
      </c>
      <c r="M3297" s="43"/>
      <c r="N3297" s="44" t="s">
        <v>1979</v>
      </c>
      <c r="S3297" s="45" t="e">
        <f>_xlfn.CONCAT(#REF!,TRIM(tbl_PV_Milestones[[#This Row],[Milestone Description]]))</f>
        <v>#REF!</v>
      </c>
      <c r="T3297" s="84" t="str">
        <f>IF(COUNTIF(tbl_PV_Milestones[UID],tbl_PV_Milestones[[#This Row],[UID]])&gt;1,"Duplicate","")</f>
        <v>Duplicate</v>
      </c>
      <c r="U3297" s="42" t="str">
        <f>_xlfn.XLOOKUP(tbl_PV_Milestones[[#This Row],[Work ID]],tbl_PV_Meta[Work ID '#],tbl_PV_Meta[Sub-Portfolio])</f>
        <v>Sub-Portfolio 8</v>
      </c>
      <c r="V3297" s="41">
        <f>IF(MONTH(tbl_PV_Milestones[[#This Row],[Baseline Date]])&lt;7,YEAR(tbl_PV_Milestones[[#This Row],[Baseline Date]]),YEAR(tbl_PV_Milestones[[#This Row],[Baseline Date]])+1)</f>
        <v>1900</v>
      </c>
      <c r="W3297" s="41">
        <f>IF(MONTH(tbl_PV_Milestones[[#This Row],[Actual/Schedule Finish]])&lt;7,YEAR(tbl_PV_Milestones[[#This Row],[Actual/Schedule Finish]]),YEAR(tbl_PV_Milestones[[#This Row],[Actual/Schedule Finish]])+1)</f>
        <v>1900</v>
      </c>
      <c r="X3297" s="41" t="str">
        <f>IF(OR(tbl_PV_Milestones[[#This Row],[Project Status]]="Completed",tbl_PV_Milestones[[#This Row],[Project Status]]="Assumed Completed"),"Yes","No")</f>
        <v>No</v>
      </c>
      <c r="Y3297" s="41">
        <f>IF(tbl_PV_Milestones[[#This Row],[Baseline Date]]="",1,0)</f>
        <v>1</v>
      </c>
      <c r="Z3297" s="41">
        <f>IF(tbl_PV_Milestones[[#This Row],[Baseline Date]]&lt;PV_Meta!$B$7,1,0)</f>
        <v>1</v>
      </c>
      <c r="AA3297" s="41">
        <f>IF(tbl_PV_Milestones[[#This Row],[Complete]]="Yes",1,0)</f>
        <v>0</v>
      </c>
      <c r="AB3297" s="41">
        <f>IF(AND(tbl_PV_Milestones[[#This Row],[BL FY]]=2025,tbl_PV_Milestones[[#This Row],[Baseline Date]]&lt;PV_Meta!$B$7),1,0)</f>
        <v>0</v>
      </c>
      <c r="AC3297" s="41">
        <f>IF(AND(tbl_PV_Milestones[[#This Row],[Planned YTD]]=1,tbl_PV_Milestones[[#This Row],[Complete]]="Yes"),1,0)</f>
        <v>0</v>
      </c>
      <c r="AD3297" s="41">
        <f>IF(AND(tbl_PV_Milestones[[#This Row],[Actual/Schedule Finish]]&lt;PV_Meta!$B$7,tbl_PV_Milestones[[#This Row],[Complete]]="No",tbl_PV_Milestones[[#This Row],[Project Status]]&lt;&gt;"On Hold"),1,0)</f>
        <v>1</v>
      </c>
      <c r="AE3297" s="41">
        <f>IF(AND(tbl_PV_Milestones[[#This Row],[Actual/Schedule Finish]]&gt;tbl_PV_Milestones[[#This Row],[Baseline Date]],tbl_PV_Milestones[[#This Row],[Complete]]="No",tbl_PV_Milestones[[#This Row],[Project Status]]&lt;&gt;"On Hold",tbl_PV_Milestones[[#This Row],[Overdue]]=0,tbl_PV_Milestones[[#This Row],[To be Baselined]]&lt;&gt;1),1,0)</f>
        <v>0</v>
      </c>
      <c r="AF3297" s="41">
        <f>IF(AND(tbl_PV_Milestones[[#This Row],[BL FY]]=2025,tbl_PV_Milestones[[#This Row],[Finish FY]]&gt;2025),1,0)</f>
        <v>0</v>
      </c>
      <c r="AG3297" s="56" t="str">
        <f>_xlfn.XLOOKUP(tbl_PV_Milestones[[#This Row],[Work ID]],tbl_PV_Meta[Work ID '#],tbl_PV_Meta[Project Manager/Owner],,0)</f>
        <v>Project Manager 22</v>
      </c>
    </row>
    <row r="3298" spans="4:33" x14ac:dyDescent="0.25">
      <c r="D3298" s="6" t="s">
        <v>154</v>
      </c>
      <c r="E3298" s="6" t="s">
        <v>52</v>
      </c>
      <c r="F3298" s="6" t="s">
        <v>1799</v>
      </c>
      <c r="G3298" s="6" t="s">
        <v>747</v>
      </c>
      <c r="H3298" s="6" t="s">
        <v>505</v>
      </c>
      <c r="I3298" s="6" t="s">
        <v>522</v>
      </c>
      <c r="J3298" s="6" t="s">
        <v>154</v>
      </c>
      <c r="K3298" s="6" t="s">
        <v>39</v>
      </c>
      <c r="L3298" s="6" t="s">
        <v>45</v>
      </c>
      <c r="M3298" s="43"/>
      <c r="N3298" s="44" t="s">
        <v>1979</v>
      </c>
      <c r="S3298" s="45" t="e">
        <f>_xlfn.CONCAT(#REF!,TRIM(tbl_PV_Milestones[[#This Row],[Milestone Description]]))</f>
        <v>#REF!</v>
      </c>
      <c r="T3298" s="84" t="str">
        <f>IF(COUNTIF(tbl_PV_Milestones[UID],tbl_PV_Milestones[[#This Row],[UID]])&gt;1,"Duplicate","")</f>
        <v>Duplicate</v>
      </c>
      <c r="U3298" s="42" t="str">
        <f>_xlfn.XLOOKUP(tbl_PV_Milestones[[#This Row],[Work ID]],tbl_PV_Meta[Work ID '#],tbl_PV_Meta[Sub-Portfolio])</f>
        <v>Sub-Portfolio 8</v>
      </c>
      <c r="V3298" s="41">
        <f>IF(MONTH(tbl_PV_Milestones[[#This Row],[Baseline Date]])&lt;7,YEAR(tbl_PV_Milestones[[#This Row],[Baseline Date]]),YEAR(tbl_PV_Milestones[[#This Row],[Baseline Date]])+1)</f>
        <v>1900</v>
      </c>
      <c r="W3298" s="41">
        <f>IF(MONTH(tbl_PV_Milestones[[#This Row],[Actual/Schedule Finish]])&lt;7,YEAR(tbl_PV_Milestones[[#This Row],[Actual/Schedule Finish]]),YEAR(tbl_PV_Milestones[[#This Row],[Actual/Schedule Finish]])+1)</f>
        <v>1900</v>
      </c>
      <c r="X3298" s="41" t="str">
        <f>IF(OR(tbl_PV_Milestones[[#This Row],[Project Status]]="Completed",tbl_PV_Milestones[[#This Row],[Project Status]]="Assumed Completed"),"Yes","No")</f>
        <v>No</v>
      </c>
      <c r="Y3298" s="41">
        <f>IF(tbl_PV_Milestones[[#This Row],[Baseline Date]]="",1,0)</f>
        <v>1</v>
      </c>
      <c r="Z3298" s="41">
        <f>IF(tbl_PV_Milestones[[#This Row],[Baseline Date]]&lt;PV_Meta!$B$7,1,0)</f>
        <v>1</v>
      </c>
      <c r="AA3298" s="41">
        <f>IF(tbl_PV_Milestones[[#This Row],[Complete]]="Yes",1,0)</f>
        <v>0</v>
      </c>
      <c r="AB3298" s="41">
        <f>IF(AND(tbl_PV_Milestones[[#This Row],[BL FY]]=2025,tbl_PV_Milestones[[#This Row],[Baseline Date]]&lt;PV_Meta!$B$7),1,0)</f>
        <v>0</v>
      </c>
      <c r="AC3298" s="41">
        <f>IF(AND(tbl_PV_Milestones[[#This Row],[Planned YTD]]=1,tbl_PV_Milestones[[#This Row],[Complete]]="Yes"),1,0)</f>
        <v>0</v>
      </c>
      <c r="AD3298" s="41">
        <f>IF(AND(tbl_PV_Milestones[[#This Row],[Actual/Schedule Finish]]&lt;PV_Meta!$B$7,tbl_PV_Milestones[[#This Row],[Complete]]="No",tbl_PV_Milestones[[#This Row],[Project Status]]&lt;&gt;"On Hold"),1,0)</f>
        <v>1</v>
      </c>
      <c r="AE3298" s="41">
        <f>IF(AND(tbl_PV_Milestones[[#This Row],[Actual/Schedule Finish]]&gt;tbl_PV_Milestones[[#This Row],[Baseline Date]],tbl_PV_Milestones[[#This Row],[Complete]]="No",tbl_PV_Milestones[[#This Row],[Project Status]]&lt;&gt;"On Hold",tbl_PV_Milestones[[#This Row],[Overdue]]=0,tbl_PV_Milestones[[#This Row],[To be Baselined]]&lt;&gt;1),1,0)</f>
        <v>0</v>
      </c>
      <c r="AF3298" s="41">
        <f>IF(AND(tbl_PV_Milestones[[#This Row],[BL FY]]=2025,tbl_PV_Milestones[[#This Row],[Finish FY]]&gt;2025),1,0)</f>
        <v>0</v>
      </c>
      <c r="AG3298" s="56" t="str">
        <f>_xlfn.XLOOKUP(tbl_PV_Milestones[[#This Row],[Work ID]],tbl_PV_Meta[Work ID '#],tbl_PV_Meta[Project Manager/Owner],,0)</f>
        <v>Project Manager 22</v>
      </c>
    </row>
    <row r="3299" spans="4:33" x14ac:dyDescent="0.25">
      <c r="D3299" s="6" t="s">
        <v>154</v>
      </c>
      <c r="E3299" s="6" t="s">
        <v>52</v>
      </c>
      <c r="F3299" s="6" t="s">
        <v>1708</v>
      </c>
      <c r="G3299" s="6" t="s">
        <v>537</v>
      </c>
      <c r="H3299" s="6" t="s">
        <v>505</v>
      </c>
      <c r="I3299" s="6" t="s">
        <v>110</v>
      </c>
      <c r="J3299" s="6" t="s">
        <v>154</v>
      </c>
      <c r="K3299" s="6" t="s">
        <v>29</v>
      </c>
      <c r="L3299" s="6" t="s">
        <v>27</v>
      </c>
      <c r="M3299" s="43"/>
      <c r="N3299" s="44" t="s">
        <v>1979</v>
      </c>
      <c r="S3299" s="45" t="e">
        <f>_xlfn.CONCAT(#REF!,TRIM(tbl_PV_Milestones[[#This Row],[Milestone Description]]))</f>
        <v>#REF!</v>
      </c>
      <c r="T3299" s="84" t="str">
        <f>IF(COUNTIF(tbl_PV_Milestones[UID],tbl_PV_Milestones[[#This Row],[UID]])&gt;1,"Duplicate","")</f>
        <v>Duplicate</v>
      </c>
      <c r="U3299" s="42" t="str">
        <f>_xlfn.XLOOKUP(tbl_PV_Milestones[[#This Row],[Work ID]],tbl_PV_Meta[Work ID '#],tbl_PV_Meta[Sub-Portfolio])</f>
        <v>Sub-Portfolio 8</v>
      </c>
      <c r="V3299" s="41">
        <f>IF(MONTH(tbl_PV_Milestones[[#This Row],[Baseline Date]])&lt;7,YEAR(tbl_PV_Milestones[[#This Row],[Baseline Date]]),YEAR(tbl_PV_Milestones[[#This Row],[Baseline Date]])+1)</f>
        <v>1900</v>
      </c>
      <c r="W3299" s="41">
        <f>IF(MONTH(tbl_PV_Milestones[[#This Row],[Actual/Schedule Finish]])&lt;7,YEAR(tbl_PV_Milestones[[#This Row],[Actual/Schedule Finish]]),YEAR(tbl_PV_Milestones[[#This Row],[Actual/Schedule Finish]])+1)</f>
        <v>1900</v>
      </c>
      <c r="X3299" s="41" t="str">
        <f>IF(OR(tbl_PV_Milestones[[#This Row],[Project Status]]="Completed",tbl_PV_Milestones[[#This Row],[Project Status]]="Assumed Completed"),"Yes","No")</f>
        <v>No</v>
      </c>
      <c r="Y3299" s="41">
        <f>IF(tbl_PV_Milestones[[#This Row],[Baseline Date]]="",1,0)</f>
        <v>1</v>
      </c>
      <c r="Z3299" s="41">
        <f>IF(tbl_PV_Milestones[[#This Row],[Baseline Date]]&lt;PV_Meta!$B$7,1,0)</f>
        <v>1</v>
      </c>
      <c r="AA3299" s="41">
        <f>IF(tbl_PV_Milestones[[#This Row],[Complete]]="Yes",1,0)</f>
        <v>0</v>
      </c>
      <c r="AB3299" s="41">
        <f>IF(AND(tbl_PV_Milestones[[#This Row],[BL FY]]=2025,tbl_PV_Milestones[[#This Row],[Baseline Date]]&lt;PV_Meta!$B$7),1,0)</f>
        <v>0</v>
      </c>
      <c r="AC3299" s="41">
        <f>IF(AND(tbl_PV_Milestones[[#This Row],[Planned YTD]]=1,tbl_PV_Milestones[[#This Row],[Complete]]="Yes"),1,0)</f>
        <v>0</v>
      </c>
      <c r="AD3299" s="41">
        <f>IF(AND(tbl_PV_Milestones[[#This Row],[Actual/Schedule Finish]]&lt;PV_Meta!$B$7,tbl_PV_Milestones[[#This Row],[Complete]]="No",tbl_PV_Milestones[[#This Row],[Project Status]]&lt;&gt;"On Hold"),1,0)</f>
        <v>1</v>
      </c>
      <c r="AE3299" s="41">
        <f>IF(AND(tbl_PV_Milestones[[#This Row],[Actual/Schedule Finish]]&gt;tbl_PV_Milestones[[#This Row],[Baseline Date]],tbl_PV_Milestones[[#This Row],[Complete]]="No",tbl_PV_Milestones[[#This Row],[Project Status]]&lt;&gt;"On Hold",tbl_PV_Milestones[[#This Row],[Overdue]]=0,tbl_PV_Milestones[[#This Row],[To be Baselined]]&lt;&gt;1),1,0)</f>
        <v>0</v>
      </c>
      <c r="AF3299" s="41">
        <f>IF(AND(tbl_PV_Milestones[[#This Row],[BL FY]]=2025,tbl_PV_Milestones[[#This Row],[Finish FY]]&gt;2025),1,0)</f>
        <v>0</v>
      </c>
      <c r="AG3299" s="56" t="str">
        <f>_xlfn.XLOOKUP(tbl_PV_Milestones[[#This Row],[Work ID]],tbl_PV_Meta[Work ID '#],tbl_PV_Meta[Project Manager/Owner],,0)</f>
        <v>Project Manager 6</v>
      </c>
    </row>
    <row r="3300" spans="4:33" x14ac:dyDescent="0.25">
      <c r="D3300" s="6" t="s">
        <v>154</v>
      </c>
      <c r="E3300" s="6" t="s">
        <v>52</v>
      </c>
      <c r="F3300" s="6" t="s">
        <v>1708</v>
      </c>
      <c r="G3300" s="6" t="s">
        <v>538</v>
      </c>
      <c r="H3300" s="6" t="s">
        <v>505</v>
      </c>
      <c r="I3300" s="6" t="s">
        <v>110</v>
      </c>
      <c r="J3300" s="6" t="s">
        <v>154</v>
      </c>
      <c r="K3300" s="6" t="s">
        <v>29</v>
      </c>
      <c r="L3300" s="6" t="s">
        <v>27</v>
      </c>
      <c r="M3300" s="43"/>
      <c r="N3300" s="44" t="s">
        <v>1979</v>
      </c>
      <c r="S3300" s="45" t="e">
        <f>_xlfn.CONCAT(#REF!,TRIM(tbl_PV_Milestones[[#This Row],[Milestone Description]]))</f>
        <v>#REF!</v>
      </c>
      <c r="T3300" s="84" t="str">
        <f>IF(COUNTIF(tbl_PV_Milestones[UID],tbl_PV_Milestones[[#This Row],[UID]])&gt;1,"Duplicate","")</f>
        <v>Duplicate</v>
      </c>
      <c r="U3300" s="42" t="str">
        <f>_xlfn.XLOOKUP(tbl_PV_Milestones[[#This Row],[Work ID]],tbl_PV_Meta[Work ID '#],tbl_PV_Meta[Sub-Portfolio])</f>
        <v>Sub-Portfolio 8</v>
      </c>
      <c r="V3300" s="41">
        <f>IF(MONTH(tbl_PV_Milestones[[#This Row],[Baseline Date]])&lt;7,YEAR(tbl_PV_Milestones[[#This Row],[Baseline Date]]),YEAR(tbl_PV_Milestones[[#This Row],[Baseline Date]])+1)</f>
        <v>1900</v>
      </c>
      <c r="W3300" s="41">
        <f>IF(MONTH(tbl_PV_Milestones[[#This Row],[Actual/Schedule Finish]])&lt;7,YEAR(tbl_PV_Milestones[[#This Row],[Actual/Schedule Finish]]),YEAR(tbl_PV_Milestones[[#This Row],[Actual/Schedule Finish]])+1)</f>
        <v>1900</v>
      </c>
      <c r="X3300" s="41" t="str">
        <f>IF(OR(tbl_PV_Milestones[[#This Row],[Project Status]]="Completed",tbl_PV_Milestones[[#This Row],[Project Status]]="Assumed Completed"),"Yes","No")</f>
        <v>No</v>
      </c>
      <c r="Y3300" s="41">
        <f>IF(tbl_PV_Milestones[[#This Row],[Baseline Date]]="",1,0)</f>
        <v>1</v>
      </c>
      <c r="Z3300" s="41">
        <f>IF(tbl_PV_Milestones[[#This Row],[Baseline Date]]&lt;PV_Meta!$B$7,1,0)</f>
        <v>1</v>
      </c>
      <c r="AA3300" s="41">
        <f>IF(tbl_PV_Milestones[[#This Row],[Complete]]="Yes",1,0)</f>
        <v>0</v>
      </c>
      <c r="AB3300" s="41">
        <f>IF(AND(tbl_PV_Milestones[[#This Row],[BL FY]]=2025,tbl_PV_Milestones[[#This Row],[Baseline Date]]&lt;PV_Meta!$B$7),1,0)</f>
        <v>0</v>
      </c>
      <c r="AC3300" s="41">
        <f>IF(AND(tbl_PV_Milestones[[#This Row],[Planned YTD]]=1,tbl_PV_Milestones[[#This Row],[Complete]]="Yes"),1,0)</f>
        <v>0</v>
      </c>
      <c r="AD3300" s="41">
        <f>IF(AND(tbl_PV_Milestones[[#This Row],[Actual/Schedule Finish]]&lt;PV_Meta!$B$7,tbl_PV_Milestones[[#This Row],[Complete]]="No",tbl_PV_Milestones[[#This Row],[Project Status]]&lt;&gt;"On Hold"),1,0)</f>
        <v>1</v>
      </c>
      <c r="AE3300" s="41">
        <f>IF(AND(tbl_PV_Milestones[[#This Row],[Actual/Schedule Finish]]&gt;tbl_PV_Milestones[[#This Row],[Baseline Date]],tbl_PV_Milestones[[#This Row],[Complete]]="No",tbl_PV_Milestones[[#This Row],[Project Status]]&lt;&gt;"On Hold",tbl_PV_Milestones[[#This Row],[Overdue]]=0,tbl_PV_Milestones[[#This Row],[To be Baselined]]&lt;&gt;1),1,0)</f>
        <v>0</v>
      </c>
      <c r="AF3300" s="41">
        <f>IF(AND(tbl_PV_Milestones[[#This Row],[BL FY]]=2025,tbl_PV_Milestones[[#This Row],[Finish FY]]&gt;2025),1,0)</f>
        <v>0</v>
      </c>
      <c r="AG3300" s="56" t="str">
        <f>_xlfn.XLOOKUP(tbl_PV_Milestones[[#This Row],[Work ID]],tbl_PV_Meta[Work ID '#],tbl_PV_Meta[Project Manager/Owner],,0)</f>
        <v>Project Manager 6</v>
      </c>
    </row>
    <row r="3301" spans="4:33" x14ac:dyDescent="0.25">
      <c r="D3301" s="6" t="s">
        <v>154</v>
      </c>
      <c r="E3301" s="6" t="s">
        <v>52</v>
      </c>
      <c r="F3301" s="6" t="s">
        <v>1708</v>
      </c>
      <c r="G3301" s="6" t="s">
        <v>529</v>
      </c>
      <c r="H3301" s="6" t="s">
        <v>505</v>
      </c>
      <c r="I3301" s="6" t="s">
        <v>110</v>
      </c>
      <c r="J3301" s="6" t="s">
        <v>154</v>
      </c>
      <c r="K3301" s="6" t="s">
        <v>29</v>
      </c>
      <c r="L3301" s="6" t="s">
        <v>27</v>
      </c>
      <c r="M3301" s="43"/>
      <c r="N3301" s="44" t="s">
        <v>1979</v>
      </c>
      <c r="S3301" s="45" t="e">
        <f>_xlfn.CONCAT(#REF!,TRIM(tbl_PV_Milestones[[#This Row],[Milestone Description]]))</f>
        <v>#REF!</v>
      </c>
      <c r="T3301" s="84" t="str">
        <f>IF(COUNTIF(tbl_PV_Milestones[UID],tbl_PV_Milestones[[#This Row],[UID]])&gt;1,"Duplicate","")</f>
        <v>Duplicate</v>
      </c>
      <c r="U3301" s="42" t="str">
        <f>_xlfn.XLOOKUP(tbl_PV_Milestones[[#This Row],[Work ID]],tbl_PV_Meta[Work ID '#],tbl_PV_Meta[Sub-Portfolio])</f>
        <v>Sub-Portfolio 8</v>
      </c>
      <c r="V3301" s="41">
        <f>IF(MONTH(tbl_PV_Milestones[[#This Row],[Baseline Date]])&lt;7,YEAR(tbl_PV_Milestones[[#This Row],[Baseline Date]]),YEAR(tbl_PV_Milestones[[#This Row],[Baseline Date]])+1)</f>
        <v>1900</v>
      </c>
      <c r="W3301" s="41">
        <f>IF(MONTH(tbl_PV_Milestones[[#This Row],[Actual/Schedule Finish]])&lt;7,YEAR(tbl_PV_Milestones[[#This Row],[Actual/Schedule Finish]]),YEAR(tbl_PV_Milestones[[#This Row],[Actual/Schedule Finish]])+1)</f>
        <v>1900</v>
      </c>
      <c r="X3301" s="41" t="str">
        <f>IF(OR(tbl_PV_Milestones[[#This Row],[Project Status]]="Completed",tbl_PV_Milestones[[#This Row],[Project Status]]="Assumed Completed"),"Yes","No")</f>
        <v>No</v>
      </c>
      <c r="Y3301" s="41">
        <f>IF(tbl_PV_Milestones[[#This Row],[Baseline Date]]="",1,0)</f>
        <v>1</v>
      </c>
      <c r="Z3301" s="41">
        <f>IF(tbl_PV_Milestones[[#This Row],[Baseline Date]]&lt;PV_Meta!$B$7,1,0)</f>
        <v>1</v>
      </c>
      <c r="AA3301" s="41">
        <f>IF(tbl_PV_Milestones[[#This Row],[Complete]]="Yes",1,0)</f>
        <v>0</v>
      </c>
      <c r="AB3301" s="41">
        <f>IF(AND(tbl_PV_Milestones[[#This Row],[BL FY]]=2025,tbl_PV_Milestones[[#This Row],[Baseline Date]]&lt;PV_Meta!$B$7),1,0)</f>
        <v>0</v>
      </c>
      <c r="AC3301" s="41">
        <f>IF(AND(tbl_PV_Milestones[[#This Row],[Planned YTD]]=1,tbl_PV_Milestones[[#This Row],[Complete]]="Yes"),1,0)</f>
        <v>0</v>
      </c>
      <c r="AD3301" s="41">
        <f>IF(AND(tbl_PV_Milestones[[#This Row],[Actual/Schedule Finish]]&lt;PV_Meta!$B$7,tbl_PV_Milestones[[#This Row],[Complete]]="No",tbl_PV_Milestones[[#This Row],[Project Status]]&lt;&gt;"On Hold"),1,0)</f>
        <v>1</v>
      </c>
      <c r="AE3301" s="41">
        <f>IF(AND(tbl_PV_Milestones[[#This Row],[Actual/Schedule Finish]]&gt;tbl_PV_Milestones[[#This Row],[Baseline Date]],tbl_PV_Milestones[[#This Row],[Complete]]="No",tbl_PV_Milestones[[#This Row],[Project Status]]&lt;&gt;"On Hold",tbl_PV_Milestones[[#This Row],[Overdue]]=0,tbl_PV_Milestones[[#This Row],[To be Baselined]]&lt;&gt;1),1,0)</f>
        <v>0</v>
      </c>
      <c r="AF3301" s="41">
        <f>IF(AND(tbl_PV_Milestones[[#This Row],[BL FY]]=2025,tbl_PV_Milestones[[#This Row],[Finish FY]]&gt;2025),1,0)</f>
        <v>0</v>
      </c>
      <c r="AG3301" s="56" t="str">
        <f>_xlfn.XLOOKUP(tbl_PV_Milestones[[#This Row],[Work ID]],tbl_PV_Meta[Work ID '#],tbl_PV_Meta[Project Manager/Owner],,0)</f>
        <v>Project Manager 6</v>
      </c>
    </row>
    <row r="3302" spans="4:33" x14ac:dyDescent="0.25">
      <c r="D3302" s="6" t="s">
        <v>154</v>
      </c>
      <c r="E3302" s="6" t="s">
        <v>52</v>
      </c>
      <c r="F3302" s="6" t="s">
        <v>1708</v>
      </c>
      <c r="G3302" s="6" t="s">
        <v>530</v>
      </c>
      <c r="H3302" s="6" t="s">
        <v>505</v>
      </c>
      <c r="I3302" s="6" t="s">
        <v>110</v>
      </c>
      <c r="J3302" s="6" t="s">
        <v>154</v>
      </c>
      <c r="K3302" s="6" t="s">
        <v>29</v>
      </c>
      <c r="L3302" s="6" t="s">
        <v>27</v>
      </c>
      <c r="M3302" s="43"/>
      <c r="N3302" s="44" t="s">
        <v>1979</v>
      </c>
      <c r="S3302" s="45" t="e">
        <f>_xlfn.CONCAT(#REF!,TRIM(tbl_PV_Milestones[[#This Row],[Milestone Description]]))</f>
        <v>#REF!</v>
      </c>
      <c r="T3302" s="84" t="str">
        <f>IF(COUNTIF(tbl_PV_Milestones[UID],tbl_PV_Milestones[[#This Row],[UID]])&gt;1,"Duplicate","")</f>
        <v>Duplicate</v>
      </c>
      <c r="U3302" s="42" t="str">
        <f>_xlfn.XLOOKUP(tbl_PV_Milestones[[#This Row],[Work ID]],tbl_PV_Meta[Work ID '#],tbl_PV_Meta[Sub-Portfolio])</f>
        <v>Sub-Portfolio 8</v>
      </c>
      <c r="V3302" s="41">
        <f>IF(MONTH(tbl_PV_Milestones[[#This Row],[Baseline Date]])&lt;7,YEAR(tbl_PV_Milestones[[#This Row],[Baseline Date]]),YEAR(tbl_PV_Milestones[[#This Row],[Baseline Date]])+1)</f>
        <v>1900</v>
      </c>
      <c r="W3302" s="41">
        <f>IF(MONTH(tbl_PV_Milestones[[#This Row],[Actual/Schedule Finish]])&lt;7,YEAR(tbl_PV_Milestones[[#This Row],[Actual/Schedule Finish]]),YEAR(tbl_PV_Milestones[[#This Row],[Actual/Schedule Finish]])+1)</f>
        <v>1900</v>
      </c>
      <c r="X3302" s="41" t="str">
        <f>IF(OR(tbl_PV_Milestones[[#This Row],[Project Status]]="Completed",tbl_PV_Milestones[[#This Row],[Project Status]]="Assumed Completed"),"Yes","No")</f>
        <v>No</v>
      </c>
      <c r="Y3302" s="41">
        <f>IF(tbl_PV_Milestones[[#This Row],[Baseline Date]]="",1,0)</f>
        <v>1</v>
      </c>
      <c r="Z3302" s="41">
        <f>IF(tbl_PV_Milestones[[#This Row],[Baseline Date]]&lt;PV_Meta!$B$7,1,0)</f>
        <v>1</v>
      </c>
      <c r="AA3302" s="41">
        <f>IF(tbl_PV_Milestones[[#This Row],[Complete]]="Yes",1,0)</f>
        <v>0</v>
      </c>
      <c r="AB3302" s="41">
        <f>IF(AND(tbl_PV_Milestones[[#This Row],[BL FY]]=2025,tbl_PV_Milestones[[#This Row],[Baseline Date]]&lt;PV_Meta!$B$7),1,0)</f>
        <v>0</v>
      </c>
      <c r="AC3302" s="41">
        <f>IF(AND(tbl_PV_Milestones[[#This Row],[Planned YTD]]=1,tbl_PV_Milestones[[#This Row],[Complete]]="Yes"),1,0)</f>
        <v>0</v>
      </c>
      <c r="AD3302" s="41">
        <f>IF(AND(tbl_PV_Milestones[[#This Row],[Actual/Schedule Finish]]&lt;PV_Meta!$B$7,tbl_PV_Milestones[[#This Row],[Complete]]="No",tbl_PV_Milestones[[#This Row],[Project Status]]&lt;&gt;"On Hold"),1,0)</f>
        <v>1</v>
      </c>
      <c r="AE3302" s="41">
        <f>IF(AND(tbl_PV_Milestones[[#This Row],[Actual/Schedule Finish]]&gt;tbl_PV_Milestones[[#This Row],[Baseline Date]],tbl_PV_Milestones[[#This Row],[Complete]]="No",tbl_PV_Milestones[[#This Row],[Project Status]]&lt;&gt;"On Hold",tbl_PV_Milestones[[#This Row],[Overdue]]=0,tbl_PV_Milestones[[#This Row],[To be Baselined]]&lt;&gt;1),1,0)</f>
        <v>0</v>
      </c>
      <c r="AF3302" s="41">
        <f>IF(AND(tbl_PV_Milestones[[#This Row],[BL FY]]=2025,tbl_PV_Milestones[[#This Row],[Finish FY]]&gt;2025),1,0)</f>
        <v>0</v>
      </c>
      <c r="AG3302" s="56" t="str">
        <f>_xlfn.XLOOKUP(tbl_PV_Milestones[[#This Row],[Work ID]],tbl_PV_Meta[Work ID '#],tbl_PV_Meta[Project Manager/Owner],,0)</f>
        <v>Project Manager 6</v>
      </c>
    </row>
    <row r="3303" spans="4:33" x14ac:dyDescent="0.25">
      <c r="D3303" s="6" t="s">
        <v>154</v>
      </c>
      <c r="E3303" s="6" t="s">
        <v>52</v>
      </c>
      <c r="F3303" s="6" t="s">
        <v>1764</v>
      </c>
      <c r="G3303" s="6" t="s">
        <v>738</v>
      </c>
      <c r="H3303" s="6" t="s">
        <v>505</v>
      </c>
      <c r="I3303" s="6" t="s">
        <v>522</v>
      </c>
      <c r="J3303" s="6" t="s">
        <v>154</v>
      </c>
      <c r="K3303" s="6" t="s">
        <v>39</v>
      </c>
      <c r="L3303" s="6" t="s">
        <v>73</v>
      </c>
      <c r="M3303" s="43"/>
      <c r="N3303" s="44" t="s">
        <v>1979</v>
      </c>
      <c r="P3303" s="39">
        <v>45610.708333333299</v>
      </c>
      <c r="S3303" s="45" t="e">
        <f>_xlfn.CONCAT(#REF!,TRIM(tbl_PV_Milestones[[#This Row],[Milestone Description]]))</f>
        <v>#REF!</v>
      </c>
      <c r="T3303" s="84" t="str">
        <f>IF(COUNTIF(tbl_PV_Milestones[UID],tbl_PV_Milestones[[#This Row],[UID]])&gt;1,"Duplicate","")</f>
        <v>Duplicate</v>
      </c>
      <c r="U3303" s="42" t="str">
        <f>_xlfn.XLOOKUP(tbl_PV_Milestones[[#This Row],[Work ID]],tbl_PV_Meta[Work ID '#],tbl_PV_Meta[Sub-Portfolio])</f>
        <v>Sub-Portfolio 4</v>
      </c>
      <c r="V3303" s="41">
        <f>IF(MONTH(tbl_PV_Milestones[[#This Row],[Baseline Date]])&lt;7,YEAR(tbl_PV_Milestones[[#This Row],[Baseline Date]]),YEAR(tbl_PV_Milestones[[#This Row],[Baseline Date]])+1)</f>
        <v>2025</v>
      </c>
      <c r="W3303" s="41">
        <f>IF(MONTH(tbl_PV_Milestones[[#This Row],[Actual/Schedule Finish]])&lt;7,YEAR(tbl_PV_Milestones[[#This Row],[Actual/Schedule Finish]]),YEAR(tbl_PV_Milestones[[#This Row],[Actual/Schedule Finish]])+1)</f>
        <v>1900</v>
      </c>
      <c r="X3303" s="41" t="str">
        <f>IF(OR(tbl_PV_Milestones[[#This Row],[Project Status]]="Completed",tbl_PV_Milestones[[#This Row],[Project Status]]="Assumed Completed"),"Yes","No")</f>
        <v>No</v>
      </c>
      <c r="Y3303" s="41">
        <f>IF(tbl_PV_Milestones[[#This Row],[Baseline Date]]="",1,0)</f>
        <v>0</v>
      </c>
      <c r="Z3303" s="41">
        <f>IF(tbl_PV_Milestones[[#This Row],[Baseline Date]]&lt;PV_Meta!$B$7,1,0)</f>
        <v>1</v>
      </c>
      <c r="AA3303" s="41">
        <f>IF(tbl_PV_Milestones[[#This Row],[Complete]]="Yes",1,0)</f>
        <v>0</v>
      </c>
      <c r="AB3303" s="41">
        <f>IF(AND(tbl_PV_Milestones[[#This Row],[BL FY]]=2025,tbl_PV_Milestones[[#This Row],[Baseline Date]]&lt;PV_Meta!$B$7),1,0)</f>
        <v>1</v>
      </c>
      <c r="AC3303" s="41">
        <f>IF(AND(tbl_PV_Milestones[[#This Row],[Planned YTD]]=1,tbl_PV_Milestones[[#This Row],[Complete]]="Yes"),1,0)</f>
        <v>0</v>
      </c>
      <c r="AD3303" s="41">
        <f>IF(AND(tbl_PV_Milestones[[#This Row],[Actual/Schedule Finish]]&lt;PV_Meta!$B$7,tbl_PV_Milestones[[#This Row],[Complete]]="No",tbl_PV_Milestones[[#This Row],[Project Status]]&lt;&gt;"On Hold"),1,0)</f>
        <v>1</v>
      </c>
      <c r="AE3303" s="41">
        <f>IF(AND(tbl_PV_Milestones[[#This Row],[Actual/Schedule Finish]]&gt;tbl_PV_Milestones[[#This Row],[Baseline Date]],tbl_PV_Milestones[[#This Row],[Complete]]="No",tbl_PV_Milestones[[#This Row],[Project Status]]&lt;&gt;"On Hold",tbl_PV_Milestones[[#This Row],[Overdue]]=0,tbl_PV_Milestones[[#This Row],[To be Baselined]]&lt;&gt;1),1,0)</f>
        <v>0</v>
      </c>
      <c r="AF3303" s="41">
        <f>IF(AND(tbl_PV_Milestones[[#This Row],[BL FY]]=2025,tbl_PV_Milestones[[#This Row],[Finish FY]]&gt;2025),1,0)</f>
        <v>0</v>
      </c>
      <c r="AG3303" s="56" t="str">
        <f>_xlfn.XLOOKUP(tbl_PV_Milestones[[#This Row],[Work ID]],tbl_PV_Meta[Work ID '#],tbl_PV_Meta[Project Manager/Owner],,0)</f>
        <v>Project Manager 18</v>
      </c>
    </row>
    <row r="3304" spans="4:33" x14ac:dyDescent="0.25">
      <c r="D3304" s="6" t="s">
        <v>154</v>
      </c>
      <c r="E3304" s="6" t="s">
        <v>52</v>
      </c>
      <c r="F3304" s="6" t="s">
        <v>1764</v>
      </c>
      <c r="G3304" s="6" t="s">
        <v>739</v>
      </c>
      <c r="H3304" s="6" t="s">
        <v>505</v>
      </c>
      <c r="I3304" s="6" t="s">
        <v>522</v>
      </c>
      <c r="J3304" s="6" t="s">
        <v>154</v>
      </c>
      <c r="K3304" s="6" t="s">
        <v>39</v>
      </c>
      <c r="L3304" s="6" t="s">
        <v>73</v>
      </c>
      <c r="M3304" s="43"/>
      <c r="N3304" s="44" t="s">
        <v>1979</v>
      </c>
      <c r="P3304" s="39">
        <v>45610.708333333299</v>
      </c>
      <c r="S3304" s="45" t="e">
        <f>_xlfn.CONCAT(#REF!,TRIM(tbl_PV_Milestones[[#This Row],[Milestone Description]]))</f>
        <v>#REF!</v>
      </c>
      <c r="T3304" s="84" t="str">
        <f>IF(COUNTIF(tbl_PV_Milestones[UID],tbl_PV_Milestones[[#This Row],[UID]])&gt;1,"Duplicate","")</f>
        <v>Duplicate</v>
      </c>
      <c r="U3304" s="42" t="str">
        <f>_xlfn.XLOOKUP(tbl_PV_Milestones[[#This Row],[Work ID]],tbl_PV_Meta[Work ID '#],tbl_PV_Meta[Sub-Portfolio])</f>
        <v>Sub-Portfolio 4</v>
      </c>
      <c r="V3304" s="41">
        <f>IF(MONTH(tbl_PV_Milestones[[#This Row],[Baseline Date]])&lt;7,YEAR(tbl_PV_Milestones[[#This Row],[Baseline Date]]),YEAR(tbl_PV_Milestones[[#This Row],[Baseline Date]])+1)</f>
        <v>2025</v>
      </c>
      <c r="W3304" s="41">
        <f>IF(MONTH(tbl_PV_Milestones[[#This Row],[Actual/Schedule Finish]])&lt;7,YEAR(tbl_PV_Milestones[[#This Row],[Actual/Schedule Finish]]),YEAR(tbl_PV_Milestones[[#This Row],[Actual/Schedule Finish]])+1)</f>
        <v>1900</v>
      </c>
      <c r="X3304" s="41" t="str">
        <f>IF(OR(tbl_PV_Milestones[[#This Row],[Project Status]]="Completed",tbl_PV_Milestones[[#This Row],[Project Status]]="Assumed Completed"),"Yes","No")</f>
        <v>No</v>
      </c>
      <c r="Y3304" s="41">
        <f>IF(tbl_PV_Milestones[[#This Row],[Baseline Date]]="",1,0)</f>
        <v>0</v>
      </c>
      <c r="Z3304" s="41">
        <f>IF(tbl_PV_Milestones[[#This Row],[Baseline Date]]&lt;PV_Meta!$B$7,1,0)</f>
        <v>1</v>
      </c>
      <c r="AA3304" s="41">
        <f>IF(tbl_PV_Milestones[[#This Row],[Complete]]="Yes",1,0)</f>
        <v>0</v>
      </c>
      <c r="AB3304" s="41">
        <f>IF(AND(tbl_PV_Milestones[[#This Row],[BL FY]]=2025,tbl_PV_Milestones[[#This Row],[Baseline Date]]&lt;PV_Meta!$B$7),1,0)</f>
        <v>1</v>
      </c>
      <c r="AC3304" s="41">
        <f>IF(AND(tbl_PV_Milestones[[#This Row],[Planned YTD]]=1,tbl_PV_Milestones[[#This Row],[Complete]]="Yes"),1,0)</f>
        <v>0</v>
      </c>
      <c r="AD3304" s="41">
        <f>IF(AND(tbl_PV_Milestones[[#This Row],[Actual/Schedule Finish]]&lt;PV_Meta!$B$7,tbl_PV_Milestones[[#This Row],[Complete]]="No",tbl_PV_Milestones[[#This Row],[Project Status]]&lt;&gt;"On Hold"),1,0)</f>
        <v>1</v>
      </c>
      <c r="AE3304" s="41">
        <f>IF(AND(tbl_PV_Milestones[[#This Row],[Actual/Schedule Finish]]&gt;tbl_PV_Milestones[[#This Row],[Baseline Date]],tbl_PV_Milestones[[#This Row],[Complete]]="No",tbl_PV_Milestones[[#This Row],[Project Status]]&lt;&gt;"On Hold",tbl_PV_Milestones[[#This Row],[Overdue]]=0,tbl_PV_Milestones[[#This Row],[To be Baselined]]&lt;&gt;1),1,0)</f>
        <v>0</v>
      </c>
      <c r="AF3304" s="41">
        <f>IF(AND(tbl_PV_Milestones[[#This Row],[BL FY]]=2025,tbl_PV_Milestones[[#This Row],[Finish FY]]&gt;2025),1,0)</f>
        <v>0</v>
      </c>
      <c r="AG3304" s="56" t="str">
        <f>_xlfn.XLOOKUP(tbl_PV_Milestones[[#This Row],[Work ID]],tbl_PV_Meta[Work ID '#],tbl_PV_Meta[Project Manager/Owner],,0)</f>
        <v>Project Manager 18</v>
      </c>
    </row>
    <row r="3305" spans="4:33" x14ac:dyDescent="0.25">
      <c r="D3305" s="6" t="s">
        <v>154</v>
      </c>
      <c r="E3305" s="6" t="s">
        <v>52</v>
      </c>
      <c r="F3305" s="6" t="s">
        <v>1764</v>
      </c>
      <c r="G3305" s="6" t="s">
        <v>740</v>
      </c>
      <c r="H3305" s="6" t="s">
        <v>505</v>
      </c>
      <c r="I3305" s="6" t="s">
        <v>522</v>
      </c>
      <c r="J3305" s="6" t="s">
        <v>154</v>
      </c>
      <c r="K3305" s="6" t="s">
        <v>39</v>
      </c>
      <c r="L3305" s="6" t="s">
        <v>73</v>
      </c>
      <c r="M3305" s="43"/>
      <c r="N3305" s="44" t="s">
        <v>1979</v>
      </c>
      <c r="P3305" s="39">
        <v>45610.708333333299</v>
      </c>
      <c r="S3305" s="45" t="e">
        <f>_xlfn.CONCAT(#REF!,TRIM(tbl_PV_Milestones[[#This Row],[Milestone Description]]))</f>
        <v>#REF!</v>
      </c>
      <c r="T3305" s="84" t="str">
        <f>IF(COUNTIF(tbl_PV_Milestones[UID],tbl_PV_Milestones[[#This Row],[UID]])&gt;1,"Duplicate","")</f>
        <v>Duplicate</v>
      </c>
      <c r="U3305" s="42" t="str">
        <f>_xlfn.XLOOKUP(tbl_PV_Milestones[[#This Row],[Work ID]],tbl_PV_Meta[Work ID '#],tbl_PV_Meta[Sub-Portfolio])</f>
        <v>Sub-Portfolio 4</v>
      </c>
      <c r="V3305" s="41">
        <f>IF(MONTH(tbl_PV_Milestones[[#This Row],[Baseline Date]])&lt;7,YEAR(tbl_PV_Milestones[[#This Row],[Baseline Date]]),YEAR(tbl_PV_Milestones[[#This Row],[Baseline Date]])+1)</f>
        <v>2025</v>
      </c>
      <c r="W3305" s="41">
        <f>IF(MONTH(tbl_PV_Milestones[[#This Row],[Actual/Schedule Finish]])&lt;7,YEAR(tbl_PV_Milestones[[#This Row],[Actual/Schedule Finish]]),YEAR(tbl_PV_Milestones[[#This Row],[Actual/Schedule Finish]])+1)</f>
        <v>1900</v>
      </c>
      <c r="X3305" s="41" t="str">
        <f>IF(OR(tbl_PV_Milestones[[#This Row],[Project Status]]="Completed",tbl_PV_Milestones[[#This Row],[Project Status]]="Assumed Completed"),"Yes","No")</f>
        <v>No</v>
      </c>
      <c r="Y3305" s="41">
        <f>IF(tbl_PV_Milestones[[#This Row],[Baseline Date]]="",1,0)</f>
        <v>0</v>
      </c>
      <c r="Z3305" s="41">
        <f>IF(tbl_PV_Milestones[[#This Row],[Baseline Date]]&lt;PV_Meta!$B$7,1,0)</f>
        <v>1</v>
      </c>
      <c r="AA3305" s="41">
        <f>IF(tbl_PV_Milestones[[#This Row],[Complete]]="Yes",1,0)</f>
        <v>0</v>
      </c>
      <c r="AB3305" s="41">
        <f>IF(AND(tbl_PV_Milestones[[#This Row],[BL FY]]=2025,tbl_PV_Milestones[[#This Row],[Baseline Date]]&lt;PV_Meta!$B$7),1,0)</f>
        <v>1</v>
      </c>
      <c r="AC3305" s="41">
        <f>IF(AND(tbl_PV_Milestones[[#This Row],[Planned YTD]]=1,tbl_PV_Milestones[[#This Row],[Complete]]="Yes"),1,0)</f>
        <v>0</v>
      </c>
      <c r="AD3305" s="41">
        <f>IF(AND(tbl_PV_Milestones[[#This Row],[Actual/Schedule Finish]]&lt;PV_Meta!$B$7,tbl_PV_Milestones[[#This Row],[Complete]]="No",tbl_PV_Milestones[[#This Row],[Project Status]]&lt;&gt;"On Hold"),1,0)</f>
        <v>1</v>
      </c>
      <c r="AE3305" s="41">
        <f>IF(AND(tbl_PV_Milestones[[#This Row],[Actual/Schedule Finish]]&gt;tbl_PV_Milestones[[#This Row],[Baseline Date]],tbl_PV_Milestones[[#This Row],[Complete]]="No",tbl_PV_Milestones[[#This Row],[Project Status]]&lt;&gt;"On Hold",tbl_PV_Milestones[[#This Row],[Overdue]]=0,tbl_PV_Milestones[[#This Row],[To be Baselined]]&lt;&gt;1),1,0)</f>
        <v>0</v>
      </c>
      <c r="AF3305" s="41">
        <f>IF(AND(tbl_PV_Milestones[[#This Row],[BL FY]]=2025,tbl_PV_Milestones[[#This Row],[Finish FY]]&gt;2025),1,0)</f>
        <v>0</v>
      </c>
      <c r="AG3305" s="56" t="str">
        <f>_xlfn.XLOOKUP(tbl_PV_Milestones[[#This Row],[Work ID]],tbl_PV_Meta[Work ID '#],tbl_PV_Meta[Project Manager/Owner],,0)</f>
        <v>Project Manager 18</v>
      </c>
    </row>
    <row r="3306" spans="4:33" x14ac:dyDescent="0.25">
      <c r="D3306" s="6" t="s">
        <v>154</v>
      </c>
      <c r="E3306" s="6" t="s">
        <v>52</v>
      </c>
      <c r="F3306" s="6" t="s">
        <v>1764</v>
      </c>
      <c r="G3306" s="6" t="s">
        <v>741</v>
      </c>
      <c r="H3306" s="6" t="s">
        <v>505</v>
      </c>
      <c r="I3306" s="6" t="s">
        <v>522</v>
      </c>
      <c r="J3306" s="6" t="s">
        <v>154</v>
      </c>
      <c r="K3306" s="6" t="s">
        <v>39</v>
      </c>
      <c r="L3306" s="6" t="s">
        <v>73</v>
      </c>
      <c r="M3306" s="43"/>
      <c r="N3306" s="44" t="s">
        <v>1979</v>
      </c>
      <c r="P3306" s="39">
        <v>45610.708333333299</v>
      </c>
      <c r="S3306" s="45" t="e">
        <f>_xlfn.CONCAT(#REF!,TRIM(tbl_PV_Milestones[[#This Row],[Milestone Description]]))</f>
        <v>#REF!</v>
      </c>
      <c r="T3306" s="84" t="str">
        <f>IF(COUNTIF(tbl_PV_Milestones[UID],tbl_PV_Milestones[[#This Row],[UID]])&gt;1,"Duplicate","")</f>
        <v>Duplicate</v>
      </c>
      <c r="U3306" s="42" t="str">
        <f>_xlfn.XLOOKUP(tbl_PV_Milestones[[#This Row],[Work ID]],tbl_PV_Meta[Work ID '#],tbl_PV_Meta[Sub-Portfolio])</f>
        <v>Sub-Portfolio 4</v>
      </c>
      <c r="V3306" s="41">
        <f>IF(MONTH(tbl_PV_Milestones[[#This Row],[Baseline Date]])&lt;7,YEAR(tbl_PV_Milestones[[#This Row],[Baseline Date]]),YEAR(tbl_PV_Milestones[[#This Row],[Baseline Date]])+1)</f>
        <v>2025</v>
      </c>
      <c r="W3306" s="41">
        <f>IF(MONTH(tbl_PV_Milestones[[#This Row],[Actual/Schedule Finish]])&lt;7,YEAR(tbl_PV_Milestones[[#This Row],[Actual/Schedule Finish]]),YEAR(tbl_PV_Milestones[[#This Row],[Actual/Schedule Finish]])+1)</f>
        <v>1900</v>
      </c>
      <c r="X3306" s="41" t="str">
        <f>IF(OR(tbl_PV_Milestones[[#This Row],[Project Status]]="Completed",tbl_PV_Milestones[[#This Row],[Project Status]]="Assumed Completed"),"Yes","No")</f>
        <v>No</v>
      </c>
      <c r="Y3306" s="41">
        <f>IF(tbl_PV_Milestones[[#This Row],[Baseline Date]]="",1,0)</f>
        <v>0</v>
      </c>
      <c r="Z3306" s="41">
        <f>IF(tbl_PV_Milestones[[#This Row],[Baseline Date]]&lt;PV_Meta!$B$7,1,0)</f>
        <v>1</v>
      </c>
      <c r="AA3306" s="41">
        <f>IF(tbl_PV_Milestones[[#This Row],[Complete]]="Yes",1,0)</f>
        <v>0</v>
      </c>
      <c r="AB3306" s="41">
        <f>IF(AND(tbl_PV_Milestones[[#This Row],[BL FY]]=2025,tbl_PV_Milestones[[#This Row],[Baseline Date]]&lt;PV_Meta!$B$7),1,0)</f>
        <v>1</v>
      </c>
      <c r="AC3306" s="41">
        <f>IF(AND(tbl_PV_Milestones[[#This Row],[Planned YTD]]=1,tbl_PV_Milestones[[#This Row],[Complete]]="Yes"),1,0)</f>
        <v>0</v>
      </c>
      <c r="AD3306" s="41">
        <f>IF(AND(tbl_PV_Milestones[[#This Row],[Actual/Schedule Finish]]&lt;PV_Meta!$B$7,tbl_PV_Milestones[[#This Row],[Complete]]="No",tbl_PV_Milestones[[#This Row],[Project Status]]&lt;&gt;"On Hold"),1,0)</f>
        <v>1</v>
      </c>
      <c r="AE3306" s="41">
        <f>IF(AND(tbl_PV_Milestones[[#This Row],[Actual/Schedule Finish]]&gt;tbl_PV_Milestones[[#This Row],[Baseline Date]],tbl_PV_Milestones[[#This Row],[Complete]]="No",tbl_PV_Milestones[[#This Row],[Project Status]]&lt;&gt;"On Hold",tbl_PV_Milestones[[#This Row],[Overdue]]=0,tbl_PV_Milestones[[#This Row],[To be Baselined]]&lt;&gt;1),1,0)</f>
        <v>0</v>
      </c>
      <c r="AF3306" s="41">
        <f>IF(AND(tbl_PV_Milestones[[#This Row],[BL FY]]=2025,tbl_PV_Milestones[[#This Row],[Finish FY]]&gt;2025),1,0)</f>
        <v>0</v>
      </c>
      <c r="AG3306" s="56" t="str">
        <f>_xlfn.XLOOKUP(tbl_PV_Milestones[[#This Row],[Work ID]],tbl_PV_Meta[Work ID '#],tbl_PV_Meta[Project Manager/Owner],,0)</f>
        <v>Project Manager 18</v>
      </c>
    </row>
    <row r="3307" spans="4:33" x14ac:dyDescent="0.25">
      <c r="D3307" s="6" t="s">
        <v>154</v>
      </c>
      <c r="E3307" s="6" t="s">
        <v>52</v>
      </c>
      <c r="F3307" s="6" t="s">
        <v>1764</v>
      </c>
      <c r="G3307" s="6" t="s">
        <v>742</v>
      </c>
      <c r="H3307" s="6" t="s">
        <v>505</v>
      </c>
      <c r="I3307" s="6" t="s">
        <v>522</v>
      </c>
      <c r="J3307" s="6" t="s">
        <v>154</v>
      </c>
      <c r="K3307" s="6" t="s">
        <v>39</v>
      </c>
      <c r="L3307" s="6" t="s">
        <v>73</v>
      </c>
      <c r="M3307" s="43"/>
      <c r="N3307" s="44" t="s">
        <v>1979</v>
      </c>
      <c r="P3307" s="39">
        <v>45610.708333333299</v>
      </c>
      <c r="S3307" s="45" t="e">
        <f>_xlfn.CONCAT(#REF!,TRIM(tbl_PV_Milestones[[#This Row],[Milestone Description]]))</f>
        <v>#REF!</v>
      </c>
      <c r="T3307" s="84" t="str">
        <f>IF(COUNTIF(tbl_PV_Milestones[UID],tbl_PV_Milestones[[#This Row],[UID]])&gt;1,"Duplicate","")</f>
        <v>Duplicate</v>
      </c>
      <c r="U3307" s="42" t="str">
        <f>_xlfn.XLOOKUP(tbl_PV_Milestones[[#This Row],[Work ID]],tbl_PV_Meta[Work ID '#],tbl_PV_Meta[Sub-Portfolio])</f>
        <v>Sub-Portfolio 4</v>
      </c>
      <c r="V3307" s="41">
        <f>IF(MONTH(tbl_PV_Milestones[[#This Row],[Baseline Date]])&lt;7,YEAR(tbl_PV_Milestones[[#This Row],[Baseline Date]]),YEAR(tbl_PV_Milestones[[#This Row],[Baseline Date]])+1)</f>
        <v>2025</v>
      </c>
      <c r="W3307" s="41">
        <f>IF(MONTH(tbl_PV_Milestones[[#This Row],[Actual/Schedule Finish]])&lt;7,YEAR(tbl_PV_Milestones[[#This Row],[Actual/Schedule Finish]]),YEAR(tbl_PV_Milestones[[#This Row],[Actual/Schedule Finish]])+1)</f>
        <v>1900</v>
      </c>
      <c r="X3307" s="41" t="str">
        <f>IF(OR(tbl_PV_Milestones[[#This Row],[Project Status]]="Completed",tbl_PV_Milestones[[#This Row],[Project Status]]="Assumed Completed"),"Yes","No")</f>
        <v>No</v>
      </c>
      <c r="Y3307" s="41">
        <f>IF(tbl_PV_Milestones[[#This Row],[Baseline Date]]="",1,0)</f>
        <v>0</v>
      </c>
      <c r="Z3307" s="41">
        <f>IF(tbl_PV_Milestones[[#This Row],[Baseline Date]]&lt;PV_Meta!$B$7,1,0)</f>
        <v>1</v>
      </c>
      <c r="AA3307" s="41">
        <f>IF(tbl_PV_Milestones[[#This Row],[Complete]]="Yes",1,0)</f>
        <v>0</v>
      </c>
      <c r="AB3307" s="41">
        <f>IF(AND(tbl_PV_Milestones[[#This Row],[BL FY]]=2025,tbl_PV_Milestones[[#This Row],[Baseline Date]]&lt;PV_Meta!$B$7),1,0)</f>
        <v>1</v>
      </c>
      <c r="AC3307" s="41">
        <f>IF(AND(tbl_PV_Milestones[[#This Row],[Planned YTD]]=1,tbl_PV_Milestones[[#This Row],[Complete]]="Yes"),1,0)</f>
        <v>0</v>
      </c>
      <c r="AD3307" s="41">
        <f>IF(AND(tbl_PV_Milestones[[#This Row],[Actual/Schedule Finish]]&lt;PV_Meta!$B$7,tbl_PV_Milestones[[#This Row],[Complete]]="No",tbl_PV_Milestones[[#This Row],[Project Status]]&lt;&gt;"On Hold"),1,0)</f>
        <v>1</v>
      </c>
      <c r="AE3307" s="41">
        <f>IF(AND(tbl_PV_Milestones[[#This Row],[Actual/Schedule Finish]]&gt;tbl_PV_Milestones[[#This Row],[Baseline Date]],tbl_PV_Milestones[[#This Row],[Complete]]="No",tbl_PV_Milestones[[#This Row],[Project Status]]&lt;&gt;"On Hold",tbl_PV_Milestones[[#This Row],[Overdue]]=0,tbl_PV_Milestones[[#This Row],[To be Baselined]]&lt;&gt;1),1,0)</f>
        <v>0</v>
      </c>
      <c r="AF3307" s="41">
        <f>IF(AND(tbl_PV_Milestones[[#This Row],[BL FY]]=2025,tbl_PV_Milestones[[#This Row],[Finish FY]]&gt;2025),1,0)</f>
        <v>0</v>
      </c>
      <c r="AG3307" s="56" t="str">
        <f>_xlfn.XLOOKUP(tbl_PV_Milestones[[#This Row],[Work ID]],tbl_PV_Meta[Work ID '#],tbl_PV_Meta[Project Manager/Owner],,0)</f>
        <v>Project Manager 18</v>
      </c>
    </row>
    <row r="3308" spans="4:33" x14ac:dyDescent="0.25">
      <c r="D3308" s="6" t="s">
        <v>154</v>
      </c>
      <c r="E3308" s="6" t="s">
        <v>52</v>
      </c>
      <c r="F3308" s="6" t="s">
        <v>1764</v>
      </c>
      <c r="G3308" s="6" t="s">
        <v>703</v>
      </c>
      <c r="H3308" s="6" t="s">
        <v>505</v>
      </c>
      <c r="I3308" s="6" t="s">
        <v>522</v>
      </c>
      <c r="J3308" s="6" t="s">
        <v>154</v>
      </c>
      <c r="K3308" s="6" t="s">
        <v>39</v>
      </c>
      <c r="L3308" s="6" t="s">
        <v>73</v>
      </c>
      <c r="M3308" s="43"/>
      <c r="N3308" s="44" t="s">
        <v>1979</v>
      </c>
      <c r="P3308" s="39">
        <v>45624.708333333299</v>
      </c>
      <c r="S3308" s="45" t="e">
        <f>_xlfn.CONCAT(#REF!,TRIM(tbl_PV_Milestones[[#This Row],[Milestone Description]]))</f>
        <v>#REF!</v>
      </c>
      <c r="T3308" s="84" t="str">
        <f>IF(COUNTIF(tbl_PV_Milestones[UID],tbl_PV_Milestones[[#This Row],[UID]])&gt;1,"Duplicate","")</f>
        <v>Duplicate</v>
      </c>
      <c r="U3308" s="42" t="str">
        <f>_xlfn.XLOOKUP(tbl_PV_Milestones[[#This Row],[Work ID]],tbl_PV_Meta[Work ID '#],tbl_PV_Meta[Sub-Portfolio])</f>
        <v>Sub-Portfolio 4</v>
      </c>
      <c r="V3308" s="41">
        <f>IF(MONTH(tbl_PV_Milestones[[#This Row],[Baseline Date]])&lt;7,YEAR(tbl_PV_Milestones[[#This Row],[Baseline Date]]),YEAR(tbl_PV_Milestones[[#This Row],[Baseline Date]])+1)</f>
        <v>2025</v>
      </c>
      <c r="W3308" s="41">
        <f>IF(MONTH(tbl_PV_Milestones[[#This Row],[Actual/Schedule Finish]])&lt;7,YEAR(tbl_PV_Milestones[[#This Row],[Actual/Schedule Finish]]),YEAR(tbl_PV_Milestones[[#This Row],[Actual/Schedule Finish]])+1)</f>
        <v>1900</v>
      </c>
      <c r="X3308" s="41" t="str">
        <f>IF(OR(tbl_PV_Milestones[[#This Row],[Project Status]]="Completed",tbl_PV_Milestones[[#This Row],[Project Status]]="Assumed Completed"),"Yes","No")</f>
        <v>No</v>
      </c>
      <c r="Y3308" s="41">
        <f>IF(tbl_PV_Milestones[[#This Row],[Baseline Date]]="",1,0)</f>
        <v>0</v>
      </c>
      <c r="Z3308" s="41">
        <f>IF(tbl_PV_Milestones[[#This Row],[Baseline Date]]&lt;PV_Meta!$B$7,1,0)</f>
        <v>1</v>
      </c>
      <c r="AA3308" s="41">
        <f>IF(tbl_PV_Milestones[[#This Row],[Complete]]="Yes",1,0)</f>
        <v>0</v>
      </c>
      <c r="AB3308" s="41">
        <f>IF(AND(tbl_PV_Milestones[[#This Row],[BL FY]]=2025,tbl_PV_Milestones[[#This Row],[Baseline Date]]&lt;PV_Meta!$B$7),1,0)</f>
        <v>1</v>
      </c>
      <c r="AC3308" s="41">
        <f>IF(AND(tbl_PV_Milestones[[#This Row],[Planned YTD]]=1,tbl_PV_Milestones[[#This Row],[Complete]]="Yes"),1,0)</f>
        <v>0</v>
      </c>
      <c r="AD3308" s="41">
        <f>IF(AND(tbl_PV_Milestones[[#This Row],[Actual/Schedule Finish]]&lt;PV_Meta!$B$7,tbl_PV_Milestones[[#This Row],[Complete]]="No",tbl_PV_Milestones[[#This Row],[Project Status]]&lt;&gt;"On Hold"),1,0)</f>
        <v>1</v>
      </c>
      <c r="AE3308" s="41">
        <f>IF(AND(tbl_PV_Milestones[[#This Row],[Actual/Schedule Finish]]&gt;tbl_PV_Milestones[[#This Row],[Baseline Date]],tbl_PV_Milestones[[#This Row],[Complete]]="No",tbl_PV_Milestones[[#This Row],[Project Status]]&lt;&gt;"On Hold",tbl_PV_Milestones[[#This Row],[Overdue]]=0,tbl_PV_Milestones[[#This Row],[To be Baselined]]&lt;&gt;1),1,0)</f>
        <v>0</v>
      </c>
      <c r="AF3308" s="41">
        <f>IF(AND(tbl_PV_Milestones[[#This Row],[BL FY]]=2025,tbl_PV_Milestones[[#This Row],[Finish FY]]&gt;2025),1,0)</f>
        <v>0</v>
      </c>
      <c r="AG3308" s="56" t="str">
        <f>_xlfn.XLOOKUP(tbl_PV_Milestones[[#This Row],[Work ID]],tbl_PV_Meta[Work ID '#],tbl_PV_Meta[Project Manager/Owner],,0)</f>
        <v>Project Manager 18</v>
      </c>
    </row>
    <row r="3309" spans="4:33" x14ac:dyDescent="0.25">
      <c r="D3309" s="6" t="s">
        <v>154</v>
      </c>
      <c r="E3309" s="6" t="s">
        <v>52</v>
      </c>
      <c r="F3309" s="6" t="s">
        <v>1764</v>
      </c>
      <c r="G3309" s="6" t="s">
        <v>595</v>
      </c>
      <c r="H3309" s="6" t="s">
        <v>505</v>
      </c>
      <c r="I3309" s="6" t="s">
        <v>522</v>
      </c>
      <c r="J3309" s="6" t="s">
        <v>154</v>
      </c>
      <c r="K3309" s="6" t="s">
        <v>39</v>
      </c>
      <c r="L3309" s="6" t="s">
        <v>73</v>
      </c>
      <c r="M3309" s="43"/>
      <c r="N3309" s="44" t="s">
        <v>1979</v>
      </c>
      <c r="P3309" s="39">
        <v>45624.708333333299</v>
      </c>
      <c r="S3309" s="45" t="e">
        <f>_xlfn.CONCAT(#REF!,TRIM(tbl_PV_Milestones[[#This Row],[Milestone Description]]))</f>
        <v>#REF!</v>
      </c>
      <c r="T3309" s="84" t="str">
        <f>IF(COUNTIF(tbl_PV_Milestones[UID],tbl_PV_Milestones[[#This Row],[UID]])&gt;1,"Duplicate","")</f>
        <v>Duplicate</v>
      </c>
      <c r="U3309" s="42" t="str">
        <f>_xlfn.XLOOKUP(tbl_PV_Milestones[[#This Row],[Work ID]],tbl_PV_Meta[Work ID '#],tbl_PV_Meta[Sub-Portfolio])</f>
        <v>Sub-Portfolio 4</v>
      </c>
      <c r="V3309" s="41">
        <f>IF(MONTH(tbl_PV_Milestones[[#This Row],[Baseline Date]])&lt;7,YEAR(tbl_PV_Milestones[[#This Row],[Baseline Date]]),YEAR(tbl_PV_Milestones[[#This Row],[Baseline Date]])+1)</f>
        <v>2025</v>
      </c>
      <c r="W3309" s="41">
        <f>IF(MONTH(tbl_PV_Milestones[[#This Row],[Actual/Schedule Finish]])&lt;7,YEAR(tbl_PV_Milestones[[#This Row],[Actual/Schedule Finish]]),YEAR(tbl_PV_Milestones[[#This Row],[Actual/Schedule Finish]])+1)</f>
        <v>1900</v>
      </c>
      <c r="X3309" s="41" t="str">
        <f>IF(OR(tbl_PV_Milestones[[#This Row],[Project Status]]="Completed",tbl_PV_Milestones[[#This Row],[Project Status]]="Assumed Completed"),"Yes","No")</f>
        <v>No</v>
      </c>
      <c r="Y3309" s="41">
        <f>IF(tbl_PV_Milestones[[#This Row],[Baseline Date]]="",1,0)</f>
        <v>0</v>
      </c>
      <c r="Z3309" s="41">
        <f>IF(tbl_PV_Milestones[[#This Row],[Baseline Date]]&lt;PV_Meta!$B$7,1,0)</f>
        <v>1</v>
      </c>
      <c r="AA3309" s="41">
        <f>IF(tbl_PV_Milestones[[#This Row],[Complete]]="Yes",1,0)</f>
        <v>0</v>
      </c>
      <c r="AB3309" s="41">
        <f>IF(AND(tbl_PV_Milestones[[#This Row],[BL FY]]=2025,tbl_PV_Milestones[[#This Row],[Baseline Date]]&lt;PV_Meta!$B$7),1,0)</f>
        <v>1</v>
      </c>
      <c r="AC3309" s="41">
        <f>IF(AND(tbl_PV_Milestones[[#This Row],[Planned YTD]]=1,tbl_PV_Milestones[[#This Row],[Complete]]="Yes"),1,0)</f>
        <v>0</v>
      </c>
      <c r="AD3309" s="41">
        <f>IF(AND(tbl_PV_Milestones[[#This Row],[Actual/Schedule Finish]]&lt;PV_Meta!$B$7,tbl_PV_Milestones[[#This Row],[Complete]]="No",tbl_PV_Milestones[[#This Row],[Project Status]]&lt;&gt;"On Hold"),1,0)</f>
        <v>1</v>
      </c>
      <c r="AE3309" s="41">
        <f>IF(AND(tbl_PV_Milestones[[#This Row],[Actual/Schedule Finish]]&gt;tbl_PV_Milestones[[#This Row],[Baseline Date]],tbl_PV_Milestones[[#This Row],[Complete]]="No",tbl_PV_Milestones[[#This Row],[Project Status]]&lt;&gt;"On Hold",tbl_PV_Milestones[[#This Row],[Overdue]]=0,tbl_PV_Milestones[[#This Row],[To be Baselined]]&lt;&gt;1),1,0)</f>
        <v>0</v>
      </c>
      <c r="AF3309" s="41">
        <f>IF(AND(tbl_PV_Milestones[[#This Row],[BL FY]]=2025,tbl_PV_Milestones[[#This Row],[Finish FY]]&gt;2025),1,0)</f>
        <v>0</v>
      </c>
      <c r="AG3309" s="56" t="str">
        <f>_xlfn.XLOOKUP(tbl_PV_Milestones[[#This Row],[Work ID]],tbl_PV_Meta[Work ID '#],tbl_PV_Meta[Project Manager/Owner],,0)</f>
        <v>Project Manager 18</v>
      </c>
    </row>
    <row r="3310" spans="4:33" x14ac:dyDescent="0.25">
      <c r="D3310" s="6" t="s">
        <v>154</v>
      </c>
      <c r="E3310" s="6" t="s">
        <v>52</v>
      </c>
      <c r="F3310" s="6" t="s">
        <v>1764</v>
      </c>
      <c r="G3310" s="6" t="s">
        <v>628</v>
      </c>
      <c r="H3310" s="6" t="s">
        <v>505</v>
      </c>
      <c r="I3310" s="6" t="s">
        <v>522</v>
      </c>
      <c r="J3310" s="6" t="s">
        <v>154</v>
      </c>
      <c r="K3310" s="6" t="s">
        <v>39</v>
      </c>
      <c r="L3310" s="6" t="s">
        <v>73</v>
      </c>
      <c r="M3310" s="43"/>
      <c r="N3310" s="44" t="s">
        <v>1979</v>
      </c>
      <c r="P3310" s="39">
        <v>45610.708333333299</v>
      </c>
      <c r="S3310" s="45" t="e">
        <f>_xlfn.CONCAT(#REF!,TRIM(tbl_PV_Milestones[[#This Row],[Milestone Description]]))</f>
        <v>#REF!</v>
      </c>
      <c r="T3310" s="84" t="str">
        <f>IF(COUNTIF(tbl_PV_Milestones[UID],tbl_PV_Milestones[[#This Row],[UID]])&gt;1,"Duplicate","")</f>
        <v>Duplicate</v>
      </c>
      <c r="U3310" s="42" t="str">
        <f>_xlfn.XLOOKUP(tbl_PV_Milestones[[#This Row],[Work ID]],tbl_PV_Meta[Work ID '#],tbl_PV_Meta[Sub-Portfolio])</f>
        <v>Sub-Portfolio 4</v>
      </c>
      <c r="V3310" s="41">
        <f>IF(MONTH(tbl_PV_Milestones[[#This Row],[Baseline Date]])&lt;7,YEAR(tbl_PV_Milestones[[#This Row],[Baseline Date]]),YEAR(tbl_PV_Milestones[[#This Row],[Baseline Date]])+1)</f>
        <v>2025</v>
      </c>
      <c r="W3310" s="41">
        <f>IF(MONTH(tbl_PV_Milestones[[#This Row],[Actual/Schedule Finish]])&lt;7,YEAR(tbl_PV_Milestones[[#This Row],[Actual/Schedule Finish]]),YEAR(tbl_PV_Milestones[[#This Row],[Actual/Schedule Finish]])+1)</f>
        <v>1900</v>
      </c>
      <c r="X3310" s="41" t="str">
        <f>IF(OR(tbl_PV_Milestones[[#This Row],[Project Status]]="Completed",tbl_PV_Milestones[[#This Row],[Project Status]]="Assumed Completed"),"Yes","No")</f>
        <v>No</v>
      </c>
      <c r="Y3310" s="41">
        <f>IF(tbl_PV_Milestones[[#This Row],[Baseline Date]]="",1,0)</f>
        <v>0</v>
      </c>
      <c r="Z3310" s="41">
        <f>IF(tbl_PV_Milestones[[#This Row],[Baseline Date]]&lt;PV_Meta!$B$7,1,0)</f>
        <v>1</v>
      </c>
      <c r="AA3310" s="41">
        <f>IF(tbl_PV_Milestones[[#This Row],[Complete]]="Yes",1,0)</f>
        <v>0</v>
      </c>
      <c r="AB3310" s="41">
        <f>IF(AND(tbl_PV_Milestones[[#This Row],[BL FY]]=2025,tbl_PV_Milestones[[#This Row],[Baseline Date]]&lt;PV_Meta!$B$7),1,0)</f>
        <v>1</v>
      </c>
      <c r="AC3310" s="41">
        <f>IF(AND(tbl_PV_Milestones[[#This Row],[Planned YTD]]=1,tbl_PV_Milestones[[#This Row],[Complete]]="Yes"),1,0)</f>
        <v>0</v>
      </c>
      <c r="AD3310" s="41">
        <f>IF(AND(tbl_PV_Milestones[[#This Row],[Actual/Schedule Finish]]&lt;PV_Meta!$B$7,tbl_PV_Milestones[[#This Row],[Complete]]="No",tbl_PV_Milestones[[#This Row],[Project Status]]&lt;&gt;"On Hold"),1,0)</f>
        <v>1</v>
      </c>
      <c r="AE3310" s="41">
        <f>IF(AND(tbl_PV_Milestones[[#This Row],[Actual/Schedule Finish]]&gt;tbl_PV_Milestones[[#This Row],[Baseline Date]],tbl_PV_Milestones[[#This Row],[Complete]]="No",tbl_PV_Milestones[[#This Row],[Project Status]]&lt;&gt;"On Hold",tbl_PV_Milestones[[#This Row],[Overdue]]=0,tbl_PV_Milestones[[#This Row],[To be Baselined]]&lt;&gt;1),1,0)</f>
        <v>0</v>
      </c>
      <c r="AF3310" s="41">
        <f>IF(AND(tbl_PV_Milestones[[#This Row],[BL FY]]=2025,tbl_PV_Milestones[[#This Row],[Finish FY]]&gt;2025),1,0)</f>
        <v>0</v>
      </c>
      <c r="AG3310" s="56" t="str">
        <f>_xlfn.XLOOKUP(tbl_PV_Milestones[[#This Row],[Work ID]],tbl_PV_Meta[Work ID '#],tbl_PV_Meta[Project Manager/Owner],,0)</f>
        <v>Project Manager 18</v>
      </c>
    </row>
    <row r="3311" spans="4:33" x14ac:dyDescent="0.25">
      <c r="D3311" s="6" t="s">
        <v>154</v>
      </c>
      <c r="E3311" s="6" t="s">
        <v>52</v>
      </c>
      <c r="F3311" s="6" t="s">
        <v>1764</v>
      </c>
      <c r="G3311" s="6" t="s">
        <v>745</v>
      </c>
      <c r="H3311" s="6" t="s">
        <v>505</v>
      </c>
      <c r="I3311" s="6" t="s">
        <v>522</v>
      </c>
      <c r="J3311" s="6" t="s">
        <v>154</v>
      </c>
      <c r="K3311" s="6" t="s">
        <v>39</v>
      </c>
      <c r="L3311" s="6" t="s">
        <v>73</v>
      </c>
      <c r="M3311" s="43"/>
      <c r="N3311" s="44" t="s">
        <v>1979</v>
      </c>
      <c r="P3311" s="39">
        <v>45610.708333333299</v>
      </c>
      <c r="S3311" s="45" t="e">
        <f>_xlfn.CONCAT(#REF!,TRIM(tbl_PV_Milestones[[#This Row],[Milestone Description]]))</f>
        <v>#REF!</v>
      </c>
      <c r="T3311" s="84" t="str">
        <f>IF(COUNTIF(tbl_PV_Milestones[UID],tbl_PV_Milestones[[#This Row],[UID]])&gt;1,"Duplicate","")</f>
        <v>Duplicate</v>
      </c>
      <c r="U3311" s="42" t="str">
        <f>_xlfn.XLOOKUP(tbl_PV_Milestones[[#This Row],[Work ID]],tbl_PV_Meta[Work ID '#],tbl_PV_Meta[Sub-Portfolio])</f>
        <v>Sub-Portfolio 4</v>
      </c>
      <c r="V3311" s="41">
        <f>IF(MONTH(tbl_PV_Milestones[[#This Row],[Baseline Date]])&lt;7,YEAR(tbl_PV_Milestones[[#This Row],[Baseline Date]]),YEAR(tbl_PV_Milestones[[#This Row],[Baseline Date]])+1)</f>
        <v>2025</v>
      </c>
      <c r="W3311" s="41">
        <f>IF(MONTH(tbl_PV_Milestones[[#This Row],[Actual/Schedule Finish]])&lt;7,YEAR(tbl_PV_Milestones[[#This Row],[Actual/Schedule Finish]]),YEAR(tbl_PV_Milestones[[#This Row],[Actual/Schedule Finish]])+1)</f>
        <v>1900</v>
      </c>
      <c r="X3311" s="41" t="str">
        <f>IF(OR(tbl_PV_Milestones[[#This Row],[Project Status]]="Completed",tbl_PV_Milestones[[#This Row],[Project Status]]="Assumed Completed"),"Yes","No")</f>
        <v>No</v>
      </c>
      <c r="Y3311" s="41">
        <f>IF(tbl_PV_Milestones[[#This Row],[Baseline Date]]="",1,0)</f>
        <v>0</v>
      </c>
      <c r="Z3311" s="41">
        <f>IF(tbl_PV_Milestones[[#This Row],[Baseline Date]]&lt;PV_Meta!$B$7,1,0)</f>
        <v>1</v>
      </c>
      <c r="AA3311" s="41">
        <f>IF(tbl_PV_Milestones[[#This Row],[Complete]]="Yes",1,0)</f>
        <v>0</v>
      </c>
      <c r="AB3311" s="41">
        <f>IF(AND(tbl_PV_Milestones[[#This Row],[BL FY]]=2025,tbl_PV_Milestones[[#This Row],[Baseline Date]]&lt;PV_Meta!$B$7),1,0)</f>
        <v>1</v>
      </c>
      <c r="AC3311" s="41">
        <f>IF(AND(tbl_PV_Milestones[[#This Row],[Planned YTD]]=1,tbl_PV_Milestones[[#This Row],[Complete]]="Yes"),1,0)</f>
        <v>0</v>
      </c>
      <c r="AD3311" s="41">
        <f>IF(AND(tbl_PV_Milestones[[#This Row],[Actual/Schedule Finish]]&lt;PV_Meta!$B$7,tbl_PV_Milestones[[#This Row],[Complete]]="No",tbl_PV_Milestones[[#This Row],[Project Status]]&lt;&gt;"On Hold"),1,0)</f>
        <v>1</v>
      </c>
      <c r="AE3311" s="41">
        <f>IF(AND(tbl_PV_Milestones[[#This Row],[Actual/Schedule Finish]]&gt;tbl_PV_Milestones[[#This Row],[Baseline Date]],tbl_PV_Milestones[[#This Row],[Complete]]="No",tbl_PV_Milestones[[#This Row],[Project Status]]&lt;&gt;"On Hold",tbl_PV_Milestones[[#This Row],[Overdue]]=0,tbl_PV_Milestones[[#This Row],[To be Baselined]]&lt;&gt;1),1,0)</f>
        <v>0</v>
      </c>
      <c r="AF3311" s="41">
        <f>IF(AND(tbl_PV_Milestones[[#This Row],[BL FY]]=2025,tbl_PV_Milestones[[#This Row],[Finish FY]]&gt;2025),1,0)</f>
        <v>0</v>
      </c>
      <c r="AG3311" s="56" t="str">
        <f>_xlfn.XLOOKUP(tbl_PV_Milestones[[#This Row],[Work ID]],tbl_PV_Meta[Work ID '#],tbl_PV_Meta[Project Manager/Owner],,0)</f>
        <v>Project Manager 18</v>
      </c>
    </row>
    <row r="3312" spans="4:33" x14ac:dyDescent="0.25">
      <c r="D3312" s="6" t="s">
        <v>154</v>
      </c>
      <c r="E3312" s="6" t="s">
        <v>52</v>
      </c>
      <c r="F3312" s="6" t="s">
        <v>1764</v>
      </c>
      <c r="G3312" s="6" t="s">
        <v>746</v>
      </c>
      <c r="H3312" s="6" t="s">
        <v>505</v>
      </c>
      <c r="I3312" s="6" t="s">
        <v>522</v>
      </c>
      <c r="J3312" s="6" t="s">
        <v>154</v>
      </c>
      <c r="K3312" s="6" t="s">
        <v>39</v>
      </c>
      <c r="L3312" s="6" t="s">
        <v>73</v>
      </c>
      <c r="M3312" s="43"/>
      <c r="N3312" s="44" t="s">
        <v>1979</v>
      </c>
      <c r="P3312" s="39">
        <v>45610.708333333299</v>
      </c>
      <c r="S3312" s="45" t="e">
        <f>_xlfn.CONCAT(#REF!,TRIM(tbl_PV_Milestones[[#This Row],[Milestone Description]]))</f>
        <v>#REF!</v>
      </c>
      <c r="T3312" s="84" t="str">
        <f>IF(COUNTIF(tbl_PV_Milestones[UID],tbl_PV_Milestones[[#This Row],[UID]])&gt;1,"Duplicate","")</f>
        <v>Duplicate</v>
      </c>
      <c r="U3312" s="42" t="str">
        <f>_xlfn.XLOOKUP(tbl_PV_Milestones[[#This Row],[Work ID]],tbl_PV_Meta[Work ID '#],tbl_PV_Meta[Sub-Portfolio])</f>
        <v>Sub-Portfolio 4</v>
      </c>
      <c r="V3312" s="41">
        <f>IF(MONTH(tbl_PV_Milestones[[#This Row],[Baseline Date]])&lt;7,YEAR(tbl_PV_Milestones[[#This Row],[Baseline Date]]),YEAR(tbl_PV_Milestones[[#This Row],[Baseline Date]])+1)</f>
        <v>2025</v>
      </c>
      <c r="W3312" s="41">
        <f>IF(MONTH(tbl_PV_Milestones[[#This Row],[Actual/Schedule Finish]])&lt;7,YEAR(tbl_PV_Milestones[[#This Row],[Actual/Schedule Finish]]),YEAR(tbl_PV_Milestones[[#This Row],[Actual/Schedule Finish]])+1)</f>
        <v>1900</v>
      </c>
      <c r="X3312" s="41" t="str">
        <f>IF(OR(tbl_PV_Milestones[[#This Row],[Project Status]]="Completed",tbl_PV_Milestones[[#This Row],[Project Status]]="Assumed Completed"),"Yes","No")</f>
        <v>No</v>
      </c>
      <c r="Y3312" s="41">
        <f>IF(tbl_PV_Milestones[[#This Row],[Baseline Date]]="",1,0)</f>
        <v>0</v>
      </c>
      <c r="Z3312" s="41">
        <f>IF(tbl_PV_Milestones[[#This Row],[Baseline Date]]&lt;PV_Meta!$B$7,1,0)</f>
        <v>1</v>
      </c>
      <c r="AA3312" s="41">
        <f>IF(tbl_PV_Milestones[[#This Row],[Complete]]="Yes",1,0)</f>
        <v>0</v>
      </c>
      <c r="AB3312" s="41">
        <f>IF(AND(tbl_PV_Milestones[[#This Row],[BL FY]]=2025,tbl_PV_Milestones[[#This Row],[Baseline Date]]&lt;PV_Meta!$B$7),1,0)</f>
        <v>1</v>
      </c>
      <c r="AC3312" s="41">
        <f>IF(AND(tbl_PV_Milestones[[#This Row],[Planned YTD]]=1,tbl_PV_Milestones[[#This Row],[Complete]]="Yes"),1,0)</f>
        <v>0</v>
      </c>
      <c r="AD3312" s="41">
        <f>IF(AND(tbl_PV_Milestones[[#This Row],[Actual/Schedule Finish]]&lt;PV_Meta!$B$7,tbl_PV_Milestones[[#This Row],[Complete]]="No",tbl_PV_Milestones[[#This Row],[Project Status]]&lt;&gt;"On Hold"),1,0)</f>
        <v>1</v>
      </c>
      <c r="AE3312" s="41">
        <f>IF(AND(tbl_PV_Milestones[[#This Row],[Actual/Schedule Finish]]&gt;tbl_PV_Milestones[[#This Row],[Baseline Date]],tbl_PV_Milestones[[#This Row],[Complete]]="No",tbl_PV_Milestones[[#This Row],[Project Status]]&lt;&gt;"On Hold",tbl_PV_Milestones[[#This Row],[Overdue]]=0,tbl_PV_Milestones[[#This Row],[To be Baselined]]&lt;&gt;1),1,0)</f>
        <v>0</v>
      </c>
      <c r="AF3312" s="41">
        <f>IF(AND(tbl_PV_Milestones[[#This Row],[BL FY]]=2025,tbl_PV_Milestones[[#This Row],[Finish FY]]&gt;2025),1,0)</f>
        <v>0</v>
      </c>
      <c r="AG3312" s="56" t="str">
        <f>_xlfn.XLOOKUP(tbl_PV_Milestones[[#This Row],[Work ID]],tbl_PV_Meta[Work ID '#],tbl_PV_Meta[Project Manager/Owner],,0)</f>
        <v>Project Manager 18</v>
      </c>
    </row>
    <row r="3313" spans="4:33" x14ac:dyDescent="0.25">
      <c r="D3313" s="6" t="s">
        <v>154</v>
      </c>
      <c r="E3313" s="6" t="s">
        <v>503</v>
      </c>
      <c r="F3313" s="6" t="s">
        <v>1764</v>
      </c>
      <c r="G3313" s="6" t="s">
        <v>747</v>
      </c>
      <c r="H3313" s="6" t="s">
        <v>505</v>
      </c>
      <c r="I3313" s="6" t="s">
        <v>522</v>
      </c>
      <c r="J3313" s="6" t="s">
        <v>154</v>
      </c>
      <c r="K3313" s="6" t="s">
        <v>39</v>
      </c>
      <c r="L3313" s="6" t="s">
        <v>73</v>
      </c>
      <c r="M3313" s="43"/>
      <c r="N3313" s="44" t="s">
        <v>1979</v>
      </c>
      <c r="O3313" s="39">
        <v>45631.708333333299</v>
      </c>
      <c r="P3313" s="39">
        <v>45631.708333333299</v>
      </c>
      <c r="Q3313" s="6">
        <v>0</v>
      </c>
      <c r="R3313" s="6">
        <v>0</v>
      </c>
      <c r="S3313" s="45" t="e">
        <f>_xlfn.CONCAT(#REF!,TRIM(tbl_PV_Milestones[[#This Row],[Milestone Description]]))</f>
        <v>#REF!</v>
      </c>
      <c r="T3313" s="84" t="str">
        <f>IF(COUNTIF(tbl_PV_Milestones[UID],tbl_PV_Milestones[[#This Row],[UID]])&gt;1,"Duplicate","")</f>
        <v>Duplicate</v>
      </c>
      <c r="U3313" s="42" t="str">
        <f>_xlfn.XLOOKUP(tbl_PV_Milestones[[#This Row],[Work ID]],tbl_PV_Meta[Work ID '#],tbl_PV_Meta[Sub-Portfolio])</f>
        <v>Sub-Portfolio 4</v>
      </c>
      <c r="V3313" s="41">
        <f>IF(MONTH(tbl_PV_Milestones[[#This Row],[Baseline Date]])&lt;7,YEAR(tbl_PV_Milestones[[#This Row],[Baseline Date]]),YEAR(tbl_PV_Milestones[[#This Row],[Baseline Date]])+1)</f>
        <v>2025</v>
      </c>
      <c r="W3313" s="41">
        <f>IF(MONTH(tbl_PV_Milestones[[#This Row],[Actual/Schedule Finish]])&lt;7,YEAR(tbl_PV_Milestones[[#This Row],[Actual/Schedule Finish]]),YEAR(tbl_PV_Milestones[[#This Row],[Actual/Schedule Finish]])+1)</f>
        <v>2025</v>
      </c>
      <c r="X3313" s="41" t="str">
        <f>IF(OR(tbl_PV_Milestones[[#This Row],[Project Status]]="Completed",tbl_PV_Milestones[[#This Row],[Project Status]]="Assumed Completed"),"Yes","No")</f>
        <v>No</v>
      </c>
      <c r="Y3313" s="41">
        <f>IF(tbl_PV_Milestones[[#This Row],[Baseline Date]]="",1,0)</f>
        <v>0</v>
      </c>
      <c r="Z3313" s="41">
        <f>IF(tbl_PV_Milestones[[#This Row],[Baseline Date]]&lt;PV_Meta!$B$7,1,0)</f>
        <v>1</v>
      </c>
      <c r="AA3313" s="41">
        <f>IF(tbl_PV_Milestones[[#This Row],[Complete]]="Yes",1,0)</f>
        <v>0</v>
      </c>
      <c r="AB3313" s="41">
        <f>IF(AND(tbl_PV_Milestones[[#This Row],[BL FY]]=2025,tbl_PV_Milestones[[#This Row],[Baseline Date]]&lt;PV_Meta!$B$7),1,0)</f>
        <v>1</v>
      </c>
      <c r="AC3313" s="41">
        <f>IF(AND(tbl_PV_Milestones[[#This Row],[Planned YTD]]=1,tbl_PV_Milestones[[#This Row],[Complete]]="Yes"),1,0)</f>
        <v>0</v>
      </c>
      <c r="AD3313" s="41">
        <f>IF(AND(tbl_PV_Milestones[[#This Row],[Actual/Schedule Finish]]&lt;PV_Meta!$B$7,tbl_PV_Milestones[[#This Row],[Complete]]="No",tbl_PV_Milestones[[#This Row],[Project Status]]&lt;&gt;"On Hold"),1,0)</f>
        <v>1</v>
      </c>
      <c r="AE3313" s="41">
        <f>IF(AND(tbl_PV_Milestones[[#This Row],[Actual/Schedule Finish]]&gt;tbl_PV_Milestones[[#This Row],[Baseline Date]],tbl_PV_Milestones[[#This Row],[Complete]]="No",tbl_PV_Milestones[[#This Row],[Project Status]]&lt;&gt;"On Hold",tbl_PV_Milestones[[#This Row],[Overdue]]=0,tbl_PV_Milestones[[#This Row],[To be Baselined]]&lt;&gt;1),1,0)</f>
        <v>0</v>
      </c>
      <c r="AF3313" s="41">
        <f>IF(AND(tbl_PV_Milestones[[#This Row],[BL FY]]=2025,tbl_PV_Milestones[[#This Row],[Finish FY]]&gt;2025),1,0)</f>
        <v>0</v>
      </c>
      <c r="AG3313" s="56" t="str">
        <f>_xlfn.XLOOKUP(tbl_PV_Milestones[[#This Row],[Work ID]],tbl_PV_Meta[Work ID '#],tbl_PV_Meta[Project Manager/Owner],,0)</f>
        <v>Project Manager 18</v>
      </c>
    </row>
    <row r="3314" spans="4:33" x14ac:dyDescent="0.25">
      <c r="D3314" s="6" t="s">
        <v>154</v>
      </c>
      <c r="E3314" s="6" t="s">
        <v>52</v>
      </c>
      <c r="F3314" s="6" t="s">
        <v>1708</v>
      </c>
      <c r="G3314" s="6" t="s">
        <v>534</v>
      </c>
      <c r="H3314" s="6" t="s">
        <v>505</v>
      </c>
      <c r="I3314" s="6" t="s">
        <v>110</v>
      </c>
      <c r="J3314" s="6" t="s">
        <v>154</v>
      </c>
      <c r="K3314" s="6" t="s">
        <v>29</v>
      </c>
      <c r="L3314" s="6" t="s">
        <v>27</v>
      </c>
      <c r="M3314" s="43"/>
      <c r="N3314" s="44" t="s">
        <v>1979</v>
      </c>
      <c r="S3314" s="45" t="e">
        <f>_xlfn.CONCAT(#REF!,TRIM(tbl_PV_Milestones[[#This Row],[Milestone Description]]))</f>
        <v>#REF!</v>
      </c>
      <c r="T3314" s="84" t="str">
        <f>IF(COUNTIF(tbl_PV_Milestones[UID],tbl_PV_Milestones[[#This Row],[UID]])&gt;1,"Duplicate","")</f>
        <v>Duplicate</v>
      </c>
      <c r="U3314" s="42" t="str">
        <f>_xlfn.XLOOKUP(tbl_PV_Milestones[[#This Row],[Work ID]],tbl_PV_Meta[Work ID '#],tbl_PV_Meta[Sub-Portfolio])</f>
        <v>Sub-Portfolio 8</v>
      </c>
      <c r="V3314" s="41">
        <f>IF(MONTH(tbl_PV_Milestones[[#This Row],[Baseline Date]])&lt;7,YEAR(tbl_PV_Milestones[[#This Row],[Baseline Date]]),YEAR(tbl_PV_Milestones[[#This Row],[Baseline Date]])+1)</f>
        <v>1900</v>
      </c>
      <c r="W3314" s="41">
        <f>IF(MONTH(tbl_PV_Milestones[[#This Row],[Actual/Schedule Finish]])&lt;7,YEAR(tbl_PV_Milestones[[#This Row],[Actual/Schedule Finish]]),YEAR(tbl_PV_Milestones[[#This Row],[Actual/Schedule Finish]])+1)</f>
        <v>1900</v>
      </c>
      <c r="X3314" s="41" t="str">
        <f>IF(OR(tbl_PV_Milestones[[#This Row],[Project Status]]="Completed",tbl_PV_Milestones[[#This Row],[Project Status]]="Assumed Completed"),"Yes","No")</f>
        <v>No</v>
      </c>
      <c r="Y3314" s="41">
        <f>IF(tbl_PV_Milestones[[#This Row],[Baseline Date]]="",1,0)</f>
        <v>1</v>
      </c>
      <c r="Z3314" s="41">
        <f>IF(tbl_PV_Milestones[[#This Row],[Baseline Date]]&lt;PV_Meta!$B$7,1,0)</f>
        <v>1</v>
      </c>
      <c r="AA3314" s="41">
        <f>IF(tbl_PV_Milestones[[#This Row],[Complete]]="Yes",1,0)</f>
        <v>0</v>
      </c>
      <c r="AB3314" s="41">
        <f>IF(AND(tbl_PV_Milestones[[#This Row],[BL FY]]=2025,tbl_PV_Milestones[[#This Row],[Baseline Date]]&lt;PV_Meta!$B$7),1,0)</f>
        <v>0</v>
      </c>
      <c r="AC3314" s="41">
        <f>IF(AND(tbl_PV_Milestones[[#This Row],[Planned YTD]]=1,tbl_PV_Milestones[[#This Row],[Complete]]="Yes"),1,0)</f>
        <v>0</v>
      </c>
      <c r="AD3314" s="41">
        <f>IF(AND(tbl_PV_Milestones[[#This Row],[Actual/Schedule Finish]]&lt;PV_Meta!$B$7,tbl_PV_Milestones[[#This Row],[Complete]]="No",tbl_PV_Milestones[[#This Row],[Project Status]]&lt;&gt;"On Hold"),1,0)</f>
        <v>1</v>
      </c>
      <c r="AE3314" s="41">
        <f>IF(AND(tbl_PV_Milestones[[#This Row],[Actual/Schedule Finish]]&gt;tbl_PV_Milestones[[#This Row],[Baseline Date]],tbl_PV_Milestones[[#This Row],[Complete]]="No",tbl_PV_Milestones[[#This Row],[Project Status]]&lt;&gt;"On Hold",tbl_PV_Milestones[[#This Row],[Overdue]]=0,tbl_PV_Milestones[[#This Row],[To be Baselined]]&lt;&gt;1),1,0)</f>
        <v>0</v>
      </c>
      <c r="AF3314" s="41">
        <f>IF(AND(tbl_PV_Milestones[[#This Row],[BL FY]]=2025,tbl_PV_Milestones[[#This Row],[Finish FY]]&gt;2025),1,0)</f>
        <v>0</v>
      </c>
      <c r="AG3314" s="56" t="str">
        <f>_xlfn.XLOOKUP(tbl_PV_Milestones[[#This Row],[Work ID]],tbl_PV_Meta[Work ID '#],tbl_PV_Meta[Project Manager/Owner],,0)</f>
        <v>Project Manager 6</v>
      </c>
    </row>
    <row r="3315" spans="4:33" x14ac:dyDescent="0.25">
      <c r="D3315" s="6" t="s">
        <v>154</v>
      </c>
      <c r="E3315" s="6" t="s">
        <v>52</v>
      </c>
      <c r="F3315" s="6" t="s">
        <v>1708</v>
      </c>
      <c r="G3315" s="6" t="s">
        <v>537</v>
      </c>
      <c r="H3315" s="6" t="s">
        <v>505</v>
      </c>
      <c r="I3315" s="6" t="s">
        <v>110</v>
      </c>
      <c r="J3315" s="6" t="s">
        <v>154</v>
      </c>
      <c r="K3315" s="6" t="s">
        <v>29</v>
      </c>
      <c r="L3315" s="6" t="s">
        <v>27</v>
      </c>
      <c r="M3315" s="43"/>
      <c r="N3315" s="44" t="s">
        <v>1979</v>
      </c>
      <c r="S3315" s="45" t="e">
        <f>_xlfn.CONCAT(#REF!,TRIM(tbl_PV_Milestones[[#This Row],[Milestone Description]]))</f>
        <v>#REF!</v>
      </c>
      <c r="T3315" s="84" t="str">
        <f>IF(COUNTIF(tbl_PV_Milestones[UID],tbl_PV_Milestones[[#This Row],[UID]])&gt;1,"Duplicate","")</f>
        <v>Duplicate</v>
      </c>
      <c r="U3315" s="42" t="str">
        <f>_xlfn.XLOOKUP(tbl_PV_Milestones[[#This Row],[Work ID]],tbl_PV_Meta[Work ID '#],tbl_PV_Meta[Sub-Portfolio])</f>
        <v>Sub-Portfolio 8</v>
      </c>
      <c r="V3315" s="41">
        <f>IF(MONTH(tbl_PV_Milestones[[#This Row],[Baseline Date]])&lt;7,YEAR(tbl_PV_Milestones[[#This Row],[Baseline Date]]),YEAR(tbl_PV_Milestones[[#This Row],[Baseline Date]])+1)</f>
        <v>1900</v>
      </c>
      <c r="W3315" s="41">
        <f>IF(MONTH(tbl_PV_Milestones[[#This Row],[Actual/Schedule Finish]])&lt;7,YEAR(tbl_PV_Milestones[[#This Row],[Actual/Schedule Finish]]),YEAR(tbl_PV_Milestones[[#This Row],[Actual/Schedule Finish]])+1)</f>
        <v>1900</v>
      </c>
      <c r="X3315" s="41" t="str">
        <f>IF(OR(tbl_PV_Milestones[[#This Row],[Project Status]]="Completed",tbl_PV_Milestones[[#This Row],[Project Status]]="Assumed Completed"),"Yes","No")</f>
        <v>No</v>
      </c>
      <c r="Y3315" s="41">
        <f>IF(tbl_PV_Milestones[[#This Row],[Baseline Date]]="",1,0)</f>
        <v>1</v>
      </c>
      <c r="Z3315" s="41">
        <f>IF(tbl_PV_Milestones[[#This Row],[Baseline Date]]&lt;PV_Meta!$B$7,1,0)</f>
        <v>1</v>
      </c>
      <c r="AA3315" s="41">
        <f>IF(tbl_PV_Milestones[[#This Row],[Complete]]="Yes",1,0)</f>
        <v>0</v>
      </c>
      <c r="AB3315" s="41">
        <f>IF(AND(tbl_PV_Milestones[[#This Row],[BL FY]]=2025,tbl_PV_Milestones[[#This Row],[Baseline Date]]&lt;PV_Meta!$B$7),1,0)</f>
        <v>0</v>
      </c>
      <c r="AC3315" s="41">
        <f>IF(AND(tbl_PV_Milestones[[#This Row],[Planned YTD]]=1,tbl_PV_Milestones[[#This Row],[Complete]]="Yes"),1,0)</f>
        <v>0</v>
      </c>
      <c r="AD3315" s="41">
        <f>IF(AND(tbl_PV_Milestones[[#This Row],[Actual/Schedule Finish]]&lt;PV_Meta!$B$7,tbl_PV_Milestones[[#This Row],[Complete]]="No",tbl_PV_Milestones[[#This Row],[Project Status]]&lt;&gt;"On Hold"),1,0)</f>
        <v>1</v>
      </c>
      <c r="AE3315" s="41">
        <f>IF(AND(tbl_PV_Milestones[[#This Row],[Actual/Schedule Finish]]&gt;tbl_PV_Milestones[[#This Row],[Baseline Date]],tbl_PV_Milestones[[#This Row],[Complete]]="No",tbl_PV_Milestones[[#This Row],[Project Status]]&lt;&gt;"On Hold",tbl_PV_Milestones[[#This Row],[Overdue]]=0,tbl_PV_Milestones[[#This Row],[To be Baselined]]&lt;&gt;1),1,0)</f>
        <v>0</v>
      </c>
      <c r="AF3315" s="41">
        <f>IF(AND(tbl_PV_Milestones[[#This Row],[BL FY]]=2025,tbl_PV_Milestones[[#This Row],[Finish FY]]&gt;2025),1,0)</f>
        <v>0</v>
      </c>
      <c r="AG3315" s="56" t="str">
        <f>_xlfn.XLOOKUP(tbl_PV_Milestones[[#This Row],[Work ID]],tbl_PV_Meta[Work ID '#],tbl_PV_Meta[Project Manager/Owner],,0)</f>
        <v>Project Manager 6</v>
      </c>
    </row>
    <row r="3316" spans="4:33" x14ac:dyDescent="0.25">
      <c r="D3316" s="6" t="s">
        <v>154</v>
      </c>
      <c r="E3316" s="6" t="s">
        <v>52</v>
      </c>
      <c r="F3316" s="6" t="s">
        <v>1708</v>
      </c>
      <c r="G3316" s="6" t="s">
        <v>538</v>
      </c>
      <c r="H3316" s="6" t="s">
        <v>505</v>
      </c>
      <c r="I3316" s="6" t="s">
        <v>110</v>
      </c>
      <c r="J3316" s="6" t="s">
        <v>154</v>
      </c>
      <c r="K3316" s="6" t="s">
        <v>29</v>
      </c>
      <c r="L3316" s="6" t="s">
        <v>27</v>
      </c>
      <c r="M3316" s="43"/>
      <c r="N3316" s="44" t="s">
        <v>1979</v>
      </c>
      <c r="S3316" s="45" t="e">
        <f>_xlfn.CONCAT(#REF!,TRIM(tbl_PV_Milestones[[#This Row],[Milestone Description]]))</f>
        <v>#REF!</v>
      </c>
      <c r="T3316" s="84" t="str">
        <f>IF(COUNTIF(tbl_PV_Milestones[UID],tbl_PV_Milestones[[#This Row],[UID]])&gt;1,"Duplicate","")</f>
        <v>Duplicate</v>
      </c>
      <c r="U3316" s="42" t="str">
        <f>_xlfn.XLOOKUP(tbl_PV_Milestones[[#This Row],[Work ID]],tbl_PV_Meta[Work ID '#],tbl_PV_Meta[Sub-Portfolio])</f>
        <v>Sub-Portfolio 8</v>
      </c>
      <c r="V3316" s="41">
        <f>IF(MONTH(tbl_PV_Milestones[[#This Row],[Baseline Date]])&lt;7,YEAR(tbl_PV_Milestones[[#This Row],[Baseline Date]]),YEAR(tbl_PV_Milestones[[#This Row],[Baseline Date]])+1)</f>
        <v>1900</v>
      </c>
      <c r="W3316" s="41">
        <f>IF(MONTH(tbl_PV_Milestones[[#This Row],[Actual/Schedule Finish]])&lt;7,YEAR(tbl_PV_Milestones[[#This Row],[Actual/Schedule Finish]]),YEAR(tbl_PV_Milestones[[#This Row],[Actual/Schedule Finish]])+1)</f>
        <v>1900</v>
      </c>
      <c r="X3316" s="41" t="str">
        <f>IF(OR(tbl_PV_Milestones[[#This Row],[Project Status]]="Completed",tbl_PV_Milestones[[#This Row],[Project Status]]="Assumed Completed"),"Yes","No")</f>
        <v>No</v>
      </c>
      <c r="Y3316" s="41">
        <f>IF(tbl_PV_Milestones[[#This Row],[Baseline Date]]="",1,0)</f>
        <v>1</v>
      </c>
      <c r="Z3316" s="41">
        <f>IF(tbl_PV_Milestones[[#This Row],[Baseline Date]]&lt;PV_Meta!$B$7,1,0)</f>
        <v>1</v>
      </c>
      <c r="AA3316" s="41">
        <f>IF(tbl_PV_Milestones[[#This Row],[Complete]]="Yes",1,0)</f>
        <v>0</v>
      </c>
      <c r="AB3316" s="41">
        <f>IF(AND(tbl_PV_Milestones[[#This Row],[BL FY]]=2025,tbl_PV_Milestones[[#This Row],[Baseline Date]]&lt;PV_Meta!$B$7),1,0)</f>
        <v>0</v>
      </c>
      <c r="AC3316" s="41">
        <f>IF(AND(tbl_PV_Milestones[[#This Row],[Planned YTD]]=1,tbl_PV_Milestones[[#This Row],[Complete]]="Yes"),1,0)</f>
        <v>0</v>
      </c>
      <c r="AD3316" s="41">
        <f>IF(AND(tbl_PV_Milestones[[#This Row],[Actual/Schedule Finish]]&lt;PV_Meta!$B$7,tbl_PV_Milestones[[#This Row],[Complete]]="No",tbl_PV_Milestones[[#This Row],[Project Status]]&lt;&gt;"On Hold"),1,0)</f>
        <v>1</v>
      </c>
      <c r="AE3316" s="41">
        <f>IF(AND(tbl_PV_Milestones[[#This Row],[Actual/Schedule Finish]]&gt;tbl_PV_Milestones[[#This Row],[Baseline Date]],tbl_PV_Milestones[[#This Row],[Complete]]="No",tbl_PV_Milestones[[#This Row],[Project Status]]&lt;&gt;"On Hold",tbl_PV_Milestones[[#This Row],[Overdue]]=0,tbl_PV_Milestones[[#This Row],[To be Baselined]]&lt;&gt;1),1,0)</f>
        <v>0</v>
      </c>
      <c r="AF3316" s="41">
        <f>IF(AND(tbl_PV_Milestones[[#This Row],[BL FY]]=2025,tbl_PV_Milestones[[#This Row],[Finish FY]]&gt;2025),1,0)</f>
        <v>0</v>
      </c>
      <c r="AG3316" s="56" t="str">
        <f>_xlfn.XLOOKUP(tbl_PV_Milestones[[#This Row],[Work ID]],tbl_PV_Meta[Work ID '#],tbl_PV_Meta[Project Manager/Owner],,0)</f>
        <v>Project Manager 6</v>
      </c>
    </row>
    <row r="3317" spans="4:33" x14ac:dyDescent="0.25">
      <c r="D3317" s="6" t="s">
        <v>154</v>
      </c>
      <c r="E3317" s="6" t="s">
        <v>52</v>
      </c>
      <c r="F3317" s="6" t="s">
        <v>1708</v>
      </c>
      <c r="G3317" s="6" t="s">
        <v>540</v>
      </c>
      <c r="H3317" s="6" t="s">
        <v>505</v>
      </c>
      <c r="I3317" s="6" t="s">
        <v>110</v>
      </c>
      <c r="J3317" s="6" t="s">
        <v>154</v>
      </c>
      <c r="K3317" s="6" t="s">
        <v>29</v>
      </c>
      <c r="L3317" s="6" t="s">
        <v>27</v>
      </c>
      <c r="M3317" s="43"/>
      <c r="N3317" s="44" t="s">
        <v>1979</v>
      </c>
      <c r="P3317" s="39">
        <v>45716.708333333299</v>
      </c>
      <c r="S3317" s="45" t="e">
        <f>_xlfn.CONCAT(#REF!,TRIM(tbl_PV_Milestones[[#This Row],[Milestone Description]]))</f>
        <v>#REF!</v>
      </c>
      <c r="T3317" s="84" t="str">
        <f>IF(COUNTIF(tbl_PV_Milestones[UID],tbl_PV_Milestones[[#This Row],[UID]])&gt;1,"Duplicate","")</f>
        <v>Duplicate</v>
      </c>
      <c r="U3317" s="42" t="str">
        <f>_xlfn.XLOOKUP(tbl_PV_Milestones[[#This Row],[Work ID]],tbl_PV_Meta[Work ID '#],tbl_PV_Meta[Sub-Portfolio])</f>
        <v>Sub-Portfolio 8</v>
      </c>
      <c r="V3317" s="41">
        <f>IF(MONTH(tbl_PV_Milestones[[#This Row],[Baseline Date]])&lt;7,YEAR(tbl_PV_Milestones[[#This Row],[Baseline Date]]),YEAR(tbl_PV_Milestones[[#This Row],[Baseline Date]])+1)</f>
        <v>2025</v>
      </c>
      <c r="W3317" s="41">
        <f>IF(MONTH(tbl_PV_Milestones[[#This Row],[Actual/Schedule Finish]])&lt;7,YEAR(tbl_PV_Milestones[[#This Row],[Actual/Schedule Finish]]),YEAR(tbl_PV_Milestones[[#This Row],[Actual/Schedule Finish]])+1)</f>
        <v>1900</v>
      </c>
      <c r="X3317" s="41" t="str">
        <f>IF(OR(tbl_PV_Milestones[[#This Row],[Project Status]]="Completed",tbl_PV_Milestones[[#This Row],[Project Status]]="Assumed Completed"),"Yes","No")</f>
        <v>No</v>
      </c>
      <c r="Y3317" s="41">
        <f>IF(tbl_PV_Milestones[[#This Row],[Baseline Date]]="",1,0)</f>
        <v>0</v>
      </c>
      <c r="Z3317" s="41">
        <f>IF(tbl_PV_Milestones[[#This Row],[Baseline Date]]&lt;PV_Meta!$B$7,1,0)</f>
        <v>1</v>
      </c>
      <c r="AA3317" s="41">
        <f>IF(tbl_PV_Milestones[[#This Row],[Complete]]="Yes",1,0)</f>
        <v>0</v>
      </c>
      <c r="AB3317" s="41">
        <f>IF(AND(tbl_PV_Milestones[[#This Row],[BL FY]]=2025,tbl_PV_Milestones[[#This Row],[Baseline Date]]&lt;PV_Meta!$B$7),1,0)</f>
        <v>1</v>
      </c>
      <c r="AC3317" s="41">
        <f>IF(AND(tbl_PV_Milestones[[#This Row],[Planned YTD]]=1,tbl_PV_Milestones[[#This Row],[Complete]]="Yes"),1,0)</f>
        <v>0</v>
      </c>
      <c r="AD3317" s="41">
        <f>IF(AND(tbl_PV_Milestones[[#This Row],[Actual/Schedule Finish]]&lt;PV_Meta!$B$7,tbl_PV_Milestones[[#This Row],[Complete]]="No",tbl_PV_Milestones[[#This Row],[Project Status]]&lt;&gt;"On Hold"),1,0)</f>
        <v>1</v>
      </c>
      <c r="AE3317" s="41">
        <f>IF(AND(tbl_PV_Milestones[[#This Row],[Actual/Schedule Finish]]&gt;tbl_PV_Milestones[[#This Row],[Baseline Date]],tbl_PV_Milestones[[#This Row],[Complete]]="No",tbl_PV_Milestones[[#This Row],[Project Status]]&lt;&gt;"On Hold",tbl_PV_Milestones[[#This Row],[Overdue]]=0,tbl_PV_Milestones[[#This Row],[To be Baselined]]&lt;&gt;1),1,0)</f>
        <v>0</v>
      </c>
      <c r="AF3317" s="41">
        <f>IF(AND(tbl_PV_Milestones[[#This Row],[BL FY]]=2025,tbl_PV_Milestones[[#This Row],[Finish FY]]&gt;2025),1,0)</f>
        <v>0</v>
      </c>
      <c r="AG3317" s="56" t="str">
        <f>_xlfn.XLOOKUP(tbl_PV_Milestones[[#This Row],[Work ID]],tbl_PV_Meta[Work ID '#],tbl_PV_Meta[Project Manager/Owner],,0)</f>
        <v>Project Manager 6</v>
      </c>
    </row>
    <row r="3318" spans="4:33" x14ac:dyDescent="0.25">
      <c r="D3318" s="6" t="s">
        <v>154</v>
      </c>
      <c r="E3318" s="6" t="s">
        <v>52</v>
      </c>
      <c r="F3318" s="6" t="s">
        <v>1708</v>
      </c>
      <c r="G3318" s="6" t="s">
        <v>525</v>
      </c>
      <c r="H3318" s="6" t="s">
        <v>505</v>
      </c>
      <c r="I3318" s="6" t="s">
        <v>110</v>
      </c>
      <c r="J3318" s="6" t="s">
        <v>154</v>
      </c>
      <c r="K3318" s="6" t="s">
        <v>29</v>
      </c>
      <c r="L3318" s="6" t="s">
        <v>27</v>
      </c>
      <c r="M3318" s="43"/>
      <c r="N3318" s="44" t="s">
        <v>1979</v>
      </c>
      <c r="S3318" s="45" t="e">
        <f>_xlfn.CONCAT(#REF!,TRIM(tbl_PV_Milestones[[#This Row],[Milestone Description]]))</f>
        <v>#REF!</v>
      </c>
      <c r="T3318" s="84" t="str">
        <f>IF(COUNTIF(tbl_PV_Milestones[UID],tbl_PV_Milestones[[#This Row],[UID]])&gt;1,"Duplicate","")</f>
        <v>Duplicate</v>
      </c>
      <c r="U3318" s="42" t="str">
        <f>_xlfn.XLOOKUP(tbl_PV_Milestones[[#This Row],[Work ID]],tbl_PV_Meta[Work ID '#],tbl_PV_Meta[Sub-Portfolio])</f>
        <v>Sub-Portfolio 8</v>
      </c>
      <c r="V3318" s="41">
        <f>IF(MONTH(tbl_PV_Milestones[[#This Row],[Baseline Date]])&lt;7,YEAR(tbl_PV_Milestones[[#This Row],[Baseline Date]]),YEAR(tbl_PV_Milestones[[#This Row],[Baseline Date]])+1)</f>
        <v>1900</v>
      </c>
      <c r="W3318" s="41">
        <f>IF(MONTH(tbl_PV_Milestones[[#This Row],[Actual/Schedule Finish]])&lt;7,YEAR(tbl_PV_Milestones[[#This Row],[Actual/Schedule Finish]]),YEAR(tbl_PV_Milestones[[#This Row],[Actual/Schedule Finish]])+1)</f>
        <v>1900</v>
      </c>
      <c r="X3318" s="41" t="str">
        <f>IF(OR(tbl_PV_Milestones[[#This Row],[Project Status]]="Completed",tbl_PV_Milestones[[#This Row],[Project Status]]="Assumed Completed"),"Yes","No")</f>
        <v>No</v>
      </c>
      <c r="Y3318" s="41">
        <f>IF(tbl_PV_Milestones[[#This Row],[Baseline Date]]="",1,0)</f>
        <v>1</v>
      </c>
      <c r="Z3318" s="41">
        <f>IF(tbl_PV_Milestones[[#This Row],[Baseline Date]]&lt;PV_Meta!$B$7,1,0)</f>
        <v>1</v>
      </c>
      <c r="AA3318" s="41">
        <f>IF(tbl_PV_Milestones[[#This Row],[Complete]]="Yes",1,0)</f>
        <v>0</v>
      </c>
      <c r="AB3318" s="41">
        <f>IF(AND(tbl_PV_Milestones[[#This Row],[BL FY]]=2025,tbl_PV_Milestones[[#This Row],[Baseline Date]]&lt;PV_Meta!$B$7),1,0)</f>
        <v>0</v>
      </c>
      <c r="AC3318" s="41">
        <f>IF(AND(tbl_PV_Milestones[[#This Row],[Planned YTD]]=1,tbl_PV_Milestones[[#This Row],[Complete]]="Yes"),1,0)</f>
        <v>0</v>
      </c>
      <c r="AD3318" s="41">
        <f>IF(AND(tbl_PV_Milestones[[#This Row],[Actual/Schedule Finish]]&lt;PV_Meta!$B$7,tbl_PV_Milestones[[#This Row],[Complete]]="No",tbl_PV_Milestones[[#This Row],[Project Status]]&lt;&gt;"On Hold"),1,0)</f>
        <v>1</v>
      </c>
      <c r="AE3318" s="41">
        <f>IF(AND(tbl_PV_Milestones[[#This Row],[Actual/Schedule Finish]]&gt;tbl_PV_Milestones[[#This Row],[Baseline Date]],tbl_PV_Milestones[[#This Row],[Complete]]="No",tbl_PV_Milestones[[#This Row],[Project Status]]&lt;&gt;"On Hold",tbl_PV_Milestones[[#This Row],[Overdue]]=0,tbl_PV_Milestones[[#This Row],[To be Baselined]]&lt;&gt;1),1,0)</f>
        <v>0</v>
      </c>
      <c r="AF3318" s="41">
        <f>IF(AND(tbl_PV_Milestones[[#This Row],[BL FY]]=2025,tbl_PV_Milestones[[#This Row],[Finish FY]]&gt;2025),1,0)</f>
        <v>0</v>
      </c>
      <c r="AG3318" s="56" t="str">
        <f>_xlfn.XLOOKUP(tbl_PV_Milestones[[#This Row],[Work ID]],tbl_PV_Meta[Work ID '#],tbl_PV_Meta[Project Manager/Owner],,0)</f>
        <v>Project Manager 6</v>
      </c>
    </row>
    <row r="3319" spans="4:33" x14ac:dyDescent="0.25">
      <c r="D3319" s="6" t="s">
        <v>154</v>
      </c>
      <c r="E3319" s="6" t="s">
        <v>52</v>
      </c>
      <c r="F3319" s="6" t="s">
        <v>1708</v>
      </c>
      <c r="G3319" s="6" t="s">
        <v>529</v>
      </c>
      <c r="H3319" s="6" t="s">
        <v>505</v>
      </c>
      <c r="I3319" s="6" t="s">
        <v>110</v>
      </c>
      <c r="J3319" s="6" t="s">
        <v>154</v>
      </c>
      <c r="K3319" s="6" t="s">
        <v>29</v>
      </c>
      <c r="L3319" s="6" t="s">
        <v>27</v>
      </c>
      <c r="M3319" s="43"/>
      <c r="N3319" s="44" t="s">
        <v>1979</v>
      </c>
      <c r="S3319" s="45" t="e">
        <f>_xlfn.CONCAT(#REF!,TRIM(tbl_PV_Milestones[[#This Row],[Milestone Description]]))</f>
        <v>#REF!</v>
      </c>
      <c r="T3319" s="84" t="str">
        <f>IF(COUNTIF(tbl_PV_Milestones[UID],tbl_PV_Milestones[[#This Row],[UID]])&gt;1,"Duplicate","")</f>
        <v>Duplicate</v>
      </c>
      <c r="U3319" s="42" t="str">
        <f>_xlfn.XLOOKUP(tbl_PV_Milestones[[#This Row],[Work ID]],tbl_PV_Meta[Work ID '#],tbl_PV_Meta[Sub-Portfolio])</f>
        <v>Sub-Portfolio 8</v>
      </c>
      <c r="V3319" s="41">
        <f>IF(MONTH(tbl_PV_Milestones[[#This Row],[Baseline Date]])&lt;7,YEAR(tbl_PV_Milestones[[#This Row],[Baseline Date]]),YEAR(tbl_PV_Milestones[[#This Row],[Baseline Date]])+1)</f>
        <v>1900</v>
      </c>
      <c r="W3319" s="41">
        <f>IF(MONTH(tbl_PV_Milestones[[#This Row],[Actual/Schedule Finish]])&lt;7,YEAR(tbl_PV_Milestones[[#This Row],[Actual/Schedule Finish]]),YEAR(tbl_PV_Milestones[[#This Row],[Actual/Schedule Finish]])+1)</f>
        <v>1900</v>
      </c>
      <c r="X3319" s="41" t="str">
        <f>IF(OR(tbl_PV_Milestones[[#This Row],[Project Status]]="Completed",tbl_PV_Milestones[[#This Row],[Project Status]]="Assumed Completed"),"Yes","No")</f>
        <v>No</v>
      </c>
      <c r="Y3319" s="41">
        <f>IF(tbl_PV_Milestones[[#This Row],[Baseline Date]]="",1,0)</f>
        <v>1</v>
      </c>
      <c r="Z3319" s="41">
        <f>IF(tbl_PV_Milestones[[#This Row],[Baseline Date]]&lt;PV_Meta!$B$7,1,0)</f>
        <v>1</v>
      </c>
      <c r="AA3319" s="41">
        <f>IF(tbl_PV_Milestones[[#This Row],[Complete]]="Yes",1,0)</f>
        <v>0</v>
      </c>
      <c r="AB3319" s="41">
        <f>IF(AND(tbl_PV_Milestones[[#This Row],[BL FY]]=2025,tbl_PV_Milestones[[#This Row],[Baseline Date]]&lt;PV_Meta!$B$7),1,0)</f>
        <v>0</v>
      </c>
      <c r="AC3319" s="41">
        <f>IF(AND(tbl_PV_Milestones[[#This Row],[Planned YTD]]=1,tbl_PV_Milestones[[#This Row],[Complete]]="Yes"),1,0)</f>
        <v>0</v>
      </c>
      <c r="AD3319" s="41">
        <f>IF(AND(tbl_PV_Milestones[[#This Row],[Actual/Schedule Finish]]&lt;PV_Meta!$B$7,tbl_PV_Milestones[[#This Row],[Complete]]="No",tbl_PV_Milestones[[#This Row],[Project Status]]&lt;&gt;"On Hold"),1,0)</f>
        <v>1</v>
      </c>
      <c r="AE3319" s="41">
        <f>IF(AND(tbl_PV_Milestones[[#This Row],[Actual/Schedule Finish]]&gt;tbl_PV_Milestones[[#This Row],[Baseline Date]],tbl_PV_Milestones[[#This Row],[Complete]]="No",tbl_PV_Milestones[[#This Row],[Project Status]]&lt;&gt;"On Hold",tbl_PV_Milestones[[#This Row],[Overdue]]=0,tbl_PV_Milestones[[#This Row],[To be Baselined]]&lt;&gt;1),1,0)</f>
        <v>0</v>
      </c>
      <c r="AF3319" s="41">
        <f>IF(AND(tbl_PV_Milestones[[#This Row],[BL FY]]=2025,tbl_PV_Milestones[[#This Row],[Finish FY]]&gt;2025),1,0)</f>
        <v>0</v>
      </c>
      <c r="AG3319" s="56" t="str">
        <f>_xlfn.XLOOKUP(tbl_PV_Milestones[[#This Row],[Work ID]],tbl_PV_Meta[Work ID '#],tbl_PV_Meta[Project Manager/Owner],,0)</f>
        <v>Project Manager 6</v>
      </c>
    </row>
    <row r="3320" spans="4:33" x14ac:dyDescent="0.25">
      <c r="D3320" s="6" t="s">
        <v>154</v>
      </c>
      <c r="E3320" s="6" t="s">
        <v>52</v>
      </c>
      <c r="F3320" s="6" t="s">
        <v>1708</v>
      </c>
      <c r="G3320" s="6" t="s">
        <v>530</v>
      </c>
      <c r="H3320" s="6" t="s">
        <v>505</v>
      </c>
      <c r="I3320" s="6" t="s">
        <v>110</v>
      </c>
      <c r="J3320" s="6" t="s">
        <v>154</v>
      </c>
      <c r="K3320" s="6" t="s">
        <v>29</v>
      </c>
      <c r="L3320" s="6" t="s">
        <v>27</v>
      </c>
      <c r="M3320" s="43"/>
      <c r="N3320" s="44" t="s">
        <v>1979</v>
      </c>
      <c r="S3320" s="45" t="e">
        <f>_xlfn.CONCAT(#REF!,TRIM(tbl_PV_Milestones[[#This Row],[Milestone Description]]))</f>
        <v>#REF!</v>
      </c>
      <c r="T3320" s="84" t="str">
        <f>IF(COUNTIF(tbl_PV_Milestones[UID],tbl_PV_Milestones[[#This Row],[UID]])&gt;1,"Duplicate","")</f>
        <v>Duplicate</v>
      </c>
      <c r="U3320" s="42" t="str">
        <f>_xlfn.XLOOKUP(tbl_PV_Milestones[[#This Row],[Work ID]],tbl_PV_Meta[Work ID '#],tbl_PV_Meta[Sub-Portfolio])</f>
        <v>Sub-Portfolio 8</v>
      </c>
      <c r="V3320" s="41">
        <f>IF(MONTH(tbl_PV_Milestones[[#This Row],[Baseline Date]])&lt;7,YEAR(tbl_PV_Milestones[[#This Row],[Baseline Date]]),YEAR(tbl_PV_Milestones[[#This Row],[Baseline Date]])+1)</f>
        <v>1900</v>
      </c>
      <c r="W3320" s="41">
        <f>IF(MONTH(tbl_PV_Milestones[[#This Row],[Actual/Schedule Finish]])&lt;7,YEAR(tbl_PV_Milestones[[#This Row],[Actual/Schedule Finish]]),YEAR(tbl_PV_Milestones[[#This Row],[Actual/Schedule Finish]])+1)</f>
        <v>1900</v>
      </c>
      <c r="X3320" s="41" t="str">
        <f>IF(OR(tbl_PV_Milestones[[#This Row],[Project Status]]="Completed",tbl_PV_Milestones[[#This Row],[Project Status]]="Assumed Completed"),"Yes","No")</f>
        <v>No</v>
      </c>
      <c r="Y3320" s="41">
        <f>IF(tbl_PV_Milestones[[#This Row],[Baseline Date]]="",1,0)</f>
        <v>1</v>
      </c>
      <c r="Z3320" s="41">
        <f>IF(tbl_PV_Milestones[[#This Row],[Baseline Date]]&lt;PV_Meta!$B$7,1,0)</f>
        <v>1</v>
      </c>
      <c r="AA3320" s="41">
        <f>IF(tbl_PV_Milestones[[#This Row],[Complete]]="Yes",1,0)</f>
        <v>0</v>
      </c>
      <c r="AB3320" s="41">
        <f>IF(AND(tbl_PV_Milestones[[#This Row],[BL FY]]=2025,tbl_PV_Milestones[[#This Row],[Baseline Date]]&lt;PV_Meta!$B$7),1,0)</f>
        <v>0</v>
      </c>
      <c r="AC3320" s="41">
        <f>IF(AND(tbl_PV_Milestones[[#This Row],[Planned YTD]]=1,tbl_PV_Milestones[[#This Row],[Complete]]="Yes"),1,0)</f>
        <v>0</v>
      </c>
      <c r="AD3320" s="41">
        <f>IF(AND(tbl_PV_Milestones[[#This Row],[Actual/Schedule Finish]]&lt;PV_Meta!$B$7,tbl_PV_Milestones[[#This Row],[Complete]]="No",tbl_PV_Milestones[[#This Row],[Project Status]]&lt;&gt;"On Hold"),1,0)</f>
        <v>1</v>
      </c>
      <c r="AE3320" s="41">
        <f>IF(AND(tbl_PV_Milestones[[#This Row],[Actual/Schedule Finish]]&gt;tbl_PV_Milestones[[#This Row],[Baseline Date]],tbl_PV_Milestones[[#This Row],[Complete]]="No",tbl_PV_Milestones[[#This Row],[Project Status]]&lt;&gt;"On Hold",tbl_PV_Milestones[[#This Row],[Overdue]]=0,tbl_PV_Milestones[[#This Row],[To be Baselined]]&lt;&gt;1),1,0)</f>
        <v>0</v>
      </c>
      <c r="AF3320" s="41">
        <f>IF(AND(tbl_PV_Milestones[[#This Row],[BL FY]]=2025,tbl_PV_Milestones[[#This Row],[Finish FY]]&gt;2025),1,0)</f>
        <v>0</v>
      </c>
      <c r="AG3320" s="56" t="str">
        <f>_xlfn.XLOOKUP(tbl_PV_Milestones[[#This Row],[Work ID]],tbl_PV_Meta[Work ID '#],tbl_PV_Meta[Project Manager/Owner],,0)</f>
        <v>Project Manager 6</v>
      </c>
    </row>
    <row r="3321" spans="4:33" x14ac:dyDescent="0.25">
      <c r="D3321" s="6" t="s">
        <v>154</v>
      </c>
      <c r="E3321" s="6" t="s">
        <v>52</v>
      </c>
      <c r="F3321" s="6" t="s">
        <v>1708</v>
      </c>
      <c r="G3321" s="6" t="s">
        <v>534</v>
      </c>
      <c r="H3321" s="6" t="s">
        <v>505</v>
      </c>
      <c r="I3321" s="6" t="s">
        <v>110</v>
      </c>
      <c r="J3321" s="6" t="s">
        <v>154</v>
      </c>
      <c r="K3321" s="6" t="s">
        <v>29</v>
      </c>
      <c r="L3321" s="6" t="s">
        <v>27</v>
      </c>
      <c r="M3321" s="43"/>
      <c r="N3321" s="44" t="s">
        <v>1979</v>
      </c>
      <c r="S3321" s="45" t="e">
        <f>_xlfn.CONCAT(#REF!,TRIM(tbl_PV_Milestones[[#This Row],[Milestone Description]]))</f>
        <v>#REF!</v>
      </c>
      <c r="T3321" s="84" t="str">
        <f>IF(COUNTIF(tbl_PV_Milestones[UID],tbl_PV_Milestones[[#This Row],[UID]])&gt;1,"Duplicate","")</f>
        <v>Duplicate</v>
      </c>
      <c r="U3321" s="42" t="str">
        <f>_xlfn.XLOOKUP(tbl_PV_Milestones[[#This Row],[Work ID]],tbl_PV_Meta[Work ID '#],tbl_PV_Meta[Sub-Portfolio])</f>
        <v>Sub-Portfolio 8</v>
      </c>
      <c r="V3321" s="41">
        <f>IF(MONTH(tbl_PV_Milestones[[#This Row],[Baseline Date]])&lt;7,YEAR(tbl_PV_Milestones[[#This Row],[Baseline Date]]),YEAR(tbl_PV_Milestones[[#This Row],[Baseline Date]])+1)</f>
        <v>1900</v>
      </c>
      <c r="W3321" s="41">
        <f>IF(MONTH(tbl_PV_Milestones[[#This Row],[Actual/Schedule Finish]])&lt;7,YEAR(tbl_PV_Milestones[[#This Row],[Actual/Schedule Finish]]),YEAR(tbl_PV_Milestones[[#This Row],[Actual/Schedule Finish]])+1)</f>
        <v>1900</v>
      </c>
      <c r="X3321" s="41" t="str">
        <f>IF(OR(tbl_PV_Milestones[[#This Row],[Project Status]]="Completed",tbl_PV_Milestones[[#This Row],[Project Status]]="Assumed Completed"),"Yes","No")</f>
        <v>No</v>
      </c>
      <c r="Y3321" s="41">
        <f>IF(tbl_PV_Milestones[[#This Row],[Baseline Date]]="",1,0)</f>
        <v>1</v>
      </c>
      <c r="Z3321" s="41">
        <f>IF(tbl_PV_Milestones[[#This Row],[Baseline Date]]&lt;PV_Meta!$B$7,1,0)</f>
        <v>1</v>
      </c>
      <c r="AA3321" s="41">
        <f>IF(tbl_PV_Milestones[[#This Row],[Complete]]="Yes",1,0)</f>
        <v>0</v>
      </c>
      <c r="AB3321" s="41">
        <f>IF(AND(tbl_PV_Milestones[[#This Row],[BL FY]]=2025,tbl_PV_Milestones[[#This Row],[Baseline Date]]&lt;PV_Meta!$B$7),1,0)</f>
        <v>0</v>
      </c>
      <c r="AC3321" s="41">
        <f>IF(AND(tbl_PV_Milestones[[#This Row],[Planned YTD]]=1,tbl_PV_Milestones[[#This Row],[Complete]]="Yes"),1,0)</f>
        <v>0</v>
      </c>
      <c r="AD3321" s="41">
        <f>IF(AND(tbl_PV_Milestones[[#This Row],[Actual/Schedule Finish]]&lt;PV_Meta!$B$7,tbl_PV_Milestones[[#This Row],[Complete]]="No",tbl_PV_Milestones[[#This Row],[Project Status]]&lt;&gt;"On Hold"),1,0)</f>
        <v>1</v>
      </c>
      <c r="AE3321" s="41">
        <f>IF(AND(tbl_PV_Milestones[[#This Row],[Actual/Schedule Finish]]&gt;tbl_PV_Milestones[[#This Row],[Baseline Date]],tbl_PV_Milestones[[#This Row],[Complete]]="No",tbl_PV_Milestones[[#This Row],[Project Status]]&lt;&gt;"On Hold",tbl_PV_Milestones[[#This Row],[Overdue]]=0,tbl_PV_Milestones[[#This Row],[To be Baselined]]&lt;&gt;1),1,0)</f>
        <v>0</v>
      </c>
      <c r="AF3321" s="41">
        <f>IF(AND(tbl_PV_Milestones[[#This Row],[BL FY]]=2025,tbl_PV_Milestones[[#This Row],[Finish FY]]&gt;2025),1,0)</f>
        <v>0</v>
      </c>
      <c r="AG3321" s="56" t="str">
        <f>_xlfn.XLOOKUP(tbl_PV_Milestones[[#This Row],[Work ID]],tbl_PV_Meta[Work ID '#],tbl_PV_Meta[Project Manager/Owner],,0)</f>
        <v>Project Manager 6</v>
      </c>
    </row>
    <row r="3322" spans="4:33" x14ac:dyDescent="0.25">
      <c r="D3322" s="6" t="s">
        <v>154</v>
      </c>
      <c r="E3322" s="6" t="s">
        <v>52</v>
      </c>
      <c r="F3322" s="6" t="s">
        <v>1708</v>
      </c>
      <c r="G3322" s="6" t="s">
        <v>537</v>
      </c>
      <c r="H3322" s="6" t="s">
        <v>505</v>
      </c>
      <c r="I3322" s="6" t="s">
        <v>110</v>
      </c>
      <c r="J3322" s="6" t="s">
        <v>154</v>
      </c>
      <c r="K3322" s="6" t="s">
        <v>29</v>
      </c>
      <c r="L3322" s="6" t="s">
        <v>27</v>
      </c>
      <c r="M3322" s="43"/>
      <c r="N3322" s="44" t="s">
        <v>1979</v>
      </c>
      <c r="S3322" s="45" t="e">
        <f>_xlfn.CONCAT(#REF!,TRIM(tbl_PV_Milestones[[#This Row],[Milestone Description]]))</f>
        <v>#REF!</v>
      </c>
      <c r="T3322" s="84" t="str">
        <f>IF(COUNTIF(tbl_PV_Milestones[UID],tbl_PV_Milestones[[#This Row],[UID]])&gt;1,"Duplicate","")</f>
        <v>Duplicate</v>
      </c>
      <c r="U3322" s="42" t="str">
        <f>_xlfn.XLOOKUP(tbl_PV_Milestones[[#This Row],[Work ID]],tbl_PV_Meta[Work ID '#],tbl_PV_Meta[Sub-Portfolio])</f>
        <v>Sub-Portfolio 8</v>
      </c>
      <c r="V3322" s="41">
        <f>IF(MONTH(tbl_PV_Milestones[[#This Row],[Baseline Date]])&lt;7,YEAR(tbl_PV_Milestones[[#This Row],[Baseline Date]]),YEAR(tbl_PV_Milestones[[#This Row],[Baseline Date]])+1)</f>
        <v>1900</v>
      </c>
      <c r="W3322" s="41">
        <f>IF(MONTH(tbl_PV_Milestones[[#This Row],[Actual/Schedule Finish]])&lt;7,YEAR(tbl_PV_Milestones[[#This Row],[Actual/Schedule Finish]]),YEAR(tbl_PV_Milestones[[#This Row],[Actual/Schedule Finish]])+1)</f>
        <v>1900</v>
      </c>
      <c r="X3322" s="41" t="str">
        <f>IF(OR(tbl_PV_Milestones[[#This Row],[Project Status]]="Completed",tbl_PV_Milestones[[#This Row],[Project Status]]="Assumed Completed"),"Yes","No")</f>
        <v>No</v>
      </c>
      <c r="Y3322" s="41">
        <f>IF(tbl_PV_Milestones[[#This Row],[Baseline Date]]="",1,0)</f>
        <v>1</v>
      </c>
      <c r="Z3322" s="41">
        <f>IF(tbl_PV_Milestones[[#This Row],[Baseline Date]]&lt;PV_Meta!$B$7,1,0)</f>
        <v>1</v>
      </c>
      <c r="AA3322" s="41">
        <f>IF(tbl_PV_Milestones[[#This Row],[Complete]]="Yes",1,0)</f>
        <v>0</v>
      </c>
      <c r="AB3322" s="41">
        <f>IF(AND(tbl_PV_Milestones[[#This Row],[BL FY]]=2025,tbl_PV_Milestones[[#This Row],[Baseline Date]]&lt;PV_Meta!$B$7),1,0)</f>
        <v>0</v>
      </c>
      <c r="AC3322" s="41">
        <f>IF(AND(tbl_PV_Milestones[[#This Row],[Planned YTD]]=1,tbl_PV_Milestones[[#This Row],[Complete]]="Yes"),1,0)</f>
        <v>0</v>
      </c>
      <c r="AD3322" s="41">
        <f>IF(AND(tbl_PV_Milestones[[#This Row],[Actual/Schedule Finish]]&lt;PV_Meta!$B$7,tbl_PV_Milestones[[#This Row],[Complete]]="No",tbl_PV_Milestones[[#This Row],[Project Status]]&lt;&gt;"On Hold"),1,0)</f>
        <v>1</v>
      </c>
      <c r="AE3322" s="41">
        <f>IF(AND(tbl_PV_Milestones[[#This Row],[Actual/Schedule Finish]]&gt;tbl_PV_Milestones[[#This Row],[Baseline Date]],tbl_PV_Milestones[[#This Row],[Complete]]="No",tbl_PV_Milestones[[#This Row],[Project Status]]&lt;&gt;"On Hold",tbl_PV_Milestones[[#This Row],[Overdue]]=0,tbl_PV_Milestones[[#This Row],[To be Baselined]]&lt;&gt;1),1,0)</f>
        <v>0</v>
      </c>
      <c r="AF3322" s="41">
        <f>IF(AND(tbl_PV_Milestones[[#This Row],[BL FY]]=2025,tbl_PV_Milestones[[#This Row],[Finish FY]]&gt;2025),1,0)</f>
        <v>0</v>
      </c>
      <c r="AG3322" s="56" t="str">
        <f>_xlfn.XLOOKUP(tbl_PV_Milestones[[#This Row],[Work ID]],tbl_PV_Meta[Work ID '#],tbl_PV_Meta[Project Manager/Owner],,0)</f>
        <v>Project Manager 6</v>
      </c>
    </row>
    <row r="3323" spans="4:33" x14ac:dyDescent="0.25">
      <c r="D3323" s="6" t="s">
        <v>154</v>
      </c>
      <c r="E3323" s="6" t="s">
        <v>52</v>
      </c>
      <c r="F3323" s="6" t="s">
        <v>1708</v>
      </c>
      <c r="G3323" s="6" t="s">
        <v>538</v>
      </c>
      <c r="H3323" s="6" t="s">
        <v>505</v>
      </c>
      <c r="I3323" s="6" t="s">
        <v>110</v>
      </c>
      <c r="J3323" s="6" t="s">
        <v>154</v>
      </c>
      <c r="K3323" s="6" t="s">
        <v>29</v>
      </c>
      <c r="L3323" s="6" t="s">
        <v>27</v>
      </c>
      <c r="M3323" s="43"/>
      <c r="N3323" s="44" t="s">
        <v>1979</v>
      </c>
      <c r="S3323" s="45" t="e">
        <f>_xlfn.CONCAT(#REF!,TRIM(tbl_PV_Milestones[[#This Row],[Milestone Description]]))</f>
        <v>#REF!</v>
      </c>
      <c r="T3323" s="84" t="str">
        <f>IF(COUNTIF(tbl_PV_Milestones[UID],tbl_PV_Milestones[[#This Row],[UID]])&gt;1,"Duplicate","")</f>
        <v>Duplicate</v>
      </c>
      <c r="U3323" s="42" t="str">
        <f>_xlfn.XLOOKUP(tbl_PV_Milestones[[#This Row],[Work ID]],tbl_PV_Meta[Work ID '#],tbl_PV_Meta[Sub-Portfolio])</f>
        <v>Sub-Portfolio 8</v>
      </c>
      <c r="V3323" s="41">
        <f>IF(MONTH(tbl_PV_Milestones[[#This Row],[Baseline Date]])&lt;7,YEAR(tbl_PV_Milestones[[#This Row],[Baseline Date]]),YEAR(tbl_PV_Milestones[[#This Row],[Baseline Date]])+1)</f>
        <v>1900</v>
      </c>
      <c r="W3323" s="41">
        <f>IF(MONTH(tbl_PV_Milestones[[#This Row],[Actual/Schedule Finish]])&lt;7,YEAR(tbl_PV_Milestones[[#This Row],[Actual/Schedule Finish]]),YEAR(tbl_PV_Milestones[[#This Row],[Actual/Schedule Finish]])+1)</f>
        <v>1900</v>
      </c>
      <c r="X3323" s="41" t="str">
        <f>IF(OR(tbl_PV_Milestones[[#This Row],[Project Status]]="Completed",tbl_PV_Milestones[[#This Row],[Project Status]]="Assumed Completed"),"Yes","No")</f>
        <v>No</v>
      </c>
      <c r="Y3323" s="41">
        <f>IF(tbl_PV_Milestones[[#This Row],[Baseline Date]]="",1,0)</f>
        <v>1</v>
      </c>
      <c r="Z3323" s="41">
        <f>IF(tbl_PV_Milestones[[#This Row],[Baseline Date]]&lt;PV_Meta!$B$7,1,0)</f>
        <v>1</v>
      </c>
      <c r="AA3323" s="41">
        <f>IF(tbl_PV_Milestones[[#This Row],[Complete]]="Yes",1,0)</f>
        <v>0</v>
      </c>
      <c r="AB3323" s="41">
        <f>IF(AND(tbl_PV_Milestones[[#This Row],[BL FY]]=2025,tbl_PV_Milestones[[#This Row],[Baseline Date]]&lt;PV_Meta!$B$7),1,0)</f>
        <v>0</v>
      </c>
      <c r="AC3323" s="41">
        <f>IF(AND(tbl_PV_Milestones[[#This Row],[Planned YTD]]=1,tbl_PV_Milestones[[#This Row],[Complete]]="Yes"),1,0)</f>
        <v>0</v>
      </c>
      <c r="AD3323" s="41">
        <f>IF(AND(tbl_PV_Milestones[[#This Row],[Actual/Schedule Finish]]&lt;PV_Meta!$B$7,tbl_PV_Milestones[[#This Row],[Complete]]="No",tbl_PV_Milestones[[#This Row],[Project Status]]&lt;&gt;"On Hold"),1,0)</f>
        <v>1</v>
      </c>
      <c r="AE3323" s="41">
        <f>IF(AND(tbl_PV_Milestones[[#This Row],[Actual/Schedule Finish]]&gt;tbl_PV_Milestones[[#This Row],[Baseline Date]],tbl_PV_Milestones[[#This Row],[Complete]]="No",tbl_PV_Milestones[[#This Row],[Project Status]]&lt;&gt;"On Hold",tbl_PV_Milestones[[#This Row],[Overdue]]=0,tbl_PV_Milestones[[#This Row],[To be Baselined]]&lt;&gt;1),1,0)</f>
        <v>0</v>
      </c>
      <c r="AF3323" s="41">
        <f>IF(AND(tbl_PV_Milestones[[#This Row],[BL FY]]=2025,tbl_PV_Milestones[[#This Row],[Finish FY]]&gt;2025),1,0)</f>
        <v>0</v>
      </c>
      <c r="AG3323" s="56" t="str">
        <f>_xlfn.XLOOKUP(tbl_PV_Milestones[[#This Row],[Work ID]],tbl_PV_Meta[Work ID '#],tbl_PV_Meta[Project Manager/Owner],,0)</f>
        <v>Project Manager 6</v>
      </c>
    </row>
    <row r="3324" spans="4:33" x14ac:dyDescent="0.25">
      <c r="D3324" s="6" t="s">
        <v>154</v>
      </c>
      <c r="E3324" s="6" t="s">
        <v>52</v>
      </c>
      <c r="F3324" s="6" t="s">
        <v>1708</v>
      </c>
      <c r="G3324" s="6" t="s">
        <v>525</v>
      </c>
      <c r="H3324" s="6" t="s">
        <v>505</v>
      </c>
      <c r="I3324" s="6" t="s">
        <v>110</v>
      </c>
      <c r="J3324" s="6" t="s">
        <v>154</v>
      </c>
      <c r="K3324" s="6" t="s">
        <v>29</v>
      </c>
      <c r="L3324" s="6" t="s">
        <v>27</v>
      </c>
      <c r="M3324" s="43"/>
      <c r="N3324" s="44" t="s">
        <v>1979</v>
      </c>
      <c r="S3324" s="45" t="e">
        <f>_xlfn.CONCAT(#REF!,TRIM(tbl_PV_Milestones[[#This Row],[Milestone Description]]))</f>
        <v>#REF!</v>
      </c>
      <c r="T3324" s="84" t="str">
        <f>IF(COUNTIF(tbl_PV_Milestones[UID],tbl_PV_Milestones[[#This Row],[UID]])&gt;1,"Duplicate","")</f>
        <v>Duplicate</v>
      </c>
      <c r="U3324" s="42" t="str">
        <f>_xlfn.XLOOKUP(tbl_PV_Milestones[[#This Row],[Work ID]],tbl_PV_Meta[Work ID '#],tbl_PV_Meta[Sub-Portfolio])</f>
        <v>Sub-Portfolio 8</v>
      </c>
      <c r="V3324" s="41">
        <f>IF(MONTH(tbl_PV_Milestones[[#This Row],[Baseline Date]])&lt;7,YEAR(tbl_PV_Milestones[[#This Row],[Baseline Date]]),YEAR(tbl_PV_Milestones[[#This Row],[Baseline Date]])+1)</f>
        <v>1900</v>
      </c>
      <c r="W3324" s="41">
        <f>IF(MONTH(tbl_PV_Milestones[[#This Row],[Actual/Schedule Finish]])&lt;7,YEAR(tbl_PV_Milestones[[#This Row],[Actual/Schedule Finish]]),YEAR(tbl_PV_Milestones[[#This Row],[Actual/Schedule Finish]])+1)</f>
        <v>1900</v>
      </c>
      <c r="X3324" s="41" t="str">
        <f>IF(OR(tbl_PV_Milestones[[#This Row],[Project Status]]="Completed",tbl_PV_Milestones[[#This Row],[Project Status]]="Assumed Completed"),"Yes","No")</f>
        <v>No</v>
      </c>
      <c r="Y3324" s="41">
        <f>IF(tbl_PV_Milestones[[#This Row],[Baseline Date]]="",1,0)</f>
        <v>1</v>
      </c>
      <c r="Z3324" s="41">
        <f>IF(tbl_PV_Milestones[[#This Row],[Baseline Date]]&lt;PV_Meta!$B$7,1,0)</f>
        <v>1</v>
      </c>
      <c r="AA3324" s="41">
        <f>IF(tbl_PV_Milestones[[#This Row],[Complete]]="Yes",1,0)</f>
        <v>0</v>
      </c>
      <c r="AB3324" s="41">
        <f>IF(AND(tbl_PV_Milestones[[#This Row],[BL FY]]=2025,tbl_PV_Milestones[[#This Row],[Baseline Date]]&lt;PV_Meta!$B$7),1,0)</f>
        <v>0</v>
      </c>
      <c r="AC3324" s="41">
        <f>IF(AND(tbl_PV_Milestones[[#This Row],[Planned YTD]]=1,tbl_PV_Milestones[[#This Row],[Complete]]="Yes"),1,0)</f>
        <v>0</v>
      </c>
      <c r="AD3324" s="41">
        <f>IF(AND(tbl_PV_Milestones[[#This Row],[Actual/Schedule Finish]]&lt;PV_Meta!$B$7,tbl_PV_Milestones[[#This Row],[Complete]]="No",tbl_PV_Milestones[[#This Row],[Project Status]]&lt;&gt;"On Hold"),1,0)</f>
        <v>1</v>
      </c>
      <c r="AE3324" s="41">
        <f>IF(AND(tbl_PV_Milestones[[#This Row],[Actual/Schedule Finish]]&gt;tbl_PV_Milestones[[#This Row],[Baseline Date]],tbl_PV_Milestones[[#This Row],[Complete]]="No",tbl_PV_Milestones[[#This Row],[Project Status]]&lt;&gt;"On Hold",tbl_PV_Milestones[[#This Row],[Overdue]]=0,tbl_PV_Milestones[[#This Row],[To be Baselined]]&lt;&gt;1),1,0)</f>
        <v>0</v>
      </c>
      <c r="AF3324" s="41">
        <f>IF(AND(tbl_PV_Milestones[[#This Row],[BL FY]]=2025,tbl_PV_Milestones[[#This Row],[Finish FY]]&gt;2025),1,0)</f>
        <v>0</v>
      </c>
      <c r="AG3324" s="56" t="str">
        <f>_xlfn.XLOOKUP(tbl_PV_Milestones[[#This Row],[Work ID]],tbl_PV_Meta[Work ID '#],tbl_PV_Meta[Project Manager/Owner],,0)</f>
        <v>Project Manager 6</v>
      </c>
    </row>
    <row r="3325" spans="4:33" x14ac:dyDescent="0.25">
      <c r="D3325" s="6" t="s">
        <v>154</v>
      </c>
      <c r="E3325" s="6" t="s">
        <v>52</v>
      </c>
      <c r="F3325" s="6" t="s">
        <v>1708</v>
      </c>
      <c r="G3325" s="6" t="s">
        <v>529</v>
      </c>
      <c r="H3325" s="6" t="s">
        <v>505</v>
      </c>
      <c r="I3325" s="6" t="s">
        <v>110</v>
      </c>
      <c r="J3325" s="6" t="s">
        <v>154</v>
      </c>
      <c r="K3325" s="6" t="s">
        <v>29</v>
      </c>
      <c r="L3325" s="6" t="s">
        <v>27</v>
      </c>
      <c r="M3325" s="43"/>
      <c r="N3325" s="44" t="s">
        <v>1979</v>
      </c>
      <c r="S3325" s="45" t="e">
        <f>_xlfn.CONCAT(#REF!,TRIM(tbl_PV_Milestones[[#This Row],[Milestone Description]]))</f>
        <v>#REF!</v>
      </c>
      <c r="T3325" s="84" t="str">
        <f>IF(COUNTIF(tbl_PV_Milestones[UID],tbl_PV_Milestones[[#This Row],[UID]])&gt;1,"Duplicate","")</f>
        <v>Duplicate</v>
      </c>
      <c r="U3325" s="42" t="str">
        <f>_xlfn.XLOOKUP(tbl_PV_Milestones[[#This Row],[Work ID]],tbl_PV_Meta[Work ID '#],tbl_PV_Meta[Sub-Portfolio])</f>
        <v>Sub-Portfolio 8</v>
      </c>
      <c r="V3325" s="41">
        <f>IF(MONTH(tbl_PV_Milestones[[#This Row],[Baseline Date]])&lt;7,YEAR(tbl_PV_Milestones[[#This Row],[Baseline Date]]),YEAR(tbl_PV_Milestones[[#This Row],[Baseline Date]])+1)</f>
        <v>1900</v>
      </c>
      <c r="W3325" s="41">
        <f>IF(MONTH(tbl_PV_Milestones[[#This Row],[Actual/Schedule Finish]])&lt;7,YEAR(tbl_PV_Milestones[[#This Row],[Actual/Schedule Finish]]),YEAR(tbl_PV_Milestones[[#This Row],[Actual/Schedule Finish]])+1)</f>
        <v>1900</v>
      </c>
      <c r="X3325" s="41" t="str">
        <f>IF(OR(tbl_PV_Milestones[[#This Row],[Project Status]]="Completed",tbl_PV_Milestones[[#This Row],[Project Status]]="Assumed Completed"),"Yes","No")</f>
        <v>No</v>
      </c>
      <c r="Y3325" s="41">
        <f>IF(tbl_PV_Milestones[[#This Row],[Baseline Date]]="",1,0)</f>
        <v>1</v>
      </c>
      <c r="Z3325" s="41">
        <f>IF(tbl_PV_Milestones[[#This Row],[Baseline Date]]&lt;PV_Meta!$B$7,1,0)</f>
        <v>1</v>
      </c>
      <c r="AA3325" s="41">
        <f>IF(tbl_PV_Milestones[[#This Row],[Complete]]="Yes",1,0)</f>
        <v>0</v>
      </c>
      <c r="AB3325" s="41">
        <f>IF(AND(tbl_PV_Milestones[[#This Row],[BL FY]]=2025,tbl_PV_Milestones[[#This Row],[Baseline Date]]&lt;PV_Meta!$B$7),1,0)</f>
        <v>0</v>
      </c>
      <c r="AC3325" s="41">
        <f>IF(AND(tbl_PV_Milestones[[#This Row],[Planned YTD]]=1,tbl_PV_Milestones[[#This Row],[Complete]]="Yes"),1,0)</f>
        <v>0</v>
      </c>
      <c r="AD3325" s="41">
        <f>IF(AND(tbl_PV_Milestones[[#This Row],[Actual/Schedule Finish]]&lt;PV_Meta!$B$7,tbl_PV_Milestones[[#This Row],[Complete]]="No",tbl_PV_Milestones[[#This Row],[Project Status]]&lt;&gt;"On Hold"),1,0)</f>
        <v>1</v>
      </c>
      <c r="AE3325" s="41">
        <f>IF(AND(tbl_PV_Milestones[[#This Row],[Actual/Schedule Finish]]&gt;tbl_PV_Milestones[[#This Row],[Baseline Date]],tbl_PV_Milestones[[#This Row],[Complete]]="No",tbl_PV_Milestones[[#This Row],[Project Status]]&lt;&gt;"On Hold",tbl_PV_Milestones[[#This Row],[Overdue]]=0,tbl_PV_Milestones[[#This Row],[To be Baselined]]&lt;&gt;1),1,0)</f>
        <v>0</v>
      </c>
      <c r="AF3325" s="41">
        <f>IF(AND(tbl_PV_Milestones[[#This Row],[BL FY]]=2025,tbl_PV_Milestones[[#This Row],[Finish FY]]&gt;2025),1,0)</f>
        <v>0</v>
      </c>
      <c r="AG3325" s="56" t="str">
        <f>_xlfn.XLOOKUP(tbl_PV_Milestones[[#This Row],[Work ID]],tbl_PV_Meta[Work ID '#],tbl_PV_Meta[Project Manager/Owner],,0)</f>
        <v>Project Manager 6</v>
      </c>
    </row>
    <row r="3326" spans="4:33" x14ac:dyDescent="0.25">
      <c r="D3326" s="6" t="s">
        <v>154</v>
      </c>
      <c r="E3326" s="6" t="s">
        <v>52</v>
      </c>
      <c r="F3326" s="6" t="s">
        <v>1708</v>
      </c>
      <c r="G3326" s="6" t="s">
        <v>530</v>
      </c>
      <c r="H3326" s="6" t="s">
        <v>505</v>
      </c>
      <c r="I3326" s="6" t="s">
        <v>110</v>
      </c>
      <c r="J3326" s="6" t="s">
        <v>154</v>
      </c>
      <c r="K3326" s="6" t="s">
        <v>29</v>
      </c>
      <c r="L3326" s="6" t="s">
        <v>27</v>
      </c>
      <c r="M3326" s="43"/>
      <c r="N3326" s="44" t="s">
        <v>1979</v>
      </c>
      <c r="S3326" s="45" t="e">
        <f>_xlfn.CONCAT(#REF!,TRIM(tbl_PV_Milestones[[#This Row],[Milestone Description]]))</f>
        <v>#REF!</v>
      </c>
      <c r="T3326" s="84" t="str">
        <f>IF(COUNTIF(tbl_PV_Milestones[UID],tbl_PV_Milestones[[#This Row],[UID]])&gt;1,"Duplicate","")</f>
        <v>Duplicate</v>
      </c>
      <c r="U3326" s="42" t="str">
        <f>_xlfn.XLOOKUP(tbl_PV_Milestones[[#This Row],[Work ID]],tbl_PV_Meta[Work ID '#],tbl_PV_Meta[Sub-Portfolio])</f>
        <v>Sub-Portfolio 8</v>
      </c>
      <c r="V3326" s="41">
        <f>IF(MONTH(tbl_PV_Milestones[[#This Row],[Baseline Date]])&lt;7,YEAR(tbl_PV_Milestones[[#This Row],[Baseline Date]]),YEAR(tbl_PV_Milestones[[#This Row],[Baseline Date]])+1)</f>
        <v>1900</v>
      </c>
      <c r="W3326" s="41">
        <f>IF(MONTH(tbl_PV_Milestones[[#This Row],[Actual/Schedule Finish]])&lt;7,YEAR(tbl_PV_Milestones[[#This Row],[Actual/Schedule Finish]]),YEAR(tbl_PV_Milestones[[#This Row],[Actual/Schedule Finish]])+1)</f>
        <v>1900</v>
      </c>
      <c r="X3326" s="41" t="str">
        <f>IF(OR(tbl_PV_Milestones[[#This Row],[Project Status]]="Completed",tbl_PV_Milestones[[#This Row],[Project Status]]="Assumed Completed"),"Yes","No")</f>
        <v>No</v>
      </c>
      <c r="Y3326" s="41">
        <f>IF(tbl_PV_Milestones[[#This Row],[Baseline Date]]="",1,0)</f>
        <v>1</v>
      </c>
      <c r="Z3326" s="41">
        <f>IF(tbl_PV_Milestones[[#This Row],[Baseline Date]]&lt;PV_Meta!$B$7,1,0)</f>
        <v>1</v>
      </c>
      <c r="AA3326" s="41">
        <f>IF(tbl_PV_Milestones[[#This Row],[Complete]]="Yes",1,0)</f>
        <v>0</v>
      </c>
      <c r="AB3326" s="41">
        <f>IF(AND(tbl_PV_Milestones[[#This Row],[BL FY]]=2025,tbl_PV_Milestones[[#This Row],[Baseline Date]]&lt;PV_Meta!$B$7),1,0)</f>
        <v>0</v>
      </c>
      <c r="AC3326" s="41">
        <f>IF(AND(tbl_PV_Milestones[[#This Row],[Planned YTD]]=1,tbl_PV_Milestones[[#This Row],[Complete]]="Yes"),1,0)</f>
        <v>0</v>
      </c>
      <c r="AD3326" s="41">
        <f>IF(AND(tbl_PV_Milestones[[#This Row],[Actual/Schedule Finish]]&lt;PV_Meta!$B$7,tbl_PV_Milestones[[#This Row],[Complete]]="No",tbl_PV_Milestones[[#This Row],[Project Status]]&lt;&gt;"On Hold"),1,0)</f>
        <v>1</v>
      </c>
      <c r="AE3326" s="41">
        <f>IF(AND(tbl_PV_Milestones[[#This Row],[Actual/Schedule Finish]]&gt;tbl_PV_Milestones[[#This Row],[Baseline Date]],tbl_PV_Milestones[[#This Row],[Complete]]="No",tbl_PV_Milestones[[#This Row],[Project Status]]&lt;&gt;"On Hold",tbl_PV_Milestones[[#This Row],[Overdue]]=0,tbl_PV_Milestones[[#This Row],[To be Baselined]]&lt;&gt;1),1,0)</f>
        <v>0</v>
      </c>
      <c r="AF3326" s="41">
        <f>IF(AND(tbl_PV_Milestones[[#This Row],[BL FY]]=2025,tbl_PV_Milestones[[#This Row],[Finish FY]]&gt;2025),1,0)</f>
        <v>0</v>
      </c>
      <c r="AG3326" s="56" t="str">
        <f>_xlfn.XLOOKUP(tbl_PV_Milestones[[#This Row],[Work ID]],tbl_PV_Meta[Work ID '#],tbl_PV_Meta[Project Manager/Owner],,0)</f>
        <v>Project Manager 6</v>
      </c>
    </row>
    <row r="3327" spans="4:33" x14ac:dyDescent="0.25">
      <c r="D3327" s="6" t="s">
        <v>154</v>
      </c>
      <c r="E3327" s="6" t="s">
        <v>52</v>
      </c>
      <c r="F3327" s="6" t="s">
        <v>1696</v>
      </c>
      <c r="G3327" s="6" t="s">
        <v>738</v>
      </c>
      <c r="H3327" s="6" t="s">
        <v>505</v>
      </c>
      <c r="I3327" s="6" t="s">
        <v>522</v>
      </c>
      <c r="J3327" s="6" t="s">
        <v>154</v>
      </c>
      <c r="K3327" s="6" t="s">
        <v>36</v>
      </c>
      <c r="L3327" s="6" t="s">
        <v>71</v>
      </c>
      <c r="M3327" s="43"/>
      <c r="N3327" s="44" t="s">
        <v>1979</v>
      </c>
      <c r="S3327" s="45" t="e">
        <f>_xlfn.CONCAT(#REF!,TRIM(tbl_PV_Milestones[[#This Row],[Milestone Description]]))</f>
        <v>#REF!</v>
      </c>
      <c r="T3327" s="84" t="str">
        <f>IF(COUNTIF(tbl_PV_Milestones[UID],tbl_PV_Milestones[[#This Row],[UID]])&gt;1,"Duplicate","")</f>
        <v>Duplicate</v>
      </c>
      <c r="U3327" s="42" t="str">
        <f>_xlfn.XLOOKUP(tbl_PV_Milestones[[#This Row],[Work ID]],tbl_PV_Meta[Work ID '#],tbl_PV_Meta[Sub-Portfolio])</f>
        <v>Sub-Portfolio 4</v>
      </c>
      <c r="V3327" s="41">
        <f>IF(MONTH(tbl_PV_Milestones[[#This Row],[Baseline Date]])&lt;7,YEAR(tbl_PV_Milestones[[#This Row],[Baseline Date]]),YEAR(tbl_PV_Milestones[[#This Row],[Baseline Date]])+1)</f>
        <v>1900</v>
      </c>
      <c r="W3327" s="41">
        <f>IF(MONTH(tbl_PV_Milestones[[#This Row],[Actual/Schedule Finish]])&lt;7,YEAR(tbl_PV_Milestones[[#This Row],[Actual/Schedule Finish]]),YEAR(tbl_PV_Milestones[[#This Row],[Actual/Schedule Finish]])+1)</f>
        <v>1900</v>
      </c>
      <c r="X3327" s="41" t="str">
        <f>IF(OR(tbl_PV_Milestones[[#This Row],[Project Status]]="Completed",tbl_PV_Milestones[[#This Row],[Project Status]]="Assumed Completed"),"Yes","No")</f>
        <v>No</v>
      </c>
      <c r="Y3327" s="41">
        <f>IF(tbl_PV_Milestones[[#This Row],[Baseline Date]]="",1,0)</f>
        <v>1</v>
      </c>
      <c r="Z3327" s="41">
        <f>IF(tbl_PV_Milestones[[#This Row],[Baseline Date]]&lt;PV_Meta!$B$7,1,0)</f>
        <v>1</v>
      </c>
      <c r="AA3327" s="41">
        <f>IF(tbl_PV_Milestones[[#This Row],[Complete]]="Yes",1,0)</f>
        <v>0</v>
      </c>
      <c r="AB3327" s="41">
        <f>IF(AND(tbl_PV_Milestones[[#This Row],[BL FY]]=2025,tbl_PV_Milestones[[#This Row],[Baseline Date]]&lt;PV_Meta!$B$7),1,0)</f>
        <v>0</v>
      </c>
      <c r="AC3327" s="41">
        <f>IF(AND(tbl_PV_Milestones[[#This Row],[Planned YTD]]=1,tbl_PV_Milestones[[#This Row],[Complete]]="Yes"),1,0)</f>
        <v>0</v>
      </c>
      <c r="AD3327" s="41">
        <f>IF(AND(tbl_PV_Milestones[[#This Row],[Actual/Schedule Finish]]&lt;PV_Meta!$B$7,tbl_PV_Milestones[[#This Row],[Complete]]="No",tbl_PV_Milestones[[#This Row],[Project Status]]&lt;&gt;"On Hold"),1,0)</f>
        <v>1</v>
      </c>
      <c r="AE3327" s="41">
        <f>IF(AND(tbl_PV_Milestones[[#This Row],[Actual/Schedule Finish]]&gt;tbl_PV_Milestones[[#This Row],[Baseline Date]],tbl_PV_Milestones[[#This Row],[Complete]]="No",tbl_PV_Milestones[[#This Row],[Project Status]]&lt;&gt;"On Hold",tbl_PV_Milestones[[#This Row],[Overdue]]=0,tbl_PV_Milestones[[#This Row],[To be Baselined]]&lt;&gt;1),1,0)</f>
        <v>0</v>
      </c>
      <c r="AF3327" s="41">
        <f>IF(AND(tbl_PV_Milestones[[#This Row],[BL FY]]=2025,tbl_PV_Milestones[[#This Row],[Finish FY]]&gt;2025),1,0)</f>
        <v>0</v>
      </c>
      <c r="AG3327" s="56" t="str">
        <f>_xlfn.XLOOKUP(tbl_PV_Milestones[[#This Row],[Work ID]],tbl_PV_Meta[Work ID '#],tbl_PV_Meta[Project Manager/Owner],,0)</f>
        <v>Project Manager 38</v>
      </c>
    </row>
    <row r="3328" spans="4:33" x14ac:dyDescent="0.25">
      <c r="D3328" s="6" t="s">
        <v>154</v>
      </c>
      <c r="E3328" s="6" t="s">
        <v>52</v>
      </c>
      <c r="F3328" s="6" t="s">
        <v>1696</v>
      </c>
      <c r="G3328" s="6" t="s">
        <v>566</v>
      </c>
      <c r="H3328" s="6" t="s">
        <v>505</v>
      </c>
      <c r="I3328" s="6" t="s">
        <v>522</v>
      </c>
      <c r="J3328" s="6" t="s">
        <v>154</v>
      </c>
      <c r="K3328" s="6" t="s">
        <v>36</v>
      </c>
      <c r="L3328" s="6" t="s">
        <v>71</v>
      </c>
      <c r="M3328" s="43"/>
      <c r="N3328" s="44" t="s">
        <v>1979</v>
      </c>
      <c r="S3328" s="45" t="e">
        <f>_xlfn.CONCAT(#REF!,TRIM(tbl_PV_Milestones[[#This Row],[Milestone Description]]))</f>
        <v>#REF!</v>
      </c>
      <c r="T3328" s="84" t="str">
        <f>IF(COUNTIF(tbl_PV_Milestones[UID],tbl_PV_Milestones[[#This Row],[UID]])&gt;1,"Duplicate","")</f>
        <v>Duplicate</v>
      </c>
      <c r="U3328" s="42" t="str">
        <f>_xlfn.XLOOKUP(tbl_PV_Milestones[[#This Row],[Work ID]],tbl_PV_Meta[Work ID '#],tbl_PV_Meta[Sub-Portfolio])</f>
        <v>Sub-Portfolio 4</v>
      </c>
      <c r="V3328" s="41">
        <f>IF(MONTH(tbl_PV_Milestones[[#This Row],[Baseline Date]])&lt;7,YEAR(tbl_PV_Milestones[[#This Row],[Baseline Date]]),YEAR(tbl_PV_Milestones[[#This Row],[Baseline Date]])+1)</f>
        <v>1900</v>
      </c>
      <c r="W3328" s="41">
        <f>IF(MONTH(tbl_PV_Milestones[[#This Row],[Actual/Schedule Finish]])&lt;7,YEAR(tbl_PV_Milestones[[#This Row],[Actual/Schedule Finish]]),YEAR(tbl_PV_Milestones[[#This Row],[Actual/Schedule Finish]])+1)</f>
        <v>1900</v>
      </c>
      <c r="X3328" s="41" t="str">
        <f>IF(OR(tbl_PV_Milestones[[#This Row],[Project Status]]="Completed",tbl_PV_Milestones[[#This Row],[Project Status]]="Assumed Completed"),"Yes","No")</f>
        <v>No</v>
      </c>
      <c r="Y3328" s="41">
        <f>IF(tbl_PV_Milestones[[#This Row],[Baseline Date]]="",1,0)</f>
        <v>1</v>
      </c>
      <c r="Z3328" s="41">
        <f>IF(tbl_PV_Milestones[[#This Row],[Baseline Date]]&lt;PV_Meta!$B$7,1,0)</f>
        <v>1</v>
      </c>
      <c r="AA3328" s="41">
        <f>IF(tbl_PV_Milestones[[#This Row],[Complete]]="Yes",1,0)</f>
        <v>0</v>
      </c>
      <c r="AB3328" s="41">
        <f>IF(AND(tbl_PV_Milestones[[#This Row],[BL FY]]=2025,tbl_PV_Milestones[[#This Row],[Baseline Date]]&lt;PV_Meta!$B$7),1,0)</f>
        <v>0</v>
      </c>
      <c r="AC3328" s="41">
        <f>IF(AND(tbl_PV_Milestones[[#This Row],[Planned YTD]]=1,tbl_PV_Milestones[[#This Row],[Complete]]="Yes"),1,0)</f>
        <v>0</v>
      </c>
      <c r="AD3328" s="41">
        <f>IF(AND(tbl_PV_Milestones[[#This Row],[Actual/Schedule Finish]]&lt;PV_Meta!$B$7,tbl_PV_Milestones[[#This Row],[Complete]]="No",tbl_PV_Milestones[[#This Row],[Project Status]]&lt;&gt;"On Hold"),1,0)</f>
        <v>1</v>
      </c>
      <c r="AE3328" s="41">
        <f>IF(AND(tbl_PV_Milestones[[#This Row],[Actual/Schedule Finish]]&gt;tbl_PV_Milestones[[#This Row],[Baseline Date]],tbl_PV_Milestones[[#This Row],[Complete]]="No",tbl_PV_Milestones[[#This Row],[Project Status]]&lt;&gt;"On Hold",tbl_PV_Milestones[[#This Row],[Overdue]]=0,tbl_PV_Milestones[[#This Row],[To be Baselined]]&lt;&gt;1),1,0)</f>
        <v>0</v>
      </c>
      <c r="AF3328" s="41">
        <f>IF(AND(tbl_PV_Milestones[[#This Row],[BL FY]]=2025,tbl_PV_Milestones[[#This Row],[Finish FY]]&gt;2025),1,0)</f>
        <v>0</v>
      </c>
      <c r="AG3328" s="56" t="str">
        <f>_xlfn.XLOOKUP(tbl_PV_Milestones[[#This Row],[Work ID]],tbl_PV_Meta[Work ID '#],tbl_PV_Meta[Project Manager/Owner],,0)</f>
        <v>Project Manager 38</v>
      </c>
    </row>
    <row r="3329" spans="4:33" x14ac:dyDescent="0.25">
      <c r="D3329" s="6" t="s">
        <v>154</v>
      </c>
      <c r="E3329" s="6" t="s">
        <v>52</v>
      </c>
      <c r="F3329" s="6" t="s">
        <v>1696</v>
      </c>
      <c r="G3329" s="6" t="s">
        <v>739</v>
      </c>
      <c r="H3329" s="6" t="s">
        <v>505</v>
      </c>
      <c r="I3329" s="6" t="s">
        <v>522</v>
      </c>
      <c r="J3329" s="6" t="s">
        <v>154</v>
      </c>
      <c r="K3329" s="6" t="s">
        <v>36</v>
      </c>
      <c r="L3329" s="6" t="s">
        <v>71</v>
      </c>
      <c r="M3329" s="43"/>
      <c r="N3329" s="44" t="s">
        <v>1979</v>
      </c>
      <c r="S3329" s="45" t="e">
        <f>_xlfn.CONCAT(#REF!,TRIM(tbl_PV_Milestones[[#This Row],[Milestone Description]]))</f>
        <v>#REF!</v>
      </c>
      <c r="T3329" s="84" t="str">
        <f>IF(COUNTIF(tbl_PV_Milestones[UID],tbl_PV_Milestones[[#This Row],[UID]])&gt;1,"Duplicate","")</f>
        <v>Duplicate</v>
      </c>
      <c r="U3329" s="42" t="str">
        <f>_xlfn.XLOOKUP(tbl_PV_Milestones[[#This Row],[Work ID]],tbl_PV_Meta[Work ID '#],tbl_PV_Meta[Sub-Portfolio])</f>
        <v>Sub-Portfolio 4</v>
      </c>
      <c r="V3329" s="41">
        <f>IF(MONTH(tbl_PV_Milestones[[#This Row],[Baseline Date]])&lt;7,YEAR(tbl_PV_Milestones[[#This Row],[Baseline Date]]),YEAR(tbl_PV_Milestones[[#This Row],[Baseline Date]])+1)</f>
        <v>1900</v>
      </c>
      <c r="W3329" s="41">
        <f>IF(MONTH(tbl_PV_Milestones[[#This Row],[Actual/Schedule Finish]])&lt;7,YEAR(tbl_PV_Milestones[[#This Row],[Actual/Schedule Finish]]),YEAR(tbl_PV_Milestones[[#This Row],[Actual/Schedule Finish]])+1)</f>
        <v>1900</v>
      </c>
      <c r="X3329" s="41" t="str">
        <f>IF(OR(tbl_PV_Milestones[[#This Row],[Project Status]]="Completed",tbl_PV_Milestones[[#This Row],[Project Status]]="Assumed Completed"),"Yes","No")</f>
        <v>No</v>
      </c>
      <c r="Y3329" s="41">
        <f>IF(tbl_PV_Milestones[[#This Row],[Baseline Date]]="",1,0)</f>
        <v>1</v>
      </c>
      <c r="Z3329" s="41">
        <f>IF(tbl_PV_Milestones[[#This Row],[Baseline Date]]&lt;PV_Meta!$B$7,1,0)</f>
        <v>1</v>
      </c>
      <c r="AA3329" s="41">
        <f>IF(tbl_PV_Milestones[[#This Row],[Complete]]="Yes",1,0)</f>
        <v>0</v>
      </c>
      <c r="AB3329" s="41">
        <f>IF(AND(tbl_PV_Milestones[[#This Row],[BL FY]]=2025,tbl_PV_Milestones[[#This Row],[Baseline Date]]&lt;PV_Meta!$B$7),1,0)</f>
        <v>0</v>
      </c>
      <c r="AC3329" s="41">
        <f>IF(AND(tbl_PV_Milestones[[#This Row],[Planned YTD]]=1,tbl_PV_Milestones[[#This Row],[Complete]]="Yes"),1,0)</f>
        <v>0</v>
      </c>
      <c r="AD3329" s="41">
        <f>IF(AND(tbl_PV_Milestones[[#This Row],[Actual/Schedule Finish]]&lt;PV_Meta!$B$7,tbl_PV_Milestones[[#This Row],[Complete]]="No",tbl_PV_Milestones[[#This Row],[Project Status]]&lt;&gt;"On Hold"),1,0)</f>
        <v>1</v>
      </c>
      <c r="AE3329" s="41">
        <f>IF(AND(tbl_PV_Milestones[[#This Row],[Actual/Schedule Finish]]&gt;tbl_PV_Milestones[[#This Row],[Baseline Date]],tbl_PV_Milestones[[#This Row],[Complete]]="No",tbl_PV_Milestones[[#This Row],[Project Status]]&lt;&gt;"On Hold",tbl_PV_Milestones[[#This Row],[Overdue]]=0,tbl_PV_Milestones[[#This Row],[To be Baselined]]&lt;&gt;1),1,0)</f>
        <v>0</v>
      </c>
      <c r="AF3329" s="41">
        <f>IF(AND(tbl_PV_Milestones[[#This Row],[BL FY]]=2025,tbl_PV_Milestones[[#This Row],[Finish FY]]&gt;2025),1,0)</f>
        <v>0</v>
      </c>
      <c r="AG3329" s="56" t="str">
        <f>_xlfn.XLOOKUP(tbl_PV_Milestones[[#This Row],[Work ID]],tbl_PV_Meta[Work ID '#],tbl_PV_Meta[Project Manager/Owner],,0)</f>
        <v>Project Manager 38</v>
      </c>
    </row>
    <row r="3330" spans="4:33" x14ac:dyDescent="0.25">
      <c r="D3330" s="6" t="s">
        <v>154</v>
      </c>
      <c r="E3330" s="6" t="s">
        <v>52</v>
      </c>
      <c r="F3330" s="6" t="s">
        <v>1696</v>
      </c>
      <c r="G3330" s="6" t="s">
        <v>740</v>
      </c>
      <c r="H3330" s="6" t="s">
        <v>505</v>
      </c>
      <c r="I3330" s="6" t="s">
        <v>522</v>
      </c>
      <c r="J3330" s="6" t="s">
        <v>154</v>
      </c>
      <c r="K3330" s="6" t="s">
        <v>36</v>
      </c>
      <c r="L3330" s="6" t="s">
        <v>71</v>
      </c>
      <c r="M3330" s="43"/>
      <c r="N3330" s="44" t="s">
        <v>1979</v>
      </c>
      <c r="S3330" s="45" t="e">
        <f>_xlfn.CONCAT(#REF!,TRIM(tbl_PV_Milestones[[#This Row],[Milestone Description]]))</f>
        <v>#REF!</v>
      </c>
      <c r="T3330" s="84" t="str">
        <f>IF(COUNTIF(tbl_PV_Milestones[UID],tbl_PV_Milestones[[#This Row],[UID]])&gt;1,"Duplicate","")</f>
        <v>Duplicate</v>
      </c>
      <c r="U3330" s="42" t="str">
        <f>_xlfn.XLOOKUP(tbl_PV_Milestones[[#This Row],[Work ID]],tbl_PV_Meta[Work ID '#],tbl_PV_Meta[Sub-Portfolio])</f>
        <v>Sub-Portfolio 4</v>
      </c>
      <c r="V3330" s="41">
        <f>IF(MONTH(tbl_PV_Milestones[[#This Row],[Baseline Date]])&lt;7,YEAR(tbl_PV_Milestones[[#This Row],[Baseline Date]]),YEAR(tbl_PV_Milestones[[#This Row],[Baseline Date]])+1)</f>
        <v>1900</v>
      </c>
      <c r="W3330" s="41">
        <f>IF(MONTH(tbl_PV_Milestones[[#This Row],[Actual/Schedule Finish]])&lt;7,YEAR(tbl_PV_Milestones[[#This Row],[Actual/Schedule Finish]]),YEAR(tbl_PV_Milestones[[#This Row],[Actual/Schedule Finish]])+1)</f>
        <v>1900</v>
      </c>
      <c r="X3330" s="41" t="str">
        <f>IF(OR(tbl_PV_Milestones[[#This Row],[Project Status]]="Completed",tbl_PV_Milestones[[#This Row],[Project Status]]="Assumed Completed"),"Yes","No")</f>
        <v>No</v>
      </c>
      <c r="Y3330" s="41">
        <f>IF(tbl_PV_Milestones[[#This Row],[Baseline Date]]="",1,0)</f>
        <v>1</v>
      </c>
      <c r="Z3330" s="41">
        <f>IF(tbl_PV_Milestones[[#This Row],[Baseline Date]]&lt;PV_Meta!$B$7,1,0)</f>
        <v>1</v>
      </c>
      <c r="AA3330" s="41">
        <f>IF(tbl_PV_Milestones[[#This Row],[Complete]]="Yes",1,0)</f>
        <v>0</v>
      </c>
      <c r="AB3330" s="41">
        <f>IF(AND(tbl_PV_Milestones[[#This Row],[BL FY]]=2025,tbl_PV_Milestones[[#This Row],[Baseline Date]]&lt;PV_Meta!$B$7),1,0)</f>
        <v>0</v>
      </c>
      <c r="AC3330" s="41">
        <f>IF(AND(tbl_PV_Milestones[[#This Row],[Planned YTD]]=1,tbl_PV_Milestones[[#This Row],[Complete]]="Yes"),1,0)</f>
        <v>0</v>
      </c>
      <c r="AD3330" s="41">
        <f>IF(AND(tbl_PV_Milestones[[#This Row],[Actual/Schedule Finish]]&lt;PV_Meta!$B$7,tbl_PV_Milestones[[#This Row],[Complete]]="No",tbl_PV_Milestones[[#This Row],[Project Status]]&lt;&gt;"On Hold"),1,0)</f>
        <v>1</v>
      </c>
      <c r="AE3330" s="41">
        <f>IF(AND(tbl_PV_Milestones[[#This Row],[Actual/Schedule Finish]]&gt;tbl_PV_Milestones[[#This Row],[Baseline Date]],tbl_PV_Milestones[[#This Row],[Complete]]="No",tbl_PV_Milestones[[#This Row],[Project Status]]&lt;&gt;"On Hold",tbl_PV_Milestones[[#This Row],[Overdue]]=0,tbl_PV_Milestones[[#This Row],[To be Baselined]]&lt;&gt;1),1,0)</f>
        <v>0</v>
      </c>
      <c r="AF3330" s="41">
        <f>IF(AND(tbl_PV_Milestones[[#This Row],[BL FY]]=2025,tbl_PV_Milestones[[#This Row],[Finish FY]]&gt;2025),1,0)</f>
        <v>0</v>
      </c>
      <c r="AG3330" s="56" t="str">
        <f>_xlfn.XLOOKUP(tbl_PV_Milestones[[#This Row],[Work ID]],tbl_PV_Meta[Work ID '#],tbl_PV_Meta[Project Manager/Owner],,0)</f>
        <v>Project Manager 38</v>
      </c>
    </row>
    <row r="3331" spans="4:33" x14ac:dyDescent="0.25">
      <c r="D3331" s="6" t="s">
        <v>154</v>
      </c>
      <c r="E3331" s="6" t="s">
        <v>52</v>
      </c>
      <c r="F3331" s="6" t="s">
        <v>1696</v>
      </c>
      <c r="G3331" s="6" t="s">
        <v>741</v>
      </c>
      <c r="H3331" s="6" t="s">
        <v>505</v>
      </c>
      <c r="I3331" s="6" t="s">
        <v>522</v>
      </c>
      <c r="J3331" s="6" t="s">
        <v>154</v>
      </c>
      <c r="K3331" s="6" t="s">
        <v>36</v>
      </c>
      <c r="L3331" s="6" t="s">
        <v>71</v>
      </c>
      <c r="M3331" s="43"/>
      <c r="N3331" s="44" t="s">
        <v>1979</v>
      </c>
      <c r="S3331" s="45" t="e">
        <f>_xlfn.CONCAT(#REF!,TRIM(tbl_PV_Milestones[[#This Row],[Milestone Description]]))</f>
        <v>#REF!</v>
      </c>
      <c r="T3331" s="84" t="str">
        <f>IF(COUNTIF(tbl_PV_Milestones[UID],tbl_PV_Milestones[[#This Row],[UID]])&gt;1,"Duplicate","")</f>
        <v>Duplicate</v>
      </c>
      <c r="U3331" s="42" t="str">
        <f>_xlfn.XLOOKUP(tbl_PV_Milestones[[#This Row],[Work ID]],tbl_PV_Meta[Work ID '#],tbl_PV_Meta[Sub-Portfolio])</f>
        <v>Sub-Portfolio 4</v>
      </c>
      <c r="V3331" s="41">
        <f>IF(MONTH(tbl_PV_Milestones[[#This Row],[Baseline Date]])&lt;7,YEAR(tbl_PV_Milestones[[#This Row],[Baseline Date]]),YEAR(tbl_PV_Milestones[[#This Row],[Baseline Date]])+1)</f>
        <v>1900</v>
      </c>
      <c r="W3331" s="41">
        <f>IF(MONTH(tbl_PV_Milestones[[#This Row],[Actual/Schedule Finish]])&lt;7,YEAR(tbl_PV_Milestones[[#This Row],[Actual/Schedule Finish]]),YEAR(tbl_PV_Milestones[[#This Row],[Actual/Schedule Finish]])+1)</f>
        <v>1900</v>
      </c>
      <c r="X3331" s="41" t="str">
        <f>IF(OR(tbl_PV_Milestones[[#This Row],[Project Status]]="Completed",tbl_PV_Milestones[[#This Row],[Project Status]]="Assumed Completed"),"Yes","No")</f>
        <v>No</v>
      </c>
      <c r="Y3331" s="41">
        <f>IF(tbl_PV_Milestones[[#This Row],[Baseline Date]]="",1,0)</f>
        <v>1</v>
      </c>
      <c r="Z3331" s="41">
        <f>IF(tbl_PV_Milestones[[#This Row],[Baseline Date]]&lt;PV_Meta!$B$7,1,0)</f>
        <v>1</v>
      </c>
      <c r="AA3331" s="41">
        <f>IF(tbl_PV_Milestones[[#This Row],[Complete]]="Yes",1,0)</f>
        <v>0</v>
      </c>
      <c r="AB3331" s="41">
        <f>IF(AND(tbl_PV_Milestones[[#This Row],[BL FY]]=2025,tbl_PV_Milestones[[#This Row],[Baseline Date]]&lt;PV_Meta!$B$7),1,0)</f>
        <v>0</v>
      </c>
      <c r="AC3331" s="41">
        <f>IF(AND(tbl_PV_Milestones[[#This Row],[Planned YTD]]=1,tbl_PV_Milestones[[#This Row],[Complete]]="Yes"),1,0)</f>
        <v>0</v>
      </c>
      <c r="AD3331" s="41">
        <f>IF(AND(tbl_PV_Milestones[[#This Row],[Actual/Schedule Finish]]&lt;PV_Meta!$B$7,tbl_PV_Milestones[[#This Row],[Complete]]="No",tbl_PV_Milestones[[#This Row],[Project Status]]&lt;&gt;"On Hold"),1,0)</f>
        <v>1</v>
      </c>
      <c r="AE3331" s="41">
        <f>IF(AND(tbl_PV_Milestones[[#This Row],[Actual/Schedule Finish]]&gt;tbl_PV_Milestones[[#This Row],[Baseline Date]],tbl_PV_Milestones[[#This Row],[Complete]]="No",tbl_PV_Milestones[[#This Row],[Project Status]]&lt;&gt;"On Hold",tbl_PV_Milestones[[#This Row],[Overdue]]=0,tbl_PV_Milestones[[#This Row],[To be Baselined]]&lt;&gt;1),1,0)</f>
        <v>0</v>
      </c>
      <c r="AF3331" s="41">
        <f>IF(AND(tbl_PV_Milestones[[#This Row],[BL FY]]=2025,tbl_PV_Milestones[[#This Row],[Finish FY]]&gt;2025),1,0)</f>
        <v>0</v>
      </c>
      <c r="AG3331" s="56" t="str">
        <f>_xlfn.XLOOKUP(tbl_PV_Milestones[[#This Row],[Work ID]],tbl_PV_Meta[Work ID '#],tbl_PV_Meta[Project Manager/Owner],,0)</f>
        <v>Project Manager 38</v>
      </c>
    </row>
    <row r="3332" spans="4:33" x14ac:dyDescent="0.25">
      <c r="D3332" s="6" t="s">
        <v>154</v>
      </c>
      <c r="E3332" s="6" t="s">
        <v>52</v>
      </c>
      <c r="F3332" s="6" t="s">
        <v>1696</v>
      </c>
      <c r="G3332" s="6" t="s">
        <v>742</v>
      </c>
      <c r="H3332" s="6" t="s">
        <v>505</v>
      </c>
      <c r="I3332" s="6" t="s">
        <v>522</v>
      </c>
      <c r="J3332" s="6" t="s">
        <v>154</v>
      </c>
      <c r="K3332" s="6" t="s">
        <v>36</v>
      </c>
      <c r="L3332" s="6" t="s">
        <v>71</v>
      </c>
      <c r="M3332" s="43"/>
      <c r="N3332" s="44" t="s">
        <v>1979</v>
      </c>
      <c r="S3332" s="45" t="e">
        <f>_xlfn.CONCAT(#REF!,TRIM(tbl_PV_Milestones[[#This Row],[Milestone Description]]))</f>
        <v>#REF!</v>
      </c>
      <c r="T3332" s="84" t="str">
        <f>IF(COUNTIF(tbl_PV_Milestones[UID],tbl_PV_Milestones[[#This Row],[UID]])&gt;1,"Duplicate","")</f>
        <v>Duplicate</v>
      </c>
      <c r="U3332" s="42" t="str">
        <f>_xlfn.XLOOKUP(tbl_PV_Milestones[[#This Row],[Work ID]],tbl_PV_Meta[Work ID '#],tbl_PV_Meta[Sub-Portfolio])</f>
        <v>Sub-Portfolio 4</v>
      </c>
      <c r="V3332" s="41">
        <f>IF(MONTH(tbl_PV_Milestones[[#This Row],[Baseline Date]])&lt;7,YEAR(tbl_PV_Milestones[[#This Row],[Baseline Date]]),YEAR(tbl_PV_Milestones[[#This Row],[Baseline Date]])+1)</f>
        <v>1900</v>
      </c>
      <c r="W3332" s="41">
        <f>IF(MONTH(tbl_PV_Milestones[[#This Row],[Actual/Schedule Finish]])&lt;7,YEAR(tbl_PV_Milestones[[#This Row],[Actual/Schedule Finish]]),YEAR(tbl_PV_Milestones[[#This Row],[Actual/Schedule Finish]])+1)</f>
        <v>1900</v>
      </c>
      <c r="X3332" s="41" t="str">
        <f>IF(OR(tbl_PV_Milestones[[#This Row],[Project Status]]="Completed",tbl_PV_Milestones[[#This Row],[Project Status]]="Assumed Completed"),"Yes","No")</f>
        <v>No</v>
      </c>
      <c r="Y3332" s="41">
        <f>IF(tbl_PV_Milestones[[#This Row],[Baseline Date]]="",1,0)</f>
        <v>1</v>
      </c>
      <c r="Z3332" s="41">
        <f>IF(tbl_PV_Milestones[[#This Row],[Baseline Date]]&lt;PV_Meta!$B$7,1,0)</f>
        <v>1</v>
      </c>
      <c r="AA3332" s="41">
        <f>IF(tbl_PV_Milestones[[#This Row],[Complete]]="Yes",1,0)</f>
        <v>0</v>
      </c>
      <c r="AB3332" s="41">
        <f>IF(AND(tbl_PV_Milestones[[#This Row],[BL FY]]=2025,tbl_PV_Milestones[[#This Row],[Baseline Date]]&lt;PV_Meta!$B$7),1,0)</f>
        <v>0</v>
      </c>
      <c r="AC3332" s="41">
        <f>IF(AND(tbl_PV_Milestones[[#This Row],[Planned YTD]]=1,tbl_PV_Milestones[[#This Row],[Complete]]="Yes"),1,0)</f>
        <v>0</v>
      </c>
      <c r="AD3332" s="41">
        <f>IF(AND(tbl_PV_Milestones[[#This Row],[Actual/Schedule Finish]]&lt;PV_Meta!$B$7,tbl_PV_Milestones[[#This Row],[Complete]]="No",tbl_PV_Milestones[[#This Row],[Project Status]]&lt;&gt;"On Hold"),1,0)</f>
        <v>1</v>
      </c>
      <c r="AE3332" s="41">
        <f>IF(AND(tbl_PV_Milestones[[#This Row],[Actual/Schedule Finish]]&gt;tbl_PV_Milestones[[#This Row],[Baseline Date]],tbl_PV_Milestones[[#This Row],[Complete]]="No",tbl_PV_Milestones[[#This Row],[Project Status]]&lt;&gt;"On Hold",tbl_PV_Milestones[[#This Row],[Overdue]]=0,tbl_PV_Milestones[[#This Row],[To be Baselined]]&lt;&gt;1),1,0)</f>
        <v>0</v>
      </c>
      <c r="AF3332" s="41">
        <f>IF(AND(tbl_PV_Milestones[[#This Row],[BL FY]]=2025,tbl_PV_Milestones[[#This Row],[Finish FY]]&gt;2025),1,0)</f>
        <v>0</v>
      </c>
      <c r="AG3332" s="56" t="str">
        <f>_xlfn.XLOOKUP(tbl_PV_Milestones[[#This Row],[Work ID]],tbl_PV_Meta[Work ID '#],tbl_PV_Meta[Project Manager/Owner],,0)</f>
        <v>Project Manager 38</v>
      </c>
    </row>
    <row r="3333" spans="4:33" x14ac:dyDescent="0.25">
      <c r="D3333" s="6" t="s">
        <v>154</v>
      </c>
      <c r="E3333" s="6" t="s">
        <v>52</v>
      </c>
      <c r="F3333" s="6" t="s">
        <v>1696</v>
      </c>
      <c r="G3333" s="6" t="s">
        <v>743</v>
      </c>
      <c r="H3333" s="6" t="s">
        <v>505</v>
      </c>
      <c r="I3333" s="6" t="s">
        <v>522</v>
      </c>
      <c r="J3333" s="6" t="s">
        <v>154</v>
      </c>
      <c r="K3333" s="6" t="s">
        <v>36</v>
      </c>
      <c r="L3333" s="6" t="s">
        <v>71</v>
      </c>
      <c r="M3333" s="43"/>
      <c r="N3333" s="44" t="s">
        <v>1979</v>
      </c>
      <c r="S3333" s="45" t="e">
        <f>_xlfn.CONCAT(#REF!,TRIM(tbl_PV_Milestones[[#This Row],[Milestone Description]]))</f>
        <v>#REF!</v>
      </c>
      <c r="T3333" s="84" t="str">
        <f>IF(COUNTIF(tbl_PV_Milestones[UID],tbl_PV_Milestones[[#This Row],[UID]])&gt;1,"Duplicate","")</f>
        <v>Duplicate</v>
      </c>
      <c r="U3333" s="42" t="str">
        <f>_xlfn.XLOOKUP(tbl_PV_Milestones[[#This Row],[Work ID]],tbl_PV_Meta[Work ID '#],tbl_PV_Meta[Sub-Portfolio])</f>
        <v>Sub-Portfolio 4</v>
      </c>
      <c r="V3333" s="41">
        <f>IF(MONTH(tbl_PV_Milestones[[#This Row],[Baseline Date]])&lt;7,YEAR(tbl_PV_Milestones[[#This Row],[Baseline Date]]),YEAR(tbl_PV_Milestones[[#This Row],[Baseline Date]])+1)</f>
        <v>1900</v>
      </c>
      <c r="W3333" s="41">
        <f>IF(MONTH(tbl_PV_Milestones[[#This Row],[Actual/Schedule Finish]])&lt;7,YEAR(tbl_PV_Milestones[[#This Row],[Actual/Schedule Finish]]),YEAR(tbl_PV_Milestones[[#This Row],[Actual/Schedule Finish]])+1)</f>
        <v>1900</v>
      </c>
      <c r="X3333" s="41" t="str">
        <f>IF(OR(tbl_PV_Milestones[[#This Row],[Project Status]]="Completed",tbl_PV_Milestones[[#This Row],[Project Status]]="Assumed Completed"),"Yes","No")</f>
        <v>No</v>
      </c>
      <c r="Y3333" s="41">
        <f>IF(tbl_PV_Milestones[[#This Row],[Baseline Date]]="",1,0)</f>
        <v>1</v>
      </c>
      <c r="Z3333" s="41">
        <f>IF(tbl_PV_Milestones[[#This Row],[Baseline Date]]&lt;PV_Meta!$B$7,1,0)</f>
        <v>1</v>
      </c>
      <c r="AA3333" s="41">
        <f>IF(tbl_PV_Milestones[[#This Row],[Complete]]="Yes",1,0)</f>
        <v>0</v>
      </c>
      <c r="AB3333" s="41">
        <f>IF(AND(tbl_PV_Milestones[[#This Row],[BL FY]]=2025,tbl_PV_Milestones[[#This Row],[Baseline Date]]&lt;PV_Meta!$B$7),1,0)</f>
        <v>0</v>
      </c>
      <c r="AC3333" s="41">
        <f>IF(AND(tbl_PV_Milestones[[#This Row],[Planned YTD]]=1,tbl_PV_Milestones[[#This Row],[Complete]]="Yes"),1,0)</f>
        <v>0</v>
      </c>
      <c r="AD3333" s="41">
        <f>IF(AND(tbl_PV_Milestones[[#This Row],[Actual/Schedule Finish]]&lt;PV_Meta!$B$7,tbl_PV_Milestones[[#This Row],[Complete]]="No",tbl_PV_Milestones[[#This Row],[Project Status]]&lt;&gt;"On Hold"),1,0)</f>
        <v>1</v>
      </c>
      <c r="AE3333" s="41">
        <f>IF(AND(tbl_PV_Milestones[[#This Row],[Actual/Schedule Finish]]&gt;tbl_PV_Milestones[[#This Row],[Baseline Date]],tbl_PV_Milestones[[#This Row],[Complete]]="No",tbl_PV_Milestones[[#This Row],[Project Status]]&lt;&gt;"On Hold",tbl_PV_Milestones[[#This Row],[Overdue]]=0,tbl_PV_Milestones[[#This Row],[To be Baselined]]&lt;&gt;1),1,0)</f>
        <v>0</v>
      </c>
      <c r="AF3333" s="41">
        <f>IF(AND(tbl_PV_Milestones[[#This Row],[BL FY]]=2025,tbl_PV_Milestones[[#This Row],[Finish FY]]&gt;2025),1,0)</f>
        <v>0</v>
      </c>
      <c r="AG3333" s="56" t="str">
        <f>_xlfn.XLOOKUP(tbl_PV_Milestones[[#This Row],[Work ID]],tbl_PV_Meta[Work ID '#],tbl_PV_Meta[Project Manager/Owner],,0)</f>
        <v>Project Manager 38</v>
      </c>
    </row>
    <row r="3334" spans="4:33" x14ac:dyDescent="0.25">
      <c r="D3334" s="6" t="s">
        <v>154</v>
      </c>
      <c r="E3334" s="6" t="s">
        <v>52</v>
      </c>
      <c r="F3334" s="6" t="s">
        <v>1696</v>
      </c>
      <c r="G3334" s="6" t="s">
        <v>703</v>
      </c>
      <c r="H3334" s="6" t="s">
        <v>505</v>
      </c>
      <c r="I3334" s="6" t="s">
        <v>522</v>
      </c>
      <c r="J3334" s="6" t="s">
        <v>154</v>
      </c>
      <c r="K3334" s="6" t="s">
        <v>36</v>
      </c>
      <c r="L3334" s="6" t="s">
        <v>71</v>
      </c>
      <c r="M3334" s="43"/>
      <c r="N3334" s="44" t="s">
        <v>1979</v>
      </c>
      <c r="S3334" s="45" t="e">
        <f>_xlfn.CONCAT(#REF!,TRIM(tbl_PV_Milestones[[#This Row],[Milestone Description]]))</f>
        <v>#REF!</v>
      </c>
      <c r="T3334" s="84" t="str">
        <f>IF(COUNTIF(tbl_PV_Milestones[UID],tbl_PV_Milestones[[#This Row],[UID]])&gt;1,"Duplicate","")</f>
        <v>Duplicate</v>
      </c>
      <c r="U3334" s="42" t="str">
        <f>_xlfn.XLOOKUP(tbl_PV_Milestones[[#This Row],[Work ID]],tbl_PV_Meta[Work ID '#],tbl_PV_Meta[Sub-Portfolio])</f>
        <v>Sub-Portfolio 4</v>
      </c>
      <c r="V3334" s="41">
        <f>IF(MONTH(tbl_PV_Milestones[[#This Row],[Baseline Date]])&lt;7,YEAR(tbl_PV_Milestones[[#This Row],[Baseline Date]]),YEAR(tbl_PV_Milestones[[#This Row],[Baseline Date]])+1)</f>
        <v>1900</v>
      </c>
      <c r="W3334" s="41">
        <f>IF(MONTH(tbl_PV_Milestones[[#This Row],[Actual/Schedule Finish]])&lt;7,YEAR(tbl_PV_Milestones[[#This Row],[Actual/Schedule Finish]]),YEAR(tbl_PV_Milestones[[#This Row],[Actual/Schedule Finish]])+1)</f>
        <v>1900</v>
      </c>
      <c r="X3334" s="41" t="str">
        <f>IF(OR(tbl_PV_Milestones[[#This Row],[Project Status]]="Completed",tbl_PV_Milestones[[#This Row],[Project Status]]="Assumed Completed"),"Yes","No")</f>
        <v>No</v>
      </c>
      <c r="Y3334" s="41">
        <f>IF(tbl_PV_Milestones[[#This Row],[Baseline Date]]="",1,0)</f>
        <v>1</v>
      </c>
      <c r="Z3334" s="41">
        <f>IF(tbl_PV_Milestones[[#This Row],[Baseline Date]]&lt;PV_Meta!$B$7,1,0)</f>
        <v>1</v>
      </c>
      <c r="AA3334" s="41">
        <f>IF(tbl_PV_Milestones[[#This Row],[Complete]]="Yes",1,0)</f>
        <v>0</v>
      </c>
      <c r="AB3334" s="41">
        <f>IF(AND(tbl_PV_Milestones[[#This Row],[BL FY]]=2025,tbl_PV_Milestones[[#This Row],[Baseline Date]]&lt;PV_Meta!$B$7),1,0)</f>
        <v>0</v>
      </c>
      <c r="AC3334" s="41">
        <f>IF(AND(tbl_PV_Milestones[[#This Row],[Planned YTD]]=1,tbl_PV_Milestones[[#This Row],[Complete]]="Yes"),1,0)</f>
        <v>0</v>
      </c>
      <c r="AD3334" s="41">
        <f>IF(AND(tbl_PV_Milestones[[#This Row],[Actual/Schedule Finish]]&lt;PV_Meta!$B$7,tbl_PV_Milestones[[#This Row],[Complete]]="No",tbl_PV_Milestones[[#This Row],[Project Status]]&lt;&gt;"On Hold"),1,0)</f>
        <v>1</v>
      </c>
      <c r="AE3334" s="41">
        <f>IF(AND(tbl_PV_Milestones[[#This Row],[Actual/Schedule Finish]]&gt;tbl_PV_Milestones[[#This Row],[Baseline Date]],tbl_PV_Milestones[[#This Row],[Complete]]="No",tbl_PV_Milestones[[#This Row],[Project Status]]&lt;&gt;"On Hold",tbl_PV_Milestones[[#This Row],[Overdue]]=0,tbl_PV_Milestones[[#This Row],[To be Baselined]]&lt;&gt;1),1,0)</f>
        <v>0</v>
      </c>
      <c r="AF3334" s="41">
        <f>IF(AND(tbl_PV_Milestones[[#This Row],[BL FY]]=2025,tbl_PV_Milestones[[#This Row],[Finish FY]]&gt;2025),1,0)</f>
        <v>0</v>
      </c>
      <c r="AG3334" s="56" t="str">
        <f>_xlfn.XLOOKUP(tbl_PV_Milestones[[#This Row],[Work ID]],tbl_PV_Meta[Work ID '#],tbl_PV_Meta[Project Manager/Owner],,0)</f>
        <v>Project Manager 38</v>
      </c>
    </row>
    <row r="3335" spans="4:33" x14ac:dyDescent="0.25">
      <c r="D3335" s="6" t="s">
        <v>154</v>
      </c>
      <c r="E3335" s="6" t="s">
        <v>52</v>
      </c>
      <c r="F3335" s="6" t="s">
        <v>1696</v>
      </c>
      <c r="G3335" s="6" t="s">
        <v>595</v>
      </c>
      <c r="H3335" s="6" t="s">
        <v>505</v>
      </c>
      <c r="I3335" s="6" t="s">
        <v>522</v>
      </c>
      <c r="J3335" s="6" t="s">
        <v>154</v>
      </c>
      <c r="K3335" s="6" t="s">
        <v>36</v>
      </c>
      <c r="L3335" s="6" t="s">
        <v>71</v>
      </c>
      <c r="M3335" s="43"/>
      <c r="N3335" s="44" t="s">
        <v>1979</v>
      </c>
      <c r="S3335" s="45" t="e">
        <f>_xlfn.CONCAT(#REF!,TRIM(tbl_PV_Milestones[[#This Row],[Milestone Description]]))</f>
        <v>#REF!</v>
      </c>
      <c r="T3335" s="84" t="str">
        <f>IF(COUNTIF(tbl_PV_Milestones[UID],tbl_PV_Milestones[[#This Row],[UID]])&gt;1,"Duplicate","")</f>
        <v>Duplicate</v>
      </c>
      <c r="U3335" s="42" t="str">
        <f>_xlfn.XLOOKUP(tbl_PV_Milestones[[#This Row],[Work ID]],tbl_PV_Meta[Work ID '#],tbl_PV_Meta[Sub-Portfolio])</f>
        <v>Sub-Portfolio 4</v>
      </c>
      <c r="V3335" s="41">
        <f>IF(MONTH(tbl_PV_Milestones[[#This Row],[Baseline Date]])&lt;7,YEAR(tbl_PV_Milestones[[#This Row],[Baseline Date]]),YEAR(tbl_PV_Milestones[[#This Row],[Baseline Date]])+1)</f>
        <v>1900</v>
      </c>
      <c r="W3335" s="41">
        <f>IF(MONTH(tbl_PV_Milestones[[#This Row],[Actual/Schedule Finish]])&lt;7,YEAR(tbl_PV_Milestones[[#This Row],[Actual/Schedule Finish]]),YEAR(tbl_PV_Milestones[[#This Row],[Actual/Schedule Finish]])+1)</f>
        <v>1900</v>
      </c>
      <c r="X3335" s="41" t="str">
        <f>IF(OR(tbl_PV_Milestones[[#This Row],[Project Status]]="Completed",tbl_PV_Milestones[[#This Row],[Project Status]]="Assumed Completed"),"Yes","No")</f>
        <v>No</v>
      </c>
      <c r="Y3335" s="41">
        <f>IF(tbl_PV_Milestones[[#This Row],[Baseline Date]]="",1,0)</f>
        <v>1</v>
      </c>
      <c r="Z3335" s="41">
        <f>IF(tbl_PV_Milestones[[#This Row],[Baseline Date]]&lt;PV_Meta!$B$7,1,0)</f>
        <v>1</v>
      </c>
      <c r="AA3335" s="41">
        <f>IF(tbl_PV_Milestones[[#This Row],[Complete]]="Yes",1,0)</f>
        <v>0</v>
      </c>
      <c r="AB3335" s="41">
        <f>IF(AND(tbl_PV_Milestones[[#This Row],[BL FY]]=2025,tbl_PV_Milestones[[#This Row],[Baseline Date]]&lt;PV_Meta!$B$7),1,0)</f>
        <v>0</v>
      </c>
      <c r="AC3335" s="41">
        <f>IF(AND(tbl_PV_Milestones[[#This Row],[Planned YTD]]=1,tbl_PV_Milestones[[#This Row],[Complete]]="Yes"),1,0)</f>
        <v>0</v>
      </c>
      <c r="AD3335" s="41">
        <f>IF(AND(tbl_PV_Milestones[[#This Row],[Actual/Schedule Finish]]&lt;PV_Meta!$B$7,tbl_PV_Milestones[[#This Row],[Complete]]="No",tbl_PV_Milestones[[#This Row],[Project Status]]&lt;&gt;"On Hold"),1,0)</f>
        <v>1</v>
      </c>
      <c r="AE3335" s="41">
        <f>IF(AND(tbl_PV_Milestones[[#This Row],[Actual/Schedule Finish]]&gt;tbl_PV_Milestones[[#This Row],[Baseline Date]],tbl_PV_Milestones[[#This Row],[Complete]]="No",tbl_PV_Milestones[[#This Row],[Project Status]]&lt;&gt;"On Hold",tbl_PV_Milestones[[#This Row],[Overdue]]=0,tbl_PV_Milestones[[#This Row],[To be Baselined]]&lt;&gt;1),1,0)</f>
        <v>0</v>
      </c>
      <c r="AF3335" s="41">
        <f>IF(AND(tbl_PV_Milestones[[#This Row],[BL FY]]=2025,tbl_PV_Milestones[[#This Row],[Finish FY]]&gt;2025),1,0)</f>
        <v>0</v>
      </c>
      <c r="AG3335" s="56" t="str">
        <f>_xlfn.XLOOKUP(tbl_PV_Milestones[[#This Row],[Work ID]],tbl_PV_Meta[Work ID '#],tbl_PV_Meta[Project Manager/Owner],,0)</f>
        <v>Project Manager 38</v>
      </c>
    </row>
    <row r="3336" spans="4:33" x14ac:dyDescent="0.25">
      <c r="D3336" s="6" t="s">
        <v>154</v>
      </c>
      <c r="E3336" s="6" t="s">
        <v>52</v>
      </c>
      <c r="F3336" s="6" t="s">
        <v>1696</v>
      </c>
      <c r="G3336" s="6" t="s">
        <v>569</v>
      </c>
      <c r="H3336" s="6" t="s">
        <v>505</v>
      </c>
      <c r="I3336" s="6" t="s">
        <v>522</v>
      </c>
      <c r="J3336" s="6" t="s">
        <v>154</v>
      </c>
      <c r="K3336" s="6" t="s">
        <v>36</v>
      </c>
      <c r="L3336" s="6" t="s">
        <v>71</v>
      </c>
      <c r="M3336" s="43"/>
      <c r="N3336" s="44" t="s">
        <v>1979</v>
      </c>
      <c r="S3336" s="45" t="e">
        <f>_xlfn.CONCAT(#REF!,TRIM(tbl_PV_Milestones[[#This Row],[Milestone Description]]))</f>
        <v>#REF!</v>
      </c>
      <c r="T3336" s="84" t="str">
        <f>IF(COUNTIF(tbl_PV_Milestones[UID],tbl_PV_Milestones[[#This Row],[UID]])&gt;1,"Duplicate","")</f>
        <v>Duplicate</v>
      </c>
      <c r="U3336" s="42" t="str">
        <f>_xlfn.XLOOKUP(tbl_PV_Milestones[[#This Row],[Work ID]],tbl_PV_Meta[Work ID '#],tbl_PV_Meta[Sub-Portfolio])</f>
        <v>Sub-Portfolio 4</v>
      </c>
      <c r="V3336" s="41">
        <f>IF(MONTH(tbl_PV_Milestones[[#This Row],[Baseline Date]])&lt;7,YEAR(tbl_PV_Milestones[[#This Row],[Baseline Date]]),YEAR(tbl_PV_Milestones[[#This Row],[Baseline Date]])+1)</f>
        <v>1900</v>
      </c>
      <c r="W3336" s="41">
        <f>IF(MONTH(tbl_PV_Milestones[[#This Row],[Actual/Schedule Finish]])&lt;7,YEAR(tbl_PV_Milestones[[#This Row],[Actual/Schedule Finish]]),YEAR(tbl_PV_Milestones[[#This Row],[Actual/Schedule Finish]])+1)</f>
        <v>1900</v>
      </c>
      <c r="X3336" s="41" t="str">
        <f>IF(OR(tbl_PV_Milestones[[#This Row],[Project Status]]="Completed",tbl_PV_Milestones[[#This Row],[Project Status]]="Assumed Completed"),"Yes","No")</f>
        <v>No</v>
      </c>
      <c r="Y3336" s="41">
        <f>IF(tbl_PV_Milestones[[#This Row],[Baseline Date]]="",1,0)</f>
        <v>1</v>
      </c>
      <c r="Z3336" s="41">
        <f>IF(tbl_PV_Milestones[[#This Row],[Baseline Date]]&lt;PV_Meta!$B$7,1,0)</f>
        <v>1</v>
      </c>
      <c r="AA3336" s="41">
        <f>IF(tbl_PV_Milestones[[#This Row],[Complete]]="Yes",1,0)</f>
        <v>0</v>
      </c>
      <c r="AB3336" s="41">
        <f>IF(AND(tbl_PV_Milestones[[#This Row],[BL FY]]=2025,tbl_PV_Milestones[[#This Row],[Baseline Date]]&lt;PV_Meta!$B$7),1,0)</f>
        <v>0</v>
      </c>
      <c r="AC3336" s="41">
        <f>IF(AND(tbl_PV_Milestones[[#This Row],[Planned YTD]]=1,tbl_PV_Milestones[[#This Row],[Complete]]="Yes"),1,0)</f>
        <v>0</v>
      </c>
      <c r="AD3336" s="41">
        <f>IF(AND(tbl_PV_Milestones[[#This Row],[Actual/Schedule Finish]]&lt;PV_Meta!$B$7,tbl_PV_Milestones[[#This Row],[Complete]]="No",tbl_PV_Milestones[[#This Row],[Project Status]]&lt;&gt;"On Hold"),1,0)</f>
        <v>1</v>
      </c>
      <c r="AE3336" s="41">
        <f>IF(AND(tbl_PV_Milestones[[#This Row],[Actual/Schedule Finish]]&gt;tbl_PV_Milestones[[#This Row],[Baseline Date]],tbl_PV_Milestones[[#This Row],[Complete]]="No",tbl_PV_Milestones[[#This Row],[Project Status]]&lt;&gt;"On Hold",tbl_PV_Milestones[[#This Row],[Overdue]]=0,tbl_PV_Milestones[[#This Row],[To be Baselined]]&lt;&gt;1),1,0)</f>
        <v>0</v>
      </c>
      <c r="AF3336" s="41">
        <f>IF(AND(tbl_PV_Milestones[[#This Row],[BL FY]]=2025,tbl_PV_Milestones[[#This Row],[Finish FY]]&gt;2025),1,0)</f>
        <v>0</v>
      </c>
      <c r="AG3336" s="56" t="str">
        <f>_xlfn.XLOOKUP(tbl_PV_Milestones[[#This Row],[Work ID]],tbl_PV_Meta[Work ID '#],tbl_PV_Meta[Project Manager/Owner],,0)</f>
        <v>Project Manager 38</v>
      </c>
    </row>
    <row r="3337" spans="4:33" x14ac:dyDescent="0.25">
      <c r="D3337" s="6" t="s">
        <v>154</v>
      </c>
      <c r="E3337" s="6" t="s">
        <v>52</v>
      </c>
      <c r="F3337" s="6" t="s">
        <v>1696</v>
      </c>
      <c r="G3337" s="6" t="s">
        <v>628</v>
      </c>
      <c r="H3337" s="6" t="s">
        <v>505</v>
      </c>
      <c r="I3337" s="6" t="s">
        <v>522</v>
      </c>
      <c r="J3337" s="6" t="s">
        <v>154</v>
      </c>
      <c r="K3337" s="6" t="s">
        <v>36</v>
      </c>
      <c r="L3337" s="6" t="s">
        <v>71</v>
      </c>
      <c r="M3337" s="43"/>
      <c r="N3337" s="44" t="s">
        <v>1979</v>
      </c>
      <c r="S3337" s="45" t="e">
        <f>_xlfn.CONCAT(#REF!,TRIM(tbl_PV_Milestones[[#This Row],[Milestone Description]]))</f>
        <v>#REF!</v>
      </c>
      <c r="T3337" s="84" t="str">
        <f>IF(COUNTIF(tbl_PV_Milestones[UID],tbl_PV_Milestones[[#This Row],[UID]])&gt;1,"Duplicate","")</f>
        <v>Duplicate</v>
      </c>
      <c r="U3337" s="42" t="str">
        <f>_xlfn.XLOOKUP(tbl_PV_Milestones[[#This Row],[Work ID]],tbl_PV_Meta[Work ID '#],tbl_PV_Meta[Sub-Portfolio])</f>
        <v>Sub-Portfolio 4</v>
      </c>
      <c r="V3337" s="41">
        <f>IF(MONTH(tbl_PV_Milestones[[#This Row],[Baseline Date]])&lt;7,YEAR(tbl_PV_Milestones[[#This Row],[Baseline Date]]),YEAR(tbl_PV_Milestones[[#This Row],[Baseline Date]])+1)</f>
        <v>1900</v>
      </c>
      <c r="W3337" s="41">
        <f>IF(MONTH(tbl_PV_Milestones[[#This Row],[Actual/Schedule Finish]])&lt;7,YEAR(tbl_PV_Milestones[[#This Row],[Actual/Schedule Finish]]),YEAR(tbl_PV_Milestones[[#This Row],[Actual/Schedule Finish]])+1)</f>
        <v>1900</v>
      </c>
      <c r="X3337" s="41" t="str">
        <f>IF(OR(tbl_PV_Milestones[[#This Row],[Project Status]]="Completed",tbl_PV_Milestones[[#This Row],[Project Status]]="Assumed Completed"),"Yes","No")</f>
        <v>No</v>
      </c>
      <c r="Y3337" s="41">
        <f>IF(tbl_PV_Milestones[[#This Row],[Baseline Date]]="",1,0)</f>
        <v>1</v>
      </c>
      <c r="Z3337" s="41">
        <f>IF(tbl_PV_Milestones[[#This Row],[Baseline Date]]&lt;PV_Meta!$B$7,1,0)</f>
        <v>1</v>
      </c>
      <c r="AA3337" s="41">
        <f>IF(tbl_PV_Milestones[[#This Row],[Complete]]="Yes",1,0)</f>
        <v>0</v>
      </c>
      <c r="AB3337" s="41">
        <f>IF(AND(tbl_PV_Milestones[[#This Row],[BL FY]]=2025,tbl_PV_Milestones[[#This Row],[Baseline Date]]&lt;PV_Meta!$B$7),1,0)</f>
        <v>0</v>
      </c>
      <c r="AC3337" s="41">
        <f>IF(AND(tbl_PV_Milestones[[#This Row],[Planned YTD]]=1,tbl_PV_Milestones[[#This Row],[Complete]]="Yes"),1,0)</f>
        <v>0</v>
      </c>
      <c r="AD3337" s="41">
        <f>IF(AND(tbl_PV_Milestones[[#This Row],[Actual/Schedule Finish]]&lt;PV_Meta!$B$7,tbl_PV_Milestones[[#This Row],[Complete]]="No",tbl_PV_Milestones[[#This Row],[Project Status]]&lt;&gt;"On Hold"),1,0)</f>
        <v>1</v>
      </c>
      <c r="AE3337" s="41">
        <f>IF(AND(tbl_PV_Milestones[[#This Row],[Actual/Schedule Finish]]&gt;tbl_PV_Milestones[[#This Row],[Baseline Date]],tbl_PV_Milestones[[#This Row],[Complete]]="No",tbl_PV_Milestones[[#This Row],[Project Status]]&lt;&gt;"On Hold",tbl_PV_Milestones[[#This Row],[Overdue]]=0,tbl_PV_Milestones[[#This Row],[To be Baselined]]&lt;&gt;1),1,0)</f>
        <v>0</v>
      </c>
      <c r="AF3337" s="41">
        <f>IF(AND(tbl_PV_Milestones[[#This Row],[BL FY]]=2025,tbl_PV_Milestones[[#This Row],[Finish FY]]&gt;2025),1,0)</f>
        <v>0</v>
      </c>
      <c r="AG3337" s="56" t="str">
        <f>_xlfn.XLOOKUP(tbl_PV_Milestones[[#This Row],[Work ID]],tbl_PV_Meta[Work ID '#],tbl_PV_Meta[Project Manager/Owner],,0)</f>
        <v>Project Manager 38</v>
      </c>
    </row>
    <row r="3338" spans="4:33" x14ac:dyDescent="0.25">
      <c r="D3338" s="6" t="s">
        <v>154</v>
      </c>
      <c r="E3338" s="6" t="s">
        <v>52</v>
      </c>
      <c r="F3338" s="6" t="s">
        <v>1696</v>
      </c>
      <c r="G3338" s="6" t="s">
        <v>744</v>
      </c>
      <c r="H3338" s="6" t="s">
        <v>505</v>
      </c>
      <c r="I3338" s="6" t="s">
        <v>522</v>
      </c>
      <c r="J3338" s="6" t="s">
        <v>154</v>
      </c>
      <c r="K3338" s="6" t="s">
        <v>36</v>
      </c>
      <c r="L3338" s="6" t="s">
        <v>71</v>
      </c>
      <c r="M3338" s="43"/>
      <c r="N3338" s="44" t="s">
        <v>1979</v>
      </c>
      <c r="S3338" s="45" t="e">
        <f>_xlfn.CONCAT(#REF!,TRIM(tbl_PV_Milestones[[#This Row],[Milestone Description]]))</f>
        <v>#REF!</v>
      </c>
      <c r="T3338" s="84" t="str">
        <f>IF(COUNTIF(tbl_PV_Milestones[UID],tbl_PV_Milestones[[#This Row],[UID]])&gt;1,"Duplicate","")</f>
        <v>Duplicate</v>
      </c>
      <c r="U3338" s="42" t="str">
        <f>_xlfn.XLOOKUP(tbl_PV_Milestones[[#This Row],[Work ID]],tbl_PV_Meta[Work ID '#],tbl_PV_Meta[Sub-Portfolio])</f>
        <v>Sub-Portfolio 4</v>
      </c>
      <c r="V3338" s="41">
        <f>IF(MONTH(tbl_PV_Milestones[[#This Row],[Baseline Date]])&lt;7,YEAR(tbl_PV_Milestones[[#This Row],[Baseline Date]]),YEAR(tbl_PV_Milestones[[#This Row],[Baseline Date]])+1)</f>
        <v>1900</v>
      </c>
      <c r="W3338" s="41">
        <f>IF(MONTH(tbl_PV_Milestones[[#This Row],[Actual/Schedule Finish]])&lt;7,YEAR(tbl_PV_Milestones[[#This Row],[Actual/Schedule Finish]]),YEAR(tbl_PV_Milestones[[#This Row],[Actual/Schedule Finish]])+1)</f>
        <v>1900</v>
      </c>
      <c r="X3338" s="41" t="str">
        <f>IF(OR(tbl_PV_Milestones[[#This Row],[Project Status]]="Completed",tbl_PV_Milestones[[#This Row],[Project Status]]="Assumed Completed"),"Yes","No")</f>
        <v>No</v>
      </c>
      <c r="Y3338" s="41">
        <f>IF(tbl_PV_Milestones[[#This Row],[Baseline Date]]="",1,0)</f>
        <v>1</v>
      </c>
      <c r="Z3338" s="41">
        <f>IF(tbl_PV_Milestones[[#This Row],[Baseline Date]]&lt;PV_Meta!$B$7,1,0)</f>
        <v>1</v>
      </c>
      <c r="AA3338" s="41">
        <f>IF(tbl_PV_Milestones[[#This Row],[Complete]]="Yes",1,0)</f>
        <v>0</v>
      </c>
      <c r="AB3338" s="41">
        <f>IF(AND(tbl_PV_Milestones[[#This Row],[BL FY]]=2025,tbl_PV_Milestones[[#This Row],[Baseline Date]]&lt;PV_Meta!$B$7),1,0)</f>
        <v>0</v>
      </c>
      <c r="AC3338" s="41">
        <f>IF(AND(tbl_PV_Milestones[[#This Row],[Planned YTD]]=1,tbl_PV_Milestones[[#This Row],[Complete]]="Yes"),1,0)</f>
        <v>0</v>
      </c>
      <c r="AD3338" s="41">
        <f>IF(AND(tbl_PV_Milestones[[#This Row],[Actual/Schedule Finish]]&lt;PV_Meta!$B$7,tbl_PV_Milestones[[#This Row],[Complete]]="No",tbl_PV_Milestones[[#This Row],[Project Status]]&lt;&gt;"On Hold"),1,0)</f>
        <v>1</v>
      </c>
      <c r="AE3338" s="41">
        <f>IF(AND(tbl_PV_Milestones[[#This Row],[Actual/Schedule Finish]]&gt;tbl_PV_Milestones[[#This Row],[Baseline Date]],tbl_PV_Milestones[[#This Row],[Complete]]="No",tbl_PV_Milestones[[#This Row],[Project Status]]&lt;&gt;"On Hold",tbl_PV_Milestones[[#This Row],[Overdue]]=0,tbl_PV_Milestones[[#This Row],[To be Baselined]]&lt;&gt;1),1,0)</f>
        <v>0</v>
      </c>
      <c r="AF3338" s="41">
        <f>IF(AND(tbl_PV_Milestones[[#This Row],[BL FY]]=2025,tbl_PV_Milestones[[#This Row],[Finish FY]]&gt;2025),1,0)</f>
        <v>0</v>
      </c>
      <c r="AG3338" s="56" t="str">
        <f>_xlfn.XLOOKUP(tbl_PV_Milestones[[#This Row],[Work ID]],tbl_PV_Meta[Work ID '#],tbl_PV_Meta[Project Manager/Owner],,0)</f>
        <v>Project Manager 38</v>
      </c>
    </row>
    <row r="3339" spans="4:33" x14ac:dyDescent="0.25">
      <c r="D3339" s="6" t="s">
        <v>154</v>
      </c>
      <c r="E3339" s="6" t="s">
        <v>52</v>
      </c>
      <c r="F3339" s="6" t="s">
        <v>1696</v>
      </c>
      <c r="G3339" s="6" t="s">
        <v>567</v>
      </c>
      <c r="H3339" s="6" t="s">
        <v>505</v>
      </c>
      <c r="I3339" s="6" t="s">
        <v>522</v>
      </c>
      <c r="J3339" s="6" t="s">
        <v>154</v>
      </c>
      <c r="K3339" s="6" t="s">
        <v>36</v>
      </c>
      <c r="L3339" s="6" t="s">
        <v>71</v>
      </c>
      <c r="M3339" s="43"/>
      <c r="N3339" s="44" t="s">
        <v>1979</v>
      </c>
      <c r="S3339" s="45" t="e">
        <f>_xlfn.CONCAT(#REF!,TRIM(tbl_PV_Milestones[[#This Row],[Milestone Description]]))</f>
        <v>#REF!</v>
      </c>
      <c r="T3339" s="84" t="str">
        <f>IF(COUNTIF(tbl_PV_Milestones[UID],tbl_PV_Milestones[[#This Row],[UID]])&gt;1,"Duplicate","")</f>
        <v>Duplicate</v>
      </c>
      <c r="U3339" s="42" t="str">
        <f>_xlfn.XLOOKUP(tbl_PV_Milestones[[#This Row],[Work ID]],tbl_PV_Meta[Work ID '#],tbl_PV_Meta[Sub-Portfolio])</f>
        <v>Sub-Portfolio 4</v>
      </c>
      <c r="V3339" s="41">
        <f>IF(MONTH(tbl_PV_Milestones[[#This Row],[Baseline Date]])&lt;7,YEAR(tbl_PV_Milestones[[#This Row],[Baseline Date]]),YEAR(tbl_PV_Milestones[[#This Row],[Baseline Date]])+1)</f>
        <v>1900</v>
      </c>
      <c r="W3339" s="41">
        <f>IF(MONTH(tbl_PV_Milestones[[#This Row],[Actual/Schedule Finish]])&lt;7,YEAR(tbl_PV_Milestones[[#This Row],[Actual/Schedule Finish]]),YEAR(tbl_PV_Milestones[[#This Row],[Actual/Schedule Finish]])+1)</f>
        <v>1900</v>
      </c>
      <c r="X3339" s="41" t="str">
        <f>IF(OR(tbl_PV_Milestones[[#This Row],[Project Status]]="Completed",tbl_PV_Milestones[[#This Row],[Project Status]]="Assumed Completed"),"Yes","No")</f>
        <v>No</v>
      </c>
      <c r="Y3339" s="41">
        <f>IF(tbl_PV_Milestones[[#This Row],[Baseline Date]]="",1,0)</f>
        <v>1</v>
      </c>
      <c r="Z3339" s="41">
        <f>IF(tbl_PV_Milestones[[#This Row],[Baseline Date]]&lt;PV_Meta!$B$7,1,0)</f>
        <v>1</v>
      </c>
      <c r="AA3339" s="41">
        <f>IF(tbl_PV_Milestones[[#This Row],[Complete]]="Yes",1,0)</f>
        <v>0</v>
      </c>
      <c r="AB3339" s="41">
        <f>IF(AND(tbl_PV_Milestones[[#This Row],[BL FY]]=2025,tbl_PV_Milestones[[#This Row],[Baseline Date]]&lt;PV_Meta!$B$7),1,0)</f>
        <v>0</v>
      </c>
      <c r="AC3339" s="41">
        <f>IF(AND(tbl_PV_Milestones[[#This Row],[Planned YTD]]=1,tbl_PV_Milestones[[#This Row],[Complete]]="Yes"),1,0)</f>
        <v>0</v>
      </c>
      <c r="AD3339" s="41">
        <f>IF(AND(tbl_PV_Milestones[[#This Row],[Actual/Schedule Finish]]&lt;PV_Meta!$B$7,tbl_PV_Milestones[[#This Row],[Complete]]="No",tbl_PV_Milestones[[#This Row],[Project Status]]&lt;&gt;"On Hold"),1,0)</f>
        <v>1</v>
      </c>
      <c r="AE3339" s="41">
        <f>IF(AND(tbl_PV_Milestones[[#This Row],[Actual/Schedule Finish]]&gt;tbl_PV_Milestones[[#This Row],[Baseline Date]],tbl_PV_Milestones[[#This Row],[Complete]]="No",tbl_PV_Milestones[[#This Row],[Project Status]]&lt;&gt;"On Hold",tbl_PV_Milestones[[#This Row],[Overdue]]=0,tbl_PV_Milestones[[#This Row],[To be Baselined]]&lt;&gt;1),1,0)</f>
        <v>0</v>
      </c>
      <c r="AF3339" s="41">
        <f>IF(AND(tbl_PV_Milestones[[#This Row],[BL FY]]=2025,tbl_PV_Milestones[[#This Row],[Finish FY]]&gt;2025),1,0)</f>
        <v>0</v>
      </c>
      <c r="AG3339" s="56" t="str">
        <f>_xlfn.XLOOKUP(tbl_PV_Milestones[[#This Row],[Work ID]],tbl_PV_Meta[Work ID '#],tbl_PV_Meta[Project Manager/Owner],,0)</f>
        <v>Project Manager 38</v>
      </c>
    </row>
    <row r="3340" spans="4:33" x14ac:dyDescent="0.25">
      <c r="D3340" s="6" t="s">
        <v>154</v>
      </c>
      <c r="E3340" s="6" t="s">
        <v>52</v>
      </c>
      <c r="F3340" s="6" t="s">
        <v>1696</v>
      </c>
      <c r="G3340" s="6" t="s">
        <v>568</v>
      </c>
      <c r="H3340" s="6" t="s">
        <v>505</v>
      </c>
      <c r="I3340" s="6" t="s">
        <v>522</v>
      </c>
      <c r="J3340" s="6" t="s">
        <v>154</v>
      </c>
      <c r="K3340" s="6" t="s">
        <v>36</v>
      </c>
      <c r="L3340" s="6" t="s">
        <v>71</v>
      </c>
      <c r="M3340" s="43"/>
      <c r="N3340" s="44" t="s">
        <v>1979</v>
      </c>
      <c r="S3340" s="45" t="e">
        <f>_xlfn.CONCAT(#REF!,TRIM(tbl_PV_Milestones[[#This Row],[Milestone Description]]))</f>
        <v>#REF!</v>
      </c>
      <c r="T3340" s="84" t="str">
        <f>IF(COUNTIF(tbl_PV_Milestones[UID],tbl_PV_Milestones[[#This Row],[UID]])&gt;1,"Duplicate","")</f>
        <v>Duplicate</v>
      </c>
      <c r="U3340" s="42" t="str">
        <f>_xlfn.XLOOKUP(tbl_PV_Milestones[[#This Row],[Work ID]],tbl_PV_Meta[Work ID '#],tbl_PV_Meta[Sub-Portfolio])</f>
        <v>Sub-Portfolio 4</v>
      </c>
      <c r="V3340" s="41">
        <f>IF(MONTH(tbl_PV_Milestones[[#This Row],[Baseline Date]])&lt;7,YEAR(tbl_PV_Milestones[[#This Row],[Baseline Date]]),YEAR(tbl_PV_Milestones[[#This Row],[Baseline Date]])+1)</f>
        <v>1900</v>
      </c>
      <c r="W3340" s="41">
        <f>IF(MONTH(tbl_PV_Milestones[[#This Row],[Actual/Schedule Finish]])&lt;7,YEAR(tbl_PV_Milestones[[#This Row],[Actual/Schedule Finish]]),YEAR(tbl_PV_Milestones[[#This Row],[Actual/Schedule Finish]])+1)</f>
        <v>1900</v>
      </c>
      <c r="X3340" s="41" t="str">
        <f>IF(OR(tbl_PV_Milestones[[#This Row],[Project Status]]="Completed",tbl_PV_Milestones[[#This Row],[Project Status]]="Assumed Completed"),"Yes","No")</f>
        <v>No</v>
      </c>
      <c r="Y3340" s="41">
        <f>IF(tbl_PV_Milestones[[#This Row],[Baseline Date]]="",1,0)</f>
        <v>1</v>
      </c>
      <c r="Z3340" s="41">
        <f>IF(tbl_PV_Milestones[[#This Row],[Baseline Date]]&lt;PV_Meta!$B$7,1,0)</f>
        <v>1</v>
      </c>
      <c r="AA3340" s="41">
        <f>IF(tbl_PV_Milestones[[#This Row],[Complete]]="Yes",1,0)</f>
        <v>0</v>
      </c>
      <c r="AB3340" s="41">
        <f>IF(AND(tbl_PV_Milestones[[#This Row],[BL FY]]=2025,tbl_PV_Milestones[[#This Row],[Baseline Date]]&lt;PV_Meta!$B$7),1,0)</f>
        <v>0</v>
      </c>
      <c r="AC3340" s="41">
        <f>IF(AND(tbl_PV_Milestones[[#This Row],[Planned YTD]]=1,tbl_PV_Milestones[[#This Row],[Complete]]="Yes"),1,0)</f>
        <v>0</v>
      </c>
      <c r="AD3340" s="41">
        <f>IF(AND(tbl_PV_Milestones[[#This Row],[Actual/Schedule Finish]]&lt;PV_Meta!$B$7,tbl_PV_Milestones[[#This Row],[Complete]]="No",tbl_PV_Milestones[[#This Row],[Project Status]]&lt;&gt;"On Hold"),1,0)</f>
        <v>1</v>
      </c>
      <c r="AE3340" s="41">
        <f>IF(AND(tbl_PV_Milestones[[#This Row],[Actual/Schedule Finish]]&gt;tbl_PV_Milestones[[#This Row],[Baseline Date]],tbl_PV_Milestones[[#This Row],[Complete]]="No",tbl_PV_Milestones[[#This Row],[Project Status]]&lt;&gt;"On Hold",tbl_PV_Milestones[[#This Row],[Overdue]]=0,tbl_PV_Milestones[[#This Row],[To be Baselined]]&lt;&gt;1),1,0)</f>
        <v>0</v>
      </c>
      <c r="AF3340" s="41">
        <f>IF(AND(tbl_PV_Milestones[[#This Row],[BL FY]]=2025,tbl_PV_Milestones[[#This Row],[Finish FY]]&gt;2025),1,0)</f>
        <v>0</v>
      </c>
      <c r="AG3340" s="56" t="str">
        <f>_xlfn.XLOOKUP(tbl_PV_Milestones[[#This Row],[Work ID]],tbl_PV_Meta[Work ID '#],tbl_PV_Meta[Project Manager/Owner],,0)</f>
        <v>Project Manager 38</v>
      </c>
    </row>
    <row r="3341" spans="4:33" x14ac:dyDescent="0.25">
      <c r="D3341" s="6" t="s">
        <v>154</v>
      </c>
      <c r="E3341" s="6" t="s">
        <v>52</v>
      </c>
      <c r="F3341" s="6" t="s">
        <v>1696</v>
      </c>
      <c r="G3341" s="6" t="s">
        <v>570</v>
      </c>
      <c r="H3341" s="6" t="s">
        <v>505</v>
      </c>
      <c r="I3341" s="6" t="s">
        <v>522</v>
      </c>
      <c r="J3341" s="6" t="s">
        <v>154</v>
      </c>
      <c r="K3341" s="6" t="s">
        <v>36</v>
      </c>
      <c r="L3341" s="6" t="s">
        <v>71</v>
      </c>
      <c r="M3341" s="43"/>
      <c r="N3341" s="44" t="s">
        <v>1979</v>
      </c>
      <c r="S3341" s="45" t="e">
        <f>_xlfn.CONCAT(#REF!,TRIM(tbl_PV_Milestones[[#This Row],[Milestone Description]]))</f>
        <v>#REF!</v>
      </c>
      <c r="T3341" s="84" t="str">
        <f>IF(COUNTIF(tbl_PV_Milestones[UID],tbl_PV_Milestones[[#This Row],[UID]])&gt;1,"Duplicate","")</f>
        <v>Duplicate</v>
      </c>
      <c r="U3341" s="42" t="str">
        <f>_xlfn.XLOOKUP(tbl_PV_Milestones[[#This Row],[Work ID]],tbl_PV_Meta[Work ID '#],tbl_PV_Meta[Sub-Portfolio])</f>
        <v>Sub-Portfolio 4</v>
      </c>
      <c r="V3341" s="41">
        <f>IF(MONTH(tbl_PV_Milestones[[#This Row],[Baseline Date]])&lt;7,YEAR(tbl_PV_Milestones[[#This Row],[Baseline Date]]),YEAR(tbl_PV_Milestones[[#This Row],[Baseline Date]])+1)</f>
        <v>1900</v>
      </c>
      <c r="W3341" s="41">
        <f>IF(MONTH(tbl_PV_Milestones[[#This Row],[Actual/Schedule Finish]])&lt;7,YEAR(tbl_PV_Milestones[[#This Row],[Actual/Schedule Finish]]),YEAR(tbl_PV_Milestones[[#This Row],[Actual/Schedule Finish]])+1)</f>
        <v>1900</v>
      </c>
      <c r="X3341" s="41" t="str">
        <f>IF(OR(tbl_PV_Milestones[[#This Row],[Project Status]]="Completed",tbl_PV_Milestones[[#This Row],[Project Status]]="Assumed Completed"),"Yes","No")</f>
        <v>No</v>
      </c>
      <c r="Y3341" s="41">
        <f>IF(tbl_PV_Milestones[[#This Row],[Baseline Date]]="",1,0)</f>
        <v>1</v>
      </c>
      <c r="Z3341" s="41">
        <f>IF(tbl_PV_Milestones[[#This Row],[Baseline Date]]&lt;PV_Meta!$B$7,1,0)</f>
        <v>1</v>
      </c>
      <c r="AA3341" s="41">
        <f>IF(tbl_PV_Milestones[[#This Row],[Complete]]="Yes",1,0)</f>
        <v>0</v>
      </c>
      <c r="AB3341" s="41">
        <f>IF(AND(tbl_PV_Milestones[[#This Row],[BL FY]]=2025,tbl_PV_Milestones[[#This Row],[Baseline Date]]&lt;PV_Meta!$B$7),1,0)</f>
        <v>0</v>
      </c>
      <c r="AC3341" s="41">
        <f>IF(AND(tbl_PV_Milestones[[#This Row],[Planned YTD]]=1,tbl_PV_Milestones[[#This Row],[Complete]]="Yes"),1,0)</f>
        <v>0</v>
      </c>
      <c r="AD3341" s="41">
        <f>IF(AND(tbl_PV_Milestones[[#This Row],[Actual/Schedule Finish]]&lt;PV_Meta!$B$7,tbl_PV_Milestones[[#This Row],[Complete]]="No",tbl_PV_Milestones[[#This Row],[Project Status]]&lt;&gt;"On Hold"),1,0)</f>
        <v>1</v>
      </c>
      <c r="AE3341" s="41">
        <f>IF(AND(tbl_PV_Milestones[[#This Row],[Actual/Schedule Finish]]&gt;tbl_PV_Milestones[[#This Row],[Baseline Date]],tbl_PV_Milestones[[#This Row],[Complete]]="No",tbl_PV_Milestones[[#This Row],[Project Status]]&lt;&gt;"On Hold",tbl_PV_Milestones[[#This Row],[Overdue]]=0,tbl_PV_Milestones[[#This Row],[To be Baselined]]&lt;&gt;1),1,0)</f>
        <v>0</v>
      </c>
      <c r="AF3341" s="41">
        <f>IF(AND(tbl_PV_Milestones[[#This Row],[BL FY]]=2025,tbl_PV_Milestones[[#This Row],[Finish FY]]&gt;2025),1,0)</f>
        <v>0</v>
      </c>
      <c r="AG3341" s="56" t="str">
        <f>_xlfn.XLOOKUP(tbl_PV_Milestones[[#This Row],[Work ID]],tbl_PV_Meta[Work ID '#],tbl_PV_Meta[Project Manager/Owner],,0)</f>
        <v>Project Manager 38</v>
      </c>
    </row>
    <row r="3342" spans="4:33" x14ac:dyDescent="0.25">
      <c r="D3342" s="6" t="s">
        <v>154</v>
      </c>
      <c r="E3342" s="6" t="s">
        <v>52</v>
      </c>
      <c r="F3342" s="6" t="s">
        <v>1696</v>
      </c>
      <c r="G3342" s="6" t="s">
        <v>598</v>
      </c>
      <c r="H3342" s="6" t="s">
        <v>505</v>
      </c>
      <c r="I3342" s="6" t="s">
        <v>522</v>
      </c>
      <c r="J3342" s="6" t="s">
        <v>154</v>
      </c>
      <c r="K3342" s="6" t="s">
        <v>36</v>
      </c>
      <c r="L3342" s="6" t="s">
        <v>71</v>
      </c>
      <c r="M3342" s="43"/>
      <c r="N3342" s="44" t="s">
        <v>1979</v>
      </c>
      <c r="S3342" s="45" t="e">
        <f>_xlfn.CONCAT(#REF!,TRIM(tbl_PV_Milestones[[#This Row],[Milestone Description]]))</f>
        <v>#REF!</v>
      </c>
      <c r="T3342" s="84" t="str">
        <f>IF(COUNTIF(tbl_PV_Milestones[UID],tbl_PV_Milestones[[#This Row],[UID]])&gt;1,"Duplicate","")</f>
        <v>Duplicate</v>
      </c>
      <c r="U3342" s="42" t="str">
        <f>_xlfn.XLOOKUP(tbl_PV_Milestones[[#This Row],[Work ID]],tbl_PV_Meta[Work ID '#],tbl_PV_Meta[Sub-Portfolio])</f>
        <v>Sub-Portfolio 4</v>
      </c>
      <c r="V3342" s="41">
        <f>IF(MONTH(tbl_PV_Milestones[[#This Row],[Baseline Date]])&lt;7,YEAR(tbl_PV_Milestones[[#This Row],[Baseline Date]]),YEAR(tbl_PV_Milestones[[#This Row],[Baseline Date]])+1)</f>
        <v>1900</v>
      </c>
      <c r="W3342" s="41">
        <f>IF(MONTH(tbl_PV_Milestones[[#This Row],[Actual/Schedule Finish]])&lt;7,YEAR(tbl_PV_Milestones[[#This Row],[Actual/Schedule Finish]]),YEAR(tbl_PV_Milestones[[#This Row],[Actual/Schedule Finish]])+1)</f>
        <v>1900</v>
      </c>
      <c r="X3342" s="41" t="str">
        <f>IF(OR(tbl_PV_Milestones[[#This Row],[Project Status]]="Completed",tbl_PV_Milestones[[#This Row],[Project Status]]="Assumed Completed"),"Yes","No")</f>
        <v>No</v>
      </c>
      <c r="Y3342" s="41">
        <f>IF(tbl_PV_Milestones[[#This Row],[Baseline Date]]="",1,0)</f>
        <v>1</v>
      </c>
      <c r="Z3342" s="41">
        <f>IF(tbl_PV_Milestones[[#This Row],[Baseline Date]]&lt;PV_Meta!$B$7,1,0)</f>
        <v>1</v>
      </c>
      <c r="AA3342" s="41">
        <f>IF(tbl_PV_Milestones[[#This Row],[Complete]]="Yes",1,0)</f>
        <v>0</v>
      </c>
      <c r="AB3342" s="41">
        <f>IF(AND(tbl_PV_Milestones[[#This Row],[BL FY]]=2025,tbl_PV_Milestones[[#This Row],[Baseline Date]]&lt;PV_Meta!$B$7),1,0)</f>
        <v>0</v>
      </c>
      <c r="AC3342" s="41">
        <f>IF(AND(tbl_PV_Milestones[[#This Row],[Planned YTD]]=1,tbl_PV_Milestones[[#This Row],[Complete]]="Yes"),1,0)</f>
        <v>0</v>
      </c>
      <c r="AD3342" s="41">
        <f>IF(AND(tbl_PV_Milestones[[#This Row],[Actual/Schedule Finish]]&lt;PV_Meta!$B$7,tbl_PV_Milestones[[#This Row],[Complete]]="No",tbl_PV_Milestones[[#This Row],[Project Status]]&lt;&gt;"On Hold"),1,0)</f>
        <v>1</v>
      </c>
      <c r="AE3342" s="41">
        <f>IF(AND(tbl_PV_Milestones[[#This Row],[Actual/Schedule Finish]]&gt;tbl_PV_Milestones[[#This Row],[Baseline Date]],tbl_PV_Milestones[[#This Row],[Complete]]="No",tbl_PV_Milestones[[#This Row],[Project Status]]&lt;&gt;"On Hold",tbl_PV_Milestones[[#This Row],[Overdue]]=0,tbl_PV_Milestones[[#This Row],[To be Baselined]]&lt;&gt;1),1,0)</f>
        <v>0</v>
      </c>
      <c r="AF3342" s="41">
        <f>IF(AND(tbl_PV_Milestones[[#This Row],[BL FY]]=2025,tbl_PV_Milestones[[#This Row],[Finish FY]]&gt;2025),1,0)</f>
        <v>0</v>
      </c>
      <c r="AG3342" s="56" t="str">
        <f>_xlfn.XLOOKUP(tbl_PV_Milestones[[#This Row],[Work ID]],tbl_PV_Meta[Work ID '#],tbl_PV_Meta[Project Manager/Owner],,0)</f>
        <v>Project Manager 38</v>
      </c>
    </row>
    <row r="3343" spans="4:33" x14ac:dyDescent="0.25">
      <c r="D3343" s="6" t="s">
        <v>154</v>
      </c>
      <c r="E3343" s="6" t="s">
        <v>52</v>
      </c>
      <c r="F3343" s="6" t="s">
        <v>1696</v>
      </c>
      <c r="G3343" s="6" t="s">
        <v>745</v>
      </c>
      <c r="H3343" s="6" t="s">
        <v>505</v>
      </c>
      <c r="I3343" s="6" t="s">
        <v>522</v>
      </c>
      <c r="J3343" s="6" t="s">
        <v>154</v>
      </c>
      <c r="K3343" s="6" t="s">
        <v>36</v>
      </c>
      <c r="L3343" s="6" t="s">
        <v>71</v>
      </c>
      <c r="M3343" s="43"/>
      <c r="N3343" s="44" t="s">
        <v>1979</v>
      </c>
      <c r="S3343" s="45" t="e">
        <f>_xlfn.CONCAT(#REF!,TRIM(tbl_PV_Milestones[[#This Row],[Milestone Description]]))</f>
        <v>#REF!</v>
      </c>
      <c r="T3343" s="84" t="str">
        <f>IF(COUNTIF(tbl_PV_Milestones[UID],tbl_PV_Milestones[[#This Row],[UID]])&gt;1,"Duplicate","")</f>
        <v>Duplicate</v>
      </c>
      <c r="U3343" s="42" t="str">
        <f>_xlfn.XLOOKUP(tbl_PV_Milestones[[#This Row],[Work ID]],tbl_PV_Meta[Work ID '#],tbl_PV_Meta[Sub-Portfolio])</f>
        <v>Sub-Portfolio 4</v>
      </c>
      <c r="V3343" s="41">
        <f>IF(MONTH(tbl_PV_Milestones[[#This Row],[Baseline Date]])&lt;7,YEAR(tbl_PV_Milestones[[#This Row],[Baseline Date]]),YEAR(tbl_PV_Milestones[[#This Row],[Baseline Date]])+1)</f>
        <v>1900</v>
      </c>
      <c r="W3343" s="41">
        <f>IF(MONTH(tbl_PV_Milestones[[#This Row],[Actual/Schedule Finish]])&lt;7,YEAR(tbl_PV_Milestones[[#This Row],[Actual/Schedule Finish]]),YEAR(tbl_PV_Milestones[[#This Row],[Actual/Schedule Finish]])+1)</f>
        <v>1900</v>
      </c>
      <c r="X3343" s="41" t="str">
        <f>IF(OR(tbl_PV_Milestones[[#This Row],[Project Status]]="Completed",tbl_PV_Milestones[[#This Row],[Project Status]]="Assumed Completed"),"Yes","No")</f>
        <v>No</v>
      </c>
      <c r="Y3343" s="41">
        <f>IF(tbl_PV_Milestones[[#This Row],[Baseline Date]]="",1,0)</f>
        <v>1</v>
      </c>
      <c r="Z3343" s="41">
        <f>IF(tbl_PV_Milestones[[#This Row],[Baseline Date]]&lt;PV_Meta!$B$7,1,0)</f>
        <v>1</v>
      </c>
      <c r="AA3343" s="41">
        <f>IF(tbl_PV_Milestones[[#This Row],[Complete]]="Yes",1,0)</f>
        <v>0</v>
      </c>
      <c r="AB3343" s="41">
        <f>IF(AND(tbl_PV_Milestones[[#This Row],[BL FY]]=2025,tbl_PV_Milestones[[#This Row],[Baseline Date]]&lt;PV_Meta!$B$7),1,0)</f>
        <v>0</v>
      </c>
      <c r="AC3343" s="41">
        <f>IF(AND(tbl_PV_Milestones[[#This Row],[Planned YTD]]=1,tbl_PV_Milestones[[#This Row],[Complete]]="Yes"),1,0)</f>
        <v>0</v>
      </c>
      <c r="AD3343" s="41">
        <f>IF(AND(tbl_PV_Milestones[[#This Row],[Actual/Schedule Finish]]&lt;PV_Meta!$B$7,tbl_PV_Milestones[[#This Row],[Complete]]="No",tbl_PV_Milestones[[#This Row],[Project Status]]&lt;&gt;"On Hold"),1,0)</f>
        <v>1</v>
      </c>
      <c r="AE3343" s="41">
        <f>IF(AND(tbl_PV_Milestones[[#This Row],[Actual/Schedule Finish]]&gt;tbl_PV_Milestones[[#This Row],[Baseline Date]],tbl_PV_Milestones[[#This Row],[Complete]]="No",tbl_PV_Milestones[[#This Row],[Project Status]]&lt;&gt;"On Hold",tbl_PV_Milestones[[#This Row],[Overdue]]=0,tbl_PV_Milestones[[#This Row],[To be Baselined]]&lt;&gt;1),1,0)</f>
        <v>0</v>
      </c>
      <c r="AF3343" s="41">
        <f>IF(AND(tbl_PV_Milestones[[#This Row],[BL FY]]=2025,tbl_PV_Milestones[[#This Row],[Finish FY]]&gt;2025),1,0)</f>
        <v>0</v>
      </c>
      <c r="AG3343" s="56" t="str">
        <f>_xlfn.XLOOKUP(tbl_PV_Milestones[[#This Row],[Work ID]],tbl_PV_Meta[Work ID '#],tbl_PV_Meta[Project Manager/Owner],,0)</f>
        <v>Project Manager 38</v>
      </c>
    </row>
    <row r="3344" spans="4:33" x14ac:dyDescent="0.25">
      <c r="D3344" s="6" t="s">
        <v>154</v>
      </c>
      <c r="E3344" s="6" t="s">
        <v>52</v>
      </c>
      <c r="F3344" s="6" t="s">
        <v>1696</v>
      </c>
      <c r="G3344" s="6" t="s">
        <v>746</v>
      </c>
      <c r="H3344" s="6" t="s">
        <v>505</v>
      </c>
      <c r="I3344" s="6" t="s">
        <v>522</v>
      </c>
      <c r="J3344" s="6" t="s">
        <v>154</v>
      </c>
      <c r="K3344" s="6" t="s">
        <v>36</v>
      </c>
      <c r="L3344" s="6" t="s">
        <v>71</v>
      </c>
      <c r="M3344" s="43"/>
      <c r="N3344" s="44" t="s">
        <v>1979</v>
      </c>
      <c r="S3344" s="45" t="e">
        <f>_xlfn.CONCAT(#REF!,TRIM(tbl_PV_Milestones[[#This Row],[Milestone Description]]))</f>
        <v>#REF!</v>
      </c>
      <c r="T3344" s="84" t="str">
        <f>IF(COUNTIF(tbl_PV_Milestones[UID],tbl_PV_Milestones[[#This Row],[UID]])&gt;1,"Duplicate","")</f>
        <v>Duplicate</v>
      </c>
      <c r="U3344" s="42" t="str">
        <f>_xlfn.XLOOKUP(tbl_PV_Milestones[[#This Row],[Work ID]],tbl_PV_Meta[Work ID '#],tbl_PV_Meta[Sub-Portfolio])</f>
        <v>Sub-Portfolio 4</v>
      </c>
      <c r="V3344" s="41">
        <f>IF(MONTH(tbl_PV_Milestones[[#This Row],[Baseline Date]])&lt;7,YEAR(tbl_PV_Milestones[[#This Row],[Baseline Date]]),YEAR(tbl_PV_Milestones[[#This Row],[Baseline Date]])+1)</f>
        <v>1900</v>
      </c>
      <c r="W3344" s="41">
        <f>IF(MONTH(tbl_PV_Milestones[[#This Row],[Actual/Schedule Finish]])&lt;7,YEAR(tbl_PV_Milestones[[#This Row],[Actual/Schedule Finish]]),YEAR(tbl_PV_Milestones[[#This Row],[Actual/Schedule Finish]])+1)</f>
        <v>1900</v>
      </c>
      <c r="X3344" s="41" t="str">
        <f>IF(OR(tbl_PV_Milestones[[#This Row],[Project Status]]="Completed",tbl_PV_Milestones[[#This Row],[Project Status]]="Assumed Completed"),"Yes","No")</f>
        <v>No</v>
      </c>
      <c r="Y3344" s="41">
        <f>IF(tbl_PV_Milestones[[#This Row],[Baseline Date]]="",1,0)</f>
        <v>1</v>
      </c>
      <c r="Z3344" s="41">
        <f>IF(tbl_PV_Milestones[[#This Row],[Baseline Date]]&lt;PV_Meta!$B$7,1,0)</f>
        <v>1</v>
      </c>
      <c r="AA3344" s="41">
        <f>IF(tbl_PV_Milestones[[#This Row],[Complete]]="Yes",1,0)</f>
        <v>0</v>
      </c>
      <c r="AB3344" s="41">
        <f>IF(AND(tbl_PV_Milestones[[#This Row],[BL FY]]=2025,tbl_PV_Milestones[[#This Row],[Baseline Date]]&lt;PV_Meta!$B$7),1,0)</f>
        <v>0</v>
      </c>
      <c r="AC3344" s="41">
        <f>IF(AND(tbl_PV_Milestones[[#This Row],[Planned YTD]]=1,tbl_PV_Milestones[[#This Row],[Complete]]="Yes"),1,0)</f>
        <v>0</v>
      </c>
      <c r="AD3344" s="41">
        <f>IF(AND(tbl_PV_Milestones[[#This Row],[Actual/Schedule Finish]]&lt;PV_Meta!$B$7,tbl_PV_Milestones[[#This Row],[Complete]]="No",tbl_PV_Milestones[[#This Row],[Project Status]]&lt;&gt;"On Hold"),1,0)</f>
        <v>1</v>
      </c>
      <c r="AE3344" s="41">
        <f>IF(AND(tbl_PV_Milestones[[#This Row],[Actual/Schedule Finish]]&gt;tbl_PV_Milestones[[#This Row],[Baseline Date]],tbl_PV_Milestones[[#This Row],[Complete]]="No",tbl_PV_Milestones[[#This Row],[Project Status]]&lt;&gt;"On Hold",tbl_PV_Milestones[[#This Row],[Overdue]]=0,tbl_PV_Milestones[[#This Row],[To be Baselined]]&lt;&gt;1),1,0)</f>
        <v>0</v>
      </c>
      <c r="AF3344" s="41">
        <f>IF(AND(tbl_PV_Milestones[[#This Row],[BL FY]]=2025,tbl_PV_Milestones[[#This Row],[Finish FY]]&gt;2025),1,0)</f>
        <v>0</v>
      </c>
      <c r="AG3344" s="56" t="str">
        <f>_xlfn.XLOOKUP(tbl_PV_Milestones[[#This Row],[Work ID]],tbl_PV_Meta[Work ID '#],tbl_PV_Meta[Project Manager/Owner],,0)</f>
        <v>Project Manager 38</v>
      </c>
    </row>
    <row r="3345" spans="4:33" x14ac:dyDescent="0.25">
      <c r="D3345" s="6" t="s">
        <v>154</v>
      </c>
      <c r="E3345" s="6" t="s">
        <v>52</v>
      </c>
      <c r="F3345" s="6" t="s">
        <v>1696</v>
      </c>
      <c r="G3345" s="6" t="s">
        <v>543</v>
      </c>
      <c r="H3345" s="6" t="s">
        <v>519</v>
      </c>
      <c r="I3345" s="6" t="s">
        <v>522</v>
      </c>
      <c r="J3345" s="6" t="s">
        <v>154</v>
      </c>
      <c r="K3345" s="6" t="s">
        <v>36</v>
      </c>
      <c r="L3345" s="6" t="s">
        <v>71</v>
      </c>
      <c r="M3345" s="43"/>
      <c r="N3345" s="44" t="s">
        <v>1979</v>
      </c>
      <c r="S3345" s="45" t="e">
        <f>_xlfn.CONCAT(#REF!,TRIM(tbl_PV_Milestones[[#This Row],[Milestone Description]]))</f>
        <v>#REF!</v>
      </c>
      <c r="T3345" s="84" t="str">
        <f>IF(COUNTIF(tbl_PV_Milestones[UID],tbl_PV_Milestones[[#This Row],[UID]])&gt;1,"Duplicate","")</f>
        <v>Duplicate</v>
      </c>
      <c r="U3345" s="42" t="str">
        <f>_xlfn.XLOOKUP(tbl_PV_Milestones[[#This Row],[Work ID]],tbl_PV_Meta[Work ID '#],tbl_PV_Meta[Sub-Portfolio])</f>
        <v>Sub-Portfolio 4</v>
      </c>
      <c r="V3345" s="41">
        <f>IF(MONTH(tbl_PV_Milestones[[#This Row],[Baseline Date]])&lt;7,YEAR(tbl_PV_Milestones[[#This Row],[Baseline Date]]),YEAR(tbl_PV_Milestones[[#This Row],[Baseline Date]])+1)</f>
        <v>1900</v>
      </c>
      <c r="W3345" s="41">
        <f>IF(MONTH(tbl_PV_Milestones[[#This Row],[Actual/Schedule Finish]])&lt;7,YEAR(tbl_PV_Milestones[[#This Row],[Actual/Schedule Finish]]),YEAR(tbl_PV_Milestones[[#This Row],[Actual/Schedule Finish]])+1)</f>
        <v>1900</v>
      </c>
      <c r="X3345" s="41" t="str">
        <f>IF(OR(tbl_PV_Milestones[[#This Row],[Project Status]]="Completed",tbl_PV_Milestones[[#This Row],[Project Status]]="Assumed Completed"),"Yes","No")</f>
        <v>No</v>
      </c>
      <c r="Y3345" s="41">
        <f>IF(tbl_PV_Milestones[[#This Row],[Baseline Date]]="",1,0)</f>
        <v>1</v>
      </c>
      <c r="Z3345" s="41">
        <f>IF(tbl_PV_Milestones[[#This Row],[Baseline Date]]&lt;PV_Meta!$B$7,1,0)</f>
        <v>1</v>
      </c>
      <c r="AA3345" s="41">
        <f>IF(tbl_PV_Milestones[[#This Row],[Complete]]="Yes",1,0)</f>
        <v>0</v>
      </c>
      <c r="AB3345" s="41">
        <f>IF(AND(tbl_PV_Milestones[[#This Row],[BL FY]]=2025,tbl_PV_Milestones[[#This Row],[Baseline Date]]&lt;PV_Meta!$B$7),1,0)</f>
        <v>0</v>
      </c>
      <c r="AC3345" s="41">
        <f>IF(AND(tbl_PV_Milestones[[#This Row],[Planned YTD]]=1,tbl_PV_Milestones[[#This Row],[Complete]]="Yes"),1,0)</f>
        <v>0</v>
      </c>
      <c r="AD3345" s="41">
        <f>IF(AND(tbl_PV_Milestones[[#This Row],[Actual/Schedule Finish]]&lt;PV_Meta!$B$7,tbl_PV_Milestones[[#This Row],[Complete]]="No",tbl_PV_Milestones[[#This Row],[Project Status]]&lt;&gt;"On Hold"),1,0)</f>
        <v>1</v>
      </c>
      <c r="AE3345" s="41">
        <f>IF(AND(tbl_PV_Milestones[[#This Row],[Actual/Schedule Finish]]&gt;tbl_PV_Milestones[[#This Row],[Baseline Date]],tbl_PV_Milestones[[#This Row],[Complete]]="No",tbl_PV_Milestones[[#This Row],[Project Status]]&lt;&gt;"On Hold",tbl_PV_Milestones[[#This Row],[Overdue]]=0,tbl_PV_Milestones[[#This Row],[To be Baselined]]&lt;&gt;1),1,0)</f>
        <v>0</v>
      </c>
      <c r="AF3345" s="41">
        <f>IF(AND(tbl_PV_Milestones[[#This Row],[BL FY]]=2025,tbl_PV_Milestones[[#This Row],[Finish FY]]&gt;2025),1,0)</f>
        <v>0</v>
      </c>
      <c r="AG3345" s="56" t="str">
        <f>_xlfn.XLOOKUP(tbl_PV_Milestones[[#This Row],[Work ID]],tbl_PV_Meta[Work ID '#],tbl_PV_Meta[Project Manager/Owner],,0)</f>
        <v>Project Manager 38</v>
      </c>
    </row>
    <row r="3346" spans="4:33" x14ac:dyDescent="0.25">
      <c r="D3346" s="6" t="s">
        <v>154</v>
      </c>
      <c r="E3346" s="6" t="s">
        <v>52</v>
      </c>
      <c r="F3346" s="6" t="s">
        <v>1696</v>
      </c>
      <c r="G3346" s="6" t="s">
        <v>630</v>
      </c>
      <c r="H3346" s="6" t="s">
        <v>505</v>
      </c>
      <c r="I3346" s="6" t="s">
        <v>522</v>
      </c>
      <c r="J3346" s="6" t="s">
        <v>154</v>
      </c>
      <c r="K3346" s="6" t="s">
        <v>36</v>
      </c>
      <c r="L3346" s="6" t="s">
        <v>71</v>
      </c>
      <c r="M3346" s="43"/>
      <c r="N3346" s="44" t="s">
        <v>1979</v>
      </c>
      <c r="S3346" s="45" t="e">
        <f>_xlfn.CONCAT(#REF!,TRIM(tbl_PV_Milestones[[#This Row],[Milestone Description]]))</f>
        <v>#REF!</v>
      </c>
      <c r="T3346" s="84" t="str">
        <f>IF(COUNTIF(tbl_PV_Milestones[UID],tbl_PV_Milestones[[#This Row],[UID]])&gt;1,"Duplicate","")</f>
        <v>Duplicate</v>
      </c>
      <c r="U3346" s="42" t="str">
        <f>_xlfn.XLOOKUP(tbl_PV_Milestones[[#This Row],[Work ID]],tbl_PV_Meta[Work ID '#],tbl_PV_Meta[Sub-Portfolio])</f>
        <v>Sub-Portfolio 4</v>
      </c>
      <c r="V3346" s="41">
        <f>IF(MONTH(tbl_PV_Milestones[[#This Row],[Baseline Date]])&lt;7,YEAR(tbl_PV_Milestones[[#This Row],[Baseline Date]]),YEAR(tbl_PV_Milestones[[#This Row],[Baseline Date]])+1)</f>
        <v>1900</v>
      </c>
      <c r="W3346" s="41">
        <f>IF(MONTH(tbl_PV_Milestones[[#This Row],[Actual/Schedule Finish]])&lt;7,YEAR(tbl_PV_Milestones[[#This Row],[Actual/Schedule Finish]]),YEAR(tbl_PV_Milestones[[#This Row],[Actual/Schedule Finish]])+1)</f>
        <v>1900</v>
      </c>
      <c r="X3346" s="41" t="str">
        <f>IF(OR(tbl_PV_Milestones[[#This Row],[Project Status]]="Completed",tbl_PV_Milestones[[#This Row],[Project Status]]="Assumed Completed"),"Yes","No")</f>
        <v>No</v>
      </c>
      <c r="Y3346" s="41">
        <f>IF(tbl_PV_Milestones[[#This Row],[Baseline Date]]="",1,0)</f>
        <v>1</v>
      </c>
      <c r="Z3346" s="41">
        <f>IF(tbl_PV_Milestones[[#This Row],[Baseline Date]]&lt;PV_Meta!$B$7,1,0)</f>
        <v>1</v>
      </c>
      <c r="AA3346" s="41">
        <f>IF(tbl_PV_Milestones[[#This Row],[Complete]]="Yes",1,0)</f>
        <v>0</v>
      </c>
      <c r="AB3346" s="41">
        <f>IF(AND(tbl_PV_Milestones[[#This Row],[BL FY]]=2025,tbl_PV_Milestones[[#This Row],[Baseline Date]]&lt;PV_Meta!$B$7),1,0)</f>
        <v>0</v>
      </c>
      <c r="AC3346" s="41">
        <f>IF(AND(tbl_PV_Milestones[[#This Row],[Planned YTD]]=1,tbl_PV_Milestones[[#This Row],[Complete]]="Yes"),1,0)</f>
        <v>0</v>
      </c>
      <c r="AD3346" s="41">
        <f>IF(AND(tbl_PV_Milestones[[#This Row],[Actual/Schedule Finish]]&lt;PV_Meta!$B$7,tbl_PV_Milestones[[#This Row],[Complete]]="No",tbl_PV_Milestones[[#This Row],[Project Status]]&lt;&gt;"On Hold"),1,0)</f>
        <v>1</v>
      </c>
      <c r="AE3346" s="41">
        <f>IF(AND(tbl_PV_Milestones[[#This Row],[Actual/Schedule Finish]]&gt;tbl_PV_Milestones[[#This Row],[Baseline Date]],tbl_PV_Milestones[[#This Row],[Complete]]="No",tbl_PV_Milestones[[#This Row],[Project Status]]&lt;&gt;"On Hold",tbl_PV_Milestones[[#This Row],[Overdue]]=0,tbl_PV_Milestones[[#This Row],[To be Baselined]]&lt;&gt;1),1,0)</f>
        <v>0</v>
      </c>
      <c r="AF3346" s="41">
        <f>IF(AND(tbl_PV_Milestones[[#This Row],[BL FY]]=2025,tbl_PV_Milestones[[#This Row],[Finish FY]]&gt;2025),1,0)</f>
        <v>0</v>
      </c>
      <c r="AG3346" s="56" t="str">
        <f>_xlfn.XLOOKUP(tbl_PV_Milestones[[#This Row],[Work ID]],tbl_PV_Meta[Work ID '#],tbl_PV_Meta[Project Manager/Owner],,0)</f>
        <v>Project Manager 38</v>
      </c>
    </row>
    <row r="3347" spans="4:33" x14ac:dyDescent="0.25">
      <c r="D3347" s="6" t="s">
        <v>154</v>
      </c>
      <c r="E3347" s="6" t="s">
        <v>52</v>
      </c>
      <c r="F3347" s="6" t="s">
        <v>1696</v>
      </c>
      <c r="G3347" s="6" t="s">
        <v>521</v>
      </c>
      <c r="H3347" s="6" t="s">
        <v>505</v>
      </c>
      <c r="I3347" s="6" t="s">
        <v>522</v>
      </c>
      <c r="J3347" s="6" t="s">
        <v>154</v>
      </c>
      <c r="K3347" s="6" t="s">
        <v>36</v>
      </c>
      <c r="L3347" s="6" t="s">
        <v>71</v>
      </c>
      <c r="M3347" s="43"/>
      <c r="N3347" s="44" t="s">
        <v>1979</v>
      </c>
      <c r="S3347" s="45" t="e">
        <f>_xlfn.CONCAT(#REF!,TRIM(tbl_PV_Milestones[[#This Row],[Milestone Description]]))</f>
        <v>#REF!</v>
      </c>
      <c r="T3347" s="84" t="str">
        <f>IF(COUNTIF(tbl_PV_Milestones[UID],tbl_PV_Milestones[[#This Row],[UID]])&gt;1,"Duplicate","")</f>
        <v>Duplicate</v>
      </c>
      <c r="U3347" s="42" t="str">
        <f>_xlfn.XLOOKUP(tbl_PV_Milestones[[#This Row],[Work ID]],tbl_PV_Meta[Work ID '#],tbl_PV_Meta[Sub-Portfolio])</f>
        <v>Sub-Portfolio 4</v>
      </c>
      <c r="V3347" s="41">
        <f>IF(MONTH(tbl_PV_Milestones[[#This Row],[Baseline Date]])&lt;7,YEAR(tbl_PV_Milestones[[#This Row],[Baseline Date]]),YEAR(tbl_PV_Milestones[[#This Row],[Baseline Date]])+1)</f>
        <v>1900</v>
      </c>
      <c r="W3347" s="41">
        <f>IF(MONTH(tbl_PV_Milestones[[#This Row],[Actual/Schedule Finish]])&lt;7,YEAR(tbl_PV_Milestones[[#This Row],[Actual/Schedule Finish]]),YEAR(tbl_PV_Milestones[[#This Row],[Actual/Schedule Finish]])+1)</f>
        <v>1900</v>
      </c>
      <c r="X3347" s="41" t="str">
        <f>IF(OR(tbl_PV_Milestones[[#This Row],[Project Status]]="Completed",tbl_PV_Milestones[[#This Row],[Project Status]]="Assumed Completed"),"Yes","No")</f>
        <v>No</v>
      </c>
      <c r="Y3347" s="41">
        <f>IF(tbl_PV_Milestones[[#This Row],[Baseline Date]]="",1,0)</f>
        <v>1</v>
      </c>
      <c r="Z3347" s="41">
        <f>IF(tbl_PV_Milestones[[#This Row],[Baseline Date]]&lt;PV_Meta!$B$7,1,0)</f>
        <v>1</v>
      </c>
      <c r="AA3347" s="41">
        <f>IF(tbl_PV_Milestones[[#This Row],[Complete]]="Yes",1,0)</f>
        <v>0</v>
      </c>
      <c r="AB3347" s="41">
        <f>IF(AND(tbl_PV_Milestones[[#This Row],[BL FY]]=2025,tbl_PV_Milestones[[#This Row],[Baseline Date]]&lt;PV_Meta!$B$7),1,0)</f>
        <v>0</v>
      </c>
      <c r="AC3347" s="41">
        <f>IF(AND(tbl_PV_Milestones[[#This Row],[Planned YTD]]=1,tbl_PV_Milestones[[#This Row],[Complete]]="Yes"),1,0)</f>
        <v>0</v>
      </c>
      <c r="AD3347" s="41">
        <f>IF(AND(tbl_PV_Milestones[[#This Row],[Actual/Schedule Finish]]&lt;PV_Meta!$B$7,tbl_PV_Milestones[[#This Row],[Complete]]="No",tbl_PV_Milestones[[#This Row],[Project Status]]&lt;&gt;"On Hold"),1,0)</f>
        <v>1</v>
      </c>
      <c r="AE3347" s="41">
        <f>IF(AND(tbl_PV_Milestones[[#This Row],[Actual/Schedule Finish]]&gt;tbl_PV_Milestones[[#This Row],[Baseline Date]],tbl_PV_Milestones[[#This Row],[Complete]]="No",tbl_PV_Milestones[[#This Row],[Project Status]]&lt;&gt;"On Hold",tbl_PV_Milestones[[#This Row],[Overdue]]=0,tbl_PV_Milestones[[#This Row],[To be Baselined]]&lt;&gt;1),1,0)</f>
        <v>0</v>
      </c>
      <c r="AF3347" s="41">
        <f>IF(AND(tbl_PV_Milestones[[#This Row],[BL FY]]=2025,tbl_PV_Milestones[[#This Row],[Finish FY]]&gt;2025),1,0)</f>
        <v>0</v>
      </c>
      <c r="AG3347" s="56" t="str">
        <f>_xlfn.XLOOKUP(tbl_PV_Milestones[[#This Row],[Work ID]],tbl_PV_Meta[Work ID '#],tbl_PV_Meta[Project Manager/Owner],,0)</f>
        <v>Project Manager 38</v>
      </c>
    </row>
    <row r="3348" spans="4:33" x14ac:dyDescent="0.25">
      <c r="D3348" s="6" t="s">
        <v>154</v>
      </c>
      <c r="E3348" s="6" t="s">
        <v>52</v>
      </c>
      <c r="F3348" s="6" t="s">
        <v>1696</v>
      </c>
      <c r="G3348" s="6" t="s">
        <v>571</v>
      </c>
      <c r="H3348" s="6" t="s">
        <v>505</v>
      </c>
      <c r="I3348" s="6" t="s">
        <v>522</v>
      </c>
      <c r="J3348" s="6" t="s">
        <v>154</v>
      </c>
      <c r="K3348" s="6" t="s">
        <v>36</v>
      </c>
      <c r="L3348" s="6" t="s">
        <v>71</v>
      </c>
      <c r="M3348" s="43"/>
      <c r="N3348" s="44" t="s">
        <v>1979</v>
      </c>
      <c r="S3348" s="45" t="e">
        <f>_xlfn.CONCAT(#REF!,TRIM(tbl_PV_Milestones[[#This Row],[Milestone Description]]))</f>
        <v>#REF!</v>
      </c>
      <c r="T3348" s="84" t="str">
        <f>IF(COUNTIF(tbl_PV_Milestones[UID],tbl_PV_Milestones[[#This Row],[UID]])&gt;1,"Duplicate","")</f>
        <v>Duplicate</v>
      </c>
      <c r="U3348" s="42" t="str">
        <f>_xlfn.XLOOKUP(tbl_PV_Milestones[[#This Row],[Work ID]],tbl_PV_Meta[Work ID '#],tbl_PV_Meta[Sub-Portfolio])</f>
        <v>Sub-Portfolio 4</v>
      </c>
      <c r="V3348" s="41">
        <f>IF(MONTH(tbl_PV_Milestones[[#This Row],[Baseline Date]])&lt;7,YEAR(tbl_PV_Milestones[[#This Row],[Baseline Date]]),YEAR(tbl_PV_Milestones[[#This Row],[Baseline Date]])+1)</f>
        <v>1900</v>
      </c>
      <c r="W3348" s="41">
        <f>IF(MONTH(tbl_PV_Milestones[[#This Row],[Actual/Schedule Finish]])&lt;7,YEAR(tbl_PV_Milestones[[#This Row],[Actual/Schedule Finish]]),YEAR(tbl_PV_Milestones[[#This Row],[Actual/Schedule Finish]])+1)</f>
        <v>1900</v>
      </c>
      <c r="X3348" s="41" t="str">
        <f>IF(OR(tbl_PV_Milestones[[#This Row],[Project Status]]="Completed",tbl_PV_Milestones[[#This Row],[Project Status]]="Assumed Completed"),"Yes","No")</f>
        <v>No</v>
      </c>
      <c r="Y3348" s="41">
        <f>IF(tbl_PV_Milestones[[#This Row],[Baseline Date]]="",1,0)</f>
        <v>1</v>
      </c>
      <c r="Z3348" s="41">
        <f>IF(tbl_PV_Milestones[[#This Row],[Baseline Date]]&lt;PV_Meta!$B$7,1,0)</f>
        <v>1</v>
      </c>
      <c r="AA3348" s="41">
        <f>IF(tbl_PV_Milestones[[#This Row],[Complete]]="Yes",1,0)</f>
        <v>0</v>
      </c>
      <c r="AB3348" s="41">
        <f>IF(AND(tbl_PV_Milestones[[#This Row],[BL FY]]=2025,tbl_PV_Milestones[[#This Row],[Baseline Date]]&lt;PV_Meta!$B$7),1,0)</f>
        <v>0</v>
      </c>
      <c r="AC3348" s="41">
        <f>IF(AND(tbl_PV_Milestones[[#This Row],[Planned YTD]]=1,tbl_PV_Milestones[[#This Row],[Complete]]="Yes"),1,0)</f>
        <v>0</v>
      </c>
      <c r="AD3348" s="41">
        <f>IF(AND(tbl_PV_Milestones[[#This Row],[Actual/Schedule Finish]]&lt;PV_Meta!$B$7,tbl_PV_Milestones[[#This Row],[Complete]]="No",tbl_PV_Milestones[[#This Row],[Project Status]]&lt;&gt;"On Hold"),1,0)</f>
        <v>1</v>
      </c>
      <c r="AE3348" s="41">
        <f>IF(AND(tbl_PV_Milestones[[#This Row],[Actual/Schedule Finish]]&gt;tbl_PV_Milestones[[#This Row],[Baseline Date]],tbl_PV_Milestones[[#This Row],[Complete]]="No",tbl_PV_Milestones[[#This Row],[Project Status]]&lt;&gt;"On Hold",tbl_PV_Milestones[[#This Row],[Overdue]]=0,tbl_PV_Milestones[[#This Row],[To be Baselined]]&lt;&gt;1),1,0)</f>
        <v>0</v>
      </c>
      <c r="AF3348" s="41">
        <f>IF(AND(tbl_PV_Milestones[[#This Row],[BL FY]]=2025,tbl_PV_Milestones[[#This Row],[Finish FY]]&gt;2025),1,0)</f>
        <v>0</v>
      </c>
      <c r="AG3348" s="56" t="str">
        <f>_xlfn.XLOOKUP(tbl_PV_Milestones[[#This Row],[Work ID]],tbl_PV_Meta[Work ID '#],tbl_PV_Meta[Project Manager/Owner],,0)</f>
        <v>Project Manager 38</v>
      </c>
    </row>
    <row r="3349" spans="4:33" x14ac:dyDescent="0.25">
      <c r="D3349" s="6" t="s">
        <v>154</v>
      </c>
      <c r="E3349" s="6" t="s">
        <v>503</v>
      </c>
      <c r="F3349" s="6" t="s">
        <v>1696</v>
      </c>
      <c r="G3349" s="6" t="s">
        <v>747</v>
      </c>
      <c r="H3349" s="6" t="s">
        <v>505</v>
      </c>
      <c r="I3349" s="6" t="s">
        <v>522</v>
      </c>
      <c r="J3349" s="6" t="s">
        <v>154</v>
      </c>
      <c r="K3349" s="6" t="s">
        <v>36</v>
      </c>
      <c r="L3349" s="6" t="s">
        <v>71</v>
      </c>
      <c r="M3349" s="43"/>
      <c r="N3349" s="44" t="s">
        <v>1979</v>
      </c>
      <c r="O3349" s="39">
        <v>45639.708333333299</v>
      </c>
      <c r="P3349" s="39">
        <v>45639.708333333299</v>
      </c>
      <c r="Q3349" s="6">
        <v>0</v>
      </c>
      <c r="R3349" s="6">
        <v>0</v>
      </c>
      <c r="S3349" s="45" t="e">
        <f>_xlfn.CONCAT(#REF!,TRIM(tbl_PV_Milestones[[#This Row],[Milestone Description]]))</f>
        <v>#REF!</v>
      </c>
      <c r="T3349" s="84" t="str">
        <f>IF(COUNTIF(tbl_PV_Milestones[UID],tbl_PV_Milestones[[#This Row],[UID]])&gt;1,"Duplicate","")</f>
        <v>Duplicate</v>
      </c>
      <c r="U3349" s="42" t="str">
        <f>_xlfn.XLOOKUP(tbl_PV_Milestones[[#This Row],[Work ID]],tbl_PV_Meta[Work ID '#],tbl_PV_Meta[Sub-Portfolio])</f>
        <v>Sub-Portfolio 4</v>
      </c>
      <c r="V3349" s="41">
        <f>IF(MONTH(tbl_PV_Milestones[[#This Row],[Baseline Date]])&lt;7,YEAR(tbl_PV_Milestones[[#This Row],[Baseline Date]]),YEAR(tbl_PV_Milestones[[#This Row],[Baseline Date]])+1)</f>
        <v>2025</v>
      </c>
      <c r="W3349" s="41">
        <f>IF(MONTH(tbl_PV_Milestones[[#This Row],[Actual/Schedule Finish]])&lt;7,YEAR(tbl_PV_Milestones[[#This Row],[Actual/Schedule Finish]]),YEAR(tbl_PV_Milestones[[#This Row],[Actual/Schedule Finish]])+1)</f>
        <v>2025</v>
      </c>
      <c r="X3349" s="41" t="str">
        <f>IF(OR(tbl_PV_Milestones[[#This Row],[Project Status]]="Completed",tbl_PV_Milestones[[#This Row],[Project Status]]="Assumed Completed"),"Yes","No")</f>
        <v>No</v>
      </c>
      <c r="Y3349" s="41">
        <f>IF(tbl_PV_Milestones[[#This Row],[Baseline Date]]="",1,0)</f>
        <v>0</v>
      </c>
      <c r="Z3349" s="41">
        <f>IF(tbl_PV_Milestones[[#This Row],[Baseline Date]]&lt;PV_Meta!$B$7,1,0)</f>
        <v>1</v>
      </c>
      <c r="AA3349" s="41">
        <f>IF(tbl_PV_Milestones[[#This Row],[Complete]]="Yes",1,0)</f>
        <v>0</v>
      </c>
      <c r="AB3349" s="41">
        <f>IF(AND(tbl_PV_Milestones[[#This Row],[BL FY]]=2025,tbl_PV_Milestones[[#This Row],[Baseline Date]]&lt;PV_Meta!$B$7),1,0)</f>
        <v>1</v>
      </c>
      <c r="AC3349" s="41">
        <f>IF(AND(tbl_PV_Milestones[[#This Row],[Planned YTD]]=1,tbl_PV_Milestones[[#This Row],[Complete]]="Yes"),1,0)</f>
        <v>0</v>
      </c>
      <c r="AD3349" s="41">
        <f>IF(AND(tbl_PV_Milestones[[#This Row],[Actual/Schedule Finish]]&lt;PV_Meta!$B$7,tbl_PV_Milestones[[#This Row],[Complete]]="No",tbl_PV_Milestones[[#This Row],[Project Status]]&lt;&gt;"On Hold"),1,0)</f>
        <v>1</v>
      </c>
      <c r="AE3349" s="41">
        <f>IF(AND(tbl_PV_Milestones[[#This Row],[Actual/Schedule Finish]]&gt;tbl_PV_Milestones[[#This Row],[Baseline Date]],tbl_PV_Milestones[[#This Row],[Complete]]="No",tbl_PV_Milestones[[#This Row],[Project Status]]&lt;&gt;"On Hold",tbl_PV_Milestones[[#This Row],[Overdue]]=0,tbl_PV_Milestones[[#This Row],[To be Baselined]]&lt;&gt;1),1,0)</f>
        <v>0</v>
      </c>
      <c r="AF3349" s="41">
        <f>IF(AND(tbl_PV_Milestones[[#This Row],[BL FY]]=2025,tbl_PV_Milestones[[#This Row],[Finish FY]]&gt;2025),1,0)</f>
        <v>0</v>
      </c>
      <c r="AG3349" s="56" t="str">
        <f>_xlfn.XLOOKUP(tbl_PV_Milestones[[#This Row],[Work ID]],tbl_PV_Meta[Work ID '#],tbl_PV_Meta[Project Manager/Owner],,0)</f>
        <v>Project Manager 38</v>
      </c>
    </row>
    <row r="3350" spans="4:33" x14ac:dyDescent="0.25">
      <c r="D3350" s="6" t="s">
        <v>154</v>
      </c>
      <c r="E3350" s="6" t="s">
        <v>52</v>
      </c>
      <c r="F3350" s="6" t="s">
        <v>1696</v>
      </c>
      <c r="G3350" s="6" t="s">
        <v>544</v>
      </c>
      <c r="H3350" s="6" t="s">
        <v>505</v>
      </c>
      <c r="I3350" s="6" t="s">
        <v>510</v>
      </c>
      <c r="J3350" s="6" t="s">
        <v>154</v>
      </c>
      <c r="K3350" s="6" t="s">
        <v>36</v>
      </c>
      <c r="L3350" s="6" t="s">
        <v>71</v>
      </c>
      <c r="M3350" s="43"/>
      <c r="N3350" s="44" t="s">
        <v>1979</v>
      </c>
      <c r="S3350" s="45" t="e">
        <f>_xlfn.CONCAT(#REF!,TRIM(tbl_PV_Milestones[[#This Row],[Milestone Description]]))</f>
        <v>#REF!</v>
      </c>
      <c r="T3350" s="84" t="str">
        <f>IF(COUNTIF(tbl_PV_Milestones[UID],tbl_PV_Milestones[[#This Row],[UID]])&gt;1,"Duplicate","")</f>
        <v>Duplicate</v>
      </c>
      <c r="U3350" s="42" t="str">
        <f>_xlfn.XLOOKUP(tbl_PV_Milestones[[#This Row],[Work ID]],tbl_PV_Meta[Work ID '#],tbl_PV_Meta[Sub-Portfolio])</f>
        <v>Sub-Portfolio 4</v>
      </c>
      <c r="V3350" s="41">
        <f>IF(MONTH(tbl_PV_Milestones[[#This Row],[Baseline Date]])&lt;7,YEAR(tbl_PV_Milestones[[#This Row],[Baseline Date]]),YEAR(tbl_PV_Milestones[[#This Row],[Baseline Date]])+1)</f>
        <v>1900</v>
      </c>
      <c r="W3350" s="41">
        <f>IF(MONTH(tbl_PV_Milestones[[#This Row],[Actual/Schedule Finish]])&lt;7,YEAR(tbl_PV_Milestones[[#This Row],[Actual/Schedule Finish]]),YEAR(tbl_PV_Milestones[[#This Row],[Actual/Schedule Finish]])+1)</f>
        <v>1900</v>
      </c>
      <c r="X3350" s="41" t="str">
        <f>IF(OR(tbl_PV_Milestones[[#This Row],[Project Status]]="Completed",tbl_PV_Milestones[[#This Row],[Project Status]]="Assumed Completed"),"Yes","No")</f>
        <v>No</v>
      </c>
      <c r="Y3350" s="41">
        <f>IF(tbl_PV_Milestones[[#This Row],[Baseline Date]]="",1,0)</f>
        <v>1</v>
      </c>
      <c r="Z3350" s="41">
        <f>IF(tbl_PV_Milestones[[#This Row],[Baseline Date]]&lt;PV_Meta!$B$7,1,0)</f>
        <v>1</v>
      </c>
      <c r="AA3350" s="41">
        <f>IF(tbl_PV_Milestones[[#This Row],[Complete]]="Yes",1,0)</f>
        <v>0</v>
      </c>
      <c r="AB3350" s="41">
        <f>IF(AND(tbl_PV_Milestones[[#This Row],[BL FY]]=2025,tbl_PV_Milestones[[#This Row],[Baseline Date]]&lt;PV_Meta!$B$7),1,0)</f>
        <v>0</v>
      </c>
      <c r="AC3350" s="41">
        <f>IF(AND(tbl_PV_Milestones[[#This Row],[Planned YTD]]=1,tbl_PV_Milestones[[#This Row],[Complete]]="Yes"),1,0)</f>
        <v>0</v>
      </c>
      <c r="AD3350" s="41">
        <f>IF(AND(tbl_PV_Milestones[[#This Row],[Actual/Schedule Finish]]&lt;PV_Meta!$B$7,tbl_PV_Milestones[[#This Row],[Complete]]="No",tbl_PV_Milestones[[#This Row],[Project Status]]&lt;&gt;"On Hold"),1,0)</f>
        <v>1</v>
      </c>
      <c r="AE3350" s="41">
        <f>IF(AND(tbl_PV_Milestones[[#This Row],[Actual/Schedule Finish]]&gt;tbl_PV_Milestones[[#This Row],[Baseline Date]],tbl_PV_Milestones[[#This Row],[Complete]]="No",tbl_PV_Milestones[[#This Row],[Project Status]]&lt;&gt;"On Hold",tbl_PV_Milestones[[#This Row],[Overdue]]=0,tbl_PV_Milestones[[#This Row],[To be Baselined]]&lt;&gt;1),1,0)</f>
        <v>0</v>
      </c>
      <c r="AF3350" s="41">
        <f>IF(AND(tbl_PV_Milestones[[#This Row],[BL FY]]=2025,tbl_PV_Milestones[[#This Row],[Finish FY]]&gt;2025),1,0)</f>
        <v>0</v>
      </c>
      <c r="AG3350" s="56" t="str">
        <f>_xlfn.XLOOKUP(tbl_PV_Milestones[[#This Row],[Work ID]],tbl_PV_Meta[Work ID '#],tbl_PV_Meta[Project Manager/Owner],,0)</f>
        <v>Project Manager 38</v>
      </c>
    </row>
    <row r="3351" spans="4:33" x14ac:dyDescent="0.25">
      <c r="D3351" s="6" t="s">
        <v>154</v>
      </c>
      <c r="E3351" s="6" t="s">
        <v>52</v>
      </c>
      <c r="F3351" s="6" t="s">
        <v>1696</v>
      </c>
      <c r="G3351" s="6" t="s">
        <v>545</v>
      </c>
      <c r="H3351" s="6" t="s">
        <v>505</v>
      </c>
      <c r="I3351" s="6" t="s">
        <v>510</v>
      </c>
      <c r="J3351" s="6" t="s">
        <v>154</v>
      </c>
      <c r="K3351" s="6" t="s">
        <v>36</v>
      </c>
      <c r="L3351" s="6" t="s">
        <v>71</v>
      </c>
      <c r="M3351" s="43"/>
      <c r="N3351" s="44" t="s">
        <v>1979</v>
      </c>
      <c r="S3351" s="45" t="e">
        <f>_xlfn.CONCAT(#REF!,TRIM(tbl_PV_Milestones[[#This Row],[Milestone Description]]))</f>
        <v>#REF!</v>
      </c>
      <c r="T3351" s="84" t="str">
        <f>IF(COUNTIF(tbl_PV_Milestones[UID],tbl_PV_Milestones[[#This Row],[UID]])&gt;1,"Duplicate","")</f>
        <v>Duplicate</v>
      </c>
      <c r="U3351" s="42" t="str">
        <f>_xlfn.XLOOKUP(tbl_PV_Milestones[[#This Row],[Work ID]],tbl_PV_Meta[Work ID '#],tbl_PV_Meta[Sub-Portfolio])</f>
        <v>Sub-Portfolio 4</v>
      </c>
      <c r="V3351" s="41">
        <f>IF(MONTH(tbl_PV_Milestones[[#This Row],[Baseline Date]])&lt;7,YEAR(tbl_PV_Milestones[[#This Row],[Baseline Date]]),YEAR(tbl_PV_Milestones[[#This Row],[Baseline Date]])+1)</f>
        <v>1900</v>
      </c>
      <c r="W3351" s="41">
        <f>IF(MONTH(tbl_PV_Milestones[[#This Row],[Actual/Schedule Finish]])&lt;7,YEAR(tbl_PV_Milestones[[#This Row],[Actual/Schedule Finish]]),YEAR(tbl_PV_Milestones[[#This Row],[Actual/Schedule Finish]])+1)</f>
        <v>1900</v>
      </c>
      <c r="X3351" s="41" t="str">
        <f>IF(OR(tbl_PV_Milestones[[#This Row],[Project Status]]="Completed",tbl_PV_Milestones[[#This Row],[Project Status]]="Assumed Completed"),"Yes","No")</f>
        <v>No</v>
      </c>
      <c r="Y3351" s="41">
        <f>IF(tbl_PV_Milestones[[#This Row],[Baseline Date]]="",1,0)</f>
        <v>1</v>
      </c>
      <c r="Z3351" s="41">
        <f>IF(tbl_PV_Milestones[[#This Row],[Baseline Date]]&lt;PV_Meta!$B$7,1,0)</f>
        <v>1</v>
      </c>
      <c r="AA3351" s="41">
        <f>IF(tbl_PV_Milestones[[#This Row],[Complete]]="Yes",1,0)</f>
        <v>0</v>
      </c>
      <c r="AB3351" s="41">
        <f>IF(AND(tbl_PV_Milestones[[#This Row],[BL FY]]=2025,tbl_PV_Milestones[[#This Row],[Baseline Date]]&lt;PV_Meta!$B$7),1,0)</f>
        <v>0</v>
      </c>
      <c r="AC3351" s="41">
        <f>IF(AND(tbl_PV_Milestones[[#This Row],[Planned YTD]]=1,tbl_PV_Milestones[[#This Row],[Complete]]="Yes"),1,0)</f>
        <v>0</v>
      </c>
      <c r="AD3351" s="41">
        <f>IF(AND(tbl_PV_Milestones[[#This Row],[Actual/Schedule Finish]]&lt;PV_Meta!$B$7,tbl_PV_Milestones[[#This Row],[Complete]]="No",tbl_PV_Milestones[[#This Row],[Project Status]]&lt;&gt;"On Hold"),1,0)</f>
        <v>1</v>
      </c>
      <c r="AE3351" s="41">
        <f>IF(AND(tbl_PV_Milestones[[#This Row],[Actual/Schedule Finish]]&gt;tbl_PV_Milestones[[#This Row],[Baseline Date]],tbl_PV_Milestones[[#This Row],[Complete]]="No",tbl_PV_Milestones[[#This Row],[Project Status]]&lt;&gt;"On Hold",tbl_PV_Milestones[[#This Row],[Overdue]]=0,tbl_PV_Milestones[[#This Row],[To be Baselined]]&lt;&gt;1),1,0)</f>
        <v>0</v>
      </c>
      <c r="AF3351" s="41">
        <f>IF(AND(tbl_PV_Milestones[[#This Row],[BL FY]]=2025,tbl_PV_Milestones[[#This Row],[Finish FY]]&gt;2025),1,0)</f>
        <v>0</v>
      </c>
      <c r="AG3351" s="56" t="str">
        <f>_xlfn.XLOOKUP(tbl_PV_Milestones[[#This Row],[Work ID]],tbl_PV_Meta[Work ID '#],tbl_PV_Meta[Project Manager/Owner],,0)</f>
        <v>Project Manager 38</v>
      </c>
    </row>
    <row r="3352" spans="4:33" x14ac:dyDescent="0.25">
      <c r="D3352" s="6" t="s">
        <v>154</v>
      </c>
      <c r="E3352" s="6" t="s">
        <v>52</v>
      </c>
      <c r="F3352" s="6" t="s">
        <v>1696</v>
      </c>
      <c r="G3352" s="6" t="s">
        <v>560</v>
      </c>
      <c r="H3352" s="6" t="s">
        <v>505</v>
      </c>
      <c r="I3352" s="6" t="s">
        <v>510</v>
      </c>
      <c r="J3352" s="6" t="s">
        <v>154</v>
      </c>
      <c r="K3352" s="6" t="s">
        <v>36</v>
      </c>
      <c r="L3352" s="6" t="s">
        <v>71</v>
      </c>
      <c r="M3352" s="43"/>
      <c r="N3352" s="44" t="s">
        <v>1979</v>
      </c>
      <c r="S3352" s="45" t="e">
        <f>_xlfn.CONCAT(#REF!,TRIM(tbl_PV_Milestones[[#This Row],[Milestone Description]]))</f>
        <v>#REF!</v>
      </c>
      <c r="T3352" s="84" t="str">
        <f>IF(COUNTIF(tbl_PV_Milestones[UID],tbl_PV_Milestones[[#This Row],[UID]])&gt;1,"Duplicate","")</f>
        <v>Duplicate</v>
      </c>
      <c r="U3352" s="42" t="str">
        <f>_xlfn.XLOOKUP(tbl_PV_Milestones[[#This Row],[Work ID]],tbl_PV_Meta[Work ID '#],tbl_PV_Meta[Sub-Portfolio])</f>
        <v>Sub-Portfolio 4</v>
      </c>
      <c r="V3352" s="41">
        <f>IF(MONTH(tbl_PV_Milestones[[#This Row],[Baseline Date]])&lt;7,YEAR(tbl_PV_Milestones[[#This Row],[Baseline Date]]),YEAR(tbl_PV_Milestones[[#This Row],[Baseline Date]])+1)</f>
        <v>1900</v>
      </c>
      <c r="W3352" s="41">
        <f>IF(MONTH(tbl_PV_Milestones[[#This Row],[Actual/Schedule Finish]])&lt;7,YEAR(tbl_PV_Milestones[[#This Row],[Actual/Schedule Finish]]),YEAR(tbl_PV_Milestones[[#This Row],[Actual/Schedule Finish]])+1)</f>
        <v>1900</v>
      </c>
      <c r="X3352" s="41" t="str">
        <f>IF(OR(tbl_PV_Milestones[[#This Row],[Project Status]]="Completed",tbl_PV_Milestones[[#This Row],[Project Status]]="Assumed Completed"),"Yes","No")</f>
        <v>No</v>
      </c>
      <c r="Y3352" s="41">
        <f>IF(tbl_PV_Milestones[[#This Row],[Baseline Date]]="",1,0)</f>
        <v>1</v>
      </c>
      <c r="Z3352" s="41">
        <f>IF(tbl_PV_Milestones[[#This Row],[Baseline Date]]&lt;PV_Meta!$B$7,1,0)</f>
        <v>1</v>
      </c>
      <c r="AA3352" s="41">
        <f>IF(tbl_PV_Milestones[[#This Row],[Complete]]="Yes",1,0)</f>
        <v>0</v>
      </c>
      <c r="AB3352" s="41">
        <f>IF(AND(tbl_PV_Milestones[[#This Row],[BL FY]]=2025,tbl_PV_Milestones[[#This Row],[Baseline Date]]&lt;PV_Meta!$B$7),1,0)</f>
        <v>0</v>
      </c>
      <c r="AC3352" s="41">
        <f>IF(AND(tbl_PV_Milestones[[#This Row],[Planned YTD]]=1,tbl_PV_Milestones[[#This Row],[Complete]]="Yes"),1,0)</f>
        <v>0</v>
      </c>
      <c r="AD3352" s="41">
        <f>IF(AND(tbl_PV_Milestones[[#This Row],[Actual/Schedule Finish]]&lt;PV_Meta!$B$7,tbl_PV_Milestones[[#This Row],[Complete]]="No",tbl_PV_Milestones[[#This Row],[Project Status]]&lt;&gt;"On Hold"),1,0)</f>
        <v>1</v>
      </c>
      <c r="AE3352" s="41">
        <f>IF(AND(tbl_PV_Milestones[[#This Row],[Actual/Schedule Finish]]&gt;tbl_PV_Milestones[[#This Row],[Baseline Date]],tbl_PV_Milestones[[#This Row],[Complete]]="No",tbl_PV_Milestones[[#This Row],[Project Status]]&lt;&gt;"On Hold",tbl_PV_Milestones[[#This Row],[Overdue]]=0,tbl_PV_Milestones[[#This Row],[To be Baselined]]&lt;&gt;1),1,0)</f>
        <v>0</v>
      </c>
      <c r="AF3352" s="41">
        <f>IF(AND(tbl_PV_Milestones[[#This Row],[BL FY]]=2025,tbl_PV_Milestones[[#This Row],[Finish FY]]&gt;2025),1,0)</f>
        <v>0</v>
      </c>
      <c r="AG3352" s="56" t="str">
        <f>_xlfn.XLOOKUP(tbl_PV_Milestones[[#This Row],[Work ID]],tbl_PV_Meta[Work ID '#],tbl_PV_Meta[Project Manager/Owner],,0)</f>
        <v>Project Manager 38</v>
      </c>
    </row>
    <row r="3353" spans="4:33" x14ac:dyDescent="0.25">
      <c r="D3353" s="6" t="s">
        <v>154</v>
      </c>
      <c r="E3353" s="6" t="s">
        <v>52</v>
      </c>
      <c r="F3353" s="6" t="s">
        <v>1696</v>
      </c>
      <c r="G3353" s="6" t="s">
        <v>546</v>
      </c>
      <c r="H3353" s="6" t="s">
        <v>505</v>
      </c>
      <c r="I3353" s="6" t="s">
        <v>510</v>
      </c>
      <c r="J3353" s="6" t="s">
        <v>154</v>
      </c>
      <c r="K3353" s="6" t="s">
        <v>36</v>
      </c>
      <c r="L3353" s="6" t="s">
        <v>71</v>
      </c>
      <c r="M3353" s="43"/>
      <c r="N3353" s="44" t="s">
        <v>1979</v>
      </c>
      <c r="S3353" s="45" t="e">
        <f>_xlfn.CONCAT(#REF!,TRIM(tbl_PV_Milestones[[#This Row],[Milestone Description]]))</f>
        <v>#REF!</v>
      </c>
      <c r="T3353" s="84" t="str">
        <f>IF(COUNTIF(tbl_PV_Milestones[UID],tbl_PV_Milestones[[#This Row],[UID]])&gt;1,"Duplicate","")</f>
        <v>Duplicate</v>
      </c>
      <c r="U3353" s="42" t="str">
        <f>_xlfn.XLOOKUP(tbl_PV_Milestones[[#This Row],[Work ID]],tbl_PV_Meta[Work ID '#],tbl_PV_Meta[Sub-Portfolio])</f>
        <v>Sub-Portfolio 4</v>
      </c>
      <c r="V3353" s="41">
        <f>IF(MONTH(tbl_PV_Milestones[[#This Row],[Baseline Date]])&lt;7,YEAR(tbl_PV_Milestones[[#This Row],[Baseline Date]]),YEAR(tbl_PV_Milestones[[#This Row],[Baseline Date]])+1)</f>
        <v>1900</v>
      </c>
      <c r="W3353" s="41">
        <f>IF(MONTH(tbl_PV_Milestones[[#This Row],[Actual/Schedule Finish]])&lt;7,YEAR(tbl_PV_Milestones[[#This Row],[Actual/Schedule Finish]]),YEAR(tbl_PV_Milestones[[#This Row],[Actual/Schedule Finish]])+1)</f>
        <v>1900</v>
      </c>
      <c r="X3353" s="41" t="str">
        <f>IF(OR(tbl_PV_Milestones[[#This Row],[Project Status]]="Completed",tbl_PV_Milestones[[#This Row],[Project Status]]="Assumed Completed"),"Yes","No")</f>
        <v>No</v>
      </c>
      <c r="Y3353" s="41">
        <f>IF(tbl_PV_Milestones[[#This Row],[Baseline Date]]="",1,0)</f>
        <v>1</v>
      </c>
      <c r="Z3353" s="41">
        <f>IF(tbl_PV_Milestones[[#This Row],[Baseline Date]]&lt;PV_Meta!$B$7,1,0)</f>
        <v>1</v>
      </c>
      <c r="AA3353" s="41">
        <f>IF(tbl_PV_Milestones[[#This Row],[Complete]]="Yes",1,0)</f>
        <v>0</v>
      </c>
      <c r="AB3353" s="41">
        <f>IF(AND(tbl_PV_Milestones[[#This Row],[BL FY]]=2025,tbl_PV_Milestones[[#This Row],[Baseline Date]]&lt;PV_Meta!$B$7),1,0)</f>
        <v>0</v>
      </c>
      <c r="AC3353" s="41">
        <f>IF(AND(tbl_PV_Milestones[[#This Row],[Planned YTD]]=1,tbl_PV_Milestones[[#This Row],[Complete]]="Yes"),1,0)</f>
        <v>0</v>
      </c>
      <c r="AD3353" s="41">
        <f>IF(AND(tbl_PV_Milestones[[#This Row],[Actual/Schedule Finish]]&lt;PV_Meta!$B$7,tbl_PV_Milestones[[#This Row],[Complete]]="No",tbl_PV_Milestones[[#This Row],[Project Status]]&lt;&gt;"On Hold"),1,0)</f>
        <v>1</v>
      </c>
      <c r="AE3353" s="41">
        <f>IF(AND(tbl_PV_Milestones[[#This Row],[Actual/Schedule Finish]]&gt;tbl_PV_Milestones[[#This Row],[Baseline Date]],tbl_PV_Milestones[[#This Row],[Complete]]="No",tbl_PV_Milestones[[#This Row],[Project Status]]&lt;&gt;"On Hold",tbl_PV_Milestones[[#This Row],[Overdue]]=0,tbl_PV_Milestones[[#This Row],[To be Baselined]]&lt;&gt;1),1,0)</f>
        <v>0</v>
      </c>
      <c r="AF3353" s="41">
        <f>IF(AND(tbl_PV_Milestones[[#This Row],[BL FY]]=2025,tbl_PV_Milestones[[#This Row],[Finish FY]]&gt;2025),1,0)</f>
        <v>0</v>
      </c>
      <c r="AG3353" s="56" t="str">
        <f>_xlfn.XLOOKUP(tbl_PV_Milestones[[#This Row],[Work ID]],tbl_PV_Meta[Work ID '#],tbl_PV_Meta[Project Manager/Owner],,0)</f>
        <v>Project Manager 38</v>
      </c>
    </row>
    <row r="3354" spans="4:33" x14ac:dyDescent="0.25">
      <c r="D3354" s="6" t="s">
        <v>154</v>
      </c>
      <c r="E3354" s="6" t="s">
        <v>52</v>
      </c>
      <c r="F3354" s="6" t="s">
        <v>1696</v>
      </c>
      <c r="G3354" s="6" t="s">
        <v>514</v>
      </c>
      <c r="H3354" s="6" t="s">
        <v>505</v>
      </c>
      <c r="I3354" s="6" t="s">
        <v>510</v>
      </c>
      <c r="J3354" s="6" t="s">
        <v>154</v>
      </c>
      <c r="K3354" s="6" t="s">
        <v>36</v>
      </c>
      <c r="L3354" s="6" t="s">
        <v>71</v>
      </c>
      <c r="M3354" s="43"/>
      <c r="N3354" s="44" t="s">
        <v>1979</v>
      </c>
      <c r="S3354" s="45" t="e">
        <f>_xlfn.CONCAT(#REF!,TRIM(tbl_PV_Milestones[[#This Row],[Milestone Description]]))</f>
        <v>#REF!</v>
      </c>
      <c r="T3354" s="84" t="str">
        <f>IF(COUNTIF(tbl_PV_Milestones[UID],tbl_PV_Milestones[[#This Row],[UID]])&gt;1,"Duplicate","")</f>
        <v>Duplicate</v>
      </c>
      <c r="U3354" s="42" t="str">
        <f>_xlfn.XLOOKUP(tbl_PV_Milestones[[#This Row],[Work ID]],tbl_PV_Meta[Work ID '#],tbl_PV_Meta[Sub-Portfolio])</f>
        <v>Sub-Portfolio 4</v>
      </c>
      <c r="V3354" s="41">
        <f>IF(MONTH(tbl_PV_Milestones[[#This Row],[Baseline Date]])&lt;7,YEAR(tbl_PV_Milestones[[#This Row],[Baseline Date]]),YEAR(tbl_PV_Milestones[[#This Row],[Baseline Date]])+1)</f>
        <v>1900</v>
      </c>
      <c r="W3354" s="41">
        <f>IF(MONTH(tbl_PV_Milestones[[#This Row],[Actual/Schedule Finish]])&lt;7,YEAR(tbl_PV_Milestones[[#This Row],[Actual/Schedule Finish]]),YEAR(tbl_PV_Milestones[[#This Row],[Actual/Schedule Finish]])+1)</f>
        <v>1900</v>
      </c>
      <c r="X3354" s="41" t="str">
        <f>IF(OR(tbl_PV_Milestones[[#This Row],[Project Status]]="Completed",tbl_PV_Milestones[[#This Row],[Project Status]]="Assumed Completed"),"Yes","No")</f>
        <v>No</v>
      </c>
      <c r="Y3354" s="41">
        <f>IF(tbl_PV_Milestones[[#This Row],[Baseline Date]]="",1,0)</f>
        <v>1</v>
      </c>
      <c r="Z3354" s="41">
        <f>IF(tbl_PV_Milestones[[#This Row],[Baseline Date]]&lt;PV_Meta!$B$7,1,0)</f>
        <v>1</v>
      </c>
      <c r="AA3354" s="41">
        <f>IF(tbl_PV_Milestones[[#This Row],[Complete]]="Yes",1,0)</f>
        <v>0</v>
      </c>
      <c r="AB3354" s="41">
        <f>IF(AND(tbl_PV_Milestones[[#This Row],[BL FY]]=2025,tbl_PV_Milestones[[#This Row],[Baseline Date]]&lt;PV_Meta!$B$7),1,0)</f>
        <v>0</v>
      </c>
      <c r="AC3354" s="41">
        <f>IF(AND(tbl_PV_Milestones[[#This Row],[Planned YTD]]=1,tbl_PV_Milestones[[#This Row],[Complete]]="Yes"),1,0)</f>
        <v>0</v>
      </c>
      <c r="AD3354" s="41">
        <f>IF(AND(tbl_PV_Milestones[[#This Row],[Actual/Schedule Finish]]&lt;PV_Meta!$B$7,tbl_PV_Milestones[[#This Row],[Complete]]="No",tbl_PV_Milestones[[#This Row],[Project Status]]&lt;&gt;"On Hold"),1,0)</f>
        <v>1</v>
      </c>
      <c r="AE3354" s="41">
        <f>IF(AND(tbl_PV_Milestones[[#This Row],[Actual/Schedule Finish]]&gt;tbl_PV_Milestones[[#This Row],[Baseline Date]],tbl_PV_Milestones[[#This Row],[Complete]]="No",tbl_PV_Milestones[[#This Row],[Project Status]]&lt;&gt;"On Hold",tbl_PV_Milestones[[#This Row],[Overdue]]=0,tbl_PV_Milestones[[#This Row],[To be Baselined]]&lt;&gt;1),1,0)</f>
        <v>0</v>
      </c>
      <c r="AF3354" s="41">
        <f>IF(AND(tbl_PV_Milestones[[#This Row],[BL FY]]=2025,tbl_PV_Milestones[[#This Row],[Finish FY]]&gt;2025),1,0)</f>
        <v>0</v>
      </c>
      <c r="AG3354" s="56" t="str">
        <f>_xlfn.XLOOKUP(tbl_PV_Milestones[[#This Row],[Work ID]],tbl_PV_Meta[Work ID '#],tbl_PV_Meta[Project Manager/Owner],,0)</f>
        <v>Project Manager 38</v>
      </c>
    </row>
    <row r="3355" spans="4:33" x14ac:dyDescent="0.25">
      <c r="D3355" s="6" t="s">
        <v>154</v>
      </c>
      <c r="E3355" s="6" t="s">
        <v>52</v>
      </c>
      <c r="F3355" s="6" t="s">
        <v>1696</v>
      </c>
      <c r="G3355" s="6" t="s">
        <v>515</v>
      </c>
      <c r="H3355" s="6" t="s">
        <v>505</v>
      </c>
      <c r="I3355" s="6" t="s">
        <v>510</v>
      </c>
      <c r="J3355" s="6" t="s">
        <v>154</v>
      </c>
      <c r="K3355" s="6" t="s">
        <v>36</v>
      </c>
      <c r="L3355" s="6" t="s">
        <v>71</v>
      </c>
      <c r="M3355" s="43"/>
      <c r="N3355" s="44" t="s">
        <v>1979</v>
      </c>
      <c r="S3355" s="45" t="e">
        <f>_xlfn.CONCAT(#REF!,TRIM(tbl_PV_Milestones[[#This Row],[Milestone Description]]))</f>
        <v>#REF!</v>
      </c>
      <c r="T3355" s="84" t="str">
        <f>IF(COUNTIF(tbl_PV_Milestones[UID],tbl_PV_Milestones[[#This Row],[UID]])&gt;1,"Duplicate","")</f>
        <v>Duplicate</v>
      </c>
      <c r="U3355" s="42" t="str">
        <f>_xlfn.XLOOKUP(tbl_PV_Milestones[[#This Row],[Work ID]],tbl_PV_Meta[Work ID '#],tbl_PV_Meta[Sub-Portfolio])</f>
        <v>Sub-Portfolio 4</v>
      </c>
      <c r="V3355" s="41">
        <f>IF(MONTH(tbl_PV_Milestones[[#This Row],[Baseline Date]])&lt;7,YEAR(tbl_PV_Milestones[[#This Row],[Baseline Date]]),YEAR(tbl_PV_Milestones[[#This Row],[Baseline Date]])+1)</f>
        <v>1900</v>
      </c>
      <c r="W3355" s="41">
        <f>IF(MONTH(tbl_PV_Milestones[[#This Row],[Actual/Schedule Finish]])&lt;7,YEAR(tbl_PV_Milestones[[#This Row],[Actual/Schedule Finish]]),YEAR(tbl_PV_Milestones[[#This Row],[Actual/Schedule Finish]])+1)</f>
        <v>1900</v>
      </c>
      <c r="X3355" s="41" t="str">
        <f>IF(OR(tbl_PV_Milestones[[#This Row],[Project Status]]="Completed",tbl_PV_Milestones[[#This Row],[Project Status]]="Assumed Completed"),"Yes","No")</f>
        <v>No</v>
      </c>
      <c r="Y3355" s="41">
        <f>IF(tbl_PV_Milestones[[#This Row],[Baseline Date]]="",1,0)</f>
        <v>1</v>
      </c>
      <c r="Z3355" s="41">
        <f>IF(tbl_PV_Milestones[[#This Row],[Baseline Date]]&lt;PV_Meta!$B$7,1,0)</f>
        <v>1</v>
      </c>
      <c r="AA3355" s="41">
        <f>IF(tbl_PV_Milestones[[#This Row],[Complete]]="Yes",1,0)</f>
        <v>0</v>
      </c>
      <c r="AB3355" s="41">
        <f>IF(AND(tbl_PV_Milestones[[#This Row],[BL FY]]=2025,tbl_PV_Milestones[[#This Row],[Baseline Date]]&lt;PV_Meta!$B$7),1,0)</f>
        <v>0</v>
      </c>
      <c r="AC3355" s="41">
        <f>IF(AND(tbl_PV_Milestones[[#This Row],[Planned YTD]]=1,tbl_PV_Milestones[[#This Row],[Complete]]="Yes"),1,0)</f>
        <v>0</v>
      </c>
      <c r="AD3355" s="41">
        <f>IF(AND(tbl_PV_Milestones[[#This Row],[Actual/Schedule Finish]]&lt;PV_Meta!$B$7,tbl_PV_Milestones[[#This Row],[Complete]]="No",tbl_PV_Milestones[[#This Row],[Project Status]]&lt;&gt;"On Hold"),1,0)</f>
        <v>1</v>
      </c>
      <c r="AE3355" s="41">
        <f>IF(AND(tbl_PV_Milestones[[#This Row],[Actual/Schedule Finish]]&gt;tbl_PV_Milestones[[#This Row],[Baseline Date]],tbl_PV_Milestones[[#This Row],[Complete]]="No",tbl_PV_Milestones[[#This Row],[Project Status]]&lt;&gt;"On Hold",tbl_PV_Milestones[[#This Row],[Overdue]]=0,tbl_PV_Milestones[[#This Row],[To be Baselined]]&lt;&gt;1),1,0)</f>
        <v>0</v>
      </c>
      <c r="AF3355" s="41">
        <f>IF(AND(tbl_PV_Milestones[[#This Row],[BL FY]]=2025,tbl_PV_Milestones[[#This Row],[Finish FY]]&gt;2025),1,0)</f>
        <v>0</v>
      </c>
      <c r="AG3355" s="56" t="str">
        <f>_xlfn.XLOOKUP(tbl_PV_Milestones[[#This Row],[Work ID]],tbl_PV_Meta[Work ID '#],tbl_PV_Meta[Project Manager/Owner],,0)</f>
        <v>Project Manager 38</v>
      </c>
    </row>
    <row r="3356" spans="4:33" x14ac:dyDescent="0.25">
      <c r="D3356" s="6" t="s">
        <v>154</v>
      </c>
      <c r="E3356" s="6" t="s">
        <v>52</v>
      </c>
      <c r="F3356" s="6" t="s">
        <v>1696</v>
      </c>
      <c r="G3356" s="6" t="s">
        <v>548</v>
      </c>
      <c r="H3356" s="6" t="s">
        <v>505</v>
      </c>
      <c r="I3356" s="6" t="s">
        <v>510</v>
      </c>
      <c r="J3356" s="6" t="s">
        <v>154</v>
      </c>
      <c r="K3356" s="6" t="s">
        <v>36</v>
      </c>
      <c r="L3356" s="6" t="s">
        <v>71</v>
      </c>
      <c r="M3356" s="43"/>
      <c r="N3356" s="44" t="s">
        <v>1979</v>
      </c>
      <c r="S3356" s="45" t="e">
        <f>_xlfn.CONCAT(#REF!,TRIM(tbl_PV_Milestones[[#This Row],[Milestone Description]]))</f>
        <v>#REF!</v>
      </c>
      <c r="T3356" s="84" t="str">
        <f>IF(COUNTIF(tbl_PV_Milestones[UID],tbl_PV_Milestones[[#This Row],[UID]])&gt;1,"Duplicate","")</f>
        <v>Duplicate</v>
      </c>
      <c r="U3356" s="42" t="str">
        <f>_xlfn.XLOOKUP(tbl_PV_Milestones[[#This Row],[Work ID]],tbl_PV_Meta[Work ID '#],tbl_PV_Meta[Sub-Portfolio])</f>
        <v>Sub-Portfolio 4</v>
      </c>
      <c r="V3356" s="41">
        <f>IF(MONTH(tbl_PV_Milestones[[#This Row],[Baseline Date]])&lt;7,YEAR(tbl_PV_Milestones[[#This Row],[Baseline Date]]),YEAR(tbl_PV_Milestones[[#This Row],[Baseline Date]])+1)</f>
        <v>1900</v>
      </c>
      <c r="W3356" s="41">
        <f>IF(MONTH(tbl_PV_Milestones[[#This Row],[Actual/Schedule Finish]])&lt;7,YEAR(tbl_PV_Milestones[[#This Row],[Actual/Schedule Finish]]),YEAR(tbl_PV_Milestones[[#This Row],[Actual/Schedule Finish]])+1)</f>
        <v>1900</v>
      </c>
      <c r="X3356" s="41" t="str">
        <f>IF(OR(tbl_PV_Milestones[[#This Row],[Project Status]]="Completed",tbl_PV_Milestones[[#This Row],[Project Status]]="Assumed Completed"),"Yes","No")</f>
        <v>No</v>
      </c>
      <c r="Y3356" s="41">
        <f>IF(tbl_PV_Milestones[[#This Row],[Baseline Date]]="",1,0)</f>
        <v>1</v>
      </c>
      <c r="Z3356" s="41">
        <f>IF(tbl_PV_Milestones[[#This Row],[Baseline Date]]&lt;PV_Meta!$B$7,1,0)</f>
        <v>1</v>
      </c>
      <c r="AA3356" s="41">
        <f>IF(tbl_PV_Milestones[[#This Row],[Complete]]="Yes",1,0)</f>
        <v>0</v>
      </c>
      <c r="AB3356" s="41">
        <f>IF(AND(tbl_PV_Milestones[[#This Row],[BL FY]]=2025,tbl_PV_Milestones[[#This Row],[Baseline Date]]&lt;PV_Meta!$B$7),1,0)</f>
        <v>0</v>
      </c>
      <c r="AC3356" s="41">
        <f>IF(AND(tbl_PV_Milestones[[#This Row],[Planned YTD]]=1,tbl_PV_Milestones[[#This Row],[Complete]]="Yes"),1,0)</f>
        <v>0</v>
      </c>
      <c r="AD3356" s="41">
        <f>IF(AND(tbl_PV_Milestones[[#This Row],[Actual/Schedule Finish]]&lt;PV_Meta!$B$7,tbl_PV_Milestones[[#This Row],[Complete]]="No",tbl_PV_Milestones[[#This Row],[Project Status]]&lt;&gt;"On Hold"),1,0)</f>
        <v>1</v>
      </c>
      <c r="AE3356" s="41">
        <f>IF(AND(tbl_PV_Milestones[[#This Row],[Actual/Schedule Finish]]&gt;tbl_PV_Milestones[[#This Row],[Baseline Date]],tbl_PV_Milestones[[#This Row],[Complete]]="No",tbl_PV_Milestones[[#This Row],[Project Status]]&lt;&gt;"On Hold",tbl_PV_Milestones[[#This Row],[Overdue]]=0,tbl_PV_Milestones[[#This Row],[To be Baselined]]&lt;&gt;1),1,0)</f>
        <v>0</v>
      </c>
      <c r="AF3356" s="41">
        <f>IF(AND(tbl_PV_Milestones[[#This Row],[BL FY]]=2025,tbl_PV_Milestones[[#This Row],[Finish FY]]&gt;2025),1,0)</f>
        <v>0</v>
      </c>
      <c r="AG3356" s="56" t="str">
        <f>_xlfn.XLOOKUP(tbl_PV_Milestones[[#This Row],[Work ID]],tbl_PV_Meta[Work ID '#],tbl_PV_Meta[Project Manager/Owner],,0)</f>
        <v>Project Manager 38</v>
      </c>
    </row>
    <row r="3357" spans="4:33" x14ac:dyDescent="0.25">
      <c r="D3357" s="6" t="s">
        <v>154</v>
      </c>
      <c r="E3357" s="6" t="s">
        <v>52</v>
      </c>
      <c r="F3357" s="6" t="s">
        <v>1696</v>
      </c>
      <c r="G3357" s="6" t="s">
        <v>549</v>
      </c>
      <c r="H3357" s="6" t="s">
        <v>505</v>
      </c>
      <c r="I3357" s="6" t="s">
        <v>510</v>
      </c>
      <c r="J3357" s="6" t="s">
        <v>154</v>
      </c>
      <c r="K3357" s="6" t="s">
        <v>36</v>
      </c>
      <c r="L3357" s="6" t="s">
        <v>71</v>
      </c>
      <c r="M3357" s="43"/>
      <c r="N3357" s="44" t="s">
        <v>1979</v>
      </c>
      <c r="S3357" s="45" t="e">
        <f>_xlfn.CONCAT(#REF!,TRIM(tbl_PV_Milestones[[#This Row],[Milestone Description]]))</f>
        <v>#REF!</v>
      </c>
      <c r="T3357" s="84" t="str">
        <f>IF(COUNTIF(tbl_PV_Milestones[UID],tbl_PV_Milestones[[#This Row],[UID]])&gt;1,"Duplicate","")</f>
        <v>Duplicate</v>
      </c>
      <c r="U3357" s="42" t="str">
        <f>_xlfn.XLOOKUP(tbl_PV_Milestones[[#This Row],[Work ID]],tbl_PV_Meta[Work ID '#],tbl_PV_Meta[Sub-Portfolio])</f>
        <v>Sub-Portfolio 4</v>
      </c>
      <c r="V3357" s="41">
        <f>IF(MONTH(tbl_PV_Milestones[[#This Row],[Baseline Date]])&lt;7,YEAR(tbl_PV_Milestones[[#This Row],[Baseline Date]]),YEAR(tbl_PV_Milestones[[#This Row],[Baseline Date]])+1)</f>
        <v>1900</v>
      </c>
      <c r="W3357" s="41">
        <f>IF(MONTH(tbl_PV_Milestones[[#This Row],[Actual/Schedule Finish]])&lt;7,YEAR(tbl_PV_Milestones[[#This Row],[Actual/Schedule Finish]]),YEAR(tbl_PV_Milestones[[#This Row],[Actual/Schedule Finish]])+1)</f>
        <v>1900</v>
      </c>
      <c r="X3357" s="41" t="str">
        <f>IF(OR(tbl_PV_Milestones[[#This Row],[Project Status]]="Completed",tbl_PV_Milestones[[#This Row],[Project Status]]="Assumed Completed"),"Yes","No")</f>
        <v>No</v>
      </c>
      <c r="Y3357" s="41">
        <f>IF(tbl_PV_Milestones[[#This Row],[Baseline Date]]="",1,0)</f>
        <v>1</v>
      </c>
      <c r="Z3357" s="41">
        <f>IF(tbl_PV_Milestones[[#This Row],[Baseline Date]]&lt;PV_Meta!$B$7,1,0)</f>
        <v>1</v>
      </c>
      <c r="AA3357" s="41">
        <f>IF(tbl_PV_Milestones[[#This Row],[Complete]]="Yes",1,0)</f>
        <v>0</v>
      </c>
      <c r="AB3357" s="41">
        <f>IF(AND(tbl_PV_Milestones[[#This Row],[BL FY]]=2025,tbl_PV_Milestones[[#This Row],[Baseline Date]]&lt;PV_Meta!$B$7),1,0)</f>
        <v>0</v>
      </c>
      <c r="AC3357" s="41">
        <f>IF(AND(tbl_PV_Milestones[[#This Row],[Planned YTD]]=1,tbl_PV_Milestones[[#This Row],[Complete]]="Yes"),1,0)</f>
        <v>0</v>
      </c>
      <c r="AD3357" s="41">
        <f>IF(AND(tbl_PV_Milestones[[#This Row],[Actual/Schedule Finish]]&lt;PV_Meta!$B$7,tbl_PV_Milestones[[#This Row],[Complete]]="No",tbl_PV_Milestones[[#This Row],[Project Status]]&lt;&gt;"On Hold"),1,0)</f>
        <v>1</v>
      </c>
      <c r="AE3357" s="41">
        <f>IF(AND(tbl_PV_Milestones[[#This Row],[Actual/Schedule Finish]]&gt;tbl_PV_Milestones[[#This Row],[Baseline Date]],tbl_PV_Milestones[[#This Row],[Complete]]="No",tbl_PV_Milestones[[#This Row],[Project Status]]&lt;&gt;"On Hold",tbl_PV_Milestones[[#This Row],[Overdue]]=0,tbl_PV_Milestones[[#This Row],[To be Baselined]]&lt;&gt;1),1,0)</f>
        <v>0</v>
      </c>
      <c r="AF3357" s="41">
        <f>IF(AND(tbl_PV_Milestones[[#This Row],[BL FY]]=2025,tbl_PV_Milestones[[#This Row],[Finish FY]]&gt;2025),1,0)</f>
        <v>0</v>
      </c>
      <c r="AG3357" s="56" t="str">
        <f>_xlfn.XLOOKUP(tbl_PV_Milestones[[#This Row],[Work ID]],tbl_PV_Meta[Work ID '#],tbl_PV_Meta[Project Manager/Owner],,0)</f>
        <v>Project Manager 38</v>
      </c>
    </row>
    <row r="3358" spans="4:33" x14ac:dyDescent="0.25">
      <c r="D3358" s="6" t="s">
        <v>154</v>
      </c>
      <c r="E3358" s="6" t="s">
        <v>52</v>
      </c>
      <c r="F3358" s="6" t="s">
        <v>1696</v>
      </c>
      <c r="G3358" s="6" t="s">
        <v>550</v>
      </c>
      <c r="H3358" s="6" t="s">
        <v>505</v>
      </c>
      <c r="I3358" s="6" t="s">
        <v>510</v>
      </c>
      <c r="J3358" s="6" t="s">
        <v>154</v>
      </c>
      <c r="K3358" s="6" t="s">
        <v>36</v>
      </c>
      <c r="L3358" s="6" t="s">
        <v>71</v>
      </c>
      <c r="M3358" s="43"/>
      <c r="N3358" s="44" t="s">
        <v>1979</v>
      </c>
      <c r="S3358" s="45" t="e">
        <f>_xlfn.CONCAT(#REF!,TRIM(tbl_PV_Milestones[[#This Row],[Milestone Description]]))</f>
        <v>#REF!</v>
      </c>
      <c r="T3358" s="84" t="str">
        <f>IF(COUNTIF(tbl_PV_Milestones[UID],tbl_PV_Milestones[[#This Row],[UID]])&gt;1,"Duplicate","")</f>
        <v>Duplicate</v>
      </c>
      <c r="U3358" s="42" t="str">
        <f>_xlfn.XLOOKUP(tbl_PV_Milestones[[#This Row],[Work ID]],tbl_PV_Meta[Work ID '#],tbl_PV_Meta[Sub-Portfolio])</f>
        <v>Sub-Portfolio 4</v>
      </c>
      <c r="V3358" s="41">
        <f>IF(MONTH(tbl_PV_Milestones[[#This Row],[Baseline Date]])&lt;7,YEAR(tbl_PV_Milestones[[#This Row],[Baseline Date]]),YEAR(tbl_PV_Milestones[[#This Row],[Baseline Date]])+1)</f>
        <v>1900</v>
      </c>
      <c r="W3358" s="41">
        <f>IF(MONTH(tbl_PV_Milestones[[#This Row],[Actual/Schedule Finish]])&lt;7,YEAR(tbl_PV_Milestones[[#This Row],[Actual/Schedule Finish]]),YEAR(tbl_PV_Milestones[[#This Row],[Actual/Schedule Finish]])+1)</f>
        <v>1900</v>
      </c>
      <c r="X3358" s="41" t="str">
        <f>IF(OR(tbl_PV_Milestones[[#This Row],[Project Status]]="Completed",tbl_PV_Milestones[[#This Row],[Project Status]]="Assumed Completed"),"Yes","No")</f>
        <v>No</v>
      </c>
      <c r="Y3358" s="41">
        <f>IF(tbl_PV_Milestones[[#This Row],[Baseline Date]]="",1,0)</f>
        <v>1</v>
      </c>
      <c r="Z3358" s="41">
        <f>IF(tbl_PV_Milestones[[#This Row],[Baseline Date]]&lt;PV_Meta!$B$7,1,0)</f>
        <v>1</v>
      </c>
      <c r="AA3358" s="41">
        <f>IF(tbl_PV_Milestones[[#This Row],[Complete]]="Yes",1,0)</f>
        <v>0</v>
      </c>
      <c r="AB3358" s="41">
        <f>IF(AND(tbl_PV_Milestones[[#This Row],[BL FY]]=2025,tbl_PV_Milestones[[#This Row],[Baseline Date]]&lt;PV_Meta!$B$7),1,0)</f>
        <v>0</v>
      </c>
      <c r="AC3358" s="41">
        <f>IF(AND(tbl_PV_Milestones[[#This Row],[Planned YTD]]=1,tbl_PV_Milestones[[#This Row],[Complete]]="Yes"),1,0)</f>
        <v>0</v>
      </c>
      <c r="AD3358" s="41">
        <f>IF(AND(tbl_PV_Milestones[[#This Row],[Actual/Schedule Finish]]&lt;PV_Meta!$B$7,tbl_PV_Milestones[[#This Row],[Complete]]="No",tbl_PV_Milestones[[#This Row],[Project Status]]&lt;&gt;"On Hold"),1,0)</f>
        <v>1</v>
      </c>
      <c r="AE3358" s="41">
        <f>IF(AND(tbl_PV_Milestones[[#This Row],[Actual/Schedule Finish]]&gt;tbl_PV_Milestones[[#This Row],[Baseline Date]],tbl_PV_Milestones[[#This Row],[Complete]]="No",tbl_PV_Milestones[[#This Row],[Project Status]]&lt;&gt;"On Hold",tbl_PV_Milestones[[#This Row],[Overdue]]=0,tbl_PV_Milestones[[#This Row],[To be Baselined]]&lt;&gt;1),1,0)</f>
        <v>0</v>
      </c>
      <c r="AF3358" s="41">
        <f>IF(AND(tbl_PV_Milestones[[#This Row],[BL FY]]=2025,tbl_PV_Milestones[[#This Row],[Finish FY]]&gt;2025),1,0)</f>
        <v>0</v>
      </c>
      <c r="AG3358" s="56" t="str">
        <f>_xlfn.XLOOKUP(tbl_PV_Milestones[[#This Row],[Work ID]],tbl_PV_Meta[Work ID '#],tbl_PV_Meta[Project Manager/Owner],,0)</f>
        <v>Project Manager 38</v>
      </c>
    </row>
    <row r="3359" spans="4:33" x14ac:dyDescent="0.25">
      <c r="D3359" s="6" t="s">
        <v>154</v>
      </c>
      <c r="E3359" s="6" t="s">
        <v>52</v>
      </c>
      <c r="F3359" s="6" t="s">
        <v>1696</v>
      </c>
      <c r="G3359" s="6" t="s">
        <v>551</v>
      </c>
      <c r="H3359" s="6" t="s">
        <v>505</v>
      </c>
      <c r="I3359" s="6" t="s">
        <v>510</v>
      </c>
      <c r="J3359" s="6" t="s">
        <v>154</v>
      </c>
      <c r="K3359" s="6" t="s">
        <v>36</v>
      </c>
      <c r="L3359" s="6" t="s">
        <v>71</v>
      </c>
      <c r="M3359" s="43"/>
      <c r="N3359" s="44" t="s">
        <v>1979</v>
      </c>
      <c r="S3359" s="45" t="e">
        <f>_xlfn.CONCAT(#REF!,TRIM(tbl_PV_Milestones[[#This Row],[Milestone Description]]))</f>
        <v>#REF!</v>
      </c>
      <c r="T3359" s="84" t="str">
        <f>IF(COUNTIF(tbl_PV_Milestones[UID],tbl_PV_Milestones[[#This Row],[UID]])&gt;1,"Duplicate","")</f>
        <v>Duplicate</v>
      </c>
      <c r="U3359" s="42" t="str">
        <f>_xlfn.XLOOKUP(tbl_PV_Milestones[[#This Row],[Work ID]],tbl_PV_Meta[Work ID '#],tbl_PV_Meta[Sub-Portfolio])</f>
        <v>Sub-Portfolio 4</v>
      </c>
      <c r="V3359" s="41">
        <f>IF(MONTH(tbl_PV_Milestones[[#This Row],[Baseline Date]])&lt;7,YEAR(tbl_PV_Milestones[[#This Row],[Baseline Date]]),YEAR(tbl_PV_Milestones[[#This Row],[Baseline Date]])+1)</f>
        <v>1900</v>
      </c>
      <c r="W3359" s="41">
        <f>IF(MONTH(tbl_PV_Milestones[[#This Row],[Actual/Schedule Finish]])&lt;7,YEAR(tbl_PV_Milestones[[#This Row],[Actual/Schedule Finish]]),YEAR(tbl_PV_Milestones[[#This Row],[Actual/Schedule Finish]])+1)</f>
        <v>1900</v>
      </c>
      <c r="X3359" s="41" t="str">
        <f>IF(OR(tbl_PV_Milestones[[#This Row],[Project Status]]="Completed",tbl_PV_Milestones[[#This Row],[Project Status]]="Assumed Completed"),"Yes","No")</f>
        <v>No</v>
      </c>
      <c r="Y3359" s="41">
        <f>IF(tbl_PV_Milestones[[#This Row],[Baseline Date]]="",1,0)</f>
        <v>1</v>
      </c>
      <c r="Z3359" s="41">
        <f>IF(tbl_PV_Milestones[[#This Row],[Baseline Date]]&lt;PV_Meta!$B$7,1,0)</f>
        <v>1</v>
      </c>
      <c r="AA3359" s="41">
        <f>IF(tbl_PV_Milestones[[#This Row],[Complete]]="Yes",1,0)</f>
        <v>0</v>
      </c>
      <c r="AB3359" s="41">
        <f>IF(AND(tbl_PV_Milestones[[#This Row],[BL FY]]=2025,tbl_PV_Milestones[[#This Row],[Baseline Date]]&lt;PV_Meta!$B$7),1,0)</f>
        <v>0</v>
      </c>
      <c r="AC3359" s="41">
        <f>IF(AND(tbl_PV_Milestones[[#This Row],[Planned YTD]]=1,tbl_PV_Milestones[[#This Row],[Complete]]="Yes"),1,0)</f>
        <v>0</v>
      </c>
      <c r="AD3359" s="41">
        <f>IF(AND(tbl_PV_Milestones[[#This Row],[Actual/Schedule Finish]]&lt;PV_Meta!$B$7,tbl_PV_Milestones[[#This Row],[Complete]]="No",tbl_PV_Milestones[[#This Row],[Project Status]]&lt;&gt;"On Hold"),1,0)</f>
        <v>1</v>
      </c>
      <c r="AE3359" s="41">
        <f>IF(AND(tbl_PV_Milestones[[#This Row],[Actual/Schedule Finish]]&gt;tbl_PV_Milestones[[#This Row],[Baseline Date]],tbl_PV_Milestones[[#This Row],[Complete]]="No",tbl_PV_Milestones[[#This Row],[Project Status]]&lt;&gt;"On Hold",tbl_PV_Milestones[[#This Row],[Overdue]]=0,tbl_PV_Milestones[[#This Row],[To be Baselined]]&lt;&gt;1),1,0)</f>
        <v>0</v>
      </c>
      <c r="AF3359" s="41">
        <f>IF(AND(tbl_PV_Milestones[[#This Row],[BL FY]]=2025,tbl_PV_Milestones[[#This Row],[Finish FY]]&gt;2025),1,0)</f>
        <v>0</v>
      </c>
      <c r="AG3359" s="56" t="str">
        <f>_xlfn.XLOOKUP(tbl_PV_Milestones[[#This Row],[Work ID]],tbl_PV_Meta[Work ID '#],tbl_PV_Meta[Project Manager/Owner],,0)</f>
        <v>Project Manager 38</v>
      </c>
    </row>
    <row r="3360" spans="4:33" x14ac:dyDescent="0.25">
      <c r="D3360" s="6" t="s">
        <v>154</v>
      </c>
      <c r="E3360" s="6" t="s">
        <v>52</v>
      </c>
      <c r="F3360" s="6" t="s">
        <v>1696</v>
      </c>
      <c r="G3360" s="6" t="s">
        <v>552</v>
      </c>
      <c r="H3360" s="6" t="s">
        <v>505</v>
      </c>
      <c r="I3360" s="6" t="s">
        <v>510</v>
      </c>
      <c r="J3360" s="6" t="s">
        <v>154</v>
      </c>
      <c r="K3360" s="6" t="s">
        <v>36</v>
      </c>
      <c r="L3360" s="6" t="s">
        <v>71</v>
      </c>
      <c r="M3360" s="43"/>
      <c r="N3360" s="44" t="s">
        <v>1979</v>
      </c>
      <c r="S3360" s="45" t="e">
        <f>_xlfn.CONCAT(#REF!,TRIM(tbl_PV_Milestones[[#This Row],[Milestone Description]]))</f>
        <v>#REF!</v>
      </c>
      <c r="T3360" s="84" t="str">
        <f>IF(COUNTIF(tbl_PV_Milestones[UID],tbl_PV_Milestones[[#This Row],[UID]])&gt;1,"Duplicate","")</f>
        <v>Duplicate</v>
      </c>
      <c r="U3360" s="42" t="str">
        <f>_xlfn.XLOOKUP(tbl_PV_Milestones[[#This Row],[Work ID]],tbl_PV_Meta[Work ID '#],tbl_PV_Meta[Sub-Portfolio])</f>
        <v>Sub-Portfolio 4</v>
      </c>
      <c r="V3360" s="41">
        <f>IF(MONTH(tbl_PV_Milestones[[#This Row],[Baseline Date]])&lt;7,YEAR(tbl_PV_Milestones[[#This Row],[Baseline Date]]),YEAR(tbl_PV_Milestones[[#This Row],[Baseline Date]])+1)</f>
        <v>1900</v>
      </c>
      <c r="W3360" s="41">
        <f>IF(MONTH(tbl_PV_Milestones[[#This Row],[Actual/Schedule Finish]])&lt;7,YEAR(tbl_PV_Milestones[[#This Row],[Actual/Schedule Finish]]),YEAR(tbl_PV_Milestones[[#This Row],[Actual/Schedule Finish]])+1)</f>
        <v>1900</v>
      </c>
      <c r="X3360" s="41" t="str">
        <f>IF(OR(tbl_PV_Milestones[[#This Row],[Project Status]]="Completed",tbl_PV_Milestones[[#This Row],[Project Status]]="Assumed Completed"),"Yes","No")</f>
        <v>No</v>
      </c>
      <c r="Y3360" s="41">
        <f>IF(tbl_PV_Milestones[[#This Row],[Baseline Date]]="",1,0)</f>
        <v>1</v>
      </c>
      <c r="Z3360" s="41">
        <f>IF(tbl_PV_Milestones[[#This Row],[Baseline Date]]&lt;PV_Meta!$B$7,1,0)</f>
        <v>1</v>
      </c>
      <c r="AA3360" s="41">
        <f>IF(tbl_PV_Milestones[[#This Row],[Complete]]="Yes",1,0)</f>
        <v>0</v>
      </c>
      <c r="AB3360" s="41">
        <f>IF(AND(tbl_PV_Milestones[[#This Row],[BL FY]]=2025,tbl_PV_Milestones[[#This Row],[Baseline Date]]&lt;PV_Meta!$B$7),1,0)</f>
        <v>0</v>
      </c>
      <c r="AC3360" s="41">
        <f>IF(AND(tbl_PV_Milestones[[#This Row],[Planned YTD]]=1,tbl_PV_Milestones[[#This Row],[Complete]]="Yes"),1,0)</f>
        <v>0</v>
      </c>
      <c r="AD3360" s="41">
        <f>IF(AND(tbl_PV_Milestones[[#This Row],[Actual/Schedule Finish]]&lt;PV_Meta!$B$7,tbl_PV_Milestones[[#This Row],[Complete]]="No",tbl_PV_Milestones[[#This Row],[Project Status]]&lt;&gt;"On Hold"),1,0)</f>
        <v>1</v>
      </c>
      <c r="AE3360" s="41">
        <f>IF(AND(tbl_PV_Milestones[[#This Row],[Actual/Schedule Finish]]&gt;tbl_PV_Milestones[[#This Row],[Baseline Date]],tbl_PV_Milestones[[#This Row],[Complete]]="No",tbl_PV_Milestones[[#This Row],[Project Status]]&lt;&gt;"On Hold",tbl_PV_Milestones[[#This Row],[Overdue]]=0,tbl_PV_Milestones[[#This Row],[To be Baselined]]&lt;&gt;1),1,0)</f>
        <v>0</v>
      </c>
      <c r="AF3360" s="41">
        <f>IF(AND(tbl_PV_Milestones[[#This Row],[BL FY]]=2025,tbl_PV_Milestones[[#This Row],[Finish FY]]&gt;2025),1,0)</f>
        <v>0</v>
      </c>
      <c r="AG3360" s="56" t="str">
        <f>_xlfn.XLOOKUP(tbl_PV_Milestones[[#This Row],[Work ID]],tbl_PV_Meta[Work ID '#],tbl_PV_Meta[Project Manager/Owner],,0)</f>
        <v>Project Manager 38</v>
      </c>
    </row>
    <row r="3361" spans="4:33" x14ac:dyDescent="0.25">
      <c r="D3361" s="6" t="s">
        <v>154</v>
      </c>
      <c r="E3361" s="6" t="s">
        <v>52</v>
      </c>
      <c r="F3361" s="6" t="s">
        <v>1696</v>
      </c>
      <c r="G3361" s="6" t="s">
        <v>553</v>
      </c>
      <c r="H3361" s="6" t="s">
        <v>505</v>
      </c>
      <c r="I3361" s="6" t="s">
        <v>510</v>
      </c>
      <c r="J3361" s="6" t="s">
        <v>154</v>
      </c>
      <c r="K3361" s="6" t="s">
        <v>36</v>
      </c>
      <c r="L3361" s="6" t="s">
        <v>71</v>
      </c>
      <c r="M3361" s="43"/>
      <c r="N3361" s="44" t="s">
        <v>1979</v>
      </c>
      <c r="S3361" s="45" t="e">
        <f>_xlfn.CONCAT(#REF!,TRIM(tbl_PV_Milestones[[#This Row],[Milestone Description]]))</f>
        <v>#REF!</v>
      </c>
      <c r="T3361" s="84" t="str">
        <f>IF(COUNTIF(tbl_PV_Milestones[UID],tbl_PV_Milestones[[#This Row],[UID]])&gt;1,"Duplicate","")</f>
        <v>Duplicate</v>
      </c>
      <c r="U3361" s="42" t="str">
        <f>_xlfn.XLOOKUP(tbl_PV_Milestones[[#This Row],[Work ID]],tbl_PV_Meta[Work ID '#],tbl_PV_Meta[Sub-Portfolio])</f>
        <v>Sub-Portfolio 4</v>
      </c>
      <c r="V3361" s="41">
        <f>IF(MONTH(tbl_PV_Milestones[[#This Row],[Baseline Date]])&lt;7,YEAR(tbl_PV_Milestones[[#This Row],[Baseline Date]]),YEAR(tbl_PV_Milestones[[#This Row],[Baseline Date]])+1)</f>
        <v>1900</v>
      </c>
      <c r="W3361" s="41">
        <f>IF(MONTH(tbl_PV_Milestones[[#This Row],[Actual/Schedule Finish]])&lt;7,YEAR(tbl_PV_Milestones[[#This Row],[Actual/Schedule Finish]]),YEAR(tbl_PV_Milestones[[#This Row],[Actual/Schedule Finish]])+1)</f>
        <v>1900</v>
      </c>
      <c r="X3361" s="41" t="str">
        <f>IF(OR(tbl_PV_Milestones[[#This Row],[Project Status]]="Completed",tbl_PV_Milestones[[#This Row],[Project Status]]="Assumed Completed"),"Yes","No")</f>
        <v>No</v>
      </c>
      <c r="Y3361" s="41">
        <f>IF(tbl_PV_Milestones[[#This Row],[Baseline Date]]="",1,0)</f>
        <v>1</v>
      </c>
      <c r="Z3361" s="41">
        <f>IF(tbl_PV_Milestones[[#This Row],[Baseline Date]]&lt;PV_Meta!$B$7,1,0)</f>
        <v>1</v>
      </c>
      <c r="AA3361" s="41">
        <f>IF(tbl_PV_Milestones[[#This Row],[Complete]]="Yes",1,0)</f>
        <v>0</v>
      </c>
      <c r="AB3361" s="41">
        <f>IF(AND(tbl_PV_Milestones[[#This Row],[BL FY]]=2025,tbl_PV_Milestones[[#This Row],[Baseline Date]]&lt;PV_Meta!$B$7),1,0)</f>
        <v>0</v>
      </c>
      <c r="AC3361" s="41">
        <f>IF(AND(tbl_PV_Milestones[[#This Row],[Planned YTD]]=1,tbl_PV_Milestones[[#This Row],[Complete]]="Yes"),1,0)</f>
        <v>0</v>
      </c>
      <c r="AD3361" s="41">
        <f>IF(AND(tbl_PV_Milestones[[#This Row],[Actual/Schedule Finish]]&lt;PV_Meta!$B$7,tbl_PV_Milestones[[#This Row],[Complete]]="No",tbl_PV_Milestones[[#This Row],[Project Status]]&lt;&gt;"On Hold"),1,0)</f>
        <v>1</v>
      </c>
      <c r="AE3361" s="41">
        <f>IF(AND(tbl_PV_Milestones[[#This Row],[Actual/Schedule Finish]]&gt;tbl_PV_Milestones[[#This Row],[Baseline Date]],tbl_PV_Milestones[[#This Row],[Complete]]="No",tbl_PV_Milestones[[#This Row],[Project Status]]&lt;&gt;"On Hold",tbl_PV_Milestones[[#This Row],[Overdue]]=0,tbl_PV_Milestones[[#This Row],[To be Baselined]]&lt;&gt;1),1,0)</f>
        <v>0</v>
      </c>
      <c r="AF3361" s="41">
        <f>IF(AND(tbl_PV_Milestones[[#This Row],[BL FY]]=2025,tbl_PV_Milestones[[#This Row],[Finish FY]]&gt;2025),1,0)</f>
        <v>0</v>
      </c>
      <c r="AG3361" s="56" t="str">
        <f>_xlfn.XLOOKUP(tbl_PV_Milestones[[#This Row],[Work ID]],tbl_PV_Meta[Work ID '#],tbl_PV_Meta[Project Manager/Owner],,0)</f>
        <v>Project Manager 38</v>
      </c>
    </row>
    <row r="3362" spans="4:33" x14ac:dyDescent="0.25">
      <c r="D3362" s="6" t="s">
        <v>154</v>
      </c>
      <c r="E3362" s="6" t="s">
        <v>52</v>
      </c>
      <c r="F3362" s="6" t="s">
        <v>1696</v>
      </c>
      <c r="G3362" s="6" t="s">
        <v>554</v>
      </c>
      <c r="H3362" s="6" t="s">
        <v>505</v>
      </c>
      <c r="I3362" s="6" t="s">
        <v>510</v>
      </c>
      <c r="J3362" s="6" t="s">
        <v>154</v>
      </c>
      <c r="K3362" s="6" t="s">
        <v>36</v>
      </c>
      <c r="L3362" s="6" t="s">
        <v>71</v>
      </c>
      <c r="M3362" s="43"/>
      <c r="N3362" s="44" t="s">
        <v>1979</v>
      </c>
      <c r="S3362" s="45" t="e">
        <f>_xlfn.CONCAT(#REF!,TRIM(tbl_PV_Milestones[[#This Row],[Milestone Description]]))</f>
        <v>#REF!</v>
      </c>
      <c r="T3362" s="84" t="str">
        <f>IF(COUNTIF(tbl_PV_Milestones[UID],tbl_PV_Milestones[[#This Row],[UID]])&gt;1,"Duplicate","")</f>
        <v>Duplicate</v>
      </c>
      <c r="U3362" s="42" t="str">
        <f>_xlfn.XLOOKUP(tbl_PV_Milestones[[#This Row],[Work ID]],tbl_PV_Meta[Work ID '#],tbl_PV_Meta[Sub-Portfolio])</f>
        <v>Sub-Portfolio 4</v>
      </c>
      <c r="V3362" s="41">
        <f>IF(MONTH(tbl_PV_Milestones[[#This Row],[Baseline Date]])&lt;7,YEAR(tbl_PV_Milestones[[#This Row],[Baseline Date]]),YEAR(tbl_PV_Milestones[[#This Row],[Baseline Date]])+1)</f>
        <v>1900</v>
      </c>
      <c r="W3362" s="41">
        <f>IF(MONTH(tbl_PV_Milestones[[#This Row],[Actual/Schedule Finish]])&lt;7,YEAR(tbl_PV_Milestones[[#This Row],[Actual/Schedule Finish]]),YEAR(tbl_PV_Milestones[[#This Row],[Actual/Schedule Finish]])+1)</f>
        <v>1900</v>
      </c>
      <c r="X3362" s="41" t="str">
        <f>IF(OR(tbl_PV_Milestones[[#This Row],[Project Status]]="Completed",tbl_PV_Milestones[[#This Row],[Project Status]]="Assumed Completed"),"Yes","No")</f>
        <v>No</v>
      </c>
      <c r="Y3362" s="41">
        <f>IF(tbl_PV_Milestones[[#This Row],[Baseline Date]]="",1,0)</f>
        <v>1</v>
      </c>
      <c r="Z3362" s="41">
        <f>IF(tbl_PV_Milestones[[#This Row],[Baseline Date]]&lt;PV_Meta!$B$7,1,0)</f>
        <v>1</v>
      </c>
      <c r="AA3362" s="41">
        <f>IF(tbl_PV_Milestones[[#This Row],[Complete]]="Yes",1,0)</f>
        <v>0</v>
      </c>
      <c r="AB3362" s="41">
        <f>IF(AND(tbl_PV_Milestones[[#This Row],[BL FY]]=2025,tbl_PV_Milestones[[#This Row],[Baseline Date]]&lt;PV_Meta!$B$7),1,0)</f>
        <v>0</v>
      </c>
      <c r="AC3362" s="41">
        <f>IF(AND(tbl_PV_Milestones[[#This Row],[Planned YTD]]=1,tbl_PV_Milestones[[#This Row],[Complete]]="Yes"),1,0)</f>
        <v>0</v>
      </c>
      <c r="AD3362" s="41">
        <f>IF(AND(tbl_PV_Milestones[[#This Row],[Actual/Schedule Finish]]&lt;PV_Meta!$B$7,tbl_PV_Milestones[[#This Row],[Complete]]="No",tbl_PV_Milestones[[#This Row],[Project Status]]&lt;&gt;"On Hold"),1,0)</f>
        <v>1</v>
      </c>
      <c r="AE3362" s="41">
        <f>IF(AND(tbl_PV_Milestones[[#This Row],[Actual/Schedule Finish]]&gt;tbl_PV_Milestones[[#This Row],[Baseline Date]],tbl_PV_Milestones[[#This Row],[Complete]]="No",tbl_PV_Milestones[[#This Row],[Project Status]]&lt;&gt;"On Hold",tbl_PV_Milestones[[#This Row],[Overdue]]=0,tbl_PV_Milestones[[#This Row],[To be Baselined]]&lt;&gt;1),1,0)</f>
        <v>0</v>
      </c>
      <c r="AF3362" s="41">
        <f>IF(AND(tbl_PV_Milestones[[#This Row],[BL FY]]=2025,tbl_PV_Milestones[[#This Row],[Finish FY]]&gt;2025),1,0)</f>
        <v>0</v>
      </c>
      <c r="AG3362" s="56" t="str">
        <f>_xlfn.XLOOKUP(tbl_PV_Milestones[[#This Row],[Work ID]],tbl_PV_Meta[Work ID '#],tbl_PV_Meta[Project Manager/Owner],,0)</f>
        <v>Project Manager 38</v>
      </c>
    </row>
    <row r="3363" spans="4:33" x14ac:dyDescent="0.25">
      <c r="D3363" s="6" t="s">
        <v>154</v>
      </c>
      <c r="E3363" s="6" t="s">
        <v>52</v>
      </c>
      <c r="F3363" s="6" t="s">
        <v>1696</v>
      </c>
      <c r="G3363" s="6" t="s">
        <v>555</v>
      </c>
      <c r="H3363" s="6" t="s">
        <v>505</v>
      </c>
      <c r="I3363" s="6" t="s">
        <v>510</v>
      </c>
      <c r="J3363" s="6" t="s">
        <v>154</v>
      </c>
      <c r="K3363" s="6" t="s">
        <v>36</v>
      </c>
      <c r="L3363" s="6" t="s">
        <v>71</v>
      </c>
      <c r="M3363" s="43"/>
      <c r="N3363" s="44" t="s">
        <v>1979</v>
      </c>
      <c r="S3363" s="45" t="e">
        <f>_xlfn.CONCAT(#REF!,TRIM(tbl_PV_Milestones[[#This Row],[Milestone Description]]))</f>
        <v>#REF!</v>
      </c>
      <c r="T3363" s="84" t="str">
        <f>IF(COUNTIF(tbl_PV_Milestones[UID],tbl_PV_Milestones[[#This Row],[UID]])&gt;1,"Duplicate","")</f>
        <v>Duplicate</v>
      </c>
      <c r="U3363" s="42" t="str">
        <f>_xlfn.XLOOKUP(tbl_PV_Milestones[[#This Row],[Work ID]],tbl_PV_Meta[Work ID '#],tbl_PV_Meta[Sub-Portfolio])</f>
        <v>Sub-Portfolio 4</v>
      </c>
      <c r="V3363" s="41">
        <f>IF(MONTH(tbl_PV_Milestones[[#This Row],[Baseline Date]])&lt;7,YEAR(tbl_PV_Milestones[[#This Row],[Baseline Date]]),YEAR(tbl_PV_Milestones[[#This Row],[Baseline Date]])+1)</f>
        <v>1900</v>
      </c>
      <c r="W3363" s="41">
        <f>IF(MONTH(tbl_PV_Milestones[[#This Row],[Actual/Schedule Finish]])&lt;7,YEAR(tbl_PV_Milestones[[#This Row],[Actual/Schedule Finish]]),YEAR(tbl_PV_Milestones[[#This Row],[Actual/Schedule Finish]])+1)</f>
        <v>1900</v>
      </c>
      <c r="X3363" s="41" t="str">
        <f>IF(OR(tbl_PV_Milestones[[#This Row],[Project Status]]="Completed",tbl_PV_Milestones[[#This Row],[Project Status]]="Assumed Completed"),"Yes","No")</f>
        <v>No</v>
      </c>
      <c r="Y3363" s="41">
        <f>IF(tbl_PV_Milestones[[#This Row],[Baseline Date]]="",1,0)</f>
        <v>1</v>
      </c>
      <c r="Z3363" s="41">
        <f>IF(tbl_PV_Milestones[[#This Row],[Baseline Date]]&lt;PV_Meta!$B$7,1,0)</f>
        <v>1</v>
      </c>
      <c r="AA3363" s="41">
        <f>IF(tbl_PV_Milestones[[#This Row],[Complete]]="Yes",1,0)</f>
        <v>0</v>
      </c>
      <c r="AB3363" s="41">
        <f>IF(AND(tbl_PV_Milestones[[#This Row],[BL FY]]=2025,tbl_PV_Milestones[[#This Row],[Baseline Date]]&lt;PV_Meta!$B$7),1,0)</f>
        <v>0</v>
      </c>
      <c r="AC3363" s="41">
        <f>IF(AND(tbl_PV_Milestones[[#This Row],[Planned YTD]]=1,tbl_PV_Milestones[[#This Row],[Complete]]="Yes"),1,0)</f>
        <v>0</v>
      </c>
      <c r="AD3363" s="41">
        <f>IF(AND(tbl_PV_Milestones[[#This Row],[Actual/Schedule Finish]]&lt;PV_Meta!$B$7,tbl_PV_Milestones[[#This Row],[Complete]]="No",tbl_PV_Milestones[[#This Row],[Project Status]]&lt;&gt;"On Hold"),1,0)</f>
        <v>1</v>
      </c>
      <c r="AE3363" s="41">
        <f>IF(AND(tbl_PV_Milestones[[#This Row],[Actual/Schedule Finish]]&gt;tbl_PV_Milestones[[#This Row],[Baseline Date]],tbl_PV_Milestones[[#This Row],[Complete]]="No",tbl_PV_Milestones[[#This Row],[Project Status]]&lt;&gt;"On Hold",tbl_PV_Milestones[[#This Row],[Overdue]]=0,tbl_PV_Milestones[[#This Row],[To be Baselined]]&lt;&gt;1),1,0)</f>
        <v>0</v>
      </c>
      <c r="AF3363" s="41">
        <f>IF(AND(tbl_PV_Milestones[[#This Row],[BL FY]]=2025,tbl_PV_Milestones[[#This Row],[Finish FY]]&gt;2025),1,0)</f>
        <v>0</v>
      </c>
      <c r="AG3363" s="56" t="str">
        <f>_xlfn.XLOOKUP(tbl_PV_Milestones[[#This Row],[Work ID]],tbl_PV_Meta[Work ID '#],tbl_PV_Meta[Project Manager/Owner],,0)</f>
        <v>Project Manager 38</v>
      </c>
    </row>
    <row r="3364" spans="4:33" x14ac:dyDescent="0.25">
      <c r="D3364" s="6" t="s">
        <v>154</v>
      </c>
      <c r="E3364" s="6" t="s">
        <v>52</v>
      </c>
      <c r="F3364" s="6" t="s">
        <v>1696</v>
      </c>
      <c r="G3364" s="6" t="s">
        <v>556</v>
      </c>
      <c r="H3364" s="6" t="s">
        <v>505</v>
      </c>
      <c r="I3364" s="6" t="s">
        <v>510</v>
      </c>
      <c r="J3364" s="6" t="s">
        <v>154</v>
      </c>
      <c r="K3364" s="6" t="s">
        <v>36</v>
      </c>
      <c r="L3364" s="6" t="s">
        <v>71</v>
      </c>
      <c r="M3364" s="43"/>
      <c r="N3364" s="44" t="s">
        <v>1979</v>
      </c>
      <c r="S3364" s="45" t="e">
        <f>_xlfn.CONCAT(#REF!,TRIM(tbl_PV_Milestones[[#This Row],[Milestone Description]]))</f>
        <v>#REF!</v>
      </c>
      <c r="T3364" s="84" t="str">
        <f>IF(COUNTIF(tbl_PV_Milestones[UID],tbl_PV_Milestones[[#This Row],[UID]])&gt;1,"Duplicate","")</f>
        <v>Duplicate</v>
      </c>
      <c r="U3364" s="42" t="str">
        <f>_xlfn.XLOOKUP(tbl_PV_Milestones[[#This Row],[Work ID]],tbl_PV_Meta[Work ID '#],tbl_PV_Meta[Sub-Portfolio])</f>
        <v>Sub-Portfolio 4</v>
      </c>
      <c r="V3364" s="41">
        <f>IF(MONTH(tbl_PV_Milestones[[#This Row],[Baseline Date]])&lt;7,YEAR(tbl_PV_Milestones[[#This Row],[Baseline Date]]),YEAR(tbl_PV_Milestones[[#This Row],[Baseline Date]])+1)</f>
        <v>1900</v>
      </c>
      <c r="W3364" s="41">
        <f>IF(MONTH(tbl_PV_Milestones[[#This Row],[Actual/Schedule Finish]])&lt;7,YEAR(tbl_PV_Milestones[[#This Row],[Actual/Schedule Finish]]),YEAR(tbl_PV_Milestones[[#This Row],[Actual/Schedule Finish]])+1)</f>
        <v>1900</v>
      </c>
      <c r="X3364" s="41" t="str">
        <f>IF(OR(tbl_PV_Milestones[[#This Row],[Project Status]]="Completed",tbl_PV_Milestones[[#This Row],[Project Status]]="Assumed Completed"),"Yes","No")</f>
        <v>No</v>
      </c>
      <c r="Y3364" s="41">
        <f>IF(tbl_PV_Milestones[[#This Row],[Baseline Date]]="",1,0)</f>
        <v>1</v>
      </c>
      <c r="Z3364" s="41">
        <f>IF(tbl_PV_Milestones[[#This Row],[Baseline Date]]&lt;PV_Meta!$B$7,1,0)</f>
        <v>1</v>
      </c>
      <c r="AA3364" s="41">
        <f>IF(tbl_PV_Milestones[[#This Row],[Complete]]="Yes",1,0)</f>
        <v>0</v>
      </c>
      <c r="AB3364" s="41">
        <f>IF(AND(tbl_PV_Milestones[[#This Row],[BL FY]]=2025,tbl_PV_Milestones[[#This Row],[Baseline Date]]&lt;PV_Meta!$B$7),1,0)</f>
        <v>0</v>
      </c>
      <c r="AC3364" s="41">
        <f>IF(AND(tbl_PV_Milestones[[#This Row],[Planned YTD]]=1,tbl_PV_Milestones[[#This Row],[Complete]]="Yes"),1,0)</f>
        <v>0</v>
      </c>
      <c r="AD3364" s="41">
        <f>IF(AND(tbl_PV_Milestones[[#This Row],[Actual/Schedule Finish]]&lt;PV_Meta!$B$7,tbl_PV_Milestones[[#This Row],[Complete]]="No",tbl_PV_Milestones[[#This Row],[Project Status]]&lt;&gt;"On Hold"),1,0)</f>
        <v>1</v>
      </c>
      <c r="AE3364" s="41">
        <f>IF(AND(tbl_PV_Milestones[[#This Row],[Actual/Schedule Finish]]&gt;tbl_PV_Milestones[[#This Row],[Baseline Date]],tbl_PV_Milestones[[#This Row],[Complete]]="No",tbl_PV_Milestones[[#This Row],[Project Status]]&lt;&gt;"On Hold",tbl_PV_Milestones[[#This Row],[Overdue]]=0,tbl_PV_Milestones[[#This Row],[To be Baselined]]&lt;&gt;1),1,0)</f>
        <v>0</v>
      </c>
      <c r="AF3364" s="41">
        <f>IF(AND(tbl_PV_Milestones[[#This Row],[BL FY]]=2025,tbl_PV_Milestones[[#This Row],[Finish FY]]&gt;2025),1,0)</f>
        <v>0</v>
      </c>
      <c r="AG3364" s="56" t="str">
        <f>_xlfn.XLOOKUP(tbl_PV_Milestones[[#This Row],[Work ID]],tbl_PV_Meta[Work ID '#],tbl_PV_Meta[Project Manager/Owner],,0)</f>
        <v>Project Manager 38</v>
      </c>
    </row>
    <row r="3365" spans="4:33" x14ac:dyDescent="0.25">
      <c r="D3365" s="6" t="s">
        <v>154</v>
      </c>
      <c r="E3365" s="6" t="s">
        <v>52</v>
      </c>
      <c r="F3365" s="6" t="s">
        <v>1696</v>
      </c>
      <c r="G3365" s="6" t="s">
        <v>534</v>
      </c>
      <c r="H3365" s="6" t="s">
        <v>505</v>
      </c>
      <c r="I3365" s="6" t="s">
        <v>510</v>
      </c>
      <c r="J3365" s="6" t="s">
        <v>154</v>
      </c>
      <c r="K3365" s="6" t="s">
        <v>36</v>
      </c>
      <c r="L3365" s="6" t="s">
        <v>71</v>
      </c>
      <c r="M3365" s="43"/>
      <c r="N3365" s="44" t="s">
        <v>1979</v>
      </c>
      <c r="S3365" s="45" t="e">
        <f>_xlfn.CONCAT(#REF!,TRIM(tbl_PV_Milestones[[#This Row],[Milestone Description]]))</f>
        <v>#REF!</v>
      </c>
      <c r="T3365" s="84" t="str">
        <f>IF(COUNTIF(tbl_PV_Milestones[UID],tbl_PV_Milestones[[#This Row],[UID]])&gt;1,"Duplicate","")</f>
        <v>Duplicate</v>
      </c>
      <c r="U3365" s="42" t="str">
        <f>_xlfn.XLOOKUP(tbl_PV_Milestones[[#This Row],[Work ID]],tbl_PV_Meta[Work ID '#],tbl_PV_Meta[Sub-Portfolio])</f>
        <v>Sub-Portfolio 4</v>
      </c>
      <c r="V3365" s="41">
        <f>IF(MONTH(tbl_PV_Milestones[[#This Row],[Baseline Date]])&lt;7,YEAR(tbl_PV_Milestones[[#This Row],[Baseline Date]]),YEAR(tbl_PV_Milestones[[#This Row],[Baseline Date]])+1)</f>
        <v>1900</v>
      </c>
      <c r="W3365" s="41">
        <f>IF(MONTH(tbl_PV_Milestones[[#This Row],[Actual/Schedule Finish]])&lt;7,YEAR(tbl_PV_Milestones[[#This Row],[Actual/Schedule Finish]]),YEAR(tbl_PV_Milestones[[#This Row],[Actual/Schedule Finish]])+1)</f>
        <v>1900</v>
      </c>
      <c r="X3365" s="41" t="str">
        <f>IF(OR(tbl_PV_Milestones[[#This Row],[Project Status]]="Completed",tbl_PV_Milestones[[#This Row],[Project Status]]="Assumed Completed"),"Yes","No")</f>
        <v>No</v>
      </c>
      <c r="Y3365" s="41">
        <f>IF(tbl_PV_Milestones[[#This Row],[Baseline Date]]="",1,0)</f>
        <v>1</v>
      </c>
      <c r="Z3365" s="41">
        <f>IF(tbl_PV_Milestones[[#This Row],[Baseline Date]]&lt;PV_Meta!$B$7,1,0)</f>
        <v>1</v>
      </c>
      <c r="AA3365" s="41">
        <f>IF(tbl_PV_Milestones[[#This Row],[Complete]]="Yes",1,0)</f>
        <v>0</v>
      </c>
      <c r="AB3365" s="41">
        <f>IF(AND(tbl_PV_Milestones[[#This Row],[BL FY]]=2025,tbl_PV_Milestones[[#This Row],[Baseline Date]]&lt;PV_Meta!$B$7),1,0)</f>
        <v>0</v>
      </c>
      <c r="AC3365" s="41">
        <f>IF(AND(tbl_PV_Milestones[[#This Row],[Planned YTD]]=1,tbl_PV_Milestones[[#This Row],[Complete]]="Yes"),1,0)</f>
        <v>0</v>
      </c>
      <c r="AD3365" s="41">
        <f>IF(AND(tbl_PV_Milestones[[#This Row],[Actual/Schedule Finish]]&lt;PV_Meta!$B$7,tbl_PV_Milestones[[#This Row],[Complete]]="No",tbl_PV_Milestones[[#This Row],[Project Status]]&lt;&gt;"On Hold"),1,0)</f>
        <v>1</v>
      </c>
      <c r="AE3365" s="41">
        <f>IF(AND(tbl_PV_Milestones[[#This Row],[Actual/Schedule Finish]]&gt;tbl_PV_Milestones[[#This Row],[Baseline Date]],tbl_PV_Milestones[[#This Row],[Complete]]="No",tbl_PV_Milestones[[#This Row],[Project Status]]&lt;&gt;"On Hold",tbl_PV_Milestones[[#This Row],[Overdue]]=0,tbl_PV_Milestones[[#This Row],[To be Baselined]]&lt;&gt;1),1,0)</f>
        <v>0</v>
      </c>
      <c r="AF3365" s="41">
        <f>IF(AND(tbl_PV_Milestones[[#This Row],[BL FY]]=2025,tbl_PV_Milestones[[#This Row],[Finish FY]]&gt;2025),1,0)</f>
        <v>0</v>
      </c>
      <c r="AG3365" s="56" t="str">
        <f>_xlfn.XLOOKUP(tbl_PV_Milestones[[#This Row],[Work ID]],tbl_PV_Meta[Work ID '#],tbl_PV_Meta[Project Manager/Owner],,0)</f>
        <v>Project Manager 38</v>
      </c>
    </row>
    <row r="3366" spans="4:33" x14ac:dyDescent="0.25">
      <c r="D3366" s="6" t="s">
        <v>154</v>
      </c>
      <c r="E3366" s="6" t="s">
        <v>52</v>
      </c>
      <c r="F3366" s="6" t="s">
        <v>1696</v>
      </c>
      <c r="G3366" s="6" t="s">
        <v>537</v>
      </c>
      <c r="H3366" s="6" t="s">
        <v>505</v>
      </c>
      <c r="I3366" s="6" t="s">
        <v>510</v>
      </c>
      <c r="J3366" s="6" t="s">
        <v>154</v>
      </c>
      <c r="K3366" s="6" t="s">
        <v>36</v>
      </c>
      <c r="L3366" s="6" t="s">
        <v>71</v>
      </c>
      <c r="M3366" s="43"/>
      <c r="N3366" s="44" t="s">
        <v>1979</v>
      </c>
      <c r="S3366" s="45" t="e">
        <f>_xlfn.CONCAT(#REF!,TRIM(tbl_PV_Milestones[[#This Row],[Milestone Description]]))</f>
        <v>#REF!</v>
      </c>
      <c r="T3366" s="84" t="str">
        <f>IF(COUNTIF(tbl_PV_Milestones[UID],tbl_PV_Milestones[[#This Row],[UID]])&gt;1,"Duplicate","")</f>
        <v>Duplicate</v>
      </c>
      <c r="U3366" s="42" t="str">
        <f>_xlfn.XLOOKUP(tbl_PV_Milestones[[#This Row],[Work ID]],tbl_PV_Meta[Work ID '#],tbl_PV_Meta[Sub-Portfolio])</f>
        <v>Sub-Portfolio 4</v>
      </c>
      <c r="V3366" s="41">
        <f>IF(MONTH(tbl_PV_Milestones[[#This Row],[Baseline Date]])&lt;7,YEAR(tbl_PV_Milestones[[#This Row],[Baseline Date]]),YEAR(tbl_PV_Milestones[[#This Row],[Baseline Date]])+1)</f>
        <v>1900</v>
      </c>
      <c r="W3366" s="41">
        <f>IF(MONTH(tbl_PV_Milestones[[#This Row],[Actual/Schedule Finish]])&lt;7,YEAR(tbl_PV_Milestones[[#This Row],[Actual/Schedule Finish]]),YEAR(tbl_PV_Milestones[[#This Row],[Actual/Schedule Finish]])+1)</f>
        <v>1900</v>
      </c>
      <c r="X3366" s="41" t="str">
        <f>IF(OR(tbl_PV_Milestones[[#This Row],[Project Status]]="Completed",tbl_PV_Milestones[[#This Row],[Project Status]]="Assumed Completed"),"Yes","No")</f>
        <v>No</v>
      </c>
      <c r="Y3366" s="41">
        <f>IF(tbl_PV_Milestones[[#This Row],[Baseline Date]]="",1,0)</f>
        <v>1</v>
      </c>
      <c r="Z3366" s="41">
        <f>IF(tbl_PV_Milestones[[#This Row],[Baseline Date]]&lt;PV_Meta!$B$7,1,0)</f>
        <v>1</v>
      </c>
      <c r="AA3366" s="41">
        <f>IF(tbl_PV_Milestones[[#This Row],[Complete]]="Yes",1,0)</f>
        <v>0</v>
      </c>
      <c r="AB3366" s="41">
        <f>IF(AND(tbl_PV_Milestones[[#This Row],[BL FY]]=2025,tbl_PV_Milestones[[#This Row],[Baseline Date]]&lt;PV_Meta!$B$7),1,0)</f>
        <v>0</v>
      </c>
      <c r="AC3366" s="41">
        <f>IF(AND(tbl_PV_Milestones[[#This Row],[Planned YTD]]=1,tbl_PV_Milestones[[#This Row],[Complete]]="Yes"),1,0)</f>
        <v>0</v>
      </c>
      <c r="AD3366" s="41">
        <f>IF(AND(tbl_PV_Milestones[[#This Row],[Actual/Schedule Finish]]&lt;PV_Meta!$B$7,tbl_PV_Milestones[[#This Row],[Complete]]="No",tbl_PV_Milestones[[#This Row],[Project Status]]&lt;&gt;"On Hold"),1,0)</f>
        <v>1</v>
      </c>
      <c r="AE3366" s="41">
        <f>IF(AND(tbl_PV_Milestones[[#This Row],[Actual/Schedule Finish]]&gt;tbl_PV_Milestones[[#This Row],[Baseline Date]],tbl_PV_Milestones[[#This Row],[Complete]]="No",tbl_PV_Milestones[[#This Row],[Project Status]]&lt;&gt;"On Hold",tbl_PV_Milestones[[#This Row],[Overdue]]=0,tbl_PV_Milestones[[#This Row],[To be Baselined]]&lt;&gt;1),1,0)</f>
        <v>0</v>
      </c>
      <c r="AF3366" s="41">
        <f>IF(AND(tbl_PV_Milestones[[#This Row],[BL FY]]=2025,tbl_PV_Milestones[[#This Row],[Finish FY]]&gt;2025),1,0)</f>
        <v>0</v>
      </c>
      <c r="AG3366" s="56" t="str">
        <f>_xlfn.XLOOKUP(tbl_PV_Milestones[[#This Row],[Work ID]],tbl_PV_Meta[Work ID '#],tbl_PV_Meta[Project Manager/Owner],,0)</f>
        <v>Project Manager 38</v>
      </c>
    </row>
    <row r="3367" spans="4:33" x14ac:dyDescent="0.25">
      <c r="D3367" s="6" t="s">
        <v>154</v>
      </c>
      <c r="E3367" s="6" t="s">
        <v>52</v>
      </c>
      <c r="F3367" s="6" t="s">
        <v>1696</v>
      </c>
      <c r="G3367" s="6" t="s">
        <v>538</v>
      </c>
      <c r="H3367" s="6" t="s">
        <v>505</v>
      </c>
      <c r="I3367" s="6" t="s">
        <v>510</v>
      </c>
      <c r="J3367" s="6" t="s">
        <v>154</v>
      </c>
      <c r="K3367" s="6" t="s">
        <v>36</v>
      </c>
      <c r="L3367" s="6" t="s">
        <v>71</v>
      </c>
      <c r="M3367" s="43"/>
      <c r="N3367" s="44" t="s">
        <v>1979</v>
      </c>
      <c r="S3367" s="45" t="e">
        <f>_xlfn.CONCAT(#REF!,TRIM(tbl_PV_Milestones[[#This Row],[Milestone Description]]))</f>
        <v>#REF!</v>
      </c>
      <c r="T3367" s="84" t="str">
        <f>IF(COUNTIF(tbl_PV_Milestones[UID],tbl_PV_Milestones[[#This Row],[UID]])&gt;1,"Duplicate","")</f>
        <v>Duplicate</v>
      </c>
      <c r="U3367" s="42" t="str">
        <f>_xlfn.XLOOKUP(tbl_PV_Milestones[[#This Row],[Work ID]],tbl_PV_Meta[Work ID '#],tbl_PV_Meta[Sub-Portfolio])</f>
        <v>Sub-Portfolio 4</v>
      </c>
      <c r="V3367" s="41">
        <f>IF(MONTH(tbl_PV_Milestones[[#This Row],[Baseline Date]])&lt;7,YEAR(tbl_PV_Milestones[[#This Row],[Baseline Date]]),YEAR(tbl_PV_Milestones[[#This Row],[Baseline Date]])+1)</f>
        <v>1900</v>
      </c>
      <c r="W3367" s="41">
        <f>IF(MONTH(tbl_PV_Milestones[[#This Row],[Actual/Schedule Finish]])&lt;7,YEAR(tbl_PV_Milestones[[#This Row],[Actual/Schedule Finish]]),YEAR(tbl_PV_Milestones[[#This Row],[Actual/Schedule Finish]])+1)</f>
        <v>1900</v>
      </c>
      <c r="X3367" s="41" t="str">
        <f>IF(OR(tbl_PV_Milestones[[#This Row],[Project Status]]="Completed",tbl_PV_Milestones[[#This Row],[Project Status]]="Assumed Completed"),"Yes","No")</f>
        <v>No</v>
      </c>
      <c r="Y3367" s="41">
        <f>IF(tbl_PV_Milestones[[#This Row],[Baseline Date]]="",1,0)</f>
        <v>1</v>
      </c>
      <c r="Z3367" s="41">
        <f>IF(tbl_PV_Milestones[[#This Row],[Baseline Date]]&lt;PV_Meta!$B$7,1,0)</f>
        <v>1</v>
      </c>
      <c r="AA3367" s="41">
        <f>IF(tbl_PV_Milestones[[#This Row],[Complete]]="Yes",1,0)</f>
        <v>0</v>
      </c>
      <c r="AB3367" s="41">
        <f>IF(AND(tbl_PV_Milestones[[#This Row],[BL FY]]=2025,tbl_PV_Milestones[[#This Row],[Baseline Date]]&lt;PV_Meta!$B$7),1,0)</f>
        <v>0</v>
      </c>
      <c r="AC3367" s="41">
        <f>IF(AND(tbl_PV_Milestones[[#This Row],[Planned YTD]]=1,tbl_PV_Milestones[[#This Row],[Complete]]="Yes"),1,0)</f>
        <v>0</v>
      </c>
      <c r="AD3367" s="41">
        <f>IF(AND(tbl_PV_Milestones[[#This Row],[Actual/Schedule Finish]]&lt;PV_Meta!$B$7,tbl_PV_Milestones[[#This Row],[Complete]]="No",tbl_PV_Milestones[[#This Row],[Project Status]]&lt;&gt;"On Hold"),1,0)</f>
        <v>1</v>
      </c>
      <c r="AE3367" s="41">
        <f>IF(AND(tbl_PV_Milestones[[#This Row],[Actual/Schedule Finish]]&gt;tbl_PV_Milestones[[#This Row],[Baseline Date]],tbl_PV_Milestones[[#This Row],[Complete]]="No",tbl_PV_Milestones[[#This Row],[Project Status]]&lt;&gt;"On Hold",tbl_PV_Milestones[[#This Row],[Overdue]]=0,tbl_PV_Milestones[[#This Row],[To be Baselined]]&lt;&gt;1),1,0)</f>
        <v>0</v>
      </c>
      <c r="AF3367" s="41">
        <f>IF(AND(tbl_PV_Milestones[[#This Row],[BL FY]]=2025,tbl_PV_Milestones[[#This Row],[Finish FY]]&gt;2025),1,0)</f>
        <v>0</v>
      </c>
      <c r="AG3367" s="56" t="str">
        <f>_xlfn.XLOOKUP(tbl_PV_Milestones[[#This Row],[Work ID]],tbl_PV_Meta[Work ID '#],tbl_PV_Meta[Project Manager/Owner],,0)</f>
        <v>Project Manager 38</v>
      </c>
    </row>
    <row r="3368" spans="4:33" x14ac:dyDescent="0.25">
      <c r="D3368" s="6" t="s">
        <v>154</v>
      </c>
      <c r="E3368" s="6" t="s">
        <v>52</v>
      </c>
      <c r="F3368" s="6" t="s">
        <v>1696</v>
      </c>
      <c r="G3368" s="6" t="s">
        <v>539</v>
      </c>
      <c r="H3368" s="6" t="s">
        <v>505</v>
      </c>
      <c r="I3368" s="6" t="s">
        <v>510</v>
      </c>
      <c r="J3368" s="6" t="s">
        <v>154</v>
      </c>
      <c r="K3368" s="6" t="s">
        <v>36</v>
      </c>
      <c r="L3368" s="6" t="s">
        <v>71</v>
      </c>
      <c r="M3368" s="43"/>
      <c r="N3368" s="44" t="s">
        <v>1979</v>
      </c>
      <c r="S3368" s="45" t="e">
        <f>_xlfn.CONCAT(#REF!,TRIM(tbl_PV_Milestones[[#This Row],[Milestone Description]]))</f>
        <v>#REF!</v>
      </c>
      <c r="T3368" s="84" t="str">
        <f>IF(COUNTIF(tbl_PV_Milestones[UID],tbl_PV_Milestones[[#This Row],[UID]])&gt;1,"Duplicate","")</f>
        <v>Duplicate</v>
      </c>
      <c r="U3368" s="42" t="str">
        <f>_xlfn.XLOOKUP(tbl_PV_Milestones[[#This Row],[Work ID]],tbl_PV_Meta[Work ID '#],tbl_PV_Meta[Sub-Portfolio])</f>
        <v>Sub-Portfolio 4</v>
      </c>
      <c r="V3368" s="41">
        <f>IF(MONTH(tbl_PV_Milestones[[#This Row],[Baseline Date]])&lt;7,YEAR(tbl_PV_Milestones[[#This Row],[Baseline Date]]),YEAR(tbl_PV_Milestones[[#This Row],[Baseline Date]])+1)</f>
        <v>1900</v>
      </c>
      <c r="W3368" s="41">
        <f>IF(MONTH(tbl_PV_Milestones[[#This Row],[Actual/Schedule Finish]])&lt;7,YEAR(tbl_PV_Milestones[[#This Row],[Actual/Schedule Finish]]),YEAR(tbl_PV_Milestones[[#This Row],[Actual/Schedule Finish]])+1)</f>
        <v>1900</v>
      </c>
      <c r="X3368" s="41" t="str">
        <f>IF(OR(tbl_PV_Milestones[[#This Row],[Project Status]]="Completed",tbl_PV_Milestones[[#This Row],[Project Status]]="Assumed Completed"),"Yes","No")</f>
        <v>No</v>
      </c>
      <c r="Y3368" s="41">
        <f>IF(tbl_PV_Milestones[[#This Row],[Baseline Date]]="",1,0)</f>
        <v>1</v>
      </c>
      <c r="Z3368" s="41">
        <f>IF(tbl_PV_Milestones[[#This Row],[Baseline Date]]&lt;PV_Meta!$B$7,1,0)</f>
        <v>1</v>
      </c>
      <c r="AA3368" s="41">
        <f>IF(tbl_PV_Milestones[[#This Row],[Complete]]="Yes",1,0)</f>
        <v>0</v>
      </c>
      <c r="AB3368" s="41">
        <f>IF(AND(tbl_PV_Milestones[[#This Row],[BL FY]]=2025,tbl_PV_Milestones[[#This Row],[Baseline Date]]&lt;PV_Meta!$B$7),1,0)</f>
        <v>0</v>
      </c>
      <c r="AC3368" s="41">
        <f>IF(AND(tbl_PV_Milestones[[#This Row],[Planned YTD]]=1,tbl_PV_Milestones[[#This Row],[Complete]]="Yes"),1,0)</f>
        <v>0</v>
      </c>
      <c r="AD3368" s="41">
        <f>IF(AND(tbl_PV_Milestones[[#This Row],[Actual/Schedule Finish]]&lt;PV_Meta!$B$7,tbl_PV_Milestones[[#This Row],[Complete]]="No",tbl_PV_Milestones[[#This Row],[Project Status]]&lt;&gt;"On Hold"),1,0)</f>
        <v>1</v>
      </c>
      <c r="AE3368" s="41">
        <f>IF(AND(tbl_PV_Milestones[[#This Row],[Actual/Schedule Finish]]&gt;tbl_PV_Milestones[[#This Row],[Baseline Date]],tbl_PV_Milestones[[#This Row],[Complete]]="No",tbl_PV_Milestones[[#This Row],[Project Status]]&lt;&gt;"On Hold",tbl_PV_Milestones[[#This Row],[Overdue]]=0,tbl_PV_Milestones[[#This Row],[To be Baselined]]&lt;&gt;1),1,0)</f>
        <v>0</v>
      </c>
      <c r="AF3368" s="41">
        <f>IF(AND(tbl_PV_Milestones[[#This Row],[BL FY]]=2025,tbl_PV_Milestones[[#This Row],[Finish FY]]&gt;2025),1,0)</f>
        <v>0</v>
      </c>
      <c r="AG3368" s="56" t="str">
        <f>_xlfn.XLOOKUP(tbl_PV_Milestones[[#This Row],[Work ID]],tbl_PV_Meta[Work ID '#],tbl_PV_Meta[Project Manager/Owner],,0)</f>
        <v>Project Manager 38</v>
      </c>
    </row>
    <row r="3369" spans="4:33" x14ac:dyDescent="0.25">
      <c r="D3369" s="6" t="s">
        <v>154</v>
      </c>
      <c r="E3369" s="6" t="s">
        <v>52</v>
      </c>
      <c r="F3369" s="6" t="s">
        <v>1696</v>
      </c>
      <c r="G3369" s="6" t="s">
        <v>540</v>
      </c>
      <c r="H3369" s="6" t="s">
        <v>505</v>
      </c>
      <c r="I3369" s="6" t="s">
        <v>510</v>
      </c>
      <c r="J3369" s="6" t="s">
        <v>154</v>
      </c>
      <c r="K3369" s="6" t="s">
        <v>36</v>
      </c>
      <c r="L3369" s="6" t="s">
        <v>71</v>
      </c>
      <c r="M3369" s="43"/>
      <c r="N3369" s="44" t="s">
        <v>1979</v>
      </c>
      <c r="S3369" s="45" t="e">
        <f>_xlfn.CONCAT(#REF!,TRIM(tbl_PV_Milestones[[#This Row],[Milestone Description]]))</f>
        <v>#REF!</v>
      </c>
      <c r="T3369" s="84" t="str">
        <f>IF(COUNTIF(tbl_PV_Milestones[UID],tbl_PV_Milestones[[#This Row],[UID]])&gt;1,"Duplicate","")</f>
        <v>Duplicate</v>
      </c>
      <c r="U3369" s="42" t="str">
        <f>_xlfn.XLOOKUP(tbl_PV_Milestones[[#This Row],[Work ID]],tbl_PV_Meta[Work ID '#],tbl_PV_Meta[Sub-Portfolio])</f>
        <v>Sub-Portfolio 4</v>
      </c>
      <c r="V3369" s="41">
        <f>IF(MONTH(tbl_PV_Milestones[[#This Row],[Baseline Date]])&lt;7,YEAR(tbl_PV_Milestones[[#This Row],[Baseline Date]]),YEAR(tbl_PV_Milestones[[#This Row],[Baseline Date]])+1)</f>
        <v>1900</v>
      </c>
      <c r="W3369" s="41">
        <f>IF(MONTH(tbl_PV_Milestones[[#This Row],[Actual/Schedule Finish]])&lt;7,YEAR(tbl_PV_Milestones[[#This Row],[Actual/Schedule Finish]]),YEAR(tbl_PV_Milestones[[#This Row],[Actual/Schedule Finish]])+1)</f>
        <v>1900</v>
      </c>
      <c r="X3369" s="41" t="str">
        <f>IF(OR(tbl_PV_Milestones[[#This Row],[Project Status]]="Completed",tbl_PV_Milestones[[#This Row],[Project Status]]="Assumed Completed"),"Yes","No")</f>
        <v>No</v>
      </c>
      <c r="Y3369" s="41">
        <f>IF(tbl_PV_Milestones[[#This Row],[Baseline Date]]="",1,0)</f>
        <v>1</v>
      </c>
      <c r="Z3369" s="41">
        <f>IF(tbl_PV_Milestones[[#This Row],[Baseline Date]]&lt;PV_Meta!$B$7,1,0)</f>
        <v>1</v>
      </c>
      <c r="AA3369" s="41">
        <f>IF(tbl_PV_Milestones[[#This Row],[Complete]]="Yes",1,0)</f>
        <v>0</v>
      </c>
      <c r="AB3369" s="41">
        <f>IF(AND(tbl_PV_Milestones[[#This Row],[BL FY]]=2025,tbl_PV_Milestones[[#This Row],[Baseline Date]]&lt;PV_Meta!$B$7),1,0)</f>
        <v>0</v>
      </c>
      <c r="AC3369" s="41">
        <f>IF(AND(tbl_PV_Milestones[[#This Row],[Planned YTD]]=1,tbl_PV_Milestones[[#This Row],[Complete]]="Yes"),1,0)</f>
        <v>0</v>
      </c>
      <c r="AD3369" s="41">
        <f>IF(AND(tbl_PV_Milestones[[#This Row],[Actual/Schedule Finish]]&lt;PV_Meta!$B$7,tbl_PV_Milestones[[#This Row],[Complete]]="No",tbl_PV_Milestones[[#This Row],[Project Status]]&lt;&gt;"On Hold"),1,0)</f>
        <v>1</v>
      </c>
      <c r="AE3369" s="41">
        <f>IF(AND(tbl_PV_Milestones[[#This Row],[Actual/Schedule Finish]]&gt;tbl_PV_Milestones[[#This Row],[Baseline Date]],tbl_PV_Milestones[[#This Row],[Complete]]="No",tbl_PV_Milestones[[#This Row],[Project Status]]&lt;&gt;"On Hold",tbl_PV_Milestones[[#This Row],[Overdue]]=0,tbl_PV_Milestones[[#This Row],[To be Baselined]]&lt;&gt;1),1,0)</f>
        <v>0</v>
      </c>
      <c r="AF3369" s="41">
        <f>IF(AND(tbl_PV_Milestones[[#This Row],[BL FY]]=2025,tbl_PV_Milestones[[#This Row],[Finish FY]]&gt;2025),1,0)</f>
        <v>0</v>
      </c>
      <c r="AG3369" s="56" t="str">
        <f>_xlfn.XLOOKUP(tbl_PV_Milestones[[#This Row],[Work ID]],tbl_PV_Meta[Work ID '#],tbl_PV_Meta[Project Manager/Owner],,0)</f>
        <v>Project Manager 38</v>
      </c>
    </row>
    <row r="3370" spans="4:33" x14ac:dyDescent="0.25">
      <c r="D3370" s="6" t="s">
        <v>154</v>
      </c>
      <c r="E3370" s="6" t="s">
        <v>52</v>
      </c>
      <c r="F3370" s="6" t="s">
        <v>1696</v>
      </c>
      <c r="G3370" s="6" t="s">
        <v>542</v>
      </c>
      <c r="H3370" s="6" t="s">
        <v>519</v>
      </c>
      <c r="I3370" s="6" t="s">
        <v>510</v>
      </c>
      <c r="J3370" s="6" t="s">
        <v>154</v>
      </c>
      <c r="K3370" s="6" t="s">
        <v>36</v>
      </c>
      <c r="L3370" s="6" t="s">
        <v>71</v>
      </c>
      <c r="M3370" s="43"/>
      <c r="N3370" s="44" t="s">
        <v>1979</v>
      </c>
      <c r="S3370" s="45" t="e">
        <f>_xlfn.CONCAT(#REF!,TRIM(tbl_PV_Milestones[[#This Row],[Milestone Description]]))</f>
        <v>#REF!</v>
      </c>
      <c r="T3370" s="84" t="str">
        <f>IF(COUNTIF(tbl_PV_Milestones[UID],tbl_PV_Milestones[[#This Row],[UID]])&gt;1,"Duplicate","")</f>
        <v>Duplicate</v>
      </c>
      <c r="U3370" s="42" t="str">
        <f>_xlfn.XLOOKUP(tbl_PV_Milestones[[#This Row],[Work ID]],tbl_PV_Meta[Work ID '#],tbl_PV_Meta[Sub-Portfolio])</f>
        <v>Sub-Portfolio 4</v>
      </c>
      <c r="V3370" s="41">
        <f>IF(MONTH(tbl_PV_Milestones[[#This Row],[Baseline Date]])&lt;7,YEAR(tbl_PV_Milestones[[#This Row],[Baseline Date]]),YEAR(tbl_PV_Milestones[[#This Row],[Baseline Date]])+1)</f>
        <v>1900</v>
      </c>
      <c r="W3370" s="41">
        <f>IF(MONTH(tbl_PV_Milestones[[#This Row],[Actual/Schedule Finish]])&lt;7,YEAR(tbl_PV_Milestones[[#This Row],[Actual/Schedule Finish]]),YEAR(tbl_PV_Milestones[[#This Row],[Actual/Schedule Finish]])+1)</f>
        <v>1900</v>
      </c>
      <c r="X3370" s="41" t="str">
        <f>IF(OR(tbl_PV_Milestones[[#This Row],[Project Status]]="Completed",tbl_PV_Milestones[[#This Row],[Project Status]]="Assumed Completed"),"Yes","No")</f>
        <v>No</v>
      </c>
      <c r="Y3370" s="41">
        <f>IF(tbl_PV_Milestones[[#This Row],[Baseline Date]]="",1,0)</f>
        <v>1</v>
      </c>
      <c r="Z3370" s="41">
        <f>IF(tbl_PV_Milestones[[#This Row],[Baseline Date]]&lt;PV_Meta!$B$7,1,0)</f>
        <v>1</v>
      </c>
      <c r="AA3370" s="41">
        <f>IF(tbl_PV_Milestones[[#This Row],[Complete]]="Yes",1,0)</f>
        <v>0</v>
      </c>
      <c r="AB3370" s="41">
        <f>IF(AND(tbl_PV_Milestones[[#This Row],[BL FY]]=2025,tbl_PV_Milestones[[#This Row],[Baseline Date]]&lt;PV_Meta!$B$7),1,0)</f>
        <v>0</v>
      </c>
      <c r="AC3370" s="41">
        <f>IF(AND(tbl_PV_Milestones[[#This Row],[Planned YTD]]=1,tbl_PV_Milestones[[#This Row],[Complete]]="Yes"),1,0)</f>
        <v>0</v>
      </c>
      <c r="AD3370" s="41">
        <f>IF(AND(tbl_PV_Milestones[[#This Row],[Actual/Schedule Finish]]&lt;PV_Meta!$B$7,tbl_PV_Milestones[[#This Row],[Complete]]="No",tbl_PV_Milestones[[#This Row],[Project Status]]&lt;&gt;"On Hold"),1,0)</f>
        <v>1</v>
      </c>
      <c r="AE3370" s="41">
        <f>IF(AND(tbl_PV_Milestones[[#This Row],[Actual/Schedule Finish]]&gt;tbl_PV_Milestones[[#This Row],[Baseline Date]],tbl_PV_Milestones[[#This Row],[Complete]]="No",tbl_PV_Milestones[[#This Row],[Project Status]]&lt;&gt;"On Hold",tbl_PV_Milestones[[#This Row],[Overdue]]=0,tbl_PV_Milestones[[#This Row],[To be Baselined]]&lt;&gt;1),1,0)</f>
        <v>0</v>
      </c>
      <c r="AF3370" s="41">
        <f>IF(AND(tbl_PV_Milestones[[#This Row],[BL FY]]=2025,tbl_PV_Milestones[[#This Row],[Finish FY]]&gt;2025),1,0)</f>
        <v>0</v>
      </c>
      <c r="AG3370" s="56" t="str">
        <f>_xlfn.XLOOKUP(tbl_PV_Milestones[[#This Row],[Work ID]],tbl_PV_Meta[Work ID '#],tbl_PV_Meta[Project Manager/Owner],,0)</f>
        <v>Project Manager 38</v>
      </c>
    </row>
    <row r="3371" spans="4:33" x14ac:dyDescent="0.25">
      <c r="D3371" s="6" t="s">
        <v>154</v>
      </c>
      <c r="E3371" s="6" t="s">
        <v>52</v>
      </c>
      <c r="F3371" s="6" t="s">
        <v>1696</v>
      </c>
      <c r="G3371" s="6" t="s">
        <v>541</v>
      </c>
      <c r="H3371" s="6" t="s">
        <v>505</v>
      </c>
      <c r="I3371" s="6" t="s">
        <v>510</v>
      </c>
      <c r="J3371" s="6" t="s">
        <v>154</v>
      </c>
      <c r="K3371" s="6" t="s">
        <v>36</v>
      </c>
      <c r="L3371" s="6" t="s">
        <v>71</v>
      </c>
      <c r="M3371" s="43"/>
      <c r="N3371" s="44" t="s">
        <v>1979</v>
      </c>
      <c r="S3371" s="45" t="e">
        <f>_xlfn.CONCAT(#REF!,TRIM(tbl_PV_Milestones[[#This Row],[Milestone Description]]))</f>
        <v>#REF!</v>
      </c>
      <c r="T3371" s="84" t="str">
        <f>IF(COUNTIF(tbl_PV_Milestones[UID],tbl_PV_Milestones[[#This Row],[UID]])&gt;1,"Duplicate","")</f>
        <v>Duplicate</v>
      </c>
      <c r="U3371" s="42" t="str">
        <f>_xlfn.XLOOKUP(tbl_PV_Milestones[[#This Row],[Work ID]],tbl_PV_Meta[Work ID '#],tbl_PV_Meta[Sub-Portfolio])</f>
        <v>Sub-Portfolio 4</v>
      </c>
      <c r="V3371" s="41">
        <f>IF(MONTH(tbl_PV_Milestones[[#This Row],[Baseline Date]])&lt;7,YEAR(tbl_PV_Milestones[[#This Row],[Baseline Date]]),YEAR(tbl_PV_Milestones[[#This Row],[Baseline Date]])+1)</f>
        <v>1900</v>
      </c>
      <c r="W3371" s="41">
        <f>IF(MONTH(tbl_PV_Milestones[[#This Row],[Actual/Schedule Finish]])&lt;7,YEAR(tbl_PV_Milestones[[#This Row],[Actual/Schedule Finish]]),YEAR(tbl_PV_Milestones[[#This Row],[Actual/Schedule Finish]])+1)</f>
        <v>1900</v>
      </c>
      <c r="X3371" s="41" t="str">
        <f>IF(OR(tbl_PV_Milestones[[#This Row],[Project Status]]="Completed",tbl_PV_Milestones[[#This Row],[Project Status]]="Assumed Completed"),"Yes","No")</f>
        <v>No</v>
      </c>
      <c r="Y3371" s="41">
        <f>IF(tbl_PV_Milestones[[#This Row],[Baseline Date]]="",1,0)</f>
        <v>1</v>
      </c>
      <c r="Z3371" s="41">
        <f>IF(tbl_PV_Milestones[[#This Row],[Baseline Date]]&lt;PV_Meta!$B$7,1,0)</f>
        <v>1</v>
      </c>
      <c r="AA3371" s="41">
        <f>IF(tbl_PV_Milestones[[#This Row],[Complete]]="Yes",1,0)</f>
        <v>0</v>
      </c>
      <c r="AB3371" s="41">
        <f>IF(AND(tbl_PV_Milestones[[#This Row],[BL FY]]=2025,tbl_PV_Milestones[[#This Row],[Baseline Date]]&lt;PV_Meta!$B$7),1,0)</f>
        <v>0</v>
      </c>
      <c r="AC3371" s="41">
        <f>IF(AND(tbl_PV_Milestones[[#This Row],[Planned YTD]]=1,tbl_PV_Milestones[[#This Row],[Complete]]="Yes"),1,0)</f>
        <v>0</v>
      </c>
      <c r="AD3371" s="41">
        <f>IF(AND(tbl_PV_Milestones[[#This Row],[Actual/Schedule Finish]]&lt;PV_Meta!$B$7,tbl_PV_Milestones[[#This Row],[Complete]]="No",tbl_PV_Milestones[[#This Row],[Project Status]]&lt;&gt;"On Hold"),1,0)</f>
        <v>1</v>
      </c>
      <c r="AE3371" s="41">
        <f>IF(AND(tbl_PV_Milestones[[#This Row],[Actual/Schedule Finish]]&gt;tbl_PV_Milestones[[#This Row],[Baseline Date]],tbl_PV_Milestones[[#This Row],[Complete]]="No",tbl_PV_Milestones[[#This Row],[Project Status]]&lt;&gt;"On Hold",tbl_PV_Milestones[[#This Row],[Overdue]]=0,tbl_PV_Milestones[[#This Row],[To be Baselined]]&lt;&gt;1),1,0)</f>
        <v>0</v>
      </c>
      <c r="AF3371" s="41">
        <f>IF(AND(tbl_PV_Milestones[[#This Row],[BL FY]]=2025,tbl_PV_Milestones[[#This Row],[Finish FY]]&gt;2025),1,0)</f>
        <v>0</v>
      </c>
      <c r="AG3371" s="56" t="str">
        <f>_xlfn.XLOOKUP(tbl_PV_Milestones[[#This Row],[Work ID]],tbl_PV_Meta[Work ID '#],tbl_PV_Meta[Project Manager/Owner],,0)</f>
        <v>Project Manager 38</v>
      </c>
    </row>
    <row r="3372" spans="4:33" x14ac:dyDescent="0.25">
      <c r="D3372" s="6" t="s">
        <v>154</v>
      </c>
      <c r="E3372" s="6" t="s">
        <v>52</v>
      </c>
      <c r="F3372" s="6" t="s">
        <v>1696</v>
      </c>
      <c r="G3372" s="6" t="s">
        <v>525</v>
      </c>
      <c r="H3372" s="6" t="s">
        <v>505</v>
      </c>
      <c r="I3372" s="6" t="s">
        <v>510</v>
      </c>
      <c r="J3372" s="6" t="s">
        <v>154</v>
      </c>
      <c r="K3372" s="6" t="s">
        <v>36</v>
      </c>
      <c r="L3372" s="6" t="s">
        <v>71</v>
      </c>
      <c r="M3372" s="43"/>
      <c r="N3372" s="44" t="s">
        <v>1979</v>
      </c>
      <c r="S3372" s="45" t="e">
        <f>_xlfn.CONCAT(#REF!,TRIM(tbl_PV_Milestones[[#This Row],[Milestone Description]]))</f>
        <v>#REF!</v>
      </c>
      <c r="T3372" s="84" t="str">
        <f>IF(COUNTIF(tbl_PV_Milestones[UID],tbl_PV_Milestones[[#This Row],[UID]])&gt;1,"Duplicate","")</f>
        <v>Duplicate</v>
      </c>
      <c r="U3372" s="42" t="str">
        <f>_xlfn.XLOOKUP(tbl_PV_Milestones[[#This Row],[Work ID]],tbl_PV_Meta[Work ID '#],tbl_PV_Meta[Sub-Portfolio])</f>
        <v>Sub-Portfolio 4</v>
      </c>
      <c r="V3372" s="41">
        <f>IF(MONTH(tbl_PV_Milestones[[#This Row],[Baseline Date]])&lt;7,YEAR(tbl_PV_Milestones[[#This Row],[Baseline Date]]),YEAR(tbl_PV_Milestones[[#This Row],[Baseline Date]])+1)</f>
        <v>1900</v>
      </c>
      <c r="W3372" s="41">
        <f>IF(MONTH(tbl_PV_Milestones[[#This Row],[Actual/Schedule Finish]])&lt;7,YEAR(tbl_PV_Milestones[[#This Row],[Actual/Schedule Finish]]),YEAR(tbl_PV_Milestones[[#This Row],[Actual/Schedule Finish]])+1)</f>
        <v>1900</v>
      </c>
      <c r="X3372" s="41" t="str">
        <f>IF(OR(tbl_PV_Milestones[[#This Row],[Project Status]]="Completed",tbl_PV_Milestones[[#This Row],[Project Status]]="Assumed Completed"),"Yes","No")</f>
        <v>No</v>
      </c>
      <c r="Y3372" s="41">
        <f>IF(tbl_PV_Milestones[[#This Row],[Baseline Date]]="",1,0)</f>
        <v>1</v>
      </c>
      <c r="Z3372" s="41">
        <f>IF(tbl_PV_Milestones[[#This Row],[Baseline Date]]&lt;PV_Meta!$B$7,1,0)</f>
        <v>1</v>
      </c>
      <c r="AA3372" s="41">
        <f>IF(tbl_PV_Milestones[[#This Row],[Complete]]="Yes",1,0)</f>
        <v>0</v>
      </c>
      <c r="AB3372" s="41">
        <f>IF(AND(tbl_PV_Milestones[[#This Row],[BL FY]]=2025,tbl_PV_Milestones[[#This Row],[Baseline Date]]&lt;PV_Meta!$B$7),1,0)</f>
        <v>0</v>
      </c>
      <c r="AC3372" s="41">
        <f>IF(AND(tbl_PV_Milestones[[#This Row],[Planned YTD]]=1,tbl_PV_Milestones[[#This Row],[Complete]]="Yes"),1,0)</f>
        <v>0</v>
      </c>
      <c r="AD3372" s="41">
        <f>IF(AND(tbl_PV_Milestones[[#This Row],[Actual/Schedule Finish]]&lt;PV_Meta!$B$7,tbl_PV_Milestones[[#This Row],[Complete]]="No",tbl_PV_Milestones[[#This Row],[Project Status]]&lt;&gt;"On Hold"),1,0)</f>
        <v>1</v>
      </c>
      <c r="AE3372" s="41">
        <f>IF(AND(tbl_PV_Milestones[[#This Row],[Actual/Schedule Finish]]&gt;tbl_PV_Milestones[[#This Row],[Baseline Date]],tbl_PV_Milestones[[#This Row],[Complete]]="No",tbl_PV_Milestones[[#This Row],[Project Status]]&lt;&gt;"On Hold",tbl_PV_Milestones[[#This Row],[Overdue]]=0,tbl_PV_Milestones[[#This Row],[To be Baselined]]&lt;&gt;1),1,0)</f>
        <v>0</v>
      </c>
      <c r="AF3372" s="41">
        <f>IF(AND(tbl_PV_Milestones[[#This Row],[BL FY]]=2025,tbl_PV_Milestones[[#This Row],[Finish FY]]&gt;2025),1,0)</f>
        <v>0</v>
      </c>
      <c r="AG3372" s="56" t="str">
        <f>_xlfn.XLOOKUP(tbl_PV_Milestones[[#This Row],[Work ID]],tbl_PV_Meta[Work ID '#],tbl_PV_Meta[Project Manager/Owner],,0)</f>
        <v>Project Manager 38</v>
      </c>
    </row>
    <row r="3373" spans="4:33" x14ac:dyDescent="0.25">
      <c r="D3373" s="6" t="s">
        <v>154</v>
      </c>
      <c r="E3373" s="6" t="s">
        <v>52</v>
      </c>
      <c r="F3373" s="6" t="s">
        <v>1696</v>
      </c>
      <c r="G3373" s="6" t="s">
        <v>529</v>
      </c>
      <c r="H3373" s="6" t="s">
        <v>505</v>
      </c>
      <c r="I3373" s="6" t="s">
        <v>510</v>
      </c>
      <c r="J3373" s="6" t="s">
        <v>154</v>
      </c>
      <c r="K3373" s="6" t="s">
        <v>36</v>
      </c>
      <c r="L3373" s="6" t="s">
        <v>71</v>
      </c>
      <c r="M3373" s="43"/>
      <c r="N3373" s="44" t="s">
        <v>1979</v>
      </c>
      <c r="S3373" s="45" t="e">
        <f>_xlfn.CONCAT(#REF!,TRIM(tbl_PV_Milestones[[#This Row],[Milestone Description]]))</f>
        <v>#REF!</v>
      </c>
      <c r="T3373" s="84" t="str">
        <f>IF(COUNTIF(tbl_PV_Milestones[UID],tbl_PV_Milestones[[#This Row],[UID]])&gt;1,"Duplicate","")</f>
        <v>Duplicate</v>
      </c>
      <c r="U3373" s="42" t="str">
        <f>_xlfn.XLOOKUP(tbl_PV_Milestones[[#This Row],[Work ID]],tbl_PV_Meta[Work ID '#],tbl_PV_Meta[Sub-Portfolio])</f>
        <v>Sub-Portfolio 4</v>
      </c>
      <c r="V3373" s="41">
        <f>IF(MONTH(tbl_PV_Milestones[[#This Row],[Baseline Date]])&lt;7,YEAR(tbl_PV_Milestones[[#This Row],[Baseline Date]]),YEAR(tbl_PV_Milestones[[#This Row],[Baseline Date]])+1)</f>
        <v>1900</v>
      </c>
      <c r="W3373" s="41">
        <f>IF(MONTH(tbl_PV_Milestones[[#This Row],[Actual/Schedule Finish]])&lt;7,YEAR(tbl_PV_Milestones[[#This Row],[Actual/Schedule Finish]]),YEAR(tbl_PV_Milestones[[#This Row],[Actual/Schedule Finish]])+1)</f>
        <v>1900</v>
      </c>
      <c r="X3373" s="41" t="str">
        <f>IF(OR(tbl_PV_Milestones[[#This Row],[Project Status]]="Completed",tbl_PV_Milestones[[#This Row],[Project Status]]="Assumed Completed"),"Yes","No")</f>
        <v>No</v>
      </c>
      <c r="Y3373" s="41">
        <f>IF(tbl_PV_Milestones[[#This Row],[Baseline Date]]="",1,0)</f>
        <v>1</v>
      </c>
      <c r="Z3373" s="41">
        <f>IF(tbl_PV_Milestones[[#This Row],[Baseline Date]]&lt;PV_Meta!$B$7,1,0)</f>
        <v>1</v>
      </c>
      <c r="AA3373" s="41">
        <f>IF(tbl_PV_Milestones[[#This Row],[Complete]]="Yes",1,0)</f>
        <v>0</v>
      </c>
      <c r="AB3373" s="41">
        <f>IF(AND(tbl_PV_Milestones[[#This Row],[BL FY]]=2025,tbl_PV_Milestones[[#This Row],[Baseline Date]]&lt;PV_Meta!$B$7),1,0)</f>
        <v>0</v>
      </c>
      <c r="AC3373" s="41">
        <f>IF(AND(tbl_PV_Milestones[[#This Row],[Planned YTD]]=1,tbl_PV_Milestones[[#This Row],[Complete]]="Yes"),1,0)</f>
        <v>0</v>
      </c>
      <c r="AD3373" s="41">
        <f>IF(AND(tbl_PV_Milestones[[#This Row],[Actual/Schedule Finish]]&lt;PV_Meta!$B$7,tbl_PV_Milestones[[#This Row],[Complete]]="No",tbl_PV_Milestones[[#This Row],[Project Status]]&lt;&gt;"On Hold"),1,0)</f>
        <v>1</v>
      </c>
      <c r="AE3373" s="41">
        <f>IF(AND(tbl_PV_Milestones[[#This Row],[Actual/Schedule Finish]]&gt;tbl_PV_Milestones[[#This Row],[Baseline Date]],tbl_PV_Milestones[[#This Row],[Complete]]="No",tbl_PV_Milestones[[#This Row],[Project Status]]&lt;&gt;"On Hold",tbl_PV_Milestones[[#This Row],[Overdue]]=0,tbl_PV_Milestones[[#This Row],[To be Baselined]]&lt;&gt;1),1,0)</f>
        <v>0</v>
      </c>
      <c r="AF3373" s="41">
        <f>IF(AND(tbl_PV_Milestones[[#This Row],[BL FY]]=2025,tbl_PV_Milestones[[#This Row],[Finish FY]]&gt;2025),1,0)</f>
        <v>0</v>
      </c>
      <c r="AG3373" s="56" t="str">
        <f>_xlfn.XLOOKUP(tbl_PV_Milestones[[#This Row],[Work ID]],tbl_PV_Meta[Work ID '#],tbl_PV_Meta[Project Manager/Owner],,0)</f>
        <v>Project Manager 38</v>
      </c>
    </row>
    <row r="3374" spans="4:33" x14ac:dyDescent="0.25">
      <c r="D3374" s="6" t="s">
        <v>154</v>
      </c>
      <c r="E3374" s="6" t="s">
        <v>52</v>
      </c>
      <c r="F3374" s="6" t="s">
        <v>1696</v>
      </c>
      <c r="G3374" s="6" t="s">
        <v>526</v>
      </c>
      <c r="H3374" s="6" t="s">
        <v>505</v>
      </c>
      <c r="I3374" s="6" t="s">
        <v>510</v>
      </c>
      <c r="J3374" s="6" t="s">
        <v>154</v>
      </c>
      <c r="K3374" s="6" t="s">
        <v>36</v>
      </c>
      <c r="L3374" s="6" t="s">
        <v>71</v>
      </c>
      <c r="M3374" s="43"/>
      <c r="N3374" s="44" t="s">
        <v>1979</v>
      </c>
      <c r="S3374" s="45" t="e">
        <f>_xlfn.CONCAT(#REF!,TRIM(tbl_PV_Milestones[[#This Row],[Milestone Description]]))</f>
        <v>#REF!</v>
      </c>
      <c r="T3374" s="84" t="str">
        <f>IF(COUNTIF(tbl_PV_Milestones[UID],tbl_PV_Milestones[[#This Row],[UID]])&gt;1,"Duplicate","")</f>
        <v>Duplicate</v>
      </c>
      <c r="U3374" s="42" t="str">
        <f>_xlfn.XLOOKUP(tbl_PV_Milestones[[#This Row],[Work ID]],tbl_PV_Meta[Work ID '#],tbl_PV_Meta[Sub-Portfolio])</f>
        <v>Sub-Portfolio 4</v>
      </c>
      <c r="V3374" s="41">
        <f>IF(MONTH(tbl_PV_Milestones[[#This Row],[Baseline Date]])&lt;7,YEAR(tbl_PV_Milestones[[#This Row],[Baseline Date]]),YEAR(tbl_PV_Milestones[[#This Row],[Baseline Date]])+1)</f>
        <v>1900</v>
      </c>
      <c r="W3374" s="41">
        <f>IF(MONTH(tbl_PV_Milestones[[#This Row],[Actual/Schedule Finish]])&lt;7,YEAR(tbl_PV_Milestones[[#This Row],[Actual/Schedule Finish]]),YEAR(tbl_PV_Milestones[[#This Row],[Actual/Schedule Finish]])+1)</f>
        <v>1900</v>
      </c>
      <c r="X3374" s="41" t="str">
        <f>IF(OR(tbl_PV_Milestones[[#This Row],[Project Status]]="Completed",tbl_PV_Milestones[[#This Row],[Project Status]]="Assumed Completed"),"Yes","No")</f>
        <v>No</v>
      </c>
      <c r="Y3374" s="41">
        <f>IF(tbl_PV_Milestones[[#This Row],[Baseline Date]]="",1,0)</f>
        <v>1</v>
      </c>
      <c r="Z3374" s="41">
        <f>IF(tbl_PV_Milestones[[#This Row],[Baseline Date]]&lt;PV_Meta!$B$7,1,0)</f>
        <v>1</v>
      </c>
      <c r="AA3374" s="41">
        <f>IF(tbl_PV_Milestones[[#This Row],[Complete]]="Yes",1,0)</f>
        <v>0</v>
      </c>
      <c r="AB3374" s="41">
        <f>IF(AND(tbl_PV_Milestones[[#This Row],[BL FY]]=2025,tbl_PV_Milestones[[#This Row],[Baseline Date]]&lt;PV_Meta!$B$7),1,0)</f>
        <v>0</v>
      </c>
      <c r="AC3374" s="41">
        <f>IF(AND(tbl_PV_Milestones[[#This Row],[Planned YTD]]=1,tbl_PV_Milestones[[#This Row],[Complete]]="Yes"),1,0)</f>
        <v>0</v>
      </c>
      <c r="AD3374" s="41">
        <f>IF(AND(tbl_PV_Milestones[[#This Row],[Actual/Schedule Finish]]&lt;PV_Meta!$B$7,tbl_PV_Milestones[[#This Row],[Complete]]="No",tbl_PV_Milestones[[#This Row],[Project Status]]&lt;&gt;"On Hold"),1,0)</f>
        <v>1</v>
      </c>
      <c r="AE3374" s="41">
        <f>IF(AND(tbl_PV_Milestones[[#This Row],[Actual/Schedule Finish]]&gt;tbl_PV_Milestones[[#This Row],[Baseline Date]],tbl_PV_Milestones[[#This Row],[Complete]]="No",tbl_PV_Milestones[[#This Row],[Project Status]]&lt;&gt;"On Hold",tbl_PV_Milestones[[#This Row],[Overdue]]=0,tbl_PV_Milestones[[#This Row],[To be Baselined]]&lt;&gt;1),1,0)</f>
        <v>0</v>
      </c>
      <c r="AF3374" s="41">
        <f>IF(AND(tbl_PV_Milestones[[#This Row],[BL FY]]=2025,tbl_PV_Milestones[[#This Row],[Finish FY]]&gt;2025),1,0)</f>
        <v>0</v>
      </c>
      <c r="AG3374" s="56" t="str">
        <f>_xlfn.XLOOKUP(tbl_PV_Milestones[[#This Row],[Work ID]],tbl_PV_Meta[Work ID '#],tbl_PV_Meta[Project Manager/Owner],,0)</f>
        <v>Project Manager 38</v>
      </c>
    </row>
    <row r="3375" spans="4:33" x14ac:dyDescent="0.25">
      <c r="D3375" s="6" t="s">
        <v>154</v>
      </c>
      <c r="E3375" s="6" t="s">
        <v>52</v>
      </c>
      <c r="F3375" s="6" t="s">
        <v>1696</v>
      </c>
      <c r="G3375" s="6" t="s">
        <v>527</v>
      </c>
      <c r="H3375" s="6" t="s">
        <v>505</v>
      </c>
      <c r="I3375" s="6" t="s">
        <v>510</v>
      </c>
      <c r="J3375" s="6" t="s">
        <v>154</v>
      </c>
      <c r="K3375" s="6" t="s">
        <v>36</v>
      </c>
      <c r="L3375" s="6" t="s">
        <v>71</v>
      </c>
      <c r="M3375" s="43"/>
      <c r="N3375" s="44" t="s">
        <v>1979</v>
      </c>
      <c r="S3375" s="45" t="e">
        <f>_xlfn.CONCAT(#REF!,TRIM(tbl_PV_Milestones[[#This Row],[Milestone Description]]))</f>
        <v>#REF!</v>
      </c>
      <c r="T3375" s="84" t="str">
        <f>IF(COUNTIF(tbl_PV_Milestones[UID],tbl_PV_Milestones[[#This Row],[UID]])&gt;1,"Duplicate","")</f>
        <v>Duplicate</v>
      </c>
      <c r="U3375" s="42" t="str">
        <f>_xlfn.XLOOKUP(tbl_PV_Milestones[[#This Row],[Work ID]],tbl_PV_Meta[Work ID '#],tbl_PV_Meta[Sub-Portfolio])</f>
        <v>Sub-Portfolio 4</v>
      </c>
      <c r="V3375" s="41">
        <f>IF(MONTH(tbl_PV_Milestones[[#This Row],[Baseline Date]])&lt;7,YEAR(tbl_PV_Milestones[[#This Row],[Baseline Date]]),YEAR(tbl_PV_Milestones[[#This Row],[Baseline Date]])+1)</f>
        <v>1900</v>
      </c>
      <c r="W3375" s="41">
        <f>IF(MONTH(tbl_PV_Milestones[[#This Row],[Actual/Schedule Finish]])&lt;7,YEAR(tbl_PV_Milestones[[#This Row],[Actual/Schedule Finish]]),YEAR(tbl_PV_Milestones[[#This Row],[Actual/Schedule Finish]])+1)</f>
        <v>1900</v>
      </c>
      <c r="X3375" s="41" t="str">
        <f>IF(OR(tbl_PV_Milestones[[#This Row],[Project Status]]="Completed",tbl_PV_Milestones[[#This Row],[Project Status]]="Assumed Completed"),"Yes","No")</f>
        <v>No</v>
      </c>
      <c r="Y3375" s="41">
        <f>IF(tbl_PV_Milestones[[#This Row],[Baseline Date]]="",1,0)</f>
        <v>1</v>
      </c>
      <c r="Z3375" s="41">
        <f>IF(tbl_PV_Milestones[[#This Row],[Baseline Date]]&lt;PV_Meta!$B$7,1,0)</f>
        <v>1</v>
      </c>
      <c r="AA3375" s="41">
        <f>IF(tbl_PV_Milestones[[#This Row],[Complete]]="Yes",1,0)</f>
        <v>0</v>
      </c>
      <c r="AB3375" s="41">
        <f>IF(AND(tbl_PV_Milestones[[#This Row],[BL FY]]=2025,tbl_PV_Milestones[[#This Row],[Baseline Date]]&lt;PV_Meta!$B$7),1,0)</f>
        <v>0</v>
      </c>
      <c r="AC3375" s="41">
        <f>IF(AND(tbl_PV_Milestones[[#This Row],[Planned YTD]]=1,tbl_PV_Milestones[[#This Row],[Complete]]="Yes"),1,0)</f>
        <v>0</v>
      </c>
      <c r="AD3375" s="41">
        <f>IF(AND(tbl_PV_Milestones[[#This Row],[Actual/Schedule Finish]]&lt;PV_Meta!$B$7,tbl_PV_Milestones[[#This Row],[Complete]]="No",tbl_PV_Milestones[[#This Row],[Project Status]]&lt;&gt;"On Hold"),1,0)</f>
        <v>1</v>
      </c>
      <c r="AE3375" s="41">
        <f>IF(AND(tbl_PV_Milestones[[#This Row],[Actual/Schedule Finish]]&gt;tbl_PV_Milestones[[#This Row],[Baseline Date]],tbl_PV_Milestones[[#This Row],[Complete]]="No",tbl_PV_Milestones[[#This Row],[Project Status]]&lt;&gt;"On Hold",tbl_PV_Milestones[[#This Row],[Overdue]]=0,tbl_PV_Milestones[[#This Row],[To be Baselined]]&lt;&gt;1),1,0)</f>
        <v>0</v>
      </c>
      <c r="AF3375" s="41">
        <f>IF(AND(tbl_PV_Milestones[[#This Row],[BL FY]]=2025,tbl_PV_Milestones[[#This Row],[Finish FY]]&gt;2025),1,0)</f>
        <v>0</v>
      </c>
      <c r="AG3375" s="56" t="str">
        <f>_xlfn.XLOOKUP(tbl_PV_Milestones[[#This Row],[Work ID]],tbl_PV_Meta[Work ID '#],tbl_PV_Meta[Project Manager/Owner],,0)</f>
        <v>Project Manager 38</v>
      </c>
    </row>
    <row r="3376" spans="4:33" x14ac:dyDescent="0.25">
      <c r="D3376" s="6" t="s">
        <v>154</v>
      </c>
      <c r="E3376" s="6" t="s">
        <v>52</v>
      </c>
      <c r="F3376" s="6" t="s">
        <v>1696</v>
      </c>
      <c r="G3376" s="6" t="s">
        <v>528</v>
      </c>
      <c r="H3376" s="6" t="s">
        <v>505</v>
      </c>
      <c r="I3376" s="6" t="s">
        <v>510</v>
      </c>
      <c r="J3376" s="6" t="s">
        <v>154</v>
      </c>
      <c r="K3376" s="6" t="s">
        <v>36</v>
      </c>
      <c r="L3376" s="6" t="s">
        <v>71</v>
      </c>
      <c r="M3376" s="43"/>
      <c r="N3376" s="44" t="s">
        <v>1979</v>
      </c>
      <c r="S3376" s="45" t="e">
        <f>_xlfn.CONCAT(#REF!,TRIM(tbl_PV_Milestones[[#This Row],[Milestone Description]]))</f>
        <v>#REF!</v>
      </c>
      <c r="T3376" s="84" t="str">
        <f>IF(COUNTIF(tbl_PV_Milestones[UID],tbl_PV_Milestones[[#This Row],[UID]])&gt;1,"Duplicate","")</f>
        <v>Duplicate</v>
      </c>
      <c r="U3376" s="42" t="str">
        <f>_xlfn.XLOOKUP(tbl_PV_Milestones[[#This Row],[Work ID]],tbl_PV_Meta[Work ID '#],tbl_PV_Meta[Sub-Portfolio])</f>
        <v>Sub-Portfolio 4</v>
      </c>
      <c r="V3376" s="41">
        <f>IF(MONTH(tbl_PV_Milestones[[#This Row],[Baseline Date]])&lt;7,YEAR(tbl_PV_Milestones[[#This Row],[Baseline Date]]),YEAR(tbl_PV_Milestones[[#This Row],[Baseline Date]])+1)</f>
        <v>1900</v>
      </c>
      <c r="W3376" s="41">
        <f>IF(MONTH(tbl_PV_Milestones[[#This Row],[Actual/Schedule Finish]])&lt;7,YEAR(tbl_PV_Milestones[[#This Row],[Actual/Schedule Finish]]),YEAR(tbl_PV_Milestones[[#This Row],[Actual/Schedule Finish]])+1)</f>
        <v>1900</v>
      </c>
      <c r="X3376" s="41" t="str">
        <f>IF(OR(tbl_PV_Milestones[[#This Row],[Project Status]]="Completed",tbl_PV_Milestones[[#This Row],[Project Status]]="Assumed Completed"),"Yes","No")</f>
        <v>No</v>
      </c>
      <c r="Y3376" s="41">
        <f>IF(tbl_PV_Milestones[[#This Row],[Baseline Date]]="",1,0)</f>
        <v>1</v>
      </c>
      <c r="Z3376" s="41">
        <f>IF(tbl_PV_Milestones[[#This Row],[Baseline Date]]&lt;PV_Meta!$B$7,1,0)</f>
        <v>1</v>
      </c>
      <c r="AA3376" s="41">
        <f>IF(tbl_PV_Milestones[[#This Row],[Complete]]="Yes",1,0)</f>
        <v>0</v>
      </c>
      <c r="AB3376" s="41">
        <f>IF(AND(tbl_PV_Milestones[[#This Row],[BL FY]]=2025,tbl_PV_Milestones[[#This Row],[Baseline Date]]&lt;PV_Meta!$B$7),1,0)</f>
        <v>0</v>
      </c>
      <c r="AC3376" s="41">
        <f>IF(AND(tbl_PV_Milestones[[#This Row],[Planned YTD]]=1,tbl_PV_Milestones[[#This Row],[Complete]]="Yes"),1,0)</f>
        <v>0</v>
      </c>
      <c r="AD3376" s="41">
        <f>IF(AND(tbl_PV_Milestones[[#This Row],[Actual/Schedule Finish]]&lt;PV_Meta!$B$7,tbl_PV_Milestones[[#This Row],[Complete]]="No",tbl_PV_Milestones[[#This Row],[Project Status]]&lt;&gt;"On Hold"),1,0)</f>
        <v>1</v>
      </c>
      <c r="AE3376" s="41">
        <f>IF(AND(tbl_PV_Milestones[[#This Row],[Actual/Schedule Finish]]&gt;tbl_PV_Milestones[[#This Row],[Baseline Date]],tbl_PV_Milestones[[#This Row],[Complete]]="No",tbl_PV_Milestones[[#This Row],[Project Status]]&lt;&gt;"On Hold",tbl_PV_Milestones[[#This Row],[Overdue]]=0,tbl_PV_Milestones[[#This Row],[To be Baselined]]&lt;&gt;1),1,0)</f>
        <v>0</v>
      </c>
      <c r="AF3376" s="41">
        <f>IF(AND(tbl_PV_Milestones[[#This Row],[BL FY]]=2025,tbl_PV_Milestones[[#This Row],[Finish FY]]&gt;2025),1,0)</f>
        <v>0</v>
      </c>
      <c r="AG3376" s="56" t="str">
        <f>_xlfn.XLOOKUP(tbl_PV_Milestones[[#This Row],[Work ID]],tbl_PV_Meta[Work ID '#],tbl_PV_Meta[Project Manager/Owner],,0)</f>
        <v>Project Manager 38</v>
      </c>
    </row>
    <row r="3377" spans="4:33" x14ac:dyDescent="0.25">
      <c r="D3377" s="6" t="s">
        <v>154</v>
      </c>
      <c r="E3377" s="6" t="s">
        <v>52</v>
      </c>
      <c r="F3377" s="6" t="s">
        <v>1696</v>
      </c>
      <c r="G3377" s="6" t="s">
        <v>530</v>
      </c>
      <c r="H3377" s="6" t="s">
        <v>505</v>
      </c>
      <c r="I3377" s="6" t="s">
        <v>510</v>
      </c>
      <c r="J3377" s="6" t="s">
        <v>154</v>
      </c>
      <c r="K3377" s="6" t="s">
        <v>36</v>
      </c>
      <c r="L3377" s="6" t="s">
        <v>71</v>
      </c>
      <c r="M3377" s="43"/>
      <c r="N3377" s="44" t="s">
        <v>1979</v>
      </c>
      <c r="S3377" s="45" t="e">
        <f>_xlfn.CONCAT(#REF!,TRIM(tbl_PV_Milestones[[#This Row],[Milestone Description]]))</f>
        <v>#REF!</v>
      </c>
      <c r="T3377" s="84" t="str">
        <f>IF(COUNTIF(tbl_PV_Milestones[UID],tbl_PV_Milestones[[#This Row],[UID]])&gt;1,"Duplicate","")</f>
        <v>Duplicate</v>
      </c>
      <c r="U3377" s="42" t="str">
        <f>_xlfn.XLOOKUP(tbl_PV_Milestones[[#This Row],[Work ID]],tbl_PV_Meta[Work ID '#],tbl_PV_Meta[Sub-Portfolio])</f>
        <v>Sub-Portfolio 4</v>
      </c>
      <c r="V3377" s="41">
        <f>IF(MONTH(tbl_PV_Milestones[[#This Row],[Baseline Date]])&lt;7,YEAR(tbl_PV_Milestones[[#This Row],[Baseline Date]]),YEAR(tbl_PV_Milestones[[#This Row],[Baseline Date]])+1)</f>
        <v>1900</v>
      </c>
      <c r="W3377" s="41">
        <f>IF(MONTH(tbl_PV_Milestones[[#This Row],[Actual/Schedule Finish]])&lt;7,YEAR(tbl_PV_Milestones[[#This Row],[Actual/Schedule Finish]]),YEAR(tbl_PV_Milestones[[#This Row],[Actual/Schedule Finish]])+1)</f>
        <v>1900</v>
      </c>
      <c r="X3377" s="41" t="str">
        <f>IF(OR(tbl_PV_Milestones[[#This Row],[Project Status]]="Completed",tbl_PV_Milestones[[#This Row],[Project Status]]="Assumed Completed"),"Yes","No")</f>
        <v>No</v>
      </c>
      <c r="Y3377" s="41">
        <f>IF(tbl_PV_Milestones[[#This Row],[Baseline Date]]="",1,0)</f>
        <v>1</v>
      </c>
      <c r="Z3377" s="41">
        <f>IF(tbl_PV_Milestones[[#This Row],[Baseline Date]]&lt;PV_Meta!$B$7,1,0)</f>
        <v>1</v>
      </c>
      <c r="AA3377" s="41">
        <f>IF(tbl_PV_Milestones[[#This Row],[Complete]]="Yes",1,0)</f>
        <v>0</v>
      </c>
      <c r="AB3377" s="41">
        <f>IF(AND(tbl_PV_Milestones[[#This Row],[BL FY]]=2025,tbl_PV_Milestones[[#This Row],[Baseline Date]]&lt;PV_Meta!$B$7),1,0)</f>
        <v>0</v>
      </c>
      <c r="AC3377" s="41">
        <f>IF(AND(tbl_PV_Milestones[[#This Row],[Planned YTD]]=1,tbl_PV_Milestones[[#This Row],[Complete]]="Yes"),1,0)</f>
        <v>0</v>
      </c>
      <c r="AD3377" s="41">
        <f>IF(AND(tbl_PV_Milestones[[#This Row],[Actual/Schedule Finish]]&lt;PV_Meta!$B$7,tbl_PV_Milestones[[#This Row],[Complete]]="No",tbl_PV_Milestones[[#This Row],[Project Status]]&lt;&gt;"On Hold"),1,0)</f>
        <v>1</v>
      </c>
      <c r="AE3377" s="41">
        <f>IF(AND(tbl_PV_Milestones[[#This Row],[Actual/Schedule Finish]]&gt;tbl_PV_Milestones[[#This Row],[Baseline Date]],tbl_PV_Milestones[[#This Row],[Complete]]="No",tbl_PV_Milestones[[#This Row],[Project Status]]&lt;&gt;"On Hold",tbl_PV_Milestones[[#This Row],[Overdue]]=0,tbl_PV_Milestones[[#This Row],[To be Baselined]]&lt;&gt;1),1,0)</f>
        <v>0</v>
      </c>
      <c r="AF3377" s="41">
        <f>IF(AND(tbl_PV_Milestones[[#This Row],[BL FY]]=2025,tbl_PV_Milestones[[#This Row],[Finish FY]]&gt;2025),1,0)</f>
        <v>0</v>
      </c>
      <c r="AG3377" s="56" t="str">
        <f>_xlfn.XLOOKUP(tbl_PV_Milestones[[#This Row],[Work ID]],tbl_PV_Meta[Work ID '#],tbl_PV_Meta[Project Manager/Owner],,0)</f>
        <v>Project Manager 38</v>
      </c>
    </row>
    <row r="3378" spans="4:33" x14ac:dyDescent="0.25">
      <c r="D3378" s="6" t="s">
        <v>154</v>
      </c>
      <c r="E3378" s="6" t="s">
        <v>52</v>
      </c>
      <c r="F3378" s="6" t="s">
        <v>1696</v>
      </c>
      <c r="G3378" s="6" t="s">
        <v>531</v>
      </c>
      <c r="H3378" s="6" t="s">
        <v>505</v>
      </c>
      <c r="I3378" s="6" t="s">
        <v>510</v>
      </c>
      <c r="J3378" s="6" t="s">
        <v>154</v>
      </c>
      <c r="K3378" s="6" t="s">
        <v>36</v>
      </c>
      <c r="L3378" s="6" t="s">
        <v>71</v>
      </c>
      <c r="M3378" s="43"/>
      <c r="N3378" s="44" t="s">
        <v>1979</v>
      </c>
      <c r="S3378" s="45" t="e">
        <f>_xlfn.CONCAT(#REF!,TRIM(tbl_PV_Milestones[[#This Row],[Milestone Description]]))</f>
        <v>#REF!</v>
      </c>
      <c r="T3378" s="84" t="str">
        <f>IF(COUNTIF(tbl_PV_Milestones[UID],tbl_PV_Milestones[[#This Row],[UID]])&gt;1,"Duplicate","")</f>
        <v>Duplicate</v>
      </c>
      <c r="U3378" s="42" t="str">
        <f>_xlfn.XLOOKUP(tbl_PV_Milestones[[#This Row],[Work ID]],tbl_PV_Meta[Work ID '#],tbl_PV_Meta[Sub-Portfolio])</f>
        <v>Sub-Portfolio 4</v>
      </c>
      <c r="V3378" s="41">
        <f>IF(MONTH(tbl_PV_Milestones[[#This Row],[Baseline Date]])&lt;7,YEAR(tbl_PV_Milestones[[#This Row],[Baseline Date]]),YEAR(tbl_PV_Milestones[[#This Row],[Baseline Date]])+1)</f>
        <v>1900</v>
      </c>
      <c r="W3378" s="41">
        <f>IF(MONTH(tbl_PV_Milestones[[#This Row],[Actual/Schedule Finish]])&lt;7,YEAR(tbl_PV_Milestones[[#This Row],[Actual/Schedule Finish]]),YEAR(tbl_PV_Milestones[[#This Row],[Actual/Schedule Finish]])+1)</f>
        <v>1900</v>
      </c>
      <c r="X3378" s="41" t="str">
        <f>IF(OR(tbl_PV_Milestones[[#This Row],[Project Status]]="Completed",tbl_PV_Milestones[[#This Row],[Project Status]]="Assumed Completed"),"Yes","No")</f>
        <v>No</v>
      </c>
      <c r="Y3378" s="41">
        <f>IF(tbl_PV_Milestones[[#This Row],[Baseline Date]]="",1,0)</f>
        <v>1</v>
      </c>
      <c r="Z3378" s="41">
        <f>IF(tbl_PV_Milestones[[#This Row],[Baseline Date]]&lt;PV_Meta!$B$7,1,0)</f>
        <v>1</v>
      </c>
      <c r="AA3378" s="41">
        <f>IF(tbl_PV_Milestones[[#This Row],[Complete]]="Yes",1,0)</f>
        <v>0</v>
      </c>
      <c r="AB3378" s="41">
        <f>IF(AND(tbl_PV_Milestones[[#This Row],[BL FY]]=2025,tbl_PV_Milestones[[#This Row],[Baseline Date]]&lt;PV_Meta!$B$7),1,0)</f>
        <v>0</v>
      </c>
      <c r="AC3378" s="41">
        <f>IF(AND(tbl_PV_Milestones[[#This Row],[Planned YTD]]=1,tbl_PV_Milestones[[#This Row],[Complete]]="Yes"),1,0)</f>
        <v>0</v>
      </c>
      <c r="AD3378" s="41">
        <f>IF(AND(tbl_PV_Milestones[[#This Row],[Actual/Schedule Finish]]&lt;PV_Meta!$B$7,tbl_PV_Milestones[[#This Row],[Complete]]="No",tbl_PV_Milestones[[#This Row],[Project Status]]&lt;&gt;"On Hold"),1,0)</f>
        <v>1</v>
      </c>
      <c r="AE3378" s="41">
        <f>IF(AND(tbl_PV_Milestones[[#This Row],[Actual/Schedule Finish]]&gt;tbl_PV_Milestones[[#This Row],[Baseline Date]],tbl_PV_Milestones[[#This Row],[Complete]]="No",tbl_PV_Milestones[[#This Row],[Project Status]]&lt;&gt;"On Hold",tbl_PV_Milestones[[#This Row],[Overdue]]=0,tbl_PV_Milestones[[#This Row],[To be Baselined]]&lt;&gt;1),1,0)</f>
        <v>0</v>
      </c>
      <c r="AF3378" s="41">
        <f>IF(AND(tbl_PV_Milestones[[#This Row],[BL FY]]=2025,tbl_PV_Milestones[[#This Row],[Finish FY]]&gt;2025),1,0)</f>
        <v>0</v>
      </c>
      <c r="AG3378" s="56" t="str">
        <f>_xlfn.XLOOKUP(tbl_PV_Milestones[[#This Row],[Work ID]],tbl_PV_Meta[Work ID '#],tbl_PV_Meta[Project Manager/Owner],,0)</f>
        <v>Project Manager 38</v>
      </c>
    </row>
    <row r="3379" spans="4:33" x14ac:dyDescent="0.25">
      <c r="D3379" s="6" t="s">
        <v>154</v>
      </c>
      <c r="E3379" s="6" t="s">
        <v>52</v>
      </c>
      <c r="F3379" s="6" t="s">
        <v>1696</v>
      </c>
      <c r="G3379" s="6" t="s">
        <v>533</v>
      </c>
      <c r="H3379" s="6" t="s">
        <v>519</v>
      </c>
      <c r="I3379" s="6" t="s">
        <v>510</v>
      </c>
      <c r="J3379" s="6" t="s">
        <v>154</v>
      </c>
      <c r="K3379" s="6" t="s">
        <v>36</v>
      </c>
      <c r="L3379" s="6" t="s">
        <v>71</v>
      </c>
      <c r="M3379" s="43"/>
      <c r="N3379" s="44" t="s">
        <v>1979</v>
      </c>
      <c r="S3379" s="45" t="e">
        <f>_xlfn.CONCAT(#REF!,TRIM(tbl_PV_Milestones[[#This Row],[Milestone Description]]))</f>
        <v>#REF!</v>
      </c>
      <c r="T3379" s="84" t="str">
        <f>IF(COUNTIF(tbl_PV_Milestones[UID],tbl_PV_Milestones[[#This Row],[UID]])&gt;1,"Duplicate","")</f>
        <v>Duplicate</v>
      </c>
      <c r="U3379" s="42" t="str">
        <f>_xlfn.XLOOKUP(tbl_PV_Milestones[[#This Row],[Work ID]],tbl_PV_Meta[Work ID '#],tbl_PV_Meta[Sub-Portfolio])</f>
        <v>Sub-Portfolio 4</v>
      </c>
      <c r="V3379" s="41">
        <f>IF(MONTH(tbl_PV_Milestones[[#This Row],[Baseline Date]])&lt;7,YEAR(tbl_PV_Milestones[[#This Row],[Baseline Date]]),YEAR(tbl_PV_Milestones[[#This Row],[Baseline Date]])+1)</f>
        <v>1900</v>
      </c>
      <c r="W3379" s="41">
        <f>IF(MONTH(tbl_PV_Milestones[[#This Row],[Actual/Schedule Finish]])&lt;7,YEAR(tbl_PV_Milestones[[#This Row],[Actual/Schedule Finish]]),YEAR(tbl_PV_Milestones[[#This Row],[Actual/Schedule Finish]])+1)</f>
        <v>1900</v>
      </c>
      <c r="X3379" s="41" t="str">
        <f>IF(OR(tbl_PV_Milestones[[#This Row],[Project Status]]="Completed",tbl_PV_Milestones[[#This Row],[Project Status]]="Assumed Completed"),"Yes","No")</f>
        <v>No</v>
      </c>
      <c r="Y3379" s="41">
        <f>IF(tbl_PV_Milestones[[#This Row],[Baseline Date]]="",1,0)</f>
        <v>1</v>
      </c>
      <c r="Z3379" s="41">
        <f>IF(tbl_PV_Milestones[[#This Row],[Baseline Date]]&lt;PV_Meta!$B$7,1,0)</f>
        <v>1</v>
      </c>
      <c r="AA3379" s="41">
        <f>IF(tbl_PV_Milestones[[#This Row],[Complete]]="Yes",1,0)</f>
        <v>0</v>
      </c>
      <c r="AB3379" s="41">
        <f>IF(AND(tbl_PV_Milestones[[#This Row],[BL FY]]=2025,tbl_PV_Milestones[[#This Row],[Baseline Date]]&lt;PV_Meta!$B$7),1,0)</f>
        <v>0</v>
      </c>
      <c r="AC3379" s="41">
        <f>IF(AND(tbl_PV_Milestones[[#This Row],[Planned YTD]]=1,tbl_PV_Milestones[[#This Row],[Complete]]="Yes"),1,0)</f>
        <v>0</v>
      </c>
      <c r="AD3379" s="41">
        <f>IF(AND(tbl_PV_Milestones[[#This Row],[Actual/Schedule Finish]]&lt;PV_Meta!$B$7,tbl_PV_Milestones[[#This Row],[Complete]]="No",tbl_PV_Milestones[[#This Row],[Project Status]]&lt;&gt;"On Hold"),1,0)</f>
        <v>1</v>
      </c>
      <c r="AE3379" s="41">
        <f>IF(AND(tbl_PV_Milestones[[#This Row],[Actual/Schedule Finish]]&gt;tbl_PV_Milestones[[#This Row],[Baseline Date]],tbl_PV_Milestones[[#This Row],[Complete]]="No",tbl_PV_Milestones[[#This Row],[Project Status]]&lt;&gt;"On Hold",tbl_PV_Milestones[[#This Row],[Overdue]]=0,tbl_PV_Milestones[[#This Row],[To be Baselined]]&lt;&gt;1),1,0)</f>
        <v>0</v>
      </c>
      <c r="AF3379" s="41">
        <f>IF(AND(tbl_PV_Milestones[[#This Row],[BL FY]]=2025,tbl_PV_Milestones[[#This Row],[Finish FY]]&gt;2025),1,0)</f>
        <v>0</v>
      </c>
      <c r="AG3379" s="56" t="str">
        <f>_xlfn.XLOOKUP(tbl_PV_Milestones[[#This Row],[Work ID]],tbl_PV_Meta[Work ID '#],tbl_PV_Meta[Project Manager/Owner],,0)</f>
        <v>Project Manager 38</v>
      </c>
    </row>
    <row r="3380" spans="4:33" x14ac:dyDescent="0.25">
      <c r="D3380" s="6" t="s">
        <v>154</v>
      </c>
      <c r="E3380" s="6" t="s">
        <v>52</v>
      </c>
      <c r="F3380" s="6" t="s">
        <v>1696</v>
      </c>
      <c r="G3380" s="6" t="s">
        <v>511</v>
      </c>
      <c r="H3380" s="6" t="s">
        <v>505</v>
      </c>
      <c r="I3380" s="6" t="s">
        <v>512</v>
      </c>
      <c r="J3380" s="6" t="s">
        <v>154</v>
      </c>
      <c r="K3380" s="6" t="s">
        <v>36</v>
      </c>
      <c r="L3380" s="6" t="s">
        <v>71</v>
      </c>
      <c r="M3380" s="43"/>
      <c r="N3380" s="44" t="s">
        <v>1979</v>
      </c>
      <c r="S3380" s="45" t="e">
        <f>_xlfn.CONCAT(#REF!,TRIM(tbl_PV_Milestones[[#This Row],[Milestone Description]]))</f>
        <v>#REF!</v>
      </c>
      <c r="T3380" s="84" t="str">
        <f>IF(COUNTIF(tbl_PV_Milestones[UID],tbl_PV_Milestones[[#This Row],[UID]])&gt;1,"Duplicate","")</f>
        <v>Duplicate</v>
      </c>
      <c r="U3380" s="42" t="str">
        <f>_xlfn.XLOOKUP(tbl_PV_Milestones[[#This Row],[Work ID]],tbl_PV_Meta[Work ID '#],tbl_PV_Meta[Sub-Portfolio])</f>
        <v>Sub-Portfolio 4</v>
      </c>
      <c r="V3380" s="41">
        <f>IF(MONTH(tbl_PV_Milestones[[#This Row],[Baseline Date]])&lt;7,YEAR(tbl_PV_Milestones[[#This Row],[Baseline Date]]),YEAR(tbl_PV_Milestones[[#This Row],[Baseline Date]])+1)</f>
        <v>1900</v>
      </c>
      <c r="W3380" s="41">
        <f>IF(MONTH(tbl_PV_Milestones[[#This Row],[Actual/Schedule Finish]])&lt;7,YEAR(tbl_PV_Milestones[[#This Row],[Actual/Schedule Finish]]),YEAR(tbl_PV_Milestones[[#This Row],[Actual/Schedule Finish]])+1)</f>
        <v>1900</v>
      </c>
      <c r="X3380" s="41" t="str">
        <f>IF(OR(tbl_PV_Milestones[[#This Row],[Project Status]]="Completed",tbl_PV_Milestones[[#This Row],[Project Status]]="Assumed Completed"),"Yes","No")</f>
        <v>No</v>
      </c>
      <c r="Y3380" s="41">
        <f>IF(tbl_PV_Milestones[[#This Row],[Baseline Date]]="",1,0)</f>
        <v>1</v>
      </c>
      <c r="Z3380" s="41">
        <f>IF(tbl_PV_Milestones[[#This Row],[Baseline Date]]&lt;PV_Meta!$B$7,1,0)</f>
        <v>1</v>
      </c>
      <c r="AA3380" s="41">
        <f>IF(tbl_PV_Milestones[[#This Row],[Complete]]="Yes",1,0)</f>
        <v>0</v>
      </c>
      <c r="AB3380" s="41">
        <f>IF(AND(tbl_PV_Milestones[[#This Row],[BL FY]]=2025,tbl_PV_Milestones[[#This Row],[Baseline Date]]&lt;PV_Meta!$B$7),1,0)</f>
        <v>0</v>
      </c>
      <c r="AC3380" s="41">
        <f>IF(AND(tbl_PV_Milestones[[#This Row],[Planned YTD]]=1,tbl_PV_Milestones[[#This Row],[Complete]]="Yes"),1,0)</f>
        <v>0</v>
      </c>
      <c r="AD3380" s="41">
        <f>IF(AND(tbl_PV_Milestones[[#This Row],[Actual/Schedule Finish]]&lt;PV_Meta!$B$7,tbl_PV_Milestones[[#This Row],[Complete]]="No",tbl_PV_Milestones[[#This Row],[Project Status]]&lt;&gt;"On Hold"),1,0)</f>
        <v>1</v>
      </c>
      <c r="AE3380" s="41">
        <f>IF(AND(tbl_PV_Milestones[[#This Row],[Actual/Schedule Finish]]&gt;tbl_PV_Milestones[[#This Row],[Baseline Date]],tbl_PV_Milestones[[#This Row],[Complete]]="No",tbl_PV_Milestones[[#This Row],[Project Status]]&lt;&gt;"On Hold",tbl_PV_Milestones[[#This Row],[Overdue]]=0,tbl_PV_Milestones[[#This Row],[To be Baselined]]&lt;&gt;1),1,0)</f>
        <v>0</v>
      </c>
      <c r="AF3380" s="41">
        <f>IF(AND(tbl_PV_Milestones[[#This Row],[BL FY]]=2025,tbl_PV_Milestones[[#This Row],[Finish FY]]&gt;2025),1,0)</f>
        <v>0</v>
      </c>
      <c r="AG3380" s="56" t="str">
        <f>_xlfn.XLOOKUP(tbl_PV_Milestones[[#This Row],[Work ID]],tbl_PV_Meta[Work ID '#],tbl_PV_Meta[Project Manager/Owner],,0)</f>
        <v>Project Manager 38</v>
      </c>
    </row>
    <row r="3381" spans="4:33" x14ac:dyDescent="0.25">
      <c r="D3381" s="6" t="s">
        <v>154</v>
      </c>
      <c r="E3381" s="6" t="s">
        <v>52</v>
      </c>
      <c r="F3381" s="6" t="s">
        <v>1696</v>
      </c>
      <c r="G3381" s="6" t="s">
        <v>558</v>
      </c>
      <c r="H3381" s="6" t="s">
        <v>505</v>
      </c>
      <c r="I3381" s="6" t="s">
        <v>510</v>
      </c>
      <c r="J3381" s="6" t="s">
        <v>154</v>
      </c>
      <c r="K3381" s="6" t="s">
        <v>36</v>
      </c>
      <c r="L3381" s="6" t="s">
        <v>71</v>
      </c>
      <c r="M3381" s="43"/>
      <c r="N3381" s="44" t="s">
        <v>1979</v>
      </c>
      <c r="S3381" s="45" t="e">
        <f>_xlfn.CONCAT(#REF!,TRIM(tbl_PV_Milestones[[#This Row],[Milestone Description]]))</f>
        <v>#REF!</v>
      </c>
      <c r="T3381" s="84" t="str">
        <f>IF(COUNTIF(tbl_PV_Milestones[UID],tbl_PV_Milestones[[#This Row],[UID]])&gt;1,"Duplicate","")</f>
        <v>Duplicate</v>
      </c>
      <c r="U3381" s="42" t="str">
        <f>_xlfn.XLOOKUP(tbl_PV_Milestones[[#This Row],[Work ID]],tbl_PV_Meta[Work ID '#],tbl_PV_Meta[Sub-Portfolio])</f>
        <v>Sub-Portfolio 4</v>
      </c>
      <c r="V3381" s="41">
        <f>IF(MONTH(tbl_PV_Milestones[[#This Row],[Baseline Date]])&lt;7,YEAR(tbl_PV_Milestones[[#This Row],[Baseline Date]]),YEAR(tbl_PV_Milestones[[#This Row],[Baseline Date]])+1)</f>
        <v>1900</v>
      </c>
      <c r="W3381" s="41">
        <f>IF(MONTH(tbl_PV_Milestones[[#This Row],[Actual/Schedule Finish]])&lt;7,YEAR(tbl_PV_Milestones[[#This Row],[Actual/Schedule Finish]]),YEAR(tbl_PV_Milestones[[#This Row],[Actual/Schedule Finish]])+1)</f>
        <v>1900</v>
      </c>
      <c r="X3381" s="41" t="str">
        <f>IF(OR(tbl_PV_Milestones[[#This Row],[Project Status]]="Completed",tbl_PV_Milestones[[#This Row],[Project Status]]="Assumed Completed"),"Yes","No")</f>
        <v>No</v>
      </c>
      <c r="Y3381" s="41">
        <f>IF(tbl_PV_Milestones[[#This Row],[Baseline Date]]="",1,0)</f>
        <v>1</v>
      </c>
      <c r="Z3381" s="41">
        <f>IF(tbl_PV_Milestones[[#This Row],[Baseline Date]]&lt;PV_Meta!$B$7,1,0)</f>
        <v>1</v>
      </c>
      <c r="AA3381" s="41">
        <f>IF(tbl_PV_Milestones[[#This Row],[Complete]]="Yes",1,0)</f>
        <v>0</v>
      </c>
      <c r="AB3381" s="41">
        <f>IF(AND(tbl_PV_Milestones[[#This Row],[BL FY]]=2025,tbl_PV_Milestones[[#This Row],[Baseline Date]]&lt;PV_Meta!$B$7),1,0)</f>
        <v>0</v>
      </c>
      <c r="AC3381" s="41">
        <f>IF(AND(tbl_PV_Milestones[[#This Row],[Planned YTD]]=1,tbl_PV_Milestones[[#This Row],[Complete]]="Yes"),1,0)</f>
        <v>0</v>
      </c>
      <c r="AD3381" s="41">
        <f>IF(AND(tbl_PV_Milestones[[#This Row],[Actual/Schedule Finish]]&lt;PV_Meta!$B$7,tbl_PV_Milestones[[#This Row],[Complete]]="No",tbl_PV_Milestones[[#This Row],[Project Status]]&lt;&gt;"On Hold"),1,0)</f>
        <v>1</v>
      </c>
      <c r="AE3381" s="41">
        <f>IF(AND(tbl_PV_Milestones[[#This Row],[Actual/Schedule Finish]]&gt;tbl_PV_Milestones[[#This Row],[Baseline Date]],tbl_PV_Milestones[[#This Row],[Complete]]="No",tbl_PV_Milestones[[#This Row],[Project Status]]&lt;&gt;"On Hold",tbl_PV_Milestones[[#This Row],[Overdue]]=0,tbl_PV_Milestones[[#This Row],[To be Baselined]]&lt;&gt;1),1,0)</f>
        <v>0</v>
      </c>
      <c r="AF3381" s="41">
        <f>IF(AND(tbl_PV_Milestones[[#This Row],[BL FY]]=2025,tbl_PV_Milestones[[#This Row],[Finish FY]]&gt;2025),1,0)</f>
        <v>0</v>
      </c>
      <c r="AG3381" s="56" t="str">
        <f>_xlfn.XLOOKUP(tbl_PV_Milestones[[#This Row],[Work ID]],tbl_PV_Meta[Work ID '#],tbl_PV_Meta[Project Manager/Owner],,0)</f>
        <v>Project Manager 38</v>
      </c>
    </row>
    <row r="3382" spans="4:33" x14ac:dyDescent="0.25">
      <c r="D3382" s="6" t="s">
        <v>154</v>
      </c>
      <c r="E3382" s="6" t="s">
        <v>52</v>
      </c>
      <c r="F3382" s="6" t="s">
        <v>1696</v>
      </c>
      <c r="G3382" s="6" t="s">
        <v>559</v>
      </c>
      <c r="H3382" s="6" t="s">
        <v>505</v>
      </c>
      <c r="I3382" s="6" t="s">
        <v>510</v>
      </c>
      <c r="J3382" s="6" t="s">
        <v>154</v>
      </c>
      <c r="K3382" s="6" t="s">
        <v>36</v>
      </c>
      <c r="L3382" s="6" t="s">
        <v>71</v>
      </c>
      <c r="M3382" s="43"/>
      <c r="N3382" s="44" t="s">
        <v>1979</v>
      </c>
      <c r="S3382" s="45" t="e">
        <f>_xlfn.CONCAT(#REF!,TRIM(tbl_PV_Milestones[[#This Row],[Milestone Description]]))</f>
        <v>#REF!</v>
      </c>
      <c r="T3382" s="84" t="str">
        <f>IF(COUNTIF(tbl_PV_Milestones[UID],tbl_PV_Milestones[[#This Row],[UID]])&gt;1,"Duplicate","")</f>
        <v>Duplicate</v>
      </c>
      <c r="U3382" s="42" t="str">
        <f>_xlfn.XLOOKUP(tbl_PV_Milestones[[#This Row],[Work ID]],tbl_PV_Meta[Work ID '#],tbl_PV_Meta[Sub-Portfolio])</f>
        <v>Sub-Portfolio 4</v>
      </c>
      <c r="V3382" s="41">
        <f>IF(MONTH(tbl_PV_Milestones[[#This Row],[Baseline Date]])&lt;7,YEAR(tbl_PV_Milestones[[#This Row],[Baseline Date]]),YEAR(tbl_PV_Milestones[[#This Row],[Baseline Date]])+1)</f>
        <v>1900</v>
      </c>
      <c r="W3382" s="41">
        <f>IF(MONTH(tbl_PV_Milestones[[#This Row],[Actual/Schedule Finish]])&lt;7,YEAR(tbl_PV_Milestones[[#This Row],[Actual/Schedule Finish]]),YEAR(tbl_PV_Milestones[[#This Row],[Actual/Schedule Finish]])+1)</f>
        <v>1900</v>
      </c>
      <c r="X3382" s="41" t="str">
        <f>IF(OR(tbl_PV_Milestones[[#This Row],[Project Status]]="Completed",tbl_PV_Milestones[[#This Row],[Project Status]]="Assumed Completed"),"Yes","No")</f>
        <v>No</v>
      </c>
      <c r="Y3382" s="41">
        <f>IF(tbl_PV_Milestones[[#This Row],[Baseline Date]]="",1,0)</f>
        <v>1</v>
      </c>
      <c r="Z3382" s="41">
        <f>IF(tbl_PV_Milestones[[#This Row],[Baseline Date]]&lt;PV_Meta!$B$7,1,0)</f>
        <v>1</v>
      </c>
      <c r="AA3382" s="41">
        <f>IF(tbl_PV_Milestones[[#This Row],[Complete]]="Yes",1,0)</f>
        <v>0</v>
      </c>
      <c r="AB3382" s="41">
        <f>IF(AND(tbl_PV_Milestones[[#This Row],[BL FY]]=2025,tbl_PV_Milestones[[#This Row],[Baseline Date]]&lt;PV_Meta!$B$7),1,0)</f>
        <v>0</v>
      </c>
      <c r="AC3382" s="41">
        <f>IF(AND(tbl_PV_Milestones[[#This Row],[Planned YTD]]=1,tbl_PV_Milestones[[#This Row],[Complete]]="Yes"),1,0)</f>
        <v>0</v>
      </c>
      <c r="AD3382" s="41">
        <f>IF(AND(tbl_PV_Milestones[[#This Row],[Actual/Schedule Finish]]&lt;PV_Meta!$B$7,tbl_PV_Milestones[[#This Row],[Complete]]="No",tbl_PV_Milestones[[#This Row],[Project Status]]&lt;&gt;"On Hold"),1,0)</f>
        <v>1</v>
      </c>
      <c r="AE3382" s="41">
        <f>IF(AND(tbl_PV_Milestones[[#This Row],[Actual/Schedule Finish]]&gt;tbl_PV_Milestones[[#This Row],[Baseline Date]],tbl_PV_Milestones[[#This Row],[Complete]]="No",tbl_PV_Milestones[[#This Row],[Project Status]]&lt;&gt;"On Hold",tbl_PV_Milestones[[#This Row],[Overdue]]=0,tbl_PV_Milestones[[#This Row],[To be Baselined]]&lt;&gt;1),1,0)</f>
        <v>0</v>
      </c>
      <c r="AF3382" s="41">
        <f>IF(AND(tbl_PV_Milestones[[#This Row],[BL FY]]=2025,tbl_PV_Milestones[[#This Row],[Finish FY]]&gt;2025),1,0)</f>
        <v>0</v>
      </c>
      <c r="AG3382" s="56" t="str">
        <f>_xlfn.XLOOKUP(tbl_PV_Milestones[[#This Row],[Work ID]],tbl_PV_Meta[Work ID '#],tbl_PV_Meta[Project Manager/Owner],,0)</f>
        <v>Project Manager 38</v>
      </c>
    </row>
    <row r="3383" spans="4:33" x14ac:dyDescent="0.25">
      <c r="D3383" s="6" t="s">
        <v>154</v>
      </c>
      <c r="E3383" s="6" t="s">
        <v>503</v>
      </c>
      <c r="F3383" s="6" t="s">
        <v>1751</v>
      </c>
      <c r="G3383" s="6" t="s">
        <v>738</v>
      </c>
      <c r="H3383" s="6" t="s">
        <v>505</v>
      </c>
      <c r="I3383" s="6" t="s">
        <v>522</v>
      </c>
      <c r="J3383" s="6" t="s">
        <v>154</v>
      </c>
      <c r="K3383" s="6" t="s">
        <v>39</v>
      </c>
      <c r="L3383" s="6" t="s">
        <v>50</v>
      </c>
      <c r="M3383" s="43"/>
      <c r="N3383" s="44" t="s">
        <v>1979</v>
      </c>
      <c r="O3383" s="39">
        <v>45698.708333333299</v>
      </c>
      <c r="P3383" s="39">
        <v>45698.708333333299</v>
      </c>
      <c r="Q3383" s="6">
        <v>0</v>
      </c>
      <c r="R3383" s="6">
        <v>0</v>
      </c>
      <c r="S3383" s="45" t="e">
        <f>_xlfn.CONCAT(#REF!,TRIM(tbl_PV_Milestones[[#This Row],[Milestone Description]]))</f>
        <v>#REF!</v>
      </c>
      <c r="T3383" s="84" t="str">
        <f>IF(COUNTIF(tbl_PV_Milestones[UID],tbl_PV_Milestones[[#This Row],[UID]])&gt;1,"Duplicate","")</f>
        <v>Duplicate</v>
      </c>
      <c r="U3383" s="42" t="str">
        <f>_xlfn.XLOOKUP(tbl_PV_Milestones[[#This Row],[Work ID]],tbl_PV_Meta[Work ID '#],tbl_PV_Meta[Sub-Portfolio])</f>
        <v>Sub-Portfolio 8</v>
      </c>
      <c r="V3383" s="41">
        <f>IF(MONTH(tbl_PV_Milestones[[#This Row],[Baseline Date]])&lt;7,YEAR(tbl_PV_Milestones[[#This Row],[Baseline Date]]),YEAR(tbl_PV_Milestones[[#This Row],[Baseline Date]])+1)</f>
        <v>2025</v>
      </c>
      <c r="W3383" s="41">
        <f>IF(MONTH(tbl_PV_Milestones[[#This Row],[Actual/Schedule Finish]])&lt;7,YEAR(tbl_PV_Milestones[[#This Row],[Actual/Schedule Finish]]),YEAR(tbl_PV_Milestones[[#This Row],[Actual/Schedule Finish]])+1)</f>
        <v>2025</v>
      </c>
      <c r="X3383" s="41" t="str">
        <f>IF(OR(tbl_PV_Milestones[[#This Row],[Project Status]]="Completed",tbl_PV_Milestones[[#This Row],[Project Status]]="Assumed Completed"),"Yes","No")</f>
        <v>No</v>
      </c>
      <c r="Y3383" s="41">
        <f>IF(tbl_PV_Milestones[[#This Row],[Baseline Date]]="",1,0)</f>
        <v>0</v>
      </c>
      <c r="Z3383" s="41">
        <f>IF(tbl_PV_Milestones[[#This Row],[Baseline Date]]&lt;PV_Meta!$B$7,1,0)</f>
        <v>1</v>
      </c>
      <c r="AA3383" s="41">
        <f>IF(tbl_PV_Milestones[[#This Row],[Complete]]="Yes",1,0)</f>
        <v>0</v>
      </c>
      <c r="AB3383" s="41">
        <f>IF(AND(tbl_PV_Milestones[[#This Row],[BL FY]]=2025,tbl_PV_Milestones[[#This Row],[Baseline Date]]&lt;PV_Meta!$B$7),1,0)</f>
        <v>1</v>
      </c>
      <c r="AC3383" s="41">
        <f>IF(AND(tbl_PV_Milestones[[#This Row],[Planned YTD]]=1,tbl_PV_Milestones[[#This Row],[Complete]]="Yes"),1,0)</f>
        <v>0</v>
      </c>
      <c r="AD3383" s="41">
        <f>IF(AND(tbl_PV_Milestones[[#This Row],[Actual/Schedule Finish]]&lt;PV_Meta!$B$7,tbl_PV_Milestones[[#This Row],[Complete]]="No",tbl_PV_Milestones[[#This Row],[Project Status]]&lt;&gt;"On Hold"),1,0)</f>
        <v>1</v>
      </c>
      <c r="AE3383" s="41">
        <f>IF(AND(tbl_PV_Milestones[[#This Row],[Actual/Schedule Finish]]&gt;tbl_PV_Milestones[[#This Row],[Baseline Date]],tbl_PV_Milestones[[#This Row],[Complete]]="No",tbl_PV_Milestones[[#This Row],[Project Status]]&lt;&gt;"On Hold",tbl_PV_Milestones[[#This Row],[Overdue]]=0,tbl_PV_Milestones[[#This Row],[To be Baselined]]&lt;&gt;1),1,0)</f>
        <v>0</v>
      </c>
      <c r="AF3383" s="41">
        <f>IF(AND(tbl_PV_Milestones[[#This Row],[BL FY]]=2025,tbl_PV_Milestones[[#This Row],[Finish FY]]&gt;2025),1,0)</f>
        <v>0</v>
      </c>
      <c r="AG3383" s="56" t="str">
        <f>_xlfn.XLOOKUP(tbl_PV_Milestones[[#This Row],[Work ID]],tbl_PV_Meta[Work ID '#],tbl_PV_Meta[Project Manager/Owner],,0)</f>
        <v>Project Manager 16</v>
      </c>
    </row>
    <row r="3384" spans="4:33" x14ac:dyDescent="0.25">
      <c r="D3384" s="6" t="s">
        <v>154</v>
      </c>
      <c r="E3384" s="6" t="s">
        <v>503</v>
      </c>
      <c r="F3384" s="6" t="s">
        <v>1751</v>
      </c>
      <c r="G3384" s="6" t="s">
        <v>566</v>
      </c>
      <c r="H3384" s="6" t="s">
        <v>505</v>
      </c>
      <c r="I3384" s="6" t="s">
        <v>522</v>
      </c>
      <c r="J3384" s="6" t="s">
        <v>154</v>
      </c>
      <c r="K3384" s="6" t="s">
        <v>39</v>
      </c>
      <c r="L3384" s="6" t="s">
        <v>50</v>
      </c>
      <c r="M3384" s="43"/>
      <c r="N3384" s="44" t="s">
        <v>1979</v>
      </c>
      <c r="O3384" s="39">
        <v>45698.708333333299</v>
      </c>
      <c r="P3384" s="39">
        <v>45698.708333333299</v>
      </c>
      <c r="Q3384" s="6">
        <v>0</v>
      </c>
      <c r="R3384" s="6">
        <v>0</v>
      </c>
      <c r="S3384" s="45" t="e">
        <f>_xlfn.CONCAT(#REF!,TRIM(tbl_PV_Milestones[[#This Row],[Milestone Description]]))</f>
        <v>#REF!</v>
      </c>
      <c r="T3384" s="84" t="str">
        <f>IF(COUNTIF(tbl_PV_Milestones[UID],tbl_PV_Milestones[[#This Row],[UID]])&gt;1,"Duplicate","")</f>
        <v>Duplicate</v>
      </c>
      <c r="U3384" s="42" t="str">
        <f>_xlfn.XLOOKUP(tbl_PV_Milestones[[#This Row],[Work ID]],tbl_PV_Meta[Work ID '#],tbl_PV_Meta[Sub-Portfolio])</f>
        <v>Sub-Portfolio 8</v>
      </c>
      <c r="V3384" s="41">
        <f>IF(MONTH(tbl_PV_Milestones[[#This Row],[Baseline Date]])&lt;7,YEAR(tbl_PV_Milestones[[#This Row],[Baseline Date]]),YEAR(tbl_PV_Milestones[[#This Row],[Baseline Date]])+1)</f>
        <v>2025</v>
      </c>
      <c r="W3384" s="41">
        <f>IF(MONTH(tbl_PV_Milestones[[#This Row],[Actual/Schedule Finish]])&lt;7,YEAR(tbl_PV_Milestones[[#This Row],[Actual/Schedule Finish]]),YEAR(tbl_PV_Milestones[[#This Row],[Actual/Schedule Finish]])+1)</f>
        <v>2025</v>
      </c>
      <c r="X3384" s="41" t="str">
        <f>IF(OR(tbl_PV_Milestones[[#This Row],[Project Status]]="Completed",tbl_PV_Milestones[[#This Row],[Project Status]]="Assumed Completed"),"Yes","No")</f>
        <v>No</v>
      </c>
      <c r="Y3384" s="41">
        <f>IF(tbl_PV_Milestones[[#This Row],[Baseline Date]]="",1,0)</f>
        <v>0</v>
      </c>
      <c r="Z3384" s="41">
        <f>IF(tbl_PV_Milestones[[#This Row],[Baseline Date]]&lt;PV_Meta!$B$7,1,0)</f>
        <v>1</v>
      </c>
      <c r="AA3384" s="41">
        <f>IF(tbl_PV_Milestones[[#This Row],[Complete]]="Yes",1,0)</f>
        <v>0</v>
      </c>
      <c r="AB3384" s="41">
        <f>IF(AND(tbl_PV_Milestones[[#This Row],[BL FY]]=2025,tbl_PV_Milestones[[#This Row],[Baseline Date]]&lt;PV_Meta!$B$7),1,0)</f>
        <v>1</v>
      </c>
      <c r="AC3384" s="41">
        <f>IF(AND(tbl_PV_Milestones[[#This Row],[Planned YTD]]=1,tbl_PV_Milestones[[#This Row],[Complete]]="Yes"),1,0)</f>
        <v>0</v>
      </c>
      <c r="AD3384" s="41">
        <f>IF(AND(tbl_PV_Milestones[[#This Row],[Actual/Schedule Finish]]&lt;PV_Meta!$B$7,tbl_PV_Milestones[[#This Row],[Complete]]="No",tbl_PV_Milestones[[#This Row],[Project Status]]&lt;&gt;"On Hold"),1,0)</f>
        <v>1</v>
      </c>
      <c r="AE3384" s="41">
        <f>IF(AND(tbl_PV_Milestones[[#This Row],[Actual/Schedule Finish]]&gt;tbl_PV_Milestones[[#This Row],[Baseline Date]],tbl_PV_Milestones[[#This Row],[Complete]]="No",tbl_PV_Milestones[[#This Row],[Project Status]]&lt;&gt;"On Hold",tbl_PV_Milestones[[#This Row],[Overdue]]=0,tbl_PV_Milestones[[#This Row],[To be Baselined]]&lt;&gt;1),1,0)</f>
        <v>0</v>
      </c>
      <c r="AF3384" s="41">
        <f>IF(AND(tbl_PV_Milestones[[#This Row],[BL FY]]=2025,tbl_PV_Milestones[[#This Row],[Finish FY]]&gt;2025),1,0)</f>
        <v>0</v>
      </c>
      <c r="AG3384" s="56" t="str">
        <f>_xlfn.XLOOKUP(tbl_PV_Milestones[[#This Row],[Work ID]],tbl_PV_Meta[Work ID '#],tbl_PV_Meta[Project Manager/Owner],,0)</f>
        <v>Project Manager 16</v>
      </c>
    </row>
    <row r="3385" spans="4:33" x14ac:dyDescent="0.25">
      <c r="D3385" s="6" t="s">
        <v>154</v>
      </c>
      <c r="E3385" s="6" t="s">
        <v>503</v>
      </c>
      <c r="F3385" s="6" t="s">
        <v>1751</v>
      </c>
      <c r="G3385" s="6" t="s">
        <v>739</v>
      </c>
      <c r="H3385" s="6" t="s">
        <v>505</v>
      </c>
      <c r="I3385" s="6" t="s">
        <v>522</v>
      </c>
      <c r="J3385" s="6" t="s">
        <v>154</v>
      </c>
      <c r="K3385" s="6" t="s">
        <v>39</v>
      </c>
      <c r="L3385" s="6" t="s">
        <v>50</v>
      </c>
      <c r="M3385" s="43"/>
      <c r="N3385" s="44" t="s">
        <v>1979</v>
      </c>
      <c r="O3385" s="39">
        <v>45698.708333333299</v>
      </c>
      <c r="P3385" s="39">
        <v>45698.708333333299</v>
      </c>
      <c r="Q3385" s="6">
        <v>0</v>
      </c>
      <c r="R3385" s="6">
        <v>0</v>
      </c>
      <c r="S3385" s="45" t="e">
        <f>_xlfn.CONCAT(#REF!,TRIM(tbl_PV_Milestones[[#This Row],[Milestone Description]]))</f>
        <v>#REF!</v>
      </c>
      <c r="T3385" s="84" t="str">
        <f>IF(COUNTIF(tbl_PV_Milestones[UID],tbl_PV_Milestones[[#This Row],[UID]])&gt;1,"Duplicate","")</f>
        <v>Duplicate</v>
      </c>
      <c r="U3385" s="42" t="str">
        <f>_xlfn.XLOOKUP(tbl_PV_Milestones[[#This Row],[Work ID]],tbl_PV_Meta[Work ID '#],tbl_PV_Meta[Sub-Portfolio])</f>
        <v>Sub-Portfolio 8</v>
      </c>
      <c r="V3385" s="41">
        <f>IF(MONTH(tbl_PV_Milestones[[#This Row],[Baseline Date]])&lt;7,YEAR(tbl_PV_Milestones[[#This Row],[Baseline Date]]),YEAR(tbl_PV_Milestones[[#This Row],[Baseline Date]])+1)</f>
        <v>2025</v>
      </c>
      <c r="W3385" s="41">
        <f>IF(MONTH(tbl_PV_Milestones[[#This Row],[Actual/Schedule Finish]])&lt;7,YEAR(tbl_PV_Milestones[[#This Row],[Actual/Schedule Finish]]),YEAR(tbl_PV_Milestones[[#This Row],[Actual/Schedule Finish]])+1)</f>
        <v>2025</v>
      </c>
      <c r="X3385" s="41" t="str">
        <f>IF(OR(tbl_PV_Milestones[[#This Row],[Project Status]]="Completed",tbl_PV_Milestones[[#This Row],[Project Status]]="Assumed Completed"),"Yes","No")</f>
        <v>No</v>
      </c>
      <c r="Y3385" s="41">
        <f>IF(tbl_PV_Milestones[[#This Row],[Baseline Date]]="",1,0)</f>
        <v>0</v>
      </c>
      <c r="Z3385" s="41">
        <f>IF(tbl_PV_Milestones[[#This Row],[Baseline Date]]&lt;PV_Meta!$B$7,1,0)</f>
        <v>1</v>
      </c>
      <c r="AA3385" s="41">
        <f>IF(tbl_PV_Milestones[[#This Row],[Complete]]="Yes",1,0)</f>
        <v>0</v>
      </c>
      <c r="AB3385" s="41">
        <f>IF(AND(tbl_PV_Milestones[[#This Row],[BL FY]]=2025,tbl_PV_Milestones[[#This Row],[Baseline Date]]&lt;PV_Meta!$B$7),1,0)</f>
        <v>1</v>
      </c>
      <c r="AC3385" s="41">
        <f>IF(AND(tbl_PV_Milestones[[#This Row],[Planned YTD]]=1,tbl_PV_Milestones[[#This Row],[Complete]]="Yes"),1,0)</f>
        <v>0</v>
      </c>
      <c r="AD3385" s="41">
        <f>IF(AND(tbl_PV_Milestones[[#This Row],[Actual/Schedule Finish]]&lt;PV_Meta!$B$7,tbl_PV_Milestones[[#This Row],[Complete]]="No",tbl_PV_Milestones[[#This Row],[Project Status]]&lt;&gt;"On Hold"),1,0)</f>
        <v>1</v>
      </c>
      <c r="AE3385" s="41">
        <f>IF(AND(tbl_PV_Milestones[[#This Row],[Actual/Schedule Finish]]&gt;tbl_PV_Milestones[[#This Row],[Baseline Date]],tbl_PV_Milestones[[#This Row],[Complete]]="No",tbl_PV_Milestones[[#This Row],[Project Status]]&lt;&gt;"On Hold",tbl_PV_Milestones[[#This Row],[Overdue]]=0,tbl_PV_Milestones[[#This Row],[To be Baselined]]&lt;&gt;1),1,0)</f>
        <v>0</v>
      </c>
      <c r="AF3385" s="41">
        <f>IF(AND(tbl_PV_Milestones[[#This Row],[BL FY]]=2025,tbl_PV_Milestones[[#This Row],[Finish FY]]&gt;2025),1,0)</f>
        <v>0</v>
      </c>
      <c r="AG3385" s="56" t="str">
        <f>_xlfn.XLOOKUP(tbl_PV_Milestones[[#This Row],[Work ID]],tbl_PV_Meta[Work ID '#],tbl_PV_Meta[Project Manager/Owner],,0)</f>
        <v>Project Manager 16</v>
      </c>
    </row>
    <row r="3386" spans="4:33" x14ac:dyDescent="0.25">
      <c r="D3386" s="6" t="s">
        <v>154</v>
      </c>
      <c r="E3386" s="6" t="s">
        <v>503</v>
      </c>
      <c r="F3386" s="6" t="s">
        <v>1751</v>
      </c>
      <c r="G3386" s="6" t="s">
        <v>740</v>
      </c>
      <c r="H3386" s="6" t="s">
        <v>505</v>
      </c>
      <c r="I3386" s="6" t="s">
        <v>522</v>
      </c>
      <c r="J3386" s="6" t="s">
        <v>154</v>
      </c>
      <c r="K3386" s="6" t="s">
        <v>39</v>
      </c>
      <c r="L3386" s="6" t="s">
        <v>50</v>
      </c>
      <c r="M3386" s="43"/>
      <c r="N3386" s="44" t="s">
        <v>1979</v>
      </c>
      <c r="O3386" s="39">
        <v>45698.708333333299</v>
      </c>
      <c r="P3386" s="39">
        <v>45698.708333333299</v>
      </c>
      <c r="Q3386" s="6">
        <v>0</v>
      </c>
      <c r="R3386" s="6">
        <v>0</v>
      </c>
      <c r="S3386" s="45" t="e">
        <f>_xlfn.CONCAT(#REF!,TRIM(tbl_PV_Milestones[[#This Row],[Milestone Description]]))</f>
        <v>#REF!</v>
      </c>
      <c r="T3386" s="84" t="str">
        <f>IF(COUNTIF(tbl_PV_Milestones[UID],tbl_PV_Milestones[[#This Row],[UID]])&gt;1,"Duplicate","")</f>
        <v>Duplicate</v>
      </c>
      <c r="U3386" s="42" t="str">
        <f>_xlfn.XLOOKUP(tbl_PV_Milestones[[#This Row],[Work ID]],tbl_PV_Meta[Work ID '#],tbl_PV_Meta[Sub-Portfolio])</f>
        <v>Sub-Portfolio 8</v>
      </c>
      <c r="V3386" s="41">
        <f>IF(MONTH(tbl_PV_Milestones[[#This Row],[Baseline Date]])&lt;7,YEAR(tbl_PV_Milestones[[#This Row],[Baseline Date]]),YEAR(tbl_PV_Milestones[[#This Row],[Baseline Date]])+1)</f>
        <v>2025</v>
      </c>
      <c r="W3386" s="41">
        <f>IF(MONTH(tbl_PV_Milestones[[#This Row],[Actual/Schedule Finish]])&lt;7,YEAR(tbl_PV_Milestones[[#This Row],[Actual/Schedule Finish]]),YEAR(tbl_PV_Milestones[[#This Row],[Actual/Schedule Finish]])+1)</f>
        <v>2025</v>
      </c>
      <c r="X3386" s="41" t="str">
        <f>IF(OR(tbl_PV_Milestones[[#This Row],[Project Status]]="Completed",tbl_PV_Milestones[[#This Row],[Project Status]]="Assumed Completed"),"Yes","No")</f>
        <v>No</v>
      </c>
      <c r="Y3386" s="41">
        <f>IF(tbl_PV_Milestones[[#This Row],[Baseline Date]]="",1,0)</f>
        <v>0</v>
      </c>
      <c r="Z3386" s="41">
        <f>IF(tbl_PV_Milestones[[#This Row],[Baseline Date]]&lt;PV_Meta!$B$7,1,0)</f>
        <v>1</v>
      </c>
      <c r="AA3386" s="41">
        <f>IF(tbl_PV_Milestones[[#This Row],[Complete]]="Yes",1,0)</f>
        <v>0</v>
      </c>
      <c r="AB3386" s="41">
        <f>IF(AND(tbl_PV_Milestones[[#This Row],[BL FY]]=2025,tbl_PV_Milestones[[#This Row],[Baseline Date]]&lt;PV_Meta!$B$7),1,0)</f>
        <v>1</v>
      </c>
      <c r="AC3386" s="41">
        <f>IF(AND(tbl_PV_Milestones[[#This Row],[Planned YTD]]=1,tbl_PV_Milestones[[#This Row],[Complete]]="Yes"),1,0)</f>
        <v>0</v>
      </c>
      <c r="AD3386" s="41">
        <f>IF(AND(tbl_PV_Milestones[[#This Row],[Actual/Schedule Finish]]&lt;PV_Meta!$B$7,tbl_PV_Milestones[[#This Row],[Complete]]="No",tbl_PV_Milestones[[#This Row],[Project Status]]&lt;&gt;"On Hold"),1,0)</f>
        <v>1</v>
      </c>
      <c r="AE3386" s="41">
        <f>IF(AND(tbl_PV_Milestones[[#This Row],[Actual/Schedule Finish]]&gt;tbl_PV_Milestones[[#This Row],[Baseline Date]],tbl_PV_Milestones[[#This Row],[Complete]]="No",tbl_PV_Milestones[[#This Row],[Project Status]]&lt;&gt;"On Hold",tbl_PV_Milestones[[#This Row],[Overdue]]=0,tbl_PV_Milestones[[#This Row],[To be Baselined]]&lt;&gt;1),1,0)</f>
        <v>0</v>
      </c>
      <c r="AF3386" s="41">
        <f>IF(AND(tbl_PV_Milestones[[#This Row],[BL FY]]=2025,tbl_PV_Milestones[[#This Row],[Finish FY]]&gt;2025),1,0)</f>
        <v>0</v>
      </c>
      <c r="AG3386" s="56" t="str">
        <f>_xlfn.XLOOKUP(tbl_PV_Milestones[[#This Row],[Work ID]],tbl_PV_Meta[Work ID '#],tbl_PV_Meta[Project Manager/Owner],,0)</f>
        <v>Project Manager 16</v>
      </c>
    </row>
    <row r="3387" spans="4:33" x14ac:dyDescent="0.25">
      <c r="D3387" s="6" t="s">
        <v>154</v>
      </c>
      <c r="E3387" s="6" t="s">
        <v>503</v>
      </c>
      <c r="F3387" s="6" t="s">
        <v>1751</v>
      </c>
      <c r="G3387" s="6" t="s">
        <v>741</v>
      </c>
      <c r="H3387" s="6" t="s">
        <v>505</v>
      </c>
      <c r="I3387" s="6" t="s">
        <v>522</v>
      </c>
      <c r="J3387" s="6" t="s">
        <v>154</v>
      </c>
      <c r="K3387" s="6" t="s">
        <v>39</v>
      </c>
      <c r="L3387" s="6" t="s">
        <v>50</v>
      </c>
      <c r="M3387" s="43"/>
      <c r="N3387" s="44" t="s">
        <v>1979</v>
      </c>
      <c r="O3387" s="39">
        <v>45698.708333333299</v>
      </c>
      <c r="P3387" s="39">
        <v>45698.708333333299</v>
      </c>
      <c r="Q3387" s="6">
        <v>0</v>
      </c>
      <c r="R3387" s="6">
        <v>0</v>
      </c>
      <c r="S3387" s="45" t="e">
        <f>_xlfn.CONCAT(#REF!,TRIM(tbl_PV_Milestones[[#This Row],[Milestone Description]]))</f>
        <v>#REF!</v>
      </c>
      <c r="T3387" s="84" t="str">
        <f>IF(COUNTIF(tbl_PV_Milestones[UID],tbl_PV_Milestones[[#This Row],[UID]])&gt;1,"Duplicate","")</f>
        <v>Duplicate</v>
      </c>
      <c r="U3387" s="42" t="str">
        <f>_xlfn.XLOOKUP(tbl_PV_Milestones[[#This Row],[Work ID]],tbl_PV_Meta[Work ID '#],tbl_PV_Meta[Sub-Portfolio])</f>
        <v>Sub-Portfolio 8</v>
      </c>
      <c r="V3387" s="41">
        <f>IF(MONTH(tbl_PV_Milestones[[#This Row],[Baseline Date]])&lt;7,YEAR(tbl_PV_Milestones[[#This Row],[Baseline Date]]),YEAR(tbl_PV_Milestones[[#This Row],[Baseline Date]])+1)</f>
        <v>2025</v>
      </c>
      <c r="W3387" s="41">
        <f>IF(MONTH(tbl_PV_Milestones[[#This Row],[Actual/Schedule Finish]])&lt;7,YEAR(tbl_PV_Milestones[[#This Row],[Actual/Schedule Finish]]),YEAR(tbl_PV_Milestones[[#This Row],[Actual/Schedule Finish]])+1)</f>
        <v>2025</v>
      </c>
      <c r="X3387" s="41" t="str">
        <f>IF(OR(tbl_PV_Milestones[[#This Row],[Project Status]]="Completed",tbl_PV_Milestones[[#This Row],[Project Status]]="Assumed Completed"),"Yes","No")</f>
        <v>No</v>
      </c>
      <c r="Y3387" s="41">
        <f>IF(tbl_PV_Milestones[[#This Row],[Baseline Date]]="",1,0)</f>
        <v>0</v>
      </c>
      <c r="Z3387" s="41">
        <f>IF(tbl_PV_Milestones[[#This Row],[Baseline Date]]&lt;PV_Meta!$B$7,1,0)</f>
        <v>1</v>
      </c>
      <c r="AA3387" s="41">
        <f>IF(tbl_PV_Milestones[[#This Row],[Complete]]="Yes",1,0)</f>
        <v>0</v>
      </c>
      <c r="AB3387" s="41">
        <f>IF(AND(tbl_PV_Milestones[[#This Row],[BL FY]]=2025,tbl_PV_Milestones[[#This Row],[Baseline Date]]&lt;PV_Meta!$B$7),1,0)</f>
        <v>1</v>
      </c>
      <c r="AC3387" s="41">
        <f>IF(AND(tbl_PV_Milestones[[#This Row],[Planned YTD]]=1,tbl_PV_Milestones[[#This Row],[Complete]]="Yes"),1,0)</f>
        <v>0</v>
      </c>
      <c r="AD3387" s="41">
        <f>IF(AND(tbl_PV_Milestones[[#This Row],[Actual/Schedule Finish]]&lt;PV_Meta!$B$7,tbl_PV_Milestones[[#This Row],[Complete]]="No",tbl_PV_Milestones[[#This Row],[Project Status]]&lt;&gt;"On Hold"),1,0)</f>
        <v>1</v>
      </c>
      <c r="AE3387" s="41">
        <f>IF(AND(tbl_PV_Milestones[[#This Row],[Actual/Schedule Finish]]&gt;tbl_PV_Milestones[[#This Row],[Baseline Date]],tbl_PV_Milestones[[#This Row],[Complete]]="No",tbl_PV_Milestones[[#This Row],[Project Status]]&lt;&gt;"On Hold",tbl_PV_Milestones[[#This Row],[Overdue]]=0,tbl_PV_Milestones[[#This Row],[To be Baselined]]&lt;&gt;1),1,0)</f>
        <v>0</v>
      </c>
      <c r="AF3387" s="41">
        <f>IF(AND(tbl_PV_Milestones[[#This Row],[BL FY]]=2025,tbl_PV_Milestones[[#This Row],[Finish FY]]&gt;2025),1,0)</f>
        <v>0</v>
      </c>
      <c r="AG3387" s="56" t="str">
        <f>_xlfn.XLOOKUP(tbl_PV_Milestones[[#This Row],[Work ID]],tbl_PV_Meta[Work ID '#],tbl_PV_Meta[Project Manager/Owner],,0)</f>
        <v>Project Manager 16</v>
      </c>
    </row>
    <row r="3388" spans="4:33" x14ac:dyDescent="0.25">
      <c r="D3388" s="6" t="s">
        <v>154</v>
      </c>
      <c r="E3388" s="6" t="s">
        <v>503</v>
      </c>
      <c r="F3388" s="6" t="s">
        <v>1751</v>
      </c>
      <c r="G3388" s="6" t="s">
        <v>742</v>
      </c>
      <c r="H3388" s="6" t="s">
        <v>505</v>
      </c>
      <c r="I3388" s="6" t="s">
        <v>522</v>
      </c>
      <c r="J3388" s="6" t="s">
        <v>154</v>
      </c>
      <c r="K3388" s="6" t="s">
        <v>39</v>
      </c>
      <c r="L3388" s="6" t="s">
        <v>50</v>
      </c>
      <c r="M3388" s="43"/>
      <c r="N3388" s="44" t="s">
        <v>1979</v>
      </c>
      <c r="O3388" s="39">
        <v>45698.708333333299</v>
      </c>
      <c r="P3388" s="39">
        <v>45698.708333333299</v>
      </c>
      <c r="Q3388" s="6">
        <v>0</v>
      </c>
      <c r="R3388" s="6">
        <v>0</v>
      </c>
      <c r="S3388" s="45" t="e">
        <f>_xlfn.CONCAT(#REF!,TRIM(tbl_PV_Milestones[[#This Row],[Milestone Description]]))</f>
        <v>#REF!</v>
      </c>
      <c r="T3388" s="84" t="str">
        <f>IF(COUNTIF(tbl_PV_Milestones[UID],tbl_PV_Milestones[[#This Row],[UID]])&gt;1,"Duplicate","")</f>
        <v>Duplicate</v>
      </c>
      <c r="U3388" s="42" t="str">
        <f>_xlfn.XLOOKUP(tbl_PV_Milestones[[#This Row],[Work ID]],tbl_PV_Meta[Work ID '#],tbl_PV_Meta[Sub-Portfolio])</f>
        <v>Sub-Portfolio 8</v>
      </c>
      <c r="V3388" s="41">
        <f>IF(MONTH(tbl_PV_Milestones[[#This Row],[Baseline Date]])&lt;7,YEAR(tbl_PV_Milestones[[#This Row],[Baseline Date]]),YEAR(tbl_PV_Milestones[[#This Row],[Baseline Date]])+1)</f>
        <v>2025</v>
      </c>
      <c r="W3388" s="41">
        <f>IF(MONTH(tbl_PV_Milestones[[#This Row],[Actual/Schedule Finish]])&lt;7,YEAR(tbl_PV_Milestones[[#This Row],[Actual/Schedule Finish]]),YEAR(tbl_PV_Milestones[[#This Row],[Actual/Schedule Finish]])+1)</f>
        <v>2025</v>
      </c>
      <c r="X3388" s="41" t="str">
        <f>IF(OR(tbl_PV_Milestones[[#This Row],[Project Status]]="Completed",tbl_PV_Milestones[[#This Row],[Project Status]]="Assumed Completed"),"Yes","No")</f>
        <v>No</v>
      </c>
      <c r="Y3388" s="41">
        <f>IF(tbl_PV_Milestones[[#This Row],[Baseline Date]]="",1,0)</f>
        <v>0</v>
      </c>
      <c r="Z3388" s="41">
        <f>IF(tbl_PV_Milestones[[#This Row],[Baseline Date]]&lt;PV_Meta!$B$7,1,0)</f>
        <v>1</v>
      </c>
      <c r="AA3388" s="41">
        <f>IF(tbl_PV_Milestones[[#This Row],[Complete]]="Yes",1,0)</f>
        <v>0</v>
      </c>
      <c r="AB3388" s="41">
        <f>IF(AND(tbl_PV_Milestones[[#This Row],[BL FY]]=2025,tbl_PV_Milestones[[#This Row],[Baseline Date]]&lt;PV_Meta!$B$7),1,0)</f>
        <v>1</v>
      </c>
      <c r="AC3388" s="41">
        <f>IF(AND(tbl_PV_Milestones[[#This Row],[Planned YTD]]=1,tbl_PV_Milestones[[#This Row],[Complete]]="Yes"),1,0)</f>
        <v>0</v>
      </c>
      <c r="AD3388" s="41">
        <f>IF(AND(tbl_PV_Milestones[[#This Row],[Actual/Schedule Finish]]&lt;PV_Meta!$B$7,tbl_PV_Milestones[[#This Row],[Complete]]="No",tbl_PV_Milestones[[#This Row],[Project Status]]&lt;&gt;"On Hold"),1,0)</f>
        <v>1</v>
      </c>
      <c r="AE3388" s="41">
        <f>IF(AND(tbl_PV_Milestones[[#This Row],[Actual/Schedule Finish]]&gt;tbl_PV_Milestones[[#This Row],[Baseline Date]],tbl_PV_Milestones[[#This Row],[Complete]]="No",tbl_PV_Milestones[[#This Row],[Project Status]]&lt;&gt;"On Hold",tbl_PV_Milestones[[#This Row],[Overdue]]=0,tbl_PV_Milestones[[#This Row],[To be Baselined]]&lt;&gt;1),1,0)</f>
        <v>0</v>
      </c>
      <c r="AF3388" s="41">
        <f>IF(AND(tbl_PV_Milestones[[#This Row],[BL FY]]=2025,tbl_PV_Milestones[[#This Row],[Finish FY]]&gt;2025),1,0)</f>
        <v>0</v>
      </c>
      <c r="AG3388" s="56" t="str">
        <f>_xlfn.XLOOKUP(tbl_PV_Milestones[[#This Row],[Work ID]],tbl_PV_Meta[Work ID '#],tbl_PV_Meta[Project Manager/Owner],,0)</f>
        <v>Project Manager 16</v>
      </c>
    </row>
    <row r="3389" spans="4:33" x14ac:dyDescent="0.25">
      <c r="D3389" s="6" t="s">
        <v>154</v>
      </c>
      <c r="E3389" s="6" t="s">
        <v>503</v>
      </c>
      <c r="F3389" s="6" t="s">
        <v>1751</v>
      </c>
      <c r="G3389" s="6" t="s">
        <v>703</v>
      </c>
      <c r="H3389" s="6" t="s">
        <v>505</v>
      </c>
      <c r="I3389" s="6" t="s">
        <v>522</v>
      </c>
      <c r="J3389" s="6" t="s">
        <v>154</v>
      </c>
      <c r="K3389" s="6" t="s">
        <v>39</v>
      </c>
      <c r="L3389" s="6" t="s">
        <v>50</v>
      </c>
      <c r="M3389" s="43"/>
      <c r="N3389" s="44" t="s">
        <v>1979</v>
      </c>
      <c r="O3389" s="39">
        <v>45698.708333333299</v>
      </c>
      <c r="P3389" s="39">
        <v>45698.708333333299</v>
      </c>
      <c r="Q3389" s="6">
        <v>0</v>
      </c>
      <c r="R3389" s="6">
        <v>0</v>
      </c>
      <c r="S3389" s="45" t="e">
        <f>_xlfn.CONCAT(#REF!,TRIM(tbl_PV_Milestones[[#This Row],[Milestone Description]]))</f>
        <v>#REF!</v>
      </c>
      <c r="T3389" s="84" t="str">
        <f>IF(COUNTIF(tbl_PV_Milestones[UID],tbl_PV_Milestones[[#This Row],[UID]])&gt;1,"Duplicate","")</f>
        <v>Duplicate</v>
      </c>
      <c r="U3389" s="42" t="str">
        <f>_xlfn.XLOOKUP(tbl_PV_Milestones[[#This Row],[Work ID]],tbl_PV_Meta[Work ID '#],tbl_PV_Meta[Sub-Portfolio])</f>
        <v>Sub-Portfolio 8</v>
      </c>
      <c r="V3389" s="41">
        <f>IF(MONTH(tbl_PV_Milestones[[#This Row],[Baseline Date]])&lt;7,YEAR(tbl_PV_Milestones[[#This Row],[Baseline Date]]),YEAR(tbl_PV_Milestones[[#This Row],[Baseline Date]])+1)</f>
        <v>2025</v>
      </c>
      <c r="W3389" s="41">
        <f>IF(MONTH(tbl_PV_Milestones[[#This Row],[Actual/Schedule Finish]])&lt;7,YEAR(tbl_PV_Milestones[[#This Row],[Actual/Schedule Finish]]),YEAR(tbl_PV_Milestones[[#This Row],[Actual/Schedule Finish]])+1)</f>
        <v>2025</v>
      </c>
      <c r="X3389" s="41" t="str">
        <f>IF(OR(tbl_PV_Milestones[[#This Row],[Project Status]]="Completed",tbl_PV_Milestones[[#This Row],[Project Status]]="Assumed Completed"),"Yes","No")</f>
        <v>No</v>
      </c>
      <c r="Y3389" s="41">
        <f>IF(tbl_PV_Milestones[[#This Row],[Baseline Date]]="",1,0)</f>
        <v>0</v>
      </c>
      <c r="Z3389" s="41">
        <f>IF(tbl_PV_Milestones[[#This Row],[Baseline Date]]&lt;PV_Meta!$B$7,1,0)</f>
        <v>1</v>
      </c>
      <c r="AA3389" s="41">
        <f>IF(tbl_PV_Milestones[[#This Row],[Complete]]="Yes",1,0)</f>
        <v>0</v>
      </c>
      <c r="AB3389" s="41">
        <f>IF(AND(tbl_PV_Milestones[[#This Row],[BL FY]]=2025,tbl_PV_Milestones[[#This Row],[Baseline Date]]&lt;PV_Meta!$B$7),1,0)</f>
        <v>1</v>
      </c>
      <c r="AC3389" s="41">
        <f>IF(AND(tbl_PV_Milestones[[#This Row],[Planned YTD]]=1,tbl_PV_Milestones[[#This Row],[Complete]]="Yes"),1,0)</f>
        <v>0</v>
      </c>
      <c r="AD3389" s="41">
        <f>IF(AND(tbl_PV_Milestones[[#This Row],[Actual/Schedule Finish]]&lt;PV_Meta!$B$7,tbl_PV_Milestones[[#This Row],[Complete]]="No",tbl_PV_Milestones[[#This Row],[Project Status]]&lt;&gt;"On Hold"),1,0)</f>
        <v>1</v>
      </c>
      <c r="AE3389" s="41">
        <f>IF(AND(tbl_PV_Milestones[[#This Row],[Actual/Schedule Finish]]&gt;tbl_PV_Milestones[[#This Row],[Baseline Date]],tbl_PV_Milestones[[#This Row],[Complete]]="No",tbl_PV_Milestones[[#This Row],[Project Status]]&lt;&gt;"On Hold",tbl_PV_Milestones[[#This Row],[Overdue]]=0,tbl_PV_Milestones[[#This Row],[To be Baselined]]&lt;&gt;1),1,0)</f>
        <v>0</v>
      </c>
      <c r="AF3389" s="41">
        <f>IF(AND(tbl_PV_Milestones[[#This Row],[BL FY]]=2025,tbl_PV_Milestones[[#This Row],[Finish FY]]&gt;2025),1,0)</f>
        <v>0</v>
      </c>
      <c r="AG3389" s="56" t="str">
        <f>_xlfn.XLOOKUP(tbl_PV_Milestones[[#This Row],[Work ID]],tbl_PV_Meta[Work ID '#],tbl_PV_Meta[Project Manager/Owner],,0)</f>
        <v>Project Manager 16</v>
      </c>
    </row>
    <row r="3390" spans="4:33" x14ac:dyDescent="0.25">
      <c r="D3390" s="6" t="s">
        <v>154</v>
      </c>
      <c r="E3390" s="6" t="s">
        <v>503</v>
      </c>
      <c r="F3390" s="6" t="s">
        <v>1751</v>
      </c>
      <c r="G3390" s="6" t="s">
        <v>595</v>
      </c>
      <c r="H3390" s="6" t="s">
        <v>505</v>
      </c>
      <c r="I3390" s="6" t="s">
        <v>522</v>
      </c>
      <c r="J3390" s="6" t="s">
        <v>154</v>
      </c>
      <c r="K3390" s="6" t="s">
        <v>39</v>
      </c>
      <c r="L3390" s="6" t="s">
        <v>50</v>
      </c>
      <c r="M3390" s="43"/>
      <c r="N3390" s="44" t="s">
        <v>1979</v>
      </c>
      <c r="O3390" s="39">
        <v>45698.708333333299</v>
      </c>
      <c r="P3390" s="39">
        <v>45698.708333333299</v>
      </c>
      <c r="Q3390" s="6">
        <v>0</v>
      </c>
      <c r="R3390" s="6">
        <v>0</v>
      </c>
      <c r="S3390" s="45" t="e">
        <f>_xlfn.CONCAT(#REF!,TRIM(tbl_PV_Milestones[[#This Row],[Milestone Description]]))</f>
        <v>#REF!</v>
      </c>
      <c r="T3390" s="84" t="str">
        <f>IF(COUNTIF(tbl_PV_Milestones[UID],tbl_PV_Milestones[[#This Row],[UID]])&gt;1,"Duplicate","")</f>
        <v>Duplicate</v>
      </c>
      <c r="U3390" s="42" t="str">
        <f>_xlfn.XLOOKUP(tbl_PV_Milestones[[#This Row],[Work ID]],tbl_PV_Meta[Work ID '#],tbl_PV_Meta[Sub-Portfolio])</f>
        <v>Sub-Portfolio 8</v>
      </c>
      <c r="V3390" s="41">
        <f>IF(MONTH(tbl_PV_Milestones[[#This Row],[Baseline Date]])&lt;7,YEAR(tbl_PV_Milestones[[#This Row],[Baseline Date]]),YEAR(tbl_PV_Milestones[[#This Row],[Baseline Date]])+1)</f>
        <v>2025</v>
      </c>
      <c r="W3390" s="41">
        <f>IF(MONTH(tbl_PV_Milestones[[#This Row],[Actual/Schedule Finish]])&lt;7,YEAR(tbl_PV_Milestones[[#This Row],[Actual/Schedule Finish]]),YEAR(tbl_PV_Milestones[[#This Row],[Actual/Schedule Finish]])+1)</f>
        <v>2025</v>
      </c>
      <c r="X3390" s="41" t="str">
        <f>IF(OR(tbl_PV_Milestones[[#This Row],[Project Status]]="Completed",tbl_PV_Milestones[[#This Row],[Project Status]]="Assumed Completed"),"Yes","No")</f>
        <v>No</v>
      </c>
      <c r="Y3390" s="41">
        <f>IF(tbl_PV_Milestones[[#This Row],[Baseline Date]]="",1,0)</f>
        <v>0</v>
      </c>
      <c r="Z3390" s="41">
        <f>IF(tbl_PV_Milestones[[#This Row],[Baseline Date]]&lt;PV_Meta!$B$7,1,0)</f>
        <v>1</v>
      </c>
      <c r="AA3390" s="41">
        <f>IF(tbl_PV_Milestones[[#This Row],[Complete]]="Yes",1,0)</f>
        <v>0</v>
      </c>
      <c r="AB3390" s="41">
        <f>IF(AND(tbl_PV_Milestones[[#This Row],[BL FY]]=2025,tbl_PV_Milestones[[#This Row],[Baseline Date]]&lt;PV_Meta!$B$7),1,0)</f>
        <v>1</v>
      </c>
      <c r="AC3390" s="41">
        <f>IF(AND(tbl_PV_Milestones[[#This Row],[Planned YTD]]=1,tbl_PV_Milestones[[#This Row],[Complete]]="Yes"),1,0)</f>
        <v>0</v>
      </c>
      <c r="AD3390" s="41">
        <f>IF(AND(tbl_PV_Milestones[[#This Row],[Actual/Schedule Finish]]&lt;PV_Meta!$B$7,tbl_PV_Milestones[[#This Row],[Complete]]="No",tbl_PV_Milestones[[#This Row],[Project Status]]&lt;&gt;"On Hold"),1,0)</f>
        <v>1</v>
      </c>
      <c r="AE3390" s="41">
        <f>IF(AND(tbl_PV_Milestones[[#This Row],[Actual/Schedule Finish]]&gt;tbl_PV_Milestones[[#This Row],[Baseline Date]],tbl_PV_Milestones[[#This Row],[Complete]]="No",tbl_PV_Milestones[[#This Row],[Project Status]]&lt;&gt;"On Hold",tbl_PV_Milestones[[#This Row],[Overdue]]=0,tbl_PV_Milestones[[#This Row],[To be Baselined]]&lt;&gt;1),1,0)</f>
        <v>0</v>
      </c>
      <c r="AF3390" s="41">
        <f>IF(AND(tbl_PV_Milestones[[#This Row],[BL FY]]=2025,tbl_PV_Milestones[[#This Row],[Finish FY]]&gt;2025),1,0)</f>
        <v>0</v>
      </c>
      <c r="AG3390" s="56" t="str">
        <f>_xlfn.XLOOKUP(tbl_PV_Milestones[[#This Row],[Work ID]],tbl_PV_Meta[Work ID '#],tbl_PV_Meta[Project Manager/Owner],,0)</f>
        <v>Project Manager 16</v>
      </c>
    </row>
    <row r="3391" spans="4:33" x14ac:dyDescent="0.25">
      <c r="D3391" s="6" t="s">
        <v>154</v>
      </c>
      <c r="E3391" s="6" t="s">
        <v>503</v>
      </c>
      <c r="F3391" s="6" t="s">
        <v>1751</v>
      </c>
      <c r="G3391" s="6" t="s">
        <v>569</v>
      </c>
      <c r="H3391" s="6" t="s">
        <v>505</v>
      </c>
      <c r="I3391" s="6" t="s">
        <v>522</v>
      </c>
      <c r="J3391" s="6" t="s">
        <v>154</v>
      </c>
      <c r="K3391" s="6" t="s">
        <v>39</v>
      </c>
      <c r="L3391" s="6" t="s">
        <v>50</v>
      </c>
      <c r="M3391" s="43"/>
      <c r="N3391" s="44" t="s">
        <v>1979</v>
      </c>
      <c r="O3391" s="39">
        <v>45712.708333333299</v>
      </c>
      <c r="P3391" s="39">
        <v>45712.708333333299</v>
      </c>
      <c r="Q3391" s="6">
        <v>0</v>
      </c>
      <c r="R3391" s="6">
        <v>0</v>
      </c>
      <c r="S3391" s="45" t="e">
        <f>_xlfn.CONCAT(#REF!,TRIM(tbl_PV_Milestones[[#This Row],[Milestone Description]]))</f>
        <v>#REF!</v>
      </c>
      <c r="T3391" s="84" t="str">
        <f>IF(COUNTIF(tbl_PV_Milestones[UID],tbl_PV_Milestones[[#This Row],[UID]])&gt;1,"Duplicate","")</f>
        <v>Duplicate</v>
      </c>
      <c r="U3391" s="42" t="str">
        <f>_xlfn.XLOOKUP(tbl_PV_Milestones[[#This Row],[Work ID]],tbl_PV_Meta[Work ID '#],tbl_PV_Meta[Sub-Portfolio])</f>
        <v>Sub-Portfolio 8</v>
      </c>
      <c r="V3391" s="41">
        <f>IF(MONTH(tbl_PV_Milestones[[#This Row],[Baseline Date]])&lt;7,YEAR(tbl_PV_Milestones[[#This Row],[Baseline Date]]),YEAR(tbl_PV_Milestones[[#This Row],[Baseline Date]])+1)</f>
        <v>2025</v>
      </c>
      <c r="W3391" s="41">
        <f>IF(MONTH(tbl_PV_Milestones[[#This Row],[Actual/Schedule Finish]])&lt;7,YEAR(tbl_PV_Milestones[[#This Row],[Actual/Schedule Finish]]),YEAR(tbl_PV_Milestones[[#This Row],[Actual/Schedule Finish]])+1)</f>
        <v>2025</v>
      </c>
      <c r="X3391" s="41" t="str">
        <f>IF(OR(tbl_PV_Milestones[[#This Row],[Project Status]]="Completed",tbl_PV_Milestones[[#This Row],[Project Status]]="Assumed Completed"),"Yes","No")</f>
        <v>No</v>
      </c>
      <c r="Y3391" s="41">
        <f>IF(tbl_PV_Milestones[[#This Row],[Baseline Date]]="",1,0)</f>
        <v>0</v>
      </c>
      <c r="Z3391" s="41">
        <f>IF(tbl_PV_Milestones[[#This Row],[Baseline Date]]&lt;PV_Meta!$B$7,1,0)</f>
        <v>1</v>
      </c>
      <c r="AA3391" s="41">
        <f>IF(tbl_PV_Milestones[[#This Row],[Complete]]="Yes",1,0)</f>
        <v>0</v>
      </c>
      <c r="AB3391" s="41">
        <f>IF(AND(tbl_PV_Milestones[[#This Row],[BL FY]]=2025,tbl_PV_Milestones[[#This Row],[Baseline Date]]&lt;PV_Meta!$B$7),1,0)</f>
        <v>1</v>
      </c>
      <c r="AC3391" s="41">
        <f>IF(AND(tbl_PV_Milestones[[#This Row],[Planned YTD]]=1,tbl_PV_Milestones[[#This Row],[Complete]]="Yes"),1,0)</f>
        <v>0</v>
      </c>
      <c r="AD3391" s="41">
        <f>IF(AND(tbl_PV_Milestones[[#This Row],[Actual/Schedule Finish]]&lt;PV_Meta!$B$7,tbl_PV_Milestones[[#This Row],[Complete]]="No",tbl_PV_Milestones[[#This Row],[Project Status]]&lt;&gt;"On Hold"),1,0)</f>
        <v>1</v>
      </c>
      <c r="AE3391" s="41">
        <f>IF(AND(tbl_PV_Milestones[[#This Row],[Actual/Schedule Finish]]&gt;tbl_PV_Milestones[[#This Row],[Baseline Date]],tbl_PV_Milestones[[#This Row],[Complete]]="No",tbl_PV_Milestones[[#This Row],[Project Status]]&lt;&gt;"On Hold",tbl_PV_Milestones[[#This Row],[Overdue]]=0,tbl_PV_Milestones[[#This Row],[To be Baselined]]&lt;&gt;1),1,0)</f>
        <v>0</v>
      </c>
      <c r="AF3391" s="41">
        <f>IF(AND(tbl_PV_Milestones[[#This Row],[BL FY]]=2025,tbl_PV_Milestones[[#This Row],[Finish FY]]&gt;2025),1,0)</f>
        <v>0</v>
      </c>
      <c r="AG3391" s="56" t="str">
        <f>_xlfn.XLOOKUP(tbl_PV_Milestones[[#This Row],[Work ID]],tbl_PV_Meta[Work ID '#],tbl_PV_Meta[Project Manager/Owner],,0)</f>
        <v>Project Manager 16</v>
      </c>
    </row>
    <row r="3392" spans="4:33" x14ac:dyDescent="0.25">
      <c r="D3392" s="6" t="s">
        <v>154</v>
      </c>
      <c r="E3392" s="6" t="s">
        <v>503</v>
      </c>
      <c r="F3392" s="6" t="s">
        <v>1751</v>
      </c>
      <c r="G3392" s="6" t="s">
        <v>628</v>
      </c>
      <c r="H3392" s="6" t="s">
        <v>505</v>
      </c>
      <c r="I3392" s="6" t="s">
        <v>522</v>
      </c>
      <c r="J3392" s="6" t="s">
        <v>154</v>
      </c>
      <c r="K3392" s="6" t="s">
        <v>39</v>
      </c>
      <c r="L3392" s="6" t="s">
        <v>50</v>
      </c>
      <c r="M3392" s="43"/>
      <c r="N3392" s="44" t="s">
        <v>1979</v>
      </c>
      <c r="O3392" s="39">
        <v>45698.708333333299</v>
      </c>
      <c r="P3392" s="39">
        <v>45698.708333333299</v>
      </c>
      <c r="Q3392" s="6">
        <v>0</v>
      </c>
      <c r="R3392" s="6">
        <v>0</v>
      </c>
      <c r="S3392" s="45" t="e">
        <f>_xlfn.CONCAT(#REF!,TRIM(tbl_PV_Milestones[[#This Row],[Milestone Description]]))</f>
        <v>#REF!</v>
      </c>
      <c r="T3392" s="84" t="str">
        <f>IF(COUNTIF(tbl_PV_Milestones[UID],tbl_PV_Milestones[[#This Row],[UID]])&gt;1,"Duplicate","")</f>
        <v>Duplicate</v>
      </c>
      <c r="U3392" s="42" t="str">
        <f>_xlfn.XLOOKUP(tbl_PV_Milestones[[#This Row],[Work ID]],tbl_PV_Meta[Work ID '#],tbl_PV_Meta[Sub-Portfolio])</f>
        <v>Sub-Portfolio 8</v>
      </c>
      <c r="V3392" s="41">
        <f>IF(MONTH(tbl_PV_Milestones[[#This Row],[Baseline Date]])&lt;7,YEAR(tbl_PV_Milestones[[#This Row],[Baseline Date]]),YEAR(tbl_PV_Milestones[[#This Row],[Baseline Date]])+1)</f>
        <v>2025</v>
      </c>
      <c r="W3392" s="41">
        <f>IF(MONTH(tbl_PV_Milestones[[#This Row],[Actual/Schedule Finish]])&lt;7,YEAR(tbl_PV_Milestones[[#This Row],[Actual/Schedule Finish]]),YEAR(tbl_PV_Milestones[[#This Row],[Actual/Schedule Finish]])+1)</f>
        <v>2025</v>
      </c>
      <c r="X3392" s="41" t="str">
        <f>IF(OR(tbl_PV_Milestones[[#This Row],[Project Status]]="Completed",tbl_PV_Milestones[[#This Row],[Project Status]]="Assumed Completed"),"Yes","No")</f>
        <v>No</v>
      </c>
      <c r="Y3392" s="41">
        <f>IF(tbl_PV_Milestones[[#This Row],[Baseline Date]]="",1,0)</f>
        <v>0</v>
      </c>
      <c r="Z3392" s="41">
        <f>IF(tbl_PV_Milestones[[#This Row],[Baseline Date]]&lt;PV_Meta!$B$7,1,0)</f>
        <v>1</v>
      </c>
      <c r="AA3392" s="41">
        <f>IF(tbl_PV_Milestones[[#This Row],[Complete]]="Yes",1,0)</f>
        <v>0</v>
      </c>
      <c r="AB3392" s="41">
        <f>IF(AND(tbl_PV_Milestones[[#This Row],[BL FY]]=2025,tbl_PV_Milestones[[#This Row],[Baseline Date]]&lt;PV_Meta!$B$7),1,0)</f>
        <v>1</v>
      </c>
      <c r="AC3392" s="41">
        <f>IF(AND(tbl_PV_Milestones[[#This Row],[Planned YTD]]=1,tbl_PV_Milestones[[#This Row],[Complete]]="Yes"),1,0)</f>
        <v>0</v>
      </c>
      <c r="AD3392" s="41">
        <f>IF(AND(tbl_PV_Milestones[[#This Row],[Actual/Schedule Finish]]&lt;PV_Meta!$B$7,tbl_PV_Milestones[[#This Row],[Complete]]="No",tbl_PV_Milestones[[#This Row],[Project Status]]&lt;&gt;"On Hold"),1,0)</f>
        <v>1</v>
      </c>
      <c r="AE3392" s="41">
        <f>IF(AND(tbl_PV_Milestones[[#This Row],[Actual/Schedule Finish]]&gt;tbl_PV_Milestones[[#This Row],[Baseline Date]],tbl_PV_Milestones[[#This Row],[Complete]]="No",tbl_PV_Milestones[[#This Row],[Project Status]]&lt;&gt;"On Hold",tbl_PV_Milestones[[#This Row],[Overdue]]=0,tbl_PV_Milestones[[#This Row],[To be Baselined]]&lt;&gt;1),1,0)</f>
        <v>0</v>
      </c>
      <c r="AF3392" s="41">
        <f>IF(AND(tbl_PV_Milestones[[#This Row],[BL FY]]=2025,tbl_PV_Milestones[[#This Row],[Finish FY]]&gt;2025),1,0)</f>
        <v>0</v>
      </c>
      <c r="AG3392" s="56" t="str">
        <f>_xlfn.XLOOKUP(tbl_PV_Milestones[[#This Row],[Work ID]],tbl_PV_Meta[Work ID '#],tbl_PV_Meta[Project Manager/Owner],,0)</f>
        <v>Project Manager 16</v>
      </c>
    </row>
    <row r="3393" spans="4:33" x14ac:dyDescent="0.25">
      <c r="D3393" s="6" t="s">
        <v>154</v>
      </c>
      <c r="E3393" s="6" t="s">
        <v>503</v>
      </c>
      <c r="F3393" s="6" t="s">
        <v>1751</v>
      </c>
      <c r="G3393" s="6" t="s">
        <v>744</v>
      </c>
      <c r="H3393" s="6" t="s">
        <v>505</v>
      </c>
      <c r="I3393" s="6" t="s">
        <v>522</v>
      </c>
      <c r="J3393" s="6" t="s">
        <v>154</v>
      </c>
      <c r="K3393" s="6" t="s">
        <v>39</v>
      </c>
      <c r="L3393" s="6" t="s">
        <v>50</v>
      </c>
      <c r="M3393" s="43"/>
      <c r="N3393" s="44" t="s">
        <v>1979</v>
      </c>
      <c r="O3393" s="39">
        <v>45698.708333333299</v>
      </c>
      <c r="P3393" s="39">
        <v>45698.708333333299</v>
      </c>
      <c r="Q3393" s="6">
        <v>0</v>
      </c>
      <c r="R3393" s="6">
        <v>0</v>
      </c>
      <c r="S3393" s="45" t="e">
        <f>_xlfn.CONCAT(#REF!,TRIM(tbl_PV_Milestones[[#This Row],[Milestone Description]]))</f>
        <v>#REF!</v>
      </c>
      <c r="T3393" s="84" t="str">
        <f>IF(COUNTIF(tbl_PV_Milestones[UID],tbl_PV_Milestones[[#This Row],[UID]])&gt;1,"Duplicate","")</f>
        <v>Duplicate</v>
      </c>
      <c r="U3393" s="42" t="str">
        <f>_xlfn.XLOOKUP(tbl_PV_Milestones[[#This Row],[Work ID]],tbl_PV_Meta[Work ID '#],tbl_PV_Meta[Sub-Portfolio])</f>
        <v>Sub-Portfolio 8</v>
      </c>
      <c r="V3393" s="41">
        <f>IF(MONTH(tbl_PV_Milestones[[#This Row],[Baseline Date]])&lt;7,YEAR(tbl_PV_Milestones[[#This Row],[Baseline Date]]),YEAR(tbl_PV_Milestones[[#This Row],[Baseline Date]])+1)</f>
        <v>2025</v>
      </c>
      <c r="W3393" s="41">
        <f>IF(MONTH(tbl_PV_Milestones[[#This Row],[Actual/Schedule Finish]])&lt;7,YEAR(tbl_PV_Milestones[[#This Row],[Actual/Schedule Finish]]),YEAR(tbl_PV_Milestones[[#This Row],[Actual/Schedule Finish]])+1)</f>
        <v>2025</v>
      </c>
      <c r="X3393" s="41" t="str">
        <f>IF(OR(tbl_PV_Milestones[[#This Row],[Project Status]]="Completed",tbl_PV_Milestones[[#This Row],[Project Status]]="Assumed Completed"),"Yes","No")</f>
        <v>No</v>
      </c>
      <c r="Y3393" s="41">
        <f>IF(tbl_PV_Milestones[[#This Row],[Baseline Date]]="",1,0)</f>
        <v>0</v>
      </c>
      <c r="Z3393" s="41">
        <f>IF(tbl_PV_Milestones[[#This Row],[Baseline Date]]&lt;PV_Meta!$B$7,1,0)</f>
        <v>1</v>
      </c>
      <c r="AA3393" s="41">
        <f>IF(tbl_PV_Milestones[[#This Row],[Complete]]="Yes",1,0)</f>
        <v>0</v>
      </c>
      <c r="AB3393" s="41">
        <f>IF(AND(tbl_PV_Milestones[[#This Row],[BL FY]]=2025,tbl_PV_Milestones[[#This Row],[Baseline Date]]&lt;PV_Meta!$B$7),1,0)</f>
        <v>1</v>
      </c>
      <c r="AC3393" s="41">
        <f>IF(AND(tbl_PV_Milestones[[#This Row],[Planned YTD]]=1,tbl_PV_Milestones[[#This Row],[Complete]]="Yes"),1,0)</f>
        <v>0</v>
      </c>
      <c r="AD3393" s="41">
        <f>IF(AND(tbl_PV_Milestones[[#This Row],[Actual/Schedule Finish]]&lt;PV_Meta!$B$7,tbl_PV_Milestones[[#This Row],[Complete]]="No",tbl_PV_Milestones[[#This Row],[Project Status]]&lt;&gt;"On Hold"),1,0)</f>
        <v>1</v>
      </c>
      <c r="AE3393" s="41">
        <f>IF(AND(tbl_PV_Milestones[[#This Row],[Actual/Schedule Finish]]&gt;tbl_PV_Milestones[[#This Row],[Baseline Date]],tbl_PV_Milestones[[#This Row],[Complete]]="No",tbl_PV_Milestones[[#This Row],[Project Status]]&lt;&gt;"On Hold",tbl_PV_Milestones[[#This Row],[Overdue]]=0,tbl_PV_Milestones[[#This Row],[To be Baselined]]&lt;&gt;1),1,0)</f>
        <v>0</v>
      </c>
      <c r="AF3393" s="41">
        <f>IF(AND(tbl_PV_Milestones[[#This Row],[BL FY]]=2025,tbl_PV_Milestones[[#This Row],[Finish FY]]&gt;2025),1,0)</f>
        <v>0</v>
      </c>
      <c r="AG3393" s="56" t="str">
        <f>_xlfn.XLOOKUP(tbl_PV_Milestones[[#This Row],[Work ID]],tbl_PV_Meta[Work ID '#],tbl_PV_Meta[Project Manager/Owner],,0)</f>
        <v>Project Manager 16</v>
      </c>
    </row>
    <row r="3394" spans="4:33" x14ac:dyDescent="0.25">
      <c r="D3394" s="6" t="s">
        <v>154</v>
      </c>
      <c r="E3394" s="6" t="s">
        <v>503</v>
      </c>
      <c r="F3394" s="6" t="s">
        <v>1751</v>
      </c>
      <c r="G3394" s="6" t="s">
        <v>567</v>
      </c>
      <c r="H3394" s="6" t="s">
        <v>505</v>
      </c>
      <c r="I3394" s="6" t="s">
        <v>522</v>
      </c>
      <c r="J3394" s="6" t="s">
        <v>154</v>
      </c>
      <c r="K3394" s="6" t="s">
        <v>39</v>
      </c>
      <c r="L3394" s="6" t="s">
        <v>50</v>
      </c>
      <c r="M3394" s="43"/>
      <c r="N3394" s="44" t="s">
        <v>1979</v>
      </c>
      <c r="O3394" s="39">
        <v>45698.708333333299</v>
      </c>
      <c r="P3394" s="39">
        <v>45698.708333333299</v>
      </c>
      <c r="Q3394" s="6">
        <v>0</v>
      </c>
      <c r="R3394" s="6">
        <v>0</v>
      </c>
      <c r="S3394" s="45" t="e">
        <f>_xlfn.CONCAT(#REF!,TRIM(tbl_PV_Milestones[[#This Row],[Milestone Description]]))</f>
        <v>#REF!</v>
      </c>
      <c r="T3394" s="84" t="str">
        <f>IF(COUNTIF(tbl_PV_Milestones[UID],tbl_PV_Milestones[[#This Row],[UID]])&gt;1,"Duplicate","")</f>
        <v>Duplicate</v>
      </c>
      <c r="U3394" s="42" t="str">
        <f>_xlfn.XLOOKUP(tbl_PV_Milestones[[#This Row],[Work ID]],tbl_PV_Meta[Work ID '#],tbl_PV_Meta[Sub-Portfolio])</f>
        <v>Sub-Portfolio 8</v>
      </c>
      <c r="V3394" s="41">
        <f>IF(MONTH(tbl_PV_Milestones[[#This Row],[Baseline Date]])&lt;7,YEAR(tbl_PV_Milestones[[#This Row],[Baseline Date]]),YEAR(tbl_PV_Milestones[[#This Row],[Baseline Date]])+1)</f>
        <v>2025</v>
      </c>
      <c r="W3394" s="41">
        <f>IF(MONTH(tbl_PV_Milestones[[#This Row],[Actual/Schedule Finish]])&lt;7,YEAR(tbl_PV_Milestones[[#This Row],[Actual/Schedule Finish]]),YEAR(tbl_PV_Milestones[[#This Row],[Actual/Schedule Finish]])+1)</f>
        <v>2025</v>
      </c>
      <c r="X3394" s="41" t="str">
        <f>IF(OR(tbl_PV_Milestones[[#This Row],[Project Status]]="Completed",tbl_PV_Milestones[[#This Row],[Project Status]]="Assumed Completed"),"Yes","No")</f>
        <v>No</v>
      </c>
      <c r="Y3394" s="41">
        <f>IF(tbl_PV_Milestones[[#This Row],[Baseline Date]]="",1,0)</f>
        <v>0</v>
      </c>
      <c r="Z3394" s="41">
        <f>IF(tbl_PV_Milestones[[#This Row],[Baseline Date]]&lt;PV_Meta!$B$7,1,0)</f>
        <v>1</v>
      </c>
      <c r="AA3394" s="41">
        <f>IF(tbl_PV_Milestones[[#This Row],[Complete]]="Yes",1,0)</f>
        <v>0</v>
      </c>
      <c r="AB3394" s="41">
        <f>IF(AND(tbl_PV_Milestones[[#This Row],[BL FY]]=2025,tbl_PV_Milestones[[#This Row],[Baseline Date]]&lt;PV_Meta!$B$7),1,0)</f>
        <v>1</v>
      </c>
      <c r="AC3394" s="41">
        <f>IF(AND(tbl_PV_Milestones[[#This Row],[Planned YTD]]=1,tbl_PV_Milestones[[#This Row],[Complete]]="Yes"),1,0)</f>
        <v>0</v>
      </c>
      <c r="AD3394" s="41">
        <f>IF(AND(tbl_PV_Milestones[[#This Row],[Actual/Schedule Finish]]&lt;PV_Meta!$B$7,tbl_PV_Milestones[[#This Row],[Complete]]="No",tbl_PV_Milestones[[#This Row],[Project Status]]&lt;&gt;"On Hold"),1,0)</f>
        <v>1</v>
      </c>
      <c r="AE3394" s="41">
        <f>IF(AND(tbl_PV_Milestones[[#This Row],[Actual/Schedule Finish]]&gt;tbl_PV_Milestones[[#This Row],[Baseline Date]],tbl_PV_Milestones[[#This Row],[Complete]]="No",tbl_PV_Milestones[[#This Row],[Project Status]]&lt;&gt;"On Hold",tbl_PV_Milestones[[#This Row],[Overdue]]=0,tbl_PV_Milestones[[#This Row],[To be Baselined]]&lt;&gt;1),1,0)</f>
        <v>0</v>
      </c>
      <c r="AF3394" s="41">
        <f>IF(AND(tbl_PV_Milestones[[#This Row],[BL FY]]=2025,tbl_PV_Milestones[[#This Row],[Finish FY]]&gt;2025),1,0)</f>
        <v>0</v>
      </c>
      <c r="AG3394" s="56" t="str">
        <f>_xlfn.XLOOKUP(tbl_PV_Milestones[[#This Row],[Work ID]],tbl_PV_Meta[Work ID '#],tbl_PV_Meta[Project Manager/Owner],,0)</f>
        <v>Project Manager 16</v>
      </c>
    </row>
    <row r="3395" spans="4:33" x14ac:dyDescent="0.25">
      <c r="D3395" s="6" t="s">
        <v>154</v>
      </c>
      <c r="E3395" s="6" t="s">
        <v>503</v>
      </c>
      <c r="F3395" s="6" t="s">
        <v>1751</v>
      </c>
      <c r="G3395" s="6" t="s">
        <v>568</v>
      </c>
      <c r="H3395" s="6" t="s">
        <v>505</v>
      </c>
      <c r="I3395" s="6" t="s">
        <v>522</v>
      </c>
      <c r="J3395" s="6" t="s">
        <v>154</v>
      </c>
      <c r="K3395" s="6" t="s">
        <v>39</v>
      </c>
      <c r="L3395" s="6" t="s">
        <v>50</v>
      </c>
      <c r="M3395" s="43"/>
      <c r="N3395" s="44" t="s">
        <v>1979</v>
      </c>
      <c r="O3395" s="39">
        <v>45698.708333333299</v>
      </c>
      <c r="P3395" s="39">
        <v>45698.708333333299</v>
      </c>
      <c r="Q3395" s="6">
        <v>0</v>
      </c>
      <c r="R3395" s="6">
        <v>0</v>
      </c>
      <c r="S3395" s="45" t="e">
        <f>_xlfn.CONCAT(#REF!,TRIM(tbl_PV_Milestones[[#This Row],[Milestone Description]]))</f>
        <v>#REF!</v>
      </c>
      <c r="T3395" s="84" t="str">
        <f>IF(COUNTIF(tbl_PV_Milestones[UID],tbl_PV_Milestones[[#This Row],[UID]])&gt;1,"Duplicate","")</f>
        <v>Duplicate</v>
      </c>
      <c r="U3395" s="42" t="str">
        <f>_xlfn.XLOOKUP(tbl_PV_Milestones[[#This Row],[Work ID]],tbl_PV_Meta[Work ID '#],tbl_PV_Meta[Sub-Portfolio])</f>
        <v>Sub-Portfolio 8</v>
      </c>
      <c r="V3395" s="41">
        <f>IF(MONTH(tbl_PV_Milestones[[#This Row],[Baseline Date]])&lt;7,YEAR(tbl_PV_Milestones[[#This Row],[Baseline Date]]),YEAR(tbl_PV_Milestones[[#This Row],[Baseline Date]])+1)</f>
        <v>2025</v>
      </c>
      <c r="W3395" s="41">
        <f>IF(MONTH(tbl_PV_Milestones[[#This Row],[Actual/Schedule Finish]])&lt;7,YEAR(tbl_PV_Milestones[[#This Row],[Actual/Schedule Finish]]),YEAR(tbl_PV_Milestones[[#This Row],[Actual/Schedule Finish]])+1)</f>
        <v>2025</v>
      </c>
      <c r="X3395" s="41" t="str">
        <f>IF(OR(tbl_PV_Milestones[[#This Row],[Project Status]]="Completed",tbl_PV_Milestones[[#This Row],[Project Status]]="Assumed Completed"),"Yes","No")</f>
        <v>No</v>
      </c>
      <c r="Y3395" s="41">
        <f>IF(tbl_PV_Milestones[[#This Row],[Baseline Date]]="",1,0)</f>
        <v>0</v>
      </c>
      <c r="Z3395" s="41">
        <f>IF(tbl_PV_Milestones[[#This Row],[Baseline Date]]&lt;PV_Meta!$B$7,1,0)</f>
        <v>1</v>
      </c>
      <c r="AA3395" s="41">
        <f>IF(tbl_PV_Milestones[[#This Row],[Complete]]="Yes",1,0)</f>
        <v>0</v>
      </c>
      <c r="AB3395" s="41">
        <f>IF(AND(tbl_PV_Milestones[[#This Row],[BL FY]]=2025,tbl_PV_Milestones[[#This Row],[Baseline Date]]&lt;PV_Meta!$B$7),1,0)</f>
        <v>1</v>
      </c>
      <c r="AC3395" s="41">
        <f>IF(AND(tbl_PV_Milestones[[#This Row],[Planned YTD]]=1,tbl_PV_Milestones[[#This Row],[Complete]]="Yes"),1,0)</f>
        <v>0</v>
      </c>
      <c r="AD3395" s="41">
        <f>IF(AND(tbl_PV_Milestones[[#This Row],[Actual/Schedule Finish]]&lt;PV_Meta!$B$7,tbl_PV_Milestones[[#This Row],[Complete]]="No",tbl_PV_Milestones[[#This Row],[Project Status]]&lt;&gt;"On Hold"),1,0)</f>
        <v>1</v>
      </c>
      <c r="AE3395" s="41">
        <f>IF(AND(tbl_PV_Milestones[[#This Row],[Actual/Schedule Finish]]&gt;tbl_PV_Milestones[[#This Row],[Baseline Date]],tbl_PV_Milestones[[#This Row],[Complete]]="No",tbl_PV_Milestones[[#This Row],[Project Status]]&lt;&gt;"On Hold",tbl_PV_Milestones[[#This Row],[Overdue]]=0,tbl_PV_Milestones[[#This Row],[To be Baselined]]&lt;&gt;1),1,0)</f>
        <v>0</v>
      </c>
      <c r="AF3395" s="41">
        <f>IF(AND(tbl_PV_Milestones[[#This Row],[BL FY]]=2025,tbl_PV_Milestones[[#This Row],[Finish FY]]&gt;2025),1,0)</f>
        <v>0</v>
      </c>
      <c r="AG3395" s="56" t="str">
        <f>_xlfn.XLOOKUP(tbl_PV_Milestones[[#This Row],[Work ID]],tbl_PV_Meta[Work ID '#],tbl_PV_Meta[Project Manager/Owner],,0)</f>
        <v>Project Manager 16</v>
      </c>
    </row>
    <row r="3396" spans="4:33" x14ac:dyDescent="0.25">
      <c r="D3396" s="6" t="s">
        <v>154</v>
      </c>
      <c r="E3396" s="6" t="s">
        <v>503</v>
      </c>
      <c r="F3396" s="6" t="s">
        <v>1751</v>
      </c>
      <c r="G3396" s="6" t="s">
        <v>570</v>
      </c>
      <c r="H3396" s="6" t="s">
        <v>505</v>
      </c>
      <c r="I3396" s="6" t="s">
        <v>522</v>
      </c>
      <c r="J3396" s="6" t="s">
        <v>154</v>
      </c>
      <c r="K3396" s="6" t="s">
        <v>39</v>
      </c>
      <c r="L3396" s="6" t="s">
        <v>50</v>
      </c>
      <c r="M3396" s="43"/>
      <c r="N3396" s="44" t="s">
        <v>1979</v>
      </c>
      <c r="O3396" s="39">
        <v>45698.708333333299</v>
      </c>
      <c r="P3396" s="39">
        <v>45698.708333333299</v>
      </c>
      <c r="Q3396" s="6">
        <v>0</v>
      </c>
      <c r="R3396" s="6">
        <v>0</v>
      </c>
      <c r="S3396" s="45" t="e">
        <f>_xlfn.CONCAT(#REF!,TRIM(tbl_PV_Milestones[[#This Row],[Milestone Description]]))</f>
        <v>#REF!</v>
      </c>
      <c r="T3396" s="84" t="str">
        <f>IF(COUNTIF(tbl_PV_Milestones[UID],tbl_PV_Milestones[[#This Row],[UID]])&gt;1,"Duplicate","")</f>
        <v>Duplicate</v>
      </c>
      <c r="U3396" s="42" t="str">
        <f>_xlfn.XLOOKUP(tbl_PV_Milestones[[#This Row],[Work ID]],tbl_PV_Meta[Work ID '#],tbl_PV_Meta[Sub-Portfolio])</f>
        <v>Sub-Portfolio 8</v>
      </c>
      <c r="V3396" s="41">
        <f>IF(MONTH(tbl_PV_Milestones[[#This Row],[Baseline Date]])&lt;7,YEAR(tbl_PV_Milestones[[#This Row],[Baseline Date]]),YEAR(tbl_PV_Milestones[[#This Row],[Baseline Date]])+1)</f>
        <v>2025</v>
      </c>
      <c r="W3396" s="41">
        <f>IF(MONTH(tbl_PV_Milestones[[#This Row],[Actual/Schedule Finish]])&lt;7,YEAR(tbl_PV_Milestones[[#This Row],[Actual/Schedule Finish]]),YEAR(tbl_PV_Milestones[[#This Row],[Actual/Schedule Finish]])+1)</f>
        <v>2025</v>
      </c>
      <c r="X3396" s="41" t="str">
        <f>IF(OR(tbl_PV_Milestones[[#This Row],[Project Status]]="Completed",tbl_PV_Milestones[[#This Row],[Project Status]]="Assumed Completed"),"Yes","No")</f>
        <v>No</v>
      </c>
      <c r="Y3396" s="41">
        <f>IF(tbl_PV_Milestones[[#This Row],[Baseline Date]]="",1,0)</f>
        <v>0</v>
      </c>
      <c r="Z3396" s="41">
        <f>IF(tbl_PV_Milestones[[#This Row],[Baseline Date]]&lt;PV_Meta!$B$7,1,0)</f>
        <v>1</v>
      </c>
      <c r="AA3396" s="41">
        <f>IF(tbl_PV_Milestones[[#This Row],[Complete]]="Yes",1,0)</f>
        <v>0</v>
      </c>
      <c r="AB3396" s="41">
        <f>IF(AND(tbl_PV_Milestones[[#This Row],[BL FY]]=2025,tbl_PV_Milestones[[#This Row],[Baseline Date]]&lt;PV_Meta!$B$7),1,0)</f>
        <v>1</v>
      </c>
      <c r="AC3396" s="41">
        <f>IF(AND(tbl_PV_Milestones[[#This Row],[Planned YTD]]=1,tbl_PV_Milestones[[#This Row],[Complete]]="Yes"),1,0)</f>
        <v>0</v>
      </c>
      <c r="AD3396" s="41">
        <f>IF(AND(tbl_PV_Milestones[[#This Row],[Actual/Schedule Finish]]&lt;PV_Meta!$B$7,tbl_PV_Milestones[[#This Row],[Complete]]="No",tbl_PV_Milestones[[#This Row],[Project Status]]&lt;&gt;"On Hold"),1,0)</f>
        <v>1</v>
      </c>
      <c r="AE3396" s="41">
        <f>IF(AND(tbl_PV_Milestones[[#This Row],[Actual/Schedule Finish]]&gt;tbl_PV_Milestones[[#This Row],[Baseline Date]],tbl_PV_Milestones[[#This Row],[Complete]]="No",tbl_PV_Milestones[[#This Row],[Project Status]]&lt;&gt;"On Hold",tbl_PV_Milestones[[#This Row],[Overdue]]=0,tbl_PV_Milestones[[#This Row],[To be Baselined]]&lt;&gt;1),1,0)</f>
        <v>0</v>
      </c>
      <c r="AF3396" s="41">
        <f>IF(AND(tbl_PV_Milestones[[#This Row],[BL FY]]=2025,tbl_PV_Milestones[[#This Row],[Finish FY]]&gt;2025),1,0)</f>
        <v>0</v>
      </c>
      <c r="AG3396" s="56" t="str">
        <f>_xlfn.XLOOKUP(tbl_PV_Milestones[[#This Row],[Work ID]],tbl_PV_Meta[Work ID '#],tbl_PV_Meta[Project Manager/Owner],,0)</f>
        <v>Project Manager 16</v>
      </c>
    </row>
    <row r="3397" spans="4:33" x14ac:dyDescent="0.25">
      <c r="D3397" s="6" t="s">
        <v>154</v>
      </c>
      <c r="E3397" s="6" t="s">
        <v>503</v>
      </c>
      <c r="F3397" s="6" t="s">
        <v>1751</v>
      </c>
      <c r="G3397" s="6" t="s">
        <v>745</v>
      </c>
      <c r="H3397" s="6" t="s">
        <v>505</v>
      </c>
      <c r="I3397" s="6" t="s">
        <v>522</v>
      </c>
      <c r="J3397" s="6" t="s">
        <v>154</v>
      </c>
      <c r="K3397" s="6" t="s">
        <v>39</v>
      </c>
      <c r="L3397" s="6" t="s">
        <v>50</v>
      </c>
      <c r="M3397" s="43"/>
      <c r="N3397" s="44" t="s">
        <v>1979</v>
      </c>
      <c r="O3397" s="39">
        <v>45698.708333333299</v>
      </c>
      <c r="P3397" s="39">
        <v>45698.708333333299</v>
      </c>
      <c r="Q3397" s="6">
        <v>0</v>
      </c>
      <c r="R3397" s="6">
        <v>0</v>
      </c>
      <c r="S3397" s="45" t="e">
        <f>_xlfn.CONCAT(#REF!,TRIM(tbl_PV_Milestones[[#This Row],[Milestone Description]]))</f>
        <v>#REF!</v>
      </c>
      <c r="T3397" s="84" t="str">
        <f>IF(COUNTIF(tbl_PV_Milestones[UID],tbl_PV_Milestones[[#This Row],[UID]])&gt;1,"Duplicate","")</f>
        <v>Duplicate</v>
      </c>
      <c r="U3397" s="42" t="str">
        <f>_xlfn.XLOOKUP(tbl_PV_Milestones[[#This Row],[Work ID]],tbl_PV_Meta[Work ID '#],tbl_PV_Meta[Sub-Portfolio])</f>
        <v>Sub-Portfolio 8</v>
      </c>
      <c r="V3397" s="41">
        <f>IF(MONTH(tbl_PV_Milestones[[#This Row],[Baseline Date]])&lt;7,YEAR(tbl_PV_Milestones[[#This Row],[Baseline Date]]),YEAR(tbl_PV_Milestones[[#This Row],[Baseline Date]])+1)</f>
        <v>2025</v>
      </c>
      <c r="W3397" s="41">
        <f>IF(MONTH(tbl_PV_Milestones[[#This Row],[Actual/Schedule Finish]])&lt;7,YEAR(tbl_PV_Milestones[[#This Row],[Actual/Schedule Finish]]),YEAR(tbl_PV_Milestones[[#This Row],[Actual/Schedule Finish]])+1)</f>
        <v>2025</v>
      </c>
      <c r="X3397" s="41" t="str">
        <f>IF(OR(tbl_PV_Milestones[[#This Row],[Project Status]]="Completed",tbl_PV_Milestones[[#This Row],[Project Status]]="Assumed Completed"),"Yes","No")</f>
        <v>No</v>
      </c>
      <c r="Y3397" s="41">
        <f>IF(tbl_PV_Milestones[[#This Row],[Baseline Date]]="",1,0)</f>
        <v>0</v>
      </c>
      <c r="Z3397" s="41">
        <f>IF(tbl_PV_Milestones[[#This Row],[Baseline Date]]&lt;PV_Meta!$B$7,1,0)</f>
        <v>1</v>
      </c>
      <c r="AA3397" s="41">
        <f>IF(tbl_PV_Milestones[[#This Row],[Complete]]="Yes",1,0)</f>
        <v>0</v>
      </c>
      <c r="AB3397" s="41">
        <f>IF(AND(tbl_PV_Milestones[[#This Row],[BL FY]]=2025,tbl_PV_Milestones[[#This Row],[Baseline Date]]&lt;PV_Meta!$B$7),1,0)</f>
        <v>1</v>
      </c>
      <c r="AC3397" s="41">
        <f>IF(AND(tbl_PV_Milestones[[#This Row],[Planned YTD]]=1,tbl_PV_Milestones[[#This Row],[Complete]]="Yes"),1,0)</f>
        <v>0</v>
      </c>
      <c r="AD3397" s="41">
        <f>IF(AND(tbl_PV_Milestones[[#This Row],[Actual/Schedule Finish]]&lt;PV_Meta!$B$7,tbl_PV_Milestones[[#This Row],[Complete]]="No",tbl_PV_Milestones[[#This Row],[Project Status]]&lt;&gt;"On Hold"),1,0)</f>
        <v>1</v>
      </c>
      <c r="AE3397" s="41">
        <f>IF(AND(tbl_PV_Milestones[[#This Row],[Actual/Schedule Finish]]&gt;tbl_PV_Milestones[[#This Row],[Baseline Date]],tbl_PV_Milestones[[#This Row],[Complete]]="No",tbl_PV_Milestones[[#This Row],[Project Status]]&lt;&gt;"On Hold",tbl_PV_Milestones[[#This Row],[Overdue]]=0,tbl_PV_Milestones[[#This Row],[To be Baselined]]&lt;&gt;1),1,0)</f>
        <v>0</v>
      </c>
      <c r="AF3397" s="41">
        <f>IF(AND(tbl_PV_Milestones[[#This Row],[BL FY]]=2025,tbl_PV_Milestones[[#This Row],[Finish FY]]&gt;2025),1,0)</f>
        <v>0</v>
      </c>
      <c r="AG3397" s="56" t="str">
        <f>_xlfn.XLOOKUP(tbl_PV_Milestones[[#This Row],[Work ID]],tbl_PV_Meta[Work ID '#],tbl_PV_Meta[Project Manager/Owner],,0)</f>
        <v>Project Manager 16</v>
      </c>
    </row>
    <row r="3398" spans="4:33" x14ac:dyDescent="0.25">
      <c r="D3398" s="6" t="s">
        <v>154</v>
      </c>
      <c r="E3398" s="6" t="s">
        <v>503</v>
      </c>
      <c r="F3398" s="6" t="s">
        <v>1751</v>
      </c>
      <c r="G3398" s="6" t="s">
        <v>746</v>
      </c>
      <c r="H3398" s="6" t="s">
        <v>505</v>
      </c>
      <c r="I3398" s="6" t="s">
        <v>522</v>
      </c>
      <c r="J3398" s="6" t="s">
        <v>154</v>
      </c>
      <c r="K3398" s="6" t="s">
        <v>39</v>
      </c>
      <c r="L3398" s="6" t="s">
        <v>50</v>
      </c>
      <c r="M3398" s="43"/>
      <c r="N3398" s="44" t="s">
        <v>1979</v>
      </c>
      <c r="O3398" s="39">
        <v>45698.708333333299</v>
      </c>
      <c r="P3398" s="39">
        <v>45698.708333333299</v>
      </c>
      <c r="Q3398" s="6">
        <v>0</v>
      </c>
      <c r="R3398" s="6">
        <v>0</v>
      </c>
      <c r="S3398" s="45" t="e">
        <f>_xlfn.CONCAT(#REF!,TRIM(tbl_PV_Milestones[[#This Row],[Milestone Description]]))</f>
        <v>#REF!</v>
      </c>
      <c r="T3398" s="84" t="str">
        <f>IF(COUNTIF(tbl_PV_Milestones[UID],tbl_PV_Milestones[[#This Row],[UID]])&gt;1,"Duplicate","")</f>
        <v>Duplicate</v>
      </c>
      <c r="U3398" s="42" t="str">
        <f>_xlfn.XLOOKUP(tbl_PV_Milestones[[#This Row],[Work ID]],tbl_PV_Meta[Work ID '#],tbl_PV_Meta[Sub-Portfolio])</f>
        <v>Sub-Portfolio 8</v>
      </c>
      <c r="V3398" s="41">
        <f>IF(MONTH(tbl_PV_Milestones[[#This Row],[Baseline Date]])&lt;7,YEAR(tbl_PV_Milestones[[#This Row],[Baseline Date]]),YEAR(tbl_PV_Milestones[[#This Row],[Baseline Date]])+1)</f>
        <v>2025</v>
      </c>
      <c r="W3398" s="41">
        <f>IF(MONTH(tbl_PV_Milestones[[#This Row],[Actual/Schedule Finish]])&lt;7,YEAR(tbl_PV_Milestones[[#This Row],[Actual/Schedule Finish]]),YEAR(tbl_PV_Milestones[[#This Row],[Actual/Schedule Finish]])+1)</f>
        <v>2025</v>
      </c>
      <c r="X3398" s="41" t="str">
        <f>IF(OR(tbl_PV_Milestones[[#This Row],[Project Status]]="Completed",tbl_PV_Milestones[[#This Row],[Project Status]]="Assumed Completed"),"Yes","No")</f>
        <v>No</v>
      </c>
      <c r="Y3398" s="41">
        <f>IF(tbl_PV_Milestones[[#This Row],[Baseline Date]]="",1,0)</f>
        <v>0</v>
      </c>
      <c r="Z3398" s="41">
        <f>IF(tbl_PV_Milestones[[#This Row],[Baseline Date]]&lt;PV_Meta!$B$7,1,0)</f>
        <v>1</v>
      </c>
      <c r="AA3398" s="41">
        <f>IF(tbl_PV_Milestones[[#This Row],[Complete]]="Yes",1,0)</f>
        <v>0</v>
      </c>
      <c r="AB3398" s="41">
        <f>IF(AND(tbl_PV_Milestones[[#This Row],[BL FY]]=2025,tbl_PV_Milestones[[#This Row],[Baseline Date]]&lt;PV_Meta!$B$7),1,0)</f>
        <v>1</v>
      </c>
      <c r="AC3398" s="41">
        <f>IF(AND(tbl_PV_Milestones[[#This Row],[Planned YTD]]=1,tbl_PV_Milestones[[#This Row],[Complete]]="Yes"),1,0)</f>
        <v>0</v>
      </c>
      <c r="AD3398" s="41">
        <f>IF(AND(tbl_PV_Milestones[[#This Row],[Actual/Schedule Finish]]&lt;PV_Meta!$B$7,tbl_PV_Milestones[[#This Row],[Complete]]="No",tbl_PV_Milestones[[#This Row],[Project Status]]&lt;&gt;"On Hold"),1,0)</f>
        <v>1</v>
      </c>
      <c r="AE3398" s="41">
        <f>IF(AND(tbl_PV_Milestones[[#This Row],[Actual/Schedule Finish]]&gt;tbl_PV_Milestones[[#This Row],[Baseline Date]],tbl_PV_Milestones[[#This Row],[Complete]]="No",tbl_PV_Milestones[[#This Row],[Project Status]]&lt;&gt;"On Hold",tbl_PV_Milestones[[#This Row],[Overdue]]=0,tbl_PV_Milestones[[#This Row],[To be Baselined]]&lt;&gt;1),1,0)</f>
        <v>0</v>
      </c>
      <c r="AF3398" s="41">
        <f>IF(AND(tbl_PV_Milestones[[#This Row],[BL FY]]=2025,tbl_PV_Milestones[[#This Row],[Finish FY]]&gt;2025),1,0)</f>
        <v>0</v>
      </c>
      <c r="AG3398" s="56" t="str">
        <f>_xlfn.XLOOKUP(tbl_PV_Milestones[[#This Row],[Work ID]],tbl_PV_Meta[Work ID '#],tbl_PV_Meta[Project Manager/Owner],,0)</f>
        <v>Project Manager 16</v>
      </c>
    </row>
    <row r="3399" spans="4:33" x14ac:dyDescent="0.25">
      <c r="D3399" s="6" t="s">
        <v>154</v>
      </c>
      <c r="E3399" s="6" t="s">
        <v>503</v>
      </c>
      <c r="F3399" s="6" t="s">
        <v>1751</v>
      </c>
      <c r="G3399" s="6" t="s">
        <v>630</v>
      </c>
      <c r="H3399" s="6" t="s">
        <v>505</v>
      </c>
      <c r="I3399" s="6" t="s">
        <v>522</v>
      </c>
      <c r="J3399" s="6" t="s">
        <v>154</v>
      </c>
      <c r="K3399" s="6" t="s">
        <v>39</v>
      </c>
      <c r="L3399" s="6" t="s">
        <v>50</v>
      </c>
      <c r="M3399" s="43"/>
      <c r="N3399" s="44" t="s">
        <v>1979</v>
      </c>
      <c r="O3399" s="39">
        <v>45698.708333333299</v>
      </c>
      <c r="P3399" s="39">
        <v>45698.708333333299</v>
      </c>
      <c r="Q3399" s="6">
        <v>0</v>
      </c>
      <c r="R3399" s="6">
        <v>0</v>
      </c>
      <c r="S3399" s="45" t="e">
        <f>_xlfn.CONCAT(#REF!,TRIM(tbl_PV_Milestones[[#This Row],[Milestone Description]]))</f>
        <v>#REF!</v>
      </c>
      <c r="T3399" s="84" t="str">
        <f>IF(COUNTIF(tbl_PV_Milestones[UID],tbl_PV_Milestones[[#This Row],[UID]])&gt;1,"Duplicate","")</f>
        <v>Duplicate</v>
      </c>
      <c r="U3399" s="42" t="str">
        <f>_xlfn.XLOOKUP(tbl_PV_Milestones[[#This Row],[Work ID]],tbl_PV_Meta[Work ID '#],tbl_PV_Meta[Sub-Portfolio])</f>
        <v>Sub-Portfolio 8</v>
      </c>
      <c r="V3399" s="41">
        <f>IF(MONTH(tbl_PV_Milestones[[#This Row],[Baseline Date]])&lt;7,YEAR(tbl_PV_Milestones[[#This Row],[Baseline Date]]),YEAR(tbl_PV_Milestones[[#This Row],[Baseline Date]])+1)</f>
        <v>2025</v>
      </c>
      <c r="W3399" s="41">
        <f>IF(MONTH(tbl_PV_Milestones[[#This Row],[Actual/Schedule Finish]])&lt;7,YEAR(tbl_PV_Milestones[[#This Row],[Actual/Schedule Finish]]),YEAR(tbl_PV_Milestones[[#This Row],[Actual/Schedule Finish]])+1)</f>
        <v>2025</v>
      </c>
      <c r="X3399" s="41" t="str">
        <f>IF(OR(tbl_PV_Milestones[[#This Row],[Project Status]]="Completed",tbl_PV_Milestones[[#This Row],[Project Status]]="Assumed Completed"),"Yes","No")</f>
        <v>No</v>
      </c>
      <c r="Y3399" s="41">
        <f>IF(tbl_PV_Milestones[[#This Row],[Baseline Date]]="",1,0)</f>
        <v>0</v>
      </c>
      <c r="Z3399" s="41">
        <f>IF(tbl_PV_Milestones[[#This Row],[Baseline Date]]&lt;PV_Meta!$B$7,1,0)</f>
        <v>1</v>
      </c>
      <c r="AA3399" s="41">
        <f>IF(tbl_PV_Milestones[[#This Row],[Complete]]="Yes",1,0)</f>
        <v>0</v>
      </c>
      <c r="AB3399" s="41">
        <f>IF(AND(tbl_PV_Milestones[[#This Row],[BL FY]]=2025,tbl_PV_Milestones[[#This Row],[Baseline Date]]&lt;PV_Meta!$B$7),1,0)</f>
        <v>1</v>
      </c>
      <c r="AC3399" s="41">
        <f>IF(AND(tbl_PV_Milestones[[#This Row],[Planned YTD]]=1,tbl_PV_Milestones[[#This Row],[Complete]]="Yes"),1,0)</f>
        <v>0</v>
      </c>
      <c r="AD3399" s="41">
        <f>IF(AND(tbl_PV_Milestones[[#This Row],[Actual/Schedule Finish]]&lt;PV_Meta!$B$7,tbl_PV_Milestones[[#This Row],[Complete]]="No",tbl_PV_Milestones[[#This Row],[Project Status]]&lt;&gt;"On Hold"),1,0)</f>
        <v>1</v>
      </c>
      <c r="AE3399" s="41">
        <f>IF(AND(tbl_PV_Milestones[[#This Row],[Actual/Schedule Finish]]&gt;tbl_PV_Milestones[[#This Row],[Baseline Date]],tbl_PV_Milestones[[#This Row],[Complete]]="No",tbl_PV_Milestones[[#This Row],[Project Status]]&lt;&gt;"On Hold",tbl_PV_Milestones[[#This Row],[Overdue]]=0,tbl_PV_Milestones[[#This Row],[To be Baselined]]&lt;&gt;1),1,0)</f>
        <v>0</v>
      </c>
      <c r="AF3399" s="41">
        <f>IF(AND(tbl_PV_Milestones[[#This Row],[BL FY]]=2025,tbl_PV_Milestones[[#This Row],[Finish FY]]&gt;2025),1,0)</f>
        <v>0</v>
      </c>
      <c r="AG3399" s="56" t="str">
        <f>_xlfn.XLOOKUP(tbl_PV_Milestones[[#This Row],[Work ID]],tbl_PV_Meta[Work ID '#],tbl_PV_Meta[Project Manager/Owner],,0)</f>
        <v>Project Manager 16</v>
      </c>
    </row>
    <row r="3400" spans="4:33" x14ac:dyDescent="0.25">
      <c r="D3400" s="6" t="s">
        <v>154</v>
      </c>
      <c r="E3400" s="6" t="s">
        <v>503</v>
      </c>
      <c r="F3400" s="6" t="s">
        <v>1751</v>
      </c>
      <c r="G3400" s="6" t="s">
        <v>521</v>
      </c>
      <c r="H3400" s="6" t="s">
        <v>505</v>
      </c>
      <c r="I3400" s="6" t="s">
        <v>522</v>
      </c>
      <c r="J3400" s="6" t="s">
        <v>154</v>
      </c>
      <c r="K3400" s="6" t="s">
        <v>39</v>
      </c>
      <c r="L3400" s="6" t="s">
        <v>50</v>
      </c>
      <c r="M3400" s="43"/>
      <c r="N3400" s="44" t="s">
        <v>1979</v>
      </c>
      <c r="O3400" s="39">
        <v>45698.708333333299</v>
      </c>
      <c r="P3400" s="39">
        <v>45698.708333333299</v>
      </c>
      <c r="Q3400" s="6">
        <v>0</v>
      </c>
      <c r="R3400" s="6">
        <v>0</v>
      </c>
      <c r="S3400" s="45" t="e">
        <f>_xlfn.CONCAT(#REF!,TRIM(tbl_PV_Milestones[[#This Row],[Milestone Description]]))</f>
        <v>#REF!</v>
      </c>
      <c r="T3400" s="84" t="str">
        <f>IF(COUNTIF(tbl_PV_Milestones[UID],tbl_PV_Milestones[[#This Row],[UID]])&gt;1,"Duplicate","")</f>
        <v>Duplicate</v>
      </c>
      <c r="U3400" s="42" t="str">
        <f>_xlfn.XLOOKUP(tbl_PV_Milestones[[#This Row],[Work ID]],tbl_PV_Meta[Work ID '#],tbl_PV_Meta[Sub-Portfolio])</f>
        <v>Sub-Portfolio 8</v>
      </c>
      <c r="V3400" s="41">
        <f>IF(MONTH(tbl_PV_Milestones[[#This Row],[Baseline Date]])&lt;7,YEAR(tbl_PV_Milestones[[#This Row],[Baseline Date]]),YEAR(tbl_PV_Milestones[[#This Row],[Baseline Date]])+1)</f>
        <v>2025</v>
      </c>
      <c r="W3400" s="41">
        <f>IF(MONTH(tbl_PV_Milestones[[#This Row],[Actual/Schedule Finish]])&lt;7,YEAR(tbl_PV_Milestones[[#This Row],[Actual/Schedule Finish]]),YEAR(tbl_PV_Milestones[[#This Row],[Actual/Schedule Finish]])+1)</f>
        <v>2025</v>
      </c>
      <c r="X3400" s="41" t="str">
        <f>IF(OR(tbl_PV_Milestones[[#This Row],[Project Status]]="Completed",tbl_PV_Milestones[[#This Row],[Project Status]]="Assumed Completed"),"Yes","No")</f>
        <v>No</v>
      </c>
      <c r="Y3400" s="41">
        <f>IF(tbl_PV_Milestones[[#This Row],[Baseline Date]]="",1,0)</f>
        <v>0</v>
      </c>
      <c r="Z3400" s="41">
        <f>IF(tbl_PV_Milestones[[#This Row],[Baseline Date]]&lt;PV_Meta!$B$7,1,0)</f>
        <v>1</v>
      </c>
      <c r="AA3400" s="41">
        <f>IF(tbl_PV_Milestones[[#This Row],[Complete]]="Yes",1,0)</f>
        <v>0</v>
      </c>
      <c r="AB3400" s="41">
        <f>IF(AND(tbl_PV_Milestones[[#This Row],[BL FY]]=2025,tbl_PV_Milestones[[#This Row],[Baseline Date]]&lt;PV_Meta!$B$7),1,0)</f>
        <v>1</v>
      </c>
      <c r="AC3400" s="41">
        <f>IF(AND(tbl_PV_Milestones[[#This Row],[Planned YTD]]=1,tbl_PV_Milestones[[#This Row],[Complete]]="Yes"),1,0)</f>
        <v>0</v>
      </c>
      <c r="AD3400" s="41">
        <f>IF(AND(tbl_PV_Milestones[[#This Row],[Actual/Schedule Finish]]&lt;PV_Meta!$B$7,tbl_PV_Milestones[[#This Row],[Complete]]="No",tbl_PV_Milestones[[#This Row],[Project Status]]&lt;&gt;"On Hold"),1,0)</f>
        <v>1</v>
      </c>
      <c r="AE3400" s="41">
        <f>IF(AND(tbl_PV_Milestones[[#This Row],[Actual/Schedule Finish]]&gt;tbl_PV_Milestones[[#This Row],[Baseline Date]],tbl_PV_Milestones[[#This Row],[Complete]]="No",tbl_PV_Milestones[[#This Row],[Project Status]]&lt;&gt;"On Hold",tbl_PV_Milestones[[#This Row],[Overdue]]=0,tbl_PV_Milestones[[#This Row],[To be Baselined]]&lt;&gt;1),1,0)</f>
        <v>0</v>
      </c>
      <c r="AF3400" s="41">
        <f>IF(AND(tbl_PV_Milestones[[#This Row],[BL FY]]=2025,tbl_PV_Milestones[[#This Row],[Finish FY]]&gt;2025),1,0)</f>
        <v>0</v>
      </c>
      <c r="AG3400" s="56" t="str">
        <f>_xlfn.XLOOKUP(tbl_PV_Milestones[[#This Row],[Work ID]],tbl_PV_Meta[Work ID '#],tbl_PV_Meta[Project Manager/Owner],,0)</f>
        <v>Project Manager 16</v>
      </c>
    </row>
    <row r="3401" spans="4:33" x14ac:dyDescent="0.25">
      <c r="D3401" s="6" t="s">
        <v>154</v>
      </c>
      <c r="E3401" s="6" t="s">
        <v>503</v>
      </c>
      <c r="F3401" s="6" t="s">
        <v>1751</v>
      </c>
      <c r="G3401" s="6" t="s">
        <v>571</v>
      </c>
      <c r="H3401" s="6" t="s">
        <v>505</v>
      </c>
      <c r="I3401" s="6" t="s">
        <v>522</v>
      </c>
      <c r="J3401" s="6" t="s">
        <v>154</v>
      </c>
      <c r="K3401" s="6" t="s">
        <v>39</v>
      </c>
      <c r="L3401" s="6" t="s">
        <v>50</v>
      </c>
      <c r="M3401" s="43"/>
      <c r="N3401" s="44" t="s">
        <v>1979</v>
      </c>
      <c r="O3401" s="39">
        <v>45681.708333333299</v>
      </c>
      <c r="P3401" s="39">
        <v>45681.708333333299</v>
      </c>
      <c r="Q3401" s="6">
        <v>0</v>
      </c>
      <c r="R3401" s="6">
        <v>0</v>
      </c>
      <c r="S3401" s="45" t="e">
        <f>_xlfn.CONCAT(#REF!,TRIM(tbl_PV_Milestones[[#This Row],[Milestone Description]]))</f>
        <v>#REF!</v>
      </c>
      <c r="T3401" s="84" t="str">
        <f>IF(COUNTIF(tbl_PV_Milestones[UID],tbl_PV_Milestones[[#This Row],[UID]])&gt;1,"Duplicate","")</f>
        <v>Duplicate</v>
      </c>
      <c r="U3401" s="42" t="str">
        <f>_xlfn.XLOOKUP(tbl_PV_Milestones[[#This Row],[Work ID]],tbl_PV_Meta[Work ID '#],tbl_PV_Meta[Sub-Portfolio])</f>
        <v>Sub-Portfolio 8</v>
      </c>
      <c r="V3401" s="41">
        <f>IF(MONTH(tbl_PV_Milestones[[#This Row],[Baseline Date]])&lt;7,YEAR(tbl_PV_Milestones[[#This Row],[Baseline Date]]),YEAR(tbl_PV_Milestones[[#This Row],[Baseline Date]])+1)</f>
        <v>2025</v>
      </c>
      <c r="W3401" s="41">
        <f>IF(MONTH(tbl_PV_Milestones[[#This Row],[Actual/Schedule Finish]])&lt;7,YEAR(tbl_PV_Milestones[[#This Row],[Actual/Schedule Finish]]),YEAR(tbl_PV_Milestones[[#This Row],[Actual/Schedule Finish]])+1)</f>
        <v>2025</v>
      </c>
      <c r="X3401" s="41" t="str">
        <f>IF(OR(tbl_PV_Milestones[[#This Row],[Project Status]]="Completed",tbl_PV_Milestones[[#This Row],[Project Status]]="Assumed Completed"),"Yes","No")</f>
        <v>No</v>
      </c>
      <c r="Y3401" s="41">
        <f>IF(tbl_PV_Milestones[[#This Row],[Baseline Date]]="",1,0)</f>
        <v>0</v>
      </c>
      <c r="Z3401" s="41">
        <f>IF(tbl_PV_Milestones[[#This Row],[Baseline Date]]&lt;PV_Meta!$B$7,1,0)</f>
        <v>1</v>
      </c>
      <c r="AA3401" s="41">
        <f>IF(tbl_PV_Milestones[[#This Row],[Complete]]="Yes",1,0)</f>
        <v>0</v>
      </c>
      <c r="AB3401" s="41">
        <f>IF(AND(tbl_PV_Milestones[[#This Row],[BL FY]]=2025,tbl_PV_Milestones[[#This Row],[Baseline Date]]&lt;PV_Meta!$B$7),1,0)</f>
        <v>1</v>
      </c>
      <c r="AC3401" s="41">
        <f>IF(AND(tbl_PV_Milestones[[#This Row],[Planned YTD]]=1,tbl_PV_Milestones[[#This Row],[Complete]]="Yes"),1,0)</f>
        <v>0</v>
      </c>
      <c r="AD3401" s="41">
        <f>IF(AND(tbl_PV_Milestones[[#This Row],[Actual/Schedule Finish]]&lt;PV_Meta!$B$7,tbl_PV_Milestones[[#This Row],[Complete]]="No",tbl_PV_Milestones[[#This Row],[Project Status]]&lt;&gt;"On Hold"),1,0)</f>
        <v>1</v>
      </c>
      <c r="AE3401" s="41">
        <f>IF(AND(tbl_PV_Milestones[[#This Row],[Actual/Schedule Finish]]&gt;tbl_PV_Milestones[[#This Row],[Baseline Date]],tbl_PV_Milestones[[#This Row],[Complete]]="No",tbl_PV_Milestones[[#This Row],[Project Status]]&lt;&gt;"On Hold",tbl_PV_Milestones[[#This Row],[Overdue]]=0,tbl_PV_Milestones[[#This Row],[To be Baselined]]&lt;&gt;1),1,0)</f>
        <v>0</v>
      </c>
      <c r="AF3401" s="41">
        <f>IF(AND(tbl_PV_Milestones[[#This Row],[BL FY]]=2025,tbl_PV_Milestones[[#This Row],[Finish FY]]&gt;2025),1,0)</f>
        <v>0</v>
      </c>
      <c r="AG3401" s="56" t="str">
        <f>_xlfn.XLOOKUP(tbl_PV_Milestones[[#This Row],[Work ID]],tbl_PV_Meta[Work ID '#],tbl_PV_Meta[Project Manager/Owner],,0)</f>
        <v>Project Manager 16</v>
      </c>
    </row>
    <row r="3402" spans="4:33" x14ac:dyDescent="0.25">
      <c r="D3402" s="6" t="s">
        <v>154</v>
      </c>
      <c r="E3402" s="6" t="s">
        <v>503</v>
      </c>
      <c r="F3402" s="6" t="s">
        <v>1751</v>
      </c>
      <c r="G3402" s="6" t="s">
        <v>747</v>
      </c>
      <c r="H3402" s="6" t="s">
        <v>505</v>
      </c>
      <c r="I3402" s="6" t="s">
        <v>522</v>
      </c>
      <c r="J3402" s="6" t="s">
        <v>154</v>
      </c>
      <c r="K3402" s="6" t="s">
        <v>39</v>
      </c>
      <c r="L3402" s="6" t="s">
        <v>50</v>
      </c>
      <c r="M3402" s="43"/>
      <c r="N3402" s="44" t="s">
        <v>1979</v>
      </c>
      <c r="O3402" s="39">
        <v>45681.708333333299</v>
      </c>
      <c r="P3402" s="39">
        <v>45681.708333333299</v>
      </c>
      <c r="Q3402" s="6">
        <v>0</v>
      </c>
      <c r="R3402" s="6">
        <v>0</v>
      </c>
      <c r="S3402" s="45" t="e">
        <f>_xlfn.CONCAT(#REF!,TRIM(tbl_PV_Milestones[[#This Row],[Milestone Description]]))</f>
        <v>#REF!</v>
      </c>
      <c r="T3402" s="84" t="str">
        <f>IF(COUNTIF(tbl_PV_Milestones[UID],tbl_PV_Milestones[[#This Row],[UID]])&gt;1,"Duplicate","")</f>
        <v>Duplicate</v>
      </c>
      <c r="U3402" s="42" t="str">
        <f>_xlfn.XLOOKUP(tbl_PV_Milestones[[#This Row],[Work ID]],tbl_PV_Meta[Work ID '#],tbl_PV_Meta[Sub-Portfolio])</f>
        <v>Sub-Portfolio 8</v>
      </c>
      <c r="V3402" s="41">
        <f>IF(MONTH(tbl_PV_Milestones[[#This Row],[Baseline Date]])&lt;7,YEAR(tbl_PV_Milestones[[#This Row],[Baseline Date]]),YEAR(tbl_PV_Milestones[[#This Row],[Baseline Date]])+1)</f>
        <v>2025</v>
      </c>
      <c r="W3402" s="41">
        <f>IF(MONTH(tbl_PV_Milestones[[#This Row],[Actual/Schedule Finish]])&lt;7,YEAR(tbl_PV_Milestones[[#This Row],[Actual/Schedule Finish]]),YEAR(tbl_PV_Milestones[[#This Row],[Actual/Schedule Finish]])+1)</f>
        <v>2025</v>
      </c>
      <c r="X3402" s="41" t="str">
        <f>IF(OR(tbl_PV_Milestones[[#This Row],[Project Status]]="Completed",tbl_PV_Milestones[[#This Row],[Project Status]]="Assumed Completed"),"Yes","No")</f>
        <v>No</v>
      </c>
      <c r="Y3402" s="41">
        <f>IF(tbl_PV_Milestones[[#This Row],[Baseline Date]]="",1,0)</f>
        <v>0</v>
      </c>
      <c r="Z3402" s="41">
        <f>IF(tbl_PV_Milestones[[#This Row],[Baseline Date]]&lt;PV_Meta!$B$7,1,0)</f>
        <v>1</v>
      </c>
      <c r="AA3402" s="41">
        <f>IF(tbl_PV_Milestones[[#This Row],[Complete]]="Yes",1,0)</f>
        <v>0</v>
      </c>
      <c r="AB3402" s="41">
        <f>IF(AND(tbl_PV_Milestones[[#This Row],[BL FY]]=2025,tbl_PV_Milestones[[#This Row],[Baseline Date]]&lt;PV_Meta!$B$7),1,0)</f>
        <v>1</v>
      </c>
      <c r="AC3402" s="41">
        <f>IF(AND(tbl_PV_Milestones[[#This Row],[Planned YTD]]=1,tbl_PV_Milestones[[#This Row],[Complete]]="Yes"),1,0)</f>
        <v>0</v>
      </c>
      <c r="AD3402" s="41">
        <f>IF(AND(tbl_PV_Milestones[[#This Row],[Actual/Schedule Finish]]&lt;PV_Meta!$B$7,tbl_PV_Milestones[[#This Row],[Complete]]="No",tbl_PV_Milestones[[#This Row],[Project Status]]&lt;&gt;"On Hold"),1,0)</f>
        <v>1</v>
      </c>
      <c r="AE3402" s="41">
        <f>IF(AND(tbl_PV_Milestones[[#This Row],[Actual/Schedule Finish]]&gt;tbl_PV_Milestones[[#This Row],[Baseline Date]],tbl_PV_Milestones[[#This Row],[Complete]]="No",tbl_PV_Milestones[[#This Row],[Project Status]]&lt;&gt;"On Hold",tbl_PV_Milestones[[#This Row],[Overdue]]=0,tbl_PV_Milestones[[#This Row],[To be Baselined]]&lt;&gt;1),1,0)</f>
        <v>0</v>
      </c>
      <c r="AF3402" s="41">
        <f>IF(AND(tbl_PV_Milestones[[#This Row],[BL FY]]=2025,tbl_PV_Milestones[[#This Row],[Finish FY]]&gt;2025),1,0)</f>
        <v>0</v>
      </c>
      <c r="AG3402" s="56" t="str">
        <f>_xlfn.XLOOKUP(tbl_PV_Milestones[[#This Row],[Work ID]],tbl_PV_Meta[Work ID '#],tbl_PV_Meta[Project Manager/Owner],,0)</f>
        <v>Project Manager 16</v>
      </c>
    </row>
    <row r="3403" spans="4:33" x14ac:dyDescent="0.25">
      <c r="D3403" s="6" t="s">
        <v>154</v>
      </c>
      <c r="E3403" s="6" t="s">
        <v>52</v>
      </c>
      <c r="F3403" s="6" t="s">
        <v>1763</v>
      </c>
      <c r="G3403" s="6" t="s">
        <v>738</v>
      </c>
      <c r="H3403" s="6" t="s">
        <v>505</v>
      </c>
      <c r="I3403" s="6" t="s">
        <v>522</v>
      </c>
      <c r="J3403" s="6" t="s">
        <v>154</v>
      </c>
      <c r="K3403" s="6" t="s">
        <v>39</v>
      </c>
      <c r="L3403" s="6" t="s">
        <v>62</v>
      </c>
      <c r="M3403" s="43"/>
      <c r="N3403" s="44" t="s">
        <v>1979</v>
      </c>
      <c r="S3403" s="45" t="e">
        <f>_xlfn.CONCAT(#REF!,TRIM(tbl_PV_Milestones[[#This Row],[Milestone Description]]))</f>
        <v>#REF!</v>
      </c>
      <c r="T3403" s="84" t="str">
        <f>IF(COUNTIF(tbl_PV_Milestones[UID],tbl_PV_Milestones[[#This Row],[UID]])&gt;1,"Duplicate","")</f>
        <v>Duplicate</v>
      </c>
      <c r="U3403" s="42" t="str">
        <f>_xlfn.XLOOKUP(tbl_PV_Milestones[[#This Row],[Work ID]],tbl_PV_Meta[Work ID '#],tbl_PV_Meta[Sub-Portfolio])</f>
        <v>Sub-Portfolio 8</v>
      </c>
      <c r="V3403" s="41">
        <f>IF(MONTH(tbl_PV_Milestones[[#This Row],[Baseline Date]])&lt;7,YEAR(tbl_PV_Milestones[[#This Row],[Baseline Date]]),YEAR(tbl_PV_Milestones[[#This Row],[Baseline Date]])+1)</f>
        <v>1900</v>
      </c>
      <c r="W3403" s="41">
        <f>IF(MONTH(tbl_PV_Milestones[[#This Row],[Actual/Schedule Finish]])&lt;7,YEAR(tbl_PV_Milestones[[#This Row],[Actual/Schedule Finish]]),YEAR(tbl_PV_Milestones[[#This Row],[Actual/Schedule Finish]])+1)</f>
        <v>1900</v>
      </c>
      <c r="X3403" s="41" t="str">
        <f>IF(OR(tbl_PV_Milestones[[#This Row],[Project Status]]="Completed",tbl_PV_Milestones[[#This Row],[Project Status]]="Assumed Completed"),"Yes","No")</f>
        <v>No</v>
      </c>
      <c r="Y3403" s="41">
        <f>IF(tbl_PV_Milestones[[#This Row],[Baseline Date]]="",1,0)</f>
        <v>1</v>
      </c>
      <c r="Z3403" s="41">
        <f>IF(tbl_PV_Milestones[[#This Row],[Baseline Date]]&lt;PV_Meta!$B$7,1,0)</f>
        <v>1</v>
      </c>
      <c r="AA3403" s="41">
        <f>IF(tbl_PV_Milestones[[#This Row],[Complete]]="Yes",1,0)</f>
        <v>0</v>
      </c>
      <c r="AB3403" s="41">
        <f>IF(AND(tbl_PV_Milestones[[#This Row],[BL FY]]=2025,tbl_PV_Milestones[[#This Row],[Baseline Date]]&lt;PV_Meta!$B$7),1,0)</f>
        <v>0</v>
      </c>
      <c r="AC3403" s="41">
        <f>IF(AND(tbl_PV_Milestones[[#This Row],[Planned YTD]]=1,tbl_PV_Milestones[[#This Row],[Complete]]="Yes"),1,0)</f>
        <v>0</v>
      </c>
      <c r="AD3403" s="41">
        <f>IF(AND(tbl_PV_Milestones[[#This Row],[Actual/Schedule Finish]]&lt;PV_Meta!$B$7,tbl_PV_Milestones[[#This Row],[Complete]]="No",tbl_PV_Milestones[[#This Row],[Project Status]]&lt;&gt;"On Hold"),1,0)</f>
        <v>1</v>
      </c>
      <c r="AE3403" s="41">
        <f>IF(AND(tbl_PV_Milestones[[#This Row],[Actual/Schedule Finish]]&gt;tbl_PV_Milestones[[#This Row],[Baseline Date]],tbl_PV_Milestones[[#This Row],[Complete]]="No",tbl_PV_Milestones[[#This Row],[Project Status]]&lt;&gt;"On Hold",tbl_PV_Milestones[[#This Row],[Overdue]]=0,tbl_PV_Milestones[[#This Row],[To be Baselined]]&lt;&gt;1),1,0)</f>
        <v>0</v>
      </c>
      <c r="AF3403" s="41">
        <f>IF(AND(tbl_PV_Milestones[[#This Row],[BL FY]]=2025,tbl_PV_Milestones[[#This Row],[Finish FY]]&gt;2025),1,0)</f>
        <v>0</v>
      </c>
      <c r="AG3403" s="56" t="str">
        <f>_xlfn.XLOOKUP(tbl_PV_Milestones[[#This Row],[Work ID]],tbl_PV_Meta[Work ID '#],tbl_PV_Meta[Project Manager/Owner],,0)</f>
        <v>Project Manager 28</v>
      </c>
    </row>
    <row r="3404" spans="4:33" x14ac:dyDescent="0.25">
      <c r="D3404" s="6" t="s">
        <v>154</v>
      </c>
      <c r="E3404" s="6" t="s">
        <v>52</v>
      </c>
      <c r="F3404" s="6" t="s">
        <v>1763</v>
      </c>
      <c r="G3404" s="6" t="s">
        <v>739</v>
      </c>
      <c r="H3404" s="6" t="s">
        <v>505</v>
      </c>
      <c r="I3404" s="6" t="s">
        <v>522</v>
      </c>
      <c r="J3404" s="6" t="s">
        <v>154</v>
      </c>
      <c r="K3404" s="6" t="s">
        <v>39</v>
      </c>
      <c r="L3404" s="6" t="s">
        <v>62</v>
      </c>
      <c r="M3404" s="43"/>
      <c r="N3404" s="44" t="s">
        <v>1979</v>
      </c>
      <c r="S3404" s="45" t="e">
        <f>_xlfn.CONCAT(#REF!,TRIM(tbl_PV_Milestones[[#This Row],[Milestone Description]]))</f>
        <v>#REF!</v>
      </c>
      <c r="T3404" s="84" t="str">
        <f>IF(COUNTIF(tbl_PV_Milestones[UID],tbl_PV_Milestones[[#This Row],[UID]])&gt;1,"Duplicate","")</f>
        <v>Duplicate</v>
      </c>
      <c r="U3404" s="42" t="str">
        <f>_xlfn.XLOOKUP(tbl_PV_Milestones[[#This Row],[Work ID]],tbl_PV_Meta[Work ID '#],tbl_PV_Meta[Sub-Portfolio])</f>
        <v>Sub-Portfolio 8</v>
      </c>
      <c r="V3404" s="41">
        <f>IF(MONTH(tbl_PV_Milestones[[#This Row],[Baseline Date]])&lt;7,YEAR(tbl_PV_Milestones[[#This Row],[Baseline Date]]),YEAR(tbl_PV_Milestones[[#This Row],[Baseline Date]])+1)</f>
        <v>1900</v>
      </c>
      <c r="W3404" s="41">
        <f>IF(MONTH(tbl_PV_Milestones[[#This Row],[Actual/Schedule Finish]])&lt;7,YEAR(tbl_PV_Milestones[[#This Row],[Actual/Schedule Finish]]),YEAR(tbl_PV_Milestones[[#This Row],[Actual/Schedule Finish]])+1)</f>
        <v>1900</v>
      </c>
      <c r="X3404" s="41" t="str">
        <f>IF(OR(tbl_PV_Milestones[[#This Row],[Project Status]]="Completed",tbl_PV_Milestones[[#This Row],[Project Status]]="Assumed Completed"),"Yes","No")</f>
        <v>No</v>
      </c>
      <c r="Y3404" s="41">
        <f>IF(tbl_PV_Milestones[[#This Row],[Baseline Date]]="",1,0)</f>
        <v>1</v>
      </c>
      <c r="Z3404" s="41">
        <f>IF(tbl_PV_Milestones[[#This Row],[Baseline Date]]&lt;PV_Meta!$B$7,1,0)</f>
        <v>1</v>
      </c>
      <c r="AA3404" s="41">
        <f>IF(tbl_PV_Milestones[[#This Row],[Complete]]="Yes",1,0)</f>
        <v>0</v>
      </c>
      <c r="AB3404" s="41">
        <f>IF(AND(tbl_PV_Milestones[[#This Row],[BL FY]]=2025,tbl_PV_Milestones[[#This Row],[Baseline Date]]&lt;PV_Meta!$B$7),1,0)</f>
        <v>0</v>
      </c>
      <c r="AC3404" s="41">
        <f>IF(AND(tbl_PV_Milestones[[#This Row],[Planned YTD]]=1,tbl_PV_Milestones[[#This Row],[Complete]]="Yes"),1,0)</f>
        <v>0</v>
      </c>
      <c r="AD3404" s="41">
        <f>IF(AND(tbl_PV_Milestones[[#This Row],[Actual/Schedule Finish]]&lt;PV_Meta!$B$7,tbl_PV_Milestones[[#This Row],[Complete]]="No",tbl_PV_Milestones[[#This Row],[Project Status]]&lt;&gt;"On Hold"),1,0)</f>
        <v>1</v>
      </c>
      <c r="AE3404" s="41">
        <f>IF(AND(tbl_PV_Milestones[[#This Row],[Actual/Schedule Finish]]&gt;tbl_PV_Milestones[[#This Row],[Baseline Date]],tbl_PV_Milestones[[#This Row],[Complete]]="No",tbl_PV_Milestones[[#This Row],[Project Status]]&lt;&gt;"On Hold",tbl_PV_Milestones[[#This Row],[Overdue]]=0,tbl_PV_Milestones[[#This Row],[To be Baselined]]&lt;&gt;1),1,0)</f>
        <v>0</v>
      </c>
      <c r="AF3404" s="41">
        <f>IF(AND(tbl_PV_Milestones[[#This Row],[BL FY]]=2025,tbl_PV_Milestones[[#This Row],[Finish FY]]&gt;2025),1,0)</f>
        <v>0</v>
      </c>
      <c r="AG3404" s="56" t="str">
        <f>_xlfn.XLOOKUP(tbl_PV_Milestones[[#This Row],[Work ID]],tbl_PV_Meta[Work ID '#],tbl_PV_Meta[Project Manager/Owner],,0)</f>
        <v>Project Manager 28</v>
      </c>
    </row>
    <row r="3405" spans="4:33" x14ac:dyDescent="0.25">
      <c r="D3405" s="6" t="s">
        <v>154</v>
      </c>
      <c r="E3405" s="6" t="s">
        <v>52</v>
      </c>
      <c r="F3405" s="6" t="s">
        <v>1763</v>
      </c>
      <c r="G3405" s="6" t="s">
        <v>740</v>
      </c>
      <c r="H3405" s="6" t="s">
        <v>505</v>
      </c>
      <c r="I3405" s="6" t="s">
        <v>522</v>
      </c>
      <c r="J3405" s="6" t="s">
        <v>154</v>
      </c>
      <c r="K3405" s="6" t="s">
        <v>39</v>
      </c>
      <c r="L3405" s="6" t="s">
        <v>62</v>
      </c>
      <c r="M3405" s="43"/>
      <c r="N3405" s="44" t="s">
        <v>1979</v>
      </c>
      <c r="S3405" s="45" t="e">
        <f>_xlfn.CONCAT(#REF!,TRIM(tbl_PV_Milestones[[#This Row],[Milestone Description]]))</f>
        <v>#REF!</v>
      </c>
      <c r="T3405" s="84" t="str">
        <f>IF(COUNTIF(tbl_PV_Milestones[UID],tbl_PV_Milestones[[#This Row],[UID]])&gt;1,"Duplicate","")</f>
        <v>Duplicate</v>
      </c>
      <c r="U3405" s="42" t="str">
        <f>_xlfn.XLOOKUP(tbl_PV_Milestones[[#This Row],[Work ID]],tbl_PV_Meta[Work ID '#],tbl_PV_Meta[Sub-Portfolio])</f>
        <v>Sub-Portfolio 8</v>
      </c>
      <c r="V3405" s="41">
        <f>IF(MONTH(tbl_PV_Milestones[[#This Row],[Baseline Date]])&lt;7,YEAR(tbl_PV_Milestones[[#This Row],[Baseline Date]]),YEAR(tbl_PV_Milestones[[#This Row],[Baseline Date]])+1)</f>
        <v>1900</v>
      </c>
      <c r="W3405" s="41">
        <f>IF(MONTH(tbl_PV_Milestones[[#This Row],[Actual/Schedule Finish]])&lt;7,YEAR(tbl_PV_Milestones[[#This Row],[Actual/Schedule Finish]]),YEAR(tbl_PV_Milestones[[#This Row],[Actual/Schedule Finish]])+1)</f>
        <v>1900</v>
      </c>
      <c r="X3405" s="41" t="str">
        <f>IF(OR(tbl_PV_Milestones[[#This Row],[Project Status]]="Completed",tbl_PV_Milestones[[#This Row],[Project Status]]="Assumed Completed"),"Yes","No")</f>
        <v>No</v>
      </c>
      <c r="Y3405" s="41">
        <f>IF(tbl_PV_Milestones[[#This Row],[Baseline Date]]="",1,0)</f>
        <v>1</v>
      </c>
      <c r="Z3405" s="41">
        <f>IF(tbl_PV_Milestones[[#This Row],[Baseline Date]]&lt;PV_Meta!$B$7,1,0)</f>
        <v>1</v>
      </c>
      <c r="AA3405" s="41">
        <f>IF(tbl_PV_Milestones[[#This Row],[Complete]]="Yes",1,0)</f>
        <v>0</v>
      </c>
      <c r="AB3405" s="41">
        <f>IF(AND(tbl_PV_Milestones[[#This Row],[BL FY]]=2025,tbl_PV_Milestones[[#This Row],[Baseline Date]]&lt;PV_Meta!$B$7),1,0)</f>
        <v>0</v>
      </c>
      <c r="AC3405" s="41">
        <f>IF(AND(tbl_PV_Milestones[[#This Row],[Planned YTD]]=1,tbl_PV_Milestones[[#This Row],[Complete]]="Yes"),1,0)</f>
        <v>0</v>
      </c>
      <c r="AD3405" s="41">
        <f>IF(AND(tbl_PV_Milestones[[#This Row],[Actual/Schedule Finish]]&lt;PV_Meta!$B$7,tbl_PV_Milestones[[#This Row],[Complete]]="No",tbl_PV_Milestones[[#This Row],[Project Status]]&lt;&gt;"On Hold"),1,0)</f>
        <v>1</v>
      </c>
      <c r="AE3405" s="41">
        <f>IF(AND(tbl_PV_Milestones[[#This Row],[Actual/Schedule Finish]]&gt;tbl_PV_Milestones[[#This Row],[Baseline Date]],tbl_PV_Milestones[[#This Row],[Complete]]="No",tbl_PV_Milestones[[#This Row],[Project Status]]&lt;&gt;"On Hold",tbl_PV_Milestones[[#This Row],[Overdue]]=0,tbl_PV_Milestones[[#This Row],[To be Baselined]]&lt;&gt;1),1,0)</f>
        <v>0</v>
      </c>
      <c r="AF3405" s="41">
        <f>IF(AND(tbl_PV_Milestones[[#This Row],[BL FY]]=2025,tbl_PV_Milestones[[#This Row],[Finish FY]]&gt;2025),1,0)</f>
        <v>0</v>
      </c>
      <c r="AG3405" s="56" t="str">
        <f>_xlfn.XLOOKUP(tbl_PV_Milestones[[#This Row],[Work ID]],tbl_PV_Meta[Work ID '#],tbl_PV_Meta[Project Manager/Owner],,0)</f>
        <v>Project Manager 28</v>
      </c>
    </row>
    <row r="3406" spans="4:33" x14ac:dyDescent="0.25">
      <c r="D3406" s="6" t="s">
        <v>154</v>
      </c>
      <c r="E3406" s="6" t="s">
        <v>52</v>
      </c>
      <c r="F3406" s="6" t="s">
        <v>1763</v>
      </c>
      <c r="G3406" s="6" t="s">
        <v>741</v>
      </c>
      <c r="H3406" s="6" t="s">
        <v>505</v>
      </c>
      <c r="I3406" s="6" t="s">
        <v>522</v>
      </c>
      <c r="J3406" s="6" t="s">
        <v>154</v>
      </c>
      <c r="K3406" s="6" t="s">
        <v>39</v>
      </c>
      <c r="L3406" s="6" t="s">
        <v>62</v>
      </c>
      <c r="M3406" s="43"/>
      <c r="N3406" s="44" t="s">
        <v>1979</v>
      </c>
      <c r="S3406" s="45" t="e">
        <f>_xlfn.CONCAT(#REF!,TRIM(tbl_PV_Milestones[[#This Row],[Milestone Description]]))</f>
        <v>#REF!</v>
      </c>
      <c r="T3406" s="84" t="str">
        <f>IF(COUNTIF(tbl_PV_Milestones[UID],tbl_PV_Milestones[[#This Row],[UID]])&gt;1,"Duplicate","")</f>
        <v>Duplicate</v>
      </c>
      <c r="U3406" s="42" t="str">
        <f>_xlfn.XLOOKUP(tbl_PV_Milestones[[#This Row],[Work ID]],tbl_PV_Meta[Work ID '#],tbl_PV_Meta[Sub-Portfolio])</f>
        <v>Sub-Portfolio 8</v>
      </c>
      <c r="V3406" s="41">
        <f>IF(MONTH(tbl_PV_Milestones[[#This Row],[Baseline Date]])&lt;7,YEAR(tbl_PV_Milestones[[#This Row],[Baseline Date]]),YEAR(tbl_PV_Milestones[[#This Row],[Baseline Date]])+1)</f>
        <v>1900</v>
      </c>
      <c r="W3406" s="41">
        <f>IF(MONTH(tbl_PV_Milestones[[#This Row],[Actual/Schedule Finish]])&lt;7,YEAR(tbl_PV_Milestones[[#This Row],[Actual/Schedule Finish]]),YEAR(tbl_PV_Milestones[[#This Row],[Actual/Schedule Finish]])+1)</f>
        <v>1900</v>
      </c>
      <c r="X3406" s="41" t="str">
        <f>IF(OR(tbl_PV_Milestones[[#This Row],[Project Status]]="Completed",tbl_PV_Milestones[[#This Row],[Project Status]]="Assumed Completed"),"Yes","No")</f>
        <v>No</v>
      </c>
      <c r="Y3406" s="41">
        <f>IF(tbl_PV_Milestones[[#This Row],[Baseline Date]]="",1,0)</f>
        <v>1</v>
      </c>
      <c r="Z3406" s="41">
        <f>IF(tbl_PV_Milestones[[#This Row],[Baseline Date]]&lt;PV_Meta!$B$7,1,0)</f>
        <v>1</v>
      </c>
      <c r="AA3406" s="41">
        <f>IF(tbl_PV_Milestones[[#This Row],[Complete]]="Yes",1,0)</f>
        <v>0</v>
      </c>
      <c r="AB3406" s="41">
        <f>IF(AND(tbl_PV_Milestones[[#This Row],[BL FY]]=2025,tbl_PV_Milestones[[#This Row],[Baseline Date]]&lt;PV_Meta!$B$7),1,0)</f>
        <v>0</v>
      </c>
      <c r="AC3406" s="41">
        <f>IF(AND(tbl_PV_Milestones[[#This Row],[Planned YTD]]=1,tbl_PV_Milestones[[#This Row],[Complete]]="Yes"),1,0)</f>
        <v>0</v>
      </c>
      <c r="AD3406" s="41">
        <f>IF(AND(tbl_PV_Milestones[[#This Row],[Actual/Schedule Finish]]&lt;PV_Meta!$B$7,tbl_PV_Milestones[[#This Row],[Complete]]="No",tbl_PV_Milestones[[#This Row],[Project Status]]&lt;&gt;"On Hold"),1,0)</f>
        <v>1</v>
      </c>
      <c r="AE3406" s="41">
        <f>IF(AND(tbl_PV_Milestones[[#This Row],[Actual/Schedule Finish]]&gt;tbl_PV_Milestones[[#This Row],[Baseline Date]],tbl_PV_Milestones[[#This Row],[Complete]]="No",tbl_PV_Milestones[[#This Row],[Project Status]]&lt;&gt;"On Hold",tbl_PV_Milestones[[#This Row],[Overdue]]=0,tbl_PV_Milestones[[#This Row],[To be Baselined]]&lt;&gt;1),1,0)</f>
        <v>0</v>
      </c>
      <c r="AF3406" s="41">
        <f>IF(AND(tbl_PV_Milestones[[#This Row],[BL FY]]=2025,tbl_PV_Milestones[[#This Row],[Finish FY]]&gt;2025),1,0)</f>
        <v>0</v>
      </c>
      <c r="AG3406" s="56" t="str">
        <f>_xlfn.XLOOKUP(tbl_PV_Milestones[[#This Row],[Work ID]],tbl_PV_Meta[Work ID '#],tbl_PV_Meta[Project Manager/Owner],,0)</f>
        <v>Project Manager 28</v>
      </c>
    </row>
    <row r="3407" spans="4:33" x14ac:dyDescent="0.25">
      <c r="D3407" s="6" t="s">
        <v>154</v>
      </c>
      <c r="E3407" s="6" t="s">
        <v>52</v>
      </c>
      <c r="F3407" s="6" t="s">
        <v>1763</v>
      </c>
      <c r="G3407" s="6" t="s">
        <v>742</v>
      </c>
      <c r="H3407" s="6" t="s">
        <v>505</v>
      </c>
      <c r="I3407" s="6" t="s">
        <v>522</v>
      </c>
      <c r="J3407" s="6" t="s">
        <v>154</v>
      </c>
      <c r="K3407" s="6" t="s">
        <v>39</v>
      </c>
      <c r="L3407" s="6" t="s">
        <v>62</v>
      </c>
      <c r="M3407" s="43"/>
      <c r="N3407" s="44" t="s">
        <v>1979</v>
      </c>
      <c r="S3407" s="45" t="e">
        <f>_xlfn.CONCAT(#REF!,TRIM(tbl_PV_Milestones[[#This Row],[Milestone Description]]))</f>
        <v>#REF!</v>
      </c>
      <c r="T3407" s="84" t="str">
        <f>IF(COUNTIF(tbl_PV_Milestones[UID],tbl_PV_Milestones[[#This Row],[UID]])&gt;1,"Duplicate","")</f>
        <v>Duplicate</v>
      </c>
      <c r="U3407" s="42" t="str">
        <f>_xlfn.XLOOKUP(tbl_PV_Milestones[[#This Row],[Work ID]],tbl_PV_Meta[Work ID '#],tbl_PV_Meta[Sub-Portfolio])</f>
        <v>Sub-Portfolio 8</v>
      </c>
      <c r="V3407" s="41">
        <f>IF(MONTH(tbl_PV_Milestones[[#This Row],[Baseline Date]])&lt;7,YEAR(tbl_PV_Milestones[[#This Row],[Baseline Date]]),YEAR(tbl_PV_Milestones[[#This Row],[Baseline Date]])+1)</f>
        <v>1900</v>
      </c>
      <c r="W3407" s="41">
        <f>IF(MONTH(tbl_PV_Milestones[[#This Row],[Actual/Schedule Finish]])&lt;7,YEAR(tbl_PV_Milestones[[#This Row],[Actual/Schedule Finish]]),YEAR(tbl_PV_Milestones[[#This Row],[Actual/Schedule Finish]])+1)</f>
        <v>1900</v>
      </c>
      <c r="X3407" s="41" t="str">
        <f>IF(OR(tbl_PV_Milestones[[#This Row],[Project Status]]="Completed",tbl_PV_Milestones[[#This Row],[Project Status]]="Assumed Completed"),"Yes","No")</f>
        <v>No</v>
      </c>
      <c r="Y3407" s="41">
        <f>IF(tbl_PV_Milestones[[#This Row],[Baseline Date]]="",1,0)</f>
        <v>1</v>
      </c>
      <c r="Z3407" s="41">
        <f>IF(tbl_PV_Milestones[[#This Row],[Baseline Date]]&lt;PV_Meta!$B$7,1,0)</f>
        <v>1</v>
      </c>
      <c r="AA3407" s="41">
        <f>IF(tbl_PV_Milestones[[#This Row],[Complete]]="Yes",1,0)</f>
        <v>0</v>
      </c>
      <c r="AB3407" s="41">
        <f>IF(AND(tbl_PV_Milestones[[#This Row],[BL FY]]=2025,tbl_PV_Milestones[[#This Row],[Baseline Date]]&lt;PV_Meta!$B$7),1,0)</f>
        <v>0</v>
      </c>
      <c r="AC3407" s="41">
        <f>IF(AND(tbl_PV_Milestones[[#This Row],[Planned YTD]]=1,tbl_PV_Milestones[[#This Row],[Complete]]="Yes"),1,0)</f>
        <v>0</v>
      </c>
      <c r="AD3407" s="41">
        <f>IF(AND(tbl_PV_Milestones[[#This Row],[Actual/Schedule Finish]]&lt;PV_Meta!$B$7,tbl_PV_Milestones[[#This Row],[Complete]]="No",tbl_PV_Milestones[[#This Row],[Project Status]]&lt;&gt;"On Hold"),1,0)</f>
        <v>1</v>
      </c>
      <c r="AE3407" s="41">
        <f>IF(AND(tbl_PV_Milestones[[#This Row],[Actual/Schedule Finish]]&gt;tbl_PV_Milestones[[#This Row],[Baseline Date]],tbl_PV_Milestones[[#This Row],[Complete]]="No",tbl_PV_Milestones[[#This Row],[Project Status]]&lt;&gt;"On Hold",tbl_PV_Milestones[[#This Row],[Overdue]]=0,tbl_PV_Milestones[[#This Row],[To be Baselined]]&lt;&gt;1),1,0)</f>
        <v>0</v>
      </c>
      <c r="AF3407" s="41">
        <f>IF(AND(tbl_PV_Milestones[[#This Row],[BL FY]]=2025,tbl_PV_Milestones[[#This Row],[Finish FY]]&gt;2025),1,0)</f>
        <v>0</v>
      </c>
      <c r="AG3407" s="56" t="str">
        <f>_xlfn.XLOOKUP(tbl_PV_Milestones[[#This Row],[Work ID]],tbl_PV_Meta[Work ID '#],tbl_PV_Meta[Project Manager/Owner],,0)</f>
        <v>Project Manager 28</v>
      </c>
    </row>
    <row r="3408" spans="4:33" x14ac:dyDescent="0.25">
      <c r="D3408" s="6" t="s">
        <v>154</v>
      </c>
      <c r="E3408" s="6" t="s">
        <v>52</v>
      </c>
      <c r="F3408" s="6" t="s">
        <v>1763</v>
      </c>
      <c r="G3408" s="6" t="s">
        <v>703</v>
      </c>
      <c r="H3408" s="6" t="s">
        <v>505</v>
      </c>
      <c r="I3408" s="6" t="s">
        <v>522</v>
      </c>
      <c r="J3408" s="6" t="s">
        <v>154</v>
      </c>
      <c r="K3408" s="6" t="s">
        <v>39</v>
      </c>
      <c r="L3408" s="6" t="s">
        <v>62</v>
      </c>
      <c r="M3408" s="43"/>
      <c r="N3408" s="44" t="s">
        <v>1979</v>
      </c>
      <c r="S3408" s="45" t="e">
        <f>_xlfn.CONCAT(#REF!,TRIM(tbl_PV_Milestones[[#This Row],[Milestone Description]]))</f>
        <v>#REF!</v>
      </c>
      <c r="T3408" s="84" t="str">
        <f>IF(COUNTIF(tbl_PV_Milestones[UID],tbl_PV_Milestones[[#This Row],[UID]])&gt;1,"Duplicate","")</f>
        <v>Duplicate</v>
      </c>
      <c r="U3408" s="42" t="str">
        <f>_xlfn.XLOOKUP(tbl_PV_Milestones[[#This Row],[Work ID]],tbl_PV_Meta[Work ID '#],tbl_PV_Meta[Sub-Portfolio])</f>
        <v>Sub-Portfolio 8</v>
      </c>
      <c r="V3408" s="41">
        <f>IF(MONTH(tbl_PV_Milestones[[#This Row],[Baseline Date]])&lt;7,YEAR(tbl_PV_Milestones[[#This Row],[Baseline Date]]),YEAR(tbl_PV_Milestones[[#This Row],[Baseline Date]])+1)</f>
        <v>1900</v>
      </c>
      <c r="W3408" s="41">
        <f>IF(MONTH(tbl_PV_Milestones[[#This Row],[Actual/Schedule Finish]])&lt;7,YEAR(tbl_PV_Milestones[[#This Row],[Actual/Schedule Finish]]),YEAR(tbl_PV_Milestones[[#This Row],[Actual/Schedule Finish]])+1)</f>
        <v>1900</v>
      </c>
      <c r="X3408" s="41" t="str">
        <f>IF(OR(tbl_PV_Milestones[[#This Row],[Project Status]]="Completed",tbl_PV_Milestones[[#This Row],[Project Status]]="Assumed Completed"),"Yes","No")</f>
        <v>No</v>
      </c>
      <c r="Y3408" s="41">
        <f>IF(tbl_PV_Milestones[[#This Row],[Baseline Date]]="",1,0)</f>
        <v>1</v>
      </c>
      <c r="Z3408" s="41">
        <f>IF(tbl_PV_Milestones[[#This Row],[Baseline Date]]&lt;PV_Meta!$B$7,1,0)</f>
        <v>1</v>
      </c>
      <c r="AA3408" s="41">
        <f>IF(tbl_PV_Milestones[[#This Row],[Complete]]="Yes",1,0)</f>
        <v>0</v>
      </c>
      <c r="AB3408" s="41">
        <f>IF(AND(tbl_PV_Milestones[[#This Row],[BL FY]]=2025,tbl_PV_Milestones[[#This Row],[Baseline Date]]&lt;PV_Meta!$B$7),1,0)</f>
        <v>0</v>
      </c>
      <c r="AC3408" s="41">
        <f>IF(AND(tbl_PV_Milestones[[#This Row],[Planned YTD]]=1,tbl_PV_Milestones[[#This Row],[Complete]]="Yes"),1,0)</f>
        <v>0</v>
      </c>
      <c r="AD3408" s="41">
        <f>IF(AND(tbl_PV_Milestones[[#This Row],[Actual/Schedule Finish]]&lt;PV_Meta!$B$7,tbl_PV_Milestones[[#This Row],[Complete]]="No",tbl_PV_Milestones[[#This Row],[Project Status]]&lt;&gt;"On Hold"),1,0)</f>
        <v>1</v>
      </c>
      <c r="AE3408" s="41">
        <f>IF(AND(tbl_PV_Milestones[[#This Row],[Actual/Schedule Finish]]&gt;tbl_PV_Milestones[[#This Row],[Baseline Date]],tbl_PV_Milestones[[#This Row],[Complete]]="No",tbl_PV_Milestones[[#This Row],[Project Status]]&lt;&gt;"On Hold",tbl_PV_Milestones[[#This Row],[Overdue]]=0,tbl_PV_Milestones[[#This Row],[To be Baselined]]&lt;&gt;1),1,0)</f>
        <v>0</v>
      </c>
      <c r="AF3408" s="41">
        <f>IF(AND(tbl_PV_Milestones[[#This Row],[BL FY]]=2025,tbl_PV_Milestones[[#This Row],[Finish FY]]&gt;2025),1,0)</f>
        <v>0</v>
      </c>
      <c r="AG3408" s="56" t="str">
        <f>_xlfn.XLOOKUP(tbl_PV_Milestones[[#This Row],[Work ID]],tbl_PV_Meta[Work ID '#],tbl_PV_Meta[Project Manager/Owner],,0)</f>
        <v>Project Manager 28</v>
      </c>
    </row>
    <row r="3409" spans="4:33" x14ac:dyDescent="0.25">
      <c r="D3409" s="6" t="s">
        <v>154</v>
      </c>
      <c r="E3409" s="6" t="s">
        <v>52</v>
      </c>
      <c r="F3409" s="6" t="s">
        <v>1763</v>
      </c>
      <c r="G3409" s="6" t="s">
        <v>595</v>
      </c>
      <c r="H3409" s="6" t="s">
        <v>505</v>
      </c>
      <c r="I3409" s="6" t="s">
        <v>522</v>
      </c>
      <c r="J3409" s="6" t="s">
        <v>154</v>
      </c>
      <c r="K3409" s="6" t="s">
        <v>39</v>
      </c>
      <c r="L3409" s="6" t="s">
        <v>62</v>
      </c>
      <c r="M3409" s="43"/>
      <c r="N3409" s="44" t="s">
        <v>1979</v>
      </c>
      <c r="S3409" s="45" t="e">
        <f>_xlfn.CONCAT(#REF!,TRIM(tbl_PV_Milestones[[#This Row],[Milestone Description]]))</f>
        <v>#REF!</v>
      </c>
      <c r="T3409" s="84" t="str">
        <f>IF(COUNTIF(tbl_PV_Milestones[UID],tbl_PV_Milestones[[#This Row],[UID]])&gt;1,"Duplicate","")</f>
        <v>Duplicate</v>
      </c>
      <c r="U3409" s="42" t="str">
        <f>_xlfn.XLOOKUP(tbl_PV_Milestones[[#This Row],[Work ID]],tbl_PV_Meta[Work ID '#],tbl_PV_Meta[Sub-Portfolio])</f>
        <v>Sub-Portfolio 8</v>
      </c>
      <c r="V3409" s="41">
        <f>IF(MONTH(tbl_PV_Milestones[[#This Row],[Baseline Date]])&lt;7,YEAR(tbl_PV_Milestones[[#This Row],[Baseline Date]]),YEAR(tbl_PV_Milestones[[#This Row],[Baseline Date]])+1)</f>
        <v>1900</v>
      </c>
      <c r="W3409" s="41">
        <f>IF(MONTH(tbl_PV_Milestones[[#This Row],[Actual/Schedule Finish]])&lt;7,YEAR(tbl_PV_Milestones[[#This Row],[Actual/Schedule Finish]]),YEAR(tbl_PV_Milestones[[#This Row],[Actual/Schedule Finish]])+1)</f>
        <v>1900</v>
      </c>
      <c r="X3409" s="41" t="str">
        <f>IF(OR(tbl_PV_Milestones[[#This Row],[Project Status]]="Completed",tbl_PV_Milestones[[#This Row],[Project Status]]="Assumed Completed"),"Yes","No")</f>
        <v>No</v>
      </c>
      <c r="Y3409" s="41">
        <f>IF(tbl_PV_Milestones[[#This Row],[Baseline Date]]="",1,0)</f>
        <v>1</v>
      </c>
      <c r="Z3409" s="41">
        <f>IF(tbl_PV_Milestones[[#This Row],[Baseline Date]]&lt;PV_Meta!$B$7,1,0)</f>
        <v>1</v>
      </c>
      <c r="AA3409" s="41">
        <f>IF(tbl_PV_Milestones[[#This Row],[Complete]]="Yes",1,0)</f>
        <v>0</v>
      </c>
      <c r="AB3409" s="41">
        <f>IF(AND(tbl_PV_Milestones[[#This Row],[BL FY]]=2025,tbl_PV_Milestones[[#This Row],[Baseline Date]]&lt;PV_Meta!$B$7),1,0)</f>
        <v>0</v>
      </c>
      <c r="AC3409" s="41">
        <f>IF(AND(tbl_PV_Milestones[[#This Row],[Planned YTD]]=1,tbl_PV_Milestones[[#This Row],[Complete]]="Yes"),1,0)</f>
        <v>0</v>
      </c>
      <c r="AD3409" s="41">
        <f>IF(AND(tbl_PV_Milestones[[#This Row],[Actual/Schedule Finish]]&lt;PV_Meta!$B$7,tbl_PV_Milestones[[#This Row],[Complete]]="No",tbl_PV_Milestones[[#This Row],[Project Status]]&lt;&gt;"On Hold"),1,0)</f>
        <v>1</v>
      </c>
      <c r="AE3409" s="41">
        <f>IF(AND(tbl_PV_Milestones[[#This Row],[Actual/Schedule Finish]]&gt;tbl_PV_Milestones[[#This Row],[Baseline Date]],tbl_PV_Milestones[[#This Row],[Complete]]="No",tbl_PV_Milestones[[#This Row],[Project Status]]&lt;&gt;"On Hold",tbl_PV_Milestones[[#This Row],[Overdue]]=0,tbl_PV_Milestones[[#This Row],[To be Baselined]]&lt;&gt;1),1,0)</f>
        <v>0</v>
      </c>
      <c r="AF3409" s="41">
        <f>IF(AND(tbl_PV_Milestones[[#This Row],[BL FY]]=2025,tbl_PV_Milestones[[#This Row],[Finish FY]]&gt;2025),1,0)</f>
        <v>0</v>
      </c>
      <c r="AG3409" s="56" t="str">
        <f>_xlfn.XLOOKUP(tbl_PV_Milestones[[#This Row],[Work ID]],tbl_PV_Meta[Work ID '#],tbl_PV_Meta[Project Manager/Owner],,0)</f>
        <v>Project Manager 28</v>
      </c>
    </row>
    <row r="3410" spans="4:33" x14ac:dyDescent="0.25">
      <c r="D3410" s="6" t="s">
        <v>154</v>
      </c>
      <c r="E3410" s="6" t="s">
        <v>52</v>
      </c>
      <c r="F3410" s="6" t="s">
        <v>1763</v>
      </c>
      <c r="G3410" s="6" t="s">
        <v>628</v>
      </c>
      <c r="H3410" s="6" t="s">
        <v>505</v>
      </c>
      <c r="I3410" s="6" t="s">
        <v>522</v>
      </c>
      <c r="J3410" s="6" t="s">
        <v>154</v>
      </c>
      <c r="K3410" s="6" t="s">
        <v>39</v>
      </c>
      <c r="L3410" s="6" t="s">
        <v>62</v>
      </c>
      <c r="M3410" s="43"/>
      <c r="N3410" s="44" t="s">
        <v>1979</v>
      </c>
      <c r="S3410" s="45" t="e">
        <f>_xlfn.CONCAT(#REF!,TRIM(tbl_PV_Milestones[[#This Row],[Milestone Description]]))</f>
        <v>#REF!</v>
      </c>
      <c r="T3410" s="84" t="str">
        <f>IF(COUNTIF(tbl_PV_Milestones[UID],tbl_PV_Milestones[[#This Row],[UID]])&gt;1,"Duplicate","")</f>
        <v>Duplicate</v>
      </c>
      <c r="U3410" s="42" t="str">
        <f>_xlfn.XLOOKUP(tbl_PV_Milestones[[#This Row],[Work ID]],tbl_PV_Meta[Work ID '#],tbl_PV_Meta[Sub-Portfolio])</f>
        <v>Sub-Portfolio 8</v>
      </c>
      <c r="V3410" s="41">
        <f>IF(MONTH(tbl_PV_Milestones[[#This Row],[Baseline Date]])&lt;7,YEAR(tbl_PV_Milestones[[#This Row],[Baseline Date]]),YEAR(tbl_PV_Milestones[[#This Row],[Baseline Date]])+1)</f>
        <v>1900</v>
      </c>
      <c r="W3410" s="41">
        <f>IF(MONTH(tbl_PV_Milestones[[#This Row],[Actual/Schedule Finish]])&lt;7,YEAR(tbl_PV_Milestones[[#This Row],[Actual/Schedule Finish]]),YEAR(tbl_PV_Milestones[[#This Row],[Actual/Schedule Finish]])+1)</f>
        <v>1900</v>
      </c>
      <c r="X3410" s="41" t="str">
        <f>IF(OR(tbl_PV_Milestones[[#This Row],[Project Status]]="Completed",tbl_PV_Milestones[[#This Row],[Project Status]]="Assumed Completed"),"Yes","No")</f>
        <v>No</v>
      </c>
      <c r="Y3410" s="41">
        <f>IF(tbl_PV_Milestones[[#This Row],[Baseline Date]]="",1,0)</f>
        <v>1</v>
      </c>
      <c r="Z3410" s="41">
        <f>IF(tbl_PV_Milestones[[#This Row],[Baseline Date]]&lt;PV_Meta!$B$7,1,0)</f>
        <v>1</v>
      </c>
      <c r="AA3410" s="41">
        <f>IF(tbl_PV_Milestones[[#This Row],[Complete]]="Yes",1,0)</f>
        <v>0</v>
      </c>
      <c r="AB3410" s="41">
        <f>IF(AND(tbl_PV_Milestones[[#This Row],[BL FY]]=2025,tbl_PV_Milestones[[#This Row],[Baseline Date]]&lt;PV_Meta!$B$7),1,0)</f>
        <v>0</v>
      </c>
      <c r="AC3410" s="41">
        <f>IF(AND(tbl_PV_Milestones[[#This Row],[Planned YTD]]=1,tbl_PV_Milestones[[#This Row],[Complete]]="Yes"),1,0)</f>
        <v>0</v>
      </c>
      <c r="AD3410" s="41">
        <f>IF(AND(tbl_PV_Milestones[[#This Row],[Actual/Schedule Finish]]&lt;PV_Meta!$B$7,tbl_PV_Milestones[[#This Row],[Complete]]="No",tbl_PV_Milestones[[#This Row],[Project Status]]&lt;&gt;"On Hold"),1,0)</f>
        <v>1</v>
      </c>
      <c r="AE3410" s="41">
        <f>IF(AND(tbl_PV_Milestones[[#This Row],[Actual/Schedule Finish]]&gt;tbl_PV_Milestones[[#This Row],[Baseline Date]],tbl_PV_Milestones[[#This Row],[Complete]]="No",tbl_PV_Milestones[[#This Row],[Project Status]]&lt;&gt;"On Hold",tbl_PV_Milestones[[#This Row],[Overdue]]=0,tbl_PV_Milestones[[#This Row],[To be Baselined]]&lt;&gt;1),1,0)</f>
        <v>0</v>
      </c>
      <c r="AF3410" s="41">
        <f>IF(AND(tbl_PV_Milestones[[#This Row],[BL FY]]=2025,tbl_PV_Milestones[[#This Row],[Finish FY]]&gt;2025),1,0)</f>
        <v>0</v>
      </c>
      <c r="AG3410" s="56" t="str">
        <f>_xlfn.XLOOKUP(tbl_PV_Milestones[[#This Row],[Work ID]],tbl_PV_Meta[Work ID '#],tbl_PV_Meta[Project Manager/Owner],,0)</f>
        <v>Project Manager 28</v>
      </c>
    </row>
    <row r="3411" spans="4:33" x14ac:dyDescent="0.25">
      <c r="D3411" s="6" t="s">
        <v>154</v>
      </c>
      <c r="E3411" s="6" t="s">
        <v>52</v>
      </c>
      <c r="F3411" s="6" t="s">
        <v>1763</v>
      </c>
      <c r="G3411" s="6" t="s">
        <v>744</v>
      </c>
      <c r="H3411" s="6" t="s">
        <v>505</v>
      </c>
      <c r="I3411" s="6" t="s">
        <v>522</v>
      </c>
      <c r="J3411" s="6" t="s">
        <v>154</v>
      </c>
      <c r="K3411" s="6" t="s">
        <v>39</v>
      </c>
      <c r="L3411" s="6" t="s">
        <v>62</v>
      </c>
      <c r="M3411" s="43"/>
      <c r="N3411" s="44" t="s">
        <v>1979</v>
      </c>
      <c r="S3411" s="45" t="e">
        <f>_xlfn.CONCAT(#REF!,TRIM(tbl_PV_Milestones[[#This Row],[Milestone Description]]))</f>
        <v>#REF!</v>
      </c>
      <c r="T3411" s="84" t="str">
        <f>IF(COUNTIF(tbl_PV_Milestones[UID],tbl_PV_Milestones[[#This Row],[UID]])&gt;1,"Duplicate","")</f>
        <v>Duplicate</v>
      </c>
      <c r="U3411" s="42" t="str">
        <f>_xlfn.XLOOKUP(tbl_PV_Milestones[[#This Row],[Work ID]],tbl_PV_Meta[Work ID '#],tbl_PV_Meta[Sub-Portfolio])</f>
        <v>Sub-Portfolio 8</v>
      </c>
      <c r="V3411" s="41">
        <f>IF(MONTH(tbl_PV_Milestones[[#This Row],[Baseline Date]])&lt;7,YEAR(tbl_PV_Milestones[[#This Row],[Baseline Date]]),YEAR(tbl_PV_Milestones[[#This Row],[Baseline Date]])+1)</f>
        <v>1900</v>
      </c>
      <c r="W3411" s="41">
        <f>IF(MONTH(tbl_PV_Milestones[[#This Row],[Actual/Schedule Finish]])&lt;7,YEAR(tbl_PV_Milestones[[#This Row],[Actual/Schedule Finish]]),YEAR(tbl_PV_Milestones[[#This Row],[Actual/Schedule Finish]])+1)</f>
        <v>1900</v>
      </c>
      <c r="X3411" s="41" t="str">
        <f>IF(OR(tbl_PV_Milestones[[#This Row],[Project Status]]="Completed",tbl_PV_Milestones[[#This Row],[Project Status]]="Assumed Completed"),"Yes","No")</f>
        <v>No</v>
      </c>
      <c r="Y3411" s="41">
        <f>IF(tbl_PV_Milestones[[#This Row],[Baseline Date]]="",1,0)</f>
        <v>1</v>
      </c>
      <c r="Z3411" s="41">
        <f>IF(tbl_PV_Milestones[[#This Row],[Baseline Date]]&lt;PV_Meta!$B$7,1,0)</f>
        <v>1</v>
      </c>
      <c r="AA3411" s="41">
        <f>IF(tbl_PV_Milestones[[#This Row],[Complete]]="Yes",1,0)</f>
        <v>0</v>
      </c>
      <c r="AB3411" s="41">
        <f>IF(AND(tbl_PV_Milestones[[#This Row],[BL FY]]=2025,tbl_PV_Milestones[[#This Row],[Baseline Date]]&lt;PV_Meta!$B$7),1,0)</f>
        <v>0</v>
      </c>
      <c r="AC3411" s="41">
        <f>IF(AND(tbl_PV_Milestones[[#This Row],[Planned YTD]]=1,tbl_PV_Milestones[[#This Row],[Complete]]="Yes"),1,0)</f>
        <v>0</v>
      </c>
      <c r="AD3411" s="41">
        <f>IF(AND(tbl_PV_Milestones[[#This Row],[Actual/Schedule Finish]]&lt;PV_Meta!$B$7,tbl_PV_Milestones[[#This Row],[Complete]]="No",tbl_PV_Milestones[[#This Row],[Project Status]]&lt;&gt;"On Hold"),1,0)</f>
        <v>1</v>
      </c>
      <c r="AE3411" s="41">
        <f>IF(AND(tbl_PV_Milestones[[#This Row],[Actual/Schedule Finish]]&gt;tbl_PV_Milestones[[#This Row],[Baseline Date]],tbl_PV_Milestones[[#This Row],[Complete]]="No",tbl_PV_Milestones[[#This Row],[Project Status]]&lt;&gt;"On Hold",tbl_PV_Milestones[[#This Row],[Overdue]]=0,tbl_PV_Milestones[[#This Row],[To be Baselined]]&lt;&gt;1),1,0)</f>
        <v>0</v>
      </c>
      <c r="AF3411" s="41">
        <f>IF(AND(tbl_PV_Milestones[[#This Row],[BL FY]]=2025,tbl_PV_Milestones[[#This Row],[Finish FY]]&gt;2025),1,0)</f>
        <v>0</v>
      </c>
      <c r="AG3411" s="56" t="str">
        <f>_xlfn.XLOOKUP(tbl_PV_Milestones[[#This Row],[Work ID]],tbl_PV_Meta[Work ID '#],tbl_PV_Meta[Project Manager/Owner],,0)</f>
        <v>Project Manager 28</v>
      </c>
    </row>
    <row r="3412" spans="4:33" x14ac:dyDescent="0.25">
      <c r="D3412" s="6" t="s">
        <v>154</v>
      </c>
      <c r="E3412" s="6" t="s">
        <v>52</v>
      </c>
      <c r="F3412" s="6" t="s">
        <v>1763</v>
      </c>
      <c r="G3412" s="6" t="s">
        <v>567</v>
      </c>
      <c r="H3412" s="6" t="s">
        <v>505</v>
      </c>
      <c r="I3412" s="6" t="s">
        <v>522</v>
      </c>
      <c r="J3412" s="6" t="s">
        <v>154</v>
      </c>
      <c r="K3412" s="6" t="s">
        <v>39</v>
      </c>
      <c r="L3412" s="6" t="s">
        <v>62</v>
      </c>
      <c r="M3412" s="43"/>
      <c r="N3412" s="44" t="s">
        <v>1979</v>
      </c>
      <c r="S3412" s="45" t="e">
        <f>_xlfn.CONCAT(#REF!,TRIM(tbl_PV_Milestones[[#This Row],[Milestone Description]]))</f>
        <v>#REF!</v>
      </c>
      <c r="T3412" s="84" t="str">
        <f>IF(COUNTIF(tbl_PV_Milestones[UID],tbl_PV_Milestones[[#This Row],[UID]])&gt;1,"Duplicate","")</f>
        <v>Duplicate</v>
      </c>
      <c r="U3412" s="42" t="str">
        <f>_xlfn.XLOOKUP(tbl_PV_Milestones[[#This Row],[Work ID]],tbl_PV_Meta[Work ID '#],tbl_PV_Meta[Sub-Portfolio])</f>
        <v>Sub-Portfolio 8</v>
      </c>
      <c r="V3412" s="41">
        <f>IF(MONTH(tbl_PV_Milestones[[#This Row],[Baseline Date]])&lt;7,YEAR(tbl_PV_Milestones[[#This Row],[Baseline Date]]),YEAR(tbl_PV_Milestones[[#This Row],[Baseline Date]])+1)</f>
        <v>1900</v>
      </c>
      <c r="W3412" s="41">
        <f>IF(MONTH(tbl_PV_Milestones[[#This Row],[Actual/Schedule Finish]])&lt;7,YEAR(tbl_PV_Milestones[[#This Row],[Actual/Schedule Finish]]),YEAR(tbl_PV_Milestones[[#This Row],[Actual/Schedule Finish]])+1)</f>
        <v>1900</v>
      </c>
      <c r="X3412" s="41" t="str">
        <f>IF(OR(tbl_PV_Milestones[[#This Row],[Project Status]]="Completed",tbl_PV_Milestones[[#This Row],[Project Status]]="Assumed Completed"),"Yes","No")</f>
        <v>No</v>
      </c>
      <c r="Y3412" s="41">
        <f>IF(tbl_PV_Milestones[[#This Row],[Baseline Date]]="",1,0)</f>
        <v>1</v>
      </c>
      <c r="Z3412" s="41">
        <f>IF(tbl_PV_Milestones[[#This Row],[Baseline Date]]&lt;PV_Meta!$B$7,1,0)</f>
        <v>1</v>
      </c>
      <c r="AA3412" s="41">
        <f>IF(tbl_PV_Milestones[[#This Row],[Complete]]="Yes",1,0)</f>
        <v>0</v>
      </c>
      <c r="AB3412" s="41">
        <f>IF(AND(tbl_PV_Milestones[[#This Row],[BL FY]]=2025,tbl_PV_Milestones[[#This Row],[Baseline Date]]&lt;PV_Meta!$B$7),1,0)</f>
        <v>0</v>
      </c>
      <c r="AC3412" s="41">
        <f>IF(AND(tbl_PV_Milestones[[#This Row],[Planned YTD]]=1,tbl_PV_Milestones[[#This Row],[Complete]]="Yes"),1,0)</f>
        <v>0</v>
      </c>
      <c r="AD3412" s="41">
        <f>IF(AND(tbl_PV_Milestones[[#This Row],[Actual/Schedule Finish]]&lt;PV_Meta!$B$7,tbl_PV_Milestones[[#This Row],[Complete]]="No",tbl_PV_Milestones[[#This Row],[Project Status]]&lt;&gt;"On Hold"),1,0)</f>
        <v>1</v>
      </c>
      <c r="AE3412" s="41">
        <f>IF(AND(tbl_PV_Milestones[[#This Row],[Actual/Schedule Finish]]&gt;tbl_PV_Milestones[[#This Row],[Baseline Date]],tbl_PV_Milestones[[#This Row],[Complete]]="No",tbl_PV_Milestones[[#This Row],[Project Status]]&lt;&gt;"On Hold",tbl_PV_Milestones[[#This Row],[Overdue]]=0,tbl_PV_Milestones[[#This Row],[To be Baselined]]&lt;&gt;1),1,0)</f>
        <v>0</v>
      </c>
      <c r="AF3412" s="41">
        <f>IF(AND(tbl_PV_Milestones[[#This Row],[BL FY]]=2025,tbl_PV_Milestones[[#This Row],[Finish FY]]&gt;2025),1,0)</f>
        <v>0</v>
      </c>
      <c r="AG3412" s="56" t="str">
        <f>_xlfn.XLOOKUP(tbl_PV_Milestones[[#This Row],[Work ID]],tbl_PV_Meta[Work ID '#],tbl_PV_Meta[Project Manager/Owner],,0)</f>
        <v>Project Manager 28</v>
      </c>
    </row>
    <row r="3413" spans="4:33" x14ac:dyDescent="0.25">
      <c r="D3413" s="6" t="s">
        <v>154</v>
      </c>
      <c r="E3413" s="6" t="s">
        <v>52</v>
      </c>
      <c r="F3413" s="6" t="s">
        <v>1763</v>
      </c>
      <c r="G3413" s="6" t="s">
        <v>568</v>
      </c>
      <c r="H3413" s="6" t="s">
        <v>505</v>
      </c>
      <c r="I3413" s="6" t="s">
        <v>522</v>
      </c>
      <c r="J3413" s="6" t="s">
        <v>154</v>
      </c>
      <c r="K3413" s="6" t="s">
        <v>39</v>
      </c>
      <c r="L3413" s="6" t="s">
        <v>62</v>
      </c>
      <c r="M3413" s="43"/>
      <c r="N3413" s="44" t="s">
        <v>1979</v>
      </c>
      <c r="S3413" s="45" t="e">
        <f>_xlfn.CONCAT(#REF!,TRIM(tbl_PV_Milestones[[#This Row],[Milestone Description]]))</f>
        <v>#REF!</v>
      </c>
      <c r="T3413" s="84" t="str">
        <f>IF(COUNTIF(tbl_PV_Milestones[UID],tbl_PV_Milestones[[#This Row],[UID]])&gt;1,"Duplicate","")</f>
        <v>Duplicate</v>
      </c>
      <c r="U3413" s="42" t="str">
        <f>_xlfn.XLOOKUP(tbl_PV_Milestones[[#This Row],[Work ID]],tbl_PV_Meta[Work ID '#],tbl_PV_Meta[Sub-Portfolio])</f>
        <v>Sub-Portfolio 8</v>
      </c>
      <c r="V3413" s="41">
        <f>IF(MONTH(tbl_PV_Milestones[[#This Row],[Baseline Date]])&lt;7,YEAR(tbl_PV_Milestones[[#This Row],[Baseline Date]]),YEAR(tbl_PV_Milestones[[#This Row],[Baseline Date]])+1)</f>
        <v>1900</v>
      </c>
      <c r="W3413" s="41">
        <f>IF(MONTH(tbl_PV_Milestones[[#This Row],[Actual/Schedule Finish]])&lt;7,YEAR(tbl_PV_Milestones[[#This Row],[Actual/Schedule Finish]]),YEAR(tbl_PV_Milestones[[#This Row],[Actual/Schedule Finish]])+1)</f>
        <v>1900</v>
      </c>
      <c r="X3413" s="41" t="str">
        <f>IF(OR(tbl_PV_Milestones[[#This Row],[Project Status]]="Completed",tbl_PV_Milestones[[#This Row],[Project Status]]="Assumed Completed"),"Yes","No")</f>
        <v>No</v>
      </c>
      <c r="Y3413" s="41">
        <f>IF(tbl_PV_Milestones[[#This Row],[Baseline Date]]="",1,0)</f>
        <v>1</v>
      </c>
      <c r="Z3413" s="41">
        <f>IF(tbl_PV_Milestones[[#This Row],[Baseline Date]]&lt;PV_Meta!$B$7,1,0)</f>
        <v>1</v>
      </c>
      <c r="AA3413" s="41">
        <f>IF(tbl_PV_Milestones[[#This Row],[Complete]]="Yes",1,0)</f>
        <v>0</v>
      </c>
      <c r="AB3413" s="41">
        <f>IF(AND(tbl_PV_Milestones[[#This Row],[BL FY]]=2025,tbl_PV_Milestones[[#This Row],[Baseline Date]]&lt;PV_Meta!$B$7),1,0)</f>
        <v>0</v>
      </c>
      <c r="AC3413" s="41">
        <f>IF(AND(tbl_PV_Milestones[[#This Row],[Planned YTD]]=1,tbl_PV_Milestones[[#This Row],[Complete]]="Yes"),1,0)</f>
        <v>0</v>
      </c>
      <c r="AD3413" s="41">
        <f>IF(AND(tbl_PV_Milestones[[#This Row],[Actual/Schedule Finish]]&lt;PV_Meta!$B$7,tbl_PV_Milestones[[#This Row],[Complete]]="No",tbl_PV_Milestones[[#This Row],[Project Status]]&lt;&gt;"On Hold"),1,0)</f>
        <v>1</v>
      </c>
      <c r="AE3413" s="41">
        <f>IF(AND(tbl_PV_Milestones[[#This Row],[Actual/Schedule Finish]]&gt;tbl_PV_Milestones[[#This Row],[Baseline Date]],tbl_PV_Milestones[[#This Row],[Complete]]="No",tbl_PV_Milestones[[#This Row],[Project Status]]&lt;&gt;"On Hold",tbl_PV_Milestones[[#This Row],[Overdue]]=0,tbl_PV_Milestones[[#This Row],[To be Baselined]]&lt;&gt;1),1,0)</f>
        <v>0</v>
      </c>
      <c r="AF3413" s="41">
        <f>IF(AND(tbl_PV_Milestones[[#This Row],[BL FY]]=2025,tbl_PV_Milestones[[#This Row],[Finish FY]]&gt;2025),1,0)</f>
        <v>0</v>
      </c>
      <c r="AG3413" s="56" t="str">
        <f>_xlfn.XLOOKUP(tbl_PV_Milestones[[#This Row],[Work ID]],tbl_PV_Meta[Work ID '#],tbl_PV_Meta[Project Manager/Owner],,0)</f>
        <v>Project Manager 28</v>
      </c>
    </row>
    <row r="3414" spans="4:33" x14ac:dyDescent="0.25">
      <c r="D3414" s="6" t="s">
        <v>154</v>
      </c>
      <c r="E3414" s="6" t="s">
        <v>52</v>
      </c>
      <c r="F3414" s="6" t="s">
        <v>1763</v>
      </c>
      <c r="G3414" s="6" t="s">
        <v>570</v>
      </c>
      <c r="H3414" s="6" t="s">
        <v>505</v>
      </c>
      <c r="I3414" s="6" t="s">
        <v>522</v>
      </c>
      <c r="J3414" s="6" t="s">
        <v>154</v>
      </c>
      <c r="K3414" s="6" t="s">
        <v>39</v>
      </c>
      <c r="L3414" s="6" t="s">
        <v>62</v>
      </c>
      <c r="M3414" s="43"/>
      <c r="N3414" s="44" t="s">
        <v>1979</v>
      </c>
      <c r="S3414" s="45" t="e">
        <f>_xlfn.CONCAT(#REF!,TRIM(tbl_PV_Milestones[[#This Row],[Milestone Description]]))</f>
        <v>#REF!</v>
      </c>
      <c r="T3414" s="84" t="str">
        <f>IF(COUNTIF(tbl_PV_Milestones[UID],tbl_PV_Milestones[[#This Row],[UID]])&gt;1,"Duplicate","")</f>
        <v>Duplicate</v>
      </c>
      <c r="U3414" s="42" t="str">
        <f>_xlfn.XLOOKUP(tbl_PV_Milestones[[#This Row],[Work ID]],tbl_PV_Meta[Work ID '#],tbl_PV_Meta[Sub-Portfolio])</f>
        <v>Sub-Portfolio 8</v>
      </c>
      <c r="V3414" s="41">
        <f>IF(MONTH(tbl_PV_Milestones[[#This Row],[Baseline Date]])&lt;7,YEAR(tbl_PV_Milestones[[#This Row],[Baseline Date]]),YEAR(tbl_PV_Milestones[[#This Row],[Baseline Date]])+1)</f>
        <v>1900</v>
      </c>
      <c r="W3414" s="41">
        <f>IF(MONTH(tbl_PV_Milestones[[#This Row],[Actual/Schedule Finish]])&lt;7,YEAR(tbl_PV_Milestones[[#This Row],[Actual/Schedule Finish]]),YEAR(tbl_PV_Milestones[[#This Row],[Actual/Schedule Finish]])+1)</f>
        <v>1900</v>
      </c>
      <c r="X3414" s="41" t="str">
        <f>IF(OR(tbl_PV_Milestones[[#This Row],[Project Status]]="Completed",tbl_PV_Milestones[[#This Row],[Project Status]]="Assumed Completed"),"Yes","No")</f>
        <v>No</v>
      </c>
      <c r="Y3414" s="41">
        <f>IF(tbl_PV_Milestones[[#This Row],[Baseline Date]]="",1,0)</f>
        <v>1</v>
      </c>
      <c r="Z3414" s="41">
        <f>IF(tbl_PV_Milestones[[#This Row],[Baseline Date]]&lt;PV_Meta!$B$7,1,0)</f>
        <v>1</v>
      </c>
      <c r="AA3414" s="41">
        <f>IF(tbl_PV_Milestones[[#This Row],[Complete]]="Yes",1,0)</f>
        <v>0</v>
      </c>
      <c r="AB3414" s="41">
        <f>IF(AND(tbl_PV_Milestones[[#This Row],[BL FY]]=2025,tbl_PV_Milestones[[#This Row],[Baseline Date]]&lt;PV_Meta!$B$7),1,0)</f>
        <v>0</v>
      </c>
      <c r="AC3414" s="41">
        <f>IF(AND(tbl_PV_Milestones[[#This Row],[Planned YTD]]=1,tbl_PV_Milestones[[#This Row],[Complete]]="Yes"),1,0)</f>
        <v>0</v>
      </c>
      <c r="AD3414" s="41">
        <f>IF(AND(tbl_PV_Milestones[[#This Row],[Actual/Schedule Finish]]&lt;PV_Meta!$B$7,tbl_PV_Milestones[[#This Row],[Complete]]="No",tbl_PV_Milestones[[#This Row],[Project Status]]&lt;&gt;"On Hold"),1,0)</f>
        <v>1</v>
      </c>
      <c r="AE3414" s="41">
        <f>IF(AND(tbl_PV_Milestones[[#This Row],[Actual/Schedule Finish]]&gt;tbl_PV_Milestones[[#This Row],[Baseline Date]],tbl_PV_Milestones[[#This Row],[Complete]]="No",tbl_PV_Milestones[[#This Row],[Project Status]]&lt;&gt;"On Hold",tbl_PV_Milestones[[#This Row],[Overdue]]=0,tbl_PV_Milestones[[#This Row],[To be Baselined]]&lt;&gt;1),1,0)</f>
        <v>0</v>
      </c>
      <c r="AF3414" s="41">
        <f>IF(AND(tbl_PV_Milestones[[#This Row],[BL FY]]=2025,tbl_PV_Milestones[[#This Row],[Finish FY]]&gt;2025),1,0)</f>
        <v>0</v>
      </c>
      <c r="AG3414" s="56" t="str">
        <f>_xlfn.XLOOKUP(tbl_PV_Milestones[[#This Row],[Work ID]],tbl_PV_Meta[Work ID '#],tbl_PV_Meta[Project Manager/Owner],,0)</f>
        <v>Project Manager 28</v>
      </c>
    </row>
    <row r="3415" spans="4:33" x14ac:dyDescent="0.25">
      <c r="D3415" s="6" t="s">
        <v>154</v>
      </c>
      <c r="E3415" s="6" t="s">
        <v>52</v>
      </c>
      <c r="F3415" s="6" t="s">
        <v>1763</v>
      </c>
      <c r="G3415" s="6" t="s">
        <v>598</v>
      </c>
      <c r="H3415" s="6" t="s">
        <v>505</v>
      </c>
      <c r="I3415" s="6" t="s">
        <v>522</v>
      </c>
      <c r="J3415" s="6" t="s">
        <v>154</v>
      </c>
      <c r="K3415" s="6" t="s">
        <v>39</v>
      </c>
      <c r="L3415" s="6" t="s">
        <v>62</v>
      </c>
      <c r="M3415" s="43"/>
      <c r="N3415" s="44" t="s">
        <v>1979</v>
      </c>
      <c r="S3415" s="45" t="e">
        <f>_xlfn.CONCAT(#REF!,TRIM(tbl_PV_Milestones[[#This Row],[Milestone Description]]))</f>
        <v>#REF!</v>
      </c>
      <c r="T3415" s="84" t="str">
        <f>IF(COUNTIF(tbl_PV_Milestones[UID],tbl_PV_Milestones[[#This Row],[UID]])&gt;1,"Duplicate","")</f>
        <v>Duplicate</v>
      </c>
      <c r="U3415" s="42" t="str">
        <f>_xlfn.XLOOKUP(tbl_PV_Milestones[[#This Row],[Work ID]],tbl_PV_Meta[Work ID '#],tbl_PV_Meta[Sub-Portfolio])</f>
        <v>Sub-Portfolio 8</v>
      </c>
      <c r="V3415" s="41">
        <f>IF(MONTH(tbl_PV_Milestones[[#This Row],[Baseline Date]])&lt;7,YEAR(tbl_PV_Milestones[[#This Row],[Baseline Date]]),YEAR(tbl_PV_Milestones[[#This Row],[Baseline Date]])+1)</f>
        <v>1900</v>
      </c>
      <c r="W3415" s="41">
        <f>IF(MONTH(tbl_PV_Milestones[[#This Row],[Actual/Schedule Finish]])&lt;7,YEAR(tbl_PV_Milestones[[#This Row],[Actual/Schedule Finish]]),YEAR(tbl_PV_Milestones[[#This Row],[Actual/Schedule Finish]])+1)</f>
        <v>1900</v>
      </c>
      <c r="X3415" s="41" t="str">
        <f>IF(OR(tbl_PV_Milestones[[#This Row],[Project Status]]="Completed",tbl_PV_Milestones[[#This Row],[Project Status]]="Assumed Completed"),"Yes","No")</f>
        <v>No</v>
      </c>
      <c r="Y3415" s="41">
        <f>IF(tbl_PV_Milestones[[#This Row],[Baseline Date]]="",1,0)</f>
        <v>1</v>
      </c>
      <c r="Z3415" s="41">
        <f>IF(tbl_PV_Milestones[[#This Row],[Baseline Date]]&lt;PV_Meta!$B$7,1,0)</f>
        <v>1</v>
      </c>
      <c r="AA3415" s="41">
        <f>IF(tbl_PV_Milestones[[#This Row],[Complete]]="Yes",1,0)</f>
        <v>0</v>
      </c>
      <c r="AB3415" s="41">
        <f>IF(AND(tbl_PV_Milestones[[#This Row],[BL FY]]=2025,tbl_PV_Milestones[[#This Row],[Baseline Date]]&lt;PV_Meta!$B$7),1,0)</f>
        <v>0</v>
      </c>
      <c r="AC3415" s="41">
        <f>IF(AND(tbl_PV_Milestones[[#This Row],[Planned YTD]]=1,tbl_PV_Milestones[[#This Row],[Complete]]="Yes"),1,0)</f>
        <v>0</v>
      </c>
      <c r="AD3415" s="41">
        <f>IF(AND(tbl_PV_Milestones[[#This Row],[Actual/Schedule Finish]]&lt;PV_Meta!$B$7,tbl_PV_Milestones[[#This Row],[Complete]]="No",tbl_PV_Milestones[[#This Row],[Project Status]]&lt;&gt;"On Hold"),1,0)</f>
        <v>1</v>
      </c>
      <c r="AE3415" s="41">
        <f>IF(AND(tbl_PV_Milestones[[#This Row],[Actual/Schedule Finish]]&gt;tbl_PV_Milestones[[#This Row],[Baseline Date]],tbl_PV_Milestones[[#This Row],[Complete]]="No",tbl_PV_Milestones[[#This Row],[Project Status]]&lt;&gt;"On Hold",tbl_PV_Milestones[[#This Row],[Overdue]]=0,tbl_PV_Milestones[[#This Row],[To be Baselined]]&lt;&gt;1),1,0)</f>
        <v>0</v>
      </c>
      <c r="AF3415" s="41">
        <f>IF(AND(tbl_PV_Milestones[[#This Row],[BL FY]]=2025,tbl_PV_Milestones[[#This Row],[Finish FY]]&gt;2025),1,0)</f>
        <v>0</v>
      </c>
      <c r="AG3415" s="56" t="str">
        <f>_xlfn.XLOOKUP(tbl_PV_Milestones[[#This Row],[Work ID]],tbl_PV_Meta[Work ID '#],tbl_PV_Meta[Project Manager/Owner],,0)</f>
        <v>Project Manager 28</v>
      </c>
    </row>
    <row r="3416" spans="4:33" x14ac:dyDescent="0.25">
      <c r="D3416" s="6" t="s">
        <v>154</v>
      </c>
      <c r="E3416" s="6" t="s">
        <v>52</v>
      </c>
      <c r="F3416" s="6" t="s">
        <v>1763</v>
      </c>
      <c r="G3416" s="6" t="s">
        <v>745</v>
      </c>
      <c r="H3416" s="6" t="s">
        <v>505</v>
      </c>
      <c r="I3416" s="6" t="s">
        <v>522</v>
      </c>
      <c r="J3416" s="6" t="s">
        <v>154</v>
      </c>
      <c r="K3416" s="6" t="s">
        <v>39</v>
      </c>
      <c r="L3416" s="6" t="s">
        <v>62</v>
      </c>
      <c r="M3416" s="43"/>
      <c r="N3416" s="44" t="s">
        <v>1979</v>
      </c>
      <c r="S3416" s="45" t="e">
        <f>_xlfn.CONCAT(#REF!,TRIM(tbl_PV_Milestones[[#This Row],[Milestone Description]]))</f>
        <v>#REF!</v>
      </c>
      <c r="T3416" s="84" t="str">
        <f>IF(COUNTIF(tbl_PV_Milestones[UID],tbl_PV_Milestones[[#This Row],[UID]])&gt;1,"Duplicate","")</f>
        <v>Duplicate</v>
      </c>
      <c r="U3416" s="42" t="str">
        <f>_xlfn.XLOOKUP(tbl_PV_Milestones[[#This Row],[Work ID]],tbl_PV_Meta[Work ID '#],tbl_PV_Meta[Sub-Portfolio])</f>
        <v>Sub-Portfolio 8</v>
      </c>
      <c r="V3416" s="41">
        <f>IF(MONTH(tbl_PV_Milestones[[#This Row],[Baseline Date]])&lt;7,YEAR(tbl_PV_Milestones[[#This Row],[Baseline Date]]),YEAR(tbl_PV_Milestones[[#This Row],[Baseline Date]])+1)</f>
        <v>1900</v>
      </c>
      <c r="W3416" s="41">
        <f>IF(MONTH(tbl_PV_Milestones[[#This Row],[Actual/Schedule Finish]])&lt;7,YEAR(tbl_PV_Milestones[[#This Row],[Actual/Schedule Finish]]),YEAR(tbl_PV_Milestones[[#This Row],[Actual/Schedule Finish]])+1)</f>
        <v>1900</v>
      </c>
      <c r="X3416" s="41" t="str">
        <f>IF(OR(tbl_PV_Milestones[[#This Row],[Project Status]]="Completed",tbl_PV_Milestones[[#This Row],[Project Status]]="Assumed Completed"),"Yes","No")</f>
        <v>No</v>
      </c>
      <c r="Y3416" s="41">
        <f>IF(tbl_PV_Milestones[[#This Row],[Baseline Date]]="",1,0)</f>
        <v>1</v>
      </c>
      <c r="Z3416" s="41">
        <f>IF(tbl_PV_Milestones[[#This Row],[Baseline Date]]&lt;PV_Meta!$B$7,1,0)</f>
        <v>1</v>
      </c>
      <c r="AA3416" s="41">
        <f>IF(tbl_PV_Milestones[[#This Row],[Complete]]="Yes",1,0)</f>
        <v>0</v>
      </c>
      <c r="AB3416" s="41">
        <f>IF(AND(tbl_PV_Milestones[[#This Row],[BL FY]]=2025,tbl_PV_Milestones[[#This Row],[Baseline Date]]&lt;PV_Meta!$B$7),1,0)</f>
        <v>0</v>
      </c>
      <c r="AC3416" s="41">
        <f>IF(AND(tbl_PV_Milestones[[#This Row],[Planned YTD]]=1,tbl_PV_Milestones[[#This Row],[Complete]]="Yes"),1,0)</f>
        <v>0</v>
      </c>
      <c r="AD3416" s="41">
        <f>IF(AND(tbl_PV_Milestones[[#This Row],[Actual/Schedule Finish]]&lt;PV_Meta!$B$7,tbl_PV_Milestones[[#This Row],[Complete]]="No",tbl_PV_Milestones[[#This Row],[Project Status]]&lt;&gt;"On Hold"),1,0)</f>
        <v>1</v>
      </c>
      <c r="AE3416" s="41">
        <f>IF(AND(tbl_PV_Milestones[[#This Row],[Actual/Schedule Finish]]&gt;tbl_PV_Milestones[[#This Row],[Baseline Date]],tbl_PV_Milestones[[#This Row],[Complete]]="No",tbl_PV_Milestones[[#This Row],[Project Status]]&lt;&gt;"On Hold",tbl_PV_Milestones[[#This Row],[Overdue]]=0,tbl_PV_Milestones[[#This Row],[To be Baselined]]&lt;&gt;1),1,0)</f>
        <v>0</v>
      </c>
      <c r="AF3416" s="41">
        <f>IF(AND(tbl_PV_Milestones[[#This Row],[BL FY]]=2025,tbl_PV_Milestones[[#This Row],[Finish FY]]&gt;2025),1,0)</f>
        <v>0</v>
      </c>
      <c r="AG3416" s="56" t="str">
        <f>_xlfn.XLOOKUP(tbl_PV_Milestones[[#This Row],[Work ID]],tbl_PV_Meta[Work ID '#],tbl_PV_Meta[Project Manager/Owner],,0)</f>
        <v>Project Manager 28</v>
      </c>
    </row>
    <row r="3417" spans="4:33" x14ac:dyDescent="0.25">
      <c r="D3417" s="6" t="s">
        <v>154</v>
      </c>
      <c r="E3417" s="6" t="s">
        <v>52</v>
      </c>
      <c r="F3417" s="6" t="s">
        <v>1763</v>
      </c>
      <c r="G3417" s="6" t="s">
        <v>560</v>
      </c>
      <c r="H3417" s="6" t="s">
        <v>505</v>
      </c>
      <c r="I3417" s="6" t="s">
        <v>510</v>
      </c>
      <c r="J3417" s="6" t="s">
        <v>154</v>
      </c>
      <c r="K3417" s="6" t="s">
        <v>39</v>
      </c>
      <c r="L3417" s="6" t="s">
        <v>62</v>
      </c>
      <c r="M3417" s="43"/>
      <c r="N3417" s="44" t="s">
        <v>1979</v>
      </c>
      <c r="S3417" s="45" t="e">
        <f>_xlfn.CONCAT(#REF!,TRIM(tbl_PV_Milestones[[#This Row],[Milestone Description]]))</f>
        <v>#REF!</v>
      </c>
      <c r="T3417" s="84" t="str">
        <f>IF(COUNTIF(tbl_PV_Milestones[UID],tbl_PV_Milestones[[#This Row],[UID]])&gt;1,"Duplicate","")</f>
        <v>Duplicate</v>
      </c>
      <c r="U3417" s="42" t="str">
        <f>_xlfn.XLOOKUP(tbl_PV_Milestones[[#This Row],[Work ID]],tbl_PV_Meta[Work ID '#],tbl_PV_Meta[Sub-Portfolio])</f>
        <v>Sub-Portfolio 8</v>
      </c>
      <c r="V3417" s="41">
        <f>IF(MONTH(tbl_PV_Milestones[[#This Row],[Baseline Date]])&lt;7,YEAR(tbl_PV_Milestones[[#This Row],[Baseline Date]]),YEAR(tbl_PV_Milestones[[#This Row],[Baseline Date]])+1)</f>
        <v>1900</v>
      </c>
      <c r="W3417" s="41">
        <f>IF(MONTH(tbl_PV_Milestones[[#This Row],[Actual/Schedule Finish]])&lt;7,YEAR(tbl_PV_Milestones[[#This Row],[Actual/Schedule Finish]]),YEAR(tbl_PV_Milestones[[#This Row],[Actual/Schedule Finish]])+1)</f>
        <v>1900</v>
      </c>
      <c r="X3417" s="41" t="str">
        <f>IF(OR(tbl_PV_Milestones[[#This Row],[Project Status]]="Completed",tbl_PV_Milestones[[#This Row],[Project Status]]="Assumed Completed"),"Yes","No")</f>
        <v>No</v>
      </c>
      <c r="Y3417" s="41">
        <f>IF(tbl_PV_Milestones[[#This Row],[Baseline Date]]="",1,0)</f>
        <v>1</v>
      </c>
      <c r="Z3417" s="41">
        <f>IF(tbl_PV_Milestones[[#This Row],[Baseline Date]]&lt;PV_Meta!$B$7,1,0)</f>
        <v>1</v>
      </c>
      <c r="AA3417" s="41">
        <f>IF(tbl_PV_Milestones[[#This Row],[Complete]]="Yes",1,0)</f>
        <v>0</v>
      </c>
      <c r="AB3417" s="41">
        <f>IF(AND(tbl_PV_Milestones[[#This Row],[BL FY]]=2025,tbl_PV_Milestones[[#This Row],[Baseline Date]]&lt;PV_Meta!$B$7),1,0)</f>
        <v>0</v>
      </c>
      <c r="AC3417" s="41">
        <f>IF(AND(tbl_PV_Milestones[[#This Row],[Planned YTD]]=1,tbl_PV_Milestones[[#This Row],[Complete]]="Yes"),1,0)</f>
        <v>0</v>
      </c>
      <c r="AD3417" s="41">
        <f>IF(AND(tbl_PV_Milestones[[#This Row],[Actual/Schedule Finish]]&lt;PV_Meta!$B$7,tbl_PV_Milestones[[#This Row],[Complete]]="No",tbl_PV_Milestones[[#This Row],[Project Status]]&lt;&gt;"On Hold"),1,0)</f>
        <v>1</v>
      </c>
      <c r="AE3417" s="41">
        <f>IF(AND(tbl_PV_Milestones[[#This Row],[Actual/Schedule Finish]]&gt;tbl_PV_Milestones[[#This Row],[Baseline Date]],tbl_PV_Milestones[[#This Row],[Complete]]="No",tbl_PV_Milestones[[#This Row],[Project Status]]&lt;&gt;"On Hold",tbl_PV_Milestones[[#This Row],[Overdue]]=0,tbl_PV_Milestones[[#This Row],[To be Baselined]]&lt;&gt;1),1,0)</f>
        <v>0</v>
      </c>
      <c r="AF3417" s="41">
        <f>IF(AND(tbl_PV_Milestones[[#This Row],[BL FY]]=2025,tbl_PV_Milestones[[#This Row],[Finish FY]]&gt;2025),1,0)</f>
        <v>0</v>
      </c>
      <c r="AG3417" s="56" t="str">
        <f>_xlfn.XLOOKUP(tbl_PV_Milestones[[#This Row],[Work ID]],tbl_PV_Meta[Work ID '#],tbl_PV_Meta[Project Manager/Owner],,0)</f>
        <v>Project Manager 28</v>
      </c>
    </row>
    <row r="3418" spans="4:33" x14ac:dyDescent="0.25">
      <c r="D3418" s="6" t="s">
        <v>154</v>
      </c>
      <c r="E3418" s="6" t="s">
        <v>52</v>
      </c>
      <c r="F3418" s="6" t="s">
        <v>1763</v>
      </c>
      <c r="G3418" s="6" t="s">
        <v>546</v>
      </c>
      <c r="H3418" s="6" t="s">
        <v>505</v>
      </c>
      <c r="I3418" s="6" t="s">
        <v>510</v>
      </c>
      <c r="J3418" s="6" t="s">
        <v>154</v>
      </c>
      <c r="K3418" s="6" t="s">
        <v>39</v>
      </c>
      <c r="L3418" s="6" t="s">
        <v>62</v>
      </c>
      <c r="M3418" s="43"/>
      <c r="N3418" s="44" t="s">
        <v>1979</v>
      </c>
      <c r="S3418" s="45" t="e">
        <f>_xlfn.CONCAT(#REF!,TRIM(tbl_PV_Milestones[[#This Row],[Milestone Description]]))</f>
        <v>#REF!</v>
      </c>
      <c r="T3418" s="84" t="str">
        <f>IF(COUNTIF(tbl_PV_Milestones[UID],tbl_PV_Milestones[[#This Row],[UID]])&gt;1,"Duplicate","")</f>
        <v>Duplicate</v>
      </c>
      <c r="U3418" s="42" t="str">
        <f>_xlfn.XLOOKUP(tbl_PV_Milestones[[#This Row],[Work ID]],tbl_PV_Meta[Work ID '#],tbl_PV_Meta[Sub-Portfolio])</f>
        <v>Sub-Portfolio 8</v>
      </c>
      <c r="V3418" s="41">
        <f>IF(MONTH(tbl_PV_Milestones[[#This Row],[Baseline Date]])&lt;7,YEAR(tbl_PV_Milestones[[#This Row],[Baseline Date]]),YEAR(tbl_PV_Milestones[[#This Row],[Baseline Date]])+1)</f>
        <v>1900</v>
      </c>
      <c r="W3418" s="41">
        <f>IF(MONTH(tbl_PV_Milestones[[#This Row],[Actual/Schedule Finish]])&lt;7,YEAR(tbl_PV_Milestones[[#This Row],[Actual/Schedule Finish]]),YEAR(tbl_PV_Milestones[[#This Row],[Actual/Schedule Finish]])+1)</f>
        <v>1900</v>
      </c>
      <c r="X3418" s="41" t="str">
        <f>IF(OR(tbl_PV_Milestones[[#This Row],[Project Status]]="Completed",tbl_PV_Milestones[[#This Row],[Project Status]]="Assumed Completed"),"Yes","No")</f>
        <v>No</v>
      </c>
      <c r="Y3418" s="41">
        <f>IF(tbl_PV_Milestones[[#This Row],[Baseline Date]]="",1,0)</f>
        <v>1</v>
      </c>
      <c r="Z3418" s="41">
        <f>IF(tbl_PV_Milestones[[#This Row],[Baseline Date]]&lt;PV_Meta!$B$7,1,0)</f>
        <v>1</v>
      </c>
      <c r="AA3418" s="41">
        <f>IF(tbl_PV_Milestones[[#This Row],[Complete]]="Yes",1,0)</f>
        <v>0</v>
      </c>
      <c r="AB3418" s="41">
        <f>IF(AND(tbl_PV_Milestones[[#This Row],[BL FY]]=2025,tbl_PV_Milestones[[#This Row],[Baseline Date]]&lt;PV_Meta!$B$7),1,0)</f>
        <v>0</v>
      </c>
      <c r="AC3418" s="41">
        <f>IF(AND(tbl_PV_Milestones[[#This Row],[Planned YTD]]=1,tbl_PV_Milestones[[#This Row],[Complete]]="Yes"),1,0)</f>
        <v>0</v>
      </c>
      <c r="AD3418" s="41">
        <f>IF(AND(tbl_PV_Milestones[[#This Row],[Actual/Schedule Finish]]&lt;PV_Meta!$B$7,tbl_PV_Milestones[[#This Row],[Complete]]="No",tbl_PV_Milestones[[#This Row],[Project Status]]&lt;&gt;"On Hold"),1,0)</f>
        <v>1</v>
      </c>
      <c r="AE3418" s="41">
        <f>IF(AND(tbl_PV_Milestones[[#This Row],[Actual/Schedule Finish]]&gt;tbl_PV_Milestones[[#This Row],[Baseline Date]],tbl_PV_Milestones[[#This Row],[Complete]]="No",tbl_PV_Milestones[[#This Row],[Project Status]]&lt;&gt;"On Hold",tbl_PV_Milestones[[#This Row],[Overdue]]=0,tbl_PV_Milestones[[#This Row],[To be Baselined]]&lt;&gt;1),1,0)</f>
        <v>0</v>
      </c>
      <c r="AF3418" s="41">
        <f>IF(AND(tbl_PV_Milestones[[#This Row],[BL FY]]=2025,tbl_PV_Milestones[[#This Row],[Finish FY]]&gt;2025),1,0)</f>
        <v>0</v>
      </c>
      <c r="AG3418" s="56" t="str">
        <f>_xlfn.XLOOKUP(tbl_PV_Milestones[[#This Row],[Work ID]],tbl_PV_Meta[Work ID '#],tbl_PV_Meta[Project Manager/Owner],,0)</f>
        <v>Project Manager 28</v>
      </c>
    </row>
    <row r="3419" spans="4:33" x14ac:dyDescent="0.25">
      <c r="D3419" s="6" t="s">
        <v>154</v>
      </c>
      <c r="E3419" s="6" t="s">
        <v>52</v>
      </c>
      <c r="F3419" s="6" t="s">
        <v>1763</v>
      </c>
      <c r="G3419" s="6" t="s">
        <v>514</v>
      </c>
      <c r="H3419" s="6" t="s">
        <v>505</v>
      </c>
      <c r="I3419" s="6" t="s">
        <v>510</v>
      </c>
      <c r="J3419" s="6" t="s">
        <v>154</v>
      </c>
      <c r="K3419" s="6" t="s">
        <v>39</v>
      </c>
      <c r="L3419" s="6" t="s">
        <v>62</v>
      </c>
      <c r="M3419" s="43"/>
      <c r="N3419" s="44" t="s">
        <v>1979</v>
      </c>
      <c r="S3419" s="45" t="e">
        <f>_xlfn.CONCAT(#REF!,TRIM(tbl_PV_Milestones[[#This Row],[Milestone Description]]))</f>
        <v>#REF!</v>
      </c>
      <c r="T3419" s="84" t="str">
        <f>IF(COUNTIF(tbl_PV_Milestones[UID],tbl_PV_Milestones[[#This Row],[UID]])&gt;1,"Duplicate","")</f>
        <v>Duplicate</v>
      </c>
      <c r="U3419" s="42" t="str">
        <f>_xlfn.XLOOKUP(tbl_PV_Milestones[[#This Row],[Work ID]],tbl_PV_Meta[Work ID '#],tbl_PV_Meta[Sub-Portfolio])</f>
        <v>Sub-Portfolio 8</v>
      </c>
      <c r="V3419" s="41">
        <f>IF(MONTH(tbl_PV_Milestones[[#This Row],[Baseline Date]])&lt;7,YEAR(tbl_PV_Milestones[[#This Row],[Baseline Date]]),YEAR(tbl_PV_Milestones[[#This Row],[Baseline Date]])+1)</f>
        <v>1900</v>
      </c>
      <c r="W3419" s="41">
        <f>IF(MONTH(tbl_PV_Milestones[[#This Row],[Actual/Schedule Finish]])&lt;7,YEAR(tbl_PV_Milestones[[#This Row],[Actual/Schedule Finish]]),YEAR(tbl_PV_Milestones[[#This Row],[Actual/Schedule Finish]])+1)</f>
        <v>1900</v>
      </c>
      <c r="X3419" s="41" t="str">
        <f>IF(OR(tbl_PV_Milestones[[#This Row],[Project Status]]="Completed",tbl_PV_Milestones[[#This Row],[Project Status]]="Assumed Completed"),"Yes","No")</f>
        <v>No</v>
      </c>
      <c r="Y3419" s="41">
        <f>IF(tbl_PV_Milestones[[#This Row],[Baseline Date]]="",1,0)</f>
        <v>1</v>
      </c>
      <c r="Z3419" s="41">
        <f>IF(tbl_PV_Milestones[[#This Row],[Baseline Date]]&lt;PV_Meta!$B$7,1,0)</f>
        <v>1</v>
      </c>
      <c r="AA3419" s="41">
        <f>IF(tbl_PV_Milestones[[#This Row],[Complete]]="Yes",1,0)</f>
        <v>0</v>
      </c>
      <c r="AB3419" s="41">
        <f>IF(AND(tbl_PV_Milestones[[#This Row],[BL FY]]=2025,tbl_PV_Milestones[[#This Row],[Baseline Date]]&lt;PV_Meta!$B$7),1,0)</f>
        <v>0</v>
      </c>
      <c r="AC3419" s="41">
        <f>IF(AND(tbl_PV_Milestones[[#This Row],[Planned YTD]]=1,tbl_PV_Milestones[[#This Row],[Complete]]="Yes"),1,0)</f>
        <v>0</v>
      </c>
      <c r="AD3419" s="41">
        <f>IF(AND(tbl_PV_Milestones[[#This Row],[Actual/Schedule Finish]]&lt;PV_Meta!$B$7,tbl_PV_Milestones[[#This Row],[Complete]]="No",tbl_PV_Milestones[[#This Row],[Project Status]]&lt;&gt;"On Hold"),1,0)</f>
        <v>1</v>
      </c>
      <c r="AE3419" s="41">
        <f>IF(AND(tbl_PV_Milestones[[#This Row],[Actual/Schedule Finish]]&gt;tbl_PV_Milestones[[#This Row],[Baseline Date]],tbl_PV_Milestones[[#This Row],[Complete]]="No",tbl_PV_Milestones[[#This Row],[Project Status]]&lt;&gt;"On Hold",tbl_PV_Milestones[[#This Row],[Overdue]]=0,tbl_PV_Milestones[[#This Row],[To be Baselined]]&lt;&gt;1),1,0)</f>
        <v>0</v>
      </c>
      <c r="AF3419" s="41">
        <f>IF(AND(tbl_PV_Milestones[[#This Row],[BL FY]]=2025,tbl_PV_Milestones[[#This Row],[Finish FY]]&gt;2025),1,0)</f>
        <v>0</v>
      </c>
      <c r="AG3419" s="56" t="str">
        <f>_xlfn.XLOOKUP(tbl_PV_Milestones[[#This Row],[Work ID]],tbl_PV_Meta[Work ID '#],tbl_PV_Meta[Project Manager/Owner],,0)</f>
        <v>Project Manager 28</v>
      </c>
    </row>
    <row r="3420" spans="4:33" x14ac:dyDescent="0.25">
      <c r="D3420" s="6" t="s">
        <v>154</v>
      </c>
      <c r="E3420" s="6" t="s">
        <v>52</v>
      </c>
      <c r="F3420" s="6" t="s">
        <v>1763</v>
      </c>
      <c r="G3420" s="6" t="s">
        <v>515</v>
      </c>
      <c r="H3420" s="6" t="s">
        <v>505</v>
      </c>
      <c r="I3420" s="6" t="s">
        <v>510</v>
      </c>
      <c r="J3420" s="6" t="s">
        <v>154</v>
      </c>
      <c r="K3420" s="6" t="s">
        <v>39</v>
      </c>
      <c r="L3420" s="6" t="s">
        <v>62</v>
      </c>
      <c r="M3420" s="43"/>
      <c r="N3420" s="44" t="s">
        <v>1979</v>
      </c>
      <c r="S3420" s="45" t="e">
        <f>_xlfn.CONCAT(#REF!,TRIM(tbl_PV_Milestones[[#This Row],[Milestone Description]]))</f>
        <v>#REF!</v>
      </c>
      <c r="T3420" s="84" t="str">
        <f>IF(COUNTIF(tbl_PV_Milestones[UID],tbl_PV_Milestones[[#This Row],[UID]])&gt;1,"Duplicate","")</f>
        <v>Duplicate</v>
      </c>
      <c r="U3420" s="42" t="str">
        <f>_xlfn.XLOOKUP(tbl_PV_Milestones[[#This Row],[Work ID]],tbl_PV_Meta[Work ID '#],tbl_PV_Meta[Sub-Portfolio])</f>
        <v>Sub-Portfolio 8</v>
      </c>
      <c r="V3420" s="41">
        <f>IF(MONTH(tbl_PV_Milestones[[#This Row],[Baseline Date]])&lt;7,YEAR(tbl_PV_Milestones[[#This Row],[Baseline Date]]),YEAR(tbl_PV_Milestones[[#This Row],[Baseline Date]])+1)</f>
        <v>1900</v>
      </c>
      <c r="W3420" s="41">
        <f>IF(MONTH(tbl_PV_Milestones[[#This Row],[Actual/Schedule Finish]])&lt;7,YEAR(tbl_PV_Milestones[[#This Row],[Actual/Schedule Finish]]),YEAR(tbl_PV_Milestones[[#This Row],[Actual/Schedule Finish]])+1)</f>
        <v>1900</v>
      </c>
      <c r="X3420" s="41" t="str">
        <f>IF(OR(tbl_PV_Milestones[[#This Row],[Project Status]]="Completed",tbl_PV_Milestones[[#This Row],[Project Status]]="Assumed Completed"),"Yes","No")</f>
        <v>No</v>
      </c>
      <c r="Y3420" s="41">
        <f>IF(tbl_PV_Milestones[[#This Row],[Baseline Date]]="",1,0)</f>
        <v>1</v>
      </c>
      <c r="Z3420" s="41">
        <f>IF(tbl_PV_Milestones[[#This Row],[Baseline Date]]&lt;PV_Meta!$B$7,1,0)</f>
        <v>1</v>
      </c>
      <c r="AA3420" s="41">
        <f>IF(tbl_PV_Milestones[[#This Row],[Complete]]="Yes",1,0)</f>
        <v>0</v>
      </c>
      <c r="AB3420" s="41">
        <f>IF(AND(tbl_PV_Milestones[[#This Row],[BL FY]]=2025,tbl_PV_Milestones[[#This Row],[Baseline Date]]&lt;PV_Meta!$B$7),1,0)</f>
        <v>0</v>
      </c>
      <c r="AC3420" s="41">
        <f>IF(AND(tbl_PV_Milestones[[#This Row],[Planned YTD]]=1,tbl_PV_Milestones[[#This Row],[Complete]]="Yes"),1,0)</f>
        <v>0</v>
      </c>
      <c r="AD3420" s="41">
        <f>IF(AND(tbl_PV_Milestones[[#This Row],[Actual/Schedule Finish]]&lt;PV_Meta!$B$7,tbl_PV_Milestones[[#This Row],[Complete]]="No",tbl_PV_Milestones[[#This Row],[Project Status]]&lt;&gt;"On Hold"),1,0)</f>
        <v>1</v>
      </c>
      <c r="AE3420" s="41">
        <f>IF(AND(tbl_PV_Milestones[[#This Row],[Actual/Schedule Finish]]&gt;tbl_PV_Milestones[[#This Row],[Baseline Date]],tbl_PV_Milestones[[#This Row],[Complete]]="No",tbl_PV_Milestones[[#This Row],[Project Status]]&lt;&gt;"On Hold",tbl_PV_Milestones[[#This Row],[Overdue]]=0,tbl_PV_Milestones[[#This Row],[To be Baselined]]&lt;&gt;1),1,0)</f>
        <v>0</v>
      </c>
      <c r="AF3420" s="41">
        <f>IF(AND(tbl_PV_Milestones[[#This Row],[BL FY]]=2025,tbl_PV_Milestones[[#This Row],[Finish FY]]&gt;2025),1,0)</f>
        <v>0</v>
      </c>
      <c r="AG3420" s="56" t="str">
        <f>_xlfn.XLOOKUP(tbl_PV_Milestones[[#This Row],[Work ID]],tbl_PV_Meta[Work ID '#],tbl_PV_Meta[Project Manager/Owner],,0)</f>
        <v>Project Manager 28</v>
      </c>
    </row>
    <row r="3421" spans="4:33" x14ac:dyDescent="0.25">
      <c r="D3421" s="6" t="s">
        <v>154</v>
      </c>
      <c r="E3421" s="6" t="s">
        <v>52</v>
      </c>
      <c r="F3421" s="6" t="s">
        <v>1763</v>
      </c>
      <c r="G3421" s="6" t="s">
        <v>548</v>
      </c>
      <c r="H3421" s="6" t="s">
        <v>505</v>
      </c>
      <c r="I3421" s="6" t="s">
        <v>510</v>
      </c>
      <c r="J3421" s="6" t="s">
        <v>154</v>
      </c>
      <c r="K3421" s="6" t="s">
        <v>39</v>
      </c>
      <c r="L3421" s="6" t="s">
        <v>62</v>
      </c>
      <c r="M3421" s="43"/>
      <c r="N3421" s="44" t="s">
        <v>1979</v>
      </c>
      <c r="S3421" s="45" t="e">
        <f>_xlfn.CONCAT(#REF!,TRIM(tbl_PV_Milestones[[#This Row],[Milestone Description]]))</f>
        <v>#REF!</v>
      </c>
      <c r="T3421" s="84" t="str">
        <f>IF(COUNTIF(tbl_PV_Milestones[UID],tbl_PV_Milestones[[#This Row],[UID]])&gt;1,"Duplicate","")</f>
        <v>Duplicate</v>
      </c>
      <c r="U3421" s="42" t="str">
        <f>_xlfn.XLOOKUP(tbl_PV_Milestones[[#This Row],[Work ID]],tbl_PV_Meta[Work ID '#],tbl_PV_Meta[Sub-Portfolio])</f>
        <v>Sub-Portfolio 8</v>
      </c>
      <c r="V3421" s="41">
        <f>IF(MONTH(tbl_PV_Milestones[[#This Row],[Baseline Date]])&lt;7,YEAR(tbl_PV_Milestones[[#This Row],[Baseline Date]]),YEAR(tbl_PV_Milestones[[#This Row],[Baseline Date]])+1)</f>
        <v>1900</v>
      </c>
      <c r="W3421" s="41">
        <f>IF(MONTH(tbl_PV_Milestones[[#This Row],[Actual/Schedule Finish]])&lt;7,YEAR(tbl_PV_Milestones[[#This Row],[Actual/Schedule Finish]]),YEAR(tbl_PV_Milestones[[#This Row],[Actual/Schedule Finish]])+1)</f>
        <v>1900</v>
      </c>
      <c r="X3421" s="41" t="str">
        <f>IF(OR(tbl_PV_Milestones[[#This Row],[Project Status]]="Completed",tbl_PV_Milestones[[#This Row],[Project Status]]="Assumed Completed"),"Yes","No")</f>
        <v>No</v>
      </c>
      <c r="Y3421" s="41">
        <f>IF(tbl_PV_Milestones[[#This Row],[Baseline Date]]="",1,0)</f>
        <v>1</v>
      </c>
      <c r="Z3421" s="41">
        <f>IF(tbl_PV_Milestones[[#This Row],[Baseline Date]]&lt;PV_Meta!$B$7,1,0)</f>
        <v>1</v>
      </c>
      <c r="AA3421" s="41">
        <f>IF(tbl_PV_Milestones[[#This Row],[Complete]]="Yes",1,0)</f>
        <v>0</v>
      </c>
      <c r="AB3421" s="41">
        <f>IF(AND(tbl_PV_Milestones[[#This Row],[BL FY]]=2025,tbl_PV_Milestones[[#This Row],[Baseline Date]]&lt;PV_Meta!$B$7),1,0)</f>
        <v>0</v>
      </c>
      <c r="AC3421" s="41">
        <f>IF(AND(tbl_PV_Milestones[[#This Row],[Planned YTD]]=1,tbl_PV_Milestones[[#This Row],[Complete]]="Yes"),1,0)</f>
        <v>0</v>
      </c>
      <c r="AD3421" s="41">
        <f>IF(AND(tbl_PV_Milestones[[#This Row],[Actual/Schedule Finish]]&lt;PV_Meta!$B$7,tbl_PV_Milestones[[#This Row],[Complete]]="No",tbl_PV_Milestones[[#This Row],[Project Status]]&lt;&gt;"On Hold"),1,0)</f>
        <v>1</v>
      </c>
      <c r="AE3421" s="41">
        <f>IF(AND(tbl_PV_Milestones[[#This Row],[Actual/Schedule Finish]]&gt;tbl_PV_Milestones[[#This Row],[Baseline Date]],tbl_PV_Milestones[[#This Row],[Complete]]="No",tbl_PV_Milestones[[#This Row],[Project Status]]&lt;&gt;"On Hold",tbl_PV_Milestones[[#This Row],[Overdue]]=0,tbl_PV_Milestones[[#This Row],[To be Baselined]]&lt;&gt;1),1,0)</f>
        <v>0</v>
      </c>
      <c r="AF3421" s="41">
        <f>IF(AND(tbl_PV_Milestones[[#This Row],[BL FY]]=2025,tbl_PV_Milestones[[#This Row],[Finish FY]]&gt;2025),1,0)</f>
        <v>0</v>
      </c>
      <c r="AG3421" s="56" t="str">
        <f>_xlfn.XLOOKUP(tbl_PV_Milestones[[#This Row],[Work ID]],tbl_PV_Meta[Work ID '#],tbl_PV_Meta[Project Manager/Owner],,0)</f>
        <v>Project Manager 28</v>
      </c>
    </row>
    <row r="3422" spans="4:33" x14ac:dyDescent="0.25">
      <c r="D3422" s="6" t="s">
        <v>154</v>
      </c>
      <c r="E3422" s="6" t="s">
        <v>52</v>
      </c>
      <c r="F3422" s="6" t="s">
        <v>1763</v>
      </c>
      <c r="G3422" s="6" t="s">
        <v>550</v>
      </c>
      <c r="H3422" s="6" t="s">
        <v>505</v>
      </c>
      <c r="I3422" s="6" t="s">
        <v>510</v>
      </c>
      <c r="J3422" s="6" t="s">
        <v>154</v>
      </c>
      <c r="K3422" s="6" t="s">
        <v>39</v>
      </c>
      <c r="L3422" s="6" t="s">
        <v>62</v>
      </c>
      <c r="M3422" s="43"/>
      <c r="N3422" s="44" t="s">
        <v>1979</v>
      </c>
      <c r="S3422" s="45" t="e">
        <f>_xlfn.CONCAT(#REF!,TRIM(tbl_PV_Milestones[[#This Row],[Milestone Description]]))</f>
        <v>#REF!</v>
      </c>
      <c r="T3422" s="84" t="str">
        <f>IF(COUNTIF(tbl_PV_Milestones[UID],tbl_PV_Milestones[[#This Row],[UID]])&gt;1,"Duplicate","")</f>
        <v>Duplicate</v>
      </c>
      <c r="U3422" s="42" t="str">
        <f>_xlfn.XLOOKUP(tbl_PV_Milestones[[#This Row],[Work ID]],tbl_PV_Meta[Work ID '#],tbl_PV_Meta[Sub-Portfolio])</f>
        <v>Sub-Portfolio 8</v>
      </c>
      <c r="V3422" s="41">
        <f>IF(MONTH(tbl_PV_Milestones[[#This Row],[Baseline Date]])&lt;7,YEAR(tbl_PV_Milestones[[#This Row],[Baseline Date]]),YEAR(tbl_PV_Milestones[[#This Row],[Baseline Date]])+1)</f>
        <v>1900</v>
      </c>
      <c r="W3422" s="41">
        <f>IF(MONTH(tbl_PV_Milestones[[#This Row],[Actual/Schedule Finish]])&lt;7,YEAR(tbl_PV_Milestones[[#This Row],[Actual/Schedule Finish]]),YEAR(tbl_PV_Milestones[[#This Row],[Actual/Schedule Finish]])+1)</f>
        <v>1900</v>
      </c>
      <c r="X3422" s="41" t="str">
        <f>IF(OR(tbl_PV_Milestones[[#This Row],[Project Status]]="Completed",tbl_PV_Milestones[[#This Row],[Project Status]]="Assumed Completed"),"Yes","No")</f>
        <v>No</v>
      </c>
      <c r="Y3422" s="41">
        <f>IF(tbl_PV_Milestones[[#This Row],[Baseline Date]]="",1,0)</f>
        <v>1</v>
      </c>
      <c r="Z3422" s="41">
        <f>IF(tbl_PV_Milestones[[#This Row],[Baseline Date]]&lt;PV_Meta!$B$7,1,0)</f>
        <v>1</v>
      </c>
      <c r="AA3422" s="41">
        <f>IF(tbl_PV_Milestones[[#This Row],[Complete]]="Yes",1,0)</f>
        <v>0</v>
      </c>
      <c r="AB3422" s="41">
        <f>IF(AND(tbl_PV_Milestones[[#This Row],[BL FY]]=2025,tbl_PV_Milestones[[#This Row],[Baseline Date]]&lt;PV_Meta!$B$7),1,0)</f>
        <v>0</v>
      </c>
      <c r="AC3422" s="41">
        <f>IF(AND(tbl_PV_Milestones[[#This Row],[Planned YTD]]=1,tbl_PV_Milestones[[#This Row],[Complete]]="Yes"),1,0)</f>
        <v>0</v>
      </c>
      <c r="AD3422" s="41">
        <f>IF(AND(tbl_PV_Milestones[[#This Row],[Actual/Schedule Finish]]&lt;PV_Meta!$B$7,tbl_PV_Milestones[[#This Row],[Complete]]="No",tbl_PV_Milestones[[#This Row],[Project Status]]&lt;&gt;"On Hold"),1,0)</f>
        <v>1</v>
      </c>
      <c r="AE3422" s="41">
        <f>IF(AND(tbl_PV_Milestones[[#This Row],[Actual/Schedule Finish]]&gt;tbl_PV_Milestones[[#This Row],[Baseline Date]],tbl_PV_Milestones[[#This Row],[Complete]]="No",tbl_PV_Milestones[[#This Row],[Project Status]]&lt;&gt;"On Hold",tbl_PV_Milestones[[#This Row],[Overdue]]=0,tbl_PV_Milestones[[#This Row],[To be Baselined]]&lt;&gt;1),1,0)</f>
        <v>0</v>
      </c>
      <c r="AF3422" s="41">
        <f>IF(AND(tbl_PV_Milestones[[#This Row],[BL FY]]=2025,tbl_PV_Milestones[[#This Row],[Finish FY]]&gt;2025),1,0)</f>
        <v>0</v>
      </c>
      <c r="AG3422" s="56" t="str">
        <f>_xlfn.XLOOKUP(tbl_PV_Milestones[[#This Row],[Work ID]],tbl_PV_Meta[Work ID '#],tbl_PV_Meta[Project Manager/Owner],,0)</f>
        <v>Project Manager 28</v>
      </c>
    </row>
    <row r="3423" spans="4:33" x14ac:dyDescent="0.25">
      <c r="D3423" s="6" t="s">
        <v>154</v>
      </c>
      <c r="E3423" s="6" t="s">
        <v>52</v>
      </c>
      <c r="F3423" s="6" t="s">
        <v>1763</v>
      </c>
      <c r="G3423" s="6" t="s">
        <v>551</v>
      </c>
      <c r="H3423" s="6" t="s">
        <v>505</v>
      </c>
      <c r="I3423" s="6" t="s">
        <v>510</v>
      </c>
      <c r="J3423" s="6" t="s">
        <v>154</v>
      </c>
      <c r="K3423" s="6" t="s">
        <v>39</v>
      </c>
      <c r="L3423" s="6" t="s">
        <v>62</v>
      </c>
      <c r="M3423" s="43"/>
      <c r="N3423" s="44" t="s">
        <v>1979</v>
      </c>
      <c r="S3423" s="45" t="e">
        <f>_xlfn.CONCAT(#REF!,TRIM(tbl_PV_Milestones[[#This Row],[Milestone Description]]))</f>
        <v>#REF!</v>
      </c>
      <c r="T3423" s="84" t="str">
        <f>IF(COUNTIF(tbl_PV_Milestones[UID],tbl_PV_Milestones[[#This Row],[UID]])&gt;1,"Duplicate","")</f>
        <v>Duplicate</v>
      </c>
      <c r="U3423" s="42" t="str">
        <f>_xlfn.XLOOKUP(tbl_PV_Milestones[[#This Row],[Work ID]],tbl_PV_Meta[Work ID '#],tbl_PV_Meta[Sub-Portfolio])</f>
        <v>Sub-Portfolio 8</v>
      </c>
      <c r="V3423" s="41">
        <f>IF(MONTH(tbl_PV_Milestones[[#This Row],[Baseline Date]])&lt;7,YEAR(tbl_PV_Milestones[[#This Row],[Baseline Date]]),YEAR(tbl_PV_Milestones[[#This Row],[Baseline Date]])+1)</f>
        <v>1900</v>
      </c>
      <c r="W3423" s="41">
        <f>IF(MONTH(tbl_PV_Milestones[[#This Row],[Actual/Schedule Finish]])&lt;7,YEAR(tbl_PV_Milestones[[#This Row],[Actual/Schedule Finish]]),YEAR(tbl_PV_Milestones[[#This Row],[Actual/Schedule Finish]])+1)</f>
        <v>1900</v>
      </c>
      <c r="X3423" s="41" t="str">
        <f>IF(OR(tbl_PV_Milestones[[#This Row],[Project Status]]="Completed",tbl_PV_Milestones[[#This Row],[Project Status]]="Assumed Completed"),"Yes","No")</f>
        <v>No</v>
      </c>
      <c r="Y3423" s="41">
        <f>IF(tbl_PV_Milestones[[#This Row],[Baseline Date]]="",1,0)</f>
        <v>1</v>
      </c>
      <c r="Z3423" s="41">
        <f>IF(tbl_PV_Milestones[[#This Row],[Baseline Date]]&lt;PV_Meta!$B$7,1,0)</f>
        <v>1</v>
      </c>
      <c r="AA3423" s="41">
        <f>IF(tbl_PV_Milestones[[#This Row],[Complete]]="Yes",1,0)</f>
        <v>0</v>
      </c>
      <c r="AB3423" s="41">
        <f>IF(AND(tbl_PV_Milestones[[#This Row],[BL FY]]=2025,tbl_PV_Milestones[[#This Row],[Baseline Date]]&lt;PV_Meta!$B$7),1,0)</f>
        <v>0</v>
      </c>
      <c r="AC3423" s="41">
        <f>IF(AND(tbl_PV_Milestones[[#This Row],[Planned YTD]]=1,tbl_PV_Milestones[[#This Row],[Complete]]="Yes"),1,0)</f>
        <v>0</v>
      </c>
      <c r="AD3423" s="41">
        <f>IF(AND(tbl_PV_Milestones[[#This Row],[Actual/Schedule Finish]]&lt;PV_Meta!$B$7,tbl_PV_Milestones[[#This Row],[Complete]]="No",tbl_PV_Milestones[[#This Row],[Project Status]]&lt;&gt;"On Hold"),1,0)</f>
        <v>1</v>
      </c>
      <c r="AE3423" s="41">
        <f>IF(AND(tbl_PV_Milestones[[#This Row],[Actual/Schedule Finish]]&gt;tbl_PV_Milestones[[#This Row],[Baseline Date]],tbl_PV_Milestones[[#This Row],[Complete]]="No",tbl_PV_Milestones[[#This Row],[Project Status]]&lt;&gt;"On Hold",tbl_PV_Milestones[[#This Row],[Overdue]]=0,tbl_PV_Milestones[[#This Row],[To be Baselined]]&lt;&gt;1),1,0)</f>
        <v>0</v>
      </c>
      <c r="AF3423" s="41">
        <f>IF(AND(tbl_PV_Milestones[[#This Row],[BL FY]]=2025,tbl_PV_Milestones[[#This Row],[Finish FY]]&gt;2025),1,0)</f>
        <v>0</v>
      </c>
      <c r="AG3423" s="56" t="str">
        <f>_xlfn.XLOOKUP(tbl_PV_Milestones[[#This Row],[Work ID]],tbl_PV_Meta[Work ID '#],tbl_PV_Meta[Project Manager/Owner],,0)</f>
        <v>Project Manager 28</v>
      </c>
    </row>
    <row r="3424" spans="4:33" x14ac:dyDescent="0.25">
      <c r="D3424" s="6" t="s">
        <v>154</v>
      </c>
      <c r="E3424" s="6" t="s">
        <v>52</v>
      </c>
      <c r="F3424" s="6" t="s">
        <v>1763</v>
      </c>
      <c r="G3424" s="6" t="s">
        <v>552</v>
      </c>
      <c r="H3424" s="6" t="s">
        <v>505</v>
      </c>
      <c r="I3424" s="6" t="s">
        <v>510</v>
      </c>
      <c r="J3424" s="6" t="s">
        <v>154</v>
      </c>
      <c r="K3424" s="6" t="s">
        <v>39</v>
      </c>
      <c r="L3424" s="6" t="s">
        <v>62</v>
      </c>
      <c r="M3424" s="43"/>
      <c r="N3424" s="44" t="s">
        <v>1979</v>
      </c>
      <c r="S3424" s="45" t="e">
        <f>_xlfn.CONCAT(#REF!,TRIM(tbl_PV_Milestones[[#This Row],[Milestone Description]]))</f>
        <v>#REF!</v>
      </c>
      <c r="T3424" s="84" t="str">
        <f>IF(COUNTIF(tbl_PV_Milestones[UID],tbl_PV_Milestones[[#This Row],[UID]])&gt;1,"Duplicate","")</f>
        <v>Duplicate</v>
      </c>
      <c r="U3424" s="42" t="str">
        <f>_xlfn.XLOOKUP(tbl_PV_Milestones[[#This Row],[Work ID]],tbl_PV_Meta[Work ID '#],tbl_PV_Meta[Sub-Portfolio])</f>
        <v>Sub-Portfolio 8</v>
      </c>
      <c r="V3424" s="41">
        <f>IF(MONTH(tbl_PV_Milestones[[#This Row],[Baseline Date]])&lt;7,YEAR(tbl_PV_Milestones[[#This Row],[Baseline Date]]),YEAR(tbl_PV_Milestones[[#This Row],[Baseline Date]])+1)</f>
        <v>1900</v>
      </c>
      <c r="W3424" s="41">
        <f>IF(MONTH(tbl_PV_Milestones[[#This Row],[Actual/Schedule Finish]])&lt;7,YEAR(tbl_PV_Milestones[[#This Row],[Actual/Schedule Finish]]),YEAR(tbl_PV_Milestones[[#This Row],[Actual/Schedule Finish]])+1)</f>
        <v>1900</v>
      </c>
      <c r="X3424" s="41" t="str">
        <f>IF(OR(tbl_PV_Milestones[[#This Row],[Project Status]]="Completed",tbl_PV_Milestones[[#This Row],[Project Status]]="Assumed Completed"),"Yes","No")</f>
        <v>No</v>
      </c>
      <c r="Y3424" s="41">
        <f>IF(tbl_PV_Milestones[[#This Row],[Baseline Date]]="",1,0)</f>
        <v>1</v>
      </c>
      <c r="Z3424" s="41">
        <f>IF(tbl_PV_Milestones[[#This Row],[Baseline Date]]&lt;PV_Meta!$B$7,1,0)</f>
        <v>1</v>
      </c>
      <c r="AA3424" s="41">
        <f>IF(tbl_PV_Milestones[[#This Row],[Complete]]="Yes",1,0)</f>
        <v>0</v>
      </c>
      <c r="AB3424" s="41">
        <f>IF(AND(tbl_PV_Milestones[[#This Row],[BL FY]]=2025,tbl_PV_Milestones[[#This Row],[Baseline Date]]&lt;PV_Meta!$B$7),1,0)</f>
        <v>0</v>
      </c>
      <c r="AC3424" s="41">
        <f>IF(AND(tbl_PV_Milestones[[#This Row],[Planned YTD]]=1,tbl_PV_Milestones[[#This Row],[Complete]]="Yes"),1,0)</f>
        <v>0</v>
      </c>
      <c r="AD3424" s="41">
        <f>IF(AND(tbl_PV_Milestones[[#This Row],[Actual/Schedule Finish]]&lt;PV_Meta!$B$7,tbl_PV_Milestones[[#This Row],[Complete]]="No",tbl_PV_Milestones[[#This Row],[Project Status]]&lt;&gt;"On Hold"),1,0)</f>
        <v>1</v>
      </c>
      <c r="AE3424" s="41">
        <f>IF(AND(tbl_PV_Milestones[[#This Row],[Actual/Schedule Finish]]&gt;tbl_PV_Milestones[[#This Row],[Baseline Date]],tbl_PV_Milestones[[#This Row],[Complete]]="No",tbl_PV_Milestones[[#This Row],[Project Status]]&lt;&gt;"On Hold",tbl_PV_Milestones[[#This Row],[Overdue]]=0,tbl_PV_Milestones[[#This Row],[To be Baselined]]&lt;&gt;1),1,0)</f>
        <v>0</v>
      </c>
      <c r="AF3424" s="41">
        <f>IF(AND(tbl_PV_Milestones[[#This Row],[BL FY]]=2025,tbl_PV_Milestones[[#This Row],[Finish FY]]&gt;2025),1,0)</f>
        <v>0</v>
      </c>
      <c r="AG3424" s="56" t="str">
        <f>_xlfn.XLOOKUP(tbl_PV_Milestones[[#This Row],[Work ID]],tbl_PV_Meta[Work ID '#],tbl_PV_Meta[Project Manager/Owner],,0)</f>
        <v>Project Manager 28</v>
      </c>
    </row>
    <row r="3425" spans="4:33" x14ac:dyDescent="0.25">
      <c r="D3425" s="6" t="s">
        <v>154</v>
      </c>
      <c r="E3425" s="6" t="s">
        <v>52</v>
      </c>
      <c r="F3425" s="6" t="s">
        <v>1763</v>
      </c>
      <c r="G3425" s="6" t="s">
        <v>553</v>
      </c>
      <c r="H3425" s="6" t="s">
        <v>505</v>
      </c>
      <c r="I3425" s="6" t="s">
        <v>510</v>
      </c>
      <c r="J3425" s="6" t="s">
        <v>154</v>
      </c>
      <c r="K3425" s="6" t="s">
        <v>39</v>
      </c>
      <c r="L3425" s="6" t="s">
        <v>62</v>
      </c>
      <c r="M3425" s="43"/>
      <c r="N3425" s="44" t="s">
        <v>1979</v>
      </c>
      <c r="S3425" s="45" t="e">
        <f>_xlfn.CONCAT(#REF!,TRIM(tbl_PV_Milestones[[#This Row],[Milestone Description]]))</f>
        <v>#REF!</v>
      </c>
      <c r="T3425" s="84" t="str">
        <f>IF(COUNTIF(tbl_PV_Milestones[UID],tbl_PV_Milestones[[#This Row],[UID]])&gt;1,"Duplicate","")</f>
        <v>Duplicate</v>
      </c>
      <c r="U3425" s="42" t="str">
        <f>_xlfn.XLOOKUP(tbl_PV_Milestones[[#This Row],[Work ID]],tbl_PV_Meta[Work ID '#],tbl_PV_Meta[Sub-Portfolio])</f>
        <v>Sub-Portfolio 8</v>
      </c>
      <c r="V3425" s="41">
        <f>IF(MONTH(tbl_PV_Milestones[[#This Row],[Baseline Date]])&lt;7,YEAR(tbl_PV_Milestones[[#This Row],[Baseline Date]]),YEAR(tbl_PV_Milestones[[#This Row],[Baseline Date]])+1)</f>
        <v>1900</v>
      </c>
      <c r="W3425" s="41">
        <f>IF(MONTH(tbl_PV_Milestones[[#This Row],[Actual/Schedule Finish]])&lt;7,YEAR(tbl_PV_Milestones[[#This Row],[Actual/Schedule Finish]]),YEAR(tbl_PV_Milestones[[#This Row],[Actual/Schedule Finish]])+1)</f>
        <v>1900</v>
      </c>
      <c r="X3425" s="41" t="str">
        <f>IF(OR(tbl_PV_Milestones[[#This Row],[Project Status]]="Completed",tbl_PV_Milestones[[#This Row],[Project Status]]="Assumed Completed"),"Yes","No")</f>
        <v>No</v>
      </c>
      <c r="Y3425" s="41">
        <f>IF(tbl_PV_Milestones[[#This Row],[Baseline Date]]="",1,0)</f>
        <v>1</v>
      </c>
      <c r="Z3425" s="41">
        <f>IF(tbl_PV_Milestones[[#This Row],[Baseline Date]]&lt;PV_Meta!$B$7,1,0)</f>
        <v>1</v>
      </c>
      <c r="AA3425" s="41">
        <f>IF(tbl_PV_Milestones[[#This Row],[Complete]]="Yes",1,0)</f>
        <v>0</v>
      </c>
      <c r="AB3425" s="41">
        <f>IF(AND(tbl_PV_Milestones[[#This Row],[BL FY]]=2025,tbl_PV_Milestones[[#This Row],[Baseline Date]]&lt;PV_Meta!$B$7),1,0)</f>
        <v>0</v>
      </c>
      <c r="AC3425" s="41">
        <f>IF(AND(tbl_PV_Milestones[[#This Row],[Planned YTD]]=1,tbl_PV_Milestones[[#This Row],[Complete]]="Yes"),1,0)</f>
        <v>0</v>
      </c>
      <c r="AD3425" s="41">
        <f>IF(AND(tbl_PV_Milestones[[#This Row],[Actual/Schedule Finish]]&lt;PV_Meta!$B$7,tbl_PV_Milestones[[#This Row],[Complete]]="No",tbl_PV_Milestones[[#This Row],[Project Status]]&lt;&gt;"On Hold"),1,0)</f>
        <v>1</v>
      </c>
      <c r="AE3425" s="41">
        <f>IF(AND(tbl_PV_Milestones[[#This Row],[Actual/Schedule Finish]]&gt;tbl_PV_Milestones[[#This Row],[Baseline Date]],tbl_PV_Milestones[[#This Row],[Complete]]="No",tbl_PV_Milestones[[#This Row],[Project Status]]&lt;&gt;"On Hold",tbl_PV_Milestones[[#This Row],[Overdue]]=0,tbl_PV_Milestones[[#This Row],[To be Baselined]]&lt;&gt;1),1,0)</f>
        <v>0</v>
      </c>
      <c r="AF3425" s="41">
        <f>IF(AND(tbl_PV_Milestones[[#This Row],[BL FY]]=2025,tbl_PV_Milestones[[#This Row],[Finish FY]]&gt;2025),1,0)</f>
        <v>0</v>
      </c>
      <c r="AG3425" s="56" t="str">
        <f>_xlfn.XLOOKUP(tbl_PV_Milestones[[#This Row],[Work ID]],tbl_PV_Meta[Work ID '#],tbl_PV_Meta[Project Manager/Owner],,0)</f>
        <v>Project Manager 28</v>
      </c>
    </row>
    <row r="3426" spans="4:33" x14ac:dyDescent="0.25">
      <c r="D3426" s="6" t="s">
        <v>154</v>
      </c>
      <c r="E3426" s="6" t="s">
        <v>52</v>
      </c>
      <c r="F3426" s="6" t="s">
        <v>1763</v>
      </c>
      <c r="G3426" s="6" t="s">
        <v>554</v>
      </c>
      <c r="H3426" s="6" t="s">
        <v>505</v>
      </c>
      <c r="I3426" s="6" t="s">
        <v>510</v>
      </c>
      <c r="J3426" s="6" t="s">
        <v>154</v>
      </c>
      <c r="K3426" s="6" t="s">
        <v>39</v>
      </c>
      <c r="L3426" s="6" t="s">
        <v>62</v>
      </c>
      <c r="M3426" s="43"/>
      <c r="N3426" s="44" t="s">
        <v>1979</v>
      </c>
      <c r="S3426" s="45" t="e">
        <f>_xlfn.CONCAT(#REF!,TRIM(tbl_PV_Milestones[[#This Row],[Milestone Description]]))</f>
        <v>#REF!</v>
      </c>
      <c r="T3426" s="84" t="str">
        <f>IF(COUNTIF(tbl_PV_Milestones[UID],tbl_PV_Milestones[[#This Row],[UID]])&gt;1,"Duplicate","")</f>
        <v>Duplicate</v>
      </c>
      <c r="U3426" s="42" t="str">
        <f>_xlfn.XLOOKUP(tbl_PV_Milestones[[#This Row],[Work ID]],tbl_PV_Meta[Work ID '#],tbl_PV_Meta[Sub-Portfolio])</f>
        <v>Sub-Portfolio 8</v>
      </c>
      <c r="V3426" s="41">
        <f>IF(MONTH(tbl_PV_Milestones[[#This Row],[Baseline Date]])&lt;7,YEAR(tbl_PV_Milestones[[#This Row],[Baseline Date]]),YEAR(tbl_PV_Milestones[[#This Row],[Baseline Date]])+1)</f>
        <v>1900</v>
      </c>
      <c r="W3426" s="41">
        <f>IF(MONTH(tbl_PV_Milestones[[#This Row],[Actual/Schedule Finish]])&lt;7,YEAR(tbl_PV_Milestones[[#This Row],[Actual/Schedule Finish]]),YEAR(tbl_PV_Milestones[[#This Row],[Actual/Schedule Finish]])+1)</f>
        <v>1900</v>
      </c>
      <c r="X3426" s="41" t="str">
        <f>IF(OR(tbl_PV_Milestones[[#This Row],[Project Status]]="Completed",tbl_PV_Milestones[[#This Row],[Project Status]]="Assumed Completed"),"Yes","No")</f>
        <v>No</v>
      </c>
      <c r="Y3426" s="41">
        <f>IF(tbl_PV_Milestones[[#This Row],[Baseline Date]]="",1,0)</f>
        <v>1</v>
      </c>
      <c r="Z3426" s="41">
        <f>IF(tbl_PV_Milestones[[#This Row],[Baseline Date]]&lt;PV_Meta!$B$7,1,0)</f>
        <v>1</v>
      </c>
      <c r="AA3426" s="41">
        <f>IF(tbl_PV_Milestones[[#This Row],[Complete]]="Yes",1,0)</f>
        <v>0</v>
      </c>
      <c r="AB3426" s="41">
        <f>IF(AND(tbl_PV_Milestones[[#This Row],[BL FY]]=2025,tbl_PV_Milestones[[#This Row],[Baseline Date]]&lt;PV_Meta!$B$7),1,0)</f>
        <v>0</v>
      </c>
      <c r="AC3426" s="41">
        <f>IF(AND(tbl_PV_Milestones[[#This Row],[Planned YTD]]=1,tbl_PV_Milestones[[#This Row],[Complete]]="Yes"),1,0)</f>
        <v>0</v>
      </c>
      <c r="AD3426" s="41">
        <f>IF(AND(tbl_PV_Milestones[[#This Row],[Actual/Schedule Finish]]&lt;PV_Meta!$B$7,tbl_PV_Milestones[[#This Row],[Complete]]="No",tbl_PV_Milestones[[#This Row],[Project Status]]&lt;&gt;"On Hold"),1,0)</f>
        <v>1</v>
      </c>
      <c r="AE3426" s="41">
        <f>IF(AND(tbl_PV_Milestones[[#This Row],[Actual/Schedule Finish]]&gt;tbl_PV_Milestones[[#This Row],[Baseline Date]],tbl_PV_Milestones[[#This Row],[Complete]]="No",tbl_PV_Milestones[[#This Row],[Project Status]]&lt;&gt;"On Hold",tbl_PV_Milestones[[#This Row],[Overdue]]=0,tbl_PV_Milestones[[#This Row],[To be Baselined]]&lt;&gt;1),1,0)</f>
        <v>0</v>
      </c>
      <c r="AF3426" s="41">
        <f>IF(AND(tbl_PV_Milestones[[#This Row],[BL FY]]=2025,tbl_PV_Milestones[[#This Row],[Finish FY]]&gt;2025),1,0)</f>
        <v>0</v>
      </c>
      <c r="AG3426" s="56" t="str">
        <f>_xlfn.XLOOKUP(tbl_PV_Milestones[[#This Row],[Work ID]],tbl_PV_Meta[Work ID '#],tbl_PV_Meta[Project Manager/Owner],,0)</f>
        <v>Project Manager 28</v>
      </c>
    </row>
    <row r="3427" spans="4:33" x14ac:dyDescent="0.25">
      <c r="D3427" s="6" t="s">
        <v>154</v>
      </c>
      <c r="E3427" s="6" t="s">
        <v>52</v>
      </c>
      <c r="F3427" s="6" t="s">
        <v>1763</v>
      </c>
      <c r="G3427" s="6" t="s">
        <v>555</v>
      </c>
      <c r="H3427" s="6" t="s">
        <v>505</v>
      </c>
      <c r="I3427" s="6" t="s">
        <v>510</v>
      </c>
      <c r="J3427" s="6" t="s">
        <v>154</v>
      </c>
      <c r="K3427" s="6" t="s">
        <v>39</v>
      </c>
      <c r="L3427" s="6" t="s">
        <v>62</v>
      </c>
      <c r="M3427" s="43"/>
      <c r="N3427" s="44" t="s">
        <v>1979</v>
      </c>
      <c r="S3427" s="45" t="e">
        <f>_xlfn.CONCAT(#REF!,TRIM(tbl_PV_Milestones[[#This Row],[Milestone Description]]))</f>
        <v>#REF!</v>
      </c>
      <c r="T3427" s="84" t="str">
        <f>IF(COUNTIF(tbl_PV_Milestones[UID],tbl_PV_Milestones[[#This Row],[UID]])&gt;1,"Duplicate","")</f>
        <v>Duplicate</v>
      </c>
      <c r="U3427" s="42" t="str">
        <f>_xlfn.XLOOKUP(tbl_PV_Milestones[[#This Row],[Work ID]],tbl_PV_Meta[Work ID '#],tbl_PV_Meta[Sub-Portfolio])</f>
        <v>Sub-Portfolio 8</v>
      </c>
      <c r="V3427" s="41">
        <f>IF(MONTH(tbl_PV_Milestones[[#This Row],[Baseline Date]])&lt;7,YEAR(tbl_PV_Milestones[[#This Row],[Baseline Date]]),YEAR(tbl_PV_Milestones[[#This Row],[Baseline Date]])+1)</f>
        <v>1900</v>
      </c>
      <c r="W3427" s="41">
        <f>IF(MONTH(tbl_PV_Milestones[[#This Row],[Actual/Schedule Finish]])&lt;7,YEAR(tbl_PV_Milestones[[#This Row],[Actual/Schedule Finish]]),YEAR(tbl_PV_Milestones[[#This Row],[Actual/Schedule Finish]])+1)</f>
        <v>1900</v>
      </c>
      <c r="X3427" s="41" t="str">
        <f>IF(OR(tbl_PV_Milestones[[#This Row],[Project Status]]="Completed",tbl_PV_Milestones[[#This Row],[Project Status]]="Assumed Completed"),"Yes","No")</f>
        <v>No</v>
      </c>
      <c r="Y3427" s="41">
        <f>IF(tbl_PV_Milestones[[#This Row],[Baseline Date]]="",1,0)</f>
        <v>1</v>
      </c>
      <c r="Z3427" s="41">
        <f>IF(tbl_PV_Milestones[[#This Row],[Baseline Date]]&lt;PV_Meta!$B$7,1,0)</f>
        <v>1</v>
      </c>
      <c r="AA3427" s="41">
        <f>IF(tbl_PV_Milestones[[#This Row],[Complete]]="Yes",1,0)</f>
        <v>0</v>
      </c>
      <c r="AB3427" s="41">
        <f>IF(AND(tbl_PV_Milestones[[#This Row],[BL FY]]=2025,tbl_PV_Milestones[[#This Row],[Baseline Date]]&lt;PV_Meta!$B$7),1,0)</f>
        <v>0</v>
      </c>
      <c r="AC3427" s="41">
        <f>IF(AND(tbl_PV_Milestones[[#This Row],[Planned YTD]]=1,tbl_PV_Milestones[[#This Row],[Complete]]="Yes"),1,0)</f>
        <v>0</v>
      </c>
      <c r="AD3427" s="41">
        <f>IF(AND(tbl_PV_Milestones[[#This Row],[Actual/Schedule Finish]]&lt;PV_Meta!$B$7,tbl_PV_Milestones[[#This Row],[Complete]]="No",tbl_PV_Milestones[[#This Row],[Project Status]]&lt;&gt;"On Hold"),1,0)</f>
        <v>1</v>
      </c>
      <c r="AE3427" s="41">
        <f>IF(AND(tbl_PV_Milestones[[#This Row],[Actual/Schedule Finish]]&gt;tbl_PV_Milestones[[#This Row],[Baseline Date]],tbl_PV_Milestones[[#This Row],[Complete]]="No",tbl_PV_Milestones[[#This Row],[Project Status]]&lt;&gt;"On Hold",tbl_PV_Milestones[[#This Row],[Overdue]]=0,tbl_PV_Milestones[[#This Row],[To be Baselined]]&lt;&gt;1),1,0)</f>
        <v>0</v>
      </c>
      <c r="AF3427" s="41">
        <f>IF(AND(tbl_PV_Milestones[[#This Row],[BL FY]]=2025,tbl_PV_Milestones[[#This Row],[Finish FY]]&gt;2025),1,0)</f>
        <v>0</v>
      </c>
      <c r="AG3427" s="56" t="str">
        <f>_xlfn.XLOOKUP(tbl_PV_Milestones[[#This Row],[Work ID]],tbl_PV_Meta[Work ID '#],tbl_PV_Meta[Project Manager/Owner],,0)</f>
        <v>Project Manager 28</v>
      </c>
    </row>
    <row r="3428" spans="4:33" x14ac:dyDescent="0.25">
      <c r="D3428" s="6" t="s">
        <v>154</v>
      </c>
      <c r="E3428" s="6" t="s">
        <v>52</v>
      </c>
      <c r="F3428" s="6" t="s">
        <v>1763</v>
      </c>
      <c r="G3428" s="6" t="s">
        <v>521</v>
      </c>
      <c r="H3428" s="6" t="s">
        <v>505</v>
      </c>
      <c r="I3428" s="6" t="s">
        <v>522</v>
      </c>
      <c r="J3428" s="6" t="s">
        <v>154</v>
      </c>
      <c r="K3428" s="6" t="s">
        <v>39</v>
      </c>
      <c r="L3428" s="6" t="s">
        <v>62</v>
      </c>
      <c r="M3428" s="43"/>
      <c r="N3428" s="44" t="s">
        <v>1979</v>
      </c>
      <c r="S3428" s="45" t="e">
        <f>_xlfn.CONCAT(#REF!,TRIM(tbl_PV_Milestones[[#This Row],[Milestone Description]]))</f>
        <v>#REF!</v>
      </c>
      <c r="T3428" s="84" t="str">
        <f>IF(COUNTIF(tbl_PV_Milestones[UID],tbl_PV_Milestones[[#This Row],[UID]])&gt;1,"Duplicate","")</f>
        <v>Duplicate</v>
      </c>
      <c r="U3428" s="42" t="str">
        <f>_xlfn.XLOOKUP(tbl_PV_Milestones[[#This Row],[Work ID]],tbl_PV_Meta[Work ID '#],tbl_PV_Meta[Sub-Portfolio])</f>
        <v>Sub-Portfolio 8</v>
      </c>
      <c r="V3428" s="41">
        <f>IF(MONTH(tbl_PV_Milestones[[#This Row],[Baseline Date]])&lt;7,YEAR(tbl_PV_Milestones[[#This Row],[Baseline Date]]),YEAR(tbl_PV_Milestones[[#This Row],[Baseline Date]])+1)</f>
        <v>1900</v>
      </c>
      <c r="W3428" s="41">
        <f>IF(MONTH(tbl_PV_Milestones[[#This Row],[Actual/Schedule Finish]])&lt;7,YEAR(tbl_PV_Milestones[[#This Row],[Actual/Schedule Finish]]),YEAR(tbl_PV_Milestones[[#This Row],[Actual/Schedule Finish]])+1)</f>
        <v>1900</v>
      </c>
      <c r="X3428" s="41" t="str">
        <f>IF(OR(tbl_PV_Milestones[[#This Row],[Project Status]]="Completed",tbl_PV_Milestones[[#This Row],[Project Status]]="Assumed Completed"),"Yes","No")</f>
        <v>No</v>
      </c>
      <c r="Y3428" s="41">
        <f>IF(tbl_PV_Milestones[[#This Row],[Baseline Date]]="",1,0)</f>
        <v>1</v>
      </c>
      <c r="Z3428" s="41">
        <f>IF(tbl_PV_Milestones[[#This Row],[Baseline Date]]&lt;PV_Meta!$B$7,1,0)</f>
        <v>1</v>
      </c>
      <c r="AA3428" s="41">
        <f>IF(tbl_PV_Milestones[[#This Row],[Complete]]="Yes",1,0)</f>
        <v>0</v>
      </c>
      <c r="AB3428" s="41">
        <f>IF(AND(tbl_PV_Milestones[[#This Row],[BL FY]]=2025,tbl_PV_Milestones[[#This Row],[Baseline Date]]&lt;PV_Meta!$B$7),1,0)</f>
        <v>0</v>
      </c>
      <c r="AC3428" s="41">
        <f>IF(AND(tbl_PV_Milestones[[#This Row],[Planned YTD]]=1,tbl_PV_Milestones[[#This Row],[Complete]]="Yes"),1,0)</f>
        <v>0</v>
      </c>
      <c r="AD3428" s="41">
        <f>IF(AND(tbl_PV_Milestones[[#This Row],[Actual/Schedule Finish]]&lt;PV_Meta!$B$7,tbl_PV_Milestones[[#This Row],[Complete]]="No",tbl_PV_Milestones[[#This Row],[Project Status]]&lt;&gt;"On Hold"),1,0)</f>
        <v>1</v>
      </c>
      <c r="AE3428" s="41">
        <f>IF(AND(tbl_PV_Milestones[[#This Row],[Actual/Schedule Finish]]&gt;tbl_PV_Milestones[[#This Row],[Baseline Date]],tbl_PV_Milestones[[#This Row],[Complete]]="No",tbl_PV_Milestones[[#This Row],[Project Status]]&lt;&gt;"On Hold",tbl_PV_Milestones[[#This Row],[Overdue]]=0,tbl_PV_Milestones[[#This Row],[To be Baselined]]&lt;&gt;1),1,0)</f>
        <v>0</v>
      </c>
      <c r="AF3428" s="41">
        <f>IF(AND(tbl_PV_Milestones[[#This Row],[BL FY]]=2025,tbl_PV_Milestones[[#This Row],[Finish FY]]&gt;2025),1,0)</f>
        <v>0</v>
      </c>
      <c r="AG3428" s="56" t="str">
        <f>_xlfn.XLOOKUP(tbl_PV_Milestones[[#This Row],[Work ID]],tbl_PV_Meta[Work ID '#],tbl_PV_Meta[Project Manager/Owner],,0)</f>
        <v>Project Manager 28</v>
      </c>
    </row>
    <row r="3429" spans="4:33" x14ac:dyDescent="0.25">
      <c r="D3429" s="6" t="s">
        <v>154</v>
      </c>
      <c r="E3429" s="6" t="s">
        <v>52</v>
      </c>
      <c r="F3429" s="6" t="s">
        <v>1763</v>
      </c>
      <c r="G3429" s="6" t="s">
        <v>571</v>
      </c>
      <c r="H3429" s="6" t="s">
        <v>505</v>
      </c>
      <c r="I3429" s="6" t="s">
        <v>522</v>
      </c>
      <c r="J3429" s="6" t="s">
        <v>154</v>
      </c>
      <c r="K3429" s="6" t="s">
        <v>39</v>
      </c>
      <c r="L3429" s="6" t="s">
        <v>62</v>
      </c>
      <c r="M3429" s="43"/>
      <c r="N3429" s="44" t="s">
        <v>1979</v>
      </c>
      <c r="S3429" s="45" t="e">
        <f>_xlfn.CONCAT(#REF!,TRIM(tbl_PV_Milestones[[#This Row],[Milestone Description]]))</f>
        <v>#REF!</v>
      </c>
      <c r="T3429" s="84" t="str">
        <f>IF(COUNTIF(tbl_PV_Milestones[UID],tbl_PV_Milestones[[#This Row],[UID]])&gt;1,"Duplicate","")</f>
        <v>Duplicate</v>
      </c>
      <c r="U3429" s="42" t="str">
        <f>_xlfn.XLOOKUP(tbl_PV_Milestones[[#This Row],[Work ID]],tbl_PV_Meta[Work ID '#],tbl_PV_Meta[Sub-Portfolio])</f>
        <v>Sub-Portfolio 8</v>
      </c>
      <c r="V3429" s="41">
        <f>IF(MONTH(tbl_PV_Milestones[[#This Row],[Baseline Date]])&lt;7,YEAR(tbl_PV_Milestones[[#This Row],[Baseline Date]]),YEAR(tbl_PV_Milestones[[#This Row],[Baseline Date]])+1)</f>
        <v>1900</v>
      </c>
      <c r="W3429" s="41">
        <f>IF(MONTH(tbl_PV_Milestones[[#This Row],[Actual/Schedule Finish]])&lt;7,YEAR(tbl_PV_Milestones[[#This Row],[Actual/Schedule Finish]]),YEAR(tbl_PV_Milestones[[#This Row],[Actual/Schedule Finish]])+1)</f>
        <v>1900</v>
      </c>
      <c r="X3429" s="41" t="str">
        <f>IF(OR(tbl_PV_Milestones[[#This Row],[Project Status]]="Completed",tbl_PV_Milestones[[#This Row],[Project Status]]="Assumed Completed"),"Yes","No")</f>
        <v>No</v>
      </c>
      <c r="Y3429" s="41">
        <f>IF(tbl_PV_Milestones[[#This Row],[Baseline Date]]="",1,0)</f>
        <v>1</v>
      </c>
      <c r="Z3429" s="41">
        <f>IF(tbl_PV_Milestones[[#This Row],[Baseline Date]]&lt;PV_Meta!$B$7,1,0)</f>
        <v>1</v>
      </c>
      <c r="AA3429" s="41">
        <f>IF(tbl_PV_Milestones[[#This Row],[Complete]]="Yes",1,0)</f>
        <v>0</v>
      </c>
      <c r="AB3429" s="41">
        <f>IF(AND(tbl_PV_Milestones[[#This Row],[BL FY]]=2025,tbl_PV_Milestones[[#This Row],[Baseline Date]]&lt;PV_Meta!$B$7),1,0)</f>
        <v>0</v>
      </c>
      <c r="AC3429" s="41">
        <f>IF(AND(tbl_PV_Milestones[[#This Row],[Planned YTD]]=1,tbl_PV_Milestones[[#This Row],[Complete]]="Yes"),1,0)</f>
        <v>0</v>
      </c>
      <c r="AD3429" s="41">
        <f>IF(AND(tbl_PV_Milestones[[#This Row],[Actual/Schedule Finish]]&lt;PV_Meta!$B$7,tbl_PV_Milestones[[#This Row],[Complete]]="No",tbl_PV_Milestones[[#This Row],[Project Status]]&lt;&gt;"On Hold"),1,0)</f>
        <v>1</v>
      </c>
      <c r="AE3429" s="41">
        <f>IF(AND(tbl_PV_Milestones[[#This Row],[Actual/Schedule Finish]]&gt;tbl_PV_Milestones[[#This Row],[Baseline Date]],tbl_PV_Milestones[[#This Row],[Complete]]="No",tbl_PV_Milestones[[#This Row],[Project Status]]&lt;&gt;"On Hold",tbl_PV_Milestones[[#This Row],[Overdue]]=0,tbl_PV_Milestones[[#This Row],[To be Baselined]]&lt;&gt;1),1,0)</f>
        <v>0</v>
      </c>
      <c r="AF3429" s="41">
        <f>IF(AND(tbl_PV_Milestones[[#This Row],[BL FY]]=2025,tbl_PV_Milestones[[#This Row],[Finish FY]]&gt;2025),1,0)</f>
        <v>0</v>
      </c>
      <c r="AG3429" s="56" t="str">
        <f>_xlfn.XLOOKUP(tbl_PV_Milestones[[#This Row],[Work ID]],tbl_PV_Meta[Work ID '#],tbl_PV_Meta[Project Manager/Owner],,0)</f>
        <v>Project Manager 28</v>
      </c>
    </row>
    <row r="3430" spans="4:33" x14ac:dyDescent="0.25">
      <c r="D3430" s="6" t="s">
        <v>154</v>
      </c>
      <c r="E3430" s="6" t="s">
        <v>52</v>
      </c>
      <c r="F3430" s="6" t="s">
        <v>1763</v>
      </c>
      <c r="G3430" s="6" t="s">
        <v>747</v>
      </c>
      <c r="H3430" s="6" t="s">
        <v>505</v>
      </c>
      <c r="I3430" s="6" t="s">
        <v>522</v>
      </c>
      <c r="J3430" s="6" t="s">
        <v>154</v>
      </c>
      <c r="K3430" s="6" t="s">
        <v>39</v>
      </c>
      <c r="L3430" s="6" t="s">
        <v>62</v>
      </c>
      <c r="M3430" s="43"/>
      <c r="N3430" s="44" t="s">
        <v>1979</v>
      </c>
      <c r="S3430" s="45" t="e">
        <f>_xlfn.CONCAT(#REF!,TRIM(tbl_PV_Milestones[[#This Row],[Milestone Description]]))</f>
        <v>#REF!</v>
      </c>
      <c r="T3430" s="84" t="str">
        <f>IF(COUNTIF(tbl_PV_Milestones[UID],tbl_PV_Milestones[[#This Row],[UID]])&gt;1,"Duplicate","")</f>
        <v>Duplicate</v>
      </c>
      <c r="U3430" s="42" t="str">
        <f>_xlfn.XLOOKUP(tbl_PV_Milestones[[#This Row],[Work ID]],tbl_PV_Meta[Work ID '#],tbl_PV_Meta[Sub-Portfolio])</f>
        <v>Sub-Portfolio 8</v>
      </c>
      <c r="V3430" s="41">
        <f>IF(MONTH(tbl_PV_Milestones[[#This Row],[Baseline Date]])&lt;7,YEAR(tbl_PV_Milestones[[#This Row],[Baseline Date]]),YEAR(tbl_PV_Milestones[[#This Row],[Baseline Date]])+1)</f>
        <v>1900</v>
      </c>
      <c r="W3430" s="41">
        <f>IF(MONTH(tbl_PV_Milestones[[#This Row],[Actual/Schedule Finish]])&lt;7,YEAR(tbl_PV_Milestones[[#This Row],[Actual/Schedule Finish]]),YEAR(tbl_PV_Milestones[[#This Row],[Actual/Schedule Finish]])+1)</f>
        <v>1900</v>
      </c>
      <c r="X3430" s="41" t="str">
        <f>IF(OR(tbl_PV_Milestones[[#This Row],[Project Status]]="Completed",tbl_PV_Milestones[[#This Row],[Project Status]]="Assumed Completed"),"Yes","No")</f>
        <v>No</v>
      </c>
      <c r="Y3430" s="41">
        <f>IF(tbl_PV_Milestones[[#This Row],[Baseline Date]]="",1,0)</f>
        <v>1</v>
      </c>
      <c r="Z3430" s="41">
        <f>IF(tbl_PV_Milestones[[#This Row],[Baseline Date]]&lt;PV_Meta!$B$7,1,0)</f>
        <v>1</v>
      </c>
      <c r="AA3430" s="41">
        <f>IF(tbl_PV_Milestones[[#This Row],[Complete]]="Yes",1,0)</f>
        <v>0</v>
      </c>
      <c r="AB3430" s="41">
        <f>IF(AND(tbl_PV_Milestones[[#This Row],[BL FY]]=2025,tbl_PV_Milestones[[#This Row],[Baseline Date]]&lt;PV_Meta!$B$7),1,0)</f>
        <v>0</v>
      </c>
      <c r="AC3430" s="41">
        <f>IF(AND(tbl_PV_Milestones[[#This Row],[Planned YTD]]=1,tbl_PV_Milestones[[#This Row],[Complete]]="Yes"),1,0)</f>
        <v>0</v>
      </c>
      <c r="AD3430" s="41">
        <f>IF(AND(tbl_PV_Milestones[[#This Row],[Actual/Schedule Finish]]&lt;PV_Meta!$B$7,tbl_PV_Milestones[[#This Row],[Complete]]="No",tbl_PV_Milestones[[#This Row],[Project Status]]&lt;&gt;"On Hold"),1,0)</f>
        <v>1</v>
      </c>
      <c r="AE3430" s="41">
        <f>IF(AND(tbl_PV_Milestones[[#This Row],[Actual/Schedule Finish]]&gt;tbl_PV_Milestones[[#This Row],[Baseline Date]],tbl_PV_Milestones[[#This Row],[Complete]]="No",tbl_PV_Milestones[[#This Row],[Project Status]]&lt;&gt;"On Hold",tbl_PV_Milestones[[#This Row],[Overdue]]=0,tbl_PV_Milestones[[#This Row],[To be Baselined]]&lt;&gt;1),1,0)</f>
        <v>0</v>
      </c>
      <c r="AF3430" s="41">
        <f>IF(AND(tbl_PV_Milestones[[#This Row],[BL FY]]=2025,tbl_PV_Milestones[[#This Row],[Finish FY]]&gt;2025),1,0)</f>
        <v>0</v>
      </c>
      <c r="AG3430" s="56" t="str">
        <f>_xlfn.XLOOKUP(tbl_PV_Milestones[[#This Row],[Work ID]],tbl_PV_Meta[Work ID '#],tbl_PV_Meta[Project Manager/Owner],,0)</f>
        <v>Project Manager 28</v>
      </c>
    </row>
    <row r="3431" spans="4:33" x14ac:dyDescent="0.25">
      <c r="D3431" s="6" t="s">
        <v>154</v>
      </c>
      <c r="E3431" s="6" t="s">
        <v>52</v>
      </c>
      <c r="F3431" s="6" t="s">
        <v>1763</v>
      </c>
      <c r="G3431" s="6" t="s">
        <v>559</v>
      </c>
      <c r="H3431" s="6" t="s">
        <v>505</v>
      </c>
      <c r="I3431" s="6" t="s">
        <v>510</v>
      </c>
      <c r="J3431" s="6" t="s">
        <v>154</v>
      </c>
      <c r="K3431" s="6" t="s">
        <v>39</v>
      </c>
      <c r="L3431" s="6" t="s">
        <v>62</v>
      </c>
      <c r="M3431" s="43"/>
      <c r="N3431" s="44" t="s">
        <v>1979</v>
      </c>
      <c r="S3431" s="45" t="e">
        <f>_xlfn.CONCAT(#REF!,TRIM(tbl_PV_Milestones[[#This Row],[Milestone Description]]))</f>
        <v>#REF!</v>
      </c>
      <c r="T3431" s="84" t="str">
        <f>IF(COUNTIF(tbl_PV_Milestones[UID],tbl_PV_Milestones[[#This Row],[UID]])&gt;1,"Duplicate","")</f>
        <v>Duplicate</v>
      </c>
      <c r="U3431" s="42" t="str">
        <f>_xlfn.XLOOKUP(tbl_PV_Milestones[[#This Row],[Work ID]],tbl_PV_Meta[Work ID '#],tbl_PV_Meta[Sub-Portfolio])</f>
        <v>Sub-Portfolio 8</v>
      </c>
      <c r="V3431" s="41">
        <f>IF(MONTH(tbl_PV_Milestones[[#This Row],[Baseline Date]])&lt;7,YEAR(tbl_PV_Milestones[[#This Row],[Baseline Date]]),YEAR(tbl_PV_Milestones[[#This Row],[Baseline Date]])+1)</f>
        <v>1900</v>
      </c>
      <c r="W3431" s="41">
        <f>IF(MONTH(tbl_PV_Milestones[[#This Row],[Actual/Schedule Finish]])&lt;7,YEAR(tbl_PV_Milestones[[#This Row],[Actual/Schedule Finish]]),YEAR(tbl_PV_Milestones[[#This Row],[Actual/Schedule Finish]])+1)</f>
        <v>1900</v>
      </c>
      <c r="X3431" s="41" t="str">
        <f>IF(OR(tbl_PV_Milestones[[#This Row],[Project Status]]="Completed",tbl_PV_Milestones[[#This Row],[Project Status]]="Assumed Completed"),"Yes","No")</f>
        <v>No</v>
      </c>
      <c r="Y3431" s="41">
        <f>IF(tbl_PV_Milestones[[#This Row],[Baseline Date]]="",1,0)</f>
        <v>1</v>
      </c>
      <c r="Z3431" s="41">
        <f>IF(tbl_PV_Milestones[[#This Row],[Baseline Date]]&lt;PV_Meta!$B$7,1,0)</f>
        <v>1</v>
      </c>
      <c r="AA3431" s="41">
        <f>IF(tbl_PV_Milestones[[#This Row],[Complete]]="Yes",1,0)</f>
        <v>0</v>
      </c>
      <c r="AB3431" s="41">
        <f>IF(AND(tbl_PV_Milestones[[#This Row],[BL FY]]=2025,tbl_PV_Milestones[[#This Row],[Baseline Date]]&lt;PV_Meta!$B$7),1,0)</f>
        <v>0</v>
      </c>
      <c r="AC3431" s="41">
        <f>IF(AND(tbl_PV_Milestones[[#This Row],[Planned YTD]]=1,tbl_PV_Milestones[[#This Row],[Complete]]="Yes"),1,0)</f>
        <v>0</v>
      </c>
      <c r="AD3431" s="41">
        <f>IF(AND(tbl_PV_Milestones[[#This Row],[Actual/Schedule Finish]]&lt;PV_Meta!$B$7,tbl_PV_Milestones[[#This Row],[Complete]]="No",tbl_PV_Milestones[[#This Row],[Project Status]]&lt;&gt;"On Hold"),1,0)</f>
        <v>1</v>
      </c>
      <c r="AE3431" s="41">
        <f>IF(AND(tbl_PV_Milestones[[#This Row],[Actual/Schedule Finish]]&gt;tbl_PV_Milestones[[#This Row],[Baseline Date]],tbl_PV_Milestones[[#This Row],[Complete]]="No",tbl_PV_Milestones[[#This Row],[Project Status]]&lt;&gt;"On Hold",tbl_PV_Milestones[[#This Row],[Overdue]]=0,tbl_PV_Milestones[[#This Row],[To be Baselined]]&lt;&gt;1),1,0)</f>
        <v>0</v>
      </c>
      <c r="AF3431" s="41">
        <f>IF(AND(tbl_PV_Milestones[[#This Row],[BL FY]]=2025,tbl_PV_Milestones[[#This Row],[Finish FY]]&gt;2025),1,0)</f>
        <v>0</v>
      </c>
      <c r="AG3431" s="56" t="str">
        <f>_xlfn.XLOOKUP(tbl_PV_Milestones[[#This Row],[Work ID]],tbl_PV_Meta[Work ID '#],tbl_PV_Meta[Project Manager/Owner],,0)</f>
        <v>Project Manager 28</v>
      </c>
    </row>
    <row r="3432" spans="4:33" x14ac:dyDescent="0.25">
      <c r="D3432" s="6" t="s">
        <v>154</v>
      </c>
      <c r="E3432" s="6" t="s">
        <v>52</v>
      </c>
      <c r="F3432" s="6" t="s">
        <v>1798</v>
      </c>
      <c r="G3432" s="6" t="s">
        <v>541</v>
      </c>
      <c r="H3432" s="6" t="s">
        <v>505</v>
      </c>
      <c r="I3432" s="6" t="s">
        <v>510</v>
      </c>
      <c r="J3432" s="6" t="s">
        <v>154</v>
      </c>
      <c r="K3432" s="6" t="s">
        <v>36</v>
      </c>
      <c r="L3432" s="6" t="s">
        <v>444</v>
      </c>
      <c r="M3432" s="43"/>
      <c r="N3432" s="44" t="s">
        <v>1979</v>
      </c>
      <c r="O3432" s="39">
        <v>45604.708333333299</v>
      </c>
      <c r="S3432" s="45" t="e">
        <f>_xlfn.CONCAT(#REF!,TRIM(tbl_PV_Milestones[[#This Row],[Milestone Description]]))</f>
        <v>#REF!</v>
      </c>
      <c r="T3432" s="84" t="str">
        <f>IF(COUNTIF(tbl_PV_Milestones[UID],tbl_PV_Milestones[[#This Row],[UID]])&gt;1,"Duplicate","")</f>
        <v>Duplicate</v>
      </c>
      <c r="U3432" s="42" t="str">
        <f>_xlfn.XLOOKUP(tbl_PV_Milestones[[#This Row],[Work ID]],tbl_PV_Meta[Work ID '#],tbl_PV_Meta[Sub-Portfolio])</f>
        <v>Sub-Portfolio 4</v>
      </c>
      <c r="V3432" s="41">
        <f>IF(MONTH(tbl_PV_Milestones[[#This Row],[Baseline Date]])&lt;7,YEAR(tbl_PV_Milestones[[#This Row],[Baseline Date]]),YEAR(tbl_PV_Milestones[[#This Row],[Baseline Date]])+1)</f>
        <v>1900</v>
      </c>
      <c r="W3432" s="41">
        <f>IF(MONTH(tbl_PV_Milestones[[#This Row],[Actual/Schedule Finish]])&lt;7,YEAR(tbl_PV_Milestones[[#This Row],[Actual/Schedule Finish]]),YEAR(tbl_PV_Milestones[[#This Row],[Actual/Schedule Finish]])+1)</f>
        <v>2025</v>
      </c>
      <c r="X3432" s="41" t="str">
        <f>IF(OR(tbl_PV_Milestones[[#This Row],[Project Status]]="Completed",tbl_PV_Milestones[[#This Row],[Project Status]]="Assumed Completed"),"Yes","No")</f>
        <v>No</v>
      </c>
      <c r="Y3432" s="41">
        <f>IF(tbl_PV_Milestones[[#This Row],[Baseline Date]]="",1,0)</f>
        <v>1</v>
      </c>
      <c r="Z3432" s="41">
        <f>IF(tbl_PV_Milestones[[#This Row],[Baseline Date]]&lt;PV_Meta!$B$7,1,0)</f>
        <v>1</v>
      </c>
      <c r="AA3432" s="41">
        <f>IF(tbl_PV_Milestones[[#This Row],[Complete]]="Yes",1,0)</f>
        <v>0</v>
      </c>
      <c r="AB3432" s="41">
        <f>IF(AND(tbl_PV_Milestones[[#This Row],[BL FY]]=2025,tbl_PV_Milestones[[#This Row],[Baseline Date]]&lt;PV_Meta!$B$7),1,0)</f>
        <v>0</v>
      </c>
      <c r="AC3432" s="41">
        <f>IF(AND(tbl_PV_Milestones[[#This Row],[Planned YTD]]=1,tbl_PV_Milestones[[#This Row],[Complete]]="Yes"),1,0)</f>
        <v>0</v>
      </c>
      <c r="AD3432" s="41">
        <f>IF(AND(tbl_PV_Milestones[[#This Row],[Actual/Schedule Finish]]&lt;PV_Meta!$B$7,tbl_PV_Milestones[[#This Row],[Complete]]="No",tbl_PV_Milestones[[#This Row],[Project Status]]&lt;&gt;"On Hold"),1,0)</f>
        <v>1</v>
      </c>
      <c r="AE3432" s="41">
        <f>IF(AND(tbl_PV_Milestones[[#This Row],[Actual/Schedule Finish]]&gt;tbl_PV_Milestones[[#This Row],[Baseline Date]],tbl_PV_Milestones[[#This Row],[Complete]]="No",tbl_PV_Milestones[[#This Row],[Project Status]]&lt;&gt;"On Hold",tbl_PV_Milestones[[#This Row],[Overdue]]=0,tbl_PV_Milestones[[#This Row],[To be Baselined]]&lt;&gt;1),1,0)</f>
        <v>0</v>
      </c>
      <c r="AF3432" s="41">
        <f>IF(AND(tbl_PV_Milestones[[#This Row],[BL FY]]=2025,tbl_PV_Milestones[[#This Row],[Finish FY]]&gt;2025),1,0)</f>
        <v>0</v>
      </c>
      <c r="AG3432" s="56" t="str">
        <f>_xlfn.XLOOKUP(tbl_PV_Milestones[[#This Row],[Work ID]],tbl_PV_Meta[Work ID '#],tbl_PV_Meta[Project Manager/Owner],,0)</f>
        <v>Project Manager 5</v>
      </c>
    </row>
    <row r="3433" spans="4:33" x14ac:dyDescent="0.25">
      <c r="D3433" s="6" t="s">
        <v>154</v>
      </c>
      <c r="E3433" s="6" t="s">
        <v>52</v>
      </c>
      <c r="F3433" s="6" t="s">
        <v>1798</v>
      </c>
      <c r="G3433" s="6" t="s">
        <v>525</v>
      </c>
      <c r="H3433" s="6" t="s">
        <v>505</v>
      </c>
      <c r="I3433" s="6" t="s">
        <v>510</v>
      </c>
      <c r="J3433" s="6" t="s">
        <v>154</v>
      </c>
      <c r="K3433" s="6" t="s">
        <v>36</v>
      </c>
      <c r="L3433" s="6" t="s">
        <v>444</v>
      </c>
      <c r="M3433" s="43"/>
      <c r="N3433" s="44" t="s">
        <v>1979</v>
      </c>
      <c r="O3433" s="39">
        <v>45604.708333333299</v>
      </c>
      <c r="S3433" s="45" t="e">
        <f>_xlfn.CONCAT(#REF!,TRIM(tbl_PV_Milestones[[#This Row],[Milestone Description]]))</f>
        <v>#REF!</v>
      </c>
      <c r="T3433" s="84" t="str">
        <f>IF(COUNTIF(tbl_PV_Milestones[UID],tbl_PV_Milestones[[#This Row],[UID]])&gt;1,"Duplicate","")</f>
        <v>Duplicate</v>
      </c>
      <c r="U3433" s="42" t="str">
        <f>_xlfn.XLOOKUP(tbl_PV_Milestones[[#This Row],[Work ID]],tbl_PV_Meta[Work ID '#],tbl_PV_Meta[Sub-Portfolio])</f>
        <v>Sub-Portfolio 4</v>
      </c>
      <c r="V3433" s="41">
        <f>IF(MONTH(tbl_PV_Milestones[[#This Row],[Baseline Date]])&lt;7,YEAR(tbl_PV_Milestones[[#This Row],[Baseline Date]]),YEAR(tbl_PV_Milestones[[#This Row],[Baseline Date]])+1)</f>
        <v>1900</v>
      </c>
      <c r="W3433" s="41">
        <f>IF(MONTH(tbl_PV_Milestones[[#This Row],[Actual/Schedule Finish]])&lt;7,YEAR(tbl_PV_Milestones[[#This Row],[Actual/Schedule Finish]]),YEAR(tbl_PV_Milestones[[#This Row],[Actual/Schedule Finish]])+1)</f>
        <v>2025</v>
      </c>
      <c r="X3433" s="41" t="str">
        <f>IF(OR(tbl_PV_Milestones[[#This Row],[Project Status]]="Completed",tbl_PV_Milestones[[#This Row],[Project Status]]="Assumed Completed"),"Yes","No")</f>
        <v>No</v>
      </c>
      <c r="Y3433" s="41">
        <f>IF(tbl_PV_Milestones[[#This Row],[Baseline Date]]="",1,0)</f>
        <v>1</v>
      </c>
      <c r="Z3433" s="41">
        <f>IF(tbl_PV_Milestones[[#This Row],[Baseline Date]]&lt;PV_Meta!$B$7,1,0)</f>
        <v>1</v>
      </c>
      <c r="AA3433" s="41">
        <f>IF(tbl_PV_Milestones[[#This Row],[Complete]]="Yes",1,0)</f>
        <v>0</v>
      </c>
      <c r="AB3433" s="41">
        <f>IF(AND(tbl_PV_Milestones[[#This Row],[BL FY]]=2025,tbl_PV_Milestones[[#This Row],[Baseline Date]]&lt;PV_Meta!$B$7),1,0)</f>
        <v>0</v>
      </c>
      <c r="AC3433" s="41">
        <f>IF(AND(tbl_PV_Milestones[[#This Row],[Planned YTD]]=1,tbl_PV_Milestones[[#This Row],[Complete]]="Yes"),1,0)</f>
        <v>0</v>
      </c>
      <c r="AD3433" s="41">
        <f>IF(AND(tbl_PV_Milestones[[#This Row],[Actual/Schedule Finish]]&lt;PV_Meta!$B$7,tbl_PV_Milestones[[#This Row],[Complete]]="No",tbl_PV_Milestones[[#This Row],[Project Status]]&lt;&gt;"On Hold"),1,0)</f>
        <v>1</v>
      </c>
      <c r="AE3433" s="41">
        <f>IF(AND(tbl_PV_Milestones[[#This Row],[Actual/Schedule Finish]]&gt;tbl_PV_Milestones[[#This Row],[Baseline Date]],tbl_PV_Milestones[[#This Row],[Complete]]="No",tbl_PV_Milestones[[#This Row],[Project Status]]&lt;&gt;"On Hold",tbl_PV_Milestones[[#This Row],[Overdue]]=0,tbl_PV_Milestones[[#This Row],[To be Baselined]]&lt;&gt;1),1,0)</f>
        <v>0</v>
      </c>
      <c r="AF3433" s="41">
        <f>IF(AND(tbl_PV_Milestones[[#This Row],[BL FY]]=2025,tbl_PV_Milestones[[#This Row],[Finish FY]]&gt;2025),1,0)</f>
        <v>0</v>
      </c>
      <c r="AG3433" s="56" t="str">
        <f>_xlfn.XLOOKUP(tbl_PV_Milestones[[#This Row],[Work ID]],tbl_PV_Meta[Work ID '#],tbl_PV_Meta[Project Manager/Owner],,0)</f>
        <v>Project Manager 5</v>
      </c>
    </row>
    <row r="3434" spans="4:33" x14ac:dyDescent="0.25">
      <c r="D3434" s="6" t="s">
        <v>154</v>
      </c>
      <c r="E3434" s="6" t="s">
        <v>52</v>
      </c>
      <c r="F3434" s="6" t="s">
        <v>1798</v>
      </c>
      <c r="G3434" s="6" t="s">
        <v>529</v>
      </c>
      <c r="H3434" s="6" t="s">
        <v>505</v>
      </c>
      <c r="I3434" s="6" t="s">
        <v>510</v>
      </c>
      <c r="J3434" s="6" t="s">
        <v>154</v>
      </c>
      <c r="K3434" s="6" t="s">
        <v>36</v>
      </c>
      <c r="L3434" s="6" t="s">
        <v>444</v>
      </c>
      <c r="M3434" s="43"/>
      <c r="N3434" s="44" t="s">
        <v>1979</v>
      </c>
      <c r="O3434" s="39">
        <v>45604.708333333299</v>
      </c>
      <c r="S3434" s="45" t="e">
        <f>_xlfn.CONCAT(#REF!,TRIM(tbl_PV_Milestones[[#This Row],[Milestone Description]]))</f>
        <v>#REF!</v>
      </c>
      <c r="T3434" s="84" t="str">
        <f>IF(COUNTIF(tbl_PV_Milestones[UID],tbl_PV_Milestones[[#This Row],[UID]])&gt;1,"Duplicate","")</f>
        <v>Duplicate</v>
      </c>
      <c r="U3434" s="42" t="str">
        <f>_xlfn.XLOOKUP(tbl_PV_Milestones[[#This Row],[Work ID]],tbl_PV_Meta[Work ID '#],tbl_PV_Meta[Sub-Portfolio])</f>
        <v>Sub-Portfolio 4</v>
      </c>
      <c r="V3434" s="41">
        <f>IF(MONTH(tbl_PV_Milestones[[#This Row],[Baseline Date]])&lt;7,YEAR(tbl_PV_Milestones[[#This Row],[Baseline Date]]),YEAR(tbl_PV_Milestones[[#This Row],[Baseline Date]])+1)</f>
        <v>1900</v>
      </c>
      <c r="W3434" s="41">
        <f>IF(MONTH(tbl_PV_Milestones[[#This Row],[Actual/Schedule Finish]])&lt;7,YEAR(tbl_PV_Milestones[[#This Row],[Actual/Schedule Finish]]),YEAR(tbl_PV_Milestones[[#This Row],[Actual/Schedule Finish]])+1)</f>
        <v>2025</v>
      </c>
      <c r="X3434" s="41" t="str">
        <f>IF(OR(tbl_PV_Milestones[[#This Row],[Project Status]]="Completed",tbl_PV_Milestones[[#This Row],[Project Status]]="Assumed Completed"),"Yes","No")</f>
        <v>No</v>
      </c>
      <c r="Y3434" s="41">
        <f>IF(tbl_PV_Milestones[[#This Row],[Baseline Date]]="",1,0)</f>
        <v>1</v>
      </c>
      <c r="Z3434" s="41">
        <f>IF(tbl_PV_Milestones[[#This Row],[Baseline Date]]&lt;PV_Meta!$B$7,1,0)</f>
        <v>1</v>
      </c>
      <c r="AA3434" s="41">
        <f>IF(tbl_PV_Milestones[[#This Row],[Complete]]="Yes",1,0)</f>
        <v>0</v>
      </c>
      <c r="AB3434" s="41">
        <f>IF(AND(tbl_PV_Milestones[[#This Row],[BL FY]]=2025,tbl_PV_Milestones[[#This Row],[Baseline Date]]&lt;PV_Meta!$B$7),1,0)</f>
        <v>0</v>
      </c>
      <c r="AC3434" s="41">
        <f>IF(AND(tbl_PV_Milestones[[#This Row],[Planned YTD]]=1,tbl_PV_Milestones[[#This Row],[Complete]]="Yes"),1,0)</f>
        <v>0</v>
      </c>
      <c r="AD3434" s="41">
        <f>IF(AND(tbl_PV_Milestones[[#This Row],[Actual/Schedule Finish]]&lt;PV_Meta!$B$7,tbl_PV_Milestones[[#This Row],[Complete]]="No",tbl_PV_Milestones[[#This Row],[Project Status]]&lt;&gt;"On Hold"),1,0)</f>
        <v>1</v>
      </c>
      <c r="AE3434" s="41">
        <f>IF(AND(tbl_PV_Milestones[[#This Row],[Actual/Schedule Finish]]&gt;tbl_PV_Milestones[[#This Row],[Baseline Date]],tbl_PV_Milestones[[#This Row],[Complete]]="No",tbl_PV_Milestones[[#This Row],[Project Status]]&lt;&gt;"On Hold",tbl_PV_Milestones[[#This Row],[Overdue]]=0,tbl_PV_Milestones[[#This Row],[To be Baselined]]&lt;&gt;1),1,0)</f>
        <v>0</v>
      </c>
      <c r="AF3434" s="41">
        <f>IF(AND(tbl_PV_Milestones[[#This Row],[BL FY]]=2025,tbl_PV_Milestones[[#This Row],[Finish FY]]&gt;2025),1,0)</f>
        <v>0</v>
      </c>
      <c r="AG3434" s="56" t="str">
        <f>_xlfn.XLOOKUP(tbl_PV_Milestones[[#This Row],[Work ID]],tbl_PV_Meta[Work ID '#],tbl_PV_Meta[Project Manager/Owner],,0)</f>
        <v>Project Manager 5</v>
      </c>
    </row>
    <row r="3435" spans="4:33" x14ac:dyDescent="0.25">
      <c r="D3435" s="6" t="s">
        <v>154</v>
      </c>
      <c r="E3435" s="6" t="s">
        <v>52</v>
      </c>
      <c r="F3435" s="6" t="s">
        <v>1798</v>
      </c>
      <c r="G3435" s="6" t="s">
        <v>526</v>
      </c>
      <c r="H3435" s="6" t="s">
        <v>505</v>
      </c>
      <c r="I3435" s="6" t="s">
        <v>510</v>
      </c>
      <c r="J3435" s="6" t="s">
        <v>154</v>
      </c>
      <c r="K3435" s="6" t="s">
        <v>36</v>
      </c>
      <c r="L3435" s="6" t="s">
        <v>444</v>
      </c>
      <c r="M3435" s="43"/>
      <c r="N3435" s="44" t="s">
        <v>1979</v>
      </c>
      <c r="O3435" s="39">
        <v>45604.708333333299</v>
      </c>
      <c r="S3435" s="45" t="e">
        <f>_xlfn.CONCAT(#REF!,TRIM(tbl_PV_Milestones[[#This Row],[Milestone Description]]))</f>
        <v>#REF!</v>
      </c>
      <c r="T3435" s="84" t="str">
        <f>IF(COUNTIF(tbl_PV_Milestones[UID],tbl_PV_Milestones[[#This Row],[UID]])&gt;1,"Duplicate","")</f>
        <v>Duplicate</v>
      </c>
      <c r="U3435" s="42" t="str">
        <f>_xlfn.XLOOKUP(tbl_PV_Milestones[[#This Row],[Work ID]],tbl_PV_Meta[Work ID '#],tbl_PV_Meta[Sub-Portfolio])</f>
        <v>Sub-Portfolio 4</v>
      </c>
      <c r="V3435" s="41">
        <f>IF(MONTH(tbl_PV_Milestones[[#This Row],[Baseline Date]])&lt;7,YEAR(tbl_PV_Milestones[[#This Row],[Baseline Date]]),YEAR(tbl_PV_Milestones[[#This Row],[Baseline Date]])+1)</f>
        <v>1900</v>
      </c>
      <c r="W3435" s="41">
        <f>IF(MONTH(tbl_PV_Milestones[[#This Row],[Actual/Schedule Finish]])&lt;7,YEAR(tbl_PV_Milestones[[#This Row],[Actual/Schedule Finish]]),YEAR(tbl_PV_Milestones[[#This Row],[Actual/Schedule Finish]])+1)</f>
        <v>2025</v>
      </c>
      <c r="X3435" s="41" t="str">
        <f>IF(OR(tbl_PV_Milestones[[#This Row],[Project Status]]="Completed",tbl_PV_Milestones[[#This Row],[Project Status]]="Assumed Completed"),"Yes","No")</f>
        <v>No</v>
      </c>
      <c r="Y3435" s="41">
        <f>IF(tbl_PV_Milestones[[#This Row],[Baseline Date]]="",1,0)</f>
        <v>1</v>
      </c>
      <c r="Z3435" s="41">
        <f>IF(tbl_PV_Milestones[[#This Row],[Baseline Date]]&lt;PV_Meta!$B$7,1,0)</f>
        <v>1</v>
      </c>
      <c r="AA3435" s="41">
        <f>IF(tbl_PV_Milestones[[#This Row],[Complete]]="Yes",1,0)</f>
        <v>0</v>
      </c>
      <c r="AB3435" s="41">
        <f>IF(AND(tbl_PV_Milestones[[#This Row],[BL FY]]=2025,tbl_PV_Milestones[[#This Row],[Baseline Date]]&lt;PV_Meta!$B$7),1,0)</f>
        <v>0</v>
      </c>
      <c r="AC3435" s="41">
        <f>IF(AND(tbl_PV_Milestones[[#This Row],[Planned YTD]]=1,tbl_PV_Milestones[[#This Row],[Complete]]="Yes"),1,0)</f>
        <v>0</v>
      </c>
      <c r="AD3435" s="41">
        <f>IF(AND(tbl_PV_Milestones[[#This Row],[Actual/Schedule Finish]]&lt;PV_Meta!$B$7,tbl_PV_Milestones[[#This Row],[Complete]]="No",tbl_PV_Milestones[[#This Row],[Project Status]]&lt;&gt;"On Hold"),1,0)</f>
        <v>1</v>
      </c>
      <c r="AE3435" s="41">
        <f>IF(AND(tbl_PV_Milestones[[#This Row],[Actual/Schedule Finish]]&gt;tbl_PV_Milestones[[#This Row],[Baseline Date]],tbl_PV_Milestones[[#This Row],[Complete]]="No",tbl_PV_Milestones[[#This Row],[Project Status]]&lt;&gt;"On Hold",tbl_PV_Milestones[[#This Row],[Overdue]]=0,tbl_PV_Milestones[[#This Row],[To be Baselined]]&lt;&gt;1),1,0)</f>
        <v>0</v>
      </c>
      <c r="AF3435" s="41">
        <f>IF(AND(tbl_PV_Milestones[[#This Row],[BL FY]]=2025,tbl_PV_Milestones[[#This Row],[Finish FY]]&gt;2025),1,0)</f>
        <v>0</v>
      </c>
      <c r="AG3435" s="56" t="str">
        <f>_xlfn.XLOOKUP(tbl_PV_Milestones[[#This Row],[Work ID]],tbl_PV_Meta[Work ID '#],tbl_PV_Meta[Project Manager/Owner],,0)</f>
        <v>Project Manager 5</v>
      </c>
    </row>
    <row r="3436" spans="4:33" x14ac:dyDescent="0.25">
      <c r="D3436" s="6" t="s">
        <v>154</v>
      </c>
      <c r="E3436" s="6" t="s">
        <v>52</v>
      </c>
      <c r="F3436" s="6" t="s">
        <v>1798</v>
      </c>
      <c r="G3436" s="6" t="s">
        <v>730</v>
      </c>
      <c r="H3436" s="6" t="s">
        <v>505</v>
      </c>
      <c r="I3436" s="6" t="s">
        <v>510</v>
      </c>
      <c r="J3436" s="6" t="s">
        <v>154</v>
      </c>
      <c r="K3436" s="6" t="s">
        <v>36</v>
      </c>
      <c r="L3436" s="6" t="s">
        <v>444</v>
      </c>
      <c r="M3436" s="43"/>
      <c r="N3436" s="44" t="s">
        <v>1979</v>
      </c>
      <c r="O3436" s="39">
        <v>45604.708333333299</v>
      </c>
      <c r="S3436" s="45" t="e">
        <f>_xlfn.CONCAT(#REF!,TRIM(tbl_PV_Milestones[[#This Row],[Milestone Description]]))</f>
        <v>#REF!</v>
      </c>
      <c r="T3436" s="84" t="str">
        <f>IF(COUNTIF(tbl_PV_Milestones[UID],tbl_PV_Milestones[[#This Row],[UID]])&gt;1,"Duplicate","")</f>
        <v>Duplicate</v>
      </c>
      <c r="U3436" s="42" t="str">
        <f>_xlfn.XLOOKUP(tbl_PV_Milestones[[#This Row],[Work ID]],tbl_PV_Meta[Work ID '#],tbl_PV_Meta[Sub-Portfolio])</f>
        <v>Sub-Portfolio 4</v>
      </c>
      <c r="V3436" s="41">
        <f>IF(MONTH(tbl_PV_Milestones[[#This Row],[Baseline Date]])&lt;7,YEAR(tbl_PV_Milestones[[#This Row],[Baseline Date]]),YEAR(tbl_PV_Milestones[[#This Row],[Baseline Date]])+1)</f>
        <v>1900</v>
      </c>
      <c r="W3436" s="41">
        <f>IF(MONTH(tbl_PV_Milestones[[#This Row],[Actual/Schedule Finish]])&lt;7,YEAR(tbl_PV_Milestones[[#This Row],[Actual/Schedule Finish]]),YEAR(tbl_PV_Milestones[[#This Row],[Actual/Schedule Finish]])+1)</f>
        <v>2025</v>
      </c>
      <c r="X3436" s="41" t="str">
        <f>IF(OR(tbl_PV_Milestones[[#This Row],[Project Status]]="Completed",tbl_PV_Milestones[[#This Row],[Project Status]]="Assumed Completed"),"Yes","No")</f>
        <v>No</v>
      </c>
      <c r="Y3436" s="41">
        <f>IF(tbl_PV_Milestones[[#This Row],[Baseline Date]]="",1,0)</f>
        <v>1</v>
      </c>
      <c r="Z3436" s="41">
        <f>IF(tbl_PV_Milestones[[#This Row],[Baseline Date]]&lt;PV_Meta!$B$7,1,0)</f>
        <v>1</v>
      </c>
      <c r="AA3436" s="41">
        <f>IF(tbl_PV_Milestones[[#This Row],[Complete]]="Yes",1,0)</f>
        <v>0</v>
      </c>
      <c r="AB3436" s="41">
        <f>IF(AND(tbl_PV_Milestones[[#This Row],[BL FY]]=2025,tbl_PV_Milestones[[#This Row],[Baseline Date]]&lt;PV_Meta!$B$7),1,0)</f>
        <v>0</v>
      </c>
      <c r="AC3436" s="41">
        <f>IF(AND(tbl_PV_Milestones[[#This Row],[Planned YTD]]=1,tbl_PV_Milestones[[#This Row],[Complete]]="Yes"),1,0)</f>
        <v>0</v>
      </c>
      <c r="AD3436" s="41">
        <f>IF(AND(tbl_PV_Milestones[[#This Row],[Actual/Schedule Finish]]&lt;PV_Meta!$B$7,tbl_PV_Milestones[[#This Row],[Complete]]="No",tbl_PV_Milestones[[#This Row],[Project Status]]&lt;&gt;"On Hold"),1,0)</f>
        <v>1</v>
      </c>
      <c r="AE3436" s="41">
        <f>IF(AND(tbl_PV_Milestones[[#This Row],[Actual/Schedule Finish]]&gt;tbl_PV_Milestones[[#This Row],[Baseline Date]],tbl_PV_Milestones[[#This Row],[Complete]]="No",tbl_PV_Milestones[[#This Row],[Project Status]]&lt;&gt;"On Hold",tbl_PV_Milestones[[#This Row],[Overdue]]=0,tbl_PV_Milestones[[#This Row],[To be Baselined]]&lt;&gt;1),1,0)</f>
        <v>0</v>
      </c>
      <c r="AF3436" s="41">
        <f>IF(AND(tbl_PV_Milestones[[#This Row],[BL FY]]=2025,tbl_PV_Milestones[[#This Row],[Finish FY]]&gt;2025),1,0)</f>
        <v>0</v>
      </c>
      <c r="AG3436" s="56" t="str">
        <f>_xlfn.XLOOKUP(tbl_PV_Milestones[[#This Row],[Work ID]],tbl_PV_Meta[Work ID '#],tbl_PV_Meta[Project Manager/Owner],,0)</f>
        <v>Project Manager 5</v>
      </c>
    </row>
    <row r="3437" spans="4:33" x14ac:dyDescent="0.25">
      <c r="D3437" s="6" t="s">
        <v>154</v>
      </c>
      <c r="E3437" s="6" t="s">
        <v>52</v>
      </c>
      <c r="F3437" s="6" t="s">
        <v>1798</v>
      </c>
      <c r="G3437" s="6" t="s">
        <v>527</v>
      </c>
      <c r="H3437" s="6" t="s">
        <v>505</v>
      </c>
      <c r="I3437" s="6" t="s">
        <v>510</v>
      </c>
      <c r="J3437" s="6" t="s">
        <v>154</v>
      </c>
      <c r="K3437" s="6" t="s">
        <v>36</v>
      </c>
      <c r="L3437" s="6" t="s">
        <v>444</v>
      </c>
      <c r="M3437" s="43"/>
      <c r="N3437" s="44" t="s">
        <v>1979</v>
      </c>
      <c r="O3437" s="39">
        <v>45604.708333333299</v>
      </c>
      <c r="S3437" s="45" t="e">
        <f>_xlfn.CONCAT(#REF!,TRIM(tbl_PV_Milestones[[#This Row],[Milestone Description]]))</f>
        <v>#REF!</v>
      </c>
      <c r="T3437" s="84" t="str">
        <f>IF(COUNTIF(tbl_PV_Milestones[UID],tbl_PV_Milestones[[#This Row],[UID]])&gt;1,"Duplicate","")</f>
        <v>Duplicate</v>
      </c>
      <c r="U3437" s="42" t="str">
        <f>_xlfn.XLOOKUP(tbl_PV_Milestones[[#This Row],[Work ID]],tbl_PV_Meta[Work ID '#],tbl_PV_Meta[Sub-Portfolio])</f>
        <v>Sub-Portfolio 4</v>
      </c>
      <c r="V3437" s="41">
        <f>IF(MONTH(tbl_PV_Milestones[[#This Row],[Baseline Date]])&lt;7,YEAR(tbl_PV_Milestones[[#This Row],[Baseline Date]]),YEAR(tbl_PV_Milestones[[#This Row],[Baseline Date]])+1)</f>
        <v>1900</v>
      </c>
      <c r="W3437" s="41">
        <f>IF(MONTH(tbl_PV_Milestones[[#This Row],[Actual/Schedule Finish]])&lt;7,YEAR(tbl_PV_Milestones[[#This Row],[Actual/Schedule Finish]]),YEAR(tbl_PV_Milestones[[#This Row],[Actual/Schedule Finish]])+1)</f>
        <v>2025</v>
      </c>
      <c r="X3437" s="41" t="str">
        <f>IF(OR(tbl_PV_Milestones[[#This Row],[Project Status]]="Completed",tbl_PV_Milestones[[#This Row],[Project Status]]="Assumed Completed"),"Yes","No")</f>
        <v>No</v>
      </c>
      <c r="Y3437" s="41">
        <f>IF(tbl_PV_Milestones[[#This Row],[Baseline Date]]="",1,0)</f>
        <v>1</v>
      </c>
      <c r="Z3437" s="41">
        <f>IF(tbl_PV_Milestones[[#This Row],[Baseline Date]]&lt;PV_Meta!$B$7,1,0)</f>
        <v>1</v>
      </c>
      <c r="AA3437" s="41">
        <f>IF(tbl_PV_Milestones[[#This Row],[Complete]]="Yes",1,0)</f>
        <v>0</v>
      </c>
      <c r="AB3437" s="41">
        <f>IF(AND(tbl_PV_Milestones[[#This Row],[BL FY]]=2025,tbl_PV_Milestones[[#This Row],[Baseline Date]]&lt;PV_Meta!$B$7),1,0)</f>
        <v>0</v>
      </c>
      <c r="AC3437" s="41">
        <f>IF(AND(tbl_PV_Milestones[[#This Row],[Planned YTD]]=1,tbl_PV_Milestones[[#This Row],[Complete]]="Yes"),1,0)</f>
        <v>0</v>
      </c>
      <c r="AD3437" s="41">
        <f>IF(AND(tbl_PV_Milestones[[#This Row],[Actual/Schedule Finish]]&lt;PV_Meta!$B$7,tbl_PV_Milestones[[#This Row],[Complete]]="No",tbl_PV_Milestones[[#This Row],[Project Status]]&lt;&gt;"On Hold"),1,0)</f>
        <v>1</v>
      </c>
      <c r="AE3437" s="41">
        <f>IF(AND(tbl_PV_Milestones[[#This Row],[Actual/Schedule Finish]]&gt;tbl_PV_Milestones[[#This Row],[Baseline Date]],tbl_PV_Milestones[[#This Row],[Complete]]="No",tbl_PV_Milestones[[#This Row],[Project Status]]&lt;&gt;"On Hold",tbl_PV_Milestones[[#This Row],[Overdue]]=0,tbl_PV_Milestones[[#This Row],[To be Baselined]]&lt;&gt;1),1,0)</f>
        <v>0</v>
      </c>
      <c r="AF3437" s="41">
        <f>IF(AND(tbl_PV_Milestones[[#This Row],[BL FY]]=2025,tbl_PV_Milestones[[#This Row],[Finish FY]]&gt;2025),1,0)</f>
        <v>0</v>
      </c>
      <c r="AG3437" s="56" t="str">
        <f>_xlfn.XLOOKUP(tbl_PV_Milestones[[#This Row],[Work ID]],tbl_PV_Meta[Work ID '#],tbl_PV_Meta[Project Manager/Owner],,0)</f>
        <v>Project Manager 5</v>
      </c>
    </row>
    <row r="3438" spans="4:33" x14ac:dyDescent="0.25">
      <c r="D3438" s="6" t="s">
        <v>154</v>
      </c>
      <c r="E3438" s="6" t="s">
        <v>52</v>
      </c>
      <c r="F3438" s="6" t="s">
        <v>1798</v>
      </c>
      <c r="G3438" s="6" t="s">
        <v>528</v>
      </c>
      <c r="H3438" s="6" t="s">
        <v>505</v>
      </c>
      <c r="I3438" s="6" t="s">
        <v>510</v>
      </c>
      <c r="J3438" s="6" t="s">
        <v>154</v>
      </c>
      <c r="K3438" s="6" t="s">
        <v>36</v>
      </c>
      <c r="L3438" s="6" t="s">
        <v>444</v>
      </c>
      <c r="M3438" s="43"/>
      <c r="N3438" s="44" t="s">
        <v>1979</v>
      </c>
      <c r="O3438" s="39">
        <v>45604.708333333299</v>
      </c>
      <c r="S3438" s="45" t="e">
        <f>_xlfn.CONCAT(#REF!,TRIM(tbl_PV_Milestones[[#This Row],[Milestone Description]]))</f>
        <v>#REF!</v>
      </c>
      <c r="T3438" s="84" t="str">
        <f>IF(COUNTIF(tbl_PV_Milestones[UID],tbl_PV_Milestones[[#This Row],[UID]])&gt;1,"Duplicate","")</f>
        <v>Duplicate</v>
      </c>
      <c r="U3438" s="42" t="str">
        <f>_xlfn.XLOOKUP(tbl_PV_Milestones[[#This Row],[Work ID]],tbl_PV_Meta[Work ID '#],tbl_PV_Meta[Sub-Portfolio])</f>
        <v>Sub-Portfolio 4</v>
      </c>
      <c r="V3438" s="41">
        <f>IF(MONTH(tbl_PV_Milestones[[#This Row],[Baseline Date]])&lt;7,YEAR(tbl_PV_Milestones[[#This Row],[Baseline Date]]),YEAR(tbl_PV_Milestones[[#This Row],[Baseline Date]])+1)</f>
        <v>1900</v>
      </c>
      <c r="W3438" s="41">
        <f>IF(MONTH(tbl_PV_Milestones[[#This Row],[Actual/Schedule Finish]])&lt;7,YEAR(tbl_PV_Milestones[[#This Row],[Actual/Schedule Finish]]),YEAR(tbl_PV_Milestones[[#This Row],[Actual/Schedule Finish]])+1)</f>
        <v>2025</v>
      </c>
      <c r="X3438" s="41" t="str">
        <f>IF(OR(tbl_PV_Milestones[[#This Row],[Project Status]]="Completed",tbl_PV_Milestones[[#This Row],[Project Status]]="Assumed Completed"),"Yes","No")</f>
        <v>No</v>
      </c>
      <c r="Y3438" s="41">
        <f>IF(tbl_PV_Milestones[[#This Row],[Baseline Date]]="",1,0)</f>
        <v>1</v>
      </c>
      <c r="Z3438" s="41">
        <f>IF(tbl_PV_Milestones[[#This Row],[Baseline Date]]&lt;PV_Meta!$B$7,1,0)</f>
        <v>1</v>
      </c>
      <c r="AA3438" s="41">
        <f>IF(tbl_PV_Milestones[[#This Row],[Complete]]="Yes",1,0)</f>
        <v>0</v>
      </c>
      <c r="AB3438" s="41">
        <f>IF(AND(tbl_PV_Milestones[[#This Row],[BL FY]]=2025,tbl_PV_Milestones[[#This Row],[Baseline Date]]&lt;PV_Meta!$B$7),1,0)</f>
        <v>0</v>
      </c>
      <c r="AC3438" s="41">
        <f>IF(AND(tbl_PV_Milestones[[#This Row],[Planned YTD]]=1,tbl_PV_Milestones[[#This Row],[Complete]]="Yes"),1,0)</f>
        <v>0</v>
      </c>
      <c r="AD3438" s="41">
        <f>IF(AND(tbl_PV_Milestones[[#This Row],[Actual/Schedule Finish]]&lt;PV_Meta!$B$7,tbl_PV_Milestones[[#This Row],[Complete]]="No",tbl_PV_Milestones[[#This Row],[Project Status]]&lt;&gt;"On Hold"),1,0)</f>
        <v>1</v>
      </c>
      <c r="AE3438" s="41">
        <f>IF(AND(tbl_PV_Milestones[[#This Row],[Actual/Schedule Finish]]&gt;tbl_PV_Milestones[[#This Row],[Baseline Date]],tbl_PV_Milestones[[#This Row],[Complete]]="No",tbl_PV_Milestones[[#This Row],[Project Status]]&lt;&gt;"On Hold",tbl_PV_Milestones[[#This Row],[Overdue]]=0,tbl_PV_Milestones[[#This Row],[To be Baselined]]&lt;&gt;1),1,0)</f>
        <v>0</v>
      </c>
      <c r="AF3438" s="41">
        <f>IF(AND(tbl_PV_Milestones[[#This Row],[BL FY]]=2025,tbl_PV_Milestones[[#This Row],[Finish FY]]&gt;2025),1,0)</f>
        <v>0</v>
      </c>
      <c r="AG3438" s="56" t="str">
        <f>_xlfn.XLOOKUP(tbl_PV_Milestones[[#This Row],[Work ID]],tbl_PV_Meta[Work ID '#],tbl_PV_Meta[Project Manager/Owner],,0)</f>
        <v>Project Manager 5</v>
      </c>
    </row>
    <row r="3439" spans="4:33" x14ac:dyDescent="0.25">
      <c r="D3439" s="6" t="s">
        <v>154</v>
      </c>
      <c r="E3439" s="6" t="s">
        <v>52</v>
      </c>
      <c r="F3439" s="6" t="s">
        <v>1798</v>
      </c>
      <c r="G3439" s="6" t="s">
        <v>530</v>
      </c>
      <c r="H3439" s="6" t="s">
        <v>505</v>
      </c>
      <c r="I3439" s="6" t="s">
        <v>510</v>
      </c>
      <c r="J3439" s="6" t="s">
        <v>154</v>
      </c>
      <c r="K3439" s="6" t="s">
        <v>36</v>
      </c>
      <c r="L3439" s="6" t="s">
        <v>444</v>
      </c>
      <c r="M3439" s="43"/>
      <c r="N3439" s="44" t="s">
        <v>1979</v>
      </c>
      <c r="O3439" s="39">
        <v>45604.708333333299</v>
      </c>
      <c r="S3439" s="45" t="e">
        <f>_xlfn.CONCAT(#REF!,TRIM(tbl_PV_Milestones[[#This Row],[Milestone Description]]))</f>
        <v>#REF!</v>
      </c>
      <c r="T3439" s="84" t="str">
        <f>IF(COUNTIF(tbl_PV_Milestones[UID],tbl_PV_Milestones[[#This Row],[UID]])&gt;1,"Duplicate","")</f>
        <v>Duplicate</v>
      </c>
      <c r="U3439" s="42" t="str">
        <f>_xlfn.XLOOKUP(tbl_PV_Milestones[[#This Row],[Work ID]],tbl_PV_Meta[Work ID '#],tbl_PV_Meta[Sub-Portfolio])</f>
        <v>Sub-Portfolio 4</v>
      </c>
      <c r="V3439" s="41">
        <f>IF(MONTH(tbl_PV_Milestones[[#This Row],[Baseline Date]])&lt;7,YEAR(tbl_PV_Milestones[[#This Row],[Baseline Date]]),YEAR(tbl_PV_Milestones[[#This Row],[Baseline Date]])+1)</f>
        <v>1900</v>
      </c>
      <c r="W3439" s="41">
        <f>IF(MONTH(tbl_PV_Milestones[[#This Row],[Actual/Schedule Finish]])&lt;7,YEAR(tbl_PV_Milestones[[#This Row],[Actual/Schedule Finish]]),YEAR(tbl_PV_Milestones[[#This Row],[Actual/Schedule Finish]])+1)</f>
        <v>2025</v>
      </c>
      <c r="X3439" s="41" t="str">
        <f>IF(OR(tbl_PV_Milestones[[#This Row],[Project Status]]="Completed",tbl_PV_Milestones[[#This Row],[Project Status]]="Assumed Completed"),"Yes","No")</f>
        <v>No</v>
      </c>
      <c r="Y3439" s="41">
        <f>IF(tbl_PV_Milestones[[#This Row],[Baseline Date]]="",1,0)</f>
        <v>1</v>
      </c>
      <c r="Z3439" s="41">
        <f>IF(tbl_PV_Milestones[[#This Row],[Baseline Date]]&lt;PV_Meta!$B$7,1,0)</f>
        <v>1</v>
      </c>
      <c r="AA3439" s="41">
        <f>IF(tbl_PV_Milestones[[#This Row],[Complete]]="Yes",1,0)</f>
        <v>0</v>
      </c>
      <c r="AB3439" s="41">
        <f>IF(AND(tbl_PV_Milestones[[#This Row],[BL FY]]=2025,tbl_PV_Milestones[[#This Row],[Baseline Date]]&lt;PV_Meta!$B$7),1,0)</f>
        <v>0</v>
      </c>
      <c r="AC3439" s="41">
        <f>IF(AND(tbl_PV_Milestones[[#This Row],[Planned YTD]]=1,tbl_PV_Milestones[[#This Row],[Complete]]="Yes"),1,0)</f>
        <v>0</v>
      </c>
      <c r="AD3439" s="41">
        <f>IF(AND(tbl_PV_Milestones[[#This Row],[Actual/Schedule Finish]]&lt;PV_Meta!$B$7,tbl_PV_Milestones[[#This Row],[Complete]]="No",tbl_PV_Milestones[[#This Row],[Project Status]]&lt;&gt;"On Hold"),1,0)</f>
        <v>1</v>
      </c>
      <c r="AE3439" s="41">
        <f>IF(AND(tbl_PV_Milestones[[#This Row],[Actual/Schedule Finish]]&gt;tbl_PV_Milestones[[#This Row],[Baseline Date]],tbl_PV_Milestones[[#This Row],[Complete]]="No",tbl_PV_Milestones[[#This Row],[Project Status]]&lt;&gt;"On Hold",tbl_PV_Milestones[[#This Row],[Overdue]]=0,tbl_PV_Milestones[[#This Row],[To be Baselined]]&lt;&gt;1),1,0)</f>
        <v>0</v>
      </c>
      <c r="AF3439" s="41">
        <f>IF(AND(tbl_PV_Milestones[[#This Row],[BL FY]]=2025,tbl_PV_Milestones[[#This Row],[Finish FY]]&gt;2025),1,0)</f>
        <v>0</v>
      </c>
      <c r="AG3439" s="56" t="str">
        <f>_xlfn.XLOOKUP(tbl_PV_Milestones[[#This Row],[Work ID]],tbl_PV_Meta[Work ID '#],tbl_PV_Meta[Project Manager/Owner],,0)</f>
        <v>Project Manager 5</v>
      </c>
    </row>
    <row r="3440" spans="4:33" x14ac:dyDescent="0.25">
      <c r="D3440" s="6" t="s">
        <v>154</v>
      </c>
      <c r="E3440" s="6" t="s">
        <v>52</v>
      </c>
      <c r="F3440" s="6" t="s">
        <v>1764</v>
      </c>
      <c r="G3440" s="6" t="s">
        <v>1245</v>
      </c>
      <c r="H3440" s="6" t="s">
        <v>505</v>
      </c>
      <c r="I3440" s="6" t="s">
        <v>522</v>
      </c>
      <c r="J3440" s="6" t="s">
        <v>154</v>
      </c>
      <c r="K3440" s="6" t="s">
        <v>39</v>
      </c>
      <c r="L3440" s="6" t="s">
        <v>73</v>
      </c>
      <c r="M3440" s="43"/>
      <c r="N3440" s="44" t="s">
        <v>1979</v>
      </c>
      <c r="O3440" s="39">
        <v>45723.333333333299</v>
      </c>
      <c r="S3440" s="45" t="e">
        <f>_xlfn.CONCAT(#REF!,TRIM(tbl_PV_Milestones[[#This Row],[Milestone Description]]))</f>
        <v>#REF!</v>
      </c>
      <c r="T3440" s="84" t="str">
        <f>IF(COUNTIF(tbl_PV_Milestones[UID],tbl_PV_Milestones[[#This Row],[UID]])&gt;1,"Duplicate","")</f>
        <v>Duplicate</v>
      </c>
      <c r="U3440" s="42" t="str">
        <f>_xlfn.XLOOKUP(tbl_PV_Milestones[[#This Row],[Work ID]],tbl_PV_Meta[Work ID '#],tbl_PV_Meta[Sub-Portfolio])</f>
        <v>Sub-Portfolio 4</v>
      </c>
      <c r="V3440" s="41">
        <f>IF(MONTH(tbl_PV_Milestones[[#This Row],[Baseline Date]])&lt;7,YEAR(tbl_PV_Milestones[[#This Row],[Baseline Date]]),YEAR(tbl_PV_Milestones[[#This Row],[Baseline Date]])+1)</f>
        <v>1900</v>
      </c>
      <c r="W3440" s="41">
        <f>IF(MONTH(tbl_PV_Milestones[[#This Row],[Actual/Schedule Finish]])&lt;7,YEAR(tbl_PV_Milestones[[#This Row],[Actual/Schedule Finish]]),YEAR(tbl_PV_Milestones[[#This Row],[Actual/Schedule Finish]])+1)</f>
        <v>2025</v>
      </c>
      <c r="X3440" s="41" t="str">
        <f>IF(OR(tbl_PV_Milestones[[#This Row],[Project Status]]="Completed",tbl_PV_Milestones[[#This Row],[Project Status]]="Assumed Completed"),"Yes","No")</f>
        <v>No</v>
      </c>
      <c r="Y3440" s="41">
        <f>IF(tbl_PV_Milestones[[#This Row],[Baseline Date]]="",1,0)</f>
        <v>1</v>
      </c>
      <c r="Z3440" s="41">
        <f>IF(tbl_PV_Milestones[[#This Row],[Baseline Date]]&lt;PV_Meta!$B$7,1,0)</f>
        <v>1</v>
      </c>
      <c r="AA3440" s="41">
        <f>IF(tbl_PV_Milestones[[#This Row],[Complete]]="Yes",1,0)</f>
        <v>0</v>
      </c>
      <c r="AB3440" s="41">
        <f>IF(AND(tbl_PV_Milestones[[#This Row],[BL FY]]=2025,tbl_PV_Milestones[[#This Row],[Baseline Date]]&lt;PV_Meta!$B$7),1,0)</f>
        <v>0</v>
      </c>
      <c r="AC3440" s="41">
        <f>IF(AND(tbl_PV_Milestones[[#This Row],[Planned YTD]]=1,tbl_PV_Milestones[[#This Row],[Complete]]="Yes"),1,0)</f>
        <v>0</v>
      </c>
      <c r="AD3440" s="41">
        <f>IF(AND(tbl_PV_Milestones[[#This Row],[Actual/Schedule Finish]]&lt;PV_Meta!$B$7,tbl_PV_Milestones[[#This Row],[Complete]]="No",tbl_PV_Milestones[[#This Row],[Project Status]]&lt;&gt;"On Hold"),1,0)</f>
        <v>1</v>
      </c>
      <c r="AE3440" s="41">
        <f>IF(AND(tbl_PV_Milestones[[#This Row],[Actual/Schedule Finish]]&gt;tbl_PV_Milestones[[#This Row],[Baseline Date]],tbl_PV_Milestones[[#This Row],[Complete]]="No",tbl_PV_Milestones[[#This Row],[Project Status]]&lt;&gt;"On Hold",tbl_PV_Milestones[[#This Row],[Overdue]]=0,tbl_PV_Milestones[[#This Row],[To be Baselined]]&lt;&gt;1),1,0)</f>
        <v>0</v>
      </c>
      <c r="AF3440" s="41">
        <f>IF(AND(tbl_PV_Milestones[[#This Row],[BL FY]]=2025,tbl_PV_Milestones[[#This Row],[Finish FY]]&gt;2025),1,0)</f>
        <v>0</v>
      </c>
      <c r="AG3440" s="56" t="str">
        <f>_xlfn.XLOOKUP(tbl_PV_Milestones[[#This Row],[Work ID]],tbl_PV_Meta[Work ID '#],tbl_PV_Meta[Project Manager/Owner],,0)</f>
        <v>Project Manager 18</v>
      </c>
    </row>
    <row r="3441" spans="4:33" x14ac:dyDescent="0.25">
      <c r="D3441" s="6" t="s">
        <v>154</v>
      </c>
      <c r="E3441" s="6" t="s">
        <v>52</v>
      </c>
      <c r="F3441" s="6" t="s">
        <v>1752</v>
      </c>
      <c r="G3441" s="6" t="s">
        <v>1246</v>
      </c>
      <c r="H3441" s="6" t="s">
        <v>505</v>
      </c>
      <c r="I3441" s="6" t="s">
        <v>510</v>
      </c>
      <c r="J3441" s="6" t="s">
        <v>154</v>
      </c>
      <c r="K3441" s="6" t="s">
        <v>39</v>
      </c>
      <c r="L3441" s="6" t="s">
        <v>66</v>
      </c>
      <c r="M3441" s="43"/>
      <c r="N3441" s="44" t="s">
        <v>1979</v>
      </c>
      <c r="P3441" s="39">
        <v>45716.333333333299</v>
      </c>
      <c r="S3441" s="45" t="e">
        <f>_xlfn.CONCAT(#REF!,TRIM(tbl_PV_Milestones[[#This Row],[Milestone Description]]))</f>
        <v>#REF!</v>
      </c>
      <c r="T3441" s="84" t="str">
        <f>IF(COUNTIF(tbl_PV_Milestones[UID],tbl_PV_Milestones[[#This Row],[UID]])&gt;1,"Duplicate","")</f>
        <v>Duplicate</v>
      </c>
      <c r="U3441" s="42" t="str">
        <f>_xlfn.XLOOKUP(tbl_PV_Milestones[[#This Row],[Work ID]],tbl_PV_Meta[Work ID '#],tbl_PV_Meta[Sub-Portfolio])</f>
        <v>Sub-Portfolio 4</v>
      </c>
      <c r="V3441" s="41">
        <f>IF(MONTH(tbl_PV_Milestones[[#This Row],[Baseline Date]])&lt;7,YEAR(tbl_PV_Milestones[[#This Row],[Baseline Date]]),YEAR(tbl_PV_Milestones[[#This Row],[Baseline Date]])+1)</f>
        <v>2025</v>
      </c>
      <c r="W3441" s="41">
        <f>IF(MONTH(tbl_PV_Milestones[[#This Row],[Actual/Schedule Finish]])&lt;7,YEAR(tbl_PV_Milestones[[#This Row],[Actual/Schedule Finish]]),YEAR(tbl_PV_Milestones[[#This Row],[Actual/Schedule Finish]])+1)</f>
        <v>1900</v>
      </c>
      <c r="X3441" s="41" t="str">
        <f>IF(OR(tbl_PV_Milestones[[#This Row],[Project Status]]="Completed",tbl_PV_Milestones[[#This Row],[Project Status]]="Assumed Completed"),"Yes","No")</f>
        <v>No</v>
      </c>
      <c r="Y3441" s="41">
        <f>IF(tbl_PV_Milestones[[#This Row],[Baseline Date]]="",1,0)</f>
        <v>0</v>
      </c>
      <c r="Z3441" s="41">
        <f>IF(tbl_PV_Milestones[[#This Row],[Baseline Date]]&lt;PV_Meta!$B$7,1,0)</f>
        <v>1</v>
      </c>
      <c r="AA3441" s="41">
        <f>IF(tbl_PV_Milestones[[#This Row],[Complete]]="Yes",1,0)</f>
        <v>0</v>
      </c>
      <c r="AB3441" s="41">
        <f>IF(AND(tbl_PV_Milestones[[#This Row],[BL FY]]=2025,tbl_PV_Milestones[[#This Row],[Baseline Date]]&lt;PV_Meta!$B$7),1,0)</f>
        <v>1</v>
      </c>
      <c r="AC3441" s="41">
        <f>IF(AND(tbl_PV_Milestones[[#This Row],[Planned YTD]]=1,tbl_PV_Milestones[[#This Row],[Complete]]="Yes"),1,0)</f>
        <v>0</v>
      </c>
      <c r="AD3441" s="41">
        <f>IF(AND(tbl_PV_Milestones[[#This Row],[Actual/Schedule Finish]]&lt;PV_Meta!$B$7,tbl_PV_Milestones[[#This Row],[Complete]]="No",tbl_PV_Milestones[[#This Row],[Project Status]]&lt;&gt;"On Hold"),1,0)</f>
        <v>1</v>
      </c>
      <c r="AE3441" s="41">
        <f>IF(AND(tbl_PV_Milestones[[#This Row],[Actual/Schedule Finish]]&gt;tbl_PV_Milestones[[#This Row],[Baseline Date]],tbl_PV_Milestones[[#This Row],[Complete]]="No",tbl_PV_Milestones[[#This Row],[Project Status]]&lt;&gt;"On Hold",tbl_PV_Milestones[[#This Row],[Overdue]]=0,tbl_PV_Milestones[[#This Row],[To be Baselined]]&lt;&gt;1),1,0)</f>
        <v>0</v>
      </c>
      <c r="AF3441" s="41">
        <f>IF(AND(tbl_PV_Milestones[[#This Row],[BL FY]]=2025,tbl_PV_Milestones[[#This Row],[Finish FY]]&gt;2025),1,0)</f>
        <v>0</v>
      </c>
      <c r="AG3441" s="56" t="str">
        <f>_xlfn.XLOOKUP(tbl_PV_Milestones[[#This Row],[Work ID]],tbl_PV_Meta[Work ID '#],tbl_PV_Meta[Project Manager/Owner],,0)</f>
        <v>Project Manager 18</v>
      </c>
    </row>
    <row r="3442" spans="4:33" x14ac:dyDescent="0.25">
      <c r="D3442" s="6" t="s">
        <v>154</v>
      </c>
      <c r="E3442" s="6" t="s">
        <v>52</v>
      </c>
      <c r="F3442" s="6" t="s">
        <v>1713</v>
      </c>
      <c r="G3442" s="6" t="s">
        <v>1168</v>
      </c>
      <c r="H3442" s="6" t="s">
        <v>510</v>
      </c>
      <c r="I3442" s="6" t="s">
        <v>110</v>
      </c>
      <c r="J3442" s="6" t="s">
        <v>154</v>
      </c>
      <c r="K3442" s="6" t="s">
        <v>213</v>
      </c>
      <c r="L3442" s="6" t="s">
        <v>129</v>
      </c>
      <c r="M3442" s="43"/>
      <c r="N3442" s="44" t="s">
        <v>1979</v>
      </c>
      <c r="O3442" s="39">
        <v>45390.708333333299</v>
      </c>
      <c r="S3442" s="45" t="e">
        <f>_xlfn.CONCAT(#REF!,TRIM(tbl_PV_Milestones[[#This Row],[Milestone Description]]))</f>
        <v>#REF!</v>
      </c>
      <c r="T3442" s="84" t="str">
        <f>IF(COUNTIF(tbl_PV_Milestones[UID],tbl_PV_Milestones[[#This Row],[UID]])&gt;1,"Duplicate","")</f>
        <v>Duplicate</v>
      </c>
      <c r="U3442" s="42" t="str">
        <f>_xlfn.XLOOKUP(tbl_PV_Milestones[[#This Row],[Work ID]],tbl_PV_Meta[Work ID '#],tbl_PV_Meta[Sub-Portfolio])</f>
        <v>Sub-Portfolio 7</v>
      </c>
      <c r="V3442" s="41">
        <f>IF(MONTH(tbl_PV_Milestones[[#This Row],[Baseline Date]])&lt;7,YEAR(tbl_PV_Milestones[[#This Row],[Baseline Date]]),YEAR(tbl_PV_Milestones[[#This Row],[Baseline Date]])+1)</f>
        <v>1900</v>
      </c>
      <c r="W3442" s="41">
        <f>IF(MONTH(tbl_PV_Milestones[[#This Row],[Actual/Schedule Finish]])&lt;7,YEAR(tbl_PV_Milestones[[#This Row],[Actual/Schedule Finish]]),YEAR(tbl_PV_Milestones[[#This Row],[Actual/Schedule Finish]])+1)</f>
        <v>2024</v>
      </c>
      <c r="X3442" s="41" t="str">
        <f>IF(OR(tbl_PV_Milestones[[#This Row],[Project Status]]="Completed",tbl_PV_Milestones[[#This Row],[Project Status]]="Assumed Completed"),"Yes","No")</f>
        <v>No</v>
      </c>
      <c r="Y3442" s="41">
        <f>IF(tbl_PV_Milestones[[#This Row],[Baseline Date]]="",1,0)</f>
        <v>1</v>
      </c>
      <c r="Z3442" s="41">
        <f>IF(tbl_PV_Milestones[[#This Row],[Baseline Date]]&lt;PV_Meta!$B$7,1,0)</f>
        <v>1</v>
      </c>
      <c r="AA3442" s="41">
        <f>IF(tbl_PV_Milestones[[#This Row],[Complete]]="Yes",1,0)</f>
        <v>0</v>
      </c>
      <c r="AB3442" s="41">
        <f>IF(AND(tbl_PV_Milestones[[#This Row],[BL FY]]=2025,tbl_PV_Milestones[[#This Row],[Baseline Date]]&lt;PV_Meta!$B$7),1,0)</f>
        <v>0</v>
      </c>
      <c r="AC3442" s="41">
        <f>IF(AND(tbl_PV_Milestones[[#This Row],[Planned YTD]]=1,tbl_PV_Milestones[[#This Row],[Complete]]="Yes"),1,0)</f>
        <v>0</v>
      </c>
      <c r="AD3442" s="41">
        <f>IF(AND(tbl_PV_Milestones[[#This Row],[Actual/Schedule Finish]]&lt;PV_Meta!$B$7,tbl_PV_Milestones[[#This Row],[Complete]]="No",tbl_PV_Milestones[[#This Row],[Project Status]]&lt;&gt;"On Hold"),1,0)</f>
        <v>1</v>
      </c>
      <c r="AE3442" s="41">
        <f>IF(AND(tbl_PV_Milestones[[#This Row],[Actual/Schedule Finish]]&gt;tbl_PV_Milestones[[#This Row],[Baseline Date]],tbl_PV_Milestones[[#This Row],[Complete]]="No",tbl_PV_Milestones[[#This Row],[Project Status]]&lt;&gt;"On Hold",tbl_PV_Milestones[[#This Row],[Overdue]]=0,tbl_PV_Milestones[[#This Row],[To be Baselined]]&lt;&gt;1),1,0)</f>
        <v>0</v>
      </c>
      <c r="AF3442" s="41">
        <f>IF(AND(tbl_PV_Milestones[[#This Row],[BL FY]]=2025,tbl_PV_Milestones[[#This Row],[Finish FY]]&gt;2025),1,0)</f>
        <v>0</v>
      </c>
      <c r="AG3442" s="56" t="str">
        <f>_xlfn.XLOOKUP(tbl_PV_Milestones[[#This Row],[Work ID]],tbl_PV_Meta[Work ID '#],tbl_PV_Meta[Project Manager/Owner],,0)</f>
        <v>Project Manager 35</v>
      </c>
    </row>
    <row r="3443" spans="4:33" x14ac:dyDescent="0.25">
      <c r="D3443" s="6" t="s">
        <v>154</v>
      </c>
      <c r="E3443" s="6" t="s">
        <v>513</v>
      </c>
      <c r="F3443" s="6" t="s">
        <v>1692</v>
      </c>
      <c r="G3443" s="6" t="s">
        <v>1247</v>
      </c>
      <c r="H3443" s="6" t="s">
        <v>510</v>
      </c>
      <c r="I3443" s="6" t="s">
        <v>110</v>
      </c>
      <c r="J3443" s="6" t="s">
        <v>154</v>
      </c>
      <c r="K3443" s="6" t="s">
        <v>39</v>
      </c>
      <c r="L3443" s="6" t="s">
        <v>70</v>
      </c>
      <c r="M3443" s="43"/>
      <c r="N3443" s="44" t="s">
        <v>1979</v>
      </c>
      <c r="O3443" s="39">
        <v>45646.708333333299</v>
      </c>
      <c r="P3443" s="39">
        <v>45351.708333333299</v>
      </c>
      <c r="Q3443" s="6">
        <v>-206</v>
      </c>
      <c r="R3443" s="6">
        <v>-0.167752442996743</v>
      </c>
      <c r="S3443" s="45" t="e">
        <f>_xlfn.CONCAT(#REF!,TRIM(tbl_PV_Milestones[[#This Row],[Milestone Description]]))</f>
        <v>#REF!</v>
      </c>
      <c r="T3443" s="84" t="str">
        <f>IF(COUNTIF(tbl_PV_Milestones[UID],tbl_PV_Milestones[[#This Row],[UID]])&gt;1,"Duplicate","")</f>
        <v>Duplicate</v>
      </c>
      <c r="U3443" s="42" t="str">
        <f>_xlfn.XLOOKUP(tbl_PV_Milestones[[#This Row],[Work ID]],tbl_PV_Meta[Work ID '#],tbl_PV_Meta[Sub-Portfolio])</f>
        <v>Sub-Portfolio 4</v>
      </c>
      <c r="V3443" s="41">
        <f>IF(MONTH(tbl_PV_Milestones[[#This Row],[Baseline Date]])&lt;7,YEAR(tbl_PV_Milestones[[#This Row],[Baseline Date]]),YEAR(tbl_PV_Milestones[[#This Row],[Baseline Date]])+1)</f>
        <v>2024</v>
      </c>
      <c r="W3443" s="41">
        <f>IF(MONTH(tbl_PV_Milestones[[#This Row],[Actual/Schedule Finish]])&lt;7,YEAR(tbl_PV_Milestones[[#This Row],[Actual/Schedule Finish]]),YEAR(tbl_PV_Milestones[[#This Row],[Actual/Schedule Finish]])+1)</f>
        <v>2025</v>
      </c>
      <c r="X3443" s="41" t="str">
        <f>IF(OR(tbl_PV_Milestones[[#This Row],[Project Status]]="Completed",tbl_PV_Milestones[[#This Row],[Project Status]]="Assumed Completed"),"Yes","No")</f>
        <v>No</v>
      </c>
      <c r="Y3443" s="41">
        <f>IF(tbl_PV_Milestones[[#This Row],[Baseline Date]]="",1,0)</f>
        <v>0</v>
      </c>
      <c r="Z3443" s="41">
        <f>IF(tbl_PV_Milestones[[#This Row],[Baseline Date]]&lt;PV_Meta!$B$7,1,0)</f>
        <v>1</v>
      </c>
      <c r="AA3443" s="41">
        <f>IF(tbl_PV_Milestones[[#This Row],[Complete]]="Yes",1,0)</f>
        <v>0</v>
      </c>
      <c r="AB3443" s="41">
        <f>IF(AND(tbl_PV_Milestones[[#This Row],[BL FY]]=2025,tbl_PV_Milestones[[#This Row],[Baseline Date]]&lt;PV_Meta!$B$7),1,0)</f>
        <v>0</v>
      </c>
      <c r="AC3443" s="41">
        <f>IF(AND(tbl_PV_Milestones[[#This Row],[Planned YTD]]=1,tbl_PV_Milestones[[#This Row],[Complete]]="Yes"),1,0)</f>
        <v>0</v>
      </c>
      <c r="AD3443" s="41">
        <f>IF(AND(tbl_PV_Milestones[[#This Row],[Actual/Schedule Finish]]&lt;PV_Meta!$B$7,tbl_PV_Milestones[[#This Row],[Complete]]="No",tbl_PV_Milestones[[#This Row],[Project Status]]&lt;&gt;"On Hold"),1,0)</f>
        <v>1</v>
      </c>
      <c r="AE3443" s="41">
        <f>IF(AND(tbl_PV_Milestones[[#This Row],[Actual/Schedule Finish]]&gt;tbl_PV_Milestones[[#This Row],[Baseline Date]],tbl_PV_Milestones[[#This Row],[Complete]]="No",tbl_PV_Milestones[[#This Row],[Project Status]]&lt;&gt;"On Hold",tbl_PV_Milestones[[#This Row],[Overdue]]=0,tbl_PV_Milestones[[#This Row],[To be Baselined]]&lt;&gt;1),1,0)</f>
        <v>0</v>
      </c>
      <c r="AF3443" s="41">
        <f>IF(AND(tbl_PV_Milestones[[#This Row],[BL FY]]=2025,tbl_PV_Milestones[[#This Row],[Finish FY]]&gt;2025),1,0)</f>
        <v>0</v>
      </c>
      <c r="AG3443" s="56" t="str">
        <f>_xlfn.XLOOKUP(tbl_PV_Milestones[[#This Row],[Work ID]],tbl_PV_Meta[Work ID '#],tbl_PV_Meta[Project Manager/Owner],,0)</f>
        <v>Project Manager 4</v>
      </c>
    </row>
    <row r="3444" spans="4:33" x14ac:dyDescent="0.25">
      <c r="D3444" s="6" t="s">
        <v>154</v>
      </c>
      <c r="E3444" s="6" t="s">
        <v>579</v>
      </c>
      <c r="F3444" s="6" t="s">
        <v>1709</v>
      </c>
      <c r="G3444" s="6" t="s">
        <v>511</v>
      </c>
      <c r="H3444" s="6" t="s">
        <v>505</v>
      </c>
      <c r="I3444" s="6" t="s">
        <v>512</v>
      </c>
      <c r="J3444" s="6" t="s">
        <v>154</v>
      </c>
      <c r="K3444" s="6" t="s">
        <v>61</v>
      </c>
      <c r="L3444" s="6" t="s">
        <v>124</v>
      </c>
      <c r="M3444" s="43"/>
      <c r="N3444" s="44" t="s">
        <v>1979</v>
      </c>
      <c r="O3444" s="39">
        <v>45596.708333333299</v>
      </c>
      <c r="P3444" s="39">
        <v>45327.708333333299</v>
      </c>
      <c r="Q3444" s="6">
        <v>-188</v>
      </c>
      <c r="R3444" s="6">
        <v>-0.43020594965675102</v>
      </c>
      <c r="S3444" s="45" t="e">
        <f>_xlfn.CONCAT(#REF!,TRIM(tbl_PV_Milestones[[#This Row],[Milestone Description]]))</f>
        <v>#REF!</v>
      </c>
      <c r="T3444" s="84" t="str">
        <f>IF(COUNTIF(tbl_PV_Milestones[UID],tbl_PV_Milestones[[#This Row],[UID]])&gt;1,"Duplicate","")</f>
        <v>Duplicate</v>
      </c>
      <c r="U3444" s="42" t="str">
        <f>_xlfn.XLOOKUP(tbl_PV_Milestones[[#This Row],[Work ID]],tbl_PV_Meta[Work ID '#],tbl_PV_Meta[Sub-Portfolio])</f>
        <v>Sub-Portfolio 8</v>
      </c>
      <c r="V3444" s="41">
        <f>IF(MONTH(tbl_PV_Milestones[[#This Row],[Baseline Date]])&lt;7,YEAR(tbl_PV_Milestones[[#This Row],[Baseline Date]]),YEAR(tbl_PV_Milestones[[#This Row],[Baseline Date]])+1)</f>
        <v>2024</v>
      </c>
      <c r="W3444" s="41">
        <f>IF(MONTH(tbl_PV_Milestones[[#This Row],[Actual/Schedule Finish]])&lt;7,YEAR(tbl_PV_Milestones[[#This Row],[Actual/Schedule Finish]]),YEAR(tbl_PV_Milestones[[#This Row],[Actual/Schedule Finish]])+1)</f>
        <v>2025</v>
      </c>
      <c r="X3444" s="41" t="str">
        <f>IF(OR(tbl_PV_Milestones[[#This Row],[Project Status]]="Completed",tbl_PV_Milestones[[#This Row],[Project Status]]="Assumed Completed"),"Yes","No")</f>
        <v>No</v>
      </c>
      <c r="Y3444" s="41">
        <f>IF(tbl_PV_Milestones[[#This Row],[Baseline Date]]="",1,0)</f>
        <v>0</v>
      </c>
      <c r="Z3444" s="41">
        <f>IF(tbl_PV_Milestones[[#This Row],[Baseline Date]]&lt;PV_Meta!$B$7,1,0)</f>
        <v>1</v>
      </c>
      <c r="AA3444" s="41">
        <f>IF(tbl_PV_Milestones[[#This Row],[Complete]]="Yes",1,0)</f>
        <v>0</v>
      </c>
      <c r="AB3444" s="41">
        <f>IF(AND(tbl_PV_Milestones[[#This Row],[BL FY]]=2025,tbl_PV_Milestones[[#This Row],[Baseline Date]]&lt;PV_Meta!$B$7),1,0)</f>
        <v>0</v>
      </c>
      <c r="AC3444" s="41">
        <f>IF(AND(tbl_PV_Milestones[[#This Row],[Planned YTD]]=1,tbl_PV_Milestones[[#This Row],[Complete]]="Yes"),1,0)</f>
        <v>0</v>
      </c>
      <c r="AD3444" s="41">
        <f>IF(AND(tbl_PV_Milestones[[#This Row],[Actual/Schedule Finish]]&lt;PV_Meta!$B$7,tbl_PV_Milestones[[#This Row],[Complete]]="No",tbl_PV_Milestones[[#This Row],[Project Status]]&lt;&gt;"On Hold"),1,0)</f>
        <v>1</v>
      </c>
      <c r="AE3444" s="41">
        <f>IF(AND(tbl_PV_Milestones[[#This Row],[Actual/Schedule Finish]]&gt;tbl_PV_Milestones[[#This Row],[Baseline Date]],tbl_PV_Milestones[[#This Row],[Complete]]="No",tbl_PV_Milestones[[#This Row],[Project Status]]&lt;&gt;"On Hold",tbl_PV_Milestones[[#This Row],[Overdue]]=0,tbl_PV_Milestones[[#This Row],[To be Baselined]]&lt;&gt;1),1,0)</f>
        <v>0</v>
      </c>
      <c r="AF3444" s="41">
        <f>IF(AND(tbl_PV_Milestones[[#This Row],[BL FY]]=2025,tbl_PV_Milestones[[#This Row],[Finish FY]]&gt;2025),1,0)</f>
        <v>0</v>
      </c>
      <c r="AG3444" s="56" t="str">
        <f>_xlfn.XLOOKUP(tbl_PV_Milestones[[#This Row],[Work ID]],tbl_PV_Meta[Work ID '#],tbl_PV_Meta[Project Manager/Owner],,0)</f>
        <v>Project Manager 31</v>
      </c>
    </row>
    <row r="3445" spans="4:33" x14ac:dyDescent="0.25">
      <c r="D3445" s="6" t="s">
        <v>154</v>
      </c>
      <c r="E3445" s="6" t="s">
        <v>52</v>
      </c>
      <c r="F3445" s="6" t="s">
        <v>1713</v>
      </c>
      <c r="G3445" s="6" t="s">
        <v>1248</v>
      </c>
      <c r="H3445" s="6" t="s">
        <v>510</v>
      </c>
      <c r="I3445" s="6" t="s">
        <v>110</v>
      </c>
      <c r="J3445" s="6" t="s">
        <v>154</v>
      </c>
      <c r="K3445" s="6" t="s">
        <v>213</v>
      </c>
      <c r="L3445" s="6" t="s">
        <v>129</v>
      </c>
      <c r="M3445" s="43"/>
      <c r="N3445" s="44" t="s">
        <v>1979</v>
      </c>
      <c r="O3445" s="39">
        <v>45376.708333333299</v>
      </c>
      <c r="S3445" s="45" t="e">
        <f>_xlfn.CONCAT(#REF!,TRIM(tbl_PV_Milestones[[#This Row],[Milestone Description]]))</f>
        <v>#REF!</v>
      </c>
      <c r="T3445" s="84" t="str">
        <f>IF(COUNTIF(tbl_PV_Milestones[UID],tbl_PV_Milestones[[#This Row],[UID]])&gt;1,"Duplicate","")</f>
        <v>Duplicate</v>
      </c>
      <c r="U3445" s="42" t="str">
        <f>_xlfn.XLOOKUP(tbl_PV_Milestones[[#This Row],[Work ID]],tbl_PV_Meta[Work ID '#],tbl_PV_Meta[Sub-Portfolio])</f>
        <v>Sub-Portfolio 7</v>
      </c>
      <c r="V3445" s="41">
        <f>IF(MONTH(tbl_PV_Milestones[[#This Row],[Baseline Date]])&lt;7,YEAR(tbl_PV_Milestones[[#This Row],[Baseline Date]]),YEAR(tbl_PV_Milestones[[#This Row],[Baseline Date]])+1)</f>
        <v>1900</v>
      </c>
      <c r="W3445" s="41">
        <f>IF(MONTH(tbl_PV_Milestones[[#This Row],[Actual/Schedule Finish]])&lt;7,YEAR(tbl_PV_Milestones[[#This Row],[Actual/Schedule Finish]]),YEAR(tbl_PV_Milestones[[#This Row],[Actual/Schedule Finish]])+1)</f>
        <v>2024</v>
      </c>
      <c r="X3445" s="41" t="str">
        <f>IF(OR(tbl_PV_Milestones[[#This Row],[Project Status]]="Completed",tbl_PV_Milestones[[#This Row],[Project Status]]="Assumed Completed"),"Yes","No")</f>
        <v>No</v>
      </c>
      <c r="Y3445" s="41">
        <f>IF(tbl_PV_Milestones[[#This Row],[Baseline Date]]="",1,0)</f>
        <v>1</v>
      </c>
      <c r="Z3445" s="41">
        <f>IF(tbl_PV_Milestones[[#This Row],[Baseline Date]]&lt;PV_Meta!$B$7,1,0)</f>
        <v>1</v>
      </c>
      <c r="AA3445" s="41">
        <f>IF(tbl_PV_Milestones[[#This Row],[Complete]]="Yes",1,0)</f>
        <v>0</v>
      </c>
      <c r="AB3445" s="41">
        <f>IF(AND(tbl_PV_Milestones[[#This Row],[BL FY]]=2025,tbl_PV_Milestones[[#This Row],[Baseline Date]]&lt;PV_Meta!$B$7),1,0)</f>
        <v>0</v>
      </c>
      <c r="AC3445" s="41">
        <f>IF(AND(tbl_PV_Milestones[[#This Row],[Planned YTD]]=1,tbl_PV_Milestones[[#This Row],[Complete]]="Yes"),1,0)</f>
        <v>0</v>
      </c>
      <c r="AD3445" s="41">
        <f>IF(AND(tbl_PV_Milestones[[#This Row],[Actual/Schedule Finish]]&lt;PV_Meta!$B$7,tbl_PV_Milestones[[#This Row],[Complete]]="No",tbl_PV_Milestones[[#This Row],[Project Status]]&lt;&gt;"On Hold"),1,0)</f>
        <v>1</v>
      </c>
      <c r="AE3445" s="41">
        <f>IF(AND(tbl_PV_Milestones[[#This Row],[Actual/Schedule Finish]]&gt;tbl_PV_Milestones[[#This Row],[Baseline Date]],tbl_PV_Milestones[[#This Row],[Complete]]="No",tbl_PV_Milestones[[#This Row],[Project Status]]&lt;&gt;"On Hold",tbl_PV_Milestones[[#This Row],[Overdue]]=0,tbl_PV_Milestones[[#This Row],[To be Baselined]]&lt;&gt;1),1,0)</f>
        <v>0</v>
      </c>
      <c r="AF3445" s="41">
        <f>IF(AND(tbl_PV_Milestones[[#This Row],[BL FY]]=2025,tbl_PV_Milestones[[#This Row],[Finish FY]]&gt;2025),1,0)</f>
        <v>0</v>
      </c>
      <c r="AG3445" s="56" t="str">
        <f>_xlfn.XLOOKUP(tbl_PV_Milestones[[#This Row],[Work ID]],tbl_PV_Meta[Work ID '#],tbl_PV_Meta[Project Manager/Owner],,0)</f>
        <v>Project Manager 35</v>
      </c>
    </row>
    <row r="3446" spans="4:33" x14ac:dyDescent="0.25">
      <c r="D3446" s="6" t="s">
        <v>154</v>
      </c>
      <c r="E3446" s="6" t="s">
        <v>503</v>
      </c>
      <c r="F3446" s="6" t="s">
        <v>1708</v>
      </c>
      <c r="G3446" s="6" t="s">
        <v>1249</v>
      </c>
      <c r="H3446" s="6" t="s">
        <v>510</v>
      </c>
      <c r="I3446" s="6" t="s">
        <v>110</v>
      </c>
      <c r="J3446" s="6" t="s">
        <v>154</v>
      </c>
      <c r="K3446" s="6" t="s">
        <v>29</v>
      </c>
      <c r="L3446" s="6" t="s">
        <v>27</v>
      </c>
      <c r="M3446" s="43"/>
      <c r="N3446" s="44" t="s">
        <v>1979</v>
      </c>
      <c r="O3446" s="39">
        <v>45821.708333333299</v>
      </c>
      <c r="P3446" s="39">
        <v>45821.708333333299</v>
      </c>
      <c r="Q3446" s="6">
        <v>0</v>
      </c>
      <c r="R3446" s="6">
        <v>0</v>
      </c>
      <c r="S3446" s="45" t="e">
        <f>_xlfn.CONCAT(#REF!,TRIM(tbl_PV_Milestones[[#This Row],[Milestone Description]]))</f>
        <v>#REF!</v>
      </c>
      <c r="T3446" s="84" t="str">
        <f>IF(COUNTIF(tbl_PV_Milestones[UID],tbl_PV_Milestones[[#This Row],[UID]])&gt;1,"Duplicate","")</f>
        <v>Duplicate</v>
      </c>
      <c r="U3446" s="42" t="str">
        <f>_xlfn.XLOOKUP(tbl_PV_Milestones[[#This Row],[Work ID]],tbl_PV_Meta[Work ID '#],tbl_PV_Meta[Sub-Portfolio])</f>
        <v>Sub-Portfolio 8</v>
      </c>
      <c r="V3446" s="41">
        <f>IF(MONTH(tbl_PV_Milestones[[#This Row],[Baseline Date]])&lt;7,YEAR(tbl_PV_Milestones[[#This Row],[Baseline Date]]),YEAR(tbl_PV_Milestones[[#This Row],[Baseline Date]])+1)</f>
        <v>2025</v>
      </c>
      <c r="W3446" s="41">
        <f>IF(MONTH(tbl_PV_Milestones[[#This Row],[Actual/Schedule Finish]])&lt;7,YEAR(tbl_PV_Milestones[[#This Row],[Actual/Schedule Finish]]),YEAR(tbl_PV_Milestones[[#This Row],[Actual/Schedule Finish]])+1)</f>
        <v>2025</v>
      </c>
      <c r="X3446" s="41" t="str">
        <f>IF(OR(tbl_PV_Milestones[[#This Row],[Project Status]]="Completed",tbl_PV_Milestones[[#This Row],[Project Status]]="Assumed Completed"),"Yes","No")</f>
        <v>No</v>
      </c>
      <c r="Y3446" s="41">
        <f>IF(tbl_PV_Milestones[[#This Row],[Baseline Date]]="",1,0)</f>
        <v>0</v>
      </c>
      <c r="Z3446" s="41">
        <f>IF(tbl_PV_Milestones[[#This Row],[Baseline Date]]&lt;PV_Meta!$B$7,1,0)</f>
        <v>0</v>
      </c>
      <c r="AA3446" s="41">
        <f>IF(tbl_PV_Milestones[[#This Row],[Complete]]="Yes",1,0)</f>
        <v>0</v>
      </c>
      <c r="AB3446" s="41">
        <f>IF(AND(tbl_PV_Milestones[[#This Row],[BL FY]]=2025,tbl_PV_Milestones[[#This Row],[Baseline Date]]&lt;PV_Meta!$B$7),1,0)</f>
        <v>0</v>
      </c>
      <c r="AC3446" s="41">
        <f>IF(AND(tbl_PV_Milestones[[#This Row],[Planned YTD]]=1,tbl_PV_Milestones[[#This Row],[Complete]]="Yes"),1,0)</f>
        <v>0</v>
      </c>
      <c r="AD3446" s="41">
        <f>IF(AND(tbl_PV_Milestones[[#This Row],[Actual/Schedule Finish]]&lt;PV_Meta!$B$7,tbl_PV_Milestones[[#This Row],[Complete]]="No",tbl_PV_Milestones[[#This Row],[Project Status]]&lt;&gt;"On Hold"),1,0)</f>
        <v>0</v>
      </c>
      <c r="AE3446" s="41">
        <f>IF(AND(tbl_PV_Milestones[[#This Row],[Actual/Schedule Finish]]&gt;tbl_PV_Milestones[[#This Row],[Baseline Date]],tbl_PV_Milestones[[#This Row],[Complete]]="No",tbl_PV_Milestones[[#This Row],[Project Status]]&lt;&gt;"On Hold",tbl_PV_Milestones[[#This Row],[Overdue]]=0,tbl_PV_Milestones[[#This Row],[To be Baselined]]&lt;&gt;1),1,0)</f>
        <v>0</v>
      </c>
      <c r="AF3446" s="41">
        <f>IF(AND(tbl_PV_Milestones[[#This Row],[BL FY]]=2025,tbl_PV_Milestones[[#This Row],[Finish FY]]&gt;2025),1,0)</f>
        <v>0</v>
      </c>
      <c r="AG3446" s="56" t="str">
        <f>_xlfn.XLOOKUP(tbl_PV_Milestones[[#This Row],[Work ID]],tbl_PV_Meta[Work ID '#],tbl_PV_Meta[Project Manager/Owner],,0)</f>
        <v>Project Manager 6</v>
      </c>
    </row>
    <row r="3447" spans="4:33" x14ac:dyDescent="0.25">
      <c r="D3447" s="6" t="s">
        <v>154</v>
      </c>
      <c r="E3447" s="6" t="s">
        <v>52</v>
      </c>
      <c r="F3447" s="6" t="s">
        <v>1712</v>
      </c>
      <c r="G3447" s="6" t="s">
        <v>1250</v>
      </c>
      <c r="H3447" s="6" t="s">
        <v>505</v>
      </c>
      <c r="I3447" s="6" t="s">
        <v>506</v>
      </c>
      <c r="J3447" s="6" t="s">
        <v>154</v>
      </c>
      <c r="K3447" s="6" t="s">
        <v>36</v>
      </c>
      <c r="L3447" s="6" t="s">
        <v>85</v>
      </c>
      <c r="M3447" s="43"/>
      <c r="N3447" s="44" t="s">
        <v>1979</v>
      </c>
      <c r="S3447" s="45" t="e">
        <f>_xlfn.CONCAT(#REF!,TRIM(tbl_PV_Milestones[[#This Row],[Milestone Description]]))</f>
        <v>#REF!</v>
      </c>
      <c r="T3447" s="84" t="str">
        <f>IF(COUNTIF(tbl_PV_Milestones[UID],tbl_PV_Milestones[[#This Row],[UID]])&gt;1,"Duplicate","")</f>
        <v>Duplicate</v>
      </c>
      <c r="U3447" s="42" t="str">
        <f>_xlfn.XLOOKUP(tbl_PV_Milestones[[#This Row],[Work ID]],tbl_PV_Meta[Work ID '#],tbl_PV_Meta[Sub-Portfolio])</f>
        <v>Sub-Portfolio 7</v>
      </c>
      <c r="V3447" s="41">
        <f>IF(MONTH(tbl_PV_Milestones[[#This Row],[Baseline Date]])&lt;7,YEAR(tbl_PV_Milestones[[#This Row],[Baseline Date]]),YEAR(tbl_PV_Milestones[[#This Row],[Baseline Date]])+1)</f>
        <v>1900</v>
      </c>
      <c r="W3447" s="41">
        <f>IF(MONTH(tbl_PV_Milestones[[#This Row],[Actual/Schedule Finish]])&lt;7,YEAR(tbl_PV_Milestones[[#This Row],[Actual/Schedule Finish]]),YEAR(tbl_PV_Milestones[[#This Row],[Actual/Schedule Finish]])+1)</f>
        <v>1900</v>
      </c>
      <c r="X3447" s="41" t="str">
        <f>IF(OR(tbl_PV_Milestones[[#This Row],[Project Status]]="Completed",tbl_PV_Milestones[[#This Row],[Project Status]]="Assumed Completed"),"Yes","No")</f>
        <v>No</v>
      </c>
      <c r="Y3447" s="41">
        <f>IF(tbl_PV_Milestones[[#This Row],[Baseline Date]]="",1,0)</f>
        <v>1</v>
      </c>
      <c r="Z3447" s="41">
        <f>IF(tbl_PV_Milestones[[#This Row],[Baseline Date]]&lt;PV_Meta!$B$7,1,0)</f>
        <v>1</v>
      </c>
      <c r="AA3447" s="41">
        <f>IF(tbl_PV_Milestones[[#This Row],[Complete]]="Yes",1,0)</f>
        <v>0</v>
      </c>
      <c r="AB3447" s="41">
        <f>IF(AND(tbl_PV_Milestones[[#This Row],[BL FY]]=2025,tbl_PV_Milestones[[#This Row],[Baseline Date]]&lt;PV_Meta!$B$7),1,0)</f>
        <v>0</v>
      </c>
      <c r="AC3447" s="41">
        <f>IF(AND(tbl_PV_Milestones[[#This Row],[Planned YTD]]=1,tbl_PV_Milestones[[#This Row],[Complete]]="Yes"),1,0)</f>
        <v>0</v>
      </c>
      <c r="AD3447" s="41">
        <f>IF(AND(tbl_PV_Milestones[[#This Row],[Actual/Schedule Finish]]&lt;PV_Meta!$B$7,tbl_PV_Milestones[[#This Row],[Complete]]="No",tbl_PV_Milestones[[#This Row],[Project Status]]&lt;&gt;"On Hold"),1,0)</f>
        <v>1</v>
      </c>
      <c r="AE3447" s="41">
        <f>IF(AND(tbl_PV_Milestones[[#This Row],[Actual/Schedule Finish]]&gt;tbl_PV_Milestones[[#This Row],[Baseline Date]],tbl_PV_Milestones[[#This Row],[Complete]]="No",tbl_PV_Milestones[[#This Row],[Project Status]]&lt;&gt;"On Hold",tbl_PV_Milestones[[#This Row],[Overdue]]=0,tbl_PV_Milestones[[#This Row],[To be Baselined]]&lt;&gt;1),1,0)</f>
        <v>0</v>
      </c>
      <c r="AF3447" s="41">
        <f>IF(AND(tbl_PV_Milestones[[#This Row],[BL FY]]=2025,tbl_PV_Milestones[[#This Row],[Finish FY]]&gt;2025),1,0)</f>
        <v>0</v>
      </c>
      <c r="AG3447" s="56" t="str">
        <f>_xlfn.XLOOKUP(tbl_PV_Milestones[[#This Row],[Work ID]],tbl_PV_Meta[Work ID '#],tbl_PV_Meta[Project Manager/Owner],,0)</f>
        <v>Project Manager 33</v>
      </c>
    </row>
    <row r="3448" spans="4:33" x14ac:dyDescent="0.25">
      <c r="D3448" s="6" t="s">
        <v>154</v>
      </c>
      <c r="E3448" s="6" t="s">
        <v>614</v>
      </c>
      <c r="F3448" s="6" t="s">
        <v>1700</v>
      </c>
      <c r="G3448" s="6" t="s">
        <v>968</v>
      </c>
      <c r="H3448" s="6" t="s">
        <v>505</v>
      </c>
      <c r="I3448" s="6" t="s">
        <v>510</v>
      </c>
      <c r="J3448" s="6" t="s">
        <v>154</v>
      </c>
      <c r="K3448" s="6" t="s">
        <v>36</v>
      </c>
      <c r="L3448" s="6" t="s">
        <v>88</v>
      </c>
      <c r="M3448" s="43"/>
      <c r="N3448" s="44" t="s">
        <v>1979</v>
      </c>
      <c r="O3448" s="39">
        <v>45443.708333333299</v>
      </c>
      <c r="P3448" s="39">
        <v>45560.708333333299</v>
      </c>
      <c r="Q3448" s="6">
        <v>82</v>
      </c>
      <c r="R3448" s="6">
        <v>4.7869235259778202E-2</v>
      </c>
      <c r="S3448" s="45" t="e">
        <f>_xlfn.CONCAT(#REF!,TRIM(tbl_PV_Milestones[[#This Row],[Milestone Description]]))</f>
        <v>#REF!</v>
      </c>
      <c r="T3448" s="84" t="str">
        <f>IF(COUNTIF(tbl_PV_Milestones[UID],tbl_PV_Milestones[[#This Row],[UID]])&gt;1,"Duplicate","")</f>
        <v>Duplicate</v>
      </c>
      <c r="U3448" s="42" t="str">
        <f>_xlfn.XLOOKUP(tbl_PV_Milestones[[#This Row],[Work ID]],tbl_PV_Meta[Work ID '#],tbl_PV_Meta[Sub-Portfolio])</f>
        <v>Sub-Portfolio 7</v>
      </c>
      <c r="V3448" s="41">
        <f>IF(MONTH(tbl_PV_Milestones[[#This Row],[Baseline Date]])&lt;7,YEAR(tbl_PV_Milestones[[#This Row],[Baseline Date]]),YEAR(tbl_PV_Milestones[[#This Row],[Baseline Date]])+1)</f>
        <v>2025</v>
      </c>
      <c r="W3448" s="41">
        <f>IF(MONTH(tbl_PV_Milestones[[#This Row],[Actual/Schedule Finish]])&lt;7,YEAR(tbl_PV_Milestones[[#This Row],[Actual/Schedule Finish]]),YEAR(tbl_PV_Milestones[[#This Row],[Actual/Schedule Finish]])+1)</f>
        <v>2024</v>
      </c>
      <c r="X3448" s="41" t="str">
        <f>IF(OR(tbl_PV_Milestones[[#This Row],[Project Status]]="Completed",tbl_PV_Milestones[[#This Row],[Project Status]]="Assumed Completed"),"Yes","No")</f>
        <v>No</v>
      </c>
      <c r="Y3448" s="41">
        <f>IF(tbl_PV_Milestones[[#This Row],[Baseline Date]]="",1,0)</f>
        <v>0</v>
      </c>
      <c r="Z3448" s="41">
        <f>IF(tbl_PV_Milestones[[#This Row],[Baseline Date]]&lt;PV_Meta!$B$7,1,0)</f>
        <v>1</v>
      </c>
      <c r="AA3448" s="41">
        <f>IF(tbl_PV_Milestones[[#This Row],[Complete]]="Yes",1,0)</f>
        <v>0</v>
      </c>
      <c r="AB3448" s="41">
        <f>IF(AND(tbl_PV_Milestones[[#This Row],[BL FY]]=2025,tbl_PV_Milestones[[#This Row],[Baseline Date]]&lt;PV_Meta!$B$7),1,0)</f>
        <v>1</v>
      </c>
      <c r="AC3448" s="41">
        <f>IF(AND(tbl_PV_Milestones[[#This Row],[Planned YTD]]=1,tbl_PV_Milestones[[#This Row],[Complete]]="Yes"),1,0)</f>
        <v>0</v>
      </c>
      <c r="AD3448" s="41">
        <f>IF(AND(tbl_PV_Milestones[[#This Row],[Actual/Schedule Finish]]&lt;PV_Meta!$B$7,tbl_PV_Milestones[[#This Row],[Complete]]="No",tbl_PV_Milestones[[#This Row],[Project Status]]&lt;&gt;"On Hold"),1,0)</f>
        <v>1</v>
      </c>
      <c r="AE3448" s="41">
        <f>IF(AND(tbl_PV_Milestones[[#This Row],[Actual/Schedule Finish]]&gt;tbl_PV_Milestones[[#This Row],[Baseline Date]],tbl_PV_Milestones[[#This Row],[Complete]]="No",tbl_PV_Milestones[[#This Row],[Project Status]]&lt;&gt;"On Hold",tbl_PV_Milestones[[#This Row],[Overdue]]=0,tbl_PV_Milestones[[#This Row],[To be Baselined]]&lt;&gt;1),1,0)</f>
        <v>0</v>
      </c>
      <c r="AF3448" s="41">
        <f>IF(AND(tbl_PV_Milestones[[#This Row],[BL FY]]=2025,tbl_PV_Milestones[[#This Row],[Finish FY]]&gt;2025),1,0)</f>
        <v>0</v>
      </c>
      <c r="AG3448" s="56" t="str">
        <f>_xlfn.XLOOKUP(tbl_PV_Milestones[[#This Row],[Work ID]],tbl_PV_Meta[Work ID '#],tbl_PV_Meta[Project Manager/Owner],,0)</f>
        <v>Project Manager 17</v>
      </c>
    </row>
    <row r="3449" spans="4:33" x14ac:dyDescent="0.25">
      <c r="D3449" s="6" t="s">
        <v>154</v>
      </c>
      <c r="E3449" s="6" t="s">
        <v>52</v>
      </c>
      <c r="F3449" s="6" t="s">
        <v>1761</v>
      </c>
      <c r="G3449" s="6" t="s">
        <v>738</v>
      </c>
      <c r="H3449" s="6" t="s">
        <v>505</v>
      </c>
      <c r="I3449" s="6" t="s">
        <v>522</v>
      </c>
      <c r="J3449" s="6" t="s">
        <v>154</v>
      </c>
      <c r="K3449" s="6" t="s">
        <v>61</v>
      </c>
      <c r="L3449" s="6" t="s">
        <v>42</v>
      </c>
      <c r="M3449" s="43"/>
      <c r="N3449" s="44" t="s">
        <v>1979</v>
      </c>
      <c r="S3449" s="45" t="e">
        <f>_xlfn.CONCAT(#REF!,TRIM(tbl_PV_Milestones[[#This Row],[Milestone Description]]))</f>
        <v>#REF!</v>
      </c>
      <c r="T3449" s="84" t="str">
        <f>IF(COUNTIF(tbl_PV_Milestones[UID],tbl_PV_Milestones[[#This Row],[UID]])&gt;1,"Duplicate","")</f>
        <v>Duplicate</v>
      </c>
      <c r="U3449" s="42" t="str">
        <f>_xlfn.XLOOKUP(tbl_PV_Milestones[[#This Row],[Work ID]],tbl_PV_Meta[Work ID '#],tbl_PV_Meta[Sub-Portfolio])</f>
        <v>Sub-Portfolio 8</v>
      </c>
      <c r="V3449" s="41">
        <f>IF(MONTH(tbl_PV_Milestones[[#This Row],[Baseline Date]])&lt;7,YEAR(tbl_PV_Milestones[[#This Row],[Baseline Date]]),YEAR(tbl_PV_Milestones[[#This Row],[Baseline Date]])+1)</f>
        <v>1900</v>
      </c>
      <c r="W3449" s="41">
        <f>IF(MONTH(tbl_PV_Milestones[[#This Row],[Actual/Schedule Finish]])&lt;7,YEAR(tbl_PV_Milestones[[#This Row],[Actual/Schedule Finish]]),YEAR(tbl_PV_Milestones[[#This Row],[Actual/Schedule Finish]])+1)</f>
        <v>1900</v>
      </c>
      <c r="X3449" s="41" t="str">
        <f>IF(OR(tbl_PV_Milestones[[#This Row],[Project Status]]="Completed",tbl_PV_Milestones[[#This Row],[Project Status]]="Assumed Completed"),"Yes","No")</f>
        <v>No</v>
      </c>
      <c r="Y3449" s="41">
        <f>IF(tbl_PV_Milestones[[#This Row],[Baseline Date]]="",1,0)</f>
        <v>1</v>
      </c>
      <c r="Z3449" s="41">
        <f>IF(tbl_PV_Milestones[[#This Row],[Baseline Date]]&lt;PV_Meta!$B$7,1,0)</f>
        <v>1</v>
      </c>
      <c r="AA3449" s="41">
        <f>IF(tbl_PV_Milestones[[#This Row],[Complete]]="Yes",1,0)</f>
        <v>0</v>
      </c>
      <c r="AB3449" s="41">
        <f>IF(AND(tbl_PV_Milestones[[#This Row],[BL FY]]=2025,tbl_PV_Milestones[[#This Row],[Baseline Date]]&lt;PV_Meta!$B$7),1,0)</f>
        <v>0</v>
      </c>
      <c r="AC3449" s="41">
        <f>IF(AND(tbl_PV_Milestones[[#This Row],[Planned YTD]]=1,tbl_PV_Milestones[[#This Row],[Complete]]="Yes"),1,0)</f>
        <v>0</v>
      </c>
      <c r="AD3449" s="41">
        <f>IF(AND(tbl_PV_Milestones[[#This Row],[Actual/Schedule Finish]]&lt;PV_Meta!$B$7,tbl_PV_Milestones[[#This Row],[Complete]]="No",tbl_PV_Milestones[[#This Row],[Project Status]]&lt;&gt;"On Hold"),1,0)</f>
        <v>1</v>
      </c>
      <c r="AE3449" s="41">
        <f>IF(AND(tbl_PV_Milestones[[#This Row],[Actual/Schedule Finish]]&gt;tbl_PV_Milestones[[#This Row],[Baseline Date]],tbl_PV_Milestones[[#This Row],[Complete]]="No",tbl_PV_Milestones[[#This Row],[Project Status]]&lt;&gt;"On Hold",tbl_PV_Milestones[[#This Row],[Overdue]]=0,tbl_PV_Milestones[[#This Row],[To be Baselined]]&lt;&gt;1),1,0)</f>
        <v>0</v>
      </c>
      <c r="AF3449" s="41">
        <f>IF(AND(tbl_PV_Milestones[[#This Row],[BL FY]]=2025,tbl_PV_Milestones[[#This Row],[Finish FY]]&gt;2025),1,0)</f>
        <v>0</v>
      </c>
      <c r="AG3449" s="56" t="str">
        <f>_xlfn.XLOOKUP(tbl_PV_Milestones[[#This Row],[Work ID]],tbl_PV_Meta[Work ID '#],tbl_PV_Meta[Project Manager/Owner],,0)</f>
        <v>Project Manager 21</v>
      </c>
    </row>
    <row r="3450" spans="4:33" x14ac:dyDescent="0.25">
      <c r="D3450" s="6" t="s">
        <v>154</v>
      </c>
      <c r="E3450" s="6" t="s">
        <v>52</v>
      </c>
      <c r="F3450" s="6" t="s">
        <v>1761</v>
      </c>
      <c r="G3450" s="6" t="s">
        <v>572</v>
      </c>
      <c r="H3450" s="6" t="s">
        <v>505</v>
      </c>
      <c r="I3450" s="6" t="s">
        <v>522</v>
      </c>
      <c r="J3450" s="6" t="s">
        <v>154</v>
      </c>
      <c r="K3450" s="6" t="s">
        <v>61</v>
      </c>
      <c r="L3450" s="6" t="s">
        <v>42</v>
      </c>
      <c r="M3450" s="43"/>
      <c r="N3450" s="44" t="s">
        <v>1979</v>
      </c>
      <c r="S3450" s="45" t="e">
        <f>_xlfn.CONCAT(#REF!,TRIM(tbl_PV_Milestones[[#This Row],[Milestone Description]]))</f>
        <v>#REF!</v>
      </c>
      <c r="T3450" s="84" t="str">
        <f>IF(COUNTIF(tbl_PV_Milestones[UID],tbl_PV_Milestones[[#This Row],[UID]])&gt;1,"Duplicate","")</f>
        <v>Duplicate</v>
      </c>
      <c r="U3450" s="42" t="str">
        <f>_xlfn.XLOOKUP(tbl_PV_Milestones[[#This Row],[Work ID]],tbl_PV_Meta[Work ID '#],tbl_PV_Meta[Sub-Portfolio])</f>
        <v>Sub-Portfolio 8</v>
      </c>
      <c r="V3450" s="41">
        <f>IF(MONTH(tbl_PV_Milestones[[#This Row],[Baseline Date]])&lt;7,YEAR(tbl_PV_Milestones[[#This Row],[Baseline Date]]),YEAR(tbl_PV_Milestones[[#This Row],[Baseline Date]])+1)</f>
        <v>1900</v>
      </c>
      <c r="W3450" s="41">
        <f>IF(MONTH(tbl_PV_Milestones[[#This Row],[Actual/Schedule Finish]])&lt;7,YEAR(tbl_PV_Milestones[[#This Row],[Actual/Schedule Finish]]),YEAR(tbl_PV_Milestones[[#This Row],[Actual/Schedule Finish]])+1)</f>
        <v>1900</v>
      </c>
      <c r="X3450" s="41" t="str">
        <f>IF(OR(tbl_PV_Milestones[[#This Row],[Project Status]]="Completed",tbl_PV_Milestones[[#This Row],[Project Status]]="Assumed Completed"),"Yes","No")</f>
        <v>No</v>
      </c>
      <c r="Y3450" s="41">
        <f>IF(tbl_PV_Milestones[[#This Row],[Baseline Date]]="",1,0)</f>
        <v>1</v>
      </c>
      <c r="Z3450" s="41">
        <f>IF(tbl_PV_Milestones[[#This Row],[Baseline Date]]&lt;PV_Meta!$B$7,1,0)</f>
        <v>1</v>
      </c>
      <c r="AA3450" s="41">
        <f>IF(tbl_PV_Milestones[[#This Row],[Complete]]="Yes",1,0)</f>
        <v>0</v>
      </c>
      <c r="AB3450" s="41">
        <f>IF(AND(tbl_PV_Milestones[[#This Row],[BL FY]]=2025,tbl_PV_Milestones[[#This Row],[Baseline Date]]&lt;PV_Meta!$B$7),1,0)</f>
        <v>0</v>
      </c>
      <c r="AC3450" s="41">
        <f>IF(AND(tbl_PV_Milestones[[#This Row],[Planned YTD]]=1,tbl_PV_Milestones[[#This Row],[Complete]]="Yes"),1,0)</f>
        <v>0</v>
      </c>
      <c r="AD3450" s="41">
        <f>IF(AND(tbl_PV_Milestones[[#This Row],[Actual/Schedule Finish]]&lt;PV_Meta!$B$7,tbl_PV_Milestones[[#This Row],[Complete]]="No",tbl_PV_Milestones[[#This Row],[Project Status]]&lt;&gt;"On Hold"),1,0)</f>
        <v>1</v>
      </c>
      <c r="AE3450" s="41">
        <f>IF(AND(tbl_PV_Milestones[[#This Row],[Actual/Schedule Finish]]&gt;tbl_PV_Milestones[[#This Row],[Baseline Date]],tbl_PV_Milestones[[#This Row],[Complete]]="No",tbl_PV_Milestones[[#This Row],[Project Status]]&lt;&gt;"On Hold",tbl_PV_Milestones[[#This Row],[Overdue]]=0,tbl_PV_Milestones[[#This Row],[To be Baselined]]&lt;&gt;1),1,0)</f>
        <v>0</v>
      </c>
      <c r="AF3450" s="41">
        <f>IF(AND(tbl_PV_Milestones[[#This Row],[BL FY]]=2025,tbl_PV_Milestones[[#This Row],[Finish FY]]&gt;2025),1,0)</f>
        <v>0</v>
      </c>
      <c r="AG3450" s="56" t="str">
        <f>_xlfn.XLOOKUP(tbl_PV_Milestones[[#This Row],[Work ID]],tbl_PV_Meta[Work ID '#],tbl_PV_Meta[Project Manager/Owner],,0)</f>
        <v>Project Manager 21</v>
      </c>
    </row>
    <row r="3451" spans="4:33" x14ac:dyDescent="0.25">
      <c r="D3451" s="6" t="s">
        <v>154</v>
      </c>
      <c r="E3451" s="6" t="s">
        <v>52</v>
      </c>
      <c r="F3451" s="6" t="s">
        <v>1761</v>
      </c>
      <c r="G3451" s="6" t="s">
        <v>739</v>
      </c>
      <c r="H3451" s="6" t="s">
        <v>505</v>
      </c>
      <c r="I3451" s="6" t="s">
        <v>522</v>
      </c>
      <c r="J3451" s="6" t="s">
        <v>154</v>
      </c>
      <c r="K3451" s="6" t="s">
        <v>61</v>
      </c>
      <c r="L3451" s="6" t="s">
        <v>42</v>
      </c>
      <c r="M3451" s="43"/>
      <c r="N3451" s="44" t="s">
        <v>1979</v>
      </c>
      <c r="S3451" s="45" t="e">
        <f>_xlfn.CONCAT(#REF!,TRIM(tbl_PV_Milestones[[#This Row],[Milestone Description]]))</f>
        <v>#REF!</v>
      </c>
      <c r="T3451" s="84" t="str">
        <f>IF(COUNTIF(tbl_PV_Milestones[UID],tbl_PV_Milestones[[#This Row],[UID]])&gt;1,"Duplicate","")</f>
        <v>Duplicate</v>
      </c>
      <c r="U3451" s="42" t="str">
        <f>_xlfn.XLOOKUP(tbl_PV_Milestones[[#This Row],[Work ID]],tbl_PV_Meta[Work ID '#],tbl_PV_Meta[Sub-Portfolio])</f>
        <v>Sub-Portfolio 8</v>
      </c>
      <c r="V3451" s="41">
        <f>IF(MONTH(tbl_PV_Milestones[[#This Row],[Baseline Date]])&lt;7,YEAR(tbl_PV_Milestones[[#This Row],[Baseline Date]]),YEAR(tbl_PV_Milestones[[#This Row],[Baseline Date]])+1)</f>
        <v>1900</v>
      </c>
      <c r="W3451" s="41">
        <f>IF(MONTH(tbl_PV_Milestones[[#This Row],[Actual/Schedule Finish]])&lt;7,YEAR(tbl_PV_Milestones[[#This Row],[Actual/Schedule Finish]]),YEAR(tbl_PV_Milestones[[#This Row],[Actual/Schedule Finish]])+1)</f>
        <v>1900</v>
      </c>
      <c r="X3451" s="41" t="str">
        <f>IF(OR(tbl_PV_Milestones[[#This Row],[Project Status]]="Completed",tbl_PV_Milestones[[#This Row],[Project Status]]="Assumed Completed"),"Yes","No")</f>
        <v>No</v>
      </c>
      <c r="Y3451" s="41">
        <f>IF(tbl_PV_Milestones[[#This Row],[Baseline Date]]="",1,0)</f>
        <v>1</v>
      </c>
      <c r="Z3451" s="41">
        <f>IF(tbl_PV_Milestones[[#This Row],[Baseline Date]]&lt;PV_Meta!$B$7,1,0)</f>
        <v>1</v>
      </c>
      <c r="AA3451" s="41">
        <f>IF(tbl_PV_Milestones[[#This Row],[Complete]]="Yes",1,0)</f>
        <v>0</v>
      </c>
      <c r="AB3451" s="41">
        <f>IF(AND(tbl_PV_Milestones[[#This Row],[BL FY]]=2025,tbl_PV_Milestones[[#This Row],[Baseline Date]]&lt;PV_Meta!$B$7),1,0)</f>
        <v>0</v>
      </c>
      <c r="AC3451" s="41">
        <f>IF(AND(tbl_PV_Milestones[[#This Row],[Planned YTD]]=1,tbl_PV_Milestones[[#This Row],[Complete]]="Yes"),1,0)</f>
        <v>0</v>
      </c>
      <c r="AD3451" s="41">
        <f>IF(AND(tbl_PV_Milestones[[#This Row],[Actual/Schedule Finish]]&lt;PV_Meta!$B$7,tbl_PV_Milestones[[#This Row],[Complete]]="No",tbl_PV_Milestones[[#This Row],[Project Status]]&lt;&gt;"On Hold"),1,0)</f>
        <v>1</v>
      </c>
      <c r="AE3451" s="41">
        <f>IF(AND(tbl_PV_Milestones[[#This Row],[Actual/Schedule Finish]]&gt;tbl_PV_Milestones[[#This Row],[Baseline Date]],tbl_PV_Milestones[[#This Row],[Complete]]="No",tbl_PV_Milestones[[#This Row],[Project Status]]&lt;&gt;"On Hold",tbl_PV_Milestones[[#This Row],[Overdue]]=0,tbl_PV_Milestones[[#This Row],[To be Baselined]]&lt;&gt;1),1,0)</f>
        <v>0</v>
      </c>
      <c r="AF3451" s="41">
        <f>IF(AND(tbl_PV_Milestones[[#This Row],[BL FY]]=2025,tbl_PV_Milestones[[#This Row],[Finish FY]]&gt;2025),1,0)</f>
        <v>0</v>
      </c>
      <c r="AG3451" s="56" t="str">
        <f>_xlfn.XLOOKUP(tbl_PV_Milestones[[#This Row],[Work ID]],tbl_PV_Meta[Work ID '#],tbl_PV_Meta[Project Manager/Owner],,0)</f>
        <v>Project Manager 21</v>
      </c>
    </row>
    <row r="3452" spans="4:33" x14ac:dyDescent="0.25">
      <c r="D3452" s="6" t="s">
        <v>154</v>
      </c>
      <c r="E3452" s="6" t="s">
        <v>52</v>
      </c>
      <c r="F3452" s="6" t="s">
        <v>1761</v>
      </c>
      <c r="G3452" s="6" t="s">
        <v>740</v>
      </c>
      <c r="H3452" s="6" t="s">
        <v>505</v>
      </c>
      <c r="I3452" s="6" t="s">
        <v>522</v>
      </c>
      <c r="J3452" s="6" t="s">
        <v>154</v>
      </c>
      <c r="K3452" s="6" t="s">
        <v>61</v>
      </c>
      <c r="L3452" s="6" t="s">
        <v>42</v>
      </c>
      <c r="M3452" s="43"/>
      <c r="N3452" s="44" t="s">
        <v>1979</v>
      </c>
      <c r="S3452" s="45" t="e">
        <f>_xlfn.CONCAT(#REF!,TRIM(tbl_PV_Milestones[[#This Row],[Milestone Description]]))</f>
        <v>#REF!</v>
      </c>
      <c r="T3452" s="84" t="str">
        <f>IF(COUNTIF(tbl_PV_Milestones[UID],tbl_PV_Milestones[[#This Row],[UID]])&gt;1,"Duplicate","")</f>
        <v>Duplicate</v>
      </c>
      <c r="U3452" s="42" t="str">
        <f>_xlfn.XLOOKUP(tbl_PV_Milestones[[#This Row],[Work ID]],tbl_PV_Meta[Work ID '#],tbl_PV_Meta[Sub-Portfolio])</f>
        <v>Sub-Portfolio 8</v>
      </c>
      <c r="V3452" s="41">
        <f>IF(MONTH(tbl_PV_Milestones[[#This Row],[Baseline Date]])&lt;7,YEAR(tbl_PV_Milestones[[#This Row],[Baseline Date]]),YEAR(tbl_PV_Milestones[[#This Row],[Baseline Date]])+1)</f>
        <v>1900</v>
      </c>
      <c r="W3452" s="41">
        <f>IF(MONTH(tbl_PV_Milestones[[#This Row],[Actual/Schedule Finish]])&lt;7,YEAR(tbl_PV_Milestones[[#This Row],[Actual/Schedule Finish]]),YEAR(tbl_PV_Milestones[[#This Row],[Actual/Schedule Finish]])+1)</f>
        <v>1900</v>
      </c>
      <c r="X3452" s="41" t="str">
        <f>IF(OR(tbl_PV_Milestones[[#This Row],[Project Status]]="Completed",tbl_PV_Milestones[[#This Row],[Project Status]]="Assumed Completed"),"Yes","No")</f>
        <v>No</v>
      </c>
      <c r="Y3452" s="41">
        <f>IF(tbl_PV_Milestones[[#This Row],[Baseline Date]]="",1,0)</f>
        <v>1</v>
      </c>
      <c r="Z3452" s="41">
        <f>IF(tbl_PV_Milestones[[#This Row],[Baseline Date]]&lt;PV_Meta!$B$7,1,0)</f>
        <v>1</v>
      </c>
      <c r="AA3452" s="41">
        <f>IF(tbl_PV_Milestones[[#This Row],[Complete]]="Yes",1,0)</f>
        <v>0</v>
      </c>
      <c r="AB3452" s="41">
        <f>IF(AND(tbl_PV_Milestones[[#This Row],[BL FY]]=2025,tbl_PV_Milestones[[#This Row],[Baseline Date]]&lt;PV_Meta!$B$7),1,0)</f>
        <v>0</v>
      </c>
      <c r="AC3452" s="41">
        <f>IF(AND(tbl_PV_Milestones[[#This Row],[Planned YTD]]=1,tbl_PV_Milestones[[#This Row],[Complete]]="Yes"),1,0)</f>
        <v>0</v>
      </c>
      <c r="AD3452" s="41">
        <f>IF(AND(tbl_PV_Milestones[[#This Row],[Actual/Schedule Finish]]&lt;PV_Meta!$B$7,tbl_PV_Milestones[[#This Row],[Complete]]="No",tbl_PV_Milestones[[#This Row],[Project Status]]&lt;&gt;"On Hold"),1,0)</f>
        <v>1</v>
      </c>
      <c r="AE3452" s="41">
        <f>IF(AND(tbl_PV_Milestones[[#This Row],[Actual/Schedule Finish]]&gt;tbl_PV_Milestones[[#This Row],[Baseline Date]],tbl_PV_Milestones[[#This Row],[Complete]]="No",tbl_PV_Milestones[[#This Row],[Project Status]]&lt;&gt;"On Hold",tbl_PV_Milestones[[#This Row],[Overdue]]=0,tbl_PV_Milestones[[#This Row],[To be Baselined]]&lt;&gt;1),1,0)</f>
        <v>0</v>
      </c>
      <c r="AF3452" s="41">
        <f>IF(AND(tbl_PV_Milestones[[#This Row],[BL FY]]=2025,tbl_PV_Milestones[[#This Row],[Finish FY]]&gt;2025),1,0)</f>
        <v>0</v>
      </c>
      <c r="AG3452" s="56" t="str">
        <f>_xlfn.XLOOKUP(tbl_PV_Milestones[[#This Row],[Work ID]],tbl_PV_Meta[Work ID '#],tbl_PV_Meta[Project Manager/Owner],,0)</f>
        <v>Project Manager 21</v>
      </c>
    </row>
    <row r="3453" spans="4:33" x14ac:dyDescent="0.25">
      <c r="D3453" s="6" t="s">
        <v>154</v>
      </c>
      <c r="E3453" s="6" t="s">
        <v>52</v>
      </c>
      <c r="F3453" s="6" t="s">
        <v>1761</v>
      </c>
      <c r="G3453" s="6" t="s">
        <v>741</v>
      </c>
      <c r="H3453" s="6" t="s">
        <v>505</v>
      </c>
      <c r="I3453" s="6" t="s">
        <v>522</v>
      </c>
      <c r="J3453" s="6" t="s">
        <v>154</v>
      </c>
      <c r="K3453" s="6" t="s">
        <v>61</v>
      </c>
      <c r="L3453" s="6" t="s">
        <v>42</v>
      </c>
      <c r="M3453" s="43"/>
      <c r="N3453" s="44" t="s">
        <v>1979</v>
      </c>
      <c r="S3453" s="45" t="e">
        <f>_xlfn.CONCAT(#REF!,TRIM(tbl_PV_Milestones[[#This Row],[Milestone Description]]))</f>
        <v>#REF!</v>
      </c>
      <c r="T3453" s="84" t="str">
        <f>IF(COUNTIF(tbl_PV_Milestones[UID],tbl_PV_Milestones[[#This Row],[UID]])&gt;1,"Duplicate","")</f>
        <v>Duplicate</v>
      </c>
      <c r="U3453" s="42" t="str">
        <f>_xlfn.XLOOKUP(tbl_PV_Milestones[[#This Row],[Work ID]],tbl_PV_Meta[Work ID '#],tbl_PV_Meta[Sub-Portfolio])</f>
        <v>Sub-Portfolio 8</v>
      </c>
      <c r="V3453" s="41">
        <f>IF(MONTH(tbl_PV_Milestones[[#This Row],[Baseline Date]])&lt;7,YEAR(tbl_PV_Milestones[[#This Row],[Baseline Date]]),YEAR(tbl_PV_Milestones[[#This Row],[Baseline Date]])+1)</f>
        <v>1900</v>
      </c>
      <c r="W3453" s="41">
        <f>IF(MONTH(tbl_PV_Milestones[[#This Row],[Actual/Schedule Finish]])&lt;7,YEAR(tbl_PV_Milestones[[#This Row],[Actual/Schedule Finish]]),YEAR(tbl_PV_Milestones[[#This Row],[Actual/Schedule Finish]])+1)</f>
        <v>1900</v>
      </c>
      <c r="X3453" s="41" t="str">
        <f>IF(OR(tbl_PV_Milestones[[#This Row],[Project Status]]="Completed",tbl_PV_Milestones[[#This Row],[Project Status]]="Assumed Completed"),"Yes","No")</f>
        <v>No</v>
      </c>
      <c r="Y3453" s="41">
        <f>IF(tbl_PV_Milestones[[#This Row],[Baseline Date]]="",1,0)</f>
        <v>1</v>
      </c>
      <c r="Z3453" s="41">
        <f>IF(tbl_PV_Milestones[[#This Row],[Baseline Date]]&lt;PV_Meta!$B$7,1,0)</f>
        <v>1</v>
      </c>
      <c r="AA3453" s="41">
        <f>IF(tbl_PV_Milestones[[#This Row],[Complete]]="Yes",1,0)</f>
        <v>0</v>
      </c>
      <c r="AB3453" s="41">
        <f>IF(AND(tbl_PV_Milestones[[#This Row],[BL FY]]=2025,tbl_PV_Milestones[[#This Row],[Baseline Date]]&lt;PV_Meta!$B$7),1,0)</f>
        <v>0</v>
      </c>
      <c r="AC3453" s="41">
        <f>IF(AND(tbl_PV_Milestones[[#This Row],[Planned YTD]]=1,tbl_PV_Milestones[[#This Row],[Complete]]="Yes"),1,0)</f>
        <v>0</v>
      </c>
      <c r="AD3453" s="41">
        <f>IF(AND(tbl_PV_Milestones[[#This Row],[Actual/Schedule Finish]]&lt;PV_Meta!$B$7,tbl_PV_Milestones[[#This Row],[Complete]]="No",tbl_PV_Milestones[[#This Row],[Project Status]]&lt;&gt;"On Hold"),1,0)</f>
        <v>1</v>
      </c>
      <c r="AE3453" s="41">
        <f>IF(AND(tbl_PV_Milestones[[#This Row],[Actual/Schedule Finish]]&gt;tbl_PV_Milestones[[#This Row],[Baseline Date]],tbl_PV_Milestones[[#This Row],[Complete]]="No",tbl_PV_Milestones[[#This Row],[Project Status]]&lt;&gt;"On Hold",tbl_PV_Milestones[[#This Row],[Overdue]]=0,tbl_PV_Milestones[[#This Row],[To be Baselined]]&lt;&gt;1),1,0)</f>
        <v>0</v>
      </c>
      <c r="AF3453" s="41">
        <f>IF(AND(tbl_PV_Milestones[[#This Row],[BL FY]]=2025,tbl_PV_Milestones[[#This Row],[Finish FY]]&gt;2025),1,0)</f>
        <v>0</v>
      </c>
      <c r="AG3453" s="56" t="str">
        <f>_xlfn.XLOOKUP(tbl_PV_Milestones[[#This Row],[Work ID]],tbl_PV_Meta[Work ID '#],tbl_PV_Meta[Project Manager/Owner],,0)</f>
        <v>Project Manager 21</v>
      </c>
    </row>
    <row r="3454" spans="4:33" x14ac:dyDescent="0.25">
      <c r="D3454" s="6" t="s">
        <v>154</v>
      </c>
      <c r="E3454" s="6" t="s">
        <v>52</v>
      </c>
      <c r="F3454" s="6" t="s">
        <v>1761</v>
      </c>
      <c r="G3454" s="6" t="s">
        <v>742</v>
      </c>
      <c r="H3454" s="6" t="s">
        <v>505</v>
      </c>
      <c r="I3454" s="6" t="s">
        <v>522</v>
      </c>
      <c r="J3454" s="6" t="s">
        <v>154</v>
      </c>
      <c r="K3454" s="6" t="s">
        <v>61</v>
      </c>
      <c r="L3454" s="6" t="s">
        <v>42</v>
      </c>
      <c r="M3454" s="43"/>
      <c r="N3454" s="44" t="s">
        <v>1979</v>
      </c>
      <c r="S3454" s="45" t="e">
        <f>_xlfn.CONCAT(#REF!,TRIM(tbl_PV_Milestones[[#This Row],[Milestone Description]]))</f>
        <v>#REF!</v>
      </c>
      <c r="T3454" s="84" t="str">
        <f>IF(COUNTIF(tbl_PV_Milestones[UID],tbl_PV_Milestones[[#This Row],[UID]])&gt;1,"Duplicate","")</f>
        <v>Duplicate</v>
      </c>
      <c r="U3454" s="42" t="str">
        <f>_xlfn.XLOOKUP(tbl_PV_Milestones[[#This Row],[Work ID]],tbl_PV_Meta[Work ID '#],tbl_PV_Meta[Sub-Portfolio])</f>
        <v>Sub-Portfolio 8</v>
      </c>
      <c r="V3454" s="41">
        <f>IF(MONTH(tbl_PV_Milestones[[#This Row],[Baseline Date]])&lt;7,YEAR(tbl_PV_Milestones[[#This Row],[Baseline Date]]),YEAR(tbl_PV_Milestones[[#This Row],[Baseline Date]])+1)</f>
        <v>1900</v>
      </c>
      <c r="W3454" s="41">
        <f>IF(MONTH(tbl_PV_Milestones[[#This Row],[Actual/Schedule Finish]])&lt;7,YEAR(tbl_PV_Milestones[[#This Row],[Actual/Schedule Finish]]),YEAR(tbl_PV_Milestones[[#This Row],[Actual/Schedule Finish]])+1)</f>
        <v>1900</v>
      </c>
      <c r="X3454" s="41" t="str">
        <f>IF(OR(tbl_PV_Milestones[[#This Row],[Project Status]]="Completed",tbl_PV_Milestones[[#This Row],[Project Status]]="Assumed Completed"),"Yes","No")</f>
        <v>No</v>
      </c>
      <c r="Y3454" s="41">
        <f>IF(tbl_PV_Milestones[[#This Row],[Baseline Date]]="",1,0)</f>
        <v>1</v>
      </c>
      <c r="Z3454" s="41">
        <f>IF(tbl_PV_Milestones[[#This Row],[Baseline Date]]&lt;PV_Meta!$B$7,1,0)</f>
        <v>1</v>
      </c>
      <c r="AA3454" s="41">
        <f>IF(tbl_PV_Milestones[[#This Row],[Complete]]="Yes",1,0)</f>
        <v>0</v>
      </c>
      <c r="AB3454" s="41">
        <f>IF(AND(tbl_PV_Milestones[[#This Row],[BL FY]]=2025,tbl_PV_Milestones[[#This Row],[Baseline Date]]&lt;PV_Meta!$B$7),1,0)</f>
        <v>0</v>
      </c>
      <c r="AC3454" s="41">
        <f>IF(AND(tbl_PV_Milestones[[#This Row],[Planned YTD]]=1,tbl_PV_Milestones[[#This Row],[Complete]]="Yes"),1,0)</f>
        <v>0</v>
      </c>
      <c r="AD3454" s="41">
        <f>IF(AND(tbl_PV_Milestones[[#This Row],[Actual/Schedule Finish]]&lt;PV_Meta!$B$7,tbl_PV_Milestones[[#This Row],[Complete]]="No",tbl_PV_Milestones[[#This Row],[Project Status]]&lt;&gt;"On Hold"),1,0)</f>
        <v>1</v>
      </c>
      <c r="AE3454" s="41">
        <f>IF(AND(tbl_PV_Milestones[[#This Row],[Actual/Schedule Finish]]&gt;tbl_PV_Milestones[[#This Row],[Baseline Date]],tbl_PV_Milestones[[#This Row],[Complete]]="No",tbl_PV_Milestones[[#This Row],[Project Status]]&lt;&gt;"On Hold",tbl_PV_Milestones[[#This Row],[Overdue]]=0,tbl_PV_Milestones[[#This Row],[To be Baselined]]&lt;&gt;1),1,0)</f>
        <v>0</v>
      </c>
      <c r="AF3454" s="41">
        <f>IF(AND(tbl_PV_Milestones[[#This Row],[BL FY]]=2025,tbl_PV_Milestones[[#This Row],[Finish FY]]&gt;2025),1,0)</f>
        <v>0</v>
      </c>
      <c r="AG3454" s="56" t="str">
        <f>_xlfn.XLOOKUP(tbl_PV_Milestones[[#This Row],[Work ID]],tbl_PV_Meta[Work ID '#],tbl_PV_Meta[Project Manager/Owner],,0)</f>
        <v>Project Manager 21</v>
      </c>
    </row>
    <row r="3455" spans="4:33" x14ac:dyDescent="0.25">
      <c r="D3455" s="6" t="s">
        <v>154</v>
      </c>
      <c r="E3455" s="6" t="s">
        <v>52</v>
      </c>
      <c r="F3455" s="6" t="s">
        <v>1761</v>
      </c>
      <c r="G3455" s="6" t="s">
        <v>703</v>
      </c>
      <c r="H3455" s="6" t="s">
        <v>505</v>
      </c>
      <c r="I3455" s="6" t="s">
        <v>522</v>
      </c>
      <c r="J3455" s="6" t="s">
        <v>154</v>
      </c>
      <c r="K3455" s="6" t="s">
        <v>61</v>
      </c>
      <c r="L3455" s="6" t="s">
        <v>42</v>
      </c>
      <c r="M3455" s="43"/>
      <c r="N3455" s="44" t="s">
        <v>1979</v>
      </c>
      <c r="S3455" s="45" t="e">
        <f>_xlfn.CONCAT(#REF!,TRIM(tbl_PV_Milestones[[#This Row],[Milestone Description]]))</f>
        <v>#REF!</v>
      </c>
      <c r="T3455" s="84" t="str">
        <f>IF(COUNTIF(tbl_PV_Milestones[UID],tbl_PV_Milestones[[#This Row],[UID]])&gt;1,"Duplicate","")</f>
        <v>Duplicate</v>
      </c>
      <c r="U3455" s="42" t="str">
        <f>_xlfn.XLOOKUP(tbl_PV_Milestones[[#This Row],[Work ID]],tbl_PV_Meta[Work ID '#],tbl_PV_Meta[Sub-Portfolio])</f>
        <v>Sub-Portfolio 8</v>
      </c>
      <c r="V3455" s="41">
        <f>IF(MONTH(tbl_PV_Milestones[[#This Row],[Baseline Date]])&lt;7,YEAR(tbl_PV_Milestones[[#This Row],[Baseline Date]]),YEAR(tbl_PV_Milestones[[#This Row],[Baseline Date]])+1)</f>
        <v>1900</v>
      </c>
      <c r="W3455" s="41">
        <f>IF(MONTH(tbl_PV_Milestones[[#This Row],[Actual/Schedule Finish]])&lt;7,YEAR(tbl_PV_Milestones[[#This Row],[Actual/Schedule Finish]]),YEAR(tbl_PV_Milestones[[#This Row],[Actual/Schedule Finish]])+1)</f>
        <v>1900</v>
      </c>
      <c r="X3455" s="41" t="str">
        <f>IF(OR(tbl_PV_Milestones[[#This Row],[Project Status]]="Completed",tbl_PV_Milestones[[#This Row],[Project Status]]="Assumed Completed"),"Yes","No")</f>
        <v>No</v>
      </c>
      <c r="Y3455" s="41">
        <f>IF(tbl_PV_Milestones[[#This Row],[Baseline Date]]="",1,0)</f>
        <v>1</v>
      </c>
      <c r="Z3455" s="41">
        <f>IF(tbl_PV_Milestones[[#This Row],[Baseline Date]]&lt;PV_Meta!$B$7,1,0)</f>
        <v>1</v>
      </c>
      <c r="AA3455" s="41">
        <f>IF(tbl_PV_Milestones[[#This Row],[Complete]]="Yes",1,0)</f>
        <v>0</v>
      </c>
      <c r="AB3455" s="41">
        <f>IF(AND(tbl_PV_Milestones[[#This Row],[BL FY]]=2025,tbl_PV_Milestones[[#This Row],[Baseline Date]]&lt;PV_Meta!$B$7),1,0)</f>
        <v>0</v>
      </c>
      <c r="AC3455" s="41">
        <f>IF(AND(tbl_PV_Milestones[[#This Row],[Planned YTD]]=1,tbl_PV_Milestones[[#This Row],[Complete]]="Yes"),1,0)</f>
        <v>0</v>
      </c>
      <c r="AD3455" s="41">
        <f>IF(AND(tbl_PV_Milestones[[#This Row],[Actual/Schedule Finish]]&lt;PV_Meta!$B$7,tbl_PV_Milestones[[#This Row],[Complete]]="No",tbl_PV_Milestones[[#This Row],[Project Status]]&lt;&gt;"On Hold"),1,0)</f>
        <v>1</v>
      </c>
      <c r="AE3455" s="41">
        <f>IF(AND(tbl_PV_Milestones[[#This Row],[Actual/Schedule Finish]]&gt;tbl_PV_Milestones[[#This Row],[Baseline Date]],tbl_PV_Milestones[[#This Row],[Complete]]="No",tbl_PV_Milestones[[#This Row],[Project Status]]&lt;&gt;"On Hold",tbl_PV_Milestones[[#This Row],[Overdue]]=0,tbl_PV_Milestones[[#This Row],[To be Baselined]]&lt;&gt;1),1,0)</f>
        <v>0</v>
      </c>
      <c r="AF3455" s="41">
        <f>IF(AND(tbl_PV_Milestones[[#This Row],[BL FY]]=2025,tbl_PV_Milestones[[#This Row],[Finish FY]]&gt;2025),1,0)</f>
        <v>0</v>
      </c>
      <c r="AG3455" s="56" t="str">
        <f>_xlfn.XLOOKUP(tbl_PV_Milestones[[#This Row],[Work ID]],tbl_PV_Meta[Work ID '#],tbl_PV_Meta[Project Manager/Owner],,0)</f>
        <v>Project Manager 21</v>
      </c>
    </row>
    <row r="3456" spans="4:33" x14ac:dyDescent="0.25">
      <c r="D3456" s="6" t="s">
        <v>154</v>
      </c>
      <c r="E3456" s="6" t="s">
        <v>52</v>
      </c>
      <c r="F3456" s="6" t="s">
        <v>1761</v>
      </c>
      <c r="G3456" s="6" t="s">
        <v>595</v>
      </c>
      <c r="H3456" s="6" t="s">
        <v>505</v>
      </c>
      <c r="I3456" s="6" t="s">
        <v>522</v>
      </c>
      <c r="J3456" s="6" t="s">
        <v>154</v>
      </c>
      <c r="K3456" s="6" t="s">
        <v>61</v>
      </c>
      <c r="L3456" s="6" t="s">
        <v>42</v>
      </c>
      <c r="M3456" s="43"/>
      <c r="N3456" s="44" t="s">
        <v>1979</v>
      </c>
      <c r="S3456" s="45" t="e">
        <f>_xlfn.CONCAT(#REF!,TRIM(tbl_PV_Milestones[[#This Row],[Milestone Description]]))</f>
        <v>#REF!</v>
      </c>
      <c r="T3456" s="84" t="str">
        <f>IF(COUNTIF(tbl_PV_Milestones[UID],tbl_PV_Milestones[[#This Row],[UID]])&gt;1,"Duplicate","")</f>
        <v>Duplicate</v>
      </c>
      <c r="U3456" s="42" t="str">
        <f>_xlfn.XLOOKUP(tbl_PV_Milestones[[#This Row],[Work ID]],tbl_PV_Meta[Work ID '#],tbl_PV_Meta[Sub-Portfolio])</f>
        <v>Sub-Portfolio 8</v>
      </c>
      <c r="V3456" s="41">
        <f>IF(MONTH(tbl_PV_Milestones[[#This Row],[Baseline Date]])&lt;7,YEAR(tbl_PV_Milestones[[#This Row],[Baseline Date]]),YEAR(tbl_PV_Milestones[[#This Row],[Baseline Date]])+1)</f>
        <v>1900</v>
      </c>
      <c r="W3456" s="41">
        <f>IF(MONTH(tbl_PV_Milestones[[#This Row],[Actual/Schedule Finish]])&lt;7,YEAR(tbl_PV_Milestones[[#This Row],[Actual/Schedule Finish]]),YEAR(tbl_PV_Milestones[[#This Row],[Actual/Schedule Finish]])+1)</f>
        <v>1900</v>
      </c>
      <c r="X3456" s="41" t="str">
        <f>IF(OR(tbl_PV_Milestones[[#This Row],[Project Status]]="Completed",tbl_PV_Milestones[[#This Row],[Project Status]]="Assumed Completed"),"Yes","No")</f>
        <v>No</v>
      </c>
      <c r="Y3456" s="41">
        <f>IF(tbl_PV_Milestones[[#This Row],[Baseline Date]]="",1,0)</f>
        <v>1</v>
      </c>
      <c r="Z3456" s="41">
        <f>IF(tbl_PV_Milestones[[#This Row],[Baseline Date]]&lt;PV_Meta!$B$7,1,0)</f>
        <v>1</v>
      </c>
      <c r="AA3456" s="41">
        <f>IF(tbl_PV_Milestones[[#This Row],[Complete]]="Yes",1,0)</f>
        <v>0</v>
      </c>
      <c r="AB3456" s="41">
        <f>IF(AND(tbl_PV_Milestones[[#This Row],[BL FY]]=2025,tbl_PV_Milestones[[#This Row],[Baseline Date]]&lt;PV_Meta!$B$7),1,0)</f>
        <v>0</v>
      </c>
      <c r="AC3456" s="41">
        <f>IF(AND(tbl_PV_Milestones[[#This Row],[Planned YTD]]=1,tbl_PV_Milestones[[#This Row],[Complete]]="Yes"),1,0)</f>
        <v>0</v>
      </c>
      <c r="AD3456" s="41">
        <f>IF(AND(tbl_PV_Milestones[[#This Row],[Actual/Schedule Finish]]&lt;PV_Meta!$B$7,tbl_PV_Milestones[[#This Row],[Complete]]="No",tbl_PV_Milestones[[#This Row],[Project Status]]&lt;&gt;"On Hold"),1,0)</f>
        <v>1</v>
      </c>
      <c r="AE3456" s="41">
        <f>IF(AND(tbl_PV_Milestones[[#This Row],[Actual/Schedule Finish]]&gt;tbl_PV_Milestones[[#This Row],[Baseline Date]],tbl_PV_Milestones[[#This Row],[Complete]]="No",tbl_PV_Milestones[[#This Row],[Project Status]]&lt;&gt;"On Hold",tbl_PV_Milestones[[#This Row],[Overdue]]=0,tbl_PV_Milestones[[#This Row],[To be Baselined]]&lt;&gt;1),1,0)</f>
        <v>0</v>
      </c>
      <c r="AF3456" s="41">
        <f>IF(AND(tbl_PV_Milestones[[#This Row],[BL FY]]=2025,tbl_PV_Milestones[[#This Row],[Finish FY]]&gt;2025),1,0)</f>
        <v>0</v>
      </c>
      <c r="AG3456" s="56" t="str">
        <f>_xlfn.XLOOKUP(tbl_PV_Milestones[[#This Row],[Work ID]],tbl_PV_Meta[Work ID '#],tbl_PV_Meta[Project Manager/Owner],,0)</f>
        <v>Project Manager 21</v>
      </c>
    </row>
    <row r="3457" spans="4:33" x14ac:dyDescent="0.25">
      <c r="D3457" s="6" t="s">
        <v>154</v>
      </c>
      <c r="E3457" s="6" t="s">
        <v>52</v>
      </c>
      <c r="F3457" s="6" t="s">
        <v>1761</v>
      </c>
      <c r="G3457" s="6" t="s">
        <v>628</v>
      </c>
      <c r="H3457" s="6" t="s">
        <v>505</v>
      </c>
      <c r="I3457" s="6" t="s">
        <v>522</v>
      </c>
      <c r="J3457" s="6" t="s">
        <v>154</v>
      </c>
      <c r="K3457" s="6" t="s">
        <v>61</v>
      </c>
      <c r="L3457" s="6" t="s">
        <v>42</v>
      </c>
      <c r="M3457" s="43"/>
      <c r="N3457" s="44" t="s">
        <v>1979</v>
      </c>
      <c r="S3457" s="45" t="e">
        <f>_xlfn.CONCAT(#REF!,TRIM(tbl_PV_Milestones[[#This Row],[Milestone Description]]))</f>
        <v>#REF!</v>
      </c>
      <c r="T3457" s="84" t="str">
        <f>IF(COUNTIF(tbl_PV_Milestones[UID],tbl_PV_Milestones[[#This Row],[UID]])&gt;1,"Duplicate","")</f>
        <v>Duplicate</v>
      </c>
      <c r="U3457" s="42" t="str">
        <f>_xlfn.XLOOKUP(tbl_PV_Milestones[[#This Row],[Work ID]],tbl_PV_Meta[Work ID '#],tbl_PV_Meta[Sub-Portfolio])</f>
        <v>Sub-Portfolio 8</v>
      </c>
      <c r="V3457" s="41">
        <f>IF(MONTH(tbl_PV_Milestones[[#This Row],[Baseline Date]])&lt;7,YEAR(tbl_PV_Milestones[[#This Row],[Baseline Date]]),YEAR(tbl_PV_Milestones[[#This Row],[Baseline Date]])+1)</f>
        <v>1900</v>
      </c>
      <c r="W3457" s="41">
        <f>IF(MONTH(tbl_PV_Milestones[[#This Row],[Actual/Schedule Finish]])&lt;7,YEAR(tbl_PV_Milestones[[#This Row],[Actual/Schedule Finish]]),YEAR(tbl_PV_Milestones[[#This Row],[Actual/Schedule Finish]])+1)</f>
        <v>1900</v>
      </c>
      <c r="X3457" s="41" t="str">
        <f>IF(OR(tbl_PV_Milestones[[#This Row],[Project Status]]="Completed",tbl_PV_Milestones[[#This Row],[Project Status]]="Assumed Completed"),"Yes","No")</f>
        <v>No</v>
      </c>
      <c r="Y3457" s="41">
        <f>IF(tbl_PV_Milestones[[#This Row],[Baseline Date]]="",1,0)</f>
        <v>1</v>
      </c>
      <c r="Z3457" s="41">
        <f>IF(tbl_PV_Milestones[[#This Row],[Baseline Date]]&lt;PV_Meta!$B$7,1,0)</f>
        <v>1</v>
      </c>
      <c r="AA3457" s="41">
        <f>IF(tbl_PV_Milestones[[#This Row],[Complete]]="Yes",1,0)</f>
        <v>0</v>
      </c>
      <c r="AB3457" s="41">
        <f>IF(AND(tbl_PV_Milestones[[#This Row],[BL FY]]=2025,tbl_PV_Milestones[[#This Row],[Baseline Date]]&lt;PV_Meta!$B$7),1,0)</f>
        <v>0</v>
      </c>
      <c r="AC3457" s="41">
        <f>IF(AND(tbl_PV_Milestones[[#This Row],[Planned YTD]]=1,tbl_PV_Milestones[[#This Row],[Complete]]="Yes"),1,0)</f>
        <v>0</v>
      </c>
      <c r="AD3457" s="41">
        <f>IF(AND(tbl_PV_Milestones[[#This Row],[Actual/Schedule Finish]]&lt;PV_Meta!$B$7,tbl_PV_Milestones[[#This Row],[Complete]]="No",tbl_PV_Milestones[[#This Row],[Project Status]]&lt;&gt;"On Hold"),1,0)</f>
        <v>1</v>
      </c>
      <c r="AE3457" s="41">
        <f>IF(AND(tbl_PV_Milestones[[#This Row],[Actual/Schedule Finish]]&gt;tbl_PV_Milestones[[#This Row],[Baseline Date]],tbl_PV_Milestones[[#This Row],[Complete]]="No",tbl_PV_Milestones[[#This Row],[Project Status]]&lt;&gt;"On Hold",tbl_PV_Milestones[[#This Row],[Overdue]]=0,tbl_PV_Milestones[[#This Row],[To be Baselined]]&lt;&gt;1),1,0)</f>
        <v>0</v>
      </c>
      <c r="AF3457" s="41">
        <f>IF(AND(tbl_PV_Milestones[[#This Row],[BL FY]]=2025,tbl_PV_Milestones[[#This Row],[Finish FY]]&gt;2025),1,0)</f>
        <v>0</v>
      </c>
      <c r="AG3457" s="56" t="str">
        <f>_xlfn.XLOOKUP(tbl_PV_Milestones[[#This Row],[Work ID]],tbl_PV_Meta[Work ID '#],tbl_PV_Meta[Project Manager/Owner],,0)</f>
        <v>Project Manager 21</v>
      </c>
    </row>
    <row r="3458" spans="4:33" x14ac:dyDescent="0.25">
      <c r="D3458" s="6" t="s">
        <v>154</v>
      </c>
      <c r="E3458" s="6" t="s">
        <v>52</v>
      </c>
      <c r="F3458" s="6" t="s">
        <v>1761</v>
      </c>
      <c r="G3458" s="6" t="s">
        <v>744</v>
      </c>
      <c r="H3458" s="6" t="s">
        <v>505</v>
      </c>
      <c r="I3458" s="6" t="s">
        <v>522</v>
      </c>
      <c r="J3458" s="6" t="s">
        <v>154</v>
      </c>
      <c r="K3458" s="6" t="s">
        <v>61</v>
      </c>
      <c r="L3458" s="6" t="s">
        <v>42</v>
      </c>
      <c r="M3458" s="43"/>
      <c r="N3458" s="44" t="s">
        <v>1979</v>
      </c>
      <c r="S3458" s="45" t="e">
        <f>_xlfn.CONCAT(#REF!,TRIM(tbl_PV_Milestones[[#This Row],[Milestone Description]]))</f>
        <v>#REF!</v>
      </c>
      <c r="T3458" s="84" t="str">
        <f>IF(COUNTIF(tbl_PV_Milestones[UID],tbl_PV_Milestones[[#This Row],[UID]])&gt;1,"Duplicate","")</f>
        <v>Duplicate</v>
      </c>
      <c r="U3458" s="42" t="str">
        <f>_xlfn.XLOOKUP(tbl_PV_Milestones[[#This Row],[Work ID]],tbl_PV_Meta[Work ID '#],tbl_PV_Meta[Sub-Portfolio])</f>
        <v>Sub-Portfolio 8</v>
      </c>
      <c r="V3458" s="41">
        <f>IF(MONTH(tbl_PV_Milestones[[#This Row],[Baseline Date]])&lt;7,YEAR(tbl_PV_Milestones[[#This Row],[Baseline Date]]),YEAR(tbl_PV_Milestones[[#This Row],[Baseline Date]])+1)</f>
        <v>1900</v>
      </c>
      <c r="W3458" s="41">
        <f>IF(MONTH(tbl_PV_Milestones[[#This Row],[Actual/Schedule Finish]])&lt;7,YEAR(tbl_PV_Milestones[[#This Row],[Actual/Schedule Finish]]),YEAR(tbl_PV_Milestones[[#This Row],[Actual/Schedule Finish]])+1)</f>
        <v>1900</v>
      </c>
      <c r="X3458" s="41" t="str">
        <f>IF(OR(tbl_PV_Milestones[[#This Row],[Project Status]]="Completed",tbl_PV_Milestones[[#This Row],[Project Status]]="Assumed Completed"),"Yes","No")</f>
        <v>No</v>
      </c>
      <c r="Y3458" s="41">
        <f>IF(tbl_PV_Milestones[[#This Row],[Baseline Date]]="",1,0)</f>
        <v>1</v>
      </c>
      <c r="Z3458" s="41">
        <f>IF(tbl_PV_Milestones[[#This Row],[Baseline Date]]&lt;PV_Meta!$B$7,1,0)</f>
        <v>1</v>
      </c>
      <c r="AA3458" s="41">
        <f>IF(tbl_PV_Milestones[[#This Row],[Complete]]="Yes",1,0)</f>
        <v>0</v>
      </c>
      <c r="AB3458" s="41">
        <f>IF(AND(tbl_PV_Milestones[[#This Row],[BL FY]]=2025,tbl_PV_Milestones[[#This Row],[Baseline Date]]&lt;PV_Meta!$B$7),1,0)</f>
        <v>0</v>
      </c>
      <c r="AC3458" s="41">
        <f>IF(AND(tbl_PV_Milestones[[#This Row],[Planned YTD]]=1,tbl_PV_Milestones[[#This Row],[Complete]]="Yes"),1,0)</f>
        <v>0</v>
      </c>
      <c r="AD3458" s="41">
        <f>IF(AND(tbl_PV_Milestones[[#This Row],[Actual/Schedule Finish]]&lt;PV_Meta!$B$7,tbl_PV_Milestones[[#This Row],[Complete]]="No",tbl_PV_Milestones[[#This Row],[Project Status]]&lt;&gt;"On Hold"),1,0)</f>
        <v>1</v>
      </c>
      <c r="AE3458" s="41">
        <f>IF(AND(tbl_PV_Milestones[[#This Row],[Actual/Schedule Finish]]&gt;tbl_PV_Milestones[[#This Row],[Baseline Date]],tbl_PV_Milestones[[#This Row],[Complete]]="No",tbl_PV_Milestones[[#This Row],[Project Status]]&lt;&gt;"On Hold",tbl_PV_Milestones[[#This Row],[Overdue]]=0,tbl_PV_Milestones[[#This Row],[To be Baselined]]&lt;&gt;1),1,0)</f>
        <v>0</v>
      </c>
      <c r="AF3458" s="41">
        <f>IF(AND(tbl_PV_Milestones[[#This Row],[BL FY]]=2025,tbl_PV_Milestones[[#This Row],[Finish FY]]&gt;2025),1,0)</f>
        <v>0</v>
      </c>
      <c r="AG3458" s="56" t="str">
        <f>_xlfn.XLOOKUP(tbl_PV_Milestones[[#This Row],[Work ID]],tbl_PV_Meta[Work ID '#],tbl_PV_Meta[Project Manager/Owner],,0)</f>
        <v>Project Manager 21</v>
      </c>
    </row>
    <row r="3459" spans="4:33" x14ac:dyDescent="0.25">
      <c r="D3459" s="6" t="s">
        <v>154</v>
      </c>
      <c r="E3459" s="6" t="s">
        <v>52</v>
      </c>
      <c r="F3459" s="6" t="s">
        <v>1761</v>
      </c>
      <c r="G3459" s="6" t="s">
        <v>567</v>
      </c>
      <c r="H3459" s="6" t="s">
        <v>505</v>
      </c>
      <c r="I3459" s="6" t="s">
        <v>522</v>
      </c>
      <c r="J3459" s="6" t="s">
        <v>154</v>
      </c>
      <c r="K3459" s="6" t="s">
        <v>61</v>
      </c>
      <c r="L3459" s="6" t="s">
        <v>42</v>
      </c>
      <c r="M3459" s="43"/>
      <c r="N3459" s="44" t="s">
        <v>1979</v>
      </c>
      <c r="S3459" s="45" t="e">
        <f>_xlfn.CONCAT(#REF!,TRIM(tbl_PV_Milestones[[#This Row],[Milestone Description]]))</f>
        <v>#REF!</v>
      </c>
      <c r="T3459" s="84" t="str">
        <f>IF(COUNTIF(tbl_PV_Milestones[UID],tbl_PV_Milestones[[#This Row],[UID]])&gt;1,"Duplicate","")</f>
        <v>Duplicate</v>
      </c>
      <c r="U3459" s="42" t="str">
        <f>_xlfn.XLOOKUP(tbl_PV_Milestones[[#This Row],[Work ID]],tbl_PV_Meta[Work ID '#],tbl_PV_Meta[Sub-Portfolio])</f>
        <v>Sub-Portfolio 8</v>
      </c>
      <c r="V3459" s="41">
        <f>IF(MONTH(tbl_PV_Milestones[[#This Row],[Baseline Date]])&lt;7,YEAR(tbl_PV_Milestones[[#This Row],[Baseline Date]]),YEAR(tbl_PV_Milestones[[#This Row],[Baseline Date]])+1)</f>
        <v>1900</v>
      </c>
      <c r="W3459" s="41">
        <f>IF(MONTH(tbl_PV_Milestones[[#This Row],[Actual/Schedule Finish]])&lt;7,YEAR(tbl_PV_Milestones[[#This Row],[Actual/Schedule Finish]]),YEAR(tbl_PV_Milestones[[#This Row],[Actual/Schedule Finish]])+1)</f>
        <v>1900</v>
      </c>
      <c r="X3459" s="41" t="str">
        <f>IF(OR(tbl_PV_Milestones[[#This Row],[Project Status]]="Completed",tbl_PV_Milestones[[#This Row],[Project Status]]="Assumed Completed"),"Yes","No")</f>
        <v>No</v>
      </c>
      <c r="Y3459" s="41">
        <f>IF(tbl_PV_Milestones[[#This Row],[Baseline Date]]="",1,0)</f>
        <v>1</v>
      </c>
      <c r="Z3459" s="41">
        <f>IF(tbl_PV_Milestones[[#This Row],[Baseline Date]]&lt;PV_Meta!$B$7,1,0)</f>
        <v>1</v>
      </c>
      <c r="AA3459" s="41">
        <f>IF(tbl_PV_Milestones[[#This Row],[Complete]]="Yes",1,0)</f>
        <v>0</v>
      </c>
      <c r="AB3459" s="41">
        <f>IF(AND(tbl_PV_Milestones[[#This Row],[BL FY]]=2025,tbl_PV_Milestones[[#This Row],[Baseline Date]]&lt;PV_Meta!$B$7),1,0)</f>
        <v>0</v>
      </c>
      <c r="AC3459" s="41">
        <f>IF(AND(tbl_PV_Milestones[[#This Row],[Planned YTD]]=1,tbl_PV_Milestones[[#This Row],[Complete]]="Yes"),1,0)</f>
        <v>0</v>
      </c>
      <c r="AD3459" s="41">
        <f>IF(AND(tbl_PV_Milestones[[#This Row],[Actual/Schedule Finish]]&lt;PV_Meta!$B$7,tbl_PV_Milestones[[#This Row],[Complete]]="No",tbl_PV_Milestones[[#This Row],[Project Status]]&lt;&gt;"On Hold"),1,0)</f>
        <v>1</v>
      </c>
      <c r="AE3459" s="41">
        <f>IF(AND(tbl_PV_Milestones[[#This Row],[Actual/Schedule Finish]]&gt;tbl_PV_Milestones[[#This Row],[Baseline Date]],tbl_PV_Milestones[[#This Row],[Complete]]="No",tbl_PV_Milestones[[#This Row],[Project Status]]&lt;&gt;"On Hold",tbl_PV_Milestones[[#This Row],[Overdue]]=0,tbl_PV_Milestones[[#This Row],[To be Baselined]]&lt;&gt;1),1,0)</f>
        <v>0</v>
      </c>
      <c r="AF3459" s="41">
        <f>IF(AND(tbl_PV_Milestones[[#This Row],[BL FY]]=2025,tbl_PV_Milestones[[#This Row],[Finish FY]]&gt;2025),1,0)</f>
        <v>0</v>
      </c>
      <c r="AG3459" s="56" t="str">
        <f>_xlfn.XLOOKUP(tbl_PV_Milestones[[#This Row],[Work ID]],tbl_PV_Meta[Work ID '#],tbl_PV_Meta[Project Manager/Owner],,0)</f>
        <v>Project Manager 21</v>
      </c>
    </row>
    <row r="3460" spans="4:33" x14ac:dyDescent="0.25">
      <c r="D3460" s="6" t="s">
        <v>154</v>
      </c>
      <c r="E3460" s="6" t="s">
        <v>52</v>
      </c>
      <c r="F3460" s="6" t="s">
        <v>1761</v>
      </c>
      <c r="G3460" s="6" t="s">
        <v>568</v>
      </c>
      <c r="H3460" s="6" t="s">
        <v>505</v>
      </c>
      <c r="I3460" s="6" t="s">
        <v>522</v>
      </c>
      <c r="J3460" s="6" t="s">
        <v>154</v>
      </c>
      <c r="K3460" s="6" t="s">
        <v>61</v>
      </c>
      <c r="L3460" s="6" t="s">
        <v>42</v>
      </c>
      <c r="M3460" s="43"/>
      <c r="N3460" s="44" t="s">
        <v>1979</v>
      </c>
      <c r="S3460" s="45" t="e">
        <f>_xlfn.CONCAT(#REF!,TRIM(tbl_PV_Milestones[[#This Row],[Milestone Description]]))</f>
        <v>#REF!</v>
      </c>
      <c r="T3460" s="84" t="str">
        <f>IF(COUNTIF(tbl_PV_Milestones[UID],tbl_PV_Milestones[[#This Row],[UID]])&gt;1,"Duplicate","")</f>
        <v>Duplicate</v>
      </c>
      <c r="U3460" s="42" t="str">
        <f>_xlfn.XLOOKUP(tbl_PV_Milestones[[#This Row],[Work ID]],tbl_PV_Meta[Work ID '#],tbl_PV_Meta[Sub-Portfolio])</f>
        <v>Sub-Portfolio 8</v>
      </c>
      <c r="V3460" s="41">
        <f>IF(MONTH(tbl_PV_Milestones[[#This Row],[Baseline Date]])&lt;7,YEAR(tbl_PV_Milestones[[#This Row],[Baseline Date]]),YEAR(tbl_PV_Milestones[[#This Row],[Baseline Date]])+1)</f>
        <v>1900</v>
      </c>
      <c r="W3460" s="41">
        <f>IF(MONTH(tbl_PV_Milestones[[#This Row],[Actual/Schedule Finish]])&lt;7,YEAR(tbl_PV_Milestones[[#This Row],[Actual/Schedule Finish]]),YEAR(tbl_PV_Milestones[[#This Row],[Actual/Schedule Finish]])+1)</f>
        <v>1900</v>
      </c>
      <c r="X3460" s="41" t="str">
        <f>IF(OR(tbl_PV_Milestones[[#This Row],[Project Status]]="Completed",tbl_PV_Milestones[[#This Row],[Project Status]]="Assumed Completed"),"Yes","No")</f>
        <v>No</v>
      </c>
      <c r="Y3460" s="41">
        <f>IF(tbl_PV_Milestones[[#This Row],[Baseline Date]]="",1,0)</f>
        <v>1</v>
      </c>
      <c r="Z3460" s="41">
        <f>IF(tbl_PV_Milestones[[#This Row],[Baseline Date]]&lt;PV_Meta!$B$7,1,0)</f>
        <v>1</v>
      </c>
      <c r="AA3460" s="41">
        <f>IF(tbl_PV_Milestones[[#This Row],[Complete]]="Yes",1,0)</f>
        <v>0</v>
      </c>
      <c r="AB3460" s="41">
        <f>IF(AND(tbl_PV_Milestones[[#This Row],[BL FY]]=2025,tbl_PV_Milestones[[#This Row],[Baseline Date]]&lt;PV_Meta!$B$7),1,0)</f>
        <v>0</v>
      </c>
      <c r="AC3460" s="41">
        <f>IF(AND(tbl_PV_Milestones[[#This Row],[Planned YTD]]=1,tbl_PV_Milestones[[#This Row],[Complete]]="Yes"),1,0)</f>
        <v>0</v>
      </c>
      <c r="AD3460" s="41">
        <f>IF(AND(tbl_PV_Milestones[[#This Row],[Actual/Schedule Finish]]&lt;PV_Meta!$B$7,tbl_PV_Milestones[[#This Row],[Complete]]="No",tbl_PV_Milestones[[#This Row],[Project Status]]&lt;&gt;"On Hold"),1,0)</f>
        <v>1</v>
      </c>
      <c r="AE3460" s="41">
        <f>IF(AND(tbl_PV_Milestones[[#This Row],[Actual/Schedule Finish]]&gt;tbl_PV_Milestones[[#This Row],[Baseline Date]],tbl_PV_Milestones[[#This Row],[Complete]]="No",tbl_PV_Milestones[[#This Row],[Project Status]]&lt;&gt;"On Hold",tbl_PV_Milestones[[#This Row],[Overdue]]=0,tbl_PV_Milestones[[#This Row],[To be Baselined]]&lt;&gt;1),1,0)</f>
        <v>0</v>
      </c>
      <c r="AF3460" s="41">
        <f>IF(AND(tbl_PV_Milestones[[#This Row],[BL FY]]=2025,tbl_PV_Milestones[[#This Row],[Finish FY]]&gt;2025),1,0)</f>
        <v>0</v>
      </c>
      <c r="AG3460" s="56" t="str">
        <f>_xlfn.XLOOKUP(tbl_PV_Milestones[[#This Row],[Work ID]],tbl_PV_Meta[Work ID '#],tbl_PV_Meta[Project Manager/Owner],,0)</f>
        <v>Project Manager 21</v>
      </c>
    </row>
    <row r="3461" spans="4:33" x14ac:dyDescent="0.25">
      <c r="D3461" s="6" t="s">
        <v>154</v>
      </c>
      <c r="E3461" s="6" t="s">
        <v>52</v>
      </c>
      <c r="F3461" s="6" t="s">
        <v>1761</v>
      </c>
      <c r="G3461" s="6" t="s">
        <v>570</v>
      </c>
      <c r="H3461" s="6" t="s">
        <v>505</v>
      </c>
      <c r="I3461" s="6" t="s">
        <v>522</v>
      </c>
      <c r="J3461" s="6" t="s">
        <v>154</v>
      </c>
      <c r="K3461" s="6" t="s">
        <v>61</v>
      </c>
      <c r="L3461" s="6" t="s">
        <v>42</v>
      </c>
      <c r="M3461" s="43"/>
      <c r="N3461" s="44" t="s">
        <v>1979</v>
      </c>
      <c r="S3461" s="45" t="e">
        <f>_xlfn.CONCAT(#REF!,TRIM(tbl_PV_Milestones[[#This Row],[Milestone Description]]))</f>
        <v>#REF!</v>
      </c>
      <c r="T3461" s="84" t="str">
        <f>IF(COUNTIF(tbl_PV_Milestones[UID],tbl_PV_Milestones[[#This Row],[UID]])&gt;1,"Duplicate","")</f>
        <v>Duplicate</v>
      </c>
      <c r="U3461" s="42" t="str">
        <f>_xlfn.XLOOKUP(tbl_PV_Milestones[[#This Row],[Work ID]],tbl_PV_Meta[Work ID '#],tbl_PV_Meta[Sub-Portfolio])</f>
        <v>Sub-Portfolio 8</v>
      </c>
      <c r="V3461" s="41">
        <f>IF(MONTH(tbl_PV_Milestones[[#This Row],[Baseline Date]])&lt;7,YEAR(tbl_PV_Milestones[[#This Row],[Baseline Date]]),YEAR(tbl_PV_Milestones[[#This Row],[Baseline Date]])+1)</f>
        <v>1900</v>
      </c>
      <c r="W3461" s="41">
        <f>IF(MONTH(tbl_PV_Milestones[[#This Row],[Actual/Schedule Finish]])&lt;7,YEAR(tbl_PV_Milestones[[#This Row],[Actual/Schedule Finish]]),YEAR(tbl_PV_Milestones[[#This Row],[Actual/Schedule Finish]])+1)</f>
        <v>1900</v>
      </c>
      <c r="X3461" s="41" t="str">
        <f>IF(OR(tbl_PV_Milestones[[#This Row],[Project Status]]="Completed",tbl_PV_Milestones[[#This Row],[Project Status]]="Assumed Completed"),"Yes","No")</f>
        <v>No</v>
      </c>
      <c r="Y3461" s="41">
        <f>IF(tbl_PV_Milestones[[#This Row],[Baseline Date]]="",1,0)</f>
        <v>1</v>
      </c>
      <c r="Z3461" s="41">
        <f>IF(tbl_PV_Milestones[[#This Row],[Baseline Date]]&lt;PV_Meta!$B$7,1,0)</f>
        <v>1</v>
      </c>
      <c r="AA3461" s="41">
        <f>IF(tbl_PV_Milestones[[#This Row],[Complete]]="Yes",1,0)</f>
        <v>0</v>
      </c>
      <c r="AB3461" s="41">
        <f>IF(AND(tbl_PV_Milestones[[#This Row],[BL FY]]=2025,tbl_PV_Milestones[[#This Row],[Baseline Date]]&lt;PV_Meta!$B$7),1,0)</f>
        <v>0</v>
      </c>
      <c r="AC3461" s="41">
        <f>IF(AND(tbl_PV_Milestones[[#This Row],[Planned YTD]]=1,tbl_PV_Milestones[[#This Row],[Complete]]="Yes"),1,0)</f>
        <v>0</v>
      </c>
      <c r="AD3461" s="41">
        <f>IF(AND(tbl_PV_Milestones[[#This Row],[Actual/Schedule Finish]]&lt;PV_Meta!$B$7,tbl_PV_Milestones[[#This Row],[Complete]]="No",tbl_PV_Milestones[[#This Row],[Project Status]]&lt;&gt;"On Hold"),1,0)</f>
        <v>1</v>
      </c>
      <c r="AE3461" s="41">
        <f>IF(AND(tbl_PV_Milestones[[#This Row],[Actual/Schedule Finish]]&gt;tbl_PV_Milestones[[#This Row],[Baseline Date]],tbl_PV_Milestones[[#This Row],[Complete]]="No",tbl_PV_Milestones[[#This Row],[Project Status]]&lt;&gt;"On Hold",tbl_PV_Milestones[[#This Row],[Overdue]]=0,tbl_PV_Milestones[[#This Row],[To be Baselined]]&lt;&gt;1),1,0)</f>
        <v>0</v>
      </c>
      <c r="AF3461" s="41">
        <f>IF(AND(tbl_PV_Milestones[[#This Row],[BL FY]]=2025,tbl_PV_Milestones[[#This Row],[Finish FY]]&gt;2025),1,0)</f>
        <v>0</v>
      </c>
      <c r="AG3461" s="56" t="str">
        <f>_xlfn.XLOOKUP(tbl_PV_Milestones[[#This Row],[Work ID]],tbl_PV_Meta[Work ID '#],tbl_PV_Meta[Project Manager/Owner],,0)</f>
        <v>Project Manager 21</v>
      </c>
    </row>
    <row r="3462" spans="4:33" x14ac:dyDescent="0.25">
      <c r="D3462" s="6" t="s">
        <v>154</v>
      </c>
      <c r="E3462" s="6" t="s">
        <v>52</v>
      </c>
      <c r="F3462" s="6" t="s">
        <v>1761</v>
      </c>
      <c r="G3462" s="6" t="s">
        <v>598</v>
      </c>
      <c r="H3462" s="6" t="s">
        <v>505</v>
      </c>
      <c r="I3462" s="6" t="s">
        <v>522</v>
      </c>
      <c r="J3462" s="6" t="s">
        <v>154</v>
      </c>
      <c r="K3462" s="6" t="s">
        <v>61</v>
      </c>
      <c r="L3462" s="6" t="s">
        <v>42</v>
      </c>
      <c r="M3462" s="43"/>
      <c r="N3462" s="44" t="s">
        <v>1979</v>
      </c>
      <c r="S3462" s="45" t="e">
        <f>_xlfn.CONCAT(#REF!,TRIM(tbl_PV_Milestones[[#This Row],[Milestone Description]]))</f>
        <v>#REF!</v>
      </c>
      <c r="T3462" s="84" t="str">
        <f>IF(COUNTIF(tbl_PV_Milestones[UID],tbl_PV_Milestones[[#This Row],[UID]])&gt;1,"Duplicate","")</f>
        <v>Duplicate</v>
      </c>
      <c r="U3462" s="42" t="str">
        <f>_xlfn.XLOOKUP(tbl_PV_Milestones[[#This Row],[Work ID]],tbl_PV_Meta[Work ID '#],tbl_PV_Meta[Sub-Portfolio])</f>
        <v>Sub-Portfolio 8</v>
      </c>
      <c r="V3462" s="41">
        <f>IF(MONTH(tbl_PV_Milestones[[#This Row],[Baseline Date]])&lt;7,YEAR(tbl_PV_Milestones[[#This Row],[Baseline Date]]),YEAR(tbl_PV_Milestones[[#This Row],[Baseline Date]])+1)</f>
        <v>1900</v>
      </c>
      <c r="W3462" s="41">
        <f>IF(MONTH(tbl_PV_Milestones[[#This Row],[Actual/Schedule Finish]])&lt;7,YEAR(tbl_PV_Milestones[[#This Row],[Actual/Schedule Finish]]),YEAR(tbl_PV_Milestones[[#This Row],[Actual/Schedule Finish]])+1)</f>
        <v>1900</v>
      </c>
      <c r="X3462" s="41" t="str">
        <f>IF(OR(tbl_PV_Milestones[[#This Row],[Project Status]]="Completed",tbl_PV_Milestones[[#This Row],[Project Status]]="Assumed Completed"),"Yes","No")</f>
        <v>No</v>
      </c>
      <c r="Y3462" s="41">
        <f>IF(tbl_PV_Milestones[[#This Row],[Baseline Date]]="",1,0)</f>
        <v>1</v>
      </c>
      <c r="Z3462" s="41">
        <f>IF(tbl_PV_Milestones[[#This Row],[Baseline Date]]&lt;PV_Meta!$B$7,1,0)</f>
        <v>1</v>
      </c>
      <c r="AA3462" s="41">
        <f>IF(tbl_PV_Milestones[[#This Row],[Complete]]="Yes",1,0)</f>
        <v>0</v>
      </c>
      <c r="AB3462" s="41">
        <f>IF(AND(tbl_PV_Milestones[[#This Row],[BL FY]]=2025,tbl_PV_Milestones[[#This Row],[Baseline Date]]&lt;PV_Meta!$B$7),1,0)</f>
        <v>0</v>
      </c>
      <c r="AC3462" s="41">
        <f>IF(AND(tbl_PV_Milestones[[#This Row],[Planned YTD]]=1,tbl_PV_Milestones[[#This Row],[Complete]]="Yes"),1,0)</f>
        <v>0</v>
      </c>
      <c r="AD3462" s="41">
        <f>IF(AND(tbl_PV_Milestones[[#This Row],[Actual/Schedule Finish]]&lt;PV_Meta!$B$7,tbl_PV_Milestones[[#This Row],[Complete]]="No",tbl_PV_Milestones[[#This Row],[Project Status]]&lt;&gt;"On Hold"),1,0)</f>
        <v>1</v>
      </c>
      <c r="AE3462" s="41">
        <f>IF(AND(tbl_PV_Milestones[[#This Row],[Actual/Schedule Finish]]&gt;tbl_PV_Milestones[[#This Row],[Baseline Date]],tbl_PV_Milestones[[#This Row],[Complete]]="No",tbl_PV_Milestones[[#This Row],[Project Status]]&lt;&gt;"On Hold",tbl_PV_Milestones[[#This Row],[Overdue]]=0,tbl_PV_Milestones[[#This Row],[To be Baselined]]&lt;&gt;1),1,0)</f>
        <v>0</v>
      </c>
      <c r="AF3462" s="41">
        <f>IF(AND(tbl_PV_Milestones[[#This Row],[BL FY]]=2025,tbl_PV_Milestones[[#This Row],[Finish FY]]&gt;2025),1,0)</f>
        <v>0</v>
      </c>
      <c r="AG3462" s="56" t="str">
        <f>_xlfn.XLOOKUP(tbl_PV_Milestones[[#This Row],[Work ID]],tbl_PV_Meta[Work ID '#],tbl_PV_Meta[Project Manager/Owner],,0)</f>
        <v>Project Manager 21</v>
      </c>
    </row>
    <row r="3463" spans="4:33" x14ac:dyDescent="0.25">
      <c r="D3463" s="6" t="s">
        <v>154</v>
      </c>
      <c r="E3463" s="6" t="s">
        <v>52</v>
      </c>
      <c r="F3463" s="6" t="s">
        <v>1761</v>
      </c>
      <c r="G3463" s="6" t="s">
        <v>745</v>
      </c>
      <c r="H3463" s="6" t="s">
        <v>505</v>
      </c>
      <c r="I3463" s="6" t="s">
        <v>522</v>
      </c>
      <c r="J3463" s="6" t="s">
        <v>154</v>
      </c>
      <c r="K3463" s="6" t="s">
        <v>61</v>
      </c>
      <c r="L3463" s="6" t="s">
        <v>42</v>
      </c>
      <c r="M3463" s="43"/>
      <c r="N3463" s="44" t="s">
        <v>1979</v>
      </c>
      <c r="S3463" s="45" t="e">
        <f>_xlfn.CONCAT(#REF!,TRIM(tbl_PV_Milestones[[#This Row],[Milestone Description]]))</f>
        <v>#REF!</v>
      </c>
      <c r="T3463" s="84" t="str">
        <f>IF(COUNTIF(tbl_PV_Milestones[UID],tbl_PV_Milestones[[#This Row],[UID]])&gt;1,"Duplicate","")</f>
        <v>Duplicate</v>
      </c>
      <c r="U3463" s="42" t="str">
        <f>_xlfn.XLOOKUP(tbl_PV_Milestones[[#This Row],[Work ID]],tbl_PV_Meta[Work ID '#],tbl_PV_Meta[Sub-Portfolio])</f>
        <v>Sub-Portfolio 8</v>
      </c>
      <c r="V3463" s="41">
        <f>IF(MONTH(tbl_PV_Milestones[[#This Row],[Baseline Date]])&lt;7,YEAR(tbl_PV_Milestones[[#This Row],[Baseline Date]]),YEAR(tbl_PV_Milestones[[#This Row],[Baseline Date]])+1)</f>
        <v>1900</v>
      </c>
      <c r="W3463" s="41">
        <f>IF(MONTH(tbl_PV_Milestones[[#This Row],[Actual/Schedule Finish]])&lt;7,YEAR(tbl_PV_Milestones[[#This Row],[Actual/Schedule Finish]]),YEAR(tbl_PV_Milestones[[#This Row],[Actual/Schedule Finish]])+1)</f>
        <v>1900</v>
      </c>
      <c r="X3463" s="41" t="str">
        <f>IF(OR(tbl_PV_Milestones[[#This Row],[Project Status]]="Completed",tbl_PV_Milestones[[#This Row],[Project Status]]="Assumed Completed"),"Yes","No")</f>
        <v>No</v>
      </c>
      <c r="Y3463" s="41">
        <f>IF(tbl_PV_Milestones[[#This Row],[Baseline Date]]="",1,0)</f>
        <v>1</v>
      </c>
      <c r="Z3463" s="41">
        <f>IF(tbl_PV_Milestones[[#This Row],[Baseline Date]]&lt;PV_Meta!$B$7,1,0)</f>
        <v>1</v>
      </c>
      <c r="AA3463" s="41">
        <f>IF(tbl_PV_Milestones[[#This Row],[Complete]]="Yes",1,0)</f>
        <v>0</v>
      </c>
      <c r="AB3463" s="41">
        <f>IF(AND(tbl_PV_Milestones[[#This Row],[BL FY]]=2025,tbl_PV_Milestones[[#This Row],[Baseline Date]]&lt;PV_Meta!$B$7),1,0)</f>
        <v>0</v>
      </c>
      <c r="AC3463" s="41">
        <f>IF(AND(tbl_PV_Milestones[[#This Row],[Planned YTD]]=1,tbl_PV_Milestones[[#This Row],[Complete]]="Yes"),1,0)</f>
        <v>0</v>
      </c>
      <c r="AD3463" s="41">
        <f>IF(AND(tbl_PV_Milestones[[#This Row],[Actual/Schedule Finish]]&lt;PV_Meta!$B$7,tbl_PV_Milestones[[#This Row],[Complete]]="No",tbl_PV_Milestones[[#This Row],[Project Status]]&lt;&gt;"On Hold"),1,0)</f>
        <v>1</v>
      </c>
      <c r="AE3463" s="41">
        <f>IF(AND(tbl_PV_Milestones[[#This Row],[Actual/Schedule Finish]]&gt;tbl_PV_Milestones[[#This Row],[Baseline Date]],tbl_PV_Milestones[[#This Row],[Complete]]="No",tbl_PV_Milestones[[#This Row],[Project Status]]&lt;&gt;"On Hold",tbl_PV_Milestones[[#This Row],[Overdue]]=0,tbl_PV_Milestones[[#This Row],[To be Baselined]]&lt;&gt;1),1,0)</f>
        <v>0</v>
      </c>
      <c r="AF3463" s="41">
        <f>IF(AND(tbl_PV_Milestones[[#This Row],[BL FY]]=2025,tbl_PV_Milestones[[#This Row],[Finish FY]]&gt;2025),1,0)</f>
        <v>0</v>
      </c>
      <c r="AG3463" s="56" t="str">
        <f>_xlfn.XLOOKUP(tbl_PV_Milestones[[#This Row],[Work ID]],tbl_PV_Meta[Work ID '#],tbl_PV_Meta[Project Manager/Owner],,0)</f>
        <v>Project Manager 21</v>
      </c>
    </row>
    <row r="3464" spans="4:33" x14ac:dyDescent="0.25">
      <c r="D3464" s="6" t="s">
        <v>154</v>
      </c>
      <c r="E3464" s="6" t="s">
        <v>52</v>
      </c>
      <c r="F3464" s="6" t="s">
        <v>1761</v>
      </c>
      <c r="G3464" s="6" t="s">
        <v>746</v>
      </c>
      <c r="H3464" s="6" t="s">
        <v>505</v>
      </c>
      <c r="I3464" s="6" t="s">
        <v>522</v>
      </c>
      <c r="J3464" s="6" t="s">
        <v>154</v>
      </c>
      <c r="K3464" s="6" t="s">
        <v>61</v>
      </c>
      <c r="L3464" s="6" t="s">
        <v>42</v>
      </c>
      <c r="M3464" s="43"/>
      <c r="N3464" s="44" t="s">
        <v>1979</v>
      </c>
      <c r="S3464" s="45" t="e">
        <f>_xlfn.CONCAT(#REF!,TRIM(tbl_PV_Milestones[[#This Row],[Milestone Description]]))</f>
        <v>#REF!</v>
      </c>
      <c r="T3464" s="84" t="str">
        <f>IF(COUNTIF(tbl_PV_Milestones[UID],tbl_PV_Milestones[[#This Row],[UID]])&gt;1,"Duplicate","")</f>
        <v>Duplicate</v>
      </c>
      <c r="U3464" s="42" t="str">
        <f>_xlfn.XLOOKUP(tbl_PV_Milestones[[#This Row],[Work ID]],tbl_PV_Meta[Work ID '#],tbl_PV_Meta[Sub-Portfolio])</f>
        <v>Sub-Portfolio 8</v>
      </c>
      <c r="V3464" s="41">
        <f>IF(MONTH(tbl_PV_Milestones[[#This Row],[Baseline Date]])&lt;7,YEAR(tbl_PV_Milestones[[#This Row],[Baseline Date]]),YEAR(tbl_PV_Milestones[[#This Row],[Baseline Date]])+1)</f>
        <v>1900</v>
      </c>
      <c r="W3464" s="41">
        <f>IF(MONTH(tbl_PV_Milestones[[#This Row],[Actual/Schedule Finish]])&lt;7,YEAR(tbl_PV_Milestones[[#This Row],[Actual/Schedule Finish]]),YEAR(tbl_PV_Milestones[[#This Row],[Actual/Schedule Finish]])+1)</f>
        <v>1900</v>
      </c>
      <c r="X3464" s="41" t="str">
        <f>IF(OR(tbl_PV_Milestones[[#This Row],[Project Status]]="Completed",tbl_PV_Milestones[[#This Row],[Project Status]]="Assumed Completed"),"Yes","No")</f>
        <v>No</v>
      </c>
      <c r="Y3464" s="41">
        <f>IF(tbl_PV_Milestones[[#This Row],[Baseline Date]]="",1,0)</f>
        <v>1</v>
      </c>
      <c r="Z3464" s="41">
        <f>IF(tbl_PV_Milestones[[#This Row],[Baseline Date]]&lt;PV_Meta!$B$7,1,0)</f>
        <v>1</v>
      </c>
      <c r="AA3464" s="41">
        <f>IF(tbl_PV_Milestones[[#This Row],[Complete]]="Yes",1,0)</f>
        <v>0</v>
      </c>
      <c r="AB3464" s="41">
        <f>IF(AND(tbl_PV_Milestones[[#This Row],[BL FY]]=2025,tbl_PV_Milestones[[#This Row],[Baseline Date]]&lt;PV_Meta!$B$7),1,0)</f>
        <v>0</v>
      </c>
      <c r="AC3464" s="41">
        <f>IF(AND(tbl_PV_Milestones[[#This Row],[Planned YTD]]=1,tbl_PV_Milestones[[#This Row],[Complete]]="Yes"),1,0)</f>
        <v>0</v>
      </c>
      <c r="AD3464" s="41">
        <f>IF(AND(tbl_PV_Milestones[[#This Row],[Actual/Schedule Finish]]&lt;PV_Meta!$B$7,tbl_PV_Milestones[[#This Row],[Complete]]="No",tbl_PV_Milestones[[#This Row],[Project Status]]&lt;&gt;"On Hold"),1,0)</f>
        <v>1</v>
      </c>
      <c r="AE3464" s="41">
        <f>IF(AND(tbl_PV_Milestones[[#This Row],[Actual/Schedule Finish]]&gt;tbl_PV_Milestones[[#This Row],[Baseline Date]],tbl_PV_Milestones[[#This Row],[Complete]]="No",tbl_PV_Milestones[[#This Row],[Project Status]]&lt;&gt;"On Hold",tbl_PV_Milestones[[#This Row],[Overdue]]=0,tbl_PV_Milestones[[#This Row],[To be Baselined]]&lt;&gt;1),1,0)</f>
        <v>0</v>
      </c>
      <c r="AF3464" s="41">
        <f>IF(AND(tbl_PV_Milestones[[#This Row],[BL FY]]=2025,tbl_PV_Milestones[[#This Row],[Finish FY]]&gt;2025),1,0)</f>
        <v>0</v>
      </c>
      <c r="AG3464" s="56" t="str">
        <f>_xlfn.XLOOKUP(tbl_PV_Milestones[[#This Row],[Work ID]],tbl_PV_Meta[Work ID '#],tbl_PV_Meta[Project Manager/Owner],,0)</f>
        <v>Project Manager 21</v>
      </c>
    </row>
    <row r="3465" spans="4:33" x14ac:dyDescent="0.25">
      <c r="D3465" s="6" t="s">
        <v>154</v>
      </c>
      <c r="E3465" s="6" t="s">
        <v>52</v>
      </c>
      <c r="F3465" s="6" t="s">
        <v>1761</v>
      </c>
      <c r="G3465" s="6" t="s">
        <v>521</v>
      </c>
      <c r="H3465" s="6" t="s">
        <v>505</v>
      </c>
      <c r="I3465" s="6" t="s">
        <v>522</v>
      </c>
      <c r="J3465" s="6" t="s">
        <v>154</v>
      </c>
      <c r="K3465" s="6" t="s">
        <v>61</v>
      </c>
      <c r="L3465" s="6" t="s">
        <v>42</v>
      </c>
      <c r="M3465" s="43"/>
      <c r="N3465" s="44" t="s">
        <v>1979</v>
      </c>
      <c r="S3465" s="45" t="e">
        <f>_xlfn.CONCAT(#REF!,TRIM(tbl_PV_Milestones[[#This Row],[Milestone Description]]))</f>
        <v>#REF!</v>
      </c>
      <c r="T3465" s="84" t="str">
        <f>IF(COUNTIF(tbl_PV_Milestones[UID],tbl_PV_Milestones[[#This Row],[UID]])&gt;1,"Duplicate","")</f>
        <v>Duplicate</v>
      </c>
      <c r="U3465" s="42" t="str">
        <f>_xlfn.XLOOKUP(tbl_PV_Milestones[[#This Row],[Work ID]],tbl_PV_Meta[Work ID '#],tbl_PV_Meta[Sub-Portfolio])</f>
        <v>Sub-Portfolio 8</v>
      </c>
      <c r="V3465" s="41">
        <f>IF(MONTH(tbl_PV_Milestones[[#This Row],[Baseline Date]])&lt;7,YEAR(tbl_PV_Milestones[[#This Row],[Baseline Date]]),YEAR(tbl_PV_Milestones[[#This Row],[Baseline Date]])+1)</f>
        <v>1900</v>
      </c>
      <c r="W3465" s="41">
        <f>IF(MONTH(tbl_PV_Milestones[[#This Row],[Actual/Schedule Finish]])&lt;7,YEAR(tbl_PV_Milestones[[#This Row],[Actual/Schedule Finish]]),YEAR(tbl_PV_Milestones[[#This Row],[Actual/Schedule Finish]])+1)</f>
        <v>1900</v>
      </c>
      <c r="X3465" s="41" t="str">
        <f>IF(OR(tbl_PV_Milestones[[#This Row],[Project Status]]="Completed",tbl_PV_Milestones[[#This Row],[Project Status]]="Assumed Completed"),"Yes","No")</f>
        <v>No</v>
      </c>
      <c r="Y3465" s="41">
        <f>IF(tbl_PV_Milestones[[#This Row],[Baseline Date]]="",1,0)</f>
        <v>1</v>
      </c>
      <c r="Z3465" s="41">
        <f>IF(tbl_PV_Milestones[[#This Row],[Baseline Date]]&lt;PV_Meta!$B$7,1,0)</f>
        <v>1</v>
      </c>
      <c r="AA3465" s="41">
        <f>IF(tbl_PV_Milestones[[#This Row],[Complete]]="Yes",1,0)</f>
        <v>0</v>
      </c>
      <c r="AB3465" s="41">
        <f>IF(AND(tbl_PV_Milestones[[#This Row],[BL FY]]=2025,tbl_PV_Milestones[[#This Row],[Baseline Date]]&lt;PV_Meta!$B$7),1,0)</f>
        <v>0</v>
      </c>
      <c r="AC3465" s="41">
        <f>IF(AND(tbl_PV_Milestones[[#This Row],[Planned YTD]]=1,tbl_PV_Milestones[[#This Row],[Complete]]="Yes"),1,0)</f>
        <v>0</v>
      </c>
      <c r="AD3465" s="41">
        <f>IF(AND(tbl_PV_Milestones[[#This Row],[Actual/Schedule Finish]]&lt;PV_Meta!$B$7,tbl_PV_Milestones[[#This Row],[Complete]]="No",tbl_PV_Milestones[[#This Row],[Project Status]]&lt;&gt;"On Hold"),1,0)</f>
        <v>1</v>
      </c>
      <c r="AE3465" s="41">
        <f>IF(AND(tbl_PV_Milestones[[#This Row],[Actual/Schedule Finish]]&gt;tbl_PV_Milestones[[#This Row],[Baseline Date]],tbl_PV_Milestones[[#This Row],[Complete]]="No",tbl_PV_Milestones[[#This Row],[Project Status]]&lt;&gt;"On Hold",tbl_PV_Milestones[[#This Row],[Overdue]]=0,tbl_PV_Milestones[[#This Row],[To be Baselined]]&lt;&gt;1),1,0)</f>
        <v>0</v>
      </c>
      <c r="AF3465" s="41">
        <f>IF(AND(tbl_PV_Milestones[[#This Row],[BL FY]]=2025,tbl_PV_Milestones[[#This Row],[Finish FY]]&gt;2025),1,0)</f>
        <v>0</v>
      </c>
      <c r="AG3465" s="56" t="str">
        <f>_xlfn.XLOOKUP(tbl_PV_Milestones[[#This Row],[Work ID]],tbl_PV_Meta[Work ID '#],tbl_PV_Meta[Project Manager/Owner],,0)</f>
        <v>Project Manager 21</v>
      </c>
    </row>
    <row r="3466" spans="4:33" x14ac:dyDescent="0.25">
      <c r="D3466" s="6" t="s">
        <v>154</v>
      </c>
      <c r="E3466" s="6" t="s">
        <v>52</v>
      </c>
      <c r="F3466" s="6" t="s">
        <v>1761</v>
      </c>
      <c r="G3466" s="6" t="s">
        <v>747</v>
      </c>
      <c r="H3466" s="6" t="s">
        <v>505</v>
      </c>
      <c r="I3466" s="6" t="s">
        <v>522</v>
      </c>
      <c r="J3466" s="6" t="s">
        <v>154</v>
      </c>
      <c r="K3466" s="6" t="s">
        <v>61</v>
      </c>
      <c r="L3466" s="6" t="s">
        <v>42</v>
      </c>
      <c r="M3466" s="43"/>
      <c r="N3466" s="44" t="s">
        <v>1979</v>
      </c>
      <c r="S3466" s="45" t="e">
        <f>_xlfn.CONCAT(#REF!,TRIM(tbl_PV_Milestones[[#This Row],[Milestone Description]]))</f>
        <v>#REF!</v>
      </c>
      <c r="T3466" s="84" t="str">
        <f>IF(COUNTIF(tbl_PV_Milestones[UID],tbl_PV_Milestones[[#This Row],[UID]])&gt;1,"Duplicate","")</f>
        <v>Duplicate</v>
      </c>
      <c r="U3466" s="42" t="str">
        <f>_xlfn.XLOOKUP(tbl_PV_Milestones[[#This Row],[Work ID]],tbl_PV_Meta[Work ID '#],tbl_PV_Meta[Sub-Portfolio])</f>
        <v>Sub-Portfolio 8</v>
      </c>
      <c r="V3466" s="41">
        <f>IF(MONTH(tbl_PV_Milestones[[#This Row],[Baseline Date]])&lt;7,YEAR(tbl_PV_Milestones[[#This Row],[Baseline Date]]),YEAR(tbl_PV_Milestones[[#This Row],[Baseline Date]])+1)</f>
        <v>1900</v>
      </c>
      <c r="W3466" s="41">
        <f>IF(MONTH(tbl_PV_Milestones[[#This Row],[Actual/Schedule Finish]])&lt;7,YEAR(tbl_PV_Milestones[[#This Row],[Actual/Schedule Finish]]),YEAR(tbl_PV_Milestones[[#This Row],[Actual/Schedule Finish]])+1)</f>
        <v>1900</v>
      </c>
      <c r="X3466" s="41" t="str">
        <f>IF(OR(tbl_PV_Milestones[[#This Row],[Project Status]]="Completed",tbl_PV_Milestones[[#This Row],[Project Status]]="Assumed Completed"),"Yes","No")</f>
        <v>No</v>
      </c>
      <c r="Y3466" s="41">
        <f>IF(tbl_PV_Milestones[[#This Row],[Baseline Date]]="",1,0)</f>
        <v>1</v>
      </c>
      <c r="Z3466" s="41">
        <f>IF(tbl_PV_Milestones[[#This Row],[Baseline Date]]&lt;PV_Meta!$B$7,1,0)</f>
        <v>1</v>
      </c>
      <c r="AA3466" s="41">
        <f>IF(tbl_PV_Milestones[[#This Row],[Complete]]="Yes",1,0)</f>
        <v>0</v>
      </c>
      <c r="AB3466" s="41">
        <f>IF(AND(tbl_PV_Milestones[[#This Row],[BL FY]]=2025,tbl_PV_Milestones[[#This Row],[Baseline Date]]&lt;PV_Meta!$B$7),1,0)</f>
        <v>0</v>
      </c>
      <c r="AC3466" s="41">
        <f>IF(AND(tbl_PV_Milestones[[#This Row],[Planned YTD]]=1,tbl_PV_Milestones[[#This Row],[Complete]]="Yes"),1,0)</f>
        <v>0</v>
      </c>
      <c r="AD3466" s="41">
        <f>IF(AND(tbl_PV_Milestones[[#This Row],[Actual/Schedule Finish]]&lt;PV_Meta!$B$7,tbl_PV_Milestones[[#This Row],[Complete]]="No",tbl_PV_Milestones[[#This Row],[Project Status]]&lt;&gt;"On Hold"),1,0)</f>
        <v>1</v>
      </c>
      <c r="AE3466" s="41">
        <f>IF(AND(tbl_PV_Milestones[[#This Row],[Actual/Schedule Finish]]&gt;tbl_PV_Milestones[[#This Row],[Baseline Date]],tbl_PV_Milestones[[#This Row],[Complete]]="No",tbl_PV_Milestones[[#This Row],[Project Status]]&lt;&gt;"On Hold",tbl_PV_Milestones[[#This Row],[Overdue]]=0,tbl_PV_Milestones[[#This Row],[To be Baselined]]&lt;&gt;1),1,0)</f>
        <v>0</v>
      </c>
      <c r="AF3466" s="41">
        <f>IF(AND(tbl_PV_Milestones[[#This Row],[BL FY]]=2025,tbl_PV_Milestones[[#This Row],[Finish FY]]&gt;2025),1,0)</f>
        <v>0</v>
      </c>
      <c r="AG3466" s="56" t="str">
        <f>_xlfn.XLOOKUP(tbl_PV_Milestones[[#This Row],[Work ID]],tbl_PV_Meta[Work ID '#],tbl_PV_Meta[Project Manager/Owner],,0)</f>
        <v>Project Manager 21</v>
      </c>
    </row>
    <row r="3467" spans="4:33" x14ac:dyDescent="0.25">
      <c r="D3467" s="6" t="s">
        <v>154</v>
      </c>
      <c r="E3467" s="6" t="s">
        <v>52</v>
      </c>
      <c r="F3467" s="6" t="s">
        <v>1762</v>
      </c>
      <c r="G3467" s="6" t="s">
        <v>738</v>
      </c>
      <c r="H3467" s="6" t="s">
        <v>505</v>
      </c>
      <c r="I3467" s="6" t="s">
        <v>522</v>
      </c>
      <c r="J3467" s="6" t="s">
        <v>154</v>
      </c>
      <c r="K3467" s="6" t="s">
        <v>61</v>
      </c>
      <c r="L3467" s="6" t="s">
        <v>59</v>
      </c>
      <c r="M3467" s="43"/>
      <c r="N3467" s="44" t="s">
        <v>1979</v>
      </c>
      <c r="S3467" s="45" t="e">
        <f>_xlfn.CONCAT(#REF!,TRIM(tbl_PV_Milestones[[#This Row],[Milestone Description]]))</f>
        <v>#REF!</v>
      </c>
      <c r="T3467" s="84" t="str">
        <f>IF(COUNTIF(tbl_PV_Milestones[UID],tbl_PV_Milestones[[#This Row],[UID]])&gt;1,"Duplicate","")</f>
        <v>Duplicate</v>
      </c>
      <c r="U3467" s="42" t="str">
        <f>_xlfn.XLOOKUP(tbl_PV_Milestones[[#This Row],[Work ID]],tbl_PV_Meta[Work ID '#],tbl_PV_Meta[Sub-Portfolio])</f>
        <v>Sub-Portfolio 8</v>
      </c>
      <c r="V3467" s="41">
        <f>IF(MONTH(tbl_PV_Milestones[[#This Row],[Baseline Date]])&lt;7,YEAR(tbl_PV_Milestones[[#This Row],[Baseline Date]]),YEAR(tbl_PV_Milestones[[#This Row],[Baseline Date]])+1)</f>
        <v>1900</v>
      </c>
      <c r="W3467" s="41">
        <f>IF(MONTH(tbl_PV_Milestones[[#This Row],[Actual/Schedule Finish]])&lt;7,YEAR(tbl_PV_Milestones[[#This Row],[Actual/Schedule Finish]]),YEAR(tbl_PV_Milestones[[#This Row],[Actual/Schedule Finish]])+1)</f>
        <v>1900</v>
      </c>
      <c r="X3467" s="41" t="str">
        <f>IF(OR(tbl_PV_Milestones[[#This Row],[Project Status]]="Completed",tbl_PV_Milestones[[#This Row],[Project Status]]="Assumed Completed"),"Yes","No")</f>
        <v>No</v>
      </c>
      <c r="Y3467" s="41">
        <f>IF(tbl_PV_Milestones[[#This Row],[Baseline Date]]="",1,0)</f>
        <v>1</v>
      </c>
      <c r="Z3467" s="41">
        <f>IF(tbl_PV_Milestones[[#This Row],[Baseline Date]]&lt;PV_Meta!$B$7,1,0)</f>
        <v>1</v>
      </c>
      <c r="AA3467" s="41">
        <f>IF(tbl_PV_Milestones[[#This Row],[Complete]]="Yes",1,0)</f>
        <v>0</v>
      </c>
      <c r="AB3467" s="41">
        <f>IF(AND(tbl_PV_Milestones[[#This Row],[BL FY]]=2025,tbl_PV_Milestones[[#This Row],[Baseline Date]]&lt;PV_Meta!$B$7),1,0)</f>
        <v>0</v>
      </c>
      <c r="AC3467" s="41">
        <f>IF(AND(tbl_PV_Milestones[[#This Row],[Planned YTD]]=1,tbl_PV_Milestones[[#This Row],[Complete]]="Yes"),1,0)</f>
        <v>0</v>
      </c>
      <c r="AD3467" s="41">
        <f>IF(AND(tbl_PV_Milestones[[#This Row],[Actual/Schedule Finish]]&lt;PV_Meta!$B$7,tbl_PV_Milestones[[#This Row],[Complete]]="No",tbl_PV_Milestones[[#This Row],[Project Status]]&lt;&gt;"On Hold"),1,0)</f>
        <v>1</v>
      </c>
      <c r="AE3467" s="41">
        <f>IF(AND(tbl_PV_Milestones[[#This Row],[Actual/Schedule Finish]]&gt;tbl_PV_Milestones[[#This Row],[Baseline Date]],tbl_PV_Milestones[[#This Row],[Complete]]="No",tbl_PV_Milestones[[#This Row],[Project Status]]&lt;&gt;"On Hold",tbl_PV_Milestones[[#This Row],[Overdue]]=0,tbl_PV_Milestones[[#This Row],[To be Baselined]]&lt;&gt;1),1,0)</f>
        <v>0</v>
      </c>
      <c r="AF3467" s="41">
        <f>IF(AND(tbl_PV_Milestones[[#This Row],[BL FY]]=2025,tbl_PV_Milestones[[#This Row],[Finish FY]]&gt;2025),1,0)</f>
        <v>0</v>
      </c>
      <c r="AG3467" s="56" t="str">
        <f>_xlfn.XLOOKUP(tbl_PV_Milestones[[#This Row],[Work ID]],tbl_PV_Meta[Work ID '#],tbl_PV_Meta[Project Manager/Owner],,0)</f>
        <v>Project Manager 21</v>
      </c>
    </row>
    <row r="3468" spans="4:33" x14ac:dyDescent="0.25">
      <c r="D3468" s="6" t="s">
        <v>154</v>
      </c>
      <c r="E3468" s="6" t="s">
        <v>52</v>
      </c>
      <c r="F3468" s="6" t="s">
        <v>1762</v>
      </c>
      <c r="G3468" s="6" t="s">
        <v>739</v>
      </c>
      <c r="H3468" s="6" t="s">
        <v>505</v>
      </c>
      <c r="I3468" s="6" t="s">
        <v>522</v>
      </c>
      <c r="J3468" s="6" t="s">
        <v>154</v>
      </c>
      <c r="K3468" s="6" t="s">
        <v>61</v>
      </c>
      <c r="L3468" s="6" t="s">
        <v>59</v>
      </c>
      <c r="M3468" s="43"/>
      <c r="N3468" s="44" t="s">
        <v>1979</v>
      </c>
      <c r="S3468" s="45" t="e">
        <f>_xlfn.CONCAT(#REF!,TRIM(tbl_PV_Milestones[[#This Row],[Milestone Description]]))</f>
        <v>#REF!</v>
      </c>
      <c r="T3468" s="84" t="str">
        <f>IF(COUNTIF(tbl_PV_Milestones[UID],tbl_PV_Milestones[[#This Row],[UID]])&gt;1,"Duplicate","")</f>
        <v>Duplicate</v>
      </c>
      <c r="U3468" s="42" t="str">
        <f>_xlfn.XLOOKUP(tbl_PV_Milestones[[#This Row],[Work ID]],tbl_PV_Meta[Work ID '#],tbl_PV_Meta[Sub-Portfolio])</f>
        <v>Sub-Portfolio 8</v>
      </c>
      <c r="V3468" s="41">
        <f>IF(MONTH(tbl_PV_Milestones[[#This Row],[Baseline Date]])&lt;7,YEAR(tbl_PV_Milestones[[#This Row],[Baseline Date]]),YEAR(tbl_PV_Milestones[[#This Row],[Baseline Date]])+1)</f>
        <v>1900</v>
      </c>
      <c r="W3468" s="41">
        <f>IF(MONTH(tbl_PV_Milestones[[#This Row],[Actual/Schedule Finish]])&lt;7,YEAR(tbl_PV_Milestones[[#This Row],[Actual/Schedule Finish]]),YEAR(tbl_PV_Milestones[[#This Row],[Actual/Schedule Finish]])+1)</f>
        <v>1900</v>
      </c>
      <c r="X3468" s="41" t="str">
        <f>IF(OR(tbl_PV_Milestones[[#This Row],[Project Status]]="Completed",tbl_PV_Milestones[[#This Row],[Project Status]]="Assumed Completed"),"Yes","No")</f>
        <v>No</v>
      </c>
      <c r="Y3468" s="41">
        <f>IF(tbl_PV_Milestones[[#This Row],[Baseline Date]]="",1,0)</f>
        <v>1</v>
      </c>
      <c r="Z3468" s="41">
        <f>IF(tbl_PV_Milestones[[#This Row],[Baseline Date]]&lt;PV_Meta!$B$7,1,0)</f>
        <v>1</v>
      </c>
      <c r="AA3468" s="41">
        <f>IF(tbl_PV_Milestones[[#This Row],[Complete]]="Yes",1,0)</f>
        <v>0</v>
      </c>
      <c r="AB3468" s="41">
        <f>IF(AND(tbl_PV_Milestones[[#This Row],[BL FY]]=2025,tbl_PV_Milestones[[#This Row],[Baseline Date]]&lt;PV_Meta!$B$7),1,0)</f>
        <v>0</v>
      </c>
      <c r="AC3468" s="41">
        <f>IF(AND(tbl_PV_Milestones[[#This Row],[Planned YTD]]=1,tbl_PV_Milestones[[#This Row],[Complete]]="Yes"),1,0)</f>
        <v>0</v>
      </c>
      <c r="AD3468" s="41">
        <f>IF(AND(tbl_PV_Milestones[[#This Row],[Actual/Schedule Finish]]&lt;PV_Meta!$B$7,tbl_PV_Milestones[[#This Row],[Complete]]="No",tbl_PV_Milestones[[#This Row],[Project Status]]&lt;&gt;"On Hold"),1,0)</f>
        <v>1</v>
      </c>
      <c r="AE3468" s="41">
        <f>IF(AND(tbl_PV_Milestones[[#This Row],[Actual/Schedule Finish]]&gt;tbl_PV_Milestones[[#This Row],[Baseline Date]],tbl_PV_Milestones[[#This Row],[Complete]]="No",tbl_PV_Milestones[[#This Row],[Project Status]]&lt;&gt;"On Hold",tbl_PV_Milestones[[#This Row],[Overdue]]=0,tbl_PV_Milestones[[#This Row],[To be Baselined]]&lt;&gt;1),1,0)</f>
        <v>0</v>
      </c>
      <c r="AF3468" s="41">
        <f>IF(AND(tbl_PV_Milestones[[#This Row],[BL FY]]=2025,tbl_PV_Milestones[[#This Row],[Finish FY]]&gt;2025),1,0)</f>
        <v>0</v>
      </c>
      <c r="AG3468" s="56" t="str">
        <f>_xlfn.XLOOKUP(tbl_PV_Milestones[[#This Row],[Work ID]],tbl_PV_Meta[Work ID '#],tbl_PV_Meta[Project Manager/Owner],,0)</f>
        <v>Project Manager 21</v>
      </c>
    </row>
    <row r="3469" spans="4:33" x14ac:dyDescent="0.25">
      <c r="D3469" s="6" t="s">
        <v>154</v>
      </c>
      <c r="E3469" s="6" t="s">
        <v>52</v>
      </c>
      <c r="F3469" s="6" t="s">
        <v>1762</v>
      </c>
      <c r="G3469" s="6" t="s">
        <v>740</v>
      </c>
      <c r="H3469" s="6" t="s">
        <v>505</v>
      </c>
      <c r="I3469" s="6" t="s">
        <v>522</v>
      </c>
      <c r="J3469" s="6" t="s">
        <v>154</v>
      </c>
      <c r="K3469" s="6" t="s">
        <v>61</v>
      </c>
      <c r="L3469" s="6" t="s">
        <v>59</v>
      </c>
      <c r="M3469" s="43"/>
      <c r="N3469" s="44" t="s">
        <v>1979</v>
      </c>
      <c r="S3469" s="45" t="e">
        <f>_xlfn.CONCAT(#REF!,TRIM(tbl_PV_Milestones[[#This Row],[Milestone Description]]))</f>
        <v>#REF!</v>
      </c>
      <c r="T3469" s="84" t="str">
        <f>IF(COUNTIF(tbl_PV_Milestones[UID],tbl_PV_Milestones[[#This Row],[UID]])&gt;1,"Duplicate","")</f>
        <v>Duplicate</v>
      </c>
      <c r="U3469" s="42" t="str">
        <f>_xlfn.XLOOKUP(tbl_PV_Milestones[[#This Row],[Work ID]],tbl_PV_Meta[Work ID '#],tbl_PV_Meta[Sub-Portfolio])</f>
        <v>Sub-Portfolio 8</v>
      </c>
      <c r="V3469" s="41">
        <f>IF(MONTH(tbl_PV_Milestones[[#This Row],[Baseline Date]])&lt;7,YEAR(tbl_PV_Milestones[[#This Row],[Baseline Date]]),YEAR(tbl_PV_Milestones[[#This Row],[Baseline Date]])+1)</f>
        <v>1900</v>
      </c>
      <c r="W3469" s="41">
        <f>IF(MONTH(tbl_PV_Milestones[[#This Row],[Actual/Schedule Finish]])&lt;7,YEAR(tbl_PV_Milestones[[#This Row],[Actual/Schedule Finish]]),YEAR(tbl_PV_Milestones[[#This Row],[Actual/Schedule Finish]])+1)</f>
        <v>1900</v>
      </c>
      <c r="X3469" s="41" t="str">
        <f>IF(OR(tbl_PV_Milestones[[#This Row],[Project Status]]="Completed",tbl_PV_Milestones[[#This Row],[Project Status]]="Assumed Completed"),"Yes","No")</f>
        <v>No</v>
      </c>
      <c r="Y3469" s="41">
        <f>IF(tbl_PV_Milestones[[#This Row],[Baseline Date]]="",1,0)</f>
        <v>1</v>
      </c>
      <c r="Z3469" s="41">
        <f>IF(tbl_PV_Milestones[[#This Row],[Baseline Date]]&lt;PV_Meta!$B$7,1,0)</f>
        <v>1</v>
      </c>
      <c r="AA3469" s="41">
        <f>IF(tbl_PV_Milestones[[#This Row],[Complete]]="Yes",1,0)</f>
        <v>0</v>
      </c>
      <c r="AB3469" s="41">
        <f>IF(AND(tbl_PV_Milestones[[#This Row],[BL FY]]=2025,tbl_PV_Milestones[[#This Row],[Baseline Date]]&lt;PV_Meta!$B$7),1,0)</f>
        <v>0</v>
      </c>
      <c r="AC3469" s="41">
        <f>IF(AND(tbl_PV_Milestones[[#This Row],[Planned YTD]]=1,tbl_PV_Milestones[[#This Row],[Complete]]="Yes"),1,0)</f>
        <v>0</v>
      </c>
      <c r="AD3469" s="41">
        <f>IF(AND(tbl_PV_Milestones[[#This Row],[Actual/Schedule Finish]]&lt;PV_Meta!$B$7,tbl_PV_Milestones[[#This Row],[Complete]]="No",tbl_PV_Milestones[[#This Row],[Project Status]]&lt;&gt;"On Hold"),1,0)</f>
        <v>1</v>
      </c>
      <c r="AE3469" s="41">
        <f>IF(AND(tbl_PV_Milestones[[#This Row],[Actual/Schedule Finish]]&gt;tbl_PV_Milestones[[#This Row],[Baseline Date]],tbl_PV_Milestones[[#This Row],[Complete]]="No",tbl_PV_Milestones[[#This Row],[Project Status]]&lt;&gt;"On Hold",tbl_PV_Milestones[[#This Row],[Overdue]]=0,tbl_PV_Milestones[[#This Row],[To be Baselined]]&lt;&gt;1),1,0)</f>
        <v>0</v>
      </c>
      <c r="AF3469" s="41">
        <f>IF(AND(tbl_PV_Milestones[[#This Row],[BL FY]]=2025,tbl_PV_Milestones[[#This Row],[Finish FY]]&gt;2025),1,0)</f>
        <v>0</v>
      </c>
      <c r="AG3469" s="56" t="str">
        <f>_xlfn.XLOOKUP(tbl_PV_Milestones[[#This Row],[Work ID]],tbl_PV_Meta[Work ID '#],tbl_PV_Meta[Project Manager/Owner],,0)</f>
        <v>Project Manager 21</v>
      </c>
    </row>
    <row r="3470" spans="4:33" x14ac:dyDescent="0.25">
      <c r="D3470" s="6" t="s">
        <v>154</v>
      </c>
      <c r="E3470" s="6" t="s">
        <v>52</v>
      </c>
      <c r="F3470" s="6" t="s">
        <v>1762</v>
      </c>
      <c r="G3470" s="6" t="s">
        <v>703</v>
      </c>
      <c r="H3470" s="6" t="s">
        <v>505</v>
      </c>
      <c r="I3470" s="6" t="s">
        <v>522</v>
      </c>
      <c r="J3470" s="6" t="s">
        <v>154</v>
      </c>
      <c r="K3470" s="6" t="s">
        <v>61</v>
      </c>
      <c r="L3470" s="6" t="s">
        <v>59</v>
      </c>
      <c r="M3470" s="43"/>
      <c r="N3470" s="44" t="s">
        <v>1979</v>
      </c>
      <c r="S3470" s="45" t="e">
        <f>_xlfn.CONCAT(#REF!,TRIM(tbl_PV_Milestones[[#This Row],[Milestone Description]]))</f>
        <v>#REF!</v>
      </c>
      <c r="T3470" s="84" t="str">
        <f>IF(COUNTIF(tbl_PV_Milestones[UID],tbl_PV_Milestones[[#This Row],[UID]])&gt;1,"Duplicate","")</f>
        <v>Duplicate</v>
      </c>
      <c r="U3470" s="42" t="str">
        <f>_xlfn.XLOOKUP(tbl_PV_Milestones[[#This Row],[Work ID]],tbl_PV_Meta[Work ID '#],tbl_PV_Meta[Sub-Portfolio])</f>
        <v>Sub-Portfolio 8</v>
      </c>
      <c r="V3470" s="41">
        <f>IF(MONTH(tbl_PV_Milestones[[#This Row],[Baseline Date]])&lt;7,YEAR(tbl_PV_Milestones[[#This Row],[Baseline Date]]),YEAR(tbl_PV_Milestones[[#This Row],[Baseline Date]])+1)</f>
        <v>1900</v>
      </c>
      <c r="W3470" s="41">
        <f>IF(MONTH(tbl_PV_Milestones[[#This Row],[Actual/Schedule Finish]])&lt;7,YEAR(tbl_PV_Milestones[[#This Row],[Actual/Schedule Finish]]),YEAR(tbl_PV_Milestones[[#This Row],[Actual/Schedule Finish]])+1)</f>
        <v>1900</v>
      </c>
      <c r="X3470" s="41" t="str">
        <f>IF(OR(tbl_PV_Milestones[[#This Row],[Project Status]]="Completed",tbl_PV_Milestones[[#This Row],[Project Status]]="Assumed Completed"),"Yes","No")</f>
        <v>No</v>
      </c>
      <c r="Y3470" s="41">
        <f>IF(tbl_PV_Milestones[[#This Row],[Baseline Date]]="",1,0)</f>
        <v>1</v>
      </c>
      <c r="Z3470" s="41">
        <f>IF(tbl_PV_Milestones[[#This Row],[Baseline Date]]&lt;PV_Meta!$B$7,1,0)</f>
        <v>1</v>
      </c>
      <c r="AA3470" s="41">
        <f>IF(tbl_PV_Milestones[[#This Row],[Complete]]="Yes",1,0)</f>
        <v>0</v>
      </c>
      <c r="AB3470" s="41">
        <f>IF(AND(tbl_PV_Milestones[[#This Row],[BL FY]]=2025,tbl_PV_Milestones[[#This Row],[Baseline Date]]&lt;PV_Meta!$B$7),1,0)</f>
        <v>0</v>
      </c>
      <c r="AC3470" s="41">
        <f>IF(AND(tbl_PV_Milestones[[#This Row],[Planned YTD]]=1,tbl_PV_Milestones[[#This Row],[Complete]]="Yes"),1,0)</f>
        <v>0</v>
      </c>
      <c r="AD3470" s="41">
        <f>IF(AND(tbl_PV_Milestones[[#This Row],[Actual/Schedule Finish]]&lt;PV_Meta!$B$7,tbl_PV_Milestones[[#This Row],[Complete]]="No",tbl_PV_Milestones[[#This Row],[Project Status]]&lt;&gt;"On Hold"),1,0)</f>
        <v>1</v>
      </c>
      <c r="AE3470" s="41">
        <f>IF(AND(tbl_PV_Milestones[[#This Row],[Actual/Schedule Finish]]&gt;tbl_PV_Milestones[[#This Row],[Baseline Date]],tbl_PV_Milestones[[#This Row],[Complete]]="No",tbl_PV_Milestones[[#This Row],[Project Status]]&lt;&gt;"On Hold",tbl_PV_Milestones[[#This Row],[Overdue]]=0,tbl_PV_Milestones[[#This Row],[To be Baselined]]&lt;&gt;1),1,0)</f>
        <v>0</v>
      </c>
      <c r="AF3470" s="41">
        <f>IF(AND(tbl_PV_Milestones[[#This Row],[BL FY]]=2025,tbl_PV_Milestones[[#This Row],[Finish FY]]&gt;2025),1,0)</f>
        <v>0</v>
      </c>
      <c r="AG3470" s="56" t="str">
        <f>_xlfn.XLOOKUP(tbl_PV_Milestones[[#This Row],[Work ID]],tbl_PV_Meta[Work ID '#],tbl_PV_Meta[Project Manager/Owner],,0)</f>
        <v>Project Manager 21</v>
      </c>
    </row>
    <row r="3471" spans="4:33" x14ac:dyDescent="0.25">
      <c r="D3471" s="6" t="s">
        <v>154</v>
      </c>
      <c r="E3471" s="6" t="s">
        <v>52</v>
      </c>
      <c r="F3471" s="6" t="s">
        <v>1762</v>
      </c>
      <c r="G3471" s="6" t="s">
        <v>595</v>
      </c>
      <c r="H3471" s="6" t="s">
        <v>505</v>
      </c>
      <c r="I3471" s="6" t="s">
        <v>522</v>
      </c>
      <c r="J3471" s="6" t="s">
        <v>154</v>
      </c>
      <c r="K3471" s="6" t="s">
        <v>61</v>
      </c>
      <c r="L3471" s="6" t="s">
        <v>59</v>
      </c>
      <c r="M3471" s="43"/>
      <c r="N3471" s="44" t="s">
        <v>1979</v>
      </c>
      <c r="S3471" s="45" t="e">
        <f>_xlfn.CONCAT(#REF!,TRIM(tbl_PV_Milestones[[#This Row],[Milestone Description]]))</f>
        <v>#REF!</v>
      </c>
      <c r="T3471" s="84" t="str">
        <f>IF(COUNTIF(tbl_PV_Milestones[UID],tbl_PV_Milestones[[#This Row],[UID]])&gt;1,"Duplicate","")</f>
        <v>Duplicate</v>
      </c>
      <c r="U3471" s="42" t="str">
        <f>_xlfn.XLOOKUP(tbl_PV_Milestones[[#This Row],[Work ID]],tbl_PV_Meta[Work ID '#],tbl_PV_Meta[Sub-Portfolio])</f>
        <v>Sub-Portfolio 8</v>
      </c>
      <c r="V3471" s="41">
        <f>IF(MONTH(tbl_PV_Milestones[[#This Row],[Baseline Date]])&lt;7,YEAR(tbl_PV_Milestones[[#This Row],[Baseline Date]]),YEAR(tbl_PV_Milestones[[#This Row],[Baseline Date]])+1)</f>
        <v>1900</v>
      </c>
      <c r="W3471" s="41">
        <f>IF(MONTH(tbl_PV_Milestones[[#This Row],[Actual/Schedule Finish]])&lt;7,YEAR(tbl_PV_Milestones[[#This Row],[Actual/Schedule Finish]]),YEAR(tbl_PV_Milestones[[#This Row],[Actual/Schedule Finish]])+1)</f>
        <v>1900</v>
      </c>
      <c r="X3471" s="41" t="str">
        <f>IF(OR(tbl_PV_Milestones[[#This Row],[Project Status]]="Completed",tbl_PV_Milestones[[#This Row],[Project Status]]="Assumed Completed"),"Yes","No")</f>
        <v>No</v>
      </c>
      <c r="Y3471" s="41">
        <f>IF(tbl_PV_Milestones[[#This Row],[Baseline Date]]="",1,0)</f>
        <v>1</v>
      </c>
      <c r="Z3471" s="41">
        <f>IF(tbl_PV_Milestones[[#This Row],[Baseline Date]]&lt;PV_Meta!$B$7,1,0)</f>
        <v>1</v>
      </c>
      <c r="AA3471" s="41">
        <f>IF(tbl_PV_Milestones[[#This Row],[Complete]]="Yes",1,0)</f>
        <v>0</v>
      </c>
      <c r="AB3471" s="41">
        <f>IF(AND(tbl_PV_Milestones[[#This Row],[BL FY]]=2025,tbl_PV_Milestones[[#This Row],[Baseline Date]]&lt;PV_Meta!$B$7),1,0)</f>
        <v>0</v>
      </c>
      <c r="AC3471" s="41">
        <f>IF(AND(tbl_PV_Milestones[[#This Row],[Planned YTD]]=1,tbl_PV_Milestones[[#This Row],[Complete]]="Yes"),1,0)</f>
        <v>0</v>
      </c>
      <c r="AD3471" s="41">
        <f>IF(AND(tbl_PV_Milestones[[#This Row],[Actual/Schedule Finish]]&lt;PV_Meta!$B$7,tbl_PV_Milestones[[#This Row],[Complete]]="No",tbl_PV_Milestones[[#This Row],[Project Status]]&lt;&gt;"On Hold"),1,0)</f>
        <v>1</v>
      </c>
      <c r="AE3471" s="41">
        <f>IF(AND(tbl_PV_Milestones[[#This Row],[Actual/Schedule Finish]]&gt;tbl_PV_Milestones[[#This Row],[Baseline Date]],tbl_PV_Milestones[[#This Row],[Complete]]="No",tbl_PV_Milestones[[#This Row],[Project Status]]&lt;&gt;"On Hold",tbl_PV_Milestones[[#This Row],[Overdue]]=0,tbl_PV_Milestones[[#This Row],[To be Baselined]]&lt;&gt;1),1,0)</f>
        <v>0</v>
      </c>
      <c r="AF3471" s="41">
        <f>IF(AND(tbl_PV_Milestones[[#This Row],[BL FY]]=2025,tbl_PV_Milestones[[#This Row],[Finish FY]]&gt;2025),1,0)</f>
        <v>0</v>
      </c>
      <c r="AG3471" s="56" t="str">
        <f>_xlfn.XLOOKUP(tbl_PV_Milestones[[#This Row],[Work ID]],tbl_PV_Meta[Work ID '#],tbl_PV_Meta[Project Manager/Owner],,0)</f>
        <v>Project Manager 21</v>
      </c>
    </row>
    <row r="3472" spans="4:33" x14ac:dyDescent="0.25">
      <c r="D3472" s="6" t="s">
        <v>154</v>
      </c>
      <c r="E3472" s="6" t="s">
        <v>52</v>
      </c>
      <c r="F3472" s="6" t="s">
        <v>1762</v>
      </c>
      <c r="G3472" s="6" t="s">
        <v>628</v>
      </c>
      <c r="H3472" s="6" t="s">
        <v>505</v>
      </c>
      <c r="I3472" s="6" t="s">
        <v>522</v>
      </c>
      <c r="J3472" s="6" t="s">
        <v>154</v>
      </c>
      <c r="K3472" s="6" t="s">
        <v>61</v>
      </c>
      <c r="L3472" s="6" t="s">
        <v>59</v>
      </c>
      <c r="M3472" s="43"/>
      <c r="N3472" s="44" t="s">
        <v>1979</v>
      </c>
      <c r="S3472" s="45" t="e">
        <f>_xlfn.CONCAT(#REF!,TRIM(tbl_PV_Milestones[[#This Row],[Milestone Description]]))</f>
        <v>#REF!</v>
      </c>
      <c r="T3472" s="84" t="str">
        <f>IF(COUNTIF(tbl_PV_Milestones[UID],tbl_PV_Milestones[[#This Row],[UID]])&gt;1,"Duplicate","")</f>
        <v>Duplicate</v>
      </c>
      <c r="U3472" s="42" t="str">
        <f>_xlfn.XLOOKUP(tbl_PV_Milestones[[#This Row],[Work ID]],tbl_PV_Meta[Work ID '#],tbl_PV_Meta[Sub-Portfolio])</f>
        <v>Sub-Portfolio 8</v>
      </c>
      <c r="V3472" s="41">
        <f>IF(MONTH(tbl_PV_Milestones[[#This Row],[Baseline Date]])&lt;7,YEAR(tbl_PV_Milestones[[#This Row],[Baseline Date]]),YEAR(tbl_PV_Milestones[[#This Row],[Baseline Date]])+1)</f>
        <v>1900</v>
      </c>
      <c r="W3472" s="41">
        <f>IF(MONTH(tbl_PV_Milestones[[#This Row],[Actual/Schedule Finish]])&lt;7,YEAR(tbl_PV_Milestones[[#This Row],[Actual/Schedule Finish]]),YEAR(tbl_PV_Milestones[[#This Row],[Actual/Schedule Finish]])+1)</f>
        <v>1900</v>
      </c>
      <c r="X3472" s="41" t="str">
        <f>IF(OR(tbl_PV_Milestones[[#This Row],[Project Status]]="Completed",tbl_PV_Milestones[[#This Row],[Project Status]]="Assumed Completed"),"Yes","No")</f>
        <v>No</v>
      </c>
      <c r="Y3472" s="41">
        <f>IF(tbl_PV_Milestones[[#This Row],[Baseline Date]]="",1,0)</f>
        <v>1</v>
      </c>
      <c r="Z3472" s="41">
        <f>IF(tbl_PV_Milestones[[#This Row],[Baseline Date]]&lt;PV_Meta!$B$7,1,0)</f>
        <v>1</v>
      </c>
      <c r="AA3472" s="41">
        <f>IF(tbl_PV_Milestones[[#This Row],[Complete]]="Yes",1,0)</f>
        <v>0</v>
      </c>
      <c r="AB3472" s="41">
        <f>IF(AND(tbl_PV_Milestones[[#This Row],[BL FY]]=2025,tbl_PV_Milestones[[#This Row],[Baseline Date]]&lt;PV_Meta!$B$7),1,0)</f>
        <v>0</v>
      </c>
      <c r="AC3472" s="41">
        <f>IF(AND(tbl_PV_Milestones[[#This Row],[Planned YTD]]=1,tbl_PV_Milestones[[#This Row],[Complete]]="Yes"),1,0)</f>
        <v>0</v>
      </c>
      <c r="AD3472" s="41">
        <f>IF(AND(tbl_PV_Milestones[[#This Row],[Actual/Schedule Finish]]&lt;PV_Meta!$B$7,tbl_PV_Milestones[[#This Row],[Complete]]="No",tbl_PV_Milestones[[#This Row],[Project Status]]&lt;&gt;"On Hold"),1,0)</f>
        <v>1</v>
      </c>
      <c r="AE3472" s="41">
        <f>IF(AND(tbl_PV_Milestones[[#This Row],[Actual/Schedule Finish]]&gt;tbl_PV_Milestones[[#This Row],[Baseline Date]],tbl_PV_Milestones[[#This Row],[Complete]]="No",tbl_PV_Milestones[[#This Row],[Project Status]]&lt;&gt;"On Hold",tbl_PV_Milestones[[#This Row],[Overdue]]=0,tbl_PV_Milestones[[#This Row],[To be Baselined]]&lt;&gt;1),1,0)</f>
        <v>0</v>
      </c>
      <c r="AF3472" s="41">
        <f>IF(AND(tbl_PV_Milestones[[#This Row],[BL FY]]=2025,tbl_PV_Milestones[[#This Row],[Finish FY]]&gt;2025),1,0)</f>
        <v>0</v>
      </c>
      <c r="AG3472" s="56" t="str">
        <f>_xlfn.XLOOKUP(tbl_PV_Milestones[[#This Row],[Work ID]],tbl_PV_Meta[Work ID '#],tbl_PV_Meta[Project Manager/Owner],,0)</f>
        <v>Project Manager 21</v>
      </c>
    </row>
    <row r="3473" spans="4:33" x14ac:dyDescent="0.25">
      <c r="D3473" s="6" t="s">
        <v>154</v>
      </c>
      <c r="E3473" s="6" t="s">
        <v>52</v>
      </c>
      <c r="F3473" s="6" t="s">
        <v>1762</v>
      </c>
      <c r="G3473" s="6" t="s">
        <v>744</v>
      </c>
      <c r="H3473" s="6" t="s">
        <v>505</v>
      </c>
      <c r="I3473" s="6" t="s">
        <v>522</v>
      </c>
      <c r="J3473" s="6" t="s">
        <v>154</v>
      </c>
      <c r="K3473" s="6" t="s">
        <v>61</v>
      </c>
      <c r="L3473" s="6" t="s">
        <v>59</v>
      </c>
      <c r="M3473" s="43"/>
      <c r="N3473" s="44" t="s">
        <v>1979</v>
      </c>
      <c r="S3473" s="45" t="e">
        <f>_xlfn.CONCAT(#REF!,TRIM(tbl_PV_Milestones[[#This Row],[Milestone Description]]))</f>
        <v>#REF!</v>
      </c>
      <c r="T3473" s="84" t="str">
        <f>IF(COUNTIF(tbl_PV_Milestones[UID],tbl_PV_Milestones[[#This Row],[UID]])&gt;1,"Duplicate","")</f>
        <v>Duplicate</v>
      </c>
      <c r="U3473" s="42" t="str">
        <f>_xlfn.XLOOKUP(tbl_PV_Milestones[[#This Row],[Work ID]],tbl_PV_Meta[Work ID '#],tbl_PV_Meta[Sub-Portfolio])</f>
        <v>Sub-Portfolio 8</v>
      </c>
      <c r="V3473" s="41">
        <f>IF(MONTH(tbl_PV_Milestones[[#This Row],[Baseline Date]])&lt;7,YEAR(tbl_PV_Milestones[[#This Row],[Baseline Date]]),YEAR(tbl_PV_Milestones[[#This Row],[Baseline Date]])+1)</f>
        <v>1900</v>
      </c>
      <c r="W3473" s="41">
        <f>IF(MONTH(tbl_PV_Milestones[[#This Row],[Actual/Schedule Finish]])&lt;7,YEAR(tbl_PV_Milestones[[#This Row],[Actual/Schedule Finish]]),YEAR(tbl_PV_Milestones[[#This Row],[Actual/Schedule Finish]])+1)</f>
        <v>1900</v>
      </c>
      <c r="X3473" s="41" t="str">
        <f>IF(OR(tbl_PV_Milestones[[#This Row],[Project Status]]="Completed",tbl_PV_Milestones[[#This Row],[Project Status]]="Assumed Completed"),"Yes","No")</f>
        <v>No</v>
      </c>
      <c r="Y3473" s="41">
        <f>IF(tbl_PV_Milestones[[#This Row],[Baseline Date]]="",1,0)</f>
        <v>1</v>
      </c>
      <c r="Z3473" s="41">
        <f>IF(tbl_PV_Milestones[[#This Row],[Baseline Date]]&lt;PV_Meta!$B$7,1,0)</f>
        <v>1</v>
      </c>
      <c r="AA3473" s="41">
        <f>IF(tbl_PV_Milestones[[#This Row],[Complete]]="Yes",1,0)</f>
        <v>0</v>
      </c>
      <c r="AB3473" s="41">
        <f>IF(AND(tbl_PV_Milestones[[#This Row],[BL FY]]=2025,tbl_PV_Milestones[[#This Row],[Baseline Date]]&lt;PV_Meta!$B$7),1,0)</f>
        <v>0</v>
      </c>
      <c r="AC3473" s="41">
        <f>IF(AND(tbl_PV_Milestones[[#This Row],[Planned YTD]]=1,tbl_PV_Milestones[[#This Row],[Complete]]="Yes"),1,0)</f>
        <v>0</v>
      </c>
      <c r="AD3473" s="41">
        <f>IF(AND(tbl_PV_Milestones[[#This Row],[Actual/Schedule Finish]]&lt;PV_Meta!$B$7,tbl_PV_Milestones[[#This Row],[Complete]]="No",tbl_PV_Milestones[[#This Row],[Project Status]]&lt;&gt;"On Hold"),1,0)</f>
        <v>1</v>
      </c>
      <c r="AE3473" s="41">
        <f>IF(AND(tbl_PV_Milestones[[#This Row],[Actual/Schedule Finish]]&gt;tbl_PV_Milestones[[#This Row],[Baseline Date]],tbl_PV_Milestones[[#This Row],[Complete]]="No",tbl_PV_Milestones[[#This Row],[Project Status]]&lt;&gt;"On Hold",tbl_PV_Milestones[[#This Row],[Overdue]]=0,tbl_PV_Milestones[[#This Row],[To be Baselined]]&lt;&gt;1),1,0)</f>
        <v>0</v>
      </c>
      <c r="AF3473" s="41">
        <f>IF(AND(tbl_PV_Milestones[[#This Row],[BL FY]]=2025,tbl_PV_Milestones[[#This Row],[Finish FY]]&gt;2025),1,0)</f>
        <v>0</v>
      </c>
      <c r="AG3473" s="56" t="str">
        <f>_xlfn.XLOOKUP(tbl_PV_Milestones[[#This Row],[Work ID]],tbl_PV_Meta[Work ID '#],tbl_PV_Meta[Project Manager/Owner],,0)</f>
        <v>Project Manager 21</v>
      </c>
    </row>
    <row r="3474" spans="4:33" x14ac:dyDescent="0.25">
      <c r="D3474" s="6" t="s">
        <v>154</v>
      </c>
      <c r="E3474" s="6" t="s">
        <v>52</v>
      </c>
      <c r="F3474" s="6" t="s">
        <v>1762</v>
      </c>
      <c r="G3474" s="6" t="s">
        <v>567</v>
      </c>
      <c r="H3474" s="6" t="s">
        <v>505</v>
      </c>
      <c r="I3474" s="6" t="s">
        <v>522</v>
      </c>
      <c r="J3474" s="6" t="s">
        <v>154</v>
      </c>
      <c r="K3474" s="6" t="s">
        <v>61</v>
      </c>
      <c r="L3474" s="6" t="s">
        <v>59</v>
      </c>
      <c r="M3474" s="43"/>
      <c r="N3474" s="44" t="s">
        <v>1979</v>
      </c>
      <c r="S3474" s="45" t="e">
        <f>_xlfn.CONCAT(#REF!,TRIM(tbl_PV_Milestones[[#This Row],[Milestone Description]]))</f>
        <v>#REF!</v>
      </c>
      <c r="T3474" s="84" t="str">
        <f>IF(COUNTIF(tbl_PV_Milestones[UID],tbl_PV_Milestones[[#This Row],[UID]])&gt;1,"Duplicate","")</f>
        <v>Duplicate</v>
      </c>
      <c r="U3474" s="42" t="str">
        <f>_xlfn.XLOOKUP(tbl_PV_Milestones[[#This Row],[Work ID]],tbl_PV_Meta[Work ID '#],tbl_PV_Meta[Sub-Portfolio])</f>
        <v>Sub-Portfolio 8</v>
      </c>
      <c r="V3474" s="41">
        <f>IF(MONTH(tbl_PV_Milestones[[#This Row],[Baseline Date]])&lt;7,YEAR(tbl_PV_Milestones[[#This Row],[Baseline Date]]),YEAR(tbl_PV_Milestones[[#This Row],[Baseline Date]])+1)</f>
        <v>1900</v>
      </c>
      <c r="W3474" s="41">
        <f>IF(MONTH(tbl_PV_Milestones[[#This Row],[Actual/Schedule Finish]])&lt;7,YEAR(tbl_PV_Milestones[[#This Row],[Actual/Schedule Finish]]),YEAR(tbl_PV_Milestones[[#This Row],[Actual/Schedule Finish]])+1)</f>
        <v>1900</v>
      </c>
      <c r="X3474" s="41" t="str">
        <f>IF(OR(tbl_PV_Milestones[[#This Row],[Project Status]]="Completed",tbl_PV_Milestones[[#This Row],[Project Status]]="Assumed Completed"),"Yes","No")</f>
        <v>No</v>
      </c>
      <c r="Y3474" s="41">
        <f>IF(tbl_PV_Milestones[[#This Row],[Baseline Date]]="",1,0)</f>
        <v>1</v>
      </c>
      <c r="Z3474" s="41">
        <f>IF(tbl_PV_Milestones[[#This Row],[Baseline Date]]&lt;PV_Meta!$B$7,1,0)</f>
        <v>1</v>
      </c>
      <c r="AA3474" s="41">
        <f>IF(tbl_PV_Milestones[[#This Row],[Complete]]="Yes",1,0)</f>
        <v>0</v>
      </c>
      <c r="AB3474" s="41">
        <f>IF(AND(tbl_PV_Milestones[[#This Row],[BL FY]]=2025,tbl_PV_Milestones[[#This Row],[Baseline Date]]&lt;PV_Meta!$B$7),1,0)</f>
        <v>0</v>
      </c>
      <c r="AC3474" s="41">
        <f>IF(AND(tbl_PV_Milestones[[#This Row],[Planned YTD]]=1,tbl_PV_Milestones[[#This Row],[Complete]]="Yes"),1,0)</f>
        <v>0</v>
      </c>
      <c r="AD3474" s="41">
        <f>IF(AND(tbl_PV_Milestones[[#This Row],[Actual/Schedule Finish]]&lt;PV_Meta!$B$7,tbl_PV_Milestones[[#This Row],[Complete]]="No",tbl_PV_Milestones[[#This Row],[Project Status]]&lt;&gt;"On Hold"),1,0)</f>
        <v>1</v>
      </c>
      <c r="AE3474" s="41">
        <f>IF(AND(tbl_PV_Milestones[[#This Row],[Actual/Schedule Finish]]&gt;tbl_PV_Milestones[[#This Row],[Baseline Date]],tbl_PV_Milestones[[#This Row],[Complete]]="No",tbl_PV_Milestones[[#This Row],[Project Status]]&lt;&gt;"On Hold",tbl_PV_Milestones[[#This Row],[Overdue]]=0,tbl_PV_Milestones[[#This Row],[To be Baselined]]&lt;&gt;1),1,0)</f>
        <v>0</v>
      </c>
      <c r="AF3474" s="41">
        <f>IF(AND(tbl_PV_Milestones[[#This Row],[BL FY]]=2025,tbl_PV_Milestones[[#This Row],[Finish FY]]&gt;2025),1,0)</f>
        <v>0</v>
      </c>
      <c r="AG3474" s="56" t="str">
        <f>_xlfn.XLOOKUP(tbl_PV_Milestones[[#This Row],[Work ID]],tbl_PV_Meta[Work ID '#],tbl_PV_Meta[Project Manager/Owner],,0)</f>
        <v>Project Manager 21</v>
      </c>
    </row>
    <row r="3475" spans="4:33" x14ac:dyDescent="0.25">
      <c r="D3475" s="6" t="s">
        <v>154</v>
      </c>
      <c r="E3475" s="6" t="s">
        <v>52</v>
      </c>
      <c r="F3475" s="6" t="s">
        <v>1762</v>
      </c>
      <c r="G3475" s="6" t="s">
        <v>568</v>
      </c>
      <c r="H3475" s="6" t="s">
        <v>505</v>
      </c>
      <c r="I3475" s="6" t="s">
        <v>522</v>
      </c>
      <c r="J3475" s="6" t="s">
        <v>154</v>
      </c>
      <c r="K3475" s="6" t="s">
        <v>61</v>
      </c>
      <c r="L3475" s="6" t="s">
        <v>59</v>
      </c>
      <c r="M3475" s="43"/>
      <c r="N3475" s="44" t="s">
        <v>1979</v>
      </c>
      <c r="S3475" s="45" t="e">
        <f>_xlfn.CONCAT(#REF!,TRIM(tbl_PV_Milestones[[#This Row],[Milestone Description]]))</f>
        <v>#REF!</v>
      </c>
      <c r="T3475" s="84" t="str">
        <f>IF(COUNTIF(tbl_PV_Milestones[UID],tbl_PV_Milestones[[#This Row],[UID]])&gt;1,"Duplicate","")</f>
        <v>Duplicate</v>
      </c>
      <c r="U3475" s="42" t="str">
        <f>_xlfn.XLOOKUP(tbl_PV_Milestones[[#This Row],[Work ID]],tbl_PV_Meta[Work ID '#],tbl_PV_Meta[Sub-Portfolio])</f>
        <v>Sub-Portfolio 8</v>
      </c>
      <c r="V3475" s="41">
        <f>IF(MONTH(tbl_PV_Milestones[[#This Row],[Baseline Date]])&lt;7,YEAR(tbl_PV_Milestones[[#This Row],[Baseline Date]]),YEAR(tbl_PV_Milestones[[#This Row],[Baseline Date]])+1)</f>
        <v>1900</v>
      </c>
      <c r="W3475" s="41">
        <f>IF(MONTH(tbl_PV_Milestones[[#This Row],[Actual/Schedule Finish]])&lt;7,YEAR(tbl_PV_Milestones[[#This Row],[Actual/Schedule Finish]]),YEAR(tbl_PV_Milestones[[#This Row],[Actual/Schedule Finish]])+1)</f>
        <v>1900</v>
      </c>
      <c r="X3475" s="41" t="str">
        <f>IF(OR(tbl_PV_Milestones[[#This Row],[Project Status]]="Completed",tbl_PV_Milestones[[#This Row],[Project Status]]="Assumed Completed"),"Yes","No")</f>
        <v>No</v>
      </c>
      <c r="Y3475" s="41">
        <f>IF(tbl_PV_Milestones[[#This Row],[Baseline Date]]="",1,0)</f>
        <v>1</v>
      </c>
      <c r="Z3475" s="41">
        <f>IF(tbl_PV_Milestones[[#This Row],[Baseline Date]]&lt;PV_Meta!$B$7,1,0)</f>
        <v>1</v>
      </c>
      <c r="AA3475" s="41">
        <f>IF(tbl_PV_Milestones[[#This Row],[Complete]]="Yes",1,0)</f>
        <v>0</v>
      </c>
      <c r="AB3475" s="41">
        <f>IF(AND(tbl_PV_Milestones[[#This Row],[BL FY]]=2025,tbl_PV_Milestones[[#This Row],[Baseline Date]]&lt;PV_Meta!$B$7),1,0)</f>
        <v>0</v>
      </c>
      <c r="AC3475" s="41">
        <f>IF(AND(tbl_PV_Milestones[[#This Row],[Planned YTD]]=1,tbl_PV_Milestones[[#This Row],[Complete]]="Yes"),1,0)</f>
        <v>0</v>
      </c>
      <c r="AD3475" s="41">
        <f>IF(AND(tbl_PV_Milestones[[#This Row],[Actual/Schedule Finish]]&lt;PV_Meta!$B$7,tbl_PV_Milestones[[#This Row],[Complete]]="No",tbl_PV_Milestones[[#This Row],[Project Status]]&lt;&gt;"On Hold"),1,0)</f>
        <v>1</v>
      </c>
      <c r="AE3475" s="41">
        <f>IF(AND(tbl_PV_Milestones[[#This Row],[Actual/Schedule Finish]]&gt;tbl_PV_Milestones[[#This Row],[Baseline Date]],tbl_PV_Milestones[[#This Row],[Complete]]="No",tbl_PV_Milestones[[#This Row],[Project Status]]&lt;&gt;"On Hold",tbl_PV_Milestones[[#This Row],[Overdue]]=0,tbl_PV_Milestones[[#This Row],[To be Baselined]]&lt;&gt;1),1,0)</f>
        <v>0</v>
      </c>
      <c r="AF3475" s="41">
        <f>IF(AND(tbl_PV_Milestones[[#This Row],[BL FY]]=2025,tbl_PV_Milestones[[#This Row],[Finish FY]]&gt;2025),1,0)</f>
        <v>0</v>
      </c>
      <c r="AG3475" s="56" t="str">
        <f>_xlfn.XLOOKUP(tbl_PV_Milestones[[#This Row],[Work ID]],tbl_PV_Meta[Work ID '#],tbl_PV_Meta[Project Manager/Owner],,0)</f>
        <v>Project Manager 21</v>
      </c>
    </row>
    <row r="3476" spans="4:33" x14ac:dyDescent="0.25">
      <c r="D3476" s="6" t="s">
        <v>154</v>
      </c>
      <c r="E3476" s="6" t="s">
        <v>52</v>
      </c>
      <c r="F3476" s="6" t="s">
        <v>1762</v>
      </c>
      <c r="G3476" s="6" t="s">
        <v>570</v>
      </c>
      <c r="H3476" s="6" t="s">
        <v>505</v>
      </c>
      <c r="I3476" s="6" t="s">
        <v>522</v>
      </c>
      <c r="J3476" s="6" t="s">
        <v>154</v>
      </c>
      <c r="K3476" s="6" t="s">
        <v>61</v>
      </c>
      <c r="L3476" s="6" t="s">
        <v>59</v>
      </c>
      <c r="M3476" s="43"/>
      <c r="N3476" s="44" t="s">
        <v>1979</v>
      </c>
      <c r="S3476" s="45" t="e">
        <f>_xlfn.CONCAT(#REF!,TRIM(tbl_PV_Milestones[[#This Row],[Milestone Description]]))</f>
        <v>#REF!</v>
      </c>
      <c r="T3476" s="84" t="str">
        <f>IF(COUNTIF(tbl_PV_Milestones[UID],tbl_PV_Milestones[[#This Row],[UID]])&gt;1,"Duplicate","")</f>
        <v>Duplicate</v>
      </c>
      <c r="U3476" s="42" t="str">
        <f>_xlfn.XLOOKUP(tbl_PV_Milestones[[#This Row],[Work ID]],tbl_PV_Meta[Work ID '#],tbl_PV_Meta[Sub-Portfolio])</f>
        <v>Sub-Portfolio 8</v>
      </c>
      <c r="V3476" s="41">
        <f>IF(MONTH(tbl_PV_Milestones[[#This Row],[Baseline Date]])&lt;7,YEAR(tbl_PV_Milestones[[#This Row],[Baseline Date]]),YEAR(tbl_PV_Milestones[[#This Row],[Baseline Date]])+1)</f>
        <v>1900</v>
      </c>
      <c r="W3476" s="41">
        <f>IF(MONTH(tbl_PV_Milestones[[#This Row],[Actual/Schedule Finish]])&lt;7,YEAR(tbl_PV_Milestones[[#This Row],[Actual/Schedule Finish]]),YEAR(tbl_PV_Milestones[[#This Row],[Actual/Schedule Finish]])+1)</f>
        <v>1900</v>
      </c>
      <c r="X3476" s="41" t="str">
        <f>IF(OR(tbl_PV_Milestones[[#This Row],[Project Status]]="Completed",tbl_PV_Milestones[[#This Row],[Project Status]]="Assumed Completed"),"Yes","No")</f>
        <v>No</v>
      </c>
      <c r="Y3476" s="41">
        <f>IF(tbl_PV_Milestones[[#This Row],[Baseline Date]]="",1,0)</f>
        <v>1</v>
      </c>
      <c r="Z3476" s="41">
        <f>IF(tbl_PV_Milestones[[#This Row],[Baseline Date]]&lt;PV_Meta!$B$7,1,0)</f>
        <v>1</v>
      </c>
      <c r="AA3476" s="41">
        <f>IF(tbl_PV_Milestones[[#This Row],[Complete]]="Yes",1,0)</f>
        <v>0</v>
      </c>
      <c r="AB3476" s="41">
        <f>IF(AND(tbl_PV_Milestones[[#This Row],[BL FY]]=2025,tbl_PV_Milestones[[#This Row],[Baseline Date]]&lt;PV_Meta!$B$7),1,0)</f>
        <v>0</v>
      </c>
      <c r="AC3476" s="41">
        <f>IF(AND(tbl_PV_Milestones[[#This Row],[Planned YTD]]=1,tbl_PV_Milestones[[#This Row],[Complete]]="Yes"),1,0)</f>
        <v>0</v>
      </c>
      <c r="AD3476" s="41">
        <f>IF(AND(tbl_PV_Milestones[[#This Row],[Actual/Schedule Finish]]&lt;PV_Meta!$B$7,tbl_PV_Milestones[[#This Row],[Complete]]="No",tbl_PV_Milestones[[#This Row],[Project Status]]&lt;&gt;"On Hold"),1,0)</f>
        <v>1</v>
      </c>
      <c r="AE3476" s="41">
        <f>IF(AND(tbl_PV_Milestones[[#This Row],[Actual/Schedule Finish]]&gt;tbl_PV_Milestones[[#This Row],[Baseline Date]],tbl_PV_Milestones[[#This Row],[Complete]]="No",tbl_PV_Milestones[[#This Row],[Project Status]]&lt;&gt;"On Hold",tbl_PV_Milestones[[#This Row],[Overdue]]=0,tbl_PV_Milestones[[#This Row],[To be Baselined]]&lt;&gt;1),1,0)</f>
        <v>0</v>
      </c>
      <c r="AF3476" s="41">
        <f>IF(AND(tbl_PV_Milestones[[#This Row],[BL FY]]=2025,tbl_PV_Milestones[[#This Row],[Finish FY]]&gt;2025),1,0)</f>
        <v>0</v>
      </c>
      <c r="AG3476" s="56" t="str">
        <f>_xlfn.XLOOKUP(tbl_PV_Milestones[[#This Row],[Work ID]],tbl_PV_Meta[Work ID '#],tbl_PV_Meta[Project Manager/Owner],,0)</f>
        <v>Project Manager 21</v>
      </c>
    </row>
    <row r="3477" spans="4:33" x14ac:dyDescent="0.25">
      <c r="D3477" s="6" t="s">
        <v>154</v>
      </c>
      <c r="E3477" s="6" t="s">
        <v>52</v>
      </c>
      <c r="F3477" s="6" t="s">
        <v>1762</v>
      </c>
      <c r="G3477" s="6" t="s">
        <v>598</v>
      </c>
      <c r="H3477" s="6" t="s">
        <v>505</v>
      </c>
      <c r="I3477" s="6" t="s">
        <v>522</v>
      </c>
      <c r="J3477" s="6" t="s">
        <v>154</v>
      </c>
      <c r="K3477" s="6" t="s">
        <v>61</v>
      </c>
      <c r="L3477" s="6" t="s">
        <v>59</v>
      </c>
      <c r="M3477" s="43"/>
      <c r="N3477" s="44" t="s">
        <v>1979</v>
      </c>
      <c r="S3477" s="45" t="e">
        <f>_xlfn.CONCAT(#REF!,TRIM(tbl_PV_Milestones[[#This Row],[Milestone Description]]))</f>
        <v>#REF!</v>
      </c>
      <c r="T3477" s="84" t="str">
        <f>IF(COUNTIF(tbl_PV_Milestones[UID],tbl_PV_Milestones[[#This Row],[UID]])&gt;1,"Duplicate","")</f>
        <v>Duplicate</v>
      </c>
      <c r="U3477" s="42" t="str">
        <f>_xlfn.XLOOKUP(tbl_PV_Milestones[[#This Row],[Work ID]],tbl_PV_Meta[Work ID '#],tbl_PV_Meta[Sub-Portfolio])</f>
        <v>Sub-Portfolio 8</v>
      </c>
      <c r="V3477" s="41">
        <f>IF(MONTH(tbl_PV_Milestones[[#This Row],[Baseline Date]])&lt;7,YEAR(tbl_PV_Milestones[[#This Row],[Baseline Date]]),YEAR(tbl_PV_Milestones[[#This Row],[Baseline Date]])+1)</f>
        <v>1900</v>
      </c>
      <c r="W3477" s="41">
        <f>IF(MONTH(tbl_PV_Milestones[[#This Row],[Actual/Schedule Finish]])&lt;7,YEAR(tbl_PV_Milestones[[#This Row],[Actual/Schedule Finish]]),YEAR(tbl_PV_Milestones[[#This Row],[Actual/Schedule Finish]])+1)</f>
        <v>1900</v>
      </c>
      <c r="X3477" s="41" t="str">
        <f>IF(OR(tbl_PV_Milestones[[#This Row],[Project Status]]="Completed",tbl_PV_Milestones[[#This Row],[Project Status]]="Assumed Completed"),"Yes","No")</f>
        <v>No</v>
      </c>
      <c r="Y3477" s="41">
        <f>IF(tbl_PV_Milestones[[#This Row],[Baseline Date]]="",1,0)</f>
        <v>1</v>
      </c>
      <c r="Z3477" s="41">
        <f>IF(tbl_PV_Milestones[[#This Row],[Baseline Date]]&lt;PV_Meta!$B$7,1,0)</f>
        <v>1</v>
      </c>
      <c r="AA3477" s="41">
        <f>IF(tbl_PV_Milestones[[#This Row],[Complete]]="Yes",1,0)</f>
        <v>0</v>
      </c>
      <c r="AB3477" s="41">
        <f>IF(AND(tbl_PV_Milestones[[#This Row],[BL FY]]=2025,tbl_PV_Milestones[[#This Row],[Baseline Date]]&lt;PV_Meta!$B$7),1,0)</f>
        <v>0</v>
      </c>
      <c r="AC3477" s="41">
        <f>IF(AND(tbl_PV_Milestones[[#This Row],[Planned YTD]]=1,tbl_PV_Milestones[[#This Row],[Complete]]="Yes"),1,0)</f>
        <v>0</v>
      </c>
      <c r="AD3477" s="41">
        <f>IF(AND(tbl_PV_Milestones[[#This Row],[Actual/Schedule Finish]]&lt;PV_Meta!$B$7,tbl_PV_Milestones[[#This Row],[Complete]]="No",tbl_PV_Milestones[[#This Row],[Project Status]]&lt;&gt;"On Hold"),1,0)</f>
        <v>1</v>
      </c>
      <c r="AE3477" s="41">
        <f>IF(AND(tbl_PV_Milestones[[#This Row],[Actual/Schedule Finish]]&gt;tbl_PV_Milestones[[#This Row],[Baseline Date]],tbl_PV_Milestones[[#This Row],[Complete]]="No",tbl_PV_Milestones[[#This Row],[Project Status]]&lt;&gt;"On Hold",tbl_PV_Milestones[[#This Row],[Overdue]]=0,tbl_PV_Milestones[[#This Row],[To be Baselined]]&lt;&gt;1),1,0)</f>
        <v>0</v>
      </c>
      <c r="AF3477" s="41">
        <f>IF(AND(tbl_PV_Milestones[[#This Row],[BL FY]]=2025,tbl_PV_Milestones[[#This Row],[Finish FY]]&gt;2025),1,0)</f>
        <v>0</v>
      </c>
      <c r="AG3477" s="56" t="str">
        <f>_xlfn.XLOOKUP(tbl_PV_Milestones[[#This Row],[Work ID]],tbl_PV_Meta[Work ID '#],tbl_PV_Meta[Project Manager/Owner],,0)</f>
        <v>Project Manager 21</v>
      </c>
    </row>
    <row r="3478" spans="4:33" x14ac:dyDescent="0.25">
      <c r="D3478" s="6" t="s">
        <v>154</v>
      </c>
      <c r="E3478" s="6" t="s">
        <v>52</v>
      </c>
      <c r="F3478" s="6" t="s">
        <v>1762</v>
      </c>
      <c r="G3478" s="6" t="s">
        <v>745</v>
      </c>
      <c r="H3478" s="6" t="s">
        <v>505</v>
      </c>
      <c r="I3478" s="6" t="s">
        <v>522</v>
      </c>
      <c r="J3478" s="6" t="s">
        <v>154</v>
      </c>
      <c r="K3478" s="6" t="s">
        <v>61</v>
      </c>
      <c r="L3478" s="6" t="s">
        <v>59</v>
      </c>
      <c r="M3478" s="43"/>
      <c r="N3478" s="44" t="s">
        <v>1979</v>
      </c>
      <c r="S3478" s="45" t="e">
        <f>_xlfn.CONCAT(#REF!,TRIM(tbl_PV_Milestones[[#This Row],[Milestone Description]]))</f>
        <v>#REF!</v>
      </c>
      <c r="T3478" s="84" t="str">
        <f>IF(COUNTIF(tbl_PV_Milestones[UID],tbl_PV_Milestones[[#This Row],[UID]])&gt;1,"Duplicate","")</f>
        <v>Duplicate</v>
      </c>
      <c r="U3478" s="42" t="str">
        <f>_xlfn.XLOOKUP(tbl_PV_Milestones[[#This Row],[Work ID]],tbl_PV_Meta[Work ID '#],tbl_PV_Meta[Sub-Portfolio])</f>
        <v>Sub-Portfolio 8</v>
      </c>
      <c r="V3478" s="41">
        <f>IF(MONTH(tbl_PV_Milestones[[#This Row],[Baseline Date]])&lt;7,YEAR(tbl_PV_Milestones[[#This Row],[Baseline Date]]),YEAR(tbl_PV_Milestones[[#This Row],[Baseline Date]])+1)</f>
        <v>1900</v>
      </c>
      <c r="W3478" s="41">
        <f>IF(MONTH(tbl_PV_Milestones[[#This Row],[Actual/Schedule Finish]])&lt;7,YEAR(tbl_PV_Milestones[[#This Row],[Actual/Schedule Finish]]),YEAR(tbl_PV_Milestones[[#This Row],[Actual/Schedule Finish]])+1)</f>
        <v>1900</v>
      </c>
      <c r="X3478" s="41" t="str">
        <f>IF(OR(tbl_PV_Milestones[[#This Row],[Project Status]]="Completed",tbl_PV_Milestones[[#This Row],[Project Status]]="Assumed Completed"),"Yes","No")</f>
        <v>No</v>
      </c>
      <c r="Y3478" s="41">
        <f>IF(tbl_PV_Milestones[[#This Row],[Baseline Date]]="",1,0)</f>
        <v>1</v>
      </c>
      <c r="Z3478" s="41">
        <f>IF(tbl_PV_Milestones[[#This Row],[Baseline Date]]&lt;PV_Meta!$B$7,1,0)</f>
        <v>1</v>
      </c>
      <c r="AA3478" s="41">
        <f>IF(tbl_PV_Milestones[[#This Row],[Complete]]="Yes",1,0)</f>
        <v>0</v>
      </c>
      <c r="AB3478" s="41">
        <f>IF(AND(tbl_PV_Milestones[[#This Row],[BL FY]]=2025,tbl_PV_Milestones[[#This Row],[Baseline Date]]&lt;PV_Meta!$B$7),1,0)</f>
        <v>0</v>
      </c>
      <c r="AC3478" s="41">
        <f>IF(AND(tbl_PV_Milestones[[#This Row],[Planned YTD]]=1,tbl_PV_Milestones[[#This Row],[Complete]]="Yes"),1,0)</f>
        <v>0</v>
      </c>
      <c r="AD3478" s="41">
        <f>IF(AND(tbl_PV_Milestones[[#This Row],[Actual/Schedule Finish]]&lt;PV_Meta!$B$7,tbl_PV_Milestones[[#This Row],[Complete]]="No",tbl_PV_Milestones[[#This Row],[Project Status]]&lt;&gt;"On Hold"),1,0)</f>
        <v>1</v>
      </c>
      <c r="AE3478" s="41">
        <f>IF(AND(tbl_PV_Milestones[[#This Row],[Actual/Schedule Finish]]&gt;tbl_PV_Milestones[[#This Row],[Baseline Date]],tbl_PV_Milestones[[#This Row],[Complete]]="No",tbl_PV_Milestones[[#This Row],[Project Status]]&lt;&gt;"On Hold",tbl_PV_Milestones[[#This Row],[Overdue]]=0,tbl_PV_Milestones[[#This Row],[To be Baselined]]&lt;&gt;1),1,0)</f>
        <v>0</v>
      </c>
      <c r="AF3478" s="41">
        <f>IF(AND(tbl_PV_Milestones[[#This Row],[BL FY]]=2025,tbl_PV_Milestones[[#This Row],[Finish FY]]&gt;2025),1,0)</f>
        <v>0</v>
      </c>
      <c r="AG3478" s="56" t="str">
        <f>_xlfn.XLOOKUP(tbl_PV_Milestones[[#This Row],[Work ID]],tbl_PV_Meta[Work ID '#],tbl_PV_Meta[Project Manager/Owner],,0)</f>
        <v>Project Manager 21</v>
      </c>
    </row>
    <row r="3479" spans="4:33" x14ac:dyDescent="0.25">
      <c r="D3479" s="6" t="s">
        <v>154</v>
      </c>
      <c r="E3479" s="6" t="s">
        <v>52</v>
      </c>
      <c r="F3479" s="6" t="s">
        <v>1762</v>
      </c>
      <c r="G3479" s="6" t="s">
        <v>746</v>
      </c>
      <c r="H3479" s="6" t="s">
        <v>505</v>
      </c>
      <c r="I3479" s="6" t="s">
        <v>522</v>
      </c>
      <c r="J3479" s="6" t="s">
        <v>154</v>
      </c>
      <c r="K3479" s="6" t="s">
        <v>61</v>
      </c>
      <c r="L3479" s="6" t="s">
        <v>59</v>
      </c>
      <c r="M3479" s="43"/>
      <c r="N3479" s="44" t="s">
        <v>1979</v>
      </c>
      <c r="S3479" s="45" t="e">
        <f>_xlfn.CONCAT(#REF!,TRIM(tbl_PV_Milestones[[#This Row],[Milestone Description]]))</f>
        <v>#REF!</v>
      </c>
      <c r="T3479" s="84" t="str">
        <f>IF(COUNTIF(tbl_PV_Milestones[UID],tbl_PV_Milestones[[#This Row],[UID]])&gt;1,"Duplicate","")</f>
        <v>Duplicate</v>
      </c>
      <c r="U3479" s="42" t="str">
        <f>_xlfn.XLOOKUP(tbl_PV_Milestones[[#This Row],[Work ID]],tbl_PV_Meta[Work ID '#],tbl_PV_Meta[Sub-Portfolio])</f>
        <v>Sub-Portfolio 8</v>
      </c>
      <c r="V3479" s="41">
        <f>IF(MONTH(tbl_PV_Milestones[[#This Row],[Baseline Date]])&lt;7,YEAR(tbl_PV_Milestones[[#This Row],[Baseline Date]]),YEAR(tbl_PV_Milestones[[#This Row],[Baseline Date]])+1)</f>
        <v>1900</v>
      </c>
      <c r="W3479" s="41">
        <f>IF(MONTH(tbl_PV_Milestones[[#This Row],[Actual/Schedule Finish]])&lt;7,YEAR(tbl_PV_Milestones[[#This Row],[Actual/Schedule Finish]]),YEAR(tbl_PV_Milestones[[#This Row],[Actual/Schedule Finish]])+1)</f>
        <v>1900</v>
      </c>
      <c r="X3479" s="41" t="str">
        <f>IF(OR(tbl_PV_Milestones[[#This Row],[Project Status]]="Completed",tbl_PV_Milestones[[#This Row],[Project Status]]="Assumed Completed"),"Yes","No")</f>
        <v>No</v>
      </c>
      <c r="Y3479" s="41">
        <f>IF(tbl_PV_Milestones[[#This Row],[Baseline Date]]="",1,0)</f>
        <v>1</v>
      </c>
      <c r="Z3479" s="41">
        <f>IF(tbl_PV_Milestones[[#This Row],[Baseline Date]]&lt;PV_Meta!$B$7,1,0)</f>
        <v>1</v>
      </c>
      <c r="AA3479" s="41">
        <f>IF(tbl_PV_Milestones[[#This Row],[Complete]]="Yes",1,0)</f>
        <v>0</v>
      </c>
      <c r="AB3479" s="41">
        <f>IF(AND(tbl_PV_Milestones[[#This Row],[BL FY]]=2025,tbl_PV_Milestones[[#This Row],[Baseline Date]]&lt;PV_Meta!$B$7),1,0)</f>
        <v>0</v>
      </c>
      <c r="AC3479" s="41">
        <f>IF(AND(tbl_PV_Milestones[[#This Row],[Planned YTD]]=1,tbl_PV_Milestones[[#This Row],[Complete]]="Yes"),1,0)</f>
        <v>0</v>
      </c>
      <c r="AD3479" s="41">
        <f>IF(AND(tbl_PV_Milestones[[#This Row],[Actual/Schedule Finish]]&lt;PV_Meta!$B$7,tbl_PV_Milestones[[#This Row],[Complete]]="No",tbl_PV_Milestones[[#This Row],[Project Status]]&lt;&gt;"On Hold"),1,0)</f>
        <v>1</v>
      </c>
      <c r="AE3479" s="41">
        <f>IF(AND(tbl_PV_Milestones[[#This Row],[Actual/Schedule Finish]]&gt;tbl_PV_Milestones[[#This Row],[Baseline Date]],tbl_PV_Milestones[[#This Row],[Complete]]="No",tbl_PV_Milestones[[#This Row],[Project Status]]&lt;&gt;"On Hold",tbl_PV_Milestones[[#This Row],[Overdue]]=0,tbl_PV_Milestones[[#This Row],[To be Baselined]]&lt;&gt;1),1,0)</f>
        <v>0</v>
      </c>
      <c r="AF3479" s="41">
        <f>IF(AND(tbl_PV_Milestones[[#This Row],[BL FY]]=2025,tbl_PV_Milestones[[#This Row],[Finish FY]]&gt;2025),1,0)</f>
        <v>0</v>
      </c>
      <c r="AG3479" s="56" t="str">
        <f>_xlfn.XLOOKUP(tbl_PV_Milestones[[#This Row],[Work ID]],tbl_PV_Meta[Work ID '#],tbl_PV_Meta[Project Manager/Owner],,0)</f>
        <v>Project Manager 21</v>
      </c>
    </row>
    <row r="3480" spans="4:33" x14ac:dyDescent="0.25">
      <c r="D3480" s="6" t="s">
        <v>154</v>
      </c>
      <c r="E3480" s="6" t="s">
        <v>52</v>
      </c>
      <c r="F3480" s="6" t="s">
        <v>1762</v>
      </c>
      <c r="G3480" s="6" t="s">
        <v>521</v>
      </c>
      <c r="H3480" s="6" t="s">
        <v>505</v>
      </c>
      <c r="I3480" s="6" t="s">
        <v>522</v>
      </c>
      <c r="J3480" s="6" t="s">
        <v>154</v>
      </c>
      <c r="K3480" s="6" t="s">
        <v>61</v>
      </c>
      <c r="L3480" s="6" t="s">
        <v>59</v>
      </c>
      <c r="M3480" s="43"/>
      <c r="N3480" s="44" t="s">
        <v>1979</v>
      </c>
      <c r="S3480" s="45" t="e">
        <f>_xlfn.CONCAT(#REF!,TRIM(tbl_PV_Milestones[[#This Row],[Milestone Description]]))</f>
        <v>#REF!</v>
      </c>
      <c r="T3480" s="84" t="str">
        <f>IF(COUNTIF(tbl_PV_Milestones[UID],tbl_PV_Milestones[[#This Row],[UID]])&gt;1,"Duplicate","")</f>
        <v>Duplicate</v>
      </c>
      <c r="U3480" s="42" t="str">
        <f>_xlfn.XLOOKUP(tbl_PV_Milestones[[#This Row],[Work ID]],tbl_PV_Meta[Work ID '#],tbl_PV_Meta[Sub-Portfolio])</f>
        <v>Sub-Portfolio 8</v>
      </c>
      <c r="V3480" s="41">
        <f>IF(MONTH(tbl_PV_Milestones[[#This Row],[Baseline Date]])&lt;7,YEAR(tbl_PV_Milestones[[#This Row],[Baseline Date]]),YEAR(tbl_PV_Milestones[[#This Row],[Baseline Date]])+1)</f>
        <v>1900</v>
      </c>
      <c r="W3480" s="41">
        <f>IF(MONTH(tbl_PV_Milestones[[#This Row],[Actual/Schedule Finish]])&lt;7,YEAR(tbl_PV_Milestones[[#This Row],[Actual/Schedule Finish]]),YEAR(tbl_PV_Milestones[[#This Row],[Actual/Schedule Finish]])+1)</f>
        <v>1900</v>
      </c>
      <c r="X3480" s="41" t="str">
        <f>IF(OR(tbl_PV_Milestones[[#This Row],[Project Status]]="Completed",tbl_PV_Milestones[[#This Row],[Project Status]]="Assumed Completed"),"Yes","No")</f>
        <v>No</v>
      </c>
      <c r="Y3480" s="41">
        <f>IF(tbl_PV_Milestones[[#This Row],[Baseline Date]]="",1,0)</f>
        <v>1</v>
      </c>
      <c r="Z3480" s="41">
        <f>IF(tbl_PV_Milestones[[#This Row],[Baseline Date]]&lt;PV_Meta!$B$7,1,0)</f>
        <v>1</v>
      </c>
      <c r="AA3480" s="41">
        <f>IF(tbl_PV_Milestones[[#This Row],[Complete]]="Yes",1,0)</f>
        <v>0</v>
      </c>
      <c r="AB3480" s="41">
        <f>IF(AND(tbl_PV_Milestones[[#This Row],[BL FY]]=2025,tbl_PV_Milestones[[#This Row],[Baseline Date]]&lt;PV_Meta!$B$7),1,0)</f>
        <v>0</v>
      </c>
      <c r="AC3480" s="41">
        <f>IF(AND(tbl_PV_Milestones[[#This Row],[Planned YTD]]=1,tbl_PV_Milestones[[#This Row],[Complete]]="Yes"),1,0)</f>
        <v>0</v>
      </c>
      <c r="AD3480" s="41">
        <f>IF(AND(tbl_PV_Milestones[[#This Row],[Actual/Schedule Finish]]&lt;PV_Meta!$B$7,tbl_PV_Milestones[[#This Row],[Complete]]="No",tbl_PV_Milestones[[#This Row],[Project Status]]&lt;&gt;"On Hold"),1,0)</f>
        <v>1</v>
      </c>
      <c r="AE3480" s="41">
        <f>IF(AND(tbl_PV_Milestones[[#This Row],[Actual/Schedule Finish]]&gt;tbl_PV_Milestones[[#This Row],[Baseline Date]],tbl_PV_Milestones[[#This Row],[Complete]]="No",tbl_PV_Milestones[[#This Row],[Project Status]]&lt;&gt;"On Hold",tbl_PV_Milestones[[#This Row],[Overdue]]=0,tbl_PV_Milestones[[#This Row],[To be Baselined]]&lt;&gt;1),1,0)</f>
        <v>0</v>
      </c>
      <c r="AF3480" s="41">
        <f>IF(AND(tbl_PV_Milestones[[#This Row],[BL FY]]=2025,tbl_PV_Milestones[[#This Row],[Finish FY]]&gt;2025),1,0)</f>
        <v>0</v>
      </c>
      <c r="AG3480" s="56" t="str">
        <f>_xlfn.XLOOKUP(tbl_PV_Milestones[[#This Row],[Work ID]],tbl_PV_Meta[Work ID '#],tbl_PV_Meta[Project Manager/Owner],,0)</f>
        <v>Project Manager 21</v>
      </c>
    </row>
    <row r="3481" spans="4:33" x14ac:dyDescent="0.25">
      <c r="D3481" s="6" t="s">
        <v>154</v>
      </c>
      <c r="E3481" s="6" t="s">
        <v>52</v>
      </c>
      <c r="F3481" s="6" t="s">
        <v>1762</v>
      </c>
      <c r="G3481" s="6" t="s">
        <v>747</v>
      </c>
      <c r="H3481" s="6" t="s">
        <v>505</v>
      </c>
      <c r="I3481" s="6" t="s">
        <v>522</v>
      </c>
      <c r="J3481" s="6" t="s">
        <v>154</v>
      </c>
      <c r="K3481" s="6" t="s">
        <v>61</v>
      </c>
      <c r="L3481" s="6" t="s">
        <v>59</v>
      </c>
      <c r="M3481" s="43"/>
      <c r="N3481" s="44" t="s">
        <v>1979</v>
      </c>
      <c r="S3481" s="45" t="e">
        <f>_xlfn.CONCAT(#REF!,TRIM(tbl_PV_Milestones[[#This Row],[Milestone Description]]))</f>
        <v>#REF!</v>
      </c>
      <c r="T3481" s="84" t="str">
        <f>IF(COUNTIF(tbl_PV_Milestones[UID],tbl_PV_Milestones[[#This Row],[UID]])&gt;1,"Duplicate","")</f>
        <v>Duplicate</v>
      </c>
      <c r="U3481" s="42" t="str">
        <f>_xlfn.XLOOKUP(tbl_PV_Milestones[[#This Row],[Work ID]],tbl_PV_Meta[Work ID '#],tbl_PV_Meta[Sub-Portfolio])</f>
        <v>Sub-Portfolio 8</v>
      </c>
      <c r="V3481" s="41">
        <f>IF(MONTH(tbl_PV_Milestones[[#This Row],[Baseline Date]])&lt;7,YEAR(tbl_PV_Milestones[[#This Row],[Baseline Date]]),YEAR(tbl_PV_Milestones[[#This Row],[Baseline Date]])+1)</f>
        <v>1900</v>
      </c>
      <c r="W3481" s="41">
        <f>IF(MONTH(tbl_PV_Milestones[[#This Row],[Actual/Schedule Finish]])&lt;7,YEAR(tbl_PV_Milestones[[#This Row],[Actual/Schedule Finish]]),YEAR(tbl_PV_Milestones[[#This Row],[Actual/Schedule Finish]])+1)</f>
        <v>1900</v>
      </c>
      <c r="X3481" s="41" t="str">
        <f>IF(OR(tbl_PV_Milestones[[#This Row],[Project Status]]="Completed",tbl_PV_Milestones[[#This Row],[Project Status]]="Assumed Completed"),"Yes","No")</f>
        <v>No</v>
      </c>
      <c r="Y3481" s="41">
        <f>IF(tbl_PV_Milestones[[#This Row],[Baseline Date]]="",1,0)</f>
        <v>1</v>
      </c>
      <c r="Z3481" s="41">
        <f>IF(tbl_PV_Milestones[[#This Row],[Baseline Date]]&lt;PV_Meta!$B$7,1,0)</f>
        <v>1</v>
      </c>
      <c r="AA3481" s="41">
        <f>IF(tbl_PV_Milestones[[#This Row],[Complete]]="Yes",1,0)</f>
        <v>0</v>
      </c>
      <c r="AB3481" s="41">
        <f>IF(AND(tbl_PV_Milestones[[#This Row],[BL FY]]=2025,tbl_PV_Milestones[[#This Row],[Baseline Date]]&lt;PV_Meta!$B$7),1,0)</f>
        <v>0</v>
      </c>
      <c r="AC3481" s="41">
        <f>IF(AND(tbl_PV_Milestones[[#This Row],[Planned YTD]]=1,tbl_PV_Milestones[[#This Row],[Complete]]="Yes"),1,0)</f>
        <v>0</v>
      </c>
      <c r="AD3481" s="41">
        <f>IF(AND(tbl_PV_Milestones[[#This Row],[Actual/Schedule Finish]]&lt;PV_Meta!$B$7,tbl_PV_Milestones[[#This Row],[Complete]]="No",tbl_PV_Milestones[[#This Row],[Project Status]]&lt;&gt;"On Hold"),1,0)</f>
        <v>1</v>
      </c>
      <c r="AE3481" s="41">
        <f>IF(AND(tbl_PV_Milestones[[#This Row],[Actual/Schedule Finish]]&gt;tbl_PV_Milestones[[#This Row],[Baseline Date]],tbl_PV_Milestones[[#This Row],[Complete]]="No",tbl_PV_Milestones[[#This Row],[Project Status]]&lt;&gt;"On Hold",tbl_PV_Milestones[[#This Row],[Overdue]]=0,tbl_PV_Milestones[[#This Row],[To be Baselined]]&lt;&gt;1),1,0)</f>
        <v>0</v>
      </c>
      <c r="AF3481" s="41">
        <f>IF(AND(tbl_PV_Milestones[[#This Row],[BL FY]]=2025,tbl_PV_Milestones[[#This Row],[Finish FY]]&gt;2025),1,0)</f>
        <v>0</v>
      </c>
      <c r="AG3481" s="56" t="str">
        <f>_xlfn.XLOOKUP(tbl_PV_Milestones[[#This Row],[Work ID]],tbl_PV_Meta[Work ID '#],tbl_PV_Meta[Project Manager/Owner],,0)</f>
        <v>Project Manager 21</v>
      </c>
    </row>
    <row r="3482" spans="4:33" x14ac:dyDescent="0.25">
      <c r="D3482" s="6" t="s">
        <v>154</v>
      </c>
      <c r="E3482" s="6" t="s">
        <v>52</v>
      </c>
      <c r="F3482" s="6" t="s">
        <v>1809</v>
      </c>
      <c r="G3482" s="6" t="s">
        <v>562</v>
      </c>
      <c r="H3482" s="6" t="s">
        <v>505</v>
      </c>
      <c r="I3482" s="6" t="s">
        <v>522</v>
      </c>
      <c r="J3482" s="6" t="s">
        <v>154</v>
      </c>
      <c r="K3482" s="6" t="s">
        <v>213</v>
      </c>
      <c r="L3482" s="6" t="s">
        <v>181</v>
      </c>
      <c r="M3482" s="43"/>
      <c r="N3482" s="44" t="s">
        <v>1979</v>
      </c>
      <c r="S3482" s="45" t="e">
        <f>_xlfn.CONCAT(#REF!,TRIM(tbl_PV_Milestones[[#This Row],[Milestone Description]]))</f>
        <v>#REF!</v>
      </c>
      <c r="T3482" s="84" t="str">
        <f>IF(COUNTIF(tbl_PV_Milestones[UID],tbl_PV_Milestones[[#This Row],[UID]])&gt;1,"Duplicate","")</f>
        <v>Duplicate</v>
      </c>
      <c r="U3482" s="42" t="str">
        <f>_xlfn.XLOOKUP(tbl_PV_Milestones[[#This Row],[Work ID]],tbl_PV_Meta[Work ID '#],tbl_PV_Meta[Sub-Portfolio])</f>
        <v>Sub-Portfolio 4</v>
      </c>
      <c r="V3482" s="41">
        <f>IF(MONTH(tbl_PV_Milestones[[#This Row],[Baseline Date]])&lt;7,YEAR(tbl_PV_Milestones[[#This Row],[Baseline Date]]),YEAR(tbl_PV_Milestones[[#This Row],[Baseline Date]])+1)</f>
        <v>1900</v>
      </c>
      <c r="W3482" s="41">
        <f>IF(MONTH(tbl_PV_Milestones[[#This Row],[Actual/Schedule Finish]])&lt;7,YEAR(tbl_PV_Milestones[[#This Row],[Actual/Schedule Finish]]),YEAR(tbl_PV_Milestones[[#This Row],[Actual/Schedule Finish]])+1)</f>
        <v>1900</v>
      </c>
      <c r="X3482" s="41" t="str">
        <f>IF(OR(tbl_PV_Milestones[[#This Row],[Project Status]]="Completed",tbl_PV_Milestones[[#This Row],[Project Status]]="Assumed Completed"),"Yes","No")</f>
        <v>No</v>
      </c>
      <c r="Y3482" s="41">
        <f>IF(tbl_PV_Milestones[[#This Row],[Baseline Date]]="",1,0)</f>
        <v>1</v>
      </c>
      <c r="Z3482" s="41">
        <f>IF(tbl_PV_Milestones[[#This Row],[Baseline Date]]&lt;PV_Meta!$B$7,1,0)</f>
        <v>1</v>
      </c>
      <c r="AA3482" s="41">
        <f>IF(tbl_PV_Milestones[[#This Row],[Complete]]="Yes",1,0)</f>
        <v>0</v>
      </c>
      <c r="AB3482" s="41">
        <f>IF(AND(tbl_PV_Milestones[[#This Row],[BL FY]]=2025,tbl_PV_Milestones[[#This Row],[Baseline Date]]&lt;PV_Meta!$B$7),1,0)</f>
        <v>0</v>
      </c>
      <c r="AC3482" s="41">
        <f>IF(AND(tbl_PV_Milestones[[#This Row],[Planned YTD]]=1,tbl_PV_Milestones[[#This Row],[Complete]]="Yes"),1,0)</f>
        <v>0</v>
      </c>
      <c r="AD3482" s="41">
        <f>IF(AND(tbl_PV_Milestones[[#This Row],[Actual/Schedule Finish]]&lt;PV_Meta!$B$7,tbl_PV_Milestones[[#This Row],[Complete]]="No",tbl_PV_Milestones[[#This Row],[Project Status]]&lt;&gt;"On Hold"),1,0)</f>
        <v>1</v>
      </c>
      <c r="AE3482" s="41">
        <f>IF(AND(tbl_PV_Milestones[[#This Row],[Actual/Schedule Finish]]&gt;tbl_PV_Milestones[[#This Row],[Baseline Date]],tbl_PV_Milestones[[#This Row],[Complete]]="No",tbl_PV_Milestones[[#This Row],[Project Status]]&lt;&gt;"On Hold",tbl_PV_Milestones[[#This Row],[Overdue]]=0,tbl_PV_Milestones[[#This Row],[To be Baselined]]&lt;&gt;1),1,0)</f>
        <v>0</v>
      </c>
      <c r="AF3482" s="41">
        <f>IF(AND(tbl_PV_Milestones[[#This Row],[BL FY]]=2025,tbl_PV_Milestones[[#This Row],[Finish FY]]&gt;2025),1,0)</f>
        <v>0</v>
      </c>
      <c r="AG3482" s="56" t="str">
        <f>_xlfn.XLOOKUP(tbl_PV_Milestones[[#This Row],[Work ID]],tbl_PV_Meta[Work ID '#],tbl_PV_Meta[Project Manager/Owner],,0)</f>
        <v>Project Manager 14</v>
      </c>
    </row>
    <row r="3483" spans="4:33" x14ac:dyDescent="0.25">
      <c r="D3483" s="6" t="s">
        <v>154</v>
      </c>
      <c r="E3483" s="6" t="s">
        <v>52</v>
      </c>
      <c r="F3483" s="6" t="s">
        <v>1809</v>
      </c>
      <c r="G3483" s="6" t="s">
        <v>563</v>
      </c>
      <c r="H3483" s="6" t="s">
        <v>505</v>
      </c>
      <c r="I3483" s="6" t="s">
        <v>522</v>
      </c>
      <c r="J3483" s="6" t="s">
        <v>154</v>
      </c>
      <c r="K3483" s="6" t="s">
        <v>213</v>
      </c>
      <c r="L3483" s="6" t="s">
        <v>181</v>
      </c>
      <c r="M3483" s="43"/>
      <c r="N3483" s="44" t="s">
        <v>1979</v>
      </c>
      <c r="S3483" s="45" t="e">
        <f>_xlfn.CONCAT(#REF!,TRIM(tbl_PV_Milestones[[#This Row],[Milestone Description]]))</f>
        <v>#REF!</v>
      </c>
      <c r="T3483" s="84" t="str">
        <f>IF(COUNTIF(tbl_PV_Milestones[UID],tbl_PV_Milestones[[#This Row],[UID]])&gt;1,"Duplicate","")</f>
        <v>Duplicate</v>
      </c>
      <c r="U3483" s="42" t="str">
        <f>_xlfn.XLOOKUP(tbl_PV_Milestones[[#This Row],[Work ID]],tbl_PV_Meta[Work ID '#],tbl_PV_Meta[Sub-Portfolio])</f>
        <v>Sub-Portfolio 4</v>
      </c>
      <c r="V3483" s="41">
        <f>IF(MONTH(tbl_PV_Milestones[[#This Row],[Baseline Date]])&lt;7,YEAR(tbl_PV_Milestones[[#This Row],[Baseline Date]]),YEAR(tbl_PV_Milestones[[#This Row],[Baseline Date]])+1)</f>
        <v>1900</v>
      </c>
      <c r="W3483" s="41">
        <f>IF(MONTH(tbl_PV_Milestones[[#This Row],[Actual/Schedule Finish]])&lt;7,YEAR(tbl_PV_Milestones[[#This Row],[Actual/Schedule Finish]]),YEAR(tbl_PV_Milestones[[#This Row],[Actual/Schedule Finish]])+1)</f>
        <v>1900</v>
      </c>
      <c r="X3483" s="41" t="str">
        <f>IF(OR(tbl_PV_Milestones[[#This Row],[Project Status]]="Completed",tbl_PV_Milestones[[#This Row],[Project Status]]="Assumed Completed"),"Yes","No")</f>
        <v>No</v>
      </c>
      <c r="Y3483" s="41">
        <f>IF(tbl_PV_Milestones[[#This Row],[Baseline Date]]="",1,0)</f>
        <v>1</v>
      </c>
      <c r="Z3483" s="41">
        <f>IF(tbl_PV_Milestones[[#This Row],[Baseline Date]]&lt;PV_Meta!$B$7,1,0)</f>
        <v>1</v>
      </c>
      <c r="AA3483" s="41">
        <f>IF(tbl_PV_Milestones[[#This Row],[Complete]]="Yes",1,0)</f>
        <v>0</v>
      </c>
      <c r="AB3483" s="41">
        <f>IF(AND(tbl_PV_Milestones[[#This Row],[BL FY]]=2025,tbl_PV_Milestones[[#This Row],[Baseline Date]]&lt;PV_Meta!$B$7),1,0)</f>
        <v>0</v>
      </c>
      <c r="AC3483" s="41">
        <f>IF(AND(tbl_PV_Milestones[[#This Row],[Planned YTD]]=1,tbl_PV_Milestones[[#This Row],[Complete]]="Yes"),1,0)</f>
        <v>0</v>
      </c>
      <c r="AD3483" s="41">
        <f>IF(AND(tbl_PV_Milestones[[#This Row],[Actual/Schedule Finish]]&lt;PV_Meta!$B$7,tbl_PV_Milestones[[#This Row],[Complete]]="No",tbl_PV_Milestones[[#This Row],[Project Status]]&lt;&gt;"On Hold"),1,0)</f>
        <v>1</v>
      </c>
      <c r="AE3483" s="41">
        <f>IF(AND(tbl_PV_Milestones[[#This Row],[Actual/Schedule Finish]]&gt;tbl_PV_Milestones[[#This Row],[Baseline Date]],tbl_PV_Milestones[[#This Row],[Complete]]="No",tbl_PV_Milestones[[#This Row],[Project Status]]&lt;&gt;"On Hold",tbl_PV_Milestones[[#This Row],[Overdue]]=0,tbl_PV_Milestones[[#This Row],[To be Baselined]]&lt;&gt;1),1,0)</f>
        <v>0</v>
      </c>
      <c r="AF3483" s="41">
        <f>IF(AND(tbl_PV_Milestones[[#This Row],[BL FY]]=2025,tbl_PV_Milestones[[#This Row],[Finish FY]]&gt;2025),1,0)</f>
        <v>0</v>
      </c>
      <c r="AG3483" s="56" t="str">
        <f>_xlfn.XLOOKUP(tbl_PV_Milestones[[#This Row],[Work ID]],tbl_PV_Meta[Work ID '#],tbl_PV_Meta[Project Manager/Owner],,0)</f>
        <v>Project Manager 14</v>
      </c>
    </row>
    <row r="3484" spans="4:33" x14ac:dyDescent="0.25">
      <c r="D3484" s="6" t="s">
        <v>154</v>
      </c>
      <c r="E3484" s="6" t="s">
        <v>52</v>
      </c>
      <c r="F3484" s="6" t="s">
        <v>1809</v>
      </c>
      <c r="G3484" s="6" t="s">
        <v>738</v>
      </c>
      <c r="H3484" s="6" t="s">
        <v>505</v>
      </c>
      <c r="I3484" s="6" t="s">
        <v>522</v>
      </c>
      <c r="J3484" s="6" t="s">
        <v>154</v>
      </c>
      <c r="K3484" s="6" t="s">
        <v>213</v>
      </c>
      <c r="L3484" s="6" t="s">
        <v>181</v>
      </c>
      <c r="M3484" s="43"/>
      <c r="N3484" s="44" t="s">
        <v>1979</v>
      </c>
      <c r="S3484" s="45" t="e">
        <f>_xlfn.CONCAT(#REF!,TRIM(tbl_PV_Milestones[[#This Row],[Milestone Description]]))</f>
        <v>#REF!</v>
      </c>
      <c r="T3484" s="84" t="str">
        <f>IF(COUNTIF(tbl_PV_Milestones[UID],tbl_PV_Milestones[[#This Row],[UID]])&gt;1,"Duplicate","")</f>
        <v>Duplicate</v>
      </c>
      <c r="U3484" s="42" t="str">
        <f>_xlfn.XLOOKUP(tbl_PV_Milestones[[#This Row],[Work ID]],tbl_PV_Meta[Work ID '#],tbl_PV_Meta[Sub-Portfolio])</f>
        <v>Sub-Portfolio 4</v>
      </c>
      <c r="V3484" s="41">
        <f>IF(MONTH(tbl_PV_Milestones[[#This Row],[Baseline Date]])&lt;7,YEAR(tbl_PV_Milestones[[#This Row],[Baseline Date]]),YEAR(tbl_PV_Milestones[[#This Row],[Baseline Date]])+1)</f>
        <v>1900</v>
      </c>
      <c r="W3484" s="41">
        <f>IF(MONTH(tbl_PV_Milestones[[#This Row],[Actual/Schedule Finish]])&lt;7,YEAR(tbl_PV_Milestones[[#This Row],[Actual/Schedule Finish]]),YEAR(tbl_PV_Milestones[[#This Row],[Actual/Schedule Finish]])+1)</f>
        <v>1900</v>
      </c>
      <c r="X3484" s="41" t="str">
        <f>IF(OR(tbl_PV_Milestones[[#This Row],[Project Status]]="Completed",tbl_PV_Milestones[[#This Row],[Project Status]]="Assumed Completed"),"Yes","No")</f>
        <v>No</v>
      </c>
      <c r="Y3484" s="41">
        <f>IF(tbl_PV_Milestones[[#This Row],[Baseline Date]]="",1,0)</f>
        <v>1</v>
      </c>
      <c r="Z3484" s="41">
        <f>IF(tbl_PV_Milestones[[#This Row],[Baseline Date]]&lt;PV_Meta!$B$7,1,0)</f>
        <v>1</v>
      </c>
      <c r="AA3484" s="41">
        <f>IF(tbl_PV_Milestones[[#This Row],[Complete]]="Yes",1,0)</f>
        <v>0</v>
      </c>
      <c r="AB3484" s="41">
        <f>IF(AND(tbl_PV_Milestones[[#This Row],[BL FY]]=2025,tbl_PV_Milestones[[#This Row],[Baseline Date]]&lt;PV_Meta!$B$7),1,0)</f>
        <v>0</v>
      </c>
      <c r="AC3484" s="41">
        <f>IF(AND(tbl_PV_Milestones[[#This Row],[Planned YTD]]=1,tbl_PV_Milestones[[#This Row],[Complete]]="Yes"),1,0)</f>
        <v>0</v>
      </c>
      <c r="AD3484" s="41">
        <f>IF(AND(tbl_PV_Milestones[[#This Row],[Actual/Schedule Finish]]&lt;PV_Meta!$B$7,tbl_PV_Milestones[[#This Row],[Complete]]="No",tbl_PV_Milestones[[#This Row],[Project Status]]&lt;&gt;"On Hold"),1,0)</f>
        <v>1</v>
      </c>
      <c r="AE3484" s="41">
        <f>IF(AND(tbl_PV_Milestones[[#This Row],[Actual/Schedule Finish]]&gt;tbl_PV_Milestones[[#This Row],[Baseline Date]],tbl_PV_Milestones[[#This Row],[Complete]]="No",tbl_PV_Milestones[[#This Row],[Project Status]]&lt;&gt;"On Hold",tbl_PV_Milestones[[#This Row],[Overdue]]=0,tbl_PV_Milestones[[#This Row],[To be Baselined]]&lt;&gt;1),1,0)</f>
        <v>0</v>
      </c>
      <c r="AF3484" s="41">
        <f>IF(AND(tbl_PV_Milestones[[#This Row],[BL FY]]=2025,tbl_PV_Milestones[[#This Row],[Finish FY]]&gt;2025),1,0)</f>
        <v>0</v>
      </c>
      <c r="AG3484" s="56" t="str">
        <f>_xlfn.XLOOKUP(tbl_PV_Milestones[[#This Row],[Work ID]],tbl_PV_Meta[Work ID '#],tbl_PV_Meta[Project Manager/Owner],,0)</f>
        <v>Project Manager 14</v>
      </c>
    </row>
    <row r="3485" spans="4:33" x14ac:dyDescent="0.25">
      <c r="D3485" s="6" t="s">
        <v>154</v>
      </c>
      <c r="E3485" s="6" t="s">
        <v>52</v>
      </c>
      <c r="F3485" s="6" t="s">
        <v>1809</v>
      </c>
      <c r="G3485" s="6" t="s">
        <v>627</v>
      </c>
      <c r="H3485" s="6" t="s">
        <v>505</v>
      </c>
      <c r="I3485" s="6" t="s">
        <v>522</v>
      </c>
      <c r="J3485" s="6" t="s">
        <v>154</v>
      </c>
      <c r="K3485" s="6" t="s">
        <v>213</v>
      </c>
      <c r="L3485" s="6" t="s">
        <v>181</v>
      </c>
      <c r="M3485" s="43"/>
      <c r="N3485" s="44" t="s">
        <v>1979</v>
      </c>
      <c r="S3485" s="45" t="e">
        <f>_xlfn.CONCAT(#REF!,TRIM(tbl_PV_Milestones[[#This Row],[Milestone Description]]))</f>
        <v>#REF!</v>
      </c>
      <c r="T3485" s="84" t="str">
        <f>IF(COUNTIF(tbl_PV_Milestones[UID],tbl_PV_Milestones[[#This Row],[UID]])&gt;1,"Duplicate","")</f>
        <v>Duplicate</v>
      </c>
      <c r="U3485" s="42" t="str">
        <f>_xlfn.XLOOKUP(tbl_PV_Milestones[[#This Row],[Work ID]],tbl_PV_Meta[Work ID '#],tbl_PV_Meta[Sub-Portfolio])</f>
        <v>Sub-Portfolio 4</v>
      </c>
      <c r="V3485" s="41">
        <f>IF(MONTH(tbl_PV_Milestones[[#This Row],[Baseline Date]])&lt;7,YEAR(tbl_PV_Milestones[[#This Row],[Baseline Date]]),YEAR(tbl_PV_Milestones[[#This Row],[Baseline Date]])+1)</f>
        <v>1900</v>
      </c>
      <c r="W3485" s="41">
        <f>IF(MONTH(tbl_PV_Milestones[[#This Row],[Actual/Schedule Finish]])&lt;7,YEAR(tbl_PV_Milestones[[#This Row],[Actual/Schedule Finish]]),YEAR(tbl_PV_Milestones[[#This Row],[Actual/Schedule Finish]])+1)</f>
        <v>1900</v>
      </c>
      <c r="X3485" s="41" t="str">
        <f>IF(OR(tbl_PV_Milestones[[#This Row],[Project Status]]="Completed",tbl_PV_Milestones[[#This Row],[Project Status]]="Assumed Completed"),"Yes","No")</f>
        <v>No</v>
      </c>
      <c r="Y3485" s="41">
        <f>IF(tbl_PV_Milestones[[#This Row],[Baseline Date]]="",1,0)</f>
        <v>1</v>
      </c>
      <c r="Z3485" s="41">
        <f>IF(tbl_PV_Milestones[[#This Row],[Baseline Date]]&lt;PV_Meta!$B$7,1,0)</f>
        <v>1</v>
      </c>
      <c r="AA3485" s="41">
        <f>IF(tbl_PV_Milestones[[#This Row],[Complete]]="Yes",1,0)</f>
        <v>0</v>
      </c>
      <c r="AB3485" s="41">
        <f>IF(AND(tbl_PV_Milestones[[#This Row],[BL FY]]=2025,tbl_PV_Milestones[[#This Row],[Baseline Date]]&lt;PV_Meta!$B$7),1,0)</f>
        <v>0</v>
      </c>
      <c r="AC3485" s="41">
        <f>IF(AND(tbl_PV_Milestones[[#This Row],[Planned YTD]]=1,tbl_PV_Milestones[[#This Row],[Complete]]="Yes"),1,0)</f>
        <v>0</v>
      </c>
      <c r="AD3485" s="41">
        <f>IF(AND(tbl_PV_Milestones[[#This Row],[Actual/Schedule Finish]]&lt;PV_Meta!$B$7,tbl_PV_Milestones[[#This Row],[Complete]]="No",tbl_PV_Milestones[[#This Row],[Project Status]]&lt;&gt;"On Hold"),1,0)</f>
        <v>1</v>
      </c>
      <c r="AE3485" s="41">
        <f>IF(AND(tbl_PV_Milestones[[#This Row],[Actual/Schedule Finish]]&gt;tbl_PV_Milestones[[#This Row],[Baseline Date]],tbl_PV_Milestones[[#This Row],[Complete]]="No",tbl_PV_Milestones[[#This Row],[Project Status]]&lt;&gt;"On Hold",tbl_PV_Milestones[[#This Row],[Overdue]]=0,tbl_PV_Milestones[[#This Row],[To be Baselined]]&lt;&gt;1),1,0)</f>
        <v>0</v>
      </c>
      <c r="AF3485" s="41">
        <f>IF(AND(tbl_PV_Milestones[[#This Row],[BL FY]]=2025,tbl_PV_Milestones[[#This Row],[Finish FY]]&gt;2025),1,0)</f>
        <v>0</v>
      </c>
      <c r="AG3485" s="56" t="str">
        <f>_xlfn.XLOOKUP(tbl_PV_Milestones[[#This Row],[Work ID]],tbl_PV_Meta[Work ID '#],tbl_PV_Meta[Project Manager/Owner],,0)</f>
        <v>Project Manager 14</v>
      </c>
    </row>
    <row r="3486" spans="4:33" x14ac:dyDescent="0.25">
      <c r="D3486" s="6" t="s">
        <v>154</v>
      </c>
      <c r="E3486" s="6" t="s">
        <v>52</v>
      </c>
      <c r="F3486" s="6" t="s">
        <v>1809</v>
      </c>
      <c r="G3486" s="6" t="s">
        <v>739</v>
      </c>
      <c r="H3486" s="6" t="s">
        <v>505</v>
      </c>
      <c r="I3486" s="6" t="s">
        <v>522</v>
      </c>
      <c r="J3486" s="6" t="s">
        <v>154</v>
      </c>
      <c r="K3486" s="6" t="s">
        <v>213</v>
      </c>
      <c r="L3486" s="6" t="s">
        <v>181</v>
      </c>
      <c r="M3486" s="43"/>
      <c r="N3486" s="44" t="s">
        <v>1979</v>
      </c>
      <c r="S3486" s="45" t="e">
        <f>_xlfn.CONCAT(#REF!,TRIM(tbl_PV_Milestones[[#This Row],[Milestone Description]]))</f>
        <v>#REF!</v>
      </c>
      <c r="T3486" s="84" t="str">
        <f>IF(COUNTIF(tbl_PV_Milestones[UID],tbl_PV_Milestones[[#This Row],[UID]])&gt;1,"Duplicate","")</f>
        <v>Duplicate</v>
      </c>
      <c r="U3486" s="42" t="str">
        <f>_xlfn.XLOOKUP(tbl_PV_Milestones[[#This Row],[Work ID]],tbl_PV_Meta[Work ID '#],tbl_PV_Meta[Sub-Portfolio])</f>
        <v>Sub-Portfolio 4</v>
      </c>
      <c r="V3486" s="41">
        <f>IF(MONTH(tbl_PV_Milestones[[#This Row],[Baseline Date]])&lt;7,YEAR(tbl_PV_Milestones[[#This Row],[Baseline Date]]),YEAR(tbl_PV_Milestones[[#This Row],[Baseline Date]])+1)</f>
        <v>1900</v>
      </c>
      <c r="W3486" s="41">
        <f>IF(MONTH(tbl_PV_Milestones[[#This Row],[Actual/Schedule Finish]])&lt;7,YEAR(tbl_PV_Milestones[[#This Row],[Actual/Schedule Finish]]),YEAR(tbl_PV_Milestones[[#This Row],[Actual/Schedule Finish]])+1)</f>
        <v>1900</v>
      </c>
      <c r="X3486" s="41" t="str">
        <f>IF(OR(tbl_PV_Milestones[[#This Row],[Project Status]]="Completed",tbl_PV_Milestones[[#This Row],[Project Status]]="Assumed Completed"),"Yes","No")</f>
        <v>No</v>
      </c>
      <c r="Y3486" s="41">
        <f>IF(tbl_PV_Milestones[[#This Row],[Baseline Date]]="",1,0)</f>
        <v>1</v>
      </c>
      <c r="Z3486" s="41">
        <f>IF(tbl_PV_Milestones[[#This Row],[Baseline Date]]&lt;PV_Meta!$B$7,1,0)</f>
        <v>1</v>
      </c>
      <c r="AA3486" s="41">
        <f>IF(tbl_PV_Milestones[[#This Row],[Complete]]="Yes",1,0)</f>
        <v>0</v>
      </c>
      <c r="AB3486" s="41">
        <f>IF(AND(tbl_PV_Milestones[[#This Row],[BL FY]]=2025,tbl_PV_Milestones[[#This Row],[Baseline Date]]&lt;PV_Meta!$B$7),1,0)</f>
        <v>0</v>
      </c>
      <c r="AC3486" s="41">
        <f>IF(AND(tbl_PV_Milestones[[#This Row],[Planned YTD]]=1,tbl_PV_Milestones[[#This Row],[Complete]]="Yes"),1,0)</f>
        <v>0</v>
      </c>
      <c r="AD3486" s="41">
        <f>IF(AND(tbl_PV_Milestones[[#This Row],[Actual/Schedule Finish]]&lt;PV_Meta!$B$7,tbl_PV_Milestones[[#This Row],[Complete]]="No",tbl_PV_Milestones[[#This Row],[Project Status]]&lt;&gt;"On Hold"),1,0)</f>
        <v>1</v>
      </c>
      <c r="AE3486" s="41">
        <f>IF(AND(tbl_PV_Milestones[[#This Row],[Actual/Schedule Finish]]&gt;tbl_PV_Milestones[[#This Row],[Baseline Date]],tbl_PV_Milestones[[#This Row],[Complete]]="No",tbl_PV_Milestones[[#This Row],[Project Status]]&lt;&gt;"On Hold",tbl_PV_Milestones[[#This Row],[Overdue]]=0,tbl_PV_Milestones[[#This Row],[To be Baselined]]&lt;&gt;1),1,0)</f>
        <v>0</v>
      </c>
      <c r="AF3486" s="41">
        <f>IF(AND(tbl_PV_Milestones[[#This Row],[BL FY]]=2025,tbl_PV_Milestones[[#This Row],[Finish FY]]&gt;2025),1,0)</f>
        <v>0</v>
      </c>
      <c r="AG3486" s="56" t="str">
        <f>_xlfn.XLOOKUP(tbl_PV_Milestones[[#This Row],[Work ID]],tbl_PV_Meta[Work ID '#],tbl_PV_Meta[Project Manager/Owner],,0)</f>
        <v>Project Manager 14</v>
      </c>
    </row>
    <row r="3487" spans="4:33" x14ac:dyDescent="0.25">
      <c r="D3487" s="6" t="s">
        <v>154</v>
      </c>
      <c r="E3487" s="6" t="s">
        <v>52</v>
      </c>
      <c r="F3487" s="6" t="s">
        <v>1809</v>
      </c>
      <c r="G3487" s="6" t="s">
        <v>740</v>
      </c>
      <c r="H3487" s="6" t="s">
        <v>505</v>
      </c>
      <c r="I3487" s="6" t="s">
        <v>522</v>
      </c>
      <c r="J3487" s="6" t="s">
        <v>154</v>
      </c>
      <c r="K3487" s="6" t="s">
        <v>213</v>
      </c>
      <c r="L3487" s="6" t="s">
        <v>181</v>
      </c>
      <c r="M3487" s="43"/>
      <c r="N3487" s="44" t="s">
        <v>1979</v>
      </c>
      <c r="S3487" s="45" t="e">
        <f>_xlfn.CONCAT(#REF!,TRIM(tbl_PV_Milestones[[#This Row],[Milestone Description]]))</f>
        <v>#REF!</v>
      </c>
      <c r="T3487" s="84" t="str">
        <f>IF(COUNTIF(tbl_PV_Milestones[UID],tbl_PV_Milestones[[#This Row],[UID]])&gt;1,"Duplicate","")</f>
        <v>Duplicate</v>
      </c>
      <c r="U3487" s="42" t="str">
        <f>_xlfn.XLOOKUP(tbl_PV_Milestones[[#This Row],[Work ID]],tbl_PV_Meta[Work ID '#],tbl_PV_Meta[Sub-Portfolio])</f>
        <v>Sub-Portfolio 4</v>
      </c>
      <c r="V3487" s="41">
        <f>IF(MONTH(tbl_PV_Milestones[[#This Row],[Baseline Date]])&lt;7,YEAR(tbl_PV_Milestones[[#This Row],[Baseline Date]]),YEAR(tbl_PV_Milestones[[#This Row],[Baseline Date]])+1)</f>
        <v>1900</v>
      </c>
      <c r="W3487" s="41">
        <f>IF(MONTH(tbl_PV_Milestones[[#This Row],[Actual/Schedule Finish]])&lt;7,YEAR(tbl_PV_Milestones[[#This Row],[Actual/Schedule Finish]]),YEAR(tbl_PV_Milestones[[#This Row],[Actual/Schedule Finish]])+1)</f>
        <v>1900</v>
      </c>
      <c r="X3487" s="41" t="str">
        <f>IF(OR(tbl_PV_Milestones[[#This Row],[Project Status]]="Completed",tbl_PV_Milestones[[#This Row],[Project Status]]="Assumed Completed"),"Yes","No")</f>
        <v>No</v>
      </c>
      <c r="Y3487" s="41">
        <f>IF(tbl_PV_Milestones[[#This Row],[Baseline Date]]="",1,0)</f>
        <v>1</v>
      </c>
      <c r="Z3487" s="41">
        <f>IF(tbl_PV_Milestones[[#This Row],[Baseline Date]]&lt;PV_Meta!$B$7,1,0)</f>
        <v>1</v>
      </c>
      <c r="AA3487" s="41">
        <f>IF(tbl_PV_Milestones[[#This Row],[Complete]]="Yes",1,0)</f>
        <v>0</v>
      </c>
      <c r="AB3487" s="41">
        <f>IF(AND(tbl_PV_Milestones[[#This Row],[BL FY]]=2025,tbl_PV_Milestones[[#This Row],[Baseline Date]]&lt;PV_Meta!$B$7),1,0)</f>
        <v>0</v>
      </c>
      <c r="AC3487" s="41">
        <f>IF(AND(tbl_PV_Milestones[[#This Row],[Planned YTD]]=1,tbl_PV_Milestones[[#This Row],[Complete]]="Yes"),1,0)</f>
        <v>0</v>
      </c>
      <c r="AD3487" s="41">
        <f>IF(AND(tbl_PV_Milestones[[#This Row],[Actual/Schedule Finish]]&lt;PV_Meta!$B$7,tbl_PV_Milestones[[#This Row],[Complete]]="No",tbl_PV_Milestones[[#This Row],[Project Status]]&lt;&gt;"On Hold"),1,0)</f>
        <v>1</v>
      </c>
      <c r="AE3487" s="41">
        <f>IF(AND(tbl_PV_Milestones[[#This Row],[Actual/Schedule Finish]]&gt;tbl_PV_Milestones[[#This Row],[Baseline Date]],tbl_PV_Milestones[[#This Row],[Complete]]="No",tbl_PV_Milestones[[#This Row],[Project Status]]&lt;&gt;"On Hold",tbl_PV_Milestones[[#This Row],[Overdue]]=0,tbl_PV_Milestones[[#This Row],[To be Baselined]]&lt;&gt;1),1,0)</f>
        <v>0</v>
      </c>
      <c r="AF3487" s="41">
        <f>IF(AND(tbl_PV_Milestones[[#This Row],[BL FY]]=2025,tbl_PV_Milestones[[#This Row],[Finish FY]]&gt;2025),1,0)</f>
        <v>0</v>
      </c>
      <c r="AG3487" s="56" t="str">
        <f>_xlfn.XLOOKUP(tbl_PV_Milestones[[#This Row],[Work ID]],tbl_PV_Meta[Work ID '#],tbl_PV_Meta[Project Manager/Owner],,0)</f>
        <v>Project Manager 14</v>
      </c>
    </row>
    <row r="3488" spans="4:33" x14ac:dyDescent="0.25">
      <c r="D3488" s="6" t="s">
        <v>154</v>
      </c>
      <c r="E3488" s="6" t="s">
        <v>52</v>
      </c>
      <c r="F3488" s="6" t="s">
        <v>1809</v>
      </c>
      <c r="G3488" s="6" t="s">
        <v>741</v>
      </c>
      <c r="H3488" s="6" t="s">
        <v>505</v>
      </c>
      <c r="I3488" s="6" t="s">
        <v>522</v>
      </c>
      <c r="J3488" s="6" t="s">
        <v>154</v>
      </c>
      <c r="K3488" s="6" t="s">
        <v>213</v>
      </c>
      <c r="L3488" s="6" t="s">
        <v>181</v>
      </c>
      <c r="M3488" s="43"/>
      <c r="N3488" s="44" t="s">
        <v>1979</v>
      </c>
      <c r="S3488" s="45" t="e">
        <f>_xlfn.CONCAT(#REF!,TRIM(tbl_PV_Milestones[[#This Row],[Milestone Description]]))</f>
        <v>#REF!</v>
      </c>
      <c r="T3488" s="84" t="str">
        <f>IF(COUNTIF(tbl_PV_Milestones[UID],tbl_PV_Milestones[[#This Row],[UID]])&gt;1,"Duplicate","")</f>
        <v>Duplicate</v>
      </c>
      <c r="U3488" s="42" t="str">
        <f>_xlfn.XLOOKUP(tbl_PV_Milestones[[#This Row],[Work ID]],tbl_PV_Meta[Work ID '#],tbl_PV_Meta[Sub-Portfolio])</f>
        <v>Sub-Portfolio 4</v>
      </c>
      <c r="V3488" s="41">
        <f>IF(MONTH(tbl_PV_Milestones[[#This Row],[Baseline Date]])&lt;7,YEAR(tbl_PV_Milestones[[#This Row],[Baseline Date]]),YEAR(tbl_PV_Milestones[[#This Row],[Baseline Date]])+1)</f>
        <v>1900</v>
      </c>
      <c r="W3488" s="41">
        <f>IF(MONTH(tbl_PV_Milestones[[#This Row],[Actual/Schedule Finish]])&lt;7,YEAR(tbl_PV_Milestones[[#This Row],[Actual/Schedule Finish]]),YEAR(tbl_PV_Milestones[[#This Row],[Actual/Schedule Finish]])+1)</f>
        <v>1900</v>
      </c>
      <c r="X3488" s="41" t="str">
        <f>IF(OR(tbl_PV_Milestones[[#This Row],[Project Status]]="Completed",tbl_PV_Milestones[[#This Row],[Project Status]]="Assumed Completed"),"Yes","No")</f>
        <v>No</v>
      </c>
      <c r="Y3488" s="41">
        <f>IF(tbl_PV_Milestones[[#This Row],[Baseline Date]]="",1,0)</f>
        <v>1</v>
      </c>
      <c r="Z3488" s="41">
        <f>IF(tbl_PV_Milestones[[#This Row],[Baseline Date]]&lt;PV_Meta!$B$7,1,0)</f>
        <v>1</v>
      </c>
      <c r="AA3488" s="41">
        <f>IF(tbl_PV_Milestones[[#This Row],[Complete]]="Yes",1,0)</f>
        <v>0</v>
      </c>
      <c r="AB3488" s="41">
        <f>IF(AND(tbl_PV_Milestones[[#This Row],[BL FY]]=2025,tbl_PV_Milestones[[#This Row],[Baseline Date]]&lt;PV_Meta!$B$7),1,0)</f>
        <v>0</v>
      </c>
      <c r="AC3488" s="41">
        <f>IF(AND(tbl_PV_Milestones[[#This Row],[Planned YTD]]=1,tbl_PV_Milestones[[#This Row],[Complete]]="Yes"),1,0)</f>
        <v>0</v>
      </c>
      <c r="AD3488" s="41">
        <f>IF(AND(tbl_PV_Milestones[[#This Row],[Actual/Schedule Finish]]&lt;PV_Meta!$B$7,tbl_PV_Milestones[[#This Row],[Complete]]="No",tbl_PV_Milestones[[#This Row],[Project Status]]&lt;&gt;"On Hold"),1,0)</f>
        <v>1</v>
      </c>
      <c r="AE3488" s="41">
        <f>IF(AND(tbl_PV_Milestones[[#This Row],[Actual/Schedule Finish]]&gt;tbl_PV_Milestones[[#This Row],[Baseline Date]],tbl_PV_Milestones[[#This Row],[Complete]]="No",tbl_PV_Milestones[[#This Row],[Project Status]]&lt;&gt;"On Hold",tbl_PV_Milestones[[#This Row],[Overdue]]=0,tbl_PV_Milestones[[#This Row],[To be Baselined]]&lt;&gt;1),1,0)</f>
        <v>0</v>
      </c>
      <c r="AF3488" s="41">
        <f>IF(AND(tbl_PV_Milestones[[#This Row],[BL FY]]=2025,tbl_PV_Milestones[[#This Row],[Finish FY]]&gt;2025),1,0)</f>
        <v>0</v>
      </c>
      <c r="AG3488" s="56" t="str">
        <f>_xlfn.XLOOKUP(tbl_PV_Milestones[[#This Row],[Work ID]],tbl_PV_Meta[Work ID '#],tbl_PV_Meta[Project Manager/Owner],,0)</f>
        <v>Project Manager 14</v>
      </c>
    </row>
    <row r="3489" spans="4:33" x14ac:dyDescent="0.25">
      <c r="D3489" s="6" t="s">
        <v>154</v>
      </c>
      <c r="E3489" s="6" t="s">
        <v>52</v>
      </c>
      <c r="F3489" s="6" t="s">
        <v>1809</v>
      </c>
      <c r="G3489" s="6" t="s">
        <v>742</v>
      </c>
      <c r="H3489" s="6" t="s">
        <v>505</v>
      </c>
      <c r="I3489" s="6" t="s">
        <v>522</v>
      </c>
      <c r="J3489" s="6" t="s">
        <v>154</v>
      </c>
      <c r="K3489" s="6" t="s">
        <v>213</v>
      </c>
      <c r="L3489" s="6" t="s">
        <v>181</v>
      </c>
      <c r="M3489" s="43"/>
      <c r="N3489" s="44" t="s">
        <v>1979</v>
      </c>
      <c r="S3489" s="45" t="e">
        <f>_xlfn.CONCAT(#REF!,TRIM(tbl_PV_Milestones[[#This Row],[Milestone Description]]))</f>
        <v>#REF!</v>
      </c>
      <c r="T3489" s="84" t="str">
        <f>IF(COUNTIF(tbl_PV_Milestones[UID],tbl_PV_Milestones[[#This Row],[UID]])&gt;1,"Duplicate","")</f>
        <v>Duplicate</v>
      </c>
      <c r="U3489" s="42" t="str">
        <f>_xlfn.XLOOKUP(tbl_PV_Milestones[[#This Row],[Work ID]],tbl_PV_Meta[Work ID '#],tbl_PV_Meta[Sub-Portfolio])</f>
        <v>Sub-Portfolio 4</v>
      </c>
      <c r="V3489" s="41">
        <f>IF(MONTH(tbl_PV_Milestones[[#This Row],[Baseline Date]])&lt;7,YEAR(tbl_PV_Milestones[[#This Row],[Baseline Date]]),YEAR(tbl_PV_Milestones[[#This Row],[Baseline Date]])+1)</f>
        <v>1900</v>
      </c>
      <c r="W3489" s="41">
        <f>IF(MONTH(tbl_PV_Milestones[[#This Row],[Actual/Schedule Finish]])&lt;7,YEAR(tbl_PV_Milestones[[#This Row],[Actual/Schedule Finish]]),YEAR(tbl_PV_Milestones[[#This Row],[Actual/Schedule Finish]])+1)</f>
        <v>1900</v>
      </c>
      <c r="X3489" s="41" t="str">
        <f>IF(OR(tbl_PV_Milestones[[#This Row],[Project Status]]="Completed",tbl_PV_Milestones[[#This Row],[Project Status]]="Assumed Completed"),"Yes","No")</f>
        <v>No</v>
      </c>
      <c r="Y3489" s="41">
        <f>IF(tbl_PV_Milestones[[#This Row],[Baseline Date]]="",1,0)</f>
        <v>1</v>
      </c>
      <c r="Z3489" s="41">
        <f>IF(tbl_PV_Milestones[[#This Row],[Baseline Date]]&lt;PV_Meta!$B$7,1,0)</f>
        <v>1</v>
      </c>
      <c r="AA3489" s="41">
        <f>IF(tbl_PV_Milestones[[#This Row],[Complete]]="Yes",1,0)</f>
        <v>0</v>
      </c>
      <c r="AB3489" s="41">
        <f>IF(AND(tbl_PV_Milestones[[#This Row],[BL FY]]=2025,tbl_PV_Milestones[[#This Row],[Baseline Date]]&lt;PV_Meta!$B$7),1,0)</f>
        <v>0</v>
      </c>
      <c r="AC3489" s="41">
        <f>IF(AND(tbl_PV_Milestones[[#This Row],[Planned YTD]]=1,tbl_PV_Milestones[[#This Row],[Complete]]="Yes"),1,0)</f>
        <v>0</v>
      </c>
      <c r="AD3489" s="41">
        <f>IF(AND(tbl_PV_Milestones[[#This Row],[Actual/Schedule Finish]]&lt;PV_Meta!$B$7,tbl_PV_Milestones[[#This Row],[Complete]]="No",tbl_PV_Milestones[[#This Row],[Project Status]]&lt;&gt;"On Hold"),1,0)</f>
        <v>1</v>
      </c>
      <c r="AE3489" s="41">
        <f>IF(AND(tbl_PV_Milestones[[#This Row],[Actual/Schedule Finish]]&gt;tbl_PV_Milestones[[#This Row],[Baseline Date]],tbl_PV_Milestones[[#This Row],[Complete]]="No",tbl_PV_Milestones[[#This Row],[Project Status]]&lt;&gt;"On Hold",tbl_PV_Milestones[[#This Row],[Overdue]]=0,tbl_PV_Milestones[[#This Row],[To be Baselined]]&lt;&gt;1),1,0)</f>
        <v>0</v>
      </c>
      <c r="AF3489" s="41">
        <f>IF(AND(tbl_PV_Milestones[[#This Row],[BL FY]]=2025,tbl_PV_Milestones[[#This Row],[Finish FY]]&gt;2025),1,0)</f>
        <v>0</v>
      </c>
      <c r="AG3489" s="56" t="str">
        <f>_xlfn.XLOOKUP(tbl_PV_Milestones[[#This Row],[Work ID]],tbl_PV_Meta[Work ID '#],tbl_PV_Meta[Project Manager/Owner],,0)</f>
        <v>Project Manager 14</v>
      </c>
    </row>
    <row r="3490" spans="4:33" x14ac:dyDescent="0.25">
      <c r="D3490" s="6" t="s">
        <v>154</v>
      </c>
      <c r="E3490" s="6" t="s">
        <v>52</v>
      </c>
      <c r="F3490" s="6" t="s">
        <v>1809</v>
      </c>
      <c r="G3490" s="6" t="s">
        <v>743</v>
      </c>
      <c r="H3490" s="6" t="s">
        <v>505</v>
      </c>
      <c r="I3490" s="6" t="s">
        <v>522</v>
      </c>
      <c r="J3490" s="6" t="s">
        <v>154</v>
      </c>
      <c r="K3490" s="6" t="s">
        <v>213</v>
      </c>
      <c r="L3490" s="6" t="s">
        <v>181</v>
      </c>
      <c r="M3490" s="43"/>
      <c r="N3490" s="44" t="s">
        <v>1979</v>
      </c>
      <c r="S3490" s="45" t="e">
        <f>_xlfn.CONCAT(#REF!,TRIM(tbl_PV_Milestones[[#This Row],[Milestone Description]]))</f>
        <v>#REF!</v>
      </c>
      <c r="T3490" s="84" t="str">
        <f>IF(COUNTIF(tbl_PV_Milestones[UID],tbl_PV_Milestones[[#This Row],[UID]])&gt;1,"Duplicate","")</f>
        <v>Duplicate</v>
      </c>
      <c r="U3490" s="42" t="str">
        <f>_xlfn.XLOOKUP(tbl_PV_Milestones[[#This Row],[Work ID]],tbl_PV_Meta[Work ID '#],tbl_PV_Meta[Sub-Portfolio])</f>
        <v>Sub-Portfolio 4</v>
      </c>
      <c r="V3490" s="41">
        <f>IF(MONTH(tbl_PV_Milestones[[#This Row],[Baseline Date]])&lt;7,YEAR(tbl_PV_Milestones[[#This Row],[Baseline Date]]),YEAR(tbl_PV_Milestones[[#This Row],[Baseline Date]])+1)</f>
        <v>1900</v>
      </c>
      <c r="W3490" s="41">
        <f>IF(MONTH(tbl_PV_Milestones[[#This Row],[Actual/Schedule Finish]])&lt;7,YEAR(tbl_PV_Milestones[[#This Row],[Actual/Schedule Finish]]),YEAR(tbl_PV_Milestones[[#This Row],[Actual/Schedule Finish]])+1)</f>
        <v>1900</v>
      </c>
      <c r="X3490" s="41" t="str">
        <f>IF(OR(tbl_PV_Milestones[[#This Row],[Project Status]]="Completed",tbl_PV_Milestones[[#This Row],[Project Status]]="Assumed Completed"),"Yes","No")</f>
        <v>No</v>
      </c>
      <c r="Y3490" s="41">
        <f>IF(tbl_PV_Milestones[[#This Row],[Baseline Date]]="",1,0)</f>
        <v>1</v>
      </c>
      <c r="Z3490" s="41">
        <f>IF(tbl_PV_Milestones[[#This Row],[Baseline Date]]&lt;PV_Meta!$B$7,1,0)</f>
        <v>1</v>
      </c>
      <c r="AA3490" s="41">
        <f>IF(tbl_PV_Milestones[[#This Row],[Complete]]="Yes",1,0)</f>
        <v>0</v>
      </c>
      <c r="AB3490" s="41">
        <f>IF(AND(tbl_PV_Milestones[[#This Row],[BL FY]]=2025,tbl_PV_Milestones[[#This Row],[Baseline Date]]&lt;PV_Meta!$B$7),1,0)</f>
        <v>0</v>
      </c>
      <c r="AC3490" s="41">
        <f>IF(AND(tbl_PV_Milestones[[#This Row],[Planned YTD]]=1,tbl_PV_Milestones[[#This Row],[Complete]]="Yes"),1,0)</f>
        <v>0</v>
      </c>
      <c r="AD3490" s="41">
        <f>IF(AND(tbl_PV_Milestones[[#This Row],[Actual/Schedule Finish]]&lt;PV_Meta!$B$7,tbl_PV_Milestones[[#This Row],[Complete]]="No",tbl_PV_Milestones[[#This Row],[Project Status]]&lt;&gt;"On Hold"),1,0)</f>
        <v>1</v>
      </c>
      <c r="AE3490" s="41">
        <f>IF(AND(tbl_PV_Milestones[[#This Row],[Actual/Schedule Finish]]&gt;tbl_PV_Milestones[[#This Row],[Baseline Date]],tbl_PV_Milestones[[#This Row],[Complete]]="No",tbl_PV_Milestones[[#This Row],[Project Status]]&lt;&gt;"On Hold",tbl_PV_Milestones[[#This Row],[Overdue]]=0,tbl_PV_Milestones[[#This Row],[To be Baselined]]&lt;&gt;1),1,0)</f>
        <v>0</v>
      </c>
      <c r="AF3490" s="41">
        <f>IF(AND(tbl_PV_Milestones[[#This Row],[BL FY]]=2025,tbl_PV_Milestones[[#This Row],[Finish FY]]&gt;2025),1,0)</f>
        <v>0</v>
      </c>
      <c r="AG3490" s="56" t="str">
        <f>_xlfn.XLOOKUP(tbl_PV_Milestones[[#This Row],[Work ID]],tbl_PV_Meta[Work ID '#],tbl_PV_Meta[Project Manager/Owner],,0)</f>
        <v>Project Manager 14</v>
      </c>
    </row>
    <row r="3491" spans="4:33" x14ac:dyDescent="0.25">
      <c r="D3491" s="6" t="s">
        <v>154</v>
      </c>
      <c r="E3491" s="6" t="s">
        <v>52</v>
      </c>
      <c r="F3491" s="6" t="s">
        <v>1809</v>
      </c>
      <c r="G3491" s="6" t="s">
        <v>703</v>
      </c>
      <c r="H3491" s="6" t="s">
        <v>505</v>
      </c>
      <c r="I3491" s="6" t="s">
        <v>522</v>
      </c>
      <c r="J3491" s="6" t="s">
        <v>154</v>
      </c>
      <c r="K3491" s="6" t="s">
        <v>213</v>
      </c>
      <c r="L3491" s="6" t="s">
        <v>181</v>
      </c>
      <c r="M3491" s="43"/>
      <c r="N3491" s="44" t="s">
        <v>1979</v>
      </c>
      <c r="S3491" s="45" t="e">
        <f>_xlfn.CONCAT(#REF!,TRIM(tbl_PV_Milestones[[#This Row],[Milestone Description]]))</f>
        <v>#REF!</v>
      </c>
      <c r="T3491" s="84" t="str">
        <f>IF(COUNTIF(tbl_PV_Milestones[UID],tbl_PV_Milestones[[#This Row],[UID]])&gt;1,"Duplicate","")</f>
        <v>Duplicate</v>
      </c>
      <c r="U3491" s="42" t="str">
        <f>_xlfn.XLOOKUP(tbl_PV_Milestones[[#This Row],[Work ID]],tbl_PV_Meta[Work ID '#],tbl_PV_Meta[Sub-Portfolio])</f>
        <v>Sub-Portfolio 4</v>
      </c>
      <c r="V3491" s="41">
        <f>IF(MONTH(tbl_PV_Milestones[[#This Row],[Baseline Date]])&lt;7,YEAR(tbl_PV_Milestones[[#This Row],[Baseline Date]]),YEAR(tbl_PV_Milestones[[#This Row],[Baseline Date]])+1)</f>
        <v>1900</v>
      </c>
      <c r="W3491" s="41">
        <f>IF(MONTH(tbl_PV_Milestones[[#This Row],[Actual/Schedule Finish]])&lt;7,YEAR(tbl_PV_Milestones[[#This Row],[Actual/Schedule Finish]]),YEAR(tbl_PV_Milestones[[#This Row],[Actual/Schedule Finish]])+1)</f>
        <v>1900</v>
      </c>
      <c r="X3491" s="41" t="str">
        <f>IF(OR(tbl_PV_Milestones[[#This Row],[Project Status]]="Completed",tbl_PV_Milestones[[#This Row],[Project Status]]="Assumed Completed"),"Yes","No")</f>
        <v>No</v>
      </c>
      <c r="Y3491" s="41">
        <f>IF(tbl_PV_Milestones[[#This Row],[Baseline Date]]="",1,0)</f>
        <v>1</v>
      </c>
      <c r="Z3491" s="41">
        <f>IF(tbl_PV_Milestones[[#This Row],[Baseline Date]]&lt;PV_Meta!$B$7,1,0)</f>
        <v>1</v>
      </c>
      <c r="AA3491" s="41">
        <f>IF(tbl_PV_Milestones[[#This Row],[Complete]]="Yes",1,0)</f>
        <v>0</v>
      </c>
      <c r="AB3491" s="41">
        <f>IF(AND(tbl_PV_Milestones[[#This Row],[BL FY]]=2025,tbl_PV_Milestones[[#This Row],[Baseline Date]]&lt;PV_Meta!$B$7),1,0)</f>
        <v>0</v>
      </c>
      <c r="AC3491" s="41">
        <f>IF(AND(tbl_PV_Milestones[[#This Row],[Planned YTD]]=1,tbl_PV_Milestones[[#This Row],[Complete]]="Yes"),1,0)</f>
        <v>0</v>
      </c>
      <c r="AD3491" s="41">
        <f>IF(AND(tbl_PV_Milestones[[#This Row],[Actual/Schedule Finish]]&lt;PV_Meta!$B$7,tbl_PV_Milestones[[#This Row],[Complete]]="No",tbl_PV_Milestones[[#This Row],[Project Status]]&lt;&gt;"On Hold"),1,0)</f>
        <v>1</v>
      </c>
      <c r="AE3491" s="41">
        <f>IF(AND(tbl_PV_Milestones[[#This Row],[Actual/Schedule Finish]]&gt;tbl_PV_Milestones[[#This Row],[Baseline Date]],tbl_PV_Milestones[[#This Row],[Complete]]="No",tbl_PV_Milestones[[#This Row],[Project Status]]&lt;&gt;"On Hold",tbl_PV_Milestones[[#This Row],[Overdue]]=0,tbl_PV_Milestones[[#This Row],[To be Baselined]]&lt;&gt;1),1,0)</f>
        <v>0</v>
      </c>
      <c r="AF3491" s="41">
        <f>IF(AND(tbl_PV_Milestones[[#This Row],[BL FY]]=2025,tbl_PV_Milestones[[#This Row],[Finish FY]]&gt;2025),1,0)</f>
        <v>0</v>
      </c>
      <c r="AG3491" s="56" t="str">
        <f>_xlfn.XLOOKUP(tbl_PV_Milestones[[#This Row],[Work ID]],tbl_PV_Meta[Work ID '#],tbl_PV_Meta[Project Manager/Owner],,0)</f>
        <v>Project Manager 14</v>
      </c>
    </row>
    <row r="3492" spans="4:33" x14ac:dyDescent="0.25">
      <c r="D3492" s="6" t="s">
        <v>154</v>
      </c>
      <c r="E3492" s="6" t="s">
        <v>52</v>
      </c>
      <c r="F3492" s="6" t="s">
        <v>1809</v>
      </c>
      <c r="G3492" s="6" t="s">
        <v>595</v>
      </c>
      <c r="H3492" s="6" t="s">
        <v>505</v>
      </c>
      <c r="I3492" s="6" t="s">
        <v>522</v>
      </c>
      <c r="J3492" s="6" t="s">
        <v>154</v>
      </c>
      <c r="K3492" s="6" t="s">
        <v>213</v>
      </c>
      <c r="L3492" s="6" t="s">
        <v>181</v>
      </c>
      <c r="M3492" s="43"/>
      <c r="N3492" s="44" t="s">
        <v>1979</v>
      </c>
      <c r="S3492" s="45" t="e">
        <f>_xlfn.CONCAT(#REF!,TRIM(tbl_PV_Milestones[[#This Row],[Milestone Description]]))</f>
        <v>#REF!</v>
      </c>
      <c r="T3492" s="84" t="str">
        <f>IF(COUNTIF(tbl_PV_Milestones[UID],tbl_PV_Milestones[[#This Row],[UID]])&gt;1,"Duplicate","")</f>
        <v>Duplicate</v>
      </c>
      <c r="U3492" s="42" t="str">
        <f>_xlfn.XLOOKUP(tbl_PV_Milestones[[#This Row],[Work ID]],tbl_PV_Meta[Work ID '#],tbl_PV_Meta[Sub-Portfolio])</f>
        <v>Sub-Portfolio 4</v>
      </c>
      <c r="V3492" s="41">
        <f>IF(MONTH(tbl_PV_Milestones[[#This Row],[Baseline Date]])&lt;7,YEAR(tbl_PV_Milestones[[#This Row],[Baseline Date]]),YEAR(tbl_PV_Milestones[[#This Row],[Baseline Date]])+1)</f>
        <v>1900</v>
      </c>
      <c r="W3492" s="41">
        <f>IF(MONTH(tbl_PV_Milestones[[#This Row],[Actual/Schedule Finish]])&lt;7,YEAR(tbl_PV_Milestones[[#This Row],[Actual/Schedule Finish]]),YEAR(tbl_PV_Milestones[[#This Row],[Actual/Schedule Finish]])+1)</f>
        <v>1900</v>
      </c>
      <c r="X3492" s="41" t="str">
        <f>IF(OR(tbl_PV_Milestones[[#This Row],[Project Status]]="Completed",tbl_PV_Milestones[[#This Row],[Project Status]]="Assumed Completed"),"Yes","No")</f>
        <v>No</v>
      </c>
      <c r="Y3492" s="41">
        <f>IF(tbl_PV_Milestones[[#This Row],[Baseline Date]]="",1,0)</f>
        <v>1</v>
      </c>
      <c r="Z3492" s="41">
        <f>IF(tbl_PV_Milestones[[#This Row],[Baseline Date]]&lt;PV_Meta!$B$7,1,0)</f>
        <v>1</v>
      </c>
      <c r="AA3492" s="41">
        <f>IF(tbl_PV_Milestones[[#This Row],[Complete]]="Yes",1,0)</f>
        <v>0</v>
      </c>
      <c r="AB3492" s="41">
        <f>IF(AND(tbl_PV_Milestones[[#This Row],[BL FY]]=2025,tbl_PV_Milestones[[#This Row],[Baseline Date]]&lt;PV_Meta!$B$7),1,0)</f>
        <v>0</v>
      </c>
      <c r="AC3492" s="41">
        <f>IF(AND(tbl_PV_Milestones[[#This Row],[Planned YTD]]=1,tbl_PV_Milestones[[#This Row],[Complete]]="Yes"),1,0)</f>
        <v>0</v>
      </c>
      <c r="AD3492" s="41">
        <f>IF(AND(tbl_PV_Milestones[[#This Row],[Actual/Schedule Finish]]&lt;PV_Meta!$B$7,tbl_PV_Milestones[[#This Row],[Complete]]="No",tbl_PV_Milestones[[#This Row],[Project Status]]&lt;&gt;"On Hold"),1,0)</f>
        <v>1</v>
      </c>
      <c r="AE3492" s="41">
        <f>IF(AND(tbl_PV_Milestones[[#This Row],[Actual/Schedule Finish]]&gt;tbl_PV_Milestones[[#This Row],[Baseline Date]],tbl_PV_Milestones[[#This Row],[Complete]]="No",tbl_PV_Milestones[[#This Row],[Project Status]]&lt;&gt;"On Hold",tbl_PV_Milestones[[#This Row],[Overdue]]=0,tbl_PV_Milestones[[#This Row],[To be Baselined]]&lt;&gt;1),1,0)</f>
        <v>0</v>
      </c>
      <c r="AF3492" s="41">
        <f>IF(AND(tbl_PV_Milestones[[#This Row],[BL FY]]=2025,tbl_PV_Milestones[[#This Row],[Finish FY]]&gt;2025),1,0)</f>
        <v>0</v>
      </c>
      <c r="AG3492" s="56" t="str">
        <f>_xlfn.XLOOKUP(tbl_PV_Milestones[[#This Row],[Work ID]],tbl_PV_Meta[Work ID '#],tbl_PV_Meta[Project Manager/Owner],,0)</f>
        <v>Project Manager 14</v>
      </c>
    </row>
    <row r="3493" spans="4:33" x14ac:dyDescent="0.25">
      <c r="D3493" s="6" t="s">
        <v>154</v>
      </c>
      <c r="E3493" s="6" t="s">
        <v>52</v>
      </c>
      <c r="F3493" s="6" t="s">
        <v>1809</v>
      </c>
      <c r="G3493" s="6" t="s">
        <v>569</v>
      </c>
      <c r="H3493" s="6" t="s">
        <v>505</v>
      </c>
      <c r="I3493" s="6" t="s">
        <v>522</v>
      </c>
      <c r="J3493" s="6" t="s">
        <v>154</v>
      </c>
      <c r="K3493" s="6" t="s">
        <v>213</v>
      </c>
      <c r="L3493" s="6" t="s">
        <v>181</v>
      </c>
      <c r="M3493" s="43"/>
      <c r="N3493" s="44" t="s">
        <v>1979</v>
      </c>
      <c r="S3493" s="45" t="e">
        <f>_xlfn.CONCAT(#REF!,TRIM(tbl_PV_Milestones[[#This Row],[Milestone Description]]))</f>
        <v>#REF!</v>
      </c>
      <c r="T3493" s="84" t="str">
        <f>IF(COUNTIF(tbl_PV_Milestones[UID],tbl_PV_Milestones[[#This Row],[UID]])&gt;1,"Duplicate","")</f>
        <v>Duplicate</v>
      </c>
      <c r="U3493" s="42" t="str">
        <f>_xlfn.XLOOKUP(tbl_PV_Milestones[[#This Row],[Work ID]],tbl_PV_Meta[Work ID '#],tbl_PV_Meta[Sub-Portfolio])</f>
        <v>Sub-Portfolio 4</v>
      </c>
      <c r="V3493" s="41">
        <f>IF(MONTH(tbl_PV_Milestones[[#This Row],[Baseline Date]])&lt;7,YEAR(tbl_PV_Milestones[[#This Row],[Baseline Date]]),YEAR(tbl_PV_Milestones[[#This Row],[Baseline Date]])+1)</f>
        <v>1900</v>
      </c>
      <c r="W3493" s="41">
        <f>IF(MONTH(tbl_PV_Milestones[[#This Row],[Actual/Schedule Finish]])&lt;7,YEAR(tbl_PV_Milestones[[#This Row],[Actual/Schedule Finish]]),YEAR(tbl_PV_Milestones[[#This Row],[Actual/Schedule Finish]])+1)</f>
        <v>1900</v>
      </c>
      <c r="X3493" s="41" t="str">
        <f>IF(OR(tbl_PV_Milestones[[#This Row],[Project Status]]="Completed",tbl_PV_Milestones[[#This Row],[Project Status]]="Assumed Completed"),"Yes","No")</f>
        <v>No</v>
      </c>
      <c r="Y3493" s="41">
        <f>IF(tbl_PV_Milestones[[#This Row],[Baseline Date]]="",1,0)</f>
        <v>1</v>
      </c>
      <c r="Z3493" s="41">
        <f>IF(tbl_PV_Milestones[[#This Row],[Baseline Date]]&lt;PV_Meta!$B$7,1,0)</f>
        <v>1</v>
      </c>
      <c r="AA3493" s="41">
        <f>IF(tbl_PV_Milestones[[#This Row],[Complete]]="Yes",1,0)</f>
        <v>0</v>
      </c>
      <c r="AB3493" s="41">
        <f>IF(AND(tbl_PV_Milestones[[#This Row],[BL FY]]=2025,tbl_PV_Milestones[[#This Row],[Baseline Date]]&lt;PV_Meta!$B$7),1,0)</f>
        <v>0</v>
      </c>
      <c r="AC3493" s="41">
        <f>IF(AND(tbl_PV_Milestones[[#This Row],[Planned YTD]]=1,tbl_PV_Milestones[[#This Row],[Complete]]="Yes"),1,0)</f>
        <v>0</v>
      </c>
      <c r="AD3493" s="41">
        <f>IF(AND(tbl_PV_Milestones[[#This Row],[Actual/Schedule Finish]]&lt;PV_Meta!$B$7,tbl_PV_Milestones[[#This Row],[Complete]]="No",tbl_PV_Milestones[[#This Row],[Project Status]]&lt;&gt;"On Hold"),1,0)</f>
        <v>1</v>
      </c>
      <c r="AE3493" s="41">
        <f>IF(AND(tbl_PV_Milestones[[#This Row],[Actual/Schedule Finish]]&gt;tbl_PV_Milestones[[#This Row],[Baseline Date]],tbl_PV_Milestones[[#This Row],[Complete]]="No",tbl_PV_Milestones[[#This Row],[Project Status]]&lt;&gt;"On Hold",tbl_PV_Milestones[[#This Row],[Overdue]]=0,tbl_PV_Milestones[[#This Row],[To be Baselined]]&lt;&gt;1),1,0)</f>
        <v>0</v>
      </c>
      <c r="AF3493" s="41">
        <f>IF(AND(tbl_PV_Milestones[[#This Row],[BL FY]]=2025,tbl_PV_Milestones[[#This Row],[Finish FY]]&gt;2025),1,0)</f>
        <v>0</v>
      </c>
      <c r="AG3493" s="56" t="str">
        <f>_xlfn.XLOOKUP(tbl_PV_Milestones[[#This Row],[Work ID]],tbl_PV_Meta[Work ID '#],tbl_PV_Meta[Project Manager/Owner],,0)</f>
        <v>Project Manager 14</v>
      </c>
    </row>
    <row r="3494" spans="4:33" x14ac:dyDescent="0.25">
      <c r="D3494" s="6" t="s">
        <v>154</v>
      </c>
      <c r="E3494" s="6" t="s">
        <v>52</v>
      </c>
      <c r="F3494" s="6" t="s">
        <v>1809</v>
      </c>
      <c r="G3494" s="6" t="s">
        <v>628</v>
      </c>
      <c r="H3494" s="6" t="s">
        <v>505</v>
      </c>
      <c r="I3494" s="6" t="s">
        <v>522</v>
      </c>
      <c r="J3494" s="6" t="s">
        <v>154</v>
      </c>
      <c r="K3494" s="6" t="s">
        <v>213</v>
      </c>
      <c r="L3494" s="6" t="s">
        <v>181</v>
      </c>
      <c r="M3494" s="43"/>
      <c r="N3494" s="44" t="s">
        <v>1979</v>
      </c>
      <c r="S3494" s="45" t="e">
        <f>_xlfn.CONCAT(#REF!,TRIM(tbl_PV_Milestones[[#This Row],[Milestone Description]]))</f>
        <v>#REF!</v>
      </c>
      <c r="T3494" s="84" t="str">
        <f>IF(COUNTIF(tbl_PV_Milestones[UID],tbl_PV_Milestones[[#This Row],[UID]])&gt;1,"Duplicate","")</f>
        <v>Duplicate</v>
      </c>
      <c r="U3494" s="42" t="str">
        <f>_xlfn.XLOOKUP(tbl_PV_Milestones[[#This Row],[Work ID]],tbl_PV_Meta[Work ID '#],tbl_PV_Meta[Sub-Portfolio])</f>
        <v>Sub-Portfolio 4</v>
      </c>
      <c r="V3494" s="41">
        <f>IF(MONTH(tbl_PV_Milestones[[#This Row],[Baseline Date]])&lt;7,YEAR(tbl_PV_Milestones[[#This Row],[Baseline Date]]),YEAR(tbl_PV_Milestones[[#This Row],[Baseline Date]])+1)</f>
        <v>1900</v>
      </c>
      <c r="W3494" s="41">
        <f>IF(MONTH(tbl_PV_Milestones[[#This Row],[Actual/Schedule Finish]])&lt;7,YEAR(tbl_PV_Milestones[[#This Row],[Actual/Schedule Finish]]),YEAR(tbl_PV_Milestones[[#This Row],[Actual/Schedule Finish]])+1)</f>
        <v>1900</v>
      </c>
      <c r="X3494" s="41" t="str">
        <f>IF(OR(tbl_PV_Milestones[[#This Row],[Project Status]]="Completed",tbl_PV_Milestones[[#This Row],[Project Status]]="Assumed Completed"),"Yes","No")</f>
        <v>No</v>
      </c>
      <c r="Y3494" s="41">
        <f>IF(tbl_PV_Milestones[[#This Row],[Baseline Date]]="",1,0)</f>
        <v>1</v>
      </c>
      <c r="Z3494" s="41">
        <f>IF(tbl_PV_Milestones[[#This Row],[Baseline Date]]&lt;PV_Meta!$B$7,1,0)</f>
        <v>1</v>
      </c>
      <c r="AA3494" s="41">
        <f>IF(tbl_PV_Milestones[[#This Row],[Complete]]="Yes",1,0)</f>
        <v>0</v>
      </c>
      <c r="AB3494" s="41">
        <f>IF(AND(tbl_PV_Milestones[[#This Row],[BL FY]]=2025,tbl_PV_Milestones[[#This Row],[Baseline Date]]&lt;PV_Meta!$B$7),1,0)</f>
        <v>0</v>
      </c>
      <c r="AC3494" s="41">
        <f>IF(AND(tbl_PV_Milestones[[#This Row],[Planned YTD]]=1,tbl_PV_Milestones[[#This Row],[Complete]]="Yes"),1,0)</f>
        <v>0</v>
      </c>
      <c r="AD3494" s="41">
        <f>IF(AND(tbl_PV_Milestones[[#This Row],[Actual/Schedule Finish]]&lt;PV_Meta!$B$7,tbl_PV_Milestones[[#This Row],[Complete]]="No",tbl_PV_Milestones[[#This Row],[Project Status]]&lt;&gt;"On Hold"),1,0)</f>
        <v>1</v>
      </c>
      <c r="AE3494" s="41">
        <f>IF(AND(tbl_PV_Milestones[[#This Row],[Actual/Schedule Finish]]&gt;tbl_PV_Milestones[[#This Row],[Baseline Date]],tbl_PV_Milestones[[#This Row],[Complete]]="No",tbl_PV_Milestones[[#This Row],[Project Status]]&lt;&gt;"On Hold",tbl_PV_Milestones[[#This Row],[Overdue]]=0,tbl_PV_Milestones[[#This Row],[To be Baselined]]&lt;&gt;1),1,0)</f>
        <v>0</v>
      </c>
      <c r="AF3494" s="41">
        <f>IF(AND(tbl_PV_Milestones[[#This Row],[BL FY]]=2025,tbl_PV_Milestones[[#This Row],[Finish FY]]&gt;2025),1,0)</f>
        <v>0</v>
      </c>
      <c r="AG3494" s="56" t="str">
        <f>_xlfn.XLOOKUP(tbl_PV_Milestones[[#This Row],[Work ID]],tbl_PV_Meta[Work ID '#],tbl_PV_Meta[Project Manager/Owner],,0)</f>
        <v>Project Manager 14</v>
      </c>
    </row>
    <row r="3495" spans="4:33" x14ac:dyDescent="0.25">
      <c r="D3495" s="6" t="s">
        <v>154</v>
      </c>
      <c r="E3495" s="6" t="s">
        <v>52</v>
      </c>
      <c r="F3495" s="6" t="s">
        <v>1809</v>
      </c>
      <c r="G3495" s="6" t="s">
        <v>744</v>
      </c>
      <c r="H3495" s="6" t="s">
        <v>505</v>
      </c>
      <c r="I3495" s="6" t="s">
        <v>522</v>
      </c>
      <c r="J3495" s="6" t="s">
        <v>154</v>
      </c>
      <c r="K3495" s="6" t="s">
        <v>213</v>
      </c>
      <c r="L3495" s="6" t="s">
        <v>181</v>
      </c>
      <c r="M3495" s="43"/>
      <c r="N3495" s="44" t="s">
        <v>1979</v>
      </c>
      <c r="S3495" s="45" t="e">
        <f>_xlfn.CONCAT(#REF!,TRIM(tbl_PV_Milestones[[#This Row],[Milestone Description]]))</f>
        <v>#REF!</v>
      </c>
      <c r="T3495" s="84" t="str">
        <f>IF(COUNTIF(tbl_PV_Milestones[UID],tbl_PV_Milestones[[#This Row],[UID]])&gt;1,"Duplicate","")</f>
        <v>Duplicate</v>
      </c>
      <c r="U3495" s="42" t="str">
        <f>_xlfn.XLOOKUP(tbl_PV_Milestones[[#This Row],[Work ID]],tbl_PV_Meta[Work ID '#],tbl_PV_Meta[Sub-Portfolio])</f>
        <v>Sub-Portfolio 4</v>
      </c>
      <c r="V3495" s="41">
        <f>IF(MONTH(tbl_PV_Milestones[[#This Row],[Baseline Date]])&lt;7,YEAR(tbl_PV_Milestones[[#This Row],[Baseline Date]]),YEAR(tbl_PV_Milestones[[#This Row],[Baseline Date]])+1)</f>
        <v>1900</v>
      </c>
      <c r="W3495" s="41">
        <f>IF(MONTH(tbl_PV_Milestones[[#This Row],[Actual/Schedule Finish]])&lt;7,YEAR(tbl_PV_Milestones[[#This Row],[Actual/Schedule Finish]]),YEAR(tbl_PV_Milestones[[#This Row],[Actual/Schedule Finish]])+1)</f>
        <v>1900</v>
      </c>
      <c r="X3495" s="41" t="str">
        <f>IF(OR(tbl_PV_Milestones[[#This Row],[Project Status]]="Completed",tbl_PV_Milestones[[#This Row],[Project Status]]="Assumed Completed"),"Yes","No")</f>
        <v>No</v>
      </c>
      <c r="Y3495" s="41">
        <f>IF(tbl_PV_Milestones[[#This Row],[Baseline Date]]="",1,0)</f>
        <v>1</v>
      </c>
      <c r="Z3495" s="41">
        <f>IF(tbl_PV_Milestones[[#This Row],[Baseline Date]]&lt;PV_Meta!$B$7,1,0)</f>
        <v>1</v>
      </c>
      <c r="AA3495" s="41">
        <f>IF(tbl_PV_Milestones[[#This Row],[Complete]]="Yes",1,0)</f>
        <v>0</v>
      </c>
      <c r="AB3495" s="41">
        <f>IF(AND(tbl_PV_Milestones[[#This Row],[BL FY]]=2025,tbl_PV_Milestones[[#This Row],[Baseline Date]]&lt;PV_Meta!$B$7),1,0)</f>
        <v>0</v>
      </c>
      <c r="AC3495" s="41">
        <f>IF(AND(tbl_PV_Milestones[[#This Row],[Planned YTD]]=1,tbl_PV_Milestones[[#This Row],[Complete]]="Yes"),1,0)</f>
        <v>0</v>
      </c>
      <c r="AD3495" s="41">
        <f>IF(AND(tbl_PV_Milestones[[#This Row],[Actual/Schedule Finish]]&lt;PV_Meta!$B$7,tbl_PV_Milestones[[#This Row],[Complete]]="No",tbl_PV_Milestones[[#This Row],[Project Status]]&lt;&gt;"On Hold"),1,0)</f>
        <v>1</v>
      </c>
      <c r="AE3495" s="41">
        <f>IF(AND(tbl_PV_Milestones[[#This Row],[Actual/Schedule Finish]]&gt;tbl_PV_Milestones[[#This Row],[Baseline Date]],tbl_PV_Milestones[[#This Row],[Complete]]="No",tbl_PV_Milestones[[#This Row],[Project Status]]&lt;&gt;"On Hold",tbl_PV_Milestones[[#This Row],[Overdue]]=0,tbl_PV_Milestones[[#This Row],[To be Baselined]]&lt;&gt;1),1,0)</f>
        <v>0</v>
      </c>
      <c r="AF3495" s="41">
        <f>IF(AND(tbl_PV_Milestones[[#This Row],[BL FY]]=2025,tbl_PV_Milestones[[#This Row],[Finish FY]]&gt;2025),1,0)</f>
        <v>0</v>
      </c>
      <c r="AG3495" s="56" t="str">
        <f>_xlfn.XLOOKUP(tbl_PV_Milestones[[#This Row],[Work ID]],tbl_PV_Meta[Work ID '#],tbl_PV_Meta[Project Manager/Owner],,0)</f>
        <v>Project Manager 14</v>
      </c>
    </row>
    <row r="3496" spans="4:33" x14ac:dyDescent="0.25">
      <c r="D3496" s="6" t="s">
        <v>154</v>
      </c>
      <c r="E3496" s="6" t="s">
        <v>52</v>
      </c>
      <c r="F3496" s="6" t="s">
        <v>1809</v>
      </c>
      <c r="G3496" s="6" t="s">
        <v>570</v>
      </c>
      <c r="H3496" s="6" t="s">
        <v>505</v>
      </c>
      <c r="I3496" s="6" t="s">
        <v>522</v>
      </c>
      <c r="J3496" s="6" t="s">
        <v>154</v>
      </c>
      <c r="K3496" s="6" t="s">
        <v>213</v>
      </c>
      <c r="L3496" s="6" t="s">
        <v>181</v>
      </c>
      <c r="M3496" s="43"/>
      <c r="N3496" s="44" t="s">
        <v>1979</v>
      </c>
      <c r="S3496" s="45" t="e">
        <f>_xlfn.CONCAT(#REF!,TRIM(tbl_PV_Milestones[[#This Row],[Milestone Description]]))</f>
        <v>#REF!</v>
      </c>
      <c r="T3496" s="84" t="str">
        <f>IF(COUNTIF(tbl_PV_Milestones[UID],tbl_PV_Milestones[[#This Row],[UID]])&gt;1,"Duplicate","")</f>
        <v>Duplicate</v>
      </c>
      <c r="U3496" s="42" t="str">
        <f>_xlfn.XLOOKUP(tbl_PV_Milestones[[#This Row],[Work ID]],tbl_PV_Meta[Work ID '#],tbl_PV_Meta[Sub-Portfolio])</f>
        <v>Sub-Portfolio 4</v>
      </c>
      <c r="V3496" s="41">
        <f>IF(MONTH(tbl_PV_Milestones[[#This Row],[Baseline Date]])&lt;7,YEAR(tbl_PV_Milestones[[#This Row],[Baseline Date]]),YEAR(tbl_PV_Milestones[[#This Row],[Baseline Date]])+1)</f>
        <v>1900</v>
      </c>
      <c r="W3496" s="41">
        <f>IF(MONTH(tbl_PV_Milestones[[#This Row],[Actual/Schedule Finish]])&lt;7,YEAR(tbl_PV_Milestones[[#This Row],[Actual/Schedule Finish]]),YEAR(tbl_PV_Milestones[[#This Row],[Actual/Schedule Finish]])+1)</f>
        <v>1900</v>
      </c>
      <c r="X3496" s="41" t="str">
        <f>IF(OR(tbl_PV_Milestones[[#This Row],[Project Status]]="Completed",tbl_PV_Milestones[[#This Row],[Project Status]]="Assumed Completed"),"Yes","No")</f>
        <v>No</v>
      </c>
      <c r="Y3496" s="41">
        <f>IF(tbl_PV_Milestones[[#This Row],[Baseline Date]]="",1,0)</f>
        <v>1</v>
      </c>
      <c r="Z3496" s="41">
        <f>IF(tbl_PV_Milestones[[#This Row],[Baseline Date]]&lt;PV_Meta!$B$7,1,0)</f>
        <v>1</v>
      </c>
      <c r="AA3496" s="41">
        <f>IF(tbl_PV_Milestones[[#This Row],[Complete]]="Yes",1,0)</f>
        <v>0</v>
      </c>
      <c r="AB3496" s="41">
        <f>IF(AND(tbl_PV_Milestones[[#This Row],[BL FY]]=2025,tbl_PV_Milestones[[#This Row],[Baseline Date]]&lt;PV_Meta!$B$7),1,0)</f>
        <v>0</v>
      </c>
      <c r="AC3496" s="41">
        <f>IF(AND(tbl_PV_Milestones[[#This Row],[Planned YTD]]=1,tbl_PV_Milestones[[#This Row],[Complete]]="Yes"),1,0)</f>
        <v>0</v>
      </c>
      <c r="AD3496" s="41">
        <f>IF(AND(tbl_PV_Milestones[[#This Row],[Actual/Schedule Finish]]&lt;PV_Meta!$B$7,tbl_PV_Milestones[[#This Row],[Complete]]="No",tbl_PV_Milestones[[#This Row],[Project Status]]&lt;&gt;"On Hold"),1,0)</f>
        <v>1</v>
      </c>
      <c r="AE3496" s="41">
        <f>IF(AND(tbl_PV_Milestones[[#This Row],[Actual/Schedule Finish]]&gt;tbl_PV_Milestones[[#This Row],[Baseline Date]],tbl_PV_Milestones[[#This Row],[Complete]]="No",tbl_PV_Milestones[[#This Row],[Project Status]]&lt;&gt;"On Hold",tbl_PV_Milestones[[#This Row],[Overdue]]=0,tbl_PV_Milestones[[#This Row],[To be Baselined]]&lt;&gt;1),1,0)</f>
        <v>0</v>
      </c>
      <c r="AF3496" s="41">
        <f>IF(AND(tbl_PV_Milestones[[#This Row],[BL FY]]=2025,tbl_PV_Milestones[[#This Row],[Finish FY]]&gt;2025),1,0)</f>
        <v>0</v>
      </c>
      <c r="AG3496" s="56" t="str">
        <f>_xlfn.XLOOKUP(tbl_PV_Milestones[[#This Row],[Work ID]],tbl_PV_Meta[Work ID '#],tbl_PV_Meta[Project Manager/Owner],,0)</f>
        <v>Project Manager 14</v>
      </c>
    </row>
    <row r="3497" spans="4:33" x14ac:dyDescent="0.25">
      <c r="D3497" s="6" t="s">
        <v>154</v>
      </c>
      <c r="E3497" s="6" t="s">
        <v>52</v>
      </c>
      <c r="F3497" s="6" t="s">
        <v>1809</v>
      </c>
      <c r="G3497" s="6" t="s">
        <v>598</v>
      </c>
      <c r="H3497" s="6" t="s">
        <v>505</v>
      </c>
      <c r="I3497" s="6" t="s">
        <v>522</v>
      </c>
      <c r="J3497" s="6" t="s">
        <v>154</v>
      </c>
      <c r="K3497" s="6" t="s">
        <v>213</v>
      </c>
      <c r="L3497" s="6" t="s">
        <v>181</v>
      </c>
      <c r="M3497" s="43"/>
      <c r="N3497" s="44" t="s">
        <v>1979</v>
      </c>
      <c r="S3497" s="45" t="e">
        <f>_xlfn.CONCAT(#REF!,TRIM(tbl_PV_Milestones[[#This Row],[Milestone Description]]))</f>
        <v>#REF!</v>
      </c>
      <c r="T3497" s="84" t="str">
        <f>IF(COUNTIF(tbl_PV_Milestones[UID],tbl_PV_Milestones[[#This Row],[UID]])&gt;1,"Duplicate","")</f>
        <v>Duplicate</v>
      </c>
      <c r="U3497" s="42" t="str">
        <f>_xlfn.XLOOKUP(tbl_PV_Milestones[[#This Row],[Work ID]],tbl_PV_Meta[Work ID '#],tbl_PV_Meta[Sub-Portfolio])</f>
        <v>Sub-Portfolio 4</v>
      </c>
      <c r="V3497" s="41">
        <f>IF(MONTH(tbl_PV_Milestones[[#This Row],[Baseline Date]])&lt;7,YEAR(tbl_PV_Milestones[[#This Row],[Baseline Date]]),YEAR(tbl_PV_Milestones[[#This Row],[Baseline Date]])+1)</f>
        <v>1900</v>
      </c>
      <c r="W3497" s="41">
        <f>IF(MONTH(tbl_PV_Milestones[[#This Row],[Actual/Schedule Finish]])&lt;7,YEAR(tbl_PV_Milestones[[#This Row],[Actual/Schedule Finish]]),YEAR(tbl_PV_Milestones[[#This Row],[Actual/Schedule Finish]])+1)</f>
        <v>1900</v>
      </c>
      <c r="X3497" s="41" t="str">
        <f>IF(OR(tbl_PV_Milestones[[#This Row],[Project Status]]="Completed",tbl_PV_Milestones[[#This Row],[Project Status]]="Assumed Completed"),"Yes","No")</f>
        <v>No</v>
      </c>
      <c r="Y3497" s="41">
        <f>IF(tbl_PV_Milestones[[#This Row],[Baseline Date]]="",1,0)</f>
        <v>1</v>
      </c>
      <c r="Z3497" s="41">
        <f>IF(tbl_PV_Milestones[[#This Row],[Baseline Date]]&lt;PV_Meta!$B$7,1,0)</f>
        <v>1</v>
      </c>
      <c r="AA3497" s="41">
        <f>IF(tbl_PV_Milestones[[#This Row],[Complete]]="Yes",1,0)</f>
        <v>0</v>
      </c>
      <c r="AB3497" s="41">
        <f>IF(AND(tbl_PV_Milestones[[#This Row],[BL FY]]=2025,tbl_PV_Milestones[[#This Row],[Baseline Date]]&lt;PV_Meta!$B$7),1,0)</f>
        <v>0</v>
      </c>
      <c r="AC3497" s="41">
        <f>IF(AND(tbl_PV_Milestones[[#This Row],[Planned YTD]]=1,tbl_PV_Milestones[[#This Row],[Complete]]="Yes"),1,0)</f>
        <v>0</v>
      </c>
      <c r="AD3497" s="41">
        <f>IF(AND(tbl_PV_Milestones[[#This Row],[Actual/Schedule Finish]]&lt;PV_Meta!$B$7,tbl_PV_Milestones[[#This Row],[Complete]]="No",tbl_PV_Milestones[[#This Row],[Project Status]]&lt;&gt;"On Hold"),1,0)</f>
        <v>1</v>
      </c>
      <c r="AE3497" s="41">
        <f>IF(AND(tbl_PV_Milestones[[#This Row],[Actual/Schedule Finish]]&gt;tbl_PV_Milestones[[#This Row],[Baseline Date]],tbl_PV_Milestones[[#This Row],[Complete]]="No",tbl_PV_Milestones[[#This Row],[Project Status]]&lt;&gt;"On Hold",tbl_PV_Milestones[[#This Row],[Overdue]]=0,tbl_PV_Milestones[[#This Row],[To be Baselined]]&lt;&gt;1),1,0)</f>
        <v>0</v>
      </c>
      <c r="AF3497" s="41">
        <f>IF(AND(tbl_PV_Milestones[[#This Row],[BL FY]]=2025,tbl_PV_Milestones[[#This Row],[Finish FY]]&gt;2025),1,0)</f>
        <v>0</v>
      </c>
      <c r="AG3497" s="56" t="str">
        <f>_xlfn.XLOOKUP(tbl_PV_Milestones[[#This Row],[Work ID]],tbl_PV_Meta[Work ID '#],tbl_PV_Meta[Project Manager/Owner],,0)</f>
        <v>Project Manager 14</v>
      </c>
    </row>
    <row r="3498" spans="4:33" x14ac:dyDescent="0.25">
      <c r="D3498" s="6" t="s">
        <v>154</v>
      </c>
      <c r="E3498" s="6" t="s">
        <v>52</v>
      </c>
      <c r="F3498" s="6" t="s">
        <v>1809</v>
      </c>
      <c r="G3498" s="6" t="s">
        <v>745</v>
      </c>
      <c r="H3498" s="6" t="s">
        <v>505</v>
      </c>
      <c r="I3498" s="6" t="s">
        <v>522</v>
      </c>
      <c r="J3498" s="6" t="s">
        <v>154</v>
      </c>
      <c r="K3498" s="6" t="s">
        <v>213</v>
      </c>
      <c r="L3498" s="6" t="s">
        <v>181</v>
      </c>
      <c r="M3498" s="43"/>
      <c r="N3498" s="44" t="s">
        <v>1979</v>
      </c>
      <c r="S3498" s="45" t="e">
        <f>_xlfn.CONCAT(#REF!,TRIM(tbl_PV_Milestones[[#This Row],[Milestone Description]]))</f>
        <v>#REF!</v>
      </c>
      <c r="T3498" s="84" t="str">
        <f>IF(COUNTIF(tbl_PV_Milestones[UID],tbl_PV_Milestones[[#This Row],[UID]])&gt;1,"Duplicate","")</f>
        <v>Duplicate</v>
      </c>
      <c r="U3498" s="42" t="str">
        <f>_xlfn.XLOOKUP(tbl_PV_Milestones[[#This Row],[Work ID]],tbl_PV_Meta[Work ID '#],tbl_PV_Meta[Sub-Portfolio])</f>
        <v>Sub-Portfolio 4</v>
      </c>
      <c r="V3498" s="41">
        <f>IF(MONTH(tbl_PV_Milestones[[#This Row],[Baseline Date]])&lt;7,YEAR(tbl_PV_Milestones[[#This Row],[Baseline Date]]),YEAR(tbl_PV_Milestones[[#This Row],[Baseline Date]])+1)</f>
        <v>1900</v>
      </c>
      <c r="W3498" s="41">
        <f>IF(MONTH(tbl_PV_Milestones[[#This Row],[Actual/Schedule Finish]])&lt;7,YEAR(tbl_PV_Milestones[[#This Row],[Actual/Schedule Finish]]),YEAR(tbl_PV_Milestones[[#This Row],[Actual/Schedule Finish]])+1)</f>
        <v>1900</v>
      </c>
      <c r="X3498" s="41" t="str">
        <f>IF(OR(tbl_PV_Milestones[[#This Row],[Project Status]]="Completed",tbl_PV_Milestones[[#This Row],[Project Status]]="Assumed Completed"),"Yes","No")</f>
        <v>No</v>
      </c>
      <c r="Y3498" s="41">
        <f>IF(tbl_PV_Milestones[[#This Row],[Baseline Date]]="",1,0)</f>
        <v>1</v>
      </c>
      <c r="Z3498" s="41">
        <f>IF(tbl_PV_Milestones[[#This Row],[Baseline Date]]&lt;PV_Meta!$B$7,1,0)</f>
        <v>1</v>
      </c>
      <c r="AA3498" s="41">
        <f>IF(tbl_PV_Milestones[[#This Row],[Complete]]="Yes",1,0)</f>
        <v>0</v>
      </c>
      <c r="AB3498" s="41">
        <f>IF(AND(tbl_PV_Milestones[[#This Row],[BL FY]]=2025,tbl_PV_Milestones[[#This Row],[Baseline Date]]&lt;PV_Meta!$B$7),1,0)</f>
        <v>0</v>
      </c>
      <c r="AC3498" s="41">
        <f>IF(AND(tbl_PV_Milestones[[#This Row],[Planned YTD]]=1,tbl_PV_Milestones[[#This Row],[Complete]]="Yes"),1,0)</f>
        <v>0</v>
      </c>
      <c r="AD3498" s="41">
        <f>IF(AND(tbl_PV_Milestones[[#This Row],[Actual/Schedule Finish]]&lt;PV_Meta!$B$7,tbl_PV_Milestones[[#This Row],[Complete]]="No",tbl_PV_Milestones[[#This Row],[Project Status]]&lt;&gt;"On Hold"),1,0)</f>
        <v>1</v>
      </c>
      <c r="AE3498" s="41">
        <f>IF(AND(tbl_PV_Milestones[[#This Row],[Actual/Schedule Finish]]&gt;tbl_PV_Milestones[[#This Row],[Baseline Date]],tbl_PV_Milestones[[#This Row],[Complete]]="No",tbl_PV_Milestones[[#This Row],[Project Status]]&lt;&gt;"On Hold",tbl_PV_Milestones[[#This Row],[Overdue]]=0,tbl_PV_Milestones[[#This Row],[To be Baselined]]&lt;&gt;1),1,0)</f>
        <v>0</v>
      </c>
      <c r="AF3498" s="41">
        <f>IF(AND(tbl_PV_Milestones[[#This Row],[BL FY]]=2025,tbl_PV_Milestones[[#This Row],[Finish FY]]&gt;2025),1,0)</f>
        <v>0</v>
      </c>
      <c r="AG3498" s="56" t="str">
        <f>_xlfn.XLOOKUP(tbl_PV_Milestones[[#This Row],[Work ID]],tbl_PV_Meta[Work ID '#],tbl_PV_Meta[Project Manager/Owner],,0)</f>
        <v>Project Manager 14</v>
      </c>
    </row>
    <row r="3499" spans="4:33" x14ac:dyDescent="0.25">
      <c r="D3499" s="6" t="s">
        <v>154</v>
      </c>
      <c r="E3499" s="6" t="s">
        <v>52</v>
      </c>
      <c r="F3499" s="6" t="s">
        <v>1809</v>
      </c>
      <c r="G3499" s="6" t="s">
        <v>629</v>
      </c>
      <c r="H3499" s="6" t="s">
        <v>505</v>
      </c>
      <c r="I3499" s="6" t="s">
        <v>522</v>
      </c>
      <c r="J3499" s="6" t="s">
        <v>154</v>
      </c>
      <c r="K3499" s="6" t="s">
        <v>213</v>
      </c>
      <c r="L3499" s="6" t="s">
        <v>181</v>
      </c>
      <c r="M3499" s="43"/>
      <c r="N3499" s="44" t="s">
        <v>1979</v>
      </c>
      <c r="S3499" s="45" t="e">
        <f>_xlfn.CONCAT(#REF!,TRIM(tbl_PV_Milestones[[#This Row],[Milestone Description]]))</f>
        <v>#REF!</v>
      </c>
      <c r="T3499" s="84" t="str">
        <f>IF(COUNTIF(tbl_PV_Milestones[UID],tbl_PV_Milestones[[#This Row],[UID]])&gt;1,"Duplicate","")</f>
        <v>Duplicate</v>
      </c>
      <c r="U3499" s="42" t="str">
        <f>_xlfn.XLOOKUP(tbl_PV_Milestones[[#This Row],[Work ID]],tbl_PV_Meta[Work ID '#],tbl_PV_Meta[Sub-Portfolio])</f>
        <v>Sub-Portfolio 4</v>
      </c>
      <c r="V3499" s="41">
        <f>IF(MONTH(tbl_PV_Milestones[[#This Row],[Baseline Date]])&lt;7,YEAR(tbl_PV_Milestones[[#This Row],[Baseline Date]]),YEAR(tbl_PV_Milestones[[#This Row],[Baseline Date]])+1)</f>
        <v>1900</v>
      </c>
      <c r="W3499" s="41">
        <f>IF(MONTH(tbl_PV_Milestones[[#This Row],[Actual/Schedule Finish]])&lt;7,YEAR(tbl_PV_Milestones[[#This Row],[Actual/Schedule Finish]]),YEAR(tbl_PV_Milestones[[#This Row],[Actual/Schedule Finish]])+1)</f>
        <v>1900</v>
      </c>
      <c r="X3499" s="41" t="str">
        <f>IF(OR(tbl_PV_Milestones[[#This Row],[Project Status]]="Completed",tbl_PV_Milestones[[#This Row],[Project Status]]="Assumed Completed"),"Yes","No")</f>
        <v>No</v>
      </c>
      <c r="Y3499" s="41">
        <f>IF(tbl_PV_Milestones[[#This Row],[Baseline Date]]="",1,0)</f>
        <v>1</v>
      </c>
      <c r="Z3499" s="41">
        <f>IF(tbl_PV_Milestones[[#This Row],[Baseline Date]]&lt;PV_Meta!$B$7,1,0)</f>
        <v>1</v>
      </c>
      <c r="AA3499" s="41">
        <f>IF(tbl_PV_Milestones[[#This Row],[Complete]]="Yes",1,0)</f>
        <v>0</v>
      </c>
      <c r="AB3499" s="41">
        <f>IF(AND(tbl_PV_Milestones[[#This Row],[BL FY]]=2025,tbl_PV_Milestones[[#This Row],[Baseline Date]]&lt;PV_Meta!$B$7),1,0)</f>
        <v>0</v>
      </c>
      <c r="AC3499" s="41">
        <f>IF(AND(tbl_PV_Milestones[[#This Row],[Planned YTD]]=1,tbl_PV_Milestones[[#This Row],[Complete]]="Yes"),1,0)</f>
        <v>0</v>
      </c>
      <c r="AD3499" s="41">
        <f>IF(AND(tbl_PV_Milestones[[#This Row],[Actual/Schedule Finish]]&lt;PV_Meta!$B$7,tbl_PV_Milestones[[#This Row],[Complete]]="No",tbl_PV_Milestones[[#This Row],[Project Status]]&lt;&gt;"On Hold"),1,0)</f>
        <v>1</v>
      </c>
      <c r="AE3499" s="41">
        <f>IF(AND(tbl_PV_Milestones[[#This Row],[Actual/Schedule Finish]]&gt;tbl_PV_Milestones[[#This Row],[Baseline Date]],tbl_PV_Milestones[[#This Row],[Complete]]="No",tbl_PV_Milestones[[#This Row],[Project Status]]&lt;&gt;"On Hold",tbl_PV_Milestones[[#This Row],[Overdue]]=0,tbl_PV_Milestones[[#This Row],[To be Baselined]]&lt;&gt;1),1,0)</f>
        <v>0</v>
      </c>
      <c r="AF3499" s="41">
        <f>IF(AND(tbl_PV_Milestones[[#This Row],[BL FY]]=2025,tbl_PV_Milestones[[#This Row],[Finish FY]]&gt;2025),1,0)</f>
        <v>0</v>
      </c>
      <c r="AG3499" s="56" t="str">
        <f>_xlfn.XLOOKUP(tbl_PV_Milestones[[#This Row],[Work ID]],tbl_PV_Meta[Work ID '#],tbl_PV_Meta[Project Manager/Owner],,0)</f>
        <v>Project Manager 14</v>
      </c>
    </row>
    <row r="3500" spans="4:33" x14ac:dyDescent="0.25">
      <c r="D3500" s="6" t="s">
        <v>154</v>
      </c>
      <c r="E3500" s="6" t="s">
        <v>52</v>
      </c>
      <c r="F3500" s="6" t="s">
        <v>1809</v>
      </c>
      <c r="G3500" s="6" t="s">
        <v>746</v>
      </c>
      <c r="H3500" s="6" t="s">
        <v>505</v>
      </c>
      <c r="I3500" s="6" t="s">
        <v>522</v>
      </c>
      <c r="J3500" s="6" t="s">
        <v>154</v>
      </c>
      <c r="K3500" s="6" t="s">
        <v>213</v>
      </c>
      <c r="L3500" s="6" t="s">
        <v>181</v>
      </c>
      <c r="M3500" s="43"/>
      <c r="N3500" s="44" t="s">
        <v>1979</v>
      </c>
      <c r="S3500" s="45" t="e">
        <f>_xlfn.CONCAT(#REF!,TRIM(tbl_PV_Milestones[[#This Row],[Milestone Description]]))</f>
        <v>#REF!</v>
      </c>
      <c r="T3500" s="84" t="str">
        <f>IF(COUNTIF(tbl_PV_Milestones[UID],tbl_PV_Milestones[[#This Row],[UID]])&gt;1,"Duplicate","")</f>
        <v>Duplicate</v>
      </c>
      <c r="U3500" s="42" t="str">
        <f>_xlfn.XLOOKUP(tbl_PV_Milestones[[#This Row],[Work ID]],tbl_PV_Meta[Work ID '#],tbl_PV_Meta[Sub-Portfolio])</f>
        <v>Sub-Portfolio 4</v>
      </c>
      <c r="V3500" s="41">
        <f>IF(MONTH(tbl_PV_Milestones[[#This Row],[Baseline Date]])&lt;7,YEAR(tbl_PV_Milestones[[#This Row],[Baseline Date]]),YEAR(tbl_PV_Milestones[[#This Row],[Baseline Date]])+1)</f>
        <v>1900</v>
      </c>
      <c r="W3500" s="41">
        <f>IF(MONTH(tbl_PV_Milestones[[#This Row],[Actual/Schedule Finish]])&lt;7,YEAR(tbl_PV_Milestones[[#This Row],[Actual/Schedule Finish]]),YEAR(tbl_PV_Milestones[[#This Row],[Actual/Schedule Finish]])+1)</f>
        <v>1900</v>
      </c>
      <c r="X3500" s="41" t="str">
        <f>IF(OR(tbl_PV_Milestones[[#This Row],[Project Status]]="Completed",tbl_PV_Milestones[[#This Row],[Project Status]]="Assumed Completed"),"Yes","No")</f>
        <v>No</v>
      </c>
      <c r="Y3500" s="41">
        <f>IF(tbl_PV_Milestones[[#This Row],[Baseline Date]]="",1,0)</f>
        <v>1</v>
      </c>
      <c r="Z3500" s="41">
        <f>IF(tbl_PV_Milestones[[#This Row],[Baseline Date]]&lt;PV_Meta!$B$7,1,0)</f>
        <v>1</v>
      </c>
      <c r="AA3500" s="41">
        <f>IF(tbl_PV_Milestones[[#This Row],[Complete]]="Yes",1,0)</f>
        <v>0</v>
      </c>
      <c r="AB3500" s="41">
        <f>IF(AND(tbl_PV_Milestones[[#This Row],[BL FY]]=2025,tbl_PV_Milestones[[#This Row],[Baseline Date]]&lt;PV_Meta!$B$7),1,0)</f>
        <v>0</v>
      </c>
      <c r="AC3500" s="41">
        <f>IF(AND(tbl_PV_Milestones[[#This Row],[Planned YTD]]=1,tbl_PV_Milestones[[#This Row],[Complete]]="Yes"),1,0)</f>
        <v>0</v>
      </c>
      <c r="AD3500" s="41">
        <f>IF(AND(tbl_PV_Milestones[[#This Row],[Actual/Schedule Finish]]&lt;PV_Meta!$B$7,tbl_PV_Milestones[[#This Row],[Complete]]="No",tbl_PV_Milestones[[#This Row],[Project Status]]&lt;&gt;"On Hold"),1,0)</f>
        <v>1</v>
      </c>
      <c r="AE3500" s="41">
        <f>IF(AND(tbl_PV_Milestones[[#This Row],[Actual/Schedule Finish]]&gt;tbl_PV_Milestones[[#This Row],[Baseline Date]],tbl_PV_Milestones[[#This Row],[Complete]]="No",tbl_PV_Milestones[[#This Row],[Project Status]]&lt;&gt;"On Hold",tbl_PV_Milestones[[#This Row],[Overdue]]=0,tbl_PV_Milestones[[#This Row],[To be Baselined]]&lt;&gt;1),1,0)</f>
        <v>0</v>
      </c>
      <c r="AF3500" s="41">
        <f>IF(AND(tbl_PV_Milestones[[#This Row],[BL FY]]=2025,tbl_PV_Milestones[[#This Row],[Finish FY]]&gt;2025),1,0)</f>
        <v>0</v>
      </c>
      <c r="AG3500" s="56" t="str">
        <f>_xlfn.XLOOKUP(tbl_PV_Milestones[[#This Row],[Work ID]],tbl_PV_Meta[Work ID '#],tbl_PV_Meta[Project Manager/Owner],,0)</f>
        <v>Project Manager 14</v>
      </c>
    </row>
    <row r="3501" spans="4:33" x14ac:dyDescent="0.25">
      <c r="D3501" s="6" t="s">
        <v>154</v>
      </c>
      <c r="E3501" s="6" t="s">
        <v>52</v>
      </c>
      <c r="F3501" s="6" t="s">
        <v>1809</v>
      </c>
      <c r="G3501" s="6" t="s">
        <v>630</v>
      </c>
      <c r="H3501" s="6" t="s">
        <v>505</v>
      </c>
      <c r="I3501" s="6" t="s">
        <v>522</v>
      </c>
      <c r="J3501" s="6" t="s">
        <v>154</v>
      </c>
      <c r="K3501" s="6" t="s">
        <v>213</v>
      </c>
      <c r="L3501" s="6" t="s">
        <v>181</v>
      </c>
      <c r="M3501" s="43"/>
      <c r="N3501" s="44" t="s">
        <v>1979</v>
      </c>
      <c r="S3501" s="45" t="e">
        <f>_xlfn.CONCAT(#REF!,TRIM(tbl_PV_Milestones[[#This Row],[Milestone Description]]))</f>
        <v>#REF!</v>
      </c>
      <c r="T3501" s="84" t="str">
        <f>IF(COUNTIF(tbl_PV_Milestones[UID],tbl_PV_Milestones[[#This Row],[UID]])&gt;1,"Duplicate","")</f>
        <v>Duplicate</v>
      </c>
      <c r="U3501" s="42" t="str">
        <f>_xlfn.XLOOKUP(tbl_PV_Milestones[[#This Row],[Work ID]],tbl_PV_Meta[Work ID '#],tbl_PV_Meta[Sub-Portfolio])</f>
        <v>Sub-Portfolio 4</v>
      </c>
      <c r="V3501" s="41">
        <f>IF(MONTH(tbl_PV_Milestones[[#This Row],[Baseline Date]])&lt;7,YEAR(tbl_PV_Milestones[[#This Row],[Baseline Date]]),YEAR(tbl_PV_Milestones[[#This Row],[Baseline Date]])+1)</f>
        <v>1900</v>
      </c>
      <c r="W3501" s="41">
        <f>IF(MONTH(tbl_PV_Milestones[[#This Row],[Actual/Schedule Finish]])&lt;7,YEAR(tbl_PV_Milestones[[#This Row],[Actual/Schedule Finish]]),YEAR(tbl_PV_Milestones[[#This Row],[Actual/Schedule Finish]])+1)</f>
        <v>1900</v>
      </c>
      <c r="X3501" s="41" t="str">
        <f>IF(OR(tbl_PV_Milestones[[#This Row],[Project Status]]="Completed",tbl_PV_Milestones[[#This Row],[Project Status]]="Assumed Completed"),"Yes","No")</f>
        <v>No</v>
      </c>
      <c r="Y3501" s="41">
        <f>IF(tbl_PV_Milestones[[#This Row],[Baseline Date]]="",1,0)</f>
        <v>1</v>
      </c>
      <c r="Z3501" s="41">
        <f>IF(tbl_PV_Milestones[[#This Row],[Baseline Date]]&lt;PV_Meta!$B$7,1,0)</f>
        <v>1</v>
      </c>
      <c r="AA3501" s="41">
        <f>IF(tbl_PV_Milestones[[#This Row],[Complete]]="Yes",1,0)</f>
        <v>0</v>
      </c>
      <c r="AB3501" s="41">
        <f>IF(AND(tbl_PV_Milestones[[#This Row],[BL FY]]=2025,tbl_PV_Milestones[[#This Row],[Baseline Date]]&lt;PV_Meta!$B$7),1,0)</f>
        <v>0</v>
      </c>
      <c r="AC3501" s="41">
        <f>IF(AND(tbl_PV_Milestones[[#This Row],[Planned YTD]]=1,tbl_PV_Milestones[[#This Row],[Complete]]="Yes"),1,0)</f>
        <v>0</v>
      </c>
      <c r="AD3501" s="41">
        <f>IF(AND(tbl_PV_Milestones[[#This Row],[Actual/Schedule Finish]]&lt;PV_Meta!$B$7,tbl_PV_Milestones[[#This Row],[Complete]]="No",tbl_PV_Milestones[[#This Row],[Project Status]]&lt;&gt;"On Hold"),1,0)</f>
        <v>1</v>
      </c>
      <c r="AE3501" s="41">
        <f>IF(AND(tbl_PV_Milestones[[#This Row],[Actual/Schedule Finish]]&gt;tbl_PV_Milestones[[#This Row],[Baseline Date]],tbl_PV_Milestones[[#This Row],[Complete]]="No",tbl_PV_Milestones[[#This Row],[Project Status]]&lt;&gt;"On Hold",tbl_PV_Milestones[[#This Row],[Overdue]]=0,tbl_PV_Milestones[[#This Row],[To be Baselined]]&lt;&gt;1),1,0)</f>
        <v>0</v>
      </c>
      <c r="AF3501" s="41">
        <f>IF(AND(tbl_PV_Milestones[[#This Row],[BL FY]]=2025,tbl_PV_Milestones[[#This Row],[Finish FY]]&gt;2025),1,0)</f>
        <v>0</v>
      </c>
      <c r="AG3501" s="56" t="str">
        <f>_xlfn.XLOOKUP(tbl_PV_Milestones[[#This Row],[Work ID]],tbl_PV_Meta[Work ID '#],tbl_PV_Meta[Project Manager/Owner],,0)</f>
        <v>Project Manager 14</v>
      </c>
    </row>
    <row r="3502" spans="4:33" x14ac:dyDescent="0.25">
      <c r="D3502" s="6" t="s">
        <v>154</v>
      </c>
      <c r="E3502" s="6" t="s">
        <v>52</v>
      </c>
      <c r="F3502" s="6" t="s">
        <v>1809</v>
      </c>
      <c r="G3502" s="6" t="s">
        <v>521</v>
      </c>
      <c r="H3502" s="6" t="s">
        <v>505</v>
      </c>
      <c r="I3502" s="6" t="s">
        <v>522</v>
      </c>
      <c r="J3502" s="6" t="s">
        <v>154</v>
      </c>
      <c r="K3502" s="6" t="s">
        <v>213</v>
      </c>
      <c r="L3502" s="6" t="s">
        <v>181</v>
      </c>
      <c r="M3502" s="43"/>
      <c r="N3502" s="44" t="s">
        <v>1979</v>
      </c>
      <c r="S3502" s="45" t="e">
        <f>_xlfn.CONCAT(#REF!,TRIM(tbl_PV_Milestones[[#This Row],[Milestone Description]]))</f>
        <v>#REF!</v>
      </c>
      <c r="T3502" s="84" t="str">
        <f>IF(COUNTIF(tbl_PV_Milestones[UID],tbl_PV_Milestones[[#This Row],[UID]])&gt;1,"Duplicate","")</f>
        <v>Duplicate</v>
      </c>
      <c r="U3502" s="42" t="str">
        <f>_xlfn.XLOOKUP(tbl_PV_Milestones[[#This Row],[Work ID]],tbl_PV_Meta[Work ID '#],tbl_PV_Meta[Sub-Portfolio])</f>
        <v>Sub-Portfolio 4</v>
      </c>
      <c r="V3502" s="41">
        <f>IF(MONTH(tbl_PV_Milestones[[#This Row],[Baseline Date]])&lt;7,YEAR(tbl_PV_Milestones[[#This Row],[Baseline Date]]),YEAR(tbl_PV_Milestones[[#This Row],[Baseline Date]])+1)</f>
        <v>1900</v>
      </c>
      <c r="W3502" s="41">
        <f>IF(MONTH(tbl_PV_Milestones[[#This Row],[Actual/Schedule Finish]])&lt;7,YEAR(tbl_PV_Milestones[[#This Row],[Actual/Schedule Finish]]),YEAR(tbl_PV_Milestones[[#This Row],[Actual/Schedule Finish]])+1)</f>
        <v>1900</v>
      </c>
      <c r="X3502" s="41" t="str">
        <f>IF(OR(tbl_PV_Milestones[[#This Row],[Project Status]]="Completed",tbl_PV_Milestones[[#This Row],[Project Status]]="Assumed Completed"),"Yes","No")</f>
        <v>No</v>
      </c>
      <c r="Y3502" s="41">
        <f>IF(tbl_PV_Milestones[[#This Row],[Baseline Date]]="",1,0)</f>
        <v>1</v>
      </c>
      <c r="Z3502" s="41">
        <f>IF(tbl_PV_Milestones[[#This Row],[Baseline Date]]&lt;PV_Meta!$B$7,1,0)</f>
        <v>1</v>
      </c>
      <c r="AA3502" s="41">
        <f>IF(tbl_PV_Milestones[[#This Row],[Complete]]="Yes",1,0)</f>
        <v>0</v>
      </c>
      <c r="AB3502" s="41">
        <f>IF(AND(tbl_PV_Milestones[[#This Row],[BL FY]]=2025,tbl_PV_Milestones[[#This Row],[Baseline Date]]&lt;PV_Meta!$B$7),1,0)</f>
        <v>0</v>
      </c>
      <c r="AC3502" s="41">
        <f>IF(AND(tbl_PV_Milestones[[#This Row],[Planned YTD]]=1,tbl_PV_Milestones[[#This Row],[Complete]]="Yes"),1,0)</f>
        <v>0</v>
      </c>
      <c r="AD3502" s="41">
        <f>IF(AND(tbl_PV_Milestones[[#This Row],[Actual/Schedule Finish]]&lt;PV_Meta!$B$7,tbl_PV_Milestones[[#This Row],[Complete]]="No",tbl_PV_Milestones[[#This Row],[Project Status]]&lt;&gt;"On Hold"),1,0)</f>
        <v>1</v>
      </c>
      <c r="AE3502" s="41">
        <f>IF(AND(tbl_PV_Milestones[[#This Row],[Actual/Schedule Finish]]&gt;tbl_PV_Milestones[[#This Row],[Baseline Date]],tbl_PV_Milestones[[#This Row],[Complete]]="No",tbl_PV_Milestones[[#This Row],[Project Status]]&lt;&gt;"On Hold",tbl_PV_Milestones[[#This Row],[Overdue]]=0,tbl_PV_Milestones[[#This Row],[To be Baselined]]&lt;&gt;1),1,0)</f>
        <v>0</v>
      </c>
      <c r="AF3502" s="41">
        <f>IF(AND(tbl_PV_Milestones[[#This Row],[BL FY]]=2025,tbl_PV_Milestones[[#This Row],[Finish FY]]&gt;2025),1,0)</f>
        <v>0</v>
      </c>
      <c r="AG3502" s="56" t="str">
        <f>_xlfn.XLOOKUP(tbl_PV_Milestones[[#This Row],[Work ID]],tbl_PV_Meta[Work ID '#],tbl_PV_Meta[Project Manager/Owner],,0)</f>
        <v>Project Manager 14</v>
      </c>
    </row>
    <row r="3503" spans="4:33" x14ac:dyDescent="0.25">
      <c r="D3503" s="6" t="s">
        <v>154</v>
      </c>
      <c r="E3503" s="6" t="s">
        <v>52</v>
      </c>
      <c r="F3503" s="6" t="s">
        <v>1809</v>
      </c>
      <c r="G3503" s="6" t="s">
        <v>571</v>
      </c>
      <c r="H3503" s="6" t="s">
        <v>505</v>
      </c>
      <c r="I3503" s="6" t="s">
        <v>522</v>
      </c>
      <c r="J3503" s="6" t="s">
        <v>154</v>
      </c>
      <c r="K3503" s="6" t="s">
        <v>213</v>
      </c>
      <c r="L3503" s="6" t="s">
        <v>181</v>
      </c>
      <c r="M3503" s="43"/>
      <c r="N3503" s="44" t="s">
        <v>1979</v>
      </c>
      <c r="S3503" s="45" t="e">
        <f>_xlfn.CONCAT(#REF!,TRIM(tbl_PV_Milestones[[#This Row],[Milestone Description]]))</f>
        <v>#REF!</v>
      </c>
      <c r="T3503" s="84" t="str">
        <f>IF(COUNTIF(tbl_PV_Milestones[UID],tbl_PV_Milestones[[#This Row],[UID]])&gt;1,"Duplicate","")</f>
        <v>Duplicate</v>
      </c>
      <c r="U3503" s="42" t="str">
        <f>_xlfn.XLOOKUP(tbl_PV_Milestones[[#This Row],[Work ID]],tbl_PV_Meta[Work ID '#],tbl_PV_Meta[Sub-Portfolio])</f>
        <v>Sub-Portfolio 4</v>
      </c>
      <c r="V3503" s="41">
        <f>IF(MONTH(tbl_PV_Milestones[[#This Row],[Baseline Date]])&lt;7,YEAR(tbl_PV_Milestones[[#This Row],[Baseline Date]]),YEAR(tbl_PV_Milestones[[#This Row],[Baseline Date]])+1)</f>
        <v>1900</v>
      </c>
      <c r="W3503" s="41">
        <f>IF(MONTH(tbl_PV_Milestones[[#This Row],[Actual/Schedule Finish]])&lt;7,YEAR(tbl_PV_Milestones[[#This Row],[Actual/Schedule Finish]]),YEAR(tbl_PV_Milestones[[#This Row],[Actual/Schedule Finish]])+1)</f>
        <v>1900</v>
      </c>
      <c r="X3503" s="41" t="str">
        <f>IF(OR(tbl_PV_Milestones[[#This Row],[Project Status]]="Completed",tbl_PV_Milestones[[#This Row],[Project Status]]="Assumed Completed"),"Yes","No")</f>
        <v>No</v>
      </c>
      <c r="Y3503" s="41">
        <f>IF(tbl_PV_Milestones[[#This Row],[Baseline Date]]="",1,0)</f>
        <v>1</v>
      </c>
      <c r="Z3503" s="41">
        <f>IF(tbl_PV_Milestones[[#This Row],[Baseline Date]]&lt;PV_Meta!$B$7,1,0)</f>
        <v>1</v>
      </c>
      <c r="AA3503" s="41">
        <f>IF(tbl_PV_Milestones[[#This Row],[Complete]]="Yes",1,0)</f>
        <v>0</v>
      </c>
      <c r="AB3503" s="41">
        <f>IF(AND(tbl_PV_Milestones[[#This Row],[BL FY]]=2025,tbl_PV_Milestones[[#This Row],[Baseline Date]]&lt;PV_Meta!$B$7),1,0)</f>
        <v>0</v>
      </c>
      <c r="AC3503" s="41">
        <f>IF(AND(tbl_PV_Milestones[[#This Row],[Planned YTD]]=1,tbl_PV_Milestones[[#This Row],[Complete]]="Yes"),1,0)</f>
        <v>0</v>
      </c>
      <c r="AD3503" s="41">
        <f>IF(AND(tbl_PV_Milestones[[#This Row],[Actual/Schedule Finish]]&lt;PV_Meta!$B$7,tbl_PV_Milestones[[#This Row],[Complete]]="No",tbl_PV_Milestones[[#This Row],[Project Status]]&lt;&gt;"On Hold"),1,0)</f>
        <v>1</v>
      </c>
      <c r="AE3503" s="41">
        <f>IF(AND(tbl_PV_Milestones[[#This Row],[Actual/Schedule Finish]]&gt;tbl_PV_Milestones[[#This Row],[Baseline Date]],tbl_PV_Milestones[[#This Row],[Complete]]="No",tbl_PV_Milestones[[#This Row],[Project Status]]&lt;&gt;"On Hold",tbl_PV_Milestones[[#This Row],[Overdue]]=0,tbl_PV_Milestones[[#This Row],[To be Baselined]]&lt;&gt;1),1,0)</f>
        <v>0</v>
      </c>
      <c r="AF3503" s="41">
        <f>IF(AND(tbl_PV_Milestones[[#This Row],[BL FY]]=2025,tbl_PV_Milestones[[#This Row],[Finish FY]]&gt;2025),1,0)</f>
        <v>0</v>
      </c>
      <c r="AG3503" s="56" t="str">
        <f>_xlfn.XLOOKUP(tbl_PV_Milestones[[#This Row],[Work ID]],tbl_PV_Meta[Work ID '#],tbl_PV_Meta[Project Manager/Owner],,0)</f>
        <v>Project Manager 14</v>
      </c>
    </row>
    <row r="3504" spans="4:33" x14ac:dyDescent="0.25">
      <c r="D3504" s="6" t="s">
        <v>154</v>
      </c>
      <c r="E3504" s="6" t="s">
        <v>52</v>
      </c>
      <c r="F3504" s="6" t="s">
        <v>1809</v>
      </c>
      <c r="G3504" s="6" t="s">
        <v>747</v>
      </c>
      <c r="H3504" s="6" t="s">
        <v>505</v>
      </c>
      <c r="I3504" s="6" t="s">
        <v>522</v>
      </c>
      <c r="J3504" s="6" t="s">
        <v>154</v>
      </c>
      <c r="K3504" s="6" t="s">
        <v>213</v>
      </c>
      <c r="L3504" s="6" t="s">
        <v>181</v>
      </c>
      <c r="M3504" s="43"/>
      <c r="N3504" s="44" t="s">
        <v>1979</v>
      </c>
      <c r="S3504" s="45" t="e">
        <f>_xlfn.CONCAT(#REF!,TRIM(tbl_PV_Milestones[[#This Row],[Milestone Description]]))</f>
        <v>#REF!</v>
      </c>
      <c r="T3504" s="84" t="str">
        <f>IF(COUNTIF(tbl_PV_Milestones[UID],tbl_PV_Milestones[[#This Row],[UID]])&gt;1,"Duplicate","")</f>
        <v>Duplicate</v>
      </c>
      <c r="U3504" s="42" t="str">
        <f>_xlfn.XLOOKUP(tbl_PV_Milestones[[#This Row],[Work ID]],tbl_PV_Meta[Work ID '#],tbl_PV_Meta[Sub-Portfolio])</f>
        <v>Sub-Portfolio 4</v>
      </c>
      <c r="V3504" s="41">
        <f>IF(MONTH(tbl_PV_Milestones[[#This Row],[Baseline Date]])&lt;7,YEAR(tbl_PV_Milestones[[#This Row],[Baseline Date]]),YEAR(tbl_PV_Milestones[[#This Row],[Baseline Date]])+1)</f>
        <v>1900</v>
      </c>
      <c r="W3504" s="41">
        <f>IF(MONTH(tbl_PV_Milestones[[#This Row],[Actual/Schedule Finish]])&lt;7,YEAR(tbl_PV_Milestones[[#This Row],[Actual/Schedule Finish]]),YEAR(tbl_PV_Milestones[[#This Row],[Actual/Schedule Finish]])+1)</f>
        <v>1900</v>
      </c>
      <c r="X3504" s="41" t="str">
        <f>IF(OR(tbl_PV_Milestones[[#This Row],[Project Status]]="Completed",tbl_PV_Milestones[[#This Row],[Project Status]]="Assumed Completed"),"Yes","No")</f>
        <v>No</v>
      </c>
      <c r="Y3504" s="41">
        <f>IF(tbl_PV_Milestones[[#This Row],[Baseline Date]]="",1,0)</f>
        <v>1</v>
      </c>
      <c r="Z3504" s="41">
        <f>IF(tbl_PV_Milestones[[#This Row],[Baseline Date]]&lt;PV_Meta!$B$7,1,0)</f>
        <v>1</v>
      </c>
      <c r="AA3504" s="41">
        <f>IF(tbl_PV_Milestones[[#This Row],[Complete]]="Yes",1,0)</f>
        <v>0</v>
      </c>
      <c r="AB3504" s="41">
        <f>IF(AND(tbl_PV_Milestones[[#This Row],[BL FY]]=2025,tbl_PV_Milestones[[#This Row],[Baseline Date]]&lt;PV_Meta!$B$7),1,0)</f>
        <v>0</v>
      </c>
      <c r="AC3504" s="41">
        <f>IF(AND(tbl_PV_Milestones[[#This Row],[Planned YTD]]=1,tbl_PV_Milestones[[#This Row],[Complete]]="Yes"),1,0)</f>
        <v>0</v>
      </c>
      <c r="AD3504" s="41">
        <f>IF(AND(tbl_PV_Milestones[[#This Row],[Actual/Schedule Finish]]&lt;PV_Meta!$B$7,tbl_PV_Milestones[[#This Row],[Complete]]="No",tbl_PV_Milestones[[#This Row],[Project Status]]&lt;&gt;"On Hold"),1,0)</f>
        <v>1</v>
      </c>
      <c r="AE3504" s="41">
        <f>IF(AND(tbl_PV_Milestones[[#This Row],[Actual/Schedule Finish]]&gt;tbl_PV_Milestones[[#This Row],[Baseline Date]],tbl_PV_Milestones[[#This Row],[Complete]]="No",tbl_PV_Milestones[[#This Row],[Project Status]]&lt;&gt;"On Hold",tbl_PV_Milestones[[#This Row],[Overdue]]=0,tbl_PV_Milestones[[#This Row],[To be Baselined]]&lt;&gt;1),1,0)</f>
        <v>0</v>
      </c>
      <c r="AF3504" s="41">
        <f>IF(AND(tbl_PV_Milestones[[#This Row],[BL FY]]=2025,tbl_PV_Milestones[[#This Row],[Finish FY]]&gt;2025),1,0)</f>
        <v>0</v>
      </c>
      <c r="AG3504" s="56" t="str">
        <f>_xlfn.XLOOKUP(tbl_PV_Milestones[[#This Row],[Work ID]],tbl_PV_Meta[Work ID '#],tbl_PV_Meta[Project Manager/Owner],,0)</f>
        <v>Project Manager 14</v>
      </c>
    </row>
    <row r="3505" spans="4:33" x14ac:dyDescent="0.25">
      <c r="D3505" s="6" t="s">
        <v>154</v>
      </c>
      <c r="E3505" s="6" t="s">
        <v>52</v>
      </c>
      <c r="F3505" s="6" t="s">
        <v>1810</v>
      </c>
      <c r="G3505" s="6" t="s">
        <v>562</v>
      </c>
      <c r="H3505" s="6" t="s">
        <v>505</v>
      </c>
      <c r="I3505" s="6" t="s">
        <v>522</v>
      </c>
      <c r="J3505" s="6" t="s">
        <v>154</v>
      </c>
      <c r="K3505" s="6" t="s">
        <v>213</v>
      </c>
      <c r="L3505" s="6" t="s">
        <v>182</v>
      </c>
      <c r="M3505" s="43"/>
      <c r="N3505" s="44" t="s">
        <v>1979</v>
      </c>
      <c r="S3505" s="45" t="e">
        <f>_xlfn.CONCAT(#REF!,TRIM(tbl_PV_Milestones[[#This Row],[Milestone Description]]))</f>
        <v>#REF!</v>
      </c>
      <c r="T3505" s="84" t="str">
        <f>IF(COUNTIF(tbl_PV_Milestones[UID],tbl_PV_Milestones[[#This Row],[UID]])&gt;1,"Duplicate","")</f>
        <v>Duplicate</v>
      </c>
      <c r="U3505" s="42" t="str">
        <f>_xlfn.XLOOKUP(tbl_PV_Milestones[[#This Row],[Work ID]],tbl_PV_Meta[Work ID '#],tbl_PV_Meta[Sub-Portfolio])</f>
        <v>Sub-Portfolio 4</v>
      </c>
      <c r="V3505" s="41">
        <f>IF(MONTH(tbl_PV_Milestones[[#This Row],[Baseline Date]])&lt;7,YEAR(tbl_PV_Milestones[[#This Row],[Baseline Date]]),YEAR(tbl_PV_Milestones[[#This Row],[Baseline Date]])+1)</f>
        <v>1900</v>
      </c>
      <c r="W3505" s="41">
        <f>IF(MONTH(tbl_PV_Milestones[[#This Row],[Actual/Schedule Finish]])&lt;7,YEAR(tbl_PV_Milestones[[#This Row],[Actual/Schedule Finish]]),YEAR(tbl_PV_Milestones[[#This Row],[Actual/Schedule Finish]])+1)</f>
        <v>1900</v>
      </c>
      <c r="X3505" s="41" t="str">
        <f>IF(OR(tbl_PV_Milestones[[#This Row],[Project Status]]="Completed",tbl_PV_Milestones[[#This Row],[Project Status]]="Assumed Completed"),"Yes","No")</f>
        <v>No</v>
      </c>
      <c r="Y3505" s="41">
        <f>IF(tbl_PV_Milestones[[#This Row],[Baseline Date]]="",1,0)</f>
        <v>1</v>
      </c>
      <c r="Z3505" s="41">
        <f>IF(tbl_PV_Milestones[[#This Row],[Baseline Date]]&lt;PV_Meta!$B$7,1,0)</f>
        <v>1</v>
      </c>
      <c r="AA3505" s="41">
        <f>IF(tbl_PV_Milestones[[#This Row],[Complete]]="Yes",1,0)</f>
        <v>0</v>
      </c>
      <c r="AB3505" s="41">
        <f>IF(AND(tbl_PV_Milestones[[#This Row],[BL FY]]=2025,tbl_PV_Milestones[[#This Row],[Baseline Date]]&lt;PV_Meta!$B$7),1,0)</f>
        <v>0</v>
      </c>
      <c r="AC3505" s="41">
        <f>IF(AND(tbl_PV_Milestones[[#This Row],[Planned YTD]]=1,tbl_PV_Milestones[[#This Row],[Complete]]="Yes"),1,0)</f>
        <v>0</v>
      </c>
      <c r="AD3505" s="41">
        <f>IF(AND(tbl_PV_Milestones[[#This Row],[Actual/Schedule Finish]]&lt;PV_Meta!$B$7,tbl_PV_Milestones[[#This Row],[Complete]]="No",tbl_PV_Milestones[[#This Row],[Project Status]]&lt;&gt;"On Hold"),1,0)</f>
        <v>1</v>
      </c>
      <c r="AE3505" s="41">
        <f>IF(AND(tbl_PV_Milestones[[#This Row],[Actual/Schedule Finish]]&gt;tbl_PV_Milestones[[#This Row],[Baseline Date]],tbl_PV_Milestones[[#This Row],[Complete]]="No",tbl_PV_Milestones[[#This Row],[Project Status]]&lt;&gt;"On Hold",tbl_PV_Milestones[[#This Row],[Overdue]]=0,tbl_PV_Milestones[[#This Row],[To be Baselined]]&lt;&gt;1),1,0)</f>
        <v>0</v>
      </c>
      <c r="AF3505" s="41">
        <f>IF(AND(tbl_PV_Milestones[[#This Row],[BL FY]]=2025,tbl_PV_Milestones[[#This Row],[Finish FY]]&gt;2025),1,0)</f>
        <v>0</v>
      </c>
      <c r="AG3505" s="56" t="str">
        <f>_xlfn.XLOOKUP(tbl_PV_Milestones[[#This Row],[Work ID]],tbl_PV_Meta[Work ID '#],tbl_PV_Meta[Project Manager/Owner],,0)</f>
        <v>Project Manager 14</v>
      </c>
    </row>
    <row r="3506" spans="4:33" x14ac:dyDescent="0.25">
      <c r="D3506" s="6" t="s">
        <v>154</v>
      </c>
      <c r="E3506" s="6" t="s">
        <v>52</v>
      </c>
      <c r="F3506" s="6" t="s">
        <v>1810</v>
      </c>
      <c r="G3506" s="6" t="s">
        <v>738</v>
      </c>
      <c r="H3506" s="6" t="s">
        <v>505</v>
      </c>
      <c r="I3506" s="6" t="s">
        <v>522</v>
      </c>
      <c r="J3506" s="6" t="s">
        <v>154</v>
      </c>
      <c r="K3506" s="6" t="s">
        <v>213</v>
      </c>
      <c r="L3506" s="6" t="s">
        <v>182</v>
      </c>
      <c r="M3506" s="43"/>
      <c r="N3506" s="44" t="s">
        <v>1979</v>
      </c>
      <c r="S3506" s="45" t="e">
        <f>_xlfn.CONCAT(#REF!,TRIM(tbl_PV_Milestones[[#This Row],[Milestone Description]]))</f>
        <v>#REF!</v>
      </c>
      <c r="T3506" s="84" t="str">
        <f>IF(COUNTIF(tbl_PV_Milestones[UID],tbl_PV_Milestones[[#This Row],[UID]])&gt;1,"Duplicate","")</f>
        <v>Duplicate</v>
      </c>
      <c r="U3506" s="42" t="str">
        <f>_xlfn.XLOOKUP(tbl_PV_Milestones[[#This Row],[Work ID]],tbl_PV_Meta[Work ID '#],tbl_PV_Meta[Sub-Portfolio])</f>
        <v>Sub-Portfolio 4</v>
      </c>
      <c r="V3506" s="41">
        <f>IF(MONTH(tbl_PV_Milestones[[#This Row],[Baseline Date]])&lt;7,YEAR(tbl_PV_Milestones[[#This Row],[Baseline Date]]),YEAR(tbl_PV_Milestones[[#This Row],[Baseline Date]])+1)</f>
        <v>1900</v>
      </c>
      <c r="W3506" s="41">
        <f>IF(MONTH(tbl_PV_Milestones[[#This Row],[Actual/Schedule Finish]])&lt;7,YEAR(tbl_PV_Milestones[[#This Row],[Actual/Schedule Finish]]),YEAR(tbl_PV_Milestones[[#This Row],[Actual/Schedule Finish]])+1)</f>
        <v>1900</v>
      </c>
      <c r="X3506" s="41" t="str">
        <f>IF(OR(tbl_PV_Milestones[[#This Row],[Project Status]]="Completed",tbl_PV_Milestones[[#This Row],[Project Status]]="Assumed Completed"),"Yes","No")</f>
        <v>No</v>
      </c>
      <c r="Y3506" s="41">
        <f>IF(tbl_PV_Milestones[[#This Row],[Baseline Date]]="",1,0)</f>
        <v>1</v>
      </c>
      <c r="Z3506" s="41">
        <f>IF(tbl_PV_Milestones[[#This Row],[Baseline Date]]&lt;PV_Meta!$B$7,1,0)</f>
        <v>1</v>
      </c>
      <c r="AA3506" s="41">
        <f>IF(tbl_PV_Milestones[[#This Row],[Complete]]="Yes",1,0)</f>
        <v>0</v>
      </c>
      <c r="AB3506" s="41">
        <f>IF(AND(tbl_PV_Milestones[[#This Row],[BL FY]]=2025,tbl_PV_Milestones[[#This Row],[Baseline Date]]&lt;PV_Meta!$B$7),1,0)</f>
        <v>0</v>
      </c>
      <c r="AC3506" s="41">
        <f>IF(AND(tbl_PV_Milestones[[#This Row],[Planned YTD]]=1,tbl_PV_Milestones[[#This Row],[Complete]]="Yes"),1,0)</f>
        <v>0</v>
      </c>
      <c r="AD3506" s="41">
        <f>IF(AND(tbl_PV_Milestones[[#This Row],[Actual/Schedule Finish]]&lt;PV_Meta!$B$7,tbl_PV_Milestones[[#This Row],[Complete]]="No",tbl_PV_Milestones[[#This Row],[Project Status]]&lt;&gt;"On Hold"),1,0)</f>
        <v>1</v>
      </c>
      <c r="AE3506" s="41">
        <f>IF(AND(tbl_PV_Milestones[[#This Row],[Actual/Schedule Finish]]&gt;tbl_PV_Milestones[[#This Row],[Baseline Date]],tbl_PV_Milestones[[#This Row],[Complete]]="No",tbl_PV_Milestones[[#This Row],[Project Status]]&lt;&gt;"On Hold",tbl_PV_Milestones[[#This Row],[Overdue]]=0,tbl_PV_Milestones[[#This Row],[To be Baselined]]&lt;&gt;1),1,0)</f>
        <v>0</v>
      </c>
      <c r="AF3506" s="41">
        <f>IF(AND(tbl_PV_Milestones[[#This Row],[BL FY]]=2025,tbl_PV_Milestones[[#This Row],[Finish FY]]&gt;2025),1,0)</f>
        <v>0</v>
      </c>
      <c r="AG3506" s="56" t="str">
        <f>_xlfn.XLOOKUP(tbl_PV_Milestones[[#This Row],[Work ID]],tbl_PV_Meta[Work ID '#],tbl_PV_Meta[Project Manager/Owner],,0)</f>
        <v>Project Manager 14</v>
      </c>
    </row>
    <row r="3507" spans="4:33" x14ac:dyDescent="0.25">
      <c r="D3507" s="6" t="s">
        <v>154</v>
      </c>
      <c r="E3507" s="6" t="s">
        <v>52</v>
      </c>
      <c r="F3507" s="6" t="s">
        <v>1810</v>
      </c>
      <c r="G3507" s="6" t="s">
        <v>627</v>
      </c>
      <c r="H3507" s="6" t="s">
        <v>505</v>
      </c>
      <c r="I3507" s="6" t="s">
        <v>522</v>
      </c>
      <c r="J3507" s="6" t="s">
        <v>154</v>
      </c>
      <c r="K3507" s="6" t="s">
        <v>213</v>
      </c>
      <c r="L3507" s="6" t="s">
        <v>182</v>
      </c>
      <c r="M3507" s="43"/>
      <c r="N3507" s="44" t="s">
        <v>1979</v>
      </c>
      <c r="S3507" s="45" t="e">
        <f>_xlfn.CONCAT(#REF!,TRIM(tbl_PV_Milestones[[#This Row],[Milestone Description]]))</f>
        <v>#REF!</v>
      </c>
      <c r="T3507" s="84" t="str">
        <f>IF(COUNTIF(tbl_PV_Milestones[UID],tbl_PV_Milestones[[#This Row],[UID]])&gt;1,"Duplicate","")</f>
        <v>Duplicate</v>
      </c>
      <c r="U3507" s="42" t="str">
        <f>_xlfn.XLOOKUP(tbl_PV_Milestones[[#This Row],[Work ID]],tbl_PV_Meta[Work ID '#],tbl_PV_Meta[Sub-Portfolio])</f>
        <v>Sub-Portfolio 4</v>
      </c>
      <c r="V3507" s="41">
        <f>IF(MONTH(tbl_PV_Milestones[[#This Row],[Baseline Date]])&lt;7,YEAR(tbl_PV_Milestones[[#This Row],[Baseline Date]]),YEAR(tbl_PV_Milestones[[#This Row],[Baseline Date]])+1)</f>
        <v>1900</v>
      </c>
      <c r="W3507" s="41">
        <f>IF(MONTH(tbl_PV_Milestones[[#This Row],[Actual/Schedule Finish]])&lt;7,YEAR(tbl_PV_Milestones[[#This Row],[Actual/Schedule Finish]]),YEAR(tbl_PV_Milestones[[#This Row],[Actual/Schedule Finish]])+1)</f>
        <v>1900</v>
      </c>
      <c r="X3507" s="41" t="str">
        <f>IF(OR(tbl_PV_Milestones[[#This Row],[Project Status]]="Completed",tbl_PV_Milestones[[#This Row],[Project Status]]="Assumed Completed"),"Yes","No")</f>
        <v>No</v>
      </c>
      <c r="Y3507" s="41">
        <f>IF(tbl_PV_Milestones[[#This Row],[Baseline Date]]="",1,0)</f>
        <v>1</v>
      </c>
      <c r="Z3507" s="41">
        <f>IF(tbl_PV_Milestones[[#This Row],[Baseline Date]]&lt;PV_Meta!$B$7,1,0)</f>
        <v>1</v>
      </c>
      <c r="AA3507" s="41">
        <f>IF(tbl_PV_Milestones[[#This Row],[Complete]]="Yes",1,0)</f>
        <v>0</v>
      </c>
      <c r="AB3507" s="41">
        <f>IF(AND(tbl_PV_Milestones[[#This Row],[BL FY]]=2025,tbl_PV_Milestones[[#This Row],[Baseline Date]]&lt;PV_Meta!$B$7),1,0)</f>
        <v>0</v>
      </c>
      <c r="AC3507" s="41">
        <f>IF(AND(tbl_PV_Milestones[[#This Row],[Planned YTD]]=1,tbl_PV_Milestones[[#This Row],[Complete]]="Yes"),1,0)</f>
        <v>0</v>
      </c>
      <c r="AD3507" s="41">
        <f>IF(AND(tbl_PV_Milestones[[#This Row],[Actual/Schedule Finish]]&lt;PV_Meta!$B$7,tbl_PV_Milestones[[#This Row],[Complete]]="No",tbl_PV_Milestones[[#This Row],[Project Status]]&lt;&gt;"On Hold"),1,0)</f>
        <v>1</v>
      </c>
      <c r="AE3507" s="41">
        <f>IF(AND(tbl_PV_Milestones[[#This Row],[Actual/Schedule Finish]]&gt;tbl_PV_Milestones[[#This Row],[Baseline Date]],tbl_PV_Milestones[[#This Row],[Complete]]="No",tbl_PV_Milestones[[#This Row],[Project Status]]&lt;&gt;"On Hold",tbl_PV_Milestones[[#This Row],[Overdue]]=0,tbl_PV_Milestones[[#This Row],[To be Baselined]]&lt;&gt;1),1,0)</f>
        <v>0</v>
      </c>
      <c r="AF3507" s="41">
        <f>IF(AND(tbl_PV_Milestones[[#This Row],[BL FY]]=2025,tbl_PV_Milestones[[#This Row],[Finish FY]]&gt;2025),1,0)</f>
        <v>0</v>
      </c>
      <c r="AG3507" s="56" t="str">
        <f>_xlfn.XLOOKUP(tbl_PV_Milestones[[#This Row],[Work ID]],tbl_PV_Meta[Work ID '#],tbl_PV_Meta[Project Manager/Owner],,0)</f>
        <v>Project Manager 14</v>
      </c>
    </row>
    <row r="3508" spans="4:33" x14ac:dyDescent="0.25">
      <c r="D3508" s="6" t="s">
        <v>154</v>
      </c>
      <c r="E3508" s="6" t="s">
        <v>52</v>
      </c>
      <c r="F3508" s="6" t="s">
        <v>1810</v>
      </c>
      <c r="G3508" s="6" t="s">
        <v>739</v>
      </c>
      <c r="H3508" s="6" t="s">
        <v>505</v>
      </c>
      <c r="I3508" s="6" t="s">
        <v>522</v>
      </c>
      <c r="J3508" s="6" t="s">
        <v>154</v>
      </c>
      <c r="K3508" s="6" t="s">
        <v>213</v>
      </c>
      <c r="L3508" s="6" t="s">
        <v>182</v>
      </c>
      <c r="M3508" s="43"/>
      <c r="N3508" s="44" t="s">
        <v>1979</v>
      </c>
      <c r="S3508" s="45" t="e">
        <f>_xlfn.CONCAT(#REF!,TRIM(tbl_PV_Milestones[[#This Row],[Milestone Description]]))</f>
        <v>#REF!</v>
      </c>
      <c r="T3508" s="84" t="str">
        <f>IF(COUNTIF(tbl_PV_Milestones[UID],tbl_PV_Milestones[[#This Row],[UID]])&gt;1,"Duplicate","")</f>
        <v>Duplicate</v>
      </c>
      <c r="U3508" s="42" t="str">
        <f>_xlfn.XLOOKUP(tbl_PV_Milestones[[#This Row],[Work ID]],tbl_PV_Meta[Work ID '#],tbl_PV_Meta[Sub-Portfolio])</f>
        <v>Sub-Portfolio 4</v>
      </c>
      <c r="V3508" s="41">
        <f>IF(MONTH(tbl_PV_Milestones[[#This Row],[Baseline Date]])&lt;7,YEAR(tbl_PV_Milestones[[#This Row],[Baseline Date]]),YEAR(tbl_PV_Milestones[[#This Row],[Baseline Date]])+1)</f>
        <v>1900</v>
      </c>
      <c r="W3508" s="41">
        <f>IF(MONTH(tbl_PV_Milestones[[#This Row],[Actual/Schedule Finish]])&lt;7,YEAR(tbl_PV_Milestones[[#This Row],[Actual/Schedule Finish]]),YEAR(tbl_PV_Milestones[[#This Row],[Actual/Schedule Finish]])+1)</f>
        <v>1900</v>
      </c>
      <c r="X3508" s="41" t="str">
        <f>IF(OR(tbl_PV_Milestones[[#This Row],[Project Status]]="Completed",tbl_PV_Milestones[[#This Row],[Project Status]]="Assumed Completed"),"Yes","No")</f>
        <v>No</v>
      </c>
      <c r="Y3508" s="41">
        <f>IF(tbl_PV_Milestones[[#This Row],[Baseline Date]]="",1,0)</f>
        <v>1</v>
      </c>
      <c r="Z3508" s="41">
        <f>IF(tbl_PV_Milestones[[#This Row],[Baseline Date]]&lt;PV_Meta!$B$7,1,0)</f>
        <v>1</v>
      </c>
      <c r="AA3508" s="41">
        <f>IF(tbl_PV_Milestones[[#This Row],[Complete]]="Yes",1,0)</f>
        <v>0</v>
      </c>
      <c r="AB3508" s="41">
        <f>IF(AND(tbl_PV_Milestones[[#This Row],[BL FY]]=2025,tbl_PV_Milestones[[#This Row],[Baseline Date]]&lt;PV_Meta!$B$7),1,0)</f>
        <v>0</v>
      </c>
      <c r="AC3508" s="41">
        <f>IF(AND(tbl_PV_Milestones[[#This Row],[Planned YTD]]=1,tbl_PV_Milestones[[#This Row],[Complete]]="Yes"),1,0)</f>
        <v>0</v>
      </c>
      <c r="AD3508" s="41">
        <f>IF(AND(tbl_PV_Milestones[[#This Row],[Actual/Schedule Finish]]&lt;PV_Meta!$B$7,tbl_PV_Milestones[[#This Row],[Complete]]="No",tbl_PV_Milestones[[#This Row],[Project Status]]&lt;&gt;"On Hold"),1,0)</f>
        <v>1</v>
      </c>
      <c r="AE3508" s="41">
        <f>IF(AND(tbl_PV_Milestones[[#This Row],[Actual/Schedule Finish]]&gt;tbl_PV_Milestones[[#This Row],[Baseline Date]],tbl_PV_Milestones[[#This Row],[Complete]]="No",tbl_PV_Milestones[[#This Row],[Project Status]]&lt;&gt;"On Hold",tbl_PV_Milestones[[#This Row],[Overdue]]=0,tbl_PV_Milestones[[#This Row],[To be Baselined]]&lt;&gt;1),1,0)</f>
        <v>0</v>
      </c>
      <c r="AF3508" s="41">
        <f>IF(AND(tbl_PV_Milestones[[#This Row],[BL FY]]=2025,tbl_PV_Milestones[[#This Row],[Finish FY]]&gt;2025),1,0)</f>
        <v>0</v>
      </c>
      <c r="AG3508" s="56" t="str">
        <f>_xlfn.XLOOKUP(tbl_PV_Milestones[[#This Row],[Work ID]],tbl_PV_Meta[Work ID '#],tbl_PV_Meta[Project Manager/Owner],,0)</f>
        <v>Project Manager 14</v>
      </c>
    </row>
    <row r="3509" spans="4:33" x14ac:dyDescent="0.25">
      <c r="D3509" s="6" t="s">
        <v>154</v>
      </c>
      <c r="E3509" s="6" t="s">
        <v>52</v>
      </c>
      <c r="F3509" s="6" t="s">
        <v>1810</v>
      </c>
      <c r="G3509" s="6" t="s">
        <v>740</v>
      </c>
      <c r="H3509" s="6" t="s">
        <v>505</v>
      </c>
      <c r="I3509" s="6" t="s">
        <v>522</v>
      </c>
      <c r="J3509" s="6" t="s">
        <v>154</v>
      </c>
      <c r="K3509" s="6" t="s">
        <v>213</v>
      </c>
      <c r="L3509" s="6" t="s">
        <v>182</v>
      </c>
      <c r="M3509" s="43"/>
      <c r="N3509" s="44" t="s">
        <v>1979</v>
      </c>
      <c r="S3509" s="45" t="e">
        <f>_xlfn.CONCAT(#REF!,TRIM(tbl_PV_Milestones[[#This Row],[Milestone Description]]))</f>
        <v>#REF!</v>
      </c>
      <c r="T3509" s="84" t="str">
        <f>IF(COUNTIF(tbl_PV_Milestones[UID],tbl_PV_Milestones[[#This Row],[UID]])&gt;1,"Duplicate","")</f>
        <v>Duplicate</v>
      </c>
      <c r="U3509" s="42" t="str">
        <f>_xlfn.XLOOKUP(tbl_PV_Milestones[[#This Row],[Work ID]],tbl_PV_Meta[Work ID '#],tbl_PV_Meta[Sub-Portfolio])</f>
        <v>Sub-Portfolio 4</v>
      </c>
      <c r="V3509" s="41">
        <f>IF(MONTH(tbl_PV_Milestones[[#This Row],[Baseline Date]])&lt;7,YEAR(tbl_PV_Milestones[[#This Row],[Baseline Date]]),YEAR(tbl_PV_Milestones[[#This Row],[Baseline Date]])+1)</f>
        <v>1900</v>
      </c>
      <c r="W3509" s="41">
        <f>IF(MONTH(tbl_PV_Milestones[[#This Row],[Actual/Schedule Finish]])&lt;7,YEAR(tbl_PV_Milestones[[#This Row],[Actual/Schedule Finish]]),YEAR(tbl_PV_Milestones[[#This Row],[Actual/Schedule Finish]])+1)</f>
        <v>1900</v>
      </c>
      <c r="X3509" s="41" t="str">
        <f>IF(OR(tbl_PV_Milestones[[#This Row],[Project Status]]="Completed",tbl_PV_Milestones[[#This Row],[Project Status]]="Assumed Completed"),"Yes","No")</f>
        <v>No</v>
      </c>
      <c r="Y3509" s="41">
        <f>IF(tbl_PV_Milestones[[#This Row],[Baseline Date]]="",1,0)</f>
        <v>1</v>
      </c>
      <c r="Z3509" s="41">
        <f>IF(tbl_PV_Milestones[[#This Row],[Baseline Date]]&lt;PV_Meta!$B$7,1,0)</f>
        <v>1</v>
      </c>
      <c r="AA3509" s="41">
        <f>IF(tbl_PV_Milestones[[#This Row],[Complete]]="Yes",1,0)</f>
        <v>0</v>
      </c>
      <c r="AB3509" s="41">
        <f>IF(AND(tbl_PV_Milestones[[#This Row],[BL FY]]=2025,tbl_PV_Milestones[[#This Row],[Baseline Date]]&lt;PV_Meta!$B$7),1,0)</f>
        <v>0</v>
      </c>
      <c r="AC3509" s="41">
        <f>IF(AND(tbl_PV_Milestones[[#This Row],[Planned YTD]]=1,tbl_PV_Milestones[[#This Row],[Complete]]="Yes"),1,0)</f>
        <v>0</v>
      </c>
      <c r="AD3509" s="41">
        <f>IF(AND(tbl_PV_Milestones[[#This Row],[Actual/Schedule Finish]]&lt;PV_Meta!$B$7,tbl_PV_Milestones[[#This Row],[Complete]]="No",tbl_PV_Milestones[[#This Row],[Project Status]]&lt;&gt;"On Hold"),1,0)</f>
        <v>1</v>
      </c>
      <c r="AE3509" s="41">
        <f>IF(AND(tbl_PV_Milestones[[#This Row],[Actual/Schedule Finish]]&gt;tbl_PV_Milestones[[#This Row],[Baseline Date]],tbl_PV_Milestones[[#This Row],[Complete]]="No",tbl_PV_Milestones[[#This Row],[Project Status]]&lt;&gt;"On Hold",tbl_PV_Milestones[[#This Row],[Overdue]]=0,tbl_PV_Milestones[[#This Row],[To be Baselined]]&lt;&gt;1),1,0)</f>
        <v>0</v>
      </c>
      <c r="AF3509" s="41">
        <f>IF(AND(tbl_PV_Milestones[[#This Row],[BL FY]]=2025,tbl_PV_Milestones[[#This Row],[Finish FY]]&gt;2025),1,0)</f>
        <v>0</v>
      </c>
      <c r="AG3509" s="56" t="str">
        <f>_xlfn.XLOOKUP(tbl_PV_Milestones[[#This Row],[Work ID]],tbl_PV_Meta[Work ID '#],tbl_PV_Meta[Project Manager/Owner],,0)</f>
        <v>Project Manager 14</v>
      </c>
    </row>
    <row r="3510" spans="4:33" x14ac:dyDescent="0.25">
      <c r="D3510" s="6" t="s">
        <v>154</v>
      </c>
      <c r="E3510" s="6" t="s">
        <v>52</v>
      </c>
      <c r="F3510" s="6" t="s">
        <v>1810</v>
      </c>
      <c r="G3510" s="6" t="s">
        <v>741</v>
      </c>
      <c r="H3510" s="6" t="s">
        <v>505</v>
      </c>
      <c r="I3510" s="6" t="s">
        <v>522</v>
      </c>
      <c r="J3510" s="6" t="s">
        <v>154</v>
      </c>
      <c r="K3510" s="6" t="s">
        <v>213</v>
      </c>
      <c r="L3510" s="6" t="s">
        <v>182</v>
      </c>
      <c r="M3510" s="43"/>
      <c r="N3510" s="44" t="s">
        <v>1979</v>
      </c>
      <c r="S3510" s="45" t="e">
        <f>_xlfn.CONCAT(#REF!,TRIM(tbl_PV_Milestones[[#This Row],[Milestone Description]]))</f>
        <v>#REF!</v>
      </c>
      <c r="T3510" s="84" t="str">
        <f>IF(COUNTIF(tbl_PV_Milestones[UID],tbl_PV_Milestones[[#This Row],[UID]])&gt;1,"Duplicate","")</f>
        <v>Duplicate</v>
      </c>
      <c r="U3510" s="42" t="str">
        <f>_xlfn.XLOOKUP(tbl_PV_Milestones[[#This Row],[Work ID]],tbl_PV_Meta[Work ID '#],tbl_PV_Meta[Sub-Portfolio])</f>
        <v>Sub-Portfolio 4</v>
      </c>
      <c r="V3510" s="41">
        <f>IF(MONTH(tbl_PV_Milestones[[#This Row],[Baseline Date]])&lt;7,YEAR(tbl_PV_Milestones[[#This Row],[Baseline Date]]),YEAR(tbl_PV_Milestones[[#This Row],[Baseline Date]])+1)</f>
        <v>1900</v>
      </c>
      <c r="W3510" s="41">
        <f>IF(MONTH(tbl_PV_Milestones[[#This Row],[Actual/Schedule Finish]])&lt;7,YEAR(tbl_PV_Milestones[[#This Row],[Actual/Schedule Finish]]),YEAR(tbl_PV_Milestones[[#This Row],[Actual/Schedule Finish]])+1)</f>
        <v>1900</v>
      </c>
      <c r="X3510" s="41" t="str">
        <f>IF(OR(tbl_PV_Milestones[[#This Row],[Project Status]]="Completed",tbl_PV_Milestones[[#This Row],[Project Status]]="Assumed Completed"),"Yes","No")</f>
        <v>No</v>
      </c>
      <c r="Y3510" s="41">
        <f>IF(tbl_PV_Milestones[[#This Row],[Baseline Date]]="",1,0)</f>
        <v>1</v>
      </c>
      <c r="Z3510" s="41">
        <f>IF(tbl_PV_Milestones[[#This Row],[Baseline Date]]&lt;PV_Meta!$B$7,1,0)</f>
        <v>1</v>
      </c>
      <c r="AA3510" s="41">
        <f>IF(tbl_PV_Milestones[[#This Row],[Complete]]="Yes",1,0)</f>
        <v>0</v>
      </c>
      <c r="AB3510" s="41">
        <f>IF(AND(tbl_PV_Milestones[[#This Row],[BL FY]]=2025,tbl_PV_Milestones[[#This Row],[Baseline Date]]&lt;PV_Meta!$B$7),1,0)</f>
        <v>0</v>
      </c>
      <c r="AC3510" s="41">
        <f>IF(AND(tbl_PV_Milestones[[#This Row],[Planned YTD]]=1,tbl_PV_Milestones[[#This Row],[Complete]]="Yes"),1,0)</f>
        <v>0</v>
      </c>
      <c r="AD3510" s="41">
        <f>IF(AND(tbl_PV_Milestones[[#This Row],[Actual/Schedule Finish]]&lt;PV_Meta!$B$7,tbl_PV_Milestones[[#This Row],[Complete]]="No",tbl_PV_Milestones[[#This Row],[Project Status]]&lt;&gt;"On Hold"),1,0)</f>
        <v>1</v>
      </c>
      <c r="AE3510" s="41">
        <f>IF(AND(tbl_PV_Milestones[[#This Row],[Actual/Schedule Finish]]&gt;tbl_PV_Milestones[[#This Row],[Baseline Date]],tbl_PV_Milestones[[#This Row],[Complete]]="No",tbl_PV_Milestones[[#This Row],[Project Status]]&lt;&gt;"On Hold",tbl_PV_Milestones[[#This Row],[Overdue]]=0,tbl_PV_Milestones[[#This Row],[To be Baselined]]&lt;&gt;1),1,0)</f>
        <v>0</v>
      </c>
      <c r="AF3510" s="41">
        <f>IF(AND(tbl_PV_Milestones[[#This Row],[BL FY]]=2025,tbl_PV_Milestones[[#This Row],[Finish FY]]&gt;2025),1,0)</f>
        <v>0</v>
      </c>
      <c r="AG3510" s="56" t="str">
        <f>_xlfn.XLOOKUP(tbl_PV_Milestones[[#This Row],[Work ID]],tbl_PV_Meta[Work ID '#],tbl_PV_Meta[Project Manager/Owner],,0)</f>
        <v>Project Manager 14</v>
      </c>
    </row>
    <row r="3511" spans="4:33" x14ac:dyDescent="0.25">
      <c r="D3511" s="6" t="s">
        <v>154</v>
      </c>
      <c r="E3511" s="6" t="s">
        <v>52</v>
      </c>
      <c r="F3511" s="6" t="s">
        <v>1810</v>
      </c>
      <c r="G3511" s="6" t="s">
        <v>742</v>
      </c>
      <c r="H3511" s="6" t="s">
        <v>505</v>
      </c>
      <c r="I3511" s="6" t="s">
        <v>522</v>
      </c>
      <c r="J3511" s="6" t="s">
        <v>154</v>
      </c>
      <c r="K3511" s="6" t="s">
        <v>213</v>
      </c>
      <c r="L3511" s="6" t="s">
        <v>182</v>
      </c>
      <c r="M3511" s="43"/>
      <c r="N3511" s="44" t="s">
        <v>1979</v>
      </c>
      <c r="S3511" s="45" t="e">
        <f>_xlfn.CONCAT(#REF!,TRIM(tbl_PV_Milestones[[#This Row],[Milestone Description]]))</f>
        <v>#REF!</v>
      </c>
      <c r="T3511" s="84" t="str">
        <f>IF(COUNTIF(tbl_PV_Milestones[UID],tbl_PV_Milestones[[#This Row],[UID]])&gt;1,"Duplicate","")</f>
        <v>Duplicate</v>
      </c>
      <c r="U3511" s="42" t="str">
        <f>_xlfn.XLOOKUP(tbl_PV_Milestones[[#This Row],[Work ID]],tbl_PV_Meta[Work ID '#],tbl_PV_Meta[Sub-Portfolio])</f>
        <v>Sub-Portfolio 4</v>
      </c>
      <c r="V3511" s="41">
        <f>IF(MONTH(tbl_PV_Milestones[[#This Row],[Baseline Date]])&lt;7,YEAR(tbl_PV_Milestones[[#This Row],[Baseline Date]]),YEAR(tbl_PV_Milestones[[#This Row],[Baseline Date]])+1)</f>
        <v>1900</v>
      </c>
      <c r="W3511" s="41">
        <f>IF(MONTH(tbl_PV_Milestones[[#This Row],[Actual/Schedule Finish]])&lt;7,YEAR(tbl_PV_Milestones[[#This Row],[Actual/Schedule Finish]]),YEAR(tbl_PV_Milestones[[#This Row],[Actual/Schedule Finish]])+1)</f>
        <v>1900</v>
      </c>
      <c r="X3511" s="41" t="str">
        <f>IF(OR(tbl_PV_Milestones[[#This Row],[Project Status]]="Completed",tbl_PV_Milestones[[#This Row],[Project Status]]="Assumed Completed"),"Yes","No")</f>
        <v>No</v>
      </c>
      <c r="Y3511" s="41">
        <f>IF(tbl_PV_Milestones[[#This Row],[Baseline Date]]="",1,0)</f>
        <v>1</v>
      </c>
      <c r="Z3511" s="41">
        <f>IF(tbl_PV_Milestones[[#This Row],[Baseline Date]]&lt;PV_Meta!$B$7,1,0)</f>
        <v>1</v>
      </c>
      <c r="AA3511" s="41">
        <f>IF(tbl_PV_Milestones[[#This Row],[Complete]]="Yes",1,0)</f>
        <v>0</v>
      </c>
      <c r="AB3511" s="41">
        <f>IF(AND(tbl_PV_Milestones[[#This Row],[BL FY]]=2025,tbl_PV_Milestones[[#This Row],[Baseline Date]]&lt;PV_Meta!$B$7),1,0)</f>
        <v>0</v>
      </c>
      <c r="AC3511" s="41">
        <f>IF(AND(tbl_PV_Milestones[[#This Row],[Planned YTD]]=1,tbl_PV_Milestones[[#This Row],[Complete]]="Yes"),1,0)</f>
        <v>0</v>
      </c>
      <c r="AD3511" s="41">
        <f>IF(AND(tbl_PV_Milestones[[#This Row],[Actual/Schedule Finish]]&lt;PV_Meta!$B$7,tbl_PV_Milestones[[#This Row],[Complete]]="No",tbl_PV_Milestones[[#This Row],[Project Status]]&lt;&gt;"On Hold"),1,0)</f>
        <v>1</v>
      </c>
      <c r="AE3511" s="41">
        <f>IF(AND(tbl_PV_Milestones[[#This Row],[Actual/Schedule Finish]]&gt;tbl_PV_Milestones[[#This Row],[Baseline Date]],tbl_PV_Milestones[[#This Row],[Complete]]="No",tbl_PV_Milestones[[#This Row],[Project Status]]&lt;&gt;"On Hold",tbl_PV_Milestones[[#This Row],[Overdue]]=0,tbl_PV_Milestones[[#This Row],[To be Baselined]]&lt;&gt;1),1,0)</f>
        <v>0</v>
      </c>
      <c r="AF3511" s="41">
        <f>IF(AND(tbl_PV_Milestones[[#This Row],[BL FY]]=2025,tbl_PV_Milestones[[#This Row],[Finish FY]]&gt;2025),1,0)</f>
        <v>0</v>
      </c>
      <c r="AG3511" s="56" t="str">
        <f>_xlfn.XLOOKUP(tbl_PV_Milestones[[#This Row],[Work ID]],tbl_PV_Meta[Work ID '#],tbl_PV_Meta[Project Manager/Owner],,0)</f>
        <v>Project Manager 14</v>
      </c>
    </row>
    <row r="3512" spans="4:33" x14ac:dyDescent="0.25">
      <c r="D3512" s="6" t="s">
        <v>154</v>
      </c>
      <c r="E3512" s="6" t="s">
        <v>52</v>
      </c>
      <c r="F3512" s="6" t="s">
        <v>1810</v>
      </c>
      <c r="G3512" s="6" t="s">
        <v>743</v>
      </c>
      <c r="H3512" s="6" t="s">
        <v>505</v>
      </c>
      <c r="I3512" s="6" t="s">
        <v>522</v>
      </c>
      <c r="J3512" s="6" t="s">
        <v>154</v>
      </c>
      <c r="K3512" s="6" t="s">
        <v>213</v>
      </c>
      <c r="L3512" s="6" t="s">
        <v>182</v>
      </c>
      <c r="M3512" s="43"/>
      <c r="N3512" s="44" t="s">
        <v>1979</v>
      </c>
      <c r="S3512" s="45" t="e">
        <f>_xlfn.CONCAT(#REF!,TRIM(tbl_PV_Milestones[[#This Row],[Milestone Description]]))</f>
        <v>#REF!</v>
      </c>
      <c r="T3512" s="84" t="str">
        <f>IF(COUNTIF(tbl_PV_Milestones[UID],tbl_PV_Milestones[[#This Row],[UID]])&gt;1,"Duplicate","")</f>
        <v>Duplicate</v>
      </c>
      <c r="U3512" s="42" t="str">
        <f>_xlfn.XLOOKUP(tbl_PV_Milestones[[#This Row],[Work ID]],tbl_PV_Meta[Work ID '#],tbl_PV_Meta[Sub-Portfolio])</f>
        <v>Sub-Portfolio 4</v>
      </c>
      <c r="V3512" s="41">
        <f>IF(MONTH(tbl_PV_Milestones[[#This Row],[Baseline Date]])&lt;7,YEAR(tbl_PV_Milestones[[#This Row],[Baseline Date]]),YEAR(tbl_PV_Milestones[[#This Row],[Baseline Date]])+1)</f>
        <v>1900</v>
      </c>
      <c r="W3512" s="41">
        <f>IF(MONTH(tbl_PV_Milestones[[#This Row],[Actual/Schedule Finish]])&lt;7,YEAR(tbl_PV_Milestones[[#This Row],[Actual/Schedule Finish]]),YEAR(tbl_PV_Milestones[[#This Row],[Actual/Schedule Finish]])+1)</f>
        <v>1900</v>
      </c>
      <c r="X3512" s="41" t="str">
        <f>IF(OR(tbl_PV_Milestones[[#This Row],[Project Status]]="Completed",tbl_PV_Milestones[[#This Row],[Project Status]]="Assumed Completed"),"Yes","No")</f>
        <v>No</v>
      </c>
      <c r="Y3512" s="41">
        <f>IF(tbl_PV_Milestones[[#This Row],[Baseline Date]]="",1,0)</f>
        <v>1</v>
      </c>
      <c r="Z3512" s="41">
        <f>IF(tbl_PV_Milestones[[#This Row],[Baseline Date]]&lt;PV_Meta!$B$7,1,0)</f>
        <v>1</v>
      </c>
      <c r="AA3512" s="41">
        <f>IF(tbl_PV_Milestones[[#This Row],[Complete]]="Yes",1,0)</f>
        <v>0</v>
      </c>
      <c r="AB3512" s="41">
        <f>IF(AND(tbl_PV_Milestones[[#This Row],[BL FY]]=2025,tbl_PV_Milestones[[#This Row],[Baseline Date]]&lt;PV_Meta!$B$7),1,0)</f>
        <v>0</v>
      </c>
      <c r="AC3512" s="41">
        <f>IF(AND(tbl_PV_Milestones[[#This Row],[Planned YTD]]=1,tbl_PV_Milestones[[#This Row],[Complete]]="Yes"),1,0)</f>
        <v>0</v>
      </c>
      <c r="AD3512" s="41">
        <f>IF(AND(tbl_PV_Milestones[[#This Row],[Actual/Schedule Finish]]&lt;PV_Meta!$B$7,tbl_PV_Milestones[[#This Row],[Complete]]="No",tbl_PV_Milestones[[#This Row],[Project Status]]&lt;&gt;"On Hold"),1,0)</f>
        <v>1</v>
      </c>
      <c r="AE3512" s="41">
        <f>IF(AND(tbl_PV_Milestones[[#This Row],[Actual/Schedule Finish]]&gt;tbl_PV_Milestones[[#This Row],[Baseline Date]],tbl_PV_Milestones[[#This Row],[Complete]]="No",tbl_PV_Milestones[[#This Row],[Project Status]]&lt;&gt;"On Hold",tbl_PV_Milestones[[#This Row],[Overdue]]=0,tbl_PV_Milestones[[#This Row],[To be Baselined]]&lt;&gt;1),1,0)</f>
        <v>0</v>
      </c>
      <c r="AF3512" s="41">
        <f>IF(AND(tbl_PV_Milestones[[#This Row],[BL FY]]=2025,tbl_PV_Milestones[[#This Row],[Finish FY]]&gt;2025),1,0)</f>
        <v>0</v>
      </c>
      <c r="AG3512" s="56" t="str">
        <f>_xlfn.XLOOKUP(tbl_PV_Milestones[[#This Row],[Work ID]],tbl_PV_Meta[Work ID '#],tbl_PV_Meta[Project Manager/Owner],,0)</f>
        <v>Project Manager 14</v>
      </c>
    </row>
    <row r="3513" spans="4:33" x14ac:dyDescent="0.25">
      <c r="D3513" s="6" t="s">
        <v>154</v>
      </c>
      <c r="E3513" s="6" t="s">
        <v>52</v>
      </c>
      <c r="F3513" s="6" t="s">
        <v>1810</v>
      </c>
      <c r="G3513" s="6" t="s">
        <v>703</v>
      </c>
      <c r="H3513" s="6" t="s">
        <v>505</v>
      </c>
      <c r="I3513" s="6" t="s">
        <v>522</v>
      </c>
      <c r="J3513" s="6" t="s">
        <v>154</v>
      </c>
      <c r="K3513" s="6" t="s">
        <v>213</v>
      </c>
      <c r="L3513" s="6" t="s">
        <v>182</v>
      </c>
      <c r="M3513" s="43"/>
      <c r="N3513" s="44" t="s">
        <v>1979</v>
      </c>
      <c r="S3513" s="45" t="e">
        <f>_xlfn.CONCAT(#REF!,TRIM(tbl_PV_Milestones[[#This Row],[Milestone Description]]))</f>
        <v>#REF!</v>
      </c>
      <c r="T3513" s="84" t="str">
        <f>IF(COUNTIF(tbl_PV_Milestones[UID],tbl_PV_Milestones[[#This Row],[UID]])&gt;1,"Duplicate","")</f>
        <v>Duplicate</v>
      </c>
      <c r="U3513" s="42" t="str">
        <f>_xlfn.XLOOKUP(tbl_PV_Milestones[[#This Row],[Work ID]],tbl_PV_Meta[Work ID '#],tbl_PV_Meta[Sub-Portfolio])</f>
        <v>Sub-Portfolio 4</v>
      </c>
      <c r="V3513" s="41">
        <f>IF(MONTH(tbl_PV_Milestones[[#This Row],[Baseline Date]])&lt;7,YEAR(tbl_PV_Milestones[[#This Row],[Baseline Date]]),YEAR(tbl_PV_Milestones[[#This Row],[Baseline Date]])+1)</f>
        <v>1900</v>
      </c>
      <c r="W3513" s="41">
        <f>IF(MONTH(tbl_PV_Milestones[[#This Row],[Actual/Schedule Finish]])&lt;7,YEAR(tbl_PV_Milestones[[#This Row],[Actual/Schedule Finish]]),YEAR(tbl_PV_Milestones[[#This Row],[Actual/Schedule Finish]])+1)</f>
        <v>1900</v>
      </c>
      <c r="X3513" s="41" t="str">
        <f>IF(OR(tbl_PV_Milestones[[#This Row],[Project Status]]="Completed",tbl_PV_Milestones[[#This Row],[Project Status]]="Assumed Completed"),"Yes","No")</f>
        <v>No</v>
      </c>
      <c r="Y3513" s="41">
        <f>IF(tbl_PV_Milestones[[#This Row],[Baseline Date]]="",1,0)</f>
        <v>1</v>
      </c>
      <c r="Z3513" s="41">
        <f>IF(tbl_PV_Milestones[[#This Row],[Baseline Date]]&lt;PV_Meta!$B$7,1,0)</f>
        <v>1</v>
      </c>
      <c r="AA3513" s="41">
        <f>IF(tbl_PV_Milestones[[#This Row],[Complete]]="Yes",1,0)</f>
        <v>0</v>
      </c>
      <c r="AB3513" s="41">
        <f>IF(AND(tbl_PV_Milestones[[#This Row],[BL FY]]=2025,tbl_PV_Milestones[[#This Row],[Baseline Date]]&lt;PV_Meta!$B$7),1,0)</f>
        <v>0</v>
      </c>
      <c r="AC3513" s="41">
        <f>IF(AND(tbl_PV_Milestones[[#This Row],[Planned YTD]]=1,tbl_PV_Milestones[[#This Row],[Complete]]="Yes"),1,0)</f>
        <v>0</v>
      </c>
      <c r="AD3513" s="41">
        <f>IF(AND(tbl_PV_Milestones[[#This Row],[Actual/Schedule Finish]]&lt;PV_Meta!$B$7,tbl_PV_Milestones[[#This Row],[Complete]]="No",tbl_PV_Milestones[[#This Row],[Project Status]]&lt;&gt;"On Hold"),1,0)</f>
        <v>1</v>
      </c>
      <c r="AE3513" s="41">
        <f>IF(AND(tbl_PV_Milestones[[#This Row],[Actual/Schedule Finish]]&gt;tbl_PV_Milestones[[#This Row],[Baseline Date]],tbl_PV_Milestones[[#This Row],[Complete]]="No",tbl_PV_Milestones[[#This Row],[Project Status]]&lt;&gt;"On Hold",tbl_PV_Milestones[[#This Row],[Overdue]]=0,tbl_PV_Milestones[[#This Row],[To be Baselined]]&lt;&gt;1),1,0)</f>
        <v>0</v>
      </c>
      <c r="AF3513" s="41">
        <f>IF(AND(tbl_PV_Milestones[[#This Row],[BL FY]]=2025,tbl_PV_Milestones[[#This Row],[Finish FY]]&gt;2025),1,0)</f>
        <v>0</v>
      </c>
      <c r="AG3513" s="56" t="str">
        <f>_xlfn.XLOOKUP(tbl_PV_Milestones[[#This Row],[Work ID]],tbl_PV_Meta[Work ID '#],tbl_PV_Meta[Project Manager/Owner],,0)</f>
        <v>Project Manager 14</v>
      </c>
    </row>
    <row r="3514" spans="4:33" x14ac:dyDescent="0.25">
      <c r="D3514" s="6" t="s">
        <v>154</v>
      </c>
      <c r="E3514" s="6" t="s">
        <v>52</v>
      </c>
      <c r="F3514" s="6" t="s">
        <v>1810</v>
      </c>
      <c r="G3514" s="6" t="s">
        <v>595</v>
      </c>
      <c r="H3514" s="6" t="s">
        <v>505</v>
      </c>
      <c r="I3514" s="6" t="s">
        <v>522</v>
      </c>
      <c r="J3514" s="6" t="s">
        <v>154</v>
      </c>
      <c r="K3514" s="6" t="s">
        <v>213</v>
      </c>
      <c r="L3514" s="6" t="s">
        <v>182</v>
      </c>
      <c r="M3514" s="43"/>
      <c r="N3514" s="44" t="s">
        <v>1979</v>
      </c>
      <c r="S3514" s="45" t="e">
        <f>_xlfn.CONCAT(#REF!,TRIM(tbl_PV_Milestones[[#This Row],[Milestone Description]]))</f>
        <v>#REF!</v>
      </c>
      <c r="T3514" s="84" t="str">
        <f>IF(COUNTIF(tbl_PV_Milestones[UID],tbl_PV_Milestones[[#This Row],[UID]])&gt;1,"Duplicate","")</f>
        <v>Duplicate</v>
      </c>
      <c r="U3514" s="42" t="str">
        <f>_xlfn.XLOOKUP(tbl_PV_Milestones[[#This Row],[Work ID]],tbl_PV_Meta[Work ID '#],tbl_PV_Meta[Sub-Portfolio])</f>
        <v>Sub-Portfolio 4</v>
      </c>
      <c r="V3514" s="41">
        <f>IF(MONTH(tbl_PV_Milestones[[#This Row],[Baseline Date]])&lt;7,YEAR(tbl_PV_Milestones[[#This Row],[Baseline Date]]),YEAR(tbl_PV_Milestones[[#This Row],[Baseline Date]])+1)</f>
        <v>1900</v>
      </c>
      <c r="W3514" s="41">
        <f>IF(MONTH(tbl_PV_Milestones[[#This Row],[Actual/Schedule Finish]])&lt;7,YEAR(tbl_PV_Milestones[[#This Row],[Actual/Schedule Finish]]),YEAR(tbl_PV_Milestones[[#This Row],[Actual/Schedule Finish]])+1)</f>
        <v>1900</v>
      </c>
      <c r="X3514" s="41" t="str">
        <f>IF(OR(tbl_PV_Milestones[[#This Row],[Project Status]]="Completed",tbl_PV_Milestones[[#This Row],[Project Status]]="Assumed Completed"),"Yes","No")</f>
        <v>No</v>
      </c>
      <c r="Y3514" s="41">
        <f>IF(tbl_PV_Milestones[[#This Row],[Baseline Date]]="",1,0)</f>
        <v>1</v>
      </c>
      <c r="Z3514" s="41">
        <f>IF(tbl_PV_Milestones[[#This Row],[Baseline Date]]&lt;PV_Meta!$B$7,1,0)</f>
        <v>1</v>
      </c>
      <c r="AA3514" s="41">
        <f>IF(tbl_PV_Milestones[[#This Row],[Complete]]="Yes",1,0)</f>
        <v>0</v>
      </c>
      <c r="AB3514" s="41">
        <f>IF(AND(tbl_PV_Milestones[[#This Row],[BL FY]]=2025,tbl_PV_Milestones[[#This Row],[Baseline Date]]&lt;PV_Meta!$B$7),1,0)</f>
        <v>0</v>
      </c>
      <c r="AC3514" s="41">
        <f>IF(AND(tbl_PV_Milestones[[#This Row],[Planned YTD]]=1,tbl_PV_Milestones[[#This Row],[Complete]]="Yes"),1,0)</f>
        <v>0</v>
      </c>
      <c r="AD3514" s="41">
        <f>IF(AND(tbl_PV_Milestones[[#This Row],[Actual/Schedule Finish]]&lt;PV_Meta!$B$7,tbl_PV_Milestones[[#This Row],[Complete]]="No",tbl_PV_Milestones[[#This Row],[Project Status]]&lt;&gt;"On Hold"),1,0)</f>
        <v>1</v>
      </c>
      <c r="AE3514" s="41">
        <f>IF(AND(tbl_PV_Milestones[[#This Row],[Actual/Schedule Finish]]&gt;tbl_PV_Milestones[[#This Row],[Baseline Date]],tbl_PV_Milestones[[#This Row],[Complete]]="No",tbl_PV_Milestones[[#This Row],[Project Status]]&lt;&gt;"On Hold",tbl_PV_Milestones[[#This Row],[Overdue]]=0,tbl_PV_Milestones[[#This Row],[To be Baselined]]&lt;&gt;1),1,0)</f>
        <v>0</v>
      </c>
      <c r="AF3514" s="41">
        <f>IF(AND(tbl_PV_Milestones[[#This Row],[BL FY]]=2025,tbl_PV_Milestones[[#This Row],[Finish FY]]&gt;2025),1,0)</f>
        <v>0</v>
      </c>
      <c r="AG3514" s="56" t="str">
        <f>_xlfn.XLOOKUP(tbl_PV_Milestones[[#This Row],[Work ID]],tbl_PV_Meta[Work ID '#],tbl_PV_Meta[Project Manager/Owner],,0)</f>
        <v>Project Manager 14</v>
      </c>
    </row>
    <row r="3515" spans="4:33" x14ac:dyDescent="0.25">
      <c r="D3515" s="6" t="s">
        <v>154</v>
      </c>
      <c r="E3515" s="6" t="s">
        <v>52</v>
      </c>
      <c r="F3515" s="6" t="s">
        <v>1810</v>
      </c>
      <c r="G3515" s="6" t="s">
        <v>628</v>
      </c>
      <c r="H3515" s="6" t="s">
        <v>505</v>
      </c>
      <c r="I3515" s="6" t="s">
        <v>522</v>
      </c>
      <c r="J3515" s="6" t="s">
        <v>154</v>
      </c>
      <c r="K3515" s="6" t="s">
        <v>213</v>
      </c>
      <c r="L3515" s="6" t="s">
        <v>182</v>
      </c>
      <c r="M3515" s="43"/>
      <c r="N3515" s="44" t="s">
        <v>1979</v>
      </c>
      <c r="S3515" s="45" t="e">
        <f>_xlfn.CONCAT(#REF!,TRIM(tbl_PV_Milestones[[#This Row],[Milestone Description]]))</f>
        <v>#REF!</v>
      </c>
      <c r="T3515" s="84" t="str">
        <f>IF(COUNTIF(tbl_PV_Milestones[UID],tbl_PV_Milestones[[#This Row],[UID]])&gt;1,"Duplicate","")</f>
        <v>Duplicate</v>
      </c>
      <c r="U3515" s="42" t="str">
        <f>_xlfn.XLOOKUP(tbl_PV_Milestones[[#This Row],[Work ID]],tbl_PV_Meta[Work ID '#],tbl_PV_Meta[Sub-Portfolio])</f>
        <v>Sub-Portfolio 4</v>
      </c>
      <c r="V3515" s="41">
        <f>IF(MONTH(tbl_PV_Milestones[[#This Row],[Baseline Date]])&lt;7,YEAR(tbl_PV_Milestones[[#This Row],[Baseline Date]]),YEAR(tbl_PV_Milestones[[#This Row],[Baseline Date]])+1)</f>
        <v>1900</v>
      </c>
      <c r="W3515" s="41">
        <f>IF(MONTH(tbl_PV_Milestones[[#This Row],[Actual/Schedule Finish]])&lt;7,YEAR(tbl_PV_Milestones[[#This Row],[Actual/Schedule Finish]]),YEAR(tbl_PV_Milestones[[#This Row],[Actual/Schedule Finish]])+1)</f>
        <v>1900</v>
      </c>
      <c r="X3515" s="41" t="str">
        <f>IF(OR(tbl_PV_Milestones[[#This Row],[Project Status]]="Completed",tbl_PV_Milestones[[#This Row],[Project Status]]="Assumed Completed"),"Yes","No")</f>
        <v>No</v>
      </c>
      <c r="Y3515" s="41">
        <f>IF(tbl_PV_Milestones[[#This Row],[Baseline Date]]="",1,0)</f>
        <v>1</v>
      </c>
      <c r="Z3515" s="41">
        <f>IF(tbl_PV_Milestones[[#This Row],[Baseline Date]]&lt;PV_Meta!$B$7,1,0)</f>
        <v>1</v>
      </c>
      <c r="AA3515" s="41">
        <f>IF(tbl_PV_Milestones[[#This Row],[Complete]]="Yes",1,0)</f>
        <v>0</v>
      </c>
      <c r="AB3515" s="41">
        <f>IF(AND(tbl_PV_Milestones[[#This Row],[BL FY]]=2025,tbl_PV_Milestones[[#This Row],[Baseline Date]]&lt;PV_Meta!$B$7),1,0)</f>
        <v>0</v>
      </c>
      <c r="AC3515" s="41">
        <f>IF(AND(tbl_PV_Milestones[[#This Row],[Planned YTD]]=1,tbl_PV_Milestones[[#This Row],[Complete]]="Yes"),1,0)</f>
        <v>0</v>
      </c>
      <c r="AD3515" s="41">
        <f>IF(AND(tbl_PV_Milestones[[#This Row],[Actual/Schedule Finish]]&lt;PV_Meta!$B$7,tbl_PV_Milestones[[#This Row],[Complete]]="No",tbl_PV_Milestones[[#This Row],[Project Status]]&lt;&gt;"On Hold"),1,0)</f>
        <v>1</v>
      </c>
      <c r="AE3515" s="41">
        <f>IF(AND(tbl_PV_Milestones[[#This Row],[Actual/Schedule Finish]]&gt;tbl_PV_Milestones[[#This Row],[Baseline Date]],tbl_PV_Milestones[[#This Row],[Complete]]="No",tbl_PV_Milestones[[#This Row],[Project Status]]&lt;&gt;"On Hold",tbl_PV_Milestones[[#This Row],[Overdue]]=0,tbl_PV_Milestones[[#This Row],[To be Baselined]]&lt;&gt;1),1,0)</f>
        <v>0</v>
      </c>
      <c r="AF3515" s="41">
        <f>IF(AND(tbl_PV_Milestones[[#This Row],[BL FY]]=2025,tbl_PV_Milestones[[#This Row],[Finish FY]]&gt;2025),1,0)</f>
        <v>0</v>
      </c>
      <c r="AG3515" s="56" t="str">
        <f>_xlfn.XLOOKUP(tbl_PV_Milestones[[#This Row],[Work ID]],tbl_PV_Meta[Work ID '#],tbl_PV_Meta[Project Manager/Owner],,0)</f>
        <v>Project Manager 14</v>
      </c>
    </row>
    <row r="3516" spans="4:33" x14ac:dyDescent="0.25">
      <c r="D3516" s="6" t="s">
        <v>154</v>
      </c>
      <c r="E3516" s="6" t="s">
        <v>52</v>
      </c>
      <c r="F3516" s="6" t="s">
        <v>1810</v>
      </c>
      <c r="G3516" s="6" t="s">
        <v>744</v>
      </c>
      <c r="H3516" s="6" t="s">
        <v>505</v>
      </c>
      <c r="I3516" s="6" t="s">
        <v>522</v>
      </c>
      <c r="J3516" s="6" t="s">
        <v>154</v>
      </c>
      <c r="K3516" s="6" t="s">
        <v>213</v>
      </c>
      <c r="L3516" s="6" t="s">
        <v>182</v>
      </c>
      <c r="M3516" s="43"/>
      <c r="N3516" s="44" t="s">
        <v>1979</v>
      </c>
      <c r="S3516" s="45" t="e">
        <f>_xlfn.CONCAT(#REF!,TRIM(tbl_PV_Milestones[[#This Row],[Milestone Description]]))</f>
        <v>#REF!</v>
      </c>
      <c r="T3516" s="84" t="str">
        <f>IF(COUNTIF(tbl_PV_Milestones[UID],tbl_PV_Milestones[[#This Row],[UID]])&gt;1,"Duplicate","")</f>
        <v>Duplicate</v>
      </c>
      <c r="U3516" s="42" t="str">
        <f>_xlfn.XLOOKUP(tbl_PV_Milestones[[#This Row],[Work ID]],tbl_PV_Meta[Work ID '#],tbl_PV_Meta[Sub-Portfolio])</f>
        <v>Sub-Portfolio 4</v>
      </c>
      <c r="V3516" s="41">
        <f>IF(MONTH(tbl_PV_Milestones[[#This Row],[Baseline Date]])&lt;7,YEAR(tbl_PV_Milestones[[#This Row],[Baseline Date]]),YEAR(tbl_PV_Milestones[[#This Row],[Baseline Date]])+1)</f>
        <v>1900</v>
      </c>
      <c r="W3516" s="41">
        <f>IF(MONTH(tbl_PV_Milestones[[#This Row],[Actual/Schedule Finish]])&lt;7,YEAR(tbl_PV_Milestones[[#This Row],[Actual/Schedule Finish]]),YEAR(tbl_PV_Milestones[[#This Row],[Actual/Schedule Finish]])+1)</f>
        <v>1900</v>
      </c>
      <c r="X3516" s="41" t="str">
        <f>IF(OR(tbl_PV_Milestones[[#This Row],[Project Status]]="Completed",tbl_PV_Milestones[[#This Row],[Project Status]]="Assumed Completed"),"Yes","No")</f>
        <v>No</v>
      </c>
      <c r="Y3516" s="41">
        <f>IF(tbl_PV_Milestones[[#This Row],[Baseline Date]]="",1,0)</f>
        <v>1</v>
      </c>
      <c r="Z3516" s="41">
        <f>IF(tbl_PV_Milestones[[#This Row],[Baseline Date]]&lt;PV_Meta!$B$7,1,0)</f>
        <v>1</v>
      </c>
      <c r="AA3516" s="41">
        <f>IF(tbl_PV_Milestones[[#This Row],[Complete]]="Yes",1,0)</f>
        <v>0</v>
      </c>
      <c r="AB3516" s="41">
        <f>IF(AND(tbl_PV_Milestones[[#This Row],[BL FY]]=2025,tbl_PV_Milestones[[#This Row],[Baseline Date]]&lt;PV_Meta!$B$7),1,0)</f>
        <v>0</v>
      </c>
      <c r="AC3516" s="41">
        <f>IF(AND(tbl_PV_Milestones[[#This Row],[Planned YTD]]=1,tbl_PV_Milestones[[#This Row],[Complete]]="Yes"),1,0)</f>
        <v>0</v>
      </c>
      <c r="AD3516" s="41">
        <f>IF(AND(tbl_PV_Milestones[[#This Row],[Actual/Schedule Finish]]&lt;PV_Meta!$B$7,tbl_PV_Milestones[[#This Row],[Complete]]="No",tbl_PV_Milestones[[#This Row],[Project Status]]&lt;&gt;"On Hold"),1,0)</f>
        <v>1</v>
      </c>
      <c r="AE3516" s="41">
        <f>IF(AND(tbl_PV_Milestones[[#This Row],[Actual/Schedule Finish]]&gt;tbl_PV_Milestones[[#This Row],[Baseline Date]],tbl_PV_Milestones[[#This Row],[Complete]]="No",tbl_PV_Milestones[[#This Row],[Project Status]]&lt;&gt;"On Hold",tbl_PV_Milestones[[#This Row],[Overdue]]=0,tbl_PV_Milestones[[#This Row],[To be Baselined]]&lt;&gt;1),1,0)</f>
        <v>0</v>
      </c>
      <c r="AF3516" s="41">
        <f>IF(AND(tbl_PV_Milestones[[#This Row],[BL FY]]=2025,tbl_PV_Milestones[[#This Row],[Finish FY]]&gt;2025),1,0)</f>
        <v>0</v>
      </c>
      <c r="AG3516" s="56" t="str">
        <f>_xlfn.XLOOKUP(tbl_PV_Milestones[[#This Row],[Work ID]],tbl_PV_Meta[Work ID '#],tbl_PV_Meta[Project Manager/Owner],,0)</f>
        <v>Project Manager 14</v>
      </c>
    </row>
    <row r="3517" spans="4:33" x14ac:dyDescent="0.25">
      <c r="D3517" s="6" t="s">
        <v>154</v>
      </c>
      <c r="E3517" s="6" t="s">
        <v>52</v>
      </c>
      <c r="F3517" s="6" t="s">
        <v>1810</v>
      </c>
      <c r="G3517" s="6" t="s">
        <v>598</v>
      </c>
      <c r="H3517" s="6" t="s">
        <v>505</v>
      </c>
      <c r="I3517" s="6" t="s">
        <v>522</v>
      </c>
      <c r="J3517" s="6" t="s">
        <v>154</v>
      </c>
      <c r="K3517" s="6" t="s">
        <v>213</v>
      </c>
      <c r="L3517" s="6" t="s">
        <v>182</v>
      </c>
      <c r="M3517" s="43"/>
      <c r="N3517" s="44" t="s">
        <v>1979</v>
      </c>
      <c r="S3517" s="45" t="e">
        <f>_xlfn.CONCAT(#REF!,TRIM(tbl_PV_Milestones[[#This Row],[Milestone Description]]))</f>
        <v>#REF!</v>
      </c>
      <c r="T3517" s="84" t="str">
        <f>IF(COUNTIF(tbl_PV_Milestones[UID],tbl_PV_Milestones[[#This Row],[UID]])&gt;1,"Duplicate","")</f>
        <v>Duplicate</v>
      </c>
      <c r="U3517" s="42" t="str">
        <f>_xlfn.XLOOKUP(tbl_PV_Milestones[[#This Row],[Work ID]],tbl_PV_Meta[Work ID '#],tbl_PV_Meta[Sub-Portfolio])</f>
        <v>Sub-Portfolio 4</v>
      </c>
      <c r="V3517" s="41">
        <f>IF(MONTH(tbl_PV_Milestones[[#This Row],[Baseline Date]])&lt;7,YEAR(tbl_PV_Milestones[[#This Row],[Baseline Date]]),YEAR(tbl_PV_Milestones[[#This Row],[Baseline Date]])+1)</f>
        <v>1900</v>
      </c>
      <c r="W3517" s="41">
        <f>IF(MONTH(tbl_PV_Milestones[[#This Row],[Actual/Schedule Finish]])&lt;7,YEAR(tbl_PV_Milestones[[#This Row],[Actual/Schedule Finish]]),YEAR(tbl_PV_Milestones[[#This Row],[Actual/Schedule Finish]])+1)</f>
        <v>1900</v>
      </c>
      <c r="X3517" s="41" t="str">
        <f>IF(OR(tbl_PV_Milestones[[#This Row],[Project Status]]="Completed",tbl_PV_Milestones[[#This Row],[Project Status]]="Assumed Completed"),"Yes","No")</f>
        <v>No</v>
      </c>
      <c r="Y3517" s="41">
        <f>IF(tbl_PV_Milestones[[#This Row],[Baseline Date]]="",1,0)</f>
        <v>1</v>
      </c>
      <c r="Z3517" s="41">
        <f>IF(tbl_PV_Milestones[[#This Row],[Baseline Date]]&lt;PV_Meta!$B$7,1,0)</f>
        <v>1</v>
      </c>
      <c r="AA3517" s="41">
        <f>IF(tbl_PV_Milestones[[#This Row],[Complete]]="Yes",1,0)</f>
        <v>0</v>
      </c>
      <c r="AB3517" s="41">
        <f>IF(AND(tbl_PV_Milestones[[#This Row],[BL FY]]=2025,tbl_PV_Milestones[[#This Row],[Baseline Date]]&lt;PV_Meta!$B$7),1,0)</f>
        <v>0</v>
      </c>
      <c r="AC3517" s="41">
        <f>IF(AND(tbl_PV_Milestones[[#This Row],[Planned YTD]]=1,tbl_PV_Milestones[[#This Row],[Complete]]="Yes"),1,0)</f>
        <v>0</v>
      </c>
      <c r="AD3517" s="41">
        <f>IF(AND(tbl_PV_Milestones[[#This Row],[Actual/Schedule Finish]]&lt;PV_Meta!$B$7,tbl_PV_Milestones[[#This Row],[Complete]]="No",tbl_PV_Milestones[[#This Row],[Project Status]]&lt;&gt;"On Hold"),1,0)</f>
        <v>1</v>
      </c>
      <c r="AE3517" s="41">
        <f>IF(AND(tbl_PV_Milestones[[#This Row],[Actual/Schedule Finish]]&gt;tbl_PV_Milestones[[#This Row],[Baseline Date]],tbl_PV_Milestones[[#This Row],[Complete]]="No",tbl_PV_Milestones[[#This Row],[Project Status]]&lt;&gt;"On Hold",tbl_PV_Milestones[[#This Row],[Overdue]]=0,tbl_PV_Milestones[[#This Row],[To be Baselined]]&lt;&gt;1),1,0)</f>
        <v>0</v>
      </c>
      <c r="AF3517" s="41">
        <f>IF(AND(tbl_PV_Milestones[[#This Row],[BL FY]]=2025,tbl_PV_Milestones[[#This Row],[Finish FY]]&gt;2025),1,0)</f>
        <v>0</v>
      </c>
      <c r="AG3517" s="56" t="str">
        <f>_xlfn.XLOOKUP(tbl_PV_Milestones[[#This Row],[Work ID]],tbl_PV_Meta[Work ID '#],tbl_PV_Meta[Project Manager/Owner],,0)</f>
        <v>Project Manager 14</v>
      </c>
    </row>
    <row r="3518" spans="4:33" x14ac:dyDescent="0.25">
      <c r="D3518" s="6" t="s">
        <v>154</v>
      </c>
      <c r="E3518" s="6" t="s">
        <v>52</v>
      </c>
      <c r="F3518" s="6" t="s">
        <v>1810</v>
      </c>
      <c r="G3518" s="6" t="s">
        <v>745</v>
      </c>
      <c r="H3518" s="6" t="s">
        <v>505</v>
      </c>
      <c r="I3518" s="6" t="s">
        <v>522</v>
      </c>
      <c r="J3518" s="6" t="s">
        <v>154</v>
      </c>
      <c r="K3518" s="6" t="s">
        <v>213</v>
      </c>
      <c r="L3518" s="6" t="s">
        <v>182</v>
      </c>
      <c r="M3518" s="43"/>
      <c r="N3518" s="44" t="s">
        <v>1979</v>
      </c>
      <c r="S3518" s="45" t="e">
        <f>_xlfn.CONCAT(#REF!,TRIM(tbl_PV_Milestones[[#This Row],[Milestone Description]]))</f>
        <v>#REF!</v>
      </c>
      <c r="T3518" s="84" t="str">
        <f>IF(COUNTIF(tbl_PV_Milestones[UID],tbl_PV_Milestones[[#This Row],[UID]])&gt;1,"Duplicate","")</f>
        <v>Duplicate</v>
      </c>
      <c r="U3518" s="42" t="str">
        <f>_xlfn.XLOOKUP(tbl_PV_Milestones[[#This Row],[Work ID]],tbl_PV_Meta[Work ID '#],tbl_PV_Meta[Sub-Portfolio])</f>
        <v>Sub-Portfolio 4</v>
      </c>
      <c r="V3518" s="41">
        <f>IF(MONTH(tbl_PV_Milestones[[#This Row],[Baseline Date]])&lt;7,YEAR(tbl_PV_Milestones[[#This Row],[Baseline Date]]),YEAR(tbl_PV_Milestones[[#This Row],[Baseline Date]])+1)</f>
        <v>1900</v>
      </c>
      <c r="W3518" s="41">
        <f>IF(MONTH(tbl_PV_Milestones[[#This Row],[Actual/Schedule Finish]])&lt;7,YEAR(tbl_PV_Milestones[[#This Row],[Actual/Schedule Finish]]),YEAR(tbl_PV_Milestones[[#This Row],[Actual/Schedule Finish]])+1)</f>
        <v>1900</v>
      </c>
      <c r="X3518" s="41" t="str">
        <f>IF(OR(tbl_PV_Milestones[[#This Row],[Project Status]]="Completed",tbl_PV_Milestones[[#This Row],[Project Status]]="Assumed Completed"),"Yes","No")</f>
        <v>No</v>
      </c>
      <c r="Y3518" s="41">
        <f>IF(tbl_PV_Milestones[[#This Row],[Baseline Date]]="",1,0)</f>
        <v>1</v>
      </c>
      <c r="Z3518" s="41">
        <f>IF(tbl_PV_Milestones[[#This Row],[Baseline Date]]&lt;PV_Meta!$B$7,1,0)</f>
        <v>1</v>
      </c>
      <c r="AA3518" s="41">
        <f>IF(tbl_PV_Milestones[[#This Row],[Complete]]="Yes",1,0)</f>
        <v>0</v>
      </c>
      <c r="AB3518" s="41">
        <f>IF(AND(tbl_PV_Milestones[[#This Row],[BL FY]]=2025,tbl_PV_Milestones[[#This Row],[Baseline Date]]&lt;PV_Meta!$B$7),1,0)</f>
        <v>0</v>
      </c>
      <c r="AC3518" s="41">
        <f>IF(AND(tbl_PV_Milestones[[#This Row],[Planned YTD]]=1,tbl_PV_Milestones[[#This Row],[Complete]]="Yes"),1,0)</f>
        <v>0</v>
      </c>
      <c r="AD3518" s="41">
        <f>IF(AND(tbl_PV_Milestones[[#This Row],[Actual/Schedule Finish]]&lt;PV_Meta!$B$7,tbl_PV_Milestones[[#This Row],[Complete]]="No",tbl_PV_Milestones[[#This Row],[Project Status]]&lt;&gt;"On Hold"),1,0)</f>
        <v>1</v>
      </c>
      <c r="AE3518" s="41">
        <f>IF(AND(tbl_PV_Milestones[[#This Row],[Actual/Schedule Finish]]&gt;tbl_PV_Milestones[[#This Row],[Baseline Date]],tbl_PV_Milestones[[#This Row],[Complete]]="No",tbl_PV_Milestones[[#This Row],[Project Status]]&lt;&gt;"On Hold",tbl_PV_Milestones[[#This Row],[Overdue]]=0,tbl_PV_Milestones[[#This Row],[To be Baselined]]&lt;&gt;1),1,0)</f>
        <v>0</v>
      </c>
      <c r="AF3518" s="41">
        <f>IF(AND(tbl_PV_Milestones[[#This Row],[BL FY]]=2025,tbl_PV_Milestones[[#This Row],[Finish FY]]&gt;2025),1,0)</f>
        <v>0</v>
      </c>
      <c r="AG3518" s="56" t="str">
        <f>_xlfn.XLOOKUP(tbl_PV_Milestones[[#This Row],[Work ID]],tbl_PV_Meta[Work ID '#],tbl_PV_Meta[Project Manager/Owner],,0)</f>
        <v>Project Manager 14</v>
      </c>
    </row>
    <row r="3519" spans="4:33" x14ac:dyDescent="0.25">
      <c r="D3519" s="6" t="s">
        <v>154</v>
      </c>
      <c r="E3519" s="6" t="s">
        <v>52</v>
      </c>
      <c r="F3519" s="6" t="s">
        <v>1810</v>
      </c>
      <c r="G3519" s="6" t="s">
        <v>629</v>
      </c>
      <c r="H3519" s="6" t="s">
        <v>505</v>
      </c>
      <c r="I3519" s="6" t="s">
        <v>522</v>
      </c>
      <c r="J3519" s="6" t="s">
        <v>154</v>
      </c>
      <c r="K3519" s="6" t="s">
        <v>213</v>
      </c>
      <c r="L3519" s="6" t="s">
        <v>182</v>
      </c>
      <c r="M3519" s="43"/>
      <c r="N3519" s="44" t="s">
        <v>1979</v>
      </c>
      <c r="S3519" s="45" t="e">
        <f>_xlfn.CONCAT(#REF!,TRIM(tbl_PV_Milestones[[#This Row],[Milestone Description]]))</f>
        <v>#REF!</v>
      </c>
      <c r="T3519" s="84" t="str">
        <f>IF(COUNTIF(tbl_PV_Milestones[UID],tbl_PV_Milestones[[#This Row],[UID]])&gt;1,"Duplicate","")</f>
        <v>Duplicate</v>
      </c>
      <c r="U3519" s="42" t="str">
        <f>_xlfn.XLOOKUP(tbl_PV_Milestones[[#This Row],[Work ID]],tbl_PV_Meta[Work ID '#],tbl_PV_Meta[Sub-Portfolio])</f>
        <v>Sub-Portfolio 4</v>
      </c>
      <c r="V3519" s="41">
        <f>IF(MONTH(tbl_PV_Milestones[[#This Row],[Baseline Date]])&lt;7,YEAR(tbl_PV_Milestones[[#This Row],[Baseline Date]]),YEAR(tbl_PV_Milestones[[#This Row],[Baseline Date]])+1)</f>
        <v>1900</v>
      </c>
      <c r="W3519" s="41">
        <f>IF(MONTH(tbl_PV_Milestones[[#This Row],[Actual/Schedule Finish]])&lt;7,YEAR(tbl_PV_Milestones[[#This Row],[Actual/Schedule Finish]]),YEAR(tbl_PV_Milestones[[#This Row],[Actual/Schedule Finish]])+1)</f>
        <v>1900</v>
      </c>
      <c r="X3519" s="41" t="str">
        <f>IF(OR(tbl_PV_Milestones[[#This Row],[Project Status]]="Completed",tbl_PV_Milestones[[#This Row],[Project Status]]="Assumed Completed"),"Yes","No")</f>
        <v>No</v>
      </c>
      <c r="Y3519" s="41">
        <f>IF(tbl_PV_Milestones[[#This Row],[Baseline Date]]="",1,0)</f>
        <v>1</v>
      </c>
      <c r="Z3519" s="41">
        <f>IF(tbl_PV_Milestones[[#This Row],[Baseline Date]]&lt;PV_Meta!$B$7,1,0)</f>
        <v>1</v>
      </c>
      <c r="AA3519" s="41">
        <f>IF(tbl_PV_Milestones[[#This Row],[Complete]]="Yes",1,0)</f>
        <v>0</v>
      </c>
      <c r="AB3519" s="41">
        <f>IF(AND(tbl_PV_Milestones[[#This Row],[BL FY]]=2025,tbl_PV_Milestones[[#This Row],[Baseline Date]]&lt;PV_Meta!$B$7),1,0)</f>
        <v>0</v>
      </c>
      <c r="AC3519" s="41">
        <f>IF(AND(tbl_PV_Milestones[[#This Row],[Planned YTD]]=1,tbl_PV_Milestones[[#This Row],[Complete]]="Yes"),1,0)</f>
        <v>0</v>
      </c>
      <c r="AD3519" s="41">
        <f>IF(AND(tbl_PV_Milestones[[#This Row],[Actual/Schedule Finish]]&lt;PV_Meta!$B$7,tbl_PV_Milestones[[#This Row],[Complete]]="No",tbl_PV_Milestones[[#This Row],[Project Status]]&lt;&gt;"On Hold"),1,0)</f>
        <v>1</v>
      </c>
      <c r="AE3519" s="41">
        <f>IF(AND(tbl_PV_Milestones[[#This Row],[Actual/Schedule Finish]]&gt;tbl_PV_Milestones[[#This Row],[Baseline Date]],tbl_PV_Milestones[[#This Row],[Complete]]="No",tbl_PV_Milestones[[#This Row],[Project Status]]&lt;&gt;"On Hold",tbl_PV_Milestones[[#This Row],[Overdue]]=0,tbl_PV_Milestones[[#This Row],[To be Baselined]]&lt;&gt;1),1,0)</f>
        <v>0</v>
      </c>
      <c r="AF3519" s="41">
        <f>IF(AND(tbl_PV_Milestones[[#This Row],[BL FY]]=2025,tbl_PV_Milestones[[#This Row],[Finish FY]]&gt;2025),1,0)</f>
        <v>0</v>
      </c>
      <c r="AG3519" s="56" t="str">
        <f>_xlfn.XLOOKUP(tbl_PV_Milestones[[#This Row],[Work ID]],tbl_PV_Meta[Work ID '#],tbl_PV_Meta[Project Manager/Owner],,0)</f>
        <v>Project Manager 14</v>
      </c>
    </row>
    <row r="3520" spans="4:33" x14ac:dyDescent="0.25">
      <c r="D3520" s="6" t="s">
        <v>154</v>
      </c>
      <c r="E3520" s="6" t="s">
        <v>52</v>
      </c>
      <c r="F3520" s="6" t="s">
        <v>1810</v>
      </c>
      <c r="G3520" s="6" t="s">
        <v>746</v>
      </c>
      <c r="H3520" s="6" t="s">
        <v>505</v>
      </c>
      <c r="I3520" s="6" t="s">
        <v>522</v>
      </c>
      <c r="J3520" s="6" t="s">
        <v>154</v>
      </c>
      <c r="K3520" s="6" t="s">
        <v>213</v>
      </c>
      <c r="L3520" s="6" t="s">
        <v>182</v>
      </c>
      <c r="M3520" s="43"/>
      <c r="N3520" s="44" t="s">
        <v>1979</v>
      </c>
      <c r="S3520" s="45" t="e">
        <f>_xlfn.CONCAT(#REF!,TRIM(tbl_PV_Milestones[[#This Row],[Milestone Description]]))</f>
        <v>#REF!</v>
      </c>
      <c r="T3520" s="84" t="str">
        <f>IF(COUNTIF(tbl_PV_Milestones[UID],tbl_PV_Milestones[[#This Row],[UID]])&gt;1,"Duplicate","")</f>
        <v>Duplicate</v>
      </c>
      <c r="U3520" s="42" t="str">
        <f>_xlfn.XLOOKUP(tbl_PV_Milestones[[#This Row],[Work ID]],tbl_PV_Meta[Work ID '#],tbl_PV_Meta[Sub-Portfolio])</f>
        <v>Sub-Portfolio 4</v>
      </c>
      <c r="V3520" s="41">
        <f>IF(MONTH(tbl_PV_Milestones[[#This Row],[Baseline Date]])&lt;7,YEAR(tbl_PV_Milestones[[#This Row],[Baseline Date]]),YEAR(tbl_PV_Milestones[[#This Row],[Baseline Date]])+1)</f>
        <v>1900</v>
      </c>
      <c r="W3520" s="41">
        <f>IF(MONTH(tbl_PV_Milestones[[#This Row],[Actual/Schedule Finish]])&lt;7,YEAR(tbl_PV_Milestones[[#This Row],[Actual/Schedule Finish]]),YEAR(tbl_PV_Milestones[[#This Row],[Actual/Schedule Finish]])+1)</f>
        <v>1900</v>
      </c>
      <c r="X3520" s="41" t="str">
        <f>IF(OR(tbl_PV_Milestones[[#This Row],[Project Status]]="Completed",tbl_PV_Milestones[[#This Row],[Project Status]]="Assumed Completed"),"Yes","No")</f>
        <v>No</v>
      </c>
      <c r="Y3520" s="41">
        <f>IF(tbl_PV_Milestones[[#This Row],[Baseline Date]]="",1,0)</f>
        <v>1</v>
      </c>
      <c r="Z3520" s="41">
        <f>IF(tbl_PV_Milestones[[#This Row],[Baseline Date]]&lt;PV_Meta!$B$7,1,0)</f>
        <v>1</v>
      </c>
      <c r="AA3520" s="41">
        <f>IF(tbl_PV_Milestones[[#This Row],[Complete]]="Yes",1,0)</f>
        <v>0</v>
      </c>
      <c r="AB3520" s="41">
        <f>IF(AND(tbl_PV_Milestones[[#This Row],[BL FY]]=2025,tbl_PV_Milestones[[#This Row],[Baseline Date]]&lt;PV_Meta!$B$7),1,0)</f>
        <v>0</v>
      </c>
      <c r="AC3520" s="41">
        <f>IF(AND(tbl_PV_Milestones[[#This Row],[Planned YTD]]=1,tbl_PV_Milestones[[#This Row],[Complete]]="Yes"),1,0)</f>
        <v>0</v>
      </c>
      <c r="AD3520" s="41">
        <f>IF(AND(tbl_PV_Milestones[[#This Row],[Actual/Schedule Finish]]&lt;PV_Meta!$B$7,tbl_PV_Milestones[[#This Row],[Complete]]="No",tbl_PV_Milestones[[#This Row],[Project Status]]&lt;&gt;"On Hold"),1,0)</f>
        <v>1</v>
      </c>
      <c r="AE3520" s="41">
        <f>IF(AND(tbl_PV_Milestones[[#This Row],[Actual/Schedule Finish]]&gt;tbl_PV_Milestones[[#This Row],[Baseline Date]],tbl_PV_Milestones[[#This Row],[Complete]]="No",tbl_PV_Milestones[[#This Row],[Project Status]]&lt;&gt;"On Hold",tbl_PV_Milestones[[#This Row],[Overdue]]=0,tbl_PV_Milestones[[#This Row],[To be Baselined]]&lt;&gt;1),1,0)</f>
        <v>0</v>
      </c>
      <c r="AF3520" s="41">
        <f>IF(AND(tbl_PV_Milestones[[#This Row],[BL FY]]=2025,tbl_PV_Milestones[[#This Row],[Finish FY]]&gt;2025),1,0)</f>
        <v>0</v>
      </c>
      <c r="AG3520" s="56" t="str">
        <f>_xlfn.XLOOKUP(tbl_PV_Milestones[[#This Row],[Work ID]],tbl_PV_Meta[Work ID '#],tbl_PV_Meta[Project Manager/Owner],,0)</f>
        <v>Project Manager 14</v>
      </c>
    </row>
    <row r="3521" spans="4:33" x14ac:dyDescent="0.25">
      <c r="D3521" s="6" t="s">
        <v>154</v>
      </c>
      <c r="E3521" s="6" t="s">
        <v>52</v>
      </c>
      <c r="F3521" s="6" t="s">
        <v>1810</v>
      </c>
      <c r="G3521" s="6" t="s">
        <v>630</v>
      </c>
      <c r="H3521" s="6" t="s">
        <v>505</v>
      </c>
      <c r="I3521" s="6" t="s">
        <v>522</v>
      </c>
      <c r="J3521" s="6" t="s">
        <v>154</v>
      </c>
      <c r="K3521" s="6" t="s">
        <v>213</v>
      </c>
      <c r="L3521" s="6" t="s">
        <v>182</v>
      </c>
      <c r="M3521" s="43"/>
      <c r="N3521" s="44" t="s">
        <v>1979</v>
      </c>
      <c r="S3521" s="45" t="e">
        <f>_xlfn.CONCAT(#REF!,TRIM(tbl_PV_Milestones[[#This Row],[Milestone Description]]))</f>
        <v>#REF!</v>
      </c>
      <c r="T3521" s="84" t="str">
        <f>IF(COUNTIF(tbl_PV_Milestones[UID],tbl_PV_Milestones[[#This Row],[UID]])&gt;1,"Duplicate","")</f>
        <v>Duplicate</v>
      </c>
      <c r="U3521" s="42" t="str">
        <f>_xlfn.XLOOKUP(tbl_PV_Milestones[[#This Row],[Work ID]],tbl_PV_Meta[Work ID '#],tbl_PV_Meta[Sub-Portfolio])</f>
        <v>Sub-Portfolio 4</v>
      </c>
      <c r="V3521" s="41">
        <f>IF(MONTH(tbl_PV_Milestones[[#This Row],[Baseline Date]])&lt;7,YEAR(tbl_PV_Milestones[[#This Row],[Baseline Date]]),YEAR(tbl_PV_Milestones[[#This Row],[Baseline Date]])+1)</f>
        <v>1900</v>
      </c>
      <c r="W3521" s="41">
        <f>IF(MONTH(tbl_PV_Milestones[[#This Row],[Actual/Schedule Finish]])&lt;7,YEAR(tbl_PV_Milestones[[#This Row],[Actual/Schedule Finish]]),YEAR(tbl_PV_Milestones[[#This Row],[Actual/Schedule Finish]])+1)</f>
        <v>1900</v>
      </c>
      <c r="X3521" s="41" t="str">
        <f>IF(OR(tbl_PV_Milestones[[#This Row],[Project Status]]="Completed",tbl_PV_Milestones[[#This Row],[Project Status]]="Assumed Completed"),"Yes","No")</f>
        <v>No</v>
      </c>
      <c r="Y3521" s="41">
        <f>IF(tbl_PV_Milestones[[#This Row],[Baseline Date]]="",1,0)</f>
        <v>1</v>
      </c>
      <c r="Z3521" s="41">
        <f>IF(tbl_PV_Milestones[[#This Row],[Baseline Date]]&lt;PV_Meta!$B$7,1,0)</f>
        <v>1</v>
      </c>
      <c r="AA3521" s="41">
        <f>IF(tbl_PV_Milestones[[#This Row],[Complete]]="Yes",1,0)</f>
        <v>0</v>
      </c>
      <c r="AB3521" s="41">
        <f>IF(AND(tbl_PV_Milestones[[#This Row],[BL FY]]=2025,tbl_PV_Milestones[[#This Row],[Baseline Date]]&lt;PV_Meta!$B$7),1,0)</f>
        <v>0</v>
      </c>
      <c r="AC3521" s="41">
        <f>IF(AND(tbl_PV_Milestones[[#This Row],[Planned YTD]]=1,tbl_PV_Milestones[[#This Row],[Complete]]="Yes"),1,0)</f>
        <v>0</v>
      </c>
      <c r="AD3521" s="41">
        <f>IF(AND(tbl_PV_Milestones[[#This Row],[Actual/Schedule Finish]]&lt;PV_Meta!$B$7,tbl_PV_Milestones[[#This Row],[Complete]]="No",tbl_PV_Milestones[[#This Row],[Project Status]]&lt;&gt;"On Hold"),1,0)</f>
        <v>1</v>
      </c>
      <c r="AE3521" s="41">
        <f>IF(AND(tbl_PV_Milestones[[#This Row],[Actual/Schedule Finish]]&gt;tbl_PV_Milestones[[#This Row],[Baseline Date]],tbl_PV_Milestones[[#This Row],[Complete]]="No",tbl_PV_Milestones[[#This Row],[Project Status]]&lt;&gt;"On Hold",tbl_PV_Milestones[[#This Row],[Overdue]]=0,tbl_PV_Milestones[[#This Row],[To be Baselined]]&lt;&gt;1),1,0)</f>
        <v>0</v>
      </c>
      <c r="AF3521" s="41">
        <f>IF(AND(tbl_PV_Milestones[[#This Row],[BL FY]]=2025,tbl_PV_Milestones[[#This Row],[Finish FY]]&gt;2025),1,0)</f>
        <v>0</v>
      </c>
      <c r="AG3521" s="56" t="str">
        <f>_xlfn.XLOOKUP(tbl_PV_Milestones[[#This Row],[Work ID]],tbl_PV_Meta[Work ID '#],tbl_PV_Meta[Project Manager/Owner],,0)</f>
        <v>Project Manager 14</v>
      </c>
    </row>
    <row r="3522" spans="4:33" x14ac:dyDescent="0.25">
      <c r="D3522" s="6" t="s">
        <v>154</v>
      </c>
      <c r="E3522" s="6" t="s">
        <v>52</v>
      </c>
      <c r="F3522" s="6" t="s">
        <v>1810</v>
      </c>
      <c r="G3522" s="6" t="s">
        <v>521</v>
      </c>
      <c r="H3522" s="6" t="s">
        <v>505</v>
      </c>
      <c r="I3522" s="6" t="s">
        <v>522</v>
      </c>
      <c r="J3522" s="6" t="s">
        <v>154</v>
      </c>
      <c r="K3522" s="6" t="s">
        <v>213</v>
      </c>
      <c r="L3522" s="6" t="s">
        <v>182</v>
      </c>
      <c r="M3522" s="43"/>
      <c r="N3522" s="44" t="s">
        <v>1979</v>
      </c>
      <c r="S3522" s="45" t="e">
        <f>_xlfn.CONCAT(#REF!,TRIM(tbl_PV_Milestones[[#This Row],[Milestone Description]]))</f>
        <v>#REF!</v>
      </c>
      <c r="T3522" s="84" t="str">
        <f>IF(COUNTIF(tbl_PV_Milestones[UID],tbl_PV_Milestones[[#This Row],[UID]])&gt;1,"Duplicate","")</f>
        <v>Duplicate</v>
      </c>
      <c r="U3522" s="42" t="str">
        <f>_xlfn.XLOOKUP(tbl_PV_Milestones[[#This Row],[Work ID]],tbl_PV_Meta[Work ID '#],tbl_PV_Meta[Sub-Portfolio])</f>
        <v>Sub-Portfolio 4</v>
      </c>
      <c r="V3522" s="41">
        <f>IF(MONTH(tbl_PV_Milestones[[#This Row],[Baseline Date]])&lt;7,YEAR(tbl_PV_Milestones[[#This Row],[Baseline Date]]),YEAR(tbl_PV_Milestones[[#This Row],[Baseline Date]])+1)</f>
        <v>1900</v>
      </c>
      <c r="W3522" s="41">
        <f>IF(MONTH(tbl_PV_Milestones[[#This Row],[Actual/Schedule Finish]])&lt;7,YEAR(tbl_PV_Milestones[[#This Row],[Actual/Schedule Finish]]),YEAR(tbl_PV_Milestones[[#This Row],[Actual/Schedule Finish]])+1)</f>
        <v>1900</v>
      </c>
      <c r="X3522" s="41" t="str">
        <f>IF(OR(tbl_PV_Milestones[[#This Row],[Project Status]]="Completed",tbl_PV_Milestones[[#This Row],[Project Status]]="Assumed Completed"),"Yes","No")</f>
        <v>No</v>
      </c>
      <c r="Y3522" s="41">
        <f>IF(tbl_PV_Milestones[[#This Row],[Baseline Date]]="",1,0)</f>
        <v>1</v>
      </c>
      <c r="Z3522" s="41">
        <f>IF(tbl_PV_Milestones[[#This Row],[Baseline Date]]&lt;PV_Meta!$B$7,1,0)</f>
        <v>1</v>
      </c>
      <c r="AA3522" s="41">
        <f>IF(tbl_PV_Milestones[[#This Row],[Complete]]="Yes",1,0)</f>
        <v>0</v>
      </c>
      <c r="AB3522" s="41">
        <f>IF(AND(tbl_PV_Milestones[[#This Row],[BL FY]]=2025,tbl_PV_Milestones[[#This Row],[Baseline Date]]&lt;PV_Meta!$B$7),1,0)</f>
        <v>0</v>
      </c>
      <c r="AC3522" s="41">
        <f>IF(AND(tbl_PV_Milestones[[#This Row],[Planned YTD]]=1,tbl_PV_Milestones[[#This Row],[Complete]]="Yes"),1,0)</f>
        <v>0</v>
      </c>
      <c r="AD3522" s="41">
        <f>IF(AND(tbl_PV_Milestones[[#This Row],[Actual/Schedule Finish]]&lt;PV_Meta!$B$7,tbl_PV_Milestones[[#This Row],[Complete]]="No",tbl_PV_Milestones[[#This Row],[Project Status]]&lt;&gt;"On Hold"),1,0)</f>
        <v>1</v>
      </c>
      <c r="AE3522" s="41">
        <f>IF(AND(tbl_PV_Milestones[[#This Row],[Actual/Schedule Finish]]&gt;tbl_PV_Milestones[[#This Row],[Baseline Date]],tbl_PV_Milestones[[#This Row],[Complete]]="No",tbl_PV_Milestones[[#This Row],[Project Status]]&lt;&gt;"On Hold",tbl_PV_Milestones[[#This Row],[Overdue]]=0,tbl_PV_Milestones[[#This Row],[To be Baselined]]&lt;&gt;1),1,0)</f>
        <v>0</v>
      </c>
      <c r="AF3522" s="41">
        <f>IF(AND(tbl_PV_Milestones[[#This Row],[BL FY]]=2025,tbl_PV_Milestones[[#This Row],[Finish FY]]&gt;2025),1,0)</f>
        <v>0</v>
      </c>
      <c r="AG3522" s="56" t="str">
        <f>_xlfn.XLOOKUP(tbl_PV_Milestones[[#This Row],[Work ID]],tbl_PV_Meta[Work ID '#],tbl_PV_Meta[Project Manager/Owner],,0)</f>
        <v>Project Manager 14</v>
      </c>
    </row>
    <row r="3523" spans="4:33" x14ac:dyDescent="0.25">
      <c r="D3523" s="6" t="s">
        <v>154</v>
      </c>
      <c r="E3523" s="6" t="s">
        <v>52</v>
      </c>
      <c r="F3523" s="6" t="s">
        <v>1810</v>
      </c>
      <c r="G3523" s="6" t="s">
        <v>747</v>
      </c>
      <c r="H3523" s="6" t="s">
        <v>505</v>
      </c>
      <c r="I3523" s="6" t="s">
        <v>522</v>
      </c>
      <c r="J3523" s="6" t="s">
        <v>154</v>
      </c>
      <c r="K3523" s="6" t="s">
        <v>213</v>
      </c>
      <c r="L3523" s="6" t="s">
        <v>182</v>
      </c>
      <c r="M3523" s="43"/>
      <c r="N3523" s="44" t="s">
        <v>1979</v>
      </c>
      <c r="S3523" s="45" t="e">
        <f>_xlfn.CONCAT(#REF!,TRIM(tbl_PV_Milestones[[#This Row],[Milestone Description]]))</f>
        <v>#REF!</v>
      </c>
      <c r="T3523" s="84" t="str">
        <f>IF(COUNTIF(tbl_PV_Milestones[UID],tbl_PV_Milestones[[#This Row],[UID]])&gt;1,"Duplicate","")</f>
        <v>Duplicate</v>
      </c>
      <c r="U3523" s="42" t="str">
        <f>_xlfn.XLOOKUP(tbl_PV_Milestones[[#This Row],[Work ID]],tbl_PV_Meta[Work ID '#],tbl_PV_Meta[Sub-Portfolio])</f>
        <v>Sub-Portfolio 4</v>
      </c>
      <c r="V3523" s="41">
        <f>IF(MONTH(tbl_PV_Milestones[[#This Row],[Baseline Date]])&lt;7,YEAR(tbl_PV_Milestones[[#This Row],[Baseline Date]]),YEAR(tbl_PV_Milestones[[#This Row],[Baseline Date]])+1)</f>
        <v>1900</v>
      </c>
      <c r="W3523" s="41">
        <f>IF(MONTH(tbl_PV_Milestones[[#This Row],[Actual/Schedule Finish]])&lt;7,YEAR(tbl_PV_Milestones[[#This Row],[Actual/Schedule Finish]]),YEAR(tbl_PV_Milestones[[#This Row],[Actual/Schedule Finish]])+1)</f>
        <v>1900</v>
      </c>
      <c r="X3523" s="41" t="str">
        <f>IF(OR(tbl_PV_Milestones[[#This Row],[Project Status]]="Completed",tbl_PV_Milestones[[#This Row],[Project Status]]="Assumed Completed"),"Yes","No")</f>
        <v>No</v>
      </c>
      <c r="Y3523" s="41">
        <f>IF(tbl_PV_Milestones[[#This Row],[Baseline Date]]="",1,0)</f>
        <v>1</v>
      </c>
      <c r="Z3523" s="41">
        <f>IF(tbl_PV_Milestones[[#This Row],[Baseline Date]]&lt;PV_Meta!$B$7,1,0)</f>
        <v>1</v>
      </c>
      <c r="AA3523" s="41">
        <f>IF(tbl_PV_Milestones[[#This Row],[Complete]]="Yes",1,0)</f>
        <v>0</v>
      </c>
      <c r="AB3523" s="41">
        <f>IF(AND(tbl_PV_Milestones[[#This Row],[BL FY]]=2025,tbl_PV_Milestones[[#This Row],[Baseline Date]]&lt;PV_Meta!$B$7),1,0)</f>
        <v>0</v>
      </c>
      <c r="AC3523" s="41">
        <f>IF(AND(tbl_PV_Milestones[[#This Row],[Planned YTD]]=1,tbl_PV_Milestones[[#This Row],[Complete]]="Yes"),1,0)</f>
        <v>0</v>
      </c>
      <c r="AD3523" s="41">
        <f>IF(AND(tbl_PV_Milestones[[#This Row],[Actual/Schedule Finish]]&lt;PV_Meta!$B$7,tbl_PV_Milestones[[#This Row],[Complete]]="No",tbl_PV_Milestones[[#This Row],[Project Status]]&lt;&gt;"On Hold"),1,0)</f>
        <v>1</v>
      </c>
      <c r="AE3523" s="41">
        <f>IF(AND(tbl_PV_Milestones[[#This Row],[Actual/Schedule Finish]]&gt;tbl_PV_Milestones[[#This Row],[Baseline Date]],tbl_PV_Milestones[[#This Row],[Complete]]="No",tbl_PV_Milestones[[#This Row],[Project Status]]&lt;&gt;"On Hold",tbl_PV_Milestones[[#This Row],[Overdue]]=0,tbl_PV_Milestones[[#This Row],[To be Baselined]]&lt;&gt;1),1,0)</f>
        <v>0</v>
      </c>
      <c r="AF3523" s="41">
        <f>IF(AND(tbl_PV_Milestones[[#This Row],[BL FY]]=2025,tbl_PV_Milestones[[#This Row],[Finish FY]]&gt;2025),1,0)</f>
        <v>0</v>
      </c>
      <c r="AG3523" s="56" t="str">
        <f>_xlfn.XLOOKUP(tbl_PV_Milestones[[#This Row],[Work ID]],tbl_PV_Meta[Work ID '#],tbl_PV_Meta[Project Manager/Owner],,0)</f>
        <v>Project Manager 14</v>
      </c>
    </row>
    <row r="3524" spans="4:33" x14ac:dyDescent="0.25">
      <c r="D3524" s="6" t="s">
        <v>154</v>
      </c>
      <c r="E3524" s="6" t="s">
        <v>52</v>
      </c>
      <c r="F3524" s="6" t="s">
        <v>1811</v>
      </c>
      <c r="G3524" s="6" t="s">
        <v>562</v>
      </c>
      <c r="H3524" s="6" t="s">
        <v>505</v>
      </c>
      <c r="I3524" s="6" t="s">
        <v>522</v>
      </c>
      <c r="J3524" s="6" t="s">
        <v>154</v>
      </c>
      <c r="K3524" s="6" t="s">
        <v>213</v>
      </c>
      <c r="L3524" s="6" t="s">
        <v>455</v>
      </c>
      <c r="M3524" s="43"/>
      <c r="N3524" s="44" t="s">
        <v>1979</v>
      </c>
      <c r="S3524" s="45" t="e">
        <f>_xlfn.CONCAT(#REF!,TRIM(tbl_PV_Milestones[[#This Row],[Milestone Description]]))</f>
        <v>#REF!</v>
      </c>
      <c r="T3524" s="84" t="str">
        <f>IF(COUNTIF(tbl_PV_Milestones[UID],tbl_PV_Milestones[[#This Row],[UID]])&gt;1,"Duplicate","")</f>
        <v>Duplicate</v>
      </c>
      <c r="U3524" s="42" t="str">
        <f>_xlfn.XLOOKUP(tbl_PV_Milestones[[#This Row],[Work ID]],tbl_PV_Meta[Work ID '#],tbl_PV_Meta[Sub-Portfolio])</f>
        <v>Sub-Portfolio 4</v>
      </c>
      <c r="V3524" s="41">
        <f>IF(MONTH(tbl_PV_Milestones[[#This Row],[Baseline Date]])&lt;7,YEAR(tbl_PV_Milestones[[#This Row],[Baseline Date]]),YEAR(tbl_PV_Milestones[[#This Row],[Baseline Date]])+1)</f>
        <v>1900</v>
      </c>
      <c r="W3524" s="41">
        <f>IF(MONTH(tbl_PV_Milestones[[#This Row],[Actual/Schedule Finish]])&lt;7,YEAR(tbl_PV_Milestones[[#This Row],[Actual/Schedule Finish]]),YEAR(tbl_PV_Milestones[[#This Row],[Actual/Schedule Finish]])+1)</f>
        <v>1900</v>
      </c>
      <c r="X3524" s="41" t="str">
        <f>IF(OR(tbl_PV_Milestones[[#This Row],[Project Status]]="Completed",tbl_PV_Milestones[[#This Row],[Project Status]]="Assumed Completed"),"Yes","No")</f>
        <v>No</v>
      </c>
      <c r="Y3524" s="41">
        <f>IF(tbl_PV_Milestones[[#This Row],[Baseline Date]]="",1,0)</f>
        <v>1</v>
      </c>
      <c r="Z3524" s="41">
        <f>IF(tbl_PV_Milestones[[#This Row],[Baseline Date]]&lt;PV_Meta!$B$7,1,0)</f>
        <v>1</v>
      </c>
      <c r="AA3524" s="41">
        <f>IF(tbl_PV_Milestones[[#This Row],[Complete]]="Yes",1,0)</f>
        <v>0</v>
      </c>
      <c r="AB3524" s="41">
        <f>IF(AND(tbl_PV_Milestones[[#This Row],[BL FY]]=2025,tbl_PV_Milestones[[#This Row],[Baseline Date]]&lt;PV_Meta!$B$7),1,0)</f>
        <v>0</v>
      </c>
      <c r="AC3524" s="41">
        <f>IF(AND(tbl_PV_Milestones[[#This Row],[Planned YTD]]=1,tbl_PV_Milestones[[#This Row],[Complete]]="Yes"),1,0)</f>
        <v>0</v>
      </c>
      <c r="AD3524" s="41">
        <f>IF(AND(tbl_PV_Milestones[[#This Row],[Actual/Schedule Finish]]&lt;PV_Meta!$B$7,tbl_PV_Milestones[[#This Row],[Complete]]="No",tbl_PV_Milestones[[#This Row],[Project Status]]&lt;&gt;"On Hold"),1,0)</f>
        <v>1</v>
      </c>
      <c r="AE3524" s="41">
        <f>IF(AND(tbl_PV_Milestones[[#This Row],[Actual/Schedule Finish]]&gt;tbl_PV_Milestones[[#This Row],[Baseline Date]],tbl_PV_Milestones[[#This Row],[Complete]]="No",tbl_PV_Milestones[[#This Row],[Project Status]]&lt;&gt;"On Hold",tbl_PV_Milestones[[#This Row],[Overdue]]=0,tbl_PV_Milestones[[#This Row],[To be Baselined]]&lt;&gt;1),1,0)</f>
        <v>0</v>
      </c>
      <c r="AF3524" s="41">
        <f>IF(AND(tbl_PV_Milestones[[#This Row],[BL FY]]=2025,tbl_PV_Milestones[[#This Row],[Finish FY]]&gt;2025),1,0)</f>
        <v>0</v>
      </c>
      <c r="AG3524" s="56" t="str">
        <f>_xlfn.XLOOKUP(tbl_PV_Milestones[[#This Row],[Work ID]],tbl_PV_Meta[Work ID '#],tbl_PV_Meta[Project Manager/Owner],,0)</f>
        <v>Project Manager 14</v>
      </c>
    </row>
    <row r="3525" spans="4:33" x14ac:dyDescent="0.25">
      <c r="D3525" s="6" t="s">
        <v>154</v>
      </c>
      <c r="E3525" s="6" t="s">
        <v>52</v>
      </c>
      <c r="F3525" s="6" t="s">
        <v>1811</v>
      </c>
      <c r="G3525" s="6" t="s">
        <v>563</v>
      </c>
      <c r="H3525" s="6" t="s">
        <v>505</v>
      </c>
      <c r="I3525" s="6" t="s">
        <v>522</v>
      </c>
      <c r="J3525" s="6" t="s">
        <v>154</v>
      </c>
      <c r="K3525" s="6" t="s">
        <v>213</v>
      </c>
      <c r="L3525" s="6" t="s">
        <v>455</v>
      </c>
      <c r="M3525" s="43"/>
      <c r="N3525" s="44" t="s">
        <v>1979</v>
      </c>
      <c r="S3525" s="45" t="e">
        <f>_xlfn.CONCAT(#REF!,TRIM(tbl_PV_Milestones[[#This Row],[Milestone Description]]))</f>
        <v>#REF!</v>
      </c>
      <c r="T3525" s="84" t="str">
        <f>IF(COUNTIF(tbl_PV_Milestones[UID],tbl_PV_Milestones[[#This Row],[UID]])&gt;1,"Duplicate","")</f>
        <v>Duplicate</v>
      </c>
      <c r="U3525" s="42" t="str">
        <f>_xlfn.XLOOKUP(tbl_PV_Milestones[[#This Row],[Work ID]],tbl_PV_Meta[Work ID '#],tbl_PV_Meta[Sub-Portfolio])</f>
        <v>Sub-Portfolio 4</v>
      </c>
      <c r="V3525" s="41">
        <f>IF(MONTH(tbl_PV_Milestones[[#This Row],[Baseline Date]])&lt;7,YEAR(tbl_PV_Milestones[[#This Row],[Baseline Date]]),YEAR(tbl_PV_Milestones[[#This Row],[Baseline Date]])+1)</f>
        <v>1900</v>
      </c>
      <c r="W3525" s="41">
        <f>IF(MONTH(tbl_PV_Milestones[[#This Row],[Actual/Schedule Finish]])&lt;7,YEAR(tbl_PV_Milestones[[#This Row],[Actual/Schedule Finish]]),YEAR(tbl_PV_Milestones[[#This Row],[Actual/Schedule Finish]])+1)</f>
        <v>1900</v>
      </c>
      <c r="X3525" s="41" t="str">
        <f>IF(OR(tbl_PV_Milestones[[#This Row],[Project Status]]="Completed",tbl_PV_Milestones[[#This Row],[Project Status]]="Assumed Completed"),"Yes","No")</f>
        <v>No</v>
      </c>
      <c r="Y3525" s="41">
        <f>IF(tbl_PV_Milestones[[#This Row],[Baseline Date]]="",1,0)</f>
        <v>1</v>
      </c>
      <c r="Z3525" s="41">
        <f>IF(tbl_PV_Milestones[[#This Row],[Baseline Date]]&lt;PV_Meta!$B$7,1,0)</f>
        <v>1</v>
      </c>
      <c r="AA3525" s="41">
        <f>IF(tbl_PV_Milestones[[#This Row],[Complete]]="Yes",1,0)</f>
        <v>0</v>
      </c>
      <c r="AB3525" s="41">
        <f>IF(AND(tbl_PV_Milestones[[#This Row],[BL FY]]=2025,tbl_PV_Milestones[[#This Row],[Baseline Date]]&lt;PV_Meta!$B$7),1,0)</f>
        <v>0</v>
      </c>
      <c r="AC3525" s="41">
        <f>IF(AND(tbl_PV_Milestones[[#This Row],[Planned YTD]]=1,tbl_PV_Milestones[[#This Row],[Complete]]="Yes"),1,0)</f>
        <v>0</v>
      </c>
      <c r="AD3525" s="41">
        <f>IF(AND(tbl_PV_Milestones[[#This Row],[Actual/Schedule Finish]]&lt;PV_Meta!$B$7,tbl_PV_Milestones[[#This Row],[Complete]]="No",tbl_PV_Milestones[[#This Row],[Project Status]]&lt;&gt;"On Hold"),1,0)</f>
        <v>1</v>
      </c>
      <c r="AE3525" s="41">
        <f>IF(AND(tbl_PV_Milestones[[#This Row],[Actual/Schedule Finish]]&gt;tbl_PV_Milestones[[#This Row],[Baseline Date]],tbl_PV_Milestones[[#This Row],[Complete]]="No",tbl_PV_Milestones[[#This Row],[Project Status]]&lt;&gt;"On Hold",tbl_PV_Milestones[[#This Row],[Overdue]]=0,tbl_PV_Milestones[[#This Row],[To be Baselined]]&lt;&gt;1),1,0)</f>
        <v>0</v>
      </c>
      <c r="AF3525" s="41">
        <f>IF(AND(tbl_PV_Milestones[[#This Row],[BL FY]]=2025,tbl_PV_Milestones[[#This Row],[Finish FY]]&gt;2025),1,0)</f>
        <v>0</v>
      </c>
      <c r="AG3525" s="56" t="str">
        <f>_xlfn.XLOOKUP(tbl_PV_Milestones[[#This Row],[Work ID]],tbl_PV_Meta[Work ID '#],tbl_PV_Meta[Project Manager/Owner],,0)</f>
        <v>Project Manager 14</v>
      </c>
    </row>
    <row r="3526" spans="4:33" x14ac:dyDescent="0.25">
      <c r="D3526" s="6" t="s">
        <v>154</v>
      </c>
      <c r="E3526" s="6" t="s">
        <v>52</v>
      </c>
      <c r="F3526" s="6" t="s">
        <v>1811</v>
      </c>
      <c r="G3526" s="6" t="s">
        <v>738</v>
      </c>
      <c r="H3526" s="6" t="s">
        <v>505</v>
      </c>
      <c r="I3526" s="6" t="s">
        <v>522</v>
      </c>
      <c r="J3526" s="6" t="s">
        <v>154</v>
      </c>
      <c r="K3526" s="6" t="s">
        <v>213</v>
      </c>
      <c r="L3526" s="6" t="s">
        <v>455</v>
      </c>
      <c r="M3526" s="43"/>
      <c r="N3526" s="44" t="s">
        <v>1979</v>
      </c>
      <c r="S3526" s="45" t="e">
        <f>_xlfn.CONCAT(#REF!,TRIM(tbl_PV_Milestones[[#This Row],[Milestone Description]]))</f>
        <v>#REF!</v>
      </c>
      <c r="T3526" s="84" t="str">
        <f>IF(COUNTIF(tbl_PV_Milestones[UID],tbl_PV_Milestones[[#This Row],[UID]])&gt;1,"Duplicate","")</f>
        <v>Duplicate</v>
      </c>
      <c r="U3526" s="42" t="str">
        <f>_xlfn.XLOOKUP(tbl_PV_Milestones[[#This Row],[Work ID]],tbl_PV_Meta[Work ID '#],tbl_PV_Meta[Sub-Portfolio])</f>
        <v>Sub-Portfolio 4</v>
      </c>
      <c r="V3526" s="41">
        <f>IF(MONTH(tbl_PV_Milestones[[#This Row],[Baseline Date]])&lt;7,YEAR(tbl_PV_Milestones[[#This Row],[Baseline Date]]),YEAR(tbl_PV_Milestones[[#This Row],[Baseline Date]])+1)</f>
        <v>1900</v>
      </c>
      <c r="W3526" s="41">
        <f>IF(MONTH(tbl_PV_Milestones[[#This Row],[Actual/Schedule Finish]])&lt;7,YEAR(tbl_PV_Milestones[[#This Row],[Actual/Schedule Finish]]),YEAR(tbl_PV_Milestones[[#This Row],[Actual/Schedule Finish]])+1)</f>
        <v>1900</v>
      </c>
      <c r="X3526" s="41" t="str">
        <f>IF(OR(tbl_PV_Milestones[[#This Row],[Project Status]]="Completed",tbl_PV_Milestones[[#This Row],[Project Status]]="Assumed Completed"),"Yes","No")</f>
        <v>No</v>
      </c>
      <c r="Y3526" s="41">
        <f>IF(tbl_PV_Milestones[[#This Row],[Baseline Date]]="",1,0)</f>
        <v>1</v>
      </c>
      <c r="Z3526" s="41">
        <f>IF(tbl_PV_Milestones[[#This Row],[Baseline Date]]&lt;PV_Meta!$B$7,1,0)</f>
        <v>1</v>
      </c>
      <c r="AA3526" s="41">
        <f>IF(tbl_PV_Milestones[[#This Row],[Complete]]="Yes",1,0)</f>
        <v>0</v>
      </c>
      <c r="AB3526" s="41">
        <f>IF(AND(tbl_PV_Milestones[[#This Row],[BL FY]]=2025,tbl_PV_Milestones[[#This Row],[Baseline Date]]&lt;PV_Meta!$B$7),1,0)</f>
        <v>0</v>
      </c>
      <c r="AC3526" s="41">
        <f>IF(AND(tbl_PV_Milestones[[#This Row],[Planned YTD]]=1,tbl_PV_Milestones[[#This Row],[Complete]]="Yes"),1,0)</f>
        <v>0</v>
      </c>
      <c r="AD3526" s="41">
        <f>IF(AND(tbl_PV_Milestones[[#This Row],[Actual/Schedule Finish]]&lt;PV_Meta!$B$7,tbl_PV_Milestones[[#This Row],[Complete]]="No",tbl_PV_Milestones[[#This Row],[Project Status]]&lt;&gt;"On Hold"),1,0)</f>
        <v>1</v>
      </c>
      <c r="AE3526" s="41">
        <f>IF(AND(tbl_PV_Milestones[[#This Row],[Actual/Schedule Finish]]&gt;tbl_PV_Milestones[[#This Row],[Baseline Date]],tbl_PV_Milestones[[#This Row],[Complete]]="No",tbl_PV_Milestones[[#This Row],[Project Status]]&lt;&gt;"On Hold",tbl_PV_Milestones[[#This Row],[Overdue]]=0,tbl_PV_Milestones[[#This Row],[To be Baselined]]&lt;&gt;1),1,0)</f>
        <v>0</v>
      </c>
      <c r="AF3526" s="41">
        <f>IF(AND(tbl_PV_Milestones[[#This Row],[BL FY]]=2025,tbl_PV_Milestones[[#This Row],[Finish FY]]&gt;2025),1,0)</f>
        <v>0</v>
      </c>
      <c r="AG3526" s="56" t="str">
        <f>_xlfn.XLOOKUP(tbl_PV_Milestones[[#This Row],[Work ID]],tbl_PV_Meta[Work ID '#],tbl_PV_Meta[Project Manager/Owner],,0)</f>
        <v>Project Manager 14</v>
      </c>
    </row>
    <row r="3527" spans="4:33" x14ac:dyDescent="0.25">
      <c r="D3527" s="6" t="s">
        <v>154</v>
      </c>
      <c r="E3527" s="6" t="s">
        <v>52</v>
      </c>
      <c r="F3527" s="6" t="s">
        <v>1811</v>
      </c>
      <c r="G3527" s="6" t="s">
        <v>627</v>
      </c>
      <c r="H3527" s="6" t="s">
        <v>505</v>
      </c>
      <c r="I3527" s="6" t="s">
        <v>522</v>
      </c>
      <c r="J3527" s="6" t="s">
        <v>154</v>
      </c>
      <c r="K3527" s="6" t="s">
        <v>213</v>
      </c>
      <c r="L3527" s="6" t="s">
        <v>455</v>
      </c>
      <c r="M3527" s="43"/>
      <c r="N3527" s="44" t="s">
        <v>1979</v>
      </c>
      <c r="S3527" s="45" t="e">
        <f>_xlfn.CONCAT(#REF!,TRIM(tbl_PV_Milestones[[#This Row],[Milestone Description]]))</f>
        <v>#REF!</v>
      </c>
      <c r="T3527" s="84" t="str">
        <f>IF(COUNTIF(tbl_PV_Milestones[UID],tbl_PV_Milestones[[#This Row],[UID]])&gt;1,"Duplicate","")</f>
        <v>Duplicate</v>
      </c>
      <c r="U3527" s="42" t="str">
        <f>_xlfn.XLOOKUP(tbl_PV_Milestones[[#This Row],[Work ID]],tbl_PV_Meta[Work ID '#],tbl_PV_Meta[Sub-Portfolio])</f>
        <v>Sub-Portfolio 4</v>
      </c>
      <c r="V3527" s="41">
        <f>IF(MONTH(tbl_PV_Milestones[[#This Row],[Baseline Date]])&lt;7,YEAR(tbl_PV_Milestones[[#This Row],[Baseline Date]]),YEAR(tbl_PV_Milestones[[#This Row],[Baseline Date]])+1)</f>
        <v>1900</v>
      </c>
      <c r="W3527" s="41">
        <f>IF(MONTH(tbl_PV_Milestones[[#This Row],[Actual/Schedule Finish]])&lt;7,YEAR(tbl_PV_Milestones[[#This Row],[Actual/Schedule Finish]]),YEAR(tbl_PV_Milestones[[#This Row],[Actual/Schedule Finish]])+1)</f>
        <v>1900</v>
      </c>
      <c r="X3527" s="41" t="str">
        <f>IF(OR(tbl_PV_Milestones[[#This Row],[Project Status]]="Completed",tbl_PV_Milestones[[#This Row],[Project Status]]="Assumed Completed"),"Yes","No")</f>
        <v>No</v>
      </c>
      <c r="Y3527" s="41">
        <f>IF(tbl_PV_Milestones[[#This Row],[Baseline Date]]="",1,0)</f>
        <v>1</v>
      </c>
      <c r="Z3527" s="41">
        <f>IF(tbl_PV_Milestones[[#This Row],[Baseline Date]]&lt;PV_Meta!$B$7,1,0)</f>
        <v>1</v>
      </c>
      <c r="AA3527" s="41">
        <f>IF(tbl_PV_Milestones[[#This Row],[Complete]]="Yes",1,0)</f>
        <v>0</v>
      </c>
      <c r="AB3527" s="41">
        <f>IF(AND(tbl_PV_Milestones[[#This Row],[BL FY]]=2025,tbl_PV_Milestones[[#This Row],[Baseline Date]]&lt;PV_Meta!$B$7),1,0)</f>
        <v>0</v>
      </c>
      <c r="AC3527" s="41">
        <f>IF(AND(tbl_PV_Milestones[[#This Row],[Planned YTD]]=1,tbl_PV_Milestones[[#This Row],[Complete]]="Yes"),1,0)</f>
        <v>0</v>
      </c>
      <c r="AD3527" s="41">
        <f>IF(AND(tbl_PV_Milestones[[#This Row],[Actual/Schedule Finish]]&lt;PV_Meta!$B$7,tbl_PV_Milestones[[#This Row],[Complete]]="No",tbl_PV_Milestones[[#This Row],[Project Status]]&lt;&gt;"On Hold"),1,0)</f>
        <v>1</v>
      </c>
      <c r="AE3527" s="41">
        <f>IF(AND(tbl_PV_Milestones[[#This Row],[Actual/Schedule Finish]]&gt;tbl_PV_Milestones[[#This Row],[Baseline Date]],tbl_PV_Milestones[[#This Row],[Complete]]="No",tbl_PV_Milestones[[#This Row],[Project Status]]&lt;&gt;"On Hold",tbl_PV_Milestones[[#This Row],[Overdue]]=0,tbl_PV_Milestones[[#This Row],[To be Baselined]]&lt;&gt;1),1,0)</f>
        <v>0</v>
      </c>
      <c r="AF3527" s="41">
        <f>IF(AND(tbl_PV_Milestones[[#This Row],[BL FY]]=2025,tbl_PV_Milestones[[#This Row],[Finish FY]]&gt;2025),1,0)</f>
        <v>0</v>
      </c>
      <c r="AG3527" s="56" t="str">
        <f>_xlfn.XLOOKUP(tbl_PV_Milestones[[#This Row],[Work ID]],tbl_PV_Meta[Work ID '#],tbl_PV_Meta[Project Manager/Owner],,0)</f>
        <v>Project Manager 14</v>
      </c>
    </row>
    <row r="3528" spans="4:33" x14ac:dyDescent="0.25">
      <c r="D3528" s="6" t="s">
        <v>154</v>
      </c>
      <c r="E3528" s="6" t="s">
        <v>52</v>
      </c>
      <c r="F3528" s="6" t="s">
        <v>1811</v>
      </c>
      <c r="G3528" s="6" t="s">
        <v>566</v>
      </c>
      <c r="H3528" s="6" t="s">
        <v>505</v>
      </c>
      <c r="I3528" s="6" t="s">
        <v>522</v>
      </c>
      <c r="J3528" s="6" t="s">
        <v>154</v>
      </c>
      <c r="K3528" s="6" t="s">
        <v>213</v>
      </c>
      <c r="L3528" s="6" t="s">
        <v>455</v>
      </c>
      <c r="M3528" s="43"/>
      <c r="N3528" s="44" t="s">
        <v>1979</v>
      </c>
      <c r="S3528" s="45" t="e">
        <f>_xlfn.CONCAT(#REF!,TRIM(tbl_PV_Milestones[[#This Row],[Milestone Description]]))</f>
        <v>#REF!</v>
      </c>
      <c r="T3528" s="84" t="str">
        <f>IF(COUNTIF(tbl_PV_Milestones[UID],tbl_PV_Milestones[[#This Row],[UID]])&gt;1,"Duplicate","")</f>
        <v>Duplicate</v>
      </c>
      <c r="U3528" s="42" t="str">
        <f>_xlfn.XLOOKUP(tbl_PV_Milestones[[#This Row],[Work ID]],tbl_PV_Meta[Work ID '#],tbl_PV_Meta[Sub-Portfolio])</f>
        <v>Sub-Portfolio 4</v>
      </c>
      <c r="V3528" s="41">
        <f>IF(MONTH(tbl_PV_Milestones[[#This Row],[Baseline Date]])&lt;7,YEAR(tbl_PV_Milestones[[#This Row],[Baseline Date]]),YEAR(tbl_PV_Milestones[[#This Row],[Baseline Date]])+1)</f>
        <v>1900</v>
      </c>
      <c r="W3528" s="41">
        <f>IF(MONTH(tbl_PV_Milestones[[#This Row],[Actual/Schedule Finish]])&lt;7,YEAR(tbl_PV_Milestones[[#This Row],[Actual/Schedule Finish]]),YEAR(tbl_PV_Milestones[[#This Row],[Actual/Schedule Finish]])+1)</f>
        <v>1900</v>
      </c>
      <c r="X3528" s="41" t="str">
        <f>IF(OR(tbl_PV_Milestones[[#This Row],[Project Status]]="Completed",tbl_PV_Milestones[[#This Row],[Project Status]]="Assumed Completed"),"Yes","No")</f>
        <v>No</v>
      </c>
      <c r="Y3528" s="41">
        <f>IF(tbl_PV_Milestones[[#This Row],[Baseline Date]]="",1,0)</f>
        <v>1</v>
      </c>
      <c r="Z3528" s="41">
        <f>IF(tbl_PV_Milestones[[#This Row],[Baseline Date]]&lt;PV_Meta!$B$7,1,0)</f>
        <v>1</v>
      </c>
      <c r="AA3528" s="41">
        <f>IF(tbl_PV_Milestones[[#This Row],[Complete]]="Yes",1,0)</f>
        <v>0</v>
      </c>
      <c r="AB3528" s="41">
        <f>IF(AND(tbl_PV_Milestones[[#This Row],[BL FY]]=2025,tbl_PV_Milestones[[#This Row],[Baseline Date]]&lt;PV_Meta!$B$7),1,0)</f>
        <v>0</v>
      </c>
      <c r="AC3528" s="41">
        <f>IF(AND(tbl_PV_Milestones[[#This Row],[Planned YTD]]=1,tbl_PV_Milestones[[#This Row],[Complete]]="Yes"),1,0)</f>
        <v>0</v>
      </c>
      <c r="AD3528" s="41">
        <f>IF(AND(tbl_PV_Milestones[[#This Row],[Actual/Schedule Finish]]&lt;PV_Meta!$B$7,tbl_PV_Milestones[[#This Row],[Complete]]="No",tbl_PV_Milestones[[#This Row],[Project Status]]&lt;&gt;"On Hold"),1,0)</f>
        <v>1</v>
      </c>
      <c r="AE3528" s="41">
        <f>IF(AND(tbl_PV_Milestones[[#This Row],[Actual/Schedule Finish]]&gt;tbl_PV_Milestones[[#This Row],[Baseline Date]],tbl_PV_Milestones[[#This Row],[Complete]]="No",tbl_PV_Milestones[[#This Row],[Project Status]]&lt;&gt;"On Hold",tbl_PV_Milestones[[#This Row],[Overdue]]=0,tbl_PV_Milestones[[#This Row],[To be Baselined]]&lt;&gt;1),1,0)</f>
        <v>0</v>
      </c>
      <c r="AF3528" s="41">
        <f>IF(AND(tbl_PV_Milestones[[#This Row],[BL FY]]=2025,tbl_PV_Milestones[[#This Row],[Finish FY]]&gt;2025),1,0)</f>
        <v>0</v>
      </c>
      <c r="AG3528" s="56" t="str">
        <f>_xlfn.XLOOKUP(tbl_PV_Milestones[[#This Row],[Work ID]],tbl_PV_Meta[Work ID '#],tbl_PV_Meta[Project Manager/Owner],,0)</f>
        <v>Project Manager 14</v>
      </c>
    </row>
    <row r="3529" spans="4:33" x14ac:dyDescent="0.25">
      <c r="D3529" s="6" t="s">
        <v>154</v>
      </c>
      <c r="E3529" s="6" t="s">
        <v>52</v>
      </c>
      <c r="F3529" s="6" t="s">
        <v>1811</v>
      </c>
      <c r="G3529" s="6" t="s">
        <v>739</v>
      </c>
      <c r="H3529" s="6" t="s">
        <v>505</v>
      </c>
      <c r="I3529" s="6" t="s">
        <v>522</v>
      </c>
      <c r="J3529" s="6" t="s">
        <v>154</v>
      </c>
      <c r="K3529" s="6" t="s">
        <v>213</v>
      </c>
      <c r="L3529" s="6" t="s">
        <v>455</v>
      </c>
      <c r="M3529" s="43"/>
      <c r="N3529" s="44" t="s">
        <v>1979</v>
      </c>
      <c r="S3529" s="45" t="e">
        <f>_xlfn.CONCAT(#REF!,TRIM(tbl_PV_Milestones[[#This Row],[Milestone Description]]))</f>
        <v>#REF!</v>
      </c>
      <c r="T3529" s="84" t="str">
        <f>IF(COUNTIF(tbl_PV_Milestones[UID],tbl_PV_Milestones[[#This Row],[UID]])&gt;1,"Duplicate","")</f>
        <v>Duplicate</v>
      </c>
      <c r="U3529" s="42" t="str">
        <f>_xlfn.XLOOKUP(tbl_PV_Milestones[[#This Row],[Work ID]],tbl_PV_Meta[Work ID '#],tbl_PV_Meta[Sub-Portfolio])</f>
        <v>Sub-Portfolio 4</v>
      </c>
      <c r="V3529" s="41">
        <f>IF(MONTH(tbl_PV_Milestones[[#This Row],[Baseline Date]])&lt;7,YEAR(tbl_PV_Milestones[[#This Row],[Baseline Date]]),YEAR(tbl_PV_Milestones[[#This Row],[Baseline Date]])+1)</f>
        <v>1900</v>
      </c>
      <c r="W3529" s="41">
        <f>IF(MONTH(tbl_PV_Milestones[[#This Row],[Actual/Schedule Finish]])&lt;7,YEAR(tbl_PV_Milestones[[#This Row],[Actual/Schedule Finish]]),YEAR(tbl_PV_Milestones[[#This Row],[Actual/Schedule Finish]])+1)</f>
        <v>1900</v>
      </c>
      <c r="X3529" s="41" t="str">
        <f>IF(OR(tbl_PV_Milestones[[#This Row],[Project Status]]="Completed",tbl_PV_Milestones[[#This Row],[Project Status]]="Assumed Completed"),"Yes","No")</f>
        <v>No</v>
      </c>
      <c r="Y3529" s="41">
        <f>IF(tbl_PV_Milestones[[#This Row],[Baseline Date]]="",1,0)</f>
        <v>1</v>
      </c>
      <c r="Z3529" s="41">
        <f>IF(tbl_PV_Milestones[[#This Row],[Baseline Date]]&lt;PV_Meta!$B$7,1,0)</f>
        <v>1</v>
      </c>
      <c r="AA3529" s="41">
        <f>IF(tbl_PV_Milestones[[#This Row],[Complete]]="Yes",1,0)</f>
        <v>0</v>
      </c>
      <c r="AB3529" s="41">
        <f>IF(AND(tbl_PV_Milestones[[#This Row],[BL FY]]=2025,tbl_PV_Milestones[[#This Row],[Baseline Date]]&lt;PV_Meta!$B$7),1,0)</f>
        <v>0</v>
      </c>
      <c r="AC3529" s="41">
        <f>IF(AND(tbl_PV_Milestones[[#This Row],[Planned YTD]]=1,tbl_PV_Milestones[[#This Row],[Complete]]="Yes"),1,0)</f>
        <v>0</v>
      </c>
      <c r="AD3529" s="41">
        <f>IF(AND(tbl_PV_Milestones[[#This Row],[Actual/Schedule Finish]]&lt;PV_Meta!$B$7,tbl_PV_Milestones[[#This Row],[Complete]]="No",tbl_PV_Milestones[[#This Row],[Project Status]]&lt;&gt;"On Hold"),1,0)</f>
        <v>1</v>
      </c>
      <c r="AE3529" s="41">
        <f>IF(AND(tbl_PV_Milestones[[#This Row],[Actual/Schedule Finish]]&gt;tbl_PV_Milestones[[#This Row],[Baseline Date]],tbl_PV_Milestones[[#This Row],[Complete]]="No",tbl_PV_Milestones[[#This Row],[Project Status]]&lt;&gt;"On Hold",tbl_PV_Milestones[[#This Row],[Overdue]]=0,tbl_PV_Milestones[[#This Row],[To be Baselined]]&lt;&gt;1),1,0)</f>
        <v>0</v>
      </c>
      <c r="AF3529" s="41">
        <f>IF(AND(tbl_PV_Milestones[[#This Row],[BL FY]]=2025,tbl_PV_Milestones[[#This Row],[Finish FY]]&gt;2025),1,0)</f>
        <v>0</v>
      </c>
      <c r="AG3529" s="56" t="str">
        <f>_xlfn.XLOOKUP(tbl_PV_Milestones[[#This Row],[Work ID]],tbl_PV_Meta[Work ID '#],tbl_PV_Meta[Project Manager/Owner],,0)</f>
        <v>Project Manager 14</v>
      </c>
    </row>
    <row r="3530" spans="4:33" x14ac:dyDescent="0.25">
      <c r="D3530" s="6" t="s">
        <v>154</v>
      </c>
      <c r="E3530" s="6" t="s">
        <v>52</v>
      </c>
      <c r="F3530" s="6" t="s">
        <v>1811</v>
      </c>
      <c r="G3530" s="6" t="s">
        <v>740</v>
      </c>
      <c r="H3530" s="6" t="s">
        <v>505</v>
      </c>
      <c r="I3530" s="6" t="s">
        <v>522</v>
      </c>
      <c r="J3530" s="6" t="s">
        <v>154</v>
      </c>
      <c r="K3530" s="6" t="s">
        <v>213</v>
      </c>
      <c r="L3530" s="6" t="s">
        <v>455</v>
      </c>
      <c r="M3530" s="43"/>
      <c r="N3530" s="44" t="s">
        <v>1979</v>
      </c>
      <c r="S3530" s="45" t="e">
        <f>_xlfn.CONCAT(#REF!,TRIM(tbl_PV_Milestones[[#This Row],[Milestone Description]]))</f>
        <v>#REF!</v>
      </c>
      <c r="T3530" s="84" t="str">
        <f>IF(COUNTIF(tbl_PV_Milestones[UID],tbl_PV_Milestones[[#This Row],[UID]])&gt;1,"Duplicate","")</f>
        <v>Duplicate</v>
      </c>
      <c r="U3530" s="42" t="str">
        <f>_xlfn.XLOOKUP(tbl_PV_Milestones[[#This Row],[Work ID]],tbl_PV_Meta[Work ID '#],tbl_PV_Meta[Sub-Portfolio])</f>
        <v>Sub-Portfolio 4</v>
      </c>
      <c r="V3530" s="41">
        <f>IF(MONTH(tbl_PV_Milestones[[#This Row],[Baseline Date]])&lt;7,YEAR(tbl_PV_Milestones[[#This Row],[Baseline Date]]),YEAR(tbl_PV_Milestones[[#This Row],[Baseline Date]])+1)</f>
        <v>1900</v>
      </c>
      <c r="W3530" s="41">
        <f>IF(MONTH(tbl_PV_Milestones[[#This Row],[Actual/Schedule Finish]])&lt;7,YEAR(tbl_PV_Milestones[[#This Row],[Actual/Schedule Finish]]),YEAR(tbl_PV_Milestones[[#This Row],[Actual/Schedule Finish]])+1)</f>
        <v>1900</v>
      </c>
      <c r="X3530" s="41" t="str">
        <f>IF(OR(tbl_PV_Milestones[[#This Row],[Project Status]]="Completed",tbl_PV_Milestones[[#This Row],[Project Status]]="Assumed Completed"),"Yes","No")</f>
        <v>No</v>
      </c>
      <c r="Y3530" s="41">
        <f>IF(tbl_PV_Milestones[[#This Row],[Baseline Date]]="",1,0)</f>
        <v>1</v>
      </c>
      <c r="Z3530" s="41">
        <f>IF(tbl_PV_Milestones[[#This Row],[Baseline Date]]&lt;PV_Meta!$B$7,1,0)</f>
        <v>1</v>
      </c>
      <c r="AA3530" s="41">
        <f>IF(tbl_PV_Milestones[[#This Row],[Complete]]="Yes",1,0)</f>
        <v>0</v>
      </c>
      <c r="AB3530" s="41">
        <f>IF(AND(tbl_PV_Milestones[[#This Row],[BL FY]]=2025,tbl_PV_Milestones[[#This Row],[Baseline Date]]&lt;PV_Meta!$B$7),1,0)</f>
        <v>0</v>
      </c>
      <c r="AC3530" s="41">
        <f>IF(AND(tbl_PV_Milestones[[#This Row],[Planned YTD]]=1,tbl_PV_Milestones[[#This Row],[Complete]]="Yes"),1,0)</f>
        <v>0</v>
      </c>
      <c r="AD3530" s="41">
        <f>IF(AND(tbl_PV_Milestones[[#This Row],[Actual/Schedule Finish]]&lt;PV_Meta!$B$7,tbl_PV_Milestones[[#This Row],[Complete]]="No",tbl_PV_Milestones[[#This Row],[Project Status]]&lt;&gt;"On Hold"),1,0)</f>
        <v>1</v>
      </c>
      <c r="AE3530" s="41">
        <f>IF(AND(tbl_PV_Milestones[[#This Row],[Actual/Schedule Finish]]&gt;tbl_PV_Milestones[[#This Row],[Baseline Date]],tbl_PV_Milestones[[#This Row],[Complete]]="No",tbl_PV_Milestones[[#This Row],[Project Status]]&lt;&gt;"On Hold",tbl_PV_Milestones[[#This Row],[Overdue]]=0,tbl_PV_Milestones[[#This Row],[To be Baselined]]&lt;&gt;1),1,0)</f>
        <v>0</v>
      </c>
      <c r="AF3530" s="41">
        <f>IF(AND(tbl_PV_Milestones[[#This Row],[BL FY]]=2025,tbl_PV_Milestones[[#This Row],[Finish FY]]&gt;2025),1,0)</f>
        <v>0</v>
      </c>
      <c r="AG3530" s="56" t="str">
        <f>_xlfn.XLOOKUP(tbl_PV_Milestones[[#This Row],[Work ID]],tbl_PV_Meta[Work ID '#],tbl_PV_Meta[Project Manager/Owner],,0)</f>
        <v>Project Manager 14</v>
      </c>
    </row>
    <row r="3531" spans="4:33" x14ac:dyDescent="0.25">
      <c r="D3531" s="6" t="s">
        <v>154</v>
      </c>
      <c r="E3531" s="6" t="s">
        <v>52</v>
      </c>
      <c r="F3531" s="6" t="s">
        <v>1811</v>
      </c>
      <c r="G3531" s="6" t="s">
        <v>741</v>
      </c>
      <c r="H3531" s="6" t="s">
        <v>505</v>
      </c>
      <c r="I3531" s="6" t="s">
        <v>522</v>
      </c>
      <c r="J3531" s="6" t="s">
        <v>154</v>
      </c>
      <c r="K3531" s="6" t="s">
        <v>213</v>
      </c>
      <c r="L3531" s="6" t="s">
        <v>455</v>
      </c>
      <c r="M3531" s="43"/>
      <c r="N3531" s="44" t="s">
        <v>1979</v>
      </c>
      <c r="S3531" s="45" t="e">
        <f>_xlfn.CONCAT(#REF!,TRIM(tbl_PV_Milestones[[#This Row],[Milestone Description]]))</f>
        <v>#REF!</v>
      </c>
      <c r="T3531" s="84" t="str">
        <f>IF(COUNTIF(tbl_PV_Milestones[UID],tbl_PV_Milestones[[#This Row],[UID]])&gt;1,"Duplicate","")</f>
        <v>Duplicate</v>
      </c>
      <c r="U3531" s="42" t="str">
        <f>_xlfn.XLOOKUP(tbl_PV_Milestones[[#This Row],[Work ID]],tbl_PV_Meta[Work ID '#],tbl_PV_Meta[Sub-Portfolio])</f>
        <v>Sub-Portfolio 4</v>
      </c>
      <c r="V3531" s="41">
        <f>IF(MONTH(tbl_PV_Milestones[[#This Row],[Baseline Date]])&lt;7,YEAR(tbl_PV_Milestones[[#This Row],[Baseline Date]]),YEAR(tbl_PV_Milestones[[#This Row],[Baseline Date]])+1)</f>
        <v>1900</v>
      </c>
      <c r="W3531" s="41">
        <f>IF(MONTH(tbl_PV_Milestones[[#This Row],[Actual/Schedule Finish]])&lt;7,YEAR(tbl_PV_Milestones[[#This Row],[Actual/Schedule Finish]]),YEAR(tbl_PV_Milestones[[#This Row],[Actual/Schedule Finish]])+1)</f>
        <v>1900</v>
      </c>
      <c r="X3531" s="41" t="str">
        <f>IF(OR(tbl_PV_Milestones[[#This Row],[Project Status]]="Completed",tbl_PV_Milestones[[#This Row],[Project Status]]="Assumed Completed"),"Yes","No")</f>
        <v>No</v>
      </c>
      <c r="Y3531" s="41">
        <f>IF(tbl_PV_Milestones[[#This Row],[Baseline Date]]="",1,0)</f>
        <v>1</v>
      </c>
      <c r="Z3531" s="41">
        <f>IF(tbl_PV_Milestones[[#This Row],[Baseline Date]]&lt;PV_Meta!$B$7,1,0)</f>
        <v>1</v>
      </c>
      <c r="AA3531" s="41">
        <f>IF(tbl_PV_Milestones[[#This Row],[Complete]]="Yes",1,0)</f>
        <v>0</v>
      </c>
      <c r="AB3531" s="41">
        <f>IF(AND(tbl_PV_Milestones[[#This Row],[BL FY]]=2025,tbl_PV_Milestones[[#This Row],[Baseline Date]]&lt;PV_Meta!$B$7),1,0)</f>
        <v>0</v>
      </c>
      <c r="AC3531" s="41">
        <f>IF(AND(tbl_PV_Milestones[[#This Row],[Planned YTD]]=1,tbl_PV_Milestones[[#This Row],[Complete]]="Yes"),1,0)</f>
        <v>0</v>
      </c>
      <c r="AD3531" s="41">
        <f>IF(AND(tbl_PV_Milestones[[#This Row],[Actual/Schedule Finish]]&lt;PV_Meta!$B$7,tbl_PV_Milestones[[#This Row],[Complete]]="No",tbl_PV_Milestones[[#This Row],[Project Status]]&lt;&gt;"On Hold"),1,0)</f>
        <v>1</v>
      </c>
      <c r="AE3531" s="41">
        <f>IF(AND(tbl_PV_Milestones[[#This Row],[Actual/Schedule Finish]]&gt;tbl_PV_Milestones[[#This Row],[Baseline Date]],tbl_PV_Milestones[[#This Row],[Complete]]="No",tbl_PV_Milestones[[#This Row],[Project Status]]&lt;&gt;"On Hold",tbl_PV_Milestones[[#This Row],[Overdue]]=0,tbl_PV_Milestones[[#This Row],[To be Baselined]]&lt;&gt;1),1,0)</f>
        <v>0</v>
      </c>
      <c r="AF3531" s="41">
        <f>IF(AND(tbl_PV_Milestones[[#This Row],[BL FY]]=2025,tbl_PV_Milestones[[#This Row],[Finish FY]]&gt;2025),1,0)</f>
        <v>0</v>
      </c>
      <c r="AG3531" s="56" t="str">
        <f>_xlfn.XLOOKUP(tbl_PV_Milestones[[#This Row],[Work ID]],tbl_PV_Meta[Work ID '#],tbl_PV_Meta[Project Manager/Owner],,0)</f>
        <v>Project Manager 14</v>
      </c>
    </row>
    <row r="3532" spans="4:33" x14ac:dyDescent="0.25">
      <c r="D3532" s="6" t="s">
        <v>154</v>
      </c>
      <c r="E3532" s="6" t="s">
        <v>52</v>
      </c>
      <c r="F3532" s="6" t="s">
        <v>1811</v>
      </c>
      <c r="G3532" s="6" t="s">
        <v>742</v>
      </c>
      <c r="H3532" s="6" t="s">
        <v>505</v>
      </c>
      <c r="I3532" s="6" t="s">
        <v>522</v>
      </c>
      <c r="J3532" s="6" t="s">
        <v>154</v>
      </c>
      <c r="K3532" s="6" t="s">
        <v>213</v>
      </c>
      <c r="L3532" s="6" t="s">
        <v>455</v>
      </c>
      <c r="M3532" s="43"/>
      <c r="N3532" s="44" t="s">
        <v>1979</v>
      </c>
      <c r="S3532" s="45" t="e">
        <f>_xlfn.CONCAT(#REF!,TRIM(tbl_PV_Milestones[[#This Row],[Milestone Description]]))</f>
        <v>#REF!</v>
      </c>
      <c r="T3532" s="84" t="str">
        <f>IF(COUNTIF(tbl_PV_Milestones[UID],tbl_PV_Milestones[[#This Row],[UID]])&gt;1,"Duplicate","")</f>
        <v>Duplicate</v>
      </c>
      <c r="U3532" s="42" t="str">
        <f>_xlfn.XLOOKUP(tbl_PV_Milestones[[#This Row],[Work ID]],tbl_PV_Meta[Work ID '#],tbl_PV_Meta[Sub-Portfolio])</f>
        <v>Sub-Portfolio 4</v>
      </c>
      <c r="V3532" s="41">
        <f>IF(MONTH(tbl_PV_Milestones[[#This Row],[Baseline Date]])&lt;7,YEAR(tbl_PV_Milestones[[#This Row],[Baseline Date]]),YEAR(tbl_PV_Milestones[[#This Row],[Baseline Date]])+1)</f>
        <v>1900</v>
      </c>
      <c r="W3532" s="41">
        <f>IF(MONTH(tbl_PV_Milestones[[#This Row],[Actual/Schedule Finish]])&lt;7,YEAR(tbl_PV_Milestones[[#This Row],[Actual/Schedule Finish]]),YEAR(tbl_PV_Milestones[[#This Row],[Actual/Schedule Finish]])+1)</f>
        <v>1900</v>
      </c>
      <c r="X3532" s="41" t="str">
        <f>IF(OR(tbl_PV_Milestones[[#This Row],[Project Status]]="Completed",tbl_PV_Milestones[[#This Row],[Project Status]]="Assumed Completed"),"Yes","No")</f>
        <v>No</v>
      </c>
      <c r="Y3532" s="41">
        <f>IF(tbl_PV_Milestones[[#This Row],[Baseline Date]]="",1,0)</f>
        <v>1</v>
      </c>
      <c r="Z3532" s="41">
        <f>IF(tbl_PV_Milestones[[#This Row],[Baseline Date]]&lt;PV_Meta!$B$7,1,0)</f>
        <v>1</v>
      </c>
      <c r="AA3532" s="41">
        <f>IF(tbl_PV_Milestones[[#This Row],[Complete]]="Yes",1,0)</f>
        <v>0</v>
      </c>
      <c r="AB3532" s="41">
        <f>IF(AND(tbl_PV_Milestones[[#This Row],[BL FY]]=2025,tbl_PV_Milestones[[#This Row],[Baseline Date]]&lt;PV_Meta!$B$7),1,0)</f>
        <v>0</v>
      </c>
      <c r="AC3532" s="41">
        <f>IF(AND(tbl_PV_Milestones[[#This Row],[Planned YTD]]=1,tbl_PV_Milestones[[#This Row],[Complete]]="Yes"),1,0)</f>
        <v>0</v>
      </c>
      <c r="AD3532" s="41">
        <f>IF(AND(tbl_PV_Milestones[[#This Row],[Actual/Schedule Finish]]&lt;PV_Meta!$B$7,tbl_PV_Milestones[[#This Row],[Complete]]="No",tbl_PV_Milestones[[#This Row],[Project Status]]&lt;&gt;"On Hold"),1,0)</f>
        <v>1</v>
      </c>
      <c r="AE3532" s="41">
        <f>IF(AND(tbl_PV_Milestones[[#This Row],[Actual/Schedule Finish]]&gt;tbl_PV_Milestones[[#This Row],[Baseline Date]],tbl_PV_Milestones[[#This Row],[Complete]]="No",tbl_PV_Milestones[[#This Row],[Project Status]]&lt;&gt;"On Hold",tbl_PV_Milestones[[#This Row],[Overdue]]=0,tbl_PV_Milestones[[#This Row],[To be Baselined]]&lt;&gt;1),1,0)</f>
        <v>0</v>
      </c>
      <c r="AF3532" s="41">
        <f>IF(AND(tbl_PV_Milestones[[#This Row],[BL FY]]=2025,tbl_PV_Milestones[[#This Row],[Finish FY]]&gt;2025),1,0)</f>
        <v>0</v>
      </c>
      <c r="AG3532" s="56" t="str">
        <f>_xlfn.XLOOKUP(tbl_PV_Milestones[[#This Row],[Work ID]],tbl_PV_Meta[Work ID '#],tbl_PV_Meta[Project Manager/Owner],,0)</f>
        <v>Project Manager 14</v>
      </c>
    </row>
    <row r="3533" spans="4:33" x14ac:dyDescent="0.25">
      <c r="D3533" s="6" t="s">
        <v>154</v>
      </c>
      <c r="E3533" s="6" t="s">
        <v>52</v>
      </c>
      <c r="F3533" s="6" t="s">
        <v>1811</v>
      </c>
      <c r="G3533" s="6" t="s">
        <v>743</v>
      </c>
      <c r="H3533" s="6" t="s">
        <v>505</v>
      </c>
      <c r="I3533" s="6" t="s">
        <v>522</v>
      </c>
      <c r="J3533" s="6" t="s">
        <v>154</v>
      </c>
      <c r="K3533" s="6" t="s">
        <v>213</v>
      </c>
      <c r="L3533" s="6" t="s">
        <v>455</v>
      </c>
      <c r="M3533" s="43"/>
      <c r="N3533" s="44" t="s">
        <v>1979</v>
      </c>
      <c r="S3533" s="45" t="e">
        <f>_xlfn.CONCAT(#REF!,TRIM(tbl_PV_Milestones[[#This Row],[Milestone Description]]))</f>
        <v>#REF!</v>
      </c>
      <c r="T3533" s="84" t="str">
        <f>IF(COUNTIF(tbl_PV_Milestones[UID],tbl_PV_Milestones[[#This Row],[UID]])&gt;1,"Duplicate","")</f>
        <v>Duplicate</v>
      </c>
      <c r="U3533" s="42" t="str">
        <f>_xlfn.XLOOKUP(tbl_PV_Milestones[[#This Row],[Work ID]],tbl_PV_Meta[Work ID '#],tbl_PV_Meta[Sub-Portfolio])</f>
        <v>Sub-Portfolio 4</v>
      </c>
      <c r="V3533" s="41">
        <f>IF(MONTH(tbl_PV_Milestones[[#This Row],[Baseline Date]])&lt;7,YEAR(tbl_PV_Milestones[[#This Row],[Baseline Date]]),YEAR(tbl_PV_Milestones[[#This Row],[Baseline Date]])+1)</f>
        <v>1900</v>
      </c>
      <c r="W3533" s="41">
        <f>IF(MONTH(tbl_PV_Milestones[[#This Row],[Actual/Schedule Finish]])&lt;7,YEAR(tbl_PV_Milestones[[#This Row],[Actual/Schedule Finish]]),YEAR(tbl_PV_Milestones[[#This Row],[Actual/Schedule Finish]])+1)</f>
        <v>1900</v>
      </c>
      <c r="X3533" s="41" t="str">
        <f>IF(OR(tbl_PV_Milestones[[#This Row],[Project Status]]="Completed",tbl_PV_Milestones[[#This Row],[Project Status]]="Assumed Completed"),"Yes","No")</f>
        <v>No</v>
      </c>
      <c r="Y3533" s="41">
        <f>IF(tbl_PV_Milestones[[#This Row],[Baseline Date]]="",1,0)</f>
        <v>1</v>
      </c>
      <c r="Z3533" s="41">
        <f>IF(tbl_PV_Milestones[[#This Row],[Baseline Date]]&lt;PV_Meta!$B$7,1,0)</f>
        <v>1</v>
      </c>
      <c r="AA3533" s="41">
        <f>IF(tbl_PV_Milestones[[#This Row],[Complete]]="Yes",1,0)</f>
        <v>0</v>
      </c>
      <c r="AB3533" s="41">
        <f>IF(AND(tbl_PV_Milestones[[#This Row],[BL FY]]=2025,tbl_PV_Milestones[[#This Row],[Baseline Date]]&lt;PV_Meta!$B$7),1,0)</f>
        <v>0</v>
      </c>
      <c r="AC3533" s="41">
        <f>IF(AND(tbl_PV_Milestones[[#This Row],[Planned YTD]]=1,tbl_PV_Milestones[[#This Row],[Complete]]="Yes"),1,0)</f>
        <v>0</v>
      </c>
      <c r="AD3533" s="41">
        <f>IF(AND(tbl_PV_Milestones[[#This Row],[Actual/Schedule Finish]]&lt;PV_Meta!$B$7,tbl_PV_Milestones[[#This Row],[Complete]]="No",tbl_PV_Milestones[[#This Row],[Project Status]]&lt;&gt;"On Hold"),1,0)</f>
        <v>1</v>
      </c>
      <c r="AE3533" s="41">
        <f>IF(AND(tbl_PV_Milestones[[#This Row],[Actual/Schedule Finish]]&gt;tbl_PV_Milestones[[#This Row],[Baseline Date]],tbl_PV_Milestones[[#This Row],[Complete]]="No",tbl_PV_Milestones[[#This Row],[Project Status]]&lt;&gt;"On Hold",tbl_PV_Milestones[[#This Row],[Overdue]]=0,tbl_PV_Milestones[[#This Row],[To be Baselined]]&lt;&gt;1),1,0)</f>
        <v>0</v>
      </c>
      <c r="AF3533" s="41">
        <f>IF(AND(tbl_PV_Milestones[[#This Row],[BL FY]]=2025,tbl_PV_Milestones[[#This Row],[Finish FY]]&gt;2025),1,0)</f>
        <v>0</v>
      </c>
      <c r="AG3533" s="56" t="str">
        <f>_xlfn.XLOOKUP(tbl_PV_Milestones[[#This Row],[Work ID]],tbl_PV_Meta[Work ID '#],tbl_PV_Meta[Project Manager/Owner],,0)</f>
        <v>Project Manager 14</v>
      </c>
    </row>
    <row r="3534" spans="4:33" x14ac:dyDescent="0.25">
      <c r="D3534" s="6" t="s">
        <v>154</v>
      </c>
      <c r="E3534" s="6" t="s">
        <v>52</v>
      </c>
      <c r="F3534" s="6" t="s">
        <v>1811</v>
      </c>
      <c r="G3534" s="6" t="s">
        <v>703</v>
      </c>
      <c r="H3534" s="6" t="s">
        <v>505</v>
      </c>
      <c r="I3534" s="6" t="s">
        <v>522</v>
      </c>
      <c r="J3534" s="6" t="s">
        <v>154</v>
      </c>
      <c r="K3534" s="6" t="s">
        <v>213</v>
      </c>
      <c r="L3534" s="6" t="s">
        <v>455</v>
      </c>
      <c r="M3534" s="43"/>
      <c r="N3534" s="44" t="s">
        <v>1979</v>
      </c>
      <c r="S3534" s="45" t="e">
        <f>_xlfn.CONCAT(#REF!,TRIM(tbl_PV_Milestones[[#This Row],[Milestone Description]]))</f>
        <v>#REF!</v>
      </c>
      <c r="T3534" s="84" t="str">
        <f>IF(COUNTIF(tbl_PV_Milestones[UID],tbl_PV_Milestones[[#This Row],[UID]])&gt;1,"Duplicate","")</f>
        <v>Duplicate</v>
      </c>
      <c r="U3534" s="42" t="str">
        <f>_xlfn.XLOOKUP(tbl_PV_Milestones[[#This Row],[Work ID]],tbl_PV_Meta[Work ID '#],tbl_PV_Meta[Sub-Portfolio])</f>
        <v>Sub-Portfolio 4</v>
      </c>
      <c r="V3534" s="41">
        <f>IF(MONTH(tbl_PV_Milestones[[#This Row],[Baseline Date]])&lt;7,YEAR(tbl_PV_Milestones[[#This Row],[Baseline Date]]),YEAR(tbl_PV_Milestones[[#This Row],[Baseline Date]])+1)</f>
        <v>1900</v>
      </c>
      <c r="W3534" s="41">
        <f>IF(MONTH(tbl_PV_Milestones[[#This Row],[Actual/Schedule Finish]])&lt;7,YEAR(tbl_PV_Milestones[[#This Row],[Actual/Schedule Finish]]),YEAR(tbl_PV_Milestones[[#This Row],[Actual/Schedule Finish]])+1)</f>
        <v>1900</v>
      </c>
      <c r="X3534" s="41" t="str">
        <f>IF(OR(tbl_PV_Milestones[[#This Row],[Project Status]]="Completed",tbl_PV_Milestones[[#This Row],[Project Status]]="Assumed Completed"),"Yes","No")</f>
        <v>No</v>
      </c>
      <c r="Y3534" s="41">
        <f>IF(tbl_PV_Milestones[[#This Row],[Baseline Date]]="",1,0)</f>
        <v>1</v>
      </c>
      <c r="Z3534" s="41">
        <f>IF(tbl_PV_Milestones[[#This Row],[Baseline Date]]&lt;PV_Meta!$B$7,1,0)</f>
        <v>1</v>
      </c>
      <c r="AA3534" s="41">
        <f>IF(tbl_PV_Milestones[[#This Row],[Complete]]="Yes",1,0)</f>
        <v>0</v>
      </c>
      <c r="AB3534" s="41">
        <f>IF(AND(tbl_PV_Milestones[[#This Row],[BL FY]]=2025,tbl_PV_Milestones[[#This Row],[Baseline Date]]&lt;PV_Meta!$B$7),1,0)</f>
        <v>0</v>
      </c>
      <c r="AC3534" s="41">
        <f>IF(AND(tbl_PV_Milestones[[#This Row],[Planned YTD]]=1,tbl_PV_Milestones[[#This Row],[Complete]]="Yes"),1,0)</f>
        <v>0</v>
      </c>
      <c r="AD3534" s="41">
        <f>IF(AND(tbl_PV_Milestones[[#This Row],[Actual/Schedule Finish]]&lt;PV_Meta!$B$7,tbl_PV_Milestones[[#This Row],[Complete]]="No",tbl_PV_Milestones[[#This Row],[Project Status]]&lt;&gt;"On Hold"),1,0)</f>
        <v>1</v>
      </c>
      <c r="AE3534" s="41">
        <f>IF(AND(tbl_PV_Milestones[[#This Row],[Actual/Schedule Finish]]&gt;tbl_PV_Milestones[[#This Row],[Baseline Date]],tbl_PV_Milestones[[#This Row],[Complete]]="No",tbl_PV_Milestones[[#This Row],[Project Status]]&lt;&gt;"On Hold",tbl_PV_Milestones[[#This Row],[Overdue]]=0,tbl_PV_Milestones[[#This Row],[To be Baselined]]&lt;&gt;1),1,0)</f>
        <v>0</v>
      </c>
      <c r="AF3534" s="41">
        <f>IF(AND(tbl_PV_Milestones[[#This Row],[BL FY]]=2025,tbl_PV_Milestones[[#This Row],[Finish FY]]&gt;2025),1,0)</f>
        <v>0</v>
      </c>
      <c r="AG3534" s="56" t="str">
        <f>_xlfn.XLOOKUP(tbl_PV_Milestones[[#This Row],[Work ID]],tbl_PV_Meta[Work ID '#],tbl_PV_Meta[Project Manager/Owner],,0)</f>
        <v>Project Manager 14</v>
      </c>
    </row>
    <row r="3535" spans="4:33" x14ac:dyDescent="0.25">
      <c r="D3535" s="6" t="s">
        <v>154</v>
      </c>
      <c r="E3535" s="6" t="s">
        <v>52</v>
      </c>
      <c r="F3535" s="6" t="s">
        <v>1811</v>
      </c>
      <c r="G3535" s="6" t="s">
        <v>595</v>
      </c>
      <c r="H3535" s="6" t="s">
        <v>505</v>
      </c>
      <c r="I3535" s="6" t="s">
        <v>522</v>
      </c>
      <c r="J3535" s="6" t="s">
        <v>154</v>
      </c>
      <c r="K3535" s="6" t="s">
        <v>213</v>
      </c>
      <c r="L3535" s="6" t="s">
        <v>455</v>
      </c>
      <c r="M3535" s="43"/>
      <c r="N3535" s="44" t="s">
        <v>1979</v>
      </c>
      <c r="S3535" s="45" t="e">
        <f>_xlfn.CONCAT(#REF!,TRIM(tbl_PV_Milestones[[#This Row],[Milestone Description]]))</f>
        <v>#REF!</v>
      </c>
      <c r="T3535" s="84" t="str">
        <f>IF(COUNTIF(tbl_PV_Milestones[UID],tbl_PV_Milestones[[#This Row],[UID]])&gt;1,"Duplicate","")</f>
        <v>Duplicate</v>
      </c>
      <c r="U3535" s="42" t="str">
        <f>_xlfn.XLOOKUP(tbl_PV_Milestones[[#This Row],[Work ID]],tbl_PV_Meta[Work ID '#],tbl_PV_Meta[Sub-Portfolio])</f>
        <v>Sub-Portfolio 4</v>
      </c>
      <c r="V3535" s="41">
        <f>IF(MONTH(tbl_PV_Milestones[[#This Row],[Baseline Date]])&lt;7,YEAR(tbl_PV_Milestones[[#This Row],[Baseline Date]]),YEAR(tbl_PV_Milestones[[#This Row],[Baseline Date]])+1)</f>
        <v>1900</v>
      </c>
      <c r="W3535" s="41">
        <f>IF(MONTH(tbl_PV_Milestones[[#This Row],[Actual/Schedule Finish]])&lt;7,YEAR(tbl_PV_Milestones[[#This Row],[Actual/Schedule Finish]]),YEAR(tbl_PV_Milestones[[#This Row],[Actual/Schedule Finish]])+1)</f>
        <v>1900</v>
      </c>
      <c r="X3535" s="41" t="str">
        <f>IF(OR(tbl_PV_Milestones[[#This Row],[Project Status]]="Completed",tbl_PV_Milestones[[#This Row],[Project Status]]="Assumed Completed"),"Yes","No")</f>
        <v>No</v>
      </c>
      <c r="Y3535" s="41">
        <f>IF(tbl_PV_Milestones[[#This Row],[Baseline Date]]="",1,0)</f>
        <v>1</v>
      </c>
      <c r="Z3535" s="41">
        <f>IF(tbl_PV_Milestones[[#This Row],[Baseline Date]]&lt;PV_Meta!$B$7,1,0)</f>
        <v>1</v>
      </c>
      <c r="AA3535" s="41">
        <f>IF(tbl_PV_Milestones[[#This Row],[Complete]]="Yes",1,0)</f>
        <v>0</v>
      </c>
      <c r="AB3535" s="41">
        <f>IF(AND(tbl_PV_Milestones[[#This Row],[BL FY]]=2025,tbl_PV_Milestones[[#This Row],[Baseline Date]]&lt;PV_Meta!$B$7),1,0)</f>
        <v>0</v>
      </c>
      <c r="AC3535" s="41">
        <f>IF(AND(tbl_PV_Milestones[[#This Row],[Planned YTD]]=1,tbl_PV_Milestones[[#This Row],[Complete]]="Yes"),1,0)</f>
        <v>0</v>
      </c>
      <c r="AD3535" s="41">
        <f>IF(AND(tbl_PV_Milestones[[#This Row],[Actual/Schedule Finish]]&lt;PV_Meta!$B$7,tbl_PV_Milestones[[#This Row],[Complete]]="No",tbl_PV_Milestones[[#This Row],[Project Status]]&lt;&gt;"On Hold"),1,0)</f>
        <v>1</v>
      </c>
      <c r="AE3535" s="41">
        <f>IF(AND(tbl_PV_Milestones[[#This Row],[Actual/Schedule Finish]]&gt;tbl_PV_Milestones[[#This Row],[Baseline Date]],tbl_PV_Milestones[[#This Row],[Complete]]="No",tbl_PV_Milestones[[#This Row],[Project Status]]&lt;&gt;"On Hold",tbl_PV_Milestones[[#This Row],[Overdue]]=0,tbl_PV_Milestones[[#This Row],[To be Baselined]]&lt;&gt;1),1,0)</f>
        <v>0</v>
      </c>
      <c r="AF3535" s="41">
        <f>IF(AND(tbl_PV_Milestones[[#This Row],[BL FY]]=2025,tbl_PV_Milestones[[#This Row],[Finish FY]]&gt;2025),1,0)</f>
        <v>0</v>
      </c>
      <c r="AG3535" s="56" t="str">
        <f>_xlfn.XLOOKUP(tbl_PV_Milestones[[#This Row],[Work ID]],tbl_PV_Meta[Work ID '#],tbl_PV_Meta[Project Manager/Owner],,0)</f>
        <v>Project Manager 14</v>
      </c>
    </row>
    <row r="3536" spans="4:33" x14ac:dyDescent="0.25">
      <c r="D3536" s="6" t="s">
        <v>154</v>
      </c>
      <c r="E3536" s="6" t="s">
        <v>52</v>
      </c>
      <c r="F3536" s="6" t="s">
        <v>1811</v>
      </c>
      <c r="G3536" s="6" t="s">
        <v>569</v>
      </c>
      <c r="H3536" s="6" t="s">
        <v>505</v>
      </c>
      <c r="I3536" s="6" t="s">
        <v>522</v>
      </c>
      <c r="J3536" s="6" t="s">
        <v>154</v>
      </c>
      <c r="K3536" s="6" t="s">
        <v>213</v>
      </c>
      <c r="L3536" s="6" t="s">
        <v>455</v>
      </c>
      <c r="M3536" s="43"/>
      <c r="N3536" s="44" t="s">
        <v>1979</v>
      </c>
      <c r="S3536" s="45" t="e">
        <f>_xlfn.CONCAT(#REF!,TRIM(tbl_PV_Milestones[[#This Row],[Milestone Description]]))</f>
        <v>#REF!</v>
      </c>
      <c r="T3536" s="84" t="str">
        <f>IF(COUNTIF(tbl_PV_Milestones[UID],tbl_PV_Milestones[[#This Row],[UID]])&gt;1,"Duplicate","")</f>
        <v>Duplicate</v>
      </c>
      <c r="U3536" s="42" t="str">
        <f>_xlfn.XLOOKUP(tbl_PV_Milestones[[#This Row],[Work ID]],tbl_PV_Meta[Work ID '#],tbl_PV_Meta[Sub-Portfolio])</f>
        <v>Sub-Portfolio 4</v>
      </c>
      <c r="V3536" s="41">
        <f>IF(MONTH(tbl_PV_Milestones[[#This Row],[Baseline Date]])&lt;7,YEAR(tbl_PV_Milestones[[#This Row],[Baseline Date]]),YEAR(tbl_PV_Milestones[[#This Row],[Baseline Date]])+1)</f>
        <v>1900</v>
      </c>
      <c r="W3536" s="41">
        <f>IF(MONTH(tbl_PV_Milestones[[#This Row],[Actual/Schedule Finish]])&lt;7,YEAR(tbl_PV_Milestones[[#This Row],[Actual/Schedule Finish]]),YEAR(tbl_PV_Milestones[[#This Row],[Actual/Schedule Finish]])+1)</f>
        <v>1900</v>
      </c>
      <c r="X3536" s="41" t="str">
        <f>IF(OR(tbl_PV_Milestones[[#This Row],[Project Status]]="Completed",tbl_PV_Milestones[[#This Row],[Project Status]]="Assumed Completed"),"Yes","No")</f>
        <v>No</v>
      </c>
      <c r="Y3536" s="41">
        <f>IF(tbl_PV_Milestones[[#This Row],[Baseline Date]]="",1,0)</f>
        <v>1</v>
      </c>
      <c r="Z3536" s="41">
        <f>IF(tbl_PV_Milestones[[#This Row],[Baseline Date]]&lt;PV_Meta!$B$7,1,0)</f>
        <v>1</v>
      </c>
      <c r="AA3536" s="41">
        <f>IF(tbl_PV_Milestones[[#This Row],[Complete]]="Yes",1,0)</f>
        <v>0</v>
      </c>
      <c r="AB3536" s="41">
        <f>IF(AND(tbl_PV_Milestones[[#This Row],[BL FY]]=2025,tbl_PV_Milestones[[#This Row],[Baseline Date]]&lt;PV_Meta!$B$7),1,0)</f>
        <v>0</v>
      </c>
      <c r="AC3536" s="41">
        <f>IF(AND(tbl_PV_Milestones[[#This Row],[Planned YTD]]=1,tbl_PV_Milestones[[#This Row],[Complete]]="Yes"),1,0)</f>
        <v>0</v>
      </c>
      <c r="AD3536" s="41">
        <f>IF(AND(tbl_PV_Milestones[[#This Row],[Actual/Schedule Finish]]&lt;PV_Meta!$B$7,tbl_PV_Milestones[[#This Row],[Complete]]="No",tbl_PV_Milestones[[#This Row],[Project Status]]&lt;&gt;"On Hold"),1,0)</f>
        <v>1</v>
      </c>
      <c r="AE3536" s="41">
        <f>IF(AND(tbl_PV_Milestones[[#This Row],[Actual/Schedule Finish]]&gt;tbl_PV_Milestones[[#This Row],[Baseline Date]],tbl_PV_Milestones[[#This Row],[Complete]]="No",tbl_PV_Milestones[[#This Row],[Project Status]]&lt;&gt;"On Hold",tbl_PV_Milestones[[#This Row],[Overdue]]=0,tbl_PV_Milestones[[#This Row],[To be Baselined]]&lt;&gt;1),1,0)</f>
        <v>0</v>
      </c>
      <c r="AF3536" s="41">
        <f>IF(AND(tbl_PV_Milestones[[#This Row],[BL FY]]=2025,tbl_PV_Milestones[[#This Row],[Finish FY]]&gt;2025),1,0)</f>
        <v>0</v>
      </c>
      <c r="AG3536" s="56" t="str">
        <f>_xlfn.XLOOKUP(tbl_PV_Milestones[[#This Row],[Work ID]],tbl_PV_Meta[Work ID '#],tbl_PV_Meta[Project Manager/Owner],,0)</f>
        <v>Project Manager 14</v>
      </c>
    </row>
    <row r="3537" spans="4:33" x14ac:dyDescent="0.25">
      <c r="D3537" s="6" t="s">
        <v>154</v>
      </c>
      <c r="E3537" s="6" t="s">
        <v>52</v>
      </c>
      <c r="F3537" s="6" t="s">
        <v>1811</v>
      </c>
      <c r="G3537" s="6" t="s">
        <v>628</v>
      </c>
      <c r="H3537" s="6" t="s">
        <v>505</v>
      </c>
      <c r="I3537" s="6" t="s">
        <v>522</v>
      </c>
      <c r="J3537" s="6" t="s">
        <v>154</v>
      </c>
      <c r="K3537" s="6" t="s">
        <v>213</v>
      </c>
      <c r="L3537" s="6" t="s">
        <v>455</v>
      </c>
      <c r="M3537" s="43"/>
      <c r="N3537" s="44" t="s">
        <v>1979</v>
      </c>
      <c r="S3537" s="45" t="e">
        <f>_xlfn.CONCAT(#REF!,TRIM(tbl_PV_Milestones[[#This Row],[Milestone Description]]))</f>
        <v>#REF!</v>
      </c>
      <c r="T3537" s="84" t="str">
        <f>IF(COUNTIF(tbl_PV_Milestones[UID],tbl_PV_Milestones[[#This Row],[UID]])&gt;1,"Duplicate","")</f>
        <v>Duplicate</v>
      </c>
      <c r="U3537" s="42" t="str">
        <f>_xlfn.XLOOKUP(tbl_PV_Milestones[[#This Row],[Work ID]],tbl_PV_Meta[Work ID '#],tbl_PV_Meta[Sub-Portfolio])</f>
        <v>Sub-Portfolio 4</v>
      </c>
      <c r="V3537" s="41">
        <f>IF(MONTH(tbl_PV_Milestones[[#This Row],[Baseline Date]])&lt;7,YEAR(tbl_PV_Milestones[[#This Row],[Baseline Date]]),YEAR(tbl_PV_Milestones[[#This Row],[Baseline Date]])+1)</f>
        <v>1900</v>
      </c>
      <c r="W3537" s="41">
        <f>IF(MONTH(tbl_PV_Milestones[[#This Row],[Actual/Schedule Finish]])&lt;7,YEAR(tbl_PV_Milestones[[#This Row],[Actual/Schedule Finish]]),YEAR(tbl_PV_Milestones[[#This Row],[Actual/Schedule Finish]])+1)</f>
        <v>1900</v>
      </c>
      <c r="X3537" s="41" t="str">
        <f>IF(OR(tbl_PV_Milestones[[#This Row],[Project Status]]="Completed",tbl_PV_Milestones[[#This Row],[Project Status]]="Assumed Completed"),"Yes","No")</f>
        <v>No</v>
      </c>
      <c r="Y3537" s="41">
        <f>IF(tbl_PV_Milestones[[#This Row],[Baseline Date]]="",1,0)</f>
        <v>1</v>
      </c>
      <c r="Z3537" s="41">
        <f>IF(tbl_PV_Milestones[[#This Row],[Baseline Date]]&lt;PV_Meta!$B$7,1,0)</f>
        <v>1</v>
      </c>
      <c r="AA3537" s="41">
        <f>IF(tbl_PV_Milestones[[#This Row],[Complete]]="Yes",1,0)</f>
        <v>0</v>
      </c>
      <c r="AB3537" s="41">
        <f>IF(AND(tbl_PV_Milestones[[#This Row],[BL FY]]=2025,tbl_PV_Milestones[[#This Row],[Baseline Date]]&lt;PV_Meta!$B$7),1,0)</f>
        <v>0</v>
      </c>
      <c r="AC3537" s="41">
        <f>IF(AND(tbl_PV_Milestones[[#This Row],[Planned YTD]]=1,tbl_PV_Milestones[[#This Row],[Complete]]="Yes"),1,0)</f>
        <v>0</v>
      </c>
      <c r="AD3537" s="41">
        <f>IF(AND(tbl_PV_Milestones[[#This Row],[Actual/Schedule Finish]]&lt;PV_Meta!$B$7,tbl_PV_Milestones[[#This Row],[Complete]]="No",tbl_PV_Milestones[[#This Row],[Project Status]]&lt;&gt;"On Hold"),1,0)</f>
        <v>1</v>
      </c>
      <c r="AE3537" s="41">
        <f>IF(AND(tbl_PV_Milestones[[#This Row],[Actual/Schedule Finish]]&gt;tbl_PV_Milestones[[#This Row],[Baseline Date]],tbl_PV_Milestones[[#This Row],[Complete]]="No",tbl_PV_Milestones[[#This Row],[Project Status]]&lt;&gt;"On Hold",tbl_PV_Milestones[[#This Row],[Overdue]]=0,tbl_PV_Milestones[[#This Row],[To be Baselined]]&lt;&gt;1),1,0)</f>
        <v>0</v>
      </c>
      <c r="AF3537" s="41">
        <f>IF(AND(tbl_PV_Milestones[[#This Row],[BL FY]]=2025,tbl_PV_Milestones[[#This Row],[Finish FY]]&gt;2025),1,0)</f>
        <v>0</v>
      </c>
      <c r="AG3537" s="56" t="str">
        <f>_xlfn.XLOOKUP(tbl_PV_Milestones[[#This Row],[Work ID]],tbl_PV_Meta[Work ID '#],tbl_PV_Meta[Project Manager/Owner],,0)</f>
        <v>Project Manager 14</v>
      </c>
    </row>
    <row r="3538" spans="4:33" x14ac:dyDescent="0.25">
      <c r="D3538" s="6" t="s">
        <v>154</v>
      </c>
      <c r="E3538" s="6" t="s">
        <v>52</v>
      </c>
      <c r="F3538" s="6" t="s">
        <v>1811</v>
      </c>
      <c r="G3538" s="6" t="s">
        <v>744</v>
      </c>
      <c r="H3538" s="6" t="s">
        <v>505</v>
      </c>
      <c r="I3538" s="6" t="s">
        <v>522</v>
      </c>
      <c r="J3538" s="6" t="s">
        <v>154</v>
      </c>
      <c r="K3538" s="6" t="s">
        <v>213</v>
      </c>
      <c r="L3538" s="6" t="s">
        <v>455</v>
      </c>
      <c r="M3538" s="43"/>
      <c r="N3538" s="44" t="s">
        <v>1979</v>
      </c>
      <c r="S3538" s="45" t="e">
        <f>_xlfn.CONCAT(#REF!,TRIM(tbl_PV_Milestones[[#This Row],[Milestone Description]]))</f>
        <v>#REF!</v>
      </c>
      <c r="T3538" s="84" t="str">
        <f>IF(COUNTIF(tbl_PV_Milestones[UID],tbl_PV_Milestones[[#This Row],[UID]])&gt;1,"Duplicate","")</f>
        <v>Duplicate</v>
      </c>
      <c r="U3538" s="42" t="str">
        <f>_xlfn.XLOOKUP(tbl_PV_Milestones[[#This Row],[Work ID]],tbl_PV_Meta[Work ID '#],tbl_PV_Meta[Sub-Portfolio])</f>
        <v>Sub-Portfolio 4</v>
      </c>
      <c r="V3538" s="41">
        <f>IF(MONTH(tbl_PV_Milestones[[#This Row],[Baseline Date]])&lt;7,YEAR(tbl_PV_Milestones[[#This Row],[Baseline Date]]),YEAR(tbl_PV_Milestones[[#This Row],[Baseline Date]])+1)</f>
        <v>1900</v>
      </c>
      <c r="W3538" s="41">
        <f>IF(MONTH(tbl_PV_Milestones[[#This Row],[Actual/Schedule Finish]])&lt;7,YEAR(tbl_PV_Milestones[[#This Row],[Actual/Schedule Finish]]),YEAR(tbl_PV_Milestones[[#This Row],[Actual/Schedule Finish]])+1)</f>
        <v>1900</v>
      </c>
      <c r="X3538" s="41" t="str">
        <f>IF(OR(tbl_PV_Milestones[[#This Row],[Project Status]]="Completed",tbl_PV_Milestones[[#This Row],[Project Status]]="Assumed Completed"),"Yes","No")</f>
        <v>No</v>
      </c>
      <c r="Y3538" s="41">
        <f>IF(tbl_PV_Milestones[[#This Row],[Baseline Date]]="",1,0)</f>
        <v>1</v>
      </c>
      <c r="Z3538" s="41">
        <f>IF(tbl_PV_Milestones[[#This Row],[Baseline Date]]&lt;PV_Meta!$B$7,1,0)</f>
        <v>1</v>
      </c>
      <c r="AA3538" s="41">
        <f>IF(tbl_PV_Milestones[[#This Row],[Complete]]="Yes",1,0)</f>
        <v>0</v>
      </c>
      <c r="AB3538" s="41">
        <f>IF(AND(tbl_PV_Milestones[[#This Row],[BL FY]]=2025,tbl_PV_Milestones[[#This Row],[Baseline Date]]&lt;PV_Meta!$B$7),1,0)</f>
        <v>0</v>
      </c>
      <c r="AC3538" s="41">
        <f>IF(AND(tbl_PV_Milestones[[#This Row],[Planned YTD]]=1,tbl_PV_Milestones[[#This Row],[Complete]]="Yes"),1,0)</f>
        <v>0</v>
      </c>
      <c r="AD3538" s="41">
        <f>IF(AND(tbl_PV_Milestones[[#This Row],[Actual/Schedule Finish]]&lt;PV_Meta!$B$7,tbl_PV_Milestones[[#This Row],[Complete]]="No",tbl_PV_Milestones[[#This Row],[Project Status]]&lt;&gt;"On Hold"),1,0)</f>
        <v>1</v>
      </c>
      <c r="AE3538" s="41">
        <f>IF(AND(tbl_PV_Milestones[[#This Row],[Actual/Schedule Finish]]&gt;tbl_PV_Milestones[[#This Row],[Baseline Date]],tbl_PV_Milestones[[#This Row],[Complete]]="No",tbl_PV_Milestones[[#This Row],[Project Status]]&lt;&gt;"On Hold",tbl_PV_Milestones[[#This Row],[Overdue]]=0,tbl_PV_Milestones[[#This Row],[To be Baselined]]&lt;&gt;1),1,0)</f>
        <v>0</v>
      </c>
      <c r="AF3538" s="41">
        <f>IF(AND(tbl_PV_Milestones[[#This Row],[BL FY]]=2025,tbl_PV_Milestones[[#This Row],[Finish FY]]&gt;2025),1,0)</f>
        <v>0</v>
      </c>
      <c r="AG3538" s="56" t="str">
        <f>_xlfn.XLOOKUP(tbl_PV_Milestones[[#This Row],[Work ID]],tbl_PV_Meta[Work ID '#],tbl_PV_Meta[Project Manager/Owner],,0)</f>
        <v>Project Manager 14</v>
      </c>
    </row>
    <row r="3539" spans="4:33" x14ac:dyDescent="0.25">
      <c r="D3539" s="6" t="s">
        <v>154</v>
      </c>
      <c r="E3539" s="6" t="s">
        <v>52</v>
      </c>
      <c r="F3539" s="6" t="s">
        <v>1811</v>
      </c>
      <c r="G3539" s="6" t="s">
        <v>598</v>
      </c>
      <c r="H3539" s="6" t="s">
        <v>505</v>
      </c>
      <c r="I3539" s="6" t="s">
        <v>522</v>
      </c>
      <c r="J3539" s="6" t="s">
        <v>154</v>
      </c>
      <c r="K3539" s="6" t="s">
        <v>213</v>
      </c>
      <c r="L3539" s="6" t="s">
        <v>455</v>
      </c>
      <c r="M3539" s="43"/>
      <c r="N3539" s="44" t="s">
        <v>1979</v>
      </c>
      <c r="S3539" s="45" t="e">
        <f>_xlfn.CONCAT(#REF!,TRIM(tbl_PV_Milestones[[#This Row],[Milestone Description]]))</f>
        <v>#REF!</v>
      </c>
      <c r="T3539" s="84" t="str">
        <f>IF(COUNTIF(tbl_PV_Milestones[UID],tbl_PV_Milestones[[#This Row],[UID]])&gt;1,"Duplicate","")</f>
        <v>Duplicate</v>
      </c>
      <c r="U3539" s="42" t="str">
        <f>_xlfn.XLOOKUP(tbl_PV_Milestones[[#This Row],[Work ID]],tbl_PV_Meta[Work ID '#],tbl_PV_Meta[Sub-Portfolio])</f>
        <v>Sub-Portfolio 4</v>
      </c>
      <c r="V3539" s="41">
        <f>IF(MONTH(tbl_PV_Milestones[[#This Row],[Baseline Date]])&lt;7,YEAR(tbl_PV_Milestones[[#This Row],[Baseline Date]]),YEAR(tbl_PV_Milestones[[#This Row],[Baseline Date]])+1)</f>
        <v>1900</v>
      </c>
      <c r="W3539" s="41">
        <f>IF(MONTH(tbl_PV_Milestones[[#This Row],[Actual/Schedule Finish]])&lt;7,YEAR(tbl_PV_Milestones[[#This Row],[Actual/Schedule Finish]]),YEAR(tbl_PV_Milestones[[#This Row],[Actual/Schedule Finish]])+1)</f>
        <v>1900</v>
      </c>
      <c r="X3539" s="41" t="str">
        <f>IF(OR(tbl_PV_Milestones[[#This Row],[Project Status]]="Completed",tbl_PV_Milestones[[#This Row],[Project Status]]="Assumed Completed"),"Yes","No")</f>
        <v>No</v>
      </c>
      <c r="Y3539" s="41">
        <f>IF(tbl_PV_Milestones[[#This Row],[Baseline Date]]="",1,0)</f>
        <v>1</v>
      </c>
      <c r="Z3539" s="41">
        <f>IF(tbl_PV_Milestones[[#This Row],[Baseline Date]]&lt;PV_Meta!$B$7,1,0)</f>
        <v>1</v>
      </c>
      <c r="AA3539" s="41">
        <f>IF(tbl_PV_Milestones[[#This Row],[Complete]]="Yes",1,0)</f>
        <v>0</v>
      </c>
      <c r="AB3539" s="41">
        <f>IF(AND(tbl_PV_Milestones[[#This Row],[BL FY]]=2025,tbl_PV_Milestones[[#This Row],[Baseline Date]]&lt;PV_Meta!$B$7),1,0)</f>
        <v>0</v>
      </c>
      <c r="AC3539" s="41">
        <f>IF(AND(tbl_PV_Milestones[[#This Row],[Planned YTD]]=1,tbl_PV_Milestones[[#This Row],[Complete]]="Yes"),1,0)</f>
        <v>0</v>
      </c>
      <c r="AD3539" s="41">
        <f>IF(AND(tbl_PV_Milestones[[#This Row],[Actual/Schedule Finish]]&lt;PV_Meta!$B$7,tbl_PV_Milestones[[#This Row],[Complete]]="No",tbl_PV_Milestones[[#This Row],[Project Status]]&lt;&gt;"On Hold"),1,0)</f>
        <v>1</v>
      </c>
      <c r="AE3539" s="41">
        <f>IF(AND(tbl_PV_Milestones[[#This Row],[Actual/Schedule Finish]]&gt;tbl_PV_Milestones[[#This Row],[Baseline Date]],tbl_PV_Milestones[[#This Row],[Complete]]="No",tbl_PV_Milestones[[#This Row],[Project Status]]&lt;&gt;"On Hold",tbl_PV_Milestones[[#This Row],[Overdue]]=0,tbl_PV_Milestones[[#This Row],[To be Baselined]]&lt;&gt;1),1,0)</f>
        <v>0</v>
      </c>
      <c r="AF3539" s="41">
        <f>IF(AND(tbl_PV_Milestones[[#This Row],[BL FY]]=2025,tbl_PV_Milestones[[#This Row],[Finish FY]]&gt;2025),1,0)</f>
        <v>0</v>
      </c>
      <c r="AG3539" s="56" t="str">
        <f>_xlfn.XLOOKUP(tbl_PV_Milestones[[#This Row],[Work ID]],tbl_PV_Meta[Work ID '#],tbl_PV_Meta[Project Manager/Owner],,0)</f>
        <v>Project Manager 14</v>
      </c>
    </row>
    <row r="3540" spans="4:33" x14ac:dyDescent="0.25">
      <c r="D3540" s="6" t="s">
        <v>154</v>
      </c>
      <c r="E3540" s="6" t="s">
        <v>52</v>
      </c>
      <c r="F3540" s="6" t="s">
        <v>1811</v>
      </c>
      <c r="G3540" s="6" t="s">
        <v>745</v>
      </c>
      <c r="H3540" s="6" t="s">
        <v>505</v>
      </c>
      <c r="I3540" s="6" t="s">
        <v>522</v>
      </c>
      <c r="J3540" s="6" t="s">
        <v>154</v>
      </c>
      <c r="K3540" s="6" t="s">
        <v>213</v>
      </c>
      <c r="L3540" s="6" t="s">
        <v>455</v>
      </c>
      <c r="M3540" s="43"/>
      <c r="N3540" s="44" t="s">
        <v>1979</v>
      </c>
      <c r="S3540" s="45" t="e">
        <f>_xlfn.CONCAT(#REF!,TRIM(tbl_PV_Milestones[[#This Row],[Milestone Description]]))</f>
        <v>#REF!</v>
      </c>
      <c r="T3540" s="84" t="str">
        <f>IF(COUNTIF(tbl_PV_Milestones[UID],tbl_PV_Milestones[[#This Row],[UID]])&gt;1,"Duplicate","")</f>
        <v>Duplicate</v>
      </c>
      <c r="U3540" s="42" t="str">
        <f>_xlfn.XLOOKUP(tbl_PV_Milestones[[#This Row],[Work ID]],tbl_PV_Meta[Work ID '#],tbl_PV_Meta[Sub-Portfolio])</f>
        <v>Sub-Portfolio 4</v>
      </c>
      <c r="V3540" s="41">
        <f>IF(MONTH(tbl_PV_Milestones[[#This Row],[Baseline Date]])&lt;7,YEAR(tbl_PV_Milestones[[#This Row],[Baseline Date]]),YEAR(tbl_PV_Milestones[[#This Row],[Baseline Date]])+1)</f>
        <v>1900</v>
      </c>
      <c r="W3540" s="41">
        <f>IF(MONTH(tbl_PV_Milestones[[#This Row],[Actual/Schedule Finish]])&lt;7,YEAR(tbl_PV_Milestones[[#This Row],[Actual/Schedule Finish]]),YEAR(tbl_PV_Milestones[[#This Row],[Actual/Schedule Finish]])+1)</f>
        <v>1900</v>
      </c>
      <c r="X3540" s="41" t="str">
        <f>IF(OR(tbl_PV_Milestones[[#This Row],[Project Status]]="Completed",tbl_PV_Milestones[[#This Row],[Project Status]]="Assumed Completed"),"Yes","No")</f>
        <v>No</v>
      </c>
      <c r="Y3540" s="41">
        <f>IF(tbl_PV_Milestones[[#This Row],[Baseline Date]]="",1,0)</f>
        <v>1</v>
      </c>
      <c r="Z3540" s="41">
        <f>IF(tbl_PV_Milestones[[#This Row],[Baseline Date]]&lt;PV_Meta!$B$7,1,0)</f>
        <v>1</v>
      </c>
      <c r="AA3540" s="41">
        <f>IF(tbl_PV_Milestones[[#This Row],[Complete]]="Yes",1,0)</f>
        <v>0</v>
      </c>
      <c r="AB3540" s="41">
        <f>IF(AND(tbl_PV_Milestones[[#This Row],[BL FY]]=2025,tbl_PV_Milestones[[#This Row],[Baseline Date]]&lt;PV_Meta!$B$7),1,0)</f>
        <v>0</v>
      </c>
      <c r="AC3540" s="41">
        <f>IF(AND(tbl_PV_Milestones[[#This Row],[Planned YTD]]=1,tbl_PV_Milestones[[#This Row],[Complete]]="Yes"),1,0)</f>
        <v>0</v>
      </c>
      <c r="AD3540" s="41">
        <f>IF(AND(tbl_PV_Milestones[[#This Row],[Actual/Schedule Finish]]&lt;PV_Meta!$B$7,tbl_PV_Milestones[[#This Row],[Complete]]="No",tbl_PV_Milestones[[#This Row],[Project Status]]&lt;&gt;"On Hold"),1,0)</f>
        <v>1</v>
      </c>
      <c r="AE3540" s="41">
        <f>IF(AND(tbl_PV_Milestones[[#This Row],[Actual/Schedule Finish]]&gt;tbl_PV_Milestones[[#This Row],[Baseline Date]],tbl_PV_Milestones[[#This Row],[Complete]]="No",tbl_PV_Milestones[[#This Row],[Project Status]]&lt;&gt;"On Hold",tbl_PV_Milestones[[#This Row],[Overdue]]=0,tbl_PV_Milestones[[#This Row],[To be Baselined]]&lt;&gt;1),1,0)</f>
        <v>0</v>
      </c>
      <c r="AF3540" s="41">
        <f>IF(AND(tbl_PV_Milestones[[#This Row],[BL FY]]=2025,tbl_PV_Milestones[[#This Row],[Finish FY]]&gt;2025),1,0)</f>
        <v>0</v>
      </c>
      <c r="AG3540" s="56" t="str">
        <f>_xlfn.XLOOKUP(tbl_PV_Milestones[[#This Row],[Work ID]],tbl_PV_Meta[Work ID '#],tbl_PV_Meta[Project Manager/Owner],,0)</f>
        <v>Project Manager 14</v>
      </c>
    </row>
    <row r="3541" spans="4:33" x14ac:dyDescent="0.25">
      <c r="D3541" s="6" t="s">
        <v>154</v>
      </c>
      <c r="E3541" s="6" t="s">
        <v>52</v>
      </c>
      <c r="F3541" s="6" t="s">
        <v>1811</v>
      </c>
      <c r="G3541" s="6" t="s">
        <v>629</v>
      </c>
      <c r="H3541" s="6" t="s">
        <v>505</v>
      </c>
      <c r="I3541" s="6" t="s">
        <v>522</v>
      </c>
      <c r="J3541" s="6" t="s">
        <v>154</v>
      </c>
      <c r="K3541" s="6" t="s">
        <v>213</v>
      </c>
      <c r="L3541" s="6" t="s">
        <v>455</v>
      </c>
      <c r="M3541" s="43"/>
      <c r="N3541" s="44" t="s">
        <v>1979</v>
      </c>
      <c r="S3541" s="45" t="e">
        <f>_xlfn.CONCAT(#REF!,TRIM(tbl_PV_Milestones[[#This Row],[Milestone Description]]))</f>
        <v>#REF!</v>
      </c>
      <c r="T3541" s="84" t="str">
        <f>IF(COUNTIF(tbl_PV_Milestones[UID],tbl_PV_Milestones[[#This Row],[UID]])&gt;1,"Duplicate","")</f>
        <v>Duplicate</v>
      </c>
      <c r="U3541" s="42" t="str">
        <f>_xlfn.XLOOKUP(tbl_PV_Milestones[[#This Row],[Work ID]],tbl_PV_Meta[Work ID '#],tbl_PV_Meta[Sub-Portfolio])</f>
        <v>Sub-Portfolio 4</v>
      </c>
      <c r="V3541" s="41">
        <f>IF(MONTH(tbl_PV_Milestones[[#This Row],[Baseline Date]])&lt;7,YEAR(tbl_PV_Milestones[[#This Row],[Baseline Date]]),YEAR(tbl_PV_Milestones[[#This Row],[Baseline Date]])+1)</f>
        <v>1900</v>
      </c>
      <c r="W3541" s="41">
        <f>IF(MONTH(tbl_PV_Milestones[[#This Row],[Actual/Schedule Finish]])&lt;7,YEAR(tbl_PV_Milestones[[#This Row],[Actual/Schedule Finish]]),YEAR(tbl_PV_Milestones[[#This Row],[Actual/Schedule Finish]])+1)</f>
        <v>1900</v>
      </c>
      <c r="X3541" s="41" t="str">
        <f>IF(OR(tbl_PV_Milestones[[#This Row],[Project Status]]="Completed",tbl_PV_Milestones[[#This Row],[Project Status]]="Assumed Completed"),"Yes","No")</f>
        <v>No</v>
      </c>
      <c r="Y3541" s="41">
        <f>IF(tbl_PV_Milestones[[#This Row],[Baseline Date]]="",1,0)</f>
        <v>1</v>
      </c>
      <c r="Z3541" s="41">
        <f>IF(tbl_PV_Milestones[[#This Row],[Baseline Date]]&lt;PV_Meta!$B$7,1,0)</f>
        <v>1</v>
      </c>
      <c r="AA3541" s="41">
        <f>IF(tbl_PV_Milestones[[#This Row],[Complete]]="Yes",1,0)</f>
        <v>0</v>
      </c>
      <c r="AB3541" s="41">
        <f>IF(AND(tbl_PV_Milestones[[#This Row],[BL FY]]=2025,tbl_PV_Milestones[[#This Row],[Baseline Date]]&lt;PV_Meta!$B$7),1,0)</f>
        <v>0</v>
      </c>
      <c r="AC3541" s="41">
        <f>IF(AND(tbl_PV_Milestones[[#This Row],[Planned YTD]]=1,tbl_PV_Milestones[[#This Row],[Complete]]="Yes"),1,0)</f>
        <v>0</v>
      </c>
      <c r="AD3541" s="41">
        <f>IF(AND(tbl_PV_Milestones[[#This Row],[Actual/Schedule Finish]]&lt;PV_Meta!$B$7,tbl_PV_Milestones[[#This Row],[Complete]]="No",tbl_PV_Milestones[[#This Row],[Project Status]]&lt;&gt;"On Hold"),1,0)</f>
        <v>1</v>
      </c>
      <c r="AE3541" s="41">
        <f>IF(AND(tbl_PV_Milestones[[#This Row],[Actual/Schedule Finish]]&gt;tbl_PV_Milestones[[#This Row],[Baseline Date]],tbl_PV_Milestones[[#This Row],[Complete]]="No",tbl_PV_Milestones[[#This Row],[Project Status]]&lt;&gt;"On Hold",tbl_PV_Milestones[[#This Row],[Overdue]]=0,tbl_PV_Milestones[[#This Row],[To be Baselined]]&lt;&gt;1),1,0)</f>
        <v>0</v>
      </c>
      <c r="AF3541" s="41">
        <f>IF(AND(tbl_PV_Milestones[[#This Row],[BL FY]]=2025,tbl_PV_Milestones[[#This Row],[Finish FY]]&gt;2025),1,0)</f>
        <v>0</v>
      </c>
      <c r="AG3541" s="56" t="str">
        <f>_xlfn.XLOOKUP(tbl_PV_Milestones[[#This Row],[Work ID]],tbl_PV_Meta[Work ID '#],tbl_PV_Meta[Project Manager/Owner],,0)</f>
        <v>Project Manager 14</v>
      </c>
    </row>
    <row r="3542" spans="4:33" x14ac:dyDescent="0.25">
      <c r="D3542" s="6" t="s">
        <v>154</v>
      </c>
      <c r="E3542" s="6" t="s">
        <v>52</v>
      </c>
      <c r="F3542" s="6" t="s">
        <v>1811</v>
      </c>
      <c r="G3542" s="6" t="s">
        <v>746</v>
      </c>
      <c r="H3542" s="6" t="s">
        <v>505</v>
      </c>
      <c r="I3542" s="6" t="s">
        <v>522</v>
      </c>
      <c r="J3542" s="6" t="s">
        <v>154</v>
      </c>
      <c r="K3542" s="6" t="s">
        <v>213</v>
      </c>
      <c r="L3542" s="6" t="s">
        <v>455</v>
      </c>
      <c r="M3542" s="43"/>
      <c r="N3542" s="44" t="s">
        <v>1979</v>
      </c>
      <c r="S3542" s="45" t="e">
        <f>_xlfn.CONCAT(#REF!,TRIM(tbl_PV_Milestones[[#This Row],[Milestone Description]]))</f>
        <v>#REF!</v>
      </c>
      <c r="T3542" s="84" t="str">
        <f>IF(COUNTIF(tbl_PV_Milestones[UID],tbl_PV_Milestones[[#This Row],[UID]])&gt;1,"Duplicate","")</f>
        <v>Duplicate</v>
      </c>
      <c r="U3542" s="42" t="str">
        <f>_xlfn.XLOOKUP(tbl_PV_Milestones[[#This Row],[Work ID]],tbl_PV_Meta[Work ID '#],tbl_PV_Meta[Sub-Portfolio])</f>
        <v>Sub-Portfolio 4</v>
      </c>
      <c r="V3542" s="41">
        <f>IF(MONTH(tbl_PV_Milestones[[#This Row],[Baseline Date]])&lt;7,YEAR(tbl_PV_Milestones[[#This Row],[Baseline Date]]),YEAR(tbl_PV_Milestones[[#This Row],[Baseline Date]])+1)</f>
        <v>1900</v>
      </c>
      <c r="W3542" s="41">
        <f>IF(MONTH(tbl_PV_Milestones[[#This Row],[Actual/Schedule Finish]])&lt;7,YEAR(tbl_PV_Milestones[[#This Row],[Actual/Schedule Finish]]),YEAR(tbl_PV_Milestones[[#This Row],[Actual/Schedule Finish]])+1)</f>
        <v>1900</v>
      </c>
      <c r="X3542" s="41" t="str">
        <f>IF(OR(tbl_PV_Milestones[[#This Row],[Project Status]]="Completed",tbl_PV_Milestones[[#This Row],[Project Status]]="Assumed Completed"),"Yes","No")</f>
        <v>No</v>
      </c>
      <c r="Y3542" s="41">
        <f>IF(tbl_PV_Milestones[[#This Row],[Baseline Date]]="",1,0)</f>
        <v>1</v>
      </c>
      <c r="Z3542" s="41">
        <f>IF(tbl_PV_Milestones[[#This Row],[Baseline Date]]&lt;PV_Meta!$B$7,1,0)</f>
        <v>1</v>
      </c>
      <c r="AA3542" s="41">
        <f>IF(tbl_PV_Milestones[[#This Row],[Complete]]="Yes",1,0)</f>
        <v>0</v>
      </c>
      <c r="AB3542" s="41">
        <f>IF(AND(tbl_PV_Milestones[[#This Row],[BL FY]]=2025,tbl_PV_Milestones[[#This Row],[Baseline Date]]&lt;PV_Meta!$B$7),1,0)</f>
        <v>0</v>
      </c>
      <c r="AC3542" s="41">
        <f>IF(AND(tbl_PV_Milestones[[#This Row],[Planned YTD]]=1,tbl_PV_Milestones[[#This Row],[Complete]]="Yes"),1,0)</f>
        <v>0</v>
      </c>
      <c r="AD3542" s="41">
        <f>IF(AND(tbl_PV_Milestones[[#This Row],[Actual/Schedule Finish]]&lt;PV_Meta!$B$7,tbl_PV_Milestones[[#This Row],[Complete]]="No",tbl_PV_Milestones[[#This Row],[Project Status]]&lt;&gt;"On Hold"),1,0)</f>
        <v>1</v>
      </c>
      <c r="AE3542" s="41">
        <f>IF(AND(tbl_PV_Milestones[[#This Row],[Actual/Schedule Finish]]&gt;tbl_PV_Milestones[[#This Row],[Baseline Date]],tbl_PV_Milestones[[#This Row],[Complete]]="No",tbl_PV_Milestones[[#This Row],[Project Status]]&lt;&gt;"On Hold",tbl_PV_Milestones[[#This Row],[Overdue]]=0,tbl_PV_Milestones[[#This Row],[To be Baselined]]&lt;&gt;1),1,0)</f>
        <v>0</v>
      </c>
      <c r="AF3542" s="41">
        <f>IF(AND(tbl_PV_Milestones[[#This Row],[BL FY]]=2025,tbl_PV_Milestones[[#This Row],[Finish FY]]&gt;2025),1,0)</f>
        <v>0</v>
      </c>
      <c r="AG3542" s="56" t="str">
        <f>_xlfn.XLOOKUP(tbl_PV_Milestones[[#This Row],[Work ID]],tbl_PV_Meta[Work ID '#],tbl_PV_Meta[Project Manager/Owner],,0)</f>
        <v>Project Manager 14</v>
      </c>
    </row>
    <row r="3543" spans="4:33" x14ac:dyDescent="0.25">
      <c r="D3543" s="6" t="s">
        <v>154</v>
      </c>
      <c r="E3543" s="6" t="s">
        <v>52</v>
      </c>
      <c r="F3543" s="6" t="s">
        <v>1811</v>
      </c>
      <c r="G3543" s="6" t="s">
        <v>630</v>
      </c>
      <c r="H3543" s="6" t="s">
        <v>505</v>
      </c>
      <c r="I3543" s="6" t="s">
        <v>522</v>
      </c>
      <c r="J3543" s="6" t="s">
        <v>154</v>
      </c>
      <c r="K3543" s="6" t="s">
        <v>213</v>
      </c>
      <c r="L3543" s="6" t="s">
        <v>455</v>
      </c>
      <c r="M3543" s="43"/>
      <c r="N3543" s="44" t="s">
        <v>1979</v>
      </c>
      <c r="S3543" s="45" t="e">
        <f>_xlfn.CONCAT(#REF!,TRIM(tbl_PV_Milestones[[#This Row],[Milestone Description]]))</f>
        <v>#REF!</v>
      </c>
      <c r="T3543" s="84" t="str">
        <f>IF(COUNTIF(tbl_PV_Milestones[UID],tbl_PV_Milestones[[#This Row],[UID]])&gt;1,"Duplicate","")</f>
        <v>Duplicate</v>
      </c>
      <c r="U3543" s="42" t="str">
        <f>_xlfn.XLOOKUP(tbl_PV_Milestones[[#This Row],[Work ID]],tbl_PV_Meta[Work ID '#],tbl_PV_Meta[Sub-Portfolio])</f>
        <v>Sub-Portfolio 4</v>
      </c>
      <c r="V3543" s="41">
        <f>IF(MONTH(tbl_PV_Milestones[[#This Row],[Baseline Date]])&lt;7,YEAR(tbl_PV_Milestones[[#This Row],[Baseline Date]]),YEAR(tbl_PV_Milestones[[#This Row],[Baseline Date]])+1)</f>
        <v>1900</v>
      </c>
      <c r="W3543" s="41">
        <f>IF(MONTH(tbl_PV_Milestones[[#This Row],[Actual/Schedule Finish]])&lt;7,YEAR(tbl_PV_Milestones[[#This Row],[Actual/Schedule Finish]]),YEAR(tbl_PV_Milestones[[#This Row],[Actual/Schedule Finish]])+1)</f>
        <v>1900</v>
      </c>
      <c r="X3543" s="41" t="str">
        <f>IF(OR(tbl_PV_Milestones[[#This Row],[Project Status]]="Completed",tbl_PV_Milestones[[#This Row],[Project Status]]="Assumed Completed"),"Yes","No")</f>
        <v>No</v>
      </c>
      <c r="Y3543" s="41">
        <f>IF(tbl_PV_Milestones[[#This Row],[Baseline Date]]="",1,0)</f>
        <v>1</v>
      </c>
      <c r="Z3543" s="41">
        <f>IF(tbl_PV_Milestones[[#This Row],[Baseline Date]]&lt;PV_Meta!$B$7,1,0)</f>
        <v>1</v>
      </c>
      <c r="AA3543" s="41">
        <f>IF(tbl_PV_Milestones[[#This Row],[Complete]]="Yes",1,0)</f>
        <v>0</v>
      </c>
      <c r="AB3543" s="41">
        <f>IF(AND(tbl_PV_Milestones[[#This Row],[BL FY]]=2025,tbl_PV_Milestones[[#This Row],[Baseline Date]]&lt;PV_Meta!$B$7),1,0)</f>
        <v>0</v>
      </c>
      <c r="AC3543" s="41">
        <f>IF(AND(tbl_PV_Milestones[[#This Row],[Planned YTD]]=1,tbl_PV_Milestones[[#This Row],[Complete]]="Yes"),1,0)</f>
        <v>0</v>
      </c>
      <c r="AD3543" s="41">
        <f>IF(AND(tbl_PV_Milestones[[#This Row],[Actual/Schedule Finish]]&lt;PV_Meta!$B$7,tbl_PV_Milestones[[#This Row],[Complete]]="No",tbl_PV_Milestones[[#This Row],[Project Status]]&lt;&gt;"On Hold"),1,0)</f>
        <v>1</v>
      </c>
      <c r="AE3543" s="41">
        <f>IF(AND(tbl_PV_Milestones[[#This Row],[Actual/Schedule Finish]]&gt;tbl_PV_Milestones[[#This Row],[Baseline Date]],tbl_PV_Milestones[[#This Row],[Complete]]="No",tbl_PV_Milestones[[#This Row],[Project Status]]&lt;&gt;"On Hold",tbl_PV_Milestones[[#This Row],[Overdue]]=0,tbl_PV_Milestones[[#This Row],[To be Baselined]]&lt;&gt;1),1,0)</f>
        <v>0</v>
      </c>
      <c r="AF3543" s="41">
        <f>IF(AND(tbl_PV_Milestones[[#This Row],[BL FY]]=2025,tbl_PV_Milestones[[#This Row],[Finish FY]]&gt;2025),1,0)</f>
        <v>0</v>
      </c>
      <c r="AG3543" s="56" t="str">
        <f>_xlfn.XLOOKUP(tbl_PV_Milestones[[#This Row],[Work ID]],tbl_PV_Meta[Work ID '#],tbl_PV_Meta[Project Manager/Owner],,0)</f>
        <v>Project Manager 14</v>
      </c>
    </row>
    <row r="3544" spans="4:33" x14ac:dyDescent="0.25">
      <c r="D3544" s="6" t="s">
        <v>154</v>
      </c>
      <c r="E3544" s="6" t="s">
        <v>52</v>
      </c>
      <c r="F3544" s="6" t="s">
        <v>1811</v>
      </c>
      <c r="G3544" s="6" t="s">
        <v>521</v>
      </c>
      <c r="H3544" s="6" t="s">
        <v>505</v>
      </c>
      <c r="I3544" s="6" t="s">
        <v>522</v>
      </c>
      <c r="J3544" s="6" t="s">
        <v>154</v>
      </c>
      <c r="K3544" s="6" t="s">
        <v>213</v>
      </c>
      <c r="L3544" s="6" t="s">
        <v>455</v>
      </c>
      <c r="M3544" s="43"/>
      <c r="N3544" s="44" t="s">
        <v>1979</v>
      </c>
      <c r="S3544" s="45" t="e">
        <f>_xlfn.CONCAT(#REF!,TRIM(tbl_PV_Milestones[[#This Row],[Milestone Description]]))</f>
        <v>#REF!</v>
      </c>
      <c r="T3544" s="84" t="str">
        <f>IF(COUNTIF(tbl_PV_Milestones[UID],tbl_PV_Milestones[[#This Row],[UID]])&gt;1,"Duplicate","")</f>
        <v>Duplicate</v>
      </c>
      <c r="U3544" s="42" t="str">
        <f>_xlfn.XLOOKUP(tbl_PV_Milestones[[#This Row],[Work ID]],tbl_PV_Meta[Work ID '#],tbl_PV_Meta[Sub-Portfolio])</f>
        <v>Sub-Portfolio 4</v>
      </c>
      <c r="V3544" s="41">
        <f>IF(MONTH(tbl_PV_Milestones[[#This Row],[Baseline Date]])&lt;7,YEAR(tbl_PV_Milestones[[#This Row],[Baseline Date]]),YEAR(tbl_PV_Milestones[[#This Row],[Baseline Date]])+1)</f>
        <v>1900</v>
      </c>
      <c r="W3544" s="41">
        <f>IF(MONTH(tbl_PV_Milestones[[#This Row],[Actual/Schedule Finish]])&lt;7,YEAR(tbl_PV_Milestones[[#This Row],[Actual/Schedule Finish]]),YEAR(tbl_PV_Milestones[[#This Row],[Actual/Schedule Finish]])+1)</f>
        <v>1900</v>
      </c>
      <c r="X3544" s="41" t="str">
        <f>IF(OR(tbl_PV_Milestones[[#This Row],[Project Status]]="Completed",tbl_PV_Milestones[[#This Row],[Project Status]]="Assumed Completed"),"Yes","No")</f>
        <v>No</v>
      </c>
      <c r="Y3544" s="41">
        <f>IF(tbl_PV_Milestones[[#This Row],[Baseline Date]]="",1,0)</f>
        <v>1</v>
      </c>
      <c r="Z3544" s="41">
        <f>IF(tbl_PV_Milestones[[#This Row],[Baseline Date]]&lt;PV_Meta!$B$7,1,0)</f>
        <v>1</v>
      </c>
      <c r="AA3544" s="41">
        <f>IF(tbl_PV_Milestones[[#This Row],[Complete]]="Yes",1,0)</f>
        <v>0</v>
      </c>
      <c r="AB3544" s="41">
        <f>IF(AND(tbl_PV_Milestones[[#This Row],[BL FY]]=2025,tbl_PV_Milestones[[#This Row],[Baseline Date]]&lt;PV_Meta!$B$7),1,0)</f>
        <v>0</v>
      </c>
      <c r="AC3544" s="41">
        <f>IF(AND(tbl_PV_Milestones[[#This Row],[Planned YTD]]=1,tbl_PV_Milestones[[#This Row],[Complete]]="Yes"),1,0)</f>
        <v>0</v>
      </c>
      <c r="AD3544" s="41">
        <f>IF(AND(tbl_PV_Milestones[[#This Row],[Actual/Schedule Finish]]&lt;PV_Meta!$B$7,tbl_PV_Milestones[[#This Row],[Complete]]="No",tbl_PV_Milestones[[#This Row],[Project Status]]&lt;&gt;"On Hold"),1,0)</f>
        <v>1</v>
      </c>
      <c r="AE3544" s="41">
        <f>IF(AND(tbl_PV_Milestones[[#This Row],[Actual/Schedule Finish]]&gt;tbl_PV_Milestones[[#This Row],[Baseline Date]],tbl_PV_Milestones[[#This Row],[Complete]]="No",tbl_PV_Milestones[[#This Row],[Project Status]]&lt;&gt;"On Hold",tbl_PV_Milestones[[#This Row],[Overdue]]=0,tbl_PV_Milestones[[#This Row],[To be Baselined]]&lt;&gt;1),1,0)</f>
        <v>0</v>
      </c>
      <c r="AF3544" s="41">
        <f>IF(AND(tbl_PV_Milestones[[#This Row],[BL FY]]=2025,tbl_PV_Milestones[[#This Row],[Finish FY]]&gt;2025),1,0)</f>
        <v>0</v>
      </c>
      <c r="AG3544" s="56" t="str">
        <f>_xlfn.XLOOKUP(tbl_PV_Milestones[[#This Row],[Work ID]],tbl_PV_Meta[Work ID '#],tbl_PV_Meta[Project Manager/Owner],,0)</f>
        <v>Project Manager 14</v>
      </c>
    </row>
    <row r="3545" spans="4:33" x14ac:dyDescent="0.25">
      <c r="D3545" s="6" t="s">
        <v>154</v>
      </c>
      <c r="E3545" s="6" t="s">
        <v>52</v>
      </c>
      <c r="F3545" s="6" t="s">
        <v>1811</v>
      </c>
      <c r="G3545" s="6" t="s">
        <v>571</v>
      </c>
      <c r="H3545" s="6" t="s">
        <v>505</v>
      </c>
      <c r="I3545" s="6" t="s">
        <v>522</v>
      </c>
      <c r="J3545" s="6" t="s">
        <v>154</v>
      </c>
      <c r="K3545" s="6" t="s">
        <v>213</v>
      </c>
      <c r="L3545" s="6" t="s">
        <v>455</v>
      </c>
      <c r="M3545" s="43"/>
      <c r="N3545" s="44" t="s">
        <v>1979</v>
      </c>
      <c r="S3545" s="45" t="e">
        <f>_xlfn.CONCAT(#REF!,TRIM(tbl_PV_Milestones[[#This Row],[Milestone Description]]))</f>
        <v>#REF!</v>
      </c>
      <c r="T3545" s="84" t="str">
        <f>IF(COUNTIF(tbl_PV_Milestones[UID],tbl_PV_Milestones[[#This Row],[UID]])&gt;1,"Duplicate","")</f>
        <v>Duplicate</v>
      </c>
      <c r="U3545" s="42" t="str">
        <f>_xlfn.XLOOKUP(tbl_PV_Milestones[[#This Row],[Work ID]],tbl_PV_Meta[Work ID '#],tbl_PV_Meta[Sub-Portfolio])</f>
        <v>Sub-Portfolio 4</v>
      </c>
      <c r="V3545" s="41">
        <f>IF(MONTH(tbl_PV_Milestones[[#This Row],[Baseline Date]])&lt;7,YEAR(tbl_PV_Milestones[[#This Row],[Baseline Date]]),YEAR(tbl_PV_Milestones[[#This Row],[Baseline Date]])+1)</f>
        <v>1900</v>
      </c>
      <c r="W3545" s="41">
        <f>IF(MONTH(tbl_PV_Milestones[[#This Row],[Actual/Schedule Finish]])&lt;7,YEAR(tbl_PV_Milestones[[#This Row],[Actual/Schedule Finish]]),YEAR(tbl_PV_Milestones[[#This Row],[Actual/Schedule Finish]])+1)</f>
        <v>1900</v>
      </c>
      <c r="X3545" s="41" t="str">
        <f>IF(OR(tbl_PV_Milestones[[#This Row],[Project Status]]="Completed",tbl_PV_Milestones[[#This Row],[Project Status]]="Assumed Completed"),"Yes","No")</f>
        <v>No</v>
      </c>
      <c r="Y3545" s="41">
        <f>IF(tbl_PV_Milestones[[#This Row],[Baseline Date]]="",1,0)</f>
        <v>1</v>
      </c>
      <c r="Z3545" s="41">
        <f>IF(tbl_PV_Milestones[[#This Row],[Baseline Date]]&lt;PV_Meta!$B$7,1,0)</f>
        <v>1</v>
      </c>
      <c r="AA3545" s="41">
        <f>IF(tbl_PV_Milestones[[#This Row],[Complete]]="Yes",1,0)</f>
        <v>0</v>
      </c>
      <c r="AB3545" s="41">
        <f>IF(AND(tbl_PV_Milestones[[#This Row],[BL FY]]=2025,tbl_PV_Milestones[[#This Row],[Baseline Date]]&lt;PV_Meta!$B$7),1,0)</f>
        <v>0</v>
      </c>
      <c r="AC3545" s="41">
        <f>IF(AND(tbl_PV_Milestones[[#This Row],[Planned YTD]]=1,tbl_PV_Milestones[[#This Row],[Complete]]="Yes"),1,0)</f>
        <v>0</v>
      </c>
      <c r="AD3545" s="41">
        <f>IF(AND(tbl_PV_Milestones[[#This Row],[Actual/Schedule Finish]]&lt;PV_Meta!$B$7,tbl_PV_Milestones[[#This Row],[Complete]]="No",tbl_PV_Milestones[[#This Row],[Project Status]]&lt;&gt;"On Hold"),1,0)</f>
        <v>1</v>
      </c>
      <c r="AE3545" s="41">
        <f>IF(AND(tbl_PV_Milestones[[#This Row],[Actual/Schedule Finish]]&gt;tbl_PV_Milestones[[#This Row],[Baseline Date]],tbl_PV_Milestones[[#This Row],[Complete]]="No",tbl_PV_Milestones[[#This Row],[Project Status]]&lt;&gt;"On Hold",tbl_PV_Milestones[[#This Row],[Overdue]]=0,tbl_PV_Milestones[[#This Row],[To be Baselined]]&lt;&gt;1),1,0)</f>
        <v>0</v>
      </c>
      <c r="AF3545" s="41">
        <f>IF(AND(tbl_PV_Milestones[[#This Row],[BL FY]]=2025,tbl_PV_Milestones[[#This Row],[Finish FY]]&gt;2025),1,0)</f>
        <v>0</v>
      </c>
      <c r="AG3545" s="56" t="str">
        <f>_xlfn.XLOOKUP(tbl_PV_Milestones[[#This Row],[Work ID]],tbl_PV_Meta[Work ID '#],tbl_PV_Meta[Project Manager/Owner],,0)</f>
        <v>Project Manager 14</v>
      </c>
    </row>
    <row r="3546" spans="4:33" x14ac:dyDescent="0.25">
      <c r="D3546" s="6" t="s">
        <v>154</v>
      </c>
      <c r="E3546" s="6" t="s">
        <v>52</v>
      </c>
      <c r="F3546" s="6" t="s">
        <v>1811</v>
      </c>
      <c r="G3546" s="6" t="s">
        <v>747</v>
      </c>
      <c r="H3546" s="6" t="s">
        <v>505</v>
      </c>
      <c r="I3546" s="6" t="s">
        <v>522</v>
      </c>
      <c r="J3546" s="6" t="s">
        <v>154</v>
      </c>
      <c r="K3546" s="6" t="s">
        <v>213</v>
      </c>
      <c r="L3546" s="6" t="s">
        <v>455</v>
      </c>
      <c r="M3546" s="43"/>
      <c r="N3546" s="44" t="s">
        <v>1979</v>
      </c>
      <c r="S3546" s="45" t="e">
        <f>_xlfn.CONCAT(#REF!,TRIM(tbl_PV_Milestones[[#This Row],[Milestone Description]]))</f>
        <v>#REF!</v>
      </c>
      <c r="T3546" s="84" t="str">
        <f>IF(COUNTIF(tbl_PV_Milestones[UID],tbl_PV_Milestones[[#This Row],[UID]])&gt;1,"Duplicate","")</f>
        <v>Duplicate</v>
      </c>
      <c r="U3546" s="42" t="str">
        <f>_xlfn.XLOOKUP(tbl_PV_Milestones[[#This Row],[Work ID]],tbl_PV_Meta[Work ID '#],tbl_PV_Meta[Sub-Portfolio])</f>
        <v>Sub-Portfolio 4</v>
      </c>
      <c r="V3546" s="41">
        <f>IF(MONTH(tbl_PV_Milestones[[#This Row],[Baseline Date]])&lt;7,YEAR(tbl_PV_Milestones[[#This Row],[Baseline Date]]),YEAR(tbl_PV_Milestones[[#This Row],[Baseline Date]])+1)</f>
        <v>1900</v>
      </c>
      <c r="W3546" s="41">
        <f>IF(MONTH(tbl_PV_Milestones[[#This Row],[Actual/Schedule Finish]])&lt;7,YEAR(tbl_PV_Milestones[[#This Row],[Actual/Schedule Finish]]),YEAR(tbl_PV_Milestones[[#This Row],[Actual/Schedule Finish]])+1)</f>
        <v>1900</v>
      </c>
      <c r="X3546" s="41" t="str">
        <f>IF(OR(tbl_PV_Milestones[[#This Row],[Project Status]]="Completed",tbl_PV_Milestones[[#This Row],[Project Status]]="Assumed Completed"),"Yes","No")</f>
        <v>No</v>
      </c>
      <c r="Y3546" s="41">
        <f>IF(tbl_PV_Milestones[[#This Row],[Baseline Date]]="",1,0)</f>
        <v>1</v>
      </c>
      <c r="Z3546" s="41">
        <f>IF(tbl_PV_Milestones[[#This Row],[Baseline Date]]&lt;PV_Meta!$B$7,1,0)</f>
        <v>1</v>
      </c>
      <c r="AA3546" s="41">
        <f>IF(tbl_PV_Milestones[[#This Row],[Complete]]="Yes",1,0)</f>
        <v>0</v>
      </c>
      <c r="AB3546" s="41">
        <f>IF(AND(tbl_PV_Milestones[[#This Row],[BL FY]]=2025,tbl_PV_Milestones[[#This Row],[Baseline Date]]&lt;PV_Meta!$B$7),1,0)</f>
        <v>0</v>
      </c>
      <c r="AC3546" s="41">
        <f>IF(AND(tbl_PV_Milestones[[#This Row],[Planned YTD]]=1,tbl_PV_Milestones[[#This Row],[Complete]]="Yes"),1,0)</f>
        <v>0</v>
      </c>
      <c r="AD3546" s="41">
        <f>IF(AND(tbl_PV_Milestones[[#This Row],[Actual/Schedule Finish]]&lt;PV_Meta!$B$7,tbl_PV_Milestones[[#This Row],[Complete]]="No",tbl_PV_Milestones[[#This Row],[Project Status]]&lt;&gt;"On Hold"),1,0)</f>
        <v>1</v>
      </c>
      <c r="AE3546" s="41">
        <f>IF(AND(tbl_PV_Milestones[[#This Row],[Actual/Schedule Finish]]&gt;tbl_PV_Milestones[[#This Row],[Baseline Date]],tbl_PV_Milestones[[#This Row],[Complete]]="No",tbl_PV_Milestones[[#This Row],[Project Status]]&lt;&gt;"On Hold",tbl_PV_Milestones[[#This Row],[Overdue]]=0,tbl_PV_Milestones[[#This Row],[To be Baselined]]&lt;&gt;1),1,0)</f>
        <v>0</v>
      </c>
      <c r="AF3546" s="41">
        <f>IF(AND(tbl_PV_Milestones[[#This Row],[BL FY]]=2025,tbl_PV_Milestones[[#This Row],[Finish FY]]&gt;2025),1,0)</f>
        <v>0</v>
      </c>
      <c r="AG3546" s="56" t="str">
        <f>_xlfn.XLOOKUP(tbl_PV_Milestones[[#This Row],[Work ID]],tbl_PV_Meta[Work ID '#],tbl_PV_Meta[Project Manager/Owner],,0)</f>
        <v>Project Manager 14</v>
      </c>
    </row>
    <row r="3547" spans="4:33" x14ac:dyDescent="0.25">
      <c r="D3547" s="6" t="s">
        <v>154</v>
      </c>
      <c r="E3547" s="6" t="s">
        <v>52</v>
      </c>
      <c r="F3547" s="6" t="s">
        <v>1762</v>
      </c>
      <c r="G3547" s="6" t="s">
        <v>547</v>
      </c>
      <c r="H3547" s="6" t="s">
        <v>505</v>
      </c>
      <c r="I3547" s="6" t="s">
        <v>510</v>
      </c>
      <c r="J3547" s="6" t="s">
        <v>154</v>
      </c>
      <c r="K3547" s="6" t="s">
        <v>61</v>
      </c>
      <c r="L3547" s="6" t="s">
        <v>59</v>
      </c>
      <c r="M3547" s="43"/>
      <c r="N3547" s="44" t="s">
        <v>1979</v>
      </c>
      <c r="S3547" s="45" t="e">
        <f>_xlfn.CONCAT(#REF!,TRIM(tbl_PV_Milestones[[#This Row],[Milestone Description]]))</f>
        <v>#REF!</v>
      </c>
      <c r="T3547" s="84" t="str">
        <f>IF(COUNTIF(tbl_PV_Milestones[UID],tbl_PV_Milestones[[#This Row],[UID]])&gt;1,"Duplicate","")</f>
        <v>Duplicate</v>
      </c>
      <c r="U3547" s="42" t="str">
        <f>_xlfn.XLOOKUP(tbl_PV_Milestones[[#This Row],[Work ID]],tbl_PV_Meta[Work ID '#],tbl_PV_Meta[Sub-Portfolio])</f>
        <v>Sub-Portfolio 8</v>
      </c>
      <c r="V3547" s="41">
        <f>IF(MONTH(tbl_PV_Milestones[[#This Row],[Baseline Date]])&lt;7,YEAR(tbl_PV_Milestones[[#This Row],[Baseline Date]]),YEAR(tbl_PV_Milestones[[#This Row],[Baseline Date]])+1)</f>
        <v>1900</v>
      </c>
      <c r="W3547" s="41">
        <f>IF(MONTH(tbl_PV_Milestones[[#This Row],[Actual/Schedule Finish]])&lt;7,YEAR(tbl_PV_Milestones[[#This Row],[Actual/Schedule Finish]]),YEAR(tbl_PV_Milestones[[#This Row],[Actual/Schedule Finish]])+1)</f>
        <v>1900</v>
      </c>
      <c r="X3547" s="41" t="str">
        <f>IF(OR(tbl_PV_Milestones[[#This Row],[Project Status]]="Completed",tbl_PV_Milestones[[#This Row],[Project Status]]="Assumed Completed"),"Yes","No")</f>
        <v>No</v>
      </c>
      <c r="Y3547" s="41">
        <f>IF(tbl_PV_Milestones[[#This Row],[Baseline Date]]="",1,0)</f>
        <v>1</v>
      </c>
      <c r="Z3547" s="41">
        <f>IF(tbl_PV_Milestones[[#This Row],[Baseline Date]]&lt;PV_Meta!$B$7,1,0)</f>
        <v>1</v>
      </c>
      <c r="AA3547" s="41">
        <f>IF(tbl_PV_Milestones[[#This Row],[Complete]]="Yes",1,0)</f>
        <v>0</v>
      </c>
      <c r="AB3547" s="41">
        <f>IF(AND(tbl_PV_Milestones[[#This Row],[BL FY]]=2025,tbl_PV_Milestones[[#This Row],[Baseline Date]]&lt;PV_Meta!$B$7),1,0)</f>
        <v>0</v>
      </c>
      <c r="AC3547" s="41">
        <f>IF(AND(tbl_PV_Milestones[[#This Row],[Planned YTD]]=1,tbl_PV_Milestones[[#This Row],[Complete]]="Yes"),1,0)</f>
        <v>0</v>
      </c>
      <c r="AD3547" s="41">
        <f>IF(AND(tbl_PV_Milestones[[#This Row],[Actual/Schedule Finish]]&lt;PV_Meta!$B$7,tbl_PV_Milestones[[#This Row],[Complete]]="No",tbl_PV_Milestones[[#This Row],[Project Status]]&lt;&gt;"On Hold"),1,0)</f>
        <v>1</v>
      </c>
      <c r="AE3547" s="41">
        <f>IF(AND(tbl_PV_Milestones[[#This Row],[Actual/Schedule Finish]]&gt;tbl_PV_Milestones[[#This Row],[Baseline Date]],tbl_PV_Milestones[[#This Row],[Complete]]="No",tbl_PV_Milestones[[#This Row],[Project Status]]&lt;&gt;"On Hold",tbl_PV_Milestones[[#This Row],[Overdue]]=0,tbl_PV_Milestones[[#This Row],[To be Baselined]]&lt;&gt;1),1,0)</f>
        <v>0</v>
      </c>
      <c r="AF3547" s="41">
        <f>IF(AND(tbl_PV_Milestones[[#This Row],[BL FY]]=2025,tbl_PV_Milestones[[#This Row],[Finish FY]]&gt;2025),1,0)</f>
        <v>0</v>
      </c>
      <c r="AG3547" s="56" t="str">
        <f>_xlfn.XLOOKUP(tbl_PV_Milestones[[#This Row],[Work ID]],tbl_PV_Meta[Work ID '#],tbl_PV_Meta[Project Manager/Owner],,0)</f>
        <v>Project Manager 21</v>
      </c>
    </row>
    <row r="3548" spans="4:33" x14ac:dyDescent="0.25">
      <c r="D3548" s="6" t="s">
        <v>154</v>
      </c>
      <c r="E3548" s="6" t="s">
        <v>52</v>
      </c>
      <c r="F3548" s="6" t="s">
        <v>1762</v>
      </c>
      <c r="G3548" s="6" t="s">
        <v>549</v>
      </c>
      <c r="H3548" s="6" t="s">
        <v>505</v>
      </c>
      <c r="I3548" s="6" t="s">
        <v>510</v>
      </c>
      <c r="J3548" s="6" t="s">
        <v>154</v>
      </c>
      <c r="K3548" s="6" t="s">
        <v>61</v>
      </c>
      <c r="L3548" s="6" t="s">
        <v>59</v>
      </c>
      <c r="M3548" s="43"/>
      <c r="N3548" s="44" t="s">
        <v>1979</v>
      </c>
      <c r="S3548" s="45" t="e">
        <f>_xlfn.CONCAT(#REF!,TRIM(tbl_PV_Milestones[[#This Row],[Milestone Description]]))</f>
        <v>#REF!</v>
      </c>
      <c r="T3548" s="84" t="str">
        <f>IF(COUNTIF(tbl_PV_Milestones[UID],tbl_PV_Milestones[[#This Row],[UID]])&gt;1,"Duplicate","")</f>
        <v>Duplicate</v>
      </c>
      <c r="U3548" s="42" t="str">
        <f>_xlfn.XLOOKUP(tbl_PV_Milestones[[#This Row],[Work ID]],tbl_PV_Meta[Work ID '#],tbl_PV_Meta[Sub-Portfolio])</f>
        <v>Sub-Portfolio 8</v>
      </c>
      <c r="V3548" s="41">
        <f>IF(MONTH(tbl_PV_Milestones[[#This Row],[Baseline Date]])&lt;7,YEAR(tbl_PV_Milestones[[#This Row],[Baseline Date]]),YEAR(tbl_PV_Milestones[[#This Row],[Baseline Date]])+1)</f>
        <v>1900</v>
      </c>
      <c r="W3548" s="41">
        <f>IF(MONTH(tbl_PV_Milestones[[#This Row],[Actual/Schedule Finish]])&lt;7,YEAR(tbl_PV_Milestones[[#This Row],[Actual/Schedule Finish]]),YEAR(tbl_PV_Milestones[[#This Row],[Actual/Schedule Finish]])+1)</f>
        <v>1900</v>
      </c>
      <c r="X3548" s="41" t="str">
        <f>IF(OR(tbl_PV_Milestones[[#This Row],[Project Status]]="Completed",tbl_PV_Milestones[[#This Row],[Project Status]]="Assumed Completed"),"Yes","No")</f>
        <v>No</v>
      </c>
      <c r="Y3548" s="41">
        <f>IF(tbl_PV_Milestones[[#This Row],[Baseline Date]]="",1,0)</f>
        <v>1</v>
      </c>
      <c r="Z3548" s="41">
        <f>IF(tbl_PV_Milestones[[#This Row],[Baseline Date]]&lt;PV_Meta!$B$7,1,0)</f>
        <v>1</v>
      </c>
      <c r="AA3548" s="41">
        <f>IF(tbl_PV_Milestones[[#This Row],[Complete]]="Yes",1,0)</f>
        <v>0</v>
      </c>
      <c r="AB3548" s="41">
        <f>IF(AND(tbl_PV_Milestones[[#This Row],[BL FY]]=2025,tbl_PV_Milestones[[#This Row],[Baseline Date]]&lt;PV_Meta!$B$7),1,0)</f>
        <v>0</v>
      </c>
      <c r="AC3548" s="41">
        <f>IF(AND(tbl_PV_Milestones[[#This Row],[Planned YTD]]=1,tbl_PV_Milestones[[#This Row],[Complete]]="Yes"),1,0)</f>
        <v>0</v>
      </c>
      <c r="AD3548" s="41">
        <f>IF(AND(tbl_PV_Milestones[[#This Row],[Actual/Schedule Finish]]&lt;PV_Meta!$B$7,tbl_PV_Milestones[[#This Row],[Complete]]="No",tbl_PV_Milestones[[#This Row],[Project Status]]&lt;&gt;"On Hold"),1,0)</f>
        <v>1</v>
      </c>
      <c r="AE3548" s="41">
        <f>IF(AND(tbl_PV_Milestones[[#This Row],[Actual/Schedule Finish]]&gt;tbl_PV_Milestones[[#This Row],[Baseline Date]],tbl_PV_Milestones[[#This Row],[Complete]]="No",tbl_PV_Milestones[[#This Row],[Project Status]]&lt;&gt;"On Hold",tbl_PV_Milestones[[#This Row],[Overdue]]=0,tbl_PV_Milestones[[#This Row],[To be Baselined]]&lt;&gt;1),1,0)</f>
        <v>0</v>
      </c>
      <c r="AF3548" s="41">
        <f>IF(AND(tbl_PV_Milestones[[#This Row],[BL FY]]=2025,tbl_PV_Milestones[[#This Row],[Finish FY]]&gt;2025),1,0)</f>
        <v>0</v>
      </c>
      <c r="AG3548" s="56" t="str">
        <f>_xlfn.XLOOKUP(tbl_PV_Milestones[[#This Row],[Work ID]],tbl_PV_Meta[Work ID '#],tbl_PV_Meta[Project Manager/Owner],,0)</f>
        <v>Project Manager 21</v>
      </c>
    </row>
    <row r="3549" spans="4:33" x14ac:dyDescent="0.25">
      <c r="D3549" s="6" t="s">
        <v>154</v>
      </c>
      <c r="E3549" s="6" t="s">
        <v>52</v>
      </c>
      <c r="F3549" s="6" t="s">
        <v>1762</v>
      </c>
      <c r="G3549" s="6" t="s">
        <v>559</v>
      </c>
      <c r="H3549" s="6" t="s">
        <v>505</v>
      </c>
      <c r="I3549" s="6" t="s">
        <v>510</v>
      </c>
      <c r="J3549" s="6" t="s">
        <v>154</v>
      </c>
      <c r="K3549" s="6" t="s">
        <v>61</v>
      </c>
      <c r="L3549" s="6" t="s">
        <v>59</v>
      </c>
      <c r="M3549" s="43"/>
      <c r="N3549" s="44" t="s">
        <v>1979</v>
      </c>
      <c r="S3549" s="45" t="e">
        <f>_xlfn.CONCAT(#REF!,TRIM(tbl_PV_Milestones[[#This Row],[Milestone Description]]))</f>
        <v>#REF!</v>
      </c>
      <c r="T3549" s="84" t="str">
        <f>IF(COUNTIF(tbl_PV_Milestones[UID],tbl_PV_Milestones[[#This Row],[UID]])&gt;1,"Duplicate","")</f>
        <v>Duplicate</v>
      </c>
      <c r="U3549" s="42" t="str">
        <f>_xlfn.XLOOKUP(tbl_PV_Milestones[[#This Row],[Work ID]],tbl_PV_Meta[Work ID '#],tbl_PV_Meta[Sub-Portfolio])</f>
        <v>Sub-Portfolio 8</v>
      </c>
      <c r="V3549" s="41">
        <f>IF(MONTH(tbl_PV_Milestones[[#This Row],[Baseline Date]])&lt;7,YEAR(tbl_PV_Milestones[[#This Row],[Baseline Date]]),YEAR(tbl_PV_Milestones[[#This Row],[Baseline Date]])+1)</f>
        <v>1900</v>
      </c>
      <c r="W3549" s="41">
        <f>IF(MONTH(tbl_PV_Milestones[[#This Row],[Actual/Schedule Finish]])&lt;7,YEAR(tbl_PV_Milestones[[#This Row],[Actual/Schedule Finish]]),YEAR(tbl_PV_Milestones[[#This Row],[Actual/Schedule Finish]])+1)</f>
        <v>1900</v>
      </c>
      <c r="X3549" s="41" t="str">
        <f>IF(OR(tbl_PV_Milestones[[#This Row],[Project Status]]="Completed",tbl_PV_Milestones[[#This Row],[Project Status]]="Assumed Completed"),"Yes","No")</f>
        <v>No</v>
      </c>
      <c r="Y3549" s="41">
        <f>IF(tbl_PV_Milestones[[#This Row],[Baseline Date]]="",1,0)</f>
        <v>1</v>
      </c>
      <c r="Z3549" s="41">
        <f>IF(tbl_PV_Milestones[[#This Row],[Baseline Date]]&lt;PV_Meta!$B$7,1,0)</f>
        <v>1</v>
      </c>
      <c r="AA3549" s="41">
        <f>IF(tbl_PV_Milestones[[#This Row],[Complete]]="Yes",1,0)</f>
        <v>0</v>
      </c>
      <c r="AB3549" s="41">
        <f>IF(AND(tbl_PV_Milestones[[#This Row],[BL FY]]=2025,tbl_PV_Milestones[[#This Row],[Baseline Date]]&lt;PV_Meta!$B$7),1,0)</f>
        <v>0</v>
      </c>
      <c r="AC3549" s="41">
        <f>IF(AND(tbl_PV_Milestones[[#This Row],[Planned YTD]]=1,tbl_PV_Milestones[[#This Row],[Complete]]="Yes"),1,0)</f>
        <v>0</v>
      </c>
      <c r="AD3549" s="41">
        <f>IF(AND(tbl_PV_Milestones[[#This Row],[Actual/Schedule Finish]]&lt;PV_Meta!$B$7,tbl_PV_Milestones[[#This Row],[Complete]]="No",tbl_PV_Milestones[[#This Row],[Project Status]]&lt;&gt;"On Hold"),1,0)</f>
        <v>1</v>
      </c>
      <c r="AE3549" s="41">
        <f>IF(AND(tbl_PV_Milestones[[#This Row],[Actual/Schedule Finish]]&gt;tbl_PV_Milestones[[#This Row],[Baseline Date]],tbl_PV_Milestones[[#This Row],[Complete]]="No",tbl_PV_Milestones[[#This Row],[Project Status]]&lt;&gt;"On Hold",tbl_PV_Milestones[[#This Row],[Overdue]]=0,tbl_PV_Milestones[[#This Row],[To be Baselined]]&lt;&gt;1),1,0)</f>
        <v>0</v>
      </c>
      <c r="AF3549" s="41">
        <f>IF(AND(tbl_PV_Milestones[[#This Row],[BL FY]]=2025,tbl_PV_Milestones[[#This Row],[Finish FY]]&gt;2025),1,0)</f>
        <v>0</v>
      </c>
      <c r="AG3549" s="56" t="str">
        <f>_xlfn.XLOOKUP(tbl_PV_Milestones[[#This Row],[Work ID]],tbl_PV_Meta[Work ID '#],tbl_PV_Meta[Project Manager/Owner],,0)</f>
        <v>Project Manager 21</v>
      </c>
    </row>
    <row r="3550" spans="4:33" x14ac:dyDescent="0.25">
      <c r="D3550" s="6" t="s">
        <v>154</v>
      </c>
      <c r="E3550" s="6" t="s">
        <v>52</v>
      </c>
      <c r="F3550" s="6" t="s">
        <v>1762</v>
      </c>
      <c r="G3550" s="6" t="s">
        <v>535</v>
      </c>
      <c r="H3550" s="6" t="s">
        <v>505</v>
      </c>
      <c r="I3550" s="6" t="s">
        <v>510</v>
      </c>
      <c r="J3550" s="6" t="s">
        <v>154</v>
      </c>
      <c r="K3550" s="6" t="s">
        <v>61</v>
      </c>
      <c r="L3550" s="6" t="s">
        <v>59</v>
      </c>
      <c r="M3550" s="43"/>
      <c r="N3550" s="44" t="s">
        <v>1979</v>
      </c>
      <c r="S3550" s="45" t="e">
        <f>_xlfn.CONCAT(#REF!,TRIM(tbl_PV_Milestones[[#This Row],[Milestone Description]]))</f>
        <v>#REF!</v>
      </c>
      <c r="T3550" s="84" t="str">
        <f>IF(COUNTIF(tbl_PV_Milestones[UID],tbl_PV_Milestones[[#This Row],[UID]])&gt;1,"Duplicate","")</f>
        <v>Duplicate</v>
      </c>
      <c r="U3550" s="42" t="str">
        <f>_xlfn.XLOOKUP(tbl_PV_Milestones[[#This Row],[Work ID]],tbl_PV_Meta[Work ID '#],tbl_PV_Meta[Sub-Portfolio])</f>
        <v>Sub-Portfolio 8</v>
      </c>
      <c r="V3550" s="41">
        <f>IF(MONTH(tbl_PV_Milestones[[#This Row],[Baseline Date]])&lt;7,YEAR(tbl_PV_Milestones[[#This Row],[Baseline Date]]),YEAR(tbl_PV_Milestones[[#This Row],[Baseline Date]])+1)</f>
        <v>1900</v>
      </c>
      <c r="W3550" s="41">
        <f>IF(MONTH(tbl_PV_Milestones[[#This Row],[Actual/Schedule Finish]])&lt;7,YEAR(tbl_PV_Milestones[[#This Row],[Actual/Schedule Finish]]),YEAR(tbl_PV_Milestones[[#This Row],[Actual/Schedule Finish]])+1)</f>
        <v>1900</v>
      </c>
      <c r="X3550" s="41" t="str">
        <f>IF(OR(tbl_PV_Milestones[[#This Row],[Project Status]]="Completed",tbl_PV_Milestones[[#This Row],[Project Status]]="Assumed Completed"),"Yes","No")</f>
        <v>No</v>
      </c>
      <c r="Y3550" s="41">
        <f>IF(tbl_PV_Milestones[[#This Row],[Baseline Date]]="",1,0)</f>
        <v>1</v>
      </c>
      <c r="Z3550" s="41">
        <f>IF(tbl_PV_Milestones[[#This Row],[Baseline Date]]&lt;PV_Meta!$B$7,1,0)</f>
        <v>1</v>
      </c>
      <c r="AA3550" s="41">
        <f>IF(tbl_PV_Milestones[[#This Row],[Complete]]="Yes",1,0)</f>
        <v>0</v>
      </c>
      <c r="AB3550" s="41">
        <f>IF(AND(tbl_PV_Milestones[[#This Row],[BL FY]]=2025,tbl_PV_Milestones[[#This Row],[Baseline Date]]&lt;PV_Meta!$B$7),1,0)</f>
        <v>0</v>
      </c>
      <c r="AC3550" s="41">
        <f>IF(AND(tbl_PV_Milestones[[#This Row],[Planned YTD]]=1,tbl_PV_Milestones[[#This Row],[Complete]]="Yes"),1,0)</f>
        <v>0</v>
      </c>
      <c r="AD3550" s="41">
        <f>IF(AND(tbl_PV_Milestones[[#This Row],[Actual/Schedule Finish]]&lt;PV_Meta!$B$7,tbl_PV_Milestones[[#This Row],[Complete]]="No",tbl_PV_Milestones[[#This Row],[Project Status]]&lt;&gt;"On Hold"),1,0)</f>
        <v>1</v>
      </c>
      <c r="AE3550" s="41">
        <f>IF(AND(tbl_PV_Milestones[[#This Row],[Actual/Schedule Finish]]&gt;tbl_PV_Milestones[[#This Row],[Baseline Date]],tbl_PV_Milestones[[#This Row],[Complete]]="No",tbl_PV_Milestones[[#This Row],[Project Status]]&lt;&gt;"On Hold",tbl_PV_Milestones[[#This Row],[Overdue]]=0,tbl_PV_Milestones[[#This Row],[To be Baselined]]&lt;&gt;1),1,0)</f>
        <v>0</v>
      </c>
      <c r="AF3550" s="41">
        <f>IF(AND(tbl_PV_Milestones[[#This Row],[BL FY]]=2025,tbl_PV_Milestones[[#This Row],[Finish FY]]&gt;2025),1,0)</f>
        <v>0</v>
      </c>
      <c r="AG3550" s="56" t="str">
        <f>_xlfn.XLOOKUP(tbl_PV_Milestones[[#This Row],[Work ID]],tbl_PV_Meta[Work ID '#],tbl_PV_Meta[Project Manager/Owner],,0)</f>
        <v>Project Manager 21</v>
      </c>
    </row>
    <row r="3551" spans="4:33" x14ac:dyDescent="0.25">
      <c r="D3551" s="6" t="s">
        <v>154</v>
      </c>
      <c r="E3551" s="6" t="s">
        <v>52</v>
      </c>
      <c r="F3551" s="6" t="s">
        <v>1762</v>
      </c>
      <c r="G3551" s="6" t="s">
        <v>536</v>
      </c>
      <c r="H3551" s="6" t="s">
        <v>505</v>
      </c>
      <c r="I3551" s="6" t="s">
        <v>510</v>
      </c>
      <c r="J3551" s="6" t="s">
        <v>154</v>
      </c>
      <c r="K3551" s="6" t="s">
        <v>61</v>
      </c>
      <c r="L3551" s="6" t="s">
        <v>59</v>
      </c>
      <c r="M3551" s="43"/>
      <c r="N3551" s="44" t="s">
        <v>1979</v>
      </c>
      <c r="S3551" s="45" t="e">
        <f>_xlfn.CONCAT(#REF!,TRIM(tbl_PV_Milestones[[#This Row],[Milestone Description]]))</f>
        <v>#REF!</v>
      </c>
      <c r="T3551" s="84" t="str">
        <f>IF(COUNTIF(tbl_PV_Milestones[UID],tbl_PV_Milestones[[#This Row],[UID]])&gt;1,"Duplicate","")</f>
        <v>Duplicate</v>
      </c>
      <c r="U3551" s="42" t="str">
        <f>_xlfn.XLOOKUP(tbl_PV_Milestones[[#This Row],[Work ID]],tbl_PV_Meta[Work ID '#],tbl_PV_Meta[Sub-Portfolio])</f>
        <v>Sub-Portfolio 8</v>
      </c>
      <c r="V3551" s="41">
        <f>IF(MONTH(tbl_PV_Milestones[[#This Row],[Baseline Date]])&lt;7,YEAR(tbl_PV_Milestones[[#This Row],[Baseline Date]]),YEAR(tbl_PV_Milestones[[#This Row],[Baseline Date]])+1)</f>
        <v>1900</v>
      </c>
      <c r="W3551" s="41">
        <f>IF(MONTH(tbl_PV_Milestones[[#This Row],[Actual/Schedule Finish]])&lt;7,YEAR(tbl_PV_Milestones[[#This Row],[Actual/Schedule Finish]]),YEAR(tbl_PV_Milestones[[#This Row],[Actual/Schedule Finish]])+1)</f>
        <v>1900</v>
      </c>
      <c r="X3551" s="41" t="str">
        <f>IF(OR(tbl_PV_Milestones[[#This Row],[Project Status]]="Completed",tbl_PV_Milestones[[#This Row],[Project Status]]="Assumed Completed"),"Yes","No")</f>
        <v>No</v>
      </c>
      <c r="Y3551" s="41">
        <f>IF(tbl_PV_Milestones[[#This Row],[Baseline Date]]="",1,0)</f>
        <v>1</v>
      </c>
      <c r="Z3551" s="41">
        <f>IF(tbl_PV_Milestones[[#This Row],[Baseline Date]]&lt;PV_Meta!$B$7,1,0)</f>
        <v>1</v>
      </c>
      <c r="AA3551" s="41">
        <f>IF(tbl_PV_Milestones[[#This Row],[Complete]]="Yes",1,0)</f>
        <v>0</v>
      </c>
      <c r="AB3551" s="41">
        <f>IF(AND(tbl_PV_Milestones[[#This Row],[BL FY]]=2025,tbl_PV_Milestones[[#This Row],[Baseline Date]]&lt;PV_Meta!$B$7),1,0)</f>
        <v>0</v>
      </c>
      <c r="AC3551" s="41">
        <f>IF(AND(tbl_PV_Milestones[[#This Row],[Planned YTD]]=1,tbl_PV_Milestones[[#This Row],[Complete]]="Yes"),1,0)</f>
        <v>0</v>
      </c>
      <c r="AD3551" s="41">
        <f>IF(AND(tbl_PV_Milestones[[#This Row],[Actual/Schedule Finish]]&lt;PV_Meta!$B$7,tbl_PV_Milestones[[#This Row],[Complete]]="No",tbl_PV_Milestones[[#This Row],[Project Status]]&lt;&gt;"On Hold"),1,0)</f>
        <v>1</v>
      </c>
      <c r="AE3551" s="41">
        <f>IF(AND(tbl_PV_Milestones[[#This Row],[Actual/Schedule Finish]]&gt;tbl_PV_Milestones[[#This Row],[Baseline Date]],tbl_PV_Milestones[[#This Row],[Complete]]="No",tbl_PV_Milestones[[#This Row],[Project Status]]&lt;&gt;"On Hold",tbl_PV_Milestones[[#This Row],[Overdue]]=0,tbl_PV_Milestones[[#This Row],[To be Baselined]]&lt;&gt;1),1,0)</f>
        <v>0</v>
      </c>
      <c r="AF3551" s="41">
        <f>IF(AND(tbl_PV_Milestones[[#This Row],[BL FY]]=2025,tbl_PV_Milestones[[#This Row],[Finish FY]]&gt;2025),1,0)</f>
        <v>0</v>
      </c>
      <c r="AG3551" s="56" t="str">
        <f>_xlfn.XLOOKUP(tbl_PV_Milestones[[#This Row],[Work ID]],tbl_PV_Meta[Work ID '#],tbl_PV_Meta[Project Manager/Owner],,0)</f>
        <v>Project Manager 21</v>
      </c>
    </row>
    <row r="3552" spans="4:33" x14ac:dyDescent="0.25">
      <c r="D3552" s="6" t="s">
        <v>154</v>
      </c>
      <c r="E3552" s="6" t="s">
        <v>52</v>
      </c>
      <c r="F3552" s="6" t="s">
        <v>1762</v>
      </c>
      <c r="G3552" s="6" t="s">
        <v>538</v>
      </c>
      <c r="H3552" s="6" t="s">
        <v>505</v>
      </c>
      <c r="I3552" s="6" t="s">
        <v>510</v>
      </c>
      <c r="J3552" s="6" t="s">
        <v>154</v>
      </c>
      <c r="K3552" s="6" t="s">
        <v>61</v>
      </c>
      <c r="L3552" s="6" t="s">
        <v>59</v>
      </c>
      <c r="M3552" s="43"/>
      <c r="N3552" s="44" t="s">
        <v>1979</v>
      </c>
      <c r="S3552" s="45" t="e">
        <f>_xlfn.CONCAT(#REF!,TRIM(tbl_PV_Milestones[[#This Row],[Milestone Description]]))</f>
        <v>#REF!</v>
      </c>
      <c r="T3552" s="84" t="str">
        <f>IF(COUNTIF(tbl_PV_Milestones[UID],tbl_PV_Milestones[[#This Row],[UID]])&gt;1,"Duplicate","")</f>
        <v>Duplicate</v>
      </c>
      <c r="U3552" s="42" t="str">
        <f>_xlfn.XLOOKUP(tbl_PV_Milestones[[#This Row],[Work ID]],tbl_PV_Meta[Work ID '#],tbl_PV_Meta[Sub-Portfolio])</f>
        <v>Sub-Portfolio 8</v>
      </c>
      <c r="V3552" s="41">
        <f>IF(MONTH(tbl_PV_Milestones[[#This Row],[Baseline Date]])&lt;7,YEAR(tbl_PV_Milestones[[#This Row],[Baseline Date]]),YEAR(tbl_PV_Milestones[[#This Row],[Baseline Date]])+1)</f>
        <v>1900</v>
      </c>
      <c r="W3552" s="41">
        <f>IF(MONTH(tbl_PV_Milestones[[#This Row],[Actual/Schedule Finish]])&lt;7,YEAR(tbl_PV_Milestones[[#This Row],[Actual/Schedule Finish]]),YEAR(tbl_PV_Milestones[[#This Row],[Actual/Schedule Finish]])+1)</f>
        <v>1900</v>
      </c>
      <c r="X3552" s="41" t="str">
        <f>IF(OR(tbl_PV_Milestones[[#This Row],[Project Status]]="Completed",tbl_PV_Milestones[[#This Row],[Project Status]]="Assumed Completed"),"Yes","No")</f>
        <v>No</v>
      </c>
      <c r="Y3552" s="41">
        <f>IF(tbl_PV_Milestones[[#This Row],[Baseline Date]]="",1,0)</f>
        <v>1</v>
      </c>
      <c r="Z3552" s="41">
        <f>IF(tbl_PV_Milestones[[#This Row],[Baseline Date]]&lt;PV_Meta!$B$7,1,0)</f>
        <v>1</v>
      </c>
      <c r="AA3552" s="41">
        <f>IF(tbl_PV_Milestones[[#This Row],[Complete]]="Yes",1,0)</f>
        <v>0</v>
      </c>
      <c r="AB3552" s="41">
        <f>IF(AND(tbl_PV_Milestones[[#This Row],[BL FY]]=2025,tbl_PV_Milestones[[#This Row],[Baseline Date]]&lt;PV_Meta!$B$7),1,0)</f>
        <v>0</v>
      </c>
      <c r="AC3552" s="41">
        <f>IF(AND(tbl_PV_Milestones[[#This Row],[Planned YTD]]=1,tbl_PV_Milestones[[#This Row],[Complete]]="Yes"),1,0)</f>
        <v>0</v>
      </c>
      <c r="AD3552" s="41">
        <f>IF(AND(tbl_PV_Milestones[[#This Row],[Actual/Schedule Finish]]&lt;PV_Meta!$B$7,tbl_PV_Milestones[[#This Row],[Complete]]="No",tbl_PV_Milestones[[#This Row],[Project Status]]&lt;&gt;"On Hold"),1,0)</f>
        <v>1</v>
      </c>
      <c r="AE3552" s="41">
        <f>IF(AND(tbl_PV_Milestones[[#This Row],[Actual/Schedule Finish]]&gt;tbl_PV_Milestones[[#This Row],[Baseline Date]],tbl_PV_Milestones[[#This Row],[Complete]]="No",tbl_PV_Milestones[[#This Row],[Project Status]]&lt;&gt;"On Hold",tbl_PV_Milestones[[#This Row],[Overdue]]=0,tbl_PV_Milestones[[#This Row],[To be Baselined]]&lt;&gt;1),1,0)</f>
        <v>0</v>
      </c>
      <c r="AF3552" s="41">
        <f>IF(AND(tbl_PV_Milestones[[#This Row],[BL FY]]=2025,tbl_PV_Milestones[[#This Row],[Finish FY]]&gt;2025),1,0)</f>
        <v>0</v>
      </c>
      <c r="AG3552" s="56" t="str">
        <f>_xlfn.XLOOKUP(tbl_PV_Milestones[[#This Row],[Work ID]],tbl_PV_Meta[Work ID '#],tbl_PV_Meta[Project Manager/Owner],,0)</f>
        <v>Project Manager 21</v>
      </c>
    </row>
    <row r="3553" spans="4:33" x14ac:dyDescent="0.25">
      <c r="D3553" s="6" t="s">
        <v>154</v>
      </c>
      <c r="E3553" s="6" t="s">
        <v>52</v>
      </c>
      <c r="F3553" s="6" t="s">
        <v>1762</v>
      </c>
      <c r="G3553" s="6" t="s">
        <v>594</v>
      </c>
      <c r="H3553" s="6" t="s">
        <v>505</v>
      </c>
      <c r="I3553" s="6" t="s">
        <v>510</v>
      </c>
      <c r="J3553" s="6" t="s">
        <v>154</v>
      </c>
      <c r="K3553" s="6" t="s">
        <v>61</v>
      </c>
      <c r="L3553" s="6" t="s">
        <v>59</v>
      </c>
      <c r="M3553" s="43"/>
      <c r="N3553" s="44" t="s">
        <v>1979</v>
      </c>
      <c r="S3553" s="45" t="e">
        <f>_xlfn.CONCAT(#REF!,TRIM(tbl_PV_Milestones[[#This Row],[Milestone Description]]))</f>
        <v>#REF!</v>
      </c>
      <c r="T3553" s="84" t="str">
        <f>IF(COUNTIF(tbl_PV_Milestones[UID],tbl_PV_Milestones[[#This Row],[UID]])&gt;1,"Duplicate","")</f>
        <v>Duplicate</v>
      </c>
      <c r="U3553" s="42" t="str">
        <f>_xlfn.XLOOKUP(tbl_PV_Milestones[[#This Row],[Work ID]],tbl_PV_Meta[Work ID '#],tbl_PV_Meta[Sub-Portfolio])</f>
        <v>Sub-Portfolio 8</v>
      </c>
      <c r="V3553" s="41">
        <f>IF(MONTH(tbl_PV_Milestones[[#This Row],[Baseline Date]])&lt;7,YEAR(tbl_PV_Milestones[[#This Row],[Baseline Date]]),YEAR(tbl_PV_Milestones[[#This Row],[Baseline Date]])+1)</f>
        <v>1900</v>
      </c>
      <c r="W3553" s="41">
        <f>IF(MONTH(tbl_PV_Milestones[[#This Row],[Actual/Schedule Finish]])&lt;7,YEAR(tbl_PV_Milestones[[#This Row],[Actual/Schedule Finish]]),YEAR(tbl_PV_Milestones[[#This Row],[Actual/Schedule Finish]])+1)</f>
        <v>1900</v>
      </c>
      <c r="X3553" s="41" t="str">
        <f>IF(OR(tbl_PV_Milestones[[#This Row],[Project Status]]="Completed",tbl_PV_Milestones[[#This Row],[Project Status]]="Assumed Completed"),"Yes","No")</f>
        <v>No</v>
      </c>
      <c r="Y3553" s="41">
        <f>IF(tbl_PV_Milestones[[#This Row],[Baseline Date]]="",1,0)</f>
        <v>1</v>
      </c>
      <c r="Z3553" s="41">
        <f>IF(tbl_PV_Milestones[[#This Row],[Baseline Date]]&lt;PV_Meta!$B$7,1,0)</f>
        <v>1</v>
      </c>
      <c r="AA3553" s="41">
        <f>IF(tbl_PV_Milestones[[#This Row],[Complete]]="Yes",1,0)</f>
        <v>0</v>
      </c>
      <c r="AB3553" s="41">
        <f>IF(AND(tbl_PV_Milestones[[#This Row],[BL FY]]=2025,tbl_PV_Milestones[[#This Row],[Baseline Date]]&lt;PV_Meta!$B$7),1,0)</f>
        <v>0</v>
      </c>
      <c r="AC3553" s="41">
        <f>IF(AND(tbl_PV_Milestones[[#This Row],[Planned YTD]]=1,tbl_PV_Milestones[[#This Row],[Complete]]="Yes"),1,0)</f>
        <v>0</v>
      </c>
      <c r="AD3553" s="41">
        <f>IF(AND(tbl_PV_Milestones[[#This Row],[Actual/Schedule Finish]]&lt;PV_Meta!$B$7,tbl_PV_Milestones[[#This Row],[Complete]]="No",tbl_PV_Milestones[[#This Row],[Project Status]]&lt;&gt;"On Hold"),1,0)</f>
        <v>1</v>
      </c>
      <c r="AE3553" s="41">
        <f>IF(AND(tbl_PV_Milestones[[#This Row],[Actual/Schedule Finish]]&gt;tbl_PV_Milestones[[#This Row],[Baseline Date]],tbl_PV_Milestones[[#This Row],[Complete]]="No",tbl_PV_Milestones[[#This Row],[Project Status]]&lt;&gt;"On Hold",tbl_PV_Milestones[[#This Row],[Overdue]]=0,tbl_PV_Milestones[[#This Row],[To be Baselined]]&lt;&gt;1),1,0)</f>
        <v>0</v>
      </c>
      <c r="AF3553" s="41">
        <f>IF(AND(tbl_PV_Milestones[[#This Row],[BL FY]]=2025,tbl_PV_Milestones[[#This Row],[Finish FY]]&gt;2025),1,0)</f>
        <v>0</v>
      </c>
      <c r="AG3553" s="56" t="str">
        <f>_xlfn.XLOOKUP(tbl_PV_Milestones[[#This Row],[Work ID]],tbl_PV_Meta[Work ID '#],tbl_PV_Meta[Project Manager/Owner],,0)</f>
        <v>Project Manager 21</v>
      </c>
    </row>
    <row r="3554" spans="4:33" x14ac:dyDescent="0.25">
      <c r="D3554" s="6" t="s">
        <v>154</v>
      </c>
      <c r="E3554" s="6" t="s">
        <v>52</v>
      </c>
      <c r="F3554" s="6" t="s">
        <v>1762</v>
      </c>
      <c r="G3554" s="6" t="s">
        <v>539</v>
      </c>
      <c r="H3554" s="6" t="s">
        <v>505</v>
      </c>
      <c r="I3554" s="6" t="s">
        <v>510</v>
      </c>
      <c r="J3554" s="6" t="s">
        <v>154</v>
      </c>
      <c r="K3554" s="6" t="s">
        <v>61</v>
      </c>
      <c r="L3554" s="6" t="s">
        <v>59</v>
      </c>
      <c r="M3554" s="43"/>
      <c r="N3554" s="44" t="s">
        <v>1979</v>
      </c>
      <c r="S3554" s="45" t="e">
        <f>_xlfn.CONCAT(#REF!,TRIM(tbl_PV_Milestones[[#This Row],[Milestone Description]]))</f>
        <v>#REF!</v>
      </c>
      <c r="T3554" s="84" t="str">
        <f>IF(COUNTIF(tbl_PV_Milestones[UID],tbl_PV_Milestones[[#This Row],[UID]])&gt;1,"Duplicate","")</f>
        <v>Duplicate</v>
      </c>
      <c r="U3554" s="42" t="str">
        <f>_xlfn.XLOOKUP(tbl_PV_Milestones[[#This Row],[Work ID]],tbl_PV_Meta[Work ID '#],tbl_PV_Meta[Sub-Portfolio])</f>
        <v>Sub-Portfolio 8</v>
      </c>
      <c r="V3554" s="41">
        <f>IF(MONTH(tbl_PV_Milestones[[#This Row],[Baseline Date]])&lt;7,YEAR(tbl_PV_Milestones[[#This Row],[Baseline Date]]),YEAR(tbl_PV_Milestones[[#This Row],[Baseline Date]])+1)</f>
        <v>1900</v>
      </c>
      <c r="W3554" s="41">
        <f>IF(MONTH(tbl_PV_Milestones[[#This Row],[Actual/Schedule Finish]])&lt;7,YEAR(tbl_PV_Milestones[[#This Row],[Actual/Schedule Finish]]),YEAR(tbl_PV_Milestones[[#This Row],[Actual/Schedule Finish]])+1)</f>
        <v>1900</v>
      </c>
      <c r="X3554" s="41" t="str">
        <f>IF(OR(tbl_PV_Milestones[[#This Row],[Project Status]]="Completed",tbl_PV_Milestones[[#This Row],[Project Status]]="Assumed Completed"),"Yes","No")</f>
        <v>No</v>
      </c>
      <c r="Y3554" s="41">
        <f>IF(tbl_PV_Milestones[[#This Row],[Baseline Date]]="",1,0)</f>
        <v>1</v>
      </c>
      <c r="Z3554" s="41">
        <f>IF(tbl_PV_Milestones[[#This Row],[Baseline Date]]&lt;PV_Meta!$B$7,1,0)</f>
        <v>1</v>
      </c>
      <c r="AA3554" s="41">
        <f>IF(tbl_PV_Milestones[[#This Row],[Complete]]="Yes",1,0)</f>
        <v>0</v>
      </c>
      <c r="AB3554" s="41">
        <f>IF(AND(tbl_PV_Milestones[[#This Row],[BL FY]]=2025,tbl_PV_Milestones[[#This Row],[Baseline Date]]&lt;PV_Meta!$B$7),1,0)</f>
        <v>0</v>
      </c>
      <c r="AC3554" s="41">
        <f>IF(AND(tbl_PV_Milestones[[#This Row],[Planned YTD]]=1,tbl_PV_Milestones[[#This Row],[Complete]]="Yes"),1,0)</f>
        <v>0</v>
      </c>
      <c r="AD3554" s="41">
        <f>IF(AND(tbl_PV_Milestones[[#This Row],[Actual/Schedule Finish]]&lt;PV_Meta!$B$7,tbl_PV_Milestones[[#This Row],[Complete]]="No",tbl_PV_Milestones[[#This Row],[Project Status]]&lt;&gt;"On Hold"),1,0)</f>
        <v>1</v>
      </c>
      <c r="AE3554" s="41">
        <f>IF(AND(tbl_PV_Milestones[[#This Row],[Actual/Schedule Finish]]&gt;tbl_PV_Milestones[[#This Row],[Baseline Date]],tbl_PV_Milestones[[#This Row],[Complete]]="No",tbl_PV_Milestones[[#This Row],[Project Status]]&lt;&gt;"On Hold",tbl_PV_Milestones[[#This Row],[Overdue]]=0,tbl_PV_Milestones[[#This Row],[To be Baselined]]&lt;&gt;1),1,0)</f>
        <v>0</v>
      </c>
      <c r="AF3554" s="41">
        <f>IF(AND(tbl_PV_Milestones[[#This Row],[BL FY]]=2025,tbl_PV_Milestones[[#This Row],[Finish FY]]&gt;2025),1,0)</f>
        <v>0</v>
      </c>
      <c r="AG3554" s="56" t="str">
        <f>_xlfn.XLOOKUP(tbl_PV_Milestones[[#This Row],[Work ID]],tbl_PV_Meta[Work ID '#],tbl_PV_Meta[Project Manager/Owner],,0)</f>
        <v>Project Manager 21</v>
      </c>
    </row>
    <row r="3555" spans="4:33" x14ac:dyDescent="0.25">
      <c r="D3555" s="6" t="s">
        <v>154</v>
      </c>
      <c r="E3555" s="6" t="s">
        <v>52</v>
      </c>
      <c r="F3555" s="6" t="s">
        <v>1762</v>
      </c>
      <c r="G3555" s="6" t="s">
        <v>541</v>
      </c>
      <c r="H3555" s="6" t="s">
        <v>505</v>
      </c>
      <c r="I3555" s="6" t="s">
        <v>510</v>
      </c>
      <c r="J3555" s="6" t="s">
        <v>154</v>
      </c>
      <c r="K3555" s="6" t="s">
        <v>61</v>
      </c>
      <c r="L3555" s="6" t="s">
        <v>59</v>
      </c>
      <c r="M3555" s="43"/>
      <c r="N3555" s="44" t="s">
        <v>1979</v>
      </c>
      <c r="S3555" s="45" t="e">
        <f>_xlfn.CONCAT(#REF!,TRIM(tbl_PV_Milestones[[#This Row],[Milestone Description]]))</f>
        <v>#REF!</v>
      </c>
      <c r="T3555" s="84" t="str">
        <f>IF(COUNTIF(tbl_PV_Milestones[UID],tbl_PV_Milestones[[#This Row],[UID]])&gt;1,"Duplicate","")</f>
        <v>Duplicate</v>
      </c>
      <c r="U3555" s="42" t="str">
        <f>_xlfn.XLOOKUP(tbl_PV_Milestones[[#This Row],[Work ID]],tbl_PV_Meta[Work ID '#],tbl_PV_Meta[Sub-Portfolio])</f>
        <v>Sub-Portfolio 8</v>
      </c>
      <c r="V3555" s="41">
        <f>IF(MONTH(tbl_PV_Milestones[[#This Row],[Baseline Date]])&lt;7,YEAR(tbl_PV_Milestones[[#This Row],[Baseline Date]]),YEAR(tbl_PV_Milestones[[#This Row],[Baseline Date]])+1)</f>
        <v>1900</v>
      </c>
      <c r="W3555" s="41">
        <f>IF(MONTH(tbl_PV_Milestones[[#This Row],[Actual/Schedule Finish]])&lt;7,YEAR(tbl_PV_Milestones[[#This Row],[Actual/Schedule Finish]]),YEAR(tbl_PV_Milestones[[#This Row],[Actual/Schedule Finish]])+1)</f>
        <v>1900</v>
      </c>
      <c r="X3555" s="41" t="str">
        <f>IF(OR(tbl_PV_Milestones[[#This Row],[Project Status]]="Completed",tbl_PV_Milestones[[#This Row],[Project Status]]="Assumed Completed"),"Yes","No")</f>
        <v>No</v>
      </c>
      <c r="Y3555" s="41">
        <f>IF(tbl_PV_Milestones[[#This Row],[Baseline Date]]="",1,0)</f>
        <v>1</v>
      </c>
      <c r="Z3555" s="41">
        <f>IF(tbl_PV_Milestones[[#This Row],[Baseline Date]]&lt;PV_Meta!$B$7,1,0)</f>
        <v>1</v>
      </c>
      <c r="AA3555" s="41">
        <f>IF(tbl_PV_Milestones[[#This Row],[Complete]]="Yes",1,0)</f>
        <v>0</v>
      </c>
      <c r="AB3555" s="41">
        <f>IF(AND(tbl_PV_Milestones[[#This Row],[BL FY]]=2025,tbl_PV_Milestones[[#This Row],[Baseline Date]]&lt;PV_Meta!$B$7),1,0)</f>
        <v>0</v>
      </c>
      <c r="AC3555" s="41">
        <f>IF(AND(tbl_PV_Milestones[[#This Row],[Planned YTD]]=1,tbl_PV_Milestones[[#This Row],[Complete]]="Yes"),1,0)</f>
        <v>0</v>
      </c>
      <c r="AD3555" s="41">
        <f>IF(AND(tbl_PV_Milestones[[#This Row],[Actual/Schedule Finish]]&lt;PV_Meta!$B$7,tbl_PV_Milestones[[#This Row],[Complete]]="No",tbl_PV_Milestones[[#This Row],[Project Status]]&lt;&gt;"On Hold"),1,0)</f>
        <v>1</v>
      </c>
      <c r="AE3555" s="41">
        <f>IF(AND(tbl_PV_Milestones[[#This Row],[Actual/Schedule Finish]]&gt;tbl_PV_Milestones[[#This Row],[Baseline Date]],tbl_PV_Milestones[[#This Row],[Complete]]="No",tbl_PV_Milestones[[#This Row],[Project Status]]&lt;&gt;"On Hold",tbl_PV_Milestones[[#This Row],[Overdue]]=0,tbl_PV_Milestones[[#This Row],[To be Baselined]]&lt;&gt;1),1,0)</f>
        <v>0</v>
      </c>
      <c r="AF3555" s="41">
        <f>IF(AND(tbl_PV_Milestones[[#This Row],[BL FY]]=2025,tbl_PV_Milestones[[#This Row],[Finish FY]]&gt;2025),1,0)</f>
        <v>0</v>
      </c>
      <c r="AG3555" s="56" t="str">
        <f>_xlfn.XLOOKUP(tbl_PV_Milestones[[#This Row],[Work ID]],tbl_PV_Meta[Work ID '#],tbl_PV_Meta[Project Manager/Owner],,0)</f>
        <v>Project Manager 21</v>
      </c>
    </row>
    <row r="3556" spans="4:33" x14ac:dyDescent="0.25">
      <c r="D3556" s="6" t="s">
        <v>154</v>
      </c>
      <c r="E3556" s="6" t="s">
        <v>52</v>
      </c>
      <c r="F3556" s="6" t="s">
        <v>1762</v>
      </c>
      <c r="G3556" s="6" t="s">
        <v>525</v>
      </c>
      <c r="H3556" s="6" t="s">
        <v>505</v>
      </c>
      <c r="I3556" s="6" t="s">
        <v>510</v>
      </c>
      <c r="J3556" s="6" t="s">
        <v>154</v>
      </c>
      <c r="K3556" s="6" t="s">
        <v>61</v>
      </c>
      <c r="L3556" s="6" t="s">
        <v>59</v>
      </c>
      <c r="M3556" s="43"/>
      <c r="N3556" s="44" t="s">
        <v>1979</v>
      </c>
      <c r="S3556" s="45" t="e">
        <f>_xlfn.CONCAT(#REF!,TRIM(tbl_PV_Milestones[[#This Row],[Milestone Description]]))</f>
        <v>#REF!</v>
      </c>
      <c r="T3556" s="84" t="str">
        <f>IF(COUNTIF(tbl_PV_Milestones[UID],tbl_PV_Milestones[[#This Row],[UID]])&gt;1,"Duplicate","")</f>
        <v>Duplicate</v>
      </c>
      <c r="U3556" s="42" t="str">
        <f>_xlfn.XLOOKUP(tbl_PV_Milestones[[#This Row],[Work ID]],tbl_PV_Meta[Work ID '#],tbl_PV_Meta[Sub-Portfolio])</f>
        <v>Sub-Portfolio 8</v>
      </c>
      <c r="V3556" s="41">
        <f>IF(MONTH(tbl_PV_Milestones[[#This Row],[Baseline Date]])&lt;7,YEAR(tbl_PV_Milestones[[#This Row],[Baseline Date]]),YEAR(tbl_PV_Milestones[[#This Row],[Baseline Date]])+1)</f>
        <v>1900</v>
      </c>
      <c r="W3556" s="41">
        <f>IF(MONTH(tbl_PV_Milestones[[#This Row],[Actual/Schedule Finish]])&lt;7,YEAR(tbl_PV_Milestones[[#This Row],[Actual/Schedule Finish]]),YEAR(tbl_PV_Milestones[[#This Row],[Actual/Schedule Finish]])+1)</f>
        <v>1900</v>
      </c>
      <c r="X3556" s="41" t="str">
        <f>IF(OR(tbl_PV_Milestones[[#This Row],[Project Status]]="Completed",tbl_PV_Milestones[[#This Row],[Project Status]]="Assumed Completed"),"Yes","No")</f>
        <v>No</v>
      </c>
      <c r="Y3556" s="41">
        <f>IF(tbl_PV_Milestones[[#This Row],[Baseline Date]]="",1,0)</f>
        <v>1</v>
      </c>
      <c r="Z3556" s="41">
        <f>IF(tbl_PV_Milestones[[#This Row],[Baseline Date]]&lt;PV_Meta!$B$7,1,0)</f>
        <v>1</v>
      </c>
      <c r="AA3556" s="41">
        <f>IF(tbl_PV_Milestones[[#This Row],[Complete]]="Yes",1,0)</f>
        <v>0</v>
      </c>
      <c r="AB3556" s="41">
        <f>IF(AND(tbl_PV_Milestones[[#This Row],[BL FY]]=2025,tbl_PV_Milestones[[#This Row],[Baseline Date]]&lt;PV_Meta!$B$7),1,0)</f>
        <v>0</v>
      </c>
      <c r="AC3556" s="41">
        <f>IF(AND(tbl_PV_Milestones[[#This Row],[Planned YTD]]=1,tbl_PV_Milestones[[#This Row],[Complete]]="Yes"),1,0)</f>
        <v>0</v>
      </c>
      <c r="AD3556" s="41">
        <f>IF(AND(tbl_PV_Milestones[[#This Row],[Actual/Schedule Finish]]&lt;PV_Meta!$B$7,tbl_PV_Milestones[[#This Row],[Complete]]="No",tbl_PV_Milestones[[#This Row],[Project Status]]&lt;&gt;"On Hold"),1,0)</f>
        <v>1</v>
      </c>
      <c r="AE3556" s="41">
        <f>IF(AND(tbl_PV_Milestones[[#This Row],[Actual/Schedule Finish]]&gt;tbl_PV_Milestones[[#This Row],[Baseline Date]],tbl_PV_Milestones[[#This Row],[Complete]]="No",tbl_PV_Milestones[[#This Row],[Project Status]]&lt;&gt;"On Hold",tbl_PV_Milestones[[#This Row],[Overdue]]=0,tbl_PV_Milestones[[#This Row],[To be Baselined]]&lt;&gt;1),1,0)</f>
        <v>0</v>
      </c>
      <c r="AF3556" s="41">
        <f>IF(AND(tbl_PV_Milestones[[#This Row],[BL FY]]=2025,tbl_PV_Milestones[[#This Row],[Finish FY]]&gt;2025),1,0)</f>
        <v>0</v>
      </c>
      <c r="AG3556" s="56" t="str">
        <f>_xlfn.XLOOKUP(tbl_PV_Milestones[[#This Row],[Work ID]],tbl_PV_Meta[Work ID '#],tbl_PV_Meta[Project Manager/Owner],,0)</f>
        <v>Project Manager 21</v>
      </c>
    </row>
    <row r="3557" spans="4:33" x14ac:dyDescent="0.25">
      <c r="D3557" s="6" t="s">
        <v>154</v>
      </c>
      <c r="E3557" s="6" t="s">
        <v>52</v>
      </c>
      <c r="F3557" s="6" t="s">
        <v>1762</v>
      </c>
      <c r="G3557" s="6" t="s">
        <v>529</v>
      </c>
      <c r="H3557" s="6" t="s">
        <v>505</v>
      </c>
      <c r="I3557" s="6" t="s">
        <v>510</v>
      </c>
      <c r="J3557" s="6" t="s">
        <v>154</v>
      </c>
      <c r="K3557" s="6" t="s">
        <v>61</v>
      </c>
      <c r="L3557" s="6" t="s">
        <v>59</v>
      </c>
      <c r="M3557" s="43"/>
      <c r="N3557" s="44" t="s">
        <v>1979</v>
      </c>
      <c r="S3557" s="45" t="e">
        <f>_xlfn.CONCAT(#REF!,TRIM(tbl_PV_Milestones[[#This Row],[Milestone Description]]))</f>
        <v>#REF!</v>
      </c>
      <c r="T3557" s="84" t="str">
        <f>IF(COUNTIF(tbl_PV_Milestones[UID],tbl_PV_Milestones[[#This Row],[UID]])&gt;1,"Duplicate","")</f>
        <v>Duplicate</v>
      </c>
      <c r="U3557" s="42" t="str">
        <f>_xlfn.XLOOKUP(tbl_PV_Milestones[[#This Row],[Work ID]],tbl_PV_Meta[Work ID '#],tbl_PV_Meta[Sub-Portfolio])</f>
        <v>Sub-Portfolio 8</v>
      </c>
      <c r="V3557" s="41">
        <f>IF(MONTH(tbl_PV_Milestones[[#This Row],[Baseline Date]])&lt;7,YEAR(tbl_PV_Milestones[[#This Row],[Baseline Date]]),YEAR(tbl_PV_Milestones[[#This Row],[Baseline Date]])+1)</f>
        <v>1900</v>
      </c>
      <c r="W3557" s="41">
        <f>IF(MONTH(tbl_PV_Milestones[[#This Row],[Actual/Schedule Finish]])&lt;7,YEAR(tbl_PV_Milestones[[#This Row],[Actual/Schedule Finish]]),YEAR(tbl_PV_Milestones[[#This Row],[Actual/Schedule Finish]])+1)</f>
        <v>1900</v>
      </c>
      <c r="X3557" s="41" t="str">
        <f>IF(OR(tbl_PV_Milestones[[#This Row],[Project Status]]="Completed",tbl_PV_Milestones[[#This Row],[Project Status]]="Assumed Completed"),"Yes","No")</f>
        <v>No</v>
      </c>
      <c r="Y3557" s="41">
        <f>IF(tbl_PV_Milestones[[#This Row],[Baseline Date]]="",1,0)</f>
        <v>1</v>
      </c>
      <c r="Z3557" s="41">
        <f>IF(tbl_PV_Milestones[[#This Row],[Baseline Date]]&lt;PV_Meta!$B$7,1,0)</f>
        <v>1</v>
      </c>
      <c r="AA3557" s="41">
        <f>IF(tbl_PV_Milestones[[#This Row],[Complete]]="Yes",1,0)</f>
        <v>0</v>
      </c>
      <c r="AB3557" s="41">
        <f>IF(AND(tbl_PV_Milestones[[#This Row],[BL FY]]=2025,tbl_PV_Milestones[[#This Row],[Baseline Date]]&lt;PV_Meta!$B$7),1,0)</f>
        <v>0</v>
      </c>
      <c r="AC3557" s="41">
        <f>IF(AND(tbl_PV_Milestones[[#This Row],[Planned YTD]]=1,tbl_PV_Milestones[[#This Row],[Complete]]="Yes"),1,0)</f>
        <v>0</v>
      </c>
      <c r="AD3557" s="41">
        <f>IF(AND(tbl_PV_Milestones[[#This Row],[Actual/Schedule Finish]]&lt;PV_Meta!$B$7,tbl_PV_Milestones[[#This Row],[Complete]]="No",tbl_PV_Milestones[[#This Row],[Project Status]]&lt;&gt;"On Hold"),1,0)</f>
        <v>1</v>
      </c>
      <c r="AE3557" s="41">
        <f>IF(AND(tbl_PV_Milestones[[#This Row],[Actual/Schedule Finish]]&gt;tbl_PV_Milestones[[#This Row],[Baseline Date]],tbl_PV_Milestones[[#This Row],[Complete]]="No",tbl_PV_Milestones[[#This Row],[Project Status]]&lt;&gt;"On Hold",tbl_PV_Milestones[[#This Row],[Overdue]]=0,tbl_PV_Milestones[[#This Row],[To be Baselined]]&lt;&gt;1),1,0)</f>
        <v>0</v>
      </c>
      <c r="AF3557" s="41">
        <f>IF(AND(tbl_PV_Milestones[[#This Row],[BL FY]]=2025,tbl_PV_Milestones[[#This Row],[Finish FY]]&gt;2025),1,0)</f>
        <v>0</v>
      </c>
      <c r="AG3557" s="56" t="str">
        <f>_xlfn.XLOOKUP(tbl_PV_Milestones[[#This Row],[Work ID]],tbl_PV_Meta[Work ID '#],tbl_PV_Meta[Project Manager/Owner],,0)</f>
        <v>Project Manager 21</v>
      </c>
    </row>
    <row r="3558" spans="4:33" x14ac:dyDescent="0.25">
      <c r="D3558" s="6" t="s">
        <v>154</v>
      </c>
      <c r="E3558" s="6" t="s">
        <v>52</v>
      </c>
      <c r="F3558" s="6" t="s">
        <v>1762</v>
      </c>
      <c r="G3558" s="6" t="s">
        <v>526</v>
      </c>
      <c r="H3558" s="6" t="s">
        <v>505</v>
      </c>
      <c r="I3558" s="6" t="s">
        <v>510</v>
      </c>
      <c r="J3558" s="6" t="s">
        <v>154</v>
      </c>
      <c r="K3558" s="6" t="s">
        <v>61</v>
      </c>
      <c r="L3558" s="6" t="s">
        <v>59</v>
      </c>
      <c r="M3558" s="43"/>
      <c r="N3558" s="44" t="s">
        <v>1979</v>
      </c>
      <c r="S3558" s="45" t="e">
        <f>_xlfn.CONCAT(#REF!,TRIM(tbl_PV_Milestones[[#This Row],[Milestone Description]]))</f>
        <v>#REF!</v>
      </c>
      <c r="T3558" s="84" t="str">
        <f>IF(COUNTIF(tbl_PV_Milestones[UID],tbl_PV_Milestones[[#This Row],[UID]])&gt;1,"Duplicate","")</f>
        <v>Duplicate</v>
      </c>
      <c r="U3558" s="42" t="str">
        <f>_xlfn.XLOOKUP(tbl_PV_Milestones[[#This Row],[Work ID]],tbl_PV_Meta[Work ID '#],tbl_PV_Meta[Sub-Portfolio])</f>
        <v>Sub-Portfolio 8</v>
      </c>
      <c r="V3558" s="41">
        <f>IF(MONTH(tbl_PV_Milestones[[#This Row],[Baseline Date]])&lt;7,YEAR(tbl_PV_Milestones[[#This Row],[Baseline Date]]),YEAR(tbl_PV_Milestones[[#This Row],[Baseline Date]])+1)</f>
        <v>1900</v>
      </c>
      <c r="W3558" s="41">
        <f>IF(MONTH(tbl_PV_Milestones[[#This Row],[Actual/Schedule Finish]])&lt;7,YEAR(tbl_PV_Milestones[[#This Row],[Actual/Schedule Finish]]),YEAR(tbl_PV_Milestones[[#This Row],[Actual/Schedule Finish]])+1)</f>
        <v>1900</v>
      </c>
      <c r="X3558" s="41" t="str">
        <f>IF(OR(tbl_PV_Milestones[[#This Row],[Project Status]]="Completed",tbl_PV_Milestones[[#This Row],[Project Status]]="Assumed Completed"),"Yes","No")</f>
        <v>No</v>
      </c>
      <c r="Y3558" s="41">
        <f>IF(tbl_PV_Milestones[[#This Row],[Baseline Date]]="",1,0)</f>
        <v>1</v>
      </c>
      <c r="Z3558" s="41">
        <f>IF(tbl_PV_Milestones[[#This Row],[Baseline Date]]&lt;PV_Meta!$B$7,1,0)</f>
        <v>1</v>
      </c>
      <c r="AA3558" s="41">
        <f>IF(tbl_PV_Milestones[[#This Row],[Complete]]="Yes",1,0)</f>
        <v>0</v>
      </c>
      <c r="AB3558" s="41">
        <f>IF(AND(tbl_PV_Milestones[[#This Row],[BL FY]]=2025,tbl_PV_Milestones[[#This Row],[Baseline Date]]&lt;PV_Meta!$B$7),1,0)</f>
        <v>0</v>
      </c>
      <c r="AC3558" s="41">
        <f>IF(AND(tbl_PV_Milestones[[#This Row],[Planned YTD]]=1,tbl_PV_Milestones[[#This Row],[Complete]]="Yes"),1,0)</f>
        <v>0</v>
      </c>
      <c r="AD3558" s="41">
        <f>IF(AND(tbl_PV_Milestones[[#This Row],[Actual/Schedule Finish]]&lt;PV_Meta!$B$7,tbl_PV_Milestones[[#This Row],[Complete]]="No",tbl_PV_Milestones[[#This Row],[Project Status]]&lt;&gt;"On Hold"),1,0)</f>
        <v>1</v>
      </c>
      <c r="AE3558" s="41">
        <f>IF(AND(tbl_PV_Milestones[[#This Row],[Actual/Schedule Finish]]&gt;tbl_PV_Milestones[[#This Row],[Baseline Date]],tbl_PV_Milestones[[#This Row],[Complete]]="No",tbl_PV_Milestones[[#This Row],[Project Status]]&lt;&gt;"On Hold",tbl_PV_Milestones[[#This Row],[Overdue]]=0,tbl_PV_Milestones[[#This Row],[To be Baselined]]&lt;&gt;1),1,0)</f>
        <v>0</v>
      </c>
      <c r="AF3558" s="41">
        <f>IF(AND(tbl_PV_Milestones[[#This Row],[BL FY]]=2025,tbl_PV_Milestones[[#This Row],[Finish FY]]&gt;2025),1,0)</f>
        <v>0</v>
      </c>
      <c r="AG3558" s="56" t="str">
        <f>_xlfn.XLOOKUP(tbl_PV_Milestones[[#This Row],[Work ID]],tbl_PV_Meta[Work ID '#],tbl_PV_Meta[Project Manager/Owner],,0)</f>
        <v>Project Manager 21</v>
      </c>
    </row>
    <row r="3559" spans="4:33" x14ac:dyDescent="0.25">
      <c r="D3559" s="6" t="s">
        <v>154</v>
      </c>
      <c r="E3559" s="6" t="s">
        <v>52</v>
      </c>
      <c r="F3559" s="6" t="s">
        <v>1762</v>
      </c>
      <c r="G3559" s="6" t="s">
        <v>730</v>
      </c>
      <c r="H3559" s="6" t="s">
        <v>505</v>
      </c>
      <c r="I3559" s="6" t="s">
        <v>510</v>
      </c>
      <c r="J3559" s="6" t="s">
        <v>154</v>
      </c>
      <c r="K3559" s="6" t="s">
        <v>61</v>
      </c>
      <c r="L3559" s="6" t="s">
        <v>59</v>
      </c>
      <c r="M3559" s="43"/>
      <c r="N3559" s="44" t="s">
        <v>1979</v>
      </c>
      <c r="S3559" s="45" t="e">
        <f>_xlfn.CONCAT(#REF!,TRIM(tbl_PV_Milestones[[#This Row],[Milestone Description]]))</f>
        <v>#REF!</v>
      </c>
      <c r="T3559" s="84" t="str">
        <f>IF(COUNTIF(tbl_PV_Milestones[UID],tbl_PV_Milestones[[#This Row],[UID]])&gt;1,"Duplicate","")</f>
        <v>Duplicate</v>
      </c>
      <c r="U3559" s="42" t="str">
        <f>_xlfn.XLOOKUP(tbl_PV_Milestones[[#This Row],[Work ID]],tbl_PV_Meta[Work ID '#],tbl_PV_Meta[Sub-Portfolio])</f>
        <v>Sub-Portfolio 8</v>
      </c>
      <c r="V3559" s="41">
        <f>IF(MONTH(tbl_PV_Milestones[[#This Row],[Baseline Date]])&lt;7,YEAR(tbl_PV_Milestones[[#This Row],[Baseline Date]]),YEAR(tbl_PV_Milestones[[#This Row],[Baseline Date]])+1)</f>
        <v>1900</v>
      </c>
      <c r="W3559" s="41">
        <f>IF(MONTH(tbl_PV_Milestones[[#This Row],[Actual/Schedule Finish]])&lt;7,YEAR(tbl_PV_Milestones[[#This Row],[Actual/Schedule Finish]]),YEAR(tbl_PV_Milestones[[#This Row],[Actual/Schedule Finish]])+1)</f>
        <v>1900</v>
      </c>
      <c r="X3559" s="41" t="str">
        <f>IF(OR(tbl_PV_Milestones[[#This Row],[Project Status]]="Completed",tbl_PV_Milestones[[#This Row],[Project Status]]="Assumed Completed"),"Yes","No")</f>
        <v>No</v>
      </c>
      <c r="Y3559" s="41">
        <f>IF(tbl_PV_Milestones[[#This Row],[Baseline Date]]="",1,0)</f>
        <v>1</v>
      </c>
      <c r="Z3559" s="41">
        <f>IF(tbl_PV_Milestones[[#This Row],[Baseline Date]]&lt;PV_Meta!$B$7,1,0)</f>
        <v>1</v>
      </c>
      <c r="AA3559" s="41">
        <f>IF(tbl_PV_Milestones[[#This Row],[Complete]]="Yes",1,0)</f>
        <v>0</v>
      </c>
      <c r="AB3559" s="41">
        <f>IF(AND(tbl_PV_Milestones[[#This Row],[BL FY]]=2025,tbl_PV_Milestones[[#This Row],[Baseline Date]]&lt;PV_Meta!$B$7),1,0)</f>
        <v>0</v>
      </c>
      <c r="AC3559" s="41">
        <f>IF(AND(tbl_PV_Milestones[[#This Row],[Planned YTD]]=1,tbl_PV_Milestones[[#This Row],[Complete]]="Yes"),1,0)</f>
        <v>0</v>
      </c>
      <c r="AD3559" s="41">
        <f>IF(AND(tbl_PV_Milestones[[#This Row],[Actual/Schedule Finish]]&lt;PV_Meta!$B$7,tbl_PV_Milestones[[#This Row],[Complete]]="No",tbl_PV_Milestones[[#This Row],[Project Status]]&lt;&gt;"On Hold"),1,0)</f>
        <v>1</v>
      </c>
      <c r="AE3559" s="41">
        <f>IF(AND(tbl_PV_Milestones[[#This Row],[Actual/Schedule Finish]]&gt;tbl_PV_Milestones[[#This Row],[Baseline Date]],tbl_PV_Milestones[[#This Row],[Complete]]="No",tbl_PV_Milestones[[#This Row],[Project Status]]&lt;&gt;"On Hold",tbl_PV_Milestones[[#This Row],[Overdue]]=0,tbl_PV_Milestones[[#This Row],[To be Baselined]]&lt;&gt;1),1,0)</f>
        <v>0</v>
      </c>
      <c r="AF3559" s="41">
        <f>IF(AND(tbl_PV_Milestones[[#This Row],[BL FY]]=2025,tbl_PV_Milestones[[#This Row],[Finish FY]]&gt;2025),1,0)</f>
        <v>0</v>
      </c>
      <c r="AG3559" s="56" t="str">
        <f>_xlfn.XLOOKUP(tbl_PV_Milestones[[#This Row],[Work ID]],tbl_PV_Meta[Work ID '#],tbl_PV_Meta[Project Manager/Owner],,0)</f>
        <v>Project Manager 21</v>
      </c>
    </row>
    <row r="3560" spans="4:33" x14ac:dyDescent="0.25">
      <c r="D3560" s="6" t="s">
        <v>154</v>
      </c>
      <c r="E3560" s="6" t="s">
        <v>52</v>
      </c>
      <c r="F3560" s="6" t="s">
        <v>1762</v>
      </c>
      <c r="G3560" s="6" t="s">
        <v>527</v>
      </c>
      <c r="H3560" s="6" t="s">
        <v>505</v>
      </c>
      <c r="I3560" s="6" t="s">
        <v>510</v>
      </c>
      <c r="J3560" s="6" t="s">
        <v>154</v>
      </c>
      <c r="K3560" s="6" t="s">
        <v>61</v>
      </c>
      <c r="L3560" s="6" t="s">
        <v>59</v>
      </c>
      <c r="M3560" s="43"/>
      <c r="N3560" s="44" t="s">
        <v>1979</v>
      </c>
      <c r="S3560" s="45" t="e">
        <f>_xlfn.CONCAT(#REF!,TRIM(tbl_PV_Milestones[[#This Row],[Milestone Description]]))</f>
        <v>#REF!</v>
      </c>
      <c r="T3560" s="84" t="str">
        <f>IF(COUNTIF(tbl_PV_Milestones[UID],tbl_PV_Milestones[[#This Row],[UID]])&gt;1,"Duplicate","")</f>
        <v>Duplicate</v>
      </c>
      <c r="U3560" s="42" t="str">
        <f>_xlfn.XLOOKUP(tbl_PV_Milestones[[#This Row],[Work ID]],tbl_PV_Meta[Work ID '#],tbl_PV_Meta[Sub-Portfolio])</f>
        <v>Sub-Portfolio 8</v>
      </c>
      <c r="V3560" s="41">
        <f>IF(MONTH(tbl_PV_Milestones[[#This Row],[Baseline Date]])&lt;7,YEAR(tbl_PV_Milestones[[#This Row],[Baseline Date]]),YEAR(tbl_PV_Milestones[[#This Row],[Baseline Date]])+1)</f>
        <v>1900</v>
      </c>
      <c r="W3560" s="41">
        <f>IF(MONTH(tbl_PV_Milestones[[#This Row],[Actual/Schedule Finish]])&lt;7,YEAR(tbl_PV_Milestones[[#This Row],[Actual/Schedule Finish]]),YEAR(tbl_PV_Milestones[[#This Row],[Actual/Schedule Finish]])+1)</f>
        <v>1900</v>
      </c>
      <c r="X3560" s="41" t="str">
        <f>IF(OR(tbl_PV_Milestones[[#This Row],[Project Status]]="Completed",tbl_PV_Milestones[[#This Row],[Project Status]]="Assumed Completed"),"Yes","No")</f>
        <v>No</v>
      </c>
      <c r="Y3560" s="41">
        <f>IF(tbl_PV_Milestones[[#This Row],[Baseline Date]]="",1,0)</f>
        <v>1</v>
      </c>
      <c r="Z3560" s="41">
        <f>IF(tbl_PV_Milestones[[#This Row],[Baseline Date]]&lt;PV_Meta!$B$7,1,0)</f>
        <v>1</v>
      </c>
      <c r="AA3560" s="41">
        <f>IF(tbl_PV_Milestones[[#This Row],[Complete]]="Yes",1,0)</f>
        <v>0</v>
      </c>
      <c r="AB3560" s="41">
        <f>IF(AND(tbl_PV_Milestones[[#This Row],[BL FY]]=2025,tbl_PV_Milestones[[#This Row],[Baseline Date]]&lt;PV_Meta!$B$7),1,0)</f>
        <v>0</v>
      </c>
      <c r="AC3560" s="41">
        <f>IF(AND(tbl_PV_Milestones[[#This Row],[Planned YTD]]=1,tbl_PV_Milestones[[#This Row],[Complete]]="Yes"),1,0)</f>
        <v>0</v>
      </c>
      <c r="AD3560" s="41">
        <f>IF(AND(tbl_PV_Milestones[[#This Row],[Actual/Schedule Finish]]&lt;PV_Meta!$B$7,tbl_PV_Milestones[[#This Row],[Complete]]="No",tbl_PV_Milestones[[#This Row],[Project Status]]&lt;&gt;"On Hold"),1,0)</f>
        <v>1</v>
      </c>
      <c r="AE3560" s="41">
        <f>IF(AND(tbl_PV_Milestones[[#This Row],[Actual/Schedule Finish]]&gt;tbl_PV_Milestones[[#This Row],[Baseline Date]],tbl_PV_Milestones[[#This Row],[Complete]]="No",tbl_PV_Milestones[[#This Row],[Project Status]]&lt;&gt;"On Hold",tbl_PV_Milestones[[#This Row],[Overdue]]=0,tbl_PV_Milestones[[#This Row],[To be Baselined]]&lt;&gt;1),1,0)</f>
        <v>0</v>
      </c>
      <c r="AF3560" s="41">
        <f>IF(AND(tbl_PV_Milestones[[#This Row],[BL FY]]=2025,tbl_PV_Milestones[[#This Row],[Finish FY]]&gt;2025),1,0)</f>
        <v>0</v>
      </c>
      <c r="AG3560" s="56" t="str">
        <f>_xlfn.XLOOKUP(tbl_PV_Milestones[[#This Row],[Work ID]],tbl_PV_Meta[Work ID '#],tbl_PV_Meta[Project Manager/Owner],,0)</f>
        <v>Project Manager 21</v>
      </c>
    </row>
    <row r="3561" spans="4:33" x14ac:dyDescent="0.25">
      <c r="D3561" s="6" t="s">
        <v>154</v>
      </c>
      <c r="E3561" s="6" t="s">
        <v>52</v>
      </c>
      <c r="F3561" s="6" t="s">
        <v>1762</v>
      </c>
      <c r="G3561" s="6" t="s">
        <v>528</v>
      </c>
      <c r="H3561" s="6" t="s">
        <v>505</v>
      </c>
      <c r="I3561" s="6" t="s">
        <v>510</v>
      </c>
      <c r="J3561" s="6" t="s">
        <v>154</v>
      </c>
      <c r="K3561" s="6" t="s">
        <v>61</v>
      </c>
      <c r="L3561" s="6" t="s">
        <v>59</v>
      </c>
      <c r="M3561" s="43"/>
      <c r="N3561" s="44" t="s">
        <v>1979</v>
      </c>
      <c r="S3561" s="45" t="e">
        <f>_xlfn.CONCAT(#REF!,TRIM(tbl_PV_Milestones[[#This Row],[Milestone Description]]))</f>
        <v>#REF!</v>
      </c>
      <c r="T3561" s="84" t="str">
        <f>IF(COUNTIF(tbl_PV_Milestones[UID],tbl_PV_Milestones[[#This Row],[UID]])&gt;1,"Duplicate","")</f>
        <v>Duplicate</v>
      </c>
      <c r="U3561" s="42" t="str">
        <f>_xlfn.XLOOKUP(tbl_PV_Milestones[[#This Row],[Work ID]],tbl_PV_Meta[Work ID '#],tbl_PV_Meta[Sub-Portfolio])</f>
        <v>Sub-Portfolio 8</v>
      </c>
      <c r="V3561" s="41">
        <f>IF(MONTH(tbl_PV_Milestones[[#This Row],[Baseline Date]])&lt;7,YEAR(tbl_PV_Milestones[[#This Row],[Baseline Date]]),YEAR(tbl_PV_Milestones[[#This Row],[Baseline Date]])+1)</f>
        <v>1900</v>
      </c>
      <c r="W3561" s="41">
        <f>IF(MONTH(tbl_PV_Milestones[[#This Row],[Actual/Schedule Finish]])&lt;7,YEAR(tbl_PV_Milestones[[#This Row],[Actual/Schedule Finish]]),YEAR(tbl_PV_Milestones[[#This Row],[Actual/Schedule Finish]])+1)</f>
        <v>1900</v>
      </c>
      <c r="X3561" s="41" t="str">
        <f>IF(OR(tbl_PV_Milestones[[#This Row],[Project Status]]="Completed",tbl_PV_Milestones[[#This Row],[Project Status]]="Assumed Completed"),"Yes","No")</f>
        <v>No</v>
      </c>
      <c r="Y3561" s="41">
        <f>IF(tbl_PV_Milestones[[#This Row],[Baseline Date]]="",1,0)</f>
        <v>1</v>
      </c>
      <c r="Z3561" s="41">
        <f>IF(tbl_PV_Milestones[[#This Row],[Baseline Date]]&lt;PV_Meta!$B$7,1,0)</f>
        <v>1</v>
      </c>
      <c r="AA3561" s="41">
        <f>IF(tbl_PV_Milestones[[#This Row],[Complete]]="Yes",1,0)</f>
        <v>0</v>
      </c>
      <c r="AB3561" s="41">
        <f>IF(AND(tbl_PV_Milestones[[#This Row],[BL FY]]=2025,tbl_PV_Milestones[[#This Row],[Baseline Date]]&lt;PV_Meta!$B$7),1,0)</f>
        <v>0</v>
      </c>
      <c r="AC3561" s="41">
        <f>IF(AND(tbl_PV_Milestones[[#This Row],[Planned YTD]]=1,tbl_PV_Milestones[[#This Row],[Complete]]="Yes"),1,0)</f>
        <v>0</v>
      </c>
      <c r="AD3561" s="41">
        <f>IF(AND(tbl_PV_Milestones[[#This Row],[Actual/Schedule Finish]]&lt;PV_Meta!$B$7,tbl_PV_Milestones[[#This Row],[Complete]]="No",tbl_PV_Milestones[[#This Row],[Project Status]]&lt;&gt;"On Hold"),1,0)</f>
        <v>1</v>
      </c>
      <c r="AE3561" s="41">
        <f>IF(AND(tbl_PV_Milestones[[#This Row],[Actual/Schedule Finish]]&gt;tbl_PV_Milestones[[#This Row],[Baseline Date]],tbl_PV_Milestones[[#This Row],[Complete]]="No",tbl_PV_Milestones[[#This Row],[Project Status]]&lt;&gt;"On Hold",tbl_PV_Milestones[[#This Row],[Overdue]]=0,tbl_PV_Milestones[[#This Row],[To be Baselined]]&lt;&gt;1),1,0)</f>
        <v>0</v>
      </c>
      <c r="AF3561" s="41">
        <f>IF(AND(tbl_PV_Milestones[[#This Row],[BL FY]]=2025,tbl_PV_Milestones[[#This Row],[Finish FY]]&gt;2025),1,0)</f>
        <v>0</v>
      </c>
      <c r="AG3561" s="56" t="str">
        <f>_xlfn.XLOOKUP(tbl_PV_Milestones[[#This Row],[Work ID]],tbl_PV_Meta[Work ID '#],tbl_PV_Meta[Project Manager/Owner],,0)</f>
        <v>Project Manager 21</v>
      </c>
    </row>
    <row r="3562" spans="4:33" x14ac:dyDescent="0.25">
      <c r="D3562" s="6" t="s">
        <v>154</v>
      </c>
      <c r="E3562" s="6" t="s">
        <v>52</v>
      </c>
      <c r="F3562" s="6" t="s">
        <v>1762</v>
      </c>
      <c r="G3562" s="6" t="s">
        <v>530</v>
      </c>
      <c r="H3562" s="6" t="s">
        <v>505</v>
      </c>
      <c r="I3562" s="6" t="s">
        <v>510</v>
      </c>
      <c r="J3562" s="6" t="s">
        <v>154</v>
      </c>
      <c r="K3562" s="6" t="s">
        <v>61</v>
      </c>
      <c r="L3562" s="6" t="s">
        <v>59</v>
      </c>
      <c r="M3562" s="43"/>
      <c r="N3562" s="44" t="s">
        <v>1979</v>
      </c>
      <c r="S3562" s="45" t="e">
        <f>_xlfn.CONCAT(#REF!,TRIM(tbl_PV_Milestones[[#This Row],[Milestone Description]]))</f>
        <v>#REF!</v>
      </c>
      <c r="T3562" s="84" t="str">
        <f>IF(COUNTIF(tbl_PV_Milestones[UID],tbl_PV_Milestones[[#This Row],[UID]])&gt;1,"Duplicate","")</f>
        <v>Duplicate</v>
      </c>
      <c r="U3562" s="42" t="str">
        <f>_xlfn.XLOOKUP(tbl_PV_Milestones[[#This Row],[Work ID]],tbl_PV_Meta[Work ID '#],tbl_PV_Meta[Sub-Portfolio])</f>
        <v>Sub-Portfolio 8</v>
      </c>
      <c r="V3562" s="41">
        <f>IF(MONTH(tbl_PV_Milestones[[#This Row],[Baseline Date]])&lt;7,YEAR(tbl_PV_Milestones[[#This Row],[Baseline Date]]),YEAR(tbl_PV_Milestones[[#This Row],[Baseline Date]])+1)</f>
        <v>1900</v>
      </c>
      <c r="W3562" s="41">
        <f>IF(MONTH(tbl_PV_Milestones[[#This Row],[Actual/Schedule Finish]])&lt;7,YEAR(tbl_PV_Milestones[[#This Row],[Actual/Schedule Finish]]),YEAR(tbl_PV_Milestones[[#This Row],[Actual/Schedule Finish]])+1)</f>
        <v>1900</v>
      </c>
      <c r="X3562" s="41" t="str">
        <f>IF(OR(tbl_PV_Milestones[[#This Row],[Project Status]]="Completed",tbl_PV_Milestones[[#This Row],[Project Status]]="Assumed Completed"),"Yes","No")</f>
        <v>No</v>
      </c>
      <c r="Y3562" s="41">
        <f>IF(tbl_PV_Milestones[[#This Row],[Baseline Date]]="",1,0)</f>
        <v>1</v>
      </c>
      <c r="Z3562" s="41">
        <f>IF(tbl_PV_Milestones[[#This Row],[Baseline Date]]&lt;PV_Meta!$B$7,1,0)</f>
        <v>1</v>
      </c>
      <c r="AA3562" s="41">
        <f>IF(tbl_PV_Milestones[[#This Row],[Complete]]="Yes",1,0)</f>
        <v>0</v>
      </c>
      <c r="AB3562" s="41">
        <f>IF(AND(tbl_PV_Milestones[[#This Row],[BL FY]]=2025,tbl_PV_Milestones[[#This Row],[Baseline Date]]&lt;PV_Meta!$B$7),1,0)</f>
        <v>0</v>
      </c>
      <c r="AC3562" s="41">
        <f>IF(AND(tbl_PV_Milestones[[#This Row],[Planned YTD]]=1,tbl_PV_Milestones[[#This Row],[Complete]]="Yes"),1,0)</f>
        <v>0</v>
      </c>
      <c r="AD3562" s="41">
        <f>IF(AND(tbl_PV_Milestones[[#This Row],[Actual/Schedule Finish]]&lt;PV_Meta!$B$7,tbl_PV_Milestones[[#This Row],[Complete]]="No",tbl_PV_Milestones[[#This Row],[Project Status]]&lt;&gt;"On Hold"),1,0)</f>
        <v>1</v>
      </c>
      <c r="AE3562" s="41">
        <f>IF(AND(tbl_PV_Milestones[[#This Row],[Actual/Schedule Finish]]&gt;tbl_PV_Milestones[[#This Row],[Baseline Date]],tbl_PV_Milestones[[#This Row],[Complete]]="No",tbl_PV_Milestones[[#This Row],[Project Status]]&lt;&gt;"On Hold",tbl_PV_Milestones[[#This Row],[Overdue]]=0,tbl_PV_Milestones[[#This Row],[To be Baselined]]&lt;&gt;1),1,0)</f>
        <v>0</v>
      </c>
      <c r="AF3562" s="41">
        <f>IF(AND(tbl_PV_Milestones[[#This Row],[BL FY]]=2025,tbl_PV_Milestones[[#This Row],[Finish FY]]&gt;2025),1,0)</f>
        <v>0</v>
      </c>
      <c r="AG3562" s="56" t="str">
        <f>_xlfn.XLOOKUP(tbl_PV_Milestones[[#This Row],[Work ID]],tbl_PV_Meta[Work ID '#],tbl_PV_Meta[Project Manager/Owner],,0)</f>
        <v>Project Manager 21</v>
      </c>
    </row>
    <row r="3563" spans="4:33" x14ac:dyDescent="0.25">
      <c r="D3563" s="6" t="s">
        <v>154</v>
      </c>
      <c r="E3563" s="6" t="s">
        <v>52</v>
      </c>
      <c r="F3563" s="6" t="s">
        <v>1762</v>
      </c>
      <c r="G3563" s="6" t="s">
        <v>532</v>
      </c>
      <c r="H3563" s="6" t="s">
        <v>505</v>
      </c>
      <c r="I3563" s="6" t="s">
        <v>506</v>
      </c>
      <c r="J3563" s="6" t="s">
        <v>154</v>
      </c>
      <c r="K3563" s="6" t="s">
        <v>61</v>
      </c>
      <c r="L3563" s="6" t="s">
        <v>59</v>
      </c>
      <c r="M3563" s="43"/>
      <c r="N3563" s="44" t="s">
        <v>1979</v>
      </c>
      <c r="S3563" s="45" t="e">
        <f>_xlfn.CONCAT(#REF!,TRIM(tbl_PV_Milestones[[#This Row],[Milestone Description]]))</f>
        <v>#REF!</v>
      </c>
      <c r="T3563" s="84" t="str">
        <f>IF(COUNTIF(tbl_PV_Milestones[UID],tbl_PV_Milestones[[#This Row],[UID]])&gt;1,"Duplicate","")</f>
        <v>Duplicate</v>
      </c>
      <c r="U3563" s="42" t="str">
        <f>_xlfn.XLOOKUP(tbl_PV_Milestones[[#This Row],[Work ID]],tbl_PV_Meta[Work ID '#],tbl_PV_Meta[Sub-Portfolio])</f>
        <v>Sub-Portfolio 8</v>
      </c>
      <c r="V3563" s="41">
        <f>IF(MONTH(tbl_PV_Milestones[[#This Row],[Baseline Date]])&lt;7,YEAR(tbl_PV_Milestones[[#This Row],[Baseline Date]]),YEAR(tbl_PV_Milestones[[#This Row],[Baseline Date]])+1)</f>
        <v>1900</v>
      </c>
      <c r="W3563" s="41">
        <f>IF(MONTH(tbl_PV_Milestones[[#This Row],[Actual/Schedule Finish]])&lt;7,YEAR(tbl_PV_Milestones[[#This Row],[Actual/Schedule Finish]]),YEAR(tbl_PV_Milestones[[#This Row],[Actual/Schedule Finish]])+1)</f>
        <v>1900</v>
      </c>
      <c r="X3563" s="41" t="str">
        <f>IF(OR(tbl_PV_Milestones[[#This Row],[Project Status]]="Completed",tbl_PV_Milestones[[#This Row],[Project Status]]="Assumed Completed"),"Yes","No")</f>
        <v>No</v>
      </c>
      <c r="Y3563" s="41">
        <f>IF(tbl_PV_Milestones[[#This Row],[Baseline Date]]="",1,0)</f>
        <v>1</v>
      </c>
      <c r="Z3563" s="41">
        <f>IF(tbl_PV_Milestones[[#This Row],[Baseline Date]]&lt;PV_Meta!$B$7,1,0)</f>
        <v>1</v>
      </c>
      <c r="AA3563" s="41">
        <f>IF(tbl_PV_Milestones[[#This Row],[Complete]]="Yes",1,0)</f>
        <v>0</v>
      </c>
      <c r="AB3563" s="41">
        <f>IF(AND(tbl_PV_Milestones[[#This Row],[BL FY]]=2025,tbl_PV_Milestones[[#This Row],[Baseline Date]]&lt;PV_Meta!$B$7),1,0)</f>
        <v>0</v>
      </c>
      <c r="AC3563" s="41">
        <f>IF(AND(tbl_PV_Milestones[[#This Row],[Planned YTD]]=1,tbl_PV_Milestones[[#This Row],[Complete]]="Yes"),1,0)</f>
        <v>0</v>
      </c>
      <c r="AD3563" s="41">
        <f>IF(AND(tbl_PV_Milestones[[#This Row],[Actual/Schedule Finish]]&lt;PV_Meta!$B$7,tbl_PV_Milestones[[#This Row],[Complete]]="No",tbl_PV_Milestones[[#This Row],[Project Status]]&lt;&gt;"On Hold"),1,0)</f>
        <v>1</v>
      </c>
      <c r="AE3563" s="41">
        <f>IF(AND(tbl_PV_Milestones[[#This Row],[Actual/Schedule Finish]]&gt;tbl_PV_Milestones[[#This Row],[Baseline Date]],tbl_PV_Milestones[[#This Row],[Complete]]="No",tbl_PV_Milestones[[#This Row],[Project Status]]&lt;&gt;"On Hold",tbl_PV_Milestones[[#This Row],[Overdue]]=0,tbl_PV_Milestones[[#This Row],[To be Baselined]]&lt;&gt;1),1,0)</f>
        <v>0</v>
      </c>
      <c r="AF3563" s="41">
        <f>IF(AND(tbl_PV_Milestones[[#This Row],[BL FY]]=2025,tbl_PV_Milestones[[#This Row],[Finish FY]]&gt;2025),1,0)</f>
        <v>0</v>
      </c>
      <c r="AG3563" s="56" t="str">
        <f>_xlfn.XLOOKUP(tbl_PV_Milestones[[#This Row],[Work ID]],tbl_PV_Meta[Work ID '#],tbl_PV_Meta[Project Manager/Owner],,0)</f>
        <v>Project Manager 21</v>
      </c>
    </row>
    <row r="3564" spans="4:33" x14ac:dyDescent="0.25">
      <c r="D3564" s="6" t="s">
        <v>154</v>
      </c>
      <c r="E3564" s="6" t="s">
        <v>52</v>
      </c>
      <c r="F3564" s="6" t="s">
        <v>1762</v>
      </c>
      <c r="G3564" s="6" t="s">
        <v>533</v>
      </c>
      <c r="H3564" s="6" t="s">
        <v>519</v>
      </c>
      <c r="I3564" s="6" t="s">
        <v>510</v>
      </c>
      <c r="J3564" s="6" t="s">
        <v>154</v>
      </c>
      <c r="K3564" s="6" t="s">
        <v>61</v>
      </c>
      <c r="L3564" s="6" t="s">
        <v>59</v>
      </c>
      <c r="M3564" s="43"/>
      <c r="N3564" s="44" t="s">
        <v>1979</v>
      </c>
      <c r="S3564" s="45" t="e">
        <f>_xlfn.CONCAT(#REF!,TRIM(tbl_PV_Milestones[[#This Row],[Milestone Description]]))</f>
        <v>#REF!</v>
      </c>
      <c r="T3564" s="84" t="str">
        <f>IF(COUNTIF(tbl_PV_Milestones[UID],tbl_PV_Milestones[[#This Row],[UID]])&gt;1,"Duplicate","")</f>
        <v>Duplicate</v>
      </c>
      <c r="U3564" s="42" t="str">
        <f>_xlfn.XLOOKUP(tbl_PV_Milestones[[#This Row],[Work ID]],tbl_PV_Meta[Work ID '#],tbl_PV_Meta[Sub-Portfolio])</f>
        <v>Sub-Portfolio 8</v>
      </c>
      <c r="V3564" s="41">
        <f>IF(MONTH(tbl_PV_Milestones[[#This Row],[Baseline Date]])&lt;7,YEAR(tbl_PV_Milestones[[#This Row],[Baseline Date]]),YEAR(tbl_PV_Milestones[[#This Row],[Baseline Date]])+1)</f>
        <v>1900</v>
      </c>
      <c r="W3564" s="41">
        <f>IF(MONTH(tbl_PV_Milestones[[#This Row],[Actual/Schedule Finish]])&lt;7,YEAR(tbl_PV_Milestones[[#This Row],[Actual/Schedule Finish]]),YEAR(tbl_PV_Milestones[[#This Row],[Actual/Schedule Finish]])+1)</f>
        <v>1900</v>
      </c>
      <c r="X3564" s="41" t="str">
        <f>IF(OR(tbl_PV_Milestones[[#This Row],[Project Status]]="Completed",tbl_PV_Milestones[[#This Row],[Project Status]]="Assumed Completed"),"Yes","No")</f>
        <v>No</v>
      </c>
      <c r="Y3564" s="41">
        <f>IF(tbl_PV_Milestones[[#This Row],[Baseline Date]]="",1,0)</f>
        <v>1</v>
      </c>
      <c r="Z3564" s="41">
        <f>IF(tbl_PV_Milestones[[#This Row],[Baseline Date]]&lt;PV_Meta!$B$7,1,0)</f>
        <v>1</v>
      </c>
      <c r="AA3564" s="41">
        <f>IF(tbl_PV_Milestones[[#This Row],[Complete]]="Yes",1,0)</f>
        <v>0</v>
      </c>
      <c r="AB3564" s="41">
        <f>IF(AND(tbl_PV_Milestones[[#This Row],[BL FY]]=2025,tbl_PV_Milestones[[#This Row],[Baseline Date]]&lt;PV_Meta!$B$7),1,0)</f>
        <v>0</v>
      </c>
      <c r="AC3564" s="41">
        <f>IF(AND(tbl_PV_Milestones[[#This Row],[Planned YTD]]=1,tbl_PV_Milestones[[#This Row],[Complete]]="Yes"),1,0)</f>
        <v>0</v>
      </c>
      <c r="AD3564" s="41">
        <f>IF(AND(tbl_PV_Milestones[[#This Row],[Actual/Schedule Finish]]&lt;PV_Meta!$B$7,tbl_PV_Milestones[[#This Row],[Complete]]="No",tbl_PV_Milestones[[#This Row],[Project Status]]&lt;&gt;"On Hold"),1,0)</f>
        <v>1</v>
      </c>
      <c r="AE3564" s="41">
        <f>IF(AND(tbl_PV_Milestones[[#This Row],[Actual/Schedule Finish]]&gt;tbl_PV_Milestones[[#This Row],[Baseline Date]],tbl_PV_Milestones[[#This Row],[Complete]]="No",tbl_PV_Milestones[[#This Row],[Project Status]]&lt;&gt;"On Hold",tbl_PV_Milestones[[#This Row],[Overdue]]=0,tbl_PV_Milestones[[#This Row],[To be Baselined]]&lt;&gt;1),1,0)</f>
        <v>0</v>
      </c>
      <c r="AF3564" s="41">
        <f>IF(AND(tbl_PV_Milestones[[#This Row],[BL FY]]=2025,tbl_PV_Milestones[[#This Row],[Finish FY]]&gt;2025),1,0)</f>
        <v>0</v>
      </c>
      <c r="AG3564" s="56" t="str">
        <f>_xlfn.XLOOKUP(tbl_PV_Milestones[[#This Row],[Work ID]],tbl_PV_Meta[Work ID '#],tbl_PV_Meta[Project Manager/Owner],,0)</f>
        <v>Project Manager 21</v>
      </c>
    </row>
    <row r="3565" spans="4:33" x14ac:dyDescent="0.25">
      <c r="D3565" s="6" t="s">
        <v>154</v>
      </c>
      <c r="E3565" s="6" t="s">
        <v>52</v>
      </c>
      <c r="F3565" s="6" t="s">
        <v>1762</v>
      </c>
      <c r="G3565" s="6" t="s">
        <v>516</v>
      </c>
      <c r="H3565" s="6" t="s">
        <v>505</v>
      </c>
      <c r="I3565" s="6" t="s">
        <v>512</v>
      </c>
      <c r="J3565" s="6" t="s">
        <v>154</v>
      </c>
      <c r="K3565" s="6" t="s">
        <v>61</v>
      </c>
      <c r="L3565" s="6" t="s">
        <v>59</v>
      </c>
      <c r="M3565" s="43"/>
      <c r="N3565" s="44" t="s">
        <v>1979</v>
      </c>
      <c r="S3565" s="45" t="e">
        <f>_xlfn.CONCAT(#REF!,TRIM(tbl_PV_Milestones[[#This Row],[Milestone Description]]))</f>
        <v>#REF!</v>
      </c>
      <c r="T3565" s="84" t="str">
        <f>IF(COUNTIF(tbl_PV_Milestones[UID],tbl_PV_Milestones[[#This Row],[UID]])&gt;1,"Duplicate","")</f>
        <v>Duplicate</v>
      </c>
      <c r="U3565" s="42" t="str">
        <f>_xlfn.XLOOKUP(tbl_PV_Milestones[[#This Row],[Work ID]],tbl_PV_Meta[Work ID '#],tbl_PV_Meta[Sub-Portfolio])</f>
        <v>Sub-Portfolio 8</v>
      </c>
      <c r="V3565" s="41">
        <f>IF(MONTH(tbl_PV_Milestones[[#This Row],[Baseline Date]])&lt;7,YEAR(tbl_PV_Milestones[[#This Row],[Baseline Date]]),YEAR(tbl_PV_Milestones[[#This Row],[Baseline Date]])+1)</f>
        <v>1900</v>
      </c>
      <c r="W3565" s="41">
        <f>IF(MONTH(tbl_PV_Milestones[[#This Row],[Actual/Schedule Finish]])&lt;7,YEAR(tbl_PV_Milestones[[#This Row],[Actual/Schedule Finish]]),YEAR(tbl_PV_Milestones[[#This Row],[Actual/Schedule Finish]])+1)</f>
        <v>1900</v>
      </c>
      <c r="X3565" s="41" t="str">
        <f>IF(OR(tbl_PV_Milestones[[#This Row],[Project Status]]="Completed",tbl_PV_Milestones[[#This Row],[Project Status]]="Assumed Completed"),"Yes","No")</f>
        <v>No</v>
      </c>
      <c r="Y3565" s="41">
        <f>IF(tbl_PV_Milestones[[#This Row],[Baseline Date]]="",1,0)</f>
        <v>1</v>
      </c>
      <c r="Z3565" s="41">
        <f>IF(tbl_PV_Milestones[[#This Row],[Baseline Date]]&lt;PV_Meta!$B$7,1,0)</f>
        <v>1</v>
      </c>
      <c r="AA3565" s="41">
        <f>IF(tbl_PV_Milestones[[#This Row],[Complete]]="Yes",1,0)</f>
        <v>0</v>
      </c>
      <c r="AB3565" s="41">
        <f>IF(AND(tbl_PV_Milestones[[#This Row],[BL FY]]=2025,tbl_PV_Milestones[[#This Row],[Baseline Date]]&lt;PV_Meta!$B$7),1,0)</f>
        <v>0</v>
      </c>
      <c r="AC3565" s="41">
        <f>IF(AND(tbl_PV_Milestones[[#This Row],[Planned YTD]]=1,tbl_PV_Milestones[[#This Row],[Complete]]="Yes"),1,0)</f>
        <v>0</v>
      </c>
      <c r="AD3565" s="41">
        <f>IF(AND(tbl_PV_Milestones[[#This Row],[Actual/Schedule Finish]]&lt;PV_Meta!$B$7,tbl_PV_Milestones[[#This Row],[Complete]]="No",tbl_PV_Milestones[[#This Row],[Project Status]]&lt;&gt;"On Hold"),1,0)</f>
        <v>1</v>
      </c>
      <c r="AE3565" s="41">
        <f>IF(AND(tbl_PV_Milestones[[#This Row],[Actual/Schedule Finish]]&gt;tbl_PV_Milestones[[#This Row],[Baseline Date]],tbl_PV_Milestones[[#This Row],[Complete]]="No",tbl_PV_Milestones[[#This Row],[Project Status]]&lt;&gt;"On Hold",tbl_PV_Milestones[[#This Row],[Overdue]]=0,tbl_PV_Milestones[[#This Row],[To be Baselined]]&lt;&gt;1),1,0)</f>
        <v>0</v>
      </c>
      <c r="AF3565" s="41">
        <f>IF(AND(tbl_PV_Milestones[[#This Row],[BL FY]]=2025,tbl_PV_Milestones[[#This Row],[Finish FY]]&gt;2025),1,0)</f>
        <v>0</v>
      </c>
      <c r="AG3565" s="56" t="str">
        <f>_xlfn.XLOOKUP(tbl_PV_Milestones[[#This Row],[Work ID]],tbl_PV_Meta[Work ID '#],tbl_PV_Meta[Project Manager/Owner],,0)</f>
        <v>Project Manager 21</v>
      </c>
    </row>
    <row r="3566" spans="4:33" x14ac:dyDescent="0.25">
      <c r="D3566" s="6" t="s">
        <v>154</v>
      </c>
      <c r="E3566" s="6" t="s">
        <v>52</v>
      </c>
      <c r="F3566" s="6" t="s">
        <v>1762</v>
      </c>
      <c r="G3566" s="6" t="s">
        <v>511</v>
      </c>
      <c r="H3566" s="6" t="s">
        <v>505</v>
      </c>
      <c r="I3566" s="6" t="s">
        <v>512</v>
      </c>
      <c r="J3566" s="6" t="s">
        <v>154</v>
      </c>
      <c r="K3566" s="6" t="s">
        <v>61</v>
      </c>
      <c r="L3566" s="6" t="s">
        <v>59</v>
      </c>
      <c r="M3566" s="43"/>
      <c r="N3566" s="44" t="s">
        <v>1979</v>
      </c>
      <c r="S3566" s="45" t="e">
        <f>_xlfn.CONCAT(#REF!,TRIM(tbl_PV_Milestones[[#This Row],[Milestone Description]]))</f>
        <v>#REF!</v>
      </c>
      <c r="T3566" s="84" t="str">
        <f>IF(COUNTIF(tbl_PV_Milestones[UID],tbl_PV_Milestones[[#This Row],[UID]])&gt;1,"Duplicate","")</f>
        <v>Duplicate</v>
      </c>
      <c r="U3566" s="42" t="str">
        <f>_xlfn.XLOOKUP(tbl_PV_Milestones[[#This Row],[Work ID]],tbl_PV_Meta[Work ID '#],tbl_PV_Meta[Sub-Portfolio])</f>
        <v>Sub-Portfolio 8</v>
      </c>
      <c r="V3566" s="41">
        <f>IF(MONTH(tbl_PV_Milestones[[#This Row],[Baseline Date]])&lt;7,YEAR(tbl_PV_Milestones[[#This Row],[Baseline Date]]),YEAR(tbl_PV_Milestones[[#This Row],[Baseline Date]])+1)</f>
        <v>1900</v>
      </c>
      <c r="W3566" s="41">
        <f>IF(MONTH(tbl_PV_Milestones[[#This Row],[Actual/Schedule Finish]])&lt;7,YEAR(tbl_PV_Milestones[[#This Row],[Actual/Schedule Finish]]),YEAR(tbl_PV_Milestones[[#This Row],[Actual/Schedule Finish]])+1)</f>
        <v>1900</v>
      </c>
      <c r="X3566" s="41" t="str">
        <f>IF(OR(tbl_PV_Milestones[[#This Row],[Project Status]]="Completed",tbl_PV_Milestones[[#This Row],[Project Status]]="Assumed Completed"),"Yes","No")</f>
        <v>No</v>
      </c>
      <c r="Y3566" s="41">
        <f>IF(tbl_PV_Milestones[[#This Row],[Baseline Date]]="",1,0)</f>
        <v>1</v>
      </c>
      <c r="Z3566" s="41">
        <f>IF(tbl_PV_Milestones[[#This Row],[Baseline Date]]&lt;PV_Meta!$B$7,1,0)</f>
        <v>1</v>
      </c>
      <c r="AA3566" s="41">
        <f>IF(tbl_PV_Milestones[[#This Row],[Complete]]="Yes",1,0)</f>
        <v>0</v>
      </c>
      <c r="AB3566" s="41">
        <f>IF(AND(tbl_PV_Milestones[[#This Row],[BL FY]]=2025,tbl_PV_Milestones[[#This Row],[Baseline Date]]&lt;PV_Meta!$B$7),1,0)</f>
        <v>0</v>
      </c>
      <c r="AC3566" s="41">
        <f>IF(AND(tbl_PV_Milestones[[#This Row],[Planned YTD]]=1,tbl_PV_Milestones[[#This Row],[Complete]]="Yes"),1,0)</f>
        <v>0</v>
      </c>
      <c r="AD3566" s="41">
        <f>IF(AND(tbl_PV_Milestones[[#This Row],[Actual/Schedule Finish]]&lt;PV_Meta!$B$7,tbl_PV_Milestones[[#This Row],[Complete]]="No",tbl_PV_Milestones[[#This Row],[Project Status]]&lt;&gt;"On Hold"),1,0)</f>
        <v>1</v>
      </c>
      <c r="AE3566" s="41">
        <f>IF(AND(tbl_PV_Milestones[[#This Row],[Actual/Schedule Finish]]&gt;tbl_PV_Milestones[[#This Row],[Baseline Date]],tbl_PV_Milestones[[#This Row],[Complete]]="No",tbl_PV_Milestones[[#This Row],[Project Status]]&lt;&gt;"On Hold",tbl_PV_Milestones[[#This Row],[Overdue]]=0,tbl_PV_Milestones[[#This Row],[To be Baselined]]&lt;&gt;1),1,0)</f>
        <v>0</v>
      </c>
      <c r="AF3566" s="41">
        <f>IF(AND(tbl_PV_Milestones[[#This Row],[BL FY]]=2025,tbl_PV_Milestones[[#This Row],[Finish FY]]&gt;2025),1,0)</f>
        <v>0</v>
      </c>
      <c r="AG3566" s="56" t="str">
        <f>_xlfn.XLOOKUP(tbl_PV_Milestones[[#This Row],[Work ID]],tbl_PV_Meta[Work ID '#],tbl_PV_Meta[Project Manager/Owner],,0)</f>
        <v>Project Manager 21</v>
      </c>
    </row>
    <row r="3567" spans="4:33" x14ac:dyDescent="0.25">
      <c r="D3567" s="6" t="s">
        <v>154</v>
      </c>
      <c r="E3567" s="6" t="s">
        <v>52</v>
      </c>
      <c r="F3567" s="6" t="s">
        <v>1762</v>
      </c>
      <c r="G3567" s="6" t="s">
        <v>517</v>
      </c>
      <c r="H3567" s="6" t="s">
        <v>505</v>
      </c>
      <c r="I3567" s="6" t="s">
        <v>512</v>
      </c>
      <c r="J3567" s="6" t="s">
        <v>154</v>
      </c>
      <c r="K3567" s="6" t="s">
        <v>61</v>
      </c>
      <c r="L3567" s="6" t="s">
        <v>59</v>
      </c>
      <c r="M3567" s="43"/>
      <c r="N3567" s="44" t="s">
        <v>1979</v>
      </c>
      <c r="S3567" s="45" t="e">
        <f>_xlfn.CONCAT(#REF!,TRIM(tbl_PV_Milestones[[#This Row],[Milestone Description]]))</f>
        <v>#REF!</v>
      </c>
      <c r="T3567" s="84" t="str">
        <f>IF(COUNTIF(tbl_PV_Milestones[UID],tbl_PV_Milestones[[#This Row],[UID]])&gt;1,"Duplicate","")</f>
        <v>Duplicate</v>
      </c>
      <c r="U3567" s="42" t="str">
        <f>_xlfn.XLOOKUP(tbl_PV_Milestones[[#This Row],[Work ID]],tbl_PV_Meta[Work ID '#],tbl_PV_Meta[Sub-Portfolio])</f>
        <v>Sub-Portfolio 8</v>
      </c>
      <c r="V3567" s="41">
        <f>IF(MONTH(tbl_PV_Milestones[[#This Row],[Baseline Date]])&lt;7,YEAR(tbl_PV_Milestones[[#This Row],[Baseline Date]]),YEAR(tbl_PV_Milestones[[#This Row],[Baseline Date]])+1)</f>
        <v>1900</v>
      </c>
      <c r="W3567" s="41">
        <f>IF(MONTH(tbl_PV_Milestones[[#This Row],[Actual/Schedule Finish]])&lt;7,YEAR(tbl_PV_Milestones[[#This Row],[Actual/Schedule Finish]]),YEAR(tbl_PV_Milestones[[#This Row],[Actual/Schedule Finish]])+1)</f>
        <v>1900</v>
      </c>
      <c r="X3567" s="41" t="str">
        <f>IF(OR(tbl_PV_Milestones[[#This Row],[Project Status]]="Completed",tbl_PV_Milestones[[#This Row],[Project Status]]="Assumed Completed"),"Yes","No")</f>
        <v>No</v>
      </c>
      <c r="Y3567" s="41">
        <f>IF(tbl_PV_Milestones[[#This Row],[Baseline Date]]="",1,0)</f>
        <v>1</v>
      </c>
      <c r="Z3567" s="41">
        <f>IF(tbl_PV_Milestones[[#This Row],[Baseline Date]]&lt;PV_Meta!$B$7,1,0)</f>
        <v>1</v>
      </c>
      <c r="AA3567" s="41">
        <f>IF(tbl_PV_Milestones[[#This Row],[Complete]]="Yes",1,0)</f>
        <v>0</v>
      </c>
      <c r="AB3567" s="41">
        <f>IF(AND(tbl_PV_Milestones[[#This Row],[BL FY]]=2025,tbl_PV_Milestones[[#This Row],[Baseline Date]]&lt;PV_Meta!$B$7),1,0)</f>
        <v>0</v>
      </c>
      <c r="AC3567" s="41">
        <f>IF(AND(tbl_PV_Milestones[[#This Row],[Planned YTD]]=1,tbl_PV_Milestones[[#This Row],[Complete]]="Yes"),1,0)</f>
        <v>0</v>
      </c>
      <c r="AD3567" s="41">
        <f>IF(AND(tbl_PV_Milestones[[#This Row],[Actual/Schedule Finish]]&lt;PV_Meta!$B$7,tbl_PV_Milestones[[#This Row],[Complete]]="No",tbl_PV_Milestones[[#This Row],[Project Status]]&lt;&gt;"On Hold"),1,0)</f>
        <v>1</v>
      </c>
      <c r="AE3567" s="41">
        <f>IF(AND(tbl_PV_Milestones[[#This Row],[Actual/Schedule Finish]]&gt;tbl_PV_Milestones[[#This Row],[Baseline Date]],tbl_PV_Milestones[[#This Row],[Complete]]="No",tbl_PV_Milestones[[#This Row],[Project Status]]&lt;&gt;"On Hold",tbl_PV_Milestones[[#This Row],[Overdue]]=0,tbl_PV_Milestones[[#This Row],[To be Baselined]]&lt;&gt;1),1,0)</f>
        <v>0</v>
      </c>
      <c r="AF3567" s="41">
        <f>IF(AND(tbl_PV_Milestones[[#This Row],[BL FY]]=2025,tbl_PV_Milestones[[#This Row],[Finish FY]]&gt;2025),1,0)</f>
        <v>0</v>
      </c>
      <c r="AG3567" s="56" t="str">
        <f>_xlfn.XLOOKUP(tbl_PV_Milestones[[#This Row],[Work ID]],tbl_PV_Meta[Work ID '#],tbl_PV_Meta[Project Manager/Owner],,0)</f>
        <v>Project Manager 21</v>
      </c>
    </row>
    <row r="3568" spans="4:33" x14ac:dyDescent="0.25">
      <c r="D3568" s="6" t="s">
        <v>154</v>
      </c>
      <c r="E3568" s="6" t="s">
        <v>52</v>
      </c>
      <c r="F3568" s="6" t="s">
        <v>1762</v>
      </c>
      <c r="G3568" s="6" t="s">
        <v>518</v>
      </c>
      <c r="H3568" s="6" t="s">
        <v>519</v>
      </c>
      <c r="I3568" s="6" t="s">
        <v>512</v>
      </c>
      <c r="J3568" s="6" t="s">
        <v>154</v>
      </c>
      <c r="K3568" s="6" t="s">
        <v>61</v>
      </c>
      <c r="L3568" s="6" t="s">
        <v>59</v>
      </c>
      <c r="M3568" s="43"/>
      <c r="N3568" s="44" t="s">
        <v>1979</v>
      </c>
      <c r="S3568" s="45" t="e">
        <f>_xlfn.CONCAT(#REF!,TRIM(tbl_PV_Milestones[[#This Row],[Milestone Description]]))</f>
        <v>#REF!</v>
      </c>
      <c r="T3568" s="84" t="str">
        <f>IF(COUNTIF(tbl_PV_Milestones[UID],tbl_PV_Milestones[[#This Row],[UID]])&gt;1,"Duplicate","")</f>
        <v>Duplicate</v>
      </c>
      <c r="U3568" s="42" t="str">
        <f>_xlfn.XLOOKUP(tbl_PV_Milestones[[#This Row],[Work ID]],tbl_PV_Meta[Work ID '#],tbl_PV_Meta[Sub-Portfolio])</f>
        <v>Sub-Portfolio 8</v>
      </c>
      <c r="V3568" s="41">
        <f>IF(MONTH(tbl_PV_Milestones[[#This Row],[Baseline Date]])&lt;7,YEAR(tbl_PV_Milestones[[#This Row],[Baseline Date]]),YEAR(tbl_PV_Milestones[[#This Row],[Baseline Date]])+1)</f>
        <v>1900</v>
      </c>
      <c r="W3568" s="41">
        <f>IF(MONTH(tbl_PV_Milestones[[#This Row],[Actual/Schedule Finish]])&lt;7,YEAR(tbl_PV_Milestones[[#This Row],[Actual/Schedule Finish]]),YEAR(tbl_PV_Milestones[[#This Row],[Actual/Schedule Finish]])+1)</f>
        <v>1900</v>
      </c>
      <c r="X3568" s="41" t="str">
        <f>IF(OR(tbl_PV_Milestones[[#This Row],[Project Status]]="Completed",tbl_PV_Milestones[[#This Row],[Project Status]]="Assumed Completed"),"Yes","No")</f>
        <v>No</v>
      </c>
      <c r="Y3568" s="41">
        <f>IF(tbl_PV_Milestones[[#This Row],[Baseline Date]]="",1,0)</f>
        <v>1</v>
      </c>
      <c r="Z3568" s="41">
        <f>IF(tbl_PV_Milestones[[#This Row],[Baseline Date]]&lt;PV_Meta!$B$7,1,0)</f>
        <v>1</v>
      </c>
      <c r="AA3568" s="41">
        <f>IF(tbl_PV_Milestones[[#This Row],[Complete]]="Yes",1,0)</f>
        <v>0</v>
      </c>
      <c r="AB3568" s="41">
        <f>IF(AND(tbl_PV_Milestones[[#This Row],[BL FY]]=2025,tbl_PV_Milestones[[#This Row],[Baseline Date]]&lt;PV_Meta!$B$7),1,0)</f>
        <v>0</v>
      </c>
      <c r="AC3568" s="41">
        <f>IF(AND(tbl_PV_Milestones[[#This Row],[Planned YTD]]=1,tbl_PV_Milestones[[#This Row],[Complete]]="Yes"),1,0)</f>
        <v>0</v>
      </c>
      <c r="AD3568" s="41">
        <f>IF(AND(tbl_PV_Milestones[[#This Row],[Actual/Schedule Finish]]&lt;PV_Meta!$B$7,tbl_PV_Milestones[[#This Row],[Complete]]="No",tbl_PV_Milestones[[#This Row],[Project Status]]&lt;&gt;"On Hold"),1,0)</f>
        <v>1</v>
      </c>
      <c r="AE3568" s="41">
        <f>IF(AND(tbl_PV_Milestones[[#This Row],[Actual/Schedule Finish]]&gt;tbl_PV_Milestones[[#This Row],[Baseline Date]],tbl_PV_Milestones[[#This Row],[Complete]]="No",tbl_PV_Milestones[[#This Row],[Project Status]]&lt;&gt;"On Hold",tbl_PV_Milestones[[#This Row],[Overdue]]=0,tbl_PV_Milestones[[#This Row],[To be Baselined]]&lt;&gt;1),1,0)</f>
        <v>0</v>
      </c>
      <c r="AF3568" s="41">
        <f>IF(AND(tbl_PV_Milestones[[#This Row],[BL FY]]=2025,tbl_PV_Milestones[[#This Row],[Finish FY]]&gt;2025),1,0)</f>
        <v>0</v>
      </c>
      <c r="AG3568" s="56" t="str">
        <f>_xlfn.XLOOKUP(tbl_PV_Milestones[[#This Row],[Work ID]],tbl_PV_Meta[Work ID '#],tbl_PV_Meta[Project Manager/Owner],,0)</f>
        <v>Project Manager 21</v>
      </c>
    </row>
  </sheetData>
  <phoneticPr fontId="3" type="noConversion"/>
  <conditionalFormatting sqref="Y8:Y3568 AD8:AF3568">
    <cfRule type="cellIs" dxfId="4" priority="8" operator="equal">
      <formula>1</formula>
    </cfRule>
  </conditionalFormatting>
  <conditionalFormatting sqref="Z8:Z3568 AB8:AB3568">
    <cfRule type="cellIs" dxfId="3" priority="6" operator="equal">
      <formula>1</formula>
    </cfRule>
  </conditionalFormatting>
  <conditionalFormatting sqref="AA8:AA3568 AC8:AC3568">
    <cfRule type="cellIs" dxfId="2" priority="5" operator="equal">
      <formula>1</formula>
    </cfRule>
  </conditionalFormatting>
  <pageMargins left="0.5" right="0.5" top="0.5" bottom="0.77444999999999997" header="0.5" footer="0.5"/>
  <pageSetup orientation="landscape" horizontalDpi="300" verticalDpi="300" r:id="rId1"/>
  <headerFooter alignWithMargins="0">
    <oddFooter>&amp;L&amp;"Arial,Regular"&amp;8&amp;C_x000D_&amp;1#&amp;"Calibri"&amp;10&amp;K000000 OFFICIAL</oddFooter>
  </headerFooter>
  <drawing r:id="rId2"/>
  <legacy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D6304-0580-4909-8148-94BA5B9BCAAF}">
  <sheetPr>
    <tabColor theme="8" tint="0.59999389629810485"/>
  </sheetPr>
  <dimension ref="B1:AD64"/>
  <sheetViews>
    <sheetView showGridLines="0" workbookViewId="0">
      <pane xSplit="7" ySplit="5" topLeftCell="O6" activePane="bottomRight" state="frozen"/>
      <selection pane="topRight" activeCell="AQ54" sqref="AQ54"/>
      <selection pane="bottomLeft" activeCell="AQ54" sqref="AQ54"/>
      <selection pane="bottomRight" activeCell="C7" sqref="C7"/>
    </sheetView>
  </sheetViews>
  <sheetFormatPr defaultColWidth="9.140625" defaultRowHeight="12.75" x14ac:dyDescent="0.2"/>
  <cols>
    <col min="1" max="1" width="28.85546875" style="3" customWidth="1"/>
    <col min="2" max="3" width="13.140625" style="3" customWidth="1"/>
    <col min="4" max="4" width="12.140625" style="3" bestFit="1" customWidth="1"/>
    <col min="5" max="5" width="13.5703125" style="3" customWidth="1"/>
    <col min="6" max="6" width="20" style="3" customWidth="1"/>
    <col min="7" max="7" width="32.140625" style="3" customWidth="1"/>
    <col min="8" max="8" width="9.140625" style="3"/>
    <col min="9" max="9" width="40.7109375" style="3" customWidth="1"/>
    <col min="10" max="10" width="9.140625" style="3"/>
    <col min="11" max="17" width="15" style="3" customWidth="1"/>
    <col min="18" max="18" width="9.140625" style="3"/>
    <col min="19" max="19" width="19" style="3" customWidth="1"/>
    <col min="20" max="20" width="20.140625" style="3" customWidth="1"/>
    <col min="21" max="21" width="15.140625" style="3" customWidth="1"/>
    <col min="22" max="22" width="16.140625" style="3" customWidth="1"/>
    <col min="23" max="24" width="14.28515625" style="3" customWidth="1"/>
    <col min="25" max="25" width="11.140625" style="3" customWidth="1"/>
    <col min="26" max="26" width="8.140625" style="3" customWidth="1"/>
    <col min="27" max="27" width="9.140625" style="3"/>
    <col min="28" max="29" width="11.42578125" style="3" customWidth="1"/>
    <col min="30" max="30" width="25.85546875" style="3" customWidth="1"/>
    <col min="31" max="16384" width="9.140625" style="3"/>
  </cols>
  <sheetData>
    <row r="1" spans="2:30" x14ac:dyDescent="0.2">
      <c r="K1" s="33" t="s">
        <v>1251</v>
      </c>
    </row>
    <row r="2" spans="2:30" x14ac:dyDescent="0.2">
      <c r="B2" s="34" t="s">
        <v>477</v>
      </c>
      <c r="C2" s="35">
        <v>45784</v>
      </c>
    </row>
    <row r="4" spans="2:30" x14ac:dyDescent="0.2">
      <c r="B4" s="19">
        <f>SUBTOTAL(3,tbl_PV_Risks[Work ID '#])</f>
        <v>59</v>
      </c>
      <c r="C4" s="19">
        <f>SUBTOTAL(9,tbl_PV_Risks['# Active Risks])</f>
        <v>0</v>
      </c>
      <c r="D4" s="19">
        <f>SUBTOTAL(9,tbl_PV_Risks[Overdue])</f>
        <v>8</v>
      </c>
      <c r="E4" s="19">
        <f>SUBTOTAL(9,tbl_PV_Risks[No Mitigation Action Plan])</f>
        <v>0</v>
      </c>
    </row>
    <row r="5" spans="2:30" ht="25.5" x14ac:dyDescent="0.2">
      <c r="B5" s="21" t="s">
        <v>221</v>
      </c>
      <c r="C5" s="21" t="s">
        <v>1252</v>
      </c>
      <c r="D5" s="21" t="s">
        <v>500</v>
      </c>
      <c r="E5" s="21" t="s">
        <v>1253</v>
      </c>
      <c r="F5" s="22" t="s">
        <v>481</v>
      </c>
      <c r="G5" s="22" t="s">
        <v>1254</v>
      </c>
      <c r="H5" s="89" t="s">
        <v>1255</v>
      </c>
      <c r="I5" s="22" t="s">
        <v>1256</v>
      </c>
      <c r="J5" s="22" t="s">
        <v>1257</v>
      </c>
      <c r="K5" s="22" t="s">
        <v>1258</v>
      </c>
      <c r="L5" s="22" t="s">
        <v>1259</v>
      </c>
      <c r="M5" s="22" t="s">
        <v>1260</v>
      </c>
      <c r="N5" s="22" t="s">
        <v>1261</v>
      </c>
      <c r="O5" s="22" t="s">
        <v>1262</v>
      </c>
      <c r="P5" s="22" t="s">
        <v>1263</v>
      </c>
      <c r="Q5" s="22" t="s">
        <v>1264</v>
      </c>
      <c r="R5" s="22" t="s">
        <v>1265</v>
      </c>
      <c r="S5" s="22" t="s">
        <v>1266</v>
      </c>
      <c r="T5" s="22" t="s">
        <v>1267</v>
      </c>
      <c r="U5" s="22" t="s">
        <v>1268</v>
      </c>
      <c r="V5" s="22" t="s">
        <v>1269</v>
      </c>
      <c r="W5" s="22" t="s">
        <v>1270</v>
      </c>
      <c r="X5" s="22" t="s">
        <v>1271</v>
      </c>
      <c r="Y5" s="63" t="s">
        <v>1272</v>
      </c>
      <c r="Z5" s="63" t="s">
        <v>1273</v>
      </c>
      <c r="AA5" s="63" t="s">
        <v>2</v>
      </c>
      <c r="AB5" s="63" t="s">
        <v>222</v>
      </c>
      <c r="AC5" s="63" t="s">
        <v>1274</v>
      </c>
      <c r="AD5" s="63" t="s">
        <v>211</v>
      </c>
    </row>
    <row r="6" spans="2:30" ht="76.5" x14ac:dyDescent="0.2">
      <c r="B6" s="19" t="str">
        <f>_xlfn.XLOOKUP(tbl_PV_Risks[[#This Row],[Project Description]],tbl_PV_Meta[Proj Name],tbl_PV_Meta[Work ID '#],,0)</f>
        <v>1000308</v>
      </c>
      <c r="C6" s="19">
        <f>COUNTIF(PV_ActiveRisks!A:A,tbl_PV_Risks[[#This Row],[Work ID '#]])</f>
        <v>0</v>
      </c>
      <c r="D6" s="19">
        <f>IF(AND(tbl_PV_Risks[[#This Row],[Due Date]]&lt;=PV_Meta!$B$7,AND(tbl_PV_Risks[[#This Row],[Status]]&lt;&gt;"Closed",tbl_PV_Risks[[#This Row],[Status]]&lt;&gt;"On Hold",tbl_PV_Risks[[#This Row],[Status]]&lt;&gt;"Transferred")),1,0)</f>
        <v>0</v>
      </c>
      <c r="E6" s="19">
        <f>IF(AND(tbl_PV_Risks[[#This Row],[Status]]&lt;&gt;"Closed",tbl_PV_Risks[[#This Row],[Status]]&lt;&gt;"On Hold",tbl_PV_Risks[[#This Row],[Status]]&lt;&gt;"Transferred",tbl_PV_Risks[[#This Row],[Mitigation Action Plan]]=""),1,0)</f>
        <v>0</v>
      </c>
      <c r="F6" s="60" t="s">
        <v>1706</v>
      </c>
      <c r="G6" s="60" t="s">
        <v>1275</v>
      </c>
      <c r="H6" s="90" t="s">
        <v>1276</v>
      </c>
      <c r="I6" s="60" t="s">
        <v>1277</v>
      </c>
      <c r="J6" s="60" t="s">
        <v>136</v>
      </c>
      <c r="K6" s="60" t="s">
        <v>1278</v>
      </c>
      <c r="L6" s="60" t="s">
        <v>1279</v>
      </c>
      <c r="M6" s="60" t="s">
        <v>1280</v>
      </c>
      <c r="N6" s="60" t="s">
        <v>1892</v>
      </c>
      <c r="O6" s="61">
        <v>45471</v>
      </c>
      <c r="P6" s="60" t="s">
        <v>1281</v>
      </c>
      <c r="Q6" s="60" t="s">
        <v>1282</v>
      </c>
      <c r="R6" s="60" t="s">
        <v>1283</v>
      </c>
      <c r="S6" s="60" t="s">
        <v>1982</v>
      </c>
      <c r="T6" s="60" t="s">
        <v>2041</v>
      </c>
      <c r="U6" s="60" t="s">
        <v>1284</v>
      </c>
      <c r="V6" s="60" t="s">
        <v>2042</v>
      </c>
      <c r="W6" s="60" t="s">
        <v>1285</v>
      </c>
      <c r="X6" s="60" t="s">
        <v>1286</v>
      </c>
      <c r="Y6" s="61">
        <v>45243</v>
      </c>
      <c r="Z6" s="88">
        <v>547</v>
      </c>
      <c r="AA6" s="60" t="s">
        <v>1863</v>
      </c>
      <c r="AB6" s="62" t="s">
        <v>272</v>
      </c>
      <c r="AC6" s="62" t="s">
        <v>510</v>
      </c>
      <c r="AD6" s="64"/>
    </row>
    <row r="7" spans="2:30" ht="89.25" x14ac:dyDescent="0.2">
      <c r="B7" s="19" t="str">
        <f>_xlfn.XLOOKUP(tbl_PV_Risks[[#This Row],[Project Description]],tbl_PV_Meta[Proj Name],tbl_PV_Meta[Work ID '#],,0)</f>
        <v>1000312</v>
      </c>
      <c r="C7" s="19">
        <f>COUNTIF(PV_ActiveRisks!A:A,tbl_PV_Risks[[#This Row],[Work ID '#]])</f>
        <v>0</v>
      </c>
      <c r="D7" s="19">
        <f>IF(AND(tbl_PV_Risks[[#This Row],[Due Date]]&lt;=PV_Meta!$B$7,AND(tbl_PV_Risks[[#This Row],[Status]]&lt;&gt;"Closed",tbl_PV_Risks[[#This Row],[Status]]&lt;&gt;"On Hold",tbl_PV_Risks[[#This Row],[Status]]&lt;&gt;"Transferred")),1,0)</f>
        <v>1</v>
      </c>
      <c r="E7" s="19">
        <f>IF(AND(tbl_PV_Risks[[#This Row],[Status]]&lt;&gt;"Closed",tbl_PV_Risks[[#This Row],[Status]]&lt;&gt;"On Hold",tbl_PV_Risks[[#This Row],[Status]]&lt;&gt;"Transferred",tbl_PV_Risks[[#This Row],[Mitigation Action Plan]]=""),1,0)</f>
        <v>0</v>
      </c>
      <c r="F7" s="60" t="s">
        <v>1710</v>
      </c>
      <c r="G7" s="60" t="s">
        <v>1287</v>
      </c>
      <c r="H7" s="90" t="s">
        <v>1288</v>
      </c>
      <c r="I7" s="60" t="s">
        <v>1289</v>
      </c>
      <c r="J7" s="60" t="s">
        <v>1290</v>
      </c>
      <c r="K7" s="60" t="s">
        <v>1278</v>
      </c>
      <c r="L7" s="60" t="s">
        <v>510</v>
      </c>
      <c r="M7" s="60" t="s">
        <v>510</v>
      </c>
      <c r="N7" s="60" t="s">
        <v>1898</v>
      </c>
      <c r="O7" s="61">
        <v>45657</v>
      </c>
      <c r="P7" s="60" t="s">
        <v>1291</v>
      </c>
      <c r="Q7" s="60" t="s">
        <v>1292</v>
      </c>
      <c r="R7" s="60" t="s">
        <v>1293</v>
      </c>
      <c r="S7" s="60" t="s">
        <v>1983</v>
      </c>
      <c r="T7" s="60" t="s">
        <v>2043</v>
      </c>
      <c r="U7" s="60" t="s">
        <v>1284</v>
      </c>
      <c r="V7" s="60" t="s">
        <v>2101</v>
      </c>
      <c r="W7" s="60" t="s">
        <v>510</v>
      </c>
      <c r="X7" s="60" t="s">
        <v>510</v>
      </c>
      <c r="Y7" s="61">
        <v>45267</v>
      </c>
      <c r="Z7" s="88">
        <v>523</v>
      </c>
      <c r="AA7" s="60" t="s">
        <v>1863</v>
      </c>
      <c r="AB7" s="62" t="s">
        <v>272</v>
      </c>
      <c r="AC7" s="62" t="s">
        <v>510</v>
      </c>
      <c r="AD7" s="64"/>
    </row>
    <row r="8" spans="2:30" ht="76.5" x14ac:dyDescent="0.2">
      <c r="B8" s="19" t="str">
        <f>_xlfn.XLOOKUP(tbl_PV_Risks[[#This Row],[Project Description]],tbl_PV_Meta[Proj Name],tbl_PV_Meta[Work ID '#],,0)</f>
        <v>1000302</v>
      </c>
      <c r="C8" s="19">
        <f>COUNTIF(PV_ActiveRisks!A:A,tbl_PV_Risks[[#This Row],[Work ID '#]])</f>
        <v>0</v>
      </c>
      <c r="D8" s="19">
        <f>IF(AND(tbl_PV_Risks[[#This Row],[Due Date]]&lt;=PV_Meta!$B$7,AND(tbl_PV_Risks[[#This Row],[Status]]&lt;&gt;"Closed",tbl_PV_Risks[[#This Row],[Status]]&lt;&gt;"On Hold",tbl_PV_Risks[[#This Row],[Status]]&lt;&gt;"Transferred")),1,0)</f>
        <v>0</v>
      </c>
      <c r="E8" s="19">
        <f>IF(AND(tbl_PV_Risks[[#This Row],[Status]]&lt;&gt;"Closed",tbl_PV_Risks[[#This Row],[Status]]&lt;&gt;"On Hold",tbl_PV_Risks[[#This Row],[Status]]&lt;&gt;"Transferred",tbl_PV_Risks[[#This Row],[Mitigation Action Plan]]=""),1,0)</f>
        <v>0</v>
      </c>
      <c r="F8" s="60" t="s">
        <v>1700</v>
      </c>
      <c r="G8" s="60" t="s">
        <v>1294</v>
      </c>
      <c r="H8" s="90" t="s">
        <v>1295</v>
      </c>
      <c r="I8" s="60" t="s">
        <v>1296</v>
      </c>
      <c r="J8" s="60" t="s">
        <v>1290</v>
      </c>
      <c r="K8" s="60" t="s">
        <v>1278</v>
      </c>
      <c r="L8" s="60" t="s">
        <v>1297</v>
      </c>
      <c r="M8" s="60" t="s">
        <v>1278</v>
      </c>
      <c r="N8" s="60" t="s">
        <v>1905</v>
      </c>
      <c r="O8" s="61">
        <v>45899</v>
      </c>
      <c r="P8" s="60" t="s">
        <v>1291</v>
      </c>
      <c r="Q8" s="60" t="s">
        <v>1292</v>
      </c>
      <c r="R8" s="60" t="s">
        <v>1298</v>
      </c>
      <c r="S8" s="60" t="s">
        <v>1984</v>
      </c>
      <c r="T8" s="60" t="s">
        <v>2044</v>
      </c>
      <c r="U8" s="60" t="s">
        <v>1299</v>
      </c>
      <c r="V8" s="60" t="s">
        <v>2102</v>
      </c>
      <c r="W8" s="60" t="s">
        <v>1300</v>
      </c>
      <c r="X8" s="60" t="s">
        <v>1301</v>
      </c>
      <c r="Y8" s="61">
        <v>45323.736170833297</v>
      </c>
      <c r="Z8" s="88">
        <v>466.26382916670264</v>
      </c>
      <c r="AA8" s="60" t="s">
        <v>1863</v>
      </c>
      <c r="AB8" s="62" t="s">
        <v>272</v>
      </c>
      <c r="AC8" s="62" t="s">
        <v>510</v>
      </c>
      <c r="AD8" s="64"/>
    </row>
    <row r="9" spans="2:30" ht="76.5" x14ac:dyDescent="0.2">
      <c r="B9" s="19" t="str">
        <f>_xlfn.XLOOKUP(tbl_PV_Risks[[#This Row],[Project Description]],tbl_PV_Meta[Proj Name],tbl_PV_Meta[Work ID '#],,0)</f>
        <v>1000302</v>
      </c>
      <c r="C9" s="19">
        <f>COUNTIF(PV_ActiveRisks!A:A,tbl_PV_Risks[[#This Row],[Work ID '#]])</f>
        <v>0</v>
      </c>
      <c r="D9" s="19">
        <f>IF(AND(tbl_PV_Risks[[#This Row],[Due Date]]&lt;=PV_Meta!$B$7,AND(tbl_PV_Risks[[#This Row],[Status]]&lt;&gt;"Closed",tbl_PV_Risks[[#This Row],[Status]]&lt;&gt;"On Hold",tbl_PV_Risks[[#This Row],[Status]]&lt;&gt;"Transferred")),1,0)</f>
        <v>0</v>
      </c>
      <c r="E9" s="19">
        <f>IF(AND(tbl_PV_Risks[[#This Row],[Status]]&lt;&gt;"Closed",tbl_PV_Risks[[#This Row],[Status]]&lt;&gt;"On Hold",tbl_PV_Risks[[#This Row],[Status]]&lt;&gt;"Transferred",tbl_PV_Risks[[#This Row],[Mitigation Action Plan]]=""),1,0)</f>
        <v>0</v>
      </c>
      <c r="F9" s="60" t="s">
        <v>1700</v>
      </c>
      <c r="G9" s="60" t="s">
        <v>1302</v>
      </c>
      <c r="H9" s="90" t="s">
        <v>1303</v>
      </c>
      <c r="I9" s="60" t="s">
        <v>1304</v>
      </c>
      <c r="J9" s="60" t="s">
        <v>1290</v>
      </c>
      <c r="K9" s="60" t="s">
        <v>1278</v>
      </c>
      <c r="L9" s="60" t="s">
        <v>1305</v>
      </c>
      <c r="M9" s="60" t="s">
        <v>1278</v>
      </c>
      <c r="N9" s="60" t="s">
        <v>1905</v>
      </c>
      <c r="O9" s="61">
        <v>46142</v>
      </c>
      <c r="P9" s="60" t="s">
        <v>1291</v>
      </c>
      <c r="Q9" s="60" t="s">
        <v>1292</v>
      </c>
      <c r="R9" s="60" t="s">
        <v>1306</v>
      </c>
      <c r="S9" s="60" t="s">
        <v>1985</v>
      </c>
      <c r="T9" s="60" t="s">
        <v>2045</v>
      </c>
      <c r="U9" s="60" t="s">
        <v>510</v>
      </c>
      <c r="V9" s="60" t="s">
        <v>2103</v>
      </c>
      <c r="W9" s="60" t="s">
        <v>1307</v>
      </c>
      <c r="X9" s="60" t="s">
        <v>1301</v>
      </c>
      <c r="Y9" s="61">
        <v>45323.742392789398</v>
      </c>
      <c r="Z9" s="88">
        <v>466.25760721060215</v>
      </c>
      <c r="AA9" s="60" t="s">
        <v>1863</v>
      </c>
      <c r="AB9" s="62" t="s">
        <v>272</v>
      </c>
      <c r="AC9" s="62" t="s">
        <v>510</v>
      </c>
      <c r="AD9" s="64"/>
    </row>
    <row r="10" spans="2:30" ht="63.75" x14ac:dyDescent="0.2">
      <c r="B10" s="19" t="str">
        <f>_xlfn.XLOOKUP(tbl_PV_Risks[[#This Row],[Project Description]],tbl_PV_Meta[Proj Name],tbl_PV_Meta[Work ID '#],,0)</f>
        <v>1000308</v>
      </c>
      <c r="C10" s="19">
        <f>COUNTIF(PV_ActiveRisks!A:A,tbl_PV_Risks[[#This Row],[Work ID '#]])</f>
        <v>0</v>
      </c>
      <c r="D10" s="19">
        <f>IF(AND(tbl_PV_Risks[[#This Row],[Due Date]]&lt;=PV_Meta!$B$7,AND(tbl_PV_Risks[[#This Row],[Status]]&lt;&gt;"Closed",tbl_PV_Risks[[#This Row],[Status]]&lt;&gt;"On Hold",tbl_PV_Risks[[#This Row],[Status]]&lt;&gt;"Transferred")),1,0)</f>
        <v>0</v>
      </c>
      <c r="E10" s="19">
        <f>IF(AND(tbl_PV_Risks[[#This Row],[Status]]&lt;&gt;"Closed",tbl_PV_Risks[[#This Row],[Status]]&lt;&gt;"On Hold",tbl_PV_Risks[[#This Row],[Status]]&lt;&gt;"Transferred",tbl_PV_Risks[[#This Row],[Mitigation Action Plan]]=""),1,0)</f>
        <v>0</v>
      </c>
      <c r="F10" s="60" t="s">
        <v>1706</v>
      </c>
      <c r="G10" s="60" t="s">
        <v>1308</v>
      </c>
      <c r="H10" s="90" t="s">
        <v>1309</v>
      </c>
      <c r="I10" s="60" t="s">
        <v>1310</v>
      </c>
      <c r="J10" s="60" t="s">
        <v>136</v>
      </c>
      <c r="K10" s="60" t="s">
        <v>1278</v>
      </c>
      <c r="L10" s="60" t="s">
        <v>1297</v>
      </c>
      <c r="M10" s="60" t="s">
        <v>1280</v>
      </c>
      <c r="N10" s="60" t="s">
        <v>1892</v>
      </c>
      <c r="O10" s="61">
        <v>45534</v>
      </c>
      <c r="P10" s="60" t="s">
        <v>1311</v>
      </c>
      <c r="Q10" s="60" t="s">
        <v>1312</v>
      </c>
      <c r="R10" s="60" t="s">
        <v>1313</v>
      </c>
      <c r="S10" s="60" t="s">
        <v>1986</v>
      </c>
      <c r="T10" s="60" t="s">
        <v>2046</v>
      </c>
      <c r="U10" s="60" t="s">
        <v>1314</v>
      </c>
      <c r="V10" s="60" t="s">
        <v>2104</v>
      </c>
      <c r="W10" s="60" t="s">
        <v>1285</v>
      </c>
      <c r="X10" s="60" t="s">
        <v>1286</v>
      </c>
      <c r="Y10" s="61">
        <v>45523.490074039299</v>
      </c>
      <c r="Z10" s="88">
        <v>266.50992596070137</v>
      </c>
      <c r="AA10" s="60" t="s">
        <v>1863</v>
      </c>
      <c r="AB10" s="62" t="s">
        <v>272</v>
      </c>
      <c r="AC10" s="62" t="s">
        <v>510</v>
      </c>
      <c r="AD10" s="64"/>
    </row>
    <row r="11" spans="2:30" ht="76.5" x14ac:dyDescent="0.2">
      <c r="B11" s="19" t="str">
        <f>_xlfn.XLOOKUP(tbl_PV_Risks[[#This Row],[Project Description]],tbl_PV_Meta[Proj Name],tbl_PV_Meta[Work ID '#],,0)</f>
        <v>1000308</v>
      </c>
      <c r="C11" s="19">
        <f>COUNTIF(PV_ActiveRisks!A:A,tbl_PV_Risks[[#This Row],[Work ID '#]])</f>
        <v>0</v>
      </c>
      <c r="D11" s="19">
        <f>IF(AND(tbl_PV_Risks[[#This Row],[Due Date]]&lt;=PV_Meta!$B$7,AND(tbl_PV_Risks[[#This Row],[Status]]&lt;&gt;"Closed",tbl_PV_Risks[[#This Row],[Status]]&lt;&gt;"On Hold",tbl_PV_Risks[[#This Row],[Status]]&lt;&gt;"Transferred")),1,0)</f>
        <v>0</v>
      </c>
      <c r="E11" s="19">
        <f>IF(AND(tbl_PV_Risks[[#This Row],[Status]]&lt;&gt;"Closed",tbl_PV_Risks[[#This Row],[Status]]&lt;&gt;"On Hold",tbl_PV_Risks[[#This Row],[Status]]&lt;&gt;"Transferred",tbl_PV_Risks[[#This Row],[Mitigation Action Plan]]=""),1,0)</f>
        <v>0</v>
      </c>
      <c r="F11" s="60" t="s">
        <v>1706</v>
      </c>
      <c r="G11" s="60" t="s">
        <v>1315</v>
      </c>
      <c r="H11" s="90" t="s">
        <v>1316</v>
      </c>
      <c r="I11" s="60" t="s">
        <v>1317</v>
      </c>
      <c r="J11" s="60" t="s">
        <v>136</v>
      </c>
      <c r="K11" s="60" t="s">
        <v>1280</v>
      </c>
      <c r="L11" s="60" t="s">
        <v>1279</v>
      </c>
      <c r="M11" s="60" t="s">
        <v>1318</v>
      </c>
      <c r="N11" s="60" t="s">
        <v>1892</v>
      </c>
      <c r="O11" s="61">
        <v>45535</v>
      </c>
      <c r="P11" s="60" t="s">
        <v>1319</v>
      </c>
      <c r="Q11" s="60" t="s">
        <v>1312</v>
      </c>
      <c r="R11" s="60" t="s">
        <v>1320</v>
      </c>
      <c r="S11" s="60" t="s">
        <v>1987</v>
      </c>
      <c r="T11" s="60" t="s">
        <v>2047</v>
      </c>
      <c r="U11" s="60" t="s">
        <v>1314</v>
      </c>
      <c r="V11" s="60" t="s">
        <v>2105</v>
      </c>
      <c r="W11" s="60" t="s">
        <v>1285</v>
      </c>
      <c r="X11" s="60" t="s">
        <v>1321</v>
      </c>
      <c r="Y11" s="61">
        <v>45523.494786840303</v>
      </c>
      <c r="Z11" s="88">
        <v>266.50521315969672</v>
      </c>
      <c r="AA11" s="60" t="s">
        <v>1863</v>
      </c>
      <c r="AB11" s="62" t="s">
        <v>272</v>
      </c>
      <c r="AC11" s="62" t="s">
        <v>510</v>
      </c>
      <c r="AD11" s="64"/>
    </row>
    <row r="12" spans="2:30" ht="76.5" x14ac:dyDescent="0.2">
      <c r="B12" s="19" t="str">
        <f>_xlfn.XLOOKUP(tbl_PV_Risks[[#This Row],[Project Description]],tbl_PV_Meta[Proj Name],tbl_PV_Meta[Work ID '#],,0)</f>
        <v>1000308</v>
      </c>
      <c r="C12" s="19">
        <f>COUNTIF(PV_ActiveRisks!A:A,tbl_PV_Risks[[#This Row],[Work ID '#]])</f>
        <v>0</v>
      </c>
      <c r="D12" s="19">
        <f>IF(AND(tbl_PV_Risks[[#This Row],[Due Date]]&lt;=PV_Meta!$B$7,AND(tbl_PV_Risks[[#This Row],[Status]]&lt;&gt;"Closed",tbl_PV_Risks[[#This Row],[Status]]&lt;&gt;"On Hold",tbl_PV_Risks[[#This Row],[Status]]&lt;&gt;"Transferred")),1,0)</f>
        <v>0</v>
      </c>
      <c r="E12" s="19">
        <f>IF(AND(tbl_PV_Risks[[#This Row],[Status]]&lt;&gt;"Closed",tbl_PV_Risks[[#This Row],[Status]]&lt;&gt;"On Hold",tbl_PV_Risks[[#This Row],[Status]]&lt;&gt;"Transferred",tbl_PV_Risks[[#This Row],[Mitigation Action Plan]]=""),1,0)</f>
        <v>0</v>
      </c>
      <c r="F12" s="60" t="s">
        <v>1706</v>
      </c>
      <c r="G12" s="60" t="s">
        <v>1322</v>
      </c>
      <c r="H12" s="90" t="s">
        <v>1323</v>
      </c>
      <c r="I12" s="60" t="s">
        <v>1324</v>
      </c>
      <c r="J12" s="60" t="s">
        <v>136</v>
      </c>
      <c r="K12" s="60" t="s">
        <v>1278</v>
      </c>
      <c r="L12" s="60" t="s">
        <v>1297</v>
      </c>
      <c r="M12" s="60" t="s">
        <v>1318</v>
      </c>
      <c r="N12" s="60" t="s">
        <v>1892</v>
      </c>
      <c r="O12" s="61">
        <v>45534</v>
      </c>
      <c r="P12" s="60" t="s">
        <v>1311</v>
      </c>
      <c r="Q12" s="60" t="s">
        <v>1312</v>
      </c>
      <c r="R12" s="60" t="s">
        <v>1320</v>
      </c>
      <c r="S12" s="60" t="s">
        <v>1988</v>
      </c>
      <c r="T12" s="60" t="s">
        <v>2048</v>
      </c>
      <c r="U12" s="60" t="s">
        <v>1284</v>
      </c>
      <c r="V12" s="60" t="s">
        <v>2106</v>
      </c>
      <c r="W12" s="60" t="s">
        <v>1307</v>
      </c>
      <c r="X12" s="60" t="s">
        <v>1321</v>
      </c>
      <c r="Y12" s="61">
        <v>45523.516998842599</v>
      </c>
      <c r="Z12" s="88">
        <v>266.4830011574013</v>
      </c>
      <c r="AA12" s="60" t="s">
        <v>1863</v>
      </c>
      <c r="AB12" s="62" t="s">
        <v>272</v>
      </c>
      <c r="AC12" s="62" t="s">
        <v>510</v>
      </c>
      <c r="AD12" s="64"/>
    </row>
    <row r="13" spans="2:30" ht="76.5" x14ac:dyDescent="0.2">
      <c r="B13" s="19" t="str">
        <f>_xlfn.XLOOKUP(tbl_PV_Risks[[#This Row],[Project Description]],tbl_PV_Meta[Proj Name],tbl_PV_Meta[Work ID '#],,0)</f>
        <v>1000308</v>
      </c>
      <c r="C13" s="19">
        <f>COUNTIF(PV_ActiveRisks!A:A,tbl_PV_Risks[[#This Row],[Work ID '#]])</f>
        <v>0</v>
      </c>
      <c r="D13" s="19">
        <f>IF(AND(tbl_PV_Risks[[#This Row],[Due Date]]&lt;=PV_Meta!$B$7,AND(tbl_PV_Risks[[#This Row],[Status]]&lt;&gt;"Closed",tbl_PV_Risks[[#This Row],[Status]]&lt;&gt;"On Hold",tbl_PV_Risks[[#This Row],[Status]]&lt;&gt;"Transferred")),1,0)</f>
        <v>0</v>
      </c>
      <c r="E13" s="19">
        <f>IF(AND(tbl_PV_Risks[[#This Row],[Status]]&lt;&gt;"Closed",tbl_PV_Risks[[#This Row],[Status]]&lt;&gt;"On Hold",tbl_PV_Risks[[#This Row],[Status]]&lt;&gt;"Transferred",tbl_PV_Risks[[#This Row],[Mitigation Action Plan]]=""),1,0)</f>
        <v>0</v>
      </c>
      <c r="F13" s="60" t="s">
        <v>1706</v>
      </c>
      <c r="G13" s="60" t="s">
        <v>1325</v>
      </c>
      <c r="H13" s="90" t="s">
        <v>1326</v>
      </c>
      <c r="I13" s="60" t="s">
        <v>1327</v>
      </c>
      <c r="J13" s="60" t="s">
        <v>136</v>
      </c>
      <c r="K13" s="60" t="s">
        <v>1278</v>
      </c>
      <c r="L13" s="60" t="s">
        <v>1279</v>
      </c>
      <c r="M13" s="60" t="s">
        <v>1318</v>
      </c>
      <c r="N13" s="60" t="s">
        <v>1892</v>
      </c>
      <c r="O13" s="61">
        <v>45534</v>
      </c>
      <c r="P13" s="60" t="s">
        <v>1311</v>
      </c>
      <c r="Q13" s="60" t="s">
        <v>1312</v>
      </c>
      <c r="R13" s="60" t="s">
        <v>1283</v>
      </c>
      <c r="S13" s="60" t="s">
        <v>1989</v>
      </c>
      <c r="T13" s="60" t="s">
        <v>2049</v>
      </c>
      <c r="U13" s="60" t="s">
        <v>1314</v>
      </c>
      <c r="V13" s="60" t="s">
        <v>2107</v>
      </c>
      <c r="W13" s="60" t="s">
        <v>1285</v>
      </c>
      <c r="X13" s="60" t="s">
        <v>1321</v>
      </c>
      <c r="Y13" s="61">
        <v>45523.533614664397</v>
      </c>
      <c r="Z13" s="88">
        <v>266.46638533560326</v>
      </c>
      <c r="AA13" s="60" t="s">
        <v>1863</v>
      </c>
      <c r="AB13" s="62" t="s">
        <v>272</v>
      </c>
      <c r="AC13" s="62" t="s">
        <v>510</v>
      </c>
      <c r="AD13" s="64"/>
    </row>
    <row r="14" spans="2:30" ht="280.5" x14ac:dyDescent="0.2">
      <c r="B14" s="19" t="str">
        <f>_xlfn.XLOOKUP(tbl_PV_Risks[[#This Row],[Project Description]],tbl_PV_Meta[Proj Name],tbl_PV_Meta[Work ID '#],,0)</f>
        <v>1001362</v>
      </c>
      <c r="C14" s="19">
        <f>COUNTIF(PV_ActiveRisks!A:A,tbl_PV_Risks[[#This Row],[Work ID '#]])</f>
        <v>0</v>
      </c>
      <c r="D14" s="19">
        <f>IF(AND(tbl_PV_Risks[[#This Row],[Due Date]]&lt;=PV_Meta!$B$7,AND(tbl_PV_Risks[[#This Row],[Status]]&lt;&gt;"Closed",tbl_PV_Risks[[#This Row],[Status]]&lt;&gt;"On Hold",tbl_PV_Risks[[#This Row],[Status]]&lt;&gt;"Transferred")),1,0)</f>
        <v>0</v>
      </c>
      <c r="E14" s="19">
        <f>IF(AND(tbl_PV_Risks[[#This Row],[Status]]&lt;&gt;"Closed",tbl_PV_Risks[[#This Row],[Status]]&lt;&gt;"On Hold",tbl_PV_Risks[[#This Row],[Status]]&lt;&gt;"Transferred",tbl_PV_Risks[[#This Row],[Mitigation Action Plan]]=""),1,0)</f>
        <v>0</v>
      </c>
      <c r="F14" s="60" t="s">
        <v>1764</v>
      </c>
      <c r="G14" s="60" t="s">
        <v>1328</v>
      </c>
      <c r="H14" s="90" t="s">
        <v>1329</v>
      </c>
      <c r="I14" s="60" t="s">
        <v>1330</v>
      </c>
      <c r="J14" s="60" t="s">
        <v>1290</v>
      </c>
      <c r="K14" s="60" t="s">
        <v>1278</v>
      </c>
      <c r="L14" s="60" t="s">
        <v>510</v>
      </c>
      <c r="M14" s="60" t="s">
        <v>510</v>
      </c>
      <c r="N14" s="60" t="s">
        <v>1906</v>
      </c>
      <c r="O14" s="61">
        <v>45828</v>
      </c>
      <c r="P14" s="60" t="s">
        <v>1291</v>
      </c>
      <c r="Q14" s="60" t="s">
        <v>1292</v>
      </c>
      <c r="R14" s="60" t="s">
        <v>1331</v>
      </c>
      <c r="S14" s="60" t="s">
        <v>1990</v>
      </c>
      <c r="T14" s="60" t="s">
        <v>2050</v>
      </c>
      <c r="U14" s="60" t="s">
        <v>510</v>
      </c>
      <c r="V14" s="60" t="s">
        <v>2108</v>
      </c>
      <c r="W14" s="60" t="s">
        <v>510</v>
      </c>
      <c r="X14" s="60" t="s">
        <v>510</v>
      </c>
      <c r="Y14" s="61">
        <v>45530.365363194403</v>
      </c>
      <c r="Z14" s="88">
        <v>259.63463680559653</v>
      </c>
      <c r="AA14" s="60" t="s">
        <v>1860</v>
      </c>
      <c r="AB14" s="62" t="s">
        <v>272</v>
      </c>
      <c r="AC14" s="62" t="s">
        <v>510</v>
      </c>
      <c r="AD14" s="64"/>
    </row>
    <row r="15" spans="2:30" ht="204" x14ac:dyDescent="0.2">
      <c r="B15" s="19" t="str">
        <f>_xlfn.XLOOKUP(tbl_PV_Risks[[#This Row],[Project Description]],tbl_PV_Meta[Proj Name],tbl_PV_Meta[Work ID '#],,0)</f>
        <v>1001328</v>
      </c>
      <c r="C15" s="19">
        <f>COUNTIF(PV_ActiveRisks!A:A,tbl_PV_Risks[[#This Row],[Work ID '#]])</f>
        <v>0</v>
      </c>
      <c r="D15" s="19">
        <f>IF(AND(tbl_PV_Risks[[#This Row],[Due Date]]&lt;=PV_Meta!$B$7,AND(tbl_PV_Risks[[#This Row],[Status]]&lt;&gt;"Closed",tbl_PV_Risks[[#This Row],[Status]]&lt;&gt;"On Hold",tbl_PV_Risks[[#This Row],[Status]]&lt;&gt;"Transferred")),1,0)</f>
        <v>0</v>
      </c>
      <c r="E15" s="19">
        <f>IF(AND(tbl_PV_Risks[[#This Row],[Status]]&lt;&gt;"Closed",tbl_PV_Risks[[#This Row],[Status]]&lt;&gt;"On Hold",tbl_PV_Risks[[#This Row],[Status]]&lt;&gt;"Transferred",tbl_PV_Risks[[#This Row],[Mitigation Action Plan]]=""),1,0)</f>
        <v>0</v>
      </c>
      <c r="F15" s="60" t="s">
        <v>1750</v>
      </c>
      <c r="G15" s="60" t="s">
        <v>1332</v>
      </c>
      <c r="H15" s="90" t="s">
        <v>1333</v>
      </c>
      <c r="I15" s="60" t="s">
        <v>1334</v>
      </c>
      <c r="J15" s="60" t="s">
        <v>1290</v>
      </c>
      <c r="K15" s="60" t="s">
        <v>1318</v>
      </c>
      <c r="L15" s="60" t="s">
        <v>1279</v>
      </c>
      <c r="M15" s="60" t="s">
        <v>1278</v>
      </c>
      <c r="N15" s="60" t="s">
        <v>1919</v>
      </c>
      <c r="O15" s="61">
        <v>45807</v>
      </c>
      <c r="P15" s="60" t="s">
        <v>1281</v>
      </c>
      <c r="Q15" s="60" t="s">
        <v>1335</v>
      </c>
      <c r="R15" s="60" t="s">
        <v>1306</v>
      </c>
      <c r="S15" s="60" t="s">
        <v>1991</v>
      </c>
      <c r="T15" s="60" t="s">
        <v>2051</v>
      </c>
      <c r="U15" s="60" t="s">
        <v>1284</v>
      </c>
      <c r="V15" s="60" t="s">
        <v>2109</v>
      </c>
      <c r="W15" s="60" t="s">
        <v>1285</v>
      </c>
      <c r="X15" s="60" t="s">
        <v>1336</v>
      </c>
      <c r="Y15" s="61">
        <v>45532.585698726798</v>
      </c>
      <c r="Z15" s="88">
        <v>257.414301273202</v>
      </c>
      <c r="AA15" s="60" t="s">
        <v>1864</v>
      </c>
      <c r="AB15" s="62" t="s">
        <v>272</v>
      </c>
      <c r="AC15" s="62" t="s">
        <v>510</v>
      </c>
      <c r="AD15" s="64"/>
    </row>
    <row r="16" spans="2:30" ht="63.75" x14ac:dyDescent="0.2">
      <c r="B16" s="19" t="str">
        <f>_xlfn.XLOOKUP(tbl_PV_Risks[[#This Row],[Project Description]],tbl_PV_Meta[Proj Name],tbl_PV_Meta[Work ID '#],,0)</f>
        <v>1000301</v>
      </c>
      <c r="C16" s="19">
        <f>COUNTIF(PV_ActiveRisks!A:A,tbl_PV_Risks[[#This Row],[Work ID '#]])</f>
        <v>0</v>
      </c>
      <c r="D16" s="19">
        <f>IF(AND(tbl_PV_Risks[[#This Row],[Due Date]]&lt;=PV_Meta!$B$7,AND(tbl_PV_Risks[[#This Row],[Status]]&lt;&gt;"Closed",tbl_PV_Risks[[#This Row],[Status]]&lt;&gt;"On Hold",tbl_PV_Risks[[#This Row],[Status]]&lt;&gt;"Transferred")),1,0)</f>
        <v>0</v>
      </c>
      <c r="E16" s="19">
        <f>IF(AND(tbl_PV_Risks[[#This Row],[Status]]&lt;&gt;"Closed",tbl_PV_Risks[[#This Row],[Status]]&lt;&gt;"On Hold",tbl_PV_Risks[[#This Row],[Status]]&lt;&gt;"Transferred",tbl_PV_Risks[[#This Row],[Mitigation Action Plan]]=""),1,0)</f>
        <v>0</v>
      </c>
      <c r="F16" s="60" t="s">
        <v>1699</v>
      </c>
      <c r="G16" s="60" t="s">
        <v>1337</v>
      </c>
      <c r="H16" s="90" t="s">
        <v>1338</v>
      </c>
      <c r="I16" s="60" t="s">
        <v>1339</v>
      </c>
      <c r="J16" s="60" t="s">
        <v>1290</v>
      </c>
      <c r="K16" s="60" t="s">
        <v>1278</v>
      </c>
      <c r="L16" s="60" t="s">
        <v>510</v>
      </c>
      <c r="M16" s="60" t="s">
        <v>1340</v>
      </c>
      <c r="N16" s="60" t="s">
        <v>1905</v>
      </c>
      <c r="O16" s="61">
        <v>45898</v>
      </c>
      <c r="P16" s="60" t="s">
        <v>1291</v>
      </c>
      <c r="Q16" s="60" t="s">
        <v>1282</v>
      </c>
      <c r="R16" s="60" t="s">
        <v>1293</v>
      </c>
      <c r="S16" s="60" t="s">
        <v>1992</v>
      </c>
      <c r="T16" s="60" t="s">
        <v>2052</v>
      </c>
      <c r="U16" s="60" t="s">
        <v>510</v>
      </c>
      <c r="V16" s="60" t="s">
        <v>2110</v>
      </c>
      <c r="W16" s="60" t="s">
        <v>1300</v>
      </c>
      <c r="X16" s="60" t="s">
        <v>1336</v>
      </c>
      <c r="Y16" s="61">
        <v>45558.683953472202</v>
      </c>
      <c r="Z16" s="88">
        <v>231.31604652779788</v>
      </c>
      <c r="AA16" s="60" t="s">
        <v>1863</v>
      </c>
      <c r="AB16" s="62" t="s">
        <v>272</v>
      </c>
      <c r="AC16" s="62" t="s">
        <v>510</v>
      </c>
      <c r="AD16" s="64"/>
    </row>
    <row r="17" spans="2:30" ht="76.5" x14ac:dyDescent="0.2">
      <c r="B17" s="19" t="str">
        <f>_xlfn.XLOOKUP(tbl_PV_Risks[[#This Row],[Project Description]],tbl_PV_Meta[Proj Name],tbl_PV_Meta[Work ID '#],,0)</f>
        <v>1000310</v>
      </c>
      <c r="C17" s="19">
        <f>COUNTIF(PV_ActiveRisks!A:A,tbl_PV_Risks[[#This Row],[Work ID '#]])</f>
        <v>0</v>
      </c>
      <c r="D17" s="19">
        <f>IF(AND(tbl_PV_Risks[[#This Row],[Due Date]]&lt;=PV_Meta!$B$7,AND(tbl_PV_Risks[[#This Row],[Status]]&lt;&gt;"Closed",tbl_PV_Risks[[#This Row],[Status]]&lt;&gt;"On Hold",tbl_PV_Risks[[#This Row],[Status]]&lt;&gt;"Transferred")),1,0)</f>
        <v>0</v>
      </c>
      <c r="E17" s="19">
        <f>IF(AND(tbl_PV_Risks[[#This Row],[Status]]&lt;&gt;"Closed",tbl_PV_Risks[[#This Row],[Status]]&lt;&gt;"On Hold",tbl_PV_Risks[[#This Row],[Status]]&lt;&gt;"Transferred",tbl_PV_Risks[[#This Row],[Mitigation Action Plan]]=""),1,0)</f>
        <v>0</v>
      </c>
      <c r="F17" s="60" t="s">
        <v>1708</v>
      </c>
      <c r="G17" s="60" t="s">
        <v>1341</v>
      </c>
      <c r="H17" s="90" t="s">
        <v>1342</v>
      </c>
      <c r="I17" s="60" t="s">
        <v>1343</v>
      </c>
      <c r="J17" s="60" t="s">
        <v>1290</v>
      </c>
      <c r="K17" s="60" t="s">
        <v>1280</v>
      </c>
      <c r="L17" s="60" t="s">
        <v>1344</v>
      </c>
      <c r="M17" s="60" t="s">
        <v>1278</v>
      </c>
      <c r="N17" s="60" t="s">
        <v>1894</v>
      </c>
      <c r="O17" s="61">
        <v>45838</v>
      </c>
      <c r="P17" s="60" t="s">
        <v>1281</v>
      </c>
      <c r="Q17" s="60" t="s">
        <v>1292</v>
      </c>
      <c r="R17" s="60" t="s">
        <v>510</v>
      </c>
      <c r="S17" s="60" t="s">
        <v>1993</v>
      </c>
      <c r="T17" s="60" t="s">
        <v>2053</v>
      </c>
      <c r="U17" s="60" t="s">
        <v>1299</v>
      </c>
      <c r="V17" s="60" t="s">
        <v>2111</v>
      </c>
      <c r="W17" s="60" t="s">
        <v>1307</v>
      </c>
      <c r="X17" s="60" t="s">
        <v>1336</v>
      </c>
      <c r="Y17" s="61">
        <v>45589.7244965625</v>
      </c>
      <c r="Z17" s="88">
        <v>200.27550343750045</v>
      </c>
      <c r="AA17" s="60" t="s">
        <v>1864</v>
      </c>
      <c r="AB17" s="62" t="s">
        <v>272</v>
      </c>
      <c r="AC17" s="62" t="s">
        <v>510</v>
      </c>
      <c r="AD17" s="64"/>
    </row>
    <row r="18" spans="2:30" ht="63.75" x14ac:dyDescent="0.2">
      <c r="B18" s="19" t="str">
        <f>_xlfn.XLOOKUP(tbl_PV_Risks[[#This Row],[Project Description]],tbl_PV_Meta[Proj Name],tbl_PV_Meta[Work ID '#],,0)</f>
        <v>1001349</v>
      </c>
      <c r="C18" s="19">
        <f>COUNTIF(PV_ActiveRisks!A:A,tbl_PV_Risks[[#This Row],[Work ID '#]])</f>
        <v>0</v>
      </c>
      <c r="D18" s="19">
        <f>IF(AND(tbl_PV_Risks[[#This Row],[Due Date]]&lt;=PV_Meta!$B$7,AND(tbl_PV_Risks[[#This Row],[Status]]&lt;&gt;"Closed",tbl_PV_Risks[[#This Row],[Status]]&lt;&gt;"On Hold",tbl_PV_Risks[[#This Row],[Status]]&lt;&gt;"Transferred")),1,0)</f>
        <v>1</v>
      </c>
      <c r="E18" s="19">
        <f>IF(AND(tbl_PV_Risks[[#This Row],[Status]]&lt;&gt;"Closed",tbl_PV_Risks[[#This Row],[Status]]&lt;&gt;"On Hold",tbl_PV_Risks[[#This Row],[Status]]&lt;&gt;"Transferred",tbl_PV_Risks[[#This Row],[Mitigation Action Plan]]=""),1,0)</f>
        <v>0</v>
      </c>
      <c r="F18" s="60" t="s">
        <v>1752</v>
      </c>
      <c r="G18" s="60" t="s">
        <v>1345</v>
      </c>
      <c r="H18" s="90" t="s">
        <v>1346</v>
      </c>
      <c r="I18" s="60" t="s">
        <v>1347</v>
      </c>
      <c r="J18" s="60" t="s">
        <v>1290</v>
      </c>
      <c r="K18" s="60" t="s">
        <v>1278</v>
      </c>
      <c r="L18" s="60" t="s">
        <v>510</v>
      </c>
      <c r="M18" s="60" t="s">
        <v>510</v>
      </c>
      <c r="N18" s="60" t="s">
        <v>1907</v>
      </c>
      <c r="O18" s="61">
        <v>45777</v>
      </c>
      <c r="P18" s="60" t="s">
        <v>1291</v>
      </c>
      <c r="Q18" s="60" t="s">
        <v>1282</v>
      </c>
      <c r="R18" s="60" t="s">
        <v>1313</v>
      </c>
      <c r="S18" s="60" t="s">
        <v>1994</v>
      </c>
      <c r="T18" s="60" t="s">
        <v>2054</v>
      </c>
      <c r="U18" s="60" t="s">
        <v>510</v>
      </c>
      <c r="V18" s="60" t="s">
        <v>2112</v>
      </c>
      <c r="W18" s="60" t="s">
        <v>510</v>
      </c>
      <c r="X18" s="60" t="s">
        <v>510</v>
      </c>
      <c r="Y18" s="61">
        <v>45622.434785150501</v>
      </c>
      <c r="Z18" s="88">
        <v>167.56521484949917</v>
      </c>
      <c r="AA18" s="60" t="s">
        <v>1860</v>
      </c>
      <c r="AB18" s="62" t="s">
        <v>272</v>
      </c>
      <c r="AC18" s="62" t="s">
        <v>510</v>
      </c>
      <c r="AD18" s="64"/>
    </row>
    <row r="19" spans="2:30" ht="89.25" x14ac:dyDescent="0.2">
      <c r="B19" s="19" t="str">
        <f>_xlfn.XLOOKUP(tbl_PV_Risks[[#This Row],[Project Description]],tbl_PV_Meta[Proj Name],tbl_PV_Meta[Work ID '#],,0)</f>
        <v>1001617</v>
      </c>
      <c r="C19" s="19">
        <f>COUNTIF(PV_ActiveRisks!A:A,tbl_PV_Risks[[#This Row],[Work ID '#]])</f>
        <v>0</v>
      </c>
      <c r="D19" s="19">
        <f>IF(AND(tbl_PV_Risks[[#This Row],[Due Date]]&lt;=PV_Meta!$B$7,AND(tbl_PV_Risks[[#This Row],[Status]]&lt;&gt;"Closed",tbl_PV_Risks[[#This Row],[Status]]&lt;&gt;"On Hold",tbl_PV_Risks[[#This Row],[Status]]&lt;&gt;"Transferred")),1,0)</f>
        <v>0</v>
      </c>
      <c r="E19" s="19">
        <f>IF(AND(tbl_PV_Risks[[#This Row],[Status]]&lt;&gt;"Closed",tbl_PV_Risks[[#This Row],[Status]]&lt;&gt;"On Hold",tbl_PV_Risks[[#This Row],[Status]]&lt;&gt;"Transferred",tbl_PV_Risks[[#This Row],[Mitigation Action Plan]]=""),1,0)</f>
        <v>0</v>
      </c>
      <c r="F19" s="60" t="s">
        <v>1799</v>
      </c>
      <c r="G19" s="60" t="s">
        <v>1348</v>
      </c>
      <c r="H19" s="90" t="s">
        <v>1349</v>
      </c>
      <c r="I19" s="60" t="s">
        <v>1350</v>
      </c>
      <c r="J19" s="60" t="s">
        <v>1290</v>
      </c>
      <c r="K19" s="60" t="s">
        <v>1318</v>
      </c>
      <c r="L19" s="60" t="s">
        <v>1351</v>
      </c>
      <c r="M19" s="60" t="s">
        <v>510</v>
      </c>
      <c r="N19" s="60" t="s">
        <v>1910</v>
      </c>
      <c r="O19" s="61">
        <v>45808</v>
      </c>
      <c r="P19" s="60" t="s">
        <v>1281</v>
      </c>
      <c r="Q19" s="60" t="s">
        <v>1335</v>
      </c>
      <c r="R19" s="60" t="s">
        <v>1352</v>
      </c>
      <c r="S19" s="60" t="s">
        <v>1995</v>
      </c>
      <c r="T19" s="60" t="s">
        <v>2055</v>
      </c>
      <c r="U19" s="60" t="s">
        <v>510</v>
      </c>
      <c r="V19" s="60" t="s">
        <v>2113</v>
      </c>
      <c r="W19" s="60" t="s">
        <v>510</v>
      </c>
      <c r="X19" s="60" t="s">
        <v>510</v>
      </c>
      <c r="Y19" s="61">
        <v>45623.034030937502</v>
      </c>
      <c r="Z19" s="88">
        <v>166.96596906249761</v>
      </c>
      <c r="AA19" s="60" t="s">
        <v>1864</v>
      </c>
      <c r="AB19" s="62" t="s">
        <v>272</v>
      </c>
      <c r="AC19" s="62" t="s">
        <v>510</v>
      </c>
      <c r="AD19" s="64"/>
    </row>
    <row r="20" spans="2:30" ht="76.5" x14ac:dyDescent="0.2">
      <c r="B20" s="19" t="str">
        <f>_xlfn.XLOOKUP(tbl_PV_Risks[[#This Row],[Project Description]],tbl_PV_Meta[Proj Name],tbl_PV_Meta[Work ID '#],,0)</f>
        <v>1001617</v>
      </c>
      <c r="C20" s="19">
        <f>COUNTIF(PV_ActiveRisks!A:A,tbl_PV_Risks[[#This Row],[Work ID '#]])</f>
        <v>0</v>
      </c>
      <c r="D20" s="19">
        <f>IF(AND(tbl_PV_Risks[[#This Row],[Due Date]]&lt;=PV_Meta!$B$7,AND(tbl_PV_Risks[[#This Row],[Status]]&lt;&gt;"Closed",tbl_PV_Risks[[#This Row],[Status]]&lt;&gt;"On Hold",tbl_PV_Risks[[#This Row],[Status]]&lt;&gt;"Transferred")),1,0)</f>
        <v>0</v>
      </c>
      <c r="E20" s="19">
        <f>IF(AND(tbl_PV_Risks[[#This Row],[Status]]&lt;&gt;"Closed",tbl_PV_Risks[[#This Row],[Status]]&lt;&gt;"On Hold",tbl_PV_Risks[[#This Row],[Status]]&lt;&gt;"Transferred",tbl_PV_Risks[[#This Row],[Mitigation Action Plan]]=""),1,0)</f>
        <v>0</v>
      </c>
      <c r="F20" s="60" t="s">
        <v>1799</v>
      </c>
      <c r="G20" s="60" t="s">
        <v>1353</v>
      </c>
      <c r="H20" s="90" t="s">
        <v>1354</v>
      </c>
      <c r="I20" s="60" t="s">
        <v>1355</v>
      </c>
      <c r="J20" s="60" t="s">
        <v>136</v>
      </c>
      <c r="K20" s="60" t="s">
        <v>1280</v>
      </c>
      <c r="L20" s="60" t="s">
        <v>1351</v>
      </c>
      <c r="M20" s="60" t="s">
        <v>510</v>
      </c>
      <c r="N20" s="60" t="s">
        <v>1910</v>
      </c>
      <c r="O20" s="61">
        <v>45747</v>
      </c>
      <c r="P20" s="60" t="s">
        <v>1281</v>
      </c>
      <c r="Q20" s="60" t="s">
        <v>1292</v>
      </c>
      <c r="R20" s="60" t="s">
        <v>1352</v>
      </c>
      <c r="S20" s="60" t="s">
        <v>1996</v>
      </c>
      <c r="T20" s="60" t="s">
        <v>2056</v>
      </c>
      <c r="U20" s="60" t="s">
        <v>510</v>
      </c>
      <c r="V20" s="60" t="s">
        <v>2114</v>
      </c>
      <c r="W20" s="60" t="s">
        <v>510</v>
      </c>
      <c r="X20" s="60" t="s">
        <v>510</v>
      </c>
      <c r="Y20" s="61">
        <v>45623.036536192099</v>
      </c>
      <c r="Z20" s="88">
        <v>166.96346380790055</v>
      </c>
      <c r="AA20" s="60" t="s">
        <v>1864</v>
      </c>
      <c r="AB20" s="62" t="s">
        <v>272</v>
      </c>
      <c r="AC20" s="62" t="s">
        <v>510</v>
      </c>
      <c r="AD20" s="64"/>
    </row>
    <row r="21" spans="2:30" ht="63.75" x14ac:dyDescent="0.2">
      <c r="B21" s="19" t="str">
        <f>_xlfn.XLOOKUP(tbl_PV_Risks[[#This Row],[Project Description]],tbl_PV_Meta[Proj Name],tbl_PV_Meta[Work ID '#],,0)</f>
        <v>1001358</v>
      </c>
      <c r="C21" s="19">
        <f>COUNTIF(PV_ActiveRisks!A:A,tbl_PV_Risks[[#This Row],[Work ID '#]])</f>
        <v>0</v>
      </c>
      <c r="D21" s="19">
        <f>IF(AND(tbl_PV_Risks[[#This Row],[Due Date]]&lt;=PV_Meta!$B$7,AND(tbl_PV_Risks[[#This Row],[Status]]&lt;&gt;"Closed",tbl_PV_Risks[[#This Row],[Status]]&lt;&gt;"On Hold",tbl_PV_Risks[[#This Row],[Status]]&lt;&gt;"Transferred")),1,0)</f>
        <v>1</v>
      </c>
      <c r="E21" s="19">
        <f>IF(AND(tbl_PV_Risks[[#This Row],[Status]]&lt;&gt;"Closed",tbl_PV_Risks[[#This Row],[Status]]&lt;&gt;"On Hold",tbl_PV_Risks[[#This Row],[Status]]&lt;&gt;"Transferred",tbl_PV_Risks[[#This Row],[Mitigation Action Plan]]=""),1,0)</f>
        <v>0</v>
      </c>
      <c r="F21" s="60" t="s">
        <v>1760</v>
      </c>
      <c r="G21" s="60" t="s">
        <v>1356</v>
      </c>
      <c r="H21" s="90" t="s">
        <v>1357</v>
      </c>
      <c r="I21" s="60" t="s">
        <v>1358</v>
      </c>
      <c r="J21" s="60" t="s">
        <v>1290</v>
      </c>
      <c r="K21" s="60" t="s">
        <v>1280</v>
      </c>
      <c r="L21" s="60" t="s">
        <v>1344</v>
      </c>
      <c r="M21" s="60" t="s">
        <v>510</v>
      </c>
      <c r="N21" s="60" t="s">
        <v>1918</v>
      </c>
      <c r="O21" s="61">
        <v>45688</v>
      </c>
      <c r="P21" s="60" t="s">
        <v>1281</v>
      </c>
      <c r="Q21" s="60" t="s">
        <v>1359</v>
      </c>
      <c r="R21" s="60" t="s">
        <v>1313</v>
      </c>
      <c r="S21" s="60" t="s">
        <v>1997</v>
      </c>
      <c r="T21" s="60" t="s">
        <v>2057</v>
      </c>
      <c r="U21" s="60" t="s">
        <v>510</v>
      </c>
      <c r="V21" s="60" t="s">
        <v>2115</v>
      </c>
      <c r="W21" s="60" t="s">
        <v>1285</v>
      </c>
      <c r="X21" s="60" t="s">
        <v>510</v>
      </c>
      <c r="Y21" s="61">
        <v>45644.9136523958</v>
      </c>
      <c r="Z21" s="88">
        <v>145.08634760419955</v>
      </c>
      <c r="AA21" s="60" t="s">
        <v>1864</v>
      </c>
      <c r="AB21" s="62" t="s">
        <v>272</v>
      </c>
      <c r="AC21" s="62" t="s">
        <v>212</v>
      </c>
      <c r="AD21" s="64"/>
    </row>
    <row r="22" spans="2:30" ht="76.5" x14ac:dyDescent="0.2">
      <c r="B22" s="19" t="str">
        <f>_xlfn.XLOOKUP(tbl_PV_Risks[[#This Row],[Project Description]],tbl_PV_Meta[Proj Name],tbl_PV_Meta[Work ID '#],,0)</f>
        <v>1001358</v>
      </c>
      <c r="C22" s="19">
        <f>COUNTIF(PV_ActiveRisks!A:A,tbl_PV_Risks[[#This Row],[Work ID '#]])</f>
        <v>0</v>
      </c>
      <c r="D22" s="19">
        <f>IF(AND(tbl_PV_Risks[[#This Row],[Due Date]]&lt;=PV_Meta!$B$7,AND(tbl_PV_Risks[[#This Row],[Status]]&lt;&gt;"Closed",tbl_PV_Risks[[#This Row],[Status]]&lt;&gt;"On Hold",tbl_PV_Risks[[#This Row],[Status]]&lt;&gt;"Transferred")),1,0)</f>
        <v>0</v>
      </c>
      <c r="E22" s="19">
        <f>IF(AND(tbl_PV_Risks[[#This Row],[Status]]&lt;&gt;"Closed",tbl_PV_Risks[[#This Row],[Status]]&lt;&gt;"On Hold",tbl_PV_Risks[[#This Row],[Status]]&lt;&gt;"Transferred",tbl_PV_Risks[[#This Row],[Mitigation Action Plan]]=""),1,0)</f>
        <v>0</v>
      </c>
      <c r="F22" s="60" t="s">
        <v>1760</v>
      </c>
      <c r="G22" s="60" t="s">
        <v>1360</v>
      </c>
      <c r="H22" s="90" t="s">
        <v>1361</v>
      </c>
      <c r="I22" s="60" t="s">
        <v>1362</v>
      </c>
      <c r="J22" s="60" t="s">
        <v>1290</v>
      </c>
      <c r="K22" s="60" t="s">
        <v>1278</v>
      </c>
      <c r="L22" s="60" t="s">
        <v>1344</v>
      </c>
      <c r="M22" s="60" t="s">
        <v>510</v>
      </c>
      <c r="N22" s="60" t="s">
        <v>1918</v>
      </c>
      <c r="O22" s="61">
        <v>45808</v>
      </c>
      <c r="P22" s="60" t="s">
        <v>1281</v>
      </c>
      <c r="Q22" s="60" t="s">
        <v>1292</v>
      </c>
      <c r="R22" s="60" t="s">
        <v>1320</v>
      </c>
      <c r="S22" s="60" t="s">
        <v>1998</v>
      </c>
      <c r="T22" s="60" t="s">
        <v>2058</v>
      </c>
      <c r="U22" s="60" t="s">
        <v>510</v>
      </c>
      <c r="V22" s="60" t="s">
        <v>2116</v>
      </c>
      <c r="W22" s="60" t="s">
        <v>1285</v>
      </c>
      <c r="X22" s="60" t="s">
        <v>510</v>
      </c>
      <c r="Y22" s="61">
        <v>45644.9162903588</v>
      </c>
      <c r="Z22" s="88">
        <v>145.08370964119968</v>
      </c>
      <c r="AA22" s="60" t="s">
        <v>1864</v>
      </c>
      <c r="AB22" s="62" t="s">
        <v>272</v>
      </c>
      <c r="AC22" s="62" t="s">
        <v>10</v>
      </c>
      <c r="AD22" s="64"/>
    </row>
    <row r="23" spans="2:30" ht="76.5" x14ac:dyDescent="0.2">
      <c r="B23" s="19" t="str">
        <f>_xlfn.XLOOKUP(tbl_PV_Risks[[#This Row],[Project Description]],tbl_PV_Meta[Proj Name],tbl_PV_Meta[Work ID '#],,0)</f>
        <v>1001358</v>
      </c>
      <c r="C23" s="19">
        <f>COUNTIF(PV_ActiveRisks!A:A,tbl_PV_Risks[[#This Row],[Work ID '#]])</f>
        <v>0</v>
      </c>
      <c r="D23" s="19">
        <f>IF(AND(tbl_PV_Risks[[#This Row],[Due Date]]&lt;=PV_Meta!$B$7,AND(tbl_PV_Risks[[#This Row],[Status]]&lt;&gt;"Closed",tbl_PV_Risks[[#This Row],[Status]]&lt;&gt;"On Hold",tbl_PV_Risks[[#This Row],[Status]]&lt;&gt;"Transferred")),1,0)</f>
        <v>0</v>
      </c>
      <c r="E23" s="19">
        <f>IF(AND(tbl_PV_Risks[[#This Row],[Status]]&lt;&gt;"Closed",tbl_PV_Risks[[#This Row],[Status]]&lt;&gt;"On Hold",tbl_PV_Risks[[#This Row],[Status]]&lt;&gt;"Transferred",tbl_PV_Risks[[#This Row],[Mitigation Action Plan]]=""),1,0)</f>
        <v>0</v>
      </c>
      <c r="F23" s="60" t="s">
        <v>1760</v>
      </c>
      <c r="G23" s="60" t="s">
        <v>1363</v>
      </c>
      <c r="H23" s="90" t="s">
        <v>1364</v>
      </c>
      <c r="I23" s="60" t="s">
        <v>1365</v>
      </c>
      <c r="J23" s="60" t="s">
        <v>1290</v>
      </c>
      <c r="K23" s="60" t="s">
        <v>1278</v>
      </c>
      <c r="L23" s="60" t="s">
        <v>510</v>
      </c>
      <c r="M23" s="60" t="s">
        <v>510</v>
      </c>
      <c r="N23" s="60" t="s">
        <v>1918</v>
      </c>
      <c r="O23" s="61">
        <v>45808</v>
      </c>
      <c r="P23" s="60" t="s">
        <v>1281</v>
      </c>
      <c r="Q23" s="60" t="s">
        <v>1292</v>
      </c>
      <c r="R23" s="60" t="s">
        <v>1298</v>
      </c>
      <c r="S23" s="60" t="s">
        <v>1999</v>
      </c>
      <c r="T23" s="60" t="s">
        <v>2059</v>
      </c>
      <c r="U23" s="60" t="s">
        <v>510</v>
      </c>
      <c r="V23" s="60" t="s">
        <v>2117</v>
      </c>
      <c r="W23" s="60" t="s">
        <v>1307</v>
      </c>
      <c r="X23" s="60" t="s">
        <v>510</v>
      </c>
      <c r="Y23" s="61">
        <v>45644.918034224502</v>
      </c>
      <c r="Z23" s="88">
        <v>145.08196577549825</v>
      </c>
      <c r="AA23" s="60" t="s">
        <v>1864</v>
      </c>
      <c r="AB23" s="62" t="s">
        <v>272</v>
      </c>
      <c r="AC23" s="62" t="s">
        <v>10</v>
      </c>
      <c r="AD23" s="64"/>
    </row>
    <row r="24" spans="2:30" ht="76.5" x14ac:dyDescent="0.2">
      <c r="B24" s="19" t="str">
        <f>_xlfn.XLOOKUP(tbl_PV_Risks[[#This Row],[Project Description]],tbl_PV_Meta[Proj Name],tbl_PV_Meta[Work ID '#],,0)</f>
        <v>1001358</v>
      </c>
      <c r="C24" s="19">
        <f>COUNTIF(PV_ActiveRisks!A:A,tbl_PV_Risks[[#This Row],[Work ID '#]])</f>
        <v>0</v>
      </c>
      <c r="D24" s="19">
        <f>IF(AND(tbl_PV_Risks[[#This Row],[Due Date]]&lt;=PV_Meta!$B$7,AND(tbl_PV_Risks[[#This Row],[Status]]&lt;&gt;"Closed",tbl_PV_Risks[[#This Row],[Status]]&lt;&gt;"On Hold",tbl_PV_Risks[[#This Row],[Status]]&lt;&gt;"Transferred")),1,0)</f>
        <v>1</v>
      </c>
      <c r="E24" s="19">
        <f>IF(AND(tbl_PV_Risks[[#This Row],[Status]]&lt;&gt;"Closed",tbl_PV_Risks[[#This Row],[Status]]&lt;&gt;"On Hold",tbl_PV_Risks[[#This Row],[Status]]&lt;&gt;"Transferred",tbl_PV_Risks[[#This Row],[Mitigation Action Plan]]=""),1,0)</f>
        <v>0</v>
      </c>
      <c r="F24" s="60" t="s">
        <v>1760</v>
      </c>
      <c r="G24" s="60" t="s">
        <v>1366</v>
      </c>
      <c r="H24" s="90" t="s">
        <v>1367</v>
      </c>
      <c r="I24" s="60" t="s">
        <v>1368</v>
      </c>
      <c r="J24" s="60" t="s">
        <v>1290</v>
      </c>
      <c r="K24" s="60" t="s">
        <v>1278</v>
      </c>
      <c r="L24" s="60" t="s">
        <v>1351</v>
      </c>
      <c r="M24" s="60" t="s">
        <v>510</v>
      </c>
      <c r="N24" s="60" t="s">
        <v>1918</v>
      </c>
      <c r="O24" s="61">
        <v>45777</v>
      </c>
      <c r="P24" s="60" t="s">
        <v>1291</v>
      </c>
      <c r="Q24" s="60" t="s">
        <v>1292</v>
      </c>
      <c r="R24" s="60" t="s">
        <v>1352</v>
      </c>
      <c r="S24" s="60" t="s">
        <v>2000</v>
      </c>
      <c r="T24" s="60" t="s">
        <v>2060</v>
      </c>
      <c r="U24" s="60" t="s">
        <v>510</v>
      </c>
      <c r="V24" s="60" t="s">
        <v>2118</v>
      </c>
      <c r="W24" s="60" t="s">
        <v>1307</v>
      </c>
      <c r="X24" s="60" t="s">
        <v>510</v>
      </c>
      <c r="Y24" s="61">
        <v>45644.920538888902</v>
      </c>
      <c r="Z24" s="88">
        <v>145.07946111109777</v>
      </c>
      <c r="AA24" s="60" t="s">
        <v>1864</v>
      </c>
      <c r="AB24" s="62" t="s">
        <v>272</v>
      </c>
      <c r="AC24" s="62" t="s">
        <v>1369</v>
      </c>
      <c r="AD24" s="64"/>
    </row>
    <row r="25" spans="2:30" ht="89.25" x14ac:dyDescent="0.2">
      <c r="B25" s="19" t="str">
        <f>_xlfn.XLOOKUP(tbl_PV_Risks[[#This Row],[Project Description]],tbl_PV_Meta[Proj Name],tbl_PV_Meta[Work ID '#],,0)</f>
        <v>1001440</v>
      </c>
      <c r="C25" s="19">
        <f>COUNTIF(PV_ActiveRisks!A:A,tbl_PV_Risks[[#This Row],[Work ID '#]])</f>
        <v>0</v>
      </c>
      <c r="D25" s="19">
        <f>IF(AND(tbl_PV_Risks[[#This Row],[Due Date]]&lt;=PV_Meta!$B$7,AND(tbl_PV_Risks[[#This Row],[Status]]&lt;&gt;"Closed",tbl_PV_Risks[[#This Row],[Status]]&lt;&gt;"On Hold",tbl_PV_Risks[[#This Row],[Status]]&lt;&gt;"Transferred")),1,0)</f>
        <v>0</v>
      </c>
      <c r="E25" s="19">
        <f>IF(AND(tbl_PV_Risks[[#This Row],[Status]]&lt;&gt;"Closed",tbl_PV_Risks[[#This Row],[Status]]&lt;&gt;"On Hold",tbl_PV_Risks[[#This Row],[Status]]&lt;&gt;"Transferred",tbl_PV_Risks[[#This Row],[Mitigation Action Plan]]=""),1,0)</f>
        <v>0</v>
      </c>
      <c r="F25" s="60" t="s">
        <v>1782</v>
      </c>
      <c r="G25" s="60" t="s">
        <v>1370</v>
      </c>
      <c r="H25" s="90" t="s">
        <v>1371</v>
      </c>
      <c r="I25" s="60" t="s">
        <v>1372</v>
      </c>
      <c r="J25" s="60" t="s">
        <v>1290</v>
      </c>
      <c r="K25" s="60" t="s">
        <v>1280</v>
      </c>
      <c r="L25" s="60" t="s">
        <v>510</v>
      </c>
      <c r="M25" s="60" t="s">
        <v>1278</v>
      </c>
      <c r="N25" s="60" t="s">
        <v>1901</v>
      </c>
      <c r="O25" s="61">
        <v>46053</v>
      </c>
      <c r="P25" s="60" t="s">
        <v>1281</v>
      </c>
      <c r="Q25" s="60" t="s">
        <v>1292</v>
      </c>
      <c r="R25" s="60" t="s">
        <v>1293</v>
      </c>
      <c r="S25" s="60" t="s">
        <v>2001</v>
      </c>
      <c r="T25" s="60" t="s">
        <v>2061</v>
      </c>
      <c r="U25" s="60" t="s">
        <v>1284</v>
      </c>
      <c r="V25" s="60" t="s">
        <v>2119</v>
      </c>
      <c r="W25" s="60" t="s">
        <v>1307</v>
      </c>
      <c r="X25" s="60" t="s">
        <v>1301</v>
      </c>
      <c r="Y25" s="61">
        <v>45645.5157911227</v>
      </c>
      <c r="Z25" s="88">
        <v>144.48420887730026</v>
      </c>
      <c r="AA25" s="60" t="s">
        <v>1864</v>
      </c>
      <c r="AB25" s="62" t="s">
        <v>272</v>
      </c>
      <c r="AC25" s="62" t="s">
        <v>510</v>
      </c>
      <c r="AD25" s="64"/>
    </row>
    <row r="26" spans="2:30" ht="76.5" x14ac:dyDescent="0.2">
      <c r="B26" s="19" t="str">
        <f>_xlfn.XLOOKUP(tbl_PV_Risks[[#This Row],[Project Description]],tbl_PV_Meta[Proj Name],tbl_PV_Meta[Work ID '#],,0)</f>
        <v>1001834</v>
      </c>
      <c r="C26" s="19">
        <f>COUNTIF(PV_ActiveRisks!A:A,tbl_PV_Risks[[#This Row],[Work ID '#]])</f>
        <v>0</v>
      </c>
      <c r="D26" s="19">
        <f>IF(AND(tbl_PV_Risks[[#This Row],[Due Date]]&lt;=PV_Meta!$B$7,AND(tbl_PV_Risks[[#This Row],[Status]]&lt;&gt;"Closed",tbl_PV_Risks[[#This Row],[Status]]&lt;&gt;"On Hold",tbl_PV_Risks[[#This Row],[Status]]&lt;&gt;"Transferred")),1,0)</f>
        <v>0</v>
      </c>
      <c r="E26" s="19">
        <f>IF(AND(tbl_PV_Risks[[#This Row],[Status]]&lt;&gt;"Closed",tbl_PV_Risks[[#This Row],[Status]]&lt;&gt;"On Hold",tbl_PV_Risks[[#This Row],[Status]]&lt;&gt;"Transferred",tbl_PV_Risks[[#This Row],[Mitigation Action Plan]]=""),1,0)</f>
        <v>0</v>
      </c>
      <c r="F26" s="60" t="s">
        <v>1834</v>
      </c>
      <c r="G26" s="60" t="s">
        <v>1374</v>
      </c>
      <c r="H26" s="90" t="s">
        <v>1375</v>
      </c>
      <c r="I26" s="60" t="s">
        <v>1376</v>
      </c>
      <c r="J26" s="60" t="s">
        <v>1290</v>
      </c>
      <c r="K26" s="60" t="s">
        <v>1278</v>
      </c>
      <c r="L26" s="60" t="s">
        <v>510</v>
      </c>
      <c r="M26" s="60" t="s">
        <v>510</v>
      </c>
      <c r="N26" s="60" t="s">
        <v>1895</v>
      </c>
      <c r="O26" s="61">
        <v>45838</v>
      </c>
      <c r="P26" s="60" t="s">
        <v>1291</v>
      </c>
      <c r="Q26" s="60" t="s">
        <v>1292</v>
      </c>
      <c r="R26" s="60" t="s">
        <v>510</v>
      </c>
      <c r="S26" s="60" t="s">
        <v>2002</v>
      </c>
      <c r="T26" s="60" t="s">
        <v>2062</v>
      </c>
      <c r="U26" s="60" t="s">
        <v>510</v>
      </c>
      <c r="V26" s="60" t="s">
        <v>2120</v>
      </c>
      <c r="W26" s="60" t="s">
        <v>510</v>
      </c>
      <c r="X26" s="60" t="s">
        <v>510</v>
      </c>
      <c r="Y26" s="61">
        <v>45702.290092743096</v>
      </c>
      <c r="Z26" s="88">
        <v>87.709907256903534</v>
      </c>
      <c r="AA26" s="60" t="s">
        <v>1863</v>
      </c>
      <c r="AB26" s="62" t="s">
        <v>347</v>
      </c>
      <c r="AC26" s="62" t="s">
        <v>510</v>
      </c>
      <c r="AD26" s="64"/>
    </row>
    <row r="27" spans="2:30" ht="38.25" x14ac:dyDescent="0.2">
      <c r="B27" s="19" t="str">
        <f>_xlfn.XLOOKUP(tbl_PV_Risks[[#This Row],[Project Description]],tbl_PV_Meta[Proj Name],tbl_PV_Meta[Work ID '#],,0)</f>
        <v>1001834</v>
      </c>
      <c r="C27" s="19">
        <f>COUNTIF(PV_ActiveRisks!A:A,tbl_PV_Risks[[#This Row],[Work ID '#]])</f>
        <v>0</v>
      </c>
      <c r="D27" s="19">
        <f>IF(AND(tbl_PV_Risks[[#This Row],[Due Date]]&lt;=PV_Meta!$B$7,AND(tbl_PV_Risks[[#This Row],[Status]]&lt;&gt;"Closed",tbl_PV_Risks[[#This Row],[Status]]&lt;&gt;"On Hold",tbl_PV_Risks[[#This Row],[Status]]&lt;&gt;"Transferred")),1,0)</f>
        <v>0</v>
      </c>
      <c r="E27" s="19">
        <f>IF(AND(tbl_PV_Risks[[#This Row],[Status]]&lt;&gt;"Closed",tbl_PV_Risks[[#This Row],[Status]]&lt;&gt;"On Hold",tbl_PV_Risks[[#This Row],[Status]]&lt;&gt;"Transferred",tbl_PV_Risks[[#This Row],[Mitigation Action Plan]]=""),1,0)</f>
        <v>0</v>
      </c>
      <c r="F27" s="60" t="s">
        <v>1834</v>
      </c>
      <c r="G27" s="60" t="s">
        <v>1377</v>
      </c>
      <c r="H27" s="90" t="s">
        <v>1378</v>
      </c>
      <c r="I27" s="60" t="s">
        <v>1377</v>
      </c>
      <c r="J27" s="60" t="s">
        <v>1290</v>
      </c>
      <c r="K27" s="60" t="s">
        <v>1278</v>
      </c>
      <c r="L27" s="60" t="s">
        <v>510</v>
      </c>
      <c r="M27" s="60" t="s">
        <v>510</v>
      </c>
      <c r="N27" s="60" t="s">
        <v>1895</v>
      </c>
      <c r="O27" s="61">
        <v>45838</v>
      </c>
      <c r="P27" s="60" t="s">
        <v>1291</v>
      </c>
      <c r="Q27" s="60" t="s">
        <v>1282</v>
      </c>
      <c r="R27" s="60" t="s">
        <v>510</v>
      </c>
      <c r="S27" s="60" t="s">
        <v>2003</v>
      </c>
      <c r="T27" s="60" t="s">
        <v>2063</v>
      </c>
      <c r="U27" s="60" t="s">
        <v>510</v>
      </c>
      <c r="V27" s="60" t="s">
        <v>2121</v>
      </c>
      <c r="W27" s="60" t="s">
        <v>510</v>
      </c>
      <c r="X27" s="60" t="s">
        <v>510</v>
      </c>
      <c r="Y27" s="61">
        <v>45707.516927696801</v>
      </c>
      <c r="Z27" s="88">
        <v>82.483072303199151</v>
      </c>
      <c r="AA27" s="60" t="s">
        <v>1863</v>
      </c>
      <c r="AB27" s="62" t="s">
        <v>347</v>
      </c>
      <c r="AC27" s="62" t="s">
        <v>510</v>
      </c>
      <c r="AD27" s="64"/>
    </row>
    <row r="28" spans="2:30" ht="89.25" x14ac:dyDescent="0.2">
      <c r="B28" s="19" t="str">
        <f>_xlfn.XLOOKUP(tbl_PV_Risks[[#This Row],[Project Description]],tbl_PV_Meta[Proj Name],tbl_PV_Meta[Work ID '#],,0)</f>
        <v>1000987</v>
      </c>
      <c r="C28" s="19">
        <f>COUNTIF(PV_ActiveRisks!A:A,tbl_PV_Risks[[#This Row],[Work ID '#]])</f>
        <v>0</v>
      </c>
      <c r="D28" s="19">
        <f>IF(AND(tbl_PV_Risks[[#This Row],[Due Date]]&lt;=PV_Meta!$B$7,AND(tbl_PV_Risks[[#This Row],[Status]]&lt;&gt;"Closed",tbl_PV_Risks[[#This Row],[Status]]&lt;&gt;"On Hold",tbl_PV_Risks[[#This Row],[Status]]&lt;&gt;"Transferred")),1,0)</f>
        <v>0</v>
      </c>
      <c r="E28" s="19">
        <f>IF(AND(tbl_PV_Risks[[#This Row],[Status]]&lt;&gt;"Closed",tbl_PV_Risks[[#This Row],[Status]]&lt;&gt;"On Hold",tbl_PV_Risks[[#This Row],[Status]]&lt;&gt;"Transferred",tbl_PV_Risks[[#This Row],[Mitigation Action Plan]]=""),1,0)</f>
        <v>0</v>
      </c>
      <c r="F28" s="60" t="s">
        <v>1731</v>
      </c>
      <c r="G28" s="60" t="s">
        <v>1379</v>
      </c>
      <c r="H28" s="90" t="s">
        <v>1380</v>
      </c>
      <c r="I28" s="60" t="s">
        <v>1381</v>
      </c>
      <c r="J28" s="60" t="s">
        <v>1290</v>
      </c>
      <c r="K28" s="60" t="s">
        <v>1280</v>
      </c>
      <c r="L28" s="60" t="s">
        <v>1382</v>
      </c>
      <c r="M28" s="60" t="s">
        <v>1280</v>
      </c>
      <c r="N28" s="60" t="s">
        <v>1917</v>
      </c>
      <c r="O28" s="61">
        <v>45793</v>
      </c>
      <c r="P28" s="60" t="s">
        <v>1281</v>
      </c>
      <c r="Q28" s="60" t="s">
        <v>1359</v>
      </c>
      <c r="R28" s="60" t="s">
        <v>1298</v>
      </c>
      <c r="S28" s="60" t="s">
        <v>2004</v>
      </c>
      <c r="T28" s="60" t="s">
        <v>2064</v>
      </c>
      <c r="U28" s="60" t="s">
        <v>1284</v>
      </c>
      <c r="V28" s="60" t="s">
        <v>2122</v>
      </c>
      <c r="W28" s="60" t="s">
        <v>1307</v>
      </c>
      <c r="X28" s="60" t="s">
        <v>1286</v>
      </c>
      <c r="Y28" s="61">
        <v>45712.435402199102</v>
      </c>
      <c r="Z28" s="88">
        <v>77.5645978008979</v>
      </c>
      <c r="AA28" s="60" t="s">
        <v>1863</v>
      </c>
      <c r="AB28" s="62" t="s">
        <v>272</v>
      </c>
      <c r="AC28" s="62" t="s">
        <v>510</v>
      </c>
      <c r="AD28" s="64"/>
    </row>
    <row r="29" spans="2:30" ht="76.5" x14ac:dyDescent="0.2">
      <c r="B29" s="19" t="str">
        <f>_xlfn.XLOOKUP(tbl_PV_Risks[[#This Row],[Project Description]],tbl_PV_Meta[Proj Name],tbl_PV_Meta[Work ID '#],,0)</f>
        <v>1000310</v>
      </c>
      <c r="C29" s="19">
        <f>COUNTIF(PV_ActiveRisks!A:A,tbl_PV_Risks[[#This Row],[Work ID '#]])</f>
        <v>0</v>
      </c>
      <c r="D29" s="19">
        <f>IF(AND(tbl_PV_Risks[[#This Row],[Due Date]]&lt;=PV_Meta!$B$7,AND(tbl_PV_Risks[[#This Row],[Status]]&lt;&gt;"Closed",tbl_PV_Risks[[#This Row],[Status]]&lt;&gt;"On Hold",tbl_PV_Risks[[#This Row],[Status]]&lt;&gt;"Transferred")),1,0)</f>
        <v>0</v>
      </c>
      <c r="E29" s="19">
        <f>IF(AND(tbl_PV_Risks[[#This Row],[Status]]&lt;&gt;"Closed",tbl_PV_Risks[[#This Row],[Status]]&lt;&gt;"On Hold",tbl_PV_Risks[[#This Row],[Status]]&lt;&gt;"Transferred",tbl_PV_Risks[[#This Row],[Mitigation Action Plan]]=""),1,0)</f>
        <v>0</v>
      </c>
      <c r="F29" s="60" t="s">
        <v>1708</v>
      </c>
      <c r="G29" s="60" t="s">
        <v>1383</v>
      </c>
      <c r="H29" s="90" t="s">
        <v>1384</v>
      </c>
      <c r="I29" s="60" t="s">
        <v>1385</v>
      </c>
      <c r="J29" s="60" t="s">
        <v>1290</v>
      </c>
      <c r="K29" s="60" t="s">
        <v>1280</v>
      </c>
      <c r="L29" s="60" t="s">
        <v>1351</v>
      </c>
      <c r="M29" s="60" t="s">
        <v>510</v>
      </c>
      <c r="N29" s="60" t="s">
        <v>1894</v>
      </c>
      <c r="O29" s="61">
        <v>45808</v>
      </c>
      <c r="P29" s="60" t="s">
        <v>1311</v>
      </c>
      <c r="Q29" s="60" t="s">
        <v>1292</v>
      </c>
      <c r="R29" s="60" t="s">
        <v>1352</v>
      </c>
      <c r="S29" s="60" t="s">
        <v>2005</v>
      </c>
      <c r="T29" s="60" t="s">
        <v>2065</v>
      </c>
      <c r="U29" s="60" t="s">
        <v>1284</v>
      </c>
      <c r="V29" s="60" t="s">
        <v>2123</v>
      </c>
      <c r="W29" s="60" t="s">
        <v>1307</v>
      </c>
      <c r="X29" s="60" t="s">
        <v>1336</v>
      </c>
      <c r="Y29" s="61">
        <v>45715.509813854202</v>
      </c>
      <c r="Z29" s="88">
        <v>74.490186145798361</v>
      </c>
      <c r="AA29" s="60" t="s">
        <v>1864</v>
      </c>
      <c r="AB29" s="62" t="s">
        <v>272</v>
      </c>
      <c r="AC29" s="62" t="s">
        <v>510</v>
      </c>
      <c r="AD29" s="64"/>
    </row>
    <row r="30" spans="2:30" ht="76.5" x14ac:dyDescent="0.2">
      <c r="B30" s="19" t="str">
        <f>_xlfn.XLOOKUP(tbl_PV_Risks[[#This Row],[Project Description]],tbl_PV_Meta[Proj Name],tbl_PV_Meta[Work ID '#],,0)</f>
        <v>1001282</v>
      </c>
      <c r="C30" s="19">
        <f>COUNTIF(PV_ActiveRisks!A:A,tbl_PV_Risks[[#This Row],[Work ID '#]])</f>
        <v>0</v>
      </c>
      <c r="D30" s="19">
        <f>IF(AND(tbl_PV_Risks[[#This Row],[Due Date]]&lt;=PV_Meta!$B$7,AND(tbl_PV_Risks[[#This Row],[Status]]&lt;&gt;"Closed",tbl_PV_Risks[[#This Row],[Status]]&lt;&gt;"On Hold",tbl_PV_Risks[[#This Row],[Status]]&lt;&gt;"Transferred")),1,0)</f>
        <v>1</v>
      </c>
      <c r="E30" s="19">
        <f>IF(AND(tbl_PV_Risks[[#This Row],[Status]]&lt;&gt;"Closed",tbl_PV_Risks[[#This Row],[Status]]&lt;&gt;"On Hold",tbl_PV_Risks[[#This Row],[Status]]&lt;&gt;"Transferred",tbl_PV_Risks[[#This Row],[Mitigation Action Plan]]=""),1,0)</f>
        <v>0</v>
      </c>
      <c r="F30" s="60" t="s">
        <v>1748</v>
      </c>
      <c r="G30" s="60" t="s">
        <v>1386</v>
      </c>
      <c r="H30" s="90" t="s">
        <v>1387</v>
      </c>
      <c r="I30" s="60" t="s">
        <v>1388</v>
      </c>
      <c r="J30" s="60" t="s">
        <v>1290</v>
      </c>
      <c r="K30" s="60" t="s">
        <v>1278</v>
      </c>
      <c r="L30" s="60" t="s">
        <v>510</v>
      </c>
      <c r="M30" s="60" t="s">
        <v>510</v>
      </c>
      <c r="N30" s="60" t="s">
        <v>1902</v>
      </c>
      <c r="O30" s="61">
        <v>45777</v>
      </c>
      <c r="P30" s="60" t="s">
        <v>1291</v>
      </c>
      <c r="Q30" s="60" t="s">
        <v>1292</v>
      </c>
      <c r="R30" s="60" t="s">
        <v>1320</v>
      </c>
      <c r="S30" s="60" t="s">
        <v>2006</v>
      </c>
      <c r="T30" s="60" t="s">
        <v>2066</v>
      </c>
      <c r="U30" s="60" t="s">
        <v>510</v>
      </c>
      <c r="V30" s="60" t="s">
        <v>2124</v>
      </c>
      <c r="W30" s="60" t="s">
        <v>510</v>
      </c>
      <c r="X30" s="60" t="s">
        <v>510</v>
      </c>
      <c r="Y30" s="61">
        <v>45716.713256828698</v>
      </c>
      <c r="Z30" s="88">
        <v>73.286743171302078</v>
      </c>
      <c r="AA30" s="60" t="s">
        <v>1863</v>
      </c>
      <c r="AB30" s="62" t="s">
        <v>272</v>
      </c>
      <c r="AC30" s="62" t="s">
        <v>510</v>
      </c>
      <c r="AD30" s="64"/>
    </row>
    <row r="31" spans="2:30" ht="89.25" x14ac:dyDescent="0.2">
      <c r="B31" s="19" t="str">
        <f>_xlfn.XLOOKUP(tbl_PV_Risks[[#This Row],[Project Description]],tbl_PV_Meta[Proj Name],tbl_PV_Meta[Work ID '#],,0)</f>
        <v>1000307</v>
      </c>
      <c r="C31" s="19">
        <f>COUNTIF(PV_ActiveRisks!A:A,tbl_PV_Risks[[#This Row],[Work ID '#]])</f>
        <v>0</v>
      </c>
      <c r="D31" s="19">
        <f>IF(AND(tbl_PV_Risks[[#This Row],[Due Date]]&lt;=PV_Meta!$B$7,AND(tbl_PV_Risks[[#This Row],[Status]]&lt;&gt;"Closed",tbl_PV_Risks[[#This Row],[Status]]&lt;&gt;"On Hold",tbl_PV_Risks[[#This Row],[Status]]&lt;&gt;"Transferred")),1,0)</f>
        <v>0</v>
      </c>
      <c r="E31" s="19">
        <f>IF(AND(tbl_PV_Risks[[#This Row],[Status]]&lt;&gt;"Closed",tbl_PV_Risks[[#This Row],[Status]]&lt;&gt;"On Hold",tbl_PV_Risks[[#This Row],[Status]]&lt;&gt;"Transferred",tbl_PV_Risks[[#This Row],[Mitigation Action Plan]]=""),1,0)</f>
        <v>0</v>
      </c>
      <c r="F31" s="60" t="s">
        <v>1705</v>
      </c>
      <c r="G31" s="60" t="s">
        <v>1389</v>
      </c>
      <c r="H31" s="90" t="s">
        <v>1390</v>
      </c>
      <c r="I31" s="60" t="s">
        <v>1391</v>
      </c>
      <c r="J31" s="60" t="s">
        <v>1290</v>
      </c>
      <c r="K31" s="60" t="s">
        <v>1318</v>
      </c>
      <c r="L31" s="60" t="s">
        <v>1351</v>
      </c>
      <c r="M31" s="60" t="s">
        <v>1340</v>
      </c>
      <c r="N31" s="60" t="s">
        <v>1980</v>
      </c>
      <c r="O31" s="61">
        <v>45807</v>
      </c>
      <c r="P31" s="60" t="s">
        <v>1311</v>
      </c>
      <c r="Q31" s="60" t="s">
        <v>1335</v>
      </c>
      <c r="R31" s="60" t="s">
        <v>1352</v>
      </c>
      <c r="S31" s="60" t="s">
        <v>2007</v>
      </c>
      <c r="T31" s="60" t="s">
        <v>2067</v>
      </c>
      <c r="U31" s="60" t="s">
        <v>1284</v>
      </c>
      <c r="V31" s="60" t="s">
        <v>2125</v>
      </c>
      <c r="W31" s="60" t="s">
        <v>1300</v>
      </c>
      <c r="X31" s="60" t="s">
        <v>1336</v>
      </c>
      <c r="Y31" s="61">
        <v>45719.505450775498</v>
      </c>
      <c r="Z31" s="88">
        <v>70.494549224502407</v>
      </c>
      <c r="AA31" s="60" t="s">
        <v>1863</v>
      </c>
      <c r="AB31" s="62" t="s">
        <v>272</v>
      </c>
      <c r="AC31" s="62" t="s">
        <v>510</v>
      </c>
      <c r="AD31" s="64"/>
    </row>
    <row r="32" spans="2:30" ht="76.5" x14ac:dyDescent="0.2">
      <c r="B32" s="19" t="str">
        <f>_xlfn.XLOOKUP(tbl_PV_Risks[[#This Row],[Project Description]],tbl_PV_Meta[Proj Name],tbl_PV_Meta[Work ID '#],,0)</f>
        <v>1001351</v>
      </c>
      <c r="C32" s="19">
        <f>COUNTIF(PV_ActiveRisks!A:A,tbl_PV_Risks[[#This Row],[Work ID '#]])</f>
        <v>0</v>
      </c>
      <c r="D32" s="19">
        <f>IF(AND(tbl_PV_Risks[[#This Row],[Due Date]]&lt;=PV_Meta!$B$7,AND(tbl_PV_Risks[[#This Row],[Status]]&lt;&gt;"Closed",tbl_PV_Risks[[#This Row],[Status]]&lt;&gt;"On Hold",tbl_PV_Risks[[#This Row],[Status]]&lt;&gt;"Transferred")),1,0)</f>
        <v>1</v>
      </c>
      <c r="E32" s="19">
        <f>IF(AND(tbl_PV_Risks[[#This Row],[Status]]&lt;&gt;"Closed",tbl_PV_Risks[[#This Row],[Status]]&lt;&gt;"On Hold",tbl_PV_Risks[[#This Row],[Status]]&lt;&gt;"Transferred",tbl_PV_Risks[[#This Row],[Mitigation Action Plan]]=""),1,0)</f>
        <v>0</v>
      </c>
      <c r="F32" s="60" t="s">
        <v>1754</v>
      </c>
      <c r="G32" s="60" t="s">
        <v>1392</v>
      </c>
      <c r="H32" s="90" t="s">
        <v>1393</v>
      </c>
      <c r="I32" s="60" t="s">
        <v>1394</v>
      </c>
      <c r="J32" s="60" t="s">
        <v>1290</v>
      </c>
      <c r="K32" s="60" t="s">
        <v>1280</v>
      </c>
      <c r="L32" s="60" t="s">
        <v>1395</v>
      </c>
      <c r="M32" s="60" t="s">
        <v>510</v>
      </c>
      <c r="N32" s="60" t="s">
        <v>1917</v>
      </c>
      <c r="O32" s="61">
        <v>45751</v>
      </c>
      <c r="P32" s="60" t="s">
        <v>1281</v>
      </c>
      <c r="Q32" s="60" t="s">
        <v>1359</v>
      </c>
      <c r="R32" s="60" t="s">
        <v>1320</v>
      </c>
      <c r="S32" s="60" t="s">
        <v>2008</v>
      </c>
      <c r="T32" s="60" t="s">
        <v>2068</v>
      </c>
      <c r="U32" s="60" t="s">
        <v>1284</v>
      </c>
      <c r="V32" s="60" t="s">
        <v>2126</v>
      </c>
      <c r="W32" s="60" t="s">
        <v>510</v>
      </c>
      <c r="X32" s="60" t="s">
        <v>510</v>
      </c>
      <c r="Y32" s="61">
        <v>45720.685310416702</v>
      </c>
      <c r="Z32" s="88">
        <v>69.314689583297877</v>
      </c>
      <c r="AA32" s="60" t="s">
        <v>1864</v>
      </c>
      <c r="AB32" s="62" t="s">
        <v>272</v>
      </c>
      <c r="AC32" s="62" t="s">
        <v>510</v>
      </c>
      <c r="AD32" s="64"/>
    </row>
    <row r="33" spans="2:30" ht="63.75" x14ac:dyDescent="0.2">
      <c r="B33" s="19" t="str">
        <f>_xlfn.XLOOKUP(tbl_PV_Risks[[#This Row],[Project Description]],tbl_PV_Meta[Proj Name],tbl_PV_Meta[Work ID '#],,0)</f>
        <v>1000296</v>
      </c>
      <c r="C33" s="19">
        <f>COUNTIF(PV_ActiveRisks!A:A,tbl_PV_Risks[[#This Row],[Work ID '#]])</f>
        <v>0</v>
      </c>
      <c r="D33" s="19">
        <f>IF(AND(tbl_PV_Risks[[#This Row],[Due Date]]&lt;=PV_Meta!$B$7,AND(tbl_PV_Risks[[#This Row],[Status]]&lt;&gt;"Closed",tbl_PV_Risks[[#This Row],[Status]]&lt;&gt;"On Hold",tbl_PV_Risks[[#This Row],[Status]]&lt;&gt;"Transferred")),1,0)</f>
        <v>0</v>
      </c>
      <c r="E33" s="19">
        <f>IF(AND(tbl_PV_Risks[[#This Row],[Status]]&lt;&gt;"Closed",tbl_PV_Risks[[#This Row],[Status]]&lt;&gt;"On Hold",tbl_PV_Risks[[#This Row],[Status]]&lt;&gt;"Transferred",tbl_PV_Risks[[#This Row],[Mitigation Action Plan]]=""),1,0)</f>
        <v>0</v>
      </c>
      <c r="F33" s="60" t="s">
        <v>1694</v>
      </c>
      <c r="G33" s="60" t="s">
        <v>1396</v>
      </c>
      <c r="H33" s="90" t="s">
        <v>1397</v>
      </c>
      <c r="I33" s="60" t="s">
        <v>1398</v>
      </c>
      <c r="J33" s="60" t="s">
        <v>1290</v>
      </c>
      <c r="K33" s="60" t="s">
        <v>1280</v>
      </c>
      <c r="L33" s="60" t="s">
        <v>1351</v>
      </c>
      <c r="M33" s="60" t="s">
        <v>510</v>
      </c>
      <c r="N33" s="60" t="s">
        <v>1896</v>
      </c>
      <c r="O33" s="61">
        <v>45800</v>
      </c>
      <c r="P33" s="60" t="s">
        <v>1281</v>
      </c>
      <c r="Q33" s="60" t="s">
        <v>1359</v>
      </c>
      <c r="R33" s="60" t="s">
        <v>1313</v>
      </c>
      <c r="S33" s="60" t="s">
        <v>2009</v>
      </c>
      <c r="T33" s="60" t="s">
        <v>2069</v>
      </c>
      <c r="U33" s="60" t="s">
        <v>1299</v>
      </c>
      <c r="V33" s="60" t="s">
        <v>2127</v>
      </c>
      <c r="W33" s="60" t="s">
        <v>510</v>
      </c>
      <c r="X33" s="60" t="s">
        <v>510</v>
      </c>
      <c r="Y33" s="61">
        <v>45723.757100000003</v>
      </c>
      <c r="Z33" s="88">
        <v>66.242899999997462</v>
      </c>
      <c r="AA33" s="60" t="s">
        <v>1863</v>
      </c>
      <c r="AB33" s="62" t="s">
        <v>272</v>
      </c>
      <c r="AC33" s="62" t="s">
        <v>212</v>
      </c>
      <c r="AD33" s="64"/>
    </row>
    <row r="34" spans="2:30" ht="76.5" x14ac:dyDescent="0.2">
      <c r="B34" s="19" t="str">
        <f>_xlfn.XLOOKUP(tbl_PV_Risks[[#This Row],[Project Description]],tbl_PV_Meta[Proj Name],tbl_PV_Meta[Work ID '#],,0)</f>
        <v>1001361</v>
      </c>
      <c r="C34" s="19">
        <f>COUNTIF(PV_ActiveRisks!A:A,tbl_PV_Risks[[#This Row],[Work ID '#]])</f>
        <v>0</v>
      </c>
      <c r="D34" s="19">
        <f>IF(AND(tbl_PV_Risks[[#This Row],[Due Date]]&lt;=PV_Meta!$B$7,AND(tbl_PV_Risks[[#This Row],[Status]]&lt;&gt;"Closed",tbl_PV_Risks[[#This Row],[Status]]&lt;&gt;"On Hold",tbl_PV_Risks[[#This Row],[Status]]&lt;&gt;"Transferred")),1,0)</f>
        <v>0</v>
      </c>
      <c r="E34" s="19">
        <f>IF(AND(tbl_PV_Risks[[#This Row],[Status]]&lt;&gt;"Closed",tbl_PV_Risks[[#This Row],[Status]]&lt;&gt;"On Hold",tbl_PV_Risks[[#This Row],[Status]]&lt;&gt;"Transferred",tbl_PV_Risks[[#This Row],[Mitigation Action Plan]]=""),1,0)</f>
        <v>0</v>
      </c>
      <c r="F34" s="60" t="s">
        <v>1763</v>
      </c>
      <c r="G34" s="60" t="s">
        <v>1399</v>
      </c>
      <c r="H34" s="90" t="s">
        <v>1400</v>
      </c>
      <c r="I34" s="60" t="s">
        <v>1401</v>
      </c>
      <c r="J34" s="60" t="s">
        <v>1290</v>
      </c>
      <c r="K34" s="60" t="s">
        <v>1278</v>
      </c>
      <c r="L34" s="60" t="s">
        <v>1402</v>
      </c>
      <c r="M34" s="60" t="s">
        <v>1340</v>
      </c>
      <c r="N34" s="60" t="s">
        <v>1916</v>
      </c>
      <c r="O34" s="61">
        <v>45838</v>
      </c>
      <c r="P34" s="60" t="s">
        <v>1291</v>
      </c>
      <c r="Q34" s="60" t="s">
        <v>1292</v>
      </c>
      <c r="R34" s="60" t="s">
        <v>1298</v>
      </c>
      <c r="S34" s="60" t="s">
        <v>2010</v>
      </c>
      <c r="T34" s="60" t="s">
        <v>2070</v>
      </c>
      <c r="U34" s="60" t="s">
        <v>1284</v>
      </c>
      <c r="V34" s="60" t="s">
        <v>2128</v>
      </c>
      <c r="W34" s="60" t="s">
        <v>1300</v>
      </c>
      <c r="X34" s="60" t="s">
        <v>1336</v>
      </c>
      <c r="Y34" s="61">
        <v>45732.6652781597</v>
      </c>
      <c r="Z34" s="88">
        <v>57.334721840299608</v>
      </c>
      <c r="AA34" s="60" t="s">
        <v>1864</v>
      </c>
      <c r="AB34" s="62" t="s">
        <v>272</v>
      </c>
      <c r="AC34" s="62" t="s">
        <v>510</v>
      </c>
      <c r="AD34" s="64"/>
    </row>
    <row r="35" spans="2:30" ht="76.5" x14ac:dyDescent="0.2">
      <c r="B35" s="19" t="str">
        <f>_xlfn.XLOOKUP(tbl_PV_Risks[[#This Row],[Project Description]],tbl_PV_Meta[Proj Name],tbl_PV_Meta[Work ID '#],,0)</f>
        <v>1001361</v>
      </c>
      <c r="C35" s="19">
        <f>COUNTIF(PV_ActiveRisks!A:A,tbl_PV_Risks[[#This Row],[Work ID '#]])</f>
        <v>0</v>
      </c>
      <c r="D35" s="19">
        <f>IF(AND(tbl_PV_Risks[[#This Row],[Due Date]]&lt;=PV_Meta!$B$7,AND(tbl_PV_Risks[[#This Row],[Status]]&lt;&gt;"Closed",tbl_PV_Risks[[#This Row],[Status]]&lt;&gt;"On Hold",tbl_PV_Risks[[#This Row],[Status]]&lt;&gt;"Transferred")),1,0)</f>
        <v>0</v>
      </c>
      <c r="E35" s="19">
        <f>IF(AND(tbl_PV_Risks[[#This Row],[Status]]&lt;&gt;"Closed",tbl_PV_Risks[[#This Row],[Status]]&lt;&gt;"On Hold",tbl_PV_Risks[[#This Row],[Status]]&lt;&gt;"Transferred",tbl_PV_Risks[[#This Row],[Mitigation Action Plan]]=""),1,0)</f>
        <v>0</v>
      </c>
      <c r="F35" s="60" t="s">
        <v>1763</v>
      </c>
      <c r="G35" s="60" t="s">
        <v>1403</v>
      </c>
      <c r="H35" s="90" t="s">
        <v>1404</v>
      </c>
      <c r="I35" s="60" t="s">
        <v>1405</v>
      </c>
      <c r="J35" s="60" t="s">
        <v>1290</v>
      </c>
      <c r="K35" s="60" t="s">
        <v>1278</v>
      </c>
      <c r="L35" s="60" t="s">
        <v>1402</v>
      </c>
      <c r="M35" s="60" t="s">
        <v>1340</v>
      </c>
      <c r="N35" s="60" t="s">
        <v>1916</v>
      </c>
      <c r="O35" s="61">
        <v>45838</v>
      </c>
      <c r="P35" s="60" t="s">
        <v>1406</v>
      </c>
      <c r="Q35" s="60" t="s">
        <v>1359</v>
      </c>
      <c r="R35" s="60" t="s">
        <v>1352</v>
      </c>
      <c r="S35" s="60" t="s">
        <v>2011</v>
      </c>
      <c r="T35" s="60" t="s">
        <v>2071</v>
      </c>
      <c r="U35" s="60" t="s">
        <v>1299</v>
      </c>
      <c r="V35" s="60" t="s">
        <v>2129</v>
      </c>
      <c r="W35" s="60" t="s">
        <v>1300</v>
      </c>
      <c r="X35" s="60" t="s">
        <v>1336</v>
      </c>
      <c r="Y35" s="61">
        <v>45732.666836226897</v>
      </c>
      <c r="Z35" s="88">
        <v>57.333163773102569</v>
      </c>
      <c r="AA35" s="60" t="s">
        <v>1864</v>
      </c>
      <c r="AB35" s="62" t="s">
        <v>272</v>
      </c>
      <c r="AC35" s="62" t="s">
        <v>510</v>
      </c>
      <c r="AD35" s="64"/>
    </row>
    <row r="36" spans="2:30" ht="63.75" x14ac:dyDescent="0.2">
      <c r="B36" s="19" t="str">
        <f>_xlfn.XLOOKUP(tbl_PV_Risks[[#This Row],[Project Description]],tbl_PV_Meta[Proj Name],tbl_PV_Meta[Work ID '#],,0)</f>
        <v>1001361</v>
      </c>
      <c r="C36" s="19">
        <f>COUNTIF(PV_ActiveRisks!A:A,tbl_PV_Risks[[#This Row],[Work ID '#]])</f>
        <v>0</v>
      </c>
      <c r="D36" s="19">
        <f>IF(AND(tbl_PV_Risks[[#This Row],[Due Date]]&lt;=PV_Meta!$B$7,AND(tbl_PV_Risks[[#This Row],[Status]]&lt;&gt;"Closed",tbl_PV_Risks[[#This Row],[Status]]&lt;&gt;"On Hold",tbl_PV_Risks[[#This Row],[Status]]&lt;&gt;"Transferred")),1,0)</f>
        <v>0</v>
      </c>
      <c r="E36" s="19">
        <f>IF(AND(tbl_PV_Risks[[#This Row],[Status]]&lt;&gt;"Closed",tbl_PV_Risks[[#This Row],[Status]]&lt;&gt;"On Hold",tbl_PV_Risks[[#This Row],[Status]]&lt;&gt;"Transferred",tbl_PV_Risks[[#This Row],[Mitigation Action Plan]]=""),1,0)</f>
        <v>0</v>
      </c>
      <c r="F36" s="60" t="s">
        <v>1763</v>
      </c>
      <c r="G36" s="60" t="s">
        <v>1407</v>
      </c>
      <c r="H36" s="90" t="s">
        <v>1408</v>
      </c>
      <c r="I36" s="60" t="s">
        <v>1409</v>
      </c>
      <c r="J36" s="60" t="s">
        <v>1290</v>
      </c>
      <c r="K36" s="60" t="s">
        <v>1278</v>
      </c>
      <c r="L36" s="60" t="s">
        <v>1402</v>
      </c>
      <c r="M36" s="60" t="s">
        <v>1340</v>
      </c>
      <c r="N36" s="60" t="s">
        <v>1916</v>
      </c>
      <c r="O36" s="61">
        <v>45838</v>
      </c>
      <c r="P36" s="60" t="s">
        <v>1291</v>
      </c>
      <c r="Q36" s="60" t="s">
        <v>1282</v>
      </c>
      <c r="R36" s="60" t="s">
        <v>1313</v>
      </c>
      <c r="S36" s="60" t="s">
        <v>2012</v>
      </c>
      <c r="T36" s="60" t="s">
        <v>2072</v>
      </c>
      <c r="U36" s="60" t="s">
        <v>1284</v>
      </c>
      <c r="V36" s="60" t="s">
        <v>2130</v>
      </c>
      <c r="W36" s="60" t="s">
        <v>1300</v>
      </c>
      <c r="X36" s="60" t="s">
        <v>1336</v>
      </c>
      <c r="Y36" s="61">
        <v>45732.668486805604</v>
      </c>
      <c r="Z36" s="88">
        <v>57.331513194396393</v>
      </c>
      <c r="AA36" s="60" t="s">
        <v>1864</v>
      </c>
      <c r="AB36" s="62" t="s">
        <v>272</v>
      </c>
      <c r="AC36" s="62" t="s">
        <v>510</v>
      </c>
      <c r="AD36" s="64"/>
    </row>
    <row r="37" spans="2:30" ht="63.75" x14ac:dyDescent="0.2">
      <c r="B37" s="19" t="str">
        <f>_xlfn.XLOOKUP(tbl_PV_Risks[[#This Row],[Project Description]],tbl_PV_Meta[Proj Name],tbl_PV_Meta[Work ID '#],,0)</f>
        <v>1001361</v>
      </c>
      <c r="C37" s="19">
        <f>COUNTIF(PV_ActiveRisks!A:A,tbl_PV_Risks[[#This Row],[Work ID '#]])</f>
        <v>0</v>
      </c>
      <c r="D37" s="19">
        <f>IF(AND(tbl_PV_Risks[[#This Row],[Due Date]]&lt;=PV_Meta!$B$7,AND(tbl_PV_Risks[[#This Row],[Status]]&lt;&gt;"Closed",tbl_PV_Risks[[#This Row],[Status]]&lt;&gt;"On Hold",tbl_PV_Risks[[#This Row],[Status]]&lt;&gt;"Transferred")),1,0)</f>
        <v>0</v>
      </c>
      <c r="E37" s="19">
        <f>IF(AND(tbl_PV_Risks[[#This Row],[Status]]&lt;&gt;"Closed",tbl_PV_Risks[[#This Row],[Status]]&lt;&gt;"On Hold",tbl_PV_Risks[[#This Row],[Status]]&lt;&gt;"Transferred",tbl_PV_Risks[[#This Row],[Mitigation Action Plan]]=""),1,0)</f>
        <v>0</v>
      </c>
      <c r="F37" s="60" t="s">
        <v>1763</v>
      </c>
      <c r="G37" s="60" t="s">
        <v>1410</v>
      </c>
      <c r="H37" s="90" t="s">
        <v>1411</v>
      </c>
      <c r="I37" s="60" t="s">
        <v>1412</v>
      </c>
      <c r="J37" s="60" t="s">
        <v>1290</v>
      </c>
      <c r="K37" s="60" t="s">
        <v>1280</v>
      </c>
      <c r="L37" s="60" t="s">
        <v>1402</v>
      </c>
      <c r="M37" s="60" t="s">
        <v>1340</v>
      </c>
      <c r="N37" s="60" t="s">
        <v>1916</v>
      </c>
      <c r="O37" s="61">
        <v>45900</v>
      </c>
      <c r="P37" s="60" t="s">
        <v>1281</v>
      </c>
      <c r="Q37" s="60" t="s">
        <v>1359</v>
      </c>
      <c r="R37" s="60" t="s">
        <v>1313</v>
      </c>
      <c r="S37" s="60" t="s">
        <v>2013</v>
      </c>
      <c r="T37" s="60" t="s">
        <v>2073</v>
      </c>
      <c r="U37" s="60" t="s">
        <v>1284</v>
      </c>
      <c r="V37" s="60" t="s">
        <v>2131</v>
      </c>
      <c r="W37" s="60" t="s">
        <v>1300</v>
      </c>
      <c r="X37" s="60" t="s">
        <v>1413</v>
      </c>
      <c r="Y37" s="61">
        <v>45732.6699214931</v>
      </c>
      <c r="Z37" s="88">
        <v>57.330078506900463</v>
      </c>
      <c r="AA37" s="60" t="s">
        <v>1864</v>
      </c>
      <c r="AB37" s="62" t="s">
        <v>272</v>
      </c>
      <c r="AC37" s="62" t="s">
        <v>510</v>
      </c>
      <c r="AD37" s="64"/>
    </row>
    <row r="38" spans="2:30" ht="63.75" x14ac:dyDescent="0.2">
      <c r="B38" s="19" t="str">
        <f>_xlfn.XLOOKUP(tbl_PV_Risks[[#This Row],[Project Description]],tbl_PV_Meta[Proj Name],tbl_PV_Meta[Work ID '#],,0)</f>
        <v>1001361</v>
      </c>
      <c r="C38" s="19">
        <f>COUNTIF(PV_ActiveRisks!A:A,tbl_PV_Risks[[#This Row],[Work ID '#]])</f>
        <v>0</v>
      </c>
      <c r="D38" s="19">
        <f>IF(AND(tbl_PV_Risks[[#This Row],[Due Date]]&lt;=PV_Meta!$B$7,AND(tbl_PV_Risks[[#This Row],[Status]]&lt;&gt;"Closed",tbl_PV_Risks[[#This Row],[Status]]&lt;&gt;"On Hold",tbl_PV_Risks[[#This Row],[Status]]&lt;&gt;"Transferred")),1,0)</f>
        <v>0</v>
      </c>
      <c r="E38" s="19">
        <f>IF(AND(tbl_PV_Risks[[#This Row],[Status]]&lt;&gt;"Closed",tbl_PV_Risks[[#This Row],[Status]]&lt;&gt;"On Hold",tbl_PV_Risks[[#This Row],[Status]]&lt;&gt;"Transferred",tbl_PV_Risks[[#This Row],[Mitigation Action Plan]]=""),1,0)</f>
        <v>0</v>
      </c>
      <c r="F38" s="60" t="s">
        <v>1763</v>
      </c>
      <c r="G38" s="60" t="s">
        <v>1414</v>
      </c>
      <c r="H38" s="90" t="s">
        <v>1415</v>
      </c>
      <c r="I38" s="60" t="s">
        <v>1416</v>
      </c>
      <c r="J38" s="60" t="s">
        <v>1290</v>
      </c>
      <c r="K38" s="60" t="s">
        <v>1340</v>
      </c>
      <c r="L38" s="60" t="s">
        <v>1382</v>
      </c>
      <c r="M38" s="60" t="s">
        <v>510</v>
      </c>
      <c r="N38" s="60" t="s">
        <v>1916</v>
      </c>
      <c r="O38" s="61">
        <v>45900</v>
      </c>
      <c r="P38" s="60" t="s">
        <v>1406</v>
      </c>
      <c r="Q38" s="60" t="s">
        <v>1282</v>
      </c>
      <c r="R38" s="60" t="s">
        <v>1293</v>
      </c>
      <c r="S38" s="60" t="s">
        <v>2014</v>
      </c>
      <c r="T38" s="60" t="s">
        <v>2074</v>
      </c>
      <c r="U38" s="60" t="s">
        <v>1299</v>
      </c>
      <c r="V38" s="60" t="s">
        <v>2132</v>
      </c>
      <c r="W38" s="60" t="s">
        <v>510</v>
      </c>
      <c r="X38" s="60" t="s">
        <v>510</v>
      </c>
      <c r="Y38" s="61">
        <v>45732.672395057903</v>
      </c>
      <c r="Z38" s="88">
        <v>57.327604942096514</v>
      </c>
      <c r="AA38" s="60" t="s">
        <v>1864</v>
      </c>
      <c r="AB38" s="62" t="s">
        <v>272</v>
      </c>
      <c r="AC38" s="62" t="s">
        <v>510</v>
      </c>
      <c r="AD38" s="64"/>
    </row>
    <row r="39" spans="2:30" ht="76.5" x14ac:dyDescent="0.2">
      <c r="B39" s="19" t="str">
        <f>_xlfn.XLOOKUP(tbl_PV_Risks[[#This Row],[Project Description]],tbl_PV_Meta[Proj Name],tbl_PV_Meta[Work ID '#],,0)</f>
        <v>1001359</v>
      </c>
      <c r="C39" s="19">
        <f>COUNTIF(PV_ActiveRisks!A:A,tbl_PV_Risks[[#This Row],[Work ID '#]])</f>
        <v>0</v>
      </c>
      <c r="D39" s="19">
        <f>IF(AND(tbl_PV_Risks[[#This Row],[Due Date]]&lt;=PV_Meta!$B$7,AND(tbl_PV_Risks[[#This Row],[Status]]&lt;&gt;"Closed",tbl_PV_Risks[[#This Row],[Status]]&lt;&gt;"On Hold",tbl_PV_Risks[[#This Row],[Status]]&lt;&gt;"Transferred")),1,0)</f>
        <v>0</v>
      </c>
      <c r="E39" s="19">
        <f>IF(AND(tbl_PV_Risks[[#This Row],[Status]]&lt;&gt;"Closed",tbl_PV_Risks[[#This Row],[Status]]&lt;&gt;"On Hold",tbl_PV_Risks[[#This Row],[Status]]&lt;&gt;"Transferred",tbl_PV_Risks[[#This Row],[Mitigation Action Plan]]=""),1,0)</f>
        <v>0</v>
      </c>
      <c r="F39" s="60" t="s">
        <v>1761</v>
      </c>
      <c r="G39" s="60" t="s">
        <v>1417</v>
      </c>
      <c r="H39" s="90" t="s">
        <v>1418</v>
      </c>
      <c r="I39" s="60" t="s">
        <v>1419</v>
      </c>
      <c r="J39" s="60" t="s">
        <v>1290</v>
      </c>
      <c r="K39" s="60" t="s">
        <v>1280</v>
      </c>
      <c r="L39" s="60" t="s">
        <v>1382</v>
      </c>
      <c r="M39" s="60" t="s">
        <v>1278</v>
      </c>
      <c r="N39" s="60" t="s">
        <v>1909</v>
      </c>
      <c r="O39" s="61">
        <v>45792</v>
      </c>
      <c r="P39" s="60" t="s">
        <v>1291</v>
      </c>
      <c r="Q39" s="60" t="s">
        <v>1359</v>
      </c>
      <c r="R39" s="60" t="s">
        <v>1298</v>
      </c>
      <c r="S39" s="60" t="s">
        <v>2015</v>
      </c>
      <c r="T39" s="60" t="s">
        <v>2075</v>
      </c>
      <c r="U39" s="60" t="s">
        <v>1299</v>
      </c>
      <c r="V39" s="60" t="s">
        <v>2133</v>
      </c>
      <c r="W39" s="60" t="s">
        <v>1300</v>
      </c>
      <c r="X39" s="60" t="s">
        <v>1301</v>
      </c>
      <c r="Y39" s="61">
        <v>45736.472105092602</v>
      </c>
      <c r="Z39" s="88">
        <v>53.527894907398149</v>
      </c>
      <c r="AA39" s="60" t="s">
        <v>1864</v>
      </c>
      <c r="AB39" s="62" t="s">
        <v>272</v>
      </c>
      <c r="AC39" s="62" t="s">
        <v>510</v>
      </c>
      <c r="AD39" s="64"/>
    </row>
    <row r="40" spans="2:30" ht="76.5" x14ac:dyDescent="0.2">
      <c r="B40" s="19" t="str">
        <f>_xlfn.XLOOKUP(tbl_PV_Risks[[#This Row],[Project Description]],tbl_PV_Meta[Proj Name],tbl_PV_Meta[Work ID '#],,0)</f>
        <v>1001373</v>
      </c>
      <c r="C40" s="19">
        <f>COUNTIF(PV_ActiveRisks!A:A,tbl_PV_Risks[[#This Row],[Work ID '#]])</f>
        <v>0</v>
      </c>
      <c r="D40" s="19">
        <f>IF(AND(tbl_PV_Risks[[#This Row],[Due Date]]&lt;=PV_Meta!$B$7,AND(tbl_PV_Risks[[#This Row],[Status]]&lt;&gt;"Closed",tbl_PV_Risks[[#This Row],[Status]]&lt;&gt;"On Hold",tbl_PV_Risks[[#This Row],[Status]]&lt;&gt;"Transferred")),1,0)</f>
        <v>0</v>
      </c>
      <c r="E40" s="19">
        <f>IF(AND(tbl_PV_Risks[[#This Row],[Status]]&lt;&gt;"Closed",tbl_PV_Risks[[#This Row],[Status]]&lt;&gt;"On Hold",tbl_PV_Risks[[#This Row],[Status]]&lt;&gt;"Transferred",tbl_PV_Risks[[#This Row],[Mitigation Action Plan]]=""),1,0)</f>
        <v>0</v>
      </c>
      <c r="F40" s="60" t="s">
        <v>1768</v>
      </c>
      <c r="G40" s="60" t="s">
        <v>1420</v>
      </c>
      <c r="H40" s="90" t="s">
        <v>1421</v>
      </c>
      <c r="I40" s="60" t="s">
        <v>1422</v>
      </c>
      <c r="J40" s="60" t="s">
        <v>1290</v>
      </c>
      <c r="K40" s="60" t="s">
        <v>1280</v>
      </c>
      <c r="L40" s="60" t="s">
        <v>1382</v>
      </c>
      <c r="M40" s="60" t="s">
        <v>1280</v>
      </c>
      <c r="N40" s="60" t="s">
        <v>1926</v>
      </c>
      <c r="O40" s="61">
        <v>45838</v>
      </c>
      <c r="P40" s="60" t="s">
        <v>1281</v>
      </c>
      <c r="Q40" s="60" t="s">
        <v>1292</v>
      </c>
      <c r="R40" s="60" t="s">
        <v>1283</v>
      </c>
      <c r="S40" s="60" t="s">
        <v>2016</v>
      </c>
      <c r="T40" s="60" t="s">
        <v>2076</v>
      </c>
      <c r="U40" s="60" t="s">
        <v>1284</v>
      </c>
      <c r="V40" s="60" t="s">
        <v>2134</v>
      </c>
      <c r="W40" s="60" t="s">
        <v>1285</v>
      </c>
      <c r="X40" s="60" t="s">
        <v>1301</v>
      </c>
      <c r="Y40" s="61">
        <v>45748.450501851898</v>
      </c>
      <c r="Z40" s="88">
        <v>41.54949814810243</v>
      </c>
      <c r="AA40" s="60" t="s">
        <v>1863</v>
      </c>
      <c r="AB40" s="62" t="s">
        <v>272</v>
      </c>
      <c r="AC40" s="62" t="s">
        <v>212</v>
      </c>
      <c r="AD40" s="64"/>
    </row>
    <row r="41" spans="2:30" ht="76.5" x14ac:dyDescent="0.2">
      <c r="B41" s="19" t="str">
        <f>_xlfn.XLOOKUP(tbl_PV_Risks[[#This Row],[Project Description]],tbl_PV_Meta[Proj Name],tbl_PV_Meta[Work ID '#],,0)</f>
        <v>1001373</v>
      </c>
      <c r="C41" s="19">
        <f>COUNTIF(PV_ActiveRisks!A:A,tbl_PV_Risks[[#This Row],[Work ID '#]])</f>
        <v>0</v>
      </c>
      <c r="D41" s="19">
        <f>IF(AND(tbl_PV_Risks[[#This Row],[Due Date]]&lt;=PV_Meta!$B$7,AND(tbl_PV_Risks[[#This Row],[Status]]&lt;&gt;"Closed",tbl_PV_Risks[[#This Row],[Status]]&lt;&gt;"On Hold",tbl_PV_Risks[[#This Row],[Status]]&lt;&gt;"Transferred")),1,0)</f>
        <v>0</v>
      </c>
      <c r="E41" s="19">
        <f>IF(AND(tbl_PV_Risks[[#This Row],[Status]]&lt;&gt;"Closed",tbl_PV_Risks[[#This Row],[Status]]&lt;&gt;"On Hold",tbl_PV_Risks[[#This Row],[Status]]&lt;&gt;"Transferred",tbl_PV_Risks[[#This Row],[Mitigation Action Plan]]=""),1,0)</f>
        <v>0</v>
      </c>
      <c r="F41" s="60" t="s">
        <v>1768</v>
      </c>
      <c r="G41" s="60" t="s">
        <v>1420</v>
      </c>
      <c r="H41" s="90" t="s">
        <v>1421</v>
      </c>
      <c r="I41" s="60" t="s">
        <v>1422</v>
      </c>
      <c r="J41" s="60" t="s">
        <v>1290</v>
      </c>
      <c r="K41" s="60" t="s">
        <v>1280</v>
      </c>
      <c r="L41" s="60" t="s">
        <v>1382</v>
      </c>
      <c r="M41" s="60" t="s">
        <v>1280</v>
      </c>
      <c r="N41" s="60" t="s">
        <v>1926</v>
      </c>
      <c r="O41" s="61">
        <v>45838</v>
      </c>
      <c r="P41" s="60" t="s">
        <v>1281</v>
      </c>
      <c r="Q41" s="60" t="s">
        <v>1292</v>
      </c>
      <c r="R41" s="60" t="s">
        <v>1283</v>
      </c>
      <c r="S41" s="60" t="s">
        <v>2017</v>
      </c>
      <c r="T41" s="60" t="s">
        <v>2077</v>
      </c>
      <c r="U41" s="60" t="s">
        <v>1284</v>
      </c>
      <c r="V41" s="60" t="s">
        <v>2135</v>
      </c>
      <c r="W41" s="60" t="s">
        <v>1285</v>
      </c>
      <c r="X41" s="60" t="s">
        <v>1301</v>
      </c>
      <c r="Y41" s="61">
        <v>45748.450501851898</v>
      </c>
      <c r="Z41" s="88">
        <v>41.54949814810243</v>
      </c>
      <c r="AA41" s="60" t="s">
        <v>1863</v>
      </c>
      <c r="AB41" s="62" t="s">
        <v>272</v>
      </c>
      <c r="AC41" s="62" t="s">
        <v>212</v>
      </c>
      <c r="AD41" s="64"/>
    </row>
    <row r="42" spans="2:30" ht="76.5" x14ac:dyDescent="0.2">
      <c r="B42" s="19" t="str">
        <f>_xlfn.XLOOKUP(tbl_PV_Risks[[#This Row],[Project Description]],tbl_PV_Meta[Proj Name],tbl_PV_Meta[Work ID '#],,0)</f>
        <v>1000310</v>
      </c>
      <c r="C42" s="19">
        <f>COUNTIF(PV_ActiveRisks!A:A,tbl_PV_Risks[[#This Row],[Work ID '#]])</f>
        <v>0</v>
      </c>
      <c r="D42" s="19">
        <f>IF(AND(tbl_PV_Risks[[#This Row],[Due Date]]&lt;=PV_Meta!$B$7,AND(tbl_PV_Risks[[#This Row],[Status]]&lt;&gt;"Closed",tbl_PV_Risks[[#This Row],[Status]]&lt;&gt;"On Hold",tbl_PV_Risks[[#This Row],[Status]]&lt;&gt;"Transferred")),1,0)</f>
        <v>0</v>
      </c>
      <c r="E42" s="19">
        <f>IF(AND(tbl_PV_Risks[[#This Row],[Status]]&lt;&gt;"Closed",tbl_PV_Risks[[#This Row],[Status]]&lt;&gt;"On Hold",tbl_PV_Risks[[#This Row],[Status]]&lt;&gt;"Transferred",tbl_PV_Risks[[#This Row],[Mitigation Action Plan]]=""),1,0)</f>
        <v>0</v>
      </c>
      <c r="F42" s="60" t="s">
        <v>1708</v>
      </c>
      <c r="G42" s="60" t="s">
        <v>1423</v>
      </c>
      <c r="H42" s="90" t="s">
        <v>1424</v>
      </c>
      <c r="I42" s="60" t="s">
        <v>1425</v>
      </c>
      <c r="J42" s="60" t="s">
        <v>1290</v>
      </c>
      <c r="K42" s="60" t="s">
        <v>1280</v>
      </c>
      <c r="L42" s="60" t="s">
        <v>1382</v>
      </c>
      <c r="M42" s="60" t="s">
        <v>1280</v>
      </c>
      <c r="N42" s="60" t="s">
        <v>1894</v>
      </c>
      <c r="O42" s="61">
        <v>45838</v>
      </c>
      <c r="P42" s="60" t="s">
        <v>1281</v>
      </c>
      <c r="Q42" s="60" t="s">
        <v>1292</v>
      </c>
      <c r="R42" s="60" t="s">
        <v>1298</v>
      </c>
      <c r="S42" s="60" t="s">
        <v>2018</v>
      </c>
      <c r="T42" s="60" t="s">
        <v>2078</v>
      </c>
      <c r="U42" s="60" t="s">
        <v>1299</v>
      </c>
      <c r="V42" s="60" t="s">
        <v>2136</v>
      </c>
      <c r="W42" s="60" t="s">
        <v>1285</v>
      </c>
      <c r="X42" s="60" t="s">
        <v>1301</v>
      </c>
      <c r="Y42" s="61">
        <v>45748.9074911227</v>
      </c>
      <c r="Z42" s="88">
        <v>41.092508877300133</v>
      </c>
      <c r="AA42" s="60" t="s">
        <v>1864</v>
      </c>
      <c r="AB42" s="62" t="s">
        <v>272</v>
      </c>
      <c r="AC42" s="62" t="s">
        <v>510</v>
      </c>
      <c r="AD42" s="64"/>
    </row>
    <row r="43" spans="2:30" ht="63.75" x14ac:dyDescent="0.2">
      <c r="B43" s="19" t="str">
        <f>_xlfn.XLOOKUP(tbl_PV_Risks[[#This Row],[Project Description]],tbl_PV_Meta[Proj Name],tbl_PV_Meta[Work ID '#],,0)</f>
        <v>1001834</v>
      </c>
      <c r="C43" s="19">
        <f>COUNTIF(PV_ActiveRisks!A:A,tbl_PV_Risks[[#This Row],[Work ID '#]])</f>
        <v>0</v>
      </c>
      <c r="D43" s="19">
        <f>IF(AND(tbl_PV_Risks[[#This Row],[Due Date]]&lt;=PV_Meta!$B$7,AND(tbl_PV_Risks[[#This Row],[Status]]&lt;&gt;"Closed",tbl_PV_Risks[[#This Row],[Status]]&lt;&gt;"On Hold",tbl_PV_Risks[[#This Row],[Status]]&lt;&gt;"Transferred")),1,0)</f>
        <v>0</v>
      </c>
      <c r="E43" s="19">
        <f>IF(AND(tbl_PV_Risks[[#This Row],[Status]]&lt;&gt;"Closed",tbl_PV_Risks[[#This Row],[Status]]&lt;&gt;"On Hold",tbl_PV_Risks[[#This Row],[Status]]&lt;&gt;"Transferred",tbl_PV_Risks[[#This Row],[Mitigation Action Plan]]=""),1,0)</f>
        <v>0</v>
      </c>
      <c r="F43" s="60" t="s">
        <v>1834</v>
      </c>
      <c r="G43" s="60" t="s">
        <v>1426</v>
      </c>
      <c r="H43" s="90" t="s">
        <v>1427</v>
      </c>
      <c r="I43" s="60" t="s">
        <v>1428</v>
      </c>
      <c r="J43" s="60" t="s">
        <v>1290</v>
      </c>
      <c r="K43" s="60" t="s">
        <v>1278</v>
      </c>
      <c r="L43" s="60" t="s">
        <v>1382</v>
      </c>
      <c r="M43" s="60" t="s">
        <v>510</v>
      </c>
      <c r="N43" s="60" t="s">
        <v>1895</v>
      </c>
      <c r="O43" s="61">
        <v>45838</v>
      </c>
      <c r="P43" s="60" t="s">
        <v>1291</v>
      </c>
      <c r="Q43" s="60" t="s">
        <v>1292</v>
      </c>
      <c r="R43" s="60" t="s">
        <v>1293</v>
      </c>
      <c r="S43" s="60" t="s">
        <v>2019</v>
      </c>
      <c r="T43" s="60" t="s">
        <v>2079</v>
      </c>
      <c r="U43" s="60" t="s">
        <v>1299</v>
      </c>
      <c r="V43" s="60" t="s">
        <v>2137</v>
      </c>
      <c r="W43" s="60" t="s">
        <v>510</v>
      </c>
      <c r="X43" s="60" t="s">
        <v>510</v>
      </c>
      <c r="Y43" s="61">
        <v>45749.615528703704</v>
      </c>
      <c r="Z43" s="88">
        <v>40.384471296296397</v>
      </c>
      <c r="AA43" s="60" t="s">
        <v>1863</v>
      </c>
      <c r="AB43" s="62" t="s">
        <v>347</v>
      </c>
      <c r="AC43" s="62" t="s">
        <v>510</v>
      </c>
      <c r="AD43" s="64"/>
    </row>
    <row r="44" spans="2:30" ht="63.75" x14ac:dyDescent="0.2">
      <c r="B44" s="19" t="str">
        <f>_xlfn.XLOOKUP(tbl_PV_Risks[[#This Row],[Project Description]],tbl_PV_Meta[Proj Name],tbl_PV_Meta[Work ID '#],,0)</f>
        <v>1001873</v>
      </c>
      <c r="C44" s="19">
        <f>COUNTIF(PV_ActiveRisks!A:A,tbl_PV_Risks[[#This Row],[Work ID '#]])</f>
        <v>0</v>
      </c>
      <c r="D44" s="19">
        <f>IF(AND(tbl_PV_Risks[[#This Row],[Due Date]]&lt;=PV_Meta!$B$7,AND(tbl_PV_Risks[[#This Row],[Status]]&lt;&gt;"Closed",tbl_PV_Risks[[#This Row],[Status]]&lt;&gt;"On Hold",tbl_PV_Risks[[#This Row],[Status]]&lt;&gt;"Transferred")),1,0)</f>
        <v>0</v>
      </c>
      <c r="E44" s="19">
        <f>IF(AND(tbl_PV_Risks[[#This Row],[Status]]&lt;&gt;"Closed",tbl_PV_Risks[[#This Row],[Status]]&lt;&gt;"On Hold",tbl_PV_Risks[[#This Row],[Status]]&lt;&gt;"Transferred",tbl_PV_Risks[[#This Row],[Mitigation Action Plan]]=""),1,0)</f>
        <v>0</v>
      </c>
      <c r="F44" s="60" t="s">
        <v>1844</v>
      </c>
      <c r="G44" s="60" t="s">
        <v>1426</v>
      </c>
      <c r="H44" s="90" t="s">
        <v>1429</v>
      </c>
      <c r="I44" s="60" t="s">
        <v>1428</v>
      </c>
      <c r="J44" s="60" t="s">
        <v>1290</v>
      </c>
      <c r="K44" s="60" t="s">
        <v>1278</v>
      </c>
      <c r="L44" s="60" t="s">
        <v>1382</v>
      </c>
      <c r="M44" s="60" t="s">
        <v>510</v>
      </c>
      <c r="N44" s="60" t="s">
        <v>1895</v>
      </c>
      <c r="O44" s="61">
        <v>45838</v>
      </c>
      <c r="P44" s="60" t="s">
        <v>1291</v>
      </c>
      <c r="Q44" s="60" t="s">
        <v>1292</v>
      </c>
      <c r="R44" s="60" t="s">
        <v>1293</v>
      </c>
      <c r="S44" s="60" t="s">
        <v>2020</v>
      </c>
      <c r="T44" s="60" t="s">
        <v>2080</v>
      </c>
      <c r="U44" s="60" t="s">
        <v>1299</v>
      </c>
      <c r="V44" s="60" t="s">
        <v>2138</v>
      </c>
      <c r="W44" s="60" t="s">
        <v>510</v>
      </c>
      <c r="X44" s="60" t="s">
        <v>510</v>
      </c>
      <c r="Y44" s="61">
        <v>45749.624530127301</v>
      </c>
      <c r="Z44" s="88">
        <v>40.375469872698886</v>
      </c>
      <c r="AA44" s="60" t="s">
        <v>1863</v>
      </c>
      <c r="AB44" s="62" t="s">
        <v>301</v>
      </c>
      <c r="AC44" s="62" t="s">
        <v>510</v>
      </c>
      <c r="AD44" s="64"/>
    </row>
    <row r="45" spans="2:30" ht="63.75" x14ac:dyDescent="0.2">
      <c r="B45" s="19" t="str">
        <f>_xlfn.XLOOKUP(tbl_PV_Risks[[#This Row],[Project Description]],tbl_PV_Meta[Proj Name],tbl_PV_Meta[Work ID '#],,0)</f>
        <v>1001524</v>
      </c>
      <c r="C45" s="19">
        <f>COUNTIF(PV_ActiveRisks!A:A,tbl_PV_Risks[[#This Row],[Work ID '#]])</f>
        <v>0</v>
      </c>
      <c r="D45" s="19">
        <f>IF(AND(tbl_PV_Risks[[#This Row],[Due Date]]&lt;=PV_Meta!$B$7,AND(tbl_PV_Risks[[#This Row],[Status]]&lt;&gt;"Closed",tbl_PV_Risks[[#This Row],[Status]]&lt;&gt;"On Hold",tbl_PV_Risks[[#This Row],[Status]]&lt;&gt;"Transferred")),1,0)</f>
        <v>0</v>
      </c>
      <c r="E45" s="19">
        <f>IF(AND(tbl_PV_Risks[[#This Row],[Status]]&lt;&gt;"Closed",tbl_PV_Risks[[#This Row],[Status]]&lt;&gt;"On Hold",tbl_PV_Risks[[#This Row],[Status]]&lt;&gt;"Transferred",tbl_PV_Risks[[#This Row],[Mitigation Action Plan]]=""),1,0)</f>
        <v>0</v>
      </c>
      <c r="F45" s="60" t="s">
        <v>1793</v>
      </c>
      <c r="G45" s="60" t="s">
        <v>1426</v>
      </c>
      <c r="H45" s="90" t="s">
        <v>1430</v>
      </c>
      <c r="I45" s="60" t="s">
        <v>1428</v>
      </c>
      <c r="J45" s="60" t="s">
        <v>1290</v>
      </c>
      <c r="K45" s="60" t="s">
        <v>1278</v>
      </c>
      <c r="L45" s="60" t="s">
        <v>1382</v>
      </c>
      <c r="M45" s="60" t="s">
        <v>510</v>
      </c>
      <c r="N45" s="60" t="s">
        <v>1895</v>
      </c>
      <c r="O45" s="61">
        <v>45838</v>
      </c>
      <c r="P45" s="60" t="s">
        <v>1291</v>
      </c>
      <c r="Q45" s="60" t="s">
        <v>1292</v>
      </c>
      <c r="R45" s="60" t="s">
        <v>1293</v>
      </c>
      <c r="S45" s="60" t="s">
        <v>2021</v>
      </c>
      <c r="T45" s="60" t="s">
        <v>2081</v>
      </c>
      <c r="U45" s="60" t="s">
        <v>1299</v>
      </c>
      <c r="V45" s="60" t="s">
        <v>2139</v>
      </c>
      <c r="W45" s="60" t="s">
        <v>510</v>
      </c>
      <c r="X45" s="60" t="s">
        <v>1286</v>
      </c>
      <c r="Y45" s="61">
        <v>45749.660246261599</v>
      </c>
      <c r="Z45" s="88">
        <v>40.339753738400759</v>
      </c>
      <c r="AA45" s="60" t="s">
        <v>1863</v>
      </c>
      <c r="AB45" s="62" t="s">
        <v>301</v>
      </c>
      <c r="AC45" s="62" t="s">
        <v>510</v>
      </c>
      <c r="AD45" s="64"/>
    </row>
    <row r="46" spans="2:30" ht="76.5" x14ac:dyDescent="0.2">
      <c r="B46" s="19" t="str">
        <f>_xlfn.XLOOKUP(tbl_PV_Risks[[#This Row],[Project Description]],tbl_PV_Meta[Proj Name],tbl_PV_Meta[Work ID '#],,0)</f>
        <v>1000296</v>
      </c>
      <c r="C46" s="19">
        <f>COUNTIF(PV_ActiveRisks!A:A,tbl_PV_Risks[[#This Row],[Work ID '#]])</f>
        <v>0</v>
      </c>
      <c r="D46" s="19">
        <f>IF(AND(tbl_PV_Risks[[#This Row],[Due Date]]&lt;=PV_Meta!$B$7,AND(tbl_PV_Risks[[#This Row],[Status]]&lt;&gt;"Closed",tbl_PV_Risks[[#This Row],[Status]]&lt;&gt;"On Hold",tbl_PV_Risks[[#This Row],[Status]]&lt;&gt;"Transferred")),1,0)</f>
        <v>0</v>
      </c>
      <c r="E46" s="19">
        <f>IF(AND(tbl_PV_Risks[[#This Row],[Status]]&lt;&gt;"Closed",tbl_PV_Risks[[#This Row],[Status]]&lt;&gt;"On Hold",tbl_PV_Risks[[#This Row],[Status]]&lt;&gt;"Transferred",tbl_PV_Risks[[#This Row],[Mitigation Action Plan]]=""),1,0)</f>
        <v>0</v>
      </c>
      <c r="F46" s="60" t="s">
        <v>1694</v>
      </c>
      <c r="G46" s="60" t="s">
        <v>1431</v>
      </c>
      <c r="H46" s="90" t="s">
        <v>1432</v>
      </c>
      <c r="I46" s="60" t="s">
        <v>1433</v>
      </c>
      <c r="J46" s="60" t="s">
        <v>1290</v>
      </c>
      <c r="K46" s="60" t="s">
        <v>1280</v>
      </c>
      <c r="L46" s="60" t="s">
        <v>1402</v>
      </c>
      <c r="M46" s="60" t="s">
        <v>1278</v>
      </c>
      <c r="N46" s="60" t="s">
        <v>1896</v>
      </c>
      <c r="O46" s="61">
        <v>45838</v>
      </c>
      <c r="P46" s="60" t="s">
        <v>1281</v>
      </c>
      <c r="Q46" s="60" t="s">
        <v>1359</v>
      </c>
      <c r="R46" s="60" t="s">
        <v>1320</v>
      </c>
      <c r="S46" s="60" t="s">
        <v>2022</v>
      </c>
      <c r="T46" s="60" t="s">
        <v>2082</v>
      </c>
      <c r="U46" s="60" t="s">
        <v>1299</v>
      </c>
      <c r="V46" s="60" t="s">
        <v>2140</v>
      </c>
      <c r="W46" s="60" t="s">
        <v>1307</v>
      </c>
      <c r="X46" s="60" t="s">
        <v>1301</v>
      </c>
      <c r="Y46" s="61">
        <v>45749.662279247699</v>
      </c>
      <c r="Z46" s="88">
        <v>40.337720752300811</v>
      </c>
      <c r="AA46" s="60" t="s">
        <v>1863</v>
      </c>
      <c r="AB46" s="62" t="s">
        <v>272</v>
      </c>
      <c r="AC46" s="62" t="s">
        <v>212</v>
      </c>
      <c r="AD46" s="64"/>
    </row>
    <row r="47" spans="2:30" ht="76.5" x14ac:dyDescent="0.2">
      <c r="B47" s="19" t="str">
        <f>_xlfn.XLOOKUP(tbl_PV_Risks[[#This Row],[Project Description]],tbl_PV_Meta[Proj Name],tbl_PV_Meta[Work ID '#],,0)</f>
        <v>1001355</v>
      </c>
      <c r="C47" s="19">
        <f>COUNTIF(PV_ActiveRisks!A:A,tbl_PV_Risks[[#This Row],[Work ID '#]])</f>
        <v>0</v>
      </c>
      <c r="D47" s="19">
        <f>IF(AND(tbl_PV_Risks[[#This Row],[Due Date]]&lt;=PV_Meta!$B$7,AND(tbl_PV_Risks[[#This Row],[Status]]&lt;&gt;"Closed",tbl_PV_Risks[[#This Row],[Status]]&lt;&gt;"On Hold",tbl_PV_Risks[[#This Row],[Status]]&lt;&gt;"Transferred")),1,0)</f>
        <v>1</v>
      </c>
      <c r="E47" s="19">
        <f>IF(AND(tbl_PV_Risks[[#This Row],[Status]]&lt;&gt;"Closed",tbl_PV_Risks[[#This Row],[Status]]&lt;&gt;"On Hold",tbl_PV_Risks[[#This Row],[Status]]&lt;&gt;"Transferred",tbl_PV_Risks[[#This Row],[Mitigation Action Plan]]=""),1,0)</f>
        <v>0</v>
      </c>
      <c r="F47" s="60" t="s">
        <v>1757</v>
      </c>
      <c r="G47" s="60" t="s">
        <v>1434</v>
      </c>
      <c r="H47" s="90" t="s">
        <v>1435</v>
      </c>
      <c r="I47" s="60" t="s">
        <v>1436</v>
      </c>
      <c r="J47" s="60" t="s">
        <v>1290</v>
      </c>
      <c r="K47" s="60" t="s">
        <v>1278</v>
      </c>
      <c r="L47" s="60" t="s">
        <v>510</v>
      </c>
      <c r="M47" s="60" t="s">
        <v>510</v>
      </c>
      <c r="N47" s="60" t="s">
        <v>1900</v>
      </c>
      <c r="O47" s="61">
        <v>45777</v>
      </c>
      <c r="P47" s="60" t="s">
        <v>1291</v>
      </c>
      <c r="Q47" s="60" t="s">
        <v>1292</v>
      </c>
      <c r="R47" s="60" t="s">
        <v>1283</v>
      </c>
      <c r="S47" s="60" t="s">
        <v>2023</v>
      </c>
      <c r="T47" s="60" t="s">
        <v>2083</v>
      </c>
      <c r="U47" s="60" t="s">
        <v>510</v>
      </c>
      <c r="V47" s="60" t="s">
        <v>2141</v>
      </c>
      <c r="W47" s="60" t="s">
        <v>510</v>
      </c>
      <c r="X47" s="60" t="s">
        <v>510</v>
      </c>
      <c r="Y47" s="61">
        <v>45750.910947222197</v>
      </c>
      <c r="Z47" s="88">
        <v>39.089052777802863</v>
      </c>
      <c r="AA47" s="60" t="s">
        <v>1864</v>
      </c>
      <c r="AB47" s="62" t="s">
        <v>272</v>
      </c>
      <c r="AC47" s="62" t="s">
        <v>510</v>
      </c>
      <c r="AD47" s="64"/>
    </row>
    <row r="48" spans="2:30" ht="89.25" x14ac:dyDescent="0.2">
      <c r="B48" s="19" t="str">
        <f>_xlfn.XLOOKUP(tbl_PV_Risks[[#This Row],[Project Description]],tbl_PV_Meta[Proj Name],tbl_PV_Meta[Work ID '#],,0)</f>
        <v>1001282</v>
      </c>
      <c r="C48" s="19">
        <f>COUNTIF(PV_ActiveRisks!A:A,tbl_PV_Risks[[#This Row],[Work ID '#]])</f>
        <v>0</v>
      </c>
      <c r="D48" s="19">
        <f>IF(AND(tbl_PV_Risks[[#This Row],[Due Date]]&lt;=PV_Meta!$B$7,AND(tbl_PV_Risks[[#This Row],[Status]]&lt;&gt;"Closed",tbl_PV_Risks[[#This Row],[Status]]&lt;&gt;"On Hold",tbl_PV_Risks[[#This Row],[Status]]&lt;&gt;"Transferred")),1,0)</f>
        <v>0</v>
      </c>
      <c r="E48" s="19">
        <f>IF(AND(tbl_PV_Risks[[#This Row],[Status]]&lt;&gt;"Closed",tbl_PV_Risks[[#This Row],[Status]]&lt;&gt;"On Hold",tbl_PV_Risks[[#This Row],[Status]]&lt;&gt;"Transferred",tbl_PV_Risks[[#This Row],[Mitigation Action Plan]]=""),1,0)</f>
        <v>0</v>
      </c>
      <c r="F48" s="60" t="s">
        <v>1748</v>
      </c>
      <c r="G48" s="60" t="s">
        <v>1437</v>
      </c>
      <c r="H48" s="90" t="s">
        <v>1438</v>
      </c>
      <c r="I48" s="60" t="s">
        <v>1439</v>
      </c>
      <c r="J48" s="60" t="s">
        <v>1290</v>
      </c>
      <c r="K48" s="60" t="s">
        <v>1278</v>
      </c>
      <c r="L48" s="60" t="s">
        <v>510</v>
      </c>
      <c r="M48" s="60" t="s">
        <v>510</v>
      </c>
      <c r="N48" s="60" t="s">
        <v>1902</v>
      </c>
      <c r="O48" s="61">
        <v>45828</v>
      </c>
      <c r="P48" s="60" t="s">
        <v>1406</v>
      </c>
      <c r="Q48" s="60" t="s">
        <v>1292</v>
      </c>
      <c r="R48" s="60" t="s">
        <v>1352</v>
      </c>
      <c r="S48" s="60" t="s">
        <v>2024</v>
      </c>
      <c r="T48" s="60" t="s">
        <v>2084</v>
      </c>
      <c r="U48" s="60" t="s">
        <v>1440</v>
      </c>
      <c r="V48" s="60" t="s">
        <v>2142</v>
      </c>
      <c r="W48" s="60" t="s">
        <v>510</v>
      </c>
      <c r="X48" s="60" t="s">
        <v>510</v>
      </c>
      <c r="Y48" s="61">
        <v>45751.511175347201</v>
      </c>
      <c r="Z48" s="88">
        <v>38.488824652798939</v>
      </c>
      <c r="AA48" s="60" t="s">
        <v>1863</v>
      </c>
      <c r="AB48" s="62" t="s">
        <v>272</v>
      </c>
      <c r="AC48" s="62" t="s">
        <v>510</v>
      </c>
      <c r="AD48" s="64"/>
    </row>
    <row r="49" spans="2:30" ht="127.5" x14ac:dyDescent="0.2">
      <c r="B49" s="19" t="str">
        <f>_xlfn.XLOOKUP(tbl_PV_Risks[[#This Row],[Project Description]],tbl_PV_Meta[Proj Name],tbl_PV_Meta[Work ID '#],,0)</f>
        <v>1001282</v>
      </c>
      <c r="C49" s="19">
        <f>COUNTIF(PV_ActiveRisks!A:A,tbl_PV_Risks[[#This Row],[Work ID '#]])</f>
        <v>0</v>
      </c>
      <c r="D49" s="19">
        <f>IF(AND(tbl_PV_Risks[[#This Row],[Due Date]]&lt;=PV_Meta!$B$7,AND(tbl_PV_Risks[[#This Row],[Status]]&lt;&gt;"Closed",tbl_PV_Risks[[#This Row],[Status]]&lt;&gt;"On Hold",tbl_PV_Risks[[#This Row],[Status]]&lt;&gt;"Transferred")),1,0)</f>
        <v>0</v>
      </c>
      <c r="E49" s="19">
        <f>IF(AND(tbl_PV_Risks[[#This Row],[Status]]&lt;&gt;"Closed",tbl_PV_Risks[[#This Row],[Status]]&lt;&gt;"On Hold",tbl_PV_Risks[[#This Row],[Status]]&lt;&gt;"Transferred",tbl_PV_Risks[[#This Row],[Mitigation Action Plan]]=""),1,0)</f>
        <v>0</v>
      </c>
      <c r="F49" s="60" t="s">
        <v>1748</v>
      </c>
      <c r="G49" s="60" t="s">
        <v>1441</v>
      </c>
      <c r="H49" s="90" t="s">
        <v>1442</v>
      </c>
      <c r="I49" s="60" t="s">
        <v>1443</v>
      </c>
      <c r="J49" s="60" t="s">
        <v>1290</v>
      </c>
      <c r="K49" s="60" t="s">
        <v>1278</v>
      </c>
      <c r="L49" s="60" t="s">
        <v>510</v>
      </c>
      <c r="M49" s="60" t="s">
        <v>510</v>
      </c>
      <c r="N49" s="60" t="s">
        <v>1902</v>
      </c>
      <c r="O49" s="61">
        <v>45828</v>
      </c>
      <c r="P49" s="60" t="s">
        <v>1406</v>
      </c>
      <c r="Q49" s="60" t="s">
        <v>1292</v>
      </c>
      <c r="R49" s="60" t="s">
        <v>1313</v>
      </c>
      <c r="S49" s="60" t="s">
        <v>2025</v>
      </c>
      <c r="T49" s="60" t="s">
        <v>2085</v>
      </c>
      <c r="U49" s="60" t="s">
        <v>510</v>
      </c>
      <c r="V49" s="60" t="s">
        <v>2143</v>
      </c>
      <c r="W49" s="60" t="s">
        <v>510</v>
      </c>
      <c r="X49" s="60" t="s">
        <v>510</v>
      </c>
      <c r="Y49" s="61">
        <v>45751.550758136596</v>
      </c>
      <c r="Z49" s="88">
        <v>38.449241863403586</v>
      </c>
      <c r="AA49" s="60" t="s">
        <v>1863</v>
      </c>
      <c r="AB49" s="62" t="s">
        <v>272</v>
      </c>
      <c r="AC49" s="62" t="s">
        <v>510</v>
      </c>
      <c r="AD49" s="64"/>
    </row>
    <row r="50" spans="2:30" ht="229.5" x14ac:dyDescent="0.2">
      <c r="B50" s="19" t="str">
        <f>_xlfn.XLOOKUP(tbl_PV_Risks[[#This Row],[Project Description]],tbl_PV_Meta[Proj Name],tbl_PV_Meta[Work ID '#],,0)</f>
        <v>1001328</v>
      </c>
      <c r="C50" s="19">
        <f>COUNTIF(PV_ActiveRisks!A:A,tbl_PV_Risks[[#This Row],[Work ID '#]])</f>
        <v>0</v>
      </c>
      <c r="D50" s="19">
        <f>IF(AND(tbl_PV_Risks[[#This Row],[Due Date]]&lt;=PV_Meta!$B$7,AND(tbl_PV_Risks[[#This Row],[Status]]&lt;&gt;"Closed",tbl_PV_Risks[[#This Row],[Status]]&lt;&gt;"On Hold",tbl_PV_Risks[[#This Row],[Status]]&lt;&gt;"Transferred")),1,0)</f>
        <v>0</v>
      </c>
      <c r="E50" s="19">
        <f>IF(AND(tbl_PV_Risks[[#This Row],[Status]]&lt;&gt;"Closed",tbl_PV_Risks[[#This Row],[Status]]&lt;&gt;"On Hold",tbl_PV_Risks[[#This Row],[Status]]&lt;&gt;"Transferred",tbl_PV_Risks[[#This Row],[Mitigation Action Plan]]=""),1,0)</f>
        <v>0</v>
      </c>
      <c r="F50" s="60" t="s">
        <v>1750</v>
      </c>
      <c r="G50" s="60" t="s">
        <v>1444</v>
      </c>
      <c r="H50" s="90" t="s">
        <v>1445</v>
      </c>
      <c r="I50" s="60" t="s">
        <v>1446</v>
      </c>
      <c r="J50" s="60" t="s">
        <v>1290</v>
      </c>
      <c r="K50" s="60" t="s">
        <v>1280</v>
      </c>
      <c r="L50" s="60" t="s">
        <v>510</v>
      </c>
      <c r="M50" s="60" t="s">
        <v>1340</v>
      </c>
      <c r="N50" s="60" t="s">
        <v>1913</v>
      </c>
      <c r="O50" s="61">
        <v>45869</v>
      </c>
      <c r="P50" s="60" t="s">
        <v>1291</v>
      </c>
      <c r="Q50" s="60" t="s">
        <v>1359</v>
      </c>
      <c r="R50" s="60" t="s">
        <v>1298</v>
      </c>
      <c r="S50" s="60" t="s">
        <v>2026</v>
      </c>
      <c r="T50" s="60" t="s">
        <v>2086</v>
      </c>
      <c r="U50" s="60" t="s">
        <v>1284</v>
      </c>
      <c r="V50" s="60" t="s">
        <v>2144</v>
      </c>
      <c r="W50" s="60" t="s">
        <v>1300</v>
      </c>
      <c r="X50" s="60" t="s">
        <v>1336</v>
      </c>
      <c r="Y50" s="61">
        <v>45751.5625301736</v>
      </c>
      <c r="Z50" s="88">
        <v>38.437469826400047</v>
      </c>
      <c r="AA50" s="60" t="s">
        <v>1864</v>
      </c>
      <c r="AB50" s="62" t="s">
        <v>272</v>
      </c>
      <c r="AC50" s="62" t="s">
        <v>510</v>
      </c>
      <c r="AD50" s="64"/>
    </row>
    <row r="51" spans="2:30" ht="63.75" x14ac:dyDescent="0.2">
      <c r="B51" s="19" t="str">
        <f>_xlfn.XLOOKUP(tbl_PV_Risks[[#This Row],[Project Description]],tbl_PV_Meta[Proj Name],tbl_PV_Meta[Work ID '#],,0)</f>
        <v>1001373</v>
      </c>
      <c r="C51" s="19">
        <f>COUNTIF(PV_ActiveRisks!A:A,tbl_PV_Risks[[#This Row],[Work ID '#]])</f>
        <v>0</v>
      </c>
      <c r="D51" s="19">
        <f>IF(AND(tbl_PV_Risks[[#This Row],[Due Date]]&lt;=PV_Meta!$B$7,AND(tbl_PV_Risks[[#This Row],[Status]]&lt;&gt;"Closed",tbl_PV_Risks[[#This Row],[Status]]&lt;&gt;"On Hold",tbl_PV_Risks[[#This Row],[Status]]&lt;&gt;"Transferred")),1,0)</f>
        <v>1</v>
      </c>
      <c r="E51" s="19">
        <f>IF(AND(tbl_PV_Risks[[#This Row],[Status]]&lt;&gt;"Closed",tbl_PV_Risks[[#This Row],[Status]]&lt;&gt;"On Hold",tbl_PV_Risks[[#This Row],[Status]]&lt;&gt;"Transferred",tbl_PV_Risks[[#This Row],[Mitigation Action Plan]]=""),1,0)</f>
        <v>0</v>
      </c>
      <c r="F51" s="60" t="s">
        <v>1768</v>
      </c>
      <c r="G51" s="60" t="s">
        <v>1447</v>
      </c>
      <c r="H51" s="90" t="s">
        <v>1448</v>
      </c>
      <c r="I51" s="60" t="s">
        <v>1449</v>
      </c>
      <c r="J51" s="60" t="s">
        <v>1290</v>
      </c>
      <c r="K51" s="60" t="s">
        <v>1278</v>
      </c>
      <c r="L51" s="60" t="s">
        <v>1297</v>
      </c>
      <c r="M51" s="60" t="s">
        <v>510</v>
      </c>
      <c r="N51" s="60" t="s">
        <v>1926</v>
      </c>
      <c r="O51" s="61">
        <v>45777</v>
      </c>
      <c r="P51" s="60" t="s">
        <v>1291</v>
      </c>
      <c r="Q51" s="60" t="s">
        <v>1292</v>
      </c>
      <c r="R51" s="60" t="s">
        <v>1313</v>
      </c>
      <c r="S51" s="60" t="s">
        <v>2027</v>
      </c>
      <c r="T51" s="60" t="s">
        <v>2087</v>
      </c>
      <c r="U51" s="60" t="s">
        <v>510</v>
      </c>
      <c r="V51" s="60" t="s">
        <v>2145</v>
      </c>
      <c r="W51" s="60" t="s">
        <v>510</v>
      </c>
      <c r="X51" s="60" t="s">
        <v>510</v>
      </c>
      <c r="Y51" s="61">
        <v>45756.597727280103</v>
      </c>
      <c r="Z51" s="88">
        <v>33.402272719897155</v>
      </c>
      <c r="AA51" s="60" t="s">
        <v>1863</v>
      </c>
      <c r="AB51" s="62" t="s">
        <v>272</v>
      </c>
      <c r="AC51" s="62" t="s">
        <v>212</v>
      </c>
      <c r="AD51" s="64"/>
    </row>
    <row r="52" spans="2:30" ht="127.5" x14ac:dyDescent="0.2">
      <c r="B52" s="19" t="str">
        <f>_xlfn.XLOOKUP(tbl_PV_Risks[[#This Row],[Project Description]],tbl_PV_Meta[Proj Name],tbl_PV_Meta[Work ID '#],,0)</f>
        <v>1001373</v>
      </c>
      <c r="C52" s="19">
        <f>COUNTIF(PV_ActiveRisks!A:A,tbl_PV_Risks[[#This Row],[Work ID '#]])</f>
        <v>0</v>
      </c>
      <c r="D52" s="19">
        <f>IF(AND(tbl_PV_Risks[[#This Row],[Due Date]]&lt;=PV_Meta!$B$7,AND(tbl_PV_Risks[[#This Row],[Status]]&lt;&gt;"Closed",tbl_PV_Risks[[#This Row],[Status]]&lt;&gt;"On Hold",tbl_PV_Risks[[#This Row],[Status]]&lt;&gt;"Transferred")),1,0)</f>
        <v>0</v>
      </c>
      <c r="E52" s="19">
        <f>IF(AND(tbl_PV_Risks[[#This Row],[Status]]&lt;&gt;"Closed",tbl_PV_Risks[[#This Row],[Status]]&lt;&gt;"On Hold",tbl_PV_Risks[[#This Row],[Status]]&lt;&gt;"Transferred",tbl_PV_Risks[[#This Row],[Mitigation Action Plan]]=""),1,0)</f>
        <v>0</v>
      </c>
      <c r="F52" s="60" t="s">
        <v>1768</v>
      </c>
      <c r="G52" s="60" t="s">
        <v>1450</v>
      </c>
      <c r="H52" s="90" t="s">
        <v>1451</v>
      </c>
      <c r="I52" s="60" t="s">
        <v>1452</v>
      </c>
      <c r="J52" s="60" t="s">
        <v>1290</v>
      </c>
      <c r="K52" s="60" t="s">
        <v>1280</v>
      </c>
      <c r="L52" s="60" t="s">
        <v>1297</v>
      </c>
      <c r="M52" s="60" t="s">
        <v>510</v>
      </c>
      <c r="N52" s="60" t="s">
        <v>1926</v>
      </c>
      <c r="O52" s="61">
        <v>45838</v>
      </c>
      <c r="P52" s="60" t="s">
        <v>1281</v>
      </c>
      <c r="Q52" s="60" t="s">
        <v>1359</v>
      </c>
      <c r="R52" s="60" t="s">
        <v>1298</v>
      </c>
      <c r="S52" s="60" t="s">
        <v>2028</v>
      </c>
      <c r="T52" s="60" t="s">
        <v>2088</v>
      </c>
      <c r="U52" s="60" t="s">
        <v>1299</v>
      </c>
      <c r="V52" s="60" t="s">
        <v>2146</v>
      </c>
      <c r="W52" s="60" t="s">
        <v>510</v>
      </c>
      <c r="X52" s="60" t="s">
        <v>510</v>
      </c>
      <c r="Y52" s="61">
        <v>45756.605442789398</v>
      </c>
      <c r="Z52" s="88">
        <v>33.394557210602215</v>
      </c>
      <c r="AA52" s="60" t="s">
        <v>1863</v>
      </c>
      <c r="AB52" s="62" t="s">
        <v>272</v>
      </c>
      <c r="AC52" s="62" t="s">
        <v>510</v>
      </c>
      <c r="AD52" s="64"/>
    </row>
    <row r="53" spans="2:30" ht="76.5" x14ac:dyDescent="0.2">
      <c r="B53" s="19" t="str">
        <f>_xlfn.XLOOKUP(tbl_PV_Risks[[#This Row],[Project Description]],tbl_PV_Meta[Proj Name],tbl_PV_Meta[Work ID '#],,0)</f>
        <v>1000301</v>
      </c>
      <c r="C53" s="19">
        <f>COUNTIF(PV_ActiveRisks!A:A,tbl_PV_Risks[[#This Row],[Work ID '#]])</f>
        <v>0</v>
      </c>
      <c r="D53" s="19">
        <f>IF(AND(tbl_PV_Risks[[#This Row],[Due Date]]&lt;=PV_Meta!$B$7,AND(tbl_PV_Risks[[#This Row],[Status]]&lt;&gt;"Closed",tbl_PV_Risks[[#This Row],[Status]]&lt;&gt;"On Hold",tbl_PV_Risks[[#This Row],[Status]]&lt;&gt;"Transferred")),1,0)</f>
        <v>0</v>
      </c>
      <c r="E53" s="19">
        <f>IF(AND(tbl_PV_Risks[[#This Row],[Status]]&lt;&gt;"Closed",tbl_PV_Risks[[#This Row],[Status]]&lt;&gt;"On Hold",tbl_PV_Risks[[#This Row],[Status]]&lt;&gt;"Transferred",tbl_PV_Risks[[#This Row],[Mitigation Action Plan]]=""),1,0)</f>
        <v>0</v>
      </c>
      <c r="F53" s="60" t="s">
        <v>1699</v>
      </c>
      <c r="G53" s="60" t="s">
        <v>1453</v>
      </c>
      <c r="H53" s="90" t="s">
        <v>1454</v>
      </c>
      <c r="I53" s="60" t="s">
        <v>1455</v>
      </c>
      <c r="J53" s="60" t="s">
        <v>1290</v>
      </c>
      <c r="K53" s="60" t="s">
        <v>1278</v>
      </c>
      <c r="L53" s="60" t="s">
        <v>1351</v>
      </c>
      <c r="M53" s="60" t="s">
        <v>510</v>
      </c>
      <c r="N53" s="60" t="s">
        <v>1905</v>
      </c>
      <c r="O53" s="61">
        <v>45900</v>
      </c>
      <c r="P53" s="60" t="s">
        <v>1291</v>
      </c>
      <c r="Q53" s="60" t="s">
        <v>1282</v>
      </c>
      <c r="R53" s="60" t="s">
        <v>1352</v>
      </c>
      <c r="S53" s="60" t="s">
        <v>2029</v>
      </c>
      <c r="T53" s="60" t="s">
        <v>2089</v>
      </c>
      <c r="U53" s="60" t="s">
        <v>510</v>
      </c>
      <c r="V53" s="60" t="s">
        <v>2147</v>
      </c>
      <c r="W53" s="60" t="s">
        <v>510</v>
      </c>
      <c r="X53" s="60" t="s">
        <v>510</v>
      </c>
      <c r="Y53" s="61">
        <v>45757.921095219899</v>
      </c>
      <c r="Z53" s="88">
        <v>32.078904780100856</v>
      </c>
      <c r="AA53" s="60" t="s">
        <v>1863</v>
      </c>
      <c r="AB53" s="62" t="s">
        <v>272</v>
      </c>
      <c r="AC53" s="62" t="s">
        <v>510</v>
      </c>
      <c r="AD53" s="64"/>
    </row>
    <row r="54" spans="2:30" ht="89.25" x14ac:dyDescent="0.2">
      <c r="B54" s="19" t="str">
        <f>_xlfn.XLOOKUP(tbl_PV_Risks[[#This Row],[Project Description]],tbl_PV_Meta[Proj Name],tbl_PV_Meta[Work ID '#],,0)</f>
        <v>1000294</v>
      </c>
      <c r="C54" s="19">
        <f>COUNTIF(PV_ActiveRisks!A:A,tbl_PV_Risks[[#This Row],[Work ID '#]])</f>
        <v>0</v>
      </c>
      <c r="D54" s="19">
        <f>IF(AND(tbl_PV_Risks[[#This Row],[Due Date]]&lt;=PV_Meta!$B$7,AND(tbl_PV_Risks[[#This Row],[Status]]&lt;&gt;"Closed",tbl_PV_Risks[[#This Row],[Status]]&lt;&gt;"On Hold",tbl_PV_Risks[[#This Row],[Status]]&lt;&gt;"Transferred")),1,0)</f>
        <v>0</v>
      </c>
      <c r="E54" s="19">
        <f>IF(AND(tbl_PV_Risks[[#This Row],[Status]]&lt;&gt;"Closed",tbl_PV_Risks[[#This Row],[Status]]&lt;&gt;"On Hold",tbl_PV_Risks[[#This Row],[Status]]&lt;&gt;"Transferred",tbl_PV_Risks[[#This Row],[Mitigation Action Plan]]=""),1,0)</f>
        <v>0</v>
      </c>
      <c r="F54" s="60" t="s">
        <v>1692</v>
      </c>
      <c r="G54" s="60" t="s">
        <v>1456</v>
      </c>
      <c r="H54" s="90" t="s">
        <v>1457</v>
      </c>
      <c r="I54" s="60" t="s">
        <v>1458</v>
      </c>
      <c r="J54" s="60" t="s">
        <v>1290</v>
      </c>
      <c r="K54" s="60" t="s">
        <v>1278</v>
      </c>
      <c r="L54" s="60" t="s">
        <v>1297</v>
      </c>
      <c r="M54" s="60" t="s">
        <v>510</v>
      </c>
      <c r="N54" s="60" t="s">
        <v>1892</v>
      </c>
      <c r="O54" s="61">
        <v>45822</v>
      </c>
      <c r="P54" s="60" t="s">
        <v>1281</v>
      </c>
      <c r="Q54" s="60" t="s">
        <v>1359</v>
      </c>
      <c r="R54" s="60" t="s">
        <v>1313</v>
      </c>
      <c r="S54" s="60" t="s">
        <v>2030</v>
      </c>
      <c r="T54" s="60" t="s">
        <v>2090</v>
      </c>
      <c r="U54" s="60" t="s">
        <v>510</v>
      </c>
      <c r="V54" s="60" t="s">
        <v>2148</v>
      </c>
      <c r="W54" s="60" t="s">
        <v>510</v>
      </c>
      <c r="X54" s="60" t="s">
        <v>510</v>
      </c>
      <c r="Y54" s="61">
        <v>45763.6652090278</v>
      </c>
      <c r="Z54" s="88">
        <v>26.334790972199698</v>
      </c>
      <c r="AA54" s="60" t="s">
        <v>1860</v>
      </c>
      <c r="AB54" s="62" t="s">
        <v>272</v>
      </c>
      <c r="AC54" s="62" t="s">
        <v>510</v>
      </c>
      <c r="AD54" s="64"/>
    </row>
    <row r="55" spans="2:30" ht="76.5" x14ac:dyDescent="0.2">
      <c r="B55" s="19" t="str">
        <f>_xlfn.XLOOKUP(tbl_PV_Risks[[#This Row],[Project Description]],tbl_PV_Meta[Proj Name],tbl_PV_Meta[Work ID '#],,0)</f>
        <v>1000294</v>
      </c>
      <c r="C55" s="19">
        <f>COUNTIF(PV_ActiveRisks!A:A,tbl_PV_Risks[[#This Row],[Work ID '#]])</f>
        <v>0</v>
      </c>
      <c r="D55" s="19">
        <f>IF(AND(tbl_PV_Risks[[#This Row],[Due Date]]&lt;=PV_Meta!$B$7,AND(tbl_PV_Risks[[#This Row],[Status]]&lt;&gt;"Closed",tbl_PV_Risks[[#This Row],[Status]]&lt;&gt;"On Hold",tbl_PV_Risks[[#This Row],[Status]]&lt;&gt;"Transferred")),1,0)</f>
        <v>0</v>
      </c>
      <c r="E55" s="19">
        <f>IF(AND(tbl_PV_Risks[[#This Row],[Status]]&lt;&gt;"Closed",tbl_PV_Risks[[#This Row],[Status]]&lt;&gt;"On Hold",tbl_PV_Risks[[#This Row],[Status]]&lt;&gt;"Transferred",tbl_PV_Risks[[#This Row],[Mitigation Action Plan]]=""),1,0)</f>
        <v>0</v>
      </c>
      <c r="F55" s="60" t="s">
        <v>1692</v>
      </c>
      <c r="G55" s="60" t="s">
        <v>1459</v>
      </c>
      <c r="H55" s="90" t="s">
        <v>1460</v>
      </c>
      <c r="I55" s="60" t="s">
        <v>1461</v>
      </c>
      <c r="J55" s="60" t="s">
        <v>1290</v>
      </c>
      <c r="K55" s="60" t="s">
        <v>1278</v>
      </c>
      <c r="L55" s="60" t="s">
        <v>1382</v>
      </c>
      <c r="M55" s="60" t="s">
        <v>510</v>
      </c>
      <c r="N55" s="60" t="s">
        <v>1892</v>
      </c>
      <c r="O55" s="61">
        <v>45779</v>
      </c>
      <c r="P55" s="60" t="s">
        <v>1281</v>
      </c>
      <c r="Q55" s="60" t="s">
        <v>1359</v>
      </c>
      <c r="R55" s="60" t="s">
        <v>1298</v>
      </c>
      <c r="S55" s="60" t="s">
        <v>2031</v>
      </c>
      <c r="T55" s="60" t="s">
        <v>2091</v>
      </c>
      <c r="U55" s="60" t="s">
        <v>510</v>
      </c>
      <c r="V55" s="60" t="s">
        <v>2149</v>
      </c>
      <c r="W55" s="60" t="s">
        <v>510</v>
      </c>
      <c r="X55" s="60" t="s">
        <v>510</v>
      </c>
      <c r="Y55" s="61">
        <v>45763.671042048598</v>
      </c>
      <c r="Z55" s="88">
        <v>26.328957951402117</v>
      </c>
      <c r="AA55" s="60" t="s">
        <v>1860</v>
      </c>
      <c r="AB55" s="62" t="s">
        <v>272</v>
      </c>
      <c r="AC55" s="62" t="s">
        <v>510</v>
      </c>
      <c r="AD55" s="64"/>
    </row>
    <row r="56" spans="2:30" ht="76.5" x14ac:dyDescent="0.2">
      <c r="B56" s="19" t="str">
        <f>_xlfn.XLOOKUP(tbl_PV_Risks[[#This Row],[Project Description]],tbl_PV_Meta[Proj Name],tbl_PV_Meta[Work ID '#],,0)</f>
        <v>1000294</v>
      </c>
      <c r="C56" s="19">
        <f>COUNTIF(PV_ActiveRisks!A:A,tbl_PV_Risks[[#This Row],[Work ID '#]])</f>
        <v>0</v>
      </c>
      <c r="D56" s="19">
        <f>IF(AND(tbl_PV_Risks[[#This Row],[Due Date]]&lt;=PV_Meta!$B$7,AND(tbl_PV_Risks[[#This Row],[Status]]&lt;&gt;"Closed",tbl_PV_Risks[[#This Row],[Status]]&lt;&gt;"On Hold",tbl_PV_Risks[[#This Row],[Status]]&lt;&gt;"Transferred")),1,0)</f>
        <v>0</v>
      </c>
      <c r="E56" s="19">
        <f>IF(AND(tbl_PV_Risks[[#This Row],[Status]]&lt;&gt;"Closed",tbl_PV_Risks[[#This Row],[Status]]&lt;&gt;"On Hold",tbl_PV_Risks[[#This Row],[Status]]&lt;&gt;"Transferred",tbl_PV_Risks[[#This Row],[Mitigation Action Plan]]=""),1,0)</f>
        <v>0</v>
      </c>
      <c r="F56" s="60" t="s">
        <v>1692</v>
      </c>
      <c r="G56" s="60" t="s">
        <v>1462</v>
      </c>
      <c r="H56" s="90" t="s">
        <v>1463</v>
      </c>
      <c r="I56" s="60" t="s">
        <v>1464</v>
      </c>
      <c r="J56" s="60" t="s">
        <v>1290</v>
      </c>
      <c r="K56" s="60" t="s">
        <v>1278</v>
      </c>
      <c r="L56" s="60" t="s">
        <v>1382</v>
      </c>
      <c r="M56" s="60" t="s">
        <v>510</v>
      </c>
      <c r="N56" s="60" t="s">
        <v>1892</v>
      </c>
      <c r="O56" s="61">
        <v>45779</v>
      </c>
      <c r="P56" s="60" t="s">
        <v>1281</v>
      </c>
      <c r="Q56" s="60" t="s">
        <v>1359</v>
      </c>
      <c r="R56" s="60" t="s">
        <v>1298</v>
      </c>
      <c r="S56" s="60" t="s">
        <v>2032</v>
      </c>
      <c r="T56" s="60" t="s">
        <v>2092</v>
      </c>
      <c r="U56" s="60" t="s">
        <v>510</v>
      </c>
      <c r="V56" s="60" t="s">
        <v>2150</v>
      </c>
      <c r="W56" s="60" t="s">
        <v>510</v>
      </c>
      <c r="X56" s="60" t="s">
        <v>510</v>
      </c>
      <c r="Y56" s="61">
        <v>45763.674101585602</v>
      </c>
      <c r="Z56" s="88">
        <v>26.32589841439767</v>
      </c>
      <c r="AA56" s="60" t="s">
        <v>1860</v>
      </c>
      <c r="AB56" s="62" t="s">
        <v>272</v>
      </c>
      <c r="AC56" s="62" t="s">
        <v>510</v>
      </c>
      <c r="AD56" s="64"/>
    </row>
    <row r="57" spans="2:30" ht="76.5" x14ac:dyDescent="0.2">
      <c r="B57" s="19" t="str">
        <f>_xlfn.XLOOKUP(tbl_PV_Risks[[#This Row],[Project Description]],tbl_PV_Meta[Proj Name],tbl_PV_Meta[Work ID '#],,0)</f>
        <v>1000294</v>
      </c>
      <c r="C57" s="19">
        <f>COUNTIF(PV_ActiveRisks!A:A,tbl_PV_Risks[[#This Row],[Work ID '#]])</f>
        <v>0</v>
      </c>
      <c r="D57" s="19">
        <f>IF(AND(tbl_PV_Risks[[#This Row],[Due Date]]&lt;=PV_Meta!$B$7,AND(tbl_PV_Risks[[#This Row],[Status]]&lt;&gt;"Closed",tbl_PV_Risks[[#This Row],[Status]]&lt;&gt;"On Hold",tbl_PV_Risks[[#This Row],[Status]]&lt;&gt;"Transferred")),1,0)</f>
        <v>0</v>
      </c>
      <c r="E57" s="19">
        <f>IF(AND(tbl_PV_Risks[[#This Row],[Status]]&lt;&gt;"Closed",tbl_PV_Risks[[#This Row],[Status]]&lt;&gt;"On Hold",tbl_PV_Risks[[#This Row],[Status]]&lt;&gt;"Transferred",tbl_PV_Risks[[#This Row],[Mitigation Action Plan]]=""),1,0)</f>
        <v>0</v>
      </c>
      <c r="F57" s="60" t="s">
        <v>1692</v>
      </c>
      <c r="G57" s="60" t="s">
        <v>1465</v>
      </c>
      <c r="H57" s="90" t="s">
        <v>1466</v>
      </c>
      <c r="I57" s="60" t="s">
        <v>1467</v>
      </c>
      <c r="J57" s="60" t="s">
        <v>1290</v>
      </c>
      <c r="K57" s="60" t="s">
        <v>1278</v>
      </c>
      <c r="L57" s="60" t="s">
        <v>1382</v>
      </c>
      <c r="M57" s="60" t="s">
        <v>510</v>
      </c>
      <c r="N57" s="60" t="s">
        <v>1892</v>
      </c>
      <c r="O57" s="61">
        <v>45779</v>
      </c>
      <c r="P57" s="60" t="s">
        <v>1291</v>
      </c>
      <c r="Q57" s="60" t="s">
        <v>1359</v>
      </c>
      <c r="R57" s="60" t="s">
        <v>1298</v>
      </c>
      <c r="S57" s="60" t="s">
        <v>2033</v>
      </c>
      <c r="T57" s="60" t="s">
        <v>2093</v>
      </c>
      <c r="U57" s="60" t="s">
        <v>510</v>
      </c>
      <c r="V57" s="60" t="s">
        <v>2151</v>
      </c>
      <c r="W57" s="60" t="s">
        <v>510</v>
      </c>
      <c r="X57" s="60" t="s">
        <v>510</v>
      </c>
      <c r="Y57" s="61">
        <v>45763.679489548602</v>
      </c>
      <c r="Z57" s="88">
        <v>26.32051045139815</v>
      </c>
      <c r="AA57" s="60" t="s">
        <v>1860</v>
      </c>
      <c r="AB57" s="62" t="s">
        <v>272</v>
      </c>
      <c r="AC57" s="62" t="s">
        <v>510</v>
      </c>
      <c r="AD57" s="64"/>
    </row>
    <row r="58" spans="2:30" ht="76.5" x14ac:dyDescent="0.2">
      <c r="B58" s="19" t="str">
        <f>_xlfn.XLOOKUP(tbl_PV_Risks[[#This Row],[Project Description]],tbl_PV_Meta[Proj Name],tbl_PV_Meta[Work ID '#],,0)</f>
        <v>1000294</v>
      </c>
      <c r="C58" s="19">
        <f>COUNTIF(PV_ActiveRisks!A:A,tbl_PV_Risks[[#This Row],[Work ID '#]])</f>
        <v>0</v>
      </c>
      <c r="D58" s="19">
        <f>IF(AND(tbl_PV_Risks[[#This Row],[Due Date]]&lt;=PV_Meta!$B$7,AND(tbl_PV_Risks[[#This Row],[Status]]&lt;&gt;"Closed",tbl_PV_Risks[[#This Row],[Status]]&lt;&gt;"On Hold",tbl_PV_Risks[[#This Row],[Status]]&lt;&gt;"Transferred")),1,0)</f>
        <v>0</v>
      </c>
      <c r="E58" s="19">
        <f>IF(AND(tbl_PV_Risks[[#This Row],[Status]]&lt;&gt;"Closed",tbl_PV_Risks[[#This Row],[Status]]&lt;&gt;"On Hold",tbl_PV_Risks[[#This Row],[Status]]&lt;&gt;"Transferred",tbl_PV_Risks[[#This Row],[Mitigation Action Plan]]=""),1,0)</f>
        <v>0</v>
      </c>
      <c r="F58" s="60" t="s">
        <v>1692</v>
      </c>
      <c r="G58" s="60" t="s">
        <v>1468</v>
      </c>
      <c r="H58" s="90" t="s">
        <v>1469</v>
      </c>
      <c r="I58" s="60" t="s">
        <v>1470</v>
      </c>
      <c r="J58" s="60" t="s">
        <v>1290</v>
      </c>
      <c r="K58" s="60" t="s">
        <v>1278</v>
      </c>
      <c r="L58" s="60" t="s">
        <v>1305</v>
      </c>
      <c r="M58" s="60" t="s">
        <v>510</v>
      </c>
      <c r="N58" s="60" t="s">
        <v>1892</v>
      </c>
      <c r="O58" s="61">
        <v>45779</v>
      </c>
      <c r="P58" s="60" t="s">
        <v>1281</v>
      </c>
      <c r="Q58" s="60" t="s">
        <v>1359</v>
      </c>
      <c r="R58" s="60" t="s">
        <v>1298</v>
      </c>
      <c r="S58" s="60" t="s">
        <v>2034</v>
      </c>
      <c r="T58" s="60" t="s">
        <v>2094</v>
      </c>
      <c r="U58" s="60" t="s">
        <v>510</v>
      </c>
      <c r="V58" s="60" t="s">
        <v>2152</v>
      </c>
      <c r="W58" s="60" t="s">
        <v>510</v>
      </c>
      <c r="X58" s="60" t="s">
        <v>510</v>
      </c>
      <c r="Y58" s="61">
        <v>45763.6845678588</v>
      </c>
      <c r="Z58" s="88">
        <v>26.31543214120029</v>
      </c>
      <c r="AA58" s="60" t="s">
        <v>1860</v>
      </c>
      <c r="AB58" s="62" t="s">
        <v>272</v>
      </c>
      <c r="AC58" s="62" t="s">
        <v>510</v>
      </c>
      <c r="AD58" s="64"/>
    </row>
    <row r="59" spans="2:30" ht="63.75" x14ac:dyDescent="0.2">
      <c r="B59" s="19" t="str">
        <f>_xlfn.XLOOKUP(tbl_PV_Risks[[#This Row],[Project Description]],tbl_PV_Meta[Proj Name],tbl_PV_Meta[Work ID '#],,0)</f>
        <v>1000294</v>
      </c>
      <c r="C59" s="19">
        <f>COUNTIF(PV_ActiveRisks!A:A,tbl_PV_Risks[[#This Row],[Work ID '#]])</f>
        <v>0</v>
      </c>
      <c r="D59" s="19">
        <f>IF(AND(tbl_PV_Risks[[#This Row],[Due Date]]&lt;=PV_Meta!$B$7,AND(tbl_PV_Risks[[#This Row],[Status]]&lt;&gt;"Closed",tbl_PV_Risks[[#This Row],[Status]]&lt;&gt;"On Hold",tbl_PV_Risks[[#This Row],[Status]]&lt;&gt;"Transferred")),1,0)</f>
        <v>0</v>
      </c>
      <c r="E59" s="19">
        <f>IF(AND(tbl_PV_Risks[[#This Row],[Status]]&lt;&gt;"Closed",tbl_PV_Risks[[#This Row],[Status]]&lt;&gt;"On Hold",tbl_PV_Risks[[#This Row],[Status]]&lt;&gt;"Transferred",tbl_PV_Risks[[#This Row],[Mitigation Action Plan]]=""),1,0)</f>
        <v>0</v>
      </c>
      <c r="F59" s="60" t="s">
        <v>1692</v>
      </c>
      <c r="G59" s="60" t="s">
        <v>1471</v>
      </c>
      <c r="H59" s="90" t="s">
        <v>1472</v>
      </c>
      <c r="I59" s="60" t="s">
        <v>1473</v>
      </c>
      <c r="J59" s="60" t="s">
        <v>1290</v>
      </c>
      <c r="K59" s="60" t="s">
        <v>1280</v>
      </c>
      <c r="L59" s="60" t="s">
        <v>1344</v>
      </c>
      <c r="M59" s="60" t="s">
        <v>510</v>
      </c>
      <c r="N59" s="60" t="s">
        <v>1892</v>
      </c>
      <c r="O59" s="61">
        <v>45779</v>
      </c>
      <c r="P59" s="60" t="s">
        <v>1291</v>
      </c>
      <c r="Q59" s="60" t="s">
        <v>1359</v>
      </c>
      <c r="R59" s="60" t="s">
        <v>1313</v>
      </c>
      <c r="S59" s="60" t="s">
        <v>2035</v>
      </c>
      <c r="T59" s="60" t="s">
        <v>2095</v>
      </c>
      <c r="U59" s="60" t="s">
        <v>510</v>
      </c>
      <c r="V59" s="60" t="s">
        <v>2153</v>
      </c>
      <c r="W59" s="60" t="s">
        <v>510</v>
      </c>
      <c r="X59" s="60" t="s">
        <v>510</v>
      </c>
      <c r="Y59" s="61">
        <v>45763.689803669004</v>
      </c>
      <c r="Z59" s="88">
        <v>26.310196330996405</v>
      </c>
      <c r="AA59" s="60" t="s">
        <v>1860</v>
      </c>
      <c r="AB59" s="62" t="s">
        <v>272</v>
      </c>
      <c r="AC59" s="62" t="s">
        <v>510</v>
      </c>
      <c r="AD59" s="64"/>
    </row>
    <row r="60" spans="2:30" ht="76.5" x14ac:dyDescent="0.2">
      <c r="B60" s="19" t="str">
        <f>_xlfn.XLOOKUP(tbl_PV_Risks[[#This Row],[Project Description]],tbl_PV_Meta[Proj Name],tbl_PV_Meta[Work ID '#],,0)</f>
        <v>1001755</v>
      </c>
      <c r="C60" s="19">
        <f>COUNTIF(PV_ActiveRisks!A:A,tbl_PV_Risks[[#This Row],[Work ID '#]])</f>
        <v>0</v>
      </c>
      <c r="D60" s="19">
        <f>IF(AND(tbl_PV_Risks[[#This Row],[Due Date]]&lt;=PV_Meta!$B$7,AND(tbl_PV_Risks[[#This Row],[Status]]&lt;&gt;"Closed",tbl_PV_Risks[[#This Row],[Status]]&lt;&gt;"On Hold",tbl_PV_Risks[[#This Row],[Status]]&lt;&gt;"Transferred")),1,0)</f>
        <v>0</v>
      </c>
      <c r="E60" s="19">
        <f>IF(AND(tbl_PV_Risks[[#This Row],[Status]]&lt;&gt;"Closed",tbl_PV_Risks[[#This Row],[Status]]&lt;&gt;"On Hold",tbl_PV_Risks[[#This Row],[Status]]&lt;&gt;"Transferred",tbl_PV_Risks[[#This Row],[Mitigation Action Plan]]=""),1,0)</f>
        <v>0</v>
      </c>
      <c r="F60" s="60" t="s">
        <v>1805</v>
      </c>
      <c r="G60" s="60" t="s">
        <v>1474</v>
      </c>
      <c r="H60" s="90" t="s">
        <v>1475</v>
      </c>
      <c r="I60" s="60" t="s">
        <v>1476</v>
      </c>
      <c r="J60" s="60" t="s">
        <v>1290</v>
      </c>
      <c r="K60" s="60" t="s">
        <v>1278</v>
      </c>
      <c r="L60" s="60" t="s">
        <v>1351</v>
      </c>
      <c r="M60" s="60" t="s">
        <v>510</v>
      </c>
      <c r="N60" s="60" t="s">
        <v>1924</v>
      </c>
      <c r="O60" s="61">
        <v>45782</v>
      </c>
      <c r="P60" s="60" t="s">
        <v>1291</v>
      </c>
      <c r="Q60" s="60" t="s">
        <v>1292</v>
      </c>
      <c r="R60" s="60" t="s">
        <v>1352</v>
      </c>
      <c r="S60" s="60" t="s">
        <v>2036</v>
      </c>
      <c r="T60" s="60" t="s">
        <v>2096</v>
      </c>
      <c r="U60" s="60" t="s">
        <v>510</v>
      </c>
      <c r="V60" s="60" t="s">
        <v>2154</v>
      </c>
      <c r="W60" s="60" t="s">
        <v>510</v>
      </c>
      <c r="X60" s="60" t="s">
        <v>510</v>
      </c>
      <c r="Y60" s="61">
        <v>45770.610465821803</v>
      </c>
      <c r="Z60" s="88">
        <v>19.389534178197209</v>
      </c>
      <c r="AA60" s="60" t="s">
        <v>1860</v>
      </c>
      <c r="AB60" s="62" t="s">
        <v>272</v>
      </c>
      <c r="AC60" s="62" t="s">
        <v>510</v>
      </c>
      <c r="AD60" s="64"/>
    </row>
    <row r="61" spans="2:30" ht="63.75" x14ac:dyDescent="0.2">
      <c r="B61" s="19" t="str">
        <f>_xlfn.XLOOKUP(tbl_PV_Risks[[#This Row],[Project Description]],tbl_PV_Meta[Proj Name],tbl_PV_Meta[Work ID '#],,0)</f>
        <v>1001755</v>
      </c>
      <c r="C61" s="19">
        <f>COUNTIF(PV_ActiveRisks!A:A,tbl_PV_Risks[[#This Row],[Work ID '#]])</f>
        <v>0</v>
      </c>
      <c r="D61" s="19">
        <f>IF(AND(tbl_PV_Risks[[#This Row],[Due Date]]&lt;=PV_Meta!$B$7,AND(tbl_PV_Risks[[#This Row],[Status]]&lt;&gt;"Closed",tbl_PV_Risks[[#This Row],[Status]]&lt;&gt;"On Hold",tbl_PV_Risks[[#This Row],[Status]]&lt;&gt;"Transferred")),1,0)</f>
        <v>0</v>
      </c>
      <c r="E61" s="19">
        <f>IF(AND(tbl_PV_Risks[[#This Row],[Status]]&lt;&gt;"Closed",tbl_PV_Risks[[#This Row],[Status]]&lt;&gt;"On Hold",tbl_PV_Risks[[#This Row],[Status]]&lt;&gt;"Transferred",tbl_PV_Risks[[#This Row],[Mitigation Action Plan]]=""),1,0)</f>
        <v>0</v>
      </c>
      <c r="F61" s="60" t="s">
        <v>1805</v>
      </c>
      <c r="G61" s="60" t="s">
        <v>1477</v>
      </c>
      <c r="H61" s="90" t="s">
        <v>1478</v>
      </c>
      <c r="I61" s="60" t="s">
        <v>1479</v>
      </c>
      <c r="J61" s="60" t="s">
        <v>1290</v>
      </c>
      <c r="K61" s="60" t="s">
        <v>1278</v>
      </c>
      <c r="L61" s="60" t="s">
        <v>1344</v>
      </c>
      <c r="M61" s="60" t="s">
        <v>510</v>
      </c>
      <c r="N61" s="60" t="s">
        <v>1924</v>
      </c>
      <c r="O61" s="61">
        <v>45783</v>
      </c>
      <c r="P61" s="60" t="s">
        <v>1291</v>
      </c>
      <c r="Q61" s="60" t="s">
        <v>1282</v>
      </c>
      <c r="R61" s="60" t="s">
        <v>1313</v>
      </c>
      <c r="S61" s="60" t="s">
        <v>2037</v>
      </c>
      <c r="T61" s="60" t="s">
        <v>2097</v>
      </c>
      <c r="U61" s="60" t="s">
        <v>510</v>
      </c>
      <c r="V61" s="60" t="s">
        <v>2155</v>
      </c>
      <c r="W61" s="60" t="s">
        <v>510</v>
      </c>
      <c r="X61" s="60" t="s">
        <v>510</v>
      </c>
      <c r="Y61" s="61">
        <v>45770.617187349497</v>
      </c>
      <c r="Z61" s="88">
        <v>19.382812650503183</v>
      </c>
      <c r="AA61" s="60" t="s">
        <v>1860</v>
      </c>
      <c r="AB61" s="62" t="s">
        <v>272</v>
      </c>
      <c r="AC61" s="62" t="s">
        <v>510</v>
      </c>
      <c r="AD61" s="64"/>
    </row>
    <row r="62" spans="2:30" ht="38.25" x14ac:dyDescent="0.2">
      <c r="B62" s="19" t="str">
        <f>_xlfn.XLOOKUP(tbl_PV_Risks[[#This Row],[Project Description]],tbl_PV_Meta[Proj Name],tbl_PV_Meta[Work ID '#],,0)</f>
        <v>1001349</v>
      </c>
      <c r="C62" s="19">
        <f>COUNTIF(PV_ActiveRisks!A:A,tbl_PV_Risks[[#This Row],[Work ID '#]])</f>
        <v>0</v>
      </c>
      <c r="D62" s="19">
        <f>IF(AND(tbl_PV_Risks[[#This Row],[Due Date]]&lt;=PV_Meta!$B$7,AND(tbl_PV_Risks[[#This Row],[Status]]&lt;&gt;"Closed",tbl_PV_Risks[[#This Row],[Status]]&lt;&gt;"On Hold",tbl_PV_Risks[[#This Row],[Status]]&lt;&gt;"Transferred")),1,0)</f>
        <v>0</v>
      </c>
      <c r="E62" s="19">
        <f>IF(AND(tbl_PV_Risks[[#This Row],[Status]]&lt;&gt;"Closed",tbl_PV_Risks[[#This Row],[Status]]&lt;&gt;"On Hold",tbl_PV_Risks[[#This Row],[Status]]&lt;&gt;"Transferred",tbl_PV_Risks[[#This Row],[Mitigation Action Plan]]=""),1,0)</f>
        <v>0</v>
      </c>
      <c r="F62" s="60" t="s">
        <v>1752</v>
      </c>
      <c r="G62" s="60" t="s">
        <v>1480</v>
      </c>
      <c r="H62" s="90" t="s">
        <v>1481</v>
      </c>
      <c r="I62" s="60" t="s">
        <v>1482</v>
      </c>
      <c r="J62" s="60" t="s">
        <v>1290</v>
      </c>
      <c r="K62" s="60" t="s">
        <v>1280</v>
      </c>
      <c r="L62" s="60" t="s">
        <v>1382</v>
      </c>
      <c r="M62" s="60" t="s">
        <v>510</v>
      </c>
      <c r="N62" s="60" t="s">
        <v>1981</v>
      </c>
      <c r="O62" s="61">
        <v>45807</v>
      </c>
      <c r="P62" s="60" t="s">
        <v>1291</v>
      </c>
      <c r="Q62" s="60" t="s">
        <v>1335</v>
      </c>
      <c r="R62" s="60" t="s">
        <v>510</v>
      </c>
      <c r="S62" s="60" t="s">
        <v>2038</v>
      </c>
      <c r="T62" s="60" t="s">
        <v>2098</v>
      </c>
      <c r="U62" s="60" t="s">
        <v>510</v>
      </c>
      <c r="V62" s="60" t="s">
        <v>2156</v>
      </c>
      <c r="W62" s="60" t="s">
        <v>510</v>
      </c>
      <c r="X62" s="60" t="s">
        <v>510</v>
      </c>
      <c r="Y62" s="61">
        <v>45783.454033182898</v>
      </c>
      <c r="Z62" s="88">
        <v>6.5459668171024532</v>
      </c>
      <c r="AA62" s="60" t="s">
        <v>1860</v>
      </c>
      <c r="AB62" s="62" t="s">
        <v>272</v>
      </c>
      <c r="AC62" s="62" t="s">
        <v>510</v>
      </c>
      <c r="AD62" s="64"/>
    </row>
    <row r="63" spans="2:30" ht="89.25" x14ac:dyDescent="0.2">
      <c r="B63" s="19" t="str">
        <f>_xlfn.XLOOKUP(tbl_PV_Risks[[#This Row],[Project Description]],tbl_PV_Meta[Proj Name],tbl_PV_Meta[Work ID '#],,0)</f>
        <v>1001755</v>
      </c>
      <c r="C63" s="19">
        <f>COUNTIF(PV_ActiveRisks!A:A,tbl_PV_Risks[[#This Row],[Work ID '#]])</f>
        <v>0</v>
      </c>
      <c r="D63" s="19">
        <f>IF(AND(tbl_PV_Risks[[#This Row],[Due Date]]&lt;=PV_Meta!$B$7,AND(tbl_PV_Risks[[#This Row],[Status]]&lt;&gt;"Closed",tbl_PV_Risks[[#This Row],[Status]]&lt;&gt;"On Hold",tbl_PV_Risks[[#This Row],[Status]]&lt;&gt;"Transferred")),1,0)</f>
        <v>0</v>
      </c>
      <c r="E63" s="19">
        <f>IF(AND(tbl_PV_Risks[[#This Row],[Status]]&lt;&gt;"Closed",tbl_PV_Risks[[#This Row],[Status]]&lt;&gt;"On Hold",tbl_PV_Risks[[#This Row],[Status]]&lt;&gt;"Transferred",tbl_PV_Risks[[#This Row],[Mitigation Action Plan]]=""),1,0)</f>
        <v>0</v>
      </c>
      <c r="F63" s="60" t="s">
        <v>1805</v>
      </c>
      <c r="G63" s="60" t="s">
        <v>1483</v>
      </c>
      <c r="H63" s="90" t="s">
        <v>1484</v>
      </c>
      <c r="I63" s="60" t="s">
        <v>1485</v>
      </c>
      <c r="J63" s="60" t="s">
        <v>1290</v>
      </c>
      <c r="K63" s="60" t="s">
        <v>1280</v>
      </c>
      <c r="L63" s="60" t="s">
        <v>510</v>
      </c>
      <c r="M63" s="60" t="s">
        <v>510</v>
      </c>
      <c r="N63" s="60" t="s">
        <v>1924</v>
      </c>
      <c r="O63" s="61">
        <v>45786</v>
      </c>
      <c r="P63" s="60" t="s">
        <v>1281</v>
      </c>
      <c r="Q63" s="60" t="s">
        <v>1292</v>
      </c>
      <c r="R63" s="60" t="s">
        <v>1352</v>
      </c>
      <c r="S63" s="60" t="s">
        <v>2039</v>
      </c>
      <c r="T63" s="60" t="s">
        <v>2099</v>
      </c>
      <c r="U63" s="60" t="s">
        <v>510</v>
      </c>
      <c r="V63" s="60" t="s">
        <v>2157</v>
      </c>
      <c r="W63" s="60" t="s">
        <v>510</v>
      </c>
      <c r="X63" s="60" t="s">
        <v>510</v>
      </c>
      <c r="Y63" s="61">
        <v>45783.5663648958</v>
      </c>
      <c r="Z63" s="88">
        <v>6.4336351042002207</v>
      </c>
      <c r="AA63" s="60" t="s">
        <v>1860</v>
      </c>
      <c r="AB63" s="62" t="s">
        <v>272</v>
      </c>
      <c r="AC63" s="62" t="s">
        <v>510</v>
      </c>
      <c r="AD63" s="64"/>
    </row>
    <row r="64" spans="2:30" ht="76.5" x14ac:dyDescent="0.2">
      <c r="B64" s="19" t="str">
        <f>_xlfn.XLOOKUP(tbl_PV_Risks[[#This Row],[Project Description]],tbl_PV_Meta[Proj Name],tbl_PV_Meta[Work ID '#],,0)</f>
        <v>1000296</v>
      </c>
      <c r="C64" s="19">
        <f>COUNTIF(PV_ActiveRisks!A:A,tbl_PV_Risks[[#This Row],[Work ID '#]])</f>
        <v>0</v>
      </c>
      <c r="D64" s="19">
        <f>IF(AND(tbl_PV_Risks[[#This Row],[Due Date]]&lt;=PV_Meta!$B$7,AND(tbl_PV_Risks[[#This Row],[Status]]&lt;&gt;"Closed",tbl_PV_Risks[[#This Row],[Status]]&lt;&gt;"On Hold",tbl_PV_Risks[[#This Row],[Status]]&lt;&gt;"Transferred")),1,0)</f>
        <v>0</v>
      </c>
      <c r="E64" s="19">
        <f>IF(AND(tbl_PV_Risks[[#This Row],[Status]]&lt;&gt;"Closed",tbl_PV_Risks[[#This Row],[Status]]&lt;&gt;"On Hold",tbl_PV_Risks[[#This Row],[Status]]&lt;&gt;"Transferred",tbl_PV_Risks[[#This Row],[Mitigation Action Plan]]=""),1,0)</f>
        <v>0</v>
      </c>
      <c r="F64" s="60" t="s">
        <v>1694</v>
      </c>
      <c r="G64" s="60" t="s">
        <v>1486</v>
      </c>
      <c r="H64" s="90" t="s">
        <v>1487</v>
      </c>
      <c r="I64" s="60" t="s">
        <v>1488</v>
      </c>
      <c r="J64" s="60" t="s">
        <v>1290</v>
      </c>
      <c r="K64" s="60" t="s">
        <v>1280</v>
      </c>
      <c r="L64" s="60" t="s">
        <v>1382</v>
      </c>
      <c r="M64" s="60" t="s">
        <v>1340</v>
      </c>
      <c r="N64" s="60" t="s">
        <v>1896</v>
      </c>
      <c r="O64" s="61">
        <v>45815</v>
      </c>
      <c r="P64" s="60" t="s">
        <v>1291</v>
      </c>
      <c r="Q64" s="60" t="s">
        <v>1359</v>
      </c>
      <c r="R64" s="60" t="s">
        <v>1298</v>
      </c>
      <c r="S64" s="60" t="s">
        <v>2040</v>
      </c>
      <c r="T64" s="60" t="s">
        <v>2100</v>
      </c>
      <c r="U64" s="60" t="s">
        <v>1299</v>
      </c>
      <c r="V64" s="60" t="s">
        <v>2158</v>
      </c>
      <c r="W64" s="60" t="s">
        <v>1300</v>
      </c>
      <c r="X64" s="60" t="s">
        <v>1413</v>
      </c>
      <c r="Y64" s="61">
        <v>45784.429032488399</v>
      </c>
      <c r="Z64" s="88">
        <v>5.5709675116013386</v>
      </c>
      <c r="AA64" s="60" t="s">
        <v>1863</v>
      </c>
      <c r="AB64" s="62" t="s">
        <v>272</v>
      </c>
      <c r="AC64" s="62" t="s">
        <v>1369</v>
      </c>
      <c r="AD64" s="64"/>
    </row>
  </sheetData>
  <phoneticPr fontId="3" type="noConversion"/>
  <conditionalFormatting sqref="D6:E64">
    <cfRule type="cellIs" dxfId="1" priority="1" operator="equal">
      <formula>1</formula>
    </cfRule>
  </conditionalFormatting>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E5EBC-92A1-47D7-968A-06A5F015A49B}">
  <sheetPr>
    <tabColor theme="8" tint="0.59999389629810485"/>
  </sheetPr>
  <dimension ref="A1:J146"/>
  <sheetViews>
    <sheetView workbookViewId="0">
      <selection activeCell="E15" sqref="E15"/>
    </sheetView>
  </sheetViews>
  <sheetFormatPr defaultRowHeight="15" x14ac:dyDescent="0.25"/>
  <cols>
    <col min="1" max="1" width="10.7109375" bestFit="1" customWidth="1"/>
    <col min="2" max="2" width="8.28515625" bestFit="1" customWidth="1"/>
    <col min="3" max="3" width="49" bestFit="1" customWidth="1"/>
    <col min="4" max="4" width="31" bestFit="1" customWidth="1"/>
    <col min="5" max="5" width="8.140625" bestFit="1" customWidth="1"/>
    <col min="6" max="6" width="25.7109375" bestFit="1" customWidth="1"/>
    <col min="7" max="7" width="22.85546875" bestFit="1" customWidth="1"/>
    <col min="8" max="8" width="18.140625" bestFit="1" customWidth="1"/>
    <col min="9" max="9" width="10.7109375" bestFit="1" customWidth="1"/>
    <col min="10" max="10" width="11.85546875" bestFit="1" customWidth="1"/>
  </cols>
  <sheetData>
    <row r="1" spans="1:10" x14ac:dyDescent="0.25">
      <c r="A1" t="s">
        <v>272</v>
      </c>
      <c r="B1" t="s">
        <v>1489</v>
      </c>
      <c r="C1" t="s">
        <v>1490</v>
      </c>
      <c r="D1" t="s">
        <v>1259</v>
      </c>
      <c r="E1" t="s">
        <v>1257</v>
      </c>
      <c r="F1" t="s">
        <v>1491</v>
      </c>
      <c r="G1" t="s">
        <v>1492</v>
      </c>
      <c r="H1" t="s">
        <v>1493</v>
      </c>
      <c r="I1" t="s">
        <v>1262</v>
      </c>
      <c r="J1" t="s">
        <v>1494</v>
      </c>
    </row>
    <row r="2" spans="1:10" x14ac:dyDescent="0.25">
      <c r="A2" t="s">
        <v>1719</v>
      </c>
      <c r="B2">
        <v>165204</v>
      </c>
      <c r="C2" t="s">
        <v>1495</v>
      </c>
      <c r="D2" t="s">
        <v>1496</v>
      </c>
      <c r="E2" t="s">
        <v>1290</v>
      </c>
      <c r="F2" t="s">
        <v>1281</v>
      </c>
      <c r="G2" t="s">
        <v>1497</v>
      </c>
      <c r="H2" t="s">
        <v>1280</v>
      </c>
      <c r="I2" s="4">
        <v>45351</v>
      </c>
      <c r="J2" t="s">
        <v>274</v>
      </c>
    </row>
    <row r="3" spans="1:10" x14ac:dyDescent="0.25">
      <c r="A3" t="s">
        <v>1719</v>
      </c>
      <c r="B3">
        <v>165205</v>
      </c>
      <c r="C3" t="s">
        <v>1498</v>
      </c>
      <c r="D3" t="s">
        <v>1496</v>
      </c>
      <c r="E3" t="s">
        <v>1290</v>
      </c>
      <c r="F3" t="s">
        <v>1281</v>
      </c>
      <c r="G3" t="s">
        <v>1497</v>
      </c>
      <c r="H3" t="s">
        <v>1280</v>
      </c>
      <c r="I3" s="4">
        <v>45382</v>
      </c>
      <c r="J3" t="s">
        <v>274</v>
      </c>
    </row>
    <row r="4" spans="1:10" x14ac:dyDescent="0.25">
      <c r="A4" t="s">
        <v>1719</v>
      </c>
      <c r="B4">
        <v>165207</v>
      </c>
      <c r="C4" t="s">
        <v>1499</v>
      </c>
      <c r="D4" t="s">
        <v>1496</v>
      </c>
      <c r="E4" t="s">
        <v>1290</v>
      </c>
      <c r="F4" t="s">
        <v>1281</v>
      </c>
      <c r="G4" t="s">
        <v>1497</v>
      </c>
      <c r="H4" t="s">
        <v>1280</v>
      </c>
      <c r="I4" s="4">
        <v>45473</v>
      </c>
      <c r="J4" t="s">
        <v>274</v>
      </c>
    </row>
    <row r="5" spans="1:10" x14ac:dyDescent="0.25">
      <c r="A5" t="s">
        <v>1719</v>
      </c>
      <c r="B5">
        <v>165208</v>
      </c>
      <c r="C5" t="s">
        <v>1500</v>
      </c>
      <c r="D5" t="s">
        <v>1496</v>
      </c>
      <c r="E5" t="s">
        <v>1290</v>
      </c>
      <c r="F5" t="s">
        <v>1291</v>
      </c>
      <c r="G5" t="s">
        <v>1292</v>
      </c>
      <c r="H5" t="s">
        <v>1278</v>
      </c>
      <c r="I5" s="4">
        <v>45366</v>
      </c>
      <c r="J5" t="s">
        <v>274</v>
      </c>
    </row>
    <row r="6" spans="1:10" x14ac:dyDescent="0.25">
      <c r="A6" t="s">
        <v>1719</v>
      </c>
      <c r="B6">
        <v>165362</v>
      </c>
      <c r="C6" t="s">
        <v>1501</v>
      </c>
      <c r="E6" t="s">
        <v>1290</v>
      </c>
      <c r="F6" t="s">
        <v>1291</v>
      </c>
      <c r="G6" t="s">
        <v>1292</v>
      </c>
      <c r="H6" t="s">
        <v>1278</v>
      </c>
      <c r="I6" s="4">
        <v>45382</v>
      </c>
      <c r="J6" t="s">
        <v>274</v>
      </c>
    </row>
    <row r="7" spans="1:10" x14ac:dyDescent="0.25">
      <c r="A7" t="s">
        <v>1731</v>
      </c>
      <c r="B7">
        <v>210998</v>
      </c>
      <c r="C7" t="s">
        <v>1502</v>
      </c>
      <c r="D7" t="s">
        <v>1279</v>
      </c>
      <c r="E7" t="s">
        <v>1290</v>
      </c>
      <c r="F7" t="s">
        <v>1291</v>
      </c>
      <c r="G7" t="s">
        <v>1497</v>
      </c>
      <c r="H7" t="s">
        <v>1280</v>
      </c>
      <c r="I7" s="4">
        <v>45786</v>
      </c>
      <c r="J7" t="s">
        <v>274</v>
      </c>
    </row>
    <row r="8" spans="1:10" x14ac:dyDescent="0.25">
      <c r="A8" t="s">
        <v>1731</v>
      </c>
      <c r="B8">
        <v>256840</v>
      </c>
      <c r="C8" t="s">
        <v>1379</v>
      </c>
      <c r="D8" t="s">
        <v>1503</v>
      </c>
      <c r="E8" t="s">
        <v>1290</v>
      </c>
      <c r="F8" t="s">
        <v>1281</v>
      </c>
      <c r="G8" t="s">
        <v>1497</v>
      </c>
      <c r="H8" t="s">
        <v>1280</v>
      </c>
      <c r="I8" s="4">
        <v>45793</v>
      </c>
      <c r="J8" t="s">
        <v>110</v>
      </c>
    </row>
    <row r="9" spans="1:10" x14ac:dyDescent="0.25">
      <c r="A9" t="s">
        <v>1692</v>
      </c>
      <c r="B9">
        <v>270843</v>
      </c>
      <c r="C9" t="s">
        <v>1456</v>
      </c>
      <c r="D9" t="s">
        <v>1297</v>
      </c>
      <c r="E9" t="s">
        <v>1290</v>
      </c>
      <c r="F9" t="s">
        <v>1281</v>
      </c>
      <c r="G9" t="s">
        <v>1497</v>
      </c>
      <c r="H9" t="s">
        <v>1278</v>
      </c>
      <c r="I9" s="4">
        <v>45822</v>
      </c>
      <c r="J9" t="s">
        <v>110</v>
      </c>
    </row>
    <row r="10" spans="1:10" x14ac:dyDescent="0.25">
      <c r="A10" t="s">
        <v>1692</v>
      </c>
      <c r="B10">
        <v>270845</v>
      </c>
      <c r="C10" t="s">
        <v>1459</v>
      </c>
      <c r="D10" t="s">
        <v>1503</v>
      </c>
      <c r="E10" t="s">
        <v>1290</v>
      </c>
      <c r="F10" t="s">
        <v>1281</v>
      </c>
      <c r="G10" t="s">
        <v>1497</v>
      </c>
      <c r="H10" t="s">
        <v>1278</v>
      </c>
      <c r="I10" s="4">
        <v>45779</v>
      </c>
      <c r="J10" t="s">
        <v>110</v>
      </c>
    </row>
    <row r="11" spans="1:10" x14ac:dyDescent="0.25">
      <c r="A11" t="s">
        <v>1692</v>
      </c>
      <c r="B11">
        <v>270846</v>
      </c>
      <c r="C11" t="s">
        <v>1462</v>
      </c>
      <c r="D11" t="s">
        <v>1503</v>
      </c>
      <c r="E11" t="s">
        <v>1290</v>
      </c>
      <c r="F11" t="s">
        <v>1281</v>
      </c>
      <c r="G11" t="s">
        <v>1497</v>
      </c>
      <c r="H11" t="s">
        <v>1278</v>
      </c>
      <c r="I11" s="4">
        <v>45779</v>
      </c>
      <c r="J11" t="s">
        <v>110</v>
      </c>
    </row>
    <row r="12" spans="1:10" x14ac:dyDescent="0.25">
      <c r="A12" t="s">
        <v>1692</v>
      </c>
      <c r="B12">
        <v>270847</v>
      </c>
      <c r="C12" t="s">
        <v>1465</v>
      </c>
      <c r="D12" t="s">
        <v>1503</v>
      </c>
      <c r="E12" t="s">
        <v>1290</v>
      </c>
      <c r="F12" t="s">
        <v>1291</v>
      </c>
      <c r="G12" t="s">
        <v>1497</v>
      </c>
      <c r="H12" t="s">
        <v>1278</v>
      </c>
      <c r="I12" s="4">
        <v>45779</v>
      </c>
      <c r="J12" t="s">
        <v>110</v>
      </c>
    </row>
    <row r="13" spans="1:10" x14ac:dyDescent="0.25">
      <c r="A13" t="s">
        <v>1692</v>
      </c>
      <c r="B13">
        <v>270848</v>
      </c>
      <c r="C13" t="s">
        <v>1468</v>
      </c>
      <c r="D13" t="s">
        <v>1305</v>
      </c>
      <c r="E13" t="s">
        <v>1290</v>
      </c>
      <c r="F13" t="s">
        <v>1281</v>
      </c>
      <c r="G13" t="s">
        <v>1497</v>
      </c>
      <c r="H13" t="s">
        <v>1278</v>
      </c>
      <c r="I13" s="4">
        <v>45779</v>
      </c>
      <c r="J13" t="s">
        <v>110</v>
      </c>
    </row>
    <row r="14" spans="1:10" x14ac:dyDescent="0.25">
      <c r="A14" t="s">
        <v>1692</v>
      </c>
      <c r="B14">
        <v>270851</v>
      </c>
      <c r="C14" t="s">
        <v>1471</v>
      </c>
      <c r="D14" t="s">
        <v>1344</v>
      </c>
      <c r="E14" t="s">
        <v>1290</v>
      </c>
      <c r="F14" t="s">
        <v>1291</v>
      </c>
      <c r="G14" t="s">
        <v>1497</v>
      </c>
      <c r="H14" t="s">
        <v>1280</v>
      </c>
      <c r="I14" s="4">
        <v>45779</v>
      </c>
      <c r="J14" t="s">
        <v>110</v>
      </c>
    </row>
    <row r="15" spans="1:10" x14ac:dyDescent="0.25">
      <c r="A15" t="s">
        <v>1693</v>
      </c>
      <c r="B15">
        <v>173663</v>
      </c>
      <c r="C15" t="s">
        <v>1504</v>
      </c>
      <c r="E15" t="s">
        <v>1290</v>
      </c>
      <c r="F15" t="s">
        <v>1281</v>
      </c>
      <c r="G15" t="s">
        <v>1497</v>
      </c>
      <c r="H15" t="s">
        <v>1280</v>
      </c>
      <c r="I15" s="4">
        <v>45657</v>
      </c>
      <c r="J15" t="s">
        <v>274</v>
      </c>
    </row>
    <row r="16" spans="1:10" x14ac:dyDescent="0.25">
      <c r="A16" t="s">
        <v>1694</v>
      </c>
      <c r="B16">
        <v>261246</v>
      </c>
      <c r="C16" t="s">
        <v>1396</v>
      </c>
      <c r="D16" t="s">
        <v>1351</v>
      </c>
      <c r="E16" t="s">
        <v>1290</v>
      </c>
      <c r="F16" t="s">
        <v>1281</v>
      </c>
      <c r="G16" t="s">
        <v>1497</v>
      </c>
      <c r="H16" t="s">
        <v>1280</v>
      </c>
      <c r="I16" s="4">
        <v>45800</v>
      </c>
      <c r="J16" t="s">
        <v>110</v>
      </c>
    </row>
    <row r="17" spans="1:10" x14ac:dyDescent="0.25">
      <c r="A17" t="s">
        <v>1694</v>
      </c>
      <c r="B17">
        <v>267922</v>
      </c>
      <c r="C17" t="s">
        <v>1431</v>
      </c>
      <c r="D17" t="s">
        <v>1505</v>
      </c>
      <c r="E17" t="s">
        <v>1290</v>
      </c>
      <c r="F17" t="s">
        <v>1281</v>
      </c>
      <c r="G17" t="s">
        <v>1497</v>
      </c>
      <c r="H17" t="s">
        <v>1280</v>
      </c>
      <c r="I17" s="4">
        <v>45838</v>
      </c>
      <c r="J17" t="s">
        <v>110</v>
      </c>
    </row>
    <row r="18" spans="1:10" x14ac:dyDescent="0.25">
      <c r="A18" t="s">
        <v>1694</v>
      </c>
      <c r="B18">
        <v>274817</v>
      </c>
      <c r="C18" t="s">
        <v>1486</v>
      </c>
      <c r="D18" t="s">
        <v>1503</v>
      </c>
      <c r="E18" t="s">
        <v>1290</v>
      </c>
      <c r="F18" t="s">
        <v>1291</v>
      </c>
      <c r="G18" t="s">
        <v>1497</v>
      </c>
      <c r="H18" t="s">
        <v>1280</v>
      </c>
      <c r="I18" s="4">
        <v>45815</v>
      </c>
      <c r="J18" t="s">
        <v>110</v>
      </c>
    </row>
    <row r="19" spans="1:10" x14ac:dyDescent="0.25">
      <c r="A19" t="s">
        <v>1696</v>
      </c>
      <c r="B19">
        <v>221462</v>
      </c>
      <c r="C19" t="s">
        <v>1506</v>
      </c>
      <c r="E19" t="s">
        <v>1290</v>
      </c>
      <c r="F19" t="s">
        <v>1291</v>
      </c>
      <c r="G19" t="s">
        <v>1497</v>
      </c>
      <c r="H19" t="s">
        <v>1280</v>
      </c>
      <c r="I19" s="4">
        <v>45626</v>
      </c>
      <c r="J19" t="s">
        <v>274</v>
      </c>
    </row>
    <row r="20" spans="1:10" x14ac:dyDescent="0.25">
      <c r="A20" t="s">
        <v>1699</v>
      </c>
      <c r="B20">
        <v>216372</v>
      </c>
      <c r="C20" t="s">
        <v>1337</v>
      </c>
      <c r="E20" t="s">
        <v>1290</v>
      </c>
      <c r="F20" t="s">
        <v>1291</v>
      </c>
      <c r="G20" t="s">
        <v>1282</v>
      </c>
      <c r="H20" t="s">
        <v>1278</v>
      </c>
      <c r="I20" s="4">
        <v>45898</v>
      </c>
      <c r="J20" t="s">
        <v>110</v>
      </c>
    </row>
    <row r="21" spans="1:10" x14ac:dyDescent="0.25">
      <c r="A21" t="s">
        <v>1699</v>
      </c>
      <c r="B21">
        <v>269558</v>
      </c>
      <c r="C21" t="s">
        <v>1453</v>
      </c>
      <c r="D21" t="s">
        <v>1351</v>
      </c>
      <c r="E21" t="s">
        <v>1290</v>
      </c>
      <c r="F21" t="s">
        <v>1291</v>
      </c>
      <c r="G21" t="s">
        <v>1282</v>
      </c>
      <c r="H21" t="s">
        <v>1278</v>
      </c>
      <c r="I21" s="4">
        <v>45900</v>
      </c>
      <c r="J21" t="s">
        <v>110</v>
      </c>
    </row>
    <row r="22" spans="1:10" x14ac:dyDescent="0.25">
      <c r="A22" t="s">
        <v>1700</v>
      </c>
      <c r="B22">
        <v>159880</v>
      </c>
      <c r="C22" t="s">
        <v>1294</v>
      </c>
      <c r="D22" t="s">
        <v>1297</v>
      </c>
      <c r="E22" t="s">
        <v>1290</v>
      </c>
      <c r="F22" t="s">
        <v>1291</v>
      </c>
      <c r="G22" t="s">
        <v>1292</v>
      </c>
      <c r="H22" t="s">
        <v>1278</v>
      </c>
      <c r="I22" s="4">
        <v>45899</v>
      </c>
      <c r="J22" t="s">
        <v>110</v>
      </c>
    </row>
    <row r="23" spans="1:10" x14ac:dyDescent="0.25">
      <c r="A23" t="s">
        <v>1700</v>
      </c>
      <c r="B23">
        <v>159881</v>
      </c>
      <c r="C23" t="s">
        <v>1302</v>
      </c>
      <c r="D23" t="s">
        <v>1305</v>
      </c>
      <c r="E23" t="s">
        <v>1290</v>
      </c>
      <c r="F23" t="s">
        <v>1291</v>
      </c>
      <c r="G23" t="s">
        <v>1292</v>
      </c>
      <c r="H23" t="s">
        <v>1278</v>
      </c>
      <c r="I23" s="4">
        <v>46142</v>
      </c>
      <c r="J23" t="s">
        <v>110</v>
      </c>
    </row>
    <row r="24" spans="1:10" x14ac:dyDescent="0.25">
      <c r="A24" t="s">
        <v>1705</v>
      </c>
      <c r="B24">
        <v>147969</v>
      </c>
      <c r="C24" t="s">
        <v>1507</v>
      </c>
      <c r="D24" t="s">
        <v>1305</v>
      </c>
      <c r="E24" t="s">
        <v>1290</v>
      </c>
      <c r="F24" t="s">
        <v>1406</v>
      </c>
      <c r="G24" t="s">
        <v>1282</v>
      </c>
      <c r="H24" t="s">
        <v>1340</v>
      </c>
      <c r="I24" s="4">
        <v>45716</v>
      </c>
      <c r="J24" t="s">
        <v>274</v>
      </c>
    </row>
    <row r="25" spans="1:10" x14ac:dyDescent="0.25">
      <c r="A25" t="s">
        <v>1705</v>
      </c>
      <c r="B25">
        <v>233293</v>
      </c>
      <c r="C25" t="s">
        <v>1508</v>
      </c>
      <c r="D25" t="s">
        <v>1395</v>
      </c>
      <c r="E25" t="s">
        <v>1290</v>
      </c>
      <c r="F25" t="s">
        <v>1281</v>
      </c>
      <c r="G25" t="s">
        <v>1497</v>
      </c>
      <c r="H25" t="s">
        <v>1280</v>
      </c>
      <c r="I25" s="4">
        <v>45747</v>
      </c>
      <c r="J25" t="s">
        <v>274</v>
      </c>
    </row>
    <row r="26" spans="1:10" x14ac:dyDescent="0.25">
      <c r="A26" t="s">
        <v>1705</v>
      </c>
      <c r="B26">
        <v>259567</v>
      </c>
      <c r="C26" t="s">
        <v>1509</v>
      </c>
      <c r="D26" t="s">
        <v>1351</v>
      </c>
      <c r="E26" t="s">
        <v>1290</v>
      </c>
      <c r="F26" t="s">
        <v>1281</v>
      </c>
      <c r="G26" t="s">
        <v>1292</v>
      </c>
      <c r="H26" t="s">
        <v>1280</v>
      </c>
      <c r="I26" s="4">
        <v>45807</v>
      </c>
      <c r="J26" t="s">
        <v>274</v>
      </c>
    </row>
    <row r="27" spans="1:10" x14ac:dyDescent="0.25">
      <c r="A27" t="s">
        <v>1705</v>
      </c>
      <c r="B27">
        <v>259568</v>
      </c>
      <c r="C27" t="s">
        <v>1389</v>
      </c>
      <c r="D27" t="s">
        <v>1351</v>
      </c>
      <c r="E27" t="s">
        <v>1290</v>
      </c>
      <c r="F27" t="s">
        <v>1311</v>
      </c>
      <c r="G27" t="s">
        <v>1335</v>
      </c>
      <c r="H27" t="s">
        <v>1318</v>
      </c>
      <c r="I27" s="4">
        <v>45807</v>
      </c>
      <c r="J27" t="s">
        <v>110</v>
      </c>
    </row>
    <row r="28" spans="1:10" x14ac:dyDescent="0.25">
      <c r="A28" t="s">
        <v>1705</v>
      </c>
      <c r="B28">
        <v>259569</v>
      </c>
      <c r="C28" t="s">
        <v>1510</v>
      </c>
      <c r="D28" t="s">
        <v>1351</v>
      </c>
      <c r="E28" t="s">
        <v>1290</v>
      </c>
      <c r="F28" t="s">
        <v>1311</v>
      </c>
      <c r="G28" t="s">
        <v>1282</v>
      </c>
      <c r="H28" t="s">
        <v>1280</v>
      </c>
      <c r="I28" s="4">
        <v>45869</v>
      </c>
      <c r="J28" t="s">
        <v>274</v>
      </c>
    </row>
    <row r="29" spans="1:10" x14ac:dyDescent="0.25">
      <c r="A29" t="s">
        <v>1705</v>
      </c>
      <c r="B29">
        <v>259570</v>
      </c>
      <c r="C29" t="s">
        <v>1511</v>
      </c>
      <c r="D29" t="s">
        <v>1395</v>
      </c>
      <c r="E29" t="s">
        <v>1290</v>
      </c>
      <c r="F29" t="s">
        <v>1319</v>
      </c>
      <c r="G29" t="s">
        <v>1292</v>
      </c>
      <c r="H29" t="s">
        <v>1318</v>
      </c>
      <c r="I29" s="4">
        <v>45869</v>
      </c>
      <c r="J29" t="s">
        <v>274</v>
      </c>
    </row>
    <row r="30" spans="1:10" x14ac:dyDescent="0.25">
      <c r="A30" t="s">
        <v>1705</v>
      </c>
      <c r="B30">
        <v>259571</v>
      </c>
      <c r="C30" t="s">
        <v>1512</v>
      </c>
      <c r="D30" t="s">
        <v>1351</v>
      </c>
      <c r="E30" t="s">
        <v>1290</v>
      </c>
      <c r="F30" t="s">
        <v>1311</v>
      </c>
      <c r="G30" t="s">
        <v>1282</v>
      </c>
      <c r="H30" t="s">
        <v>1280</v>
      </c>
      <c r="I30" s="4">
        <v>45744</v>
      </c>
      <c r="J30" t="s">
        <v>274</v>
      </c>
    </row>
    <row r="31" spans="1:10" x14ac:dyDescent="0.25">
      <c r="A31" t="s">
        <v>1705</v>
      </c>
      <c r="B31">
        <v>274345</v>
      </c>
      <c r="C31" t="s">
        <v>1513</v>
      </c>
      <c r="D31" t="s">
        <v>1505</v>
      </c>
      <c r="E31" t="s">
        <v>1290</v>
      </c>
      <c r="F31" t="s">
        <v>1281</v>
      </c>
      <c r="G31" t="s">
        <v>1292</v>
      </c>
      <c r="H31" t="s">
        <v>1280</v>
      </c>
      <c r="I31" s="4">
        <v>46081</v>
      </c>
      <c r="J31" t="s">
        <v>274</v>
      </c>
    </row>
    <row r="32" spans="1:10" x14ac:dyDescent="0.25">
      <c r="A32" t="s">
        <v>1705</v>
      </c>
      <c r="B32">
        <v>274939</v>
      </c>
      <c r="C32" t="s">
        <v>1514</v>
      </c>
      <c r="E32" t="s">
        <v>1290</v>
      </c>
      <c r="F32" t="s">
        <v>1406</v>
      </c>
      <c r="G32" t="s">
        <v>1282</v>
      </c>
      <c r="H32" t="s">
        <v>1340</v>
      </c>
      <c r="I32" s="4">
        <v>46081</v>
      </c>
      <c r="J32" t="s">
        <v>274</v>
      </c>
    </row>
    <row r="33" spans="1:10" x14ac:dyDescent="0.25">
      <c r="A33" t="s">
        <v>1705</v>
      </c>
      <c r="B33">
        <v>274940</v>
      </c>
      <c r="C33" t="s">
        <v>1515</v>
      </c>
      <c r="E33" t="s">
        <v>1290</v>
      </c>
      <c r="F33" t="s">
        <v>1291</v>
      </c>
      <c r="G33" t="s">
        <v>1497</v>
      </c>
      <c r="H33" t="s">
        <v>1280</v>
      </c>
      <c r="I33" s="4">
        <v>45897</v>
      </c>
      <c r="J33" t="s">
        <v>274</v>
      </c>
    </row>
    <row r="34" spans="1:10" x14ac:dyDescent="0.25">
      <c r="A34" t="s">
        <v>1705</v>
      </c>
      <c r="B34">
        <v>274943</v>
      </c>
      <c r="C34" t="s">
        <v>1516</v>
      </c>
      <c r="E34" t="s">
        <v>1290</v>
      </c>
      <c r="F34" t="s">
        <v>1281</v>
      </c>
      <c r="G34" t="s">
        <v>1497</v>
      </c>
      <c r="H34" t="s">
        <v>1280</v>
      </c>
      <c r="I34" s="4">
        <v>45869</v>
      </c>
      <c r="J34" t="s">
        <v>274</v>
      </c>
    </row>
    <row r="35" spans="1:10" x14ac:dyDescent="0.25">
      <c r="A35" t="s">
        <v>1705</v>
      </c>
      <c r="B35">
        <v>275008</v>
      </c>
      <c r="C35" t="s">
        <v>1517</v>
      </c>
      <c r="E35" t="s">
        <v>1290</v>
      </c>
      <c r="F35" t="s">
        <v>1518</v>
      </c>
      <c r="G35" t="s">
        <v>1335</v>
      </c>
      <c r="H35" t="s">
        <v>1278</v>
      </c>
      <c r="I35" s="4">
        <v>45808</v>
      </c>
      <c r="J35" t="s">
        <v>274</v>
      </c>
    </row>
    <row r="36" spans="1:10" x14ac:dyDescent="0.25">
      <c r="A36" t="s">
        <v>1705</v>
      </c>
      <c r="B36">
        <v>275009</v>
      </c>
      <c r="C36" t="s">
        <v>1519</v>
      </c>
      <c r="E36" t="s">
        <v>1290</v>
      </c>
      <c r="F36" t="s">
        <v>1406</v>
      </c>
      <c r="G36" t="s">
        <v>1335</v>
      </c>
      <c r="H36" t="s">
        <v>1280</v>
      </c>
      <c r="I36" s="4">
        <v>45898</v>
      </c>
      <c r="J36" t="s">
        <v>274</v>
      </c>
    </row>
    <row r="37" spans="1:10" x14ac:dyDescent="0.25">
      <c r="A37" t="s">
        <v>1705</v>
      </c>
      <c r="B37">
        <v>275012</v>
      </c>
      <c r="C37" t="s">
        <v>1520</v>
      </c>
      <c r="E37" t="s">
        <v>1290</v>
      </c>
      <c r="F37" t="s">
        <v>1406</v>
      </c>
      <c r="G37" t="s">
        <v>1292</v>
      </c>
      <c r="H37" t="s">
        <v>1278</v>
      </c>
      <c r="I37" s="4">
        <v>45898</v>
      </c>
      <c r="J37" t="s">
        <v>274</v>
      </c>
    </row>
    <row r="38" spans="1:10" x14ac:dyDescent="0.25">
      <c r="A38" t="s">
        <v>1706</v>
      </c>
      <c r="B38">
        <v>138635</v>
      </c>
      <c r="C38" t="s">
        <v>1275</v>
      </c>
      <c r="D38" t="s">
        <v>1279</v>
      </c>
      <c r="E38" t="s">
        <v>136</v>
      </c>
      <c r="F38" t="s">
        <v>1281</v>
      </c>
      <c r="G38" t="s">
        <v>1282</v>
      </c>
      <c r="H38" t="s">
        <v>1278</v>
      </c>
      <c r="I38" s="4">
        <v>45471</v>
      </c>
      <c r="J38" t="s">
        <v>110</v>
      </c>
    </row>
    <row r="39" spans="1:10" x14ac:dyDescent="0.25">
      <c r="A39" t="s">
        <v>1706</v>
      </c>
      <c r="B39">
        <v>203233</v>
      </c>
      <c r="C39" t="s">
        <v>1308</v>
      </c>
      <c r="D39" t="s">
        <v>1297</v>
      </c>
      <c r="E39" t="s">
        <v>136</v>
      </c>
      <c r="F39" t="s">
        <v>1311</v>
      </c>
      <c r="G39" t="s">
        <v>1312</v>
      </c>
      <c r="H39" t="s">
        <v>1278</v>
      </c>
      <c r="I39" s="4">
        <v>45534</v>
      </c>
      <c r="J39" t="s">
        <v>110</v>
      </c>
    </row>
    <row r="40" spans="1:10" x14ac:dyDescent="0.25">
      <c r="A40" t="s">
        <v>1706</v>
      </c>
      <c r="B40">
        <v>203234</v>
      </c>
      <c r="C40" t="s">
        <v>1315</v>
      </c>
      <c r="D40" t="s">
        <v>1279</v>
      </c>
      <c r="E40" t="s">
        <v>136</v>
      </c>
      <c r="F40" t="s">
        <v>1319</v>
      </c>
      <c r="G40" t="s">
        <v>1312</v>
      </c>
      <c r="H40" t="s">
        <v>1280</v>
      </c>
      <c r="I40" s="4">
        <v>45535</v>
      </c>
      <c r="J40" t="s">
        <v>110</v>
      </c>
    </row>
    <row r="41" spans="1:10" x14ac:dyDescent="0.25">
      <c r="A41" t="s">
        <v>1706</v>
      </c>
      <c r="B41">
        <v>203242</v>
      </c>
      <c r="C41" t="s">
        <v>1322</v>
      </c>
      <c r="D41" t="s">
        <v>1297</v>
      </c>
      <c r="E41" t="s">
        <v>136</v>
      </c>
      <c r="F41" t="s">
        <v>1311</v>
      </c>
      <c r="G41" t="s">
        <v>1312</v>
      </c>
      <c r="H41" t="s">
        <v>1278</v>
      </c>
      <c r="I41" s="4">
        <v>45534</v>
      </c>
      <c r="J41" t="s">
        <v>110</v>
      </c>
    </row>
    <row r="42" spans="1:10" x14ac:dyDescent="0.25">
      <c r="A42" t="s">
        <v>1706</v>
      </c>
      <c r="B42">
        <v>203245</v>
      </c>
      <c r="C42" t="s">
        <v>1325</v>
      </c>
      <c r="D42" t="s">
        <v>1279</v>
      </c>
      <c r="E42" t="s">
        <v>136</v>
      </c>
      <c r="F42" t="s">
        <v>1311</v>
      </c>
      <c r="G42" t="s">
        <v>1312</v>
      </c>
      <c r="H42" t="s">
        <v>1278</v>
      </c>
      <c r="I42" s="4">
        <v>45534</v>
      </c>
      <c r="J42" t="s">
        <v>110</v>
      </c>
    </row>
    <row r="43" spans="1:10" x14ac:dyDescent="0.25">
      <c r="A43" t="s">
        <v>1708</v>
      </c>
      <c r="B43">
        <v>226382</v>
      </c>
      <c r="C43" t="s">
        <v>1341</v>
      </c>
      <c r="D43" t="s">
        <v>1344</v>
      </c>
      <c r="E43" t="s">
        <v>1290</v>
      </c>
      <c r="F43" t="s">
        <v>1281</v>
      </c>
      <c r="G43" t="s">
        <v>1292</v>
      </c>
      <c r="H43" t="s">
        <v>1280</v>
      </c>
      <c r="I43" s="4">
        <v>45838</v>
      </c>
      <c r="J43" t="s">
        <v>110</v>
      </c>
    </row>
    <row r="44" spans="1:10" x14ac:dyDescent="0.25">
      <c r="A44" t="s">
        <v>1708</v>
      </c>
      <c r="B44">
        <v>255734</v>
      </c>
      <c r="C44" t="s">
        <v>1521</v>
      </c>
      <c r="E44" t="s">
        <v>1290</v>
      </c>
      <c r="F44" t="s">
        <v>1281</v>
      </c>
      <c r="G44" t="s">
        <v>1282</v>
      </c>
      <c r="H44" t="s">
        <v>1278</v>
      </c>
      <c r="I44" s="4">
        <v>46071</v>
      </c>
      <c r="J44" t="s">
        <v>274</v>
      </c>
    </row>
    <row r="45" spans="1:10" x14ac:dyDescent="0.25">
      <c r="A45" t="s">
        <v>1708</v>
      </c>
      <c r="B45">
        <v>258328</v>
      </c>
      <c r="C45" t="s">
        <v>1383</v>
      </c>
      <c r="D45" t="s">
        <v>1351</v>
      </c>
      <c r="E45" t="s">
        <v>1290</v>
      </c>
      <c r="F45" t="s">
        <v>1311</v>
      </c>
      <c r="G45" t="s">
        <v>1292</v>
      </c>
      <c r="H45" t="s">
        <v>1280</v>
      </c>
      <c r="I45" s="4">
        <v>45808</v>
      </c>
      <c r="J45" t="s">
        <v>110</v>
      </c>
    </row>
    <row r="46" spans="1:10" x14ac:dyDescent="0.25">
      <c r="A46" t="s">
        <v>1708</v>
      </c>
      <c r="B46">
        <v>265632</v>
      </c>
      <c r="C46" t="s">
        <v>1522</v>
      </c>
      <c r="D46" t="s">
        <v>1305</v>
      </c>
      <c r="E46" t="s">
        <v>1290</v>
      </c>
      <c r="F46" t="s">
        <v>1291</v>
      </c>
      <c r="G46" t="s">
        <v>1292</v>
      </c>
      <c r="H46" t="s">
        <v>1278</v>
      </c>
      <c r="I46" s="4">
        <v>46203</v>
      </c>
      <c r="J46" t="s">
        <v>274</v>
      </c>
    </row>
    <row r="47" spans="1:10" x14ac:dyDescent="0.25">
      <c r="A47" t="s">
        <v>1708</v>
      </c>
      <c r="B47">
        <v>265633</v>
      </c>
      <c r="C47" t="s">
        <v>1523</v>
      </c>
      <c r="D47" t="s">
        <v>1305</v>
      </c>
      <c r="E47" t="s">
        <v>1290</v>
      </c>
      <c r="F47" t="s">
        <v>1291</v>
      </c>
      <c r="G47" t="s">
        <v>1292</v>
      </c>
      <c r="H47" t="s">
        <v>1278</v>
      </c>
      <c r="I47" s="4">
        <v>46203</v>
      </c>
      <c r="J47" t="s">
        <v>274</v>
      </c>
    </row>
    <row r="48" spans="1:10" x14ac:dyDescent="0.25">
      <c r="A48" t="s">
        <v>1708</v>
      </c>
      <c r="B48">
        <v>265634</v>
      </c>
      <c r="C48" t="s">
        <v>1524</v>
      </c>
      <c r="D48" t="s">
        <v>1305</v>
      </c>
      <c r="E48" t="s">
        <v>1290</v>
      </c>
      <c r="F48" t="s">
        <v>1291</v>
      </c>
      <c r="G48" t="s">
        <v>1292</v>
      </c>
      <c r="H48" t="s">
        <v>1278</v>
      </c>
      <c r="I48" s="4">
        <v>46203</v>
      </c>
      <c r="J48" t="s">
        <v>274</v>
      </c>
    </row>
    <row r="49" spans="1:10" x14ac:dyDescent="0.25">
      <c r="A49" t="s">
        <v>1708</v>
      </c>
      <c r="B49">
        <v>265635</v>
      </c>
      <c r="C49" t="s">
        <v>1525</v>
      </c>
      <c r="D49" t="s">
        <v>1505</v>
      </c>
      <c r="E49" t="s">
        <v>1290</v>
      </c>
      <c r="F49" t="s">
        <v>1291</v>
      </c>
      <c r="G49" t="s">
        <v>1292</v>
      </c>
      <c r="H49" t="s">
        <v>1278</v>
      </c>
      <c r="I49" s="4">
        <v>46203</v>
      </c>
      <c r="J49" t="s">
        <v>274</v>
      </c>
    </row>
    <row r="50" spans="1:10" x14ac:dyDescent="0.25">
      <c r="A50" t="s">
        <v>1708</v>
      </c>
      <c r="B50">
        <v>265636</v>
      </c>
      <c r="C50" t="s">
        <v>1526</v>
      </c>
      <c r="D50" t="s">
        <v>1351</v>
      </c>
      <c r="E50" t="s">
        <v>1290</v>
      </c>
      <c r="F50" t="s">
        <v>1291</v>
      </c>
      <c r="G50" t="s">
        <v>1292</v>
      </c>
      <c r="H50" t="s">
        <v>1278</v>
      </c>
      <c r="I50" s="4">
        <v>46203</v>
      </c>
      <c r="J50" t="s">
        <v>274</v>
      </c>
    </row>
    <row r="51" spans="1:10" x14ac:dyDescent="0.25">
      <c r="A51" t="s">
        <v>1708</v>
      </c>
      <c r="B51">
        <v>265637</v>
      </c>
      <c r="C51" t="s">
        <v>1527</v>
      </c>
      <c r="E51" t="s">
        <v>1290</v>
      </c>
      <c r="F51" t="s">
        <v>1291</v>
      </c>
      <c r="G51" t="s">
        <v>1292</v>
      </c>
      <c r="H51" t="s">
        <v>1278</v>
      </c>
      <c r="I51" s="4">
        <v>46203</v>
      </c>
      <c r="J51" t="s">
        <v>274</v>
      </c>
    </row>
    <row r="52" spans="1:10" x14ac:dyDescent="0.25">
      <c r="A52" t="s">
        <v>1708</v>
      </c>
      <c r="B52">
        <v>265638</v>
      </c>
      <c r="C52" t="s">
        <v>1528</v>
      </c>
      <c r="E52" t="s">
        <v>1290</v>
      </c>
      <c r="F52" t="s">
        <v>1291</v>
      </c>
      <c r="G52" t="s">
        <v>1292</v>
      </c>
      <c r="H52" t="s">
        <v>1278</v>
      </c>
      <c r="I52" s="4">
        <v>46203</v>
      </c>
      <c r="J52" t="s">
        <v>274</v>
      </c>
    </row>
    <row r="53" spans="1:10" x14ac:dyDescent="0.25">
      <c r="A53" t="s">
        <v>1708</v>
      </c>
      <c r="B53">
        <v>265639</v>
      </c>
      <c r="C53" t="s">
        <v>1529</v>
      </c>
      <c r="E53" t="s">
        <v>1290</v>
      </c>
      <c r="F53" t="s">
        <v>1291</v>
      </c>
      <c r="G53" t="s">
        <v>1292</v>
      </c>
      <c r="H53" t="s">
        <v>1278</v>
      </c>
      <c r="I53" s="4">
        <v>46203</v>
      </c>
      <c r="J53" t="s">
        <v>274</v>
      </c>
    </row>
    <row r="54" spans="1:10" x14ac:dyDescent="0.25">
      <c r="A54" t="s">
        <v>1708</v>
      </c>
      <c r="B54">
        <v>265642</v>
      </c>
      <c r="C54" t="s">
        <v>1530</v>
      </c>
      <c r="E54" t="s">
        <v>1290</v>
      </c>
      <c r="F54" t="s">
        <v>1291</v>
      </c>
      <c r="G54" t="s">
        <v>1292</v>
      </c>
      <c r="H54" t="s">
        <v>1278</v>
      </c>
      <c r="I54" s="4">
        <v>46203</v>
      </c>
      <c r="J54" t="s">
        <v>274</v>
      </c>
    </row>
    <row r="55" spans="1:10" x14ac:dyDescent="0.25">
      <c r="A55" t="s">
        <v>1708</v>
      </c>
      <c r="B55">
        <v>265643</v>
      </c>
      <c r="C55" t="s">
        <v>1531</v>
      </c>
      <c r="E55" t="s">
        <v>1290</v>
      </c>
      <c r="F55" t="s">
        <v>1291</v>
      </c>
      <c r="G55" t="s">
        <v>1292</v>
      </c>
      <c r="H55" t="s">
        <v>1278</v>
      </c>
      <c r="I55" s="4">
        <v>46203</v>
      </c>
      <c r="J55" t="s">
        <v>274</v>
      </c>
    </row>
    <row r="56" spans="1:10" x14ac:dyDescent="0.25">
      <c r="A56" t="s">
        <v>1708</v>
      </c>
      <c r="B56">
        <v>265644</v>
      </c>
      <c r="C56" t="s">
        <v>1532</v>
      </c>
      <c r="E56" t="s">
        <v>1290</v>
      </c>
      <c r="F56" t="s">
        <v>1291</v>
      </c>
      <c r="G56" t="s">
        <v>1292</v>
      </c>
      <c r="H56" t="s">
        <v>1278</v>
      </c>
      <c r="I56" s="4">
        <v>46203</v>
      </c>
      <c r="J56" t="s">
        <v>274</v>
      </c>
    </row>
    <row r="57" spans="1:10" x14ac:dyDescent="0.25">
      <c r="A57" t="s">
        <v>1708</v>
      </c>
      <c r="B57">
        <v>265645</v>
      </c>
      <c r="C57" t="s">
        <v>1533</v>
      </c>
      <c r="E57" t="s">
        <v>1290</v>
      </c>
      <c r="F57" t="s">
        <v>1291</v>
      </c>
      <c r="G57" t="s">
        <v>1292</v>
      </c>
      <c r="H57" t="s">
        <v>1278</v>
      </c>
      <c r="I57" s="4">
        <v>46203</v>
      </c>
      <c r="J57" t="s">
        <v>274</v>
      </c>
    </row>
    <row r="58" spans="1:10" x14ac:dyDescent="0.25">
      <c r="A58" t="s">
        <v>1708</v>
      </c>
      <c r="B58">
        <v>265646</v>
      </c>
      <c r="C58" t="s">
        <v>1534</v>
      </c>
      <c r="E58" t="s">
        <v>1290</v>
      </c>
      <c r="F58" t="s">
        <v>1291</v>
      </c>
      <c r="G58" t="s">
        <v>1292</v>
      </c>
      <c r="H58" t="s">
        <v>1278</v>
      </c>
      <c r="I58" s="4">
        <v>46203</v>
      </c>
      <c r="J58" t="s">
        <v>274</v>
      </c>
    </row>
    <row r="59" spans="1:10" x14ac:dyDescent="0.25">
      <c r="A59" t="s">
        <v>1708</v>
      </c>
      <c r="B59">
        <v>265647</v>
      </c>
      <c r="C59" t="s">
        <v>1535</v>
      </c>
      <c r="E59" t="s">
        <v>1290</v>
      </c>
      <c r="F59" t="s">
        <v>1291</v>
      </c>
      <c r="G59" t="s">
        <v>1292</v>
      </c>
      <c r="H59" t="s">
        <v>1278</v>
      </c>
      <c r="I59" s="4">
        <v>46203</v>
      </c>
      <c r="J59" t="s">
        <v>274</v>
      </c>
    </row>
    <row r="60" spans="1:10" x14ac:dyDescent="0.25">
      <c r="A60" t="s">
        <v>1708</v>
      </c>
      <c r="B60">
        <v>265648</v>
      </c>
      <c r="C60" t="s">
        <v>1536</v>
      </c>
      <c r="E60" t="s">
        <v>1290</v>
      </c>
      <c r="F60" t="s">
        <v>1291</v>
      </c>
      <c r="G60" t="s">
        <v>1292</v>
      </c>
      <c r="H60" t="s">
        <v>1278</v>
      </c>
      <c r="I60" s="4">
        <v>46203</v>
      </c>
      <c r="J60" t="s">
        <v>274</v>
      </c>
    </row>
    <row r="61" spans="1:10" x14ac:dyDescent="0.25">
      <c r="A61" t="s">
        <v>1708</v>
      </c>
      <c r="B61">
        <v>265650</v>
      </c>
      <c r="C61" t="s">
        <v>1537</v>
      </c>
      <c r="E61" t="s">
        <v>1290</v>
      </c>
      <c r="F61" t="s">
        <v>1291</v>
      </c>
      <c r="G61" t="s">
        <v>1292</v>
      </c>
      <c r="H61" t="s">
        <v>1278</v>
      </c>
      <c r="I61" s="4">
        <v>46203</v>
      </c>
      <c r="J61" t="s">
        <v>274</v>
      </c>
    </row>
    <row r="62" spans="1:10" x14ac:dyDescent="0.25">
      <c r="A62" t="s">
        <v>1708</v>
      </c>
      <c r="B62">
        <v>265651</v>
      </c>
      <c r="C62" t="s">
        <v>1538</v>
      </c>
      <c r="E62" t="s">
        <v>1290</v>
      </c>
      <c r="F62" t="s">
        <v>1291</v>
      </c>
      <c r="G62" t="s">
        <v>1292</v>
      </c>
      <c r="H62" t="s">
        <v>1278</v>
      </c>
      <c r="I62" s="4">
        <v>46203</v>
      </c>
      <c r="J62" t="s">
        <v>274</v>
      </c>
    </row>
    <row r="63" spans="1:10" x14ac:dyDescent="0.25">
      <c r="A63" t="s">
        <v>1708</v>
      </c>
      <c r="B63">
        <v>267724</v>
      </c>
      <c r="C63" t="s">
        <v>1423</v>
      </c>
      <c r="D63" t="s">
        <v>1503</v>
      </c>
      <c r="E63" t="s">
        <v>1290</v>
      </c>
      <c r="F63" t="s">
        <v>1281</v>
      </c>
      <c r="G63" t="s">
        <v>1292</v>
      </c>
      <c r="H63" t="s">
        <v>1280</v>
      </c>
      <c r="I63" s="4">
        <v>45838</v>
      </c>
      <c r="J63" t="s">
        <v>110</v>
      </c>
    </row>
    <row r="64" spans="1:10" x14ac:dyDescent="0.25">
      <c r="A64" t="s">
        <v>1710</v>
      </c>
      <c r="B64">
        <v>152411</v>
      </c>
      <c r="C64" t="s">
        <v>1287</v>
      </c>
      <c r="E64" t="s">
        <v>1290</v>
      </c>
      <c r="F64" t="s">
        <v>1291</v>
      </c>
      <c r="G64" t="s">
        <v>1292</v>
      </c>
      <c r="H64" t="s">
        <v>1278</v>
      </c>
      <c r="I64" s="4">
        <v>45657</v>
      </c>
      <c r="J64" t="s">
        <v>110</v>
      </c>
    </row>
    <row r="65" spans="1:10" x14ac:dyDescent="0.25">
      <c r="A65" t="s">
        <v>1744</v>
      </c>
      <c r="B65">
        <v>272961</v>
      </c>
      <c r="C65" t="s">
        <v>1539</v>
      </c>
      <c r="D65" t="s">
        <v>1279</v>
      </c>
      <c r="E65" t="s">
        <v>1290</v>
      </c>
      <c r="F65" t="s">
        <v>1291</v>
      </c>
      <c r="G65" t="s">
        <v>1292</v>
      </c>
      <c r="H65" t="s">
        <v>1278</v>
      </c>
      <c r="I65" s="4">
        <v>45800</v>
      </c>
      <c r="J65" t="s">
        <v>274</v>
      </c>
    </row>
    <row r="66" spans="1:10" x14ac:dyDescent="0.25">
      <c r="A66" t="s">
        <v>1748</v>
      </c>
      <c r="B66">
        <v>259110</v>
      </c>
      <c r="C66" t="s">
        <v>1386</v>
      </c>
      <c r="E66" t="s">
        <v>1290</v>
      </c>
      <c r="F66" t="s">
        <v>1291</v>
      </c>
      <c r="G66" t="s">
        <v>1292</v>
      </c>
      <c r="H66" t="s">
        <v>1278</v>
      </c>
      <c r="I66" s="4">
        <v>45777</v>
      </c>
      <c r="J66" t="s">
        <v>110</v>
      </c>
    </row>
    <row r="67" spans="1:10" x14ac:dyDescent="0.25">
      <c r="A67" t="s">
        <v>1748</v>
      </c>
      <c r="B67">
        <v>268345</v>
      </c>
      <c r="C67" t="s">
        <v>1437</v>
      </c>
      <c r="E67" t="s">
        <v>1290</v>
      </c>
      <c r="F67" t="s">
        <v>1406</v>
      </c>
      <c r="G67" t="s">
        <v>1292</v>
      </c>
      <c r="H67" t="s">
        <v>1278</v>
      </c>
      <c r="I67" s="4">
        <v>45828</v>
      </c>
      <c r="J67" t="s">
        <v>110</v>
      </c>
    </row>
    <row r="68" spans="1:10" x14ac:dyDescent="0.25">
      <c r="A68" t="s">
        <v>1748</v>
      </c>
      <c r="B68">
        <v>268349</v>
      </c>
      <c r="C68" t="s">
        <v>1441</v>
      </c>
      <c r="E68" t="s">
        <v>1290</v>
      </c>
      <c r="F68" t="s">
        <v>1406</v>
      </c>
      <c r="G68" t="s">
        <v>1292</v>
      </c>
      <c r="H68" t="s">
        <v>1278</v>
      </c>
      <c r="I68" s="4">
        <v>45828</v>
      </c>
      <c r="J68" t="s">
        <v>110</v>
      </c>
    </row>
    <row r="69" spans="1:10" x14ac:dyDescent="0.25">
      <c r="A69" t="s">
        <v>1750</v>
      </c>
      <c r="B69">
        <v>207442</v>
      </c>
      <c r="C69" t="s">
        <v>1332</v>
      </c>
      <c r="D69" t="s">
        <v>1279</v>
      </c>
      <c r="E69" t="s">
        <v>1290</v>
      </c>
      <c r="F69" t="s">
        <v>1281</v>
      </c>
      <c r="G69" t="s">
        <v>1335</v>
      </c>
      <c r="H69" t="s">
        <v>1318</v>
      </c>
      <c r="I69" s="4">
        <v>45807</v>
      </c>
      <c r="J69" t="s">
        <v>110</v>
      </c>
    </row>
    <row r="70" spans="1:10" x14ac:dyDescent="0.25">
      <c r="A70" t="s">
        <v>1750</v>
      </c>
      <c r="B70">
        <v>268350</v>
      </c>
      <c r="C70" t="s">
        <v>1444</v>
      </c>
      <c r="E70" t="s">
        <v>1290</v>
      </c>
      <c r="F70" t="s">
        <v>1291</v>
      </c>
      <c r="G70" t="s">
        <v>1497</v>
      </c>
      <c r="H70" t="s">
        <v>1280</v>
      </c>
      <c r="I70" s="4">
        <v>45869</v>
      </c>
      <c r="J70" t="s">
        <v>110</v>
      </c>
    </row>
    <row r="71" spans="1:10" x14ac:dyDescent="0.25">
      <c r="A71" t="s">
        <v>1751</v>
      </c>
      <c r="B71">
        <v>275198</v>
      </c>
      <c r="C71" t="s">
        <v>1540</v>
      </c>
      <c r="E71" t="s">
        <v>1290</v>
      </c>
      <c r="F71" t="s">
        <v>1291</v>
      </c>
      <c r="G71" t="s">
        <v>1292</v>
      </c>
      <c r="I71" s="4">
        <v>45835</v>
      </c>
      <c r="J71" t="s">
        <v>110</v>
      </c>
    </row>
    <row r="72" spans="1:10" x14ac:dyDescent="0.25">
      <c r="A72" t="s">
        <v>1751</v>
      </c>
      <c r="B72">
        <v>275199</v>
      </c>
      <c r="C72" t="s">
        <v>1541</v>
      </c>
      <c r="E72" t="s">
        <v>1290</v>
      </c>
      <c r="I72" s="4">
        <v>45835</v>
      </c>
    </row>
    <row r="73" spans="1:10" x14ac:dyDescent="0.25">
      <c r="A73" t="s">
        <v>1752</v>
      </c>
      <c r="B73">
        <v>237200</v>
      </c>
      <c r="C73" t="s">
        <v>1345</v>
      </c>
      <c r="E73" t="s">
        <v>1290</v>
      </c>
      <c r="F73" t="s">
        <v>1291</v>
      </c>
      <c r="G73" t="s">
        <v>1282</v>
      </c>
      <c r="H73" t="s">
        <v>1278</v>
      </c>
      <c r="I73" s="4">
        <v>45777</v>
      </c>
      <c r="J73" t="s">
        <v>110</v>
      </c>
    </row>
    <row r="74" spans="1:10" x14ac:dyDescent="0.25">
      <c r="A74" t="s">
        <v>1752</v>
      </c>
      <c r="B74">
        <v>237203</v>
      </c>
      <c r="C74" t="s">
        <v>1542</v>
      </c>
      <c r="E74" t="s">
        <v>1290</v>
      </c>
      <c r="F74" t="s">
        <v>1406</v>
      </c>
      <c r="G74" t="s">
        <v>1292</v>
      </c>
      <c r="H74" t="s">
        <v>1278</v>
      </c>
      <c r="I74" s="4">
        <v>45777</v>
      </c>
      <c r="J74" t="s">
        <v>274</v>
      </c>
    </row>
    <row r="75" spans="1:10" x14ac:dyDescent="0.25">
      <c r="A75" t="s">
        <v>1752</v>
      </c>
      <c r="B75">
        <v>274461</v>
      </c>
      <c r="C75" t="s">
        <v>1480</v>
      </c>
      <c r="D75" t="s">
        <v>1503</v>
      </c>
      <c r="E75" t="s">
        <v>1290</v>
      </c>
      <c r="F75" t="s">
        <v>1291</v>
      </c>
      <c r="G75" t="s">
        <v>1335</v>
      </c>
      <c r="H75" t="s">
        <v>1280</v>
      </c>
      <c r="I75" s="4">
        <v>45807</v>
      </c>
      <c r="J75" t="s">
        <v>110</v>
      </c>
    </row>
    <row r="76" spans="1:10" x14ac:dyDescent="0.25">
      <c r="A76" t="s">
        <v>1754</v>
      </c>
      <c r="B76">
        <v>259058</v>
      </c>
      <c r="C76" t="s">
        <v>1543</v>
      </c>
      <c r="D76" t="s">
        <v>1351</v>
      </c>
      <c r="E76" t="s">
        <v>1290</v>
      </c>
      <c r="F76" t="s">
        <v>1518</v>
      </c>
      <c r="G76" t="s">
        <v>1312</v>
      </c>
      <c r="H76" t="s">
        <v>1340</v>
      </c>
      <c r="I76" s="4">
        <v>45807</v>
      </c>
      <c r="J76" t="s">
        <v>274</v>
      </c>
    </row>
    <row r="77" spans="1:10" x14ac:dyDescent="0.25">
      <c r="A77" t="s">
        <v>1754</v>
      </c>
      <c r="B77">
        <v>260219</v>
      </c>
      <c r="C77" t="s">
        <v>1392</v>
      </c>
      <c r="D77" t="s">
        <v>1395</v>
      </c>
      <c r="E77" t="s">
        <v>1290</v>
      </c>
      <c r="F77" t="s">
        <v>1281</v>
      </c>
      <c r="G77" t="s">
        <v>1497</v>
      </c>
      <c r="H77" t="s">
        <v>1280</v>
      </c>
      <c r="I77" s="4">
        <v>45751</v>
      </c>
      <c r="J77" t="s">
        <v>110</v>
      </c>
    </row>
    <row r="78" spans="1:10" x14ac:dyDescent="0.25">
      <c r="A78" t="s">
        <v>1755</v>
      </c>
      <c r="B78">
        <v>241120</v>
      </c>
      <c r="C78" t="s">
        <v>1544</v>
      </c>
      <c r="E78" t="s">
        <v>1290</v>
      </c>
      <c r="F78" t="s">
        <v>1281</v>
      </c>
      <c r="G78" t="s">
        <v>1282</v>
      </c>
      <c r="H78" t="s">
        <v>1278</v>
      </c>
      <c r="I78" s="4">
        <v>45838</v>
      </c>
      <c r="J78" t="s">
        <v>274</v>
      </c>
    </row>
    <row r="79" spans="1:10" x14ac:dyDescent="0.25">
      <c r="A79" t="s">
        <v>1755</v>
      </c>
      <c r="B79">
        <v>241176</v>
      </c>
      <c r="C79" t="s">
        <v>1545</v>
      </c>
      <c r="E79" t="s">
        <v>1290</v>
      </c>
      <c r="F79" t="s">
        <v>1281</v>
      </c>
      <c r="G79" t="s">
        <v>1282</v>
      </c>
      <c r="H79" t="s">
        <v>1278</v>
      </c>
      <c r="I79" s="4">
        <v>45838</v>
      </c>
      <c r="J79" t="s">
        <v>274</v>
      </c>
    </row>
    <row r="80" spans="1:10" x14ac:dyDescent="0.25">
      <c r="A80" t="s">
        <v>1755</v>
      </c>
      <c r="B80">
        <v>241177</v>
      </c>
      <c r="C80" t="s">
        <v>1546</v>
      </c>
      <c r="E80" t="s">
        <v>1290</v>
      </c>
      <c r="F80" t="s">
        <v>1281</v>
      </c>
      <c r="G80" t="s">
        <v>1292</v>
      </c>
      <c r="H80" t="s">
        <v>1280</v>
      </c>
      <c r="I80" s="4">
        <v>45838</v>
      </c>
      <c r="J80" t="s">
        <v>274</v>
      </c>
    </row>
    <row r="81" spans="1:10" x14ac:dyDescent="0.25">
      <c r="A81" t="s">
        <v>1757</v>
      </c>
      <c r="B81">
        <v>268194</v>
      </c>
      <c r="C81" t="s">
        <v>1434</v>
      </c>
      <c r="E81" t="s">
        <v>1290</v>
      </c>
      <c r="F81" t="s">
        <v>1291</v>
      </c>
      <c r="G81" t="s">
        <v>1292</v>
      </c>
      <c r="H81" t="s">
        <v>1278</v>
      </c>
      <c r="I81" s="4">
        <v>45777</v>
      </c>
      <c r="J81" t="s">
        <v>274</v>
      </c>
    </row>
    <row r="82" spans="1:10" x14ac:dyDescent="0.25">
      <c r="A82" t="s">
        <v>1760</v>
      </c>
      <c r="B82">
        <v>243036</v>
      </c>
      <c r="C82" t="s">
        <v>1356</v>
      </c>
      <c r="D82" t="s">
        <v>1344</v>
      </c>
      <c r="E82" t="s">
        <v>1290</v>
      </c>
      <c r="F82" t="s">
        <v>1281</v>
      </c>
      <c r="G82" t="s">
        <v>1497</v>
      </c>
      <c r="H82" t="s">
        <v>1280</v>
      </c>
      <c r="I82" s="4">
        <v>45688</v>
      </c>
      <c r="J82" t="s">
        <v>110</v>
      </c>
    </row>
    <row r="83" spans="1:10" x14ac:dyDescent="0.25">
      <c r="A83" t="s">
        <v>1760</v>
      </c>
      <c r="B83">
        <v>243037</v>
      </c>
      <c r="C83" t="s">
        <v>1360</v>
      </c>
      <c r="D83" t="s">
        <v>1344</v>
      </c>
      <c r="E83" t="s">
        <v>1290</v>
      </c>
      <c r="F83" t="s">
        <v>1281</v>
      </c>
      <c r="G83" t="s">
        <v>1292</v>
      </c>
      <c r="H83" t="s">
        <v>1278</v>
      </c>
      <c r="I83" s="4">
        <v>45808</v>
      </c>
      <c r="J83" t="s">
        <v>110</v>
      </c>
    </row>
    <row r="84" spans="1:10" x14ac:dyDescent="0.25">
      <c r="A84" t="s">
        <v>1760</v>
      </c>
      <c r="B84">
        <v>243038</v>
      </c>
      <c r="C84" t="s">
        <v>1363</v>
      </c>
      <c r="E84" t="s">
        <v>1290</v>
      </c>
      <c r="F84" t="s">
        <v>1281</v>
      </c>
      <c r="G84" t="s">
        <v>1292</v>
      </c>
      <c r="H84" t="s">
        <v>1278</v>
      </c>
      <c r="I84" s="4">
        <v>45808</v>
      </c>
      <c r="J84" t="s">
        <v>110</v>
      </c>
    </row>
    <row r="85" spans="1:10" x14ac:dyDescent="0.25">
      <c r="A85" t="s">
        <v>1760</v>
      </c>
      <c r="B85">
        <v>243039</v>
      </c>
      <c r="C85" t="s">
        <v>1366</v>
      </c>
      <c r="D85" t="s">
        <v>1351</v>
      </c>
      <c r="E85" t="s">
        <v>1290</v>
      </c>
      <c r="F85" t="s">
        <v>1291</v>
      </c>
      <c r="G85" t="s">
        <v>1292</v>
      </c>
      <c r="H85" t="s">
        <v>1278</v>
      </c>
      <c r="I85" s="4">
        <v>45777</v>
      </c>
      <c r="J85" t="s">
        <v>110</v>
      </c>
    </row>
    <row r="86" spans="1:10" x14ac:dyDescent="0.25">
      <c r="A86" t="s">
        <v>1760</v>
      </c>
      <c r="B86">
        <v>243040</v>
      </c>
      <c r="C86" t="s">
        <v>1547</v>
      </c>
      <c r="D86" t="s">
        <v>1395</v>
      </c>
      <c r="E86" t="s">
        <v>1290</v>
      </c>
      <c r="F86" t="s">
        <v>1406</v>
      </c>
      <c r="G86" t="s">
        <v>1282</v>
      </c>
      <c r="H86" t="s">
        <v>1340</v>
      </c>
      <c r="I86" s="4">
        <v>45838</v>
      </c>
      <c r="J86" t="s">
        <v>274</v>
      </c>
    </row>
    <row r="87" spans="1:10" x14ac:dyDescent="0.25">
      <c r="A87" t="s">
        <v>1761</v>
      </c>
      <c r="B87">
        <v>258268</v>
      </c>
      <c r="C87" t="s">
        <v>1548</v>
      </c>
      <c r="E87" t="s">
        <v>1290</v>
      </c>
      <c r="F87" t="s">
        <v>1291</v>
      </c>
      <c r="G87" t="s">
        <v>1292</v>
      </c>
      <c r="H87" t="s">
        <v>1278</v>
      </c>
      <c r="I87" s="4">
        <v>45792</v>
      </c>
      <c r="J87" t="s">
        <v>274</v>
      </c>
    </row>
    <row r="88" spans="1:10" x14ac:dyDescent="0.25">
      <c r="A88" t="s">
        <v>1761</v>
      </c>
      <c r="B88">
        <v>258329</v>
      </c>
      <c r="C88" t="s">
        <v>1549</v>
      </c>
      <c r="E88" t="s">
        <v>1290</v>
      </c>
      <c r="F88" t="s">
        <v>1291</v>
      </c>
      <c r="G88" t="s">
        <v>1497</v>
      </c>
      <c r="H88" t="s">
        <v>1280</v>
      </c>
      <c r="I88" s="4">
        <v>45790</v>
      </c>
      <c r="J88" t="s">
        <v>274</v>
      </c>
    </row>
    <row r="89" spans="1:10" x14ac:dyDescent="0.25">
      <c r="A89" t="s">
        <v>1761</v>
      </c>
      <c r="B89">
        <v>258633</v>
      </c>
      <c r="C89" t="s">
        <v>1550</v>
      </c>
      <c r="D89" t="s">
        <v>1351</v>
      </c>
      <c r="E89" t="s">
        <v>1290</v>
      </c>
      <c r="F89" t="s">
        <v>1406</v>
      </c>
      <c r="G89" t="s">
        <v>1292</v>
      </c>
      <c r="H89" t="s">
        <v>1278</v>
      </c>
      <c r="I89" s="4">
        <v>45784</v>
      </c>
      <c r="J89" t="s">
        <v>274</v>
      </c>
    </row>
    <row r="90" spans="1:10" x14ac:dyDescent="0.25">
      <c r="A90" t="s">
        <v>1761</v>
      </c>
      <c r="B90">
        <v>258634</v>
      </c>
      <c r="C90" t="s">
        <v>1551</v>
      </c>
      <c r="D90" t="s">
        <v>1351</v>
      </c>
      <c r="E90" t="s">
        <v>1290</v>
      </c>
      <c r="F90" t="s">
        <v>1406</v>
      </c>
      <c r="G90" t="s">
        <v>1282</v>
      </c>
      <c r="H90" t="s">
        <v>1340</v>
      </c>
      <c r="I90" s="4">
        <v>45807</v>
      </c>
      <c r="J90" t="s">
        <v>274</v>
      </c>
    </row>
    <row r="91" spans="1:10" x14ac:dyDescent="0.25">
      <c r="A91" t="s">
        <v>1761</v>
      </c>
      <c r="B91">
        <v>258642</v>
      </c>
      <c r="C91" t="s">
        <v>1552</v>
      </c>
      <c r="E91" t="s">
        <v>1290</v>
      </c>
      <c r="F91" t="s">
        <v>1406</v>
      </c>
      <c r="G91" t="s">
        <v>1282</v>
      </c>
      <c r="H91" t="s">
        <v>1340</v>
      </c>
      <c r="I91" s="4">
        <v>45807</v>
      </c>
      <c r="J91" t="s">
        <v>274</v>
      </c>
    </row>
    <row r="92" spans="1:10" x14ac:dyDescent="0.25">
      <c r="A92" t="s">
        <v>1761</v>
      </c>
      <c r="B92">
        <v>258643</v>
      </c>
      <c r="C92" t="s">
        <v>1553</v>
      </c>
      <c r="D92" t="s">
        <v>1351</v>
      </c>
      <c r="E92" t="s">
        <v>1290</v>
      </c>
      <c r="F92" t="s">
        <v>1406</v>
      </c>
      <c r="G92" t="s">
        <v>1282</v>
      </c>
      <c r="H92" t="s">
        <v>1340</v>
      </c>
      <c r="I92" s="4">
        <v>45798</v>
      </c>
      <c r="J92" t="s">
        <v>274</v>
      </c>
    </row>
    <row r="93" spans="1:10" x14ac:dyDescent="0.25">
      <c r="A93" t="s">
        <v>1761</v>
      </c>
      <c r="B93">
        <v>258645</v>
      </c>
      <c r="C93" t="s">
        <v>1554</v>
      </c>
      <c r="D93" t="s">
        <v>1351</v>
      </c>
      <c r="E93" t="s">
        <v>1290</v>
      </c>
      <c r="F93" t="s">
        <v>1291</v>
      </c>
      <c r="G93" t="s">
        <v>1282</v>
      </c>
      <c r="H93" t="s">
        <v>1278</v>
      </c>
      <c r="I93" s="4">
        <v>45800</v>
      </c>
      <c r="J93" t="s">
        <v>274</v>
      </c>
    </row>
    <row r="94" spans="1:10" x14ac:dyDescent="0.25">
      <c r="A94" t="s">
        <v>1761</v>
      </c>
      <c r="B94">
        <v>264808</v>
      </c>
      <c r="C94" t="s">
        <v>1417</v>
      </c>
      <c r="D94" t="s">
        <v>1503</v>
      </c>
      <c r="E94" t="s">
        <v>1290</v>
      </c>
      <c r="F94" t="s">
        <v>1291</v>
      </c>
      <c r="G94" t="s">
        <v>1497</v>
      </c>
      <c r="H94" t="s">
        <v>1280</v>
      </c>
      <c r="I94" s="4">
        <v>45792</v>
      </c>
      <c r="J94" t="s">
        <v>110</v>
      </c>
    </row>
    <row r="95" spans="1:10" x14ac:dyDescent="0.25">
      <c r="A95" t="s">
        <v>1761</v>
      </c>
      <c r="B95">
        <v>267504</v>
      </c>
      <c r="C95" t="s">
        <v>1555</v>
      </c>
      <c r="E95" t="s">
        <v>1290</v>
      </c>
      <c r="F95" t="s">
        <v>1291</v>
      </c>
      <c r="G95" t="s">
        <v>1312</v>
      </c>
      <c r="H95" t="s">
        <v>1340</v>
      </c>
      <c r="I95" s="4">
        <v>45792</v>
      </c>
      <c r="J95" t="s">
        <v>274</v>
      </c>
    </row>
    <row r="96" spans="1:10" x14ac:dyDescent="0.25">
      <c r="A96" t="s">
        <v>1762</v>
      </c>
      <c r="B96">
        <v>255468</v>
      </c>
      <c r="C96" t="s">
        <v>1556</v>
      </c>
      <c r="E96" t="s">
        <v>1290</v>
      </c>
      <c r="F96" t="s">
        <v>1291</v>
      </c>
      <c r="G96" t="s">
        <v>1282</v>
      </c>
      <c r="H96" t="s">
        <v>1278</v>
      </c>
      <c r="I96" s="4">
        <v>45792</v>
      </c>
      <c r="J96" t="s">
        <v>274</v>
      </c>
    </row>
    <row r="97" spans="1:10" x14ac:dyDescent="0.25">
      <c r="A97" t="s">
        <v>1762</v>
      </c>
      <c r="B97">
        <v>273249</v>
      </c>
      <c r="C97" t="s">
        <v>1557</v>
      </c>
      <c r="D97" t="s">
        <v>1395</v>
      </c>
      <c r="E97" t="s">
        <v>1290</v>
      </c>
      <c r="F97" t="s">
        <v>1291</v>
      </c>
      <c r="G97" t="s">
        <v>1292</v>
      </c>
      <c r="H97" t="s">
        <v>1278</v>
      </c>
      <c r="I97" s="4">
        <v>45791</v>
      </c>
      <c r="J97" t="s">
        <v>274</v>
      </c>
    </row>
    <row r="98" spans="1:10" x14ac:dyDescent="0.25">
      <c r="A98" t="s">
        <v>1763</v>
      </c>
      <c r="B98">
        <v>237660</v>
      </c>
      <c r="C98" t="s">
        <v>1558</v>
      </c>
      <c r="D98" t="s">
        <v>1279</v>
      </c>
      <c r="E98" t="s">
        <v>1290</v>
      </c>
      <c r="F98" t="s">
        <v>1291</v>
      </c>
      <c r="G98" t="s">
        <v>1282</v>
      </c>
      <c r="H98" t="s">
        <v>1278</v>
      </c>
      <c r="I98" s="4">
        <v>45838</v>
      </c>
      <c r="J98" t="s">
        <v>274</v>
      </c>
    </row>
    <row r="99" spans="1:10" x14ac:dyDescent="0.25">
      <c r="A99" t="s">
        <v>1763</v>
      </c>
      <c r="B99">
        <v>263747</v>
      </c>
      <c r="C99" t="s">
        <v>1399</v>
      </c>
      <c r="D99" t="s">
        <v>1505</v>
      </c>
      <c r="E99" t="s">
        <v>1290</v>
      </c>
      <c r="F99" t="s">
        <v>1291</v>
      </c>
      <c r="G99" t="s">
        <v>1292</v>
      </c>
      <c r="H99" t="s">
        <v>1278</v>
      </c>
      <c r="I99" s="4">
        <v>45838</v>
      </c>
      <c r="J99" t="s">
        <v>110</v>
      </c>
    </row>
    <row r="100" spans="1:10" x14ac:dyDescent="0.25">
      <c r="A100" t="s">
        <v>1763</v>
      </c>
      <c r="B100">
        <v>263748</v>
      </c>
      <c r="C100" t="s">
        <v>1403</v>
      </c>
      <c r="D100" t="s">
        <v>1505</v>
      </c>
      <c r="E100" t="s">
        <v>1290</v>
      </c>
      <c r="F100" t="s">
        <v>1406</v>
      </c>
      <c r="G100" t="s">
        <v>1497</v>
      </c>
      <c r="H100" t="s">
        <v>1278</v>
      </c>
      <c r="I100" s="4">
        <v>45838</v>
      </c>
      <c r="J100" t="s">
        <v>110</v>
      </c>
    </row>
    <row r="101" spans="1:10" x14ac:dyDescent="0.25">
      <c r="A101" t="s">
        <v>1763</v>
      </c>
      <c r="B101">
        <v>263749</v>
      </c>
      <c r="C101" t="s">
        <v>1407</v>
      </c>
      <c r="D101" t="s">
        <v>1505</v>
      </c>
      <c r="E101" t="s">
        <v>1290</v>
      </c>
      <c r="F101" t="s">
        <v>1291</v>
      </c>
      <c r="G101" t="s">
        <v>1282</v>
      </c>
      <c r="H101" t="s">
        <v>1278</v>
      </c>
      <c r="I101" s="4">
        <v>45838</v>
      </c>
      <c r="J101" t="s">
        <v>110</v>
      </c>
    </row>
    <row r="102" spans="1:10" x14ac:dyDescent="0.25">
      <c r="A102" t="s">
        <v>1763</v>
      </c>
      <c r="B102">
        <v>263750</v>
      </c>
      <c r="C102" t="s">
        <v>1410</v>
      </c>
      <c r="D102" t="s">
        <v>1505</v>
      </c>
      <c r="E102" t="s">
        <v>1290</v>
      </c>
      <c r="F102" t="s">
        <v>1281</v>
      </c>
      <c r="G102" t="s">
        <v>1497</v>
      </c>
      <c r="H102" t="s">
        <v>1280</v>
      </c>
      <c r="I102" s="4">
        <v>45900</v>
      </c>
      <c r="J102" t="s">
        <v>110</v>
      </c>
    </row>
    <row r="103" spans="1:10" x14ac:dyDescent="0.25">
      <c r="A103" t="s">
        <v>1763</v>
      </c>
      <c r="B103">
        <v>263751</v>
      </c>
      <c r="C103" t="s">
        <v>1414</v>
      </c>
      <c r="D103" t="s">
        <v>1503</v>
      </c>
      <c r="E103" t="s">
        <v>1290</v>
      </c>
      <c r="F103" t="s">
        <v>1406</v>
      </c>
      <c r="G103" t="s">
        <v>1282</v>
      </c>
      <c r="H103" t="s">
        <v>1340</v>
      </c>
      <c r="I103" s="4">
        <v>45900</v>
      </c>
      <c r="J103" t="s">
        <v>110</v>
      </c>
    </row>
    <row r="104" spans="1:10" x14ac:dyDescent="0.25">
      <c r="A104" t="s">
        <v>1764</v>
      </c>
      <c r="B104">
        <v>206332</v>
      </c>
      <c r="C104" t="s">
        <v>1328</v>
      </c>
      <c r="E104" t="s">
        <v>1290</v>
      </c>
      <c r="F104" t="s">
        <v>1291</v>
      </c>
      <c r="G104" t="s">
        <v>1292</v>
      </c>
      <c r="H104" t="s">
        <v>1278</v>
      </c>
      <c r="I104" s="4">
        <v>45828</v>
      </c>
      <c r="J104" t="s">
        <v>110</v>
      </c>
    </row>
    <row r="105" spans="1:10" x14ac:dyDescent="0.25">
      <c r="A105" t="s">
        <v>1764</v>
      </c>
      <c r="B105">
        <v>234856</v>
      </c>
      <c r="C105" t="s">
        <v>1559</v>
      </c>
      <c r="D105" t="s">
        <v>1351</v>
      </c>
      <c r="E105" t="s">
        <v>1290</v>
      </c>
      <c r="H105" t="s">
        <v>1278</v>
      </c>
      <c r="I105" s="4">
        <v>45772</v>
      </c>
    </row>
    <row r="106" spans="1:10" x14ac:dyDescent="0.25">
      <c r="A106" t="s">
        <v>1764</v>
      </c>
      <c r="B106">
        <v>234911</v>
      </c>
      <c r="C106" t="s">
        <v>1560</v>
      </c>
      <c r="D106" t="s">
        <v>1351</v>
      </c>
      <c r="E106" t="s">
        <v>1290</v>
      </c>
      <c r="F106" t="s">
        <v>1281</v>
      </c>
      <c r="G106" t="s">
        <v>1282</v>
      </c>
      <c r="H106" t="s">
        <v>1278</v>
      </c>
      <c r="I106" s="4">
        <v>45771</v>
      </c>
      <c r="J106" t="s">
        <v>274</v>
      </c>
    </row>
    <row r="107" spans="1:10" x14ac:dyDescent="0.25">
      <c r="A107" t="s">
        <v>1764</v>
      </c>
      <c r="B107">
        <v>234913</v>
      </c>
      <c r="C107" t="s">
        <v>1561</v>
      </c>
      <c r="D107" t="s">
        <v>1351</v>
      </c>
      <c r="E107" t="s">
        <v>1290</v>
      </c>
      <c r="F107" t="s">
        <v>1281</v>
      </c>
      <c r="G107" t="s">
        <v>1282</v>
      </c>
      <c r="H107" t="s">
        <v>1278</v>
      </c>
      <c r="I107" s="4">
        <v>45777</v>
      </c>
      <c r="J107" t="s">
        <v>274</v>
      </c>
    </row>
    <row r="108" spans="1:10" x14ac:dyDescent="0.25">
      <c r="A108" t="s">
        <v>1764</v>
      </c>
      <c r="B108">
        <v>234914</v>
      </c>
      <c r="C108" t="s">
        <v>1562</v>
      </c>
      <c r="D108" t="s">
        <v>1351</v>
      </c>
      <c r="E108" t="s">
        <v>1290</v>
      </c>
      <c r="F108" t="s">
        <v>1281</v>
      </c>
      <c r="G108" t="s">
        <v>1282</v>
      </c>
      <c r="H108" t="s">
        <v>1278</v>
      </c>
      <c r="I108" s="4">
        <v>45775</v>
      </c>
      <c r="J108" t="s">
        <v>274</v>
      </c>
    </row>
    <row r="109" spans="1:10" x14ac:dyDescent="0.25">
      <c r="A109" t="s">
        <v>1764</v>
      </c>
      <c r="B109">
        <v>234915</v>
      </c>
      <c r="C109" t="s">
        <v>1563</v>
      </c>
      <c r="D109" t="s">
        <v>1503</v>
      </c>
      <c r="E109" t="s">
        <v>1290</v>
      </c>
      <c r="F109" t="s">
        <v>1281</v>
      </c>
      <c r="G109" t="s">
        <v>1312</v>
      </c>
      <c r="H109" t="s">
        <v>1278</v>
      </c>
      <c r="I109" s="4">
        <v>45835</v>
      </c>
      <c r="J109" t="s">
        <v>274</v>
      </c>
    </row>
    <row r="110" spans="1:10" x14ac:dyDescent="0.25">
      <c r="A110" t="s">
        <v>1764</v>
      </c>
      <c r="B110">
        <v>234916</v>
      </c>
      <c r="C110" t="s">
        <v>1564</v>
      </c>
      <c r="D110" t="s">
        <v>1297</v>
      </c>
      <c r="E110" t="s">
        <v>1290</v>
      </c>
      <c r="F110" t="s">
        <v>1281</v>
      </c>
      <c r="G110" t="s">
        <v>1292</v>
      </c>
      <c r="H110" t="s">
        <v>1280</v>
      </c>
      <c r="I110" s="4">
        <v>45835</v>
      </c>
      <c r="J110" t="s">
        <v>274</v>
      </c>
    </row>
    <row r="111" spans="1:10" x14ac:dyDescent="0.25">
      <c r="A111" t="s">
        <v>1764</v>
      </c>
      <c r="B111">
        <v>234917</v>
      </c>
      <c r="C111" t="s">
        <v>1565</v>
      </c>
      <c r="D111" t="s">
        <v>1351</v>
      </c>
      <c r="E111" t="s">
        <v>1290</v>
      </c>
      <c r="F111" t="s">
        <v>1291</v>
      </c>
      <c r="G111" t="s">
        <v>1282</v>
      </c>
      <c r="H111" t="s">
        <v>1278</v>
      </c>
      <c r="I111" s="4">
        <v>45835</v>
      </c>
      <c r="J111" t="s">
        <v>274</v>
      </c>
    </row>
    <row r="112" spans="1:10" x14ac:dyDescent="0.25">
      <c r="A112" t="s">
        <v>1764</v>
      </c>
      <c r="B112">
        <v>234918</v>
      </c>
      <c r="C112" t="s">
        <v>1566</v>
      </c>
      <c r="D112" t="s">
        <v>1344</v>
      </c>
      <c r="E112" t="s">
        <v>1290</v>
      </c>
      <c r="F112" t="s">
        <v>1291</v>
      </c>
      <c r="G112" t="s">
        <v>1292</v>
      </c>
      <c r="H112" t="s">
        <v>1278</v>
      </c>
      <c r="I112" s="4">
        <v>45835</v>
      </c>
      <c r="J112" t="s">
        <v>274</v>
      </c>
    </row>
    <row r="113" spans="1:10" x14ac:dyDescent="0.25">
      <c r="A113" t="s">
        <v>1764</v>
      </c>
      <c r="B113">
        <v>234919</v>
      </c>
      <c r="C113" t="s">
        <v>1567</v>
      </c>
      <c r="D113" t="s">
        <v>1344</v>
      </c>
      <c r="E113" t="s">
        <v>1290</v>
      </c>
      <c r="F113" t="s">
        <v>1281</v>
      </c>
      <c r="G113" t="s">
        <v>1282</v>
      </c>
      <c r="H113" t="s">
        <v>1278</v>
      </c>
      <c r="I113" s="4">
        <v>45807</v>
      </c>
      <c r="J113" t="s">
        <v>274</v>
      </c>
    </row>
    <row r="114" spans="1:10" x14ac:dyDescent="0.25">
      <c r="A114" t="s">
        <v>1765</v>
      </c>
      <c r="B114">
        <v>221147</v>
      </c>
      <c r="C114" t="s">
        <v>1568</v>
      </c>
      <c r="E114" t="s">
        <v>1290</v>
      </c>
      <c r="F114" t="s">
        <v>1406</v>
      </c>
      <c r="G114" t="s">
        <v>1282</v>
      </c>
      <c r="H114" t="s">
        <v>1340</v>
      </c>
      <c r="I114" s="4">
        <v>45626</v>
      </c>
      <c r="J114" t="s">
        <v>274</v>
      </c>
    </row>
    <row r="115" spans="1:10" x14ac:dyDescent="0.25">
      <c r="A115" t="s">
        <v>1765</v>
      </c>
      <c r="B115">
        <v>261162</v>
      </c>
      <c r="C115" t="s">
        <v>1569</v>
      </c>
      <c r="E115" t="s">
        <v>1290</v>
      </c>
      <c r="F115" t="s">
        <v>1291</v>
      </c>
      <c r="G115" t="s">
        <v>1292</v>
      </c>
      <c r="H115" t="s">
        <v>1278</v>
      </c>
      <c r="I115" s="4">
        <v>45726</v>
      </c>
      <c r="J115" t="s">
        <v>274</v>
      </c>
    </row>
    <row r="116" spans="1:10" x14ac:dyDescent="0.25">
      <c r="A116" t="s">
        <v>1766</v>
      </c>
      <c r="B116">
        <v>220086</v>
      </c>
      <c r="C116" t="s">
        <v>1570</v>
      </c>
      <c r="D116" t="s">
        <v>1344</v>
      </c>
      <c r="E116" t="s">
        <v>1290</v>
      </c>
      <c r="F116" t="s">
        <v>1281</v>
      </c>
      <c r="G116" t="s">
        <v>1292</v>
      </c>
      <c r="I116" s="4">
        <v>45716</v>
      </c>
    </row>
    <row r="117" spans="1:10" x14ac:dyDescent="0.25">
      <c r="A117" t="s">
        <v>1766</v>
      </c>
      <c r="B117">
        <v>220088</v>
      </c>
      <c r="C117" t="s">
        <v>1571</v>
      </c>
      <c r="D117" t="s">
        <v>1344</v>
      </c>
      <c r="E117" t="s">
        <v>1290</v>
      </c>
      <c r="F117" t="s">
        <v>1281</v>
      </c>
      <c r="G117" t="s">
        <v>1292</v>
      </c>
      <c r="I117" s="4">
        <v>45626</v>
      </c>
      <c r="J117" t="s">
        <v>274</v>
      </c>
    </row>
    <row r="118" spans="1:10" x14ac:dyDescent="0.25">
      <c r="A118" t="s">
        <v>1766</v>
      </c>
      <c r="B118">
        <v>220090</v>
      </c>
      <c r="C118" t="s">
        <v>1572</v>
      </c>
      <c r="D118" t="s">
        <v>1503</v>
      </c>
      <c r="E118" t="s">
        <v>1290</v>
      </c>
      <c r="F118" t="s">
        <v>1291</v>
      </c>
      <c r="G118" t="s">
        <v>1312</v>
      </c>
      <c r="I118" s="4">
        <v>45747</v>
      </c>
      <c r="J118" t="s">
        <v>274</v>
      </c>
    </row>
    <row r="119" spans="1:10" x14ac:dyDescent="0.25">
      <c r="A119" t="s">
        <v>1766</v>
      </c>
      <c r="B119">
        <v>220092</v>
      </c>
      <c r="C119" t="s">
        <v>1573</v>
      </c>
      <c r="D119" t="s">
        <v>1503</v>
      </c>
      <c r="E119" t="s">
        <v>1290</v>
      </c>
      <c r="F119" t="s">
        <v>1291</v>
      </c>
      <c r="G119" t="s">
        <v>1292</v>
      </c>
      <c r="I119" s="4">
        <v>45808</v>
      </c>
      <c r="J119" t="s">
        <v>110</v>
      </c>
    </row>
    <row r="120" spans="1:10" x14ac:dyDescent="0.25">
      <c r="A120" t="s">
        <v>1766</v>
      </c>
      <c r="B120">
        <v>220093</v>
      </c>
      <c r="C120" t="s">
        <v>1574</v>
      </c>
      <c r="D120" t="s">
        <v>1305</v>
      </c>
      <c r="E120" t="s">
        <v>1290</v>
      </c>
      <c r="F120" t="s">
        <v>1291</v>
      </c>
      <c r="G120" t="s">
        <v>1292</v>
      </c>
      <c r="I120" s="4">
        <v>45777</v>
      </c>
      <c r="J120" t="s">
        <v>110</v>
      </c>
    </row>
    <row r="121" spans="1:10" x14ac:dyDescent="0.25">
      <c r="A121" t="s">
        <v>1766</v>
      </c>
      <c r="B121">
        <v>220094</v>
      </c>
      <c r="C121" t="s">
        <v>1575</v>
      </c>
      <c r="D121" t="s">
        <v>1305</v>
      </c>
      <c r="E121" t="s">
        <v>1290</v>
      </c>
      <c r="F121" t="s">
        <v>1291</v>
      </c>
      <c r="G121" t="s">
        <v>1312</v>
      </c>
      <c r="I121" s="4">
        <v>45777</v>
      </c>
      <c r="J121" t="s">
        <v>110</v>
      </c>
    </row>
    <row r="122" spans="1:10" x14ac:dyDescent="0.25">
      <c r="A122" t="s">
        <v>1768</v>
      </c>
      <c r="B122">
        <v>267597</v>
      </c>
      <c r="C122" t="s">
        <v>1420</v>
      </c>
      <c r="D122" t="s">
        <v>1503</v>
      </c>
      <c r="E122" t="s">
        <v>1290</v>
      </c>
      <c r="F122" t="s">
        <v>1281</v>
      </c>
      <c r="G122" t="s">
        <v>1292</v>
      </c>
      <c r="H122" t="s">
        <v>1280</v>
      </c>
      <c r="I122" s="4">
        <v>45838</v>
      </c>
      <c r="J122" t="s">
        <v>110</v>
      </c>
    </row>
    <row r="123" spans="1:10" x14ac:dyDescent="0.25">
      <c r="A123" t="s">
        <v>1768</v>
      </c>
      <c r="B123">
        <v>269312</v>
      </c>
      <c r="C123" t="s">
        <v>1447</v>
      </c>
      <c r="D123" t="s">
        <v>1297</v>
      </c>
      <c r="E123" t="s">
        <v>1290</v>
      </c>
      <c r="F123" t="s">
        <v>1291</v>
      </c>
      <c r="G123" t="s">
        <v>1292</v>
      </c>
      <c r="H123" t="s">
        <v>1278</v>
      </c>
      <c r="I123" s="4">
        <v>45777</v>
      </c>
      <c r="J123" t="s">
        <v>110</v>
      </c>
    </row>
    <row r="124" spans="1:10" x14ac:dyDescent="0.25">
      <c r="A124" t="s">
        <v>1768</v>
      </c>
      <c r="B124">
        <v>269313</v>
      </c>
      <c r="C124" t="s">
        <v>1450</v>
      </c>
      <c r="D124" t="s">
        <v>1297</v>
      </c>
      <c r="E124" t="s">
        <v>1290</v>
      </c>
      <c r="F124" t="s">
        <v>1281</v>
      </c>
      <c r="G124" t="s">
        <v>1497</v>
      </c>
      <c r="H124" t="s">
        <v>1280</v>
      </c>
      <c r="I124" s="4">
        <v>45838</v>
      </c>
      <c r="J124" t="s">
        <v>110</v>
      </c>
    </row>
    <row r="125" spans="1:10" x14ac:dyDescent="0.25">
      <c r="A125" t="s">
        <v>1769</v>
      </c>
      <c r="B125">
        <v>176137</v>
      </c>
      <c r="C125" t="s">
        <v>1576</v>
      </c>
      <c r="D125" t="s">
        <v>1496</v>
      </c>
      <c r="E125" t="s">
        <v>1290</v>
      </c>
      <c r="F125" t="s">
        <v>1291</v>
      </c>
      <c r="G125" t="s">
        <v>1292</v>
      </c>
      <c r="H125" t="s">
        <v>1278</v>
      </c>
      <c r="I125" s="4">
        <v>45425</v>
      </c>
      <c r="J125" t="s">
        <v>274</v>
      </c>
    </row>
    <row r="126" spans="1:10" x14ac:dyDescent="0.25">
      <c r="A126" t="s">
        <v>1770</v>
      </c>
      <c r="B126">
        <v>176138</v>
      </c>
      <c r="C126" t="s">
        <v>1577</v>
      </c>
      <c r="D126" t="s">
        <v>1496</v>
      </c>
      <c r="E126" t="s">
        <v>1290</v>
      </c>
      <c r="F126" t="s">
        <v>1406</v>
      </c>
      <c r="G126" t="s">
        <v>1282</v>
      </c>
      <c r="H126" t="s">
        <v>1340</v>
      </c>
      <c r="I126" s="4">
        <v>45473</v>
      </c>
      <c r="J126" t="s">
        <v>274</v>
      </c>
    </row>
    <row r="127" spans="1:10" x14ac:dyDescent="0.25">
      <c r="A127" t="s">
        <v>1782</v>
      </c>
      <c r="B127">
        <v>219343</v>
      </c>
      <c r="C127" t="s">
        <v>1578</v>
      </c>
      <c r="E127" t="s">
        <v>1290</v>
      </c>
      <c r="F127" t="s">
        <v>1281</v>
      </c>
      <c r="G127" t="s">
        <v>1292</v>
      </c>
      <c r="H127" t="s">
        <v>1280</v>
      </c>
      <c r="I127" s="4">
        <v>45989</v>
      </c>
      <c r="J127" t="s">
        <v>274</v>
      </c>
    </row>
    <row r="128" spans="1:10" x14ac:dyDescent="0.25">
      <c r="A128" t="s">
        <v>1782</v>
      </c>
      <c r="B128">
        <v>243155</v>
      </c>
      <c r="C128" t="s">
        <v>1370</v>
      </c>
      <c r="E128" t="s">
        <v>1290</v>
      </c>
      <c r="F128" t="s">
        <v>1281</v>
      </c>
      <c r="G128" t="s">
        <v>1292</v>
      </c>
      <c r="H128" t="s">
        <v>1280</v>
      </c>
      <c r="I128" s="4">
        <v>46053</v>
      </c>
      <c r="J128" t="s">
        <v>110</v>
      </c>
    </row>
    <row r="129" spans="1:10" x14ac:dyDescent="0.25">
      <c r="A129" t="s">
        <v>1782</v>
      </c>
      <c r="B129">
        <v>269614</v>
      </c>
      <c r="C129" t="s">
        <v>1579</v>
      </c>
      <c r="D129" t="s">
        <v>1351</v>
      </c>
      <c r="E129" t="s">
        <v>1290</v>
      </c>
      <c r="F129" t="s">
        <v>1281</v>
      </c>
      <c r="G129" t="s">
        <v>1497</v>
      </c>
      <c r="H129" t="s">
        <v>1280</v>
      </c>
      <c r="I129" s="4">
        <v>45961</v>
      </c>
      <c r="J129" t="s">
        <v>274</v>
      </c>
    </row>
    <row r="130" spans="1:10" x14ac:dyDescent="0.25">
      <c r="A130" t="s">
        <v>1782</v>
      </c>
      <c r="B130">
        <v>269771</v>
      </c>
      <c r="C130" t="s">
        <v>1580</v>
      </c>
      <c r="D130" t="s">
        <v>1351</v>
      </c>
      <c r="E130" t="s">
        <v>1290</v>
      </c>
      <c r="F130" t="s">
        <v>1281</v>
      </c>
      <c r="G130" t="s">
        <v>1335</v>
      </c>
      <c r="H130" t="s">
        <v>1318</v>
      </c>
      <c r="I130" s="4">
        <v>46053</v>
      </c>
      <c r="J130" t="s">
        <v>274</v>
      </c>
    </row>
    <row r="131" spans="1:10" x14ac:dyDescent="0.25">
      <c r="A131" t="s">
        <v>1782</v>
      </c>
      <c r="B131">
        <v>269772</v>
      </c>
      <c r="C131" t="s">
        <v>1581</v>
      </c>
      <c r="E131" t="s">
        <v>1290</v>
      </c>
      <c r="F131" t="s">
        <v>1281</v>
      </c>
      <c r="G131" t="s">
        <v>1282</v>
      </c>
      <c r="H131" t="s">
        <v>1278</v>
      </c>
      <c r="I131" s="4">
        <v>46022</v>
      </c>
      <c r="J131" t="s">
        <v>274</v>
      </c>
    </row>
    <row r="132" spans="1:10" x14ac:dyDescent="0.25">
      <c r="A132" t="s">
        <v>1790</v>
      </c>
      <c r="B132">
        <v>270752</v>
      </c>
      <c r="C132" t="s">
        <v>1582</v>
      </c>
      <c r="E132" t="s">
        <v>1290</v>
      </c>
      <c r="I132" s="4">
        <v>45828</v>
      </c>
    </row>
    <row r="133" spans="1:10" x14ac:dyDescent="0.25">
      <c r="A133" t="s">
        <v>1793</v>
      </c>
      <c r="B133">
        <v>267921</v>
      </c>
      <c r="C133" t="s">
        <v>1426</v>
      </c>
      <c r="D133" t="s">
        <v>1503</v>
      </c>
      <c r="E133" t="s">
        <v>1290</v>
      </c>
      <c r="F133" t="s">
        <v>1291</v>
      </c>
      <c r="G133" t="s">
        <v>1292</v>
      </c>
      <c r="H133" t="s">
        <v>1278</v>
      </c>
      <c r="I133" s="4">
        <v>45838</v>
      </c>
      <c r="J133" t="s">
        <v>110</v>
      </c>
    </row>
    <row r="134" spans="1:10" x14ac:dyDescent="0.25">
      <c r="A134" t="s">
        <v>1799</v>
      </c>
      <c r="B134">
        <v>237393</v>
      </c>
      <c r="C134" t="s">
        <v>1348</v>
      </c>
      <c r="D134" t="s">
        <v>1351</v>
      </c>
      <c r="E134" t="s">
        <v>1290</v>
      </c>
      <c r="F134" t="s">
        <v>1281</v>
      </c>
      <c r="G134" t="s">
        <v>1335</v>
      </c>
      <c r="H134" t="s">
        <v>1318</v>
      </c>
      <c r="I134" s="4">
        <v>45808</v>
      </c>
      <c r="J134" t="s">
        <v>110</v>
      </c>
    </row>
    <row r="135" spans="1:10" x14ac:dyDescent="0.25">
      <c r="A135" t="s">
        <v>1799</v>
      </c>
      <c r="B135">
        <v>237394</v>
      </c>
      <c r="C135" t="s">
        <v>1353</v>
      </c>
      <c r="D135" t="s">
        <v>1351</v>
      </c>
      <c r="E135" t="s">
        <v>136</v>
      </c>
      <c r="F135" t="s">
        <v>1281</v>
      </c>
      <c r="G135" t="s">
        <v>1292</v>
      </c>
      <c r="H135" t="s">
        <v>1280</v>
      </c>
      <c r="I135" s="4">
        <v>45747</v>
      </c>
      <c r="J135" t="s">
        <v>110</v>
      </c>
    </row>
    <row r="136" spans="1:10" x14ac:dyDescent="0.25">
      <c r="A136" t="s">
        <v>1799</v>
      </c>
      <c r="B136">
        <v>268195</v>
      </c>
      <c r="C136" t="s">
        <v>1583</v>
      </c>
      <c r="D136" t="s">
        <v>1351</v>
      </c>
      <c r="E136" t="s">
        <v>1290</v>
      </c>
      <c r="F136" t="s">
        <v>1291</v>
      </c>
      <c r="G136" t="s">
        <v>1292</v>
      </c>
      <c r="H136" t="s">
        <v>1278</v>
      </c>
      <c r="I136" s="4">
        <v>45808</v>
      </c>
      <c r="J136" t="s">
        <v>274</v>
      </c>
    </row>
    <row r="137" spans="1:10" x14ac:dyDescent="0.25">
      <c r="A137" t="s">
        <v>1803</v>
      </c>
      <c r="B137">
        <v>272960</v>
      </c>
      <c r="C137" t="s">
        <v>1539</v>
      </c>
      <c r="D137" t="s">
        <v>1279</v>
      </c>
      <c r="E137" t="s">
        <v>1290</v>
      </c>
      <c r="F137" t="s">
        <v>1291</v>
      </c>
      <c r="G137" t="s">
        <v>1292</v>
      </c>
      <c r="H137" t="s">
        <v>1278</v>
      </c>
      <c r="I137" s="4">
        <v>45793</v>
      </c>
      <c r="J137" t="s">
        <v>274</v>
      </c>
    </row>
    <row r="138" spans="1:10" x14ac:dyDescent="0.25">
      <c r="A138" t="s">
        <v>1803</v>
      </c>
      <c r="B138">
        <v>273246</v>
      </c>
      <c r="C138" t="s">
        <v>1584</v>
      </c>
      <c r="D138" t="s">
        <v>1344</v>
      </c>
      <c r="E138" t="s">
        <v>1290</v>
      </c>
      <c r="F138" t="s">
        <v>1281</v>
      </c>
      <c r="G138" t="s">
        <v>1292</v>
      </c>
      <c r="H138" t="s">
        <v>1280</v>
      </c>
      <c r="I138" s="4">
        <v>45807</v>
      </c>
      <c r="J138" t="s">
        <v>274</v>
      </c>
    </row>
    <row r="139" spans="1:10" x14ac:dyDescent="0.25">
      <c r="A139" t="s">
        <v>1805</v>
      </c>
      <c r="B139">
        <v>271980</v>
      </c>
      <c r="C139" t="s">
        <v>1474</v>
      </c>
      <c r="D139" t="s">
        <v>1351</v>
      </c>
      <c r="E139" t="s">
        <v>1290</v>
      </c>
      <c r="F139" t="s">
        <v>1291</v>
      </c>
      <c r="G139" t="s">
        <v>1292</v>
      </c>
      <c r="H139" t="s">
        <v>1278</v>
      </c>
      <c r="I139" s="4">
        <v>45782</v>
      </c>
      <c r="J139" t="s">
        <v>110</v>
      </c>
    </row>
    <row r="140" spans="1:10" x14ac:dyDescent="0.25">
      <c r="A140" t="s">
        <v>1805</v>
      </c>
      <c r="B140">
        <v>271981</v>
      </c>
      <c r="C140" t="s">
        <v>1477</v>
      </c>
      <c r="D140" t="s">
        <v>1344</v>
      </c>
      <c r="E140" t="s">
        <v>1290</v>
      </c>
      <c r="F140" t="s">
        <v>1291</v>
      </c>
      <c r="G140" t="s">
        <v>1282</v>
      </c>
      <c r="H140" t="s">
        <v>1278</v>
      </c>
      <c r="I140" s="4">
        <v>45783</v>
      </c>
      <c r="J140" t="s">
        <v>110</v>
      </c>
    </row>
    <row r="141" spans="1:10" x14ac:dyDescent="0.25">
      <c r="A141" t="s">
        <v>1805</v>
      </c>
      <c r="B141">
        <v>274460</v>
      </c>
      <c r="C141" t="s">
        <v>1483</v>
      </c>
      <c r="E141" t="s">
        <v>1290</v>
      </c>
      <c r="F141" t="s">
        <v>1281</v>
      </c>
      <c r="G141" t="s">
        <v>1292</v>
      </c>
      <c r="H141" t="s">
        <v>1280</v>
      </c>
      <c r="I141" s="4">
        <v>45786</v>
      </c>
      <c r="J141" t="s">
        <v>110</v>
      </c>
    </row>
    <row r="142" spans="1:10" x14ac:dyDescent="0.25">
      <c r="A142" t="s">
        <v>1805</v>
      </c>
      <c r="B142">
        <v>274535</v>
      </c>
      <c r="C142" t="s">
        <v>1585</v>
      </c>
      <c r="E142" t="s">
        <v>1290</v>
      </c>
      <c r="F142" t="s">
        <v>1291</v>
      </c>
      <c r="G142" t="s">
        <v>1292</v>
      </c>
      <c r="I142" s="4">
        <v>45791</v>
      </c>
      <c r="J142" t="s">
        <v>110</v>
      </c>
    </row>
    <row r="143" spans="1:10" x14ac:dyDescent="0.25">
      <c r="A143" t="s">
        <v>1834</v>
      </c>
      <c r="B143">
        <v>254722</v>
      </c>
      <c r="C143" t="s">
        <v>1374</v>
      </c>
      <c r="E143" t="s">
        <v>1290</v>
      </c>
      <c r="F143" t="s">
        <v>1291</v>
      </c>
      <c r="G143" t="s">
        <v>1292</v>
      </c>
      <c r="H143" t="s">
        <v>1278</v>
      </c>
      <c r="I143" s="4">
        <v>45838</v>
      </c>
      <c r="J143" t="s">
        <v>110</v>
      </c>
    </row>
    <row r="144" spans="1:10" x14ac:dyDescent="0.25">
      <c r="A144" t="s">
        <v>1834</v>
      </c>
      <c r="B144">
        <v>255733</v>
      </c>
      <c r="C144" t="s">
        <v>1377</v>
      </c>
      <c r="E144" t="s">
        <v>1290</v>
      </c>
      <c r="F144" t="s">
        <v>1406</v>
      </c>
      <c r="G144" t="s">
        <v>1282</v>
      </c>
      <c r="H144" t="s">
        <v>1340</v>
      </c>
      <c r="I144" s="4">
        <v>45838</v>
      </c>
      <c r="J144" t="s">
        <v>110</v>
      </c>
    </row>
    <row r="145" spans="1:10" x14ac:dyDescent="0.25">
      <c r="A145" t="s">
        <v>1834</v>
      </c>
      <c r="B145">
        <v>267862</v>
      </c>
      <c r="C145" t="s">
        <v>1426</v>
      </c>
      <c r="D145" t="s">
        <v>1503</v>
      </c>
      <c r="E145" t="s">
        <v>1290</v>
      </c>
      <c r="F145" t="s">
        <v>1291</v>
      </c>
      <c r="G145" t="s">
        <v>1292</v>
      </c>
      <c r="H145" t="s">
        <v>1278</v>
      </c>
      <c r="I145" s="4">
        <v>45838</v>
      </c>
      <c r="J145" t="s">
        <v>110</v>
      </c>
    </row>
    <row r="146" spans="1:10" x14ac:dyDescent="0.25">
      <c r="A146" t="s">
        <v>1844</v>
      </c>
      <c r="B146">
        <v>267864</v>
      </c>
      <c r="C146" t="s">
        <v>1426</v>
      </c>
      <c r="D146" t="s">
        <v>1503</v>
      </c>
      <c r="E146" t="s">
        <v>1290</v>
      </c>
      <c r="F146" t="s">
        <v>1291</v>
      </c>
      <c r="G146" t="s">
        <v>1292</v>
      </c>
      <c r="H146" t="s">
        <v>1278</v>
      </c>
      <c r="I146" s="4">
        <v>45838</v>
      </c>
      <c r="J146" t="s">
        <v>110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DA093-0A5D-4990-AF17-8B0F5181C9E5}">
  <sheetPr>
    <tabColor theme="8" tint="0.59999389629810485"/>
  </sheetPr>
  <dimension ref="B1:R22"/>
  <sheetViews>
    <sheetView showGridLines="0" workbookViewId="0">
      <pane xSplit="5" ySplit="5" topLeftCell="F6" activePane="bottomRight" state="frozen"/>
      <selection pane="topRight" activeCell="AQ54" sqref="AQ54"/>
      <selection pane="bottomLeft" activeCell="AQ54" sqref="AQ54"/>
      <selection pane="bottomRight" activeCell="J6" sqref="J6"/>
    </sheetView>
  </sheetViews>
  <sheetFormatPr defaultColWidth="9.140625" defaultRowHeight="12.75" x14ac:dyDescent="0.2"/>
  <cols>
    <col min="1" max="1" width="29" style="3" customWidth="1"/>
    <col min="2" max="2" width="11.85546875" style="3" bestFit="1" customWidth="1"/>
    <col min="3" max="3" width="10.42578125" style="3" bestFit="1" customWidth="1"/>
    <col min="4" max="4" width="20" style="3" customWidth="1"/>
    <col min="5" max="5" width="36" style="3" customWidth="1"/>
    <col min="6" max="6" width="9.140625" style="3"/>
    <col min="7" max="7" width="8.140625" style="3" bestFit="1" customWidth="1"/>
    <col min="8" max="8" width="10.28515625" style="3" bestFit="1" customWidth="1"/>
    <col min="9" max="9" width="12.42578125" style="3" bestFit="1" customWidth="1"/>
    <col min="10" max="10" width="13.42578125" style="3" bestFit="1" customWidth="1"/>
    <col min="11" max="11" width="10.5703125" style="3" bestFit="1" customWidth="1"/>
    <col min="12" max="12" width="11.140625" style="3" customWidth="1"/>
    <col min="13" max="13" width="17.28515625" style="3" bestFit="1" customWidth="1"/>
    <col min="14" max="14" width="23.28515625" style="3" bestFit="1" customWidth="1"/>
    <col min="15" max="15" width="43" style="3" bestFit="1" customWidth="1"/>
    <col min="16" max="16" width="15.85546875" style="3" bestFit="1" customWidth="1"/>
    <col min="17" max="17" width="14" style="3" bestFit="1" customWidth="1"/>
    <col min="18" max="18" width="13.42578125" style="3" bestFit="1" customWidth="1"/>
    <col min="19" max="19" width="21.140625" style="3" customWidth="1"/>
    <col min="20" max="16384" width="9.140625" style="3"/>
  </cols>
  <sheetData>
    <row r="1" spans="2:18" x14ac:dyDescent="0.2">
      <c r="J1" s="33" t="s">
        <v>1586</v>
      </c>
    </row>
    <row r="2" spans="2:18" x14ac:dyDescent="0.2">
      <c r="B2" s="34" t="s">
        <v>477</v>
      </c>
      <c r="C2" s="35">
        <v>45784</v>
      </c>
    </row>
    <row r="4" spans="2:18" x14ac:dyDescent="0.2">
      <c r="C4" s="19">
        <f>SUBTOTAL(9,tbl_PV_Issues[Overdue])</f>
        <v>5</v>
      </c>
    </row>
    <row r="5" spans="2:18" x14ac:dyDescent="0.2">
      <c r="B5" s="20" t="s">
        <v>221</v>
      </c>
      <c r="C5" s="20" t="s">
        <v>500</v>
      </c>
      <c r="D5" s="3" t="s">
        <v>481</v>
      </c>
      <c r="E5" s="3" t="s">
        <v>1587</v>
      </c>
      <c r="F5" s="3" t="s">
        <v>1255</v>
      </c>
      <c r="G5" s="3" t="s">
        <v>1257</v>
      </c>
      <c r="H5" s="3" t="s">
        <v>1259</v>
      </c>
      <c r="I5" s="3" t="s">
        <v>1588</v>
      </c>
      <c r="J5" s="3" t="s">
        <v>1261</v>
      </c>
      <c r="K5" s="3" t="s">
        <v>1262</v>
      </c>
      <c r="L5" s="3" t="s">
        <v>1265</v>
      </c>
      <c r="M5" s="3" t="s">
        <v>1266</v>
      </c>
      <c r="N5" s="3" t="s">
        <v>1267</v>
      </c>
      <c r="O5" s="3" t="s">
        <v>1589</v>
      </c>
      <c r="P5" s="63" t="s">
        <v>2</v>
      </c>
      <c r="Q5" s="63" t="s">
        <v>222</v>
      </c>
      <c r="R5" s="63" t="s">
        <v>211</v>
      </c>
    </row>
    <row r="6" spans="2:18" ht="25.5" x14ac:dyDescent="0.2">
      <c r="B6" s="86" t="str">
        <f>_xlfn.XLOOKUP(tbl_PV_Issues[[#This Row],[Project Description]],tbl_PV_Meta[Proj Name],tbl_PV_Meta[Work ID '#],,0)</f>
        <v>1000872</v>
      </c>
      <c r="C6" s="86">
        <f>IF(AND(tbl_PV_Issues[[#This Row],[Due Date]]&lt;=PV_Meta!$B$7,AND(tbl_PV_Issues[[#This Row],[Status]]&lt;&gt;"Closed",tbl_PV_Issues[[#This Row],[Status]]&lt;&gt;"On Hold")),1,0)</f>
        <v>1</v>
      </c>
      <c r="D6" s="60" t="s">
        <v>1720</v>
      </c>
      <c r="E6" s="87" t="s">
        <v>1590</v>
      </c>
      <c r="F6" s="60" t="s">
        <v>1591</v>
      </c>
      <c r="G6" s="60" t="s">
        <v>1290</v>
      </c>
      <c r="H6" s="60" t="s">
        <v>510</v>
      </c>
      <c r="I6" s="87" t="s">
        <v>1280</v>
      </c>
      <c r="J6" s="60" t="s">
        <v>2193</v>
      </c>
      <c r="K6" s="61">
        <v>45366</v>
      </c>
      <c r="L6" s="60" t="s">
        <v>2159</v>
      </c>
      <c r="M6" s="60" t="s">
        <v>1982</v>
      </c>
      <c r="N6" s="60" t="s">
        <v>2041</v>
      </c>
      <c r="O6" s="60" t="s">
        <v>2160</v>
      </c>
      <c r="P6" s="60" t="str">
        <f>_xlfn.XLOOKUP(tbl_PV_Issues[[#This Row],[Work ID '#]],PV_Meta!$E:$E,PV_Meta!$G:$G,"",0,1)</f>
        <v>Sub-Portfolio 8</v>
      </c>
      <c r="Q6" s="60" t="str">
        <f>_xlfn.XLOOKUP(tbl_PV_Issues[[#This Row],[Work ID '#]],PV_Meta!$E:$E,PV_Meta!$F:$F,"",0,1)</f>
        <v>Project</v>
      </c>
      <c r="R6" s="28"/>
    </row>
    <row r="7" spans="2:18" ht="25.5" x14ac:dyDescent="0.2">
      <c r="B7" s="86" t="str">
        <f>_xlfn.XLOOKUP(tbl_PV_Issues[[#This Row],[Project Description]],tbl_PV_Meta[Proj Name],tbl_PV_Meta[Work ID '#],,0)</f>
        <v>1000308</v>
      </c>
      <c r="C7" s="86">
        <f>IF(AND(tbl_PV_Issues[[#This Row],[Due Date]]&lt;=PV_Meta!$B$7,AND(tbl_PV_Issues[[#This Row],[Status]]&lt;&gt;"Closed",tbl_PV_Issues[[#This Row],[Status]]&lt;&gt;"On Hold")),1,0)</f>
        <v>0</v>
      </c>
      <c r="D7" s="60" t="s">
        <v>1706</v>
      </c>
      <c r="E7" s="87" t="s">
        <v>1592</v>
      </c>
      <c r="F7" s="60" t="s">
        <v>1593</v>
      </c>
      <c r="G7" s="60" t="s">
        <v>136</v>
      </c>
      <c r="H7" s="60" t="s">
        <v>1594</v>
      </c>
      <c r="I7" s="87" t="s">
        <v>1278</v>
      </c>
      <c r="J7" s="60" t="s">
        <v>1923</v>
      </c>
      <c r="K7" s="61">
        <v>45716</v>
      </c>
      <c r="L7" s="60" t="s">
        <v>2161</v>
      </c>
      <c r="M7" s="60" t="s">
        <v>1983</v>
      </c>
      <c r="N7" s="60" t="s">
        <v>2043</v>
      </c>
      <c r="O7" s="60" t="s">
        <v>2162</v>
      </c>
      <c r="P7" s="60" t="str">
        <f>_xlfn.XLOOKUP(tbl_PV_Issues[[#This Row],[Work ID '#]],PV_Meta!$E:$E,PV_Meta!$G:$G,"",0,1)</f>
        <v>Sub-Portfolio 7</v>
      </c>
      <c r="Q7" s="60" t="str">
        <f>_xlfn.XLOOKUP(tbl_PV_Issues[[#This Row],[Work ID '#]],PV_Meta!$E:$E,PV_Meta!$F:$F,"",0,1)</f>
        <v>Project</v>
      </c>
      <c r="R7" s="28"/>
    </row>
    <row r="8" spans="2:18" ht="25.5" x14ac:dyDescent="0.2">
      <c r="B8" s="86" t="str">
        <f>_xlfn.XLOOKUP(tbl_PV_Issues[[#This Row],[Project Description]],tbl_PV_Meta[Proj Name],tbl_PV_Meta[Work ID '#],,0)</f>
        <v>1000308</v>
      </c>
      <c r="C8" s="86">
        <f>IF(AND(tbl_PV_Issues[[#This Row],[Due Date]]&lt;=PV_Meta!$B$7,AND(tbl_PV_Issues[[#This Row],[Status]]&lt;&gt;"Closed",tbl_PV_Issues[[#This Row],[Status]]&lt;&gt;"On Hold")),1,0)</f>
        <v>0</v>
      </c>
      <c r="D8" s="60" t="s">
        <v>1706</v>
      </c>
      <c r="E8" s="87" t="s">
        <v>1595</v>
      </c>
      <c r="F8" s="60" t="s">
        <v>1596</v>
      </c>
      <c r="G8" s="60" t="s">
        <v>136</v>
      </c>
      <c r="H8" s="60" t="s">
        <v>1382</v>
      </c>
      <c r="I8" s="87" t="s">
        <v>1318</v>
      </c>
      <c r="J8" s="60" t="s">
        <v>1892</v>
      </c>
      <c r="K8" s="61">
        <v>45716</v>
      </c>
      <c r="L8" s="60" t="s">
        <v>2163</v>
      </c>
      <c r="M8" s="60" t="s">
        <v>1984</v>
      </c>
      <c r="N8" s="60" t="s">
        <v>2044</v>
      </c>
      <c r="O8" s="60" t="s">
        <v>2164</v>
      </c>
      <c r="P8" s="60" t="str">
        <f>_xlfn.XLOOKUP(tbl_PV_Issues[[#This Row],[Work ID '#]],PV_Meta!$E:$E,PV_Meta!$G:$G,"",0,1)</f>
        <v>Sub-Portfolio 7</v>
      </c>
      <c r="Q8" s="60" t="str">
        <f>_xlfn.XLOOKUP(tbl_PV_Issues[[#This Row],[Work ID '#]],PV_Meta!$E:$E,PV_Meta!$F:$F,"",0,1)</f>
        <v>Project</v>
      </c>
      <c r="R8" s="28"/>
    </row>
    <row r="9" spans="2:18" ht="25.5" x14ac:dyDescent="0.2">
      <c r="B9" s="86" t="str">
        <f>_xlfn.XLOOKUP(tbl_PV_Issues[[#This Row],[Project Description]],tbl_PV_Meta[Proj Name],tbl_PV_Meta[Work ID '#],,0)</f>
        <v>1000308</v>
      </c>
      <c r="C9" s="86">
        <f>IF(AND(tbl_PV_Issues[[#This Row],[Due Date]]&lt;=PV_Meta!$B$7,AND(tbl_PV_Issues[[#This Row],[Status]]&lt;&gt;"Closed",tbl_PV_Issues[[#This Row],[Status]]&lt;&gt;"On Hold")),1,0)</f>
        <v>0</v>
      </c>
      <c r="D9" s="60" t="s">
        <v>1706</v>
      </c>
      <c r="E9" s="87" t="s">
        <v>1597</v>
      </c>
      <c r="F9" s="60" t="s">
        <v>1598</v>
      </c>
      <c r="G9" s="60" t="s">
        <v>136</v>
      </c>
      <c r="H9" s="60" t="s">
        <v>1382</v>
      </c>
      <c r="I9" s="87" t="s">
        <v>1318</v>
      </c>
      <c r="J9" s="60" t="s">
        <v>1892</v>
      </c>
      <c r="K9" s="61">
        <v>45716</v>
      </c>
      <c r="L9" s="60" t="s">
        <v>2165</v>
      </c>
      <c r="M9" s="60" t="s">
        <v>1985</v>
      </c>
      <c r="N9" s="60" t="s">
        <v>2045</v>
      </c>
      <c r="O9" s="60" t="s">
        <v>2166</v>
      </c>
      <c r="P9" s="60" t="str">
        <f>_xlfn.XLOOKUP(tbl_PV_Issues[[#This Row],[Work ID '#]],PV_Meta!$E:$E,PV_Meta!$G:$G,"",0,1)</f>
        <v>Sub-Portfolio 7</v>
      </c>
      <c r="Q9" s="60" t="str">
        <f>_xlfn.XLOOKUP(tbl_PV_Issues[[#This Row],[Work ID '#]],PV_Meta!$E:$E,PV_Meta!$F:$F,"",0,1)</f>
        <v>Project</v>
      </c>
      <c r="R9" s="28"/>
    </row>
    <row r="10" spans="2:18" ht="25.5" x14ac:dyDescent="0.2">
      <c r="B10" s="86" t="str">
        <f>_xlfn.XLOOKUP(tbl_PV_Issues[[#This Row],[Project Description]],tbl_PV_Meta[Proj Name],tbl_PV_Meta[Work ID '#],,0)</f>
        <v>1001328</v>
      </c>
      <c r="C10" s="86">
        <f>IF(AND(tbl_PV_Issues[[#This Row],[Due Date]]&lt;=PV_Meta!$B$7,AND(tbl_PV_Issues[[#This Row],[Status]]&lt;&gt;"Closed",tbl_PV_Issues[[#This Row],[Status]]&lt;&gt;"On Hold")),1,0)</f>
        <v>0</v>
      </c>
      <c r="D10" s="60" t="s">
        <v>1750</v>
      </c>
      <c r="E10" s="87" t="s">
        <v>1599</v>
      </c>
      <c r="F10" s="60" t="s">
        <v>1600</v>
      </c>
      <c r="G10" s="60" t="s">
        <v>1290</v>
      </c>
      <c r="H10" s="60" t="s">
        <v>1305</v>
      </c>
      <c r="I10" s="87" t="s">
        <v>1280</v>
      </c>
      <c r="J10" s="60" t="s">
        <v>1917</v>
      </c>
      <c r="K10" s="61">
        <v>45899</v>
      </c>
      <c r="L10" s="60" t="s">
        <v>2167</v>
      </c>
      <c r="M10" s="60" t="s">
        <v>1986</v>
      </c>
      <c r="N10" s="60" t="s">
        <v>2046</v>
      </c>
      <c r="O10" s="60" t="s">
        <v>2168</v>
      </c>
      <c r="P10" s="60" t="str">
        <f>_xlfn.XLOOKUP(tbl_PV_Issues[[#This Row],[Work ID '#]],PV_Meta!$E:$E,PV_Meta!$G:$G,"",0,1)</f>
        <v>Sub-Portfolio 8</v>
      </c>
      <c r="Q10" s="60" t="str">
        <f>_xlfn.XLOOKUP(tbl_PV_Issues[[#This Row],[Work ID '#]],PV_Meta!$E:$E,PV_Meta!$F:$F,"",0,1)</f>
        <v>Project</v>
      </c>
      <c r="R10" s="28"/>
    </row>
    <row r="11" spans="2:18" ht="25.5" x14ac:dyDescent="0.2">
      <c r="B11" s="86" t="str">
        <f>_xlfn.XLOOKUP(tbl_PV_Issues[[#This Row],[Project Description]],tbl_PV_Meta[Proj Name],tbl_PV_Meta[Work ID '#],,0)</f>
        <v>1000301</v>
      </c>
      <c r="C11" s="86">
        <f>IF(AND(tbl_PV_Issues[[#This Row],[Due Date]]&lt;=PV_Meta!$B$7,AND(tbl_PV_Issues[[#This Row],[Status]]&lt;&gt;"Closed",tbl_PV_Issues[[#This Row],[Status]]&lt;&gt;"On Hold")),1,0)</f>
        <v>0</v>
      </c>
      <c r="D11" s="60" t="s">
        <v>1699</v>
      </c>
      <c r="E11" s="87" t="s">
        <v>1601</v>
      </c>
      <c r="F11" s="60" t="s">
        <v>1602</v>
      </c>
      <c r="G11" s="60" t="s">
        <v>1290</v>
      </c>
      <c r="H11" s="60" t="s">
        <v>1279</v>
      </c>
      <c r="I11" s="87" t="s">
        <v>1278</v>
      </c>
      <c r="J11" s="60" t="s">
        <v>1905</v>
      </c>
      <c r="K11" s="61">
        <v>45869</v>
      </c>
      <c r="L11" s="60" t="s">
        <v>2169</v>
      </c>
      <c r="M11" s="60" t="s">
        <v>1987</v>
      </c>
      <c r="N11" s="60" t="s">
        <v>2047</v>
      </c>
      <c r="O11" s="60" t="s">
        <v>2170</v>
      </c>
      <c r="P11" s="60" t="str">
        <f>_xlfn.XLOOKUP(tbl_PV_Issues[[#This Row],[Work ID '#]],PV_Meta!$E:$E,PV_Meta!$G:$G,"",0,1)</f>
        <v>Sub-Portfolio 7</v>
      </c>
      <c r="Q11" s="60" t="str">
        <f>_xlfn.XLOOKUP(tbl_PV_Issues[[#This Row],[Work ID '#]],PV_Meta!$E:$E,PV_Meta!$F:$F,"",0,1)</f>
        <v>Project</v>
      </c>
      <c r="R11" s="28"/>
    </row>
    <row r="12" spans="2:18" ht="25.5" x14ac:dyDescent="0.2">
      <c r="B12" s="86" t="str">
        <f>_xlfn.XLOOKUP(tbl_PV_Issues[[#This Row],[Project Description]],tbl_PV_Meta[Proj Name],tbl_PV_Meta[Work ID '#],,0)</f>
        <v>1000296</v>
      </c>
      <c r="C12" s="86">
        <f>IF(AND(tbl_PV_Issues[[#This Row],[Due Date]]&lt;=PV_Meta!$B$7,AND(tbl_PV_Issues[[#This Row],[Status]]&lt;&gt;"Closed",tbl_PV_Issues[[#This Row],[Status]]&lt;&gt;"On Hold")),1,0)</f>
        <v>0</v>
      </c>
      <c r="D12" s="60" t="s">
        <v>1694</v>
      </c>
      <c r="E12" s="87" t="s">
        <v>1603</v>
      </c>
      <c r="F12" s="60" t="s">
        <v>1604</v>
      </c>
      <c r="G12" s="60" t="s">
        <v>1290</v>
      </c>
      <c r="H12" s="60" t="s">
        <v>1279</v>
      </c>
      <c r="I12" s="87" t="s">
        <v>1280</v>
      </c>
      <c r="J12" s="60" t="s">
        <v>1912</v>
      </c>
      <c r="K12" s="61">
        <v>45792</v>
      </c>
      <c r="L12" s="60" t="s">
        <v>2171</v>
      </c>
      <c r="M12" s="60" t="s">
        <v>1988</v>
      </c>
      <c r="N12" s="60" t="s">
        <v>2048</v>
      </c>
      <c r="O12" s="60" t="s">
        <v>2172</v>
      </c>
      <c r="P12" s="60" t="str">
        <f>_xlfn.XLOOKUP(tbl_PV_Issues[[#This Row],[Work ID '#]],PV_Meta!$E:$E,PV_Meta!$G:$G,"",0,1)</f>
        <v>Sub-Portfolio 7</v>
      </c>
      <c r="Q12" s="60" t="str">
        <f>_xlfn.XLOOKUP(tbl_PV_Issues[[#This Row],[Work ID '#]],PV_Meta!$E:$E,PV_Meta!$F:$F,"",0,1)</f>
        <v>Project</v>
      </c>
      <c r="R12" s="28"/>
    </row>
    <row r="13" spans="2:18" ht="25.5" x14ac:dyDescent="0.2">
      <c r="B13" s="86" t="str">
        <f>_xlfn.XLOOKUP(tbl_PV_Issues[[#This Row],[Project Description]],tbl_PV_Meta[Proj Name],tbl_PV_Meta[Work ID '#],,0)</f>
        <v>1000869</v>
      </c>
      <c r="C13" s="86">
        <f>IF(AND(tbl_PV_Issues[[#This Row],[Due Date]]&lt;=PV_Meta!$B$7,AND(tbl_PV_Issues[[#This Row],[Status]]&lt;&gt;"Closed",tbl_PV_Issues[[#This Row],[Status]]&lt;&gt;"On Hold")),1,0)</f>
        <v>0</v>
      </c>
      <c r="D13" s="60" t="s">
        <v>1718</v>
      </c>
      <c r="E13" s="87" t="s">
        <v>1605</v>
      </c>
      <c r="F13" s="60" t="s">
        <v>1606</v>
      </c>
      <c r="G13" s="60" t="s">
        <v>1290</v>
      </c>
      <c r="H13" s="60" t="s">
        <v>1279</v>
      </c>
      <c r="I13" s="87" t="s">
        <v>1340</v>
      </c>
      <c r="J13" s="60" t="s">
        <v>1905</v>
      </c>
      <c r="K13" s="61">
        <v>46142</v>
      </c>
      <c r="L13" s="60" t="s">
        <v>2173</v>
      </c>
      <c r="M13" s="60" t="s">
        <v>1989</v>
      </c>
      <c r="N13" s="60" t="s">
        <v>2049</v>
      </c>
      <c r="O13" s="60" t="s">
        <v>2174</v>
      </c>
      <c r="P13" s="60" t="str">
        <f>_xlfn.XLOOKUP(tbl_PV_Issues[[#This Row],[Work ID '#]],PV_Meta!$E:$E,PV_Meta!$G:$G,"",0,1)</f>
        <v>Sub-Portfolio 7</v>
      </c>
      <c r="Q13" s="60" t="str">
        <f>_xlfn.XLOOKUP(tbl_PV_Issues[[#This Row],[Work ID '#]],PV_Meta!$E:$E,PV_Meta!$F:$F,"",0,1)</f>
        <v>Project</v>
      </c>
      <c r="R13" s="28"/>
    </row>
    <row r="14" spans="2:18" ht="25.5" x14ac:dyDescent="0.2">
      <c r="B14" s="86" t="str">
        <f>_xlfn.XLOOKUP(tbl_PV_Issues[[#This Row],[Project Description]],tbl_PV_Meta[Proj Name],tbl_PV_Meta[Work ID '#],,0)</f>
        <v>1001355</v>
      </c>
      <c r="C14" s="86">
        <f>IF(AND(tbl_PV_Issues[[#This Row],[Due Date]]&lt;=PV_Meta!$B$7,AND(tbl_PV_Issues[[#This Row],[Status]]&lt;&gt;"Closed",tbl_PV_Issues[[#This Row],[Status]]&lt;&gt;"On Hold")),1,0)</f>
        <v>1</v>
      </c>
      <c r="D14" s="60" t="s">
        <v>1757</v>
      </c>
      <c r="E14" s="87" t="s">
        <v>1607</v>
      </c>
      <c r="F14" s="60" t="s">
        <v>1608</v>
      </c>
      <c r="G14" s="60" t="s">
        <v>1290</v>
      </c>
      <c r="H14" s="60" t="s">
        <v>1382</v>
      </c>
      <c r="I14" s="87" t="s">
        <v>1318</v>
      </c>
      <c r="J14" s="60" t="s">
        <v>1900</v>
      </c>
      <c r="K14" s="61">
        <v>45716</v>
      </c>
      <c r="L14" s="60" t="s">
        <v>2175</v>
      </c>
      <c r="M14" s="60" t="s">
        <v>1990</v>
      </c>
      <c r="N14" s="60" t="s">
        <v>2050</v>
      </c>
      <c r="O14" s="60" t="s">
        <v>2176</v>
      </c>
      <c r="P14" s="60" t="str">
        <f>_xlfn.XLOOKUP(tbl_PV_Issues[[#This Row],[Work ID '#]],PV_Meta!$E:$E,PV_Meta!$G:$G,"",0,1)</f>
        <v>Sub-Portfolio 8</v>
      </c>
      <c r="Q14" s="60" t="str">
        <f>_xlfn.XLOOKUP(tbl_PV_Issues[[#This Row],[Work ID '#]],PV_Meta!$E:$E,PV_Meta!$F:$F,"",0,1)</f>
        <v>Project</v>
      </c>
      <c r="R14" s="28"/>
    </row>
    <row r="15" spans="2:18" ht="38.25" x14ac:dyDescent="0.2">
      <c r="B15" s="86" t="str">
        <f>_xlfn.XLOOKUP(tbl_PV_Issues[[#This Row],[Project Description]],tbl_PV_Meta[Proj Name],tbl_PV_Meta[Work ID '#],,0)</f>
        <v>1001282</v>
      </c>
      <c r="C15" s="86">
        <f>IF(AND(tbl_PV_Issues[[#This Row],[Due Date]]&lt;=PV_Meta!$B$7,AND(tbl_PV_Issues[[#This Row],[Status]]&lt;&gt;"Closed",tbl_PV_Issues[[#This Row],[Status]]&lt;&gt;"On Hold")),1,0)</f>
        <v>1</v>
      </c>
      <c r="D15" s="60" t="s">
        <v>1748</v>
      </c>
      <c r="E15" s="87" t="s">
        <v>1609</v>
      </c>
      <c r="F15" s="60" t="s">
        <v>1610</v>
      </c>
      <c r="G15" s="60" t="s">
        <v>1290</v>
      </c>
      <c r="H15" s="60" t="s">
        <v>1344</v>
      </c>
      <c r="I15" s="87" t="s">
        <v>1280</v>
      </c>
      <c r="J15" s="60" t="s">
        <v>1902</v>
      </c>
      <c r="K15" s="61">
        <v>45777</v>
      </c>
      <c r="L15" s="60" t="s">
        <v>2177</v>
      </c>
      <c r="M15" s="60" t="s">
        <v>1991</v>
      </c>
      <c r="N15" s="60" t="s">
        <v>2051</v>
      </c>
      <c r="O15" s="60" t="s">
        <v>2178</v>
      </c>
      <c r="P15" s="60" t="str">
        <f>_xlfn.XLOOKUP(tbl_PV_Issues[[#This Row],[Work ID '#]],PV_Meta!$E:$E,PV_Meta!$G:$G,"",0,1)</f>
        <v>Sub-Portfolio 7</v>
      </c>
      <c r="Q15" s="60" t="str">
        <f>_xlfn.XLOOKUP(tbl_PV_Issues[[#This Row],[Work ID '#]],PV_Meta!$E:$E,PV_Meta!$F:$F,"",0,1)</f>
        <v>Project</v>
      </c>
      <c r="R15" s="28"/>
    </row>
    <row r="16" spans="2:18" ht="25.5" x14ac:dyDescent="0.2">
      <c r="B16" s="86" t="str">
        <f>_xlfn.XLOOKUP(tbl_PV_Issues[[#This Row],[Project Description]],tbl_PV_Meta[Proj Name],tbl_PV_Meta[Work ID '#],,0)</f>
        <v>1001282</v>
      </c>
      <c r="C16" s="86">
        <f>IF(AND(tbl_PV_Issues[[#This Row],[Due Date]]&lt;=PV_Meta!$B$7,AND(tbl_PV_Issues[[#This Row],[Status]]&lt;&gt;"Closed",tbl_PV_Issues[[#This Row],[Status]]&lt;&gt;"On Hold")),1,0)</f>
        <v>0</v>
      </c>
      <c r="D16" s="60" t="s">
        <v>1748</v>
      </c>
      <c r="E16" s="87" t="s">
        <v>1611</v>
      </c>
      <c r="F16" s="60" t="s">
        <v>1612</v>
      </c>
      <c r="G16" s="60" t="s">
        <v>1290</v>
      </c>
      <c r="H16" s="60" t="s">
        <v>510</v>
      </c>
      <c r="I16" s="87" t="s">
        <v>1340</v>
      </c>
      <c r="J16" s="60" t="s">
        <v>1921</v>
      </c>
      <c r="K16" s="61">
        <v>45828</v>
      </c>
      <c r="L16" s="60" t="s">
        <v>2179</v>
      </c>
      <c r="M16" s="60" t="s">
        <v>1992</v>
      </c>
      <c r="N16" s="60" t="s">
        <v>2052</v>
      </c>
      <c r="O16" s="60" t="s">
        <v>2180</v>
      </c>
      <c r="P16" s="60" t="str">
        <f>_xlfn.XLOOKUP(tbl_PV_Issues[[#This Row],[Work ID '#]],PV_Meta!$E:$E,PV_Meta!$G:$G,"",0,1)</f>
        <v>Sub-Portfolio 7</v>
      </c>
      <c r="Q16" s="60" t="str">
        <f>_xlfn.XLOOKUP(tbl_PV_Issues[[#This Row],[Work ID '#]],PV_Meta!$E:$E,PV_Meta!$F:$F,"",0,1)</f>
        <v>Project</v>
      </c>
      <c r="R16" s="28"/>
    </row>
    <row r="17" spans="2:18" ht="25.5" x14ac:dyDescent="0.2">
      <c r="B17" s="86" t="str">
        <f>_xlfn.XLOOKUP(tbl_PV_Issues[[#This Row],[Project Description]],tbl_PV_Meta[Proj Name],tbl_PV_Meta[Work ID '#],,0)</f>
        <v>1000310</v>
      </c>
      <c r="C17" s="86">
        <f>IF(AND(tbl_PV_Issues[[#This Row],[Due Date]]&lt;=PV_Meta!$B$7,AND(tbl_PV_Issues[[#This Row],[Status]]&lt;&gt;"Closed",tbl_PV_Issues[[#This Row],[Status]]&lt;&gt;"On Hold")),1,0)</f>
        <v>0</v>
      </c>
      <c r="D17" s="60" t="s">
        <v>1708</v>
      </c>
      <c r="E17" s="87" t="s">
        <v>1613</v>
      </c>
      <c r="F17" s="60" t="s">
        <v>1614</v>
      </c>
      <c r="G17" s="60" t="s">
        <v>1290</v>
      </c>
      <c r="H17" s="60" t="s">
        <v>1305</v>
      </c>
      <c r="I17" s="87" t="s">
        <v>1278</v>
      </c>
      <c r="J17" s="60" t="s">
        <v>1894</v>
      </c>
      <c r="K17" s="61">
        <v>45838</v>
      </c>
      <c r="L17" s="60" t="s">
        <v>2181</v>
      </c>
      <c r="M17" s="60" t="s">
        <v>1993</v>
      </c>
      <c r="N17" s="60" t="s">
        <v>2053</v>
      </c>
      <c r="O17" s="60" t="s">
        <v>2182</v>
      </c>
      <c r="P17" s="60" t="str">
        <f>_xlfn.XLOOKUP(tbl_PV_Issues[[#This Row],[Work ID '#]],PV_Meta!$E:$E,PV_Meta!$G:$G,"",0,1)</f>
        <v>Sub-Portfolio 8</v>
      </c>
      <c r="Q17" s="60" t="str">
        <f>_xlfn.XLOOKUP(tbl_PV_Issues[[#This Row],[Work ID '#]],PV_Meta!$E:$E,PV_Meta!$F:$F,"",0,1)</f>
        <v>Project</v>
      </c>
      <c r="R17" s="28"/>
    </row>
    <row r="18" spans="2:18" ht="38.25" x14ac:dyDescent="0.2">
      <c r="B18" s="86" t="str">
        <f>_xlfn.XLOOKUP(tbl_PV_Issues[[#This Row],[Project Description]],tbl_PV_Meta[Proj Name],tbl_PV_Meta[Work ID '#],,0)</f>
        <v>1000310</v>
      </c>
      <c r="C18" s="86">
        <f>IF(AND(tbl_PV_Issues[[#This Row],[Due Date]]&lt;=PV_Meta!$B$7,AND(tbl_PV_Issues[[#This Row],[Status]]&lt;&gt;"Closed",tbl_PV_Issues[[#This Row],[Status]]&lt;&gt;"On Hold")),1,0)</f>
        <v>0</v>
      </c>
      <c r="D18" s="60" t="s">
        <v>1708</v>
      </c>
      <c r="E18" s="87" t="s">
        <v>1615</v>
      </c>
      <c r="F18" s="60" t="s">
        <v>1616</v>
      </c>
      <c r="G18" s="60" t="s">
        <v>1290</v>
      </c>
      <c r="H18" s="60" t="s">
        <v>1351</v>
      </c>
      <c r="I18" s="87" t="s">
        <v>1278</v>
      </c>
      <c r="J18" s="60" t="s">
        <v>1894</v>
      </c>
      <c r="K18" s="61">
        <v>45807</v>
      </c>
      <c r="L18" s="60" t="s">
        <v>2183</v>
      </c>
      <c r="M18" s="60" t="s">
        <v>1994</v>
      </c>
      <c r="N18" s="60" t="s">
        <v>2054</v>
      </c>
      <c r="O18" s="60" t="s">
        <v>2184</v>
      </c>
      <c r="P18" s="60" t="str">
        <f>_xlfn.XLOOKUP(tbl_PV_Issues[[#This Row],[Work ID '#]],PV_Meta!$E:$E,PV_Meta!$G:$G,"",0,1)</f>
        <v>Sub-Portfolio 8</v>
      </c>
      <c r="Q18" s="60" t="str">
        <f>_xlfn.XLOOKUP(tbl_PV_Issues[[#This Row],[Work ID '#]],PV_Meta!$E:$E,PV_Meta!$F:$F,"",0,1)</f>
        <v>Project</v>
      </c>
      <c r="R18" s="28"/>
    </row>
    <row r="19" spans="2:18" ht="38.25" x14ac:dyDescent="0.2">
      <c r="B19" s="86" t="str">
        <f>_xlfn.XLOOKUP(tbl_PV_Issues[[#This Row],[Project Description]],tbl_PV_Meta[Proj Name],tbl_PV_Meta[Work ID '#],,0)</f>
        <v>1000310</v>
      </c>
      <c r="C19" s="86">
        <f>IF(AND(tbl_PV_Issues[[#This Row],[Due Date]]&lt;=PV_Meta!$B$7,AND(tbl_PV_Issues[[#This Row],[Status]]&lt;&gt;"Closed",tbl_PV_Issues[[#This Row],[Status]]&lt;&gt;"On Hold")),1,0)</f>
        <v>0</v>
      </c>
      <c r="D19" s="60" t="s">
        <v>1708</v>
      </c>
      <c r="E19" s="87" t="s">
        <v>1617</v>
      </c>
      <c r="F19" s="60" t="s">
        <v>1618</v>
      </c>
      <c r="G19" s="60" t="s">
        <v>1290</v>
      </c>
      <c r="H19" s="60" t="s">
        <v>1344</v>
      </c>
      <c r="I19" s="87" t="s">
        <v>1278</v>
      </c>
      <c r="J19" s="60" t="s">
        <v>1894</v>
      </c>
      <c r="K19" s="61">
        <v>45838</v>
      </c>
      <c r="L19" s="60" t="s">
        <v>2185</v>
      </c>
      <c r="M19" s="60" t="s">
        <v>1995</v>
      </c>
      <c r="N19" s="60" t="s">
        <v>2055</v>
      </c>
      <c r="O19" s="60" t="s">
        <v>2186</v>
      </c>
      <c r="P19" s="60" t="str">
        <f>_xlfn.XLOOKUP(tbl_PV_Issues[[#This Row],[Work ID '#]],PV_Meta!$E:$E,PV_Meta!$G:$G,"",0,1)</f>
        <v>Sub-Portfolio 8</v>
      </c>
      <c r="Q19" s="60" t="str">
        <f>_xlfn.XLOOKUP(tbl_PV_Issues[[#This Row],[Work ID '#]],PV_Meta!$E:$E,PV_Meta!$F:$F,"",0,1)</f>
        <v>Project</v>
      </c>
      <c r="R19" s="28"/>
    </row>
    <row r="20" spans="2:18" ht="38.25" x14ac:dyDescent="0.2">
      <c r="B20" s="86" t="str">
        <f>_xlfn.XLOOKUP(tbl_PV_Issues[[#This Row],[Project Description]],tbl_PV_Meta[Proj Name],tbl_PV_Meta[Work ID '#],,0)</f>
        <v>1001349</v>
      </c>
      <c r="C20" s="86">
        <f>IF(AND(tbl_PV_Issues[[#This Row],[Due Date]]&lt;=PV_Meta!$B$7,AND(tbl_PV_Issues[[#This Row],[Status]]&lt;&gt;"Closed",tbl_PV_Issues[[#This Row],[Status]]&lt;&gt;"On Hold")),1,0)</f>
        <v>1</v>
      </c>
      <c r="D20" s="60" t="s">
        <v>1752</v>
      </c>
      <c r="E20" s="87" t="s">
        <v>1619</v>
      </c>
      <c r="F20" s="60" t="s">
        <v>1620</v>
      </c>
      <c r="G20" s="60" t="s">
        <v>1290</v>
      </c>
      <c r="H20" s="60" t="s">
        <v>1344</v>
      </c>
      <c r="I20" s="87" t="s">
        <v>1280</v>
      </c>
      <c r="J20" s="60" t="s">
        <v>1915</v>
      </c>
      <c r="K20" s="61">
        <v>45777</v>
      </c>
      <c r="L20" s="60" t="s">
        <v>2187</v>
      </c>
      <c r="M20" s="60" t="s">
        <v>1996</v>
      </c>
      <c r="N20" s="60" t="s">
        <v>2056</v>
      </c>
      <c r="O20" s="60" t="s">
        <v>2188</v>
      </c>
      <c r="P20" s="60" t="str">
        <f>_xlfn.XLOOKUP(tbl_PV_Issues[[#This Row],[Work ID '#]],PV_Meta!$E:$E,PV_Meta!$G:$G,"",0,1)</f>
        <v>Sub-Portfolio 4</v>
      </c>
      <c r="Q20" s="60" t="str">
        <f>_xlfn.XLOOKUP(tbl_PV_Issues[[#This Row],[Work ID '#]],PV_Meta!$E:$E,PV_Meta!$F:$F,"",0,1)</f>
        <v>Project</v>
      </c>
      <c r="R20" s="28"/>
    </row>
    <row r="21" spans="2:18" ht="25.5" x14ac:dyDescent="0.2">
      <c r="B21" s="86" t="str">
        <f>_xlfn.XLOOKUP(tbl_PV_Issues[[#This Row],[Project Description]],tbl_PV_Meta[Proj Name],tbl_PV_Meta[Work ID '#],,0)</f>
        <v>1001239</v>
      </c>
      <c r="C21" s="86">
        <f>IF(AND(tbl_PV_Issues[[#This Row],[Due Date]]&lt;=PV_Meta!$B$7,AND(tbl_PV_Issues[[#This Row],[Status]]&lt;&gt;"Closed",tbl_PV_Issues[[#This Row],[Status]]&lt;&gt;"On Hold")),1,0)</f>
        <v>1</v>
      </c>
      <c r="D21" s="60" t="s">
        <v>1737</v>
      </c>
      <c r="E21" s="87" t="s">
        <v>1621</v>
      </c>
      <c r="F21" s="60" t="s">
        <v>1622</v>
      </c>
      <c r="G21" s="60" t="s">
        <v>1290</v>
      </c>
      <c r="H21" s="60" t="s">
        <v>510</v>
      </c>
      <c r="I21" s="87" t="s">
        <v>1280</v>
      </c>
      <c r="J21" s="60" t="s">
        <v>1902</v>
      </c>
      <c r="K21" s="61">
        <v>45681</v>
      </c>
      <c r="L21" s="60" t="s">
        <v>2189</v>
      </c>
      <c r="M21" s="60" t="s">
        <v>1997</v>
      </c>
      <c r="N21" s="60" t="s">
        <v>2057</v>
      </c>
      <c r="O21" s="60" t="s">
        <v>2190</v>
      </c>
      <c r="P21" s="60" t="str">
        <f>_xlfn.XLOOKUP(tbl_PV_Issues[[#This Row],[Work ID '#]],PV_Meta!$E:$E,PV_Meta!$G:$G,"",0,1)</f>
        <v>Sub-Portfolio 3</v>
      </c>
      <c r="Q21" s="60" t="str">
        <f>_xlfn.XLOOKUP(tbl_PV_Issues[[#This Row],[Work ID '#]],PV_Meta!$E:$E,PV_Meta!$F:$F,"",0,1)</f>
        <v>Minor Work</v>
      </c>
      <c r="R21" s="28"/>
    </row>
    <row r="22" spans="2:18" ht="38.25" x14ac:dyDescent="0.2">
      <c r="B22" s="86" t="str">
        <f>_xlfn.XLOOKUP(tbl_PV_Issues[[#This Row],[Project Description]],tbl_PV_Meta[Proj Name],tbl_PV_Meta[Work ID '#],,0)</f>
        <v>1001618</v>
      </c>
      <c r="C22" s="86">
        <f>IF(AND(tbl_PV_Issues[[#This Row],[Due Date]]&lt;=PV_Meta!$B$7,AND(tbl_PV_Issues[[#This Row],[Status]]&lt;&gt;"Closed",tbl_PV_Issues[[#This Row],[Status]]&lt;&gt;"On Hold")),1,0)</f>
        <v>0</v>
      </c>
      <c r="D22" s="60" t="s">
        <v>1800</v>
      </c>
      <c r="E22" s="87" t="s">
        <v>1623</v>
      </c>
      <c r="F22" s="60" t="s">
        <v>1624</v>
      </c>
      <c r="G22" s="60" t="s">
        <v>1290</v>
      </c>
      <c r="H22" s="60" t="s">
        <v>1351</v>
      </c>
      <c r="I22" s="87" t="s">
        <v>1318</v>
      </c>
      <c r="J22" s="60" t="s">
        <v>1924</v>
      </c>
      <c r="K22" s="61">
        <v>45786</v>
      </c>
      <c r="L22" s="60" t="s">
        <v>2191</v>
      </c>
      <c r="M22" s="60" t="s">
        <v>1998</v>
      </c>
      <c r="N22" s="60" t="s">
        <v>2058</v>
      </c>
      <c r="O22" s="60" t="s">
        <v>2192</v>
      </c>
      <c r="P22" s="60" t="str">
        <f>_xlfn.XLOOKUP(tbl_PV_Issues[[#This Row],[Work ID '#]],PV_Meta!$E:$E,PV_Meta!$G:$G,"",0,1)</f>
        <v>Sub-Portfolio 4</v>
      </c>
      <c r="Q22" s="60" t="str">
        <f>_xlfn.XLOOKUP(tbl_PV_Issues[[#This Row],[Work ID '#]],PV_Meta!$E:$E,PV_Meta!$F:$F,"",0,1)</f>
        <v>Minor Work</v>
      </c>
      <c r="R22" s="28"/>
    </row>
  </sheetData>
  <phoneticPr fontId="3" type="noConversion"/>
  <conditionalFormatting sqref="C6:C22">
    <cfRule type="cellIs" dxfId="0" priority="1" operator="equal">
      <formula>1</formula>
    </cfRule>
  </conditionalFormatting>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691B9-DE3D-42F2-9A6A-6D113EC299D2}">
  <sheetPr>
    <tabColor theme="8" tint="0.59999389629810485"/>
  </sheetPr>
  <dimension ref="A1:AY29"/>
  <sheetViews>
    <sheetView topLeftCell="M1" workbookViewId="0">
      <selection activeCell="N44" sqref="N44"/>
    </sheetView>
  </sheetViews>
  <sheetFormatPr defaultRowHeight="15" x14ac:dyDescent="0.25"/>
  <sheetData>
    <row r="1" spans="1:51" x14ac:dyDescent="0.25">
      <c r="A1" t="s">
        <v>1625</v>
      </c>
      <c r="B1" t="s">
        <v>1626</v>
      </c>
      <c r="C1" t="s">
        <v>1627</v>
      </c>
      <c r="D1" t="s">
        <v>1628</v>
      </c>
      <c r="E1" t="s">
        <v>1629</v>
      </c>
      <c r="F1" t="s">
        <v>1630</v>
      </c>
      <c r="G1" t="s">
        <v>272</v>
      </c>
      <c r="H1" t="s">
        <v>1631</v>
      </c>
      <c r="I1" t="s">
        <v>1632</v>
      </c>
      <c r="J1" t="s">
        <v>1633</v>
      </c>
      <c r="K1" t="s">
        <v>1634</v>
      </c>
      <c r="L1" t="s">
        <v>1257</v>
      </c>
      <c r="M1" t="s">
        <v>1635</v>
      </c>
      <c r="N1" t="s">
        <v>1636</v>
      </c>
      <c r="O1" t="s">
        <v>1637</v>
      </c>
      <c r="P1" t="s">
        <v>1638</v>
      </c>
      <c r="Q1" t="s">
        <v>1639</v>
      </c>
      <c r="R1" t="s">
        <v>1640</v>
      </c>
      <c r="S1" t="s">
        <v>1641</v>
      </c>
      <c r="T1" t="s">
        <v>1642</v>
      </c>
      <c r="U1" t="s">
        <v>1643</v>
      </c>
      <c r="V1" t="s">
        <v>1644</v>
      </c>
      <c r="W1" t="s">
        <v>1645</v>
      </c>
      <c r="X1" t="s">
        <v>1646</v>
      </c>
      <c r="Y1" t="s">
        <v>1647</v>
      </c>
      <c r="Z1" t="s">
        <v>1648</v>
      </c>
      <c r="AA1" t="s">
        <v>1649</v>
      </c>
      <c r="AB1" t="s">
        <v>1650</v>
      </c>
      <c r="AC1" t="s">
        <v>1651</v>
      </c>
      <c r="AD1" t="s">
        <v>1652</v>
      </c>
      <c r="AE1" t="s">
        <v>1653</v>
      </c>
      <c r="AF1" t="s">
        <v>1654</v>
      </c>
      <c r="AG1" t="s">
        <v>1655</v>
      </c>
      <c r="AH1" t="s">
        <v>1656</v>
      </c>
      <c r="AI1" t="s">
        <v>1657</v>
      </c>
      <c r="AJ1" t="s">
        <v>1658</v>
      </c>
      <c r="AK1" t="s">
        <v>1659</v>
      </c>
      <c r="AL1" t="s">
        <v>1660</v>
      </c>
      <c r="AM1" t="s">
        <v>1661</v>
      </c>
      <c r="AN1" t="s">
        <v>1662</v>
      </c>
      <c r="AO1" t="s">
        <v>1663</v>
      </c>
      <c r="AP1" t="s">
        <v>1664</v>
      </c>
      <c r="AQ1" t="s">
        <v>1665</v>
      </c>
      <c r="AR1" t="s">
        <v>1666</v>
      </c>
      <c r="AS1" t="s">
        <v>1667</v>
      </c>
      <c r="AT1" t="s">
        <v>1668</v>
      </c>
      <c r="AU1" t="s">
        <v>1669</v>
      </c>
      <c r="AV1" t="s">
        <v>1670</v>
      </c>
      <c r="AW1" t="s">
        <v>1671</v>
      </c>
      <c r="AX1" t="s">
        <v>1672</v>
      </c>
      <c r="AY1" t="s">
        <v>1673</v>
      </c>
    </row>
    <row r="2" spans="1:51" x14ac:dyDescent="0.25">
      <c r="A2" t="s">
        <v>1674</v>
      </c>
      <c r="B2" t="s">
        <v>1675</v>
      </c>
      <c r="C2" t="s">
        <v>333</v>
      </c>
      <c r="D2" t="s">
        <v>335</v>
      </c>
      <c r="E2" t="s">
        <v>88</v>
      </c>
      <c r="F2" t="s">
        <v>89</v>
      </c>
      <c r="G2" t="s">
        <v>1700</v>
      </c>
      <c r="H2" t="s">
        <v>1676</v>
      </c>
      <c r="I2" t="s">
        <v>1950</v>
      </c>
      <c r="J2" t="s">
        <v>1905</v>
      </c>
      <c r="K2" t="s">
        <v>1863</v>
      </c>
      <c r="L2" t="s">
        <v>28</v>
      </c>
      <c r="M2">
        <v>78154.82000000024</v>
      </c>
      <c r="N2">
        <v>58618.44</v>
      </c>
      <c r="O2">
        <v>68503.260000000111</v>
      </c>
      <c r="P2">
        <v>49087.25999999998</v>
      </c>
      <c r="Q2">
        <v>45692.620000000039</v>
      </c>
      <c r="R2">
        <v>18573.689999999995</v>
      </c>
      <c r="S2">
        <v>14271.539999999995</v>
      </c>
      <c r="T2">
        <v>28965.96999999999</v>
      </c>
      <c r="U2">
        <v>35505.14</v>
      </c>
      <c r="V2">
        <v>21819.439999999999</v>
      </c>
      <c r="Y2">
        <v>419192.18000000034</v>
      </c>
      <c r="AJ2">
        <v>29523</v>
      </c>
      <c r="AK2">
        <v>35405</v>
      </c>
      <c r="AL2">
        <v>484120.18000000034</v>
      </c>
      <c r="AM2">
        <v>573115</v>
      </c>
      <c r="AN2">
        <v>21819.439999999999</v>
      </c>
      <c r="AO2">
        <v>34837</v>
      </c>
      <c r="AP2">
        <v>13017.56</v>
      </c>
      <c r="AQ2">
        <v>0.37367052272009649</v>
      </c>
      <c r="AR2">
        <v>419192.18000000034</v>
      </c>
      <c r="AS2">
        <v>429703.60000000033</v>
      </c>
      <c r="AT2">
        <v>10511.419999999984</v>
      </c>
      <c r="AU2">
        <v>2.4462024521088432E-2</v>
      </c>
      <c r="AV2">
        <v>484120.18000000034</v>
      </c>
      <c r="AW2">
        <v>505446</v>
      </c>
      <c r="AX2">
        <v>21325.819999999658</v>
      </c>
      <c r="AY2">
        <v>4.2192083822999209E-2</v>
      </c>
    </row>
    <row r="3" spans="1:51" x14ac:dyDescent="0.25">
      <c r="A3" t="s">
        <v>1674</v>
      </c>
      <c r="C3" t="s">
        <v>333</v>
      </c>
      <c r="D3" t="s">
        <v>355</v>
      </c>
      <c r="E3" t="s">
        <v>121</v>
      </c>
      <c r="F3" t="s">
        <v>756</v>
      </c>
      <c r="G3" t="s">
        <v>1706</v>
      </c>
      <c r="H3" t="s">
        <v>1676</v>
      </c>
      <c r="I3" t="s">
        <v>1964</v>
      </c>
      <c r="J3" t="s">
        <v>1892</v>
      </c>
      <c r="K3" t="s">
        <v>1863</v>
      </c>
      <c r="L3" t="s">
        <v>28</v>
      </c>
      <c r="M3">
        <v>114288.67000000016</v>
      </c>
      <c r="N3">
        <v>147537.08000000019</v>
      </c>
      <c r="O3">
        <v>64114.539999999986</v>
      </c>
      <c r="P3">
        <v>874.56999999999994</v>
      </c>
      <c r="Q3">
        <v>873.70999999999981</v>
      </c>
      <c r="S3">
        <v>0</v>
      </c>
      <c r="T3">
        <v>0</v>
      </c>
      <c r="U3">
        <v>0</v>
      </c>
      <c r="Y3">
        <v>327688.57000000036</v>
      </c>
      <c r="AL3">
        <v>327688.57000000036</v>
      </c>
      <c r="AM3">
        <v>0</v>
      </c>
      <c r="AN3">
        <v>0</v>
      </c>
      <c r="AO3">
        <v>0</v>
      </c>
      <c r="AP3">
        <v>0</v>
      </c>
      <c r="AQ3">
        <v>0</v>
      </c>
      <c r="AR3">
        <v>327688.57000000036</v>
      </c>
      <c r="AS3">
        <v>0</v>
      </c>
      <c r="AT3">
        <v>-327688.57000000036</v>
      </c>
      <c r="AU3">
        <v>0</v>
      </c>
      <c r="AV3">
        <v>327688.57000000036</v>
      </c>
      <c r="AW3">
        <v>0</v>
      </c>
      <c r="AX3">
        <v>-327688.57000000036</v>
      </c>
      <c r="AY3">
        <v>0</v>
      </c>
    </row>
    <row r="4" spans="1:51" x14ac:dyDescent="0.25">
      <c r="A4" t="s">
        <v>1674</v>
      </c>
      <c r="B4" t="s">
        <v>1677</v>
      </c>
      <c r="C4" t="s">
        <v>333</v>
      </c>
      <c r="D4">
        <v>1000869</v>
      </c>
      <c r="E4" t="s">
        <v>90</v>
      </c>
      <c r="F4" t="s">
        <v>91</v>
      </c>
      <c r="G4" t="s">
        <v>1718</v>
      </c>
      <c r="H4" t="s">
        <v>1676</v>
      </c>
      <c r="I4" t="s">
        <v>1977</v>
      </c>
      <c r="J4" t="s">
        <v>1923</v>
      </c>
      <c r="K4" t="s">
        <v>1863</v>
      </c>
      <c r="L4" t="s">
        <v>28</v>
      </c>
      <c r="M4">
        <v>55688.369999999981</v>
      </c>
      <c r="N4">
        <v>24342.789999999997</v>
      </c>
      <c r="O4">
        <v>26262.27</v>
      </c>
      <c r="P4">
        <v>22349.550000000003</v>
      </c>
      <c r="Q4">
        <v>15845.579999999994</v>
      </c>
      <c r="R4">
        <v>12898.340000000004</v>
      </c>
      <c r="S4">
        <v>3560.1599999999994</v>
      </c>
      <c r="T4">
        <v>15982.859999999995</v>
      </c>
      <c r="U4">
        <v>14486.94</v>
      </c>
      <c r="V4">
        <v>12388.93</v>
      </c>
      <c r="Y4">
        <v>203805.78999999995</v>
      </c>
      <c r="AJ4">
        <v>21488.45</v>
      </c>
      <c r="AK4">
        <v>25835.040000000001</v>
      </c>
      <c r="AL4">
        <v>251129.27999999997</v>
      </c>
      <c r="AM4">
        <v>3432538</v>
      </c>
      <c r="AN4">
        <v>12388.93</v>
      </c>
      <c r="AO4">
        <v>73845</v>
      </c>
      <c r="AP4">
        <v>61456.07</v>
      </c>
      <c r="AQ4">
        <v>0.83223061818674249</v>
      </c>
      <c r="AR4">
        <v>203805.78999999995</v>
      </c>
      <c r="AS4">
        <v>302636.91999999993</v>
      </c>
      <c r="AT4">
        <v>98831.129999999976</v>
      </c>
      <c r="AU4">
        <v>0.32656666608951745</v>
      </c>
      <c r="AV4">
        <v>251129.27999999997</v>
      </c>
      <c r="AW4">
        <v>632037.91999999993</v>
      </c>
      <c r="AX4">
        <v>380908.64</v>
      </c>
      <c r="AY4">
        <v>0.60266738426074185</v>
      </c>
    </row>
    <row r="5" spans="1:51" x14ac:dyDescent="0.25">
      <c r="A5" t="s">
        <v>1674</v>
      </c>
      <c r="B5" t="s">
        <v>1675</v>
      </c>
      <c r="C5" t="s">
        <v>333</v>
      </c>
      <c r="D5" t="s">
        <v>370</v>
      </c>
      <c r="E5" t="s">
        <v>85</v>
      </c>
      <c r="F5" t="s">
        <v>86</v>
      </c>
      <c r="G5" t="s">
        <v>1712</v>
      </c>
      <c r="H5" t="s">
        <v>1676</v>
      </c>
      <c r="I5" t="s">
        <v>1941</v>
      </c>
      <c r="J5" t="s">
        <v>1921</v>
      </c>
      <c r="K5" t="s">
        <v>1863</v>
      </c>
      <c r="L5" t="s">
        <v>28</v>
      </c>
      <c r="M5">
        <v>255785.25000000055</v>
      </c>
      <c r="N5">
        <v>271262.35000000044</v>
      </c>
      <c r="O5">
        <v>286219.41000000021</v>
      </c>
      <c r="P5">
        <v>263812.31999999983</v>
      </c>
      <c r="Q5">
        <v>223352.59000000026</v>
      </c>
      <c r="R5">
        <v>158021.98000000007</v>
      </c>
      <c r="S5">
        <v>81407.0600000001</v>
      </c>
      <c r="T5">
        <v>103919.07000000008</v>
      </c>
      <c r="U5">
        <v>149620.84</v>
      </c>
      <c r="V5">
        <v>137216.42000000001</v>
      </c>
      <c r="Y5">
        <v>1930617.2900000014</v>
      </c>
      <c r="AJ5">
        <v>210693</v>
      </c>
      <c r="AK5">
        <v>146425</v>
      </c>
      <c r="AL5">
        <v>2287735.2900000014</v>
      </c>
      <c r="AM5">
        <v>1962484</v>
      </c>
      <c r="AN5">
        <v>137216.42000000001</v>
      </c>
      <c r="AO5">
        <v>146087</v>
      </c>
      <c r="AP5">
        <v>8870.5799999999872</v>
      </c>
      <c r="AQ5">
        <v>6.0721214071067155E-2</v>
      </c>
      <c r="AR5">
        <v>1930617.2900000014</v>
      </c>
      <c r="AS5">
        <v>1985516.0300000014</v>
      </c>
      <c r="AT5">
        <v>54898.739999999991</v>
      </c>
      <c r="AU5">
        <v>2.7649608046730275E-2</v>
      </c>
      <c r="AV5">
        <v>2287735.2900000014</v>
      </c>
      <c r="AW5">
        <v>2287821</v>
      </c>
      <c r="AX5">
        <v>85.709999998565763</v>
      </c>
      <c r="AY5">
        <v>3.7463595271905346E-5</v>
      </c>
    </row>
    <row r="6" spans="1:51" x14ac:dyDescent="0.25">
      <c r="A6" t="s">
        <v>1674</v>
      </c>
      <c r="B6" t="s">
        <v>1675</v>
      </c>
      <c r="C6" t="s">
        <v>1678</v>
      </c>
      <c r="D6" t="s">
        <v>308</v>
      </c>
      <c r="E6" t="s">
        <v>80</v>
      </c>
      <c r="F6" t="s">
        <v>81</v>
      </c>
      <c r="G6" t="s">
        <v>1694</v>
      </c>
      <c r="H6" t="s">
        <v>1676</v>
      </c>
      <c r="I6" t="s">
        <v>1948</v>
      </c>
      <c r="J6" t="s">
        <v>1889</v>
      </c>
      <c r="K6" t="s">
        <v>1863</v>
      </c>
      <c r="L6" t="s">
        <v>28</v>
      </c>
      <c r="M6">
        <v>173151.95</v>
      </c>
      <c r="N6">
        <v>226776.71000000005</v>
      </c>
      <c r="O6">
        <v>157592.30999999988</v>
      </c>
      <c r="P6">
        <v>206845.67000000027</v>
      </c>
      <c r="Q6">
        <v>189148.37999999989</v>
      </c>
      <c r="R6">
        <v>150683.39000000004</v>
      </c>
      <c r="S6">
        <v>142946.78999999995</v>
      </c>
      <c r="T6">
        <v>280195.1199999993</v>
      </c>
      <c r="U6">
        <v>247999.2</v>
      </c>
      <c r="V6">
        <v>207438.55</v>
      </c>
      <c r="Y6">
        <v>1982778.0699999994</v>
      </c>
      <c r="AJ6">
        <v>772016.43</v>
      </c>
      <c r="AK6">
        <v>471692.88</v>
      </c>
      <c r="AL6">
        <v>3226487.3799999994</v>
      </c>
      <c r="AM6">
        <v>3619244</v>
      </c>
      <c r="AN6">
        <v>207438.55</v>
      </c>
      <c r="AO6">
        <v>358209.04</v>
      </c>
      <c r="AP6">
        <v>150770.49</v>
      </c>
      <c r="AQ6">
        <v>0.42090085163679847</v>
      </c>
      <c r="AR6">
        <v>1982778.0699999994</v>
      </c>
      <c r="AS6">
        <v>2725769.89</v>
      </c>
      <c r="AT6">
        <v>742991.82000000076</v>
      </c>
      <c r="AU6">
        <v>0.27258053686989725</v>
      </c>
      <c r="AV6">
        <v>3226487.3799999994</v>
      </c>
      <c r="AW6">
        <v>3619244</v>
      </c>
      <c r="AX6">
        <v>392756.62000000058</v>
      </c>
      <c r="AY6">
        <v>0.10851896694447807</v>
      </c>
    </row>
    <row r="7" spans="1:51" x14ac:dyDescent="0.25">
      <c r="A7" t="s">
        <v>1674</v>
      </c>
      <c r="C7" t="s">
        <v>333</v>
      </c>
      <c r="D7">
        <v>1000962</v>
      </c>
      <c r="E7" t="s">
        <v>390</v>
      </c>
      <c r="F7" t="s">
        <v>1679</v>
      </c>
      <c r="G7" t="s">
        <v>1729</v>
      </c>
      <c r="H7" t="s">
        <v>1676</v>
      </c>
      <c r="I7" t="s">
        <v>1956</v>
      </c>
      <c r="J7" t="s">
        <v>1915</v>
      </c>
      <c r="K7" t="s">
        <v>1863</v>
      </c>
      <c r="L7" t="s">
        <v>93</v>
      </c>
      <c r="M7">
        <v>4522.8100000000004</v>
      </c>
      <c r="N7">
        <v>389.56</v>
      </c>
      <c r="Q7">
        <v>0</v>
      </c>
      <c r="T7">
        <v>0</v>
      </c>
      <c r="U7">
        <v>0</v>
      </c>
      <c r="Y7">
        <v>4912.3700000000008</v>
      </c>
      <c r="AM7">
        <v>0</v>
      </c>
      <c r="AN7">
        <v>0</v>
      </c>
      <c r="AO7">
        <v>0</v>
      </c>
      <c r="AP7">
        <v>0</v>
      </c>
      <c r="AQ7">
        <v>0</v>
      </c>
      <c r="AW7">
        <v>0</v>
      </c>
      <c r="AX7">
        <v>0</v>
      </c>
      <c r="AY7">
        <v>0</v>
      </c>
    </row>
    <row r="8" spans="1:51" x14ac:dyDescent="0.25">
      <c r="A8" t="s">
        <v>1674</v>
      </c>
      <c r="C8" t="s">
        <v>333</v>
      </c>
      <c r="D8" t="s">
        <v>1681</v>
      </c>
      <c r="E8" t="s">
        <v>168</v>
      </c>
      <c r="F8" t="s">
        <v>214</v>
      </c>
      <c r="G8" t="s">
        <v>1774</v>
      </c>
      <c r="H8" t="s">
        <v>1676</v>
      </c>
      <c r="J8" t="s">
        <v>1902</v>
      </c>
      <c r="K8" t="s">
        <v>1860</v>
      </c>
      <c r="L8" t="s">
        <v>93</v>
      </c>
      <c r="M8">
        <v>32625</v>
      </c>
      <c r="N8">
        <v>36692.26</v>
      </c>
      <c r="O8">
        <v>28486.609999999997</v>
      </c>
      <c r="P8">
        <v>48651.56</v>
      </c>
      <c r="Q8">
        <v>56300</v>
      </c>
      <c r="R8">
        <v>14225</v>
      </c>
      <c r="S8">
        <v>2100</v>
      </c>
      <c r="T8">
        <v>0</v>
      </c>
      <c r="U8">
        <v>0</v>
      </c>
      <c r="Y8">
        <v>219080.43</v>
      </c>
    </row>
    <row r="9" spans="1:51" x14ac:dyDescent="0.25">
      <c r="A9" t="s">
        <v>1674</v>
      </c>
      <c r="B9" t="s">
        <v>1675</v>
      </c>
      <c r="C9" t="s">
        <v>333</v>
      </c>
      <c r="E9" t="s">
        <v>83</v>
      </c>
      <c r="F9" t="s">
        <v>84</v>
      </c>
      <c r="G9" t="s">
        <v>1748</v>
      </c>
      <c r="H9" t="s">
        <v>1676</v>
      </c>
      <c r="J9" t="s">
        <v>1902</v>
      </c>
      <c r="K9" t="s">
        <v>1863</v>
      </c>
      <c r="L9" t="s">
        <v>93</v>
      </c>
      <c r="M9">
        <v>39007.969999999987</v>
      </c>
      <c r="N9">
        <v>31169.84</v>
      </c>
      <c r="O9">
        <v>20753.319999999996</v>
      </c>
      <c r="P9">
        <v>19022.129999999997</v>
      </c>
      <c r="Q9">
        <v>34354.839999999997</v>
      </c>
      <c r="R9">
        <v>51062.16</v>
      </c>
      <c r="S9">
        <v>12015.699999999995</v>
      </c>
      <c r="T9">
        <v>157939.05000000008</v>
      </c>
      <c r="U9">
        <v>88970.43</v>
      </c>
      <c r="V9">
        <v>200068.63</v>
      </c>
      <c r="Y9">
        <v>654364.07000000007</v>
      </c>
      <c r="AJ9">
        <v>159104.01</v>
      </c>
      <c r="AK9">
        <v>159531.57999999999</v>
      </c>
      <c r="AL9">
        <v>972999.66</v>
      </c>
      <c r="AM9">
        <v>1000000</v>
      </c>
      <c r="AN9">
        <v>200068.63</v>
      </c>
      <c r="AO9">
        <v>96426</v>
      </c>
      <c r="AP9">
        <v>-103642.63</v>
      </c>
      <c r="AQ9">
        <v>-1.0748411216891711</v>
      </c>
      <c r="AR9">
        <v>654364.07000000007</v>
      </c>
      <c r="AS9">
        <v>673126.65000000014</v>
      </c>
      <c r="AT9">
        <v>18762.580000000075</v>
      </c>
      <c r="AU9">
        <v>2.7873773828446802E-2</v>
      </c>
      <c r="AV9">
        <v>972999.66</v>
      </c>
      <c r="AW9">
        <v>887296.14</v>
      </c>
      <c r="AX9">
        <v>-85703.520000000019</v>
      </c>
      <c r="AY9">
        <v>-9.6589533230697952E-2</v>
      </c>
    </row>
    <row r="10" spans="1:51" x14ac:dyDescent="0.25">
      <c r="A10" t="s">
        <v>1674</v>
      </c>
      <c r="B10" t="s">
        <v>1675</v>
      </c>
      <c r="C10" t="s">
        <v>333</v>
      </c>
      <c r="E10" t="s">
        <v>96</v>
      </c>
      <c r="F10" t="s">
        <v>97</v>
      </c>
      <c r="G10" t="s">
        <v>1768</v>
      </c>
      <c r="H10" t="s">
        <v>1676</v>
      </c>
      <c r="J10" t="s">
        <v>1926</v>
      </c>
      <c r="K10" t="s">
        <v>1863</v>
      </c>
      <c r="L10" t="s">
        <v>28</v>
      </c>
      <c r="M10">
        <v>8474.49</v>
      </c>
      <c r="N10">
        <v>17722.979999999989</v>
      </c>
      <c r="O10">
        <v>6518.83</v>
      </c>
      <c r="Q10">
        <v>0</v>
      </c>
      <c r="R10">
        <v>1948.21</v>
      </c>
      <c r="S10">
        <v>9947.739999999998</v>
      </c>
      <c r="T10">
        <v>25335.67</v>
      </c>
      <c r="U10">
        <v>38858.379999999997</v>
      </c>
      <c r="V10">
        <v>26790.1</v>
      </c>
      <c r="Y10">
        <v>135596.4</v>
      </c>
      <c r="AJ10">
        <v>28510.11</v>
      </c>
      <c r="AK10">
        <v>25010.05</v>
      </c>
      <c r="AL10">
        <v>189116.56</v>
      </c>
      <c r="AM10">
        <v>208506.87</v>
      </c>
      <c r="AN10">
        <v>26790.1</v>
      </c>
      <c r="AO10">
        <v>32956.519999999997</v>
      </c>
      <c r="AP10">
        <v>6166.4199999999983</v>
      </c>
      <c r="AQ10">
        <v>0.18710774074447178</v>
      </c>
      <c r="AR10">
        <v>135596.4</v>
      </c>
      <c r="AS10">
        <v>137393.65999999997</v>
      </c>
      <c r="AT10">
        <v>1797.2599999999802</v>
      </c>
      <c r="AU10">
        <v>1.3081098501924911E-2</v>
      </c>
      <c r="AV10">
        <v>189116.56</v>
      </c>
      <c r="AW10">
        <v>208506.87</v>
      </c>
      <c r="AX10">
        <v>19390.310000000001</v>
      </c>
      <c r="AY10">
        <v>9.2996024543459885E-2</v>
      </c>
    </row>
    <row r="11" spans="1:51" x14ac:dyDescent="0.25">
      <c r="A11" t="s">
        <v>1674</v>
      </c>
      <c r="B11" t="s">
        <v>1675</v>
      </c>
      <c r="C11" t="s">
        <v>333</v>
      </c>
      <c r="E11" t="s">
        <v>191</v>
      </c>
      <c r="F11" t="s">
        <v>1373</v>
      </c>
      <c r="G11" t="s">
        <v>1834</v>
      </c>
      <c r="H11" t="s">
        <v>1676</v>
      </c>
      <c r="J11" t="s">
        <v>1895</v>
      </c>
      <c r="K11" t="s">
        <v>1863</v>
      </c>
      <c r="L11" t="s">
        <v>28</v>
      </c>
      <c r="T11">
        <v>14321.38</v>
      </c>
      <c r="U11">
        <v>19062.060000000001</v>
      </c>
      <c r="V11">
        <v>16404.810000000001</v>
      </c>
      <c r="Y11">
        <v>49788.25</v>
      </c>
      <c r="AJ11">
        <v>23162.45</v>
      </c>
      <c r="AK11">
        <v>134530.87</v>
      </c>
      <c r="AL11">
        <v>207481.57</v>
      </c>
      <c r="AM11">
        <v>350000</v>
      </c>
      <c r="AN11">
        <v>16404.810000000001</v>
      </c>
      <c r="AO11">
        <v>27060.47</v>
      </c>
      <c r="AP11">
        <v>10655.66</v>
      </c>
      <c r="AQ11">
        <v>0.3937721702542491</v>
      </c>
      <c r="AR11">
        <v>49788.25</v>
      </c>
      <c r="AS11">
        <v>67080.12</v>
      </c>
      <c r="AT11">
        <v>17291.869999999995</v>
      </c>
      <c r="AU11">
        <v>0.25777935400234819</v>
      </c>
      <c r="AV11">
        <v>207481.57</v>
      </c>
      <c r="AW11">
        <v>350000</v>
      </c>
      <c r="AX11">
        <v>142518.43</v>
      </c>
      <c r="AY11">
        <v>0.40719551428571427</v>
      </c>
    </row>
    <row r="12" spans="1:51" x14ac:dyDescent="0.25">
      <c r="A12" t="s">
        <v>1674</v>
      </c>
      <c r="B12" t="s">
        <v>1682</v>
      </c>
      <c r="C12" t="s">
        <v>1678</v>
      </c>
      <c r="D12" t="s">
        <v>319</v>
      </c>
      <c r="E12" t="s">
        <v>45</v>
      </c>
      <c r="F12" t="s">
        <v>46</v>
      </c>
      <c r="G12" t="s">
        <v>1799</v>
      </c>
      <c r="H12" t="s">
        <v>1683</v>
      </c>
      <c r="I12" t="s">
        <v>1945</v>
      </c>
      <c r="J12" t="s">
        <v>1910</v>
      </c>
      <c r="K12" t="s">
        <v>1864</v>
      </c>
      <c r="L12" t="s">
        <v>28</v>
      </c>
      <c r="M12">
        <v>61538.23000000001</v>
      </c>
      <c r="N12">
        <v>30215.219999999968</v>
      </c>
      <c r="O12">
        <v>154133.11999999997</v>
      </c>
      <c r="P12">
        <v>166432.69000000015</v>
      </c>
      <c r="Q12">
        <v>198354.6500000002</v>
      </c>
      <c r="R12">
        <v>136957.37</v>
      </c>
      <c r="S12">
        <v>213820.48999999985</v>
      </c>
      <c r="T12">
        <v>203559.18</v>
      </c>
      <c r="U12">
        <v>184053.1</v>
      </c>
      <c r="V12">
        <v>191530.05000000005</v>
      </c>
      <c r="Y12">
        <v>1540594.1000000003</v>
      </c>
      <c r="AJ12">
        <v>540296.49</v>
      </c>
      <c r="AK12">
        <v>1568479.8</v>
      </c>
      <c r="AL12">
        <v>3649370.3900000006</v>
      </c>
      <c r="AM12">
        <v>4027260</v>
      </c>
      <c r="AN12">
        <v>191530.05000000005</v>
      </c>
      <c r="AO12">
        <v>556772</v>
      </c>
      <c r="AP12">
        <v>365241.9499999999</v>
      </c>
      <c r="AQ12">
        <v>0.65599913429554635</v>
      </c>
      <c r="AR12">
        <v>1540594.1000000003</v>
      </c>
      <c r="AS12">
        <v>2707283.26</v>
      </c>
      <c r="AT12">
        <v>1166689.1599999995</v>
      </c>
      <c r="AU12">
        <v>0.43094462158348351</v>
      </c>
      <c r="AV12">
        <v>3649370.3900000006</v>
      </c>
      <c r="AW12">
        <v>4027260</v>
      </c>
      <c r="AX12">
        <v>47154.609999999411</v>
      </c>
      <c r="AY12">
        <v>1.1708856641984726E-2</v>
      </c>
    </row>
    <row r="13" spans="1:51" x14ac:dyDescent="0.25">
      <c r="A13" t="s">
        <v>1674</v>
      </c>
      <c r="B13" t="s">
        <v>1682</v>
      </c>
      <c r="C13" t="s">
        <v>1678</v>
      </c>
      <c r="D13" t="s">
        <v>341</v>
      </c>
      <c r="E13" t="s">
        <v>117</v>
      </c>
      <c r="F13" t="s">
        <v>215</v>
      </c>
      <c r="G13" t="s">
        <v>1702</v>
      </c>
      <c r="H13" t="s">
        <v>1683</v>
      </c>
      <c r="I13" t="s">
        <v>1945</v>
      </c>
      <c r="J13" t="s">
        <v>1910</v>
      </c>
      <c r="K13" t="s">
        <v>1864</v>
      </c>
      <c r="L13" t="s">
        <v>28</v>
      </c>
      <c r="M13">
        <v>-41627.300000000003</v>
      </c>
      <c r="N13">
        <v>177656.29000000004</v>
      </c>
      <c r="O13">
        <v>89337.760000000009</v>
      </c>
      <c r="P13">
        <v>89154.229999999938</v>
      </c>
      <c r="Q13">
        <v>309655.43999999954</v>
      </c>
      <c r="R13">
        <v>242760.21</v>
      </c>
      <c r="S13">
        <v>224022.88</v>
      </c>
      <c r="T13">
        <v>-154415.39999999994</v>
      </c>
      <c r="U13">
        <v>74935.850000000006</v>
      </c>
      <c r="V13">
        <v>18814.18</v>
      </c>
      <c r="Y13">
        <v>1030294.1399999994</v>
      </c>
      <c r="AJ13">
        <v>0</v>
      </c>
      <c r="AK13">
        <v>0</v>
      </c>
      <c r="AL13">
        <v>1030294.1399999994</v>
      </c>
      <c r="AM13">
        <v>1520000</v>
      </c>
      <c r="AN13">
        <v>18814.18</v>
      </c>
      <c r="AO13">
        <v>8000</v>
      </c>
      <c r="AP13">
        <v>-10814.18</v>
      </c>
      <c r="AQ13">
        <v>-1.3517725</v>
      </c>
      <c r="AR13">
        <v>1030294.1399999994</v>
      </c>
      <c r="AS13">
        <v>1206304.1400000001</v>
      </c>
      <c r="AT13">
        <v>176010.0000000007</v>
      </c>
      <c r="AU13">
        <v>0.1459084771109222</v>
      </c>
      <c r="AV13">
        <v>1030294.1399999994</v>
      </c>
      <c r="AW13">
        <v>1520000</v>
      </c>
      <c r="AX13">
        <v>149705.86000000057</v>
      </c>
      <c r="AY13">
        <v>9.849069736842142E-2</v>
      </c>
    </row>
    <row r="14" spans="1:51" x14ac:dyDescent="0.25">
      <c r="A14" t="s">
        <v>1674</v>
      </c>
      <c r="B14" t="s">
        <v>1682</v>
      </c>
      <c r="C14" t="s">
        <v>1678</v>
      </c>
      <c r="E14" t="s">
        <v>48</v>
      </c>
      <c r="F14" t="s">
        <v>49</v>
      </c>
      <c r="G14" t="s">
        <v>1750</v>
      </c>
      <c r="H14" t="s">
        <v>1683</v>
      </c>
      <c r="J14" t="s">
        <v>1919</v>
      </c>
      <c r="K14" t="s">
        <v>1864</v>
      </c>
      <c r="L14" t="s">
        <v>28</v>
      </c>
      <c r="M14">
        <v>77770.650000000009</v>
      </c>
      <c r="N14">
        <v>108501.03000000007</v>
      </c>
      <c r="O14">
        <v>170619.52000000014</v>
      </c>
      <c r="P14">
        <v>162889.4899999999</v>
      </c>
      <c r="Q14">
        <v>232321.60000000003</v>
      </c>
      <c r="R14">
        <v>192563.98</v>
      </c>
      <c r="S14">
        <v>111865.88999999994</v>
      </c>
      <c r="T14">
        <v>173648.66999999993</v>
      </c>
      <c r="U14">
        <v>148275.14000000001</v>
      </c>
      <c r="V14">
        <v>277524.35000000003</v>
      </c>
      <c r="Y14">
        <v>1655980.3199999998</v>
      </c>
      <c r="AJ14">
        <v>253094</v>
      </c>
      <c r="AK14">
        <v>594266.48</v>
      </c>
      <c r="AL14">
        <v>2503340.7999999998</v>
      </c>
      <c r="AM14">
        <v>3210000</v>
      </c>
      <c r="AN14">
        <v>277524.35000000003</v>
      </c>
      <c r="AO14">
        <v>425000</v>
      </c>
      <c r="AP14">
        <v>147475.64999999997</v>
      </c>
      <c r="AQ14">
        <v>0.3470015294117646</v>
      </c>
      <c r="AR14">
        <v>1655980.3199999998</v>
      </c>
      <c r="AS14">
        <v>2262980.69</v>
      </c>
      <c r="AT14">
        <v>607000.37000000011</v>
      </c>
      <c r="AU14">
        <v>0.26823046819723423</v>
      </c>
      <c r="AV14">
        <v>2503340.7999999998</v>
      </c>
      <c r="AW14">
        <v>3210000</v>
      </c>
      <c r="AX14">
        <v>348659.20000000019</v>
      </c>
      <c r="AY14">
        <v>0.1086165732087228</v>
      </c>
    </row>
    <row r="15" spans="1:51" x14ac:dyDescent="0.25">
      <c r="A15" t="s">
        <v>1674</v>
      </c>
      <c r="B15" t="s">
        <v>1682</v>
      </c>
      <c r="C15" t="s">
        <v>1678</v>
      </c>
      <c r="E15" t="s">
        <v>64</v>
      </c>
      <c r="F15" t="s">
        <v>65</v>
      </c>
      <c r="G15" t="s">
        <v>1782</v>
      </c>
      <c r="H15" t="s">
        <v>1683</v>
      </c>
      <c r="J15" t="s">
        <v>2194</v>
      </c>
      <c r="K15" t="s">
        <v>1864</v>
      </c>
      <c r="L15" t="s">
        <v>28</v>
      </c>
      <c r="M15">
        <v>37000</v>
      </c>
      <c r="N15">
        <v>70207.469999999958</v>
      </c>
      <c r="O15">
        <v>102412.66000000009</v>
      </c>
      <c r="P15">
        <v>184525.70000000016</v>
      </c>
      <c r="Q15">
        <v>170229.00000000029</v>
      </c>
      <c r="R15">
        <v>101467.13</v>
      </c>
      <c r="S15">
        <v>162648.25999999986</v>
      </c>
      <c r="T15">
        <v>164369.99999999968</v>
      </c>
      <c r="U15">
        <v>192636.57</v>
      </c>
      <c r="V15">
        <v>-189732.29999999961</v>
      </c>
      <c r="Y15">
        <v>995764.49000000046</v>
      </c>
      <c r="AJ15">
        <v>275300.55</v>
      </c>
      <c r="AK15">
        <v>208981.83</v>
      </c>
      <c r="AL15">
        <v>1480046.8700000006</v>
      </c>
      <c r="AM15">
        <v>990000</v>
      </c>
      <c r="AN15">
        <v>-189732.29999999958</v>
      </c>
      <c r="AO15">
        <v>0</v>
      </c>
      <c r="AP15">
        <v>189732.29999999961</v>
      </c>
      <c r="AQ15">
        <v>0</v>
      </c>
      <c r="AR15">
        <v>995764.49000000046</v>
      </c>
      <c r="AS15">
        <v>1415659.83</v>
      </c>
      <c r="AT15">
        <v>419895.33999999962</v>
      </c>
      <c r="AU15">
        <v>0.29660751198965618</v>
      </c>
      <c r="AV15">
        <v>1480046.8700000006</v>
      </c>
      <c r="AW15">
        <v>990000</v>
      </c>
      <c r="AX15">
        <v>10252.129999999424</v>
      </c>
      <c r="AY15">
        <v>1.0355686868686285E-2</v>
      </c>
    </row>
    <row r="16" spans="1:51" x14ac:dyDescent="0.25">
      <c r="A16" t="s">
        <v>1680</v>
      </c>
      <c r="B16" t="s">
        <v>1682</v>
      </c>
      <c r="C16" t="s">
        <v>1678</v>
      </c>
      <c r="E16" t="s">
        <v>34</v>
      </c>
      <c r="F16" t="s">
        <v>35</v>
      </c>
      <c r="G16" t="s">
        <v>1754</v>
      </c>
      <c r="H16" t="s">
        <v>1683</v>
      </c>
      <c r="J16" t="s">
        <v>1917</v>
      </c>
      <c r="K16" t="s">
        <v>1864</v>
      </c>
      <c r="L16" t="s">
        <v>28</v>
      </c>
      <c r="M16">
        <v>8510</v>
      </c>
      <c r="N16">
        <v>26263.749999999978</v>
      </c>
      <c r="O16">
        <v>43120.570000000014</v>
      </c>
      <c r="P16">
        <v>52312.53</v>
      </c>
      <c r="Q16">
        <v>49507.80000000001</v>
      </c>
      <c r="R16">
        <v>42556.959999999999</v>
      </c>
      <c r="S16">
        <v>25707.849999999995</v>
      </c>
      <c r="T16">
        <v>55868.98</v>
      </c>
      <c r="U16">
        <v>77829.88</v>
      </c>
      <c r="V16">
        <v>137925.77000000025</v>
      </c>
      <c r="Y16">
        <v>519604.09000000026</v>
      </c>
      <c r="AJ16">
        <v>92038.86</v>
      </c>
      <c r="AK16">
        <v>43575.82</v>
      </c>
      <c r="AL16">
        <v>655218.77000000025</v>
      </c>
      <c r="AM16">
        <v>800000</v>
      </c>
      <c r="AN16">
        <v>137925.77000000025</v>
      </c>
      <c r="AO16">
        <v>109306.64</v>
      </c>
      <c r="AP16">
        <v>-28619.130000000252</v>
      </c>
      <c r="AQ16">
        <v>-0.26182425880074855</v>
      </c>
      <c r="AR16">
        <v>519604.09000000026</v>
      </c>
      <c r="AS16">
        <v>691973.46</v>
      </c>
      <c r="AT16">
        <v>172369.3699999997</v>
      </c>
      <c r="AU16">
        <v>0.24909823853648913</v>
      </c>
      <c r="AV16">
        <v>655218.77000000025</v>
      </c>
      <c r="AW16">
        <v>800000</v>
      </c>
      <c r="AX16">
        <v>144781.22999999975</v>
      </c>
      <c r="AY16">
        <v>0.18097653749999967</v>
      </c>
    </row>
    <row r="17" spans="1:51" x14ac:dyDescent="0.25">
      <c r="A17" t="s">
        <v>1680</v>
      </c>
      <c r="B17" t="s">
        <v>1682</v>
      </c>
      <c r="C17" t="s">
        <v>1678</v>
      </c>
      <c r="E17" t="s">
        <v>53</v>
      </c>
      <c r="F17" t="s">
        <v>54</v>
      </c>
      <c r="G17" t="s">
        <v>1753</v>
      </c>
      <c r="H17" t="s">
        <v>1683</v>
      </c>
      <c r="J17" t="s">
        <v>2195</v>
      </c>
      <c r="K17" t="s">
        <v>1864</v>
      </c>
      <c r="L17" t="s">
        <v>28</v>
      </c>
      <c r="M17">
        <v>21537.000000000007</v>
      </c>
      <c r="N17">
        <v>49144.74</v>
      </c>
      <c r="O17">
        <v>94883.960000000123</v>
      </c>
      <c r="P17">
        <v>167169.08000000002</v>
      </c>
      <c r="Q17">
        <v>166539.34999999983</v>
      </c>
      <c r="R17">
        <v>111729.36</v>
      </c>
      <c r="S17">
        <v>60394.340000000011</v>
      </c>
      <c r="T17">
        <v>98410.120000000243</v>
      </c>
      <c r="U17">
        <v>27934.65</v>
      </c>
      <c r="V17">
        <v>20441.709999999937</v>
      </c>
      <c r="Y17">
        <v>818184.31000000017</v>
      </c>
      <c r="AJ17">
        <v>0</v>
      </c>
      <c r="AK17">
        <v>227628.73</v>
      </c>
      <c r="AL17">
        <v>1045813.0400000002</v>
      </c>
      <c r="AM17">
        <v>2355000</v>
      </c>
      <c r="AN17">
        <v>20441.709999999934</v>
      </c>
      <c r="AO17">
        <v>8835.1299999999992</v>
      </c>
      <c r="AP17">
        <v>-11606.579999999934</v>
      </c>
      <c r="AQ17">
        <v>-1.3136852542067785</v>
      </c>
      <c r="AR17">
        <v>818184.31000000017</v>
      </c>
      <c r="AS17">
        <v>1487511.77</v>
      </c>
      <c r="AT17">
        <v>669327.45999999985</v>
      </c>
      <c r="AU17">
        <v>0.44996447994492161</v>
      </c>
      <c r="AV17">
        <v>1045813.0400000002</v>
      </c>
      <c r="AW17">
        <v>2355000</v>
      </c>
      <c r="AX17">
        <v>459368.95999999985</v>
      </c>
      <c r="AY17">
        <v>0.19506112951167723</v>
      </c>
    </row>
    <row r="18" spans="1:51" x14ac:dyDescent="0.25">
      <c r="A18" t="s">
        <v>1680</v>
      </c>
      <c r="B18" t="s">
        <v>1682</v>
      </c>
      <c r="C18" t="s">
        <v>1678</v>
      </c>
      <c r="E18" t="s">
        <v>56</v>
      </c>
      <c r="F18" t="s">
        <v>57</v>
      </c>
      <c r="G18" t="s">
        <v>1755</v>
      </c>
      <c r="H18" t="s">
        <v>1683</v>
      </c>
      <c r="J18" t="s">
        <v>2196</v>
      </c>
      <c r="K18" t="s">
        <v>1864</v>
      </c>
      <c r="L18" t="s">
        <v>28</v>
      </c>
      <c r="M18">
        <v>5215.0399999999991</v>
      </c>
      <c r="N18">
        <v>19447.249999999993</v>
      </c>
      <c r="O18">
        <v>45501.539999999986</v>
      </c>
      <c r="P18">
        <v>31028.520000000008</v>
      </c>
      <c r="Q18">
        <v>25456.940000000017</v>
      </c>
      <c r="R18">
        <v>45728.53</v>
      </c>
      <c r="S18">
        <v>23387.979999999992</v>
      </c>
      <c r="T18">
        <v>140803.11000000007</v>
      </c>
      <c r="U18">
        <v>181865.29</v>
      </c>
      <c r="V18">
        <v>37810.88999999989</v>
      </c>
      <c r="Y18">
        <v>556245.09</v>
      </c>
      <c r="AJ18">
        <v>113555.51</v>
      </c>
      <c r="AK18">
        <v>525748.84</v>
      </c>
      <c r="AL18">
        <v>1195549.44</v>
      </c>
      <c r="AM18">
        <v>1336934</v>
      </c>
      <c r="AN18">
        <v>37810.88999999989</v>
      </c>
      <c r="AO18">
        <v>128631.7</v>
      </c>
      <c r="AP18">
        <v>90820.810000000114</v>
      </c>
      <c r="AQ18">
        <v>0.7060530957765474</v>
      </c>
      <c r="AR18">
        <v>556245.09</v>
      </c>
      <c r="AS18">
        <v>793511.41999999993</v>
      </c>
      <c r="AT18">
        <v>237266.32999999996</v>
      </c>
      <c r="AU18">
        <v>0.29900808484898678</v>
      </c>
      <c r="AV18">
        <v>1195549.44</v>
      </c>
      <c r="AW18">
        <v>1336934</v>
      </c>
      <c r="AX18">
        <v>-9339.4399999999441</v>
      </c>
      <c r="AY18">
        <v>-6.9857150764360424E-3</v>
      </c>
    </row>
    <row r="19" spans="1:51" x14ac:dyDescent="0.25">
      <c r="A19" t="s">
        <v>1680</v>
      </c>
      <c r="B19" t="s">
        <v>1682</v>
      </c>
      <c r="C19" t="s">
        <v>1678</v>
      </c>
      <c r="E19" t="s">
        <v>50</v>
      </c>
      <c r="F19" t="s">
        <v>51</v>
      </c>
      <c r="G19" t="s">
        <v>1751</v>
      </c>
      <c r="H19" t="s">
        <v>1683</v>
      </c>
      <c r="J19" t="s">
        <v>1898</v>
      </c>
      <c r="K19" t="s">
        <v>1864</v>
      </c>
      <c r="L19" t="s">
        <v>28</v>
      </c>
      <c r="O19">
        <v>4563.2</v>
      </c>
      <c r="P19">
        <v>27786.499999999993</v>
      </c>
      <c r="Q19">
        <v>32598.590000000007</v>
      </c>
      <c r="R19">
        <v>29317.64</v>
      </c>
      <c r="S19">
        <v>32898.209999999992</v>
      </c>
      <c r="T19">
        <v>32528.279999999992</v>
      </c>
      <c r="U19">
        <v>34518.89</v>
      </c>
      <c r="V19">
        <v>-2467.9599999999987</v>
      </c>
      <c r="Y19">
        <v>191743.35</v>
      </c>
      <c r="AJ19">
        <v>41517.58</v>
      </c>
      <c r="AK19">
        <v>16290.48</v>
      </c>
      <c r="AL19">
        <v>249551.41</v>
      </c>
      <c r="AM19">
        <v>250000</v>
      </c>
      <c r="AN19">
        <v>-2467.9599999999987</v>
      </c>
      <c r="AO19">
        <v>35000</v>
      </c>
      <c r="AP19">
        <v>37467.96</v>
      </c>
      <c r="AQ19">
        <v>1.0705131428571428</v>
      </c>
      <c r="AR19">
        <v>191743.35</v>
      </c>
      <c r="AS19">
        <v>207264.3</v>
      </c>
      <c r="AT19">
        <v>15520.949999999983</v>
      </c>
      <c r="AU19">
        <v>7.488482097495798E-2</v>
      </c>
      <c r="AV19">
        <v>249551.41</v>
      </c>
      <c r="AW19">
        <v>250000</v>
      </c>
      <c r="AX19">
        <v>448.58999999999651</v>
      </c>
      <c r="AY19">
        <v>1.794359999999986E-3</v>
      </c>
    </row>
    <row r="20" spans="1:51" x14ac:dyDescent="0.25">
      <c r="A20" t="s">
        <v>1680</v>
      </c>
      <c r="B20" t="s">
        <v>1682</v>
      </c>
      <c r="C20" t="s">
        <v>1678</v>
      </c>
      <c r="E20" t="s">
        <v>62</v>
      </c>
      <c r="F20" t="s">
        <v>63</v>
      </c>
      <c r="G20" t="s">
        <v>1763</v>
      </c>
      <c r="H20" t="s">
        <v>1683</v>
      </c>
      <c r="J20" t="s">
        <v>1916</v>
      </c>
      <c r="K20">
        <v>0</v>
      </c>
      <c r="P20">
        <v>5700</v>
      </c>
      <c r="Q20">
        <v>35685.94</v>
      </c>
      <c r="R20">
        <v>43723.66</v>
      </c>
      <c r="S20">
        <v>24009.53999999999</v>
      </c>
      <c r="T20">
        <v>37704.560000000019</v>
      </c>
      <c r="U20">
        <v>22405.53</v>
      </c>
      <c r="V20">
        <v>14557.880000000005</v>
      </c>
      <c r="Y20">
        <v>183787.11000000002</v>
      </c>
      <c r="AJ20">
        <v>162688</v>
      </c>
      <c r="AK20">
        <v>154574</v>
      </c>
      <c r="AL20">
        <v>501049.11</v>
      </c>
      <c r="AN20">
        <v>14557.880000000003</v>
      </c>
      <c r="AO20">
        <v>62255.48</v>
      </c>
      <c r="AP20">
        <v>47697.599999999999</v>
      </c>
      <c r="AQ20">
        <v>0.76615905941131601</v>
      </c>
      <c r="AR20">
        <v>183787.11000000002</v>
      </c>
      <c r="AS20">
        <v>337878.22</v>
      </c>
      <c r="AT20">
        <v>154091.10999999996</v>
      </c>
      <c r="AU20">
        <v>0.45605517277793156</v>
      </c>
      <c r="AV20">
        <v>501049.11</v>
      </c>
      <c r="AW20">
        <v>435535</v>
      </c>
      <c r="AX20">
        <v>43242.890000000014</v>
      </c>
      <c r="AY20">
        <v>9.928683113871449E-2</v>
      </c>
    </row>
    <row r="21" spans="1:51" x14ac:dyDescent="0.25">
      <c r="A21" t="s">
        <v>1674</v>
      </c>
      <c r="B21" t="s">
        <v>1685</v>
      </c>
      <c r="C21" t="s">
        <v>1678</v>
      </c>
      <c r="D21" t="s">
        <v>322</v>
      </c>
      <c r="E21" t="s">
        <v>71</v>
      </c>
      <c r="F21" t="s">
        <v>72</v>
      </c>
      <c r="G21" t="s">
        <v>1696</v>
      </c>
      <c r="H21" t="s">
        <v>1683</v>
      </c>
      <c r="I21" t="s">
        <v>1946</v>
      </c>
      <c r="J21" t="s">
        <v>1926</v>
      </c>
      <c r="K21" t="s">
        <v>1860</v>
      </c>
      <c r="L21" t="s">
        <v>28</v>
      </c>
      <c r="M21">
        <v>0</v>
      </c>
      <c r="N21">
        <v>0</v>
      </c>
      <c r="P21">
        <v>12081.120000000004</v>
      </c>
      <c r="Q21">
        <v>13791.209999999995</v>
      </c>
      <c r="R21">
        <v>11199.8</v>
      </c>
      <c r="S21">
        <v>17957.48</v>
      </c>
      <c r="T21">
        <v>16952.349999999999</v>
      </c>
      <c r="U21">
        <v>10088.700000000001</v>
      </c>
      <c r="V21">
        <v>6874.2899999999981</v>
      </c>
      <c r="Y21">
        <v>88944.949999999983</v>
      </c>
      <c r="AJ21">
        <v>29733.71</v>
      </c>
      <c r="AK21">
        <v>230242.33</v>
      </c>
      <c r="AL21">
        <v>348920.99</v>
      </c>
      <c r="AM21">
        <v>400000</v>
      </c>
      <c r="AN21">
        <v>6874.2899999999981</v>
      </c>
      <c r="AO21">
        <v>20057.400000000001</v>
      </c>
      <c r="AP21">
        <v>13183.110000000004</v>
      </c>
      <c r="AQ21">
        <v>0.65726913757515948</v>
      </c>
      <c r="AR21">
        <v>88944.949999999983</v>
      </c>
      <c r="AS21">
        <v>153227.28</v>
      </c>
      <c r="AT21">
        <v>64282.330000000016</v>
      </c>
      <c r="AU21">
        <v>0.41952275077910417</v>
      </c>
      <c r="AV21">
        <v>348920.99</v>
      </c>
      <c r="AW21">
        <v>400000</v>
      </c>
      <c r="AX21">
        <v>51079.010000000009</v>
      </c>
      <c r="AY21">
        <v>0.12769752500000003</v>
      </c>
    </row>
    <row r="22" spans="1:51" x14ac:dyDescent="0.25">
      <c r="A22" t="s">
        <v>1680</v>
      </c>
      <c r="B22" t="s">
        <v>1685</v>
      </c>
      <c r="C22" t="s">
        <v>1678</v>
      </c>
      <c r="E22" t="s">
        <v>75</v>
      </c>
      <c r="F22" t="s">
        <v>76</v>
      </c>
      <c r="G22" t="s">
        <v>1765</v>
      </c>
      <c r="H22" t="s">
        <v>1683</v>
      </c>
      <c r="J22" t="s">
        <v>1926</v>
      </c>
      <c r="K22" t="s">
        <v>1860</v>
      </c>
      <c r="L22" t="s">
        <v>28</v>
      </c>
      <c r="M22">
        <v>4621.4800000000014</v>
      </c>
      <c r="N22">
        <v>1959.7599999999998</v>
      </c>
      <c r="O22">
        <v>5929.4400000000032</v>
      </c>
      <c r="P22">
        <v>10143.130000000003</v>
      </c>
      <c r="Q22">
        <v>13366.800000000003</v>
      </c>
      <c r="R22">
        <v>25351.48</v>
      </c>
      <c r="S22">
        <v>7671.7300000000014</v>
      </c>
      <c r="T22">
        <v>30635.859999999982</v>
      </c>
      <c r="U22">
        <v>9417.7900000000009</v>
      </c>
      <c r="V22">
        <v>11158.920000000004</v>
      </c>
      <c r="Y22">
        <v>120256.39</v>
      </c>
      <c r="AJ22">
        <v>37072.35</v>
      </c>
      <c r="AK22">
        <v>167703.51999999999</v>
      </c>
      <c r="AL22">
        <v>325032.26</v>
      </c>
      <c r="AM22">
        <v>300000</v>
      </c>
      <c r="AN22">
        <v>11158.920000000004</v>
      </c>
      <c r="AO22">
        <v>12835.6</v>
      </c>
      <c r="AP22">
        <v>1676.6799999999969</v>
      </c>
      <c r="AQ22">
        <v>0.13062731777244513</v>
      </c>
      <c r="AR22">
        <v>120256.39</v>
      </c>
      <c r="AS22">
        <v>138897.43999999997</v>
      </c>
      <c r="AT22">
        <v>18641.049999999974</v>
      </c>
      <c r="AU22">
        <v>0.13420729712513044</v>
      </c>
      <c r="AV22">
        <v>325032.26</v>
      </c>
      <c r="AW22">
        <v>339000</v>
      </c>
      <c r="AX22">
        <v>13967.739999999993</v>
      </c>
      <c r="AY22">
        <v>4.1202772861356908E-2</v>
      </c>
    </row>
    <row r="23" spans="1:51" x14ac:dyDescent="0.25">
      <c r="A23" t="s">
        <v>1680</v>
      </c>
      <c r="B23" t="s">
        <v>1685</v>
      </c>
      <c r="C23" t="s">
        <v>1678</v>
      </c>
      <c r="E23" t="s">
        <v>77</v>
      </c>
      <c r="F23" t="s">
        <v>78</v>
      </c>
      <c r="G23" t="s">
        <v>1766</v>
      </c>
      <c r="H23" t="s">
        <v>1683</v>
      </c>
      <c r="J23" t="s">
        <v>1926</v>
      </c>
      <c r="K23" t="s">
        <v>1860</v>
      </c>
      <c r="L23" t="s">
        <v>28</v>
      </c>
      <c r="M23">
        <v>93215.64999999998</v>
      </c>
      <c r="N23">
        <v>134063.66999999972</v>
      </c>
      <c r="O23">
        <v>63293.43</v>
      </c>
      <c r="P23">
        <v>30200.71000000001</v>
      </c>
      <c r="Q23">
        <v>49799.909999999982</v>
      </c>
      <c r="R23">
        <v>31483.59</v>
      </c>
      <c r="S23">
        <v>39073.379999999946</v>
      </c>
      <c r="T23">
        <v>65854.279999999941</v>
      </c>
      <c r="U23">
        <v>30570.41</v>
      </c>
      <c r="V23">
        <v>17563.510000000002</v>
      </c>
      <c r="Y23">
        <v>555118.53999999969</v>
      </c>
      <c r="AJ23">
        <v>30876.79</v>
      </c>
      <c r="AK23">
        <v>27480.799999999999</v>
      </c>
      <c r="AL23">
        <v>613476.12999999966</v>
      </c>
      <c r="AM23">
        <v>1100000</v>
      </c>
      <c r="AN23">
        <v>17563.510000000002</v>
      </c>
      <c r="AO23">
        <v>74392.289999999994</v>
      </c>
      <c r="AP23">
        <v>56828.779999999992</v>
      </c>
      <c r="AQ23">
        <v>0.76390685109975776</v>
      </c>
      <c r="AR23">
        <v>555118.53999999969</v>
      </c>
      <c r="AS23">
        <v>743368.12000000011</v>
      </c>
      <c r="AT23">
        <v>188249.58000000042</v>
      </c>
      <c r="AU23">
        <v>0.25323870493666101</v>
      </c>
      <c r="AV23">
        <v>613476.12999999966</v>
      </c>
      <c r="AW23">
        <v>751000</v>
      </c>
      <c r="AX23">
        <v>137523.87000000034</v>
      </c>
      <c r="AY23">
        <v>0.18312099866844253</v>
      </c>
    </row>
    <row r="24" spans="1:51" x14ac:dyDescent="0.25">
      <c r="A24" t="s">
        <v>1680</v>
      </c>
      <c r="B24" t="s">
        <v>1685</v>
      </c>
      <c r="C24" t="s">
        <v>1678</v>
      </c>
      <c r="E24" t="s">
        <v>66</v>
      </c>
      <c r="F24" t="s">
        <v>67</v>
      </c>
      <c r="G24" t="s">
        <v>1752</v>
      </c>
      <c r="H24" t="s">
        <v>1683</v>
      </c>
      <c r="J24" t="s">
        <v>1906</v>
      </c>
      <c r="K24" t="s">
        <v>1860</v>
      </c>
      <c r="L24" t="s">
        <v>28</v>
      </c>
      <c r="M24">
        <v>28337.410000000003</v>
      </c>
      <c r="N24">
        <v>33563.69</v>
      </c>
      <c r="O24">
        <v>49834.369999999995</v>
      </c>
      <c r="P24">
        <v>49581.95</v>
      </c>
      <c r="Q24">
        <v>54079.860000000015</v>
      </c>
      <c r="R24">
        <v>31539.56</v>
      </c>
      <c r="S24">
        <v>22189.300000000007</v>
      </c>
      <c r="T24">
        <v>13175</v>
      </c>
      <c r="U24">
        <v>20668.13</v>
      </c>
      <c r="V24">
        <v>12204.929999999998</v>
      </c>
      <c r="Y24">
        <v>315174.2</v>
      </c>
      <c r="AJ24">
        <v>51138.239999999998</v>
      </c>
      <c r="AK24">
        <v>1038767.64</v>
      </c>
      <c r="AL24">
        <v>1405080.08</v>
      </c>
      <c r="AM24">
        <v>1500000</v>
      </c>
      <c r="AN24">
        <v>12204.929999999998</v>
      </c>
      <c r="AO24">
        <v>46086.13</v>
      </c>
      <c r="AP24">
        <v>33881.199999999997</v>
      </c>
      <c r="AQ24">
        <v>0.73517129774185852</v>
      </c>
      <c r="AR24">
        <v>315174.2</v>
      </c>
      <c r="AS24">
        <v>406216.22000000003</v>
      </c>
      <c r="AT24">
        <v>91042.020000000019</v>
      </c>
      <c r="AU24">
        <v>0.22412206976865673</v>
      </c>
      <c r="AV24">
        <v>1405080.08</v>
      </c>
      <c r="AW24">
        <v>1500000</v>
      </c>
      <c r="AX24">
        <v>94919.919999999925</v>
      </c>
      <c r="AY24">
        <v>6.3279946666666614E-2</v>
      </c>
    </row>
    <row r="25" spans="1:51" x14ac:dyDescent="0.25">
      <c r="A25" t="s">
        <v>1680</v>
      </c>
      <c r="B25" t="s">
        <v>1685</v>
      </c>
      <c r="C25" t="s">
        <v>1678</v>
      </c>
      <c r="E25" t="s">
        <v>73</v>
      </c>
      <c r="F25" t="s">
        <v>74</v>
      </c>
      <c r="G25" t="s">
        <v>1764</v>
      </c>
      <c r="H25" t="s">
        <v>1684</v>
      </c>
      <c r="J25" t="s">
        <v>1906</v>
      </c>
      <c r="K25" t="s">
        <v>1860</v>
      </c>
      <c r="L25" t="s">
        <v>28</v>
      </c>
      <c r="M25">
        <v>0</v>
      </c>
      <c r="N25">
        <v>55315.6</v>
      </c>
      <c r="O25">
        <v>74038.789999999994</v>
      </c>
      <c r="P25">
        <v>151882.37000000002</v>
      </c>
      <c r="Q25">
        <v>127640.84000000005</v>
      </c>
      <c r="R25">
        <v>98152.1</v>
      </c>
      <c r="S25">
        <v>94484.859999999942</v>
      </c>
      <c r="T25">
        <v>175875.14999999997</v>
      </c>
      <c r="U25">
        <v>168288.87</v>
      </c>
      <c r="V25">
        <v>123130.95999999998</v>
      </c>
      <c r="Y25">
        <v>1068809.54</v>
      </c>
      <c r="AJ25">
        <v>182641.88</v>
      </c>
      <c r="AK25">
        <v>183950.21</v>
      </c>
      <c r="AL25">
        <v>1435401.63</v>
      </c>
      <c r="AM25">
        <v>1600000</v>
      </c>
      <c r="AN25">
        <v>123130.95999999998</v>
      </c>
      <c r="AO25">
        <v>161129.26999999999</v>
      </c>
      <c r="AP25">
        <v>37998.310000000019</v>
      </c>
      <c r="AQ25">
        <v>0.23582499939334434</v>
      </c>
      <c r="AR25">
        <v>1068809.54</v>
      </c>
      <c r="AS25">
        <v>1416854.72</v>
      </c>
      <c r="AT25">
        <v>348045.17999999993</v>
      </c>
      <c r="AU25">
        <v>0.24564634262572801</v>
      </c>
      <c r="AV25">
        <v>1435401.63</v>
      </c>
      <c r="AW25">
        <v>1600000</v>
      </c>
      <c r="AX25">
        <v>-85401.629999999888</v>
      </c>
      <c r="AY25">
        <v>-5.3376018749999928E-2</v>
      </c>
    </row>
    <row r="26" spans="1:51" x14ac:dyDescent="0.25">
      <c r="A26" t="s">
        <v>1680</v>
      </c>
      <c r="B26" t="s">
        <v>1675</v>
      </c>
      <c r="C26" t="s">
        <v>1678</v>
      </c>
      <c r="E26" t="s">
        <v>37</v>
      </c>
      <c r="F26" t="s">
        <v>38</v>
      </c>
      <c r="G26" t="s">
        <v>1760</v>
      </c>
      <c r="H26" t="s">
        <v>1684</v>
      </c>
      <c r="J26" t="s">
        <v>1918</v>
      </c>
      <c r="K26" t="s">
        <v>1863</v>
      </c>
      <c r="L26" t="s">
        <v>28</v>
      </c>
      <c r="O26">
        <v>4457.88</v>
      </c>
      <c r="P26">
        <v>7642.08</v>
      </c>
      <c r="Q26">
        <v>3962.5600000000004</v>
      </c>
      <c r="R26">
        <v>5359.12</v>
      </c>
      <c r="S26">
        <v>16107.659999999996</v>
      </c>
      <c r="T26">
        <v>10178.31</v>
      </c>
      <c r="U26">
        <v>5473.02</v>
      </c>
      <c r="V26">
        <v>10363.86</v>
      </c>
      <c r="Y26">
        <v>63544.490000000005</v>
      </c>
      <c r="AJ26">
        <v>145725.98000000001</v>
      </c>
      <c r="AK26">
        <v>147744.20000000001</v>
      </c>
      <c r="AL26">
        <v>357014.67000000004</v>
      </c>
      <c r="AM26">
        <v>220000</v>
      </c>
      <c r="AN26">
        <v>10363.86</v>
      </c>
      <c r="AO26">
        <v>36186.01</v>
      </c>
      <c r="AP26">
        <v>25822.15</v>
      </c>
      <c r="AQ26">
        <v>0.7135948395526337</v>
      </c>
      <c r="AR26">
        <v>63544.490000000005</v>
      </c>
      <c r="AS26">
        <v>230000</v>
      </c>
      <c r="AT26">
        <v>166455.51</v>
      </c>
      <c r="AU26">
        <v>0.72371960869565222</v>
      </c>
      <c r="AV26">
        <v>357014.67000000004</v>
      </c>
      <c r="AW26">
        <v>220000</v>
      </c>
      <c r="AX26">
        <v>-57014.670000000042</v>
      </c>
      <c r="AY26">
        <v>-0.25915759090909107</v>
      </c>
    </row>
    <row r="27" spans="1:51" x14ac:dyDescent="0.25">
      <c r="A27" t="s">
        <v>1680</v>
      </c>
      <c r="B27" t="s">
        <v>1682</v>
      </c>
      <c r="C27" t="s">
        <v>1678</v>
      </c>
      <c r="E27" t="s">
        <v>59</v>
      </c>
      <c r="F27" t="s">
        <v>60</v>
      </c>
      <c r="G27" t="s">
        <v>1762</v>
      </c>
      <c r="H27" t="s">
        <v>1683</v>
      </c>
      <c r="J27" t="s">
        <v>1909</v>
      </c>
      <c r="K27" t="s">
        <v>1864</v>
      </c>
      <c r="L27" t="s">
        <v>28</v>
      </c>
      <c r="S27">
        <v>9449.6400000000012</v>
      </c>
      <c r="T27">
        <v>24236.81</v>
      </c>
      <c r="U27">
        <v>9798.7000000000007</v>
      </c>
      <c r="V27">
        <v>11793.14</v>
      </c>
      <c r="Y27">
        <v>55278.289999999994</v>
      </c>
      <c r="AJ27">
        <v>70453</v>
      </c>
      <c r="AK27">
        <v>57904</v>
      </c>
      <c r="AL27">
        <v>183635.28999999998</v>
      </c>
      <c r="AN27">
        <v>11793.14</v>
      </c>
      <c r="AO27">
        <v>47500</v>
      </c>
      <c r="AP27">
        <v>35706.86</v>
      </c>
      <c r="AQ27">
        <v>0.7517233684210527</v>
      </c>
      <c r="AR27">
        <v>55278.289999999994</v>
      </c>
      <c r="AS27">
        <v>152077.64000000001</v>
      </c>
      <c r="AT27">
        <v>96799.35000000002</v>
      </c>
      <c r="AU27">
        <v>0.63651270495780976</v>
      </c>
      <c r="AV27">
        <v>183635.28999999998</v>
      </c>
      <c r="AW27">
        <v>250000</v>
      </c>
      <c r="AX27">
        <v>66364.710000000021</v>
      </c>
      <c r="AY27">
        <v>0.26545884000000008</v>
      </c>
    </row>
    <row r="28" spans="1:51" x14ac:dyDescent="0.25">
      <c r="A28" t="s">
        <v>1680</v>
      </c>
      <c r="B28" t="s">
        <v>1682</v>
      </c>
      <c r="C28" t="s">
        <v>1678</v>
      </c>
      <c r="E28" t="s">
        <v>42</v>
      </c>
      <c r="F28" t="s">
        <v>43</v>
      </c>
      <c r="G28" t="s">
        <v>1761</v>
      </c>
      <c r="H28" t="s">
        <v>1683</v>
      </c>
      <c r="J28" t="s">
        <v>1909</v>
      </c>
      <c r="K28" t="s">
        <v>1864</v>
      </c>
      <c r="L28" t="s">
        <v>28</v>
      </c>
      <c r="S28">
        <v>16035.86</v>
      </c>
      <c r="T28">
        <v>21937.599999999995</v>
      </c>
      <c r="U28">
        <v>31195.93</v>
      </c>
      <c r="V28">
        <v>24116.289999999994</v>
      </c>
      <c r="Y28">
        <v>93285.679999999978</v>
      </c>
      <c r="AJ28">
        <v>54672</v>
      </c>
      <c r="AK28">
        <v>74672</v>
      </c>
      <c r="AL28">
        <v>222629.68</v>
      </c>
      <c r="AN28">
        <v>24116.289999999994</v>
      </c>
      <c r="AO28">
        <v>71650</v>
      </c>
      <c r="AP28">
        <v>47533.710000000006</v>
      </c>
      <c r="AQ28">
        <v>0.66341535240753668</v>
      </c>
      <c r="AR28">
        <v>93285.679999999978</v>
      </c>
      <c r="AS28">
        <v>196466.86</v>
      </c>
      <c r="AT28">
        <v>103181.18000000001</v>
      </c>
      <c r="AU28">
        <v>0.52518363656852873</v>
      </c>
      <c r="AV28">
        <v>222629.68</v>
      </c>
      <c r="AW28">
        <v>350000</v>
      </c>
      <c r="AX28">
        <v>127370.32</v>
      </c>
      <c r="AY28">
        <v>0.36391519999999999</v>
      </c>
    </row>
    <row r="29" spans="1:51" x14ac:dyDescent="0.25">
      <c r="A29" t="s">
        <v>1680</v>
      </c>
      <c r="B29" t="s">
        <v>1685</v>
      </c>
      <c r="C29" t="s">
        <v>1678</v>
      </c>
      <c r="E29" t="s">
        <v>68</v>
      </c>
      <c r="F29" t="s">
        <v>69</v>
      </c>
      <c r="G29" t="s">
        <v>1803</v>
      </c>
      <c r="H29" t="s">
        <v>1684</v>
      </c>
      <c r="J29" t="s">
        <v>1908</v>
      </c>
      <c r="K29" t="s">
        <v>1860</v>
      </c>
      <c r="L29" t="s">
        <v>28</v>
      </c>
      <c r="U29">
        <v>28238.23</v>
      </c>
      <c r="V29">
        <v>21720</v>
      </c>
      <c r="Y29">
        <v>49958.229999999996</v>
      </c>
      <c r="AJ29">
        <v>55439.63</v>
      </c>
      <c r="AK29">
        <v>47183.12</v>
      </c>
      <c r="AL29">
        <v>152580.97999999998</v>
      </c>
      <c r="AN29">
        <v>0</v>
      </c>
      <c r="AO29">
        <v>48412.82</v>
      </c>
      <c r="AP29">
        <v>48412.82</v>
      </c>
      <c r="AQ29">
        <v>1</v>
      </c>
      <c r="AR29">
        <v>49958.229999999996</v>
      </c>
      <c r="AS29">
        <v>103809.57</v>
      </c>
      <c r="AT29">
        <v>53851.340000000011</v>
      </c>
      <c r="AU29">
        <v>0.51875120954648024</v>
      </c>
      <c r="AV29">
        <v>152580.97999999998</v>
      </c>
      <c r="AW29">
        <v>259814</v>
      </c>
      <c r="AX29">
        <v>107233.02000000002</v>
      </c>
      <c r="AY29">
        <v>0.4127299529663529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73deb9a2-28b2-4ffd-854b-e61bd83aad64">
      <Terms xmlns="http://schemas.microsoft.com/office/infopath/2007/PartnerControls"/>
    </lcf76f155ced4ddcb4097134ff3c332f>
    <TaxCatchAll xmlns="6a0b1649-21ee-4f22-84de-60072f7a80c5" xsi:nil="true"/>
    <SharedWithUsers xmlns="e3b26603-eb8e-470f-8e5b-2167a4b6ddf7">
      <UserInfo>
        <DisplayName/>
        <AccountId xsi:nil="true"/>
        <AccountType/>
      </UserInfo>
    </SharedWithUsers>
  </documentManagement>
</p:properti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ma:contentTypeID="0x01010025CD100975883347AAE858854FADECC3" ma:contentTypeVersion="17" ma:contentTypeDescription="Create a new document." ma:contentTypeScope="" ma:versionID="2a70bab49fd2c63dea242a96a5997f62">
  <xsd:schema xmlns:xsd="http://www.w3.org/2001/XMLSchema" xmlns:xs="http://www.w3.org/2001/XMLSchema" xmlns:p="http://schemas.microsoft.com/office/2006/metadata/properties" xmlns:ns2="73deb9a2-28b2-4ffd-854b-e61bd83aad64" xmlns:ns3="e3b26603-eb8e-470f-8e5b-2167a4b6ddf7" xmlns:ns4="6a0b1649-21ee-4f22-84de-60072f7a80c5" targetNamespace="http://schemas.microsoft.com/office/2006/metadata/properties" ma:root="true" ma:fieldsID="bffc90428301dbdd92f44c0767ef4407" ns2:_="" ns3:_="" ns4:_="">
    <xsd:import namespace="73deb9a2-28b2-4ffd-854b-e61bd83aad64"/>
    <xsd:import namespace="e3b26603-eb8e-470f-8e5b-2167a4b6ddf7"/>
    <xsd:import namespace="6a0b1649-21ee-4f22-84de-60072f7a80c5"/>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element ref="ns2:MediaLengthInSeconds" minOccurs="0"/>
                <xsd:element ref="ns2:lcf76f155ced4ddcb4097134ff3c332f" minOccurs="0"/>
                <xsd:element ref="ns4:TaxCatchAll" minOccurs="0"/>
                <xsd:element ref="ns2:MediaServiceOCR" minOccurs="0"/>
                <xsd:element ref="ns2:MediaServiceGenerationTime" minOccurs="0"/>
                <xsd:element ref="ns2:MediaServiceEventHashCode"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3deb9a2-28b2-4ffd-854b-e61bd83aad6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687ec379-0271-4c41-806b-2ec8a939af5f"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element name="MediaServiceGenerationTime" ma:index="20" nillable="true" ma:displayName="MediaServiceGenerationTime" ma:hidden="true" ma:internalName="MediaServiceGenerationTime" ma:readOnly="true">
      <xsd:simpleType>
        <xsd:restriction base="dms:Text"/>
      </xsd:simpleType>
    </xsd:element>
    <xsd:element name="MediaServiceEventHashCode" ma:index="21" nillable="true" ma:displayName="MediaServiceEventHashCode" ma:hidden="true" ma:internalName="MediaServiceEventHashCode" ma:readOnly="true">
      <xsd:simpleType>
        <xsd:restriction base="dms:Text"/>
      </xsd:simple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e3b26603-eb8e-470f-8e5b-2167a4b6ddf7"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6a0b1649-21ee-4f22-84de-60072f7a80c5"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e5116a8f-30a4-4da6-aa29-689435f5e377}" ma:internalName="TaxCatchAll" ma:showField="CatchAllData" ma:web="6a0b1649-21ee-4f22-84de-60072f7a80c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4"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46D86D9-B5BA-4FBF-9CB0-8AB1C193249F}">
  <ds:schemaRefs>
    <ds:schemaRef ds:uri="http://schemas.microsoft.com/sharepoint/v3/contenttype/forms"/>
  </ds:schemaRefs>
</ds:datastoreItem>
</file>

<file path=customXml/itemProps2.xml><?xml version="1.0" encoding="utf-8"?>
<ds:datastoreItem xmlns:ds="http://schemas.openxmlformats.org/officeDocument/2006/customXml" ds:itemID="{C94CCBEA-E174-4BF8-8E9C-FA4C41E0E1B8}">
  <ds:schemaRefs>
    <ds:schemaRef ds:uri="http://schemas.microsoft.com/office/2006/metadata/properties"/>
    <ds:schemaRef ds:uri="http://schemas.microsoft.com/office/infopath/2007/PartnerControls"/>
    <ds:schemaRef ds:uri="73deb9a2-28b2-4ffd-854b-e61bd83aad64"/>
    <ds:schemaRef ds:uri="6a0b1649-21ee-4f22-84de-60072f7a80c5"/>
    <ds:schemaRef ds:uri="e3b26603-eb8e-470f-8e5b-2167a4b6ddf7"/>
  </ds:schemaRefs>
</ds:datastoreItem>
</file>

<file path=customXml/itemProps3.xml><?xml version="1.0" encoding="utf-8"?>
<ds:datastoreItem xmlns:ds="http://schemas.openxmlformats.org/officeDocument/2006/customXml" ds:itemID="{39B01B52-E106-42DC-9059-700F6E7C70ED}">
  <ds:schemaRefs>
    <ds:schemaRef ds:uri="http://schemas.microsoft.com/DataMashup"/>
  </ds:schemaRefs>
</ds:datastoreItem>
</file>

<file path=customXml/itemProps4.xml><?xml version="1.0" encoding="utf-8"?>
<ds:datastoreItem xmlns:ds="http://schemas.openxmlformats.org/officeDocument/2006/customXml" ds:itemID="{A6B8EBE1-EEDA-4679-93F8-36AD18CA8EE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3deb9a2-28b2-4ffd-854b-e61bd83aad64"/>
    <ds:schemaRef ds:uri="e3b26603-eb8e-470f-8e5b-2167a4b6ddf7"/>
    <ds:schemaRef ds:uri="6a0b1649-21ee-4f22-84de-60072f7a80c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83709595-deb9-4ceb-bf06-8305974a2062}" enabled="1" method="Standard" siteId="{cb356782-ad9a-47fb-878b-7ebceb85b86c}"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Data Quality</vt:lpstr>
      <vt:lpstr>Status Review_ALL</vt:lpstr>
      <vt:lpstr>PV_Meta</vt:lpstr>
      <vt:lpstr>PV_Milestones</vt:lpstr>
      <vt:lpstr>PV_Risks</vt:lpstr>
      <vt:lpstr>PV_ActiveRisks</vt:lpstr>
      <vt:lpstr>PV_Issues</vt:lpstr>
      <vt:lpstr>PV Financials</vt:lpstr>
      <vt:lpstr>val_Report_Date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Grace Tran</dc:creator>
  <cp:keywords/>
  <dc:description/>
  <cp:lastModifiedBy>Andy Luu</cp:lastModifiedBy>
  <cp:revision/>
  <dcterms:created xsi:type="dcterms:W3CDTF">2023-09-08T03:13:53Z</dcterms:created>
  <dcterms:modified xsi:type="dcterms:W3CDTF">2025-05-16T08:52:31Z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83709595-deb9-4ceb-bf06-8305974a2062_Enabled">
    <vt:lpwstr>true</vt:lpwstr>
  </property>
  <property fmtid="{D5CDD505-2E9C-101B-9397-08002B2CF9AE}" pid="3" name="MSIP_Label_83709595-deb9-4ceb-bf06-8305974a2062_SetDate">
    <vt:lpwstr>2023-09-08T03:49:10Z</vt:lpwstr>
  </property>
  <property fmtid="{D5CDD505-2E9C-101B-9397-08002B2CF9AE}" pid="4" name="MSIP_Label_83709595-deb9-4ceb-bf06-8305974a2062_Method">
    <vt:lpwstr>Standard</vt:lpwstr>
  </property>
  <property fmtid="{D5CDD505-2E9C-101B-9397-08002B2CF9AE}" pid="5" name="MSIP_Label_83709595-deb9-4ceb-bf06-8305974a2062_Name">
    <vt:lpwstr>Official</vt:lpwstr>
  </property>
  <property fmtid="{D5CDD505-2E9C-101B-9397-08002B2CF9AE}" pid="6" name="MSIP_Label_83709595-deb9-4ceb-bf06-8305974a2062_SiteId">
    <vt:lpwstr>cb356782-ad9a-47fb-878b-7ebceb85b86c</vt:lpwstr>
  </property>
  <property fmtid="{D5CDD505-2E9C-101B-9397-08002B2CF9AE}" pid="7" name="MSIP_Label_83709595-deb9-4ceb-bf06-8305974a2062_ActionId">
    <vt:lpwstr>f02ae68c-d100-4aeb-81ad-c32a2274a0f9</vt:lpwstr>
  </property>
  <property fmtid="{D5CDD505-2E9C-101B-9397-08002B2CF9AE}" pid="8" name="MSIP_Label_83709595-deb9-4ceb-bf06-8305974a2062_ContentBits">
    <vt:lpwstr>2</vt:lpwstr>
  </property>
  <property fmtid="{D5CDD505-2E9C-101B-9397-08002B2CF9AE}" pid="9" name="ContentTypeId">
    <vt:lpwstr>0x01010025CD100975883347AAE858854FADECC3</vt:lpwstr>
  </property>
  <property fmtid="{D5CDD505-2E9C-101B-9397-08002B2CF9AE}" pid="10" name="MediaServiceImageTags">
    <vt:lpwstr/>
  </property>
  <property fmtid="{D5CDD505-2E9C-101B-9397-08002B2CF9AE}" pid="11" name="Order">
    <vt:r8>868000</vt:r8>
  </property>
  <property fmtid="{D5CDD505-2E9C-101B-9397-08002B2CF9AE}" pid="12" name="xd_Signature">
    <vt:bool>false</vt:bool>
  </property>
  <property fmtid="{D5CDD505-2E9C-101B-9397-08002B2CF9AE}" pid="13" name="xd_ProgID">
    <vt:lpwstr/>
  </property>
  <property fmtid="{D5CDD505-2E9C-101B-9397-08002B2CF9AE}" pid="14" name="TemplateUrl">
    <vt:lpwstr/>
  </property>
  <property fmtid="{D5CDD505-2E9C-101B-9397-08002B2CF9AE}" pid="15" name="ComplianceAssetId">
    <vt:lpwstr/>
  </property>
  <property fmtid="{D5CDD505-2E9C-101B-9397-08002B2CF9AE}" pid="16" name="_ExtendedDescription">
    <vt:lpwstr/>
  </property>
  <property fmtid="{D5CDD505-2E9C-101B-9397-08002B2CF9AE}" pid="17" name="TriggerFlowInfo">
    <vt:lpwstr/>
  </property>
</Properties>
</file>